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65" yWindow="150" windowWidth="27270" windowHeight="11790" tabRatio="882" firstSheet="1" activeTab="1"/>
  </bookViews>
  <sheets>
    <sheet name="__FDSCACHE__" sheetId="24034" state="veryHidden" r:id="rId1"/>
    <sheet name="ImportantDisclosures" sheetId="24082" r:id="rId2"/>
    <sheet name="INPUT" sheetId="23916" r:id="rId3"/>
    <sheet name="FORECAST" sheetId="23917" r:id="rId4"/>
    <sheet name="MW-Cache" sheetId="24049" state="veryHidden" r:id="rId5"/>
    <sheet name="FORECAST - REPORTED" sheetId="24040" r:id="rId6"/>
    <sheet name="Guidance" sheetId="24066" r:id="rId7"/>
    <sheet name="IndexInformation" sheetId="24083" r:id="rId8"/>
    <sheet name="ModPubIndex" sheetId="24084" r:id="rId9"/>
  </sheets>
  <externalReferences>
    <externalReference r:id="rId10"/>
  </externalReferences>
  <definedNames>
    <definedName name="__FDS_HYPERLINK_TOGGLE_STATE__" hidden="1">"ON"</definedName>
    <definedName name="_1Q00">INPUT!$C:$C</definedName>
    <definedName name="_1Q01">INPUT!$K:$K</definedName>
    <definedName name="_1Q02">INPUT!$S:$S</definedName>
    <definedName name="_1Q03">INPUT!$AA:$AA</definedName>
    <definedName name="_1Q04">INPUT!$AI:$AI</definedName>
    <definedName name="_1Q05">INPUT!$AQ:$AQ</definedName>
    <definedName name="_1Q06">INPUT!$AY:$AY</definedName>
    <definedName name="_1Q07">INPUT!$BG:$BG</definedName>
    <definedName name="_1Q08">INPUT!$BO:$BO</definedName>
    <definedName name="_1Q09">INPUT!$BW:$BW</definedName>
    <definedName name="_1Q10">INPUT!$CE:$CE</definedName>
    <definedName name="_1Q11">INPUT!$CM:$CM</definedName>
    <definedName name="_1Q12">INPUT!$CU:$CU</definedName>
    <definedName name="_1Q13">INPUT!$DC:$DC</definedName>
    <definedName name="_1Q14">INPUT!$DK:$DK</definedName>
    <definedName name="_1Q15">INPUT!$DS:$DS</definedName>
    <definedName name="_1Q16">INPUT!$EA:$EA</definedName>
    <definedName name="_1Q17">INPUT!$EI:$EI</definedName>
    <definedName name="_1Q18">INPUT!$EQ:$EQ</definedName>
    <definedName name="_2Q00">INPUT!$E:$E</definedName>
    <definedName name="_2Q01">INPUT!$M:$M</definedName>
    <definedName name="_2Q02">INPUT!$U:$U</definedName>
    <definedName name="_2Q03">INPUT!$AC:$AC</definedName>
    <definedName name="_2Q04">INPUT!$AK:$AK</definedName>
    <definedName name="_2Q05">INPUT!$AS:$AS</definedName>
    <definedName name="_2Q06">INPUT!$BA:$BA</definedName>
    <definedName name="_2Q07">INPUT!$BI:$BI</definedName>
    <definedName name="_2Q08">INPUT!$BQ:$BQ</definedName>
    <definedName name="_2Q09">INPUT!$BY:$BY</definedName>
    <definedName name="_2Q10">INPUT!$CG:$CG</definedName>
    <definedName name="_2Q11">INPUT!$CO:$CO</definedName>
    <definedName name="_2Q12">INPUT!$CW:$CW</definedName>
    <definedName name="_2Q13">INPUT!$DE:$DE</definedName>
    <definedName name="_2Q14">INPUT!$DM:$DM</definedName>
    <definedName name="_2Q15">INPUT!$DU:$DU</definedName>
    <definedName name="_2Q16">INPUT!$EC:$EC</definedName>
    <definedName name="_2Q17">INPUT!$EK:$EK</definedName>
    <definedName name="_2Q18">INPUT!$ES:$ES</definedName>
    <definedName name="_3Q00">INPUT!$G:$G</definedName>
    <definedName name="_3Q01">INPUT!$O:$O</definedName>
    <definedName name="_3Q02">INPUT!$W:$W</definedName>
    <definedName name="_3Q03">INPUT!$AE:$AE</definedName>
    <definedName name="_3Q04">INPUT!$AM:$AM</definedName>
    <definedName name="_3Q05">INPUT!$AU:$AU</definedName>
    <definedName name="_3Q06">INPUT!$BC:$BC</definedName>
    <definedName name="_3Q07">INPUT!$BK:$BK</definedName>
    <definedName name="_3Q08">INPUT!$BS:$BS</definedName>
    <definedName name="_3Q09">INPUT!$CA:$CA</definedName>
    <definedName name="_3Q10">INPUT!$CI:$CI</definedName>
    <definedName name="_3Q11">INPUT!$CQ:$CQ</definedName>
    <definedName name="_3Q12">INPUT!$CY:$CY</definedName>
    <definedName name="_3Q13">INPUT!$DG:$DG</definedName>
    <definedName name="_3Q14">INPUT!$DO:$DO</definedName>
    <definedName name="_3Q15">INPUT!$DW:$DW</definedName>
    <definedName name="_3Q16">INPUT!$EE:$EE</definedName>
    <definedName name="_3Q17">INPUT!$EM:$EM</definedName>
    <definedName name="_3Q18">INPUT!$EU:$EU</definedName>
    <definedName name="_4Q00">INPUT!$I:$I</definedName>
    <definedName name="_4Q01">INPUT!$Q:$Q</definedName>
    <definedName name="_4Q02">INPUT!$Y:$Y</definedName>
    <definedName name="_4Q03">INPUT!$AG:$AG</definedName>
    <definedName name="_4Q04">INPUT!$AO:$AO</definedName>
    <definedName name="_4Q05">INPUT!$AW:$AW</definedName>
    <definedName name="_4Q06">INPUT!$BE:$BE</definedName>
    <definedName name="_4Q07">INPUT!$BM:$BM</definedName>
    <definedName name="_4Q08">INPUT!$BU:$BU</definedName>
    <definedName name="_4Q09">INPUT!$CC:$CC</definedName>
    <definedName name="_4Q10">INPUT!$CK:$CK</definedName>
    <definedName name="_4Q11">INPUT!$CS:$CS</definedName>
    <definedName name="_4Q12">INPUT!$DA:$DA</definedName>
    <definedName name="_4Q13">INPUT!$DI:$DI</definedName>
    <definedName name="_4Q14">INPUT!$DQ:$DQ</definedName>
    <definedName name="_4Q15">INPUT!$DY:$DY</definedName>
    <definedName name="_4Q16">INPUT!$EG:$EG</definedName>
    <definedName name="_4Q17">INPUT!$EO:$EO</definedName>
    <definedName name="_4Q18">INPUT!$EW:$EW</definedName>
    <definedName name="_5_Yr">INPUT!$GZ:$GZ</definedName>
    <definedName name="_bdm.0BECE9949C664E66997EC55D53FD6A76.edm" localSheetId="3" hidden="1">FORECAST!$A$3:$GK$67</definedName>
    <definedName name="_bdm.234812B011024178B156E4FDCC9B46D4.edm" hidden="1">INPUT!$1:$1048576</definedName>
    <definedName name="_bdm.61E52B1EFAC243249AE3C70AE7DB583D.edm" localSheetId="5" hidden="1">'FORECAST - REPORTED'!$A$58:$FX$65</definedName>
    <definedName name="_bdm.62264E02AA394769814DB6832D264143.edm" localSheetId="3" hidden="1">FORECAST!$A$4:$GK$63</definedName>
    <definedName name="_bdm.64386D84E9AF426D880B56313EFAD127.edm" localSheetId="5" hidden="1">'FORECAST - REPORTED'!$A$2:$FX$52</definedName>
    <definedName name="_bdm.78D31D0321A14735B0896EABF416D553.edm" hidden="1">FORECAST!$1:$1048576</definedName>
    <definedName name="_bdm.7929D8BF531F4211816A789FBBEE82C6.edm" localSheetId="3" hidden="1">FORECAST!$A$3:$GK$66</definedName>
    <definedName name="_bdm.7962F24781F549B785E858C47F7EB349.edm" localSheetId="5" hidden="1">'FORECAST - REPORTED'!$A$59:$FX$94</definedName>
    <definedName name="_bdm.7AD272EDD08F42C49CA8BB1DE28F9D6C.edm" localSheetId="3" hidden="1">FORECAST!$A$70:$GK$107</definedName>
    <definedName name="_bdm.8024B8F2F52A47909F4F9AD9507C2F30.edm" localSheetId="5" hidden="1">'FORECAST - REPORTED'!$A$59:$FX$160</definedName>
    <definedName name="_bdm.8799C11325BE49648A8735711F0BD967.edm" localSheetId="5" hidden="1">'FORECAST - REPORTED'!$A$3:$FX$55</definedName>
    <definedName name="_bdm.8A0BC9F5963A4B958B7CE0A4B3941121.edm" localSheetId="5" hidden="1">'FORECAST - REPORTED'!$A$59:$FX$96</definedName>
    <definedName name="_bdm.8DB22D3B95A74A46B392A77F18003C47.edm" hidden="1">'FORECAST - REPORTED'!$1:$1048576</definedName>
    <definedName name="_bdm.A16D440BDAFE45A6BB70EAD18BD42433.edm" localSheetId="3" hidden="1">FORECAST!$A$70:$GK$76</definedName>
    <definedName name="_bdm.A16D440BDAFE45A6BB70EAD18BD42433.edm" localSheetId="5" hidden="1">'FORECAST - REPORTED'!$A$59:$FX$65</definedName>
    <definedName name="_bdm.D5E34706E8D14469816003C823B4471C.edm" localSheetId="3" hidden="1">FORECAST!$A$3:$GK$63</definedName>
    <definedName name="_bdm.D5E34706E8D14469816003C823B4471C.edm" localSheetId="5" hidden="1">'FORECAST - REPORTED'!$A$3:$FX$52</definedName>
    <definedName name="_xlnm._FilterDatabase" localSheetId="2" hidden="1">INPUT!$B$6:$B$6</definedName>
    <definedName name="aa">INPUT!$A$3:$HC$467</definedName>
    <definedName name="Abnormals_PT">INPUT!$310:$310</definedName>
    <definedName name="AdditionalInstructions">IndexInformation!$B$42</definedName>
    <definedName name="Address" localSheetId="1">ImportantDisclosures!$A$2:$A$2</definedName>
    <definedName name="AmtIssued">INPUT!$354:$354</definedName>
    <definedName name="AmtRepurch">INPUT!$359:$359</definedName>
    <definedName name="ANA" localSheetId="8">ModPubIndex!$A$7</definedName>
    <definedName name="Authors" localSheetId="1">ImportantDisclosures!$A$7</definedName>
    <definedName name="Authors" localSheetId="7">IndexInformation!$B$18</definedName>
    <definedName name="Avg_Eq_ex115">INPUT!$416:$416</definedName>
    <definedName name="Avg_Eq_incl115">INPUT!$415:$415</definedName>
    <definedName name="AvgBasicShrs">INPUT!$373:$373</definedName>
    <definedName name="AvgShrsOut">INPUT!$374:$374</definedName>
    <definedName name="AvgYen">INPUT!$126:$126</definedName>
    <definedName name="BenefitRatio_Japan_AsReported">INPUT!$86:$86</definedName>
    <definedName name="BenefitRatio_US_AsReported">INPUT!$240:$240</definedName>
    <definedName name="BenefitsRatio_Japan">INPUT!$150:$150</definedName>
    <definedName name="BenefitsRatio_US">INPUT!$239:$239</definedName>
    <definedName name="BIG">INPUT!$399:$399</definedName>
    <definedName name="BIG_FixPct">INPUT!$398:$398</definedName>
    <definedName name="BIG_ShrEqPct">INPUT!$400:$400</definedName>
    <definedName name="BRO" localSheetId="8">ModPubIndex!$A$1</definedName>
    <definedName name="Buybacks_AvgPrice">INPUT!$357:$357</definedName>
    <definedName name="BVPS_ex115">INPUT!$432:$432</definedName>
    <definedName name="BVPS_incl115">INPUT!$440:$440</definedName>
    <definedName name="Consolidated_Benefits">INPUT!$289:$289</definedName>
    <definedName name="Consolidated_Expenses">INPUT!$291:$291</definedName>
    <definedName name="Consolidated_NII">INPUT!$284:$284</definedName>
    <definedName name="Consolidated_OtherRevs">INPUT!$285:$285</definedName>
    <definedName name="Consolidated_Premiums">INPUT!$283:$283</definedName>
    <definedName name="Consolidated_Revenues">INPUT!$286:$286</definedName>
    <definedName name="CopyrightStamp">ImportantDisclosures!$A$27</definedName>
    <definedName name="Core_ATEarns">INPUT!$315:$315</definedName>
    <definedName name="Core_Intl_PTEarns">INPUT!$451:$451</definedName>
    <definedName name="Core_NonMed_PTEarns">INPUT!$452:$452</definedName>
    <definedName name="Core_OpEPS">INPUT!$456:$456</definedName>
    <definedName name="Core_Other_PTEarns">INPUT!$453:$453</definedName>
    <definedName name="Core_ROE">INPUT!$420:$420</definedName>
    <definedName name="CoreMargin_Japan">INPUT!$187:$187</definedName>
    <definedName name="CoreMargin_US">INPUT!$278:$278</definedName>
    <definedName name="CoreOP_EPS">INPUT!$383:$383</definedName>
    <definedName name="CoreOpEarns_AT">INPUT!$B$455:$HC$455</definedName>
    <definedName name="CoreOpEarns_PT">INPUT!$309:$309</definedName>
    <definedName name="CorePTEarns_Intl">INPUT!$304:$304</definedName>
    <definedName name="CorePTEarns_US">INPUT!$305:$305</definedName>
    <definedName name="CoreROE_CC">INPUT!$460:$460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C_Asset">INPUT!$391:$391</definedName>
    <definedName name="Date" localSheetId="1">ImportantDisclosures!$A$8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ivAmt">INPUT!$347:$347</definedName>
    <definedName name="DivPayout">INPUT!$346:$346</definedName>
    <definedName name="DivPS">INPUT!$345:$345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EMAIL_ALERT" localSheetId="8">ModPubIndex!$A$10</definedName>
    <definedName name="EmailAlert" localSheetId="7">IndexInformation!$B$28</definedName>
    <definedName name="EOP_Eq_ex115">INPUT!$414:$414</definedName>
    <definedName name="EOP_Eq_incl115">INPUT!$412:$412</definedName>
    <definedName name="EOPShrsOut">INPUT!$372:$372</definedName>
    <definedName name="EOPYen">INPUT!$127:$127</definedName>
    <definedName name="EPS_ForConsensus">INPUT!$385:$385</definedName>
    <definedName name="Expenses_Japan">INPUT!$168:$168</definedName>
    <definedName name="F1998_">INPUT!$FB:$FB</definedName>
    <definedName name="F1999_">INPUT!$FD:$FD</definedName>
    <definedName name="F2000_">INPUT!$FF:$FF</definedName>
    <definedName name="F2001_">INPUT!$FH:$FH</definedName>
    <definedName name="F2002_">INPUT!$FJ:$FJ</definedName>
    <definedName name="F2003_">INPUT!$FL:$FL</definedName>
    <definedName name="F2004_">INPUT!$FN:$FN</definedName>
    <definedName name="F2005_">INPUT!$FP:$FP</definedName>
    <definedName name="F2006_">INPUT!$FR:$FR</definedName>
    <definedName name="F2007_">INPUT!$FT:$FT</definedName>
    <definedName name="F2008_">INPUT!$FV:$FV</definedName>
    <definedName name="F2009_">INPUT!$FX:$FX</definedName>
    <definedName name="F2010_">INPUT!$FZ:$FZ</definedName>
    <definedName name="F2011_">INPUT!$GB:$GB</definedName>
    <definedName name="F2012_">INPUT!$GD:$GD</definedName>
    <definedName name="F2013_">INPUT!$GF:$GF</definedName>
    <definedName name="F2014_">INPUT!$GH:$GH</definedName>
    <definedName name="F2015_">INPUT!$GJ:$GJ</definedName>
    <definedName name="F2016_">INPUT!$GL:$GL</definedName>
    <definedName name="F2017_">INPUT!$GN:$GN</definedName>
    <definedName name="F2018_">INPUT!$GP:$GP</definedName>
    <definedName name="F2019_">INPUT!$GR:$GR</definedName>
    <definedName name="F2020_">INPUT!$GT:$GT</definedName>
    <definedName name="F2021_">INPUT!$GV:$GV</definedName>
    <definedName name="F2022_">INPUT!$GX:$GX</definedName>
    <definedName name="FAS115_Adjmt">INPUT!$413:$413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orecast" localSheetId="3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X_Impact">INPUT!$380:$380</definedName>
    <definedName name="HedgeCosts">INPUT!$64:$64</definedName>
    <definedName name="HL" localSheetId="8">ModPubIndex!$A$8</definedName>
    <definedName name="i" localSheetId="3" hidden="1">{"Qtr Op Mgd Q3",#N/A,FALSE,"Qtr-Op (Mng)";"Qtr Op Rpt Q3",#N/A,FALSE,"Qtr-Op (Rpt)";"Operating Vs Reported",#N/A,FALSE,"Rpt-Op Inc"}</definedName>
    <definedName name="i" localSheetId="5" hidden="1">{"Qtr Op Mgd Q3",#N/A,FALSE,"Qtr-Op (Mng)";"Qtr Op Rpt Q3",#N/A,FALSE,"Qtr-Op (Rpt)";"Operating Vs Reported",#N/A,FALSE,"Rpt-Op Inc"}</definedName>
    <definedName name="i" hidden="1">{"Qtr Op Mgd Q3",#N/A,FALSE,"Qtr-Op (Mng)";"Qtr Op Rpt Q3",#N/A,FALSE,"Qtr-Op (Rpt)";"Operating Vs Reported",#N/A,FALSE,"Rpt-Op Inc"}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nt_Exp">INPUT!$307:$307</definedName>
    <definedName name="Intl_NII">INPUT!$173:$173</definedName>
    <definedName name="Intl_Revenues">INPUT!$175:$175</definedName>
    <definedName name="Investments">INPUT!$390:$390</definedName>
    <definedName name="Issuance_Timing">INPUT!$353:$353</definedName>
    <definedName name="Japan_Expense_Ratio">INPUT!$104:$104</definedName>
    <definedName name="Japan_ExpenseRatio_inUS">INPUT!$166:$166</definedName>
    <definedName name="Japan_InForce">INPUT!$51:$51</definedName>
    <definedName name="Japan_NMY">INPUT!$71:$71</definedName>
    <definedName name="Japan_OpExpenses_Dollars">INPUT!$163:$163</definedName>
    <definedName name="Japan_Persistency">INPUT!$55:$55</definedName>
    <definedName name="Japan_Premiums_CC">INPUT!$59:$59</definedName>
    <definedName name="Japan_Premiums_Dollars">INPUT!$131:$131</definedName>
    <definedName name="Japan_PTMargin">INPUT!$183:$183</definedName>
    <definedName name="Japan_Yield_EOP">INPUT!$72:$72</definedName>
    <definedName name="JapanInvestments">INPUT!$138:$138</definedName>
    <definedName name="KeepVersions" localSheetId="7">IndexInformation!$B$8</definedName>
    <definedName name="LanguageCode">IndexInformation!$B$38</definedName>
    <definedName name="LastCell" localSheetId="1">ImportantDisclosures!$A$22</definedName>
    <definedName name="Linking_Range_10">FORECAST!$A$70:$GK$105</definedName>
    <definedName name="Linking_Range_11">'FORECAST - REPORTED'!$A$3:$GK$53</definedName>
    <definedName name="Linking_Range_12">'FORECAST - REPORTED'!$A$59:$GK$93</definedName>
    <definedName name="Linking_Range_16">'FORECAST - REPORTED'!$A$2:$GK$52</definedName>
    <definedName name="Linking_Range_17">'FORECAST - REPORTED'!$A$58:$GK$93</definedName>
    <definedName name="Linking_Range_3">FORECAST!$A$3:$GK$66</definedName>
    <definedName name="Linking_Range_4">FORECAST!$A$70:$GK$107</definedName>
    <definedName name="Linking_Range_5">FORECAST!$A$3:$GK$63</definedName>
    <definedName name="Linking_Range_6">FORECAST!$A$70:$GK$76</definedName>
    <definedName name="Linking_Range_7">FORECAST!$A$70:$GK$104</definedName>
    <definedName name="Linking_Range_8">FORECAST!$A$68:$GK$105</definedName>
    <definedName name="Linking_Range_9">FORECAST!$A$68:$GK$104</definedName>
    <definedName name="LTD_to_Eq_ex115">INPUT!$428:$428</definedName>
    <definedName name="LTD_to_Eq_incl115">INPUT!$437:$437</definedName>
    <definedName name="LTD_to_LTCap_ex115">INPUT!$427:$427</definedName>
    <definedName name="LTD_to_LTCap_incl115">INPUT!$436:$436</definedName>
    <definedName name="LTDebt">INPUT!$404:$404</definedName>
    <definedName name="MacroVersion" localSheetId="7">IndexInformation!$B$1</definedName>
    <definedName name="ModelPrice" localSheetId="1">ImportantDisclosures!$A$14</definedName>
    <definedName name="Multiplier" localSheetId="7">IndexInformation!$B$35</definedName>
    <definedName name="Net_EPS">INPUT!$378:$378</definedName>
    <definedName name="Net_Revenues">INPUT!$286:$286</definedName>
    <definedName name="NetEarns">INPUT!$326:$326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OP_EPS">INPUT!$377:$377</definedName>
    <definedName name="Op_EPSCC">INPUT!$381:$381</definedName>
    <definedName name="Op_ROE">INPUT!$419:$419</definedName>
    <definedName name="OpEarns_AT">INPUT!$314:$314</definedName>
    <definedName name="OpEarns_ForConsensus">INPUT!$318:$318</definedName>
    <definedName name="OpEarns_PT">INPUT!$309:$309</definedName>
    <definedName name="OpROE_CC">INPUT!$421:$421</definedName>
    <definedName name="OtherNonOpItems">INPUT!$324:$324</definedName>
    <definedName name="PANA" localSheetId="8">ModPubIndex!$A$11</definedName>
    <definedName name="PathName" localSheetId="7">IndexInformation!$B$25</definedName>
    <definedName name="PctContrib_Intl">INPUT!$334:$334</definedName>
    <definedName name="PctContrib_Other">INPUT!$339:$339</definedName>
    <definedName name="PctContrib_US">INPUT!$335:$335</definedName>
    <definedName name="Period">INPUT!$B$6:$HC$6</definedName>
    <definedName name="Persistency_Japan">INPUT!$56:$56</definedName>
    <definedName name="Persistency_US">INPUT!$211:$211</definedName>
    <definedName name="Persistensy_US">INPUT!$211:$211</definedName>
    <definedName name="PfdStk">INPUT!$402:$402</definedName>
    <definedName name="PolicyLiabilities">INPUT!$405:$405</definedName>
    <definedName name="Premiums_Intl">INPUT!$466:$466</definedName>
    <definedName name="Premiums_Life">INPUT!$465:$465</definedName>
    <definedName name="Premiums_Total">INPUT!$467:$467</definedName>
    <definedName name="_xlnm.Print_Area" localSheetId="3">FORECAST!$A$1:$GK$308</definedName>
    <definedName name="_xlnm.Print_Area" localSheetId="5">'FORECAST - REPORTED'!$A$1:$FX$291</definedName>
    <definedName name="_xlnm.Print_Titles" localSheetId="2">INPUT!$B:$B,INPUT!$4:$6</definedName>
    <definedName name="PRODUCT" localSheetId="8">ModPubIndex!$A$6</definedName>
    <definedName name="PSYM" localSheetId="8">ModPubIndex!$A$4</definedName>
    <definedName name="PTEarns_CO">INPUT!$308:$308</definedName>
    <definedName name="PTEarns_Intl">INPUT!$182:$182</definedName>
    <definedName name="PTEarns_Intl_InvInc">INPUT!$136:$136</definedName>
    <definedName name="PTEarns_US">INPUT!$273:$273</definedName>
    <definedName name="PTEarns_US_InvInc">INPUT!$219:$219</definedName>
    <definedName name="PublishDate" localSheetId="7">IndexInformation!$B$2</definedName>
    <definedName name="q" localSheetId="3" hidden="1">{"Qtr Op Mgd Q2",#N/A,FALSE,"Qtr-Op (Mng)";"Qtr Op Rpt Q2",#N/A,FALSE,"Qtr-Op (Rpt)";"Operating Vs Reported",#N/A,FALSE,"Rpt-Op Inc"}</definedName>
    <definedName name="q" localSheetId="5" hidden="1">{"Qtr Op Mgd Q2",#N/A,FALSE,"Qtr-Op (Mng)";"Qtr Op Rpt Q2",#N/A,FALSE,"Qtr-Op (Rpt)";"Operating Vs Reported",#N/A,FALSE,"Rpt-Op Inc"}</definedName>
    <definedName name="q" hidden="1">{"Qtr Op Mgd Q2",#N/A,FALSE,"Qtr-Op (Mng)";"Qtr Op Rpt Q2",#N/A,FALSE,"Qtr-Op (Rpt)";"Operating Vs Reported",#N/A,FALSE,"Rpt-Op Inc"}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alGainLoss">INPUT!$323:$323</definedName>
    <definedName name="RegACDisclosure" localSheetId="1">ImportantDisclosures!#REF!</definedName>
    <definedName name="RegOPEarns">INPUT!$462:$462</definedName>
    <definedName name="rep" localSheetId="3" hidden="1">{#N/A,#N/A,FALSE,"COVER";#N/A,#N/A,FALSE,"VALUATION";#N/A,#N/A,FALSE,"FORECAST";#N/A,#N/A,FALSE,"FY ANALYSIS ";#N/A,#N/A,FALSE," HY ANALYSIS"}</definedName>
    <definedName name="rep" localSheetId="5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p_Other_PTEarns">INPUT!$457:$457</definedName>
    <definedName name="Rep_ROE_ex115">INPUT!$422:$422</definedName>
    <definedName name="Rep_ROE_incl115">INPUT!$423:$423</definedName>
    <definedName name="Rep_Timing">INPUT!$358:$358</definedName>
    <definedName name="Rep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reported_PTearnings">INPUT!$311:$311</definedName>
    <definedName name="ResearchTopic" localSheetId="7">IndexInformation!$B$4</definedName>
    <definedName name="RetainedEarnings">INPUT!$410:$410</definedName>
    <definedName name="Rev">INPUT!$301:$301</definedName>
    <definedName name="Revenues_Japan">INPUT!$140:$140</definedName>
    <definedName name="RIC" localSheetId="7">IndexInformation!$B$21</definedName>
    <definedName name="Sales_Accident_US">INPUT!$192:$192</definedName>
    <definedName name="Sales_Cancer_Jap">INPUT!$21:$21</definedName>
    <definedName name="Sales_Cancer_US">INPUT!$193:$193</definedName>
    <definedName name="Sales_Child_Jap">INPUT!$29:$29</definedName>
    <definedName name="Sales_Dental_US">INPUT!$195:$195</definedName>
    <definedName name="Sales_EVER_Jap">INPUT!$26:$26</definedName>
    <definedName name="Sales_HIP_US">INPUT!$194:$194</definedName>
    <definedName name="Sales_Jap_Conv">INPUT!$44:$44</definedName>
    <definedName name="Sales_Jap_New">INPUT!$43:$43</definedName>
    <definedName name="Sales_Jap_Total">INPUT!$45:$45</definedName>
    <definedName name="Sales_Japan">INPUT!$35:$35</definedName>
    <definedName name="Sales_Japan_FirstSector">INPUT!$40:$40</definedName>
    <definedName name="Sales_Japan_ThirdSector">INPUT!$41:$41</definedName>
    <definedName name="Sales_Life_US">INPUT!$196:$196</definedName>
    <definedName name="Sales_Ordinary_Jap">INPUT!$31:$31</definedName>
    <definedName name="Sales_Other_Jap">INPUT!$33:$33</definedName>
    <definedName name="Sales_Rider_Jap">INPUT!$23:$23</definedName>
    <definedName name="Sales_US">INPUT!$197:$197</definedName>
    <definedName name="Sales_US_Conv">INPUT!$200:$200</definedName>
    <definedName name="Sales_US_New">INPUT!$199:$199</definedName>
    <definedName name="Sales_US_Total">INPUT!$201:$201</definedName>
    <definedName name="Sales_WAYS_Jap">INPUT!$30:$30</definedName>
    <definedName name="Scenario">INPUT!$B$6</definedName>
    <definedName name="SECSettlement" localSheetId="1">ImportantDisclosures!#REF!</definedName>
    <definedName name="SEDOL" localSheetId="7">IndexInformation!$B$22</definedName>
    <definedName name="ShareCapital">INPUT!$409:$409</definedName>
    <definedName name="ShrsIssued">INPUT!$351:$351</definedName>
    <definedName name="ShrsRepurch">INPUT!$356:$356</definedName>
    <definedName name="SourceDefined" localSheetId="1">ImportantDisclosures!$A$19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axExp">INPUT!$312:$312</definedName>
    <definedName name="TaxRate">INPUT!$313:$313</definedName>
    <definedName name="TemplateRegion">IndexInformation!$B$36</definedName>
    <definedName name="Ticker" localSheetId="1">ImportantDisclosures!$A$10</definedName>
    <definedName name="ticker">OFFSET('[1]Exclusion List'!$A$1,1,0,COUNTA('[1]Exclusion List'!$A$1:$A$65536)-1,1)</definedName>
    <definedName name="TickerRegion">IndexInformation!$B$41</definedName>
    <definedName name="Tickers" localSheetId="7">IndexInformation!$B$19</definedName>
    <definedName name="Total_Cap_ex115">INPUT!$426:$426</definedName>
    <definedName name="Total_Cap_incl115">INPUT!$435:$435</definedName>
    <definedName name="Total_DAC">INPUT!$290:$290</definedName>
    <definedName name="Total_Expenses">INPUT!$293:$293</definedName>
    <definedName name="TotalAssets">INPUT!$393:$393</definedName>
    <definedName name="TotalNonOpItems">INPUT!$325:$325</definedName>
    <definedName name="TotalPremInForce">INPUT!$52:$52</definedName>
    <definedName name="Treasury">INPUT!$411:$411</definedName>
    <definedName name="UpdateReason" localSheetId="7">IndexInformation!$B$17</definedName>
    <definedName name="US_Expense_Ratio">INPUT!$257:$257</definedName>
    <definedName name="US_Expenses">INPUT!$259:$259</definedName>
    <definedName name="US_InForce">INPUT!$207:$207</definedName>
    <definedName name="US_NMY">INPUT!$225:$225</definedName>
    <definedName name="US_OpExpenses">INPUT!$254:$254</definedName>
    <definedName name="US_Premiums">INPUT!$214:$214</definedName>
    <definedName name="US_PTMargin">INPUT!$274:$274</definedName>
    <definedName name="US_Revenues">INPUT!$228:$228</definedName>
    <definedName name="US_Yield_EOP">INPUT!$226:$226</definedName>
    <definedName name="USInvestments">INPUT!$220:$220</definedName>
    <definedName name="USRegDisclosures" localSheetId="1">ImportantDisclosures!#REF!</definedName>
    <definedName name="wrn.Annual._.Operating._.Earnings." localSheetId="3" hidden="1">{"Annual 1996",#N/A,FALSE,"Ann-Op (Mng)";"Annual 1996",#N/A,FALSE,"Ann-Op (Rep)";"Operating Vs. Reported Earnings",#N/A,FALSE,"Rpt-Op Inc"}</definedName>
    <definedName name="wrn.Annual._.Operating._.Earnings." localSheetId="5" hidden="1">{"Annual 1996",#N/A,FALSE,"Ann-Op (Mng)";"Annual 1996",#N/A,FALSE,"Ann-Op (Rep)";"Operating Vs. Reported Earnings",#N/A,FALSE,"Rpt-Op Inc"}</definedName>
    <definedName name="wrn.Annual._.Operating._.Earnings1." localSheetId="3" hidden="1">{"Annual 1996",#N/A,FALSE,"Ann-Op (Mng)";"Annual 1996",#N/A,FALSE,"Ann-Op (Rep)";"Operating Vs. Reported Earnings",#N/A,FALSE,"Rpt-Op Inc"}</definedName>
    <definedName name="wrn.Annual._.Operating._.Earnings1." localSheetId="5" hidden="1">{"Annual 1996",#N/A,FALSE,"Ann-Op (Mng)";"Annual 1996",#N/A,FALSE,"Ann-Op (Rep)";"Operating Vs. Reported Earnings",#N/A,FALSE,"Rpt-Op Inc"}</definedName>
    <definedName name="wrn.Forecast._.Q1." localSheetId="3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3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3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3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5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3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3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localSheetId="3" hidden="1">{#N/A,#N/A,FALSE,"COVER";#N/A,#N/A,FALSE,"VALUATION";#N/A,#N/A,FALSE,"FORECAST";#N/A,#N/A,FALSE,"FY ANALYSIS ";#N/A,#N/A,FALSE," HY ANALYSIS"}</definedName>
    <definedName name="wrn.Full._.Report." localSheetId="5" hidden="1">{#N/A,#N/A,FALSE,"COVER";#N/A,#N/A,FALSE,"VALUATION";#N/A,#N/A,FALSE,"FORECAST";#N/A,#N/A,FALSE,"FY ANALYSIS ";#N/A,#N/A,FALSE," HY ANALYSIS"}</definedName>
    <definedName name="wrn.Qtr._.Op._.Q1." localSheetId="3" hidden="1">{"Qtr Op Mgd Q1",#N/A,FALSE,"Qtr-Op (Mng)";"Qtr Op Rpt Q1",#N/A,FALSE,"Qtr-Op (Rpt)";"Operating Vs Reported",#N/A,FALSE,"Rpt-Op Inc"}</definedName>
    <definedName name="wrn.Qtr._.Op._.Q1." localSheetId="5" hidden="1">{"Qtr Op Mgd Q1",#N/A,FALSE,"Qtr-Op (Mng)";"Qtr Op Rpt Q1",#N/A,FALSE,"Qtr-Op (Rpt)";"Operating Vs Reported",#N/A,FALSE,"Rpt-Op Inc"}</definedName>
    <definedName name="wrn.Qtr._.Op._.Q2." localSheetId="3" hidden="1">{"Qtr Op Mgd Q2",#N/A,FALSE,"Qtr-Op (Mng)";"Qtr Op Rpt Q2",#N/A,FALSE,"Qtr-Op (Rpt)";"Operating Vs Reported",#N/A,FALSE,"Rpt-Op Inc"}</definedName>
    <definedName name="wrn.Qtr._.Op._.Q2." localSheetId="5" hidden="1">{"Qtr Op Mgd Q2",#N/A,FALSE,"Qtr-Op (Mng)";"Qtr Op Rpt Q2",#N/A,FALSE,"Qtr-Op (Rpt)";"Operating Vs Reported",#N/A,FALSE,"Rpt-Op Inc"}</definedName>
    <definedName name="wrn.Qtr._.Op._.Q3." localSheetId="3" hidden="1">{"Qtr Op Mgd Q3",#N/A,FALSE,"Qtr-Op (Mng)";"Qtr Op Rpt Q3",#N/A,FALSE,"Qtr-Op (Rpt)";"Operating Vs Reported",#N/A,FALSE,"Rpt-Op Inc"}</definedName>
    <definedName name="wrn.Qtr._.Op._.Q3." localSheetId="5" hidden="1">{"Qtr Op Mgd Q3",#N/A,FALSE,"Qtr-Op (Mng)";"Qtr Op Rpt Q3",#N/A,FALSE,"Qtr-Op (Rpt)";"Operating Vs Reported",#N/A,FALSE,"Rpt-Op Inc"}</definedName>
    <definedName name="wrn.Qtr._.Op._.Q4." localSheetId="3" hidden="1">{"Qtr Op Mgd Q3",#N/A,FALSE,"Qtr-Op (Mng)";"Qtr Op Rpt Q4",#N/A,FALSE,"Qtr-Op (Rpt)";"Operating Vs Reported",#N/A,FALSE,"Rpt-Op Inc"}</definedName>
    <definedName name="wrn.Qtr._.Op._.Q4." localSheetId="5" hidden="1">{"Qtr Op Mgd Q3",#N/A,FALSE,"Qtr-Op (Mng)";"Qtr Op Rpt Q4",#N/A,FALSE,"Qtr-Op (Rpt)";"Operating Vs Reported",#N/A,FALSE,"Rpt-Op Inc"}</definedName>
    <definedName name="wrn.Qtr._.Op._Q2a." localSheetId="3" hidden="1">{"Qtr Op Mgd Q2",#N/A,FALSE,"Qtr-Op (Mng)";"Qtr Op Rpt Q2",#N/A,FALSE,"Qtr-Op (Rpt)";"Operating Vs Reported",#N/A,FALSE,"Rpt-Op Inc"}</definedName>
    <definedName name="wrn.Qtr._.Op._Q2a." localSheetId="5" hidden="1">{"Qtr Op Mgd Q2",#N/A,FALSE,"Qtr-Op (Mng)";"Qtr Op Rpt Q2",#N/A,FALSE,"Qtr-Op (Rpt)";"Operating Vs Reported",#N/A,FALSE,"Rpt-Op Inc"}</definedName>
    <definedName name="wrn.Qtr_.Op._.Q4." localSheetId="3" hidden="1">{"Qtr Op Mgd Q3",#N/A,FALSE,"Qtr-Op (Mng)";"Qtr Op Rpt Q4",#N/A,FALSE,"Qtr-Op (Rpt)";"Operating Vs Reported",#N/A,FALSE,"Rpt-Op Inc"}</definedName>
    <definedName name="wrn.Qtr_.Op._.Q4." localSheetId="5" hidden="1">{"Qtr Op Mgd Q3",#N/A,FALSE,"Qtr-Op (Mng)";"Qtr Op Rpt Q4",#N/A,FALSE,"Qtr-Op (Rpt)";"Operating Vs Reported",#N/A,FALSE,"Rpt-Op Inc"}</definedName>
    <definedName name="wrn.Report." localSheetId="3" hidden="1">{#N/A,#N/A,FALSE,"COVER";#N/A,#N/A,FALSE,"FORECAST";#N/A,#N/A,FALSE,"VALUATION";#N/A,#N/A,FALSE,"FY ANALYSIS ";#N/A,#N/A,FALSE," HY ANALYSIS"}</definedName>
    <definedName name="wrn.Report." localSheetId="5" hidden="1">{#N/A,#N/A,FALSE,"COVER";#N/A,#N/A,FALSE,"FORECAST";#N/A,#N/A,FALSE,"VALUATION";#N/A,#N/A,FALSE,"FY ANALYSIS ";#N/A,#N/A,FALSE," HY ANALYSIS"}</definedName>
    <definedName name="wrn.Variance._.3." localSheetId="3" hidden="1">{"Variance Q3",#N/A,FALSE,"Var"}</definedName>
    <definedName name="wrn.Variance._.3." localSheetId="5" hidden="1">{"Variance Q3",#N/A,FALSE,"Var"}</definedName>
    <definedName name="wrn.Variance._.Q1." localSheetId="3" hidden="1">{"Variance Q1",#N/A,FALSE,"Var"}</definedName>
    <definedName name="wrn.Variance._.Q1." localSheetId="5" hidden="1">{"Variance Q1",#N/A,FALSE,"Var"}</definedName>
    <definedName name="wrn.Variance._.Q2." localSheetId="3" hidden="1">{"Variance Q2",#N/A,FALSE,"Var"}</definedName>
    <definedName name="wrn.Variance._.Q2." localSheetId="5" hidden="1">{"Variance Q2",#N/A,FALSE,"Var"}</definedName>
    <definedName name="wrn.Variance._.Q3." localSheetId="3" hidden="1">{"Variance Q3",#N/A,FALSE,"Var"}</definedName>
    <definedName name="wrn.Variance._.Q3." localSheetId="5" hidden="1">{"Variance Q3",#N/A,FALSE,"Var"}</definedName>
    <definedName name="wrn.Variance._.Q4" localSheetId="3" hidden="1">{"Variance Q4",#N/A,FALSE,"Var"}</definedName>
    <definedName name="wrn.Variance._.Q4" localSheetId="5" hidden="1">{"Variance Q4",#N/A,FALSE,"Var"}</definedName>
    <definedName name="wrn.Variance._.Q4" hidden="1">{"Variance Q4",#N/A,FALSE,"Var"}</definedName>
    <definedName name="wrn.Variance._.Q4." localSheetId="3" hidden="1">{"Variance Q4",#N/A,FALSE,"Var"}</definedName>
    <definedName name="wrn.Variance._.Q4." localSheetId="5" hidden="1">{"Variance Q4",#N/A,FALSE,"Var"}</definedName>
  </definedNames>
  <calcPr calcId="145621" iterate="1"/>
</workbook>
</file>

<file path=xl/calcChain.xml><?xml version="1.0" encoding="utf-8"?>
<calcChain xmlns="http://schemas.openxmlformats.org/spreadsheetml/2006/main">
  <c r="ES499" i="23916" l="1"/>
  <c r="GR494" i="23916"/>
  <c r="EO488" i="23916"/>
  <c r="EM488" i="23916"/>
  <c r="EK488" i="23916"/>
  <c r="GR484" i="23916"/>
  <c r="GT484" i="23916" s="1"/>
  <c r="GV484" i="23916" s="1"/>
  <c r="GX484" i="23916" s="1"/>
  <c r="DY484" i="23916"/>
  <c r="EA484" i="23916" s="1"/>
  <c r="EC484" i="23916" s="1"/>
  <c r="EE484" i="23916" s="1"/>
  <c r="EG484" i="23916" s="1"/>
  <c r="EI484" i="23916" s="1"/>
  <c r="EK484" i="23916" s="1"/>
  <c r="EM484" i="23916" s="1"/>
  <c r="EO484" i="23916" s="1"/>
  <c r="EQ484" i="23916" s="1"/>
  <c r="ES484" i="23916" s="1"/>
  <c r="EU484" i="23916" s="1"/>
  <c r="EW484" i="23916" s="1"/>
  <c r="EW478" i="23916"/>
  <c r="EU478" i="23916"/>
  <c r="ES478" i="23916"/>
  <c r="EQ478" i="23916"/>
  <c r="EQ473" i="23916"/>
  <c r="EO473" i="23916"/>
  <c r="EM473" i="23916"/>
  <c r="EK473" i="23916"/>
  <c r="EI473" i="23916"/>
  <c r="EG473" i="23916"/>
  <c r="EE473" i="23916"/>
  <c r="EC473" i="23916"/>
  <c r="EA473" i="23916"/>
  <c r="DY473" i="23916"/>
  <c r="I466" i="23916"/>
  <c r="I465" i="23916"/>
  <c r="G466" i="23916"/>
  <c r="G465" i="23916"/>
  <c r="E466" i="23916"/>
  <c r="E465" i="23916"/>
  <c r="C466" i="23916"/>
  <c r="C465" i="23916"/>
  <c r="FC467" i="23916"/>
  <c r="FE466" i="23916"/>
  <c r="FD466" i="23916"/>
  <c r="FC466" i="23916"/>
  <c r="FB466" i="23916"/>
  <c r="FD465" i="23916"/>
  <c r="FE465" i="23916" s="1"/>
  <c r="FC465" i="23916"/>
  <c r="FB465" i="23916"/>
  <c r="EO466" i="23916"/>
  <c r="EM466" i="23916"/>
  <c r="EL466" i="23916"/>
  <c r="EK466" i="23916"/>
  <c r="EI466" i="23916"/>
  <c r="EG466" i="23916"/>
  <c r="EH466" i="23916" s="1"/>
  <c r="EE466" i="23916"/>
  <c r="EF466" i="23916" s="1"/>
  <c r="EC466" i="23916"/>
  <c r="EA466" i="23916"/>
  <c r="DZ466" i="23916"/>
  <c r="DY466" i="23916"/>
  <c r="DW466" i="23916"/>
  <c r="DU466" i="23916"/>
  <c r="DV466" i="23916" s="1"/>
  <c r="DS466" i="23916"/>
  <c r="DQ466" i="23916"/>
  <c r="DO466" i="23916"/>
  <c r="DM466" i="23916"/>
  <c r="DN466" i="23916" s="1"/>
  <c r="DK466" i="23916"/>
  <c r="DL466" i="23916" s="1"/>
  <c r="DI466" i="23916"/>
  <c r="DG466" i="23916"/>
  <c r="DF466" i="23916"/>
  <c r="DE466" i="23916"/>
  <c r="DC466" i="23916"/>
  <c r="DA466" i="23916"/>
  <c r="CY466" i="23916"/>
  <c r="CZ466" i="23916" s="1"/>
  <c r="CW466" i="23916"/>
  <c r="CU466" i="23916"/>
  <c r="CS466" i="23916"/>
  <c r="CT466" i="23916" s="1"/>
  <c r="CQ466" i="23916"/>
  <c r="CO466" i="23916"/>
  <c r="CP466" i="23916" s="1"/>
  <c r="CM466" i="23916"/>
  <c r="CK466" i="23916"/>
  <c r="CI466" i="23916"/>
  <c r="CG466" i="23916"/>
  <c r="CE466" i="23916"/>
  <c r="CF466" i="23916" s="1"/>
  <c r="CC466" i="23916"/>
  <c r="CA466" i="23916"/>
  <c r="BY466" i="23916"/>
  <c r="BZ466" i="23916" s="1"/>
  <c r="BW466" i="23916"/>
  <c r="BU466" i="23916"/>
  <c r="BS466" i="23916"/>
  <c r="BQ466" i="23916"/>
  <c r="BO466" i="23916"/>
  <c r="BP466" i="23916" s="1"/>
  <c r="BM466" i="23916"/>
  <c r="BN466" i="23916" s="1"/>
  <c r="BK466" i="23916"/>
  <c r="BJ466" i="23916"/>
  <c r="BI466" i="23916"/>
  <c r="BG466" i="23916"/>
  <c r="BE466" i="23916"/>
  <c r="BC466" i="23916"/>
  <c r="BA466" i="23916"/>
  <c r="AY466" i="23916"/>
  <c r="AW466" i="23916"/>
  <c r="AU466" i="23916"/>
  <c r="AS466" i="23916"/>
  <c r="AT466" i="23916" s="1"/>
  <c r="AQ466" i="23916"/>
  <c r="AR466" i="23916" s="1"/>
  <c r="AO466" i="23916"/>
  <c r="AM466" i="23916"/>
  <c r="AK466" i="23916"/>
  <c r="AL466" i="23916" s="1"/>
  <c r="AI466" i="23916"/>
  <c r="AJ466" i="23916" s="1"/>
  <c r="AG466" i="23916"/>
  <c r="AE466" i="23916"/>
  <c r="AD466" i="23916"/>
  <c r="AC466" i="23916"/>
  <c r="AA466" i="23916"/>
  <c r="Y466" i="23916"/>
  <c r="W466" i="23916"/>
  <c r="X466" i="23916" s="1"/>
  <c r="V466" i="23916"/>
  <c r="U466" i="23916"/>
  <c r="S466" i="23916"/>
  <c r="Q466" i="23916"/>
  <c r="R466" i="23916" s="1"/>
  <c r="O466" i="23916"/>
  <c r="P466" i="23916" s="1"/>
  <c r="M466" i="23916"/>
  <c r="N466" i="23916" s="1"/>
  <c r="K466" i="23916"/>
  <c r="L466" i="23916" s="1"/>
  <c r="EO465" i="23916"/>
  <c r="EI465" i="23916"/>
  <c r="EG465" i="23916"/>
  <c r="EH465" i="23916" s="1"/>
  <c r="EE465" i="23916"/>
  <c r="EF465" i="23916" s="1"/>
  <c r="EC465" i="23916"/>
  <c r="EA465" i="23916"/>
  <c r="DZ465" i="23916"/>
  <c r="DY465" i="23916"/>
  <c r="DW465" i="23916"/>
  <c r="DU465" i="23916"/>
  <c r="DS465" i="23916"/>
  <c r="DT465" i="23916" s="1"/>
  <c r="DR465" i="23916"/>
  <c r="DQ465" i="23916"/>
  <c r="DO465" i="23916"/>
  <c r="DM465" i="23916"/>
  <c r="DK465" i="23916"/>
  <c r="DL465" i="23916" s="1"/>
  <c r="DI465" i="23916"/>
  <c r="DJ465" i="23916" s="1"/>
  <c r="DG465" i="23916"/>
  <c r="DH465" i="23916" s="1"/>
  <c r="DE465" i="23916"/>
  <c r="DF465" i="23916" s="1"/>
  <c r="DC465" i="23916"/>
  <c r="DA465" i="23916"/>
  <c r="DB465" i="23916" s="1"/>
  <c r="CY465" i="23916"/>
  <c r="CZ465" i="23916" s="1"/>
  <c r="CW465" i="23916"/>
  <c r="CU465" i="23916"/>
  <c r="CT465" i="23916"/>
  <c r="CS465" i="23916"/>
  <c r="CQ465" i="23916"/>
  <c r="CO465" i="23916"/>
  <c r="CM465" i="23916"/>
  <c r="CN465" i="23916" s="1"/>
  <c r="CK465" i="23916"/>
  <c r="CI465" i="23916"/>
  <c r="CG465" i="23916"/>
  <c r="CH465" i="23916" s="1"/>
  <c r="CE465" i="23916"/>
  <c r="CC465" i="23916"/>
  <c r="CA465" i="23916"/>
  <c r="BY465" i="23916"/>
  <c r="BW465" i="23916"/>
  <c r="BX465" i="23916" s="1"/>
  <c r="BU465" i="23916"/>
  <c r="BV465" i="23916" s="1"/>
  <c r="BS465" i="23916"/>
  <c r="BT465" i="23916" s="1"/>
  <c r="BQ465" i="23916"/>
  <c r="BR465" i="23916" s="1"/>
  <c r="BO465" i="23916"/>
  <c r="BM465" i="23916"/>
  <c r="BN465" i="23916" s="1"/>
  <c r="BK465" i="23916"/>
  <c r="BI465" i="23916"/>
  <c r="BG465" i="23916"/>
  <c r="BE465" i="23916"/>
  <c r="BC465" i="23916"/>
  <c r="BA465" i="23916"/>
  <c r="AY465" i="23916"/>
  <c r="AW465" i="23916"/>
  <c r="BF465" i="23916" s="1"/>
  <c r="AU465" i="23916"/>
  <c r="AV465" i="23916" s="1"/>
  <c r="AS465" i="23916"/>
  <c r="AQ465" i="23916"/>
  <c r="AP465" i="23916"/>
  <c r="AO465" i="23916"/>
  <c r="AM465" i="23916"/>
  <c r="AK465" i="23916"/>
  <c r="AI465" i="23916"/>
  <c r="AJ465" i="23916" s="1"/>
  <c r="AH465" i="23916"/>
  <c r="AG465" i="23916"/>
  <c r="AE465" i="23916"/>
  <c r="AC465" i="23916"/>
  <c r="AD465" i="23916" s="1"/>
  <c r="AA465" i="23916"/>
  <c r="AB465" i="23916" s="1"/>
  <c r="Y465" i="23916"/>
  <c r="W465" i="23916"/>
  <c r="V465" i="23916"/>
  <c r="U465" i="23916"/>
  <c r="S465" i="23916"/>
  <c r="Q465" i="23916"/>
  <c r="O465" i="23916"/>
  <c r="P465" i="23916" s="1"/>
  <c r="M465" i="23916"/>
  <c r="N465" i="23916" s="1"/>
  <c r="K465" i="23916"/>
  <c r="L465" i="23916" s="1"/>
  <c r="FD457" i="23916"/>
  <c r="FB457" i="23916"/>
  <c r="EO457" i="23916"/>
  <c r="EM457" i="23916"/>
  <c r="EK457" i="23916"/>
  <c r="EI457" i="23916"/>
  <c r="EG457" i="23916"/>
  <c r="EE457" i="23916"/>
  <c r="EC457" i="23916"/>
  <c r="EA457" i="23916"/>
  <c r="DY457" i="23916"/>
  <c r="DW457" i="23916"/>
  <c r="DU457" i="23916"/>
  <c r="DS457" i="23916"/>
  <c r="DQ457" i="23916"/>
  <c r="DO457" i="23916"/>
  <c r="DM457" i="23916"/>
  <c r="DK457" i="23916"/>
  <c r="DI457" i="23916"/>
  <c r="DG457" i="23916"/>
  <c r="DE457" i="23916"/>
  <c r="DC457" i="23916"/>
  <c r="DA457" i="23916"/>
  <c r="CY457" i="23916"/>
  <c r="CW457" i="23916"/>
  <c r="CU457" i="23916"/>
  <c r="CQ457" i="23916"/>
  <c r="CO457" i="23916"/>
  <c r="CM457" i="23916"/>
  <c r="CK457" i="23916"/>
  <c r="CI457" i="23916"/>
  <c r="CG457" i="23916"/>
  <c r="CE457" i="23916"/>
  <c r="CC457" i="23916"/>
  <c r="CA457" i="23916"/>
  <c r="BY457" i="23916"/>
  <c r="BW457" i="23916"/>
  <c r="BU457" i="23916"/>
  <c r="BS457" i="23916"/>
  <c r="BQ457" i="23916"/>
  <c r="BO457" i="23916"/>
  <c r="BM457" i="23916"/>
  <c r="BK457" i="23916"/>
  <c r="BI457" i="23916"/>
  <c r="BG457" i="23916"/>
  <c r="BG456" i="23916"/>
  <c r="BE457" i="23916"/>
  <c r="BE456" i="23916"/>
  <c r="BC457" i="23916"/>
  <c r="BA457" i="23916"/>
  <c r="AY457" i="23916"/>
  <c r="AW457" i="23916"/>
  <c r="AU457" i="23916"/>
  <c r="AS457" i="23916"/>
  <c r="AQ457" i="23916"/>
  <c r="AO457" i="23916"/>
  <c r="AM457" i="23916"/>
  <c r="AK457" i="23916"/>
  <c r="AI457" i="23916"/>
  <c r="AG457" i="23916"/>
  <c r="AE457" i="23916"/>
  <c r="AC457" i="23916"/>
  <c r="AA457" i="23916"/>
  <c r="Y457" i="23916"/>
  <c r="W457" i="23916"/>
  <c r="U457" i="23916"/>
  <c r="S457" i="23916"/>
  <c r="Q457" i="23916"/>
  <c r="M457" i="23916"/>
  <c r="K457" i="23916"/>
  <c r="I457" i="23916"/>
  <c r="G457" i="23916"/>
  <c r="E457" i="23916"/>
  <c r="C457" i="23916"/>
  <c r="FD453" i="23916"/>
  <c r="FB453" i="23916"/>
  <c r="EO453" i="23916"/>
  <c r="EM453" i="23916"/>
  <c r="EK453" i="23916"/>
  <c r="EI453" i="23916"/>
  <c r="EG453" i="23916"/>
  <c r="EE453" i="23916"/>
  <c r="EC453" i="23916"/>
  <c r="EA453" i="23916"/>
  <c r="DY453" i="23916"/>
  <c r="DW453" i="23916"/>
  <c r="DU453" i="23916"/>
  <c r="DS453" i="23916"/>
  <c r="DQ453" i="23916"/>
  <c r="DO453" i="23916"/>
  <c r="DM453" i="23916"/>
  <c r="DK453" i="23916"/>
  <c r="DI453" i="23916"/>
  <c r="DG453" i="23916"/>
  <c r="DE453" i="23916"/>
  <c r="DC453" i="23916"/>
  <c r="DA453" i="23916"/>
  <c r="CY453" i="23916"/>
  <c r="CW453" i="23916"/>
  <c r="CU453" i="23916"/>
  <c r="CQ453" i="23916"/>
  <c r="CO453" i="23916"/>
  <c r="CM453" i="23916"/>
  <c r="CK453" i="23916"/>
  <c r="CI453" i="23916"/>
  <c r="CG453" i="23916"/>
  <c r="CE453" i="23916"/>
  <c r="CC453" i="23916"/>
  <c r="CA453" i="23916"/>
  <c r="BY453" i="23916"/>
  <c r="BW453" i="23916"/>
  <c r="BU453" i="23916"/>
  <c r="BS453" i="23916"/>
  <c r="BQ453" i="23916"/>
  <c r="BO453" i="23916"/>
  <c r="BM453" i="23916"/>
  <c r="BK453" i="23916"/>
  <c r="BI453" i="23916"/>
  <c r="BG453" i="23916"/>
  <c r="BE453" i="23916"/>
  <c r="BC453" i="23916"/>
  <c r="BA453" i="23916"/>
  <c r="AY453" i="23916"/>
  <c r="AW453" i="23916"/>
  <c r="AU453" i="23916"/>
  <c r="AS453" i="23916"/>
  <c r="AQ453" i="23916"/>
  <c r="AO453" i="23916"/>
  <c r="AM453" i="23916"/>
  <c r="AK453" i="23916"/>
  <c r="AI453" i="23916"/>
  <c r="AG453" i="23916"/>
  <c r="AE453" i="23916"/>
  <c r="AC453" i="23916"/>
  <c r="AA453" i="23916"/>
  <c r="Y453" i="23916"/>
  <c r="W453" i="23916"/>
  <c r="U453" i="23916"/>
  <c r="S453" i="23916"/>
  <c r="Q453" i="23916"/>
  <c r="M453" i="23916"/>
  <c r="K453" i="23916"/>
  <c r="I453" i="23916"/>
  <c r="G453" i="23916"/>
  <c r="E453" i="23916"/>
  <c r="C453" i="23916"/>
  <c r="CS448" i="23916"/>
  <c r="CS446" i="23916"/>
  <c r="CQ448" i="23916"/>
  <c r="CQ446" i="23916"/>
  <c r="CO448" i="23916"/>
  <c r="CO446" i="23916"/>
  <c r="CM448" i="23916"/>
  <c r="CM446" i="23916"/>
  <c r="CK448" i="23916"/>
  <c r="CK446" i="23916"/>
  <c r="CI448" i="23916"/>
  <c r="CI446" i="23916"/>
  <c r="CG448" i="23916"/>
  <c r="CG446" i="23916"/>
  <c r="CE448" i="23916"/>
  <c r="CE446" i="23916"/>
  <c r="CC448" i="23916"/>
  <c r="CC446" i="23916"/>
  <c r="CA448" i="23916"/>
  <c r="CA446" i="23916"/>
  <c r="BY448" i="23916"/>
  <c r="BY446" i="23916"/>
  <c r="BW448" i="23916"/>
  <c r="BW446" i="23916"/>
  <c r="BU448" i="23916"/>
  <c r="BU446" i="23916"/>
  <c r="BS448" i="23916"/>
  <c r="BS446" i="23916"/>
  <c r="BQ448" i="23916"/>
  <c r="BQ446" i="23916"/>
  <c r="BO448" i="23916"/>
  <c r="BO446" i="23916"/>
  <c r="BM448" i="23916"/>
  <c r="BM446" i="23916"/>
  <c r="BK448" i="23916"/>
  <c r="BK446" i="23916"/>
  <c r="BI448" i="23916"/>
  <c r="BI446" i="23916"/>
  <c r="BG448" i="23916"/>
  <c r="BG446" i="23916"/>
  <c r="BE448" i="23916"/>
  <c r="BE446" i="23916"/>
  <c r="BC448" i="23916"/>
  <c r="BC446" i="23916"/>
  <c r="BA448" i="23916"/>
  <c r="BA446" i="23916"/>
  <c r="AY448" i="23916"/>
  <c r="AY446" i="23916"/>
  <c r="AW448" i="23916"/>
  <c r="AW446" i="23916"/>
  <c r="AU448" i="23916"/>
  <c r="AU446" i="23916"/>
  <c r="AS448" i="23916"/>
  <c r="AS446" i="23916"/>
  <c r="AQ448" i="23916"/>
  <c r="AQ446" i="23916"/>
  <c r="AO448" i="23916"/>
  <c r="AO446" i="23916"/>
  <c r="AM448" i="23916"/>
  <c r="AM446" i="23916"/>
  <c r="AK448" i="23916"/>
  <c r="AK446" i="23916"/>
  <c r="AI448" i="23916"/>
  <c r="AI446" i="23916"/>
  <c r="AG448" i="23916"/>
  <c r="AG446" i="23916"/>
  <c r="AE448" i="23916"/>
  <c r="AE446" i="23916"/>
  <c r="AC448" i="23916"/>
  <c r="AC446" i="23916"/>
  <c r="AA448" i="23916"/>
  <c r="AA446" i="23916"/>
  <c r="Y448" i="23916"/>
  <c r="Y446" i="23916"/>
  <c r="W448" i="23916"/>
  <c r="W446" i="23916"/>
  <c r="U448" i="23916"/>
  <c r="U446" i="23916"/>
  <c r="S448" i="23916"/>
  <c r="Q448" i="23916"/>
  <c r="Q446" i="23916"/>
  <c r="O448" i="23916"/>
  <c r="O446" i="23916"/>
  <c r="M448" i="23916"/>
  <c r="K448" i="23916"/>
  <c r="FD439" i="23916"/>
  <c r="FD437" i="23916"/>
  <c r="FE436" i="23916"/>
  <c r="FD436" i="23916"/>
  <c r="FD435" i="23916"/>
  <c r="FB439" i="23916"/>
  <c r="FE439" i="23916" s="1"/>
  <c r="FB437" i="23916"/>
  <c r="FB436" i="23916"/>
  <c r="FB435" i="23916"/>
  <c r="CS440" i="23916"/>
  <c r="CT440" i="23916" s="1"/>
  <c r="CM440" i="23916"/>
  <c r="CK440" i="23916"/>
  <c r="CL440" i="23916" s="1"/>
  <c r="CC440" i="23916"/>
  <c r="CA440" i="23916"/>
  <c r="CB440" i="23916" s="1"/>
  <c r="BY440" i="23916"/>
  <c r="BW440" i="23916"/>
  <c r="BU440" i="23916"/>
  <c r="BS440" i="23916"/>
  <c r="BQ440" i="23916"/>
  <c r="BO440" i="23916"/>
  <c r="BM440" i="23916"/>
  <c r="BN440" i="23916" s="1"/>
  <c r="BK440" i="23916"/>
  <c r="BI440" i="23916"/>
  <c r="BG440" i="23916"/>
  <c r="BF440" i="23916"/>
  <c r="BE440" i="23916"/>
  <c r="BC440" i="23916"/>
  <c r="BA440" i="23916"/>
  <c r="AY440" i="23916"/>
  <c r="AW440" i="23916"/>
  <c r="AU440" i="23916"/>
  <c r="AS440" i="23916"/>
  <c r="AQ440" i="23916"/>
  <c r="AR440" i="23916" s="1"/>
  <c r="AO440" i="23916"/>
  <c r="AP440" i="23916" s="1"/>
  <c r="AM440" i="23916"/>
  <c r="AK440" i="23916"/>
  <c r="AI440" i="23916"/>
  <c r="AG440" i="23916"/>
  <c r="AE440" i="23916"/>
  <c r="AC440" i="23916"/>
  <c r="AD440" i="23916" s="1"/>
  <c r="AA440" i="23916"/>
  <c r="Y440" i="23916"/>
  <c r="Z440" i="23916" s="1"/>
  <c r="W440" i="23916"/>
  <c r="U440" i="23916"/>
  <c r="Q440" i="23916"/>
  <c r="O440" i="23916"/>
  <c r="EO439" i="23916"/>
  <c r="EP439" i="23916" s="1"/>
  <c r="EM439" i="23916"/>
  <c r="EK439" i="23916"/>
  <c r="EI439" i="23916"/>
  <c r="EH439" i="23916"/>
  <c r="EG439" i="23916"/>
  <c r="EE439" i="23916"/>
  <c r="EC439" i="23916"/>
  <c r="EA439" i="23916"/>
  <c r="DY439" i="23916"/>
  <c r="DW439" i="23916"/>
  <c r="DU439" i="23916"/>
  <c r="DS439" i="23916"/>
  <c r="DT439" i="23916" s="1"/>
  <c r="DO439" i="23916"/>
  <c r="DM439" i="23916"/>
  <c r="DN439" i="23916" s="1"/>
  <c r="DK439" i="23916"/>
  <c r="DG439" i="23916"/>
  <c r="DH439" i="23916" s="1"/>
  <c r="DE439" i="23916"/>
  <c r="DC439" i="23916"/>
  <c r="DA439" i="23916"/>
  <c r="DB439" i="23916" s="1"/>
  <c r="CY439" i="23916"/>
  <c r="CW439" i="23916"/>
  <c r="CU439" i="23916"/>
  <c r="CS439" i="23916"/>
  <c r="CT439" i="23916" s="1"/>
  <c r="CM439" i="23916"/>
  <c r="CK439" i="23916"/>
  <c r="CL439" i="23916" s="1"/>
  <c r="CC439" i="23916"/>
  <c r="CD439" i="23916" s="1"/>
  <c r="CA439" i="23916"/>
  <c r="BY439" i="23916"/>
  <c r="BW439" i="23916"/>
  <c r="BV439" i="23916"/>
  <c r="BU439" i="23916"/>
  <c r="BS439" i="23916"/>
  <c r="BQ439" i="23916"/>
  <c r="BO439" i="23916"/>
  <c r="BM439" i="23916"/>
  <c r="BK439" i="23916"/>
  <c r="BI439" i="23916"/>
  <c r="BG439" i="23916"/>
  <c r="BE439" i="23916"/>
  <c r="BC439" i="23916"/>
  <c r="BA439" i="23916"/>
  <c r="AY439" i="23916"/>
  <c r="AW439" i="23916"/>
  <c r="AU439" i="23916"/>
  <c r="AS439" i="23916"/>
  <c r="AQ439" i="23916"/>
  <c r="AR439" i="23916" s="1"/>
  <c r="AO439" i="23916"/>
  <c r="AP439" i="23916" s="1"/>
  <c r="AM439" i="23916"/>
  <c r="AK439" i="23916"/>
  <c r="AI439" i="23916"/>
  <c r="AG439" i="23916"/>
  <c r="AE439" i="23916"/>
  <c r="AC439" i="23916"/>
  <c r="AD439" i="23916" s="1"/>
  <c r="AA439" i="23916"/>
  <c r="Y439" i="23916"/>
  <c r="W439" i="23916"/>
  <c r="V439" i="23916"/>
  <c r="U439" i="23916"/>
  <c r="S439" i="23916"/>
  <c r="Q439" i="23916"/>
  <c r="Z439" i="23916" s="1"/>
  <c r="O439" i="23916"/>
  <c r="M439" i="23916"/>
  <c r="K439" i="23916"/>
  <c r="EO437" i="23916"/>
  <c r="EP437" i="23916" s="1"/>
  <c r="EM437" i="23916"/>
  <c r="EK437" i="23916"/>
  <c r="EL437" i="23916" s="1"/>
  <c r="EI437" i="23916"/>
  <c r="EJ437" i="23916" s="1"/>
  <c r="EG437" i="23916"/>
  <c r="EH437" i="23916" s="1"/>
  <c r="EE437" i="23916"/>
  <c r="ED437" i="23916"/>
  <c r="EC437" i="23916"/>
  <c r="EA437" i="23916"/>
  <c r="DY437" i="23916"/>
  <c r="DW437" i="23916"/>
  <c r="DU437" i="23916"/>
  <c r="DV437" i="23916" s="1"/>
  <c r="DS437" i="23916"/>
  <c r="DO437" i="23916"/>
  <c r="DM437" i="23916"/>
  <c r="DN437" i="23916" s="1"/>
  <c r="DK437" i="23916"/>
  <c r="DG437" i="23916"/>
  <c r="DH437" i="23916" s="1"/>
  <c r="DE437" i="23916"/>
  <c r="DF437" i="23916" s="1"/>
  <c r="DC437" i="23916"/>
  <c r="DB437" i="23916"/>
  <c r="DA437" i="23916"/>
  <c r="CY437" i="23916"/>
  <c r="CW437" i="23916"/>
  <c r="CU437" i="23916"/>
  <c r="CV437" i="23916" s="1"/>
  <c r="CS437" i="23916"/>
  <c r="CT437" i="23916" s="1"/>
  <c r="CM437" i="23916"/>
  <c r="CL437" i="23916"/>
  <c r="CK437" i="23916"/>
  <c r="CC437" i="23916"/>
  <c r="CD437" i="23916" s="1"/>
  <c r="CA437" i="23916"/>
  <c r="BY437" i="23916"/>
  <c r="BZ437" i="23916" s="1"/>
  <c r="BW437" i="23916"/>
  <c r="BX437" i="23916" s="1"/>
  <c r="BV437" i="23916"/>
  <c r="BU437" i="23916"/>
  <c r="BS437" i="23916"/>
  <c r="BQ437" i="23916"/>
  <c r="BR437" i="23916" s="1"/>
  <c r="BO437" i="23916"/>
  <c r="BM437" i="23916"/>
  <c r="BN437" i="23916" s="1"/>
  <c r="BK437" i="23916"/>
  <c r="BI437" i="23916"/>
  <c r="BJ437" i="23916" s="1"/>
  <c r="BG437" i="23916"/>
  <c r="BH437" i="23916" s="1"/>
  <c r="BF437" i="23916"/>
  <c r="BE437" i="23916"/>
  <c r="BC437" i="23916"/>
  <c r="BA437" i="23916"/>
  <c r="BB437" i="23916" s="1"/>
  <c r="AY437" i="23916"/>
  <c r="AW437" i="23916"/>
  <c r="AX437" i="23916" s="1"/>
  <c r="AU437" i="23916"/>
  <c r="AS437" i="23916"/>
  <c r="AT437" i="23916" s="1"/>
  <c r="AQ437" i="23916"/>
  <c r="AR437" i="23916" s="1"/>
  <c r="AP437" i="23916"/>
  <c r="AO437" i="23916"/>
  <c r="AM437" i="23916"/>
  <c r="AK437" i="23916"/>
  <c r="AL437" i="23916" s="1"/>
  <c r="AI437" i="23916"/>
  <c r="AG437" i="23916"/>
  <c r="AH437" i="23916" s="1"/>
  <c r="AE437" i="23916"/>
  <c r="AC437" i="23916"/>
  <c r="AD437" i="23916" s="1"/>
  <c r="AA437" i="23916"/>
  <c r="AB437" i="23916" s="1"/>
  <c r="Z437" i="23916"/>
  <c r="Y437" i="23916"/>
  <c r="W437" i="23916"/>
  <c r="U437" i="23916"/>
  <c r="V437" i="23916" s="1"/>
  <c r="S437" i="23916"/>
  <c r="Q437" i="23916"/>
  <c r="O437" i="23916"/>
  <c r="M437" i="23916"/>
  <c r="K437" i="23916"/>
  <c r="EO436" i="23916"/>
  <c r="EP436" i="23916" s="1"/>
  <c r="EM436" i="23916"/>
  <c r="EN436" i="23916" s="1"/>
  <c r="EK436" i="23916"/>
  <c r="EL436" i="23916" s="1"/>
  <c r="EI436" i="23916"/>
  <c r="EH436" i="23916"/>
  <c r="EG436" i="23916"/>
  <c r="EE436" i="23916"/>
  <c r="EC436" i="23916"/>
  <c r="ED436" i="23916" s="1"/>
  <c r="EA436" i="23916"/>
  <c r="DY436" i="23916"/>
  <c r="DW436" i="23916"/>
  <c r="DV436" i="23916"/>
  <c r="DU436" i="23916"/>
  <c r="DS436" i="23916"/>
  <c r="DO436" i="23916"/>
  <c r="DN436" i="23916"/>
  <c r="DM436" i="23916"/>
  <c r="DK436" i="23916"/>
  <c r="DG436" i="23916"/>
  <c r="DF436" i="23916"/>
  <c r="DE436" i="23916"/>
  <c r="DC436" i="23916"/>
  <c r="DA436" i="23916"/>
  <c r="DB436" i="23916" s="1"/>
  <c r="CY436" i="23916"/>
  <c r="CW436" i="23916"/>
  <c r="CU436" i="23916"/>
  <c r="CS436" i="23916"/>
  <c r="CM436" i="23916"/>
  <c r="CK436" i="23916"/>
  <c r="CL436" i="23916" s="1"/>
  <c r="CC436" i="23916"/>
  <c r="CD436" i="23916" s="1"/>
  <c r="CA436" i="23916"/>
  <c r="CB436" i="23916" s="1"/>
  <c r="BZ436" i="23916"/>
  <c r="BY436" i="23916"/>
  <c r="BW436" i="23916"/>
  <c r="BU436" i="23916"/>
  <c r="BV436" i="23916" s="1"/>
  <c r="BS436" i="23916"/>
  <c r="BQ436" i="23916"/>
  <c r="BR436" i="23916" s="1"/>
  <c r="BO436" i="23916"/>
  <c r="BP436" i="23916" s="1"/>
  <c r="BM436" i="23916"/>
  <c r="BN436" i="23916" s="1"/>
  <c r="BK436" i="23916"/>
  <c r="BL436" i="23916" s="1"/>
  <c r="BJ436" i="23916"/>
  <c r="BI436" i="23916"/>
  <c r="BG436" i="23916"/>
  <c r="BE436" i="23916"/>
  <c r="BF436" i="23916" s="1"/>
  <c r="BC436" i="23916"/>
  <c r="BA436" i="23916"/>
  <c r="BB436" i="23916" s="1"/>
  <c r="AY436" i="23916"/>
  <c r="AZ436" i="23916" s="1"/>
  <c r="AW436" i="23916"/>
  <c r="AX436" i="23916" s="1"/>
  <c r="AU436" i="23916"/>
  <c r="AV436" i="23916" s="1"/>
  <c r="AT436" i="23916"/>
  <c r="AS436" i="23916"/>
  <c r="AQ436" i="23916"/>
  <c r="AO436" i="23916"/>
  <c r="AP436" i="23916" s="1"/>
  <c r="AM436" i="23916"/>
  <c r="AK436" i="23916"/>
  <c r="AL436" i="23916" s="1"/>
  <c r="AI436" i="23916"/>
  <c r="AJ436" i="23916" s="1"/>
  <c r="AG436" i="23916"/>
  <c r="AH436" i="23916" s="1"/>
  <c r="AE436" i="23916"/>
  <c r="AF436" i="23916" s="1"/>
  <c r="AD436" i="23916"/>
  <c r="AC436" i="23916"/>
  <c r="AA436" i="23916"/>
  <c r="Y436" i="23916"/>
  <c r="Z436" i="23916" s="1"/>
  <c r="W436" i="23916"/>
  <c r="U436" i="23916"/>
  <c r="V436" i="23916" s="1"/>
  <c r="S436" i="23916"/>
  <c r="Q436" i="23916"/>
  <c r="O436" i="23916"/>
  <c r="M436" i="23916"/>
  <c r="K436" i="23916"/>
  <c r="EO435" i="23916"/>
  <c r="EP435" i="23916" s="1"/>
  <c r="EM435" i="23916"/>
  <c r="EN435" i="23916" s="1"/>
  <c r="EK435" i="23916"/>
  <c r="EL435" i="23916" s="1"/>
  <c r="EI435" i="23916"/>
  <c r="EJ435" i="23916" s="1"/>
  <c r="EG435" i="23916"/>
  <c r="EH435" i="23916" s="1"/>
  <c r="EE435" i="23916"/>
  <c r="EF435" i="23916" s="1"/>
  <c r="EC435" i="23916"/>
  <c r="ED435" i="23916" s="1"/>
  <c r="EA435" i="23916"/>
  <c r="EB435" i="23916" s="1"/>
  <c r="DY435" i="23916"/>
  <c r="DW435" i="23916"/>
  <c r="DU435" i="23916"/>
  <c r="DV435" i="23916" s="1"/>
  <c r="DS435" i="23916"/>
  <c r="DO435" i="23916"/>
  <c r="DM435" i="23916"/>
  <c r="DN435" i="23916" s="1"/>
  <c r="DK435" i="23916"/>
  <c r="DG435" i="23916"/>
  <c r="DE435" i="23916"/>
  <c r="DF435" i="23916" s="1"/>
  <c r="DC435" i="23916"/>
  <c r="DA435" i="23916"/>
  <c r="DB435" i="23916" s="1"/>
  <c r="CY435" i="23916"/>
  <c r="CW435" i="23916"/>
  <c r="CU435" i="23916"/>
  <c r="CV435" i="23916" s="1"/>
  <c r="CS435" i="23916"/>
  <c r="CT435" i="23916" s="1"/>
  <c r="CM435" i="23916"/>
  <c r="CK435" i="23916"/>
  <c r="CL435" i="23916" s="1"/>
  <c r="CD435" i="23916"/>
  <c r="CC435" i="23916"/>
  <c r="CA435" i="23916"/>
  <c r="BY435" i="23916"/>
  <c r="BZ435" i="23916" s="1"/>
  <c r="BW435" i="23916"/>
  <c r="BU435" i="23916"/>
  <c r="BV435" i="23916" s="1"/>
  <c r="BS435" i="23916"/>
  <c r="BT435" i="23916" s="1"/>
  <c r="BQ435" i="23916"/>
  <c r="BR435" i="23916" s="1"/>
  <c r="BO435" i="23916"/>
  <c r="BP435" i="23916" s="1"/>
  <c r="BN435" i="23916"/>
  <c r="BM435" i="23916"/>
  <c r="BK435" i="23916"/>
  <c r="BI435" i="23916"/>
  <c r="BJ435" i="23916" s="1"/>
  <c r="BG435" i="23916"/>
  <c r="BE435" i="23916"/>
  <c r="BF435" i="23916" s="1"/>
  <c r="BC435" i="23916"/>
  <c r="BD435" i="23916" s="1"/>
  <c r="BA435" i="23916"/>
  <c r="BB435" i="23916" s="1"/>
  <c r="AY435" i="23916"/>
  <c r="AZ435" i="23916" s="1"/>
  <c r="AX435" i="23916"/>
  <c r="AW435" i="23916"/>
  <c r="AU435" i="23916"/>
  <c r="AS435" i="23916"/>
  <c r="AT435" i="23916" s="1"/>
  <c r="AQ435" i="23916"/>
  <c r="AO435" i="23916"/>
  <c r="AP435" i="23916" s="1"/>
  <c r="AM435" i="23916"/>
  <c r="AN435" i="23916" s="1"/>
  <c r="AK435" i="23916"/>
  <c r="AL435" i="23916" s="1"/>
  <c r="AI435" i="23916"/>
  <c r="AJ435" i="23916" s="1"/>
  <c r="AH435" i="23916"/>
  <c r="AG435" i="23916"/>
  <c r="AE435" i="23916"/>
  <c r="AC435" i="23916"/>
  <c r="AD435" i="23916" s="1"/>
  <c r="AA435" i="23916"/>
  <c r="Y435" i="23916"/>
  <c r="Z435" i="23916" s="1"/>
  <c r="W435" i="23916"/>
  <c r="X435" i="23916" s="1"/>
  <c r="U435" i="23916"/>
  <c r="S435" i="23916"/>
  <c r="T435" i="23916" s="1"/>
  <c r="R435" i="23916"/>
  <c r="Q435" i="23916"/>
  <c r="O435" i="23916"/>
  <c r="M435" i="23916"/>
  <c r="N435" i="23916" s="1"/>
  <c r="K435" i="23916"/>
  <c r="I439" i="23916"/>
  <c r="I437" i="23916"/>
  <c r="R437" i="23916" s="1"/>
  <c r="I436" i="23916"/>
  <c r="R436" i="23916" s="1"/>
  <c r="I435" i="23916"/>
  <c r="G439" i="23916"/>
  <c r="G437" i="23916"/>
  <c r="G436" i="23916"/>
  <c r="G435" i="23916"/>
  <c r="E439" i="23916"/>
  <c r="E437" i="23916"/>
  <c r="N437" i="23916" s="1"/>
  <c r="E436" i="23916"/>
  <c r="N436" i="23916" s="1"/>
  <c r="E435" i="23916"/>
  <c r="C439" i="23916"/>
  <c r="C437" i="23916"/>
  <c r="C436" i="23916"/>
  <c r="C435" i="23916"/>
  <c r="GZ434" i="23916"/>
  <c r="GZ433" i="23916"/>
  <c r="GZ425" i="23916"/>
  <c r="GZ424" i="23916"/>
  <c r="GZ418" i="23916"/>
  <c r="GZ417" i="23916"/>
  <c r="GZ408" i="23916"/>
  <c r="GZ407" i="23916"/>
  <c r="GZ406" i="23916"/>
  <c r="GZ403" i="23916"/>
  <c r="GZ402" i="23916"/>
  <c r="GZ401" i="23916"/>
  <c r="GZ400" i="23916"/>
  <c r="GZ399" i="23916"/>
  <c r="GZ398" i="23916"/>
  <c r="GZ397" i="23916"/>
  <c r="I415" i="23916"/>
  <c r="I413" i="23916"/>
  <c r="I414" i="23916" s="1"/>
  <c r="G415" i="23916"/>
  <c r="G413" i="23916"/>
  <c r="G414" i="23916" s="1"/>
  <c r="E415" i="23916"/>
  <c r="E413" i="23916"/>
  <c r="E414" i="23916" s="1"/>
  <c r="C415" i="23916"/>
  <c r="C413" i="23916"/>
  <c r="C414" i="23916" s="1"/>
  <c r="FD413" i="23916"/>
  <c r="FD414" i="23916" s="1"/>
  <c r="FB413" i="23916"/>
  <c r="FB414" i="23916" s="1"/>
  <c r="EO415" i="23916"/>
  <c r="EM415" i="23916"/>
  <c r="EK415" i="23916"/>
  <c r="EI415" i="23916"/>
  <c r="EG415" i="23916"/>
  <c r="EE415" i="23916"/>
  <c r="EC415" i="23916"/>
  <c r="EA415" i="23916"/>
  <c r="DY415" i="23916"/>
  <c r="DW415" i="23916"/>
  <c r="DU415" i="23916"/>
  <c r="DO415" i="23916"/>
  <c r="DP415" i="23916" s="1"/>
  <c r="DM415" i="23916"/>
  <c r="DN415" i="23916" s="1"/>
  <c r="DG415" i="23916"/>
  <c r="DE415" i="23916"/>
  <c r="DC415" i="23916"/>
  <c r="DA415" i="23916"/>
  <c r="CY415" i="23916"/>
  <c r="CW415" i="23916"/>
  <c r="CU415" i="23916"/>
  <c r="CM415" i="23916"/>
  <c r="CC415" i="23916"/>
  <c r="CA415" i="23916"/>
  <c r="BY415" i="23916"/>
  <c r="BW415" i="23916"/>
  <c r="BU415" i="23916"/>
  <c r="BS415" i="23916"/>
  <c r="BQ415" i="23916"/>
  <c r="BO415" i="23916"/>
  <c r="BM415" i="23916"/>
  <c r="BK415" i="23916"/>
  <c r="BI415" i="23916"/>
  <c r="BG415" i="23916"/>
  <c r="BE415" i="23916"/>
  <c r="BC415" i="23916"/>
  <c r="BA415" i="23916"/>
  <c r="AY415" i="23916"/>
  <c r="AW415" i="23916"/>
  <c r="AU415" i="23916"/>
  <c r="AS415" i="23916"/>
  <c r="AQ415" i="23916"/>
  <c r="AO415" i="23916"/>
  <c r="AM415" i="23916"/>
  <c r="AK415" i="23916"/>
  <c r="AI415" i="23916"/>
  <c r="AG415" i="23916"/>
  <c r="AE415" i="23916"/>
  <c r="AC415" i="23916"/>
  <c r="AA415" i="23916"/>
  <c r="Y415" i="23916"/>
  <c r="W415" i="23916"/>
  <c r="U415" i="23916"/>
  <c r="S415" i="23916"/>
  <c r="Q415" i="23916"/>
  <c r="R415" i="23916" s="1"/>
  <c r="O415" i="23916"/>
  <c r="M415" i="23916"/>
  <c r="N415" i="23916" s="1"/>
  <c r="K415" i="23916"/>
  <c r="L415" i="23916" s="1"/>
  <c r="BW414" i="23916"/>
  <c r="BM414" i="23916"/>
  <c r="BE414" i="23916"/>
  <c r="AW414" i="23916"/>
  <c r="AO414" i="23916"/>
  <c r="AG414" i="23916"/>
  <c r="Y414" i="23916"/>
  <c r="Q414" i="23916"/>
  <c r="CC413" i="23916"/>
  <c r="CC414" i="23916" s="1"/>
  <c r="CC400" i="23916" s="1"/>
  <c r="CA413" i="23916"/>
  <c r="CA414" i="23916" s="1"/>
  <c r="CA400" i="23916" s="1"/>
  <c r="BY413" i="23916"/>
  <c r="CH413" i="23916" s="1"/>
  <c r="BW413" i="23916"/>
  <c r="BU413" i="23916"/>
  <c r="BV413" i="23916" s="1"/>
  <c r="BS413" i="23916"/>
  <c r="BS414" i="23916" s="1"/>
  <c r="BQ413" i="23916"/>
  <c r="BQ414" i="23916" s="1"/>
  <c r="BQ400" i="23916" s="1"/>
  <c r="BR400" i="23916" s="1"/>
  <c r="BN413" i="23916"/>
  <c r="BM413" i="23916"/>
  <c r="BK413" i="23916"/>
  <c r="BL413" i="23916" s="1"/>
  <c r="BJ413" i="23916"/>
  <c r="BI413" i="23916"/>
  <c r="BI414" i="23916" s="1"/>
  <c r="BI400" i="23916" s="1"/>
  <c r="BG413" i="23916"/>
  <c r="BG414" i="23916" s="1"/>
  <c r="BG400" i="23916" s="1"/>
  <c r="BH400" i="23916" s="1"/>
  <c r="BF413" i="23916"/>
  <c r="BE413" i="23916"/>
  <c r="BC413" i="23916"/>
  <c r="BD413" i="23916" s="1"/>
  <c r="BB413" i="23916"/>
  <c r="BA413" i="23916"/>
  <c r="BA414" i="23916" s="1"/>
  <c r="BA400" i="23916" s="1"/>
  <c r="BB400" i="23916" s="1"/>
  <c r="AY413" i="23916"/>
  <c r="AY414" i="23916" s="1"/>
  <c r="AY400" i="23916" s="1"/>
  <c r="AX413" i="23916"/>
  <c r="AW413" i="23916"/>
  <c r="AU413" i="23916"/>
  <c r="AV413" i="23916" s="1"/>
  <c r="AT413" i="23916"/>
  <c r="AS413" i="23916"/>
  <c r="AS414" i="23916" s="1"/>
  <c r="AS400" i="23916" s="1"/>
  <c r="AQ413" i="23916"/>
  <c r="AQ414" i="23916" s="1"/>
  <c r="AQ400" i="23916" s="1"/>
  <c r="AR400" i="23916" s="1"/>
  <c r="AP413" i="23916"/>
  <c r="AO413" i="23916"/>
  <c r="AM413" i="23916"/>
  <c r="AN413" i="23916" s="1"/>
  <c r="AL413" i="23916"/>
  <c r="AK413" i="23916"/>
  <c r="AK414" i="23916" s="1"/>
  <c r="AK400" i="23916" s="1"/>
  <c r="AL400" i="23916" s="1"/>
  <c r="AI413" i="23916"/>
  <c r="AI414" i="23916" s="1"/>
  <c r="AI400" i="23916" s="1"/>
  <c r="AH413" i="23916"/>
  <c r="AG413" i="23916"/>
  <c r="AE413" i="23916"/>
  <c r="AF413" i="23916" s="1"/>
  <c r="AD413" i="23916"/>
  <c r="AC413" i="23916"/>
  <c r="AC414" i="23916" s="1"/>
  <c r="AC400" i="23916" s="1"/>
  <c r="AA413" i="23916"/>
  <c r="AA414" i="23916" s="1"/>
  <c r="AA400" i="23916" s="1"/>
  <c r="Z413" i="23916"/>
  <c r="Y413" i="23916"/>
  <c r="W413" i="23916"/>
  <c r="X413" i="23916" s="1"/>
  <c r="V413" i="23916"/>
  <c r="U413" i="23916"/>
  <c r="U414" i="23916" s="1"/>
  <c r="S413" i="23916"/>
  <c r="S414" i="23916" s="1"/>
  <c r="R413" i="23916"/>
  <c r="Q413" i="23916"/>
  <c r="O413" i="23916"/>
  <c r="P413" i="23916" s="1"/>
  <c r="N413" i="23916"/>
  <c r="M413" i="23916"/>
  <c r="M414" i="23916" s="1"/>
  <c r="K413" i="23916"/>
  <c r="K414" i="23916" s="1"/>
  <c r="EN412" i="23916"/>
  <c r="EN411" i="23916"/>
  <c r="EN410" i="23916"/>
  <c r="EL412" i="23916"/>
  <c r="EL411" i="23916"/>
  <c r="EL410" i="23916"/>
  <c r="EJ412" i="23916"/>
  <c r="EJ411" i="23916"/>
  <c r="EJ410" i="23916"/>
  <c r="EH412" i="23916"/>
  <c r="EH411" i="23916"/>
  <c r="EH410" i="23916"/>
  <c r="EF412" i="23916"/>
  <c r="EF411" i="23916"/>
  <c r="EF410" i="23916"/>
  <c r="ED412" i="23916"/>
  <c r="ED411" i="23916"/>
  <c r="ED410" i="23916"/>
  <c r="EB412" i="23916"/>
  <c r="EB411" i="23916"/>
  <c r="EB410" i="23916"/>
  <c r="DZ412" i="23916"/>
  <c r="DZ411" i="23916"/>
  <c r="DZ410" i="23916"/>
  <c r="DX412" i="23916"/>
  <c r="DX411" i="23916"/>
  <c r="DX410" i="23916"/>
  <c r="DV412" i="23916"/>
  <c r="DV411" i="23916"/>
  <c r="DV410" i="23916"/>
  <c r="DT412" i="23916"/>
  <c r="DT411" i="23916"/>
  <c r="DT410" i="23916"/>
  <c r="DR412" i="23916"/>
  <c r="DQ412" i="23916"/>
  <c r="DQ415" i="23916" s="1"/>
  <c r="DP412" i="23916"/>
  <c r="DN412" i="23916"/>
  <c r="DN411" i="23916"/>
  <c r="DN410" i="23916"/>
  <c r="DL412" i="23916"/>
  <c r="DL411" i="23916"/>
  <c r="DL410" i="23916"/>
  <c r="DI412" i="23916"/>
  <c r="DH412" i="23916"/>
  <c r="DF412" i="23916"/>
  <c r="DF411" i="23916"/>
  <c r="DF410" i="23916"/>
  <c r="DD412" i="23916"/>
  <c r="DD411" i="23916"/>
  <c r="DD410" i="23916"/>
  <c r="DB412" i="23916"/>
  <c r="DB411" i="23916"/>
  <c r="DB410" i="23916"/>
  <c r="CZ411" i="23916"/>
  <c r="CZ410" i="23916"/>
  <c r="CX412" i="23916"/>
  <c r="CX411" i="23916"/>
  <c r="CV412" i="23916"/>
  <c r="CV411" i="23916"/>
  <c r="CV410" i="23916"/>
  <c r="CT412" i="23916"/>
  <c r="CT411" i="23916"/>
  <c r="CT410" i="23916"/>
  <c r="CQ412" i="23916"/>
  <c r="CQ415" i="23916" s="1"/>
  <c r="CO412" i="23916"/>
  <c r="CO415" i="23916" s="1"/>
  <c r="CN412" i="23916"/>
  <c r="CL412" i="23916"/>
  <c r="CL411" i="23916"/>
  <c r="CL410" i="23916"/>
  <c r="CI412" i="23916"/>
  <c r="CR412" i="23916" s="1"/>
  <c r="CG412" i="23916"/>
  <c r="CE412" i="23916"/>
  <c r="CD412" i="23916"/>
  <c r="CB412" i="23916"/>
  <c r="CB411" i="23916"/>
  <c r="CB410" i="23916"/>
  <c r="BZ412" i="23916"/>
  <c r="BZ411" i="23916"/>
  <c r="BZ410" i="23916"/>
  <c r="BX412" i="23916"/>
  <c r="BX411" i="23916"/>
  <c r="BX410" i="23916"/>
  <c r="BV412" i="23916"/>
  <c r="BV411" i="23916"/>
  <c r="BV410" i="23916"/>
  <c r="BT412" i="23916"/>
  <c r="BT411" i="23916"/>
  <c r="BT410" i="23916"/>
  <c r="BR412" i="23916"/>
  <c r="BR411" i="23916"/>
  <c r="BR410" i="23916"/>
  <c r="BP412" i="23916"/>
  <c r="BP411" i="23916"/>
  <c r="BP410" i="23916"/>
  <c r="BN412" i="23916"/>
  <c r="BN411" i="23916"/>
  <c r="BN410" i="23916"/>
  <c r="BL412" i="23916"/>
  <c r="BL411" i="23916"/>
  <c r="BL410" i="23916"/>
  <c r="BJ412" i="23916"/>
  <c r="BJ411" i="23916"/>
  <c r="BJ410" i="23916"/>
  <c r="BH412" i="23916"/>
  <c r="BH411" i="23916"/>
  <c r="BH410" i="23916"/>
  <c r="BF412" i="23916"/>
  <c r="BF411" i="23916"/>
  <c r="BF410" i="23916"/>
  <c r="BD412" i="23916"/>
  <c r="BD411" i="23916"/>
  <c r="BD410" i="23916"/>
  <c r="BB412" i="23916"/>
  <c r="BB411" i="23916"/>
  <c r="BB410" i="23916"/>
  <c r="AZ412" i="23916"/>
  <c r="AZ411" i="23916"/>
  <c r="AZ410" i="23916"/>
  <c r="AX412" i="23916"/>
  <c r="AX411" i="23916"/>
  <c r="AX410" i="23916"/>
  <c r="AV412" i="23916"/>
  <c r="AV411" i="23916"/>
  <c r="AV410" i="23916"/>
  <c r="AT412" i="23916"/>
  <c r="AT411" i="23916"/>
  <c r="AT410" i="23916"/>
  <c r="AR412" i="23916"/>
  <c r="AR411" i="23916"/>
  <c r="AR410" i="23916"/>
  <c r="AP412" i="23916"/>
  <c r="AP411" i="23916"/>
  <c r="AP410" i="23916"/>
  <c r="AN412" i="23916"/>
  <c r="AN411" i="23916"/>
  <c r="AN410" i="23916"/>
  <c r="AL412" i="23916"/>
  <c r="AL411" i="23916"/>
  <c r="AL410" i="23916"/>
  <c r="AJ412" i="23916"/>
  <c r="AJ411" i="23916"/>
  <c r="AJ410" i="23916"/>
  <c r="AH412" i="23916"/>
  <c r="AH411" i="23916"/>
  <c r="AH410" i="23916"/>
  <c r="AF412" i="23916"/>
  <c r="AF411" i="23916"/>
  <c r="AF410" i="23916"/>
  <c r="AD412" i="23916"/>
  <c r="AD411" i="23916"/>
  <c r="AD410" i="23916"/>
  <c r="AB412" i="23916"/>
  <c r="AB411" i="23916"/>
  <c r="AB410" i="23916"/>
  <c r="Z412" i="23916"/>
  <c r="Z411" i="23916"/>
  <c r="Z410" i="23916"/>
  <c r="X412" i="23916"/>
  <c r="X411" i="23916"/>
  <c r="X410" i="23916"/>
  <c r="V412" i="23916"/>
  <c r="V411" i="23916"/>
  <c r="V410" i="23916"/>
  <c r="T412" i="23916"/>
  <c r="T411" i="23916"/>
  <c r="T410" i="23916"/>
  <c r="R412" i="23916"/>
  <c r="R411" i="23916"/>
  <c r="R410" i="23916"/>
  <c r="P412" i="23916"/>
  <c r="P411" i="23916"/>
  <c r="P410" i="23916"/>
  <c r="N412" i="23916"/>
  <c r="N411" i="23916"/>
  <c r="N410" i="23916"/>
  <c r="L412" i="23916"/>
  <c r="L411" i="23916"/>
  <c r="L410" i="23916"/>
  <c r="DR411" i="23916"/>
  <c r="DR410" i="23916"/>
  <c r="DP411" i="23916"/>
  <c r="DP410" i="23916"/>
  <c r="DJ411" i="23916"/>
  <c r="DJ410" i="23916"/>
  <c r="DH411" i="23916"/>
  <c r="DH410" i="23916"/>
  <c r="CR411" i="23916"/>
  <c r="CR410" i="23916"/>
  <c r="CP411" i="23916"/>
  <c r="CN411" i="23916"/>
  <c r="CN410" i="23916"/>
  <c r="CJ411" i="23916"/>
  <c r="CJ410" i="23916"/>
  <c r="CH411" i="23916"/>
  <c r="CH410" i="23916"/>
  <c r="CF411" i="23916"/>
  <c r="CF410" i="23916"/>
  <c r="CD411" i="23916"/>
  <c r="CD410" i="23916"/>
  <c r="FE416" i="23916"/>
  <c r="FE415" i="23916"/>
  <c r="FJ414" i="23916"/>
  <c r="FH414" i="23916"/>
  <c r="FF414" i="23916"/>
  <c r="FF416" i="23916" s="1"/>
  <c r="FG416" i="23916" s="1"/>
  <c r="FJ413" i="23916"/>
  <c r="FH413" i="23916"/>
  <c r="FI413" i="23916" s="1"/>
  <c r="FG413" i="23916"/>
  <c r="FF413" i="23916"/>
  <c r="FE413" i="23916"/>
  <c r="GN412" i="23916"/>
  <c r="GO412" i="23916" s="1"/>
  <c r="GL412" i="23916"/>
  <c r="GJ412" i="23916"/>
  <c r="GH412" i="23916"/>
  <c r="GG412" i="23916"/>
  <c r="GF412" i="23916"/>
  <c r="GF415" i="23916" s="1"/>
  <c r="GD412" i="23916"/>
  <c r="GB412" i="23916"/>
  <c r="FZ412" i="23916"/>
  <c r="FX412" i="23916"/>
  <c r="FY412" i="23916" s="1"/>
  <c r="FV412" i="23916"/>
  <c r="FT412" i="23916"/>
  <c r="FR412" i="23916"/>
  <c r="FQ412" i="23916"/>
  <c r="FP412" i="23916"/>
  <c r="FN412" i="23916"/>
  <c r="FL412" i="23916"/>
  <c r="FL415" i="23916" s="1"/>
  <c r="FJ412" i="23916"/>
  <c r="FH412" i="23916"/>
  <c r="FF412" i="23916"/>
  <c r="FE412" i="23916"/>
  <c r="GN411" i="23916"/>
  <c r="GO411" i="23916" s="1"/>
  <c r="GL411" i="23916"/>
  <c r="GJ411" i="23916"/>
  <c r="GH411" i="23916"/>
  <c r="GI411" i="23916" s="1"/>
  <c r="GF411" i="23916"/>
  <c r="GG411" i="23916" s="1"/>
  <c r="GD411" i="23916"/>
  <c r="GB411" i="23916"/>
  <c r="FZ411" i="23916"/>
  <c r="GA411" i="23916" s="1"/>
  <c r="FX411" i="23916"/>
  <c r="FY411" i="23916" s="1"/>
  <c r="FV411" i="23916"/>
  <c r="FT411" i="23916"/>
  <c r="FR411" i="23916"/>
  <c r="FS411" i="23916" s="1"/>
  <c r="FP411" i="23916"/>
  <c r="FQ411" i="23916" s="1"/>
  <c r="FN411" i="23916"/>
  <c r="FL411" i="23916"/>
  <c r="FJ411" i="23916"/>
  <c r="FK411" i="23916" s="1"/>
  <c r="FH411" i="23916"/>
  <c r="FI411" i="23916" s="1"/>
  <c r="FF411" i="23916"/>
  <c r="FG411" i="23916" s="1"/>
  <c r="FE411" i="23916"/>
  <c r="GN410" i="23916"/>
  <c r="GO410" i="23916" s="1"/>
  <c r="GM410" i="23916"/>
  <c r="GL410" i="23916"/>
  <c r="GJ410" i="23916"/>
  <c r="GI410" i="23916"/>
  <c r="GH410" i="23916"/>
  <c r="GF410" i="23916"/>
  <c r="GD410" i="23916"/>
  <c r="GE410" i="23916" s="1"/>
  <c r="GB410" i="23916"/>
  <c r="GC410" i="23916" s="1"/>
  <c r="FZ410" i="23916"/>
  <c r="GA410" i="23916" s="1"/>
  <c r="FX410" i="23916"/>
  <c r="FY410" i="23916" s="1"/>
  <c r="FW410" i="23916"/>
  <c r="FV410" i="23916"/>
  <c r="FT410" i="23916"/>
  <c r="FS410" i="23916"/>
  <c r="FR410" i="23916"/>
  <c r="FP410" i="23916"/>
  <c r="FN410" i="23916"/>
  <c r="FO410" i="23916" s="1"/>
  <c r="FL410" i="23916"/>
  <c r="FM410" i="23916" s="1"/>
  <c r="FJ410" i="23916"/>
  <c r="FK410" i="23916" s="1"/>
  <c r="FH410" i="23916"/>
  <c r="FI410" i="23916" s="1"/>
  <c r="FG410" i="23916"/>
  <c r="FF410" i="23916"/>
  <c r="FE410" i="23916"/>
  <c r="FJ409" i="23916"/>
  <c r="FF409" i="23916"/>
  <c r="FG409" i="23916" s="1"/>
  <c r="FE409" i="23916"/>
  <c r="EP412" i="23916"/>
  <c r="EQ411" i="23916"/>
  <c r="ER411" i="23916" s="1"/>
  <c r="EP411" i="23916"/>
  <c r="EP410" i="23916"/>
  <c r="CG409" i="23916"/>
  <c r="CH409" i="23916" s="1"/>
  <c r="CC409" i="23916"/>
  <c r="CA409" i="23916"/>
  <c r="BY409" i="23916"/>
  <c r="BW409" i="23916"/>
  <c r="BU409" i="23916"/>
  <c r="BS409" i="23916"/>
  <c r="BQ409" i="23916"/>
  <c r="BM409" i="23916"/>
  <c r="BK409" i="23916"/>
  <c r="BI409" i="23916"/>
  <c r="BG409" i="23916"/>
  <c r="BE409" i="23916"/>
  <c r="BC409" i="23916"/>
  <c r="BA409" i="23916"/>
  <c r="AY409" i="23916"/>
  <c r="AW409" i="23916"/>
  <c r="AU409" i="23916"/>
  <c r="AS409" i="23916"/>
  <c r="AQ409" i="23916"/>
  <c r="AO409" i="23916"/>
  <c r="AM409" i="23916"/>
  <c r="AK409" i="23916"/>
  <c r="AI409" i="23916"/>
  <c r="AG409" i="23916"/>
  <c r="AE409" i="23916"/>
  <c r="AC409" i="23916"/>
  <c r="AA409" i="23916"/>
  <c r="Y409" i="23916"/>
  <c r="W409" i="23916"/>
  <c r="U409" i="23916"/>
  <c r="S409" i="23916"/>
  <c r="Q409" i="23916"/>
  <c r="O409" i="23916"/>
  <c r="M409" i="23916"/>
  <c r="K409" i="23916"/>
  <c r="I409" i="23916"/>
  <c r="G409" i="23916"/>
  <c r="E409" i="23916"/>
  <c r="C409" i="23916"/>
  <c r="GY406" i="23916"/>
  <c r="GW406" i="23916"/>
  <c r="GU406" i="23916"/>
  <c r="GS406" i="23916"/>
  <c r="GQ406" i="23916"/>
  <c r="GO406" i="23916"/>
  <c r="GM406" i="23916"/>
  <c r="GK406" i="23916"/>
  <c r="GI406" i="23916"/>
  <c r="GG406" i="23916"/>
  <c r="GE406" i="23916"/>
  <c r="GC406" i="23916"/>
  <c r="GA406" i="23916"/>
  <c r="FY406" i="23916"/>
  <c r="FW406" i="23916"/>
  <c r="FU406" i="23916"/>
  <c r="FS406" i="23916"/>
  <c r="FQ406" i="23916"/>
  <c r="FO406" i="23916"/>
  <c r="FM406" i="23916"/>
  <c r="FK406" i="23916"/>
  <c r="FI406" i="23916"/>
  <c r="FG406" i="23916"/>
  <c r="FE406" i="23916"/>
  <c r="FE404" i="23916"/>
  <c r="EX406" i="23916"/>
  <c r="EV406" i="23916"/>
  <c r="ET406" i="23916"/>
  <c r="ER406" i="23916"/>
  <c r="EP406" i="23916"/>
  <c r="EP404" i="23916"/>
  <c r="EN406" i="23916"/>
  <c r="EN404" i="23916"/>
  <c r="EL406" i="23916"/>
  <c r="EL404" i="23916"/>
  <c r="EJ406" i="23916"/>
  <c r="EJ404" i="23916"/>
  <c r="EH406" i="23916"/>
  <c r="EH404" i="23916"/>
  <c r="EF406" i="23916"/>
  <c r="EF404" i="23916"/>
  <c r="ED406" i="23916"/>
  <c r="ED404" i="23916"/>
  <c r="EB406" i="23916"/>
  <c r="EB404" i="23916"/>
  <c r="DZ406" i="23916"/>
  <c r="DZ404" i="23916"/>
  <c r="DX406" i="23916"/>
  <c r="DX404" i="23916"/>
  <c r="DV406" i="23916"/>
  <c r="DV404" i="23916"/>
  <c r="DT406" i="23916"/>
  <c r="DT404" i="23916"/>
  <c r="DR406" i="23916"/>
  <c r="DR404" i="23916"/>
  <c r="DP406" i="23916"/>
  <c r="DP404" i="23916"/>
  <c r="DN406" i="23916"/>
  <c r="DN404" i="23916"/>
  <c r="DL406" i="23916"/>
  <c r="DL404" i="23916"/>
  <c r="DJ406" i="23916"/>
  <c r="DJ404" i="23916"/>
  <c r="DH406" i="23916"/>
  <c r="DH404" i="23916"/>
  <c r="DF406" i="23916"/>
  <c r="DF404" i="23916"/>
  <c r="DD406" i="23916"/>
  <c r="DD404" i="23916"/>
  <c r="DB406" i="23916"/>
  <c r="DB404" i="23916"/>
  <c r="CZ406" i="23916"/>
  <c r="CZ404" i="23916"/>
  <c r="CX406" i="23916"/>
  <c r="CX404" i="23916"/>
  <c r="CV406" i="23916"/>
  <c r="CV404" i="23916"/>
  <c r="CT406" i="23916"/>
  <c r="CT404" i="23916"/>
  <c r="CR406" i="23916"/>
  <c r="CR404" i="23916"/>
  <c r="CP406" i="23916"/>
  <c r="CP404" i="23916"/>
  <c r="CN406" i="23916"/>
  <c r="CN404" i="23916"/>
  <c r="CL406" i="23916"/>
  <c r="CL404" i="23916"/>
  <c r="CJ406" i="23916"/>
  <c r="CJ404" i="23916"/>
  <c r="CH406" i="23916"/>
  <c r="CH404" i="23916"/>
  <c r="CF406" i="23916"/>
  <c r="CF404" i="23916"/>
  <c r="CD406" i="23916"/>
  <c r="CD404" i="23916"/>
  <c r="CB406" i="23916"/>
  <c r="CB404" i="23916"/>
  <c r="BZ406" i="23916"/>
  <c r="BZ404" i="23916"/>
  <c r="BX406" i="23916"/>
  <c r="BX404" i="23916"/>
  <c r="BV406" i="23916"/>
  <c r="BV404" i="23916"/>
  <c r="BT406" i="23916"/>
  <c r="BT404" i="23916"/>
  <c r="BR406" i="23916"/>
  <c r="BR404" i="23916"/>
  <c r="BP406" i="23916"/>
  <c r="BP404" i="23916"/>
  <c r="BN406" i="23916"/>
  <c r="BN404" i="23916"/>
  <c r="BL406" i="23916"/>
  <c r="BL404" i="23916"/>
  <c r="BJ406" i="23916"/>
  <c r="BJ404" i="23916"/>
  <c r="BH406" i="23916"/>
  <c r="BH404" i="23916"/>
  <c r="BF406" i="23916"/>
  <c r="BF404" i="23916"/>
  <c r="BD406" i="23916"/>
  <c r="BD404" i="23916"/>
  <c r="BB406" i="23916"/>
  <c r="BB404" i="23916"/>
  <c r="AZ406" i="23916"/>
  <c r="AZ404" i="23916"/>
  <c r="AX406" i="23916"/>
  <c r="AX404" i="23916"/>
  <c r="AV406" i="23916"/>
  <c r="AV404" i="23916"/>
  <c r="AT406" i="23916"/>
  <c r="AT404" i="23916"/>
  <c r="AR406" i="23916"/>
  <c r="AR404" i="23916"/>
  <c r="AP406" i="23916"/>
  <c r="AP404" i="23916"/>
  <c r="AN406" i="23916"/>
  <c r="AN404" i="23916"/>
  <c r="AL406" i="23916"/>
  <c r="AL404" i="23916"/>
  <c r="AJ406" i="23916"/>
  <c r="AJ404" i="23916"/>
  <c r="AH406" i="23916"/>
  <c r="AH404" i="23916"/>
  <c r="AF406" i="23916"/>
  <c r="AF404" i="23916"/>
  <c r="AD406" i="23916"/>
  <c r="AD404" i="23916"/>
  <c r="AB406" i="23916"/>
  <c r="AB404" i="23916"/>
  <c r="Z406" i="23916"/>
  <c r="Z404" i="23916"/>
  <c r="X406" i="23916"/>
  <c r="X404" i="23916"/>
  <c r="V406" i="23916"/>
  <c r="V404" i="23916"/>
  <c r="T406" i="23916"/>
  <c r="T404" i="23916"/>
  <c r="R406" i="23916"/>
  <c r="R404" i="23916"/>
  <c r="P406" i="23916"/>
  <c r="P404" i="23916"/>
  <c r="N406" i="23916"/>
  <c r="N404" i="23916"/>
  <c r="L406" i="23916"/>
  <c r="L404" i="23916"/>
  <c r="GN404" i="23916"/>
  <c r="GO404" i="23916" s="1"/>
  <c r="GL404" i="23916"/>
  <c r="GJ404" i="23916"/>
  <c r="GH404" i="23916"/>
  <c r="GF404" i="23916"/>
  <c r="GG404" i="23916" s="1"/>
  <c r="GD404" i="23916"/>
  <c r="GB404" i="23916"/>
  <c r="FZ404" i="23916"/>
  <c r="FX404" i="23916"/>
  <c r="FY404" i="23916" s="1"/>
  <c r="FV404" i="23916"/>
  <c r="FT404" i="23916"/>
  <c r="FR404" i="23916"/>
  <c r="FP404" i="23916"/>
  <c r="FQ404" i="23916" s="1"/>
  <c r="FN404" i="23916"/>
  <c r="FL404" i="23916"/>
  <c r="FJ404" i="23916"/>
  <c r="FH404" i="23916"/>
  <c r="FI404" i="23916" s="1"/>
  <c r="FF404" i="23916"/>
  <c r="FD405" i="23916"/>
  <c r="FD438" i="23916" s="1"/>
  <c r="FB405" i="23916"/>
  <c r="FB438" i="23916" s="1"/>
  <c r="EQ404" i="23916"/>
  <c r="ES404" i="23916" s="1"/>
  <c r="EO405" i="23916"/>
  <c r="EO438" i="23916" s="1"/>
  <c r="EM405" i="23916"/>
  <c r="EM438" i="23916" s="1"/>
  <c r="EK405" i="23916"/>
  <c r="EK438" i="23916" s="1"/>
  <c r="EI405" i="23916"/>
  <c r="EI438" i="23916" s="1"/>
  <c r="EG405" i="23916"/>
  <c r="EG438" i="23916" s="1"/>
  <c r="EE405" i="23916"/>
  <c r="EE438" i="23916" s="1"/>
  <c r="EC405" i="23916"/>
  <c r="EC438" i="23916" s="1"/>
  <c r="EA405" i="23916"/>
  <c r="EA438" i="23916" s="1"/>
  <c r="DY405" i="23916"/>
  <c r="DY438" i="23916" s="1"/>
  <c r="DW405" i="23916"/>
  <c r="DW438" i="23916" s="1"/>
  <c r="DU405" i="23916"/>
  <c r="DU438" i="23916" s="1"/>
  <c r="DS405" i="23916"/>
  <c r="DS438" i="23916" s="1"/>
  <c r="DQ405" i="23916"/>
  <c r="DO405" i="23916"/>
  <c r="DO438" i="23916" s="1"/>
  <c r="DM405" i="23916"/>
  <c r="DM438" i="23916" s="1"/>
  <c r="DK405" i="23916"/>
  <c r="DK438" i="23916" s="1"/>
  <c r="DI405" i="23916"/>
  <c r="DG405" i="23916"/>
  <c r="DG438" i="23916" s="1"/>
  <c r="DE405" i="23916"/>
  <c r="DE438" i="23916" s="1"/>
  <c r="DC405" i="23916"/>
  <c r="DC438" i="23916" s="1"/>
  <c r="DA405" i="23916"/>
  <c r="DA438" i="23916" s="1"/>
  <c r="CY405" i="23916"/>
  <c r="CY438" i="23916" s="1"/>
  <c r="CW405" i="23916"/>
  <c r="CW438" i="23916" s="1"/>
  <c r="CU405" i="23916"/>
  <c r="CU438" i="23916" s="1"/>
  <c r="CS405" i="23916"/>
  <c r="CS438" i="23916" s="1"/>
  <c r="CQ405" i="23916"/>
  <c r="CO405" i="23916"/>
  <c r="CP405" i="23916" s="1"/>
  <c r="CM405" i="23916"/>
  <c r="CM438" i="23916" s="1"/>
  <c r="CK405" i="23916"/>
  <c r="CK438" i="23916" s="1"/>
  <c r="CI405" i="23916"/>
  <c r="CG405" i="23916"/>
  <c r="CH405" i="23916" s="1"/>
  <c r="CE405" i="23916"/>
  <c r="CC405" i="23916"/>
  <c r="CC438" i="23916" s="1"/>
  <c r="CA405" i="23916"/>
  <c r="CA438" i="23916" s="1"/>
  <c r="BY405" i="23916"/>
  <c r="BY438" i="23916" s="1"/>
  <c r="BW405" i="23916"/>
  <c r="BW438" i="23916" s="1"/>
  <c r="BU405" i="23916"/>
  <c r="BU438" i="23916" s="1"/>
  <c r="BS405" i="23916"/>
  <c r="BS438" i="23916" s="1"/>
  <c r="BQ405" i="23916"/>
  <c r="BQ438" i="23916" s="1"/>
  <c r="BO405" i="23916"/>
  <c r="BO438" i="23916" s="1"/>
  <c r="BM405" i="23916"/>
  <c r="BM438" i="23916" s="1"/>
  <c r="BK405" i="23916"/>
  <c r="BK438" i="23916" s="1"/>
  <c r="BI405" i="23916"/>
  <c r="BI438" i="23916" s="1"/>
  <c r="BG405" i="23916"/>
  <c r="BG438" i="23916" s="1"/>
  <c r="BE405" i="23916"/>
  <c r="BE438" i="23916" s="1"/>
  <c r="BC405" i="23916"/>
  <c r="BC438" i="23916" s="1"/>
  <c r="BA405" i="23916"/>
  <c r="BA438" i="23916" s="1"/>
  <c r="AY405" i="23916"/>
  <c r="AY438" i="23916" s="1"/>
  <c r="AW405" i="23916"/>
  <c r="AW438" i="23916" s="1"/>
  <c r="AU405" i="23916"/>
  <c r="AU438" i="23916" s="1"/>
  <c r="AS405" i="23916"/>
  <c r="AS438" i="23916" s="1"/>
  <c r="AQ405" i="23916"/>
  <c r="AQ438" i="23916" s="1"/>
  <c r="AO405" i="23916"/>
  <c r="AO438" i="23916" s="1"/>
  <c r="AM405" i="23916"/>
  <c r="AM438" i="23916" s="1"/>
  <c r="AK405" i="23916"/>
  <c r="AK438" i="23916" s="1"/>
  <c r="AI405" i="23916"/>
  <c r="AI438" i="23916" s="1"/>
  <c r="AG405" i="23916"/>
  <c r="AG438" i="23916" s="1"/>
  <c r="AE405" i="23916"/>
  <c r="AE438" i="23916" s="1"/>
  <c r="AC405" i="23916"/>
  <c r="AC438" i="23916" s="1"/>
  <c r="AA405" i="23916"/>
  <c r="AA438" i="23916" s="1"/>
  <c r="Y405" i="23916"/>
  <c r="Y438" i="23916" s="1"/>
  <c r="W405" i="23916"/>
  <c r="W438" i="23916" s="1"/>
  <c r="U405" i="23916"/>
  <c r="U438" i="23916" s="1"/>
  <c r="S405" i="23916"/>
  <c r="S438" i="23916" s="1"/>
  <c r="Q405" i="23916"/>
  <c r="Q438" i="23916" s="1"/>
  <c r="O405" i="23916"/>
  <c r="O438" i="23916" s="1"/>
  <c r="M405" i="23916"/>
  <c r="M438" i="23916" s="1"/>
  <c r="K405" i="23916"/>
  <c r="K438" i="23916" s="1"/>
  <c r="I405" i="23916"/>
  <c r="I438" i="23916" s="1"/>
  <c r="G405" i="23916"/>
  <c r="G438" i="23916" s="1"/>
  <c r="E405" i="23916"/>
  <c r="E438" i="23916" s="1"/>
  <c r="C405" i="23916"/>
  <c r="C438" i="23916" s="1"/>
  <c r="EX400" i="23916"/>
  <c r="EX399" i="23916"/>
  <c r="EX398" i="23916"/>
  <c r="EV400" i="23916"/>
  <c r="EV399" i="23916"/>
  <c r="EV398" i="23916"/>
  <c r="ET400" i="23916"/>
  <c r="ET399" i="23916"/>
  <c r="ET398" i="23916"/>
  <c r="ER399" i="23916"/>
  <c r="ER398" i="23916"/>
  <c r="EP399" i="23916"/>
  <c r="EP398" i="23916"/>
  <c r="EN399" i="23916"/>
  <c r="EN398" i="23916"/>
  <c r="EL399" i="23916"/>
  <c r="EL398" i="23916"/>
  <c r="BW400" i="23916"/>
  <c r="BN400" i="23916"/>
  <c r="BM400" i="23916"/>
  <c r="BF400" i="23916"/>
  <c r="BE400" i="23916"/>
  <c r="AX400" i="23916"/>
  <c r="AW400" i="23916"/>
  <c r="AP400" i="23916"/>
  <c r="AO400" i="23916"/>
  <c r="AH400" i="23916"/>
  <c r="AG400" i="23916"/>
  <c r="Y400" i="23916"/>
  <c r="Z400" i="23916" s="1"/>
  <c r="EJ399" i="23916"/>
  <c r="EJ398" i="23916"/>
  <c r="EH399" i="23916"/>
  <c r="EH398" i="23916"/>
  <c r="EF399" i="23916"/>
  <c r="EF398" i="23916"/>
  <c r="ED399" i="23916"/>
  <c r="ED398" i="23916"/>
  <c r="EB399" i="23916"/>
  <c r="EB398" i="23916"/>
  <c r="DZ399" i="23916"/>
  <c r="DZ398" i="23916"/>
  <c r="DX399" i="23916"/>
  <c r="DX398" i="23916"/>
  <c r="DV399" i="23916"/>
  <c r="DV398" i="23916"/>
  <c r="DT399" i="23916"/>
  <c r="DT398" i="23916"/>
  <c r="DR399" i="23916"/>
  <c r="DR398" i="23916"/>
  <c r="DP399" i="23916"/>
  <c r="DP398" i="23916"/>
  <c r="DN399" i="23916"/>
  <c r="DN398" i="23916"/>
  <c r="DL399" i="23916"/>
  <c r="DL398" i="23916"/>
  <c r="DJ399" i="23916"/>
  <c r="DJ398" i="23916"/>
  <c r="DH399" i="23916"/>
  <c r="DH398" i="23916"/>
  <c r="DF399" i="23916"/>
  <c r="DF398" i="23916"/>
  <c r="DD399" i="23916"/>
  <c r="DD398" i="23916"/>
  <c r="DB399" i="23916"/>
  <c r="DB398" i="23916"/>
  <c r="CZ399" i="23916"/>
  <c r="CZ398" i="23916"/>
  <c r="CX399" i="23916"/>
  <c r="CX398" i="23916"/>
  <c r="CV399" i="23916"/>
  <c r="CV398" i="23916"/>
  <c r="CT398" i="23916"/>
  <c r="CR398" i="23916"/>
  <c r="CP399" i="23916"/>
  <c r="CP398" i="23916"/>
  <c r="CN399" i="23916"/>
  <c r="CN398" i="23916"/>
  <c r="CK399" i="23916"/>
  <c r="CT399" i="23916" s="1"/>
  <c r="CI399" i="23916"/>
  <c r="CR399" i="23916" s="1"/>
  <c r="CH399" i="23916"/>
  <c r="CF399" i="23916"/>
  <c r="CF398" i="23916"/>
  <c r="CD399" i="23916"/>
  <c r="CD398" i="23916"/>
  <c r="CB398" i="23916"/>
  <c r="BZ399" i="23916"/>
  <c r="BZ398" i="23916"/>
  <c r="BX398" i="23916"/>
  <c r="BV399" i="23916"/>
  <c r="BV398" i="23916"/>
  <c r="BS399" i="23916"/>
  <c r="BR399" i="23916"/>
  <c r="BP399" i="23916"/>
  <c r="BO399" i="23916"/>
  <c r="BN399" i="23916"/>
  <c r="BL399" i="23916"/>
  <c r="BL398" i="23916"/>
  <c r="BJ399" i="23916"/>
  <c r="BJ398" i="23916"/>
  <c r="BH399" i="23916"/>
  <c r="BH398" i="23916"/>
  <c r="BF399" i="23916"/>
  <c r="BF398" i="23916"/>
  <c r="BD399" i="23916"/>
  <c r="BD398" i="23916"/>
  <c r="BB399" i="23916"/>
  <c r="BB398" i="23916"/>
  <c r="AZ399" i="23916"/>
  <c r="AZ398" i="23916"/>
  <c r="AX399" i="23916"/>
  <c r="AX398" i="23916"/>
  <c r="AV399" i="23916"/>
  <c r="AV398" i="23916"/>
  <c r="AT399" i="23916"/>
  <c r="AT398" i="23916"/>
  <c r="AR399" i="23916"/>
  <c r="AR398" i="23916"/>
  <c r="AP399" i="23916"/>
  <c r="AP398" i="23916"/>
  <c r="AN399" i="23916"/>
  <c r="AN398" i="23916"/>
  <c r="AL399" i="23916"/>
  <c r="AL398" i="23916"/>
  <c r="AJ399" i="23916"/>
  <c r="AJ398" i="23916"/>
  <c r="AH399" i="23916"/>
  <c r="AH398" i="23916"/>
  <c r="AF398" i="23916"/>
  <c r="AD398" i="23916"/>
  <c r="AB398" i="23916"/>
  <c r="Z399" i="23916"/>
  <c r="Z398" i="23916"/>
  <c r="W399" i="23916"/>
  <c r="U399" i="23916"/>
  <c r="AD399" i="23916" s="1"/>
  <c r="S399" i="23916"/>
  <c r="CL398" i="23916"/>
  <c r="CJ398" i="23916"/>
  <c r="CH398" i="23916"/>
  <c r="BT398" i="23916"/>
  <c r="BR398" i="23916"/>
  <c r="BP398" i="23916"/>
  <c r="BN398" i="23916"/>
  <c r="X398" i="23916"/>
  <c r="V398" i="23916"/>
  <c r="T398" i="23916"/>
  <c r="GY396" i="23916"/>
  <c r="GW396" i="23916"/>
  <c r="GU396" i="23916"/>
  <c r="GP396" i="23916"/>
  <c r="GS396" i="23916" s="1"/>
  <c r="GN396" i="23916"/>
  <c r="GZ396" i="23916" s="1"/>
  <c r="GL396" i="23916"/>
  <c r="GM396" i="23916" s="1"/>
  <c r="GJ396" i="23916"/>
  <c r="GH396" i="23916"/>
  <c r="GF396" i="23916"/>
  <c r="GG396" i="23916" s="1"/>
  <c r="GE396" i="23916"/>
  <c r="GC396" i="23916"/>
  <c r="GA396" i="23916"/>
  <c r="FY396" i="23916"/>
  <c r="FW396" i="23916"/>
  <c r="FU396" i="23916"/>
  <c r="FS396" i="23916"/>
  <c r="FQ396" i="23916"/>
  <c r="FO396" i="23916"/>
  <c r="FM396" i="23916"/>
  <c r="FK396" i="23916"/>
  <c r="FI396" i="23916"/>
  <c r="FG396" i="23916"/>
  <c r="FE396" i="23916"/>
  <c r="EX396" i="23916"/>
  <c r="EV396" i="23916"/>
  <c r="ET396" i="23916"/>
  <c r="ER396" i="23916"/>
  <c r="EP396" i="23916"/>
  <c r="EN396" i="23916"/>
  <c r="EL396" i="23916"/>
  <c r="EJ396" i="23916"/>
  <c r="EH396" i="23916"/>
  <c r="EF396" i="23916"/>
  <c r="ED396" i="23916"/>
  <c r="EB396" i="23916"/>
  <c r="DZ396" i="23916"/>
  <c r="DX396" i="23916"/>
  <c r="DV396" i="23916"/>
  <c r="DT396" i="23916"/>
  <c r="DR396" i="23916"/>
  <c r="DP396" i="23916"/>
  <c r="DN396" i="23916"/>
  <c r="DL396" i="23916"/>
  <c r="DJ396" i="23916"/>
  <c r="DH396" i="23916"/>
  <c r="DF396" i="23916"/>
  <c r="DD396" i="23916"/>
  <c r="DB396" i="23916"/>
  <c r="CZ396" i="23916"/>
  <c r="CX396" i="23916"/>
  <c r="CV396" i="23916"/>
  <c r="CT396" i="23916"/>
  <c r="CR396" i="23916"/>
  <c r="CP396" i="23916"/>
  <c r="CN396" i="23916"/>
  <c r="CL396" i="23916"/>
  <c r="CJ396" i="23916"/>
  <c r="CH396" i="23916"/>
  <c r="CF396" i="23916"/>
  <c r="CD396" i="23916"/>
  <c r="CB396" i="23916"/>
  <c r="CB394" i="23916"/>
  <c r="CB393" i="23916"/>
  <c r="CB390" i="23916"/>
  <c r="BZ396" i="23916"/>
  <c r="BZ394" i="23916"/>
  <c r="BZ393" i="23916"/>
  <c r="BZ390" i="23916"/>
  <c r="BX396" i="23916"/>
  <c r="BX393" i="23916"/>
  <c r="BX390" i="23916"/>
  <c r="BV396" i="23916"/>
  <c r="BV394" i="23916"/>
  <c r="BV393" i="23916"/>
  <c r="BV390" i="23916"/>
  <c r="BT396" i="23916"/>
  <c r="BT394" i="23916"/>
  <c r="BT393" i="23916"/>
  <c r="BT390" i="23916"/>
  <c r="BR396" i="23916"/>
  <c r="BR394" i="23916"/>
  <c r="BR393" i="23916"/>
  <c r="BR390" i="23916"/>
  <c r="BP396" i="23916"/>
  <c r="BN396" i="23916"/>
  <c r="BL396" i="23916"/>
  <c r="BJ396" i="23916"/>
  <c r="BH396" i="23916"/>
  <c r="BF396" i="23916"/>
  <c r="BD396" i="23916"/>
  <c r="BB396" i="23916"/>
  <c r="AZ396" i="23916"/>
  <c r="AX396" i="23916"/>
  <c r="AV396" i="23916"/>
  <c r="AT396" i="23916"/>
  <c r="AR396" i="23916"/>
  <c r="AP396" i="23916"/>
  <c r="AN396" i="23916"/>
  <c r="AL396" i="23916"/>
  <c r="AJ396" i="23916"/>
  <c r="AH396" i="23916"/>
  <c r="AF396" i="23916"/>
  <c r="AD396" i="23916"/>
  <c r="AB396" i="23916"/>
  <c r="Z396" i="23916"/>
  <c r="X396" i="23916"/>
  <c r="V396" i="23916"/>
  <c r="T396" i="23916"/>
  <c r="R396" i="23916"/>
  <c r="P396" i="23916"/>
  <c r="N396" i="23916"/>
  <c r="L396" i="23916"/>
  <c r="FD395" i="23916"/>
  <c r="FE395" i="23916" s="1"/>
  <c r="FB395" i="23916"/>
  <c r="EM395" i="23916"/>
  <c r="EN395" i="23916" s="1"/>
  <c r="EI395" i="23916"/>
  <c r="EJ395" i="23916" s="1"/>
  <c r="EE395" i="23916"/>
  <c r="EA395" i="23916"/>
  <c r="DW395" i="23916"/>
  <c r="DX395" i="23916" s="1"/>
  <c r="DS395" i="23916"/>
  <c r="DT395" i="23916" s="1"/>
  <c r="DO395" i="23916"/>
  <c r="DK395" i="23916"/>
  <c r="DG395" i="23916"/>
  <c r="DH395" i="23916" s="1"/>
  <c r="DC395" i="23916"/>
  <c r="DD395" i="23916" s="1"/>
  <c r="CY395" i="23916"/>
  <c r="CU395" i="23916"/>
  <c r="CQ395" i="23916"/>
  <c r="CM395" i="23916"/>
  <c r="CC395" i="23916"/>
  <c r="CA395" i="23916"/>
  <c r="BY395" i="23916"/>
  <c r="BZ395" i="23916" s="1"/>
  <c r="BW395" i="23916"/>
  <c r="BU395" i="23916"/>
  <c r="BV395" i="23916" s="1"/>
  <c r="BS395" i="23916"/>
  <c r="BT395" i="23916" s="1"/>
  <c r="BQ395" i="23916"/>
  <c r="BR395" i="23916" s="1"/>
  <c r="BM395" i="23916"/>
  <c r="BN395" i="23916" s="1"/>
  <c r="BL395" i="23916"/>
  <c r="BK395" i="23916"/>
  <c r="BI395" i="23916"/>
  <c r="BJ395" i="23916" s="1"/>
  <c r="BH395" i="23916"/>
  <c r="BG395" i="23916"/>
  <c r="BE395" i="23916"/>
  <c r="BF395" i="23916" s="1"/>
  <c r="BD395" i="23916"/>
  <c r="BC395" i="23916"/>
  <c r="BA395" i="23916"/>
  <c r="BB395" i="23916" s="1"/>
  <c r="AZ395" i="23916"/>
  <c r="AY395" i="23916"/>
  <c r="AW395" i="23916"/>
  <c r="AX395" i="23916" s="1"/>
  <c r="AV395" i="23916"/>
  <c r="AU395" i="23916"/>
  <c r="AS395" i="23916"/>
  <c r="AT395" i="23916" s="1"/>
  <c r="AR395" i="23916"/>
  <c r="AQ395" i="23916"/>
  <c r="AO395" i="23916"/>
  <c r="AP395" i="23916" s="1"/>
  <c r="AN395" i="23916"/>
  <c r="AM395" i="23916"/>
  <c r="AK395" i="23916"/>
  <c r="AL395" i="23916" s="1"/>
  <c r="AJ395" i="23916"/>
  <c r="AI395" i="23916"/>
  <c r="AG395" i="23916"/>
  <c r="AH395" i="23916" s="1"/>
  <c r="AF395" i="23916"/>
  <c r="AE395" i="23916"/>
  <c r="AC395" i="23916"/>
  <c r="AD395" i="23916" s="1"/>
  <c r="AB395" i="23916"/>
  <c r="AA395" i="23916"/>
  <c r="Y395" i="23916"/>
  <c r="Z395" i="23916" s="1"/>
  <c r="W395" i="23916"/>
  <c r="U395" i="23916"/>
  <c r="V395" i="23916" s="1"/>
  <c r="T395" i="23916"/>
  <c r="S395" i="23916"/>
  <c r="Q395" i="23916"/>
  <c r="O395" i="23916"/>
  <c r="P395" i="23916" s="1"/>
  <c r="M395" i="23916"/>
  <c r="K395" i="23916"/>
  <c r="L395" i="23916" s="1"/>
  <c r="I395" i="23916"/>
  <c r="R395" i="23916" s="1"/>
  <c r="G395" i="23916"/>
  <c r="E395" i="23916"/>
  <c r="C395" i="23916"/>
  <c r="ER394" i="23916"/>
  <c r="EQ394" i="23916"/>
  <c r="EQ413" i="23916" s="1"/>
  <c r="EP394" i="23916"/>
  <c r="EO394" i="23916"/>
  <c r="EO413" i="23916" s="1"/>
  <c r="EO409" i="23916" s="1"/>
  <c r="EN394" i="23916"/>
  <c r="EM394" i="23916"/>
  <c r="EM413" i="23916" s="1"/>
  <c r="EL394" i="23916"/>
  <c r="EK394" i="23916"/>
  <c r="EK413" i="23916" s="1"/>
  <c r="EK409" i="23916" s="1"/>
  <c r="EJ394" i="23916"/>
  <c r="EI394" i="23916"/>
  <c r="EI413" i="23916" s="1"/>
  <c r="EH394" i="23916"/>
  <c r="EG394" i="23916"/>
  <c r="EG413" i="23916" s="1"/>
  <c r="EG409" i="23916" s="1"/>
  <c r="EF394" i="23916"/>
  <c r="EE394" i="23916"/>
  <c r="EE413" i="23916" s="1"/>
  <c r="ED394" i="23916"/>
  <c r="EC394" i="23916"/>
  <c r="EC413" i="23916" s="1"/>
  <c r="EC409" i="23916" s="1"/>
  <c r="EB394" i="23916"/>
  <c r="EA394" i="23916"/>
  <c r="EA413" i="23916" s="1"/>
  <c r="DZ394" i="23916"/>
  <c r="DY394" i="23916"/>
  <c r="DY413" i="23916" s="1"/>
  <c r="DY409" i="23916" s="1"/>
  <c r="DX394" i="23916"/>
  <c r="DW394" i="23916"/>
  <c r="DW413" i="23916" s="1"/>
  <c r="DV394" i="23916"/>
  <c r="DU394" i="23916"/>
  <c r="DU413" i="23916" s="1"/>
  <c r="DU409" i="23916" s="1"/>
  <c r="DT394" i="23916"/>
  <c r="DS394" i="23916"/>
  <c r="DS413" i="23916" s="1"/>
  <c r="DR394" i="23916"/>
  <c r="DQ394" i="23916"/>
  <c r="DQ413" i="23916" s="1"/>
  <c r="DQ409" i="23916" s="1"/>
  <c r="DP394" i="23916"/>
  <c r="DO394" i="23916"/>
  <c r="DO413" i="23916" s="1"/>
  <c r="DN394" i="23916"/>
  <c r="DM394" i="23916"/>
  <c r="DM413" i="23916" s="1"/>
  <c r="DM409" i="23916" s="1"/>
  <c r="DL394" i="23916"/>
  <c r="DK394" i="23916"/>
  <c r="DK413" i="23916" s="1"/>
  <c r="DJ394" i="23916"/>
  <c r="DI394" i="23916"/>
  <c r="DI413" i="23916" s="1"/>
  <c r="DI409" i="23916" s="1"/>
  <c r="DH394" i="23916"/>
  <c r="DG394" i="23916"/>
  <c r="DG413" i="23916" s="1"/>
  <c r="DF394" i="23916"/>
  <c r="DE394" i="23916"/>
  <c r="DE413" i="23916" s="1"/>
  <c r="DE409" i="23916" s="1"/>
  <c r="DD394" i="23916"/>
  <c r="DC394" i="23916"/>
  <c r="DC413" i="23916" s="1"/>
  <c r="DB394" i="23916"/>
  <c r="DA394" i="23916"/>
  <c r="DA413" i="23916" s="1"/>
  <c r="DA409" i="23916" s="1"/>
  <c r="CZ394" i="23916"/>
  <c r="CY394" i="23916"/>
  <c r="CY413" i="23916" s="1"/>
  <c r="CW394" i="23916"/>
  <c r="CW413" i="23916" s="1"/>
  <c r="CW409" i="23916" s="1"/>
  <c r="CV394" i="23916"/>
  <c r="CU394" i="23916"/>
  <c r="CU413" i="23916" s="1"/>
  <c r="CT394" i="23916"/>
  <c r="CS394" i="23916"/>
  <c r="CS413" i="23916" s="1"/>
  <c r="CS409" i="23916" s="1"/>
  <c r="CR394" i="23916"/>
  <c r="CQ394" i="23916"/>
  <c r="CQ413" i="23916" s="1"/>
  <c r="CO394" i="23916"/>
  <c r="CO413" i="23916" s="1"/>
  <c r="CP413" i="23916" s="1"/>
  <c r="CN394" i="23916"/>
  <c r="CM394" i="23916"/>
  <c r="CM413" i="23916" s="1"/>
  <c r="CL394" i="23916"/>
  <c r="CK394" i="23916"/>
  <c r="CK413" i="23916" s="1"/>
  <c r="CK409" i="23916" s="1"/>
  <c r="CL409" i="23916" s="1"/>
  <c r="CJ394" i="23916"/>
  <c r="CI394" i="23916"/>
  <c r="CI413" i="23916" s="1"/>
  <c r="CJ413" i="23916" s="1"/>
  <c r="CG394" i="23916"/>
  <c r="CG395" i="23916" s="1"/>
  <c r="CH395" i="23916" s="1"/>
  <c r="CF394" i="23916"/>
  <c r="CE394" i="23916"/>
  <c r="CE413" i="23916" s="1"/>
  <c r="CF413" i="23916" s="1"/>
  <c r="CD394" i="23916"/>
  <c r="BO394" i="23916"/>
  <c r="BO413" i="23916" s="1"/>
  <c r="BN394" i="23916"/>
  <c r="BL394" i="23916"/>
  <c r="BL393" i="23916"/>
  <c r="BL390" i="23916"/>
  <c r="BJ394" i="23916"/>
  <c r="BJ393" i="23916"/>
  <c r="BJ390" i="23916"/>
  <c r="BH394" i="23916"/>
  <c r="BH393" i="23916"/>
  <c r="BH390" i="23916"/>
  <c r="BF394" i="23916"/>
  <c r="BF393" i="23916"/>
  <c r="BF390" i="23916"/>
  <c r="BD394" i="23916"/>
  <c r="BD393" i="23916"/>
  <c r="BD390" i="23916"/>
  <c r="BB394" i="23916"/>
  <c r="BB393" i="23916"/>
  <c r="BB390" i="23916"/>
  <c r="AZ394" i="23916"/>
  <c r="AZ393" i="23916"/>
  <c r="AZ390" i="23916"/>
  <c r="AX394" i="23916"/>
  <c r="AX393" i="23916"/>
  <c r="AX390" i="23916"/>
  <c r="AV394" i="23916"/>
  <c r="AV393" i="23916"/>
  <c r="AV390" i="23916"/>
  <c r="AT394" i="23916"/>
  <c r="AT393" i="23916"/>
  <c r="AT390" i="23916"/>
  <c r="AR394" i="23916"/>
  <c r="AR393" i="23916"/>
  <c r="AR390" i="23916"/>
  <c r="AP394" i="23916"/>
  <c r="AP393" i="23916"/>
  <c r="AP390" i="23916"/>
  <c r="AN394" i="23916"/>
  <c r="AN393" i="23916"/>
  <c r="AN390" i="23916"/>
  <c r="AL394" i="23916"/>
  <c r="AL393" i="23916"/>
  <c r="AL390" i="23916"/>
  <c r="AJ394" i="23916"/>
  <c r="AJ393" i="23916"/>
  <c r="AH394" i="23916"/>
  <c r="AH393" i="23916"/>
  <c r="AH390" i="23916"/>
  <c r="AF394" i="23916"/>
  <c r="AF393" i="23916"/>
  <c r="AF390" i="23916"/>
  <c r="AD394" i="23916"/>
  <c r="AD393" i="23916"/>
  <c r="AD390" i="23916"/>
  <c r="AB394" i="23916"/>
  <c r="AB393" i="23916"/>
  <c r="Z394" i="23916"/>
  <c r="Z393" i="23916"/>
  <c r="X394" i="23916"/>
  <c r="X393" i="23916"/>
  <c r="V394" i="23916"/>
  <c r="V393" i="23916"/>
  <c r="T394" i="23916"/>
  <c r="T393" i="23916"/>
  <c r="R394" i="23916"/>
  <c r="R393" i="23916"/>
  <c r="P394" i="23916"/>
  <c r="P393" i="23916"/>
  <c r="N394" i="23916"/>
  <c r="N393" i="23916"/>
  <c r="L394" i="23916"/>
  <c r="L393" i="23916"/>
  <c r="EN393" i="23916"/>
  <c r="EN390" i="23916"/>
  <c r="EL393" i="23916"/>
  <c r="EL390" i="23916"/>
  <c r="EJ393" i="23916"/>
  <c r="EJ390" i="23916"/>
  <c r="EH393" i="23916"/>
  <c r="EH390" i="23916"/>
  <c r="EF393" i="23916"/>
  <c r="EF390" i="23916"/>
  <c r="ED393" i="23916"/>
  <c r="ED390" i="23916"/>
  <c r="EB393" i="23916"/>
  <c r="EB390" i="23916"/>
  <c r="DZ393" i="23916"/>
  <c r="DZ390" i="23916"/>
  <c r="DX393" i="23916"/>
  <c r="DX390" i="23916"/>
  <c r="DV393" i="23916"/>
  <c r="DV390" i="23916"/>
  <c r="DT393" i="23916"/>
  <c r="DT390" i="23916"/>
  <c r="DR393" i="23916"/>
  <c r="DR390" i="23916"/>
  <c r="DP393" i="23916"/>
  <c r="DP390" i="23916"/>
  <c r="DN393" i="23916"/>
  <c r="DN390" i="23916"/>
  <c r="DL393" i="23916"/>
  <c r="DL390" i="23916"/>
  <c r="DJ393" i="23916"/>
  <c r="DJ390" i="23916"/>
  <c r="DH393" i="23916"/>
  <c r="DH390" i="23916"/>
  <c r="DF393" i="23916"/>
  <c r="DF390" i="23916"/>
  <c r="DD393" i="23916"/>
  <c r="DD390" i="23916"/>
  <c r="DB393" i="23916"/>
  <c r="DB390" i="23916"/>
  <c r="CZ393" i="23916"/>
  <c r="CZ390" i="23916"/>
  <c r="CX393" i="23916"/>
  <c r="CX390" i="23916"/>
  <c r="CV393" i="23916"/>
  <c r="CV390" i="23916"/>
  <c r="CT393" i="23916"/>
  <c r="CT390" i="23916"/>
  <c r="CR393" i="23916"/>
  <c r="CR390" i="23916"/>
  <c r="CP393" i="23916"/>
  <c r="CP390" i="23916"/>
  <c r="CN393" i="23916"/>
  <c r="CN390" i="23916"/>
  <c r="CL393" i="23916"/>
  <c r="CL390" i="23916"/>
  <c r="CJ393" i="23916"/>
  <c r="CJ390" i="23916"/>
  <c r="CH393" i="23916"/>
  <c r="CH390" i="23916"/>
  <c r="CF393" i="23916"/>
  <c r="CF390" i="23916"/>
  <c r="CD393" i="23916"/>
  <c r="CD390" i="23916"/>
  <c r="BP393" i="23916"/>
  <c r="BP390" i="23916"/>
  <c r="BN393" i="23916"/>
  <c r="BN390" i="23916"/>
  <c r="GN394" i="23916"/>
  <c r="GM394" i="23916"/>
  <c r="GL394" i="23916"/>
  <c r="GL413" i="23916" s="1"/>
  <c r="GJ394" i="23916"/>
  <c r="GH394" i="23916"/>
  <c r="GH413" i="23916" s="1"/>
  <c r="GF394" i="23916"/>
  <c r="GD394" i="23916"/>
  <c r="GD413" i="23916" s="1"/>
  <c r="GC394" i="23916"/>
  <c r="GB394" i="23916"/>
  <c r="GB413" i="23916" s="1"/>
  <c r="GC413" i="23916" s="1"/>
  <c r="FZ394" i="23916"/>
  <c r="FZ413" i="23916" s="1"/>
  <c r="FY394" i="23916"/>
  <c r="FX394" i="23916"/>
  <c r="FX413" i="23916" s="1"/>
  <c r="FY413" i="23916" s="1"/>
  <c r="FV394" i="23916"/>
  <c r="FV413" i="23916" s="1"/>
  <c r="FU394" i="23916"/>
  <c r="FT394" i="23916"/>
  <c r="FT413" i="23916" s="1"/>
  <c r="FU413" i="23916" s="1"/>
  <c r="FR394" i="23916"/>
  <c r="FR413" i="23916" s="1"/>
  <c r="FQ394" i="23916"/>
  <c r="FP394" i="23916"/>
  <c r="FP413" i="23916" s="1"/>
  <c r="FQ413" i="23916" s="1"/>
  <c r="FN394" i="23916"/>
  <c r="FN413" i="23916" s="1"/>
  <c r="FM394" i="23916"/>
  <c r="FL394" i="23916"/>
  <c r="FL413" i="23916" s="1"/>
  <c r="FM413" i="23916" s="1"/>
  <c r="FJ394" i="23916"/>
  <c r="FI394" i="23916"/>
  <c r="FH394" i="23916"/>
  <c r="FK394" i="23916" s="1"/>
  <c r="FG394" i="23916"/>
  <c r="FF394" i="23916"/>
  <c r="FE394" i="23916"/>
  <c r="GN393" i="23916"/>
  <c r="GL393" i="23916"/>
  <c r="GL405" i="23916" s="1"/>
  <c r="GJ393" i="23916"/>
  <c r="GH393" i="23916"/>
  <c r="GH405" i="23916" s="1"/>
  <c r="GF393" i="23916"/>
  <c r="GD393" i="23916"/>
  <c r="GD405" i="23916" s="1"/>
  <c r="GE405" i="23916" s="1"/>
  <c r="GB393" i="23916"/>
  <c r="GB405" i="23916" s="1"/>
  <c r="FZ393" i="23916"/>
  <c r="FX393" i="23916"/>
  <c r="FX405" i="23916" s="1"/>
  <c r="FV393" i="23916"/>
  <c r="FV405" i="23916" s="1"/>
  <c r="FW405" i="23916" s="1"/>
  <c r="FT393" i="23916"/>
  <c r="FT405" i="23916" s="1"/>
  <c r="FR393" i="23916"/>
  <c r="FP393" i="23916"/>
  <c r="FP405" i="23916" s="1"/>
  <c r="FN393" i="23916"/>
  <c r="FN405" i="23916" s="1"/>
  <c r="FO405" i="23916" s="1"/>
  <c r="FL393" i="23916"/>
  <c r="FL405" i="23916" s="1"/>
  <c r="FJ393" i="23916"/>
  <c r="FM393" i="23916" s="1"/>
  <c r="FH393" i="23916"/>
  <c r="FH405" i="23916" s="1"/>
  <c r="FF393" i="23916"/>
  <c r="FF405" i="23916" s="1"/>
  <c r="FG405" i="23916" s="1"/>
  <c r="FE393" i="23916"/>
  <c r="EO391" i="23916"/>
  <c r="EK391" i="23916"/>
  <c r="EI391" i="23916"/>
  <c r="EG391" i="23916"/>
  <c r="EE391" i="23916"/>
  <c r="EC391" i="23916"/>
  <c r="EA391" i="23916"/>
  <c r="DY391" i="23916"/>
  <c r="DW391" i="23916"/>
  <c r="DU391" i="23916"/>
  <c r="DS391" i="23916"/>
  <c r="DQ391" i="23916"/>
  <c r="DO391" i="23916"/>
  <c r="DM391" i="23916"/>
  <c r="DK391" i="23916"/>
  <c r="DI391" i="23916"/>
  <c r="DG391" i="23916"/>
  <c r="DE391" i="23916"/>
  <c r="DC391" i="23916"/>
  <c r="DA391" i="23916"/>
  <c r="GD391" i="23916" s="1"/>
  <c r="CY391" i="23916"/>
  <c r="CW391" i="23916"/>
  <c r="CU391" i="23916"/>
  <c r="CS391" i="23916"/>
  <c r="CE390" i="23916"/>
  <c r="CC391" i="23916"/>
  <c r="CA392" i="23916"/>
  <c r="CA391" i="23916"/>
  <c r="BY391" i="23916"/>
  <c r="BW392" i="23916"/>
  <c r="BW391" i="23916"/>
  <c r="BU391" i="23916"/>
  <c r="BS392" i="23916"/>
  <c r="BS391" i="23916"/>
  <c r="BQ391" i="23916"/>
  <c r="BO392" i="23916"/>
  <c r="BO391" i="23916"/>
  <c r="BM391" i="23916"/>
  <c r="BK392" i="23916"/>
  <c r="BK391" i="23916"/>
  <c r="BI391" i="23916"/>
  <c r="BG392" i="23916"/>
  <c r="BG391" i="23916"/>
  <c r="BE391" i="23916"/>
  <c r="BC392" i="23916"/>
  <c r="BC391" i="23916"/>
  <c r="BA391" i="23916"/>
  <c r="AY392" i="23916"/>
  <c r="AY391" i="23916"/>
  <c r="AW391" i="23916"/>
  <c r="AU392" i="23916"/>
  <c r="AU391" i="23916"/>
  <c r="AS391" i="23916"/>
  <c r="AQ392" i="23916"/>
  <c r="AQ391" i="23916"/>
  <c r="AO391" i="23916"/>
  <c r="AM392" i="23916"/>
  <c r="AM391" i="23916"/>
  <c r="AK391" i="23916"/>
  <c r="AI392" i="23916"/>
  <c r="AI391" i="23916"/>
  <c r="AG391" i="23916"/>
  <c r="AH391" i="23916" s="1"/>
  <c r="AE392" i="23916"/>
  <c r="AE391" i="23916"/>
  <c r="AC391" i="23916"/>
  <c r="AA391" i="23916"/>
  <c r="Y391" i="23916"/>
  <c r="W391" i="23916"/>
  <c r="U391" i="23916"/>
  <c r="U392" i="23916" s="1"/>
  <c r="S391" i="23916"/>
  <c r="Q391" i="23916"/>
  <c r="R391" i="23916" s="1"/>
  <c r="O391" i="23916"/>
  <c r="M391" i="23916"/>
  <c r="K391" i="23916"/>
  <c r="I391" i="23916"/>
  <c r="G391" i="23916"/>
  <c r="E391" i="23916"/>
  <c r="C391" i="23916"/>
  <c r="FG391" i="23916"/>
  <c r="FE391" i="23916"/>
  <c r="GL391" i="23916"/>
  <c r="GH391" i="23916"/>
  <c r="FV391" i="23916"/>
  <c r="FN391" i="23916"/>
  <c r="FI391" i="23916"/>
  <c r="GN390" i="23916"/>
  <c r="GL390" i="23916"/>
  <c r="GM390" i="23916" s="1"/>
  <c r="GJ390" i="23916"/>
  <c r="GK390" i="23916" s="1"/>
  <c r="GH390" i="23916"/>
  <c r="GI390" i="23916" s="1"/>
  <c r="GF390" i="23916"/>
  <c r="GD390" i="23916"/>
  <c r="GE390" i="23916" s="1"/>
  <c r="GB390" i="23916"/>
  <c r="GC390" i="23916" s="1"/>
  <c r="FZ390" i="23916"/>
  <c r="GA390" i="23916" s="1"/>
  <c r="FX390" i="23916"/>
  <c r="FV390" i="23916"/>
  <c r="FW390" i="23916" s="1"/>
  <c r="FT390" i="23916"/>
  <c r="FU390" i="23916" s="1"/>
  <c r="FR390" i="23916"/>
  <c r="FS390" i="23916" s="1"/>
  <c r="FP390" i="23916"/>
  <c r="FN390" i="23916"/>
  <c r="FO390" i="23916" s="1"/>
  <c r="FL390" i="23916"/>
  <c r="FM390" i="23916" s="1"/>
  <c r="FJ390" i="23916"/>
  <c r="EP393" i="23916"/>
  <c r="EP391" i="23916"/>
  <c r="EP390" i="23916"/>
  <c r="GZ389" i="23916"/>
  <c r="GZ388" i="23916"/>
  <c r="GZ387" i="23916"/>
  <c r="GZ386" i="23916"/>
  <c r="GZ384" i="23916"/>
  <c r="GZ382" i="23916"/>
  <c r="GZ379" i="23916"/>
  <c r="GZ376" i="23916"/>
  <c r="GZ375" i="23916"/>
  <c r="FB380" i="23916"/>
  <c r="I380" i="23916"/>
  <c r="G380" i="23916"/>
  <c r="E380" i="23916"/>
  <c r="N380" i="23916" s="1"/>
  <c r="C380" i="23916"/>
  <c r="GN380" i="23916"/>
  <c r="GL380" i="23916"/>
  <c r="GM380" i="23916" s="1"/>
  <c r="GJ380" i="23916"/>
  <c r="GK380" i="23916" s="1"/>
  <c r="GH380" i="23916"/>
  <c r="FZ380" i="23916"/>
  <c r="FX380" i="23916"/>
  <c r="FV380" i="23916"/>
  <c r="FW380" i="23916" s="1"/>
  <c r="FT380" i="23916"/>
  <c r="FR380" i="23916"/>
  <c r="FP380" i="23916"/>
  <c r="FN380" i="23916"/>
  <c r="FO380" i="23916" s="1"/>
  <c r="FL380" i="23916"/>
  <c r="FJ380" i="23916"/>
  <c r="FH380" i="23916"/>
  <c r="FF380" i="23916"/>
  <c r="FG380" i="23916" s="1"/>
  <c r="FD380" i="23916"/>
  <c r="FE380" i="23916" s="1"/>
  <c r="EP380" i="23916"/>
  <c r="EN380" i="23916"/>
  <c r="EL380" i="23916"/>
  <c r="EJ380" i="23916"/>
  <c r="EH380" i="23916"/>
  <c r="EF380" i="23916"/>
  <c r="ED380" i="23916"/>
  <c r="EB380" i="23916"/>
  <c r="DZ380" i="23916"/>
  <c r="DX380" i="23916"/>
  <c r="DV380" i="23916"/>
  <c r="DT380" i="23916"/>
  <c r="DR380" i="23916"/>
  <c r="DP380" i="23916"/>
  <c r="DN380" i="23916"/>
  <c r="DL380" i="23916"/>
  <c r="DJ380" i="23916"/>
  <c r="DH380" i="23916"/>
  <c r="DF380" i="23916"/>
  <c r="DD380" i="23916"/>
  <c r="DB380" i="23916"/>
  <c r="CZ380" i="23916"/>
  <c r="CX380" i="23916"/>
  <c r="CV380" i="23916"/>
  <c r="CT380" i="23916"/>
  <c r="CR380" i="23916"/>
  <c r="CP380" i="23916"/>
  <c r="CN380" i="23916"/>
  <c r="CL380" i="23916"/>
  <c r="CJ380" i="23916"/>
  <c r="CH380" i="23916"/>
  <c r="CF380" i="23916"/>
  <c r="CD380" i="23916"/>
  <c r="CB380" i="23916"/>
  <c r="BZ380" i="23916"/>
  <c r="BX380" i="23916"/>
  <c r="BV380" i="23916"/>
  <c r="BT380" i="23916"/>
  <c r="BR380" i="23916"/>
  <c r="BP380" i="23916"/>
  <c r="BN380" i="23916"/>
  <c r="BL380" i="23916"/>
  <c r="BJ380" i="23916"/>
  <c r="BH380" i="23916"/>
  <c r="BF380" i="23916"/>
  <c r="BD380" i="23916"/>
  <c r="BB380" i="23916"/>
  <c r="AZ380" i="23916"/>
  <c r="AX380" i="23916"/>
  <c r="AV380" i="23916"/>
  <c r="AT380" i="23916"/>
  <c r="AR380" i="23916"/>
  <c r="AP380" i="23916"/>
  <c r="AN380" i="23916"/>
  <c r="AL380" i="23916"/>
  <c r="AJ380" i="23916"/>
  <c r="AH380" i="23916"/>
  <c r="AF380" i="23916"/>
  <c r="AD380" i="23916"/>
  <c r="AB380" i="23916"/>
  <c r="Z380" i="23916"/>
  <c r="X380" i="23916"/>
  <c r="V380" i="23916"/>
  <c r="T380" i="23916"/>
  <c r="R380" i="23916"/>
  <c r="P380" i="23916"/>
  <c r="L380" i="23916"/>
  <c r="GB374" i="23916"/>
  <c r="GB380" i="23916" s="1"/>
  <c r="GC380" i="23916" s="1"/>
  <c r="FZ374" i="23916"/>
  <c r="GA374" i="23916" s="1"/>
  <c r="FX374" i="23916"/>
  <c r="FV374" i="23916"/>
  <c r="FW374" i="23916" s="1"/>
  <c r="FU374" i="23916"/>
  <c r="FT374" i="23916"/>
  <c r="FR374" i="23916"/>
  <c r="FQ374" i="23916"/>
  <c r="FP374" i="23916"/>
  <c r="FN374" i="23916"/>
  <c r="FH374" i="23916"/>
  <c r="FE374" i="23916"/>
  <c r="FD374" i="23916"/>
  <c r="FB374" i="23916"/>
  <c r="CR374" i="23916"/>
  <c r="CR373" i="23916"/>
  <c r="CR372" i="23916"/>
  <c r="CR371" i="23916"/>
  <c r="CR370" i="23916"/>
  <c r="CR369" i="23916"/>
  <c r="CP374" i="23916"/>
  <c r="CP373" i="23916"/>
  <c r="CP372" i="23916"/>
  <c r="CP371" i="23916"/>
  <c r="CP370" i="23916"/>
  <c r="CP369" i="23916"/>
  <c r="CN374" i="23916"/>
  <c r="CN373" i="23916"/>
  <c r="CN372" i="23916"/>
  <c r="CN371" i="23916"/>
  <c r="CN370" i="23916"/>
  <c r="CN369" i="23916"/>
  <c r="CL374" i="23916"/>
  <c r="CL373" i="23916"/>
  <c r="CL372" i="23916"/>
  <c r="CL371" i="23916"/>
  <c r="CL370" i="23916"/>
  <c r="CL369" i="23916"/>
  <c r="CJ374" i="23916"/>
  <c r="CJ373" i="23916"/>
  <c r="CJ372" i="23916"/>
  <c r="CJ371" i="23916"/>
  <c r="CJ370" i="23916"/>
  <c r="CJ369" i="23916"/>
  <c r="CH374" i="23916"/>
  <c r="CH373" i="23916"/>
  <c r="CH372" i="23916"/>
  <c r="CH371" i="23916"/>
  <c r="CH370" i="23916"/>
  <c r="CH369" i="23916"/>
  <c r="CF374" i="23916"/>
  <c r="CF373" i="23916"/>
  <c r="CF372" i="23916"/>
  <c r="CF371" i="23916"/>
  <c r="CF370" i="23916"/>
  <c r="CF369" i="23916"/>
  <c r="CD374" i="23916"/>
  <c r="CD373" i="23916"/>
  <c r="CD372" i="23916"/>
  <c r="CD371" i="23916"/>
  <c r="CD370" i="23916"/>
  <c r="CD369" i="23916"/>
  <c r="CB374" i="23916"/>
  <c r="CB373" i="23916"/>
  <c r="CB372" i="23916"/>
  <c r="CB371" i="23916"/>
  <c r="CB370" i="23916"/>
  <c r="CB369" i="23916"/>
  <c r="BZ374" i="23916"/>
  <c r="BZ373" i="23916"/>
  <c r="BZ372" i="23916"/>
  <c r="BZ371" i="23916"/>
  <c r="BZ370" i="23916"/>
  <c r="BZ369" i="23916"/>
  <c r="BX374" i="23916"/>
  <c r="BX373" i="23916"/>
  <c r="BX372" i="23916"/>
  <c r="BX371" i="23916"/>
  <c r="BX370" i="23916"/>
  <c r="BX369" i="23916"/>
  <c r="BV374" i="23916"/>
  <c r="BV373" i="23916"/>
  <c r="BV372" i="23916"/>
  <c r="BV371" i="23916"/>
  <c r="BV370" i="23916"/>
  <c r="BV369" i="23916"/>
  <c r="BT374" i="23916"/>
  <c r="BT373" i="23916"/>
  <c r="BT372" i="23916"/>
  <c r="BT371" i="23916"/>
  <c r="BT370" i="23916"/>
  <c r="BT369" i="23916"/>
  <c r="BR374" i="23916"/>
  <c r="BR373" i="23916"/>
  <c r="BR372" i="23916"/>
  <c r="BR371" i="23916"/>
  <c r="BR370" i="23916"/>
  <c r="BR369" i="23916"/>
  <c r="BP374" i="23916"/>
  <c r="BP373" i="23916"/>
  <c r="BP372" i="23916"/>
  <c r="BP371" i="23916"/>
  <c r="BP370" i="23916"/>
  <c r="BP369" i="23916"/>
  <c r="BN374" i="23916"/>
  <c r="BN373" i="23916"/>
  <c r="BN372" i="23916"/>
  <c r="BN371" i="23916"/>
  <c r="BN370" i="23916"/>
  <c r="BN369" i="23916"/>
  <c r="BL374" i="23916"/>
  <c r="BL373" i="23916"/>
  <c r="BL372" i="23916"/>
  <c r="BL371" i="23916"/>
  <c r="BL370" i="23916"/>
  <c r="BL369" i="23916"/>
  <c r="BJ374" i="23916"/>
  <c r="BJ373" i="23916"/>
  <c r="BJ372" i="23916"/>
  <c r="BJ371" i="23916"/>
  <c r="BJ370" i="23916"/>
  <c r="BJ369" i="23916"/>
  <c r="BH374" i="23916"/>
  <c r="BH373" i="23916"/>
  <c r="BH372" i="23916"/>
  <c r="BH371" i="23916"/>
  <c r="BH370" i="23916"/>
  <c r="BH369" i="23916"/>
  <c r="BF374" i="23916"/>
  <c r="BF373" i="23916"/>
  <c r="BF372" i="23916"/>
  <c r="BF371" i="23916"/>
  <c r="BF370" i="23916"/>
  <c r="BF369" i="23916"/>
  <c r="BD374" i="23916"/>
  <c r="BD373" i="23916"/>
  <c r="BD372" i="23916"/>
  <c r="BD371" i="23916"/>
  <c r="BD370" i="23916"/>
  <c r="BD369" i="23916"/>
  <c r="BB374" i="23916"/>
  <c r="BB373" i="23916"/>
  <c r="BB372" i="23916"/>
  <c r="BB371" i="23916"/>
  <c r="BB370" i="23916"/>
  <c r="BB369" i="23916"/>
  <c r="AZ374" i="23916"/>
  <c r="AZ373" i="23916"/>
  <c r="AZ372" i="23916"/>
  <c r="AZ371" i="23916"/>
  <c r="AZ370" i="23916"/>
  <c r="AZ369" i="23916"/>
  <c r="AX374" i="23916"/>
  <c r="AX373" i="23916"/>
  <c r="AX372" i="23916"/>
  <c r="AX371" i="23916"/>
  <c r="AX370" i="23916"/>
  <c r="AX369" i="23916"/>
  <c r="AV374" i="23916"/>
  <c r="AV373" i="23916"/>
  <c r="AV372" i="23916"/>
  <c r="AV371" i="23916"/>
  <c r="AV370" i="23916"/>
  <c r="AV369" i="23916"/>
  <c r="AT374" i="23916"/>
  <c r="AT373" i="23916"/>
  <c r="AT372" i="23916"/>
  <c r="AT371" i="23916"/>
  <c r="AT370" i="23916"/>
  <c r="AT369" i="23916"/>
  <c r="AR374" i="23916"/>
  <c r="AR373" i="23916"/>
  <c r="AR372" i="23916"/>
  <c r="AR371" i="23916"/>
  <c r="AR370" i="23916"/>
  <c r="AR369" i="23916"/>
  <c r="AP374" i="23916"/>
  <c r="AP373" i="23916"/>
  <c r="AP372" i="23916"/>
  <c r="AP371" i="23916"/>
  <c r="AP370" i="23916"/>
  <c r="AP369" i="23916"/>
  <c r="AN374" i="23916"/>
  <c r="AN373" i="23916"/>
  <c r="AN372" i="23916"/>
  <c r="AN371" i="23916"/>
  <c r="AN370" i="23916"/>
  <c r="AN369" i="23916"/>
  <c r="AL374" i="23916"/>
  <c r="AL373" i="23916"/>
  <c r="AL372" i="23916"/>
  <c r="AL371" i="23916"/>
  <c r="AL370" i="23916"/>
  <c r="AL369" i="23916"/>
  <c r="AJ374" i="23916"/>
  <c r="AJ373" i="23916"/>
  <c r="AJ372" i="23916"/>
  <c r="AJ371" i="23916"/>
  <c r="AJ370" i="23916"/>
  <c r="AJ369" i="23916"/>
  <c r="AH374" i="23916"/>
  <c r="AH373" i="23916"/>
  <c r="AH372" i="23916"/>
  <c r="AH371" i="23916"/>
  <c r="AH370" i="23916"/>
  <c r="AH369" i="23916"/>
  <c r="AF374" i="23916"/>
  <c r="AF373" i="23916"/>
  <c r="AF372" i="23916"/>
  <c r="AF371" i="23916"/>
  <c r="AF370" i="23916"/>
  <c r="AF369" i="23916"/>
  <c r="AD374" i="23916"/>
  <c r="AD373" i="23916"/>
  <c r="AD372" i="23916"/>
  <c r="AD371" i="23916"/>
  <c r="AD370" i="23916"/>
  <c r="AD369" i="23916"/>
  <c r="AB374" i="23916"/>
  <c r="AB373" i="23916"/>
  <c r="AB371" i="23916"/>
  <c r="AB370" i="23916"/>
  <c r="Z374" i="23916"/>
  <c r="Z373" i="23916"/>
  <c r="Z372" i="23916"/>
  <c r="Z371" i="23916"/>
  <c r="Z370" i="23916"/>
  <c r="Z369" i="23916"/>
  <c r="X374" i="23916"/>
  <c r="X373" i="23916"/>
  <c r="X372" i="23916"/>
  <c r="X371" i="23916"/>
  <c r="X370" i="23916"/>
  <c r="X369" i="23916"/>
  <c r="V374" i="23916"/>
  <c r="V373" i="23916"/>
  <c r="V371" i="23916"/>
  <c r="V370" i="23916"/>
  <c r="T374" i="23916"/>
  <c r="T373" i="23916"/>
  <c r="T371" i="23916"/>
  <c r="T370" i="23916"/>
  <c r="R373" i="23916"/>
  <c r="R370" i="23916"/>
  <c r="P374" i="23916"/>
  <c r="P373" i="23916"/>
  <c r="P370" i="23916"/>
  <c r="N373" i="23916"/>
  <c r="N370" i="23916"/>
  <c r="L373" i="23916"/>
  <c r="L370" i="23916"/>
  <c r="I374" i="23916"/>
  <c r="I448" i="23916" s="1"/>
  <c r="G374" i="23916"/>
  <c r="G448" i="23916" s="1"/>
  <c r="E374" i="23916"/>
  <c r="E448" i="23916" s="1"/>
  <c r="C374" i="23916"/>
  <c r="C448" i="23916" s="1"/>
  <c r="FO373" i="23916"/>
  <c r="FO370" i="23916"/>
  <c r="FM373" i="23916"/>
  <c r="FM370" i="23916"/>
  <c r="FK373" i="23916"/>
  <c r="FK370" i="23916"/>
  <c r="FI373" i="23916"/>
  <c r="FI370" i="23916"/>
  <c r="FG373" i="23916"/>
  <c r="FG370" i="23916"/>
  <c r="FE373" i="23916"/>
  <c r="FE370" i="23916"/>
  <c r="GB373" i="23916"/>
  <c r="FZ373" i="23916"/>
  <c r="GA373" i="23916" s="1"/>
  <c r="FX373" i="23916"/>
  <c r="FV373" i="23916"/>
  <c r="FQ373" i="23916"/>
  <c r="GC372" i="23916"/>
  <c r="GB372" i="23916"/>
  <c r="GB446" i="23916" s="1"/>
  <c r="FZ372" i="23916"/>
  <c r="FZ446" i="23916" s="1"/>
  <c r="FY372" i="23916"/>
  <c r="FX372" i="23916"/>
  <c r="FX446" i="23916" s="1"/>
  <c r="FV372" i="23916"/>
  <c r="FV446" i="23916" s="1"/>
  <c r="FT372" i="23916"/>
  <c r="FT446" i="23916" s="1"/>
  <c r="FR372" i="23916"/>
  <c r="FR446" i="23916" s="1"/>
  <c r="FP372" i="23916"/>
  <c r="FP446" i="23916" s="1"/>
  <c r="FP371" i="23916"/>
  <c r="FN372" i="23916"/>
  <c r="FN446" i="23916" s="1"/>
  <c r="FN371" i="23916"/>
  <c r="FL372" i="23916"/>
  <c r="FL446" i="23916" s="1"/>
  <c r="FJ371" i="23916"/>
  <c r="FK371" i="23916" s="1"/>
  <c r="FH372" i="23916"/>
  <c r="FH446" i="23916" s="1"/>
  <c r="FH371" i="23916"/>
  <c r="FD372" i="23916"/>
  <c r="FD371" i="23916"/>
  <c r="FB372" i="23916"/>
  <c r="FB371" i="23916"/>
  <c r="FE371" i="23916" s="1"/>
  <c r="EO374" i="23916"/>
  <c r="EO448" i="23916" s="1"/>
  <c r="EM374" i="23916"/>
  <c r="EM448" i="23916" s="1"/>
  <c r="EK374" i="23916"/>
  <c r="EK448" i="23916" s="1"/>
  <c r="EI374" i="23916"/>
  <c r="EI448" i="23916" s="1"/>
  <c r="EG374" i="23916"/>
  <c r="EG448" i="23916" s="1"/>
  <c r="EE374" i="23916"/>
  <c r="EE448" i="23916" s="1"/>
  <c r="ED374" i="23916"/>
  <c r="EC374" i="23916"/>
  <c r="EC448" i="23916" s="1"/>
  <c r="EA374" i="23916"/>
  <c r="EA448" i="23916" s="1"/>
  <c r="DY374" i="23916"/>
  <c r="DY448" i="23916" s="1"/>
  <c r="DW374" i="23916"/>
  <c r="DW448" i="23916" s="1"/>
  <c r="DU374" i="23916"/>
  <c r="DU448" i="23916" s="1"/>
  <c r="DS374" i="23916"/>
  <c r="DS448" i="23916" s="1"/>
  <c r="DQ374" i="23916"/>
  <c r="DQ448" i="23916" s="1"/>
  <c r="DO374" i="23916"/>
  <c r="DO448" i="23916" s="1"/>
  <c r="DN374" i="23916"/>
  <c r="DM374" i="23916"/>
  <c r="DM448" i="23916" s="1"/>
  <c r="DK374" i="23916"/>
  <c r="DK448" i="23916" s="1"/>
  <c r="DI374" i="23916"/>
  <c r="DI448" i="23916" s="1"/>
  <c r="DG374" i="23916"/>
  <c r="DG448" i="23916" s="1"/>
  <c r="DE374" i="23916"/>
  <c r="DE448" i="23916" s="1"/>
  <c r="DB374" i="23916"/>
  <c r="DA374" i="23916"/>
  <c r="DA448" i="23916" s="1"/>
  <c r="CY374" i="23916"/>
  <c r="CY448" i="23916" s="1"/>
  <c r="CW374" i="23916"/>
  <c r="CW448" i="23916" s="1"/>
  <c r="CU374" i="23916"/>
  <c r="CU448" i="23916" s="1"/>
  <c r="CT374" i="23916"/>
  <c r="EO373" i="23916"/>
  <c r="EM373" i="23916"/>
  <c r="EK373" i="23916"/>
  <c r="EI373" i="23916"/>
  <c r="EG373" i="23916"/>
  <c r="EE373" i="23916"/>
  <c r="EC373" i="23916"/>
  <c r="EA373" i="23916"/>
  <c r="DY373" i="23916"/>
  <c r="DW373" i="23916"/>
  <c r="DU373" i="23916"/>
  <c r="DS373" i="23916"/>
  <c r="DQ373" i="23916"/>
  <c r="DO373" i="23916"/>
  <c r="DM373" i="23916"/>
  <c r="DK373" i="23916"/>
  <c r="DI373" i="23916"/>
  <c r="DG373" i="23916"/>
  <c r="DE373" i="23916"/>
  <c r="DC373" i="23916"/>
  <c r="DA373" i="23916"/>
  <c r="DB373" i="23916" s="1"/>
  <c r="CY373" i="23916"/>
  <c r="CZ373" i="23916" s="1"/>
  <c r="CW373" i="23916"/>
  <c r="CX373" i="23916" s="1"/>
  <c r="CU373" i="23916"/>
  <c r="CT373" i="23916"/>
  <c r="EO372" i="23916"/>
  <c r="GN372" i="23916" s="1"/>
  <c r="EM372" i="23916"/>
  <c r="EN372" i="23916" s="1"/>
  <c r="EK372" i="23916"/>
  <c r="EJ372" i="23916"/>
  <c r="EI372" i="23916"/>
  <c r="EG372" i="23916"/>
  <c r="EE372" i="23916"/>
  <c r="EF372" i="23916" s="1"/>
  <c r="EC372" i="23916"/>
  <c r="EA372" i="23916"/>
  <c r="DY372" i="23916"/>
  <c r="GJ372" i="23916" s="1"/>
  <c r="DW372" i="23916"/>
  <c r="DX372" i="23916" s="1"/>
  <c r="DU372" i="23916"/>
  <c r="DT372" i="23916"/>
  <c r="DS372" i="23916"/>
  <c r="EB372" i="23916" s="1"/>
  <c r="DQ372" i="23916"/>
  <c r="DQ446" i="23916" s="1"/>
  <c r="DO372" i="23916"/>
  <c r="DP372" i="23916" s="1"/>
  <c r="DM372" i="23916"/>
  <c r="DK372" i="23916"/>
  <c r="DI372" i="23916"/>
  <c r="DI446" i="23916" s="1"/>
  <c r="DG372" i="23916"/>
  <c r="DH372" i="23916" s="1"/>
  <c r="DE372" i="23916"/>
  <c r="DD372" i="23916"/>
  <c r="DC372" i="23916"/>
  <c r="DL372" i="23916" s="1"/>
  <c r="DA372" i="23916"/>
  <c r="CY372" i="23916"/>
  <c r="CZ372" i="23916" s="1"/>
  <c r="CW372" i="23916"/>
  <c r="CV372" i="23916"/>
  <c r="CU372" i="23916"/>
  <c r="CT372" i="23916"/>
  <c r="S372" i="23916"/>
  <c r="AB372" i="23916" s="1"/>
  <c r="M372" i="23916"/>
  <c r="K372" i="23916"/>
  <c r="I372" i="23916"/>
  <c r="I371" i="23916"/>
  <c r="R371" i="23916" s="1"/>
  <c r="G372" i="23916"/>
  <c r="G371" i="23916"/>
  <c r="P371" i="23916" s="1"/>
  <c r="E372" i="23916"/>
  <c r="E371" i="23916"/>
  <c r="N371" i="23916" s="1"/>
  <c r="C372" i="23916"/>
  <c r="C371" i="23916"/>
  <c r="L371" i="23916" s="1"/>
  <c r="EX371" i="23916"/>
  <c r="EX370" i="23916"/>
  <c r="EX369" i="23916"/>
  <c r="EP371" i="23916"/>
  <c r="EP370" i="23916"/>
  <c r="EP369" i="23916"/>
  <c r="EN371" i="23916"/>
  <c r="EN370" i="23916"/>
  <c r="EN369" i="23916"/>
  <c r="EL371" i="23916"/>
  <c r="EL370" i="23916"/>
  <c r="EL369" i="23916"/>
  <c r="EJ371" i="23916"/>
  <c r="EJ370" i="23916"/>
  <c r="EJ369" i="23916"/>
  <c r="EH371" i="23916"/>
  <c r="EH370" i="23916"/>
  <c r="EH369" i="23916"/>
  <c r="EF371" i="23916"/>
  <c r="EF370" i="23916"/>
  <c r="EF369" i="23916"/>
  <c r="ED371" i="23916"/>
  <c r="ED370" i="23916"/>
  <c r="ED369" i="23916"/>
  <c r="EB371" i="23916"/>
  <c r="EB370" i="23916"/>
  <c r="EB369" i="23916"/>
  <c r="DZ371" i="23916"/>
  <c r="DZ370" i="23916"/>
  <c r="DZ369" i="23916"/>
  <c r="DX371" i="23916"/>
  <c r="DX370" i="23916"/>
  <c r="DX369" i="23916"/>
  <c r="DV371" i="23916"/>
  <c r="DV370" i="23916"/>
  <c r="DV369" i="23916"/>
  <c r="DT371" i="23916"/>
  <c r="DT370" i="23916"/>
  <c r="DT369" i="23916"/>
  <c r="DR371" i="23916"/>
  <c r="DR370" i="23916"/>
  <c r="DR369" i="23916"/>
  <c r="DP371" i="23916"/>
  <c r="DP370" i="23916"/>
  <c r="DP369" i="23916"/>
  <c r="DN371" i="23916"/>
  <c r="DN370" i="23916"/>
  <c r="DN369" i="23916"/>
  <c r="DL370" i="23916"/>
  <c r="DL369" i="23916"/>
  <c r="DJ371" i="23916"/>
  <c r="DJ370" i="23916"/>
  <c r="DJ369" i="23916"/>
  <c r="DH371" i="23916"/>
  <c r="DH370" i="23916"/>
  <c r="DH369" i="23916"/>
  <c r="DF371" i="23916"/>
  <c r="DF370" i="23916"/>
  <c r="DF369" i="23916"/>
  <c r="DC371" i="23916"/>
  <c r="DL371" i="23916" s="1"/>
  <c r="DB371" i="23916"/>
  <c r="CZ371" i="23916"/>
  <c r="CZ370" i="23916"/>
  <c r="CZ369" i="23916"/>
  <c r="CX371" i="23916"/>
  <c r="CX370" i="23916"/>
  <c r="CX369" i="23916"/>
  <c r="CV371" i="23916"/>
  <c r="CV370" i="23916"/>
  <c r="CV369" i="23916"/>
  <c r="CT371" i="23916"/>
  <c r="CT370" i="23916"/>
  <c r="CT369" i="23916"/>
  <c r="DD370" i="23916"/>
  <c r="DD369" i="23916"/>
  <c r="DB370" i="23916"/>
  <c r="DB369" i="23916"/>
  <c r="GN371" i="23916"/>
  <c r="GO371" i="23916" s="1"/>
  <c r="GL371" i="23916"/>
  <c r="GM371" i="23916" s="1"/>
  <c r="GJ371" i="23916"/>
  <c r="GH371" i="23916"/>
  <c r="GD371" i="23916"/>
  <c r="GE371" i="23916" s="1"/>
  <c r="GB371" i="23916"/>
  <c r="GC371" i="23916" s="1"/>
  <c r="FZ371" i="23916"/>
  <c r="FX371" i="23916"/>
  <c r="FY371" i="23916" s="1"/>
  <c r="FV371" i="23916"/>
  <c r="FW371" i="23916" s="1"/>
  <c r="FT371" i="23916"/>
  <c r="FU371" i="23916" s="1"/>
  <c r="FR371" i="23916"/>
  <c r="FS371" i="23916" s="1"/>
  <c r="FQ371" i="23916"/>
  <c r="GN370" i="23916"/>
  <c r="GO370" i="23916" s="1"/>
  <c r="GL370" i="23916"/>
  <c r="GJ370" i="23916"/>
  <c r="GK370" i="23916" s="1"/>
  <c r="GI370" i="23916"/>
  <c r="GH370" i="23916"/>
  <c r="GF370" i="23916"/>
  <c r="GE370" i="23916"/>
  <c r="GD370" i="23916"/>
  <c r="GB370" i="23916"/>
  <c r="FZ370" i="23916"/>
  <c r="GA370" i="23916" s="1"/>
  <c r="FX370" i="23916"/>
  <c r="FY370" i="23916" s="1"/>
  <c r="FV370" i="23916"/>
  <c r="FT370" i="23916"/>
  <c r="FW370" i="23916" s="1"/>
  <c r="FQ370" i="23916"/>
  <c r="GN369" i="23916"/>
  <c r="GO369" i="23916" s="1"/>
  <c r="GL369" i="23916"/>
  <c r="GJ369" i="23916"/>
  <c r="GK369" i="23916" s="1"/>
  <c r="GH369" i="23916"/>
  <c r="GI369" i="23916" s="1"/>
  <c r="GF369" i="23916"/>
  <c r="GG369" i="23916" s="1"/>
  <c r="GD369" i="23916"/>
  <c r="GB369" i="23916"/>
  <c r="GC369" i="23916" s="1"/>
  <c r="FZ369" i="23916"/>
  <c r="GA369" i="23916" s="1"/>
  <c r="FX369" i="23916"/>
  <c r="FY369" i="23916" s="1"/>
  <c r="FV369" i="23916"/>
  <c r="FT369" i="23916"/>
  <c r="FU369" i="23916" s="1"/>
  <c r="FR369" i="23916"/>
  <c r="FS369" i="23916" s="1"/>
  <c r="FP369" i="23916"/>
  <c r="FQ369" i="23916" s="1"/>
  <c r="FN369" i="23916"/>
  <c r="FL369" i="23916"/>
  <c r="FH369" i="23916"/>
  <c r="FD369" i="23916"/>
  <c r="FE369" i="23916" s="1"/>
  <c r="FB369" i="23916"/>
  <c r="S369" i="23916"/>
  <c r="AB369" i="23916" s="1"/>
  <c r="M369" i="23916"/>
  <c r="V369" i="23916" s="1"/>
  <c r="K369" i="23916"/>
  <c r="L369" i="23916" s="1"/>
  <c r="I369" i="23916"/>
  <c r="R369" i="23916" s="1"/>
  <c r="G369" i="23916"/>
  <c r="P369" i="23916" s="1"/>
  <c r="E369" i="23916"/>
  <c r="C369" i="23916"/>
  <c r="GZ366" i="23916"/>
  <c r="GZ363" i="23916"/>
  <c r="GZ362" i="23916"/>
  <c r="GZ361" i="23916"/>
  <c r="GZ358" i="23916"/>
  <c r="GP359" i="23916"/>
  <c r="GS359" i="23916" s="1"/>
  <c r="GN359" i="23916"/>
  <c r="GZ359" i="23916" s="1"/>
  <c r="GL359" i="23916"/>
  <c r="GJ359" i="23916"/>
  <c r="GH359" i="23916"/>
  <c r="GK359" i="23916" s="1"/>
  <c r="GF359" i="23916"/>
  <c r="FZ358" i="23916"/>
  <c r="FX359" i="23916"/>
  <c r="FX358" i="23916"/>
  <c r="CS359" i="23916"/>
  <c r="DB359" i="23916" s="1"/>
  <c r="CQ359" i="23916"/>
  <c r="CO359" i="23916"/>
  <c r="CP359" i="23916" s="1"/>
  <c r="CK359" i="23916"/>
  <c r="FZ359" i="23916" s="1"/>
  <c r="GA359" i="23916" s="1"/>
  <c r="BQ359" i="23916"/>
  <c r="BO359" i="23916"/>
  <c r="BM359" i="23916"/>
  <c r="BK359" i="23916"/>
  <c r="BI359" i="23916"/>
  <c r="BG359" i="23916"/>
  <c r="BE359" i="23916"/>
  <c r="BC359" i="23916"/>
  <c r="BA359" i="23916"/>
  <c r="AY359" i="23916"/>
  <c r="GY359" i="23916"/>
  <c r="GY358" i="23916"/>
  <c r="GW359" i="23916"/>
  <c r="GW358" i="23916"/>
  <c r="GU359" i="23916"/>
  <c r="GU358" i="23916"/>
  <c r="GS358" i="23916"/>
  <c r="GQ359" i="23916"/>
  <c r="GQ358" i="23916"/>
  <c r="GO359" i="23916"/>
  <c r="GO358" i="23916"/>
  <c r="GM359" i="23916"/>
  <c r="GM358" i="23916"/>
  <c r="GK358" i="23916"/>
  <c r="GI359" i="23916"/>
  <c r="GI358" i="23916"/>
  <c r="GG358" i="23916"/>
  <c r="GE358" i="23916"/>
  <c r="GC358" i="23916"/>
  <c r="FY358" i="23916"/>
  <c r="FW358" i="23916"/>
  <c r="FU358" i="23916"/>
  <c r="FS358" i="23916"/>
  <c r="FE359" i="23916"/>
  <c r="EX359" i="23916"/>
  <c r="EX358" i="23916"/>
  <c r="EV359" i="23916"/>
  <c r="EV358" i="23916"/>
  <c r="ET359" i="23916"/>
  <c r="ET358" i="23916"/>
  <c r="ER359" i="23916"/>
  <c r="ER358" i="23916"/>
  <c r="EP359" i="23916"/>
  <c r="EP358" i="23916"/>
  <c r="EN359" i="23916"/>
  <c r="EN358" i="23916"/>
  <c r="EL359" i="23916"/>
  <c r="EL358" i="23916"/>
  <c r="EJ359" i="23916"/>
  <c r="EJ358" i="23916"/>
  <c r="EH359" i="23916"/>
  <c r="EH358" i="23916"/>
  <c r="EF359" i="23916"/>
  <c r="EF358" i="23916"/>
  <c r="ED359" i="23916"/>
  <c r="ED358" i="23916"/>
  <c r="EB359" i="23916"/>
  <c r="EB358" i="23916"/>
  <c r="DZ359" i="23916"/>
  <c r="DZ358" i="23916"/>
  <c r="DR359" i="23916"/>
  <c r="DR358" i="23916"/>
  <c r="DP359" i="23916"/>
  <c r="DP358" i="23916"/>
  <c r="DN359" i="23916"/>
  <c r="DN358" i="23916"/>
  <c r="DL359" i="23916"/>
  <c r="DL358" i="23916"/>
  <c r="DJ359" i="23916"/>
  <c r="DJ358" i="23916"/>
  <c r="DH358" i="23916"/>
  <c r="DF358" i="23916"/>
  <c r="DD358" i="23916"/>
  <c r="DB358" i="23916"/>
  <c r="CZ358" i="23916"/>
  <c r="CX358" i="23916"/>
  <c r="CV358" i="23916"/>
  <c r="CT358" i="23916"/>
  <c r="CR359" i="23916"/>
  <c r="CR358" i="23916"/>
  <c r="CR357" i="23916"/>
  <c r="CR356" i="23916"/>
  <c r="CP358" i="23916"/>
  <c r="CP357" i="23916"/>
  <c r="CP356" i="23916"/>
  <c r="CN358" i="23916"/>
  <c r="CL359" i="23916"/>
  <c r="CL358" i="23916"/>
  <c r="CJ359" i="23916"/>
  <c r="CJ358" i="23916"/>
  <c r="CJ357" i="23916"/>
  <c r="CJ356" i="23916"/>
  <c r="CH359" i="23916"/>
  <c r="CH358" i="23916"/>
  <c r="CH357" i="23916"/>
  <c r="CH356" i="23916"/>
  <c r="CF359" i="23916"/>
  <c r="CF358" i="23916"/>
  <c r="CF357" i="23916"/>
  <c r="CF356" i="23916"/>
  <c r="CD359" i="23916"/>
  <c r="CD358" i="23916"/>
  <c r="CD357" i="23916"/>
  <c r="CD356" i="23916"/>
  <c r="CB359" i="23916"/>
  <c r="CB358" i="23916"/>
  <c r="CB357" i="23916"/>
  <c r="CB356" i="23916"/>
  <c r="BZ359" i="23916"/>
  <c r="BZ358" i="23916"/>
  <c r="BZ357" i="23916"/>
  <c r="BZ356" i="23916"/>
  <c r="BX359" i="23916"/>
  <c r="BX358" i="23916"/>
  <c r="BX357" i="23916"/>
  <c r="BX356" i="23916"/>
  <c r="BV359" i="23916"/>
  <c r="BV358" i="23916"/>
  <c r="BV357" i="23916"/>
  <c r="BV356" i="23916"/>
  <c r="BT359" i="23916"/>
  <c r="BT358" i="23916"/>
  <c r="BT357" i="23916"/>
  <c r="BT356" i="23916"/>
  <c r="BR359" i="23916"/>
  <c r="BR358" i="23916"/>
  <c r="BR357" i="23916"/>
  <c r="BR356" i="23916"/>
  <c r="BP359" i="23916"/>
  <c r="BP358" i="23916"/>
  <c r="BP357" i="23916"/>
  <c r="BP356" i="23916"/>
  <c r="BN359" i="23916"/>
  <c r="BN358" i="23916"/>
  <c r="BN357" i="23916"/>
  <c r="BN356" i="23916"/>
  <c r="BL359" i="23916"/>
  <c r="BL358" i="23916"/>
  <c r="BL357" i="23916"/>
  <c r="BL356" i="23916"/>
  <c r="BJ359" i="23916"/>
  <c r="BJ358" i="23916"/>
  <c r="BJ357" i="23916"/>
  <c r="BJ356" i="23916"/>
  <c r="BH359" i="23916"/>
  <c r="BH358" i="23916"/>
  <c r="BH357" i="23916"/>
  <c r="BH356" i="23916"/>
  <c r="BF358" i="23916"/>
  <c r="BF357" i="23916"/>
  <c r="BF356" i="23916"/>
  <c r="BD358" i="23916"/>
  <c r="BD357" i="23916"/>
  <c r="BD356" i="23916"/>
  <c r="BB358" i="23916"/>
  <c r="BB357" i="23916"/>
  <c r="BB356" i="23916"/>
  <c r="AZ359" i="23916"/>
  <c r="AZ358" i="23916"/>
  <c r="AZ357" i="23916"/>
  <c r="AZ356" i="23916"/>
  <c r="AW359" i="23916"/>
  <c r="BF359" i="23916" s="1"/>
  <c r="AU359" i="23916"/>
  <c r="AS359" i="23916"/>
  <c r="BB359" i="23916" s="1"/>
  <c r="AQ359" i="23916"/>
  <c r="AO359" i="23916"/>
  <c r="AM359" i="23916"/>
  <c r="AK359" i="23916"/>
  <c r="AI359" i="23916"/>
  <c r="AG359" i="23916"/>
  <c r="AE359" i="23916"/>
  <c r="AC359" i="23916"/>
  <c r="AA359" i="23916"/>
  <c r="Y359" i="23916"/>
  <c r="W359" i="23916"/>
  <c r="U359" i="23916"/>
  <c r="S359" i="23916"/>
  <c r="Q359" i="23916"/>
  <c r="M359" i="23916"/>
  <c r="N359" i="23916" s="1"/>
  <c r="K359" i="23916"/>
  <c r="FQ358" i="23916"/>
  <c r="FO358" i="23916"/>
  <c r="FM358" i="23916"/>
  <c r="FK358" i="23916"/>
  <c r="FI358" i="23916"/>
  <c r="FG358" i="23916"/>
  <c r="FE358" i="23916"/>
  <c r="DX358" i="23916"/>
  <c r="DV358" i="23916"/>
  <c r="DT358" i="23916"/>
  <c r="AX358" i="23916"/>
  <c r="AX357" i="23916"/>
  <c r="AX356" i="23916"/>
  <c r="AV358" i="23916"/>
  <c r="AV357" i="23916"/>
  <c r="AV356" i="23916"/>
  <c r="AT358" i="23916"/>
  <c r="AT357" i="23916"/>
  <c r="AT356" i="23916"/>
  <c r="AR358" i="23916"/>
  <c r="AR357" i="23916"/>
  <c r="AR356" i="23916"/>
  <c r="AP358" i="23916"/>
  <c r="AP357" i="23916"/>
  <c r="AP356" i="23916"/>
  <c r="AN358" i="23916"/>
  <c r="AN357" i="23916"/>
  <c r="AN356" i="23916"/>
  <c r="AL358" i="23916"/>
  <c r="AL357" i="23916"/>
  <c r="AL356" i="23916"/>
  <c r="AJ358" i="23916"/>
  <c r="AJ357" i="23916"/>
  <c r="AJ356" i="23916"/>
  <c r="AH358" i="23916"/>
  <c r="AH357" i="23916"/>
  <c r="AH356" i="23916"/>
  <c r="AF358" i="23916"/>
  <c r="AF357" i="23916"/>
  <c r="AF356" i="23916"/>
  <c r="AD358" i="23916"/>
  <c r="AD357" i="23916"/>
  <c r="AD356" i="23916"/>
  <c r="AB358" i="23916"/>
  <c r="AB357" i="23916"/>
  <c r="AB356" i="23916"/>
  <c r="Z358" i="23916"/>
  <c r="Z357" i="23916"/>
  <c r="Z356" i="23916"/>
  <c r="X358" i="23916"/>
  <c r="X356" i="23916"/>
  <c r="V358" i="23916"/>
  <c r="V357" i="23916"/>
  <c r="V356" i="23916"/>
  <c r="T358" i="23916"/>
  <c r="T357" i="23916"/>
  <c r="T356" i="23916"/>
  <c r="R358" i="23916"/>
  <c r="R357" i="23916"/>
  <c r="P358" i="23916"/>
  <c r="N358" i="23916"/>
  <c r="N357" i="23916"/>
  <c r="L358" i="23916"/>
  <c r="L357" i="23916"/>
  <c r="EQ357" i="23916"/>
  <c r="EO357" i="23916"/>
  <c r="EM357" i="23916"/>
  <c r="EK357" i="23916"/>
  <c r="EI357" i="23916"/>
  <c r="EG357" i="23916"/>
  <c r="EE357" i="23916"/>
  <c r="EC357" i="23916"/>
  <c r="EA357" i="23916"/>
  <c r="DY357" i="23916"/>
  <c r="DZ357" i="23916" s="1"/>
  <c r="DW357" i="23916"/>
  <c r="DS357" i="23916"/>
  <c r="DQ357" i="23916"/>
  <c r="DO357" i="23916"/>
  <c r="DM357" i="23916"/>
  <c r="DK357" i="23916"/>
  <c r="DI357" i="23916"/>
  <c r="DG357" i="23916"/>
  <c r="DE357" i="23916"/>
  <c r="DC357" i="23916"/>
  <c r="DA357" i="23916"/>
  <c r="DB357" i="23916" s="1"/>
  <c r="CW357" i="23916"/>
  <c r="CW359" i="23916" s="1"/>
  <c r="CU357" i="23916"/>
  <c r="CU359" i="23916" s="1"/>
  <c r="CT357" i="23916"/>
  <c r="O357" i="23916"/>
  <c r="O359" i="23916" s="1"/>
  <c r="I357" i="23916"/>
  <c r="I356" i="23916"/>
  <c r="I359" i="23916" s="1"/>
  <c r="G357" i="23916"/>
  <c r="G356" i="23916"/>
  <c r="G359" i="23916" s="1"/>
  <c r="FF359" i="23916" s="1"/>
  <c r="GL357" i="23916"/>
  <c r="FZ357" i="23916"/>
  <c r="FX357" i="23916"/>
  <c r="FV357" i="23916"/>
  <c r="FW357" i="23916" s="1"/>
  <c r="FT357" i="23916"/>
  <c r="FR357" i="23916"/>
  <c r="FP357" i="23916"/>
  <c r="FN357" i="23916"/>
  <c r="FO357" i="23916" s="1"/>
  <c r="FL357" i="23916"/>
  <c r="FJ357" i="23916"/>
  <c r="FE357" i="23916"/>
  <c r="GO356" i="23916"/>
  <c r="GN356" i="23916"/>
  <c r="GL356" i="23916"/>
  <c r="GH356" i="23916"/>
  <c r="GI356" i="23916" s="1"/>
  <c r="GG356" i="23916"/>
  <c r="GF356" i="23916"/>
  <c r="GD356" i="23916"/>
  <c r="FZ356" i="23916"/>
  <c r="GA356" i="23916" s="1"/>
  <c r="FY356" i="23916"/>
  <c r="FX356" i="23916"/>
  <c r="FV356" i="23916"/>
  <c r="FT356" i="23916"/>
  <c r="FU356" i="23916" s="1"/>
  <c r="FR356" i="23916"/>
  <c r="FP356" i="23916"/>
  <c r="FQ356" i="23916" s="1"/>
  <c r="FN356" i="23916"/>
  <c r="FO356" i="23916" s="1"/>
  <c r="FL356" i="23916"/>
  <c r="FM356" i="23916" s="1"/>
  <c r="FJ356" i="23916"/>
  <c r="FH356" i="23916"/>
  <c r="FE356" i="23916"/>
  <c r="EQ356" i="23916"/>
  <c r="EP356" i="23916"/>
  <c r="EN356" i="23916"/>
  <c r="EL356" i="23916"/>
  <c r="EJ356" i="23916"/>
  <c r="EH356" i="23916"/>
  <c r="EF356" i="23916"/>
  <c r="EB356" i="23916"/>
  <c r="DZ356" i="23916"/>
  <c r="DX356" i="23916"/>
  <c r="DU356" i="23916"/>
  <c r="ED356" i="23916" s="1"/>
  <c r="DT356" i="23916"/>
  <c r="DR356" i="23916"/>
  <c r="DP356" i="23916"/>
  <c r="DN356" i="23916"/>
  <c r="DL356" i="23916"/>
  <c r="DJ356" i="23916"/>
  <c r="DH356" i="23916"/>
  <c r="DF356" i="23916"/>
  <c r="DD356" i="23916"/>
  <c r="DB356" i="23916"/>
  <c r="CZ356" i="23916"/>
  <c r="CX356" i="23916"/>
  <c r="CT356" i="23916"/>
  <c r="CN357" i="23916"/>
  <c r="CM357" i="23916"/>
  <c r="GB357" i="23916" s="1"/>
  <c r="GC357" i="23916" s="1"/>
  <c r="CL357" i="23916"/>
  <c r="CM356" i="23916"/>
  <c r="CN356" i="23916" s="1"/>
  <c r="CL356" i="23916"/>
  <c r="E356" i="23916"/>
  <c r="N356" i="23916" s="1"/>
  <c r="C356" i="23916"/>
  <c r="L356" i="23916" s="1"/>
  <c r="GZ355" i="23916"/>
  <c r="GZ353" i="23916"/>
  <c r="GZ350" i="23916"/>
  <c r="GZ349" i="23916"/>
  <c r="GZ348" i="23916"/>
  <c r="GZ343" i="23916"/>
  <c r="GZ342" i="23916"/>
  <c r="GZ341" i="23916"/>
  <c r="GZ333" i="23916"/>
  <c r="GZ332" i="23916"/>
  <c r="GZ329" i="23916"/>
  <c r="GZ327" i="23916"/>
  <c r="GZ322" i="23916"/>
  <c r="FR354" i="23916"/>
  <c r="FP354" i="23916"/>
  <c r="FQ354" i="23916" s="1"/>
  <c r="FO354" i="23916"/>
  <c r="FI354" i="23916"/>
  <c r="FG354" i="23916"/>
  <c r="FG353" i="23916"/>
  <c r="FG352" i="23916"/>
  <c r="FG351" i="23916"/>
  <c r="FE354" i="23916"/>
  <c r="FE353" i="23916"/>
  <c r="FE352" i="23916"/>
  <c r="FE351" i="23916"/>
  <c r="CE354" i="23916"/>
  <c r="GY353" i="23916"/>
  <c r="GW353" i="23916"/>
  <c r="GU353" i="23916"/>
  <c r="GS353" i="23916"/>
  <c r="GQ353" i="23916"/>
  <c r="GO353" i="23916"/>
  <c r="GM353" i="23916"/>
  <c r="GK353" i="23916"/>
  <c r="GI353" i="23916"/>
  <c r="GG353" i="23916"/>
  <c r="GE353" i="23916"/>
  <c r="GC353" i="23916"/>
  <c r="GA353" i="23916"/>
  <c r="FY353" i="23916"/>
  <c r="FW353" i="23916"/>
  <c r="FU353" i="23916"/>
  <c r="FS353" i="23916"/>
  <c r="FQ353" i="23916"/>
  <c r="FO353" i="23916"/>
  <c r="FO352" i="23916"/>
  <c r="FO351" i="23916"/>
  <c r="FK353" i="23916"/>
  <c r="FK351" i="23916"/>
  <c r="FI353" i="23916"/>
  <c r="FI352" i="23916"/>
  <c r="FI351" i="23916"/>
  <c r="EF353" i="23916"/>
  <c r="ED353" i="23916"/>
  <c r="ED351" i="23916"/>
  <c r="EB353" i="23916"/>
  <c r="DZ353" i="23916"/>
  <c r="DX353" i="23916"/>
  <c r="DV353" i="23916"/>
  <c r="DV351" i="23916"/>
  <c r="DT353" i="23916"/>
  <c r="DR353" i="23916"/>
  <c r="DP353" i="23916"/>
  <c r="DN353" i="23916"/>
  <c r="DN351" i="23916"/>
  <c r="DL353" i="23916"/>
  <c r="DJ353" i="23916"/>
  <c r="DH353" i="23916"/>
  <c r="DF353" i="23916"/>
  <c r="DF351" i="23916"/>
  <c r="DD353" i="23916"/>
  <c r="DB353" i="23916"/>
  <c r="CZ353" i="23916"/>
  <c r="CX353" i="23916"/>
  <c r="CX351" i="23916"/>
  <c r="CV353" i="23916"/>
  <c r="CT353" i="23916"/>
  <c r="CT351" i="23916"/>
  <c r="CR353" i="23916"/>
  <c r="CP353" i="23916"/>
  <c r="CP351" i="23916"/>
  <c r="FZ351" i="23916"/>
  <c r="FT352" i="23916"/>
  <c r="FR352" i="23916"/>
  <c r="FR351" i="23916"/>
  <c r="FP352" i="23916"/>
  <c r="FQ352" i="23916" s="1"/>
  <c r="FP351" i="23916"/>
  <c r="FQ351" i="23916" s="1"/>
  <c r="FJ352" i="23916"/>
  <c r="FK352" i="23916" s="1"/>
  <c r="EG352" i="23916"/>
  <c r="EG351" i="23916"/>
  <c r="EE352" i="23916"/>
  <c r="EE351" i="23916"/>
  <c r="EC352" i="23916"/>
  <c r="EC351" i="23916"/>
  <c r="EA352" i="23916"/>
  <c r="EB352" i="23916" s="1"/>
  <c r="EA351" i="23916"/>
  <c r="GL351" i="23916" s="1"/>
  <c r="DY352" i="23916"/>
  <c r="DZ352" i="23916" s="1"/>
  <c r="DY351" i="23916"/>
  <c r="DW352" i="23916"/>
  <c r="DX352" i="23916" s="1"/>
  <c r="DW351" i="23916"/>
  <c r="DU351" i="23916"/>
  <c r="DS352" i="23916"/>
  <c r="DS351" i="23916"/>
  <c r="DT351" i="23916" s="1"/>
  <c r="DQ352" i="23916"/>
  <c r="DQ351" i="23916"/>
  <c r="DQ354" i="23916" s="1"/>
  <c r="DO352" i="23916"/>
  <c r="DP352" i="23916" s="1"/>
  <c r="DO351" i="23916"/>
  <c r="DO354" i="23916" s="1"/>
  <c r="DM352" i="23916"/>
  <c r="DM351" i="23916"/>
  <c r="DM354" i="23916" s="1"/>
  <c r="DK352" i="23916"/>
  <c r="DK351" i="23916"/>
  <c r="GH351" i="23916" s="1"/>
  <c r="DI352" i="23916"/>
  <c r="DI351" i="23916"/>
  <c r="DJ351" i="23916" s="1"/>
  <c r="DG352" i="23916"/>
  <c r="DG351" i="23916"/>
  <c r="DG354" i="23916" s="1"/>
  <c r="DE352" i="23916"/>
  <c r="DE351" i="23916"/>
  <c r="DE354" i="23916" s="1"/>
  <c r="DC352" i="23916"/>
  <c r="DC351" i="23916"/>
  <c r="DC354" i="23916" s="1"/>
  <c r="DA352" i="23916"/>
  <c r="DA351" i="23916"/>
  <c r="DB351" i="23916" s="1"/>
  <c r="CY351" i="23916"/>
  <c r="CW352" i="23916"/>
  <c r="CX352" i="23916" s="1"/>
  <c r="CW351" i="23916"/>
  <c r="CU352" i="23916"/>
  <c r="CV352" i="23916" s="1"/>
  <c r="CU351" i="23916"/>
  <c r="GD351" i="23916" s="1"/>
  <c r="CS352" i="23916"/>
  <c r="CT352" i="23916" s="1"/>
  <c r="CS351" i="23916"/>
  <c r="CQ352" i="23916"/>
  <c r="CQ351" i="23916"/>
  <c r="CO352" i="23916"/>
  <c r="CO351" i="23916"/>
  <c r="CO354" i="23916" s="1"/>
  <c r="CM352" i="23916"/>
  <c r="CM351" i="23916"/>
  <c r="CM354" i="23916" s="1"/>
  <c r="CK352" i="23916"/>
  <c r="CK354" i="23916" s="1"/>
  <c r="CI352" i="23916"/>
  <c r="CI354" i="23916" s="1"/>
  <c r="CG352" i="23916"/>
  <c r="CG354" i="23916" s="1"/>
  <c r="CE352" i="23916"/>
  <c r="FZ352" i="23916" s="1"/>
  <c r="CC352" i="23916"/>
  <c r="CD352" i="23916" s="1"/>
  <c r="CA352" i="23916"/>
  <c r="CA354" i="23916" s="1"/>
  <c r="BY352" i="23916"/>
  <c r="BY354" i="23916" s="1"/>
  <c r="BW352" i="23916"/>
  <c r="CF352" i="23916" s="1"/>
  <c r="BW351" i="23916"/>
  <c r="BW354" i="23916" s="1"/>
  <c r="BU352" i="23916"/>
  <c r="BU351" i="23916"/>
  <c r="BU354" i="23916" s="1"/>
  <c r="BS352" i="23916"/>
  <c r="BS351" i="23916"/>
  <c r="BS354" i="23916" s="1"/>
  <c r="BQ352" i="23916"/>
  <c r="BQ351" i="23916"/>
  <c r="BQ354" i="23916" s="1"/>
  <c r="BO352" i="23916"/>
  <c r="BO351" i="23916"/>
  <c r="BO354" i="23916" s="1"/>
  <c r="BM352" i="23916"/>
  <c r="BM351" i="23916"/>
  <c r="BM354" i="23916" s="1"/>
  <c r="BK352" i="23916"/>
  <c r="BK351" i="23916"/>
  <c r="BK354" i="23916" s="1"/>
  <c r="BI352" i="23916"/>
  <c r="BI351" i="23916"/>
  <c r="BI354" i="23916" s="1"/>
  <c r="BG352" i="23916"/>
  <c r="BG351" i="23916"/>
  <c r="FT351" i="23916" s="1"/>
  <c r="FU351" i="23916" s="1"/>
  <c r="FM351" i="23916"/>
  <c r="EI353" i="23916"/>
  <c r="EK353" i="23916" s="1"/>
  <c r="EL353" i="23916" s="1"/>
  <c r="EH353" i="23916"/>
  <c r="EQ352" i="23916"/>
  <c r="EO352" i="23916"/>
  <c r="EP352" i="23916" s="1"/>
  <c r="EM352" i="23916"/>
  <c r="EN352" i="23916" s="1"/>
  <c r="EL352" i="23916"/>
  <c r="EK352" i="23916"/>
  <c r="EI352" i="23916"/>
  <c r="EJ352" i="23916" s="1"/>
  <c r="EH352" i="23916"/>
  <c r="EX351" i="23916"/>
  <c r="EW351" i="23916"/>
  <c r="EU351" i="23916"/>
  <c r="EV351" i="23916" s="1"/>
  <c r="ET351" i="23916"/>
  <c r="ES351" i="23916"/>
  <c r="EQ351" i="23916"/>
  <c r="GP351" i="23916" s="1"/>
  <c r="EP351" i="23916"/>
  <c r="EO351" i="23916"/>
  <c r="EM351" i="23916"/>
  <c r="EN351" i="23916" s="1"/>
  <c r="EL351" i="23916"/>
  <c r="EK351" i="23916"/>
  <c r="EK354" i="23916" s="1"/>
  <c r="EI351" i="23916"/>
  <c r="EJ351" i="23916" s="1"/>
  <c r="EH351" i="23916"/>
  <c r="FB345" i="23916"/>
  <c r="FB344" i="23916"/>
  <c r="I345" i="23916"/>
  <c r="I344" i="23916"/>
  <c r="G345" i="23916"/>
  <c r="G344" i="23916"/>
  <c r="E345" i="23916"/>
  <c r="E344" i="23916"/>
  <c r="C345" i="23916"/>
  <c r="C344" i="23916"/>
  <c r="CS347" i="23916"/>
  <c r="CR347" i="23916"/>
  <c r="CQ347" i="23916"/>
  <c r="CO347" i="23916"/>
  <c r="CM347" i="23916"/>
  <c r="CN347" i="23916" s="1"/>
  <c r="CK347" i="23916"/>
  <c r="CJ347" i="23916"/>
  <c r="CI347" i="23916"/>
  <c r="CG347" i="23916"/>
  <c r="CE347" i="23916"/>
  <c r="CF347" i="23916" s="1"/>
  <c r="CC347" i="23916"/>
  <c r="CD347" i="23916" s="1"/>
  <c r="CB347" i="23916"/>
  <c r="CA347" i="23916"/>
  <c r="BY347" i="23916"/>
  <c r="BW347" i="23916"/>
  <c r="BX347" i="23916" s="1"/>
  <c r="BU347" i="23916"/>
  <c r="BT347" i="23916"/>
  <c r="BS347" i="23916"/>
  <c r="BQ347" i="23916"/>
  <c r="BO347" i="23916"/>
  <c r="BP347" i="23916" s="1"/>
  <c r="BM347" i="23916"/>
  <c r="BL347" i="23916"/>
  <c r="BK347" i="23916"/>
  <c r="BI347" i="23916"/>
  <c r="BG347" i="23916"/>
  <c r="BH347" i="23916" s="1"/>
  <c r="BE347" i="23916"/>
  <c r="BD347" i="23916"/>
  <c r="BC347" i="23916"/>
  <c r="BA347" i="23916"/>
  <c r="AY347" i="23916"/>
  <c r="AZ347" i="23916" s="1"/>
  <c r="AW347" i="23916"/>
  <c r="AX347" i="23916" s="1"/>
  <c r="AV347" i="23916"/>
  <c r="AU347" i="23916"/>
  <c r="AS347" i="23916"/>
  <c r="AT347" i="23916" s="1"/>
  <c r="AQ347" i="23916"/>
  <c r="AR347" i="23916" s="1"/>
  <c r="AO347" i="23916"/>
  <c r="AN347" i="23916"/>
  <c r="AM347" i="23916"/>
  <c r="AK347" i="23916"/>
  <c r="AI347" i="23916"/>
  <c r="AJ347" i="23916" s="1"/>
  <c r="AG347" i="23916"/>
  <c r="AF347" i="23916"/>
  <c r="AE347" i="23916"/>
  <c r="AC347" i="23916"/>
  <c r="AA347" i="23916"/>
  <c r="Y347" i="23916"/>
  <c r="W347" i="23916"/>
  <c r="U347" i="23916"/>
  <c r="S347" i="23916"/>
  <c r="AB347" i="23916" s="1"/>
  <c r="Q347" i="23916"/>
  <c r="O347" i="23916"/>
  <c r="M347" i="23916"/>
  <c r="K347" i="23916"/>
  <c r="EQ345" i="23916"/>
  <c r="EO345" i="23916"/>
  <c r="EO347" i="23916" s="1"/>
  <c r="EM345" i="23916"/>
  <c r="EM347" i="23916" s="1"/>
  <c r="EK345" i="23916"/>
  <c r="EK347" i="23916" s="1"/>
  <c r="EI345" i="23916"/>
  <c r="EI347" i="23916" s="1"/>
  <c r="EG345" i="23916"/>
  <c r="EG347" i="23916" s="1"/>
  <c r="EB345" i="23916"/>
  <c r="EA345" i="23916"/>
  <c r="DY345" i="23916"/>
  <c r="DY347" i="23916" s="1"/>
  <c r="DW345" i="23916"/>
  <c r="DW347" i="23916" s="1"/>
  <c r="DU345" i="23916"/>
  <c r="DU347" i="23916" s="1"/>
  <c r="DS345" i="23916"/>
  <c r="DS347" i="23916" s="1"/>
  <c r="DQ345" i="23916"/>
  <c r="DQ347" i="23916" s="1"/>
  <c r="DO345" i="23916"/>
  <c r="DO347" i="23916" s="1"/>
  <c r="DM345" i="23916"/>
  <c r="DM347" i="23916" s="1"/>
  <c r="DK345" i="23916"/>
  <c r="DL345" i="23916" s="1"/>
  <c r="DI345" i="23916"/>
  <c r="DI347" i="23916" s="1"/>
  <c r="DG345" i="23916"/>
  <c r="DG347" i="23916" s="1"/>
  <c r="DE345" i="23916"/>
  <c r="DE347" i="23916" s="1"/>
  <c r="DC345" i="23916"/>
  <c r="DC347" i="23916" s="1"/>
  <c r="DA345" i="23916"/>
  <c r="DA347" i="23916" s="1"/>
  <c r="CY345" i="23916"/>
  <c r="CY347" i="23916" s="1"/>
  <c r="CW345" i="23916"/>
  <c r="CW347" i="23916" s="1"/>
  <c r="CV345" i="23916"/>
  <c r="CU345" i="23916"/>
  <c r="CT345" i="23916"/>
  <c r="CR345" i="23916"/>
  <c r="CR344" i="23916"/>
  <c r="CP345" i="23916"/>
  <c r="CP344" i="23916"/>
  <c r="CN345" i="23916"/>
  <c r="CN344" i="23916"/>
  <c r="CL345" i="23916"/>
  <c r="CL344" i="23916"/>
  <c r="CJ345" i="23916"/>
  <c r="CJ344" i="23916"/>
  <c r="CH345" i="23916"/>
  <c r="CH344" i="23916"/>
  <c r="CF345" i="23916"/>
  <c r="CF344" i="23916"/>
  <c r="CD345" i="23916"/>
  <c r="CD344" i="23916"/>
  <c r="CB345" i="23916"/>
  <c r="CB344" i="23916"/>
  <c r="BZ345" i="23916"/>
  <c r="BZ344" i="23916"/>
  <c r="BX345" i="23916"/>
  <c r="BX344" i="23916"/>
  <c r="BV345" i="23916"/>
  <c r="BV344" i="23916"/>
  <c r="BT345" i="23916"/>
  <c r="BT344" i="23916"/>
  <c r="BR345" i="23916"/>
  <c r="BR344" i="23916"/>
  <c r="BP345" i="23916"/>
  <c r="BP344" i="23916"/>
  <c r="BN345" i="23916"/>
  <c r="BN344" i="23916"/>
  <c r="BL345" i="23916"/>
  <c r="BL344" i="23916"/>
  <c r="BJ345" i="23916"/>
  <c r="BJ344" i="23916"/>
  <c r="BH345" i="23916"/>
  <c r="BH344" i="23916"/>
  <c r="BF345" i="23916"/>
  <c r="BF344" i="23916"/>
  <c r="BD345" i="23916"/>
  <c r="BD344" i="23916"/>
  <c r="BB345" i="23916"/>
  <c r="BB344" i="23916"/>
  <c r="AZ345" i="23916"/>
  <c r="AZ344" i="23916"/>
  <c r="AX345" i="23916"/>
  <c r="AX344" i="23916"/>
  <c r="AV345" i="23916"/>
  <c r="AV344" i="23916"/>
  <c r="AT345" i="23916"/>
  <c r="AT344" i="23916"/>
  <c r="AR345" i="23916"/>
  <c r="AR344" i="23916"/>
  <c r="AP345" i="23916"/>
  <c r="AP344" i="23916"/>
  <c r="AN345" i="23916"/>
  <c r="AN344" i="23916"/>
  <c r="AL345" i="23916"/>
  <c r="AL344" i="23916"/>
  <c r="AJ345" i="23916"/>
  <c r="AJ344" i="23916"/>
  <c r="AH345" i="23916"/>
  <c r="AH344" i="23916"/>
  <c r="AF345" i="23916"/>
  <c r="AF344" i="23916"/>
  <c r="AD345" i="23916"/>
  <c r="AD344" i="23916"/>
  <c r="AB345" i="23916"/>
  <c r="AB344" i="23916"/>
  <c r="Z345" i="23916"/>
  <c r="Z344" i="23916"/>
  <c r="X345" i="23916"/>
  <c r="X344" i="23916"/>
  <c r="V345" i="23916"/>
  <c r="V344" i="23916"/>
  <c r="T345" i="23916"/>
  <c r="T344" i="23916"/>
  <c r="R345" i="23916"/>
  <c r="R344" i="23916"/>
  <c r="P344" i="23916"/>
  <c r="N345" i="23916"/>
  <c r="N344" i="23916"/>
  <c r="L344" i="23916"/>
  <c r="GN347" i="23916"/>
  <c r="GF347" i="23916"/>
  <c r="GB347" i="23916"/>
  <c r="GA347" i="23916"/>
  <c r="FZ347" i="23916"/>
  <c r="FX347" i="23916"/>
  <c r="FV347" i="23916"/>
  <c r="FT347" i="23916"/>
  <c r="FW347" i="23916" s="1"/>
  <c r="FR347" i="23916"/>
  <c r="FP347" i="23916"/>
  <c r="FS347" i="23916" s="1"/>
  <c r="FN347" i="23916"/>
  <c r="FO347" i="23916" s="1"/>
  <c r="FL347" i="23916"/>
  <c r="GN345" i="23916"/>
  <c r="GF345" i="23916"/>
  <c r="GB345" i="23916"/>
  <c r="FZ345" i="23916"/>
  <c r="FX345" i="23916"/>
  <c r="FY345" i="23916" s="1"/>
  <c r="FV345" i="23916"/>
  <c r="FT345" i="23916"/>
  <c r="FU345" i="23916" s="1"/>
  <c r="FR345" i="23916"/>
  <c r="FP345" i="23916"/>
  <c r="FQ345" i="23916" s="1"/>
  <c r="FN345" i="23916"/>
  <c r="FO345" i="23916" s="1"/>
  <c r="FL345" i="23916"/>
  <c r="FM345" i="23916" s="1"/>
  <c r="FK345" i="23916"/>
  <c r="FJ345" i="23916"/>
  <c r="FH345" i="23916"/>
  <c r="FH347" i="23916" s="1"/>
  <c r="FD345" i="23916"/>
  <c r="FE345" i="23916" s="1"/>
  <c r="GN344" i="23916"/>
  <c r="GJ344" i="23916"/>
  <c r="GH344" i="23916"/>
  <c r="GF344" i="23916"/>
  <c r="GG344" i="23916" s="1"/>
  <c r="GD344" i="23916"/>
  <c r="GE344" i="23916" s="1"/>
  <c r="GB344" i="23916"/>
  <c r="FZ344" i="23916"/>
  <c r="FX344" i="23916"/>
  <c r="FV344" i="23916"/>
  <c r="FT344" i="23916"/>
  <c r="FU344" i="23916" s="1"/>
  <c r="FS344" i="23916"/>
  <c r="FR344" i="23916"/>
  <c r="FP344" i="23916"/>
  <c r="FN344" i="23916"/>
  <c r="FO344" i="23916" s="1"/>
  <c r="FL344" i="23916"/>
  <c r="FJ344" i="23916"/>
  <c r="FH344" i="23916"/>
  <c r="FF344" i="23916"/>
  <c r="FD344" i="23916"/>
  <c r="FE344" i="23916" s="1"/>
  <c r="EW344" i="23916"/>
  <c r="EX344" i="23916" s="1"/>
  <c r="EU344" i="23916"/>
  <c r="EV344" i="23916" s="1"/>
  <c r="ES344" i="23916"/>
  <c r="ER344" i="23916"/>
  <c r="EP344" i="23916"/>
  <c r="EJ344" i="23916"/>
  <c r="EH344" i="23916"/>
  <c r="EC344" i="23916"/>
  <c r="EB344" i="23916"/>
  <c r="DZ344" i="23916"/>
  <c r="DX344" i="23916"/>
  <c r="DV344" i="23916"/>
  <c r="DT344" i="23916"/>
  <c r="DR344" i="23916"/>
  <c r="DP344" i="23916"/>
  <c r="DN344" i="23916"/>
  <c r="DL344" i="23916"/>
  <c r="DJ344" i="23916"/>
  <c r="DH344" i="23916"/>
  <c r="DF344" i="23916"/>
  <c r="DD344" i="23916"/>
  <c r="DB344" i="23916"/>
  <c r="CZ344" i="23916"/>
  <c r="CX344" i="23916"/>
  <c r="CV344" i="23916"/>
  <c r="CT344" i="23916"/>
  <c r="E331" i="23916"/>
  <c r="ES330" i="23916"/>
  <c r="EU330" i="23916" s="1"/>
  <c r="DY330" i="23916"/>
  <c r="DZ330" i="23916" s="1"/>
  <c r="DW330" i="23916"/>
  <c r="DV330" i="23916"/>
  <c r="DU330" i="23916"/>
  <c r="DS330" i="23916"/>
  <c r="DQ330" i="23916"/>
  <c r="DR330" i="23916" s="1"/>
  <c r="DO330" i="23916"/>
  <c r="DM330" i="23916"/>
  <c r="DN330" i="23916" s="1"/>
  <c r="DK330" i="23916"/>
  <c r="DL330" i="23916" s="1"/>
  <c r="DI330" i="23916"/>
  <c r="DJ330" i="23916" s="1"/>
  <c r="DG330" i="23916"/>
  <c r="DF330" i="23916"/>
  <c r="DE330" i="23916"/>
  <c r="DC330" i="23916"/>
  <c r="DA330" i="23916"/>
  <c r="DB330" i="23916" s="1"/>
  <c r="CW330" i="23916"/>
  <c r="CX330" i="23916" s="1"/>
  <c r="CU330" i="23916"/>
  <c r="CV330" i="23916" s="1"/>
  <c r="CT330" i="23916"/>
  <c r="CS330" i="23916"/>
  <c r="CQ330" i="23916"/>
  <c r="CO330" i="23916"/>
  <c r="CP330" i="23916" s="1"/>
  <c r="CM330" i="23916"/>
  <c r="CK330" i="23916"/>
  <c r="CL330" i="23916" s="1"/>
  <c r="CI330" i="23916"/>
  <c r="CJ330" i="23916" s="1"/>
  <c r="CG330" i="23916"/>
  <c r="CH330" i="23916" s="1"/>
  <c r="CE330" i="23916"/>
  <c r="CF330" i="23916" s="1"/>
  <c r="CD330" i="23916"/>
  <c r="CC330" i="23916"/>
  <c r="CA330" i="23916"/>
  <c r="BY330" i="23916"/>
  <c r="BZ330" i="23916" s="1"/>
  <c r="BW330" i="23916"/>
  <c r="BU330" i="23916"/>
  <c r="BV330" i="23916" s="1"/>
  <c r="BS330" i="23916"/>
  <c r="BT330" i="23916" s="1"/>
  <c r="BQ330" i="23916"/>
  <c r="BR330" i="23916" s="1"/>
  <c r="BO330" i="23916"/>
  <c r="BP330" i="23916" s="1"/>
  <c r="BN330" i="23916"/>
  <c r="BM330" i="23916"/>
  <c r="BK330" i="23916"/>
  <c r="BI330" i="23916"/>
  <c r="BJ330" i="23916" s="1"/>
  <c r="BG330" i="23916"/>
  <c r="BE330" i="23916"/>
  <c r="BF330" i="23916" s="1"/>
  <c r="BC330" i="23916"/>
  <c r="BD330" i="23916" s="1"/>
  <c r="BA330" i="23916"/>
  <c r="BB330" i="23916" s="1"/>
  <c r="AY330" i="23916"/>
  <c r="AZ330" i="23916" s="1"/>
  <c r="AX330" i="23916"/>
  <c r="AW330" i="23916"/>
  <c r="AU330" i="23916"/>
  <c r="AS330" i="23916"/>
  <c r="AT330" i="23916" s="1"/>
  <c r="AQ330" i="23916"/>
  <c r="AO330" i="23916"/>
  <c r="AP330" i="23916" s="1"/>
  <c r="AM330" i="23916"/>
  <c r="AN330" i="23916" s="1"/>
  <c r="AK330" i="23916"/>
  <c r="AL330" i="23916" s="1"/>
  <c r="AI330" i="23916"/>
  <c r="AH330" i="23916"/>
  <c r="AG330" i="23916"/>
  <c r="AE330" i="23916"/>
  <c r="AC330" i="23916"/>
  <c r="AD330" i="23916" s="1"/>
  <c r="Y330" i="23916"/>
  <c r="W330" i="23916"/>
  <c r="U330" i="23916"/>
  <c r="FB325" i="23916"/>
  <c r="I325" i="23916"/>
  <c r="G325" i="23916"/>
  <c r="E325" i="23916"/>
  <c r="E326" i="23916" s="1"/>
  <c r="C325" i="23916"/>
  <c r="FD325" i="23916"/>
  <c r="FE325" i="23916" s="1"/>
  <c r="DY325" i="23916"/>
  <c r="DZ325" i="23916" s="1"/>
  <c r="DU325" i="23916"/>
  <c r="DV325" i="23916" s="1"/>
  <c r="DQ325" i="23916"/>
  <c r="DM325" i="23916"/>
  <c r="DI325" i="23916"/>
  <c r="DG325" i="23916"/>
  <c r="DE325" i="23916"/>
  <c r="DC325" i="23916"/>
  <c r="DD325" i="23916" s="1"/>
  <c r="CW325" i="23916"/>
  <c r="CX325" i="23916" s="1"/>
  <c r="CU325" i="23916"/>
  <c r="CS325" i="23916"/>
  <c r="CQ325" i="23916"/>
  <c r="CR325" i="23916" s="1"/>
  <c r="CO325" i="23916"/>
  <c r="CK325" i="23916"/>
  <c r="CI325" i="23916"/>
  <c r="CJ325" i="23916" s="1"/>
  <c r="CG325" i="23916"/>
  <c r="CE325" i="23916"/>
  <c r="CC325" i="23916"/>
  <c r="CB325" i="23916"/>
  <c r="CA325" i="23916"/>
  <c r="BY325" i="23916"/>
  <c r="BU325" i="23916"/>
  <c r="BV325" i="23916" s="1"/>
  <c r="BT325" i="23916"/>
  <c r="BS325" i="23916"/>
  <c r="BQ325" i="23916"/>
  <c r="BO325" i="23916"/>
  <c r="BP325" i="23916" s="1"/>
  <c r="BM325" i="23916"/>
  <c r="BK325" i="23916"/>
  <c r="BL325" i="23916" s="1"/>
  <c r="BI325" i="23916"/>
  <c r="BJ325" i="23916" s="1"/>
  <c r="BG325" i="23916"/>
  <c r="BH325" i="23916" s="1"/>
  <c r="BE325" i="23916"/>
  <c r="BC325" i="23916"/>
  <c r="BA325" i="23916"/>
  <c r="AY325" i="23916"/>
  <c r="AZ325" i="23916" s="1"/>
  <c r="AW325" i="23916"/>
  <c r="AS325" i="23916"/>
  <c r="AQ325" i="23916"/>
  <c r="AM325" i="23916"/>
  <c r="AN325" i="23916" s="1"/>
  <c r="AK325" i="23916"/>
  <c r="AG325" i="23916"/>
  <c r="AE325" i="23916"/>
  <c r="AF325" i="23916" s="1"/>
  <c r="AC325" i="23916"/>
  <c r="AA325" i="23916"/>
  <c r="AB325" i="23916" s="1"/>
  <c r="Y325" i="23916"/>
  <c r="Z325" i="23916" s="1"/>
  <c r="W325" i="23916"/>
  <c r="U325" i="23916"/>
  <c r="T325" i="23916"/>
  <c r="S325" i="23916"/>
  <c r="Q325" i="23916"/>
  <c r="R325" i="23916" s="1"/>
  <c r="O325" i="23916"/>
  <c r="X325" i="23916" s="1"/>
  <c r="M325" i="23916"/>
  <c r="N325" i="23916" s="1"/>
  <c r="L325" i="23916"/>
  <c r="K325" i="23916"/>
  <c r="GY324" i="23916"/>
  <c r="GY322" i="23916"/>
  <c r="GW324" i="23916"/>
  <c r="GW322" i="23916"/>
  <c r="GW321" i="23916"/>
  <c r="GU324" i="23916"/>
  <c r="GU322" i="23916"/>
  <c r="GU321" i="23916"/>
  <c r="GS324" i="23916"/>
  <c r="GS322" i="23916"/>
  <c r="GS321" i="23916"/>
  <c r="GP324" i="23916"/>
  <c r="GO324" i="23916"/>
  <c r="GN324" i="23916"/>
  <c r="GZ324" i="23916" s="1"/>
  <c r="GL324" i="23916"/>
  <c r="GB324" i="23916"/>
  <c r="GC324" i="23916" s="1"/>
  <c r="FZ324" i="23916"/>
  <c r="FV324" i="23916"/>
  <c r="FT324" i="23916"/>
  <c r="FW324" i="23916" s="1"/>
  <c r="FR324" i="23916"/>
  <c r="FM324" i="23916"/>
  <c r="FL324" i="23916"/>
  <c r="FH324" i="23916"/>
  <c r="FI324" i="23916" s="1"/>
  <c r="FF324" i="23916"/>
  <c r="FG324" i="23916" s="1"/>
  <c r="FE324" i="23916"/>
  <c r="EX324" i="23916"/>
  <c r="EX322" i="23916"/>
  <c r="EX321" i="23916"/>
  <c r="EV324" i="23916"/>
  <c r="EV322" i="23916"/>
  <c r="EV321" i="23916"/>
  <c r="ET324" i="23916"/>
  <c r="ET322" i="23916"/>
  <c r="ET321" i="23916"/>
  <c r="ER324" i="23916"/>
  <c r="ER322" i="23916"/>
  <c r="ER321" i="23916"/>
  <c r="EP324" i="23916"/>
  <c r="EP322" i="23916"/>
  <c r="EP321" i="23916"/>
  <c r="EN324" i="23916"/>
  <c r="EN322" i="23916"/>
  <c r="EN321" i="23916"/>
  <c r="EL324" i="23916"/>
  <c r="EL322" i="23916"/>
  <c r="EL321" i="23916"/>
  <c r="EJ324" i="23916"/>
  <c r="EJ322" i="23916"/>
  <c r="EJ321" i="23916"/>
  <c r="EH324" i="23916"/>
  <c r="EH322" i="23916"/>
  <c r="EH321" i="23916"/>
  <c r="EF324" i="23916"/>
  <c r="EF322" i="23916"/>
  <c r="EF321" i="23916"/>
  <c r="ED324" i="23916"/>
  <c r="ED322" i="23916"/>
  <c r="ED321" i="23916"/>
  <c r="EB324" i="23916"/>
  <c r="EB322" i="23916"/>
  <c r="EB321" i="23916"/>
  <c r="DZ324" i="23916"/>
  <c r="DY324" i="23916"/>
  <c r="DX324" i="23916"/>
  <c r="DW324" i="23916"/>
  <c r="DW325" i="23916" s="1"/>
  <c r="DV324" i="23916"/>
  <c r="DU324" i="23916"/>
  <c r="GJ324" i="23916" s="1"/>
  <c r="DT324" i="23916"/>
  <c r="DS324" i="23916"/>
  <c r="DS325" i="23916" s="1"/>
  <c r="DR324" i="23916"/>
  <c r="DQ324" i="23916"/>
  <c r="DP324" i="23916"/>
  <c r="DO324" i="23916"/>
  <c r="DO325" i="23916" s="1"/>
  <c r="DP325" i="23916" s="1"/>
  <c r="DN324" i="23916"/>
  <c r="DM324" i="23916"/>
  <c r="DL324" i="23916"/>
  <c r="DK324" i="23916"/>
  <c r="GH324" i="23916" s="1"/>
  <c r="DI324" i="23916"/>
  <c r="GF324" i="23916" s="1"/>
  <c r="DH324" i="23916"/>
  <c r="DF324" i="23916"/>
  <c r="DF323" i="23916"/>
  <c r="DF322" i="23916"/>
  <c r="DF321" i="23916"/>
  <c r="DD324" i="23916"/>
  <c r="DD323" i="23916"/>
  <c r="DD322" i="23916"/>
  <c r="DD321" i="23916"/>
  <c r="DA324" i="23916"/>
  <c r="GD324" i="23916" s="1"/>
  <c r="GE324" i="23916" s="1"/>
  <c r="CZ324" i="23916"/>
  <c r="CX324" i="23916"/>
  <c r="CX323" i="23916"/>
  <c r="CX322" i="23916"/>
  <c r="CX321" i="23916"/>
  <c r="CV324" i="23916"/>
  <c r="CV323" i="23916"/>
  <c r="CV322" i="23916"/>
  <c r="CV321" i="23916"/>
  <c r="CT324" i="23916"/>
  <c r="CT323" i="23916"/>
  <c r="CT322" i="23916"/>
  <c r="CT321" i="23916"/>
  <c r="CR324" i="23916"/>
  <c r="CR323" i="23916"/>
  <c r="CR322" i="23916"/>
  <c r="CR321" i="23916"/>
  <c r="CP324" i="23916"/>
  <c r="CP323" i="23916"/>
  <c r="CP322" i="23916"/>
  <c r="CP321" i="23916"/>
  <c r="CN324" i="23916"/>
  <c r="CM324" i="23916"/>
  <c r="CM325" i="23916" s="1"/>
  <c r="CL324" i="23916"/>
  <c r="CJ324" i="23916"/>
  <c r="CJ323" i="23916"/>
  <c r="CJ322" i="23916"/>
  <c r="CJ321" i="23916"/>
  <c r="CH324" i="23916"/>
  <c r="CH323" i="23916"/>
  <c r="CH322" i="23916"/>
  <c r="CH321" i="23916"/>
  <c r="CF324" i="23916"/>
  <c r="CF323" i="23916"/>
  <c r="CF322" i="23916"/>
  <c r="CF321" i="23916"/>
  <c r="CD324" i="23916"/>
  <c r="CD323" i="23916"/>
  <c r="CD322" i="23916"/>
  <c r="CD321" i="23916"/>
  <c r="CB324" i="23916"/>
  <c r="CB323" i="23916"/>
  <c r="CB322" i="23916"/>
  <c r="CB321" i="23916"/>
  <c r="BZ324" i="23916"/>
  <c r="BZ323" i="23916"/>
  <c r="BZ322" i="23916"/>
  <c r="BZ321" i="23916"/>
  <c r="BX324" i="23916"/>
  <c r="BW324" i="23916"/>
  <c r="FX324" i="23916" s="1"/>
  <c r="BV324" i="23916"/>
  <c r="BT324" i="23916"/>
  <c r="BT323" i="23916"/>
  <c r="BT322" i="23916"/>
  <c r="BT321" i="23916"/>
  <c r="BR324" i="23916"/>
  <c r="BR323" i="23916"/>
  <c r="BR322" i="23916"/>
  <c r="BR321" i="23916"/>
  <c r="BP324" i="23916"/>
  <c r="BP323" i="23916"/>
  <c r="BP322" i="23916"/>
  <c r="BP321" i="23916"/>
  <c r="BN324" i="23916"/>
  <c r="BN323" i="23916"/>
  <c r="BN322" i="23916"/>
  <c r="BN321" i="23916"/>
  <c r="BL324" i="23916"/>
  <c r="BL323" i="23916"/>
  <c r="BL322" i="23916"/>
  <c r="BL321" i="23916"/>
  <c r="BJ324" i="23916"/>
  <c r="BJ323" i="23916"/>
  <c r="BJ322" i="23916"/>
  <c r="BJ321" i="23916"/>
  <c r="BH324" i="23916"/>
  <c r="BH323" i="23916"/>
  <c r="BH322" i="23916"/>
  <c r="BH321" i="23916"/>
  <c r="BF324" i="23916"/>
  <c r="BF323" i="23916"/>
  <c r="BF322" i="23916"/>
  <c r="BF321" i="23916"/>
  <c r="BD324" i="23916"/>
  <c r="BD323" i="23916"/>
  <c r="BD322" i="23916"/>
  <c r="BD321" i="23916"/>
  <c r="BB324" i="23916"/>
  <c r="BB323" i="23916"/>
  <c r="BB322" i="23916"/>
  <c r="BB321" i="23916"/>
  <c r="AZ324" i="23916"/>
  <c r="AZ323" i="23916"/>
  <c r="AZ322" i="23916"/>
  <c r="AZ321" i="23916"/>
  <c r="AX323" i="23916"/>
  <c r="AX322" i="23916"/>
  <c r="AX321" i="23916"/>
  <c r="AV324" i="23916"/>
  <c r="AU324" i="23916"/>
  <c r="FP324" i="23916" s="1"/>
  <c r="AT324" i="23916"/>
  <c r="AR323" i="23916"/>
  <c r="AR322" i="23916"/>
  <c r="AR321" i="23916"/>
  <c r="AO324" i="23916"/>
  <c r="AP324" i="23916" s="1"/>
  <c r="AN324" i="23916"/>
  <c r="AL324" i="23916"/>
  <c r="AL323" i="23916"/>
  <c r="AL322" i="23916"/>
  <c r="AL321" i="23916"/>
  <c r="AJ324" i="23916"/>
  <c r="AI324" i="23916"/>
  <c r="FN324" i="23916" s="1"/>
  <c r="FO324" i="23916" s="1"/>
  <c r="AH324" i="23916"/>
  <c r="AF324" i="23916"/>
  <c r="AF323" i="23916"/>
  <c r="AF322" i="23916"/>
  <c r="AF321" i="23916"/>
  <c r="AD324" i="23916"/>
  <c r="AD323" i="23916"/>
  <c r="AD322" i="23916"/>
  <c r="AD321" i="23916"/>
  <c r="AB324" i="23916"/>
  <c r="AB323" i="23916"/>
  <c r="AB322" i="23916"/>
  <c r="AB321" i="23916"/>
  <c r="Z324" i="23916"/>
  <c r="Z323" i="23916"/>
  <c r="Z322" i="23916"/>
  <c r="Z321" i="23916"/>
  <c r="X324" i="23916"/>
  <c r="X323" i="23916"/>
  <c r="X322" i="23916"/>
  <c r="X321" i="23916"/>
  <c r="V324" i="23916"/>
  <c r="V323" i="23916"/>
  <c r="V322" i="23916"/>
  <c r="V321" i="23916"/>
  <c r="T324" i="23916"/>
  <c r="T323" i="23916"/>
  <c r="T322" i="23916"/>
  <c r="T321" i="23916"/>
  <c r="R324" i="23916"/>
  <c r="R323" i="23916"/>
  <c r="R322" i="23916"/>
  <c r="R321" i="23916"/>
  <c r="P324" i="23916"/>
  <c r="P323" i="23916"/>
  <c r="P322" i="23916"/>
  <c r="P321" i="23916"/>
  <c r="N324" i="23916"/>
  <c r="N323" i="23916"/>
  <c r="N322" i="23916"/>
  <c r="N321" i="23916"/>
  <c r="L324" i="23916"/>
  <c r="L323" i="23916"/>
  <c r="L322" i="23916"/>
  <c r="L321" i="23916"/>
  <c r="GJ323" i="23916"/>
  <c r="GK323" i="23916" s="1"/>
  <c r="GH323" i="23916"/>
  <c r="GH325" i="23916" s="1"/>
  <c r="GF323" i="23916"/>
  <c r="GB323" i="23916"/>
  <c r="FZ323" i="23916"/>
  <c r="FZ325" i="23916" s="1"/>
  <c r="FX323" i="23916"/>
  <c r="FV323" i="23916"/>
  <c r="FV325" i="23916" s="1"/>
  <c r="FT323" i="23916"/>
  <c r="FR323" i="23916"/>
  <c r="FR325" i="23916" s="1"/>
  <c r="FP323" i="23916"/>
  <c r="FN323" i="23916"/>
  <c r="FN325" i="23916" s="1"/>
  <c r="FL323" i="23916"/>
  <c r="FJ323" i="23916"/>
  <c r="FJ325" i="23916" s="1"/>
  <c r="FH323" i="23916"/>
  <c r="FF323" i="23916"/>
  <c r="FG323" i="23916" s="1"/>
  <c r="FE323" i="23916"/>
  <c r="EO323" i="23916"/>
  <c r="EO325" i="23916" s="1"/>
  <c r="EM323" i="23916"/>
  <c r="EM325" i="23916" s="1"/>
  <c r="EK323" i="23916"/>
  <c r="EI323" i="23916"/>
  <c r="EI330" i="23916" s="1"/>
  <c r="EG323" i="23916"/>
  <c r="EG325" i="23916" s="1"/>
  <c r="EH325" i="23916" s="1"/>
  <c r="EE323" i="23916"/>
  <c r="EC323" i="23916"/>
  <c r="EC325" i="23916" s="1"/>
  <c r="ED325" i="23916" s="1"/>
  <c r="EA323" i="23916"/>
  <c r="EA330" i="23916" s="1"/>
  <c r="EB330" i="23916" s="1"/>
  <c r="DZ323" i="23916"/>
  <c r="DX323" i="23916"/>
  <c r="DX322" i="23916"/>
  <c r="DX321" i="23916"/>
  <c r="DV323" i="23916"/>
  <c r="DV322" i="23916"/>
  <c r="DV321" i="23916"/>
  <c r="DT323" i="23916"/>
  <c r="DT322" i="23916"/>
  <c r="DT321" i="23916"/>
  <c r="DR323" i="23916"/>
  <c r="DR322" i="23916"/>
  <c r="DR321" i="23916"/>
  <c r="DP323" i="23916"/>
  <c r="DP322" i="23916"/>
  <c r="DP321" i="23916"/>
  <c r="DN323" i="23916"/>
  <c r="DN322" i="23916"/>
  <c r="DN321" i="23916"/>
  <c r="DL323" i="23916"/>
  <c r="DL322" i="23916"/>
  <c r="DL321" i="23916"/>
  <c r="DJ323" i="23916"/>
  <c r="DJ322" i="23916"/>
  <c r="DJ321" i="23916"/>
  <c r="DH322" i="23916"/>
  <c r="DH321" i="23916"/>
  <c r="DB323" i="23916"/>
  <c r="DB322" i="23916"/>
  <c r="DB321" i="23916"/>
  <c r="CY323" i="23916"/>
  <c r="CN323" i="23916"/>
  <c r="CN322" i="23916"/>
  <c r="CN321" i="23916"/>
  <c r="CL323" i="23916"/>
  <c r="CL322" i="23916"/>
  <c r="CL321" i="23916"/>
  <c r="BX323" i="23916"/>
  <c r="BX322" i="23916"/>
  <c r="BX321" i="23916"/>
  <c r="BV323" i="23916"/>
  <c r="BV322" i="23916"/>
  <c r="BV321" i="23916"/>
  <c r="AV323" i="23916"/>
  <c r="AV322" i="23916"/>
  <c r="AV321" i="23916"/>
  <c r="AT323" i="23916"/>
  <c r="AT322" i="23916"/>
  <c r="AT321" i="23916"/>
  <c r="AP323" i="23916"/>
  <c r="AP322" i="23916"/>
  <c r="AP321" i="23916"/>
  <c r="AN323" i="23916"/>
  <c r="AN322" i="23916"/>
  <c r="AN321" i="23916"/>
  <c r="AJ323" i="23916"/>
  <c r="AJ322" i="23916"/>
  <c r="AJ321" i="23916"/>
  <c r="AH323" i="23916"/>
  <c r="AH322" i="23916"/>
  <c r="AH321" i="23916"/>
  <c r="GQ322" i="23916"/>
  <c r="GQ321" i="23916"/>
  <c r="GO322" i="23916"/>
  <c r="GO321" i="23916"/>
  <c r="GM322" i="23916"/>
  <c r="GM321" i="23916"/>
  <c r="GK322" i="23916"/>
  <c r="GK321" i="23916"/>
  <c r="GI322" i="23916"/>
  <c r="GI321" i="23916"/>
  <c r="GG322" i="23916"/>
  <c r="GG321" i="23916"/>
  <c r="GE322" i="23916"/>
  <c r="GE321" i="23916"/>
  <c r="GC322" i="23916"/>
  <c r="GC321" i="23916"/>
  <c r="GA322" i="23916"/>
  <c r="GA321" i="23916"/>
  <c r="FY322" i="23916"/>
  <c r="FY321" i="23916"/>
  <c r="FW322" i="23916"/>
  <c r="FW321" i="23916"/>
  <c r="FU322" i="23916"/>
  <c r="FU321" i="23916"/>
  <c r="FS322" i="23916"/>
  <c r="FS321" i="23916"/>
  <c r="FQ322" i="23916"/>
  <c r="FQ321" i="23916"/>
  <c r="FO322" i="23916"/>
  <c r="FO321" i="23916"/>
  <c r="FM322" i="23916"/>
  <c r="FM321" i="23916"/>
  <c r="FH322" i="23916"/>
  <c r="FK322" i="23916" s="1"/>
  <c r="FF322" i="23916"/>
  <c r="FG322" i="23916" s="1"/>
  <c r="FE322" i="23916"/>
  <c r="FH321" i="23916"/>
  <c r="FF321" i="23916"/>
  <c r="FF325" i="23916" s="1"/>
  <c r="FG325" i="23916" s="1"/>
  <c r="FE321" i="23916"/>
  <c r="DZ322" i="23916"/>
  <c r="DZ321" i="23916"/>
  <c r="CZ322" i="23916"/>
  <c r="CZ321" i="23916"/>
  <c r="GZ321" i="23916"/>
  <c r="GY321" i="23916"/>
  <c r="GZ320" i="23916"/>
  <c r="GZ319" i="23916"/>
  <c r="GZ316" i="23916"/>
  <c r="GZ303" i="23916"/>
  <c r="GZ302" i="23916"/>
  <c r="GZ300" i="23916"/>
  <c r="GZ299" i="23916"/>
  <c r="GZ294" i="23916"/>
  <c r="GZ288" i="23916"/>
  <c r="GZ287" i="23916"/>
  <c r="GZ282" i="23916"/>
  <c r="GZ281" i="23916"/>
  <c r="GZ280" i="23916"/>
  <c r="GZ279" i="23916"/>
  <c r="GZ275" i="23916"/>
  <c r="GZ272" i="23916"/>
  <c r="GZ267" i="23916"/>
  <c r="GZ262" i="23916"/>
  <c r="GZ261" i="23916"/>
  <c r="GZ258" i="23916"/>
  <c r="GZ253" i="23916"/>
  <c r="GZ252" i="23916"/>
  <c r="GZ249" i="23916"/>
  <c r="GZ246" i="23916"/>
  <c r="GZ242" i="23916"/>
  <c r="GZ241" i="23916"/>
  <c r="GZ235" i="23916"/>
  <c r="GZ234" i="23916"/>
  <c r="GZ230" i="23916"/>
  <c r="GZ229" i="23916"/>
  <c r="GZ227" i="23916"/>
  <c r="GZ226" i="23916"/>
  <c r="GZ225" i="23916"/>
  <c r="GZ223" i="23916"/>
  <c r="GZ222" i="23916"/>
  <c r="GZ218" i="23916"/>
  <c r="GZ217" i="23916"/>
  <c r="GZ213" i="23916"/>
  <c r="GZ212" i="23916"/>
  <c r="GZ209" i="23916"/>
  <c r="GZ203" i="23916"/>
  <c r="GZ202" i="23916"/>
  <c r="GZ198" i="23916"/>
  <c r="GZ191" i="23916"/>
  <c r="GZ190" i="23916"/>
  <c r="GZ189" i="23916"/>
  <c r="GZ188" i="23916"/>
  <c r="GZ184" i="23916"/>
  <c r="GZ181" i="23916"/>
  <c r="GZ176" i="23916"/>
  <c r="GZ171" i="23916"/>
  <c r="GZ170" i="23916"/>
  <c r="GZ167" i="23916"/>
  <c r="GZ164" i="23916"/>
  <c r="GZ162" i="23916"/>
  <c r="GZ161" i="23916"/>
  <c r="GZ158" i="23916"/>
  <c r="GZ155" i="23916"/>
  <c r="GZ152" i="23916"/>
  <c r="GZ151" i="23916"/>
  <c r="GZ147" i="23916"/>
  <c r="GZ146" i="23916"/>
  <c r="GZ142" i="23916"/>
  <c r="GZ141" i="23916"/>
  <c r="GZ139" i="23916"/>
  <c r="GZ135" i="23916"/>
  <c r="GZ134" i="23916"/>
  <c r="GZ130" i="23916"/>
  <c r="GZ129" i="23916"/>
  <c r="GZ125" i="23916"/>
  <c r="GZ124" i="23916"/>
  <c r="GZ123" i="23916"/>
  <c r="GZ122" i="23916"/>
  <c r="GZ119" i="23916"/>
  <c r="GZ114" i="23916"/>
  <c r="GZ109" i="23916"/>
  <c r="GZ108" i="23916"/>
  <c r="GZ105" i="23916"/>
  <c r="GZ99" i="23916"/>
  <c r="GZ98" i="23916"/>
  <c r="GZ95" i="23916"/>
  <c r="GZ92" i="23916"/>
  <c r="GZ88" i="23916"/>
  <c r="GZ87" i="23916"/>
  <c r="E310" i="23916"/>
  <c r="EL312" i="23916"/>
  <c r="EL308" i="23916"/>
  <c r="EL307" i="23916"/>
  <c r="EJ312" i="23916"/>
  <c r="EJ308" i="23916"/>
  <c r="EJ307" i="23916"/>
  <c r="EH312" i="23916"/>
  <c r="EH308" i="23916"/>
  <c r="EH307" i="23916"/>
  <c r="EF312" i="23916"/>
  <c r="EF308" i="23916"/>
  <c r="EF307" i="23916"/>
  <c r="ED312" i="23916"/>
  <c r="ED308" i="23916"/>
  <c r="ED307" i="23916"/>
  <c r="EB312" i="23916"/>
  <c r="EB308" i="23916"/>
  <c r="EB307" i="23916"/>
  <c r="DZ312" i="23916"/>
  <c r="DZ308" i="23916"/>
  <c r="DZ307" i="23916"/>
  <c r="DX312" i="23916"/>
  <c r="DX308" i="23916"/>
  <c r="DX307" i="23916"/>
  <c r="DV312" i="23916"/>
  <c r="DV308" i="23916"/>
  <c r="DV307" i="23916"/>
  <c r="DT312" i="23916"/>
  <c r="DT308" i="23916"/>
  <c r="DT307" i="23916"/>
  <c r="DR312" i="23916"/>
  <c r="DR308" i="23916"/>
  <c r="DR307" i="23916"/>
  <c r="DP312" i="23916"/>
  <c r="DP308" i="23916"/>
  <c r="DP307" i="23916"/>
  <c r="DN312" i="23916"/>
  <c r="DN308" i="23916"/>
  <c r="DN307" i="23916"/>
  <c r="DL312" i="23916"/>
  <c r="DL308" i="23916"/>
  <c r="DL307" i="23916"/>
  <c r="DJ312" i="23916"/>
  <c r="DJ308" i="23916"/>
  <c r="DJ307" i="23916"/>
  <c r="DH312" i="23916"/>
  <c r="DH308" i="23916"/>
  <c r="DH307" i="23916"/>
  <c r="DF312" i="23916"/>
  <c r="DF308" i="23916"/>
  <c r="DF307" i="23916"/>
  <c r="DD312" i="23916"/>
  <c r="DD308" i="23916"/>
  <c r="DD307" i="23916"/>
  <c r="DB312" i="23916"/>
  <c r="DB307" i="23916"/>
  <c r="CZ312" i="23916"/>
  <c r="CZ308" i="23916"/>
  <c r="CZ307" i="23916"/>
  <c r="CX312" i="23916"/>
  <c r="CX308" i="23916"/>
  <c r="CX307" i="23916"/>
  <c r="CV312" i="23916"/>
  <c r="CV308" i="23916"/>
  <c r="CV307" i="23916"/>
  <c r="CT312" i="23916"/>
  <c r="CS312" i="23916"/>
  <c r="CR312" i="23916"/>
  <c r="CP312" i="23916"/>
  <c r="CP308" i="23916"/>
  <c r="CP307" i="23916"/>
  <c r="CN312" i="23916"/>
  <c r="CN308" i="23916"/>
  <c r="CN307" i="23916"/>
  <c r="CL312" i="23916"/>
  <c r="CL308" i="23916"/>
  <c r="CL307" i="23916"/>
  <c r="CJ312" i="23916"/>
  <c r="CJ308" i="23916"/>
  <c r="CJ307" i="23916"/>
  <c r="CH312" i="23916"/>
  <c r="CH308" i="23916"/>
  <c r="CH307" i="23916"/>
  <c r="CF312" i="23916"/>
  <c r="CF308" i="23916"/>
  <c r="CF307" i="23916"/>
  <c r="CD312" i="23916"/>
  <c r="CD308" i="23916"/>
  <c r="CD307" i="23916"/>
  <c r="CB312" i="23916"/>
  <c r="CB308" i="23916"/>
  <c r="CB307" i="23916"/>
  <c r="BZ312" i="23916"/>
  <c r="BZ308" i="23916"/>
  <c r="BZ307" i="23916"/>
  <c r="BX312" i="23916"/>
  <c r="BX308" i="23916"/>
  <c r="BX307" i="23916"/>
  <c r="BV312" i="23916"/>
  <c r="BV308" i="23916"/>
  <c r="BV307" i="23916"/>
  <c r="BT312" i="23916"/>
  <c r="BT308" i="23916"/>
  <c r="BT307" i="23916"/>
  <c r="BR312" i="23916"/>
  <c r="BR308" i="23916"/>
  <c r="BR307" i="23916"/>
  <c r="BP312" i="23916"/>
  <c r="BP308" i="23916"/>
  <c r="BP307" i="23916"/>
  <c r="BN312" i="23916"/>
  <c r="BM312" i="23916"/>
  <c r="BL312" i="23916"/>
  <c r="BJ312" i="23916"/>
  <c r="BJ308" i="23916"/>
  <c r="BJ307" i="23916"/>
  <c r="BH312" i="23916"/>
  <c r="BH308" i="23916"/>
  <c r="BH307" i="23916"/>
  <c r="BF312" i="23916"/>
  <c r="BF308" i="23916"/>
  <c r="BF307" i="23916"/>
  <c r="BD312" i="23916"/>
  <c r="BD308" i="23916"/>
  <c r="BD307" i="23916"/>
  <c r="BB312" i="23916"/>
  <c r="BB308" i="23916"/>
  <c r="BB307" i="23916"/>
  <c r="AZ312" i="23916"/>
  <c r="AZ308" i="23916"/>
  <c r="AZ307" i="23916"/>
  <c r="AX312" i="23916"/>
  <c r="AX308" i="23916"/>
  <c r="AX307" i="23916"/>
  <c r="AV312" i="23916"/>
  <c r="AV308" i="23916"/>
  <c r="AV307" i="23916"/>
  <c r="AT312" i="23916"/>
  <c r="AT308" i="23916"/>
  <c r="AT307" i="23916"/>
  <c r="AR312" i="23916"/>
  <c r="AR308" i="23916"/>
  <c r="AR307" i="23916"/>
  <c r="AP312" i="23916"/>
  <c r="AP308" i="23916"/>
  <c r="AP307" i="23916"/>
  <c r="AN312" i="23916"/>
  <c r="AN308" i="23916"/>
  <c r="AN307" i="23916"/>
  <c r="AL312" i="23916"/>
  <c r="AL308" i="23916"/>
  <c r="AL307" i="23916"/>
  <c r="AJ312" i="23916"/>
  <c r="AJ308" i="23916"/>
  <c r="AJ307" i="23916"/>
  <c r="AH312" i="23916"/>
  <c r="AH308" i="23916"/>
  <c r="AH307" i="23916"/>
  <c r="AF312" i="23916"/>
  <c r="AF308" i="23916"/>
  <c r="AF307" i="23916"/>
  <c r="AD312" i="23916"/>
  <c r="AD308" i="23916"/>
  <c r="AD307" i="23916"/>
  <c r="AB312" i="23916"/>
  <c r="AB308" i="23916"/>
  <c r="AB307" i="23916"/>
  <c r="Z312" i="23916"/>
  <c r="Z308" i="23916"/>
  <c r="Z307" i="23916"/>
  <c r="X312" i="23916"/>
  <c r="X307" i="23916"/>
  <c r="V312" i="23916"/>
  <c r="V308" i="23916"/>
  <c r="V307" i="23916"/>
  <c r="T312" i="23916"/>
  <c r="T308" i="23916"/>
  <c r="T307" i="23916"/>
  <c r="R312" i="23916"/>
  <c r="R308" i="23916"/>
  <c r="R307" i="23916"/>
  <c r="P312" i="23916"/>
  <c r="P307" i="23916"/>
  <c r="N308" i="23916"/>
  <c r="N307" i="23916"/>
  <c r="L312" i="23916"/>
  <c r="L308" i="23916"/>
  <c r="L307" i="23916"/>
  <c r="FC311" i="23916"/>
  <c r="EM310" i="23916"/>
  <c r="EK310" i="23916"/>
  <c r="EI310" i="23916"/>
  <c r="EG310" i="23916"/>
  <c r="EE310" i="23916"/>
  <c r="EC310" i="23916"/>
  <c r="EA310" i="23916"/>
  <c r="DY310" i="23916"/>
  <c r="DW310" i="23916"/>
  <c r="DU310" i="23916"/>
  <c r="DS310" i="23916"/>
  <c r="DQ310" i="23916"/>
  <c r="DO310" i="23916"/>
  <c r="DM310" i="23916"/>
  <c r="DK310" i="23916"/>
  <c r="DI310" i="23916"/>
  <c r="DG310" i="23916"/>
  <c r="DE310" i="23916"/>
  <c r="DC310" i="23916"/>
  <c r="DA310" i="23916"/>
  <c r="CY310" i="23916"/>
  <c r="CW310" i="23916"/>
  <c r="CX310" i="23916" s="1"/>
  <c r="CO310" i="23916"/>
  <c r="CK310" i="23916"/>
  <c r="CI310" i="23916"/>
  <c r="CG310" i="23916"/>
  <c r="CE310" i="23916"/>
  <c r="CC310" i="23916"/>
  <c r="CA310" i="23916"/>
  <c r="BY310" i="23916"/>
  <c r="BW310" i="23916"/>
  <c r="BU310" i="23916"/>
  <c r="BS310" i="23916"/>
  <c r="BQ310" i="23916"/>
  <c r="BR310" i="23916" s="1"/>
  <c r="BI310" i="23916"/>
  <c r="BG310" i="23916"/>
  <c r="BE310" i="23916"/>
  <c r="BC310" i="23916"/>
  <c r="BA310" i="23916"/>
  <c r="AY310" i="23916"/>
  <c r="AW310" i="23916"/>
  <c r="AU310" i="23916"/>
  <c r="AS310" i="23916"/>
  <c r="AQ310" i="23916"/>
  <c r="AO310" i="23916"/>
  <c r="AM310" i="23916"/>
  <c r="AK310" i="23916"/>
  <c r="AI310" i="23916"/>
  <c r="AG310" i="23916"/>
  <c r="AE310" i="23916"/>
  <c r="AC310" i="23916"/>
  <c r="AA310" i="23916"/>
  <c r="Y310" i="23916"/>
  <c r="W310" i="23916"/>
  <c r="U310" i="23916"/>
  <c r="S310" i="23916"/>
  <c r="Q310" i="23916"/>
  <c r="Z310" i="23916" s="1"/>
  <c r="O310" i="23916"/>
  <c r="P310" i="23916" s="1"/>
  <c r="O308" i="23916"/>
  <c r="M310" i="23916"/>
  <c r="N310" i="23916" s="1"/>
  <c r="K310" i="23916"/>
  <c r="L310" i="23916" s="1"/>
  <c r="I310" i="23916"/>
  <c r="G310" i="23916"/>
  <c r="C310" i="23916"/>
  <c r="FD310" i="23916"/>
  <c r="FB310" i="23916"/>
  <c r="EO312" i="23916"/>
  <c r="EN312" i="23916"/>
  <c r="EQ310" i="23916"/>
  <c r="EO310" i="23916"/>
  <c r="EP310" i="23916" s="1"/>
  <c r="EN310" i="23916"/>
  <c r="CU310" i="23916"/>
  <c r="CS310" i="23916"/>
  <c r="CT310" i="23916" s="1"/>
  <c r="CQ310" i="23916"/>
  <c r="CR310" i="23916" s="1"/>
  <c r="BO310" i="23916"/>
  <c r="BP310" i="23916" s="1"/>
  <c r="BK310" i="23916"/>
  <c r="EN308" i="23916"/>
  <c r="EN307" i="23916"/>
  <c r="CT308" i="23916"/>
  <c r="CS308" i="23916"/>
  <c r="CR308" i="23916"/>
  <c r="BN308" i="23916"/>
  <c r="BN307" i="23916"/>
  <c r="BL308" i="23916"/>
  <c r="BL307" i="23916"/>
  <c r="CT307" i="23916"/>
  <c r="CR307" i="23916"/>
  <c r="GL312" i="23916"/>
  <c r="GM312" i="23916" s="1"/>
  <c r="GJ312" i="23916"/>
  <c r="GI312" i="23916"/>
  <c r="GH312" i="23916"/>
  <c r="GF312" i="23916"/>
  <c r="GD312" i="23916"/>
  <c r="GE312" i="23916" s="1"/>
  <c r="GB312" i="23916"/>
  <c r="FZ312" i="23916"/>
  <c r="FX312" i="23916"/>
  <c r="GA312" i="23916" s="1"/>
  <c r="FV312" i="23916"/>
  <c r="FW312" i="23916" s="1"/>
  <c r="FT312" i="23916"/>
  <c r="FS312" i="23916"/>
  <c r="FR312" i="23916"/>
  <c r="FP312" i="23916"/>
  <c r="FN312" i="23916"/>
  <c r="FO312" i="23916" s="1"/>
  <c r="FL312" i="23916"/>
  <c r="FJ312" i="23916"/>
  <c r="FH312" i="23916"/>
  <c r="FK312" i="23916" s="1"/>
  <c r="FE312" i="23916"/>
  <c r="GX310" i="23916"/>
  <c r="GV310" i="23916"/>
  <c r="GW310" i="23916" s="1"/>
  <c r="GT310" i="23916"/>
  <c r="GR310" i="23916"/>
  <c r="FE310" i="23916"/>
  <c r="GN308" i="23916"/>
  <c r="GO308" i="23916" s="1"/>
  <c r="GL308" i="23916"/>
  <c r="GM308" i="23916" s="1"/>
  <c r="GJ308" i="23916"/>
  <c r="GI308" i="23916"/>
  <c r="GH308" i="23916"/>
  <c r="GF308" i="23916"/>
  <c r="GD308" i="23916"/>
  <c r="GE308" i="23916" s="1"/>
  <c r="GB308" i="23916"/>
  <c r="GC308" i="23916" s="1"/>
  <c r="FZ308" i="23916"/>
  <c r="FX308" i="23916"/>
  <c r="FY308" i="23916" s="1"/>
  <c r="FW308" i="23916"/>
  <c r="FV308" i="23916"/>
  <c r="FT308" i="23916"/>
  <c r="FS308" i="23916"/>
  <c r="FR308" i="23916"/>
  <c r="FP308" i="23916"/>
  <c r="FN308" i="23916"/>
  <c r="FO308" i="23916" s="1"/>
  <c r="FL308" i="23916"/>
  <c r="FM308" i="23916" s="1"/>
  <c r="FJ308" i="23916"/>
  <c r="FH308" i="23916"/>
  <c r="FI308" i="23916" s="1"/>
  <c r="FG308" i="23916"/>
  <c r="FF308" i="23916"/>
  <c r="FE308" i="23916"/>
  <c r="GN307" i="23916"/>
  <c r="GL307" i="23916"/>
  <c r="GJ307" i="23916"/>
  <c r="GH307" i="23916"/>
  <c r="GK307" i="23916" s="1"/>
  <c r="GF307" i="23916"/>
  <c r="GD307" i="23916"/>
  <c r="GB307" i="23916"/>
  <c r="FZ307" i="23916"/>
  <c r="GC307" i="23916" s="1"/>
  <c r="FX307" i="23916"/>
  <c r="FV307" i="23916"/>
  <c r="FT307" i="23916"/>
  <c r="FR307" i="23916"/>
  <c r="FU307" i="23916" s="1"/>
  <c r="FP307" i="23916"/>
  <c r="FN307" i="23916"/>
  <c r="FL307" i="23916"/>
  <c r="FJ307" i="23916"/>
  <c r="FM307" i="23916" s="1"/>
  <c r="FH307" i="23916"/>
  <c r="FF307" i="23916"/>
  <c r="FE307" i="23916"/>
  <c r="ES313" i="23916"/>
  <c r="EX310" i="23916"/>
  <c r="EW310" i="23916"/>
  <c r="EU310" i="23916"/>
  <c r="EV310" i="23916" s="1"/>
  <c r="ET310" i="23916"/>
  <c r="ES310" i="23916"/>
  <c r="ER310" i="23916"/>
  <c r="EQ308" i="23916"/>
  <c r="ER308" i="23916" s="1"/>
  <c r="EP308" i="23916"/>
  <c r="EQ307" i="23916"/>
  <c r="ES307" i="23916" s="1"/>
  <c r="EP307" i="23916"/>
  <c r="FB296" i="23916"/>
  <c r="I296" i="23916"/>
  <c r="G296" i="23916"/>
  <c r="C296" i="23916"/>
  <c r="GL296" i="23916"/>
  <c r="GM296" i="23916" s="1"/>
  <c r="GJ296" i="23916"/>
  <c r="GH296" i="23916"/>
  <c r="GI296" i="23916" s="1"/>
  <c r="GF296" i="23916"/>
  <c r="GE296" i="23916"/>
  <c r="GD296" i="23916"/>
  <c r="GB296" i="23916"/>
  <c r="GA296" i="23916"/>
  <c r="FZ296" i="23916"/>
  <c r="FX296" i="23916"/>
  <c r="FV296" i="23916"/>
  <c r="FW296" i="23916" s="1"/>
  <c r="FT296" i="23916"/>
  <c r="FR296" i="23916"/>
  <c r="FS296" i="23916" s="1"/>
  <c r="FP296" i="23916"/>
  <c r="FO296" i="23916"/>
  <c r="FN296" i="23916"/>
  <c r="FL296" i="23916"/>
  <c r="FK296" i="23916"/>
  <c r="FJ296" i="23916"/>
  <c r="FH296" i="23916"/>
  <c r="FD296" i="23916"/>
  <c r="FE296" i="23916" s="1"/>
  <c r="EP296" i="23916"/>
  <c r="EO296" i="23916"/>
  <c r="EM296" i="23916"/>
  <c r="EN296" i="23916" s="1"/>
  <c r="EL296" i="23916"/>
  <c r="EK296" i="23916"/>
  <c r="EI296" i="23916"/>
  <c r="EJ296" i="23916" s="1"/>
  <c r="EH296" i="23916"/>
  <c r="EG296" i="23916"/>
  <c r="EE296" i="23916"/>
  <c r="EF296" i="23916" s="1"/>
  <c r="ED296" i="23916"/>
  <c r="EC296" i="23916"/>
  <c r="EA296" i="23916"/>
  <c r="EB296" i="23916" s="1"/>
  <c r="DZ296" i="23916"/>
  <c r="DY296" i="23916"/>
  <c r="DW296" i="23916"/>
  <c r="DX296" i="23916" s="1"/>
  <c r="DV296" i="23916"/>
  <c r="DU296" i="23916"/>
  <c r="DS296" i="23916"/>
  <c r="DT296" i="23916" s="1"/>
  <c r="DR296" i="23916"/>
  <c r="DQ296" i="23916"/>
  <c r="DO296" i="23916"/>
  <c r="DP296" i="23916" s="1"/>
  <c r="DN296" i="23916"/>
  <c r="DM296" i="23916"/>
  <c r="DK296" i="23916"/>
  <c r="DL296" i="23916" s="1"/>
  <c r="DJ296" i="23916"/>
  <c r="DI296" i="23916"/>
  <c r="DG296" i="23916"/>
  <c r="DH296" i="23916" s="1"/>
  <c r="DF296" i="23916"/>
  <c r="DE296" i="23916"/>
  <c r="DC296" i="23916"/>
  <c r="DD296" i="23916" s="1"/>
  <c r="DB296" i="23916"/>
  <c r="DA296" i="23916"/>
  <c r="CY296" i="23916"/>
  <c r="CZ296" i="23916" s="1"/>
  <c r="CX296" i="23916"/>
  <c r="CW296" i="23916"/>
  <c r="CU296" i="23916"/>
  <c r="CV296" i="23916" s="1"/>
  <c r="CT296" i="23916"/>
  <c r="CS296" i="23916"/>
  <c r="CQ296" i="23916"/>
  <c r="CR296" i="23916" s="1"/>
  <c r="CP296" i="23916"/>
  <c r="CO296" i="23916"/>
  <c r="CM296" i="23916"/>
  <c r="CN296" i="23916" s="1"/>
  <c r="CL296" i="23916"/>
  <c r="CK296" i="23916"/>
  <c r="CI296" i="23916"/>
  <c r="CJ296" i="23916" s="1"/>
  <c r="CH296" i="23916"/>
  <c r="CG296" i="23916"/>
  <c r="CE296" i="23916"/>
  <c r="CF296" i="23916" s="1"/>
  <c r="CD296" i="23916"/>
  <c r="CC296" i="23916"/>
  <c r="CA296" i="23916"/>
  <c r="CB296" i="23916" s="1"/>
  <c r="BZ296" i="23916"/>
  <c r="BY296" i="23916"/>
  <c r="BW296" i="23916"/>
  <c r="BX296" i="23916" s="1"/>
  <c r="BV296" i="23916"/>
  <c r="BU296" i="23916"/>
  <c r="BS296" i="23916"/>
  <c r="BT296" i="23916" s="1"/>
  <c r="BR296" i="23916"/>
  <c r="BQ296" i="23916"/>
  <c r="BO296" i="23916"/>
  <c r="BP296" i="23916" s="1"/>
  <c r="BN296" i="23916"/>
  <c r="BM296" i="23916"/>
  <c r="BK296" i="23916"/>
  <c r="BL296" i="23916" s="1"/>
  <c r="BJ296" i="23916"/>
  <c r="BI296" i="23916"/>
  <c r="BG296" i="23916"/>
  <c r="BH296" i="23916" s="1"/>
  <c r="BF296" i="23916"/>
  <c r="BE296" i="23916"/>
  <c r="BC296" i="23916"/>
  <c r="BD296" i="23916" s="1"/>
  <c r="BB296" i="23916"/>
  <c r="BA296" i="23916"/>
  <c r="AY296" i="23916"/>
  <c r="AZ296" i="23916" s="1"/>
  <c r="AX296" i="23916"/>
  <c r="AW296" i="23916"/>
  <c r="AU296" i="23916"/>
  <c r="AV296" i="23916" s="1"/>
  <c r="AT296" i="23916"/>
  <c r="AS296" i="23916"/>
  <c r="AQ296" i="23916"/>
  <c r="AR296" i="23916" s="1"/>
  <c r="AP296" i="23916"/>
  <c r="AO296" i="23916"/>
  <c r="AM296" i="23916"/>
  <c r="AN296" i="23916" s="1"/>
  <c r="AL296" i="23916"/>
  <c r="AK296" i="23916"/>
  <c r="AI296" i="23916"/>
  <c r="AJ296" i="23916" s="1"/>
  <c r="AH296" i="23916"/>
  <c r="AG296" i="23916"/>
  <c r="AE296" i="23916"/>
  <c r="AF296" i="23916" s="1"/>
  <c r="AD296" i="23916"/>
  <c r="AC296" i="23916"/>
  <c r="AA296" i="23916"/>
  <c r="AB296" i="23916" s="1"/>
  <c r="Z296" i="23916"/>
  <c r="Y296" i="23916"/>
  <c r="W296" i="23916"/>
  <c r="X296" i="23916" s="1"/>
  <c r="U296" i="23916"/>
  <c r="S296" i="23916"/>
  <c r="T296" i="23916" s="1"/>
  <c r="R296" i="23916"/>
  <c r="Q296" i="23916"/>
  <c r="O296" i="23916"/>
  <c r="P296" i="23916" s="1"/>
  <c r="M296" i="23916"/>
  <c r="V296" i="23916" s="1"/>
  <c r="K296" i="23916"/>
  <c r="L296" i="23916" s="1"/>
  <c r="FB292" i="23916"/>
  <c r="FB291" i="23916"/>
  <c r="FB290" i="23916"/>
  <c r="I292" i="23916"/>
  <c r="I290" i="23916"/>
  <c r="G292" i="23916"/>
  <c r="G291" i="23916" s="1"/>
  <c r="G290" i="23916"/>
  <c r="E292" i="23916"/>
  <c r="E290" i="23916"/>
  <c r="FH292" i="23916"/>
  <c r="FF292" i="23916"/>
  <c r="FD292" i="23916"/>
  <c r="FD290" i="23916"/>
  <c r="FE290" i="23916" s="1"/>
  <c r="C290" i="23916"/>
  <c r="C291" i="23916" s="1"/>
  <c r="EK292" i="23916"/>
  <c r="EL292" i="23916" s="1"/>
  <c r="EI292" i="23916"/>
  <c r="EG292" i="23916"/>
  <c r="EE292" i="23916"/>
  <c r="EC292" i="23916"/>
  <c r="EA292" i="23916"/>
  <c r="DY292" i="23916"/>
  <c r="DZ292" i="23916" s="1"/>
  <c r="DW292" i="23916"/>
  <c r="DU292" i="23916"/>
  <c r="DS292" i="23916"/>
  <c r="DS291" i="23916" s="1"/>
  <c r="DQ292" i="23916"/>
  <c r="DO292" i="23916"/>
  <c r="DM292" i="23916"/>
  <c r="DK292" i="23916"/>
  <c r="DL292" i="23916" s="1"/>
  <c r="DI292" i="23916"/>
  <c r="DG292" i="23916"/>
  <c r="DE292" i="23916"/>
  <c r="DF292" i="23916" s="1"/>
  <c r="DC292" i="23916"/>
  <c r="DA292" i="23916"/>
  <c r="CY292" i="23916"/>
  <c r="CW292" i="23916"/>
  <c r="CU292" i="23916"/>
  <c r="CC292" i="23916"/>
  <c r="CA292" i="23916"/>
  <c r="BZ292" i="23916"/>
  <c r="BY292" i="23916"/>
  <c r="BW292" i="23916"/>
  <c r="BU292" i="23916"/>
  <c r="BS292" i="23916"/>
  <c r="BQ292" i="23916"/>
  <c r="BO292" i="23916"/>
  <c r="BM292" i="23916"/>
  <c r="BK292" i="23916"/>
  <c r="BL292" i="23916" s="1"/>
  <c r="BI292" i="23916"/>
  <c r="BJ292" i="23916" s="1"/>
  <c r="BG292" i="23916"/>
  <c r="BE292" i="23916"/>
  <c r="BC292" i="23916"/>
  <c r="BA292" i="23916"/>
  <c r="AY292" i="23916"/>
  <c r="AW292" i="23916"/>
  <c r="AX292" i="23916" s="1"/>
  <c r="AU292" i="23916"/>
  <c r="AS292" i="23916"/>
  <c r="AT292" i="23916" s="1"/>
  <c r="AQ292" i="23916"/>
  <c r="AQ291" i="23916" s="1"/>
  <c r="AO292" i="23916"/>
  <c r="AM292" i="23916"/>
  <c r="AK292" i="23916"/>
  <c r="AI292" i="23916"/>
  <c r="AJ292" i="23916" s="1"/>
  <c r="AG292" i="23916"/>
  <c r="AE292" i="23916"/>
  <c r="AC292" i="23916"/>
  <c r="AD292" i="23916" s="1"/>
  <c r="AA292" i="23916"/>
  <c r="Y292" i="23916"/>
  <c r="W292" i="23916"/>
  <c r="U292" i="23916"/>
  <c r="V292" i="23916" s="1"/>
  <c r="S292" i="23916"/>
  <c r="Q292" i="23916"/>
  <c r="R292" i="23916" s="1"/>
  <c r="O292" i="23916"/>
  <c r="N292" i="23916"/>
  <c r="M292" i="23916"/>
  <c r="K292" i="23916"/>
  <c r="L292" i="23916" s="1"/>
  <c r="BU291" i="23916"/>
  <c r="BE291" i="23916"/>
  <c r="AO291" i="23916"/>
  <c r="Y291" i="23916"/>
  <c r="EO290" i="23916"/>
  <c r="EK290" i="23916"/>
  <c r="EI290" i="23916"/>
  <c r="EI291" i="23916" s="1"/>
  <c r="EG290" i="23916"/>
  <c r="EH290" i="23916" s="1"/>
  <c r="EE290" i="23916"/>
  <c r="EE291" i="23916" s="1"/>
  <c r="EC290" i="23916"/>
  <c r="EB290" i="23916"/>
  <c r="EA290" i="23916"/>
  <c r="EJ290" i="23916" s="1"/>
  <c r="DY290" i="23916"/>
  <c r="DW290" i="23916"/>
  <c r="DW291" i="23916" s="1"/>
  <c r="DU290" i="23916"/>
  <c r="DT290" i="23916"/>
  <c r="DS290" i="23916"/>
  <c r="DQ290" i="23916"/>
  <c r="DR290" i="23916" s="1"/>
  <c r="DO290" i="23916"/>
  <c r="DO291" i="23916" s="1"/>
  <c r="DM290" i="23916"/>
  <c r="DL290" i="23916"/>
  <c r="DK290" i="23916"/>
  <c r="DI290" i="23916"/>
  <c r="DI291" i="23916" s="1"/>
  <c r="DG290" i="23916"/>
  <c r="DG291" i="23916" s="1"/>
  <c r="DE290" i="23916"/>
  <c r="DC290" i="23916"/>
  <c r="DC291" i="23916" s="1"/>
  <c r="DA290" i="23916"/>
  <c r="DB290" i="23916" s="1"/>
  <c r="CY290" i="23916"/>
  <c r="CY291" i="23916" s="1"/>
  <c r="CW290" i="23916"/>
  <c r="CU290" i="23916"/>
  <c r="DD290" i="23916" s="1"/>
  <c r="CS290" i="23916"/>
  <c r="CM290" i="23916"/>
  <c r="CC290" i="23916"/>
  <c r="CC291" i="23916" s="1"/>
  <c r="CB290" i="23916"/>
  <c r="CA290" i="23916"/>
  <c r="CA291" i="23916" s="1"/>
  <c r="BY290" i="23916"/>
  <c r="BW290" i="23916"/>
  <c r="BW291" i="23916" s="1"/>
  <c r="BU290" i="23916"/>
  <c r="BT290" i="23916"/>
  <c r="BS290" i="23916"/>
  <c r="BQ290" i="23916"/>
  <c r="BR290" i="23916" s="1"/>
  <c r="BO290" i="23916"/>
  <c r="BO291" i="23916" s="1"/>
  <c r="BP291" i="23916" s="1"/>
  <c r="BM290" i="23916"/>
  <c r="BM291" i="23916" s="1"/>
  <c r="BL290" i="23916"/>
  <c r="BK290" i="23916"/>
  <c r="BI290" i="23916"/>
  <c r="BG290" i="23916"/>
  <c r="BG291" i="23916" s="1"/>
  <c r="BE290" i="23916"/>
  <c r="BD290" i="23916"/>
  <c r="BC290" i="23916"/>
  <c r="BC291" i="23916" s="1"/>
  <c r="BA290" i="23916"/>
  <c r="BB290" i="23916" s="1"/>
  <c r="AY290" i="23916"/>
  <c r="AY291" i="23916" s="1"/>
  <c r="AZ291" i="23916" s="1"/>
  <c r="AW290" i="23916"/>
  <c r="AV290" i="23916"/>
  <c r="AU290" i="23916"/>
  <c r="AU291" i="23916" s="1"/>
  <c r="AS290" i="23916"/>
  <c r="AQ290" i="23916"/>
  <c r="AR290" i="23916" s="1"/>
  <c r="AO290" i="23916"/>
  <c r="AM290" i="23916"/>
  <c r="AM291" i="23916" s="1"/>
  <c r="AK290" i="23916"/>
  <c r="AL290" i="23916" s="1"/>
  <c r="AI290" i="23916"/>
  <c r="AJ290" i="23916" s="1"/>
  <c r="AG290" i="23916"/>
  <c r="AG291" i="23916" s="1"/>
  <c r="AF290" i="23916"/>
  <c r="AE290" i="23916"/>
  <c r="AE291" i="23916" s="1"/>
  <c r="AC290" i="23916"/>
  <c r="AA290" i="23916"/>
  <c r="AA291" i="23916" s="1"/>
  <c r="Y290" i="23916"/>
  <c r="W290" i="23916"/>
  <c r="W291" i="23916" s="1"/>
  <c r="U290" i="23916"/>
  <c r="V290" i="23916" s="1"/>
  <c r="S290" i="23916"/>
  <c r="S291" i="23916" s="1"/>
  <c r="Q290" i="23916"/>
  <c r="Q291" i="23916" s="1"/>
  <c r="P290" i="23916"/>
  <c r="O290" i="23916"/>
  <c r="O291" i="23916" s="1"/>
  <c r="M290" i="23916"/>
  <c r="N290" i="23916" s="1"/>
  <c r="K290" i="23916"/>
  <c r="FB285" i="23916"/>
  <c r="FB284" i="23916"/>
  <c r="FB283" i="23916"/>
  <c r="FB467" i="23916" s="1"/>
  <c r="I285" i="23916"/>
  <c r="I284" i="23916"/>
  <c r="I283" i="23916"/>
  <c r="G285" i="23916"/>
  <c r="G284" i="23916"/>
  <c r="G283" i="23916"/>
  <c r="E285" i="23916"/>
  <c r="E284" i="23916"/>
  <c r="E283" i="23916"/>
  <c r="E467" i="23916" s="1"/>
  <c r="C285" i="23916"/>
  <c r="C284" i="23916"/>
  <c r="C283" i="23916"/>
  <c r="C467" i="23916" s="1"/>
  <c r="FD285" i="23916"/>
  <c r="FE285" i="23916" s="1"/>
  <c r="FD284" i="23916"/>
  <c r="FE284" i="23916" s="1"/>
  <c r="FD283" i="23916"/>
  <c r="EO285" i="23916"/>
  <c r="EP285" i="23916" s="1"/>
  <c r="EI285" i="23916"/>
  <c r="EG285" i="23916"/>
  <c r="EE285" i="23916"/>
  <c r="EC285" i="23916"/>
  <c r="EA285" i="23916"/>
  <c r="DY285" i="23916"/>
  <c r="DW285" i="23916"/>
  <c r="DU285" i="23916"/>
  <c r="DS285" i="23916"/>
  <c r="DQ285" i="23916"/>
  <c r="DO285" i="23916"/>
  <c r="DM285" i="23916"/>
  <c r="DK285" i="23916"/>
  <c r="DI285" i="23916"/>
  <c r="DG285" i="23916"/>
  <c r="DE285" i="23916"/>
  <c r="DC285" i="23916"/>
  <c r="DA285" i="23916"/>
  <c r="CY285" i="23916"/>
  <c r="CW285" i="23916"/>
  <c r="CU285" i="23916"/>
  <c r="CS285" i="23916"/>
  <c r="CQ285" i="23916"/>
  <c r="CO285" i="23916"/>
  <c r="CM285" i="23916"/>
  <c r="CK285" i="23916"/>
  <c r="CI285" i="23916"/>
  <c r="CG285" i="23916"/>
  <c r="CE285" i="23916"/>
  <c r="CC285" i="23916"/>
  <c r="CA285" i="23916"/>
  <c r="BY285" i="23916"/>
  <c r="BW285" i="23916"/>
  <c r="BU285" i="23916"/>
  <c r="BS285" i="23916"/>
  <c r="BQ285" i="23916"/>
  <c r="BO285" i="23916"/>
  <c r="BM285" i="23916"/>
  <c r="BK285" i="23916"/>
  <c r="BI285" i="23916"/>
  <c r="BG285" i="23916"/>
  <c r="BE285" i="23916"/>
  <c r="BC285" i="23916"/>
  <c r="BA285" i="23916"/>
  <c r="AY285" i="23916"/>
  <c r="AW285" i="23916"/>
  <c r="AU285" i="23916"/>
  <c r="AS285" i="23916"/>
  <c r="AQ285" i="23916"/>
  <c r="AO285" i="23916"/>
  <c r="AM285" i="23916"/>
  <c r="AK285" i="23916"/>
  <c r="AI285" i="23916"/>
  <c r="AG285" i="23916"/>
  <c r="AE285" i="23916"/>
  <c r="AC285" i="23916"/>
  <c r="AA285" i="23916"/>
  <c r="Y285" i="23916"/>
  <c r="W285" i="23916"/>
  <c r="U285" i="23916"/>
  <c r="S285" i="23916"/>
  <c r="Q285" i="23916"/>
  <c r="O285" i="23916"/>
  <c r="P285" i="23916" s="1"/>
  <c r="M285" i="23916"/>
  <c r="N285" i="23916" s="1"/>
  <c r="K285" i="23916"/>
  <c r="L285" i="23916" s="1"/>
  <c r="DA284" i="23916"/>
  <c r="CY284" i="23916"/>
  <c r="CW284" i="23916"/>
  <c r="CU284" i="23916"/>
  <c r="CS284" i="23916"/>
  <c r="CQ284" i="23916"/>
  <c r="CO284" i="23916"/>
  <c r="CM284" i="23916"/>
  <c r="CK284" i="23916"/>
  <c r="CI284" i="23916"/>
  <c r="CG284" i="23916"/>
  <c r="CC284" i="23916"/>
  <c r="CA284" i="23916"/>
  <c r="BY284" i="23916"/>
  <c r="BW284" i="23916"/>
  <c r="BU284" i="23916"/>
  <c r="BS284" i="23916"/>
  <c r="BQ284" i="23916"/>
  <c r="BO284" i="23916"/>
  <c r="BM284" i="23916"/>
  <c r="BK284" i="23916"/>
  <c r="BI284" i="23916"/>
  <c r="BG284" i="23916"/>
  <c r="BE284" i="23916"/>
  <c r="BC284" i="23916"/>
  <c r="BA284" i="23916"/>
  <c r="AY284" i="23916"/>
  <c r="AW284" i="23916"/>
  <c r="AU284" i="23916"/>
  <c r="AS284" i="23916"/>
  <c r="AQ284" i="23916"/>
  <c r="AO284" i="23916"/>
  <c r="AM284" i="23916"/>
  <c r="AK284" i="23916"/>
  <c r="AI284" i="23916"/>
  <c r="AG284" i="23916"/>
  <c r="AE284" i="23916"/>
  <c r="AC284" i="23916"/>
  <c r="AA284" i="23916"/>
  <c r="Y284" i="23916"/>
  <c r="W284" i="23916"/>
  <c r="U284" i="23916"/>
  <c r="S284" i="23916"/>
  <c r="Q284" i="23916"/>
  <c r="R284" i="23916" s="1"/>
  <c r="O284" i="23916"/>
  <c r="P284" i="23916" s="1"/>
  <c r="M284" i="23916"/>
  <c r="N284" i="23916" s="1"/>
  <c r="K284" i="23916"/>
  <c r="L284" i="23916" s="1"/>
  <c r="EO283" i="23916"/>
  <c r="EO467" i="23916" s="1"/>
  <c r="EM283" i="23916"/>
  <c r="EK283" i="23916"/>
  <c r="EI283" i="23916"/>
  <c r="EI467" i="23916" s="1"/>
  <c r="EG283" i="23916"/>
  <c r="EG467" i="23916" s="1"/>
  <c r="EE283" i="23916"/>
  <c r="EE467" i="23916" s="1"/>
  <c r="EC283" i="23916"/>
  <c r="EC467" i="23916" s="1"/>
  <c r="EA283" i="23916"/>
  <c r="EA467" i="23916" s="1"/>
  <c r="DY283" i="23916"/>
  <c r="DY467" i="23916" s="1"/>
  <c r="DW283" i="23916"/>
  <c r="DW467" i="23916" s="1"/>
  <c r="DU283" i="23916"/>
  <c r="DU467" i="23916" s="1"/>
  <c r="DS283" i="23916"/>
  <c r="DS467" i="23916" s="1"/>
  <c r="DQ283" i="23916"/>
  <c r="DQ467" i="23916" s="1"/>
  <c r="DO283" i="23916"/>
  <c r="DO467" i="23916" s="1"/>
  <c r="DM283" i="23916"/>
  <c r="DM467" i="23916" s="1"/>
  <c r="DK283" i="23916"/>
  <c r="DK467" i="23916" s="1"/>
  <c r="DI283" i="23916"/>
  <c r="DI467" i="23916" s="1"/>
  <c r="DG283" i="23916"/>
  <c r="DG467" i="23916" s="1"/>
  <c r="DE283" i="23916"/>
  <c r="DE467" i="23916" s="1"/>
  <c r="DC283" i="23916"/>
  <c r="DC467" i="23916" s="1"/>
  <c r="DA283" i="23916"/>
  <c r="DA467" i="23916" s="1"/>
  <c r="CY283" i="23916"/>
  <c r="CY467" i="23916" s="1"/>
  <c r="CW283" i="23916"/>
  <c r="CW467" i="23916" s="1"/>
  <c r="CU283" i="23916"/>
  <c r="CU467" i="23916" s="1"/>
  <c r="CS283" i="23916"/>
  <c r="CS467" i="23916" s="1"/>
  <c r="CQ283" i="23916"/>
  <c r="CQ467" i="23916" s="1"/>
  <c r="CO283" i="23916"/>
  <c r="CO467" i="23916" s="1"/>
  <c r="CM283" i="23916"/>
  <c r="CM467" i="23916" s="1"/>
  <c r="CK283" i="23916"/>
  <c r="CK467" i="23916" s="1"/>
  <c r="CI283" i="23916"/>
  <c r="CI467" i="23916" s="1"/>
  <c r="CG283" i="23916"/>
  <c r="CG467" i="23916" s="1"/>
  <c r="CE283" i="23916"/>
  <c r="CE467" i="23916" s="1"/>
  <c r="CC283" i="23916"/>
  <c r="CC467" i="23916" s="1"/>
  <c r="CA283" i="23916"/>
  <c r="CA467" i="23916" s="1"/>
  <c r="BY283" i="23916"/>
  <c r="BY467" i="23916" s="1"/>
  <c r="BW283" i="23916"/>
  <c r="BW467" i="23916" s="1"/>
  <c r="BU283" i="23916"/>
  <c r="BU467" i="23916" s="1"/>
  <c r="BS283" i="23916"/>
  <c r="BQ283" i="23916"/>
  <c r="BQ467" i="23916" s="1"/>
  <c r="BO283" i="23916"/>
  <c r="BM283" i="23916"/>
  <c r="BM467" i="23916" s="1"/>
  <c r="BK283" i="23916"/>
  <c r="BI283" i="23916"/>
  <c r="BI467" i="23916" s="1"/>
  <c r="BG283" i="23916"/>
  <c r="BE283" i="23916"/>
  <c r="BE467" i="23916" s="1"/>
  <c r="BC283" i="23916"/>
  <c r="BA283" i="23916"/>
  <c r="BA467" i="23916" s="1"/>
  <c r="AY283" i="23916"/>
  <c r="AW283" i="23916"/>
  <c r="AW467" i="23916" s="1"/>
  <c r="AU283" i="23916"/>
  <c r="AS283" i="23916"/>
  <c r="AS467" i="23916" s="1"/>
  <c r="AQ283" i="23916"/>
  <c r="AO283" i="23916"/>
  <c r="AO467" i="23916" s="1"/>
  <c r="AM283" i="23916"/>
  <c r="AK283" i="23916"/>
  <c r="AK467" i="23916" s="1"/>
  <c r="AI283" i="23916"/>
  <c r="AG283" i="23916"/>
  <c r="AG467" i="23916" s="1"/>
  <c r="AE283" i="23916"/>
  <c r="AC283" i="23916"/>
  <c r="AC467" i="23916" s="1"/>
  <c r="AA283" i="23916"/>
  <c r="Y283" i="23916"/>
  <c r="Y467" i="23916" s="1"/>
  <c r="W283" i="23916"/>
  <c r="U283" i="23916"/>
  <c r="U467" i="23916" s="1"/>
  <c r="S283" i="23916"/>
  <c r="Q283" i="23916"/>
  <c r="Q467" i="23916" s="1"/>
  <c r="O283" i="23916"/>
  <c r="M283" i="23916"/>
  <c r="M467" i="23916" s="1"/>
  <c r="K283" i="23916"/>
  <c r="GF276" i="23916"/>
  <c r="GD276" i="23916"/>
  <c r="GG276" i="23916" s="1"/>
  <c r="GB276" i="23916"/>
  <c r="FZ276" i="23916"/>
  <c r="GE276" i="23916"/>
  <c r="GY276" i="23916"/>
  <c r="GW276" i="23916"/>
  <c r="GU276" i="23916"/>
  <c r="GP276" i="23916"/>
  <c r="GQ276" i="23916" s="1"/>
  <c r="GO276" i="23916"/>
  <c r="GN276" i="23916"/>
  <c r="GZ276" i="23916" s="1"/>
  <c r="GL276" i="23916"/>
  <c r="GM276" i="23916" s="1"/>
  <c r="GK276" i="23916"/>
  <c r="GJ276" i="23916"/>
  <c r="GH276" i="23916"/>
  <c r="GI276" i="23916" s="1"/>
  <c r="FY276" i="23916"/>
  <c r="FX276" i="23916"/>
  <c r="GA276" i="23916" s="1"/>
  <c r="FV276" i="23916"/>
  <c r="FR276" i="23916"/>
  <c r="FS276" i="23916" s="1"/>
  <c r="FP276" i="23916"/>
  <c r="FN276" i="23916"/>
  <c r="FO276" i="23916" s="1"/>
  <c r="FL276" i="23916"/>
  <c r="FJ276" i="23916"/>
  <c r="FK276" i="23916" s="1"/>
  <c r="FH276" i="23916"/>
  <c r="FF276" i="23916"/>
  <c r="FG276" i="23916" s="1"/>
  <c r="FE276" i="23916"/>
  <c r="EX276" i="23916"/>
  <c r="EV276" i="23916"/>
  <c r="ET276" i="23916"/>
  <c r="ER276" i="23916"/>
  <c r="EP276" i="23916"/>
  <c r="EN276" i="23916"/>
  <c r="EL276" i="23916"/>
  <c r="EJ276" i="23916"/>
  <c r="EH276" i="23916"/>
  <c r="EF276" i="23916"/>
  <c r="ED276" i="23916"/>
  <c r="EB276" i="23916"/>
  <c r="DZ276" i="23916"/>
  <c r="DX276" i="23916"/>
  <c r="DV276" i="23916"/>
  <c r="DT276" i="23916"/>
  <c r="DR276" i="23916"/>
  <c r="DP276" i="23916"/>
  <c r="DN276" i="23916"/>
  <c r="DL276" i="23916"/>
  <c r="DJ276" i="23916"/>
  <c r="DH276" i="23916"/>
  <c r="DF276" i="23916"/>
  <c r="DD276" i="23916"/>
  <c r="DB276" i="23916"/>
  <c r="CZ276" i="23916"/>
  <c r="CX276" i="23916"/>
  <c r="CV276" i="23916"/>
  <c r="CT276" i="23916"/>
  <c r="CR276" i="23916"/>
  <c r="CP276" i="23916"/>
  <c r="CN276" i="23916"/>
  <c r="CL276" i="23916"/>
  <c r="CJ276" i="23916"/>
  <c r="CH276" i="23916"/>
  <c r="CF276" i="23916"/>
  <c r="CD276" i="23916"/>
  <c r="CB276" i="23916"/>
  <c r="BZ276" i="23916"/>
  <c r="BX276" i="23916"/>
  <c r="BT276" i="23916"/>
  <c r="BR276" i="23916"/>
  <c r="BP276" i="23916"/>
  <c r="BM276" i="23916"/>
  <c r="BL276" i="23916"/>
  <c r="BJ276" i="23916"/>
  <c r="BH276" i="23916"/>
  <c r="BF276" i="23916"/>
  <c r="BD276" i="23916"/>
  <c r="BB276" i="23916"/>
  <c r="AZ276" i="23916"/>
  <c r="AX276" i="23916"/>
  <c r="AV276" i="23916"/>
  <c r="AT276" i="23916"/>
  <c r="AR276" i="23916"/>
  <c r="AP276" i="23916"/>
  <c r="AN276" i="23916"/>
  <c r="AL276" i="23916"/>
  <c r="AJ276" i="23916"/>
  <c r="AH276" i="23916"/>
  <c r="AF276" i="23916"/>
  <c r="AD276" i="23916"/>
  <c r="AB276" i="23916"/>
  <c r="Z276" i="23916"/>
  <c r="X276" i="23916"/>
  <c r="V276" i="23916"/>
  <c r="T276" i="23916"/>
  <c r="R276" i="23916"/>
  <c r="P276" i="23916"/>
  <c r="N276" i="23916"/>
  <c r="L276" i="23916"/>
  <c r="FB270" i="23916"/>
  <c r="FB269" i="23916"/>
  <c r="I270" i="23916"/>
  <c r="I269" i="23916"/>
  <c r="G270" i="23916"/>
  <c r="G269" i="23916"/>
  <c r="E270" i="23916"/>
  <c r="E269" i="23916"/>
  <c r="C270" i="23916"/>
  <c r="C269" i="23916"/>
  <c r="B270" i="23916"/>
  <c r="B269" i="23916"/>
  <c r="FD270" i="23916"/>
  <c r="FE270" i="23916" s="1"/>
  <c r="FD269" i="23916"/>
  <c r="EP270" i="23916"/>
  <c r="EO270" i="23916"/>
  <c r="EM270" i="23916"/>
  <c r="EL270" i="23916"/>
  <c r="EK270" i="23916"/>
  <c r="EI270" i="23916"/>
  <c r="GN270" i="23916" s="1"/>
  <c r="EH270" i="23916"/>
  <c r="EG270" i="23916"/>
  <c r="EE270" i="23916"/>
  <c r="EN270" i="23916" s="1"/>
  <c r="ED270" i="23916"/>
  <c r="EC270" i="23916"/>
  <c r="EA270" i="23916"/>
  <c r="GL270" i="23916" s="1"/>
  <c r="GM270" i="23916" s="1"/>
  <c r="DZ270" i="23916"/>
  <c r="DY270" i="23916"/>
  <c r="DW270" i="23916"/>
  <c r="DX270" i="23916" s="1"/>
  <c r="DV270" i="23916"/>
  <c r="DU270" i="23916"/>
  <c r="DS270" i="23916"/>
  <c r="GJ270" i="23916" s="1"/>
  <c r="DR270" i="23916"/>
  <c r="DQ270" i="23916"/>
  <c r="DO270" i="23916"/>
  <c r="DP270" i="23916" s="1"/>
  <c r="DN270" i="23916"/>
  <c r="DM270" i="23916"/>
  <c r="DK270" i="23916"/>
  <c r="GH270" i="23916" s="1"/>
  <c r="DJ270" i="23916"/>
  <c r="DI270" i="23916"/>
  <c r="DG270" i="23916"/>
  <c r="DH270" i="23916" s="1"/>
  <c r="DF270" i="23916"/>
  <c r="DE270" i="23916"/>
  <c r="DC270" i="23916"/>
  <c r="GF270" i="23916" s="1"/>
  <c r="DB270" i="23916"/>
  <c r="DA270" i="23916"/>
  <c r="CY270" i="23916"/>
  <c r="CZ270" i="23916" s="1"/>
  <c r="CX270" i="23916"/>
  <c r="CW270" i="23916"/>
  <c r="CU270" i="23916"/>
  <c r="GD270" i="23916" s="1"/>
  <c r="CT270" i="23916"/>
  <c r="CS270" i="23916"/>
  <c r="CQ270" i="23916"/>
  <c r="CR270" i="23916" s="1"/>
  <c r="CP270" i="23916"/>
  <c r="CO270" i="23916"/>
  <c r="CM270" i="23916"/>
  <c r="GB270" i="23916" s="1"/>
  <c r="CL270" i="23916"/>
  <c r="CK270" i="23916"/>
  <c r="CI270" i="23916"/>
  <c r="CJ270" i="23916" s="1"/>
  <c r="CH270" i="23916"/>
  <c r="CG270" i="23916"/>
  <c r="CE270" i="23916"/>
  <c r="FZ270" i="23916" s="1"/>
  <c r="CD270" i="23916"/>
  <c r="CC270" i="23916"/>
  <c r="CA270" i="23916"/>
  <c r="CB270" i="23916" s="1"/>
  <c r="BZ270" i="23916"/>
  <c r="BY270" i="23916"/>
  <c r="BW270" i="23916"/>
  <c r="FX270" i="23916" s="1"/>
  <c r="BV270" i="23916"/>
  <c r="BU270" i="23916"/>
  <c r="BS270" i="23916"/>
  <c r="BT270" i="23916" s="1"/>
  <c r="BR270" i="23916"/>
  <c r="BQ270" i="23916"/>
  <c r="BO270" i="23916"/>
  <c r="FV270" i="23916" s="1"/>
  <c r="FW270" i="23916" s="1"/>
  <c r="BN270" i="23916"/>
  <c r="BM270" i="23916"/>
  <c r="BK270" i="23916"/>
  <c r="BL270" i="23916" s="1"/>
  <c r="BJ270" i="23916"/>
  <c r="BI270" i="23916"/>
  <c r="BG270" i="23916"/>
  <c r="FT270" i="23916" s="1"/>
  <c r="BF270" i="23916"/>
  <c r="BE270" i="23916"/>
  <c r="BC270" i="23916"/>
  <c r="BD270" i="23916" s="1"/>
  <c r="BB270" i="23916"/>
  <c r="BA270" i="23916"/>
  <c r="AY270" i="23916"/>
  <c r="FR270" i="23916" s="1"/>
  <c r="AX270" i="23916"/>
  <c r="AW270" i="23916"/>
  <c r="AU270" i="23916"/>
  <c r="AV270" i="23916" s="1"/>
  <c r="AT270" i="23916"/>
  <c r="AS270" i="23916"/>
  <c r="AQ270" i="23916"/>
  <c r="FP270" i="23916" s="1"/>
  <c r="AP270" i="23916"/>
  <c r="AO270" i="23916"/>
  <c r="AM270" i="23916"/>
  <c r="AN270" i="23916" s="1"/>
  <c r="AL270" i="23916"/>
  <c r="AK270" i="23916"/>
  <c r="AI270" i="23916"/>
  <c r="FN270" i="23916" s="1"/>
  <c r="AH270" i="23916"/>
  <c r="AG270" i="23916"/>
  <c r="AE270" i="23916"/>
  <c r="AF270" i="23916" s="1"/>
  <c r="AD270" i="23916"/>
  <c r="AC270" i="23916"/>
  <c r="AA270" i="23916"/>
  <c r="FL270" i="23916" s="1"/>
  <c r="Z270" i="23916"/>
  <c r="Y270" i="23916"/>
  <c r="W270" i="23916"/>
  <c r="X270" i="23916" s="1"/>
  <c r="V270" i="23916"/>
  <c r="U270" i="23916"/>
  <c r="S270" i="23916"/>
  <c r="FJ270" i="23916" s="1"/>
  <c r="R270" i="23916"/>
  <c r="Q270" i="23916"/>
  <c r="O270" i="23916"/>
  <c r="P270" i="23916" s="1"/>
  <c r="N270" i="23916"/>
  <c r="M270" i="23916"/>
  <c r="K270" i="23916"/>
  <c r="L270" i="23916" s="1"/>
  <c r="EP269" i="23916"/>
  <c r="EO269" i="23916"/>
  <c r="EM269" i="23916"/>
  <c r="EN269" i="23916" s="1"/>
  <c r="EL269" i="23916"/>
  <c r="EK269" i="23916"/>
  <c r="EI269" i="23916"/>
  <c r="GN269" i="23916" s="1"/>
  <c r="EH269" i="23916"/>
  <c r="EG269" i="23916"/>
  <c r="EE269" i="23916"/>
  <c r="EF269" i="23916" s="1"/>
  <c r="ED269" i="23916"/>
  <c r="EC269" i="23916"/>
  <c r="EA269" i="23916"/>
  <c r="GL269" i="23916" s="1"/>
  <c r="DZ269" i="23916"/>
  <c r="DY269" i="23916"/>
  <c r="DW269" i="23916"/>
  <c r="DX269" i="23916" s="1"/>
  <c r="DV269" i="23916"/>
  <c r="DU269" i="23916"/>
  <c r="DS269" i="23916"/>
  <c r="GJ269" i="23916" s="1"/>
  <c r="DR269" i="23916"/>
  <c r="DQ269" i="23916"/>
  <c r="DO269" i="23916"/>
  <c r="DP269" i="23916" s="1"/>
  <c r="DN269" i="23916"/>
  <c r="DM269" i="23916"/>
  <c r="DK269" i="23916"/>
  <c r="GH269" i="23916" s="1"/>
  <c r="DJ269" i="23916"/>
  <c r="DI269" i="23916"/>
  <c r="DG269" i="23916"/>
  <c r="DH269" i="23916" s="1"/>
  <c r="DF269" i="23916"/>
  <c r="DE269" i="23916"/>
  <c r="DC269" i="23916"/>
  <c r="GF269" i="23916" s="1"/>
  <c r="DB269" i="23916"/>
  <c r="DA269" i="23916"/>
  <c r="CY269" i="23916"/>
  <c r="CZ269" i="23916" s="1"/>
  <c r="CX269" i="23916"/>
  <c r="CW269" i="23916"/>
  <c r="CU269" i="23916"/>
  <c r="GD269" i="23916" s="1"/>
  <c r="GE269" i="23916" s="1"/>
  <c r="CT269" i="23916"/>
  <c r="CS269" i="23916"/>
  <c r="CQ269" i="23916"/>
  <c r="CR269" i="23916" s="1"/>
  <c r="CP269" i="23916"/>
  <c r="CO269" i="23916"/>
  <c r="CM269" i="23916"/>
  <c r="GB269" i="23916" s="1"/>
  <c r="CL269" i="23916"/>
  <c r="CK269" i="23916"/>
  <c r="CI269" i="23916"/>
  <c r="CJ269" i="23916" s="1"/>
  <c r="CH269" i="23916"/>
  <c r="CG269" i="23916"/>
  <c r="CE269" i="23916"/>
  <c r="FZ269" i="23916" s="1"/>
  <c r="CD269" i="23916"/>
  <c r="CC269" i="23916"/>
  <c r="CA269" i="23916"/>
  <c r="CB269" i="23916" s="1"/>
  <c r="BZ269" i="23916"/>
  <c r="BY269" i="23916"/>
  <c r="BW269" i="23916"/>
  <c r="FX269" i="23916" s="1"/>
  <c r="BV269" i="23916"/>
  <c r="BU269" i="23916"/>
  <c r="BS269" i="23916"/>
  <c r="BT269" i="23916" s="1"/>
  <c r="BR269" i="23916"/>
  <c r="BQ269" i="23916"/>
  <c r="BO269" i="23916"/>
  <c r="FV269" i="23916" s="1"/>
  <c r="BN269" i="23916"/>
  <c r="BM269" i="23916"/>
  <c r="BK269" i="23916"/>
  <c r="BL269" i="23916" s="1"/>
  <c r="BJ269" i="23916"/>
  <c r="BI269" i="23916"/>
  <c r="BG269" i="23916"/>
  <c r="FT269" i="23916" s="1"/>
  <c r="BF269" i="23916"/>
  <c r="BE269" i="23916"/>
  <c r="BC269" i="23916"/>
  <c r="BD269" i="23916" s="1"/>
  <c r="BB269" i="23916"/>
  <c r="BA269" i="23916"/>
  <c r="AY269" i="23916"/>
  <c r="FR269" i="23916" s="1"/>
  <c r="AX269" i="23916"/>
  <c r="AW269" i="23916"/>
  <c r="AU269" i="23916"/>
  <c r="AV269" i="23916" s="1"/>
  <c r="AT269" i="23916"/>
  <c r="AS269" i="23916"/>
  <c r="AQ269" i="23916"/>
  <c r="FP269" i="23916" s="1"/>
  <c r="AP269" i="23916"/>
  <c r="AO269" i="23916"/>
  <c r="AM269" i="23916"/>
  <c r="AN269" i="23916" s="1"/>
  <c r="AL269" i="23916"/>
  <c r="AK269" i="23916"/>
  <c r="AI269" i="23916"/>
  <c r="FN269" i="23916" s="1"/>
  <c r="FO269" i="23916" s="1"/>
  <c r="AH269" i="23916"/>
  <c r="AG269" i="23916"/>
  <c r="AE269" i="23916"/>
  <c r="AF269" i="23916" s="1"/>
  <c r="AD269" i="23916"/>
  <c r="AC269" i="23916"/>
  <c r="AA269" i="23916"/>
  <c r="FL269" i="23916" s="1"/>
  <c r="Y269" i="23916"/>
  <c r="W269" i="23916"/>
  <c r="X269" i="23916" s="1"/>
  <c r="V269" i="23916"/>
  <c r="U269" i="23916"/>
  <c r="S269" i="23916"/>
  <c r="FJ269" i="23916" s="1"/>
  <c r="Q269" i="23916"/>
  <c r="Z269" i="23916" s="1"/>
  <c r="P269" i="23916"/>
  <c r="O269" i="23916"/>
  <c r="M269" i="23916"/>
  <c r="L269" i="23916"/>
  <c r="K269" i="23916"/>
  <c r="FB265" i="23916"/>
  <c r="FB264" i="23916"/>
  <c r="FB263" i="23916"/>
  <c r="FE263" i="23916" s="1"/>
  <c r="I265" i="23916"/>
  <c r="I264" i="23916"/>
  <c r="I263" i="23916"/>
  <c r="G265" i="23916"/>
  <c r="G264" i="23916"/>
  <c r="G263" i="23916"/>
  <c r="E265" i="23916"/>
  <c r="E264" i="23916"/>
  <c r="E263" i="23916"/>
  <c r="C265" i="23916"/>
  <c r="C264" i="23916"/>
  <c r="C263" i="23916"/>
  <c r="B265" i="23916"/>
  <c r="B264" i="23916"/>
  <c r="B263" i="23916"/>
  <c r="FE265" i="23916"/>
  <c r="FD265" i="23916"/>
  <c r="FD264" i="23916"/>
  <c r="FE264" i="23916" s="1"/>
  <c r="FD263" i="23916"/>
  <c r="EO265" i="23916"/>
  <c r="EP265" i="23916" s="1"/>
  <c r="EJ265" i="23916"/>
  <c r="EI265" i="23916"/>
  <c r="EG265" i="23916"/>
  <c r="EH265" i="23916" s="1"/>
  <c r="EF265" i="23916"/>
  <c r="EE265" i="23916"/>
  <c r="EC265" i="23916"/>
  <c r="ED265" i="23916" s="1"/>
  <c r="EB265" i="23916"/>
  <c r="EA265" i="23916"/>
  <c r="DY265" i="23916"/>
  <c r="DZ265" i="23916" s="1"/>
  <c r="DX265" i="23916"/>
  <c r="DW265" i="23916"/>
  <c r="DU265" i="23916"/>
  <c r="DV265" i="23916" s="1"/>
  <c r="DT265" i="23916"/>
  <c r="DS265" i="23916"/>
  <c r="DQ265" i="23916"/>
  <c r="DR265" i="23916" s="1"/>
  <c r="DP265" i="23916"/>
  <c r="DO265" i="23916"/>
  <c r="DM265" i="23916"/>
  <c r="DN265" i="23916" s="1"/>
  <c r="DL265" i="23916"/>
  <c r="DK265" i="23916"/>
  <c r="DI265" i="23916"/>
  <c r="DJ265" i="23916" s="1"/>
  <c r="DH265" i="23916"/>
  <c r="DG265" i="23916"/>
  <c r="DE265" i="23916"/>
  <c r="DF265" i="23916" s="1"/>
  <c r="DD265" i="23916"/>
  <c r="DC265" i="23916"/>
  <c r="DA265" i="23916"/>
  <c r="DB265" i="23916" s="1"/>
  <c r="CZ265" i="23916"/>
  <c r="CY265" i="23916"/>
  <c r="CW265" i="23916"/>
  <c r="CX265" i="23916" s="1"/>
  <c r="CV265" i="23916"/>
  <c r="CU265" i="23916"/>
  <c r="CS265" i="23916"/>
  <c r="CT265" i="23916" s="1"/>
  <c r="CR265" i="23916"/>
  <c r="CQ265" i="23916"/>
  <c r="CO265" i="23916"/>
  <c r="CP265" i="23916" s="1"/>
  <c r="CN265" i="23916"/>
  <c r="CM265" i="23916"/>
  <c r="CK265" i="23916"/>
  <c r="CL265" i="23916" s="1"/>
  <c r="CJ265" i="23916"/>
  <c r="CI265" i="23916"/>
  <c r="CG265" i="23916"/>
  <c r="CH265" i="23916" s="1"/>
  <c r="CF265" i="23916"/>
  <c r="CE265" i="23916"/>
  <c r="CC265" i="23916"/>
  <c r="CD265" i="23916" s="1"/>
  <c r="CB265" i="23916"/>
  <c r="CA265" i="23916"/>
  <c r="BY265" i="23916"/>
  <c r="BZ265" i="23916" s="1"/>
  <c r="BX265" i="23916"/>
  <c r="BW265" i="23916"/>
  <c r="BU265" i="23916"/>
  <c r="BV265" i="23916" s="1"/>
  <c r="BT265" i="23916"/>
  <c r="BS265" i="23916"/>
  <c r="BQ265" i="23916"/>
  <c r="BR265" i="23916" s="1"/>
  <c r="BP265" i="23916"/>
  <c r="BO265" i="23916"/>
  <c r="BM265" i="23916"/>
  <c r="BN265" i="23916" s="1"/>
  <c r="BL265" i="23916"/>
  <c r="BK265" i="23916"/>
  <c r="BI265" i="23916"/>
  <c r="BJ265" i="23916" s="1"/>
  <c r="BH265" i="23916"/>
  <c r="BG265" i="23916"/>
  <c r="BE265" i="23916"/>
  <c r="BF265" i="23916" s="1"/>
  <c r="BD265" i="23916"/>
  <c r="BC265" i="23916"/>
  <c r="BA265" i="23916"/>
  <c r="BB265" i="23916" s="1"/>
  <c r="AZ265" i="23916"/>
  <c r="AY265" i="23916"/>
  <c r="AW265" i="23916"/>
  <c r="AX265" i="23916" s="1"/>
  <c r="AV265" i="23916"/>
  <c r="AU265" i="23916"/>
  <c r="AS265" i="23916"/>
  <c r="AT265" i="23916" s="1"/>
  <c r="AR265" i="23916"/>
  <c r="AQ265" i="23916"/>
  <c r="AO265" i="23916"/>
  <c r="AP265" i="23916" s="1"/>
  <c r="AN265" i="23916"/>
  <c r="AM265" i="23916"/>
  <c r="AK265" i="23916"/>
  <c r="AL265" i="23916" s="1"/>
  <c r="AJ265" i="23916"/>
  <c r="AI265" i="23916"/>
  <c r="AG265" i="23916"/>
  <c r="AH265" i="23916" s="1"/>
  <c r="AF265" i="23916"/>
  <c r="AE265" i="23916"/>
  <c r="AC265" i="23916"/>
  <c r="AD265" i="23916" s="1"/>
  <c r="AB265" i="23916"/>
  <c r="AA265" i="23916"/>
  <c r="Y265" i="23916"/>
  <c r="Z265" i="23916" s="1"/>
  <c r="X265" i="23916"/>
  <c r="W265" i="23916"/>
  <c r="U265" i="23916"/>
  <c r="V265" i="23916" s="1"/>
  <c r="T265" i="23916"/>
  <c r="S265" i="23916"/>
  <c r="Q265" i="23916"/>
  <c r="R265" i="23916" s="1"/>
  <c r="P265" i="23916"/>
  <c r="O265" i="23916"/>
  <c r="M265" i="23916"/>
  <c r="N265" i="23916" s="1"/>
  <c r="L265" i="23916"/>
  <c r="K265" i="23916"/>
  <c r="EO264" i="23916"/>
  <c r="EP264" i="23916" s="1"/>
  <c r="EN264" i="23916"/>
  <c r="EM264" i="23916"/>
  <c r="EK264" i="23916"/>
  <c r="EL264" i="23916" s="1"/>
  <c r="EJ264" i="23916"/>
  <c r="EI264" i="23916"/>
  <c r="EG264" i="23916"/>
  <c r="EH264" i="23916" s="1"/>
  <c r="EF264" i="23916"/>
  <c r="EE264" i="23916"/>
  <c r="EC264" i="23916"/>
  <c r="ED264" i="23916" s="1"/>
  <c r="EB264" i="23916"/>
  <c r="EA264" i="23916"/>
  <c r="DY264" i="23916"/>
  <c r="DZ264" i="23916" s="1"/>
  <c r="DX264" i="23916"/>
  <c r="DW264" i="23916"/>
  <c r="DU264" i="23916"/>
  <c r="DV264" i="23916" s="1"/>
  <c r="DT264" i="23916"/>
  <c r="DS264" i="23916"/>
  <c r="DQ264" i="23916"/>
  <c r="DR264" i="23916" s="1"/>
  <c r="DP264" i="23916"/>
  <c r="DO264" i="23916"/>
  <c r="DM264" i="23916"/>
  <c r="DN264" i="23916" s="1"/>
  <c r="DL264" i="23916"/>
  <c r="DK264" i="23916"/>
  <c r="DI264" i="23916"/>
  <c r="DJ264" i="23916" s="1"/>
  <c r="DH264" i="23916"/>
  <c r="DG264" i="23916"/>
  <c r="DE264" i="23916"/>
  <c r="DF264" i="23916" s="1"/>
  <c r="DD264" i="23916"/>
  <c r="DC264" i="23916"/>
  <c r="DA264" i="23916"/>
  <c r="DB264" i="23916" s="1"/>
  <c r="CZ264" i="23916"/>
  <c r="CY264" i="23916"/>
  <c r="CW264" i="23916"/>
  <c r="CX264" i="23916" s="1"/>
  <c r="CV264" i="23916"/>
  <c r="CU264" i="23916"/>
  <c r="CS264" i="23916"/>
  <c r="CT264" i="23916" s="1"/>
  <c r="CR264" i="23916"/>
  <c r="CQ264" i="23916"/>
  <c r="CO264" i="23916"/>
  <c r="CP264" i="23916" s="1"/>
  <c r="CN264" i="23916"/>
  <c r="CM264" i="23916"/>
  <c r="CK264" i="23916"/>
  <c r="CL264" i="23916" s="1"/>
  <c r="CJ264" i="23916"/>
  <c r="CI264" i="23916"/>
  <c r="CG264" i="23916"/>
  <c r="CH264" i="23916" s="1"/>
  <c r="CF264" i="23916"/>
  <c r="CE264" i="23916"/>
  <c r="CC264" i="23916"/>
  <c r="CD264" i="23916" s="1"/>
  <c r="CB264" i="23916"/>
  <c r="CA264" i="23916"/>
  <c r="BY264" i="23916"/>
  <c r="BX264" i="23916"/>
  <c r="BW264" i="23916"/>
  <c r="BU264" i="23916"/>
  <c r="BT264" i="23916"/>
  <c r="BS264" i="23916"/>
  <c r="BQ264" i="23916"/>
  <c r="BP264" i="23916"/>
  <c r="BO264" i="23916"/>
  <c r="BM264" i="23916"/>
  <c r="BN264" i="23916" s="1"/>
  <c r="BL264" i="23916"/>
  <c r="BK264" i="23916"/>
  <c r="BI264" i="23916"/>
  <c r="BJ264" i="23916" s="1"/>
  <c r="BH264" i="23916"/>
  <c r="BG264" i="23916"/>
  <c r="BE264" i="23916"/>
  <c r="BD264" i="23916"/>
  <c r="BC264" i="23916"/>
  <c r="BA264" i="23916"/>
  <c r="AZ264" i="23916"/>
  <c r="AY264" i="23916"/>
  <c r="AW264" i="23916"/>
  <c r="AX264" i="23916" s="1"/>
  <c r="AV264" i="23916"/>
  <c r="AU264" i="23916"/>
  <c r="AS264" i="23916"/>
  <c r="AT264" i="23916" s="1"/>
  <c r="AR264" i="23916"/>
  <c r="AQ264" i="23916"/>
  <c r="AO264" i="23916"/>
  <c r="AN264" i="23916"/>
  <c r="AM264" i="23916"/>
  <c r="AK264" i="23916"/>
  <c r="AJ264" i="23916"/>
  <c r="AI264" i="23916"/>
  <c r="AG264" i="23916"/>
  <c r="AH264" i="23916" s="1"/>
  <c r="AF264" i="23916"/>
  <c r="AE264" i="23916"/>
  <c r="AC264" i="23916"/>
  <c r="AD264" i="23916" s="1"/>
  <c r="AB264" i="23916"/>
  <c r="AA264" i="23916"/>
  <c r="Y264" i="23916"/>
  <c r="W264" i="23916"/>
  <c r="U264" i="23916"/>
  <c r="T264" i="23916"/>
  <c r="S264" i="23916"/>
  <c r="Q264" i="23916"/>
  <c r="R264" i="23916" s="1"/>
  <c r="O264" i="23916"/>
  <c r="X264" i="23916" s="1"/>
  <c r="M264" i="23916"/>
  <c r="N264" i="23916" s="1"/>
  <c r="L264" i="23916"/>
  <c r="K264" i="23916"/>
  <c r="EO263" i="23916"/>
  <c r="EM263" i="23916"/>
  <c r="EN263" i="23916" s="1"/>
  <c r="EK263" i="23916"/>
  <c r="EJ263" i="23916"/>
  <c r="EI263" i="23916"/>
  <c r="EG263" i="23916"/>
  <c r="EH263" i="23916" s="1"/>
  <c r="EE263" i="23916"/>
  <c r="EF263" i="23916" s="1"/>
  <c r="EC263" i="23916"/>
  <c r="ED263" i="23916" s="1"/>
  <c r="EB263" i="23916"/>
  <c r="EA263" i="23916"/>
  <c r="DY263" i="23916"/>
  <c r="DW263" i="23916"/>
  <c r="DX263" i="23916" s="1"/>
  <c r="DU263" i="23916"/>
  <c r="DT263" i="23916"/>
  <c r="DS263" i="23916"/>
  <c r="DQ263" i="23916"/>
  <c r="DR263" i="23916" s="1"/>
  <c r="DO263" i="23916"/>
  <c r="DP263" i="23916" s="1"/>
  <c r="DM263" i="23916"/>
  <c r="DN263" i="23916" s="1"/>
  <c r="DL263" i="23916"/>
  <c r="DK263" i="23916"/>
  <c r="DI263" i="23916"/>
  <c r="DG263" i="23916"/>
  <c r="DH263" i="23916" s="1"/>
  <c r="DE263" i="23916"/>
  <c r="DD263" i="23916"/>
  <c r="DC263" i="23916"/>
  <c r="DA263" i="23916"/>
  <c r="DB263" i="23916" s="1"/>
  <c r="CY263" i="23916"/>
  <c r="CZ263" i="23916" s="1"/>
  <c r="CW263" i="23916"/>
  <c r="CX263" i="23916" s="1"/>
  <c r="CV263" i="23916"/>
  <c r="CU263" i="23916"/>
  <c r="CS263" i="23916"/>
  <c r="CQ263" i="23916"/>
  <c r="CR263" i="23916" s="1"/>
  <c r="CO263" i="23916"/>
  <c r="CN263" i="23916"/>
  <c r="CM263" i="23916"/>
  <c r="CK263" i="23916"/>
  <c r="CL263" i="23916" s="1"/>
  <c r="CI263" i="23916"/>
  <c r="CJ263" i="23916" s="1"/>
  <c r="CG263" i="23916"/>
  <c r="CH263" i="23916" s="1"/>
  <c r="CF263" i="23916"/>
  <c r="CE263" i="23916"/>
  <c r="CC263" i="23916"/>
  <c r="CA263" i="23916"/>
  <c r="CB263" i="23916" s="1"/>
  <c r="BY263" i="23916"/>
  <c r="BX263" i="23916"/>
  <c r="BW263" i="23916"/>
  <c r="BU263" i="23916"/>
  <c r="BV263" i="23916" s="1"/>
  <c r="BS263" i="23916"/>
  <c r="BT263" i="23916" s="1"/>
  <c r="BQ263" i="23916"/>
  <c r="BR263" i="23916" s="1"/>
  <c r="BP263" i="23916"/>
  <c r="BO263" i="23916"/>
  <c r="BM263" i="23916"/>
  <c r="BK263" i="23916"/>
  <c r="BL263" i="23916" s="1"/>
  <c r="BI263" i="23916"/>
  <c r="BH263" i="23916"/>
  <c r="BG263" i="23916"/>
  <c r="BE263" i="23916"/>
  <c r="BF263" i="23916" s="1"/>
  <c r="BC263" i="23916"/>
  <c r="BD263" i="23916" s="1"/>
  <c r="BA263" i="23916"/>
  <c r="AY263" i="23916"/>
  <c r="AW263" i="23916"/>
  <c r="AU263" i="23916"/>
  <c r="AV263" i="23916" s="1"/>
  <c r="AS263" i="23916"/>
  <c r="AT263" i="23916" s="1"/>
  <c r="AQ263" i="23916"/>
  <c r="FP263" i="23916" s="1"/>
  <c r="AO263" i="23916"/>
  <c r="AP263" i="23916" s="1"/>
  <c r="AM263" i="23916"/>
  <c r="AN263" i="23916" s="1"/>
  <c r="AK263" i="23916"/>
  <c r="AL263" i="23916" s="1"/>
  <c r="AI263" i="23916"/>
  <c r="FN263" i="23916" s="1"/>
  <c r="AG263" i="23916"/>
  <c r="AH263" i="23916" s="1"/>
  <c r="AE263" i="23916"/>
  <c r="AF263" i="23916" s="1"/>
  <c r="AC263" i="23916"/>
  <c r="AD263" i="23916" s="1"/>
  <c r="AA263" i="23916"/>
  <c r="FL263" i="23916" s="1"/>
  <c r="Y263" i="23916"/>
  <c r="Z263" i="23916" s="1"/>
  <c r="W263" i="23916"/>
  <c r="X263" i="23916" s="1"/>
  <c r="U263" i="23916"/>
  <c r="V263" i="23916" s="1"/>
  <c r="S263" i="23916"/>
  <c r="FJ263" i="23916" s="1"/>
  <c r="Q263" i="23916"/>
  <c r="R263" i="23916" s="1"/>
  <c r="O263" i="23916"/>
  <c r="P263" i="23916" s="1"/>
  <c r="M263" i="23916"/>
  <c r="N263" i="23916" s="1"/>
  <c r="K263" i="23916"/>
  <c r="L263" i="23916" s="1"/>
  <c r="GN254" i="23916"/>
  <c r="GL254" i="23916"/>
  <c r="GJ254" i="23916"/>
  <c r="GH254" i="23916"/>
  <c r="GK254" i="23916" s="1"/>
  <c r="GF254" i="23916"/>
  <c r="GD254" i="23916"/>
  <c r="GB254" i="23916"/>
  <c r="FZ254" i="23916"/>
  <c r="GC254" i="23916" s="1"/>
  <c r="FX254" i="23916"/>
  <c r="FV254" i="23916"/>
  <c r="FT254" i="23916"/>
  <c r="FR254" i="23916"/>
  <c r="FU254" i="23916" s="1"/>
  <c r="DK255" i="23916"/>
  <c r="DI255" i="23916"/>
  <c r="DG255" i="23916"/>
  <c r="DE255" i="23916"/>
  <c r="DF255" i="23916" s="1"/>
  <c r="DC255" i="23916"/>
  <c r="DA255" i="23916"/>
  <c r="CY255" i="23916"/>
  <c r="CW255" i="23916"/>
  <c r="CU255" i="23916"/>
  <c r="CS255" i="23916"/>
  <c r="CQ255" i="23916"/>
  <c r="CO255" i="23916"/>
  <c r="CP255" i="23916" s="1"/>
  <c r="CM255" i="23916"/>
  <c r="CK255" i="23916"/>
  <c r="CI255" i="23916"/>
  <c r="CG255" i="23916"/>
  <c r="CE255" i="23916"/>
  <c r="CC255" i="23916"/>
  <c r="CA255" i="23916"/>
  <c r="BY255" i="23916"/>
  <c r="BZ255" i="23916" s="1"/>
  <c r="BW255" i="23916"/>
  <c r="BU255" i="23916"/>
  <c r="BS255" i="23916"/>
  <c r="BQ255" i="23916"/>
  <c r="BO255" i="23916"/>
  <c r="GO254" i="23916"/>
  <c r="GI254" i="23916"/>
  <c r="GG254" i="23916"/>
  <c r="FY254" i="23916"/>
  <c r="FB255" i="23916"/>
  <c r="DJ255" i="23916"/>
  <c r="DJ254" i="23916"/>
  <c r="DH254" i="23916"/>
  <c r="DF254" i="23916"/>
  <c r="DD254" i="23916"/>
  <c r="DB255" i="23916"/>
  <c r="DB254" i="23916"/>
  <c r="CZ254" i="23916"/>
  <c r="CX255" i="23916"/>
  <c r="CX254" i="23916"/>
  <c r="CV254" i="23916"/>
  <c r="CT255" i="23916"/>
  <c r="CT254" i="23916"/>
  <c r="CR254" i="23916"/>
  <c r="CP254" i="23916"/>
  <c r="CN254" i="23916"/>
  <c r="CL255" i="23916"/>
  <c r="CL254" i="23916"/>
  <c r="CJ254" i="23916"/>
  <c r="CH255" i="23916"/>
  <c r="CH254" i="23916"/>
  <c r="CF254" i="23916"/>
  <c r="CD255" i="23916"/>
  <c r="CD254" i="23916"/>
  <c r="CB254" i="23916"/>
  <c r="BZ254" i="23916"/>
  <c r="BX254" i="23916"/>
  <c r="BV254" i="23916"/>
  <c r="BT254" i="23916"/>
  <c r="BR254" i="23916"/>
  <c r="BP254" i="23916"/>
  <c r="I255" i="23916"/>
  <c r="G255" i="23916"/>
  <c r="E255" i="23916"/>
  <c r="C255" i="23916"/>
  <c r="FD255" i="23916"/>
  <c r="FE255" i="23916" s="1"/>
  <c r="EO255" i="23916"/>
  <c r="EP255" i="23916" s="1"/>
  <c r="EN255" i="23916"/>
  <c r="EM255" i="23916"/>
  <c r="EK255" i="23916"/>
  <c r="EL255" i="23916" s="1"/>
  <c r="EJ255" i="23916"/>
  <c r="EI255" i="23916"/>
  <c r="EG255" i="23916"/>
  <c r="EH255" i="23916" s="1"/>
  <c r="EF255" i="23916"/>
  <c r="EE255" i="23916"/>
  <c r="EC255" i="23916"/>
  <c r="ED255" i="23916" s="1"/>
  <c r="EB255" i="23916"/>
  <c r="EA255" i="23916"/>
  <c r="DY255" i="23916"/>
  <c r="DZ255" i="23916" s="1"/>
  <c r="DW255" i="23916"/>
  <c r="DU255" i="23916"/>
  <c r="DV255" i="23916" s="1"/>
  <c r="DT255" i="23916"/>
  <c r="DS255" i="23916"/>
  <c r="DQ255" i="23916"/>
  <c r="DR255" i="23916" s="1"/>
  <c r="DO255" i="23916"/>
  <c r="DX255" i="23916" s="1"/>
  <c r="DN255" i="23916"/>
  <c r="DM255" i="23916"/>
  <c r="DL255" i="23916"/>
  <c r="BM255" i="23916"/>
  <c r="BK255" i="23916"/>
  <c r="BI255" i="23916"/>
  <c r="BG255" i="23916"/>
  <c r="BE255" i="23916"/>
  <c r="BC255" i="23916"/>
  <c r="BA255" i="23916"/>
  <c r="AY255" i="23916"/>
  <c r="AW255" i="23916"/>
  <c r="AU255" i="23916"/>
  <c r="AS255" i="23916"/>
  <c r="AQ255" i="23916"/>
  <c r="AO255" i="23916"/>
  <c r="AM255" i="23916"/>
  <c r="AK255" i="23916"/>
  <c r="AI255" i="23916"/>
  <c r="AG255" i="23916"/>
  <c r="AE255" i="23916"/>
  <c r="AC255" i="23916"/>
  <c r="AA255" i="23916"/>
  <c r="Y255" i="23916"/>
  <c r="W255" i="23916"/>
  <c r="U255" i="23916"/>
  <c r="S255" i="23916"/>
  <c r="Q255" i="23916"/>
  <c r="R255" i="23916" s="1"/>
  <c r="O255" i="23916"/>
  <c r="P255" i="23916" s="1"/>
  <c r="M255" i="23916"/>
  <c r="N255" i="23916" s="1"/>
  <c r="K255" i="23916"/>
  <c r="FP254" i="23916"/>
  <c r="FQ254" i="23916" s="1"/>
  <c r="FN254" i="23916"/>
  <c r="FL254" i="23916"/>
  <c r="FJ254" i="23916"/>
  <c r="FH254" i="23916"/>
  <c r="FH270" i="23916" s="1"/>
  <c r="FI270" i="23916" s="1"/>
  <c r="FF254" i="23916"/>
  <c r="FF270" i="23916" s="1"/>
  <c r="FG270" i="23916" s="1"/>
  <c r="FE254" i="23916"/>
  <c r="EP254" i="23916"/>
  <c r="EN254" i="23916"/>
  <c r="EL254" i="23916"/>
  <c r="EJ254" i="23916"/>
  <c r="EH254" i="23916"/>
  <c r="EF254" i="23916"/>
  <c r="ED254" i="23916"/>
  <c r="EB254" i="23916"/>
  <c r="DZ254" i="23916"/>
  <c r="DX254" i="23916"/>
  <c r="DV254" i="23916"/>
  <c r="DT254" i="23916"/>
  <c r="DR254" i="23916"/>
  <c r="DP254" i="23916"/>
  <c r="DN254" i="23916"/>
  <c r="DL254" i="23916"/>
  <c r="BN254" i="23916"/>
  <c r="BL254" i="23916"/>
  <c r="BJ254" i="23916"/>
  <c r="BH254" i="23916"/>
  <c r="BF254" i="23916"/>
  <c r="BD254" i="23916"/>
  <c r="BB254" i="23916"/>
  <c r="AZ254" i="23916"/>
  <c r="AX254" i="23916"/>
  <c r="AV254" i="23916"/>
  <c r="AT254" i="23916"/>
  <c r="AR254" i="23916"/>
  <c r="AP254" i="23916"/>
  <c r="AN254" i="23916"/>
  <c r="AL254" i="23916"/>
  <c r="AJ254" i="23916"/>
  <c r="AH254" i="23916"/>
  <c r="AF254" i="23916"/>
  <c r="AD254" i="23916"/>
  <c r="AB254" i="23916"/>
  <c r="Z254" i="23916"/>
  <c r="X254" i="23916"/>
  <c r="V254" i="23916"/>
  <c r="T254" i="23916"/>
  <c r="R254" i="23916"/>
  <c r="P254" i="23916"/>
  <c r="N254" i="23916"/>
  <c r="L254" i="23916"/>
  <c r="FB250" i="23916"/>
  <c r="EP250" i="23916"/>
  <c r="EO250" i="23916"/>
  <c r="EM250" i="23916"/>
  <c r="EN250" i="23916" s="1"/>
  <c r="EL250" i="23916"/>
  <c r="EK250" i="23916"/>
  <c r="EI250" i="23916"/>
  <c r="EJ250" i="23916" s="1"/>
  <c r="EH250" i="23916"/>
  <c r="EG250" i="23916"/>
  <c r="EE250" i="23916"/>
  <c r="EF250" i="23916" s="1"/>
  <c r="ED250" i="23916"/>
  <c r="EC250" i="23916"/>
  <c r="EA250" i="23916"/>
  <c r="EB250" i="23916" s="1"/>
  <c r="DZ250" i="23916"/>
  <c r="DY250" i="23916"/>
  <c r="DW250" i="23916"/>
  <c r="DX250" i="23916" s="1"/>
  <c r="DV250" i="23916"/>
  <c r="DU250" i="23916"/>
  <c r="DS250" i="23916"/>
  <c r="DT250" i="23916" s="1"/>
  <c r="DR250" i="23916"/>
  <c r="DQ250" i="23916"/>
  <c r="DO250" i="23916"/>
  <c r="DP250" i="23916" s="1"/>
  <c r="DN250" i="23916"/>
  <c r="DM250" i="23916"/>
  <c r="DK250" i="23916"/>
  <c r="DL250" i="23916" s="1"/>
  <c r="DJ250" i="23916"/>
  <c r="DI250" i="23916"/>
  <c r="DG250" i="23916"/>
  <c r="DH250" i="23916" s="1"/>
  <c r="DF250" i="23916"/>
  <c r="DE250" i="23916"/>
  <c r="DC250" i="23916"/>
  <c r="DD250" i="23916" s="1"/>
  <c r="DB250" i="23916"/>
  <c r="DA250" i="23916"/>
  <c r="CY250" i="23916"/>
  <c r="CZ250" i="23916" s="1"/>
  <c r="CX250" i="23916"/>
  <c r="CW250" i="23916"/>
  <c r="CU250" i="23916"/>
  <c r="CV250" i="23916" s="1"/>
  <c r="CT250" i="23916"/>
  <c r="CS250" i="23916"/>
  <c r="CQ250" i="23916"/>
  <c r="CR250" i="23916" s="1"/>
  <c r="CP250" i="23916"/>
  <c r="CO250" i="23916"/>
  <c r="CM250" i="23916"/>
  <c r="CN250" i="23916" s="1"/>
  <c r="CL250" i="23916"/>
  <c r="CK250" i="23916"/>
  <c r="CI250" i="23916"/>
  <c r="CJ250" i="23916" s="1"/>
  <c r="CH250" i="23916"/>
  <c r="CG250" i="23916"/>
  <c r="CE250" i="23916"/>
  <c r="CF250" i="23916" s="1"/>
  <c r="CD250" i="23916"/>
  <c r="CC250" i="23916"/>
  <c r="CA250" i="23916"/>
  <c r="CB250" i="23916" s="1"/>
  <c r="BZ250" i="23916"/>
  <c r="BY250" i="23916"/>
  <c r="BW250" i="23916"/>
  <c r="BX250" i="23916" s="1"/>
  <c r="BV250" i="23916"/>
  <c r="BU250" i="23916"/>
  <c r="BS250" i="23916"/>
  <c r="BT250" i="23916" s="1"/>
  <c r="BR250" i="23916"/>
  <c r="BQ250" i="23916"/>
  <c r="BO250" i="23916"/>
  <c r="BP250" i="23916" s="1"/>
  <c r="BN250" i="23916"/>
  <c r="BM250" i="23916"/>
  <c r="BK250" i="23916"/>
  <c r="BL250" i="23916" s="1"/>
  <c r="BJ250" i="23916"/>
  <c r="BI250" i="23916"/>
  <c r="BG250" i="23916"/>
  <c r="BH250" i="23916" s="1"/>
  <c r="BF250" i="23916"/>
  <c r="BE250" i="23916"/>
  <c r="BC250" i="23916"/>
  <c r="BD250" i="23916" s="1"/>
  <c r="BB250" i="23916"/>
  <c r="BA250" i="23916"/>
  <c r="AY250" i="23916"/>
  <c r="AZ250" i="23916" s="1"/>
  <c r="AX250" i="23916"/>
  <c r="AW250" i="23916"/>
  <c r="AU250" i="23916"/>
  <c r="AV250" i="23916" s="1"/>
  <c r="AT250" i="23916"/>
  <c r="AS250" i="23916"/>
  <c r="AQ250" i="23916"/>
  <c r="AR250" i="23916" s="1"/>
  <c r="AP250" i="23916"/>
  <c r="AO250" i="23916"/>
  <c r="AM250" i="23916"/>
  <c r="AN250" i="23916" s="1"/>
  <c r="AL250" i="23916"/>
  <c r="AK250" i="23916"/>
  <c r="AI250" i="23916"/>
  <c r="AJ250" i="23916" s="1"/>
  <c r="AH250" i="23916"/>
  <c r="AG250" i="23916"/>
  <c r="AE250" i="23916"/>
  <c r="AF250" i="23916" s="1"/>
  <c r="AD250" i="23916"/>
  <c r="AC250" i="23916"/>
  <c r="AA250" i="23916"/>
  <c r="AB250" i="23916" s="1"/>
  <c r="Z250" i="23916"/>
  <c r="Y250" i="23916"/>
  <c r="W250" i="23916"/>
  <c r="X250" i="23916" s="1"/>
  <c r="V250" i="23916"/>
  <c r="U250" i="23916"/>
  <c r="S250" i="23916"/>
  <c r="T250" i="23916" s="1"/>
  <c r="Q250" i="23916"/>
  <c r="O250" i="23916"/>
  <c r="P250" i="23916" s="1"/>
  <c r="N250" i="23916"/>
  <c r="M250" i="23916"/>
  <c r="K250" i="23916"/>
  <c r="L250" i="23916" s="1"/>
  <c r="I250" i="23916"/>
  <c r="R250" i="23916" s="1"/>
  <c r="G250" i="23916"/>
  <c r="E250" i="23916"/>
  <c r="C250" i="23916"/>
  <c r="FE250" i="23916"/>
  <c r="FD250" i="23916"/>
  <c r="FB247" i="23916"/>
  <c r="FB248" i="23916" s="1"/>
  <c r="EU248" i="23916"/>
  <c r="ES248" i="23916"/>
  <c r="I247" i="23916"/>
  <c r="I248" i="23916" s="1"/>
  <c r="G248" i="23916"/>
  <c r="G247" i="23916"/>
  <c r="E247" i="23916"/>
  <c r="E248" i="23916" s="1"/>
  <c r="C248" i="23916"/>
  <c r="C247" i="23916"/>
  <c r="FD247" i="23916"/>
  <c r="FD248" i="23916" s="1"/>
  <c r="EP247" i="23916"/>
  <c r="EO247" i="23916"/>
  <c r="EO248" i="23916" s="1"/>
  <c r="EM247" i="23916"/>
  <c r="EM248" i="23916" s="1"/>
  <c r="EL247" i="23916"/>
  <c r="EK247" i="23916"/>
  <c r="EK248" i="23916" s="1"/>
  <c r="EI247" i="23916"/>
  <c r="EQ247" i="23916" s="1"/>
  <c r="EH247" i="23916"/>
  <c r="EG247" i="23916"/>
  <c r="EG248" i="23916" s="1"/>
  <c r="EE247" i="23916"/>
  <c r="EE248" i="23916" s="1"/>
  <c r="ED247" i="23916"/>
  <c r="EC247" i="23916"/>
  <c r="EC248" i="23916" s="1"/>
  <c r="EA247" i="23916"/>
  <c r="EA248" i="23916" s="1"/>
  <c r="DZ247" i="23916"/>
  <c r="DY247" i="23916"/>
  <c r="DY248" i="23916" s="1"/>
  <c r="DW247" i="23916"/>
  <c r="DW248" i="23916" s="1"/>
  <c r="DV247" i="23916"/>
  <c r="DU247" i="23916"/>
  <c r="DU248" i="23916" s="1"/>
  <c r="DS247" i="23916"/>
  <c r="DS248" i="23916" s="1"/>
  <c r="DR247" i="23916"/>
  <c r="DQ247" i="23916"/>
  <c r="DQ248" i="23916" s="1"/>
  <c r="DO247" i="23916"/>
  <c r="DO248" i="23916" s="1"/>
  <c r="DN247" i="23916"/>
  <c r="DM247" i="23916"/>
  <c r="DM248" i="23916" s="1"/>
  <c r="DK247" i="23916"/>
  <c r="DK248" i="23916" s="1"/>
  <c r="DJ247" i="23916"/>
  <c r="DI247" i="23916"/>
  <c r="DI248" i="23916" s="1"/>
  <c r="DG247" i="23916"/>
  <c r="DG248" i="23916" s="1"/>
  <c r="DF247" i="23916"/>
  <c r="DE247" i="23916"/>
  <c r="DE248" i="23916" s="1"/>
  <c r="DC247" i="23916"/>
  <c r="DC248" i="23916" s="1"/>
  <c r="DB247" i="23916"/>
  <c r="DA247" i="23916"/>
  <c r="DA248" i="23916" s="1"/>
  <c r="CY247" i="23916"/>
  <c r="CY248" i="23916" s="1"/>
  <c r="CX247" i="23916"/>
  <c r="CW247" i="23916"/>
  <c r="CW248" i="23916" s="1"/>
  <c r="CU247" i="23916"/>
  <c r="CU248" i="23916" s="1"/>
  <c r="CT247" i="23916"/>
  <c r="CS247" i="23916"/>
  <c r="CS248" i="23916" s="1"/>
  <c r="CQ247" i="23916"/>
  <c r="CQ248" i="23916" s="1"/>
  <c r="CP247" i="23916"/>
  <c r="CO247" i="23916"/>
  <c r="CO248" i="23916" s="1"/>
  <c r="CM247" i="23916"/>
  <c r="CM248" i="23916" s="1"/>
  <c r="CL247" i="23916"/>
  <c r="CK247" i="23916"/>
  <c r="CK248" i="23916" s="1"/>
  <c r="CI247" i="23916"/>
  <c r="CI248" i="23916" s="1"/>
  <c r="CH247" i="23916"/>
  <c r="CG247" i="23916"/>
  <c r="CG248" i="23916" s="1"/>
  <c r="CE247" i="23916"/>
  <c r="CE248" i="23916" s="1"/>
  <c r="CD247" i="23916"/>
  <c r="CC247" i="23916"/>
  <c r="CC248" i="23916" s="1"/>
  <c r="CA247" i="23916"/>
  <c r="CA248" i="23916" s="1"/>
  <c r="BZ247" i="23916"/>
  <c r="BY247" i="23916"/>
  <c r="BY248" i="23916" s="1"/>
  <c r="BW247" i="23916"/>
  <c r="BW248" i="23916" s="1"/>
  <c r="BV247" i="23916"/>
  <c r="BU247" i="23916"/>
  <c r="BU248" i="23916" s="1"/>
  <c r="BS247" i="23916"/>
  <c r="BS248" i="23916" s="1"/>
  <c r="BR247" i="23916"/>
  <c r="BQ247" i="23916"/>
  <c r="BQ248" i="23916" s="1"/>
  <c r="BO247" i="23916"/>
  <c r="BO248" i="23916" s="1"/>
  <c r="BN247" i="23916"/>
  <c r="BM247" i="23916"/>
  <c r="BM248" i="23916" s="1"/>
  <c r="BK247" i="23916"/>
  <c r="BK248" i="23916" s="1"/>
  <c r="BJ247" i="23916"/>
  <c r="BI247" i="23916"/>
  <c r="BI248" i="23916" s="1"/>
  <c r="BG247" i="23916"/>
  <c r="BG248" i="23916" s="1"/>
  <c r="BF247" i="23916"/>
  <c r="BE247" i="23916"/>
  <c r="BE248" i="23916" s="1"/>
  <c r="BC247" i="23916"/>
  <c r="BC248" i="23916" s="1"/>
  <c r="BB247" i="23916"/>
  <c r="BA247" i="23916"/>
  <c r="BA248" i="23916" s="1"/>
  <c r="AY247" i="23916"/>
  <c r="AY248" i="23916" s="1"/>
  <c r="AX247" i="23916"/>
  <c r="AW247" i="23916"/>
  <c r="AW248" i="23916" s="1"/>
  <c r="AU247" i="23916"/>
  <c r="AU248" i="23916" s="1"/>
  <c r="AT247" i="23916"/>
  <c r="AS247" i="23916"/>
  <c r="AS248" i="23916" s="1"/>
  <c r="AQ247" i="23916"/>
  <c r="AQ248" i="23916" s="1"/>
  <c r="AP247" i="23916"/>
  <c r="AO247" i="23916"/>
  <c r="AO248" i="23916" s="1"/>
  <c r="AM247" i="23916"/>
  <c r="AM248" i="23916" s="1"/>
  <c r="AL247" i="23916"/>
  <c r="AK247" i="23916"/>
  <c r="AK248" i="23916" s="1"/>
  <c r="AI247" i="23916"/>
  <c r="AI248" i="23916" s="1"/>
  <c r="AH247" i="23916"/>
  <c r="AG247" i="23916"/>
  <c r="AG248" i="23916" s="1"/>
  <c r="AE247" i="23916"/>
  <c r="AE248" i="23916" s="1"/>
  <c r="AD247" i="23916"/>
  <c r="AC247" i="23916"/>
  <c r="AC248" i="23916" s="1"/>
  <c r="AA247" i="23916"/>
  <c r="AA248" i="23916" s="1"/>
  <c r="Z247" i="23916"/>
  <c r="Y247" i="23916"/>
  <c r="Y248" i="23916" s="1"/>
  <c r="W247" i="23916"/>
  <c r="W248" i="23916" s="1"/>
  <c r="V247" i="23916"/>
  <c r="U247" i="23916"/>
  <c r="U248" i="23916" s="1"/>
  <c r="S247" i="23916"/>
  <c r="S248" i="23916" s="1"/>
  <c r="R247" i="23916"/>
  <c r="Q247" i="23916"/>
  <c r="Q248" i="23916" s="1"/>
  <c r="O247" i="23916"/>
  <c r="O248" i="23916" s="1"/>
  <c r="P248" i="23916" s="1"/>
  <c r="N247" i="23916"/>
  <c r="M247" i="23916"/>
  <c r="M248" i="23916" s="1"/>
  <c r="K247" i="23916"/>
  <c r="K248" i="23916" s="1"/>
  <c r="L248" i="23916" s="1"/>
  <c r="FD245" i="23916"/>
  <c r="FB245" i="23916"/>
  <c r="EO245" i="23916"/>
  <c r="EM245" i="23916"/>
  <c r="EK245" i="23916"/>
  <c r="EI245" i="23916"/>
  <c r="EG245" i="23916"/>
  <c r="EE245" i="23916"/>
  <c r="EC245" i="23916"/>
  <c r="EA245" i="23916"/>
  <c r="DY245" i="23916"/>
  <c r="DW245" i="23916"/>
  <c r="DU245" i="23916"/>
  <c r="DS245" i="23916"/>
  <c r="DQ245" i="23916"/>
  <c r="DO245" i="23916"/>
  <c r="DM245" i="23916"/>
  <c r="DK245" i="23916"/>
  <c r="DI245" i="23916"/>
  <c r="DG245" i="23916"/>
  <c r="DE245" i="23916"/>
  <c r="DC245" i="23916"/>
  <c r="DA245" i="23916"/>
  <c r="CY245" i="23916"/>
  <c r="CW245" i="23916"/>
  <c r="CU245" i="23916"/>
  <c r="CS245" i="23916"/>
  <c r="CQ245" i="23916"/>
  <c r="CO245" i="23916"/>
  <c r="CM245" i="23916"/>
  <c r="CK245" i="23916"/>
  <c r="CI245" i="23916"/>
  <c r="CG245" i="23916"/>
  <c r="CE245" i="23916"/>
  <c r="CC245" i="23916"/>
  <c r="CA245" i="23916"/>
  <c r="BY245" i="23916"/>
  <c r="BW245" i="23916"/>
  <c r="BU245" i="23916"/>
  <c r="BS245" i="23916"/>
  <c r="BQ245" i="23916"/>
  <c r="BO245" i="23916"/>
  <c r="BM245" i="23916"/>
  <c r="BK245" i="23916"/>
  <c r="BI245" i="23916"/>
  <c r="BG245" i="23916"/>
  <c r="BE245" i="23916"/>
  <c r="BC245" i="23916"/>
  <c r="BA245" i="23916"/>
  <c r="AY245" i="23916"/>
  <c r="AW245" i="23916"/>
  <c r="AU245" i="23916"/>
  <c r="AS245" i="23916"/>
  <c r="AQ245" i="23916"/>
  <c r="AO245" i="23916"/>
  <c r="AM245" i="23916"/>
  <c r="AK245" i="23916"/>
  <c r="AI245" i="23916"/>
  <c r="AG245" i="23916"/>
  <c r="AE245" i="23916"/>
  <c r="AC245" i="23916"/>
  <c r="AA245" i="23916"/>
  <c r="Y245" i="23916"/>
  <c r="W245" i="23916"/>
  <c r="U245" i="23916"/>
  <c r="S245" i="23916"/>
  <c r="Q245" i="23916"/>
  <c r="O245" i="23916"/>
  <c r="M245" i="23916"/>
  <c r="K245" i="23916"/>
  <c r="I245" i="23916"/>
  <c r="G245" i="23916"/>
  <c r="E245" i="23916"/>
  <c r="C245" i="23916"/>
  <c r="EN244" i="23916"/>
  <c r="EN243" i="23916"/>
  <c r="EL244" i="23916"/>
  <c r="EL243" i="23916"/>
  <c r="EJ244" i="23916"/>
  <c r="EJ243" i="23916"/>
  <c r="EH244" i="23916"/>
  <c r="EH243" i="23916"/>
  <c r="EF244" i="23916"/>
  <c r="EF243" i="23916"/>
  <c r="ED244" i="23916"/>
  <c r="ED243" i="23916"/>
  <c r="EB244" i="23916"/>
  <c r="EB243" i="23916"/>
  <c r="DZ244" i="23916"/>
  <c r="DZ243" i="23916"/>
  <c r="DX244" i="23916"/>
  <c r="DX243" i="23916"/>
  <c r="DV244" i="23916"/>
  <c r="DV243" i="23916"/>
  <c r="DT244" i="23916"/>
  <c r="DT243" i="23916"/>
  <c r="DR244" i="23916"/>
  <c r="DR243" i="23916"/>
  <c r="DP244" i="23916"/>
  <c r="DP243" i="23916"/>
  <c r="DN244" i="23916"/>
  <c r="DN243" i="23916"/>
  <c r="DL244" i="23916"/>
  <c r="DL243" i="23916"/>
  <c r="DJ244" i="23916"/>
  <c r="DJ243" i="23916"/>
  <c r="DH244" i="23916"/>
  <c r="DH243" i="23916"/>
  <c r="DF244" i="23916"/>
  <c r="DF243" i="23916"/>
  <c r="DD244" i="23916"/>
  <c r="DD243" i="23916"/>
  <c r="DB244" i="23916"/>
  <c r="DB243" i="23916"/>
  <c r="CZ244" i="23916"/>
  <c r="CZ243" i="23916"/>
  <c r="CX244" i="23916"/>
  <c r="CX243" i="23916"/>
  <c r="CV244" i="23916"/>
  <c r="CV243" i="23916"/>
  <c r="CT244" i="23916"/>
  <c r="CT243" i="23916"/>
  <c r="CR244" i="23916"/>
  <c r="CR243" i="23916"/>
  <c r="CP244" i="23916"/>
  <c r="CP243" i="23916"/>
  <c r="CN244" i="23916"/>
  <c r="CN243" i="23916"/>
  <c r="CL244" i="23916"/>
  <c r="CL243" i="23916"/>
  <c r="CJ244" i="23916"/>
  <c r="CJ243" i="23916"/>
  <c r="CH244" i="23916"/>
  <c r="CH243" i="23916"/>
  <c r="CF244" i="23916"/>
  <c r="CF243" i="23916"/>
  <c r="CD244" i="23916"/>
  <c r="CD243" i="23916"/>
  <c r="CB244" i="23916"/>
  <c r="CB243" i="23916"/>
  <c r="BZ244" i="23916"/>
  <c r="BZ243" i="23916"/>
  <c r="BX244" i="23916"/>
  <c r="BX243" i="23916"/>
  <c r="BV244" i="23916"/>
  <c r="BV243" i="23916"/>
  <c r="BT244" i="23916"/>
  <c r="BT243" i="23916"/>
  <c r="BR244" i="23916"/>
  <c r="BR243" i="23916"/>
  <c r="BP244" i="23916"/>
  <c r="BP243" i="23916"/>
  <c r="BN244" i="23916"/>
  <c r="BN243" i="23916"/>
  <c r="BL244" i="23916"/>
  <c r="BL243" i="23916"/>
  <c r="BJ244" i="23916"/>
  <c r="BJ243" i="23916"/>
  <c r="BH244" i="23916"/>
  <c r="BH243" i="23916"/>
  <c r="BF244" i="23916"/>
  <c r="BF243" i="23916"/>
  <c r="BD244" i="23916"/>
  <c r="BD243" i="23916"/>
  <c r="BB244" i="23916"/>
  <c r="BB243" i="23916"/>
  <c r="AZ244" i="23916"/>
  <c r="AZ243" i="23916"/>
  <c r="AX244" i="23916"/>
  <c r="AX243" i="23916"/>
  <c r="AV244" i="23916"/>
  <c r="AV243" i="23916"/>
  <c r="AT244" i="23916"/>
  <c r="AT243" i="23916"/>
  <c r="AR244" i="23916"/>
  <c r="AR243" i="23916"/>
  <c r="AP244" i="23916"/>
  <c r="AP243" i="23916"/>
  <c r="AN244" i="23916"/>
  <c r="AN243" i="23916"/>
  <c r="AL244" i="23916"/>
  <c r="AL243" i="23916"/>
  <c r="AJ244" i="23916"/>
  <c r="AJ243" i="23916"/>
  <c r="AH244" i="23916"/>
  <c r="AH243" i="23916"/>
  <c r="AF244" i="23916"/>
  <c r="AF243" i="23916"/>
  <c r="AD244" i="23916"/>
  <c r="AD243" i="23916"/>
  <c r="AB244" i="23916"/>
  <c r="AB243" i="23916"/>
  <c r="Z244" i="23916"/>
  <c r="Z243" i="23916"/>
  <c r="X244" i="23916"/>
  <c r="X243" i="23916"/>
  <c r="V244" i="23916"/>
  <c r="V243" i="23916"/>
  <c r="T244" i="23916"/>
  <c r="T243" i="23916"/>
  <c r="R244" i="23916"/>
  <c r="R243" i="23916"/>
  <c r="P244" i="23916"/>
  <c r="P243" i="23916"/>
  <c r="N244" i="23916"/>
  <c r="N243" i="23916"/>
  <c r="L244" i="23916"/>
  <c r="L243" i="23916"/>
  <c r="GN244" i="23916"/>
  <c r="GL244" i="23916"/>
  <c r="GM244" i="23916" s="1"/>
  <c r="GJ244" i="23916"/>
  <c r="GH244" i="23916"/>
  <c r="GI244" i="23916" s="1"/>
  <c r="GF244" i="23916"/>
  <c r="GD244" i="23916"/>
  <c r="GE244" i="23916" s="1"/>
  <c r="GB244" i="23916"/>
  <c r="FZ244" i="23916"/>
  <c r="GA244" i="23916" s="1"/>
  <c r="FX244" i="23916"/>
  <c r="FV244" i="23916"/>
  <c r="FW244" i="23916" s="1"/>
  <c r="FT244" i="23916"/>
  <c r="FR244" i="23916"/>
  <c r="FS244" i="23916" s="1"/>
  <c r="FP244" i="23916"/>
  <c r="FN244" i="23916"/>
  <c r="FO244" i="23916" s="1"/>
  <c r="FL244" i="23916"/>
  <c r="FJ244" i="23916"/>
  <c r="FK244" i="23916" s="1"/>
  <c r="FH244" i="23916"/>
  <c r="FF244" i="23916"/>
  <c r="FG244" i="23916" s="1"/>
  <c r="FE244" i="23916"/>
  <c r="GO243" i="23916"/>
  <c r="GN243" i="23916"/>
  <c r="GL243" i="23916"/>
  <c r="GL247" i="23916" s="1"/>
  <c r="GK243" i="23916"/>
  <c r="GJ243" i="23916"/>
  <c r="GM243" i="23916" s="1"/>
  <c r="GH243" i="23916"/>
  <c r="GG243" i="23916"/>
  <c r="GF243" i="23916"/>
  <c r="GI243" i="23916" s="1"/>
  <c r="GD243" i="23916"/>
  <c r="GD247" i="23916" s="1"/>
  <c r="GC243" i="23916"/>
  <c r="GB243" i="23916"/>
  <c r="GE243" i="23916" s="1"/>
  <c r="FZ243" i="23916"/>
  <c r="FY243" i="23916"/>
  <c r="FX243" i="23916"/>
  <c r="GA243" i="23916" s="1"/>
  <c r="FV243" i="23916"/>
  <c r="FV247" i="23916" s="1"/>
  <c r="FU243" i="23916"/>
  <c r="FT243" i="23916"/>
  <c r="FW243" i="23916" s="1"/>
  <c r="FR243" i="23916"/>
  <c r="FQ243" i="23916"/>
  <c r="FP243" i="23916"/>
  <c r="FS243" i="23916" s="1"/>
  <c r="FN243" i="23916"/>
  <c r="FN247" i="23916" s="1"/>
  <c r="FM243" i="23916"/>
  <c r="FL243" i="23916"/>
  <c r="FJ243" i="23916"/>
  <c r="FI243" i="23916"/>
  <c r="FH243" i="23916"/>
  <c r="FH269" i="23916" s="1"/>
  <c r="FI269" i="23916" s="1"/>
  <c r="FF243" i="23916"/>
  <c r="FF269" i="23916" s="1"/>
  <c r="FG269" i="23916" s="1"/>
  <c r="FE243" i="23916"/>
  <c r="EP244" i="23916"/>
  <c r="EP243" i="23916"/>
  <c r="EC240" i="23916"/>
  <c r="DW239" i="23916"/>
  <c r="DQ240" i="23916"/>
  <c r="DO239" i="23916"/>
  <c r="DI240" i="23916"/>
  <c r="CS240" i="23916"/>
  <c r="CC240" i="23916"/>
  <c r="DX239" i="23916"/>
  <c r="GR237" i="23916"/>
  <c r="GU236" i="23916"/>
  <c r="GT236" i="23916"/>
  <c r="GT494" i="23916" s="1"/>
  <c r="FD233" i="23916"/>
  <c r="FD268" i="23916" s="1"/>
  <c r="FE268" i="23916" s="1"/>
  <c r="FB233" i="23916"/>
  <c r="FB268" i="23916" s="1"/>
  <c r="EE233" i="23916"/>
  <c r="EE268" i="23916" s="1"/>
  <c r="ED233" i="23916"/>
  <c r="EC233" i="23916"/>
  <c r="EC268" i="23916" s="1"/>
  <c r="DW233" i="23916"/>
  <c r="DW268" i="23916" s="1"/>
  <c r="DV233" i="23916"/>
  <c r="DU233" i="23916"/>
  <c r="DU268" i="23916" s="1"/>
  <c r="DS233" i="23916"/>
  <c r="DS268" i="23916" s="1"/>
  <c r="DR233" i="23916"/>
  <c r="DQ233" i="23916"/>
  <c r="DQ268" i="23916" s="1"/>
  <c r="DO233" i="23916"/>
  <c r="DO268" i="23916" s="1"/>
  <c r="DN233" i="23916"/>
  <c r="DM233" i="23916"/>
  <c r="DM268" i="23916" s="1"/>
  <c r="DK233" i="23916"/>
  <c r="DK268" i="23916" s="1"/>
  <c r="DJ233" i="23916"/>
  <c r="DI233" i="23916"/>
  <c r="DI268" i="23916" s="1"/>
  <c r="DG233" i="23916"/>
  <c r="DG268" i="23916" s="1"/>
  <c r="DF233" i="23916"/>
  <c r="DE233" i="23916"/>
  <c r="DE268" i="23916" s="1"/>
  <c r="DC233" i="23916"/>
  <c r="DC240" i="23916" s="1"/>
  <c r="DB233" i="23916"/>
  <c r="DA233" i="23916"/>
  <c r="DA268" i="23916" s="1"/>
  <c r="CY233" i="23916"/>
  <c r="CY268" i="23916" s="1"/>
  <c r="CX233" i="23916"/>
  <c r="CW233" i="23916"/>
  <c r="CW268" i="23916" s="1"/>
  <c r="CU233" i="23916"/>
  <c r="CU240" i="23916" s="1"/>
  <c r="CT233" i="23916"/>
  <c r="CS233" i="23916"/>
  <c r="CS268" i="23916" s="1"/>
  <c r="CQ233" i="23916"/>
  <c r="CQ268" i="23916" s="1"/>
  <c r="CP233" i="23916"/>
  <c r="CO233" i="23916"/>
  <c r="CO268" i="23916" s="1"/>
  <c r="CM233" i="23916"/>
  <c r="CM240" i="23916" s="1"/>
  <c r="CL233" i="23916"/>
  <c r="CK233" i="23916"/>
  <c r="CK268" i="23916" s="1"/>
  <c r="CI233" i="23916"/>
  <c r="CI268" i="23916" s="1"/>
  <c r="CH233" i="23916"/>
  <c r="CG233" i="23916"/>
  <c r="CG268" i="23916" s="1"/>
  <c r="CE233" i="23916"/>
  <c r="CE240" i="23916" s="1"/>
  <c r="CD233" i="23916"/>
  <c r="CC233" i="23916"/>
  <c r="CC268" i="23916" s="1"/>
  <c r="CA233" i="23916"/>
  <c r="CA268" i="23916" s="1"/>
  <c r="BZ233" i="23916"/>
  <c r="BY233" i="23916"/>
  <c r="BY268" i="23916" s="1"/>
  <c r="BW233" i="23916"/>
  <c r="BW240" i="23916" s="1"/>
  <c r="BV233" i="23916"/>
  <c r="BU233" i="23916"/>
  <c r="BU268" i="23916" s="1"/>
  <c r="BS233" i="23916"/>
  <c r="BS268" i="23916" s="1"/>
  <c r="BR233" i="23916"/>
  <c r="BQ233" i="23916"/>
  <c r="BQ268" i="23916" s="1"/>
  <c r="BO233" i="23916"/>
  <c r="BO240" i="23916" s="1"/>
  <c r="BN233" i="23916"/>
  <c r="BM233" i="23916"/>
  <c r="BM268" i="23916" s="1"/>
  <c r="BK233" i="23916"/>
  <c r="BK268" i="23916" s="1"/>
  <c r="BJ233" i="23916"/>
  <c r="BI233" i="23916"/>
  <c r="BI268" i="23916" s="1"/>
  <c r="BG233" i="23916"/>
  <c r="BG259" i="23916" s="1"/>
  <c r="BF233" i="23916"/>
  <c r="BE233" i="23916"/>
  <c r="BE268" i="23916" s="1"/>
  <c r="BC233" i="23916"/>
  <c r="BC268" i="23916" s="1"/>
  <c r="BB233" i="23916"/>
  <c r="BA233" i="23916"/>
  <c r="BA268" i="23916" s="1"/>
  <c r="AY233" i="23916"/>
  <c r="AY268" i="23916" s="1"/>
  <c r="AX233" i="23916"/>
  <c r="AW233" i="23916"/>
  <c r="AW268" i="23916" s="1"/>
  <c r="AU233" i="23916"/>
  <c r="AU268" i="23916" s="1"/>
  <c r="AT233" i="23916"/>
  <c r="AS233" i="23916"/>
  <c r="AS268" i="23916" s="1"/>
  <c r="AQ233" i="23916"/>
  <c r="AQ259" i="23916" s="1"/>
  <c r="AP233" i="23916"/>
  <c r="AO233" i="23916"/>
  <c r="AO268" i="23916" s="1"/>
  <c r="AM233" i="23916"/>
  <c r="AM268" i="23916" s="1"/>
  <c r="AL233" i="23916"/>
  <c r="AK233" i="23916"/>
  <c r="AK268" i="23916" s="1"/>
  <c r="AI233" i="23916"/>
  <c r="AI268" i="23916" s="1"/>
  <c r="AH233" i="23916"/>
  <c r="AG233" i="23916"/>
  <c r="AG268" i="23916" s="1"/>
  <c r="AE233" i="23916"/>
  <c r="AE268" i="23916" s="1"/>
  <c r="AC233" i="23916"/>
  <c r="AC268" i="23916" s="1"/>
  <c r="AA233" i="23916"/>
  <c r="AA259" i="23916" s="1"/>
  <c r="Z233" i="23916"/>
  <c r="Y233" i="23916"/>
  <c r="Y268" i="23916" s="1"/>
  <c r="Z268" i="23916" s="1"/>
  <c r="W233" i="23916"/>
  <c r="W268" i="23916" s="1"/>
  <c r="U233" i="23916"/>
  <c r="U268" i="23916" s="1"/>
  <c r="T233" i="23916"/>
  <c r="S233" i="23916"/>
  <c r="S268" i="23916" s="1"/>
  <c r="Q233" i="23916"/>
  <c r="Q268" i="23916" s="1"/>
  <c r="M233" i="23916"/>
  <c r="M268" i="23916" s="1"/>
  <c r="N268" i="23916" s="1"/>
  <c r="L233" i="23916"/>
  <c r="K233" i="23916"/>
  <c r="K259" i="23916" s="1"/>
  <c r="I233" i="23916"/>
  <c r="I268" i="23916" s="1"/>
  <c r="G233" i="23916"/>
  <c r="G268" i="23916" s="1"/>
  <c r="E233" i="23916"/>
  <c r="E268" i="23916" s="1"/>
  <c r="C233" i="23916"/>
  <c r="C268" i="23916" s="1"/>
  <c r="EP232" i="23916"/>
  <c r="EO232" i="23916"/>
  <c r="EO233" i="23916" s="1"/>
  <c r="EN232" i="23916"/>
  <c r="EM232" i="23916"/>
  <c r="EL232" i="23916"/>
  <c r="EK232" i="23916"/>
  <c r="EK233" i="23916" s="1"/>
  <c r="EJ232" i="23916"/>
  <c r="EI232" i="23916"/>
  <c r="EG232" i="23916"/>
  <c r="EG233" i="23916" s="1"/>
  <c r="EF232" i="23916"/>
  <c r="ED232" i="23916"/>
  <c r="ED231" i="23916"/>
  <c r="EB232" i="23916"/>
  <c r="EB231" i="23916"/>
  <c r="DY232" i="23916"/>
  <c r="GJ232" i="23916" s="1"/>
  <c r="DX232" i="23916"/>
  <c r="DV232" i="23916"/>
  <c r="DV231" i="23916"/>
  <c r="DT232" i="23916"/>
  <c r="DT231" i="23916"/>
  <c r="DR232" i="23916"/>
  <c r="DR231" i="23916"/>
  <c r="DP232" i="23916"/>
  <c r="DP231" i="23916"/>
  <c r="DN232" i="23916"/>
  <c r="DN231" i="23916"/>
  <c r="DL232" i="23916"/>
  <c r="DL231" i="23916"/>
  <c r="DJ232" i="23916"/>
  <c r="DJ231" i="23916"/>
  <c r="DH232" i="23916"/>
  <c r="DH231" i="23916"/>
  <c r="DF232" i="23916"/>
  <c r="DF231" i="23916"/>
  <c r="DD232" i="23916"/>
  <c r="DD231" i="23916"/>
  <c r="DB232" i="23916"/>
  <c r="DB231" i="23916"/>
  <c r="CZ232" i="23916"/>
  <c r="CZ231" i="23916"/>
  <c r="CX232" i="23916"/>
  <c r="CX231" i="23916"/>
  <c r="CV232" i="23916"/>
  <c r="CV231" i="23916"/>
  <c r="CT232" i="23916"/>
  <c r="CT231" i="23916"/>
  <c r="CR232" i="23916"/>
  <c r="CR231" i="23916"/>
  <c r="CP232" i="23916"/>
  <c r="CP231" i="23916"/>
  <c r="CN232" i="23916"/>
  <c r="CN231" i="23916"/>
  <c r="CL232" i="23916"/>
  <c r="CL231" i="23916"/>
  <c r="CJ232" i="23916"/>
  <c r="CJ231" i="23916"/>
  <c r="CH232" i="23916"/>
  <c r="CH231" i="23916"/>
  <c r="CF232" i="23916"/>
  <c r="CF231" i="23916"/>
  <c r="CD232" i="23916"/>
  <c r="CD231" i="23916"/>
  <c r="CB232" i="23916"/>
  <c r="CB231" i="23916"/>
  <c r="BZ232" i="23916"/>
  <c r="BZ231" i="23916"/>
  <c r="BX232" i="23916"/>
  <c r="BX231" i="23916"/>
  <c r="BV232" i="23916"/>
  <c r="BV231" i="23916"/>
  <c r="BT232" i="23916"/>
  <c r="BT231" i="23916"/>
  <c r="BR232" i="23916"/>
  <c r="BR231" i="23916"/>
  <c r="BP232" i="23916"/>
  <c r="BP231" i="23916"/>
  <c r="BN232" i="23916"/>
  <c r="BN231" i="23916"/>
  <c r="BL232" i="23916"/>
  <c r="BL231" i="23916"/>
  <c r="BJ232" i="23916"/>
  <c r="BJ231" i="23916"/>
  <c r="BH232" i="23916"/>
  <c r="BH231" i="23916"/>
  <c r="BF232" i="23916"/>
  <c r="BF231" i="23916"/>
  <c r="BD232" i="23916"/>
  <c r="BD231" i="23916"/>
  <c r="BB232" i="23916"/>
  <c r="BB231" i="23916"/>
  <c r="AZ232" i="23916"/>
  <c r="AZ231" i="23916"/>
  <c r="AX232" i="23916"/>
  <c r="AX231" i="23916"/>
  <c r="AV232" i="23916"/>
  <c r="AV231" i="23916"/>
  <c r="AT232" i="23916"/>
  <c r="AT231" i="23916"/>
  <c r="AR232" i="23916"/>
  <c r="AR231" i="23916"/>
  <c r="AP232" i="23916"/>
  <c r="AP231" i="23916"/>
  <c r="AN232" i="23916"/>
  <c r="AN231" i="23916"/>
  <c r="AL232" i="23916"/>
  <c r="AL231" i="23916"/>
  <c r="AJ232" i="23916"/>
  <c r="AJ231" i="23916"/>
  <c r="AH232" i="23916"/>
  <c r="AH231" i="23916"/>
  <c r="AF232" i="23916"/>
  <c r="AF231" i="23916"/>
  <c r="AD232" i="23916"/>
  <c r="AD231" i="23916"/>
  <c r="AB232" i="23916"/>
  <c r="AB231" i="23916"/>
  <c r="Z232" i="23916"/>
  <c r="Z231" i="23916"/>
  <c r="X232" i="23916"/>
  <c r="V232" i="23916"/>
  <c r="V231" i="23916"/>
  <c r="T232" i="23916"/>
  <c r="T231" i="23916"/>
  <c r="R232" i="23916"/>
  <c r="R231" i="23916"/>
  <c r="P232" i="23916"/>
  <c r="N232" i="23916"/>
  <c r="N231" i="23916"/>
  <c r="L232" i="23916"/>
  <c r="L231" i="23916"/>
  <c r="GO232" i="23916"/>
  <c r="GN232" i="23916"/>
  <c r="GL232" i="23916"/>
  <c r="GI232" i="23916"/>
  <c r="GH232" i="23916"/>
  <c r="GF232" i="23916"/>
  <c r="GG232" i="23916" s="1"/>
  <c r="GE232" i="23916"/>
  <c r="GD232" i="23916"/>
  <c r="GB232" i="23916"/>
  <c r="GC232" i="23916" s="1"/>
  <c r="GA232" i="23916"/>
  <c r="FZ232" i="23916"/>
  <c r="FX232" i="23916"/>
  <c r="FY232" i="23916" s="1"/>
  <c r="FW232" i="23916"/>
  <c r="FV232" i="23916"/>
  <c r="FT232" i="23916"/>
  <c r="FU232" i="23916" s="1"/>
  <c r="FS232" i="23916"/>
  <c r="FR232" i="23916"/>
  <c r="FP232" i="23916"/>
  <c r="FQ232" i="23916" s="1"/>
  <c r="FO232" i="23916"/>
  <c r="FN232" i="23916"/>
  <c r="FL232" i="23916"/>
  <c r="FM232" i="23916" s="1"/>
  <c r="FK232" i="23916"/>
  <c r="FJ232" i="23916"/>
  <c r="FH232" i="23916"/>
  <c r="FI232" i="23916" s="1"/>
  <c r="FG232" i="23916"/>
  <c r="FF232" i="23916"/>
  <c r="FE232" i="23916"/>
  <c r="GL231" i="23916"/>
  <c r="GJ231" i="23916"/>
  <c r="GH231" i="23916"/>
  <c r="GI231" i="23916" s="1"/>
  <c r="GF231" i="23916"/>
  <c r="GD231" i="23916"/>
  <c r="GB231" i="23916"/>
  <c r="GB233" i="23916" s="1"/>
  <c r="FZ231" i="23916"/>
  <c r="GA231" i="23916" s="1"/>
  <c r="FX231" i="23916"/>
  <c r="FV231" i="23916"/>
  <c r="FT231" i="23916"/>
  <c r="FR231" i="23916"/>
  <c r="FS231" i="23916" s="1"/>
  <c r="FP231" i="23916"/>
  <c r="FN231" i="23916"/>
  <c r="FL231" i="23916"/>
  <c r="FJ231" i="23916"/>
  <c r="FK231" i="23916" s="1"/>
  <c r="FH231" i="23916"/>
  <c r="FF231" i="23916"/>
  <c r="FG231" i="23916" s="1"/>
  <c r="FE231" i="23916"/>
  <c r="EP231" i="23916"/>
  <c r="EM231" i="23916"/>
  <c r="EN231" i="23916" s="1"/>
  <c r="EL231" i="23916"/>
  <c r="EJ231" i="23916"/>
  <c r="EF231" i="23916"/>
  <c r="EA231" i="23916"/>
  <c r="DZ231" i="23916"/>
  <c r="DY231" i="23916"/>
  <c r="DY233" i="23916" s="1"/>
  <c r="DX231" i="23916"/>
  <c r="O231" i="23916"/>
  <c r="X231" i="23916" s="1"/>
  <c r="FD228" i="23916"/>
  <c r="FD256" i="23916" s="1"/>
  <c r="FB228" i="23916"/>
  <c r="EO228" i="23916"/>
  <c r="EO266" i="23916" s="1"/>
  <c r="EM228" i="23916"/>
  <c r="EK228" i="23916"/>
  <c r="EK266" i="23916" s="1"/>
  <c r="EI228" i="23916"/>
  <c r="EG228" i="23916"/>
  <c r="EG266" i="23916" s="1"/>
  <c r="EE228" i="23916"/>
  <c r="EC228" i="23916"/>
  <c r="EC266" i="23916" s="1"/>
  <c r="EA228" i="23916"/>
  <c r="DY228" i="23916"/>
  <c r="DY266" i="23916" s="1"/>
  <c r="DW228" i="23916"/>
  <c r="DU228" i="23916"/>
  <c r="DU266" i="23916" s="1"/>
  <c r="DS228" i="23916"/>
  <c r="DQ228" i="23916"/>
  <c r="DQ266" i="23916" s="1"/>
  <c r="DO228" i="23916"/>
  <c r="DM228" i="23916"/>
  <c r="DM266" i="23916" s="1"/>
  <c r="DK228" i="23916"/>
  <c r="DI228" i="23916"/>
  <c r="DI266" i="23916" s="1"/>
  <c r="DG228" i="23916"/>
  <c r="DE228" i="23916"/>
  <c r="DE266" i="23916" s="1"/>
  <c r="DC228" i="23916"/>
  <c r="DA228" i="23916"/>
  <c r="DA266" i="23916" s="1"/>
  <c r="CY228" i="23916"/>
  <c r="CW228" i="23916"/>
  <c r="CW266" i="23916" s="1"/>
  <c r="CU228" i="23916"/>
  <c r="CS228" i="23916"/>
  <c r="CS266" i="23916" s="1"/>
  <c r="CQ228" i="23916"/>
  <c r="CO228" i="23916"/>
  <c r="CO266" i="23916" s="1"/>
  <c r="CM228" i="23916"/>
  <c r="CK228" i="23916"/>
  <c r="CK266" i="23916" s="1"/>
  <c r="CI228" i="23916"/>
  <c r="CG228" i="23916"/>
  <c r="CG266" i="23916" s="1"/>
  <c r="CE228" i="23916"/>
  <c r="CC228" i="23916"/>
  <c r="CC266" i="23916" s="1"/>
  <c r="CA228" i="23916"/>
  <c r="BY228" i="23916"/>
  <c r="BY266" i="23916" s="1"/>
  <c r="BW228" i="23916"/>
  <c r="BU228" i="23916"/>
  <c r="BU266" i="23916" s="1"/>
  <c r="BS228" i="23916"/>
  <c r="BQ228" i="23916"/>
  <c r="BQ266" i="23916" s="1"/>
  <c r="BO228" i="23916"/>
  <c r="BM228" i="23916"/>
  <c r="BM266" i="23916" s="1"/>
  <c r="BK228" i="23916"/>
  <c r="BI228" i="23916"/>
  <c r="BI266" i="23916" s="1"/>
  <c r="BG228" i="23916"/>
  <c r="BE228" i="23916"/>
  <c r="BE266" i="23916" s="1"/>
  <c r="BC228" i="23916"/>
  <c r="BA228" i="23916"/>
  <c r="BA266" i="23916" s="1"/>
  <c r="AY228" i="23916"/>
  <c r="AW228" i="23916"/>
  <c r="AW266" i="23916" s="1"/>
  <c r="AU228" i="23916"/>
  <c r="AS228" i="23916"/>
  <c r="AS266" i="23916" s="1"/>
  <c r="AQ228" i="23916"/>
  <c r="AO228" i="23916"/>
  <c r="AO266" i="23916" s="1"/>
  <c r="AM228" i="23916"/>
  <c r="AK228" i="23916"/>
  <c r="AK266" i="23916" s="1"/>
  <c r="AI228" i="23916"/>
  <c r="AG228" i="23916"/>
  <c r="AG266" i="23916" s="1"/>
  <c r="AE228" i="23916"/>
  <c r="AC228" i="23916"/>
  <c r="AC266" i="23916" s="1"/>
  <c r="AA228" i="23916"/>
  <c r="Y228" i="23916"/>
  <c r="Y266" i="23916" s="1"/>
  <c r="W228" i="23916"/>
  <c r="U228" i="23916"/>
  <c r="U266" i="23916" s="1"/>
  <c r="S228" i="23916"/>
  <c r="Q228" i="23916"/>
  <c r="Q266" i="23916" s="1"/>
  <c r="O228" i="23916"/>
  <c r="M228" i="23916"/>
  <c r="M266" i="23916" s="1"/>
  <c r="K228" i="23916"/>
  <c r="I228" i="23916"/>
  <c r="I251" i="23916" s="1"/>
  <c r="G228" i="23916"/>
  <c r="G238" i="23916" s="1"/>
  <c r="E228" i="23916"/>
  <c r="C228" i="23916"/>
  <c r="GC226" i="23916"/>
  <c r="GC225" i="23916"/>
  <c r="GA226" i="23916"/>
  <c r="GA225" i="23916"/>
  <c r="FY226" i="23916"/>
  <c r="FY225" i="23916"/>
  <c r="FW226" i="23916"/>
  <c r="FW225" i="23916"/>
  <c r="FU226" i="23916"/>
  <c r="FU225" i="23916"/>
  <c r="FS226" i="23916"/>
  <c r="FS225" i="23916"/>
  <c r="FQ226" i="23916"/>
  <c r="FQ225" i="23916"/>
  <c r="FO226" i="23916"/>
  <c r="FO225" i="23916"/>
  <c r="FM226" i="23916"/>
  <c r="FM225" i="23916"/>
  <c r="FK226" i="23916"/>
  <c r="FK225" i="23916"/>
  <c r="FI226" i="23916"/>
  <c r="FI225" i="23916"/>
  <c r="FG226" i="23916"/>
  <c r="FG225" i="23916"/>
  <c r="FE226" i="23916"/>
  <c r="FE225" i="23916"/>
  <c r="EX226" i="23916"/>
  <c r="EX225" i="23916"/>
  <c r="EV226" i="23916"/>
  <c r="EV225" i="23916"/>
  <c r="ET226" i="23916"/>
  <c r="ET225" i="23916"/>
  <c r="ER226" i="23916"/>
  <c r="ER225" i="23916"/>
  <c r="EP226" i="23916"/>
  <c r="EP225" i="23916"/>
  <c r="EN226" i="23916"/>
  <c r="EN225" i="23916"/>
  <c r="EL226" i="23916"/>
  <c r="EL225" i="23916"/>
  <c r="EJ226" i="23916"/>
  <c r="EJ225" i="23916"/>
  <c r="EH226" i="23916"/>
  <c r="EH225" i="23916"/>
  <c r="EF226" i="23916"/>
  <c r="EF225" i="23916"/>
  <c r="ED226" i="23916"/>
  <c r="ED225" i="23916"/>
  <c r="EB226" i="23916"/>
  <c r="EB225" i="23916"/>
  <c r="DZ226" i="23916"/>
  <c r="DZ225" i="23916"/>
  <c r="DX226" i="23916"/>
  <c r="DX225" i="23916"/>
  <c r="DV226" i="23916"/>
  <c r="DV225" i="23916"/>
  <c r="DT226" i="23916"/>
  <c r="DT225" i="23916"/>
  <c r="DR226" i="23916"/>
  <c r="DR225" i="23916"/>
  <c r="DP226" i="23916"/>
  <c r="DP225" i="23916"/>
  <c r="DN226" i="23916"/>
  <c r="DN225" i="23916"/>
  <c r="DL226" i="23916"/>
  <c r="DL225" i="23916"/>
  <c r="DJ226" i="23916"/>
  <c r="DJ225" i="23916"/>
  <c r="DH226" i="23916"/>
  <c r="DH225" i="23916"/>
  <c r="DF226" i="23916"/>
  <c r="DF225" i="23916"/>
  <c r="DD226" i="23916"/>
  <c r="DD225" i="23916"/>
  <c r="DB226" i="23916"/>
  <c r="DB225" i="23916"/>
  <c r="CZ226" i="23916"/>
  <c r="CZ225" i="23916"/>
  <c r="CX226" i="23916"/>
  <c r="CX225" i="23916"/>
  <c r="CV226" i="23916"/>
  <c r="CV225" i="23916"/>
  <c r="CT226" i="23916"/>
  <c r="CT225" i="23916"/>
  <c r="CR226" i="23916"/>
  <c r="CR225" i="23916"/>
  <c r="CP226" i="23916"/>
  <c r="CP225" i="23916"/>
  <c r="CN226" i="23916"/>
  <c r="CN225" i="23916"/>
  <c r="CL226" i="23916"/>
  <c r="CL225" i="23916"/>
  <c r="CJ226" i="23916"/>
  <c r="CJ225" i="23916"/>
  <c r="CH226" i="23916"/>
  <c r="CH225" i="23916"/>
  <c r="CF226" i="23916"/>
  <c r="CF225" i="23916"/>
  <c r="CD226" i="23916"/>
  <c r="CD225" i="23916"/>
  <c r="CB226" i="23916"/>
  <c r="CB225" i="23916"/>
  <c r="BZ226" i="23916"/>
  <c r="BZ225" i="23916"/>
  <c r="BX226" i="23916"/>
  <c r="BX225" i="23916"/>
  <c r="BV226" i="23916"/>
  <c r="BV225" i="23916"/>
  <c r="BT226" i="23916"/>
  <c r="BT225" i="23916"/>
  <c r="BR226" i="23916"/>
  <c r="BR225" i="23916"/>
  <c r="BP226" i="23916"/>
  <c r="BP225" i="23916"/>
  <c r="BN226" i="23916"/>
  <c r="BN225" i="23916"/>
  <c r="BL226" i="23916"/>
  <c r="BL225" i="23916"/>
  <c r="BJ226" i="23916"/>
  <c r="BJ225" i="23916"/>
  <c r="BH226" i="23916"/>
  <c r="BH225" i="23916"/>
  <c r="BF226" i="23916"/>
  <c r="BF225" i="23916"/>
  <c r="BD226" i="23916"/>
  <c r="BD225" i="23916"/>
  <c r="BB226" i="23916"/>
  <c r="BB225" i="23916"/>
  <c r="AZ226" i="23916"/>
  <c r="AZ225" i="23916"/>
  <c r="AX226" i="23916"/>
  <c r="AX225" i="23916"/>
  <c r="AV226" i="23916"/>
  <c r="AV225" i="23916"/>
  <c r="AT226" i="23916"/>
  <c r="AT225" i="23916"/>
  <c r="AR226" i="23916"/>
  <c r="AR225" i="23916"/>
  <c r="AP226" i="23916"/>
  <c r="AP225" i="23916"/>
  <c r="AN226" i="23916"/>
  <c r="AN225" i="23916"/>
  <c r="AL226" i="23916"/>
  <c r="AL225" i="23916"/>
  <c r="AJ226" i="23916"/>
  <c r="AJ225" i="23916"/>
  <c r="AH226" i="23916"/>
  <c r="AH225" i="23916"/>
  <c r="AF226" i="23916"/>
  <c r="AF225" i="23916"/>
  <c r="AD226" i="23916"/>
  <c r="AD225" i="23916"/>
  <c r="AB226" i="23916"/>
  <c r="AB225" i="23916"/>
  <c r="Z226" i="23916"/>
  <c r="Z225" i="23916"/>
  <c r="X225" i="23916"/>
  <c r="T226" i="23916"/>
  <c r="T225" i="23916"/>
  <c r="R226" i="23916"/>
  <c r="R225" i="23916"/>
  <c r="O226" i="23916"/>
  <c r="X226" i="23916" s="1"/>
  <c r="M226" i="23916"/>
  <c r="N226" i="23916" s="1"/>
  <c r="L226" i="23916"/>
  <c r="P225" i="23916"/>
  <c r="O225" i="23916"/>
  <c r="N225" i="23916"/>
  <c r="M225" i="23916"/>
  <c r="V225" i="23916" s="1"/>
  <c r="L225" i="23916"/>
  <c r="EM224" i="23916"/>
  <c r="EE224" i="23916"/>
  <c r="DW224" i="23916"/>
  <c r="CY224" i="23916"/>
  <c r="CQ224" i="23916"/>
  <c r="BS224" i="23916"/>
  <c r="BK224" i="23916"/>
  <c r="AM224" i="23916"/>
  <c r="AE224" i="23916"/>
  <c r="I224" i="23916"/>
  <c r="FD221" i="23916"/>
  <c r="FD224" i="23916" s="1"/>
  <c r="FB221" i="23916"/>
  <c r="FB224" i="23916" s="1"/>
  <c r="EO221" i="23916"/>
  <c r="EM221" i="23916"/>
  <c r="EK221" i="23916"/>
  <c r="EI221" i="23916"/>
  <c r="EG221" i="23916"/>
  <c r="EE221" i="23916"/>
  <c r="EC221" i="23916"/>
  <c r="EA221" i="23916"/>
  <c r="DY221" i="23916"/>
  <c r="DW221" i="23916"/>
  <c r="DU221" i="23916"/>
  <c r="DS221" i="23916"/>
  <c r="DQ221" i="23916"/>
  <c r="DO221" i="23916"/>
  <c r="DM221" i="23916"/>
  <c r="DK221" i="23916"/>
  <c r="DI221" i="23916"/>
  <c r="DG221" i="23916"/>
  <c r="DG224" i="23916" s="1"/>
  <c r="DH224" i="23916" s="1"/>
  <c r="DE221" i="23916"/>
  <c r="DC221" i="23916"/>
  <c r="DA221" i="23916"/>
  <c r="CY221" i="23916"/>
  <c r="CW221" i="23916"/>
  <c r="CU221" i="23916"/>
  <c r="CS221" i="23916"/>
  <c r="CQ221" i="23916"/>
  <c r="CO221" i="23916"/>
  <c r="CM221" i="23916"/>
  <c r="CK221" i="23916"/>
  <c r="CI221" i="23916"/>
  <c r="CG221" i="23916"/>
  <c r="CE221" i="23916"/>
  <c r="CC221" i="23916"/>
  <c r="CA221" i="23916"/>
  <c r="CA224" i="23916" s="1"/>
  <c r="CB224" i="23916" s="1"/>
  <c r="BY221" i="23916"/>
  <c r="BW221" i="23916"/>
  <c r="BU221" i="23916"/>
  <c r="BS221" i="23916"/>
  <c r="BQ221" i="23916"/>
  <c r="BO221" i="23916"/>
  <c r="BM221" i="23916"/>
  <c r="BK221" i="23916"/>
  <c r="BI221" i="23916"/>
  <c r="BG221" i="23916"/>
  <c r="BE221" i="23916"/>
  <c r="BC221" i="23916"/>
  <c r="BA221" i="23916"/>
  <c r="AY221" i="23916"/>
  <c r="AW221" i="23916"/>
  <c r="AU221" i="23916"/>
  <c r="AU224" i="23916" s="1"/>
  <c r="AV224" i="23916" s="1"/>
  <c r="AS221" i="23916"/>
  <c r="AQ221" i="23916"/>
  <c r="AO221" i="23916"/>
  <c r="AM221" i="23916"/>
  <c r="AK221" i="23916"/>
  <c r="AI221" i="23916"/>
  <c r="AG221" i="23916"/>
  <c r="AE221" i="23916"/>
  <c r="AC221" i="23916"/>
  <c r="AA221" i="23916"/>
  <c r="Y221" i="23916"/>
  <c r="W221" i="23916"/>
  <c r="U221" i="23916"/>
  <c r="S221" i="23916"/>
  <c r="Q221" i="23916"/>
  <c r="O221" i="23916"/>
  <c r="O224" i="23916" s="1"/>
  <c r="P224" i="23916" s="1"/>
  <c r="M221" i="23916"/>
  <c r="K221" i="23916"/>
  <c r="K224" i="23916" s="1"/>
  <c r="I221" i="23916"/>
  <c r="G221" i="23916"/>
  <c r="G224" i="23916" s="1"/>
  <c r="E221" i="23916"/>
  <c r="E224" i="23916" s="1"/>
  <c r="C221" i="23916"/>
  <c r="C224" i="23916" s="1"/>
  <c r="EN220" i="23916"/>
  <c r="EN219" i="23916"/>
  <c r="EL220" i="23916"/>
  <c r="EL219" i="23916"/>
  <c r="EJ220" i="23916"/>
  <c r="EJ219" i="23916"/>
  <c r="EH220" i="23916"/>
  <c r="EH219" i="23916"/>
  <c r="EF220" i="23916"/>
  <c r="EF219" i="23916"/>
  <c r="ED220" i="23916"/>
  <c r="ED219" i="23916"/>
  <c r="EB220" i="23916"/>
  <c r="EB219" i="23916"/>
  <c r="DZ220" i="23916"/>
  <c r="DZ219" i="23916"/>
  <c r="DX220" i="23916"/>
  <c r="DX219" i="23916"/>
  <c r="DV220" i="23916"/>
  <c r="DV219" i="23916"/>
  <c r="DT220" i="23916"/>
  <c r="DT219" i="23916"/>
  <c r="DR220" i="23916"/>
  <c r="DR219" i="23916"/>
  <c r="DP220" i="23916"/>
  <c r="DP219" i="23916"/>
  <c r="DN220" i="23916"/>
  <c r="DN219" i="23916"/>
  <c r="DL220" i="23916"/>
  <c r="DL219" i="23916"/>
  <c r="DJ220" i="23916"/>
  <c r="DJ219" i="23916"/>
  <c r="DH220" i="23916"/>
  <c r="DH219" i="23916"/>
  <c r="DF220" i="23916"/>
  <c r="DF219" i="23916"/>
  <c r="DD220" i="23916"/>
  <c r="DD219" i="23916"/>
  <c r="DB220" i="23916"/>
  <c r="DB219" i="23916"/>
  <c r="CZ220" i="23916"/>
  <c r="CZ219" i="23916"/>
  <c r="CX220" i="23916"/>
  <c r="CX219" i="23916"/>
  <c r="CV220" i="23916"/>
  <c r="CV219" i="23916"/>
  <c r="CT220" i="23916"/>
  <c r="CT219" i="23916"/>
  <c r="CR220" i="23916"/>
  <c r="CR219" i="23916"/>
  <c r="CP220" i="23916"/>
  <c r="CP219" i="23916"/>
  <c r="CN220" i="23916"/>
  <c r="CN219" i="23916"/>
  <c r="CL220" i="23916"/>
  <c r="CL219" i="23916"/>
  <c r="CJ220" i="23916"/>
  <c r="CJ219" i="23916"/>
  <c r="CH220" i="23916"/>
  <c r="CH219" i="23916"/>
  <c r="CF220" i="23916"/>
  <c r="CF219" i="23916"/>
  <c r="CD220" i="23916"/>
  <c r="CD219" i="23916"/>
  <c r="CB220" i="23916"/>
  <c r="CB219" i="23916"/>
  <c r="BZ220" i="23916"/>
  <c r="BZ219" i="23916"/>
  <c r="BX220" i="23916"/>
  <c r="BX219" i="23916"/>
  <c r="BV220" i="23916"/>
  <c r="BV219" i="23916"/>
  <c r="BT220" i="23916"/>
  <c r="BT219" i="23916"/>
  <c r="BR220" i="23916"/>
  <c r="BR219" i="23916"/>
  <c r="BP220" i="23916"/>
  <c r="BP219" i="23916"/>
  <c r="BN220" i="23916"/>
  <c r="BN219" i="23916"/>
  <c r="BL220" i="23916"/>
  <c r="BL219" i="23916"/>
  <c r="BJ220" i="23916"/>
  <c r="BJ219" i="23916"/>
  <c r="BH220" i="23916"/>
  <c r="BH219" i="23916"/>
  <c r="BF220" i="23916"/>
  <c r="BF219" i="23916"/>
  <c r="BD220" i="23916"/>
  <c r="BD219" i="23916"/>
  <c r="BB220" i="23916"/>
  <c r="BB219" i="23916"/>
  <c r="AZ220" i="23916"/>
  <c r="AZ219" i="23916"/>
  <c r="AX220" i="23916"/>
  <c r="AX219" i="23916"/>
  <c r="AV220" i="23916"/>
  <c r="AV219" i="23916"/>
  <c r="AT220" i="23916"/>
  <c r="AT219" i="23916"/>
  <c r="AR220" i="23916"/>
  <c r="AR219" i="23916"/>
  <c r="AP220" i="23916"/>
  <c r="AP219" i="23916"/>
  <c r="AN220" i="23916"/>
  <c r="AN219" i="23916"/>
  <c r="AL220" i="23916"/>
  <c r="AL219" i="23916"/>
  <c r="AJ220" i="23916"/>
  <c r="AJ219" i="23916"/>
  <c r="AH220" i="23916"/>
  <c r="AH219" i="23916"/>
  <c r="AF220" i="23916"/>
  <c r="AF219" i="23916"/>
  <c r="AD220" i="23916"/>
  <c r="AD219" i="23916"/>
  <c r="AB220" i="23916"/>
  <c r="AB219" i="23916"/>
  <c r="Z220" i="23916"/>
  <c r="Z219" i="23916"/>
  <c r="X220" i="23916"/>
  <c r="X219" i="23916"/>
  <c r="V220" i="23916"/>
  <c r="V219" i="23916"/>
  <c r="T220" i="23916"/>
  <c r="T219" i="23916"/>
  <c r="R220" i="23916"/>
  <c r="R219" i="23916"/>
  <c r="P220" i="23916"/>
  <c r="P219" i="23916"/>
  <c r="N220" i="23916"/>
  <c r="N219" i="23916"/>
  <c r="L220" i="23916"/>
  <c r="L219" i="23916"/>
  <c r="GN220" i="23916"/>
  <c r="GL220" i="23916"/>
  <c r="GJ220" i="23916"/>
  <c r="GK220" i="23916" s="1"/>
  <c r="GH220" i="23916"/>
  <c r="GF220" i="23916"/>
  <c r="GD220" i="23916"/>
  <c r="GB220" i="23916"/>
  <c r="FZ220" i="23916"/>
  <c r="FZ221" i="23916" s="1"/>
  <c r="FX220" i="23916"/>
  <c r="FV220" i="23916"/>
  <c r="FT220" i="23916"/>
  <c r="FR220" i="23916"/>
  <c r="FR221" i="23916" s="1"/>
  <c r="FP220" i="23916"/>
  <c r="FN220" i="23916"/>
  <c r="FL220" i="23916"/>
  <c r="FJ220" i="23916"/>
  <c r="FJ221" i="23916" s="1"/>
  <c r="FH220" i="23916"/>
  <c r="FF220" i="23916"/>
  <c r="FG220" i="23916" s="1"/>
  <c r="FE220" i="23916"/>
  <c r="GN219" i="23916"/>
  <c r="GM219" i="23916"/>
  <c r="GL219" i="23916"/>
  <c r="GO219" i="23916" s="1"/>
  <c r="GJ219" i="23916"/>
  <c r="GI219" i="23916"/>
  <c r="GH219" i="23916"/>
  <c r="GK219" i="23916" s="1"/>
  <c r="GF219" i="23916"/>
  <c r="GE219" i="23916"/>
  <c r="GD219" i="23916"/>
  <c r="GG219" i="23916" s="1"/>
  <c r="GB219" i="23916"/>
  <c r="GA219" i="23916"/>
  <c r="FZ219" i="23916"/>
  <c r="GC219" i="23916" s="1"/>
  <c r="FX219" i="23916"/>
  <c r="FW219" i="23916"/>
  <c r="FV219" i="23916"/>
  <c r="FY219" i="23916" s="1"/>
  <c r="FT219" i="23916"/>
  <c r="FS219" i="23916"/>
  <c r="FR219" i="23916"/>
  <c r="FU219" i="23916" s="1"/>
  <c r="FP219" i="23916"/>
  <c r="FO219" i="23916"/>
  <c r="FN219" i="23916"/>
  <c r="FQ219" i="23916" s="1"/>
  <c r="FL219" i="23916"/>
  <c r="FK219" i="23916"/>
  <c r="FJ219" i="23916"/>
  <c r="FM219" i="23916" s="1"/>
  <c r="FH219" i="23916"/>
  <c r="FH264" i="23916" s="1"/>
  <c r="FG219" i="23916"/>
  <c r="FF219" i="23916"/>
  <c r="FF264" i="23916" s="1"/>
  <c r="FG264" i="23916" s="1"/>
  <c r="FE219" i="23916"/>
  <c r="EP220" i="23916"/>
  <c r="EP219" i="23916"/>
  <c r="EW216" i="23916"/>
  <c r="EU216" i="23916"/>
  <c r="ES216" i="23916"/>
  <c r="EQ216" i="23916"/>
  <c r="EP216" i="23916"/>
  <c r="EN216" i="23916"/>
  <c r="EM216" i="23916"/>
  <c r="EL216" i="23916"/>
  <c r="EK216" i="23916"/>
  <c r="EJ216" i="23916"/>
  <c r="EH216" i="23916"/>
  <c r="EH214" i="23916"/>
  <c r="EF216" i="23916"/>
  <c r="EF214" i="23916"/>
  <c r="ED216" i="23916"/>
  <c r="ED214" i="23916"/>
  <c r="EB216" i="23916"/>
  <c r="EB214" i="23916"/>
  <c r="DZ216" i="23916"/>
  <c r="DZ214" i="23916"/>
  <c r="DX216" i="23916"/>
  <c r="DX214" i="23916"/>
  <c r="DV216" i="23916"/>
  <c r="DV214" i="23916"/>
  <c r="DT216" i="23916"/>
  <c r="DT214" i="23916"/>
  <c r="DR216" i="23916"/>
  <c r="DR214" i="23916"/>
  <c r="DP216" i="23916"/>
  <c r="DP214" i="23916"/>
  <c r="DN216" i="23916"/>
  <c r="DN214" i="23916"/>
  <c r="DL216" i="23916"/>
  <c r="DL214" i="23916"/>
  <c r="DJ216" i="23916"/>
  <c r="DJ214" i="23916"/>
  <c r="DH216" i="23916"/>
  <c r="DH214" i="23916"/>
  <c r="DF216" i="23916"/>
  <c r="DF214" i="23916"/>
  <c r="DD216" i="23916"/>
  <c r="DD214" i="23916"/>
  <c r="DB216" i="23916"/>
  <c r="DB214" i="23916"/>
  <c r="CZ216" i="23916"/>
  <c r="CZ214" i="23916"/>
  <c r="CX216" i="23916"/>
  <c r="CX214" i="23916"/>
  <c r="CV216" i="23916"/>
  <c r="CV214" i="23916"/>
  <c r="CT216" i="23916"/>
  <c r="CT214" i="23916"/>
  <c r="CR216" i="23916"/>
  <c r="CR214" i="23916"/>
  <c r="CP216" i="23916"/>
  <c r="CP214" i="23916"/>
  <c r="CN216" i="23916"/>
  <c r="CN214" i="23916"/>
  <c r="CL216" i="23916"/>
  <c r="CL214" i="23916"/>
  <c r="CJ216" i="23916"/>
  <c r="CJ214" i="23916"/>
  <c r="CH216" i="23916"/>
  <c r="CH214" i="23916"/>
  <c r="CF216" i="23916"/>
  <c r="CF214" i="23916"/>
  <c r="CD216" i="23916"/>
  <c r="CD214" i="23916"/>
  <c r="CB216" i="23916"/>
  <c r="CB214" i="23916"/>
  <c r="BZ216" i="23916"/>
  <c r="BZ214" i="23916"/>
  <c r="BX216" i="23916"/>
  <c r="BX214" i="23916"/>
  <c r="BV216" i="23916"/>
  <c r="BV214" i="23916"/>
  <c r="BT216" i="23916"/>
  <c r="BT214" i="23916"/>
  <c r="BR216" i="23916"/>
  <c r="BR214" i="23916"/>
  <c r="BP216" i="23916"/>
  <c r="BP214" i="23916"/>
  <c r="BN216" i="23916"/>
  <c r="BN214" i="23916"/>
  <c r="BL216" i="23916"/>
  <c r="BL214" i="23916"/>
  <c r="BJ216" i="23916"/>
  <c r="BJ214" i="23916"/>
  <c r="BH216" i="23916"/>
  <c r="BH214" i="23916"/>
  <c r="BF216" i="23916"/>
  <c r="BF214" i="23916"/>
  <c r="BD216" i="23916"/>
  <c r="BD214" i="23916"/>
  <c r="BB216" i="23916"/>
  <c r="BB214" i="23916"/>
  <c r="AZ216" i="23916"/>
  <c r="AZ214" i="23916"/>
  <c r="AX216" i="23916"/>
  <c r="AX214" i="23916"/>
  <c r="AV216" i="23916"/>
  <c r="AV214" i="23916"/>
  <c r="AT216" i="23916"/>
  <c r="AT214" i="23916"/>
  <c r="AR216" i="23916"/>
  <c r="AR214" i="23916"/>
  <c r="AP216" i="23916"/>
  <c r="AP214" i="23916"/>
  <c r="AN216" i="23916"/>
  <c r="AN214" i="23916"/>
  <c r="AL216" i="23916"/>
  <c r="AL214" i="23916"/>
  <c r="AJ216" i="23916"/>
  <c r="AJ214" i="23916"/>
  <c r="AH216" i="23916"/>
  <c r="AH214" i="23916"/>
  <c r="AF216" i="23916"/>
  <c r="AF214" i="23916"/>
  <c r="AD216" i="23916"/>
  <c r="AD214" i="23916"/>
  <c r="AB216" i="23916"/>
  <c r="AB214" i="23916"/>
  <c r="Z216" i="23916"/>
  <c r="Z214" i="23916"/>
  <c r="X216" i="23916"/>
  <c r="X214" i="23916"/>
  <c r="V216" i="23916"/>
  <c r="V214" i="23916"/>
  <c r="T216" i="23916"/>
  <c r="T214" i="23916"/>
  <c r="R216" i="23916"/>
  <c r="R214" i="23916"/>
  <c r="P216" i="23916"/>
  <c r="P214" i="23916"/>
  <c r="N216" i="23916"/>
  <c r="N214" i="23916"/>
  <c r="L216" i="23916"/>
  <c r="L214" i="23916"/>
  <c r="GN216" i="23916"/>
  <c r="GN228" i="23916" s="1"/>
  <c r="GL216" i="23916"/>
  <c r="GJ216" i="23916"/>
  <c r="GJ228" i="23916" s="1"/>
  <c r="GH216" i="23916"/>
  <c r="GF216" i="23916"/>
  <c r="GF228" i="23916" s="1"/>
  <c r="GD216" i="23916"/>
  <c r="GB216" i="23916"/>
  <c r="GB228" i="23916" s="1"/>
  <c r="FZ216" i="23916"/>
  <c r="FX216" i="23916"/>
  <c r="FX228" i="23916" s="1"/>
  <c r="FV216" i="23916"/>
  <c r="FT216" i="23916"/>
  <c r="FT228" i="23916" s="1"/>
  <c r="FR216" i="23916"/>
  <c r="FP216" i="23916"/>
  <c r="FP228" i="23916" s="1"/>
  <c r="FN216" i="23916"/>
  <c r="FO216" i="23916" s="1"/>
  <c r="FL216" i="23916"/>
  <c r="FL228" i="23916" s="1"/>
  <c r="FJ216" i="23916"/>
  <c r="FK216" i="23916" s="1"/>
  <c r="FH216" i="23916"/>
  <c r="FH265" i="23916" s="1"/>
  <c r="FF216" i="23916"/>
  <c r="FG216" i="23916" s="1"/>
  <c r="FE216" i="23916"/>
  <c r="GO214" i="23916"/>
  <c r="GN214" i="23916"/>
  <c r="GM214" i="23916"/>
  <c r="GL214" i="23916"/>
  <c r="GL465" i="23916" s="1"/>
  <c r="GK214" i="23916"/>
  <c r="GJ214" i="23916"/>
  <c r="GI214" i="23916"/>
  <c r="GH214" i="23916"/>
  <c r="GH465" i="23916" s="1"/>
  <c r="GG214" i="23916"/>
  <c r="GF214" i="23916"/>
  <c r="GE214" i="23916"/>
  <c r="GD214" i="23916"/>
  <c r="GD465" i="23916" s="1"/>
  <c r="GC214" i="23916"/>
  <c r="GB214" i="23916"/>
  <c r="GA214" i="23916"/>
  <c r="FZ214" i="23916"/>
  <c r="FZ465" i="23916" s="1"/>
  <c r="FY214" i="23916"/>
  <c r="FX214" i="23916"/>
  <c r="FW214" i="23916"/>
  <c r="FV214" i="23916"/>
  <c r="FV465" i="23916" s="1"/>
  <c r="FU214" i="23916"/>
  <c r="FT214" i="23916"/>
  <c r="FS214" i="23916"/>
  <c r="FR214" i="23916"/>
  <c r="FR465" i="23916" s="1"/>
  <c r="FQ214" i="23916"/>
  <c r="FP214" i="23916"/>
  <c r="FO214" i="23916"/>
  <c r="FN214" i="23916"/>
  <c r="FN465" i="23916" s="1"/>
  <c r="FM214" i="23916"/>
  <c r="FL214" i="23916"/>
  <c r="FK214" i="23916"/>
  <c r="FJ214" i="23916"/>
  <c r="FJ465" i="23916" s="1"/>
  <c r="FI214" i="23916"/>
  <c r="FH214" i="23916"/>
  <c r="FG214" i="23916"/>
  <c r="FF214" i="23916"/>
  <c r="FF465" i="23916" s="1"/>
  <c r="FG465" i="23916" s="1"/>
  <c r="FE214" i="23916"/>
  <c r="ES215" i="23916"/>
  <c r="EU215" i="23916" s="1"/>
  <c r="EP214" i="23916"/>
  <c r="EN214" i="23916"/>
  <c r="EL214" i="23916"/>
  <c r="EJ214" i="23916"/>
  <c r="GR211" i="23916"/>
  <c r="GT210" i="23916"/>
  <c r="GV210" i="23916" s="1"/>
  <c r="GW210" i="23916" s="1"/>
  <c r="FD208" i="23916"/>
  <c r="EN207" i="23916"/>
  <c r="EL207" i="23916"/>
  <c r="EJ207" i="23916"/>
  <c r="EH207" i="23916"/>
  <c r="EF207" i="23916"/>
  <c r="ED207" i="23916"/>
  <c r="EB207" i="23916"/>
  <c r="DZ207" i="23916"/>
  <c r="DX207" i="23916"/>
  <c r="DV207" i="23916"/>
  <c r="DT207" i="23916"/>
  <c r="DR207" i="23916"/>
  <c r="DP207" i="23916"/>
  <c r="DN207" i="23916"/>
  <c r="DN204" i="23916"/>
  <c r="DL207" i="23916"/>
  <c r="DJ207" i="23916"/>
  <c r="DH207" i="23916"/>
  <c r="DF207" i="23916"/>
  <c r="DD207" i="23916"/>
  <c r="DB207" i="23916"/>
  <c r="CZ207" i="23916"/>
  <c r="CX207" i="23916"/>
  <c r="CV207" i="23916"/>
  <c r="CT207" i="23916"/>
  <c r="CR207" i="23916"/>
  <c r="CP207" i="23916"/>
  <c r="CN207" i="23916"/>
  <c r="CL207" i="23916"/>
  <c r="CJ207" i="23916"/>
  <c r="CH207" i="23916"/>
  <c r="CH204" i="23916"/>
  <c r="CF207" i="23916"/>
  <c r="CD207" i="23916"/>
  <c r="CB207" i="23916"/>
  <c r="BZ207" i="23916"/>
  <c r="BX207" i="23916"/>
  <c r="BV207" i="23916"/>
  <c r="BT207" i="23916"/>
  <c r="BR207" i="23916"/>
  <c r="BP207" i="23916"/>
  <c r="BN207" i="23916"/>
  <c r="BL207" i="23916"/>
  <c r="BJ207" i="23916"/>
  <c r="BH207" i="23916"/>
  <c r="BF207" i="23916"/>
  <c r="BD207" i="23916"/>
  <c r="BB207" i="23916"/>
  <c r="BB204" i="23916"/>
  <c r="AZ207" i="23916"/>
  <c r="AX207" i="23916"/>
  <c r="AV207" i="23916"/>
  <c r="AT207" i="23916"/>
  <c r="AR207" i="23916"/>
  <c r="AP207" i="23916"/>
  <c r="AN207" i="23916"/>
  <c r="AL207" i="23916"/>
  <c r="AJ207" i="23916"/>
  <c r="AH207" i="23916"/>
  <c r="AF207" i="23916"/>
  <c r="AD207" i="23916"/>
  <c r="AB207" i="23916"/>
  <c r="Z207" i="23916"/>
  <c r="X207" i="23916"/>
  <c r="V207" i="23916"/>
  <c r="V204" i="23916"/>
  <c r="T207" i="23916"/>
  <c r="R207" i="23916"/>
  <c r="P207" i="23916"/>
  <c r="N207" i="23916"/>
  <c r="L207" i="23916"/>
  <c r="EO205" i="23916"/>
  <c r="EO204" i="23916"/>
  <c r="EM205" i="23916"/>
  <c r="EM204" i="23916"/>
  <c r="EM208" i="23916" s="1"/>
  <c r="EK205" i="23916"/>
  <c r="EK204" i="23916"/>
  <c r="EK208" i="23916" s="1"/>
  <c r="EK215" i="23916" s="1"/>
  <c r="EI204" i="23916"/>
  <c r="EI208" i="23916" s="1"/>
  <c r="EG204" i="23916"/>
  <c r="EE204" i="23916"/>
  <c r="EE208" i="23916" s="1"/>
  <c r="EC204" i="23916"/>
  <c r="EC208" i="23916" s="1"/>
  <c r="EC215" i="23916" s="1"/>
  <c r="EA204" i="23916"/>
  <c r="EA208" i="23916" s="1"/>
  <c r="DY204" i="23916"/>
  <c r="DW204" i="23916"/>
  <c r="DW208" i="23916" s="1"/>
  <c r="DW215" i="23916" s="1"/>
  <c r="DU204" i="23916"/>
  <c r="DU208" i="23916" s="1"/>
  <c r="DU215" i="23916" s="1"/>
  <c r="DS204" i="23916"/>
  <c r="DS208" i="23916" s="1"/>
  <c r="DS215" i="23916" s="1"/>
  <c r="DQ204" i="23916"/>
  <c r="DO204" i="23916"/>
  <c r="DO208" i="23916" s="1"/>
  <c r="DM204" i="23916"/>
  <c r="DM208" i="23916" s="1"/>
  <c r="DM215" i="23916" s="1"/>
  <c r="DK204" i="23916"/>
  <c r="DK208" i="23916" s="1"/>
  <c r="DI204" i="23916"/>
  <c r="DG204" i="23916"/>
  <c r="DG208" i="23916" s="1"/>
  <c r="DG215" i="23916" s="1"/>
  <c r="DE204" i="23916"/>
  <c r="DE208" i="23916" s="1"/>
  <c r="DE215" i="23916" s="1"/>
  <c r="DC204" i="23916"/>
  <c r="DC208" i="23916" s="1"/>
  <c r="DA204" i="23916"/>
  <c r="CY204" i="23916"/>
  <c r="CY208" i="23916" s="1"/>
  <c r="CW204" i="23916"/>
  <c r="CW208" i="23916" s="1"/>
  <c r="CW215" i="23916" s="1"/>
  <c r="CU204" i="23916"/>
  <c r="CU208" i="23916" s="1"/>
  <c r="CS204" i="23916"/>
  <c r="CQ204" i="23916"/>
  <c r="CQ208" i="23916" s="1"/>
  <c r="CQ215" i="23916" s="1"/>
  <c r="CO204" i="23916"/>
  <c r="CO208" i="23916" s="1"/>
  <c r="CO215" i="23916" s="1"/>
  <c r="CM204" i="23916"/>
  <c r="CM208" i="23916" s="1"/>
  <c r="CM215" i="23916" s="1"/>
  <c r="CK204" i="23916"/>
  <c r="CI204" i="23916"/>
  <c r="CI208" i="23916" s="1"/>
  <c r="CG204" i="23916"/>
  <c r="CG208" i="23916" s="1"/>
  <c r="CG215" i="23916" s="1"/>
  <c r="CE204" i="23916"/>
  <c r="CE208" i="23916" s="1"/>
  <c r="CC204" i="23916"/>
  <c r="CA204" i="23916"/>
  <c r="CA208" i="23916" s="1"/>
  <c r="CA215" i="23916" s="1"/>
  <c r="BY204" i="23916"/>
  <c r="BY208" i="23916" s="1"/>
  <c r="BY215" i="23916" s="1"/>
  <c r="BW204" i="23916"/>
  <c r="BW208" i="23916" s="1"/>
  <c r="BU204" i="23916"/>
  <c r="BS204" i="23916"/>
  <c r="BS208" i="23916" s="1"/>
  <c r="BQ204" i="23916"/>
  <c r="BQ208" i="23916" s="1"/>
  <c r="BQ215" i="23916" s="1"/>
  <c r="BO204" i="23916"/>
  <c r="BO208" i="23916" s="1"/>
  <c r="BM204" i="23916"/>
  <c r="BK204" i="23916"/>
  <c r="BK208" i="23916" s="1"/>
  <c r="BK215" i="23916" s="1"/>
  <c r="BI204" i="23916"/>
  <c r="BI208" i="23916" s="1"/>
  <c r="BI215" i="23916" s="1"/>
  <c r="BG204" i="23916"/>
  <c r="BG208" i="23916" s="1"/>
  <c r="BG215" i="23916" s="1"/>
  <c r="BE204" i="23916"/>
  <c r="BC204" i="23916"/>
  <c r="BC208" i="23916" s="1"/>
  <c r="BA204" i="23916"/>
  <c r="BA208" i="23916" s="1"/>
  <c r="BA215" i="23916" s="1"/>
  <c r="AY204" i="23916"/>
  <c r="AY208" i="23916" s="1"/>
  <c r="AW204" i="23916"/>
  <c r="AU204" i="23916"/>
  <c r="AU208" i="23916" s="1"/>
  <c r="AU215" i="23916" s="1"/>
  <c r="AS204" i="23916"/>
  <c r="AS208" i="23916" s="1"/>
  <c r="AS215" i="23916" s="1"/>
  <c r="AQ204" i="23916"/>
  <c r="AQ208" i="23916" s="1"/>
  <c r="AQ215" i="23916" s="1"/>
  <c r="AO204" i="23916"/>
  <c r="AM204" i="23916"/>
  <c r="AM208" i="23916" s="1"/>
  <c r="AK204" i="23916"/>
  <c r="AK208" i="23916" s="1"/>
  <c r="AK215" i="23916" s="1"/>
  <c r="AI204" i="23916"/>
  <c r="AI208" i="23916" s="1"/>
  <c r="AG204" i="23916"/>
  <c r="AE204" i="23916"/>
  <c r="AE208" i="23916" s="1"/>
  <c r="AE215" i="23916" s="1"/>
  <c r="AC204" i="23916"/>
  <c r="AC208" i="23916" s="1"/>
  <c r="AC215" i="23916" s="1"/>
  <c r="AA204" i="23916"/>
  <c r="AA208" i="23916" s="1"/>
  <c r="AA215" i="23916" s="1"/>
  <c r="Y204" i="23916"/>
  <c r="W204" i="23916"/>
  <c r="W208" i="23916" s="1"/>
  <c r="U204" i="23916"/>
  <c r="U208" i="23916" s="1"/>
  <c r="U215" i="23916" s="1"/>
  <c r="S204" i="23916"/>
  <c r="S208" i="23916" s="1"/>
  <c r="Q204" i="23916"/>
  <c r="O204" i="23916"/>
  <c r="O208" i="23916" s="1"/>
  <c r="O215" i="23916" s="1"/>
  <c r="M204" i="23916"/>
  <c r="M208" i="23916" s="1"/>
  <c r="M215" i="23916" s="1"/>
  <c r="K204" i="23916"/>
  <c r="K208" i="23916" s="1"/>
  <c r="K215" i="23916" s="1"/>
  <c r="L215" i="23916" s="1"/>
  <c r="I204" i="23916"/>
  <c r="I208" i="23916" s="1"/>
  <c r="I215" i="23916" s="1"/>
  <c r="G204" i="23916"/>
  <c r="G208" i="23916" s="1"/>
  <c r="G215" i="23916" s="1"/>
  <c r="E204" i="23916"/>
  <c r="E208" i="23916" s="1"/>
  <c r="E215" i="23916" s="1"/>
  <c r="GN207" i="23916"/>
  <c r="GL207" i="23916"/>
  <c r="GM207" i="23916" s="1"/>
  <c r="GJ207" i="23916"/>
  <c r="GK207" i="23916" s="1"/>
  <c r="GH207" i="23916"/>
  <c r="GF207" i="23916"/>
  <c r="GG207" i="23916" s="1"/>
  <c r="GE207" i="23916"/>
  <c r="GD207" i="23916"/>
  <c r="GF204" i="23916" s="1"/>
  <c r="GG204" i="23916" s="1"/>
  <c r="GB207" i="23916"/>
  <c r="GA207" i="23916"/>
  <c r="FZ207" i="23916"/>
  <c r="FX207" i="23916"/>
  <c r="FV207" i="23916"/>
  <c r="FW207" i="23916" s="1"/>
  <c r="FT207" i="23916"/>
  <c r="FU207" i="23916" s="1"/>
  <c r="FR207" i="23916"/>
  <c r="FP207" i="23916"/>
  <c r="FO207" i="23916"/>
  <c r="FN207" i="23916"/>
  <c r="FP204" i="23916" s="1"/>
  <c r="FQ204" i="23916" s="1"/>
  <c r="FL207" i="23916"/>
  <c r="FK207" i="23916"/>
  <c r="FJ207" i="23916"/>
  <c r="FH207" i="23916"/>
  <c r="FF207" i="23916"/>
  <c r="FG207" i="23916" s="1"/>
  <c r="FE207" i="23916"/>
  <c r="GP204" i="23916"/>
  <c r="GN204" i="23916"/>
  <c r="GO204" i="23916" s="1"/>
  <c r="GL204" i="23916"/>
  <c r="GJ204" i="23916"/>
  <c r="GD204" i="23916"/>
  <c r="GE204" i="23916" s="1"/>
  <c r="GB204" i="23916"/>
  <c r="GC204" i="23916" s="1"/>
  <c r="FZ204" i="23916"/>
  <c r="FX204" i="23916"/>
  <c r="FY204" i="23916" s="1"/>
  <c r="FV204" i="23916"/>
  <c r="FT204" i="23916"/>
  <c r="FN204" i="23916"/>
  <c r="FO204" i="23916" s="1"/>
  <c r="FL204" i="23916"/>
  <c r="FM204" i="23916" s="1"/>
  <c r="FJ204" i="23916"/>
  <c r="FH204" i="23916"/>
  <c r="FI204" i="23916" s="1"/>
  <c r="FF204" i="23916"/>
  <c r="FG204" i="23916" s="1"/>
  <c r="EP207" i="23916"/>
  <c r="EQ204" i="23916"/>
  <c r="EP204" i="23916"/>
  <c r="FD201" i="23916"/>
  <c r="FE201" i="23916" s="1"/>
  <c r="FB201" i="23916"/>
  <c r="FB205" i="23916" s="1"/>
  <c r="FB204" i="23916" s="1"/>
  <c r="EN200" i="23916"/>
  <c r="EN199" i="23916"/>
  <c r="EL200" i="23916"/>
  <c r="EL199" i="23916"/>
  <c r="EJ201" i="23916"/>
  <c r="EI201" i="23916"/>
  <c r="EI205" i="23916" s="1"/>
  <c r="EJ205" i="23916" s="1"/>
  <c r="EG201" i="23916"/>
  <c r="EG205" i="23916" s="1"/>
  <c r="EE201" i="23916"/>
  <c r="EE205" i="23916" s="1"/>
  <c r="EC201" i="23916"/>
  <c r="EC205" i="23916" s="1"/>
  <c r="EA201" i="23916"/>
  <c r="EA205" i="23916" s="1"/>
  <c r="DY201" i="23916"/>
  <c r="DY205" i="23916" s="1"/>
  <c r="DZ205" i="23916" s="1"/>
  <c r="DW201" i="23916"/>
  <c r="DW205" i="23916" s="1"/>
  <c r="DU201" i="23916"/>
  <c r="DU205" i="23916" s="1"/>
  <c r="DT201" i="23916"/>
  <c r="DS201" i="23916"/>
  <c r="DS205" i="23916" s="1"/>
  <c r="DT205" i="23916" s="1"/>
  <c r="DQ201" i="23916"/>
  <c r="DQ205" i="23916" s="1"/>
  <c r="DO201" i="23916"/>
  <c r="DO205" i="23916" s="1"/>
  <c r="DM201" i="23916"/>
  <c r="DM205" i="23916" s="1"/>
  <c r="DK201" i="23916"/>
  <c r="DK205" i="23916" s="1"/>
  <c r="DI201" i="23916"/>
  <c r="DI205" i="23916" s="1"/>
  <c r="DJ205" i="23916" s="1"/>
  <c r="DG201" i="23916"/>
  <c r="DG205" i="23916" s="1"/>
  <c r="DE201" i="23916"/>
  <c r="DE205" i="23916" s="1"/>
  <c r="DD201" i="23916"/>
  <c r="DC201" i="23916"/>
  <c r="DC205" i="23916" s="1"/>
  <c r="DD205" i="23916" s="1"/>
  <c r="DA201" i="23916"/>
  <c r="DA205" i="23916" s="1"/>
  <c r="CY201" i="23916"/>
  <c r="CY205" i="23916" s="1"/>
  <c r="CW201" i="23916"/>
  <c r="CW205" i="23916" s="1"/>
  <c r="CU201" i="23916"/>
  <c r="CU205" i="23916" s="1"/>
  <c r="CS201" i="23916"/>
  <c r="CS205" i="23916" s="1"/>
  <c r="CT205" i="23916" s="1"/>
  <c r="CQ201" i="23916"/>
  <c r="CQ205" i="23916" s="1"/>
  <c r="CO201" i="23916"/>
  <c r="CO205" i="23916" s="1"/>
  <c r="CN201" i="23916"/>
  <c r="CM201" i="23916"/>
  <c r="CM205" i="23916" s="1"/>
  <c r="CN205" i="23916" s="1"/>
  <c r="CK201" i="23916"/>
  <c r="CK205" i="23916" s="1"/>
  <c r="CI201" i="23916"/>
  <c r="CG201" i="23916"/>
  <c r="CG205" i="23916" s="1"/>
  <c r="CE201" i="23916"/>
  <c r="CE205" i="23916" s="1"/>
  <c r="CC201" i="23916"/>
  <c r="CC205" i="23916" s="1"/>
  <c r="CD205" i="23916" s="1"/>
  <c r="CA201" i="23916"/>
  <c r="CA205" i="23916" s="1"/>
  <c r="BY201" i="23916"/>
  <c r="BY205" i="23916" s="1"/>
  <c r="BX201" i="23916"/>
  <c r="BW201" i="23916"/>
  <c r="BW205" i="23916" s="1"/>
  <c r="BX205" i="23916" s="1"/>
  <c r="BU201" i="23916"/>
  <c r="BU205" i="23916" s="1"/>
  <c r="BS201" i="23916"/>
  <c r="BQ201" i="23916"/>
  <c r="BQ205" i="23916" s="1"/>
  <c r="BO201" i="23916"/>
  <c r="BO205" i="23916" s="1"/>
  <c r="BM201" i="23916"/>
  <c r="BM205" i="23916" s="1"/>
  <c r="BN205" i="23916" s="1"/>
  <c r="BK201" i="23916"/>
  <c r="BK205" i="23916" s="1"/>
  <c r="BI201" i="23916"/>
  <c r="BI205" i="23916" s="1"/>
  <c r="BH201" i="23916"/>
  <c r="BG201" i="23916"/>
  <c r="BG205" i="23916" s="1"/>
  <c r="BH205" i="23916" s="1"/>
  <c r="BE201" i="23916"/>
  <c r="BE205" i="23916" s="1"/>
  <c r="BC201" i="23916"/>
  <c r="BA201" i="23916"/>
  <c r="BA205" i="23916" s="1"/>
  <c r="AY201" i="23916"/>
  <c r="AY205" i="23916" s="1"/>
  <c r="AW201" i="23916"/>
  <c r="AW205" i="23916" s="1"/>
  <c r="AX205" i="23916" s="1"/>
  <c r="AU201" i="23916"/>
  <c r="AU205" i="23916" s="1"/>
  <c r="AS201" i="23916"/>
  <c r="AS205" i="23916" s="1"/>
  <c r="AR201" i="23916"/>
  <c r="AQ201" i="23916"/>
  <c r="AQ205" i="23916" s="1"/>
  <c r="AR205" i="23916" s="1"/>
  <c r="AO201" i="23916"/>
  <c r="AO205" i="23916" s="1"/>
  <c r="AM201" i="23916"/>
  <c r="AK201" i="23916"/>
  <c r="AK205" i="23916" s="1"/>
  <c r="AI201" i="23916"/>
  <c r="AI205" i="23916" s="1"/>
  <c r="AG201" i="23916"/>
  <c r="AG205" i="23916" s="1"/>
  <c r="AH205" i="23916" s="1"/>
  <c r="AE201" i="23916"/>
  <c r="AE205" i="23916" s="1"/>
  <c r="AC201" i="23916"/>
  <c r="AC205" i="23916" s="1"/>
  <c r="AB201" i="23916"/>
  <c r="AA201" i="23916"/>
  <c r="AA205" i="23916" s="1"/>
  <c r="AB205" i="23916" s="1"/>
  <c r="Y201" i="23916"/>
  <c r="Y205" i="23916" s="1"/>
  <c r="W201" i="23916"/>
  <c r="U201" i="23916"/>
  <c r="U205" i="23916" s="1"/>
  <c r="S201" i="23916"/>
  <c r="S205" i="23916" s="1"/>
  <c r="Q201" i="23916"/>
  <c r="Q205" i="23916" s="1"/>
  <c r="R205" i="23916" s="1"/>
  <c r="P201" i="23916"/>
  <c r="O201" i="23916"/>
  <c r="O205" i="23916" s="1"/>
  <c r="P205" i="23916" s="1"/>
  <c r="M201" i="23916"/>
  <c r="M205" i="23916" s="1"/>
  <c r="L201" i="23916"/>
  <c r="K201" i="23916"/>
  <c r="K205" i="23916" s="1"/>
  <c r="L205" i="23916" s="1"/>
  <c r="I201" i="23916"/>
  <c r="I205" i="23916" s="1"/>
  <c r="G201" i="23916"/>
  <c r="G205" i="23916" s="1"/>
  <c r="E201" i="23916"/>
  <c r="E205" i="23916" s="1"/>
  <c r="E206" i="23916" s="1"/>
  <c r="E210" i="23916" s="1"/>
  <c r="E211" i="23916" s="1"/>
  <c r="C201" i="23916"/>
  <c r="EW200" i="23916"/>
  <c r="EX200" i="23916" s="1"/>
  <c r="EU200" i="23916"/>
  <c r="EV200" i="23916" s="1"/>
  <c r="ES200" i="23916"/>
  <c r="ET200" i="23916" s="1"/>
  <c r="ER200" i="23916"/>
  <c r="EQ200" i="23916"/>
  <c r="EP200" i="23916"/>
  <c r="EP199" i="23916"/>
  <c r="EJ200" i="23916"/>
  <c r="EJ199" i="23916"/>
  <c r="EH200" i="23916"/>
  <c r="EH199" i="23916"/>
  <c r="EF200" i="23916"/>
  <c r="EF199" i="23916"/>
  <c r="ED200" i="23916"/>
  <c r="ED199" i="23916"/>
  <c r="EB200" i="23916"/>
  <c r="EB199" i="23916"/>
  <c r="DZ200" i="23916"/>
  <c r="DZ199" i="23916"/>
  <c r="DX200" i="23916"/>
  <c r="DX199" i="23916"/>
  <c r="DV200" i="23916"/>
  <c r="DV199" i="23916"/>
  <c r="DT200" i="23916"/>
  <c r="DT199" i="23916"/>
  <c r="DR200" i="23916"/>
  <c r="DR199" i="23916"/>
  <c r="DP200" i="23916"/>
  <c r="DP199" i="23916"/>
  <c r="DN200" i="23916"/>
  <c r="DN199" i="23916"/>
  <c r="DL200" i="23916"/>
  <c r="DL199" i="23916"/>
  <c r="DJ200" i="23916"/>
  <c r="DJ199" i="23916"/>
  <c r="DH200" i="23916"/>
  <c r="DH199" i="23916"/>
  <c r="DF200" i="23916"/>
  <c r="DF199" i="23916"/>
  <c r="DD200" i="23916"/>
  <c r="DD199" i="23916"/>
  <c r="DB200" i="23916"/>
  <c r="DB199" i="23916"/>
  <c r="CZ200" i="23916"/>
  <c r="CZ199" i="23916"/>
  <c r="CX200" i="23916"/>
  <c r="CX199" i="23916"/>
  <c r="CV200" i="23916"/>
  <c r="CV199" i="23916"/>
  <c r="CT200" i="23916"/>
  <c r="CT199" i="23916"/>
  <c r="CR200" i="23916"/>
  <c r="CR199" i="23916"/>
  <c r="CP200" i="23916"/>
  <c r="CP199" i="23916"/>
  <c r="CN200" i="23916"/>
  <c r="CN199" i="23916"/>
  <c r="CL200" i="23916"/>
  <c r="CL199" i="23916"/>
  <c r="CJ200" i="23916"/>
  <c r="CJ199" i="23916"/>
  <c r="CH200" i="23916"/>
  <c r="CH199" i="23916"/>
  <c r="CF200" i="23916"/>
  <c r="CF199" i="23916"/>
  <c r="CD200" i="23916"/>
  <c r="CD199" i="23916"/>
  <c r="CB200" i="23916"/>
  <c r="CB199" i="23916"/>
  <c r="BZ200" i="23916"/>
  <c r="BZ199" i="23916"/>
  <c r="BX200" i="23916"/>
  <c r="BX199" i="23916"/>
  <c r="BV200" i="23916"/>
  <c r="BV199" i="23916"/>
  <c r="BT200" i="23916"/>
  <c r="BT199" i="23916"/>
  <c r="BR200" i="23916"/>
  <c r="BR199" i="23916"/>
  <c r="BP200" i="23916"/>
  <c r="BP199" i="23916"/>
  <c r="BN200" i="23916"/>
  <c r="BN199" i="23916"/>
  <c r="BL200" i="23916"/>
  <c r="BL199" i="23916"/>
  <c r="BJ200" i="23916"/>
  <c r="BJ199" i="23916"/>
  <c r="BH200" i="23916"/>
  <c r="BH199" i="23916"/>
  <c r="BF200" i="23916"/>
  <c r="BF199" i="23916"/>
  <c r="BD200" i="23916"/>
  <c r="BD199" i="23916"/>
  <c r="BB200" i="23916"/>
  <c r="BB199" i="23916"/>
  <c r="AZ200" i="23916"/>
  <c r="AZ199" i="23916"/>
  <c r="AX200" i="23916"/>
  <c r="AX199" i="23916"/>
  <c r="AV200" i="23916"/>
  <c r="AV199" i="23916"/>
  <c r="AT200" i="23916"/>
  <c r="AT199" i="23916"/>
  <c r="AR200" i="23916"/>
  <c r="AR199" i="23916"/>
  <c r="AP200" i="23916"/>
  <c r="AP199" i="23916"/>
  <c r="AN200" i="23916"/>
  <c r="AN199" i="23916"/>
  <c r="AL200" i="23916"/>
  <c r="AL199" i="23916"/>
  <c r="AJ200" i="23916"/>
  <c r="AJ199" i="23916"/>
  <c r="AH200" i="23916"/>
  <c r="AH199" i="23916"/>
  <c r="AF200" i="23916"/>
  <c r="AF199" i="23916"/>
  <c r="AD200" i="23916"/>
  <c r="AD199" i="23916"/>
  <c r="AB200" i="23916"/>
  <c r="AB199" i="23916"/>
  <c r="Z200" i="23916"/>
  <c r="Z199" i="23916"/>
  <c r="X200" i="23916"/>
  <c r="X199" i="23916"/>
  <c r="V200" i="23916"/>
  <c r="V199" i="23916"/>
  <c r="T200" i="23916"/>
  <c r="T199" i="23916"/>
  <c r="R200" i="23916"/>
  <c r="R199" i="23916"/>
  <c r="P200" i="23916"/>
  <c r="P199" i="23916"/>
  <c r="N200" i="23916"/>
  <c r="N199" i="23916"/>
  <c r="L200" i="23916"/>
  <c r="L199" i="23916"/>
  <c r="GP200" i="23916"/>
  <c r="GQ200" i="23916" s="1"/>
  <c r="GN200" i="23916"/>
  <c r="GL200" i="23916"/>
  <c r="GM200" i="23916" s="1"/>
  <c r="GJ200" i="23916"/>
  <c r="GH200" i="23916"/>
  <c r="GI200" i="23916" s="1"/>
  <c r="GF200" i="23916"/>
  <c r="GD200" i="23916"/>
  <c r="GE200" i="23916" s="1"/>
  <c r="GB200" i="23916"/>
  <c r="FZ200" i="23916"/>
  <c r="GA200" i="23916" s="1"/>
  <c r="FX200" i="23916"/>
  <c r="FV200" i="23916"/>
  <c r="FW200" i="23916" s="1"/>
  <c r="FT200" i="23916"/>
  <c r="FR200" i="23916"/>
  <c r="FS200" i="23916" s="1"/>
  <c r="FP200" i="23916"/>
  <c r="FN200" i="23916"/>
  <c r="FO200" i="23916" s="1"/>
  <c r="FL200" i="23916"/>
  <c r="FJ200" i="23916"/>
  <c r="FK200" i="23916" s="1"/>
  <c r="FH200" i="23916"/>
  <c r="FF200" i="23916"/>
  <c r="FG200" i="23916" s="1"/>
  <c r="FE200" i="23916"/>
  <c r="GO199" i="23916"/>
  <c r="GN199" i="23916"/>
  <c r="GL199" i="23916"/>
  <c r="GL201" i="23916" s="1"/>
  <c r="GJ199" i="23916"/>
  <c r="GH199" i="23916"/>
  <c r="GH201" i="23916" s="1"/>
  <c r="GF199" i="23916"/>
  <c r="GD199" i="23916"/>
  <c r="GC199" i="23916"/>
  <c r="GB199" i="23916"/>
  <c r="GB201" i="23916" s="1"/>
  <c r="FZ199" i="23916"/>
  <c r="FY199" i="23916"/>
  <c r="FX199" i="23916"/>
  <c r="FX201" i="23916" s="1"/>
  <c r="FV199" i="23916"/>
  <c r="FV201" i="23916" s="1"/>
  <c r="FT199" i="23916"/>
  <c r="FR199" i="23916"/>
  <c r="FP199" i="23916"/>
  <c r="FN199" i="23916"/>
  <c r="FM199" i="23916"/>
  <c r="FL199" i="23916"/>
  <c r="FL201" i="23916" s="1"/>
  <c r="FJ199" i="23916"/>
  <c r="FI199" i="23916"/>
  <c r="FH199" i="23916"/>
  <c r="FH201" i="23916" s="1"/>
  <c r="FF199" i="23916"/>
  <c r="FF201" i="23916" s="1"/>
  <c r="FE199" i="23916"/>
  <c r="FI197" i="23916"/>
  <c r="FI196" i="23916"/>
  <c r="FI195" i="23916"/>
  <c r="FI194" i="23916"/>
  <c r="FI193" i="23916"/>
  <c r="FI192" i="23916"/>
  <c r="FG197" i="23916"/>
  <c r="FG196" i="23916"/>
  <c r="FG195" i="23916"/>
  <c r="FG194" i="23916"/>
  <c r="FG193" i="23916"/>
  <c r="FG192" i="23916"/>
  <c r="FE197" i="23916"/>
  <c r="FE196" i="23916"/>
  <c r="FE195" i="23916"/>
  <c r="FE194" i="23916"/>
  <c r="FE193" i="23916"/>
  <c r="FE192" i="23916"/>
  <c r="BU197" i="23916"/>
  <c r="BV197" i="23916" s="1"/>
  <c r="BS197" i="23916"/>
  <c r="BQ197" i="23916"/>
  <c r="BR197" i="23916" s="1"/>
  <c r="BP197" i="23916"/>
  <c r="BO197" i="23916"/>
  <c r="BM197" i="23916"/>
  <c r="BN197" i="23916" s="1"/>
  <c r="BL197" i="23916"/>
  <c r="BK197" i="23916"/>
  <c r="BI197" i="23916"/>
  <c r="BJ197" i="23916" s="1"/>
  <c r="BH197" i="23916"/>
  <c r="BG197" i="23916"/>
  <c r="BE197" i="23916"/>
  <c r="BF197" i="23916" s="1"/>
  <c r="BD197" i="23916"/>
  <c r="BC197" i="23916"/>
  <c r="BA197" i="23916"/>
  <c r="BB197" i="23916" s="1"/>
  <c r="AZ197" i="23916"/>
  <c r="AY197" i="23916"/>
  <c r="AW197" i="23916"/>
  <c r="AX197" i="23916" s="1"/>
  <c r="AV197" i="23916"/>
  <c r="AU197" i="23916"/>
  <c r="AS197" i="23916"/>
  <c r="AT197" i="23916" s="1"/>
  <c r="AR197" i="23916"/>
  <c r="AQ197" i="23916"/>
  <c r="AO197" i="23916"/>
  <c r="AP197" i="23916" s="1"/>
  <c r="AN197" i="23916"/>
  <c r="AM197" i="23916"/>
  <c r="AK197" i="23916"/>
  <c r="AL197" i="23916" s="1"/>
  <c r="AJ197" i="23916"/>
  <c r="AI197" i="23916"/>
  <c r="AG197" i="23916"/>
  <c r="AH197" i="23916" s="1"/>
  <c r="AE197" i="23916"/>
  <c r="AD197" i="23916"/>
  <c r="AB197" i="23916"/>
  <c r="AB196" i="23916"/>
  <c r="AB195" i="23916"/>
  <c r="AB194" i="23916"/>
  <c r="AB193" i="23916"/>
  <c r="AB192" i="23916"/>
  <c r="Z196" i="23916"/>
  <c r="Z195" i="23916"/>
  <c r="Z194" i="23916"/>
  <c r="Z193" i="23916"/>
  <c r="Z192" i="23916"/>
  <c r="W197" i="23916"/>
  <c r="AF197" i="23916" s="1"/>
  <c r="T196" i="23916"/>
  <c r="T195" i="23916"/>
  <c r="T194" i="23916"/>
  <c r="T193" i="23916"/>
  <c r="T192" i="23916"/>
  <c r="R197" i="23916"/>
  <c r="Q197" i="23916"/>
  <c r="Z197" i="23916" s="1"/>
  <c r="O197" i="23916"/>
  <c r="P197" i="23916" s="1"/>
  <c r="N197" i="23916"/>
  <c r="M197" i="23916"/>
  <c r="V197" i="23916" s="1"/>
  <c r="K197" i="23916"/>
  <c r="T197" i="23916" s="1"/>
  <c r="EN196" i="23916"/>
  <c r="EN195" i="23916"/>
  <c r="EN194" i="23916"/>
  <c r="EN193" i="23916"/>
  <c r="EL196" i="23916"/>
  <c r="EL195" i="23916"/>
  <c r="EL194" i="23916"/>
  <c r="EL193" i="23916"/>
  <c r="EI196" i="23916"/>
  <c r="EJ196" i="23916" s="1"/>
  <c r="EH196" i="23916"/>
  <c r="EF196" i="23916"/>
  <c r="EF195" i="23916"/>
  <c r="EF194" i="23916"/>
  <c r="EF193" i="23916"/>
  <c r="ED195" i="23916"/>
  <c r="ED194" i="23916"/>
  <c r="ED193" i="23916"/>
  <c r="EB196" i="23916"/>
  <c r="EB195" i="23916"/>
  <c r="EB194" i="23916"/>
  <c r="EB193" i="23916"/>
  <c r="DZ196" i="23916"/>
  <c r="DZ195" i="23916"/>
  <c r="DZ194" i="23916"/>
  <c r="DZ193" i="23916"/>
  <c r="DX195" i="23916"/>
  <c r="DX194" i="23916"/>
  <c r="DX193" i="23916"/>
  <c r="DU196" i="23916"/>
  <c r="ED196" i="23916" s="1"/>
  <c r="DS196" i="23916"/>
  <c r="DP196" i="23916"/>
  <c r="DO196" i="23916"/>
  <c r="DX196" i="23916" s="1"/>
  <c r="DM196" i="23916"/>
  <c r="DN196" i="23916" s="1"/>
  <c r="DL196" i="23916"/>
  <c r="DK196" i="23916"/>
  <c r="DT196" i="23916" s="1"/>
  <c r="DI196" i="23916"/>
  <c r="DR196" i="23916" s="1"/>
  <c r="DH196" i="23916"/>
  <c r="DG196" i="23916"/>
  <c r="DE196" i="23916"/>
  <c r="DF196" i="23916" s="1"/>
  <c r="DD196" i="23916"/>
  <c r="DC196" i="23916"/>
  <c r="DA196" i="23916"/>
  <c r="DB196" i="23916" s="1"/>
  <c r="CZ196" i="23916"/>
  <c r="CX196" i="23916"/>
  <c r="CX195" i="23916"/>
  <c r="CX194" i="23916"/>
  <c r="CX193" i="23916"/>
  <c r="CV196" i="23916"/>
  <c r="CV195" i="23916"/>
  <c r="CV194" i="23916"/>
  <c r="CV193" i="23916"/>
  <c r="CT196" i="23916"/>
  <c r="CT195" i="23916"/>
  <c r="CT194" i="23916"/>
  <c r="CT193" i="23916"/>
  <c r="CR196" i="23916"/>
  <c r="CR195" i="23916"/>
  <c r="CR194" i="23916"/>
  <c r="CR193" i="23916"/>
  <c r="CP196" i="23916"/>
  <c r="CP195" i="23916"/>
  <c r="CP194" i="23916"/>
  <c r="CP193" i="23916"/>
  <c r="CN196" i="23916"/>
  <c r="CN195" i="23916"/>
  <c r="CN194" i="23916"/>
  <c r="CN193" i="23916"/>
  <c r="CL196" i="23916"/>
  <c r="CL195" i="23916"/>
  <c r="CL194" i="23916"/>
  <c r="CL193" i="23916"/>
  <c r="CJ196" i="23916"/>
  <c r="CJ195" i="23916"/>
  <c r="CJ194" i="23916"/>
  <c r="CJ193" i="23916"/>
  <c r="CH196" i="23916"/>
  <c r="CH195" i="23916"/>
  <c r="CH194" i="23916"/>
  <c r="CH193" i="23916"/>
  <c r="CF195" i="23916"/>
  <c r="CF194" i="23916"/>
  <c r="CF193" i="23916"/>
  <c r="CD196" i="23916"/>
  <c r="CD195" i="23916"/>
  <c r="CD194" i="23916"/>
  <c r="CD193" i="23916"/>
  <c r="CB196" i="23916"/>
  <c r="CA196" i="23916"/>
  <c r="BY196" i="23916"/>
  <c r="BZ196" i="23916" s="1"/>
  <c r="BX196" i="23916"/>
  <c r="BW196" i="23916"/>
  <c r="CF196" i="23916" s="1"/>
  <c r="BV196" i="23916"/>
  <c r="BT196" i="23916"/>
  <c r="BT195" i="23916"/>
  <c r="BT194" i="23916"/>
  <c r="BT193" i="23916"/>
  <c r="BT192" i="23916"/>
  <c r="BR196" i="23916"/>
  <c r="BR195" i="23916"/>
  <c r="BR194" i="23916"/>
  <c r="BR193" i="23916"/>
  <c r="BR192" i="23916"/>
  <c r="BP196" i="23916"/>
  <c r="BP195" i="23916"/>
  <c r="BP194" i="23916"/>
  <c r="BP193" i="23916"/>
  <c r="BP192" i="23916"/>
  <c r="BN196" i="23916"/>
  <c r="BN195" i="23916"/>
  <c r="BN194" i="23916"/>
  <c r="BN193" i="23916"/>
  <c r="BN192" i="23916"/>
  <c r="BL196" i="23916"/>
  <c r="BL195" i="23916"/>
  <c r="BL194" i="23916"/>
  <c r="BL193" i="23916"/>
  <c r="BL192" i="23916"/>
  <c r="BJ196" i="23916"/>
  <c r="BJ195" i="23916"/>
  <c r="BJ194" i="23916"/>
  <c r="BJ193" i="23916"/>
  <c r="BJ192" i="23916"/>
  <c r="BH196" i="23916"/>
  <c r="BH195" i="23916"/>
  <c r="BH194" i="23916"/>
  <c r="BH193" i="23916"/>
  <c r="BH192" i="23916"/>
  <c r="BF196" i="23916"/>
  <c r="BF195" i="23916"/>
  <c r="BF194" i="23916"/>
  <c r="BF193" i="23916"/>
  <c r="BF192" i="23916"/>
  <c r="BD196" i="23916"/>
  <c r="BD195" i="23916"/>
  <c r="BD194" i="23916"/>
  <c r="BD193" i="23916"/>
  <c r="BD192" i="23916"/>
  <c r="BB196" i="23916"/>
  <c r="BB195" i="23916"/>
  <c r="BB194" i="23916"/>
  <c r="BB193" i="23916"/>
  <c r="BB192" i="23916"/>
  <c r="AZ196" i="23916"/>
  <c r="AZ195" i="23916"/>
  <c r="AZ194" i="23916"/>
  <c r="AZ193" i="23916"/>
  <c r="AZ192" i="23916"/>
  <c r="AX196" i="23916"/>
  <c r="AX195" i="23916"/>
  <c r="AX194" i="23916"/>
  <c r="AX193" i="23916"/>
  <c r="AX192" i="23916"/>
  <c r="AV196" i="23916"/>
  <c r="AV195" i="23916"/>
  <c r="AV194" i="23916"/>
  <c r="AV193" i="23916"/>
  <c r="AV192" i="23916"/>
  <c r="AT196" i="23916"/>
  <c r="AT195" i="23916"/>
  <c r="AT194" i="23916"/>
  <c r="AT193" i="23916"/>
  <c r="AT192" i="23916"/>
  <c r="AR196" i="23916"/>
  <c r="AR195" i="23916"/>
  <c r="AR194" i="23916"/>
  <c r="AR193" i="23916"/>
  <c r="AR192" i="23916"/>
  <c r="AP196" i="23916"/>
  <c r="AP195" i="23916"/>
  <c r="AP194" i="23916"/>
  <c r="AP193" i="23916"/>
  <c r="AP192" i="23916"/>
  <c r="AN196" i="23916"/>
  <c r="AN195" i="23916"/>
  <c r="AN194" i="23916"/>
  <c r="AN193" i="23916"/>
  <c r="AN192" i="23916"/>
  <c r="AL196" i="23916"/>
  <c r="AL195" i="23916"/>
  <c r="AL194" i="23916"/>
  <c r="AL193" i="23916"/>
  <c r="AL192" i="23916"/>
  <c r="AJ196" i="23916"/>
  <c r="AJ195" i="23916"/>
  <c r="AJ194" i="23916"/>
  <c r="AJ193" i="23916"/>
  <c r="AJ192" i="23916"/>
  <c r="AH196" i="23916"/>
  <c r="AH195" i="23916"/>
  <c r="AH194" i="23916"/>
  <c r="AH193" i="23916"/>
  <c r="AH192" i="23916"/>
  <c r="AF196" i="23916"/>
  <c r="AF195" i="23916"/>
  <c r="AF194" i="23916"/>
  <c r="AF193" i="23916"/>
  <c r="AF192" i="23916"/>
  <c r="AD196" i="23916"/>
  <c r="AD195" i="23916"/>
  <c r="AD194" i="23916"/>
  <c r="AD193" i="23916"/>
  <c r="AD192" i="23916"/>
  <c r="X196" i="23916"/>
  <c r="X195" i="23916"/>
  <c r="X194" i="23916"/>
  <c r="X193" i="23916"/>
  <c r="X192" i="23916"/>
  <c r="V196" i="23916"/>
  <c r="V195" i="23916"/>
  <c r="V194" i="23916"/>
  <c r="V193" i="23916"/>
  <c r="V192" i="23916"/>
  <c r="R196" i="23916"/>
  <c r="R195" i="23916"/>
  <c r="R194" i="23916"/>
  <c r="R193" i="23916"/>
  <c r="R192" i="23916"/>
  <c r="P196" i="23916"/>
  <c r="P195" i="23916"/>
  <c r="P194" i="23916"/>
  <c r="P193" i="23916"/>
  <c r="P192" i="23916"/>
  <c r="N196" i="23916"/>
  <c r="N195" i="23916"/>
  <c r="N194" i="23916"/>
  <c r="N193" i="23916"/>
  <c r="N192" i="23916"/>
  <c r="L196" i="23916"/>
  <c r="L195" i="23916"/>
  <c r="L194" i="23916"/>
  <c r="L193" i="23916"/>
  <c r="L192" i="23916"/>
  <c r="EJ195" i="23916"/>
  <c r="EJ194" i="23916"/>
  <c r="EJ193" i="23916"/>
  <c r="EH195" i="23916"/>
  <c r="EH194" i="23916"/>
  <c r="EH193" i="23916"/>
  <c r="DV195" i="23916"/>
  <c r="DV194" i="23916"/>
  <c r="DV193" i="23916"/>
  <c r="DT195" i="23916"/>
  <c r="DT194" i="23916"/>
  <c r="DT193" i="23916"/>
  <c r="DR195" i="23916"/>
  <c r="DR194" i="23916"/>
  <c r="DR193" i="23916"/>
  <c r="DP195" i="23916"/>
  <c r="DP194" i="23916"/>
  <c r="DP193" i="23916"/>
  <c r="DN195" i="23916"/>
  <c r="DN194" i="23916"/>
  <c r="DN193" i="23916"/>
  <c r="DL195" i="23916"/>
  <c r="DL194" i="23916"/>
  <c r="DL193" i="23916"/>
  <c r="DJ195" i="23916"/>
  <c r="DJ194" i="23916"/>
  <c r="DJ193" i="23916"/>
  <c r="DH195" i="23916"/>
  <c r="DH194" i="23916"/>
  <c r="DH193" i="23916"/>
  <c r="DF195" i="23916"/>
  <c r="DF194" i="23916"/>
  <c r="DF193" i="23916"/>
  <c r="DD195" i="23916"/>
  <c r="DD194" i="23916"/>
  <c r="DD193" i="23916"/>
  <c r="DB195" i="23916"/>
  <c r="DB194" i="23916"/>
  <c r="DB193" i="23916"/>
  <c r="CZ195" i="23916"/>
  <c r="CZ194" i="23916"/>
  <c r="CZ193" i="23916"/>
  <c r="CB195" i="23916"/>
  <c r="CB194" i="23916"/>
  <c r="CB193" i="23916"/>
  <c r="BZ195" i="23916"/>
  <c r="BZ194" i="23916"/>
  <c r="BZ193" i="23916"/>
  <c r="BX195" i="23916"/>
  <c r="BX194" i="23916"/>
  <c r="BX193" i="23916"/>
  <c r="BV195" i="23916"/>
  <c r="BV194" i="23916"/>
  <c r="BV193" i="23916"/>
  <c r="BV192" i="23916"/>
  <c r="FR197" i="23916"/>
  <c r="FS197" i="23916" s="1"/>
  <c r="FP197" i="23916"/>
  <c r="FN197" i="23916"/>
  <c r="FO197" i="23916" s="1"/>
  <c r="FM197" i="23916"/>
  <c r="FL197" i="23916"/>
  <c r="FK197" i="23916"/>
  <c r="GN196" i="23916"/>
  <c r="GL196" i="23916"/>
  <c r="GM196" i="23916" s="1"/>
  <c r="GJ196" i="23916"/>
  <c r="GK196" i="23916" s="1"/>
  <c r="GH196" i="23916"/>
  <c r="GF196" i="23916"/>
  <c r="GG196" i="23916" s="1"/>
  <c r="GE196" i="23916"/>
  <c r="GD196" i="23916"/>
  <c r="GB196" i="23916"/>
  <c r="GA196" i="23916"/>
  <c r="FZ196" i="23916"/>
  <c r="FX196" i="23916"/>
  <c r="FV196" i="23916"/>
  <c r="FW196" i="23916" s="1"/>
  <c r="FT196" i="23916"/>
  <c r="FU196" i="23916" s="1"/>
  <c r="FR196" i="23916"/>
  <c r="FP196" i="23916"/>
  <c r="FQ196" i="23916" s="1"/>
  <c r="FO196" i="23916"/>
  <c r="FN196" i="23916"/>
  <c r="FL196" i="23916"/>
  <c r="FM196" i="23916" s="1"/>
  <c r="FK196" i="23916"/>
  <c r="GN195" i="23916"/>
  <c r="GO195" i="23916" s="1"/>
  <c r="GL195" i="23916"/>
  <c r="GJ195" i="23916"/>
  <c r="GH195" i="23916"/>
  <c r="GF195" i="23916"/>
  <c r="GG195" i="23916" s="1"/>
  <c r="GD195" i="23916"/>
  <c r="GB195" i="23916"/>
  <c r="FZ195" i="23916"/>
  <c r="FX195" i="23916"/>
  <c r="FY195" i="23916" s="1"/>
  <c r="FV195" i="23916"/>
  <c r="FT195" i="23916"/>
  <c r="FR195" i="23916"/>
  <c r="FP195" i="23916"/>
  <c r="FQ195" i="23916" s="1"/>
  <c r="FN195" i="23916"/>
  <c r="FL195" i="23916"/>
  <c r="FM195" i="23916" s="1"/>
  <c r="FK195" i="23916"/>
  <c r="GO194" i="23916"/>
  <c r="GN194" i="23916"/>
  <c r="GL194" i="23916"/>
  <c r="GK194" i="23916"/>
  <c r="GJ194" i="23916"/>
  <c r="GH194" i="23916"/>
  <c r="GF194" i="23916"/>
  <c r="GG194" i="23916" s="1"/>
  <c r="GD194" i="23916"/>
  <c r="GE194" i="23916" s="1"/>
  <c r="GB194" i="23916"/>
  <c r="GC194" i="23916" s="1"/>
  <c r="FZ194" i="23916"/>
  <c r="GA194" i="23916" s="1"/>
  <c r="FY194" i="23916"/>
  <c r="FX194" i="23916"/>
  <c r="FV194" i="23916"/>
  <c r="FU194" i="23916"/>
  <c r="FT194" i="23916"/>
  <c r="FR194" i="23916"/>
  <c r="FP194" i="23916"/>
  <c r="FQ194" i="23916" s="1"/>
  <c r="FN194" i="23916"/>
  <c r="FO194" i="23916" s="1"/>
  <c r="FL194" i="23916"/>
  <c r="FM194" i="23916" s="1"/>
  <c r="FK194" i="23916"/>
  <c r="GN193" i="23916"/>
  <c r="GL193" i="23916"/>
  <c r="GJ193" i="23916"/>
  <c r="GH193" i="23916"/>
  <c r="GI193" i="23916" s="1"/>
  <c r="GF193" i="23916"/>
  <c r="GD193" i="23916"/>
  <c r="GB193" i="23916"/>
  <c r="FZ193" i="23916"/>
  <c r="GA193" i="23916" s="1"/>
  <c r="FX193" i="23916"/>
  <c r="FV193" i="23916"/>
  <c r="FT193" i="23916"/>
  <c r="FR193" i="23916"/>
  <c r="FS193" i="23916" s="1"/>
  <c r="FP193" i="23916"/>
  <c r="FN193" i="23916"/>
  <c r="FM193" i="23916"/>
  <c r="FL193" i="23916"/>
  <c r="FK193" i="23916"/>
  <c r="FV192" i="23916"/>
  <c r="FW192" i="23916" s="1"/>
  <c r="FT192" i="23916"/>
  <c r="FR192" i="23916"/>
  <c r="FS192" i="23916" s="1"/>
  <c r="FP192" i="23916"/>
  <c r="FQ192" i="23916" s="1"/>
  <c r="FO192" i="23916"/>
  <c r="FN192" i="23916"/>
  <c r="FL192" i="23916"/>
  <c r="FM192" i="23916" s="1"/>
  <c r="FK192" i="23916"/>
  <c r="EX196" i="23916"/>
  <c r="EW196" i="23916"/>
  <c r="EU196" i="23916"/>
  <c r="EV196" i="23916" s="1"/>
  <c r="ET196" i="23916"/>
  <c r="ES196" i="23916"/>
  <c r="EQ196" i="23916"/>
  <c r="ER196" i="23916" s="1"/>
  <c r="EP196" i="23916"/>
  <c r="EW195" i="23916"/>
  <c r="EX195" i="23916" s="1"/>
  <c r="EV195" i="23916"/>
  <c r="EU195" i="23916"/>
  <c r="ES195" i="23916"/>
  <c r="ET195" i="23916" s="1"/>
  <c r="ER195" i="23916"/>
  <c r="EQ195" i="23916"/>
  <c r="EP195" i="23916"/>
  <c r="EW194" i="23916"/>
  <c r="EX194" i="23916" s="1"/>
  <c r="EV194" i="23916"/>
  <c r="EU194" i="23916"/>
  <c r="ES194" i="23916"/>
  <c r="EQ194" i="23916"/>
  <c r="ER194" i="23916" s="1"/>
  <c r="EP194" i="23916"/>
  <c r="EW193" i="23916"/>
  <c r="EX193" i="23916" s="1"/>
  <c r="EU193" i="23916"/>
  <c r="EV193" i="23916" s="1"/>
  <c r="ET193" i="23916"/>
  <c r="ES193" i="23916"/>
  <c r="EQ193" i="23916"/>
  <c r="ER193" i="23916" s="1"/>
  <c r="EP193" i="23916"/>
  <c r="EU192" i="23916"/>
  <c r="EV192" i="23916" s="1"/>
  <c r="EQ192" i="23916"/>
  <c r="ER192" i="23916" s="1"/>
  <c r="EP192" i="23916"/>
  <c r="EO192" i="23916"/>
  <c r="EO197" i="23916" s="1"/>
  <c r="EM192" i="23916"/>
  <c r="EN192" i="23916" s="1"/>
  <c r="EK192" i="23916"/>
  <c r="EK197" i="23916" s="1"/>
  <c r="EI192" i="23916"/>
  <c r="GN192" i="23916" s="1"/>
  <c r="EG192" i="23916"/>
  <c r="EG197" i="23916" s="1"/>
  <c r="EE192" i="23916"/>
  <c r="EE197" i="23916" s="1"/>
  <c r="EC192" i="23916"/>
  <c r="ED192" i="23916" s="1"/>
  <c r="EA192" i="23916"/>
  <c r="EB192" i="23916" s="1"/>
  <c r="DY192" i="23916"/>
  <c r="DY197" i="23916" s="1"/>
  <c r="DW192" i="23916"/>
  <c r="DW197" i="23916" s="1"/>
  <c r="DU192" i="23916"/>
  <c r="DU197" i="23916" s="1"/>
  <c r="DS192" i="23916"/>
  <c r="GJ192" i="23916" s="1"/>
  <c r="DQ192" i="23916"/>
  <c r="DQ197" i="23916" s="1"/>
  <c r="DO192" i="23916"/>
  <c r="DO197" i="23916" s="1"/>
  <c r="DM192" i="23916"/>
  <c r="DM197" i="23916" s="1"/>
  <c r="DK192" i="23916"/>
  <c r="GH192" i="23916" s="1"/>
  <c r="DI192" i="23916"/>
  <c r="DI197" i="23916" s="1"/>
  <c r="DG192" i="23916"/>
  <c r="DG197" i="23916" s="1"/>
  <c r="DE192" i="23916"/>
  <c r="DE197" i="23916" s="1"/>
  <c r="DC192" i="23916"/>
  <c r="GF192" i="23916" s="1"/>
  <c r="DA192" i="23916"/>
  <c r="DA197" i="23916" s="1"/>
  <c r="CY192" i="23916"/>
  <c r="CY197" i="23916" s="1"/>
  <c r="CW192" i="23916"/>
  <c r="CW197" i="23916" s="1"/>
  <c r="CU192" i="23916"/>
  <c r="GD192" i="23916" s="1"/>
  <c r="CS192" i="23916"/>
  <c r="CT192" i="23916" s="1"/>
  <c r="CQ192" i="23916"/>
  <c r="CR192" i="23916" s="1"/>
  <c r="CO192" i="23916"/>
  <c r="CO197" i="23916" s="1"/>
  <c r="CM192" i="23916"/>
  <c r="GB192" i="23916" s="1"/>
  <c r="CK192" i="23916"/>
  <c r="CL192" i="23916" s="1"/>
  <c r="CI192" i="23916"/>
  <c r="CJ192" i="23916" s="1"/>
  <c r="CG192" i="23916"/>
  <c r="CG197" i="23916" s="1"/>
  <c r="CE192" i="23916"/>
  <c r="FZ192" i="23916" s="1"/>
  <c r="CC192" i="23916"/>
  <c r="CD192" i="23916" s="1"/>
  <c r="CA192" i="23916"/>
  <c r="CA197" i="23916" s="1"/>
  <c r="CB197" i="23916" s="1"/>
  <c r="BY192" i="23916"/>
  <c r="BY197" i="23916" s="1"/>
  <c r="BZ197" i="23916" s="1"/>
  <c r="BW192" i="23916"/>
  <c r="FX192" i="23916" s="1"/>
  <c r="GF185" i="23916"/>
  <c r="GF310" i="23916" s="1"/>
  <c r="GG310" i="23916" s="1"/>
  <c r="GD185" i="23916"/>
  <c r="GD310" i="23916" s="1"/>
  <c r="FZ185" i="23916"/>
  <c r="FZ310" i="23916" s="1"/>
  <c r="CM185" i="23916"/>
  <c r="CM310" i="23916" s="1"/>
  <c r="CN310" i="23916" s="1"/>
  <c r="DL185" i="23916"/>
  <c r="DJ185" i="23916"/>
  <c r="DH185" i="23916"/>
  <c r="DF185" i="23916"/>
  <c r="DD185" i="23916"/>
  <c r="DB185" i="23916"/>
  <c r="CZ185" i="23916"/>
  <c r="CX185" i="23916"/>
  <c r="CV185" i="23916"/>
  <c r="CT185" i="23916"/>
  <c r="CR185" i="23916"/>
  <c r="CP185" i="23916"/>
  <c r="CN185" i="23916"/>
  <c r="CL185" i="23916"/>
  <c r="CJ185" i="23916"/>
  <c r="CH185" i="23916"/>
  <c r="GY185" i="23916"/>
  <c r="GW185" i="23916"/>
  <c r="GU185" i="23916"/>
  <c r="GP185" i="23916"/>
  <c r="GP310" i="23916" s="1"/>
  <c r="GN185" i="23916"/>
  <c r="GL185" i="23916"/>
  <c r="GL310" i="23916" s="1"/>
  <c r="GJ185" i="23916"/>
  <c r="GJ310" i="23916" s="1"/>
  <c r="GH185" i="23916"/>
  <c r="GH310" i="23916" s="1"/>
  <c r="FX185" i="23916"/>
  <c r="FX310" i="23916" s="1"/>
  <c r="FY310" i="23916" s="1"/>
  <c r="FV185" i="23916"/>
  <c r="FV310" i="23916" s="1"/>
  <c r="FT185" i="23916"/>
  <c r="FW185" i="23916" s="1"/>
  <c r="FR185" i="23916"/>
  <c r="FR310" i="23916" s="1"/>
  <c r="FP185" i="23916"/>
  <c r="FP310" i="23916" s="1"/>
  <c r="FQ310" i="23916" s="1"/>
  <c r="FN185" i="23916"/>
  <c r="FN310" i="23916" s="1"/>
  <c r="FL185" i="23916"/>
  <c r="FL310" i="23916" s="1"/>
  <c r="FJ185" i="23916"/>
  <c r="FJ310" i="23916" s="1"/>
  <c r="FH185" i="23916"/>
  <c r="FH310" i="23916" s="1"/>
  <c r="FI310" i="23916" s="1"/>
  <c r="FF185" i="23916"/>
  <c r="FF310" i="23916" s="1"/>
  <c r="FG310" i="23916" s="1"/>
  <c r="FE185" i="23916"/>
  <c r="EX185" i="23916"/>
  <c r="EV185" i="23916"/>
  <c r="ET185" i="23916"/>
  <c r="ER185" i="23916"/>
  <c r="EP185" i="23916"/>
  <c r="EN185" i="23916"/>
  <c r="EL185" i="23916"/>
  <c r="EJ185" i="23916"/>
  <c r="EH185" i="23916"/>
  <c r="EF185" i="23916"/>
  <c r="ED185" i="23916"/>
  <c r="EB185" i="23916"/>
  <c r="DZ185" i="23916"/>
  <c r="DX185" i="23916"/>
  <c r="DV185" i="23916"/>
  <c r="DT185" i="23916"/>
  <c r="DR185" i="23916"/>
  <c r="DP185" i="23916"/>
  <c r="DN185" i="23916"/>
  <c r="CF185" i="23916"/>
  <c r="CD185" i="23916"/>
  <c r="CB185" i="23916"/>
  <c r="BZ185" i="23916"/>
  <c r="BX185" i="23916"/>
  <c r="BV185" i="23916"/>
  <c r="BT185" i="23916"/>
  <c r="BR185" i="23916"/>
  <c r="BP185" i="23916"/>
  <c r="BN185" i="23916"/>
  <c r="BM185" i="23916"/>
  <c r="BM310" i="23916" s="1"/>
  <c r="BN310" i="23916" s="1"/>
  <c r="BL185" i="23916"/>
  <c r="BJ185" i="23916"/>
  <c r="BH185" i="23916"/>
  <c r="BF185" i="23916"/>
  <c r="BD185" i="23916"/>
  <c r="BB185" i="23916"/>
  <c r="AZ185" i="23916"/>
  <c r="AX185" i="23916"/>
  <c r="AV185" i="23916"/>
  <c r="AT185" i="23916"/>
  <c r="AR185" i="23916"/>
  <c r="AP185" i="23916"/>
  <c r="AN185" i="23916"/>
  <c r="AL185" i="23916"/>
  <c r="AJ185" i="23916"/>
  <c r="AH185" i="23916"/>
  <c r="AF185" i="23916"/>
  <c r="AD185" i="23916"/>
  <c r="AB185" i="23916"/>
  <c r="Z185" i="23916"/>
  <c r="X185" i="23916"/>
  <c r="V185" i="23916"/>
  <c r="T185" i="23916"/>
  <c r="R185" i="23916"/>
  <c r="P185" i="23916"/>
  <c r="N185" i="23916"/>
  <c r="L185" i="23916"/>
  <c r="FB179" i="23916"/>
  <c r="FB178" i="23916"/>
  <c r="I179" i="23916"/>
  <c r="R179" i="23916" s="1"/>
  <c r="I178" i="23916"/>
  <c r="G179" i="23916"/>
  <c r="G178" i="23916"/>
  <c r="E179" i="23916"/>
  <c r="N179" i="23916" s="1"/>
  <c r="E178" i="23916"/>
  <c r="C179" i="23916"/>
  <c r="C178" i="23916"/>
  <c r="B179" i="23916"/>
  <c r="B178" i="23916"/>
  <c r="FD179" i="23916"/>
  <c r="FE179" i="23916" s="1"/>
  <c r="FD178" i="23916"/>
  <c r="FE178" i="23916" s="1"/>
  <c r="EP179" i="23916"/>
  <c r="EO179" i="23916"/>
  <c r="EK179" i="23916"/>
  <c r="EI179" i="23916"/>
  <c r="EJ179" i="23916" s="1"/>
  <c r="EG179" i="23916"/>
  <c r="EE179" i="23916"/>
  <c r="ED179" i="23916"/>
  <c r="EC179" i="23916"/>
  <c r="EL179" i="23916" s="1"/>
  <c r="EA179" i="23916"/>
  <c r="DY179" i="23916"/>
  <c r="DZ179" i="23916" s="1"/>
  <c r="DW179" i="23916"/>
  <c r="DX179" i="23916" s="1"/>
  <c r="DU179" i="23916"/>
  <c r="DV179" i="23916" s="1"/>
  <c r="DS179" i="23916"/>
  <c r="DT179" i="23916" s="1"/>
  <c r="DQ179" i="23916"/>
  <c r="DO179" i="23916"/>
  <c r="DN179" i="23916"/>
  <c r="DM179" i="23916"/>
  <c r="DK179" i="23916"/>
  <c r="DI179" i="23916"/>
  <c r="DJ179" i="23916" s="1"/>
  <c r="DG179" i="23916"/>
  <c r="DH179" i="23916" s="1"/>
  <c r="DE179" i="23916"/>
  <c r="DF179" i="23916" s="1"/>
  <c r="DC179" i="23916"/>
  <c r="DD179" i="23916" s="1"/>
  <c r="DA179" i="23916"/>
  <c r="CY179" i="23916"/>
  <c r="CW179" i="23916"/>
  <c r="CX179" i="23916" s="1"/>
  <c r="CU179" i="23916"/>
  <c r="CQ179" i="23916"/>
  <c r="CO179" i="23916"/>
  <c r="CM179" i="23916"/>
  <c r="CC179" i="23916"/>
  <c r="CA179" i="23916"/>
  <c r="BZ179" i="23916"/>
  <c r="BY179" i="23916"/>
  <c r="BW179" i="23916"/>
  <c r="BU179" i="23916"/>
  <c r="BV179" i="23916" s="1"/>
  <c r="BS179" i="23916"/>
  <c r="BT179" i="23916" s="1"/>
  <c r="BQ179" i="23916"/>
  <c r="BR179" i="23916" s="1"/>
  <c r="BO179" i="23916"/>
  <c r="BP179" i="23916" s="1"/>
  <c r="BM179" i="23916"/>
  <c r="BK179" i="23916"/>
  <c r="BJ179" i="23916"/>
  <c r="BI179" i="23916"/>
  <c r="BG179" i="23916"/>
  <c r="BE179" i="23916"/>
  <c r="BF179" i="23916" s="1"/>
  <c r="BC179" i="23916"/>
  <c r="BD179" i="23916" s="1"/>
  <c r="BA179" i="23916"/>
  <c r="BB179" i="23916" s="1"/>
  <c r="AY179" i="23916"/>
  <c r="AZ179" i="23916" s="1"/>
  <c r="AW179" i="23916"/>
  <c r="AU179" i="23916"/>
  <c r="AT179" i="23916"/>
  <c r="AS179" i="23916"/>
  <c r="AQ179" i="23916"/>
  <c r="AO179" i="23916"/>
  <c r="AP179" i="23916" s="1"/>
  <c r="AM179" i="23916"/>
  <c r="AN179" i="23916" s="1"/>
  <c r="AK179" i="23916"/>
  <c r="AL179" i="23916" s="1"/>
  <c r="AI179" i="23916"/>
  <c r="AJ179" i="23916" s="1"/>
  <c r="AG179" i="23916"/>
  <c r="AE179" i="23916"/>
  <c r="AD179" i="23916"/>
  <c r="AC179" i="23916"/>
  <c r="AA179" i="23916"/>
  <c r="Y179" i="23916"/>
  <c r="Z179" i="23916" s="1"/>
  <c r="W179" i="23916"/>
  <c r="X179" i="23916" s="1"/>
  <c r="U179" i="23916"/>
  <c r="V179" i="23916" s="1"/>
  <c r="S179" i="23916"/>
  <c r="Q179" i="23916"/>
  <c r="O179" i="23916"/>
  <c r="P179" i="23916" s="1"/>
  <c r="M179" i="23916"/>
  <c r="K179" i="23916"/>
  <c r="L179" i="23916" s="1"/>
  <c r="EP178" i="23916"/>
  <c r="EO178" i="23916"/>
  <c r="EK178" i="23916"/>
  <c r="EL178" i="23916" s="1"/>
  <c r="EI178" i="23916"/>
  <c r="EJ178" i="23916" s="1"/>
  <c r="EG178" i="23916"/>
  <c r="EE178" i="23916"/>
  <c r="EF178" i="23916" s="1"/>
  <c r="EC178" i="23916"/>
  <c r="EA178" i="23916"/>
  <c r="DZ178" i="23916"/>
  <c r="DY178" i="23916"/>
  <c r="EH178" i="23916" s="1"/>
  <c r="DW178" i="23916"/>
  <c r="DU178" i="23916"/>
  <c r="DV178" i="23916" s="1"/>
  <c r="DS178" i="23916"/>
  <c r="DT178" i="23916" s="1"/>
  <c r="DQ178" i="23916"/>
  <c r="DO178" i="23916"/>
  <c r="DP178" i="23916" s="1"/>
  <c r="DM178" i="23916"/>
  <c r="DK178" i="23916"/>
  <c r="DJ178" i="23916"/>
  <c r="DI178" i="23916"/>
  <c r="DR178" i="23916" s="1"/>
  <c r="DG178" i="23916"/>
  <c r="DE178" i="23916"/>
  <c r="DF178" i="23916" s="1"/>
  <c r="DC178" i="23916"/>
  <c r="DD178" i="23916" s="1"/>
  <c r="DB178" i="23916"/>
  <c r="DA178" i="23916"/>
  <c r="CY178" i="23916"/>
  <c r="CW178" i="23916"/>
  <c r="CU178" i="23916"/>
  <c r="CS178" i="23916"/>
  <c r="CM178" i="23916"/>
  <c r="CC178" i="23916"/>
  <c r="CA178" i="23916"/>
  <c r="BZ178" i="23916"/>
  <c r="BY178" i="23916"/>
  <c r="BW178" i="23916"/>
  <c r="BU178" i="23916"/>
  <c r="BV178" i="23916" s="1"/>
  <c r="BS178" i="23916"/>
  <c r="BT178" i="23916" s="1"/>
  <c r="BQ178" i="23916"/>
  <c r="BO178" i="23916"/>
  <c r="BP178" i="23916" s="1"/>
  <c r="BM178" i="23916"/>
  <c r="BK178" i="23916"/>
  <c r="BJ178" i="23916"/>
  <c r="BI178" i="23916"/>
  <c r="BR178" i="23916" s="1"/>
  <c r="BG178" i="23916"/>
  <c r="BE178" i="23916"/>
  <c r="BF178" i="23916" s="1"/>
  <c r="BC178" i="23916"/>
  <c r="BD178" i="23916" s="1"/>
  <c r="BA178" i="23916"/>
  <c r="AY178" i="23916"/>
  <c r="AZ178" i="23916" s="1"/>
  <c r="AW178" i="23916"/>
  <c r="AU178" i="23916"/>
  <c r="AT178" i="23916"/>
  <c r="AS178" i="23916"/>
  <c r="BB178" i="23916" s="1"/>
  <c r="AQ178" i="23916"/>
  <c r="AO178" i="23916"/>
  <c r="AP178" i="23916" s="1"/>
  <c r="AM178" i="23916"/>
  <c r="AN178" i="23916" s="1"/>
  <c r="AK178" i="23916"/>
  <c r="AI178" i="23916"/>
  <c r="AJ178" i="23916" s="1"/>
  <c r="AG178" i="23916"/>
  <c r="AE178" i="23916"/>
  <c r="AD178" i="23916"/>
  <c r="AC178" i="23916"/>
  <c r="AL178" i="23916" s="1"/>
  <c r="AA178" i="23916"/>
  <c r="Y178" i="23916"/>
  <c r="Z178" i="23916" s="1"/>
  <c r="W178" i="23916"/>
  <c r="X178" i="23916" s="1"/>
  <c r="U178" i="23916"/>
  <c r="S178" i="23916"/>
  <c r="T178" i="23916" s="1"/>
  <c r="R178" i="23916"/>
  <c r="Q178" i="23916"/>
  <c r="O178" i="23916"/>
  <c r="P178" i="23916" s="1"/>
  <c r="N178" i="23916"/>
  <c r="M178" i="23916"/>
  <c r="V178" i="23916" s="1"/>
  <c r="K178" i="23916"/>
  <c r="L178" i="23916" s="1"/>
  <c r="FB174" i="23916"/>
  <c r="FB173" i="23916"/>
  <c r="FB172" i="23916"/>
  <c r="I174" i="23916"/>
  <c r="I173" i="23916"/>
  <c r="I172" i="23916"/>
  <c r="G174" i="23916"/>
  <c r="G173" i="23916"/>
  <c r="G172" i="23916"/>
  <c r="E174" i="23916"/>
  <c r="E173" i="23916"/>
  <c r="E172" i="23916"/>
  <c r="C174" i="23916"/>
  <c r="C173" i="23916"/>
  <c r="C172" i="23916"/>
  <c r="B174" i="23916"/>
  <c r="B173" i="23916"/>
  <c r="B172" i="23916"/>
  <c r="FD174" i="23916"/>
  <c r="FE174" i="23916" s="1"/>
  <c r="FD173" i="23916"/>
  <c r="FD172" i="23916"/>
  <c r="EP174" i="23916"/>
  <c r="EO174" i="23916"/>
  <c r="EM174" i="23916"/>
  <c r="EK174" i="23916"/>
  <c r="EL174" i="23916" s="1"/>
  <c r="EI174" i="23916"/>
  <c r="EG174" i="23916"/>
  <c r="EH174" i="23916" s="1"/>
  <c r="EE174" i="23916"/>
  <c r="EF174" i="23916" s="1"/>
  <c r="EC174" i="23916"/>
  <c r="EA174" i="23916"/>
  <c r="DZ174" i="23916"/>
  <c r="DY174" i="23916"/>
  <c r="DW174" i="23916"/>
  <c r="DU174" i="23916"/>
  <c r="DV174" i="23916" s="1"/>
  <c r="DS174" i="23916"/>
  <c r="DQ174" i="23916"/>
  <c r="DO174" i="23916"/>
  <c r="DP174" i="23916" s="1"/>
  <c r="DM174" i="23916"/>
  <c r="DK174" i="23916"/>
  <c r="DJ174" i="23916"/>
  <c r="DI174" i="23916"/>
  <c r="DR174" i="23916" s="1"/>
  <c r="DG174" i="23916"/>
  <c r="DE174" i="23916"/>
  <c r="DF174" i="23916" s="1"/>
  <c r="DC174" i="23916"/>
  <c r="DA174" i="23916"/>
  <c r="CY174" i="23916"/>
  <c r="CZ174" i="23916" s="1"/>
  <c r="CW174" i="23916"/>
  <c r="CU174" i="23916"/>
  <c r="CT174" i="23916"/>
  <c r="CS174" i="23916"/>
  <c r="DB174" i="23916" s="1"/>
  <c r="CQ174" i="23916"/>
  <c r="CO174" i="23916"/>
  <c r="CP174" i="23916" s="1"/>
  <c r="CM174" i="23916"/>
  <c r="CK174" i="23916"/>
  <c r="CI174" i="23916"/>
  <c r="CJ174" i="23916" s="1"/>
  <c r="CG174" i="23916"/>
  <c r="CE174" i="23916"/>
  <c r="CD174" i="23916"/>
  <c r="CC174" i="23916"/>
  <c r="CL174" i="23916" s="1"/>
  <c r="CA174" i="23916"/>
  <c r="BY174" i="23916"/>
  <c r="BZ174" i="23916" s="1"/>
  <c r="BW174" i="23916"/>
  <c r="BU174" i="23916"/>
  <c r="BS174" i="23916"/>
  <c r="BT174" i="23916" s="1"/>
  <c r="BQ174" i="23916"/>
  <c r="BO174" i="23916"/>
  <c r="BN174" i="23916"/>
  <c r="BM174" i="23916"/>
  <c r="BV174" i="23916" s="1"/>
  <c r="BK174" i="23916"/>
  <c r="BI174" i="23916"/>
  <c r="BJ174" i="23916" s="1"/>
  <c r="BG174" i="23916"/>
  <c r="BE174" i="23916"/>
  <c r="BC174" i="23916"/>
  <c r="BD174" i="23916" s="1"/>
  <c r="BA174" i="23916"/>
  <c r="AY174" i="23916"/>
  <c r="AX174" i="23916"/>
  <c r="AW174" i="23916"/>
  <c r="BF174" i="23916" s="1"/>
  <c r="AU174" i="23916"/>
  <c r="AS174" i="23916"/>
  <c r="AT174" i="23916" s="1"/>
  <c r="AQ174" i="23916"/>
  <c r="AO174" i="23916"/>
  <c r="AM174" i="23916"/>
  <c r="AN174" i="23916" s="1"/>
  <c r="AK174" i="23916"/>
  <c r="AI174" i="23916"/>
  <c r="AH174" i="23916"/>
  <c r="AG174" i="23916"/>
  <c r="AP174" i="23916" s="1"/>
  <c r="AE174" i="23916"/>
  <c r="AC174" i="23916"/>
  <c r="AD174" i="23916" s="1"/>
  <c r="AA174" i="23916"/>
  <c r="Y174" i="23916"/>
  <c r="W174" i="23916"/>
  <c r="X174" i="23916" s="1"/>
  <c r="U174" i="23916"/>
  <c r="S174" i="23916"/>
  <c r="R174" i="23916"/>
  <c r="Q174" i="23916"/>
  <c r="Z174" i="23916" s="1"/>
  <c r="O174" i="23916"/>
  <c r="P174" i="23916" s="1"/>
  <c r="M174" i="23916"/>
  <c r="N174" i="23916" s="1"/>
  <c r="K174" i="23916"/>
  <c r="L174" i="23916" s="1"/>
  <c r="DA173" i="23916"/>
  <c r="CY173" i="23916"/>
  <c r="CZ173" i="23916" s="1"/>
  <c r="CW173" i="23916"/>
  <c r="CU173" i="23916"/>
  <c r="CT173" i="23916"/>
  <c r="CS173" i="23916"/>
  <c r="DB173" i="23916" s="1"/>
  <c r="CQ173" i="23916"/>
  <c r="CO173" i="23916"/>
  <c r="CP173" i="23916" s="1"/>
  <c r="CM173" i="23916"/>
  <c r="CK173" i="23916"/>
  <c r="CI173" i="23916"/>
  <c r="CJ173" i="23916" s="1"/>
  <c r="CH173" i="23916"/>
  <c r="CG173" i="23916"/>
  <c r="CC173" i="23916"/>
  <c r="CD173" i="23916" s="1"/>
  <c r="CA173" i="23916"/>
  <c r="CB173" i="23916" s="1"/>
  <c r="BY173" i="23916"/>
  <c r="BW173" i="23916"/>
  <c r="FX173" i="23916" s="1"/>
  <c r="FY173" i="23916" s="1"/>
  <c r="BU173" i="23916"/>
  <c r="BS173" i="23916"/>
  <c r="BR173" i="23916"/>
  <c r="BQ173" i="23916"/>
  <c r="FV173" i="23916" s="1"/>
  <c r="BO173" i="23916"/>
  <c r="BM173" i="23916"/>
  <c r="BN173" i="23916" s="1"/>
  <c r="BK173" i="23916"/>
  <c r="BL173" i="23916" s="1"/>
  <c r="BI173" i="23916"/>
  <c r="BG173" i="23916"/>
  <c r="FT173" i="23916" s="1"/>
  <c r="FU173" i="23916" s="1"/>
  <c r="BE173" i="23916"/>
  <c r="BC173" i="23916"/>
  <c r="BB173" i="23916"/>
  <c r="BA173" i="23916"/>
  <c r="FR173" i="23916" s="1"/>
  <c r="AY173" i="23916"/>
  <c r="AW173" i="23916"/>
  <c r="AX173" i="23916" s="1"/>
  <c r="AU173" i="23916"/>
  <c r="AV173" i="23916" s="1"/>
  <c r="AS173" i="23916"/>
  <c r="AQ173" i="23916"/>
  <c r="FP173" i="23916" s="1"/>
  <c r="FQ173" i="23916" s="1"/>
  <c r="AO173" i="23916"/>
  <c r="AM173" i="23916"/>
  <c r="AL173" i="23916"/>
  <c r="AK173" i="23916"/>
  <c r="FN173" i="23916" s="1"/>
  <c r="AI173" i="23916"/>
  <c r="AG173" i="23916"/>
  <c r="AH173" i="23916" s="1"/>
  <c r="AE173" i="23916"/>
  <c r="AC173" i="23916"/>
  <c r="AA173" i="23916"/>
  <c r="FL173" i="23916" s="1"/>
  <c r="Z173" i="23916"/>
  <c r="Y173" i="23916"/>
  <c r="W173" i="23916"/>
  <c r="AF173" i="23916" s="1"/>
  <c r="V173" i="23916"/>
  <c r="U173" i="23916"/>
  <c r="S173" i="23916"/>
  <c r="AB173" i="23916" s="1"/>
  <c r="R173" i="23916"/>
  <c r="Q173" i="23916"/>
  <c r="O173" i="23916"/>
  <c r="P173" i="23916" s="1"/>
  <c r="N173" i="23916"/>
  <c r="M173" i="23916"/>
  <c r="K173" i="23916"/>
  <c r="L173" i="23916" s="1"/>
  <c r="EP172" i="23916"/>
  <c r="EO172" i="23916"/>
  <c r="EM172" i="23916"/>
  <c r="EN172" i="23916" s="1"/>
  <c r="EL172" i="23916"/>
  <c r="EK172" i="23916"/>
  <c r="EI172" i="23916"/>
  <c r="GN172" i="23916" s="1"/>
  <c r="EH172" i="23916"/>
  <c r="EG172" i="23916"/>
  <c r="EE172" i="23916"/>
  <c r="EF172" i="23916" s="1"/>
  <c r="ED172" i="23916"/>
  <c r="EC172" i="23916"/>
  <c r="EA172" i="23916"/>
  <c r="EB172" i="23916" s="1"/>
  <c r="DZ172" i="23916"/>
  <c r="DY172" i="23916"/>
  <c r="DW172" i="23916"/>
  <c r="DX172" i="23916" s="1"/>
  <c r="DV172" i="23916"/>
  <c r="DU172" i="23916"/>
  <c r="DS172" i="23916"/>
  <c r="GJ172" i="23916" s="1"/>
  <c r="DR172" i="23916"/>
  <c r="DQ172" i="23916"/>
  <c r="DO172" i="23916"/>
  <c r="DP172" i="23916" s="1"/>
  <c r="DN172" i="23916"/>
  <c r="DM172" i="23916"/>
  <c r="DK172" i="23916"/>
  <c r="DL172" i="23916" s="1"/>
  <c r="DJ172" i="23916"/>
  <c r="DI172" i="23916"/>
  <c r="DG172" i="23916"/>
  <c r="DH172" i="23916" s="1"/>
  <c r="DF172" i="23916"/>
  <c r="DE172" i="23916"/>
  <c r="DC172" i="23916"/>
  <c r="GF172" i="23916" s="1"/>
  <c r="DB172" i="23916"/>
  <c r="DA172" i="23916"/>
  <c r="CY172" i="23916"/>
  <c r="CZ172" i="23916" s="1"/>
  <c r="CX172" i="23916"/>
  <c r="CW172" i="23916"/>
  <c r="CU172" i="23916"/>
  <c r="CV172" i="23916" s="1"/>
  <c r="CT172" i="23916"/>
  <c r="CS172" i="23916"/>
  <c r="CQ172" i="23916"/>
  <c r="CR172" i="23916" s="1"/>
  <c r="CP172" i="23916"/>
  <c r="CO172" i="23916"/>
  <c r="CM172" i="23916"/>
  <c r="GB172" i="23916" s="1"/>
  <c r="CL172" i="23916"/>
  <c r="CK172" i="23916"/>
  <c r="CI172" i="23916"/>
  <c r="CJ172" i="23916" s="1"/>
  <c r="CH172" i="23916"/>
  <c r="CG172" i="23916"/>
  <c r="CE172" i="23916"/>
  <c r="CF172" i="23916" s="1"/>
  <c r="CD172" i="23916"/>
  <c r="CC172" i="23916"/>
  <c r="CA172" i="23916"/>
  <c r="CB172" i="23916" s="1"/>
  <c r="BZ172" i="23916"/>
  <c r="BY172" i="23916"/>
  <c r="BW172" i="23916"/>
  <c r="FX172" i="23916" s="1"/>
  <c r="BV172" i="23916"/>
  <c r="BU172" i="23916"/>
  <c r="BS172" i="23916"/>
  <c r="BT172" i="23916" s="1"/>
  <c r="BR172" i="23916"/>
  <c r="BQ172" i="23916"/>
  <c r="BO172" i="23916"/>
  <c r="BP172" i="23916" s="1"/>
  <c r="BN172" i="23916"/>
  <c r="BM172" i="23916"/>
  <c r="BK172" i="23916"/>
  <c r="BL172" i="23916" s="1"/>
  <c r="BJ172" i="23916"/>
  <c r="BI172" i="23916"/>
  <c r="BG172" i="23916"/>
  <c r="FT172" i="23916" s="1"/>
  <c r="BF172" i="23916"/>
  <c r="BE172" i="23916"/>
  <c r="BC172" i="23916"/>
  <c r="BD172" i="23916" s="1"/>
  <c r="BB172" i="23916"/>
  <c r="BA172" i="23916"/>
  <c r="AY172" i="23916"/>
  <c r="AZ172" i="23916" s="1"/>
  <c r="AX172" i="23916"/>
  <c r="AW172" i="23916"/>
  <c r="AU172" i="23916"/>
  <c r="AV172" i="23916" s="1"/>
  <c r="AT172" i="23916"/>
  <c r="AS172" i="23916"/>
  <c r="AQ172" i="23916"/>
  <c r="FP172" i="23916" s="1"/>
  <c r="AP172" i="23916"/>
  <c r="AO172" i="23916"/>
  <c r="AM172" i="23916"/>
  <c r="AN172" i="23916" s="1"/>
  <c r="AL172" i="23916"/>
  <c r="AK172" i="23916"/>
  <c r="AI172" i="23916"/>
  <c r="AJ172" i="23916" s="1"/>
  <c r="AH172" i="23916"/>
  <c r="AG172" i="23916"/>
  <c r="AE172" i="23916"/>
  <c r="AF172" i="23916" s="1"/>
  <c r="AD172" i="23916"/>
  <c r="AC172" i="23916"/>
  <c r="AA172" i="23916"/>
  <c r="FL172" i="23916" s="1"/>
  <c r="Z172" i="23916"/>
  <c r="Y172" i="23916"/>
  <c r="W172" i="23916"/>
  <c r="X172" i="23916" s="1"/>
  <c r="U172" i="23916"/>
  <c r="S172" i="23916"/>
  <c r="T172" i="23916" s="1"/>
  <c r="R172" i="23916"/>
  <c r="Q172" i="23916"/>
  <c r="O172" i="23916"/>
  <c r="N172" i="23916"/>
  <c r="M172" i="23916"/>
  <c r="V172" i="23916" s="1"/>
  <c r="K172" i="23916"/>
  <c r="FB165" i="23916"/>
  <c r="I165" i="23916"/>
  <c r="R165" i="23916" s="1"/>
  <c r="G165" i="23916"/>
  <c r="E165" i="23916"/>
  <c r="C165" i="23916"/>
  <c r="FE165" i="23916"/>
  <c r="FD165" i="23916"/>
  <c r="EO165" i="23916"/>
  <c r="EL165" i="23916"/>
  <c r="EK165" i="23916"/>
  <c r="EJ165" i="23916"/>
  <c r="EI165" i="23916"/>
  <c r="EH165" i="23916"/>
  <c r="EG165" i="23916"/>
  <c r="EP165" i="23916" s="1"/>
  <c r="EF165" i="23916"/>
  <c r="EE165" i="23916"/>
  <c r="ED165" i="23916"/>
  <c r="EC165" i="23916"/>
  <c r="EB165" i="23916"/>
  <c r="EA165" i="23916"/>
  <c r="DZ165" i="23916"/>
  <c r="DY165" i="23916"/>
  <c r="DX165" i="23916"/>
  <c r="DW165" i="23916"/>
  <c r="DV165" i="23916"/>
  <c r="DU165" i="23916"/>
  <c r="DT165" i="23916"/>
  <c r="DS165" i="23916"/>
  <c r="DR165" i="23916"/>
  <c r="DQ165" i="23916"/>
  <c r="DP165" i="23916"/>
  <c r="DO165" i="23916"/>
  <c r="DN165" i="23916"/>
  <c r="DM165" i="23916"/>
  <c r="DL165" i="23916"/>
  <c r="DK165" i="23916"/>
  <c r="DI165" i="23916"/>
  <c r="DG165" i="23916"/>
  <c r="DE165" i="23916"/>
  <c r="DC165" i="23916"/>
  <c r="DA165" i="23916"/>
  <c r="DJ165" i="23916" s="1"/>
  <c r="CZ165" i="23916"/>
  <c r="CY165" i="23916"/>
  <c r="DH165" i="23916" s="1"/>
  <c r="CW165" i="23916"/>
  <c r="CX165" i="23916" s="1"/>
  <c r="CU165" i="23916"/>
  <c r="DD165" i="23916" s="1"/>
  <c r="CQ165" i="23916"/>
  <c r="CO165" i="23916"/>
  <c r="CM165" i="23916"/>
  <c r="CV165" i="23916" s="1"/>
  <c r="CD165" i="23916"/>
  <c r="CC165" i="23916"/>
  <c r="CB165" i="23916"/>
  <c r="CA165" i="23916"/>
  <c r="BZ165" i="23916"/>
  <c r="BY165" i="23916"/>
  <c r="BX165" i="23916"/>
  <c r="BW165" i="23916"/>
  <c r="BV165" i="23916"/>
  <c r="BU165" i="23916"/>
  <c r="BT165" i="23916"/>
  <c r="BS165" i="23916"/>
  <c r="BR165" i="23916"/>
  <c r="BQ165" i="23916"/>
  <c r="BP165" i="23916"/>
  <c r="BO165" i="23916"/>
  <c r="BN165" i="23916"/>
  <c r="BM165" i="23916"/>
  <c r="BL165" i="23916"/>
  <c r="BK165" i="23916"/>
  <c r="BJ165" i="23916"/>
  <c r="BI165" i="23916"/>
  <c r="BH165" i="23916"/>
  <c r="BG165" i="23916"/>
  <c r="BF165" i="23916"/>
  <c r="BE165" i="23916"/>
  <c r="BD165" i="23916"/>
  <c r="BC165" i="23916"/>
  <c r="BB165" i="23916"/>
  <c r="BA165" i="23916"/>
  <c r="AZ165" i="23916"/>
  <c r="AY165" i="23916"/>
  <c r="AX165" i="23916"/>
  <c r="AW165" i="23916"/>
  <c r="AV165" i="23916"/>
  <c r="AU165" i="23916"/>
  <c r="AT165" i="23916"/>
  <c r="AS165" i="23916"/>
  <c r="AR165" i="23916"/>
  <c r="AQ165" i="23916"/>
  <c r="AP165" i="23916"/>
  <c r="AO165" i="23916"/>
  <c r="AN165" i="23916"/>
  <c r="AM165" i="23916"/>
  <c r="AL165" i="23916"/>
  <c r="AK165" i="23916"/>
  <c r="AJ165" i="23916"/>
  <c r="AI165" i="23916"/>
  <c r="AH165" i="23916"/>
  <c r="AG165" i="23916"/>
  <c r="AF165" i="23916"/>
  <c r="AE165" i="23916"/>
  <c r="AD165" i="23916"/>
  <c r="AC165" i="23916"/>
  <c r="AB165" i="23916"/>
  <c r="AA165" i="23916"/>
  <c r="Z165" i="23916"/>
  <c r="Y165" i="23916"/>
  <c r="X165" i="23916"/>
  <c r="W165" i="23916"/>
  <c r="V165" i="23916"/>
  <c r="U165" i="23916"/>
  <c r="T165" i="23916"/>
  <c r="S165" i="23916"/>
  <c r="Q165" i="23916"/>
  <c r="P165" i="23916"/>
  <c r="O165" i="23916"/>
  <c r="N165" i="23916"/>
  <c r="M165" i="23916"/>
  <c r="L165" i="23916"/>
  <c r="K165" i="23916"/>
  <c r="GL163" i="23916"/>
  <c r="GL179" i="23916" s="1"/>
  <c r="GJ163" i="23916"/>
  <c r="GJ179" i="23916" s="1"/>
  <c r="GI163" i="23916"/>
  <c r="GH163" i="23916"/>
  <c r="GH179" i="23916" s="1"/>
  <c r="GI179" i="23916" s="1"/>
  <c r="GF163" i="23916"/>
  <c r="GF179" i="23916" s="1"/>
  <c r="GD163" i="23916"/>
  <c r="GG163" i="23916" s="1"/>
  <c r="FX163" i="23916"/>
  <c r="FV163" i="23916"/>
  <c r="FT163" i="23916"/>
  <c r="FT179" i="23916" s="1"/>
  <c r="FU179" i="23916" s="1"/>
  <c r="FS163" i="23916"/>
  <c r="FR163" i="23916"/>
  <c r="FR179" i="23916" s="1"/>
  <c r="FP163" i="23916"/>
  <c r="FP179" i="23916" s="1"/>
  <c r="FO163" i="23916"/>
  <c r="FN163" i="23916"/>
  <c r="FN179" i="23916" s="1"/>
  <c r="FO179" i="23916" s="1"/>
  <c r="FL163" i="23916"/>
  <c r="FL179" i="23916" s="1"/>
  <c r="FJ163" i="23916"/>
  <c r="FJ179" i="23916" s="1"/>
  <c r="FH163" i="23916"/>
  <c r="FH291" i="23916" s="1"/>
  <c r="FG163" i="23916"/>
  <c r="FF163" i="23916"/>
  <c r="FF291" i="23916" s="1"/>
  <c r="FE163" i="23916"/>
  <c r="EP163" i="23916"/>
  <c r="EN163" i="23916"/>
  <c r="EM163" i="23916"/>
  <c r="EL163" i="23916"/>
  <c r="EJ163" i="23916"/>
  <c r="EH163" i="23916"/>
  <c r="EF163" i="23916"/>
  <c r="ED163" i="23916"/>
  <c r="EB163" i="23916"/>
  <c r="DZ163" i="23916"/>
  <c r="DX163" i="23916"/>
  <c r="DV163" i="23916"/>
  <c r="DT163" i="23916"/>
  <c r="DR163" i="23916"/>
  <c r="DP163" i="23916"/>
  <c r="DN163" i="23916"/>
  <c r="DL163" i="23916"/>
  <c r="DJ163" i="23916"/>
  <c r="DH163" i="23916"/>
  <c r="DF163" i="23916"/>
  <c r="DD163" i="23916"/>
  <c r="DB163" i="23916"/>
  <c r="CZ163" i="23916"/>
  <c r="CX163" i="23916"/>
  <c r="CV163" i="23916"/>
  <c r="CS163" i="23916"/>
  <c r="CS179" i="23916" s="1"/>
  <c r="CL163" i="23916"/>
  <c r="CK163" i="23916"/>
  <c r="CT163" i="23916" s="1"/>
  <c r="CI163" i="23916"/>
  <c r="CG163" i="23916"/>
  <c r="CH163" i="23916" s="1"/>
  <c r="CE163" i="23916"/>
  <c r="CN163" i="23916" s="1"/>
  <c r="CD163" i="23916"/>
  <c r="CB163" i="23916"/>
  <c r="BZ163" i="23916"/>
  <c r="BX163" i="23916"/>
  <c r="BV163" i="23916"/>
  <c r="BT163" i="23916"/>
  <c r="BR163" i="23916"/>
  <c r="BP163" i="23916"/>
  <c r="BN163" i="23916"/>
  <c r="BL163" i="23916"/>
  <c r="BJ163" i="23916"/>
  <c r="BH163" i="23916"/>
  <c r="BF163" i="23916"/>
  <c r="BD163" i="23916"/>
  <c r="BB163" i="23916"/>
  <c r="AZ163" i="23916"/>
  <c r="AX163" i="23916"/>
  <c r="AV163" i="23916"/>
  <c r="AT163" i="23916"/>
  <c r="AR163" i="23916"/>
  <c r="AP163" i="23916"/>
  <c r="AN163" i="23916"/>
  <c r="AL163" i="23916"/>
  <c r="AJ163" i="23916"/>
  <c r="AH163" i="23916"/>
  <c r="AF163" i="23916"/>
  <c r="AD163" i="23916"/>
  <c r="AB163" i="23916"/>
  <c r="Z163" i="23916"/>
  <c r="X163" i="23916"/>
  <c r="V163" i="23916"/>
  <c r="T163" i="23916"/>
  <c r="R163" i="23916"/>
  <c r="P163" i="23916"/>
  <c r="N163" i="23916"/>
  <c r="L163" i="23916"/>
  <c r="FB159" i="23916"/>
  <c r="I159" i="23916"/>
  <c r="G159" i="23916"/>
  <c r="P159" i="23916" s="1"/>
  <c r="E159" i="23916"/>
  <c r="C159" i="23916"/>
  <c r="FD159" i="23916"/>
  <c r="FE159" i="23916" s="1"/>
  <c r="EO159" i="23916"/>
  <c r="EK159" i="23916"/>
  <c r="EI159" i="23916"/>
  <c r="EJ159" i="23916" s="1"/>
  <c r="EG159" i="23916"/>
  <c r="EE159" i="23916"/>
  <c r="EC159" i="23916"/>
  <c r="ED159" i="23916" s="1"/>
  <c r="EA159" i="23916"/>
  <c r="DY159" i="23916"/>
  <c r="DX159" i="23916"/>
  <c r="DW159" i="23916"/>
  <c r="EF159" i="23916" s="1"/>
  <c r="DU159" i="23916"/>
  <c r="DS159" i="23916"/>
  <c r="DT159" i="23916" s="1"/>
  <c r="DQ159" i="23916"/>
  <c r="DO159" i="23916"/>
  <c r="DM159" i="23916"/>
  <c r="DN159" i="23916" s="1"/>
  <c r="DK159" i="23916"/>
  <c r="DI159" i="23916"/>
  <c r="DH159" i="23916"/>
  <c r="DG159" i="23916"/>
  <c r="DP159" i="23916" s="1"/>
  <c r="DE159" i="23916"/>
  <c r="DC159" i="23916"/>
  <c r="DD159" i="23916" s="1"/>
  <c r="DA159" i="23916"/>
  <c r="CY159" i="23916"/>
  <c r="CW159" i="23916"/>
  <c r="CV159" i="23916"/>
  <c r="CU159" i="23916"/>
  <c r="CS159" i="23916"/>
  <c r="CM159" i="23916"/>
  <c r="CC159" i="23916"/>
  <c r="CD159" i="23916" s="1"/>
  <c r="CA159" i="23916"/>
  <c r="BY159" i="23916"/>
  <c r="BX159" i="23916"/>
  <c r="BW159" i="23916"/>
  <c r="BU159" i="23916"/>
  <c r="BS159" i="23916"/>
  <c r="BT159" i="23916" s="1"/>
  <c r="BQ159" i="23916"/>
  <c r="BR159" i="23916" s="1"/>
  <c r="BO159" i="23916"/>
  <c r="BM159" i="23916"/>
  <c r="BN159" i="23916" s="1"/>
  <c r="BK159" i="23916"/>
  <c r="BI159" i="23916"/>
  <c r="BH159" i="23916"/>
  <c r="BG159" i="23916"/>
  <c r="BP159" i="23916" s="1"/>
  <c r="BE159" i="23916"/>
  <c r="BC159" i="23916"/>
  <c r="BD159" i="23916" s="1"/>
  <c r="BA159" i="23916"/>
  <c r="BB159" i="23916" s="1"/>
  <c r="AY159" i="23916"/>
  <c r="AW159" i="23916"/>
  <c r="AX159" i="23916" s="1"/>
  <c r="AU159" i="23916"/>
  <c r="AS159" i="23916"/>
  <c r="AR159" i="23916"/>
  <c r="AQ159" i="23916"/>
  <c r="AZ159" i="23916" s="1"/>
  <c r="AO159" i="23916"/>
  <c r="AM159" i="23916"/>
  <c r="AN159" i="23916" s="1"/>
  <c r="AK159" i="23916"/>
  <c r="AL159" i="23916" s="1"/>
  <c r="AI159" i="23916"/>
  <c r="AG159" i="23916"/>
  <c r="AH159" i="23916" s="1"/>
  <c r="AE159" i="23916"/>
  <c r="AC159" i="23916"/>
  <c r="AB159" i="23916"/>
  <c r="AA159" i="23916"/>
  <c r="AJ159" i="23916" s="1"/>
  <c r="Y159" i="23916"/>
  <c r="W159" i="23916"/>
  <c r="X159" i="23916" s="1"/>
  <c r="U159" i="23916"/>
  <c r="V159" i="23916" s="1"/>
  <c r="S159" i="23916"/>
  <c r="Q159" i="23916"/>
  <c r="R159" i="23916" s="1"/>
  <c r="O159" i="23916"/>
  <c r="M159" i="23916"/>
  <c r="L159" i="23916"/>
  <c r="K159" i="23916"/>
  <c r="T159" i="23916" s="1"/>
  <c r="FB156" i="23916"/>
  <c r="FB157" i="23916" s="1"/>
  <c r="I156" i="23916"/>
  <c r="I157" i="23916" s="1"/>
  <c r="R157" i="23916" s="1"/>
  <c r="G156" i="23916"/>
  <c r="G157" i="23916" s="1"/>
  <c r="E157" i="23916"/>
  <c r="E156" i="23916"/>
  <c r="C156" i="23916"/>
  <c r="C157" i="23916" s="1"/>
  <c r="DK157" i="23916"/>
  <c r="BW157" i="23916"/>
  <c r="BG157" i="23916"/>
  <c r="K157" i="23916"/>
  <c r="EK156" i="23916"/>
  <c r="EK157" i="23916" s="1"/>
  <c r="EI156" i="23916"/>
  <c r="EJ156" i="23916" s="1"/>
  <c r="EG156" i="23916"/>
  <c r="EG157" i="23916" s="1"/>
  <c r="EE156" i="23916"/>
  <c r="ED156" i="23916"/>
  <c r="EC156" i="23916"/>
  <c r="EC157" i="23916" s="1"/>
  <c r="EA156" i="23916"/>
  <c r="EA157" i="23916" s="1"/>
  <c r="DY156" i="23916"/>
  <c r="DY157" i="23916" s="1"/>
  <c r="EH157" i="23916" s="1"/>
  <c r="DW156" i="23916"/>
  <c r="DU156" i="23916"/>
  <c r="DU157" i="23916" s="1"/>
  <c r="DS156" i="23916"/>
  <c r="DT156" i="23916" s="1"/>
  <c r="DQ156" i="23916"/>
  <c r="DQ157" i="23916" s="1"/>
  <c r="DO156" i="23916"/>
  <c r="DN156" i="23916"/>
  <c r="DM156" i="23916"/>
  <c r="DM157" i="23916" s="1"/>
  <c r="DK156" i="23916"/>
  <c r="DI156" i="23916"/>
  <c r="DI157" i="23916" s="1"/>
  <c r="DR157" i="23916" s="1"/>
  <c r="DG156" i="23916"/>
  <c r="DE156" i="23916"/>
  <c r="DE157" i="23916" s="1"/>
  <c r="DC156" i="23916"/>
  <c r="DD156" i="23916" s="1"/>
  <c r="DA156" i="23916"/>
  <c r="DA157" i="23916" s="1"/>
  <c r="CY156" i="23916"/>
  <c r="CY157" i="23916" s="1"/>
  <c r="CW156" i="23916"/>
  <c r="CW157" i="23916" s="1"/>
  <c r="CU156" i="23916"/>
  <c r="CU157" i="23916" s="1"/>
  <c r="CD156" i="23916"/>
  <c r="CC156" i="23916"/>
  <c r="CC157" i="23916" s="1"/>
  <c r="CA156" i="23916"/>
  <c r="CA157" i="23916" s="1"/>
  <c r="BY156" i="23916"/>
  <c r="BY157" i="23916" s="1"/>
  <c r="BZ157" i="23916" s="1"/>
  <c r="BW156" i="23916"/>
  <c r="BV156" i="23916"/>
  <c r="BU156" i="23916"/>
  <c r="BU157" i="23916" s="1"/>
  <c r="BS156" i="23916"/>
  <c r="BQ156" i="23916"/>
  <c r="BQ157" i="23916" s="1"/>
  <c r="BR157" i="23916" s="1"/>
  <c r="BO156" i="23916"/>
  <c r="BP156" i="23916" s="1"/>
  <c r="BM156" i="23916"/>
  <c r="BM157" i="23916" s="1"/>
  <c r="BK156" i="23916"/>
  <c r="BK157" i="23916" s="1"/>
  <c r="BJ156" i="23916"/>
  <c r="BI156" i="23916"/>
  <c r="BI157" i="23916" s="1"/>
  <c r="BG156" i="23916"/>
  <c r="BE156" i="23916"/>
  <c r="BE157" i="23916" s="1"/>
  <c r="BN157" i="23916" s="1"/>
  <c r="BC156" i="23916"/>
  <c r="BA156" i="23916"/>
  <c r="BA157" i="23916" s="1"/>
  <c r="BB157" i="23916" s="1"/>
  <c r="AY156" i="23916"/>
  <c r="AW156" i="23916"/>
  <c r="AW157" i="23916" s="1"/>
  <c r="AU156" i="23916"/>
  <c r="AU157" i="23916" s="1"/>
  <c r="AT156" i="23916"/>
  <c r="AS156" i="23916"/>
  <c r="AS157" i="23916" s="1"/>
  <c r="AQ156" i="23916"/>
  <c r="AQ157" i="23916" s="1"/>
  <c r="AO156" i="23916"/>
  <c r="AO157" i="23916" s="1"/>
  <c r="AM156" i="23916"/>
  <c r="AK156" i="23916"/>
  <c r="AK157" i="23916" s="1"/>
  <c r="AI156" i="23916"/>
  <c r="AJ156" i="23916" s="1"/>
  <c r="AG156" i="23916"/>
  <c r="AG157" i="23916" s="1"/>
  <c r="AE156" i="23916"/>
  <c r="AE157" i="23916" s="1"/>
  <c r="AC156" i="23916"/>
  <c r="AC157" i="23916" s="1"/>
  <c r="AA156" i="23916"/>
  <c r="AA157" i="23916" s="1"/>
  <c r="Y156" i="23916"/>
  <c r="Y157" i="23916" s="1"/>
  <c r="W156" i="23916"/>
  <c r="U156" i="23916"/>
  <c r="U157" i="23916" s="1"/>
  <c r="V157" i="23916" s="1"/>
  <c r="S156" i="23916"/>
  <c r="T156" i="23916" s="1"/>
  <c r="Q156" i="23916"/>
  <c r="Q157" i="23916" s="1"/>
  <c r="O156" i="23916"/>
  <c r="O157" i="23916" s="1"/>
  <c r="P157" i="23916" s="1"/>
  <c r="N156" i="23916"/>
  <c r="M156" i="23916"/>
  <c r="M157" i="23916" s="1"/>
  <c r="N157" i="23916" s="1"/>
  <c r="K156" i="23916"/>
  <c r="FH154" i="23916"/>
  <c r="FG154" i="23916"/>
  <c r="FF154" i="23916"/>
  <c r="FD154" i="23916"/>
  <c r="FB154" i="23916"/>
  <c r="FD156" i="23916" s="1"/>
  <c r="FE156" i="23916" s="1"/>
  <c r="EJ154" i="23916"/>
  <c r="EJ153" i="23916"/>
  <c r="EH154" i="23916"/>
  <c r="EH153" i="23916"/>
  <c r="EF154" i="23916"/>
  <c r="EF153" i="23916"/>
  <c r="ED154" i="23916"/>
  <c r="ED153" i="23916"/>
  <c r="EB154" i="23916"/>
  <c r="EB153" i="23916"/>
  <c r="DZ154" i="23916"/>
  <c r="DZ153" i="23916"/>
  <c r="DX154" i="23916"/>
  <c r="DX153" i="23916"/>
  <c r="DV154" i="23916"/>
  <c r="DV153" i="23916"/>
  <c r="DT154" i="23916"/>
  <c r="DT153" i="23916"/>
  <c r="DR154" i="23916"/>
  <c r="DR153" i="23916"/>
  <c r="DP154" i="23916"/>
  <c r="DP153" i="23916"/>
  <c r="DN154" i="23916"/>
  <c r="DN153" i="23916"/>
  <c r="DL154" i="23916"/>
  <c r="DL153" i="23916"/>
  <c r="DJ154" i="23916"/>
  <c r="DJ153" i="23916"/>
  <c r="DH154" i="23916"/>
  <c r="DH153" i="23916"/>
  <c r="DF154" i="23916"/>
  <c r="DF153" i="23916"/>
  <c r="DD154" i="23916"/>
  <c r="DD153" i="23916"/>
  <c r="DB154" i="23916"/>
  <c r="DB153" i="23916"/>
  <c r="CZ154" i="23916"/>
  <c r="CV153" i="23916"/>
  <c r="CR154" i="23916"/>
  <c r="CQ154" i="23916"/>
  <c r="CQ391" i="23916" s="1"/>
  <c r="CP154" i="23916"/>
  <c r="CO154" i="23916"/>
  <c r="CO391" i="23916" s="1"/>
  <c r="CN154" i="23916"/>
  <c r="CM154" i="23916"/>
  <c r="CM391" i="23916" s="1"/>
  <c r="CL154" i="23916"/>
  <c r="CK154" i="23916"/>
  <c r="CK391" i="23916" s="1"/>
  <c r="CJ154" i="23916"/>
  <c r="CI154" i="23916"/>
  <c r="CI391" i="23916" s="1"/>
  <c r="CH154" i="23916"/>
  <c r="CG154" i="23916"/>
  <c r="CG391" i="23916" s="1"/>
  <c r="CF154" i="23916"/>
  <c r="CE154" i="23916"/>
  <c r="CE391" i="23916" s="1"/>
  <c r="CD154" i="23916"/>
  <c r="CB154" i="23916"/>
  <c r="CB153" i="23916"/>
  <c r="BZ154" i="23916"/>
  <c r="BZ153" i="23916"/>
  <c r="BX154" i="23916"/>
  <c r="BX153" i="23916"/>
  <c r="BV154" i="23916"/>
  <c r="BV153" i="23916"/>
  <c r="BT154" i="23916"/>
  <c r="BT153" i="23916"/>
  <c r="BR154" i="23916"/>
  <c r="BR153" i="23916"/>
  <c r="BP154" i="23916"/>
  <c r="BP153" i="23916"/>
  <c r="BN154" i="23916"/>
  <c r="BN153" i="23916"/>
  <c r="BL154" i="23916"/>
  <c r="BL153" i="23916"/>
  <c r="BJ154" i="23916"/>
  <c r="BJ153" i="23916"/>
  <c r="BH154" i="23916"/>
  <c r="BH153" i="23916"/>
  <c r="BF154" i="23916"/>
  <c r="BF153" i="23916"/>
  <c r="BD154" i="23916"/>
  <c r="BD153" i="23916"/>
  <c r="BB154" i="23916"/>
  <c r="BB153" i="23916"/>
  <c r="AZ154" i="23916"/>
  <c r="AZ153" i="23916"/>
  <c r="AX154" i="23916"/>
  <c r="AX153" i="23916"/>
  <c r="AV154" i="23916"/>
  <c r="AV153" i="23916"/>
  <c r="AT154" i="23916"/>
  <c r="AT153" i="23916"/>
  <c r="AR154" i="23916"/>
  <c r="AR153" i="23916"/>
  <c r="AP154" i="23916"/>
  <c r="AP153" i="23916"/>
  <c r="AN154" i="23916"/>
  <c r="AN153" i="23916"/>
  <c r="AL154" i="23916"/>
  <c r="AL153" i="23916"/>
  <c r="AJ154" i="23916"/>
  <c r="AJ153" i="23916"/>
  <c r="AH154" i="23916"/>
  <c r="AH153" i="23916"/>
  <c r="AF154" i="23916"/>
  <c r="AF153" i="23916"/>
  <c r="AD154" i="23916"/>
  <c r="AD153" i="23916"/>
  <c r="AB154" i="23916"/>
  <c r="AB153" i="23916"/>
  <c r="Z154" i="23916"/>
  <c r="Z153" i="23916"/>
  <c r="X154" i="23916"/>
  <c r="X153" i="23916"/>
  <c r="V154" i="23916"/>
  <c r="V153" i="23916"/>
  <c r="T154" i="23916"/>
  <c r="T153" i="23916"/>
  <c r="R154" i="23916"/>
  <c r="R153" i="23916"/>
  <c r="P154" i="23916"/>
  <c r="P153" i="23916"/>
  <c r="N154" i="23916"/>
  <c r="N153" i="23916"/>
  <c r="L154" i="23916"/>
  <c r="L153" i="23916"/>
  <c r="GL153" i="23916"/>
  <c r="GJ153" i="23916"/>
  <c r="GK153" i="23916" s="1"/>
  <c r="GH153" i="23916"/>
  <c r="GF153" i="23916"/>
  <c r="GD153" i="23916"/>
  <c r="GG153" i="23916" s="1"/>
  <c r="FX153" i="23916"/>
  <c r="FV153" i="23916"/>
  <c r="FT153" i="23916"/>
  <c r="FR153" i="23916"/>
  <c r="FQ153" i="23916"/>
  <c r="FP153" i="23916"/>
  <c r="FN153" i="23916"/>
  <c r="FM153" i="23916"/>
  <c r="FL153" i="23916"/>
  <c r="FJ153" i="23916"/>
  <c r="FH153" i="23916"/>
  <c r="FH156" i="23916" s="1"/>
  <c r="FF153" i="23916"/>
  <c r="FE153" i="23916"/>
  <c r="EP154" i="23916"/>
  <c r="EP153" i="23916"/>
  <c r="EN154" i="23916"/>
  <c r="EM154" i="23916"/>
  <c r="EL154" i="23916"/>
  <c r="EM153" i="23916"/>
  <c r="EM156" i="23916" s="1"/>
  <c r="EL153" i="23916"/>
  <c r="CQ153" i="23916"/>
  <c r="CQ290" i="23916" s="1"/>
  <c r="CP153" i="23916"/>
  <c r="CO153" i="23916"/>
  <c r="CX153" i="23916" s="1"/>
  <c r="CK153" i="23916"/>
  <c r="CK160" i="23916" s="1"/>
  <c r="CJ153" i="23916"/>
  <c r="CI153" i="23916"/>
  <c r="CI156" i="23916" s="1"/>
  <c r="CG153" i="23916"/>
  <c r="CE153" i="23916"/>
  <c r="FZ153" i="23916" s="1"/>
  <c r="CD153" i="23916"/>
  <c r="FH145" i="23916"/>
  <c r="FD145" i="23916"/>
  <c r="FB145" i="23916"/>
  <c r="DQ145" i="23916"/>
  <c r="DP145" i="23916"/>
  <c r="DO145" i="23916"/>
  <c r="DM145" i="23916"/>
  <c r="DK145" i="23916"/>
  <c r="GH145" i="23916" s="1"/>
  <c r="DI145" i="23916"/>
  <c r="DG145" i="23916"/>
  <c r="DE145" i="23916"/>
  <c r="DD145" i="23916"/>
  <c r="DC145" i="23916"/>
  <c r="GF145" i="23916" s="1"/>
  <c r="CY145" i="23916"/>
  <c r="CZ145" i="23916" s="1"/>
  <c r="CW145" i="23916"/>
  <c r="CU145" i="23916"/>
  <c r="CS145" i="23916"/>
  <c r="CS150" i="23916" s="1"/>
  <c r="CQ145" i="23916"/>
  <c r="CO145" i="23916"/>
  <c r="CN145" i="23916"/>
  <c r="CM145" i="23916"/>
  <c r="GB145" i="23916" s="1"/>
  <c r="GB289" i="23916" s="1"/>
  <c r="CK145" i="23916"/>
  <c r="CI145" i="23916"/>
  <c r="CJ145" i="23916" s="1"/>
  <c r="CG145" i="23916"/>
  <c r="CE145" i="23916"/>
  <c r="CC145" i="23916"/>
  <c r="CC150" i="23916" s="1"/>
  <c r="CA145" i="23916"/>
  <c r="BY145" i="23916"/>
  <c r="BX145" i="23916"/>
  <c r="BW145" i="23916"/>
  <c r="CF145" i="23916" s="1"/>
  <c r="BU145" i="23916"/>
  <c r="BS145" i="23916"/>
  <c r="BT145" i="23916" s="1"/>
  <c r="BQ145" i="23916"/>
  <c r="BO145" i="23916"/>
  <c r="BM145" i="23916"/>
  <c r="BM150" i="23916" s="1"/>
  <c r="BK145" i="23916"/>
  <c r="BI145" i="23916"/>
  <c r="BH145" i="23916"/>
  <c r="BG145" i="23916"/>
  <c r="FT145" i="23916" s="1"/>
  <c r="BE145" i="23916"/>
  <c r="BC145" i="23916"/>
  <c r="BD145" i="23916" s="1"/>
  <c r="BA145" i="23916"/>
  <c r="AY145" i="23916"/>
  <c r="AW145" i="23916"/>
  <c r="AW150" i="23916" s="1"/>
  <c r="AU145" i="23916"/>
  <c r="AS145" i="23916"/>
  <c r="AR145" i="23916"/>
  <c r="AQ145" i="23916"/>
  <c r="FP145" i="23916" s="1"/>
  <c r="AO145" i="23916"/>
  <c r="AM145" i="23916"/>
  <c r="AN145" i="23916" s="1"/>
  <c r="AK145" i="23916"/>
  <c r="AI145" i="23916"/>
  <c r="AG145" i="23916"/>
  <c r="AG150" i="23916" s="1"/>
  <c r="AE145" i="23916"/>
  <c r="AC145" i="23916"/>
  <c r="AB145" i="23916"/>
  <c r="AA145" i="23916"/>
  <c r="FL145" i="23916" s="1"/>
  <c r="Y145" i="23916"/>
  <c r="W145" i="23916"/>
  <c r="X145" i="23916" s="1"/>
  <c r="U145" i="23916"/>
  <c r="S145" i="23916"/>
  <c r="Q145" i="23916"/>
  <c r="Q150" i="23916" s="1"/>
  <c r="P145" i="23916"/>
  <c r="O145" i="23916"/>
  <c r="M145" i="23916"/>
  <c r="L145" i="23916"/>
  <c r="K145" i="23916"/>
  <c r="T145" i="23916" s="1"/>
  <c r="I145" i="23916"/>
  <c r="G145" i="23916"/>
  <c r="E145" i="23916"/>
  <c r="E150" i="23916" s="1"/>
  <c r="C145" i="23916"/>
  <c r="DP144" i="23916"/>
  <c r="DP143" i="23916"/>
  <c r="DN144" i="23916"/>
  <c r="DN143" i="23916"/>
  <c r="DL144" i="23916"/>
  <c r="DL143" i="23916"/>
  <c r="DJ144" i="23916"/>
  <c r="DH144" i="23916"/>
  <c r="DH143" i="23916"/>
  <c r="DF144" i="23916"/>
  <c r="DF143" i="23916"/>
  <c r="DD144" i="23916"/>
  <c r="DD143" i="23916"/>
  <c r="DB144" i="23916"/>
  <c r="CZ144" i="23916"/>
  <c r="CZ143" i="23916"/>
  <c r="CX144" i="23916"/>
  <c r="CX143" i="23916"/>
  <c r="CV144" i="23916"/>
  <c r="CV143" i="23916"/>
  <c r="CT144" i="23916"/>
  <c r="CT143" i="23916"/>
  <c r="CR144" i="23916"/>
  <c r="CR143" i="23916"/>
  <c r="CP144" i="23916"/>
  <c r="CP143" i="23916"/>
  <c r="CN144" i="23916"/>
  <c r="CN143" i="23916"/>
  <c r="CL144" i="23916"/>
  <c r="CL143" i="23916"/>
  <c r="CJ144" i="23916"/>
  <c r="CJ143" i="23916"/>
  <c r="CH144" i="23916"/>
  <c r="CH143" i="23916"/>
  <c r="CF144" i="23916"/>
  <c r="CF143" i="23916"/>
  <c r="CD144" i="23916"/>
  <c r="CD143" i="23916"/>
  <c r="CB144" i="23916"/>
  <c r="CB143" i="23916"/>
  <c r="BZ144" i="23916"/>
  <c r="BZ143" i="23916"/>
  <c r="BX144" i="23916"/>
  <c r="BX143" i="23916"/>
  <c r="BV144" i="23916"/>
  <c r="BV143" i="23916"/>
  <c r="BT144" i="23916"/>
  <c r="BT143" i="23916"/>
  <c r="BR144" i="23916"/>
  <c r="BR143" i="23916"/>
  <c r="BP144" i="23916"/>
  <c r="BP143" i="23916"/>
  <c r="BN144" i="23916"/>
  <c r="BN143" i="23916"/>
  <c r="BL144" i="23916"/>
  <c r="BL143" i="23916"/>
  <c r="BJ144" i="23916"/>
  <c r="BJ143" i="23916"/>
  <c r="BH144" i="23916"/>
  <c r="BH143" i="23916"/>
  <c r="BF144" i="23916"/>
  <c r="BF143" i="23916"/>
  <c r="BD144" i="23916"/>
  <c r="BD143" i="23916"/>
  <c r="BB144" i="23916"/>
  <c r="BB143" i="23916"/>
  <c r="AZ144" i="23916"/>
  <c r="AZ143" i="23916"/>
  <c r="AX144" i="23916"/>
  <c r="AX143" i="23916"/>
  <c r="AV144" i="23916"/>
  <c r="AV143" i="23916"/>
  <c r="AT144" i="23916"/>
  <c r="AT143" i="23916"/>
  <c r="AR144" i="23916"/>
  <c r="AR143" i="23916"/>
  <c r="AP144" i="23916"/>
  <c r="AP143" i="23916"/>
  <c r="AN144" i="23916"/>
  <c r="AN143" i="23916"/>
  <c r="AL144" i="23916"/>
  <c r="AL143" i="23916"/>
  <c r="AJ144" i="23916"/>
  <c r="AJ143" i="23916"/>
  <c r="AH144" i="23916"/>
  <c r="AH143" i="23916"/>
  <c r="AF144" i="23916"/>
  <c r="AF143" i="23916"/>
  <c r="AD144" i="23916"/>
  <c r="AD143" i="23916"/>
  <c r="AB144" i="23916"/>
  <c r="AB143" i="23916"/>
  <c r="Z144" i="23916"/>
  <c r="Z143" i="23916"/>
  <c r="X144" i="23916"/>
  <c r="X143" i="23916"/>
  <c r="V144" i="23916"/>
  <c r="V143" i="23916"/>
  <c r="T144" i="23916"/>
  <c r="T143" i="23916"/>
  <c r="R144" i="23916"/>
  <c r="R143" i="23916"/>
  <c r="P144" i="23916"/>
  <c r="P143" i="23916"/>
  <c r="N144" i="23916"/>
  <c r="N143" i="23916"/>
  <c r="L144" i="23916"/>
  <c r="L143" i="23916"/>
  <c r="GH144" i="23916"/>
  <c r="GF144" i="23916"/>
  <c r="GI144" i="23916" s="1"/>
  <c r="GE144" i="23916"/>
  <c r="GD144" i="23916"/>
  <c r="GB144" i="23916"/>
  <c r="GA144" i="23916"/>
  <c r="FZ144" i="23916"/>
  <c r="FX144" i="23916"/>
  <c r="FV144" i="23916"/>
  <c r="FT144" i="23916"/>
  <c r="FR144" i="23916"/>
  <c r="FP144" i="23916"/>
  <c r="FS144" i="23916" s="1"/>
  <c r="FO144" i="23916"/>
  <c r="FN144" i="23916"/>
  <c r="FL144" i="23916"/>
  <c r="FK144" i="23916"/>
  <c r="FJ144" i="23916"/>
  <c r="FH144" i="23916"/>
  <c r="FF144" i="23916"/>
  <c r="FG144" i="23916" s="1"/>
  <c r="FE144" i="23916"/>
  <c r="GH143" i="23916"/>
  <c r="GI143" i="23916" s="1"/>
  <c r="GF143" i="23916"/>
  <c r="GB143" i="23916"/>
  <c r="FZ143" i="23916"/>
  <c r="GA143" i="23916" s="1"/>
  <c r="FX143" i="23916"/>
  <c r="FV143" i="23916"/>
  <c r="FT143" i="23916"/>
  <c r="FR143" i="23916"/>
  <c r="FS143" i="23916" s="1"/>
  <c r="FP143" i="23916"/>
  <c r="FN143" i="23916"/>
  <c r="FL143" i="23916"/>
  <c r="FJ143" i="23916"/>
  <c r="FK143" i="23916" s="1"/>
  <c r="FH143" i="23916"/>
  <c r="FF143" i="23916"/>
  <c r="FE143" i="23916"/>
  <c r="EO144" i="23916"/>
  <c r="EN144" i="23916"/>
  <c r="EM144" i="23916"/>
  <c r="EK144" i="23916"/>
  <c r="EJ144" i="23916"/>
  <c r="EI144" i="23916"/>
  <c r="GN144" i="23916" s="1"/>
  <c r="EG144" i="23916"/>
  <c r="EF144" i="23916"/>
  <c r="EE144" i="23916"/>
  <c r="EC144" i="23916"/>
  <c r="EB144" i="23916"/>
  <c r="EA144" i="23916"/>
  <c r="EA149" i="23916" s="1"/>
  <c r="DY144" i="23916"/>
  <c r="DX144" i="23916"/>
  <c r="DW144" i="23916"/>
  <c r="DU144" i="23916"/>
  <c r="DT144" i="23916"/>
  <c r="DS144" i="23916"/>
  <c r="GJ144" i="23916" s="1"/>
  <c r="DR144" i="23916"/>
  <c r="EO143" i="23916"/>
  <c r="EO145" i="23916" s="1"/>
  <c r="EN143" i="23916"/>
  <c r="EM143" i="23916"/>
  <c r="EM145" i="23916" s="1"/>
  <c r="EK143" i="23916"/>
  <c r="EK145" i="23916" s="1"/>
  <c r="EJ143" i="23916"/>
  <c r="EI143" i="23916"/>
  <c r="EI145" i="23916" s="1"/>
  <c r="EG143" i="23916"/>
  <c r="EG145" i="23916" s="1"/>
  <c r="EF143" i="23916"/>
  <c r="EE143" i="23916"/>
  <c r="EE145" i="23916" s="1"/>
  <c r="EC143" i="23916"/>
  <c r="EC145" i="23916" s="1"/>
  <c r="EB143" i="23916"/>
  <c r="EA143" i="23916"/>
  <c r="EA145" i="23916" s="1"/>
  <c r="DY143" i="23916"/>
  <c r="DY145" i="23916" s="1"/>
  <c r="DX143" i="23916"/>
  <c r="DW143" i="23916"/>
  <c r="DW145" i="23916" s="1"/>
  <c r="DU143" i="23916"/>
  <c r="DU145" i="23916" s="1"/>
  <c r="DT143" i="23916"/>
  <c r="DS143" i="23916"/>
  <c r="DS145" i="23916" s="1"/>
  <c r="DR143" i="23916"/>
  <c r="DA143" i="23916"/>
  <c r="DA145" i="23916" s="1"/>
  <c r="FD140" i="23916"/>
  <c r="FD149" i="23916" s="1"/>
  <c r="FB140" i="23916"/>
  <c r="EN140" i="23916"/>
  <c r="EM140" i="23916"/>
  <c r="EM175" i="23916" s="1"/>
  <c r="EJ140" i="23916"/>
  <c r="EI140" i="23916"/>
  <c r="EF140" i="23916"/>
  <c r="EE140" i="23916"/>
  <c r="EB140" i="23916"/>
  <c r="EA140" i="23916"/>
  <c r="DX140" i="23916"/>
  <c r="DW140" i="23916"/>
  <c r="DT140" i="23916"/>
  <c r="DS140" i="23916"/>
  <c r="DP140" i="23916"/>
  <c r="DO140" i="23916"/>
  <c r="DL140" i="23916"/>
  <c r="DK140" i="23916"/>
  <c r="DH140" i="23916"/>
  <c r="DG140" i="23916"/>
  <c r="DC140" i="23916"/>
  <c r="DA140" i="23916"/>
  <c r="DA160" i="23916" s="1"/>
  <c r="CY140" i="23916"/>
  <c r="CW140" i="23916"/>
  <c r="CW160" i="23916" s="1"/>
  <c r="CV140" i="23916"/>
  <c r="CU140" i="23916"/>
  <c r="DD140" i="23916" s="1"/>
  <c r="CS140" i="23916"/>
  <c r="CS175" i="23916" s="1"/>
  <c r="CQ140" i="23916"/>
  <c r="CR140" i="23916" s="1"/>
  <c r="CO140" i="23916"/>
  <c r="CO149" i="23916" s="1"/>
  <c r="CM140" i="23916"/>
  <c r="CK140" i="23916"/>
  <c r="CK175" i="23916" s="1"/>
  <c r="CJ140" i="23916"/>
  <c r="CI140" i="23916"/>
  <c r="CI175" i="23916" s="1"/>
  <c r="CG140" i="23916"/>
  <c r="CG175" i="23916" s="1"/>
  <c r="CC140" i="23916"/>
  <c r="CC160" i="23916" s="1"/>
  <c r="CB140" i="23916"/>
  <c r="CA140" i="23916"/>
  <c r="BY140" i="23916"/>
  <c r="BY149" i="23916" s="1"/>
  <c r="BW140" i="23916"/>
  <c r="BX140" i="23916" s="1"/>
  <c r="BU140" i="23916"/>
  <c r="BU160" i="23916" s="1"/>
  <c r="BS140" i="23916"/>
  <c r="BQ140" i="23916"/>
  <c r="BQ160" i="23916" s="1"/>
  <c r="BO140" i="23916"/>
  <c r="BM140" i="23916"/>
  <c r="BM160" i="23916" s="1"/>
  <c r="BL140" i="23916"/>
  <c r="BK140" i="23916"/>
  <c r="BT140" i="23916" s="1"/>
  <c r="BI140" i="23916"/>
  <c r="BI149" i="23916" s="1"/>
  <c r="BG140" i="23916"/>
  <c r="BH140" i="23916" s="1"/>
  <c r="BE140" i="23916"/>
  <c r="BE160" i="23916" s="1"/>
  <c r="BC140" i="23916"/>
  <c r="BA140" i="23916"/>
  <c r="BA160" i="23916" s="1"/>
  <c r="AY140" i="23916"/>
  <c r="AW140" i="23916"/>
  <c r="AW160" i="23916" s="1"/>
  <c r="AV140" i="23916"/>
  <c r="AU140" i="23916"/>
  <c r="BD140" i="23916" s="1"/>
  <c r="AS140" i="23916"/>
  <c r="AS149" i="23916" s="1"/>
  <c r="AQ140" i="23916"/>
  <c r="FP140" i="23916" s="1"/>
  <c r="AO140" i="23916"/>
  <c r="AO160" i="23916" s="1"/>
  <c r="AM140" i="23916"/>
  <c r="AK140" i="23916"/>
  <c r="AK160" i="23916" s="1"/>
  <c r="AI140" i="23916"/>
  <c r="AG140" i="23916"/>
  <c r="AG160" i="23916" s="1"/>
  <c r="AF140" i="23916"/>
  <c r="AE140" i="23916"/>
  <c r="AN140" i="23916" s="1"/>
  <c r="AC140" i="23916"/>
  <c r="AC149" i="23916" s="1"/>
  <c r="AA140" i="23916"/>
  <c r="AB140" i="23916" s="1"/>
  <c r="Y140" i="23916"/>
  <c r="Y160" i="23916" s="1"/>
  <c r="W140" i="23916"/>
  <c r="U140" i="23916"/>
  <c r="U160" i="23916" s="1"/>
  <c r="S140" i="23916"/>
  <c r="Q140" i="23916"/>
  <c r="Q160" i="23916" s="1"/>
  <c r="P140" i="23916"/>
  <c r="O140" i="23916"/>
  <c r="X140" i="23916" s="1"/>
  <c r="M140" i="23916"/>
  <c r="M149" i="23916" s="1"/>
  <c r="K140" i="23916"/>
  <c r="L140" i="23916" s="1"/>
  <c r="I140" i="23916"/>
  <c r="G140" i="23916"/>
  <c r="G148" i="23916" s="1"/>
  <c r="E140" i="23916"/>
  <c r="E166" i="23916" s="1"/>
  <c r="C140" i="23916"/>
  <c r="FF140" i="23916" s="1"/>
  <c r="I138" i="23916"/>
  <c r="I390" i="23916" s="1"/>
  <c r="G138" i="23916"/>
  <c r="G390" i="23916" s="1"/>
  <c r="EO138" i="23916"/>
  <c r="EP138" i="23916" s="1"/>
  <c r="EM138" i="23916"/>
  <c r="EN138" i="23916" s="1"/>
  <c r="EK138" i="23916"/>
  <c r="EI138" i="23916"/>
  <c r="EJ138" i="23916" s="1"/>
  <c r="EG138" i="23916"/>
  <c r="EE138" i="23916"/>
  <c r="ED138" i="23916"/>
  <c r="EC138" i="23916"/>
  <c r="EL138" i="23916" s="1"/>
  <c r="EA138" i="23916"/>
  <c r="DY138" i="23916"/>
  <c r="DZ138" i="23916" s="1"/>
  <c r="DW138" i="23916"/>
  <c r="DX138" i="23916" s="1"/>
  <c r="DU138" i="23916"/>
  <c r="DS138" i="23916"/>
  <c r="DT138" i="23916" s="1"/>
  <c r="DQ138" i="23916"/>
  <c r="DO138" i="23916"/>
  <c r="DN138" i="23916"/>
  <c r="DM138" i="23916"/>
  <c r="DV138" i="23916" s="1"/>
  <c r="DK138" i="23916"/>
  <c r="DI138" i="23916"/>
  <c r="DJ138" i="23916" s="1"/>
  <c r="DG138" i="23916"/>
  <c r="DH138" i="23916" s="1"/>
  <c r="DE138" i="23916"/>
  <c r="DC138" i="23916"/>
  <c r="DD138" i="23916" s="1"/>
  <c r="DA138" i="23916"/>
  <c r="CY138" i="23916"/>
  <c r="CX138" i="23916"/>
  <c r="CW138" i="23916"/>
  <c r="DF138" i="23916" s="1"/>
  <c r="CU138" i="23916"/>
  <c r="CS138" i="23916"/>
  <c r="CT138" i="23916" s="1"/>
  <c r="CQ138" i="23916"/>
  <c r="CR138" i="23916" s="1"/>
  <c r="CO138" i="23916"/>
  <c r="CM138" i="23916"/>
  <c r="CN138" i="23916" s="1"/>
  <c r="CK138" i="23916"/>
  <c r="CI138" i="23916"/>
  <c r="CH138" i="23916"/>
  <c r="CG138" i="23916"/>
  <c r="CP138" i="23916" s="1"/>
  <c r="CE138" i="23916"/>
  <c r="CC138" i="23916"/>
  <c r="CA138" i="23916"/>
  <c r="CB138" i="23916" s="1"/>
  <c r="BY138" i="23916"/>
  <c r="BW138" i="23916"/>
  <c r="BX138" i="23916" s="1"/>
  <c r="BU138" i="23916"/>
  <c r="BS138" i="23916"/>
  <c r="BR138" i="23916"/>
  <c r="BQ138" i="23916"/>
  <c r="BZ138" i="23916" s="1"/>
  <c r="BO138" i="23916"/>
  <c r="BM138" i="23916"/>
  <c r="BK138" i="23916"/>
  <c r="BL138" i="23916" s="1"/>
  <c r="BI138" i="23916"/>
  <c r="BG138" i="23916"/>
  <c r="BH138" i="23916" s="1"/>
  <c r="BE138" i="23916"/>
  <c r="BC138" i="23916"/>
  <c r="BB138" i="23916"/>
  <c r="BA138" i="23916"/>
  <c r="BJ138" i="23916" s="1"/>
  <c r="AY138" i="23916"/>
  <c r="AZ138" i="23916" s="1"/>
  <c r="AW138" i="23916"/>
  <c r="AU138" i="23916"/>
  <c r="AV138" i="23916" s="1"/>
  <c r="AS138" i="23916"/>
  <c r="AQ138" i="23916"/>
  <c r="AP138" i="23916"/>
  <c r="AO138" i="23916"/>
  <c r="AM138" i="23916"/>
  <c r="AI138" i="23916"/>
  <c r="AH138" i="23916"/>
  <c r="AG138" i="23916"/>
  <c r="AE138" i="23916"/>
  <c r="Y138" i="23916"/>
  <c r="Z138" i="23916" s="1"/>
  <c r="W138" i="23916"/>
  <c r="R138" i="23916"/>
  <c r="Q138" i="23916"/>
  <c r="Q390" i="23916" s="1"/>
  <c r="GE136" i="23916"/>
  <c r="GD136" i="23916"/>
  <c r="GD284" i="23916" s="1"/>
  <c r="GE284" i="23916" s="1"/>
  <c r="GB136" i="23916"/>
  <c r="GB284" i="23916" s="1"/>
  <c r="FZ136" i="23916"/>
  <c r="FX136" i="23916"/>
  <c r="FX284" i="23916" s="1"/>
  <c r="FV136" i="23916"/>
  <c r="FV284" i="23916" s="1"/>
  <c r="FT136" i="23916"/>
  <c r="FS136" i="23916"/>
  <c r="FR136" i="23916"/>
  <c r="FR284" i="23916" s="1"/>
  <c r="FS284" i="23916" s="1"/>
  <c r="FP136" i="23916"/>
  <c r="FP284" i="23916" s="1"/>
  <c r="FO136" i="23916"/>
  <c r="FN136" i="23916"/>
  <c r="FN284" i="23916" s="1"/>
  <c r="FO284" i="23916" s="1"/>
  <c r="FL136" i="23916"/>
  <c r="FL284" i="23916" s="1"/>
  <c r="FJ136" i="23916"/>
  <c r="FH136" i="23916"/>
  <c r="FI136" i="23916" s="1"/>
  <c r="FG136" i="23916"/>
  <c r="FF136" i="23916"/>
  <c r="FE136" i="23916"/>
  <c r="EO136" i="23916"/>
  <c r="EN136" i="23916"/>
  <c r="EM136" i="23916"/>
  <c r="EK136" i="23916"/>
  <c r="EJ136" i="23916"/>
  <c r="EI136" i="23916"/>
  <c r="EG136" i="23916"/>
  <c r="EF136" i="23916"/>
  <c r="EE136" i="23916"/>
  <c r="EC136" i="23916"/>
  <c r="EB136" i="23916"/>
  <c r="EA136" i="23916"/>
  <c r="DY136" i="23916"/>
  <c r="DX136" i="23916"/>
  <c r="DW136" i="23916"/>
  <c r="DU136" i="23916"/>
  <c r="DT136" i="23916"/>
  <c r="DS136" i="23916"/>
  <c r="DQ136" i="23916"/>
  <c r="DP136" i="23916"/>
  <c r="DO136" i="23916"/>
  <c r="DM136" i="23916"/>
  <c r="DL136" i="23916"/>
  <c r="DK136" i="23916"/>
  <c r="DI136" i="23916"/>
  <c r="DH136" i="23916"/>
  <c r="DG136" i="23916"/>
  <c r="DE136" i="23916"/>
  <c r="DD136" i="23916"/>
  <c r="DC136" i="23916"/>
  <c r="DB136" i="23916"/>
  <c r="CZ136" i="23916"/>
  <c r="CX136" i="23916"/>
  <c r="CV136" i="23916"/>
  <c r="CT136" i="23916"/>
  <c r="CR136" i="23916"/>
  <c r="CP136" i="23916"/>
  <c r="CL136" i="23916"/>
  <c r="CJ136" i="23916"/>
  <c r="CH136" i="23916"/>
  <c r="CE136" i="23916"/>
  <c r="CE140" i="23916" s="1"/>
  <c r="CD136" i="23916"/>
  <c r="CB136" i="23916"/>
  <c r="BZ136" i="23916"/>
  <c r="BX136" i="23916"/>
  <c r="BV136" i="23916"/>
  <c r="BT136" i="23916"/>
  <c r="BR136" i="23916"/>
  <c r="BP136" i="23916"/>
  <c r="BN136" i="23916"/>
  <c r="BL136" i="23916"/>
  <c r="BJ136" i="23916"/>
  <c r="BH136" i="23916"/>
  <c r="BF136" i="23916"/>
  <c r="BD136" i="23916"/>
  <c r="BB136" i="23916"/>
  <c r="AZ136" i="23916"/>
  <c r="AX136" i="23916"/>
  <c r="AV136" i="23916"/>
  <c r="AT136" i="23916"/>
  <c r="AR136" i="23916"/>
  <c r="AP136" i="23916"/>
  <c r="AN136" i="23916"/>
  <c r="AL136" i="23916"/>
  <c r="AJ136" i="23916"/>
  <c r="AH136" i="23916"/>
  <c r="AF136" i="23916"/>
  <c r="AD136" i="23916"/>
  <c r="AB136" i="23916"/>
  <c r="Z136" i="23916"/>
  <c r="X136" i="23916"/>
  <c r="V136" i="23916"/>
  <c r="T136" i="23916"/>
  <c r="R136" i="23916"/>
  <c r="P136" i="23916"/>
  <c r="N136" i="23916"/>
  <c r="L136" i="23916"/>
  <c r="EN133" i="23916"/>
  <c r="EN131" i="23916"/>
  <c r="EL133" i="23916"/>
  <c r="EL131" i="23916"/>
  <c r="EJ133" i="23916"/>
  <c r="EJ131" i="23916"/>
  <c r="EH133" i="23916"/>
  <c r="EH131" i="23916"/>
  <c r="EF133" i="23916"/>
  <c r="EF131" i="23916"/>
  <c r="ED133" i="23916"/>
  <c r="ED131" i="23916"/>
  <c r="EB133" i="23916"/>
  <c r="EB131" i="23916"/>
  <c r="DZ133" i="23916"/>
  <c r="DZ131" i="23916"/>
  <c r="DX133" i="23916"/>
  <c r="DX131" i="23916"/>
  <c r="DV133" i="23916"/>
  <c r="DV131" i="23916"/>
  <c r="DT133" i="23916"/>
  <c r="DT131" i="23916"/>
  <c r="DR133" i="23916"/>
  <c r="DR131" i="23916"/>
  <c r="DP133" i="23916"/>
  <c r="DP131" i="23916"/>
  <c r="DN133" i="23916"/>
  <c r="DN132" i="23916"/>
  <c r="DN131" i="23916"/>
  <c r="DL133" i="23916"/>
  <c r="DL131" i="23916"/>
  <c r="DJ133" i="23916"/>
  <c r="DJ131" i="23916"/>
  <c r="DH133" i="23916"/>
  <c r="DH131" i="23916"/>
  <c r="DF133" i="23916"/>
  <c r="DF131" i="23916"/>
  <c r="DD133" i="23916"/>
  <c r="DD131" i="23916"/>
  <c r="DB133" i="23916"/>
  <c r="DB131" i="23916"/>
  <c r="CZ133" i="23916"/>
  <c r="CZ131" i="23916"/>
  <c r="CX133" i="23916"/>
  <c r="CX131" i="23916"/>
  <c r="CV133" i="23916"/>
  <c r="CV131" i="23916"/>
  <c r="CT133" i="23916"/>
  <c r="CT131" i="23916"/>
  <c r="CR133" i="23916"/>
  <c r="CR131" i="23916"/>
  <c r="CP133" i="23916"/>
  <c r="CP131" i="23916"/>
  <c r="CN133" i="23916"/>
  <c r="CN131" i="23916"/>
  <c r="CL133" i="23916"/>
  <c r="CL131" i="23916"/>
  <c r="CJ133" i="23916"/>
  <c r="CJ131" i="23916"/>
  <c r="CH133" i="23916"/>
  <c r="CH132" i="23916"/>
  <c r="CH131" i="23916"/>
  <c r="CF133" i="23916"/>
  <c r="CF131" i="23916"/>
  <c r="CD133" i="23916"/>
  <c r="CD131" i="23916"/>
  <c r="CB133" i="23916"/>
  <c r="CB131" i="23916"/>
  <c r="BZ133" i="23916"/>
  <c r="BZ131" i="23916"/>
  <c r="BX133" i="23916"/>
  <c r="BX131" i="23916"/>
  <c r="BV133" i="23916"/>
  <c r="BV131" i="23916"/>
  <c r="BT133" i="23916"/>
  <c r="BT131" i="23916"/>
  <c r="BR133" i="23916"/>
  <c r="BR131" i="23916"/>
  <c r="BP133" i="23916"/>
  <c r="BP131" i="23916"/>
  <c r="BN133" i="23916"/>
  <c r="BN131" i="23916"/>
  <c r="BL133" i="23916"/>
  <c r="BL131" i="23916"/>
  <c r="BJ133" i="23916"/>
  <c r="BJ131" i="23916"/>
  <c r="BH133" i="23916"/>
  <c r="BH131" i="23916"/>
  <c r="BF133" i="23916"/>
  <c r="BF131" i="23916"/>
  <c r="BD133" i="23916"/>
  <c r="BD131" i="23916"/>
  <c r="BB133" i="23916"/>
  <c r="BB131" i="23916"/>
  <c r="AZ133" i="23916"/>
  <c r="AZ131" i="23916"/>
  <c r="AX133" i="23916"/>
  <c r="AX131" i="23916"/>
  <c r="AV133" i="23916"/>
  <c r="AV131" i="23916"/>
  <c r="AT133" i="23916"/>
  <c r="AT132" i="23916"/>
  <c r="AT131" i="23916"/>
  <c r="AR133" i="23916"/>
  <c r="AR131" i="23916"/>
  <c r="AP133" i="23916"/>
  <c r="AP131" i="23916"/>
  <c r="AN133" i="23916"/>
  <c r="AN131" i="23916"/>
  <c r="AL133" i="23916"/>
  <c r="AL131" i="23916"/>
  <c r="AJ133" i="23916"/>
  <c r="AJ131" i="23916"/>
  <c r="AH133" i="23916"/>
  <c r="AH131" i="23916"/>
  <c r="AF133" i="23916"/>
  <c r="AF131" i="23916"/>
  <c r="AD133" i="23916"/>
  <c r="AD131" i="23916"/>
  <c r="AB133" i="23916"/>
  <c r="AB131" i="23916"/>
  <c r="Z133" i="23916"/>
  <c r="Z131" i="23916"/>
  <c r="X133" i="23916"/>
  <c r="X131" i="23916"/>
  <c r="V133" i="23916"/>
  <c r="V131" i="23916"/>
  <c r="T133" i="23916"/>
  <c r="T131" i="23916"/>
  <c r="R133" i="23916"/>
  <c r="R131" i="23916"/>
  <c r="P133" i="23916"/>
  <c r="P131" i="23916"/>
  <c r="N133" i="23916"/>
  <c r="N131" i="23916"/>
  <c r="L133" i="23916"/>
  <c r="L131" i="23916"/>
  <c r="FD132" i="23916"/>
  <c r="FB132" i="23916"/>
  <c r="EO132" i="23916"/>
  <c r="EM132" i="23916"/>
  <c r="EK132" i="23916"/>
  <c r="EL132" i="23916" s="1"/>
  <c r="EI132" i="23916"/>
  <c r="EG132" i="23916"/>
  <c r="EE132" i="23916"/>
  <c r="EC132" i="23916"/>
  <c r="ED132" i="23916" s="1"/>
  <c r="EA132" i="23916"/>
  <c r="DY132" i="23916"/>
  <c r="DW132" i="23916"/>
  <c r="DU132" i="23916"/>
  <c r="DV132" i="23916" s="1"/>
  <c r="DS132" i="23916"/>
  <c r="DQ132" i="23916"/>
  <c r="DO132" i="23916"/>
  <c r="DM132" i="23916"/>
  <c r="DK132" i="23916"/>
  <c r="DI132" i="23916"/>
  <c r="DG132" i="23916"/>
  <c r="DE132" i="23916"/>
  <c r="DF132" i="23916" s="1"/>
  <c r="DC132" i="23916"/>
  <c r="DA132" i="23916"/>
  <c r="CY132" i="23916"/>
  <c r="CW132" i="23916"/>
  <c r="CX132" i="23916" s="1"/>
  <c r="CU132" i="23916"/>
  <c r="CS132" i="23916"/>
  <c r="CQ132" i="23916"/>
  <c r="CO132" i="23916"/>
  <c r="CP132" i="23916" s="1"/>
  <c r="CM132" i="23916"/>
  <c r="CK132" i="23916"/>
  <c r="CI132" i="23916"/>
  <c r="CG132" i="23916"/>
  <c r="CE132" i="23916"/>
  <c r="CC132" i="23916"/>
  <c r="CA132" i="23916"/>
  <c r="BY132" i="23916"/>
  <c r="BZ132" i="23916" s="1"/>
  <c r="BW132" i="23916"/>
  <c r="BU132" i="23916"/>
  <c r="BS132" i="23916"/>
  <c r="BQ132" i="23916"/>
  <c r="BO132" i="23916"/>
  <c r="BM132" i="23916"/>
  <c r="BK132" i="23916"/>
  <c r="BI132" i="23916"/>
  <c r="BJ132" i="23916" s="1"/>
  <c r="BG132" i="23916"/>
  <c r="BE132" i="23916"/>
  <c r="BC132" i="23916"/>
  <c r="BA132" i="23916"/>
  <c r="AY132" i="23916"/>
  <c r="AW132" i="23916"/>
  <c r="AU132" i="23916"/>
  <c r="AS132" i="23916"/>
  <c r="AQ132" i="23916"/>
  <c r="AO132" i="23916"/>
  <c r="AM132" i="23916"/>
  <c r="AK132" i="23916"/>
  <c r="AI132" i="23916"/>
  <c r="AG132" i="23916"/>
  <c r="AE132" i="23916"/>
  <c r="AC132" i="23916"/>
  <c r="AD132" i="23916" s="1"/>
  <c r="AA132" i="23916"/>
  <c r="Y132" i="23916"/>
  <c r="W132" i="23916"/>
  <c r="X132" i="23916" s="1"/>
  <c r="U132" i="23916"/>
  <c r="S132" i="23916"/>
  <c r="O132" i="23916"/>
  <c r="G132" i="23916"/>
  <c r="E132" i="23916"/>
  <c r="C132" i="23916"/>
  <c r="GN133" i="23916"/>
  <c r="GN285" i="23916" s="1"/>
  <c r="GL133" i="23916"/>
  <c r="GL285" i="23916" s="1"/>
  <c r="GM285" i="23916" s="1"/>
  <c r="GJ133" i="23916"/>
  <c r="GJ285" i="23916" s="1"/>
  <c r="GH133" i="23916"/>
  <c r="GH285" i="23916" s="1"/>
  <c r="GF133" i="23916"/>
  <c r="GF285" i="23916" s="1"/>
  <c r="GD133" i="23916"/>
  <c r="GD285" i="23916" s="1"/>
  <c r="GE285" i="23916" s="1"/>
  <c r="GB133" i="23916"/>
  <c r="GB285" i="23916" s="1"/>
  <c r="FZ133" i="23916"/>
  <c r="FZ285" i="23916" s="1"/>
  <c r="GA285" i="23916" s="1"/>
  <c r="FX133" i="23916"/>
  <c r="FX285" i="23916" s="1"/>
  <c r="FV133" i="23916"/>
  <c r="FV285" i="23916" s="1"/>
  <c r="FW285" i="23916" s="1"/>
  <c r="FT133" i="23916"/>
  <c r="FT285" i="23916" s="1"/>
  <c r="FR133" i="23916"/>
  <c r="FR285" i="23916" s="1"/>
  <c r="FS285" i="23916" s="1"/>
  <c r="FP133" i="23916"/>
  <c r="FP285" i="23916" s="1"/>
  <c r="FN133" i="23916"/>
  <c r="FN285" i="23916" s="1"/>
  <c r="FO285" i="23916" s="1"/>
  <c r="FL133" i="23916"/>
  <c r="FL285" i="23916" s="1"/>
  <c r="FJ133" i="23916"/>
  <c r="FJ285" i="23916" s="1"/>
  <c r="FH133" i="23916"/>
  <c r="FF133" i="23916"/>
  <c r="FI133" i="23916" s="1"/>
  <c r="FE133" i="23916"/>
  <c r="FE132" i="23916"/>
  <c r="GN131" i="23916"/>
  <c r="GL131" i="23916"/>
  <c r="GJ131" i="23916"/>
  <c r="GH131" i="23916"/>
  <c r="GF131" i="23916"/>
  <c r="GI131" i="23916" s="1"/>
  <c r="GD131" i="23916"/>
  <c r="GB131" i="23916"/>
  <c r="FZ131" i="23916"/>
  <c r="FX131" i="23916"/>
  <c r="GA131" i="23916" s="1"/>
  <c r="FV131" i="23916"/>
  <c r="FT131" i="23916"/>
  <c r="FR131" i="23916"/>
  <c r="FP131" i="23916"/>
  <c r="FS131" i="23916" s="1"/>
  <c r="FN131" i="23916"/>
  <c r="FL131" i="23916"/>
  <c r="FJ131" i="23916"/>
  <c r="FH131" i="23916"/>
  <c r="FH132" i="23916" s="1"/>
  <c r="FG131" i="23916"/>
  <c r="FF131" i="23916"/>
  <c r="FF132" i="23916" s="1"/>
  <c r="FG132" i="23916" s="1"/>
  <c r="FE131" i="23916"/>
  <c r="EP133" i="23916"/>
  <c r="EP132" i="23916"/>
  <c r="EP131" i="23916"/>
  <c r="FD128" i="23916"/>
  <c r="FE128" i="23916" s="1"/>
  <c r="FB128" i="23916"/>
  <c r="EQ128" i="23916"/>
  <c r="EP128" i="23916"/>
  <c r="EO128" i="23916"/>
  <c r="EM128" i="23916"/>
  <c r="EK128" i="23916"/>
  <c r="EL128" i="23916" s="1"/>
  <c r="EI128" i="23916"/>
  <c r="EJ128" i="23916" s="1"/>
  <c r="EG128" i="23916"/>
  <c r="EE128" i="23916"/>
  <c r="EF128" i="23916" s="1"/>
  <c r="EC128" i="23916"/>
  <c r="EA128" i="23916"/>
  <c r="DZ128" i="23916"/>
  <c r="DY128" i="23916"/>
  <c r="EH128" i="23916" s="1"/>
  <c r="DW128" i="23916"/>
  <c r="DU128" i="23916"/>
  <c r="ED128" i="23916" s="1"/>
  <c r="DS128" i="23916"/>
  <c r="DT128" i="23916" s="1"/>
  <c r="DQ128" i="23916"/>
  <c r="DO128" i="23916"/>
  <c r="DP128" i="23916" s="1"/>
  <c r="DM128" i="23916"/>
  <c r="DK128" i="23916"/>
  <c r="DJ128" i="23916"/>
  <c r="DI128" i="23916"/>
  <c r="DR128" i="23916" s="1"/>
  <c r="DG128" i="23916"/>
  <c r="DE128" i="23916"/>
  <c r="DN128" i="23916" s="1"/>
  <c r="DC128" i="23916"/>
  <c r="DD128" i="23916" s="1"/>
  <c r="DA128" i="23916"/>
  <c r="CY128" i="23916"/>
  <c r="CZ128" i="23916" s="1"/>
  <c r="CW128" i="23916"/>
  <c r="CU128" i="23916"/>
  <c r="CT128" i="23916"/>
  <c r="CS128" i="23916"/>
  <c r="DB128" i="23916" s="1"/>
  <c r="CQ128" i="23916"/>
  <c r="CO128" i="23916"/>
  <c r="CX128" i="23916" s="1"/>
  <c r="CM128" i="23916"/>
  <c r="CN128" i="23916" s="1"/>
  <c r="CK128" i="23916"/>
  <c r="CL128" i="23916" s="1"/>
  <c r="CI128" i="23916"/>
  <c r="CJ128" i="23916" s="1"/>
  <c r="CG128" i="23916"/>
  <c r="CE128" i="23916"/>
  <c r="CD128" i="23916"/>
  <c r="CC128" i="23916"/>
  <c r="CA128" i="23916"/>
  <c r="BY128" i="23916"/>
  <c r="CH128" i="23916" s="1"/>
  <c r="BW128" i="23916"/>
  <c r="BX128" i="23916" s="1"/>
  <c r="BU128" i="23916"/>
  <c r="BV128" i="23916" s="1"/>
  <c r="BS128" i="23916"/>
  <c r="BT128" i="23916" s="1"/>
  <c r="BQ128" i="23916"/>
  <c r="BO128" i="23916"/>
  <c r="BN128" i="23916"/>
  <c r="BM128" i="23916"/>
  <c r="BK128" i="23916"/>
  <c r="BI128" i="23916"/>
  <c r="BR128" i="23916" s="1"/>
  <c r="BG128" i="23916"/>
  <c r="BH128" i="23916" s="1"/>
  <c r="BE128" i="23916"/>
  <c r="BF128" i="23916" s="1"/>
  <c r="BC128" i="23916"/>
  <c r="BD128" i="23916" s="1"/>
  <c r="BA128" i="23916"/>
  <c r="AY128" i="23916"/>
  <c r="AX128" i="23916"/>
  <c r="AW128" i="23916"/>
  <c r="AU128" i="23916"/>
  <c r="AS128" i="23916"/>
  <c r="BB128" i="23916" s="1"/>
  <c r="AQ128" i="23916"/>
  <c r="AR128" i="23916" s="1"/>
  <c r="AO128" i="23916"/>
  <c r="AP128" i="23916" s="1"/>
  <c r="AM128" i="23916"/>
  <c r="AN128" i="23916" s="1"/>
  <c r="AK128" i="23916"/>
  <c r="AI128" i="23916"/>
  <c r="AH128" i="23916"/>
  <c r="AG128" i="23916"/>
  <c r="AE128" i="23916"/>
  <c r="AC128" i="23916"/>
  <c r="AL128" i="23916" s="1"/>
  <c r="AA128" i="23916"/>
  <c r="AB128" i="23916" s="1"/>
  <c r="Y128" i="23916"/>
  <c r="Z128" i="23916" s="1"/>
  <c r="W128" i="23916"/>
  <c r="V128" i="23916"/>
  <c r="U128" i="23916"/>
  <c r="S128" i="23916"/>
  <c r="Q128" i="23916"/>
  <c r="N128" i="23916"/>
  <c r="M128" i="23916"/>
  <c r="K128" i="23916"/>
  <c r="I128" i="23916"/>
  <c r="R128" i="23916" s="1"/>
  <c r="G128" i="23916"/>
  <c r="E128" i="23916"/>
  <c r="C128" i="23916"/>
  <c r="EP127" i="23916"/>
  <c r="EP126" i="23916"/>
  <c r="EN127" i="23916"/>
  <c r="EN126" i="23916"/>
  <c r="EL127" i="23916"/>
  <c r="EL126" i="23916"/>
  <c r="EJ127" i="23916"/>
  <c r="EJ126" i="23916"/>
  <c r="EH127" i="23916"/>
  <c r="EH126" i="23916"/>
  <c r="EF127" i="23916"/>
  <c r="EF126" i="23916"/>
  <c r="ED127" i="23916"/>
  <c r="ED126" i="23916"/>
  <c r="EB127" i="23916"/>
  <c r="EB126" i="23916"/>
  <c r="DZ127" i="23916"/>
  <c r="DZ126" i="23916"/>
  <c r="DX127" i="23916"/>
  <c r="DX126" i="23916"/>
  <c r="DV127" i="23916"/>
  <c r="DV126" i="23916"/>
  <c r="DT127" i="23916"/>
  <c r="DT126" i="23916"/>
  <c r="DR127" i="23916"/>
  <c r="DR126" i="23916"/>
  <c r="DP127" i="23916"/>
  <c r="DP126" i="23916"/>
  <c r="DN127" i="23916"/>
  <c r="DN126" i="23916"/>
  <c r="DL127" i="23916"/>
  <c r="DL126" i="23916"/>
  <c r="DJ127" i="23916"/>
  <c r="DJ126" i="23916"/>
  <c r="DH127" i="23916"/>
  <c r="DH126" i="23916"/>
  <c r="DF127" i="23916"/>
  <c r="DF126" i="23916"/>
  <c r="DD127" i="23916"/>
  <c r="DD126" i="23916"/>
  <c r="DB127" i="23916"/>
  <c r="DB126" i="23916"/>
  <c r="CZ127" i="23916"/>
  <c r="CZ126" i="23916"/>
  <c r="CX127" i="23916"/>
  <c r="CX126" i="23916"/>
  <c r="CV127" i="23916"/>
  <c r="CV126" i="23916"/>
  <c r="CT127" i="23916"/>
  <c r="CT126" i="23916"/>
  <c r="CR127" i="23916"/>
  <c r="CR126" i="23916"/>
  <c r="CP127" i="23916"/>
  <c r="CP126" i="23916"/>
  <c r="CN127" i="23916"/>
  <c r="CN126" i="23916"/>
  <c r="CL127" i="23916"/>
  <c r="CL126" i="23916"/>
  <c r="CJ127" i="23916"/>
  <c r="CJ126" i="23916"/>
  <c r="CH127" i="23916"/>
  <c r="CH126" i="23916"/>
  <c r="CF127" i="23916"/>
  <c r="CF126" i="23916"/>
  <c r="CD127" i="23916"/>
  <c r="CD126" i="23916"/>
  <c r="CB127" i="23916"/>
  <c r="CB126" i="23916"/>
  <c r="BZ127" i="23916"/>
  <c r="BZ126" i="23916"/>
  <c r="BX127" i="23916"/>
  <c r="BX126" i="23916"/>
  <c r="BV127" i="23916"/>
  <c r="BV126" i="23916"/>
  <c r="BT127" i="23916"/>
  <c r="BT126" i="23916"/>
  <c r="BR127" i="23916"/>
  <c r="BR126" i="23916"/>
  <c r="BP127" i="23916"/>
  <c r="BP126" i="23916"/>
  <c r="BN127" i="23916"/>
  <c r="BN126" i="23916"/>
  <c r="BL127" i="23916"/>
  <c r="BL126" i="23916"/>
  <c r="BJ127" i="23916"/>
  <c r="BJ126" i="23916"/>
  <c r="BH127" i="23916"/>
  <c r="BH126" i="23916"/>
  <c r="BF127" i="23916"/>
  <c r="BF126" i="23916"/>
  <c r="BD127" i="23916"/>
  <c r="BD126" i="23916"/>
  <c r="BB127" i="23916"/>
  <c r="BB126" i="23916"/>
  <c r="AZ127" i="23916"/>
  <c r="AZ126" i="23916"/>
  <c r="AX127" i="23916"/>
  <c r="AX126" i="23916"/>
  <c r="AV127" i="23916"/>
  <c r="AV126" i="23916"/>
  <c r="AT127" i="23916"/>
  <c r="AT126" i="23916"/>
  <c r="AR127" i="23916"/>
  <c r="AR126" i="23916"/>
  <c r="AP127" i="23916"/>
  <c r="AP126" i="23916"/>
  <c r="AN127" i="23916"/>
  <c r="AN126" i="23916"/>
  <c r="AL127" i="23916"/>
  <c r="AL126" i="23916"/>
  <c r="AJ127" i="23916"/>
  <c r="AJ126" i="23916"/>
  <c r="AH127" i="23916"/>
  <c r="AH126" i="23916"/>
  <c r="AF127" i="23916"/>
  <c r="AF126" i="23916"/>
  <c r="AD127" i="23916"/>
  <c r="AD126" i="23916"/>
  <c r="AB127" i="23916"/>
  <c r="AB126" i="23916"/>
  <c r="Z127" i="23916"/>
  <c r="X126" i="23916"/>
  <c r="V127" i="23916"/>
  <c r="V126" i="23916"/>
  <c r="T127" i="23916"/>
  <c r="R127" i="23916"/>
  <c r="O127" i="23916"/>
  <c r="O138" i="23916" s="1"/>
  <c r="N127" i="23916"/>
  <c r="L127" i="23916"/>
  <c r="GN127" i="23916"/>
  <c r="GN128" i="23916" s="1"/>
  <c r="GL127" i="23916"/>
  <c r="GJ127" i="23916"/>
  <c r="GJ128" i="23916" s="1"/>
  <c r="GH127" i="23916"/>
  <c r="GI127" i="23916" s="1"/>
  <c r="GF127" i="23916"/>
  <c r="GF128" i="23916" s="1"/>
  <c r="GD127" i="23916"/>
  <c r="GB127" i="23916"/>
  <c r="GB128" i="23916" s="1"/>
  <c r="FZ127" i="23916"/>
  <c r="GA127" i="23916" s="1"/>
  <c r="FX127" i="23916"/>
  <c r="FX128" i="23916" s="1"/>
  <c r="FV127" i="23916"/>
  <c r="FT127" i="23916"/>
  <c r="FT128" i="23916" s="1"/>
  <c r="FR127" i="23916"/>
  <c r="FS127" i="23916" s="1"/>
  <c r="FP127" i="23916"/>
  <c r="FP128" i="23916" s="1"/>
  <c r="FN127" i="23916"/>
  <c r="FL127" i="23916"/>
  <c r="FL128" i="23916" s="1"/>
  <c r="FJ127" i="23916"/>
  <c r="FK127" i="23916" s="1"/>
  <c r="FH127" i="23916"/>
  <c r="FH128" i="23916" s="1"/>
  <c r="FF127" i="23916"/>
  <c r="FG127" i="23916" s="1"/>
  <c r="FE127" i="23916"/>
  <c r="GO126" i="23916"/>
  <c r="GN126" i="23916"/>
  <c r="GL126" i="23916"/>
  <c r="GJ126" i="23916"/>
  <c r="GK126" i="23916" s="1"/>
  <c r="GH126" i="23916"/>
  <c r="GF126" i="23916"/>
  <c r="GG126" i="23916" s="1"/>
  <c r="GD126" i="23916"/>
  <c r="GE126" i="23916" s="1"/>
  <c r="GB126" i="23916"/>
  <c r="FZ126" i="23916"/>
  <c r="FY126" i="23916"/>
  <c r="FX126" i="23916"/>
  <c r="FV126" i="23916"/>
  <c r="FT126" i="23916"/>
  <c r="FU126" i="23916" s="1"/>
  <c r="FR126" i="23916"/>
  <c r="FS126" i="23916" s="1"/>
  <c r="FP126" i="23916"/>
  <c r="FQ126" i="23916" s="1"/>
  <c r="FN126" i="23916"/>
  <c r="FO126" i="23916" s="1"/>
  <c r="FM126" i="23916"/>
  <c r="FL126" i="23916"/>
  <c r="FJ126" i="23916"/>
  <c r="FE126" i="23916"/>
  <c r="ET127" i="23916"/>
  <c r="ES127" i="23916"/>
  <c r="ES473" i="23916" s="1"/>
  <c r="ER127" i="23916"/>
  <c r="ES126" i="23916"/>
  <c r="ES380" i="23916" s="1"/>
  <c r="ET380" i="23916" s="1"/>
  <c r="EQ380" i="23916"/>
  <c r="Q126" i="23916"/>
  <c r="Q132" i="23916" s="1"/>
  <c r="P126" i="23916"/>
  <c r="M126" i="23916"/>
  <c r="M132" i="23916" s="1"/>
  <c r="K126" i="23916"/>
  <c r="T126" i="23916" s="1"/>
  <c r="I126" i="23916"/>
  <c r="I132" i="23916" s="1"/>
  <c r="G126" i="23916"/>
  <c r="FB117" i="23916"/>
  <c r="FB116" i="23916"/>
  <c r="I117" i="23916"/>
  <c r="I116" i="23916"/>
  <c r="G117" i="23916"/>
  <c r="G116" i="23916"/>
  <c r="E117" i="23916"/>
  <c r="E116" i="23916"/>
  <c r="C117" i="23916"/>
  <c r="C116" i="23916"/>
  <c r="B117" i="23916"/>
  <c r="B116" i="23916"/>
  <c r="FD117" i="23916"/>
  <c r="FE117" i="23916" s="1"/>
  <c r="FE116" i="23916"/>
  <c r="FD116" i="23916"/>
  <c r="EO117" i="23916"/>
  <c r="EN117" i="23916"/>
  <c r="EM117" i="23916"/>
  <c r="EK117" i="23916"/>
  <c r="EI117" i="23916"/>
  <c r="EJ117" i="23916" s="1"/>
  <c r="EG117" i="23916"/>
  <c r="EH117" i="23916" s="1"/>
  <c r="EE117" i="23916"/>
  <c r="EF117" i="23916" s="1"/>
  <c r="EC117" i="23916"/>
  <c r="ED117" i="23916" s="1"/>
  <c r="EA117" i="23916"/>
  <c r="DY117" i="23916"/>
  <c r="DX117" i="23916"/>
  <c r="DW117" i="23916"/>
  <c r="DU117" i="23916"/>
  <c r="DS117" i="23916"/>
  <c r="EB117" i="23916" s="1"/>
  <c r="DQ117" i="23916"/>
  <c r="DR117" i="23916" s="1"/>
  <c r="DO117" i="23916"/>
  <c r="DP117" i="23916" s="1"/>
  <c r="DM117" i="23916"/>
  <c r="DN117" i="23916" s="1"/>
  <c r="DK117" i="23916"/>
  <c r="DI117" i="23916"/>
  <c r="DH117" i="23916"/>
  <c r="DG117" i="23916"/>
  <c r="DE117" i="23916"/>
  <c r="DC117" i="23916"/>
  <c r="DL117" i="23916" s="1"/>
  <c r="DA117" i="23916"/>
  <c r="DB117" i="23916" s="1"/>
  <c r="CY117" i="23916"/>
  <c r="CZ117" i="23916" s="1"/>
  <c r="CW117" i="23916"/>
  <c r="CX117" i="23916" s="1"/>
  <c r="CU117" i="23916"/>
  <c r="CS117" i="23916"/>
  <c r="CR117" i="23916"/>
  <c r="CQ117" i="23916"/>
  <c r="CO117" i="23916"/>
  <c r="CM117" i="23916"/>
  <c r="CV117" i="23916" s="1"/>
  <c r="CK117" i="23916"/>
  <c r="CL117" i="23916" s="1"/>
  <c r="CI117" i="23916"/>
  <c r="CJ117" i="23916" s="1"/>
  <c r="CG117" i="23916"/>
  <c r="CH117" i="23916" s="1"/>
  <c r="CE117" i="23916"/>
  <c r="CC117" i="23916"/>
  <c r="CB117" i="23916"/>
  <c r="CA117" i="23916"/>
  <c r="BY117" i="23916"/>
  <c r="BW117" i="23916"/>
  <c r="CF117" i="23916" s="1"/>
  <c r="BU117" i="23916"/>
  <c r="BV117" i="23916" s="1"/>
  <c r="BS117" i="23916"/>
  <c r="BT117" i="23916" s="1"/>
  <c r="BQ117" i="23916"/>
  <c r="BR117" i="23916" s="1"/>
  <c r="BO117" i="23916"/>
  <c r="BM117" i="23916"/>
  <c r="BL117" i="23916"/>
  <c r="BK117" i="23916"/>
  <c r="BI117" i="23916"/>
  <c r="BG117" i="23916"/>
  <c r="BP117" i="23916" s="1"/>
  <c r="BE117" i="23916"/>
  <c r="BF117" i="23916" s="1"/>
  <c r="BC117" i="23916"/>
  <c r="BD117" i="23916" s="1"/>
  <c r="BA117" i="23916"/>
  <c r="BB117" i="23916" s="1"/>
  <c r="AY117" i="23916"/>
  <c r="AW117" i="23916"/>
  <c r="AV117" i="23916"/>
  <c r="AU117" i="23916"/>
  <c r="AS117" i="23916"/>
  <c r="AQ117" i="23916"/>
  <c r="AZ117" i="23916" s="1"/>
  <c r="AO117" i="23916"/>
  <c r="AP117" i="23916" s="1"/>
  <c r="AM117" i="23916"/>
  <c r="AN117" i="23916" s="1"/>
  <c r="AK117" i="23916"/>
  <c r="AL117" i="23916" s="1"/>
  <c r="AI117" i="23916"/>
  <c r="AG117" i="23916"/>
  <c r="AF117" i="23916"/>
  <c r="AE117" i="23916"/>
  <c r="AC117" i="23916"/>
  <c r="AA117" i="23916"/>
  <c r="AJ117" i="23916" s="1"/>
  <c r="Y117" i="23916"/>
  <c r="Z117" i="23916" s="1"/>
  <c r="W117" i="23916"/>
  <c r="X117" i="23916" s="1"/>
  <c r="U117" i="23916"/>
  <c r="V117" i="23916" s="1"/>
  <c r="S117" i="23916"/>
  <c r="Q117" i="23916"/>
  <c r="R117" i="23916" s="1"/>
  <c r="P117" i="23916"/>
  <c r="O117" i="23916"/>
  <c r="M117" i="23916"/>
  <c r="N117" i="23916" s="1"/>
  <c r="K117" i="23916"/>
  <c r="T117" i="23916" s="1"/>
  <c r="EO116" i="23916"/>
  <c r="EP116" i="23916" s="1"/>
  <c r="EM116" i="23916"/>
  <c r="EN116" i="23916" s="1"/>
  <c r="EK116" i="23916"/>
  <c r="EL116" i="23916" s="1"/>
  <c r="EI116" i="23916"/>
  <c r="EG116" i="23916"/>
  <c r="EF116" i="23916"/>
  <c r="EE116" i="23916"/>
  <c r="EC116" i="23916"/>
  <c r="EA116" i="23916"/>
  <c r="EJ116" i="23916" s="1"/>
  <c r="DY116" i="23916"/>
  <c r="DZ116" i="23916" s="1"/>
  <c r="DW116" i="23916"/>
  <c r="DX116" i="23916" s="1"/>
  <c r="DU116" i="23916"/>
  <c r="DV116" i="23916" s="1"/>
  <c r="DS116" i="23916"/>
  <c r="DQ116" i="23916"/>
  <c r="DP116" i="23916"/>
  <c r="DO116" i="23916"/>
  <c r="DM116" i="23916"/>
  <c r="DK116" i="23916"/>
  <c r="DT116" i="23916" s="1"/>
  <c r="DI116" i="23916"/>
  <c r="DJ116" i="23916" s="1"/>
  <c r="DG116" i="23916"/>
  <c r="DH116" i="23916" s="1"/>
  <c r="DE116" i="23916"/>
  <c r="DF116" i="23916" s="1"/>
  <c r="DC116" i="23916"/>
  <c r="DA116" i="23916"/>
  <c r="CZ116" i="23916"/>
  <c r="CY116" i="23916"/>
  <c r="CW116" i="23916"/>
  <c r="CU116" i="23916"/>
  <c r="DD116" i="23916" s="1"/>
  <c r="CS116" i="23916"/>
  <c r="CT116" i="23916" s="1"/>
  <c r="CQ116" i="23916"/>
  <c r="CR116" i="23916" s="1"/>
  <c r="CO116" i="23916"/>
  <c r="CP116" i="23916" s="1"/>
  <c r="CM116" i="23916"/>
  <c r="CK116" i="23916"/>
  <c r="CJ116" i="23916"/>
  <c r="CI116" i="23916"/>
  <c r="CG116" i="23916"/>
  <c r="CE116" i="23916"/>
  <c r="CN116" i="23916" s="1"/>
  <c r="CC116" i="23916"/>
  <c r="CD116" i="23916" s="1"/>
  <c r="CA116" i="23916"/>
  <c r="CB116" i="23916" s="1"/>
  <c r="BY116" i="23916"/>
  <c r="BZ116" i="23916" s="1"/>
  <c r="BW116" i="23916"/>
  <c r="BU116" i="23916"/>
  <c r="BT116" i="23916"/>
  <c r="BS116" i="23916"/>
  <c r="BQ116" i="23916"/>
  <c r="BO116" i="23916"/>
  <c r="BX116" i="23916" s="1"/>
  <c r="BM116" i="23916"/>
  <c r="BN116" i="23916" s="1"/>
  <c r="BK116" i="23916"/>
  <c r="BL116" i="23916" s="1"/>
  <c r="BI116" i="23916"/>
  <c r="BJ116" i="23916" s="1"/>
  <c r="BG116" i="23916"/>
  <c r="BE116" i="23916"/>
  <c r="BD116" i="23916"/>
  <c r="BC116" i="23916"/>
  <c r="BA116" i="23916"/>
  <c r="AY116" i="23916"/>
  <c r="BH116" i="23916" s="1"/>
  <c r="AW116" i="23916"/>
  <c r="AX116" i="23916" s="1"/>
  <c r="AU116" i="23916"/>
  <c r="AV116" i="23916" s="1"/>
  <c r="AS116" i="23916"/>
  <c r="AT116" i="23916" s="1"/>
  <c r="AQ116" i="23916"/>
  <c r="AO116" i="23916"/>
  <c r="AN116" i="23916"/>
  <c r="AM116" i="23916"/>
  <c r="AK116" i="23916"/>
  <c r="AI116" i="23916"/>
  <c r="AR116" i="23916" s="1"/>
  <c r="AG116" i="23916"/>
  <c r="AH116" i="23916" s="1"/>
  <c r="AE116" i="23916"/>
  <c r="AF116" i="23916" s="1"/>
  <c r="AC116" i="23916"/>
  <c r="AD116" i="23916" s="1"/>
  <c r="AA116" i="23916"/>
  <c r="Y116" i="23916"/>
  <c r="X116" i="23916"/>
  <c r="W116" i="23916"/>
  <c r="U116" i="23916"/>
  <c r="S116" i="23916"/>
  <c r="AB116" i="23916" s="1"/>
  <c r="Q116" i="23916"/>
  <c r="R116" i="23916" s="1"/>
  <c r="O116" i="23916"/>
  <c r="P116" i="23916" s="1"/>
  <c r="M116" i="23916"/>
  <c r="N116" i="23916" s="1"/>
  <c r="L116" i="23916"/>
  <c r="K116" i="23916"/>
  <c r="FB112" i="23916"/>
  <c r="FB111" i="23916"/>
  <c r="FB110" i="23916"/>
  <c r="I112" i="23916"/>
  <c r="I111" i="23916"/>
  <c r="I110" i="23916"/>
  <c r="G112" i="23916"/>
  <c r="G111" i="23916"/>
  <c r="G110" i="23916"/>
  <c r="E112" i="23916"/>
  <c r="E111" i="23916"/>
  <c r="E110" i="23916"/>
  <c r="C112" i="23916"/>
  <c r="C111" i="23916"/>
  <c r="L111" i="23916" s="1"/>
  <c r="C110" i="23916"/>
  <c r="FD112" i="23916"/>
  <c r="FD111" i="23916"/>
  <c r="FE111" i="23916" s="1"/>
  <c r="FE110" i="23916"/>
  <c r="FD110" i="23916"/>
  <c r="EO112" i="23916"/>
  <c r="EN112" i="23916"/>
  <c r="EM112" i="23916"/>
  <c r="EK112" i="23916"/>
  <c r="EI112" i="23916"/>
  <c r="EJ112" i="23916" s="1"/>
  <c r="EG112" i="23916"/>
  <c r="EH112" i="23916" s="1"/>
  <c r="EE112" i="23916"/>
  <c r="EF112" i="23916" s="1"/>
  <c r="EC112" i="23916"/>
  <c r="ED112" i="23916" s="1"/>
  <c r="EA112" i="23916"/>
  <c r="DY112" i="23916"/>
  <c r="DX112" i="23916"/>
  <c r="DW112" i="23916"/>
  <c r="DU112" i="23916"/>
  <c r="DS112" i="23916"/>
  <c r="EB112" i="23916" s="1"/>
  <c r="DQ112" i="23916"/>
  <c r="DR112" i="23916" s="1"/>
  <c r="DO112" i="23916"/>
  <c r="DP112" i="23916" s="1"/>
  <c r="DM112" i="23916"/>
  <c r="DN112" i="23916" s="1"/>
  <c r="DK112" i="23916"/>
  <c r="DI112" i="23916"/>
  <c r="DH112" i="23916"/>
  <c r="DG112" i="23916"/>
  <c r="DE112" i="23916"/>
  <c r="DC112" i="23916"/>
  <c r="DL112" i="23916" s="1"/>
  <c r="DA112" i="23916"/>
  <c r="DB112" i="23916" s="1"/>
  <c r="CY112" i="23916"/>
  <c r="CZ112" i="23916" s="1"/>
  <c r="CW112" i="23916"/>
  <c r="CX112" i="23916" s="1"/>
  <c r="CU112" i="23916"/>
  <c r="CS112" i="23916"/>
  <c r="CR112" i="23916"/>
  <c r="CQ112" i="23916"/>
  <c r="CO112" i="23916"/>
  <c r="CM112" i="23916"/>
  <c r="CV112" i="23916" s="1"/>
  <c r="CK112" i="23916"/>
  <c r="CL112" i="23916" s="1"/>
  <c r="CI112" i="23916"/>
  <c r="CJ112" i="23916" s="1"/>
  <c r="CG112" i="23916"/>
  <c r="CH112" i="23916" s="1"/>
  <c r="CE112" i="23916"/>
  <c r="CC112" i="23916"/>
  <c r="CB112" i="23916"/>
  <c r="CA112" i="23916"/>
  <c r="BY112" i="23916"/>
  <c r="BW112" i="23916"/>
  <c r="CF112" i="23916" s="1"/>
  <c r="BU112" i="23916"/>
  <c r="BV112" i="23916" s="1"/>
  <c r="BS112" i="23916"/>
  <c r="BT112" i="23916" s="1"/>
  <c r="BQ112" i="23916"/>
  <c r="BR112" i="23916" s="1"/>
  <c r="BO112" i="23916"/>
  <c r="BM112" i="23916"/>
  <c r="BL112" i="23916"/>
  <c r="BK112" i="23916"/>
  <c r="BI112" i="23916"/>
  <c r="BG112" i="23916"/>
  <c r="BP112" i="23916" s="1"/>
  <c r="BE112" i="23916"/>
  <c r="BF112" i="23916" s="1"/>
  <c r="BC112" i="23916"/>
  <c r="BD112" i="23916" s="1"/>
  <c r="BA112" i="23916"/>
  <c r="BB112" i="23916" s="1"/>
  <c r="AY112" i="23916"/>
  <c r="AW112" i="23916"/>
  <c r="AV112" i="23916"/>
  <c r="AU112" i="23916"/>
  <c r="AS112" i="23916"/>
  <c r="AQ112" i="23916"/>
  <c r="AZ112" i="23916" s="1"/>
  <c r="AO112" i="23916"/>
  <c r="AP112" i="23916" s="1"/>
  <c r="AM112" i="23916"/>
  <c r="AN112" i="23916" s="1"/>
  <c r="AK112" i="23916"/>
  <c r="AL112" i="23916" s="1"/>
  <c r="AI112" i="23916"/>
  <c r="AG112" i="23916"/>
  <c r="AF112" i="23916"/>
  <c r="AE112" i="23916"/>
  <c r="AC112" i="23916"/>
  <c r="AA112" i="23916"/>
  <c r="AJ112" i="23916" s="1"/>
  <c r="Y112" i="23916"/>
  <c r="Z112" i="23916" s="1"/>
  <c r="W112" i="23916"/>
  <c r="X112" i="23916" s="1"/>
  <c r="U112" i="23916"/>
  <c r="T112" i="23916"/>
  <c r="S112" i="23916"/>
  <c r="Q112" i="23916"/>
  <c r="O112" i="23916"/>
  <c r="M112" i="23916"/>
  <c r="K112" i="23916"/>
  <c r="EO111" i="23916"/>
  <c r="EN111" i="23916"/>
  <c r="EM111" i="23916"/>
  <c r="EK111" i="23916"/>
  <c r="EG111" i="23916"/>
  <c r="EF111" i="23916"/>
  <c r="EE111" i="23916"/>
  <c r="EC111" i="23916"/>
  <c r="EA111" i="23916"/>
  <c r="EB111" i="23916" s="1"/>
  <c r="DY111" i="23916"/>
  <c r="DW111" i="23916"/>
  <c r="DX111" i="23916" s="1"/>
  <c r="DU111" i="23916"/>
  <c r="DS111" i="23916"/>
  <c r="DQ111" i="23916"/>
  <c r="DP111" i="23916"/>
  <c r="DO111" i="23916"/>
  <c r="DM111" i="23916"/>
  <c r="DK111" i="23916"/>
  <c r="DT111" i="23916" s="1"/>
  <c r="DI111" i="23916"/>
  <c r="DG111" i="23916"/>
  <c r="DH111" i="23916" s="1"/>
  <c r="DE111" i="23916"/>
  <c r="DC111" i="23916"/>
  <c r="DA111" i="23916"/>
  <c r="CZ111" i="23916"/>
  <c r="CY111" i="23916"/>
  <c r="CW111" i="23916"/>
  <c r="CU111" i="23916"/>
  <c r="DD111" i="23916" s="1"/>
  <c r="CS111" i="23916"/>
  <c r="CQ111" i="23916"/>
  <c r="CR111" i="23916" s="1"/>
  <c r="CO111" i="23916"/>
  <c r="CM111" i="23916"/>
  <c r="CK111" i="23916"/>
  <c r="CJ111" i="23916"/>
  <c r="CI111" i="23916"/>
  <c r="CG111" i="23916"/>
  <c r="CE111" i="23916"/>
  <c r="CN111" i="23916" s="1"/>
  <c r="CC111" i="23916"/>
  <c r="CA111" i="23916"/>
  <c r="CB111" i="23916" s="1"/>
  <c r="BY111" i="23916"/>
  <c r="BW111" i="23916"/>
  <c r="BU111" i="23916"/>
  <c r="BT111" i="23916"/>
  <c r="BS111" i="23916"/>
  <c r="BQ111" i="23916"/>
  <c r="BO111" i="23916"/>
  <c r="BX111" i="23916" s="1"/>
  <c r="BM111" i="23916"/>
  <c r="BK111" i="23916"/>
  <c r="BL111" i="23916" s="1"/>
  <c r="BI111" i="23916"/>
  <c r="BG111" i="23916"/>
  <c r="BE111" i="23916"/>
  <c r="BD111" i="23916"/>
  <c r="BC111" i="23916"/>
  <c r="BA111" i="23916"/>
  <c r="AY111" i="23916"/>
  <c r="BH111" i="23916" s="1"/>
  <c r="AW111" i="23916"/>
  <c r="AU111" i="23916"/>
  <c r="AV111" i="23916" s="1"/>
  <c r="AS111" i="23916"/>
  <c r="AQ111" i="23916"/>
  <c r="AO111" i="23916"/>
  <c r="AN111" i="23916"/>
  <c r="AM111" i="23916"/>
  <c r="AK111" i="23916"/>
  <c r="AI111" i="23916"/>
  <c r="AR111" i="23916" s="1"/>
  <c r="AG111" i="23916"/>
  <c r="AE111" i="23916"/>
  <c r="AF111" i="23916" s="1"/>
  <c r="AC111" i="23916"/>
  <c r="AA111" i="23916"/>
  <c r="Y111" i="23916"/>
  <c r="X111" i="23916"/>
  <c r="W111" i="23916"/>
  <c r="U111" i="23916"/>
  <c r="S111" i="23916"/>
  <c r="AB111" i="23916" s="1"/>
  <c r="Q111" i="23916"/>
  <c r="R111" i="23916" s="1"/>
  <c r="O111" i="23916"/>
  <c r="P111" i="23916" s="1"/>
  <c r="M111" i="23916"/>
  <c r="N111" i="23916" s="1"/>
  <c r="K111" i="23916"/>
  <c r="EO110" i="23916"/>
  <c r="EN110" i="23916"/>
  <c r="EM110" i="23916"/>
  <c r="EK110" i="23916"/>
  <c r="EI110" i="23916"/>
  <c r="EJ110" i="23916" s="1"/>
  <c r="EG110" i="23916"/>
  <c r="EE110" i="23916"/>
  <c r="EF110" i="23916" s="1"/>
  <c r="EC110" i="23916"/>
  <c r="ED110" i="23916" s="1"/>
  <c r="EA110" i="23916"/>
  <c r="DY110" i="23916"/>
  <c r="DX110" i="23916"/>
  <c r="DW110" i="23916"/>
  <c r="DU110" i="23916"/>
  <c r="DS110" i="23916"/>
  <c r="EB110" i="23916" s="1"/>
  <c r="DQ110" i="23916"/>
  <c r="DO110" i="23916"/>
  <c r="DP110" i="23916" s="1"/>
  <c r="DM110" i="23916"/>
  <c r="DN110" i="23916" s="1"/>
  <c r="DK110" i="23916"/>
  <c r="DI110" i="23916"/>
  <c r="DH110" i="23916"/>
  <c r="DG110" i="23916"/>
  <c r="DE110" i="23916"/>
  <c r="DC110" i="23916"/>
  <c r="DL110" i="23916" s="1"/>
  <c r="DA110" i="23916"/>
  <c r="CY110" i="23916"/>
  <c r="CZ110" i="23916" s="1"/>
  <c r="CW110" i="23916"/>
  <c r="CX110" i="23916" s="1"/>
  <c r="CU110" i="23916"/>
  <c r="CS110" i="23916"/>
  <c r="CR110" i="23916"/>
  <c r="CQ110" i="23916"/>
  <c r="CO110" i="23916"/>
  <c r="CM110" i="23916"/>
  <c r="CV110" i="23916" s="1"/>
  <c r="CK110" i="23916"/>
  <c r="CL110" i="23916" s="1"/>
  <c r="CI110" i="23916"/>
  <c r="CJ110" i="23916" s="1"/>
  <c r="CG110" i="23916"/>
  <c r="CH110" i="23916" s="1"/>
  <c r="CE110" i="23916"/>
  <c r="CC110" i="23916"/>
  <c r="CB110" i="23916"/>
  <c r="CA110" i="23916"/>
  <c r="BY110" i="23916"/>
  <c r="BW110" i="23916"/>
  <c r="CF110" i="23916" s="1"/>
  <c r="BU110" i="23916"/>
  <c r="BV110" i="23916" s="1"/>
  <c r="BS110" i="23916"/>
  <c r="BT110" i="23916" s="1"/>
  <c r="BQ110" i="23916"/>
  <c r="BR110" i="23916" s="1"/>
  <c r="BO110" i="23916"/>
  <c r="BM110" i="23916"/>
  <c r="BL110" i="23916"/>
  <c r="BK110" i="23916"/>
  <c r="BI110" i="23916"/>
  <c r="BG110" i="23916"/>
  <c r="BP110" i="23916" s="1"/>
  <c r="BE110" i="23916"/>
  <c r="BF110" i="23916" s="1"/>
  <c r="BC110" i="23916"/>
  <c r="BD110" i="23916" s="1"/>
  <c r="BA110" i="23916"/>
  <c r="BB110" i="23916" s="1"/>
  <c r="AY110" i="23916"/>
  <c r="AW110" i="23916"/>
  <c r="AV110" i="23916"/>
  <c r="AU110" i="23916"/>
  <c r="AS110" i="23916"/>
  <c r="AQ110" i="23916"/>
  <c r="AZ110" i="23916" s="1"/>
  <c r="AO110" i="23916"/>
  <c r="AP110" i="23916" s="1"/>
  <c r="AM110" i="23916"/>
  <c r="AN110" i="23916" s="1"/>
  <c r="AK110" i="23916"/>
  <c r="AL110" i="23916" s="1"/>
  <c r="AI110" i="23916"/>
  <c r="AG110" i="23916"/>
  <c r="AF110" i="23916"/>
  <c r="AE110" i="23916"/>
  <c r="AC110" i="23916"/>
  <c r="AA110" i="23916"/>
  <c r="AJ110" i="23916" s="1"/>
  <c r="Y110" i="23916"/>
  <c r="Z110" i="23916" s="1"/>
  <c r="W110" i="23916"/>
  <c r="X110" i="23916" s="1"/>
  <c r="U110" i="23916"/>
  <c r="V110" i="23916" s="1"/>
  <c r="S110" i="23916"/>
  <c r="Q110" i="23916"/>
  <c r="P110" i="23916"/>
  <c r="O110" i="23916"/>
  <c r="M110" i="23916"/>
  <c r="N110" i="23916" s="1"/>
  <c r="K110" i="23916"/>
  <c r="T110" i="23916" s="1"/>
  <c r="GH100" i="23916"/>
  <c r="GI100" i="23916" s="1"/>
  <c r="GF100" i="23916"/>
  <c r="GF117" i="23916" s="1"/>
  <c r="GD100" i="23916"/>
  <c r="GD117" i="23916" s="1"/>
  <c r="GB100" i="23916"/>
  <c r="GE100" i="23916" s="1"/>
  <c r="FZ100" i="23916"/>
  <c r="GA100" i="23916" s="1"/>
  <c r="FX100" i="23916"/>
  <c r="FX117" i="23916" s="1"/>
  <c r="FV100" i="23916"/>
  <c r="FV117" i="23916" s="1"/>
  <c r="FT100" i="23916"/>
  <c r="FW100" i="23916" s="1"/>
  <c r="FR100" i="23916"/>
  <c r="EG101" i="23916"/>
  <c r="EE101" i="23916"/>
  <c r="EC101" i="23916"/>
  <c r="EA101" i="23916"/>
  <c r="DY101" i="23916"/>
  <c r="DW101" i="23916"/>
  <c r="DU101" i="23916"/>
  <c r="DS101" i="23916"/>
  <c r="DQ101" i="23916"/>
  <c r="DO101" i="23916"/>
  <c r="DM101" i="23916"/>
  <c r="DK101" i="23916"/>
  <c r="DI101" i="23916"/>
  <c r="DG101" i="23916"/>
  <c r="DE101" i="23916"/>
  <c r="DC101" i="23916"/>
  <c r="DA101" i="23916"/>
  <c r="CY101" i="23916"/>
  <c r="CW101" i="23916"/>
  <c r="CU101" i="23916"/>
  <c r="CS101" i="23916"/>
  <c r="CQ101" i="23916"/>
  <c r="CO101" i="23916"/>
  <c r="CM101" i="23916"/>
  <c r="CK101" i="23916"/>
  <c r="CI101" i="23916"/>
  <c r="CG101" i="23916"/>
  <c r="CE101" i="23916"/>
  <c r="CC101" i="23916"/>
  <c r="CA101" i="23916"/>
  <c r="BY101" i="23916"/>
  <c r="BW101" i="23916"/>
  <c r="BU101" i="23916"/>
  <c r="BS101" i="23916"/>
  <c r="BQ101" i="23916"/>
  <c r="BO101" i="23916"/>
  <c r="GG100" i="23916"/>
  <c r="FY100" i="23916"/>
  <c r="FB101" i="23916"/>
  <c r="FE101" i="23916" s="1"/>
  <c r="EH100" i="23916"/>
  <c r="EF100" i="23916"/>
  <c r="ED100" i="23916"/>
  <c r="EB100" i="23916"/>
  <c r="DZ100" i="23916"/>
  <c r="DX100" i="23916"/>
  <c r="DV100" i="23916"/>
  <c r="DT100" i="23916"/>
  <c r="DR100" i="23916"/>
  <c r="DP100" i="23916"/>
  <c r="DN100" i="23916"/>
  <c r="DL100" i="23916"/>
  <c r="DJ100" i="23916"/>
  <c r="DH100" i="23916"/>
  <c r="DF100" i="23916"/>
  <c r="DD100" i="23916"/>
  <c r="DB100" i="23916"/>
  <c r="CZ100" i="23916"/>
  <c r="CX100" i="23916"/>
  <c r="CV100" i="23916"/>
  <c r="CT100" i="23916"/>
  <c r="CR100" i="23916"/>
  <c r="CP100" i="23916"/>
  <c r="CN100" i="23916"/>
  <c r="CL100" i="23916"/>
  <c r="CJ100" i="23916"/>
  <c r="CH100" i="23916"/>
  <c r="CF100" i="23916"/>
  <c r="CD100" i="23916"/>
  <c r="CB100" i="23916"/>
  <c r="BZ100" i="23916"/>
  <c r="BX100" i="23916"/>
  <c r="BV100" i="23916"/>
  <c r="BT100" i="23916"/>
  <c r="BR100" i="23916"/>
  <c r="BP100" i="23916"/>
  <c r="I101" i="23916"/>
  <c r="G101" i="23916"/>
  <c r="E101" i="23916"/>
  <c r="C101" i="23916"/>
  <c r="FD101" i="23916"/>
  <c r="ER101" i="23916"/>
  <c r="EO101" i="23916"/>
  <c r="EM101" i="23916"/>
  <c r="EN101" i="23916" s="1"/>
  <c r="EK101" i="23916"/>
  <c r="EI101" i="23916"/>
  <c r="BM101" i="23916"/>
  <c r="BK101" i="23916"/>
  <c r="BL101" i="23916" s="1"/>
  <c r="BI101" i="23916"/>
  <c r="BG101" i="23916"/>
  <c r="BH101" i="23916" s="1"/>
  <c r="BE101" i="23916"/>
  <c r="BC101" i="23916"/>
  <c r="BD101" i="23916" s="1"/>
  <c r="BA101" i="23916"/>
  <c r="AZ101" i="23916"/>
  <c r="AY101" i="23916"/>
  <c r="AW101" i="23916"/>
  <c r="AU101" i="23916"/>
  <c r="AV101" i="23916" s="1"/>
  <c r="AS101" i="23916"/>
  <c r="AQ101" i="23916"/>
  <c r="AR101" i="23916" s="1"/>
  <c r="AO101" i="23916"/>
  <c r="AM101" i="23916"/>
  <c r="AN101" i="23916" s="1"/>
  <c r="AK101" i="23916"/>
  <c r="AL101" i="23916" s="1"/>
  <c r="AJ101" i="23916"/>
  <c r="AI101" i="23916"/>
  <c r="AG101" i="23916"/>
  <c r="AE101" i="23916"/>
  <c r="AF101" i="23916" s="1"/>
  <c r="AC101" i="23916"/>
  <c r="AA101" i="23916"/>
  <c r="AB101" i="23916" s="1"/>
  <c r="Y101" i="23916"/>
  <c r="W101" i="23916"/>
  <c r="X101" i="23916" s="1"/>
  <c r="U101" i="23916"/>
  <c r="V101" i="23916" s="1"/>
  <c r="T101" i="23916"/>
  <c r="S101" i="23916"/>
  <c r="Q101" i="23916"/>
  <c r="R101" i="23916" s="1"/>
  <c r="O101" i="23916"/>
  <c r="P101" i="23916" s="1"/>
  <c r="M101" i="23916"/>
  <c r="N101" i="23916" s="1"/>
  <c r="K101" i="23916"/>
  <c r="L101" i="23916" s="1"/>
  <c r="GT101" i="23916"/>
  <c r="GN100" i="23916"/>
  <c r="GN117" i="23916" s="1"/>
  <c r="GL100" i="23916"/>
  <c r="GL117" i="23916" s="1"/>
  <c r="GJ100" i="23916"/>
  <c r="GJ117" i="23916" s="1"/>
  <c r="FP100" i="23916"/>
  <c r="FP117" i="23916" s="1"/>
  <c r="FN100" i="23916"/>
  <c r="FL100" i="23916"/>
  <c r="FL117" i="23916" s="1"/>
  <c r="FJ100" i="23916"/>
  <c r="FK100" i="23916" s="1"/>
  <c r="FH100" i="23916"/>
  <c r="FH117" i="23916" s="1"/>
  <c r="FF100" i="23916"/>
  <c r="FE100" i="23916"/>
  <c r="EP100" i="23916"/>
  <c r="EN100" i="23916"/>
  <c r="EL100" i="23916"/>
  <c r="EJ100" i="23916"/>
  <c r="BN100" i="23916"/>
  <c r="BL100" i="23916"/>
  <c r="BJ100" i="23916"/>
  <c r="BH100" i="23916"/>
  <c r="BF100" i="23916"/>
  <c r="BD100" i="23916"/>
  <c r="BB100" i="23916"/>
  <c r="AZ100" i="23916"/>
  <c r="AX100" i="23916"/>
  <c r="AV100" i="23916"/>
  <c r="AT100" i="23916"/>
  <c r="AR100" i="23916"/>
  <c r="AP100" i="23916"/>
  <c r="AN100" i="23916"/>
  <c r="AL100" i="23916"/>
  <c r="AJ100" i="23916"/>
  <c r="AH100" i="23916"/>
  <c r="AF100" i="23916"/>
  <c r="AD100" i="23916"/>
  <c r="AB100" i="23916"/>
  <c r="Z100" i="23916"/>
  <c r="X100" i="23916"/>
  <c r="V100" i="23916"/>
  <c r="T100" i="23916"/>
  <c r="R100" i="23916"/>
  <c r="P100" i="23916"/>
  <c r="N100" i="23916"/>
  <c r="L100" i="23916"/>
  <c r="FB96" i="23916"/>
  <c r="I96" i="23916"/>
  <c r="G96" i="23916"/>
  <c r="E96" i="23916"/>
  <c r="C96" i="23916"/>
  <c r="FD96" i="23916"/>
  <c r="EO96" i="23916"/>
  <c r="EQ96" i="23916" s="1"/>
  <c r="EM96" i="23916"/>
  <c r="EN96" i="23916" s="1"/>
  <c r="EK96" i="23916"/>
  <c r="EL96" i="23916" s="1"/>
  <c r="EI96" i="23916"/>
  <c r="EG96" i="23916"/>
  <c r="EE96" i="23916"/>
  <c r="ED96" i="23916"/>
  <c r="EC96" i="23916"/>
  <c r="EA96" i="23916"/>
  <c r="DY96" i="23916"/>
  <c r="EH96" i="23916" s="1"/>
  <c r="DW96" i="23916"/>
  <c r="DX96" i="23916" s="1"/>
  <c r="DU96" i="23916"/>
  <c r="DV96" i="23916" s="1"/>
  <c r="DS96" i="23916"/>
  <c r="DQ96" i="23916"/>
  <c r="DO96" i="23916"/>
  <c r="DN96" i="23916"/>
  <c r="DM96" i="23916"/>
  <c r="DK96" i="23916"/>
  <c r="DI96" i="23916"/>
  <c r="DR96" i="23916" s="1"/>
  <c r="DG96" i="23916"/>
  <c r="DH96" i="23916" s="1"/>
  <c r="DE96" i="23916"/>
  <c r="DF96" i="23916" s="1"/>
  <c r="DC96" i="23916"/>
  <c r="DA96" i="23916"/>
  <c r="CY96" i="23916"/>
  <c r="CX96" i="23916"/>
  <c r="CW96" i="23916"/>
  <c r="CU96" i="23916"/>
  <c r="CS96" i="23916"/>
  <c r="DB96" i="23916" s="1"/>
  <c r="CQ96" i="23916"/>
  <c r="CR96" i="23916" s="1"/>
  <c r="CO96" i="23916"/>
  <c r="CM96" i="23916"/>
  <c r="CK96" i="23916"/>
  <c r="CI96" i="23916"/>
  <c r="CH96" i="23916"/>
  <c r="CG96" i="23916"/>
  <c r="CP96" i="23916" s="1"/>
  <c r="CE96" i="23916"/>
  <c r="CC96" i="23916"/>
  <c r="CL96" i="23916" s="1"/>
  <c r="CA96" i="23916"/>
  <c r="CB96" i="23916" s="1"/>
  <c r="BY96" i="23916"/>
  <c r="BW96" i="23916"/>
  <c r="BU96" i="23916"/>
  <c r="BS96" i="23916"/>
  <c r="BR96" i="23916"/>
  <c r="BQ96" i="23916"/>
  <c r="BZ96" i="23916" s="1"/>
  <c r="BO96" i="23916"/>
  <c r="BM96" i="23916"/>
  <c r="BV96" i="23916" s="1"/>
  <c r="BK96" i="23916"/>
  <c r="BL96" i="23916" s="1"/>
  <c r="BI96" i="23916"/>
  <c r="BJ96" i="23916" s="1"/>
  <c r="BG96" i="23916"/>
  <c r="BE96" i="23916"/>
  <c r="BC96" i="23916"/>
  <c r="BB96" i="23916"/>
  <c r="BA96" i="23916"/>
  <c r="AY96" i="23916"/>
  <c r="AW96" i="23916"/>
  <c r="BF96" i="23916" s="1"/>
  <c r="AU96" i="23916"/>
  <c r="AV96" i="23916" s="1"/>
  <c r="AS96" i="23916"/>
  <c r="AQ96" i="23916"/>
  <c r="AO96" i="23916"/>
  <c r="AM96" i="23916"/>
  <c r="AL96" i="23916"/>
  <c r="AK96" i="23916"/>
  <c r="AT96" i="23916" s="1"/>
  <c r="AI96" i="23916"/>
  <c r="AG96" i="23916"/>
  <c r="AP96" i="23916" s="1"/>
  <c r="AE96" i="23916"/>
  <c r="AF96" i="23916" s="1"/>
  <c r="AC96" i="23916"/>
  <c r="AA96" i="23916"/>
  <c r="Y96" i="23916"/>
  <c r="W96" i="23916"/>
  <c r="V96" i="23916"/>
  <c r="U96" i="23916"/>
  <c r="AD96" i="23916" s="1"/>
  <c r="S96" i="23916"/>
  <c r="Q96" i="23916"/>
  <c r="Z96" i="23916" s="1"/>
  <c r="O96" i="23916"/>
  <c r="P96" i="23916" s="1"/>
  <c r="M96" i="23916"/>
  <c r="N96" i="23916" s="1"/>
  <c r="K96" i="23916"/>
  <c r="FB94" i="23916"/>
  <c r="FB93" i="23916"/>
  <c r="I93" i="23916"/>
  <c r="I94" i="23916" s="1"/>
  <c r="G94" i="23916"/>
  <c r="G93" i="23916"/>
  <c r="E93" i="23916"/>
  <c r="E94" i="23916" s="1"/>
  <c r="C93" i="23916"/>
  <c r="C94" i="23916" s="1"/>
  <c r="FE93" i="23916"/>
  <c r="FD93" i="23916"/>
  <c r="FD94" i="23916" s="1"/>
  <c r="EC94" i="23916"/>
  <c r="DQ94" i="23916"/>
  <c r="CW94" i="23916"/>
  <c r="CK94" i="23916"/>
  <c r="BQ94" i="23916"/>
  <c r="BE94" i="23916"/>
  <c r="AK94" i="23916"/>
  <c r="Y94" i="23916"/>
  <c r="EO93" i="23916"/>
  <c r="EP93" i="23916" s="1"/>
  <c r="EM93" i="23916"/>
  <c r="EM94" i="23916" s="1"/>
  <c r="EK93" i="23916"/>
  <c r="EJ93" i="23916"/>
  <c r="EI93" i="23916"/>
  <c r="EI94" i="23916" s="1"/>
  <c r="EG93" i="23916"/>
  <c r="EG94" i="23916" s="1"/>
  <c r="EE93" i="23916"/>
  <c r="EE94" i="23916" s="1"/>
  <c r="EF94" i="23916" s="1"/>
  <c r="EC93" i="23916"/>
  <c r="EA93" i="23916"/>
  <c r="EA94" i="23916" s="1"/>
  <c r="DY93" i="23916"/>
  <c r="DZ93" i="23916" s="1"/>
  <c r="DW93" i="23916"/>
  <c r="DW94" i="23916" s="1"/>
  <c r="DU93" i="23916"/>
  <c r="DT93" i="23916"/>
  <c r="DS93" i="23916"/>
  <c r="DS94" i="23916" s="1"/>
  <c r="DQ93" i="23916"/>
  <c r="DO93" i="23916"/>
  <c r="DO94" i="23916" s="1"/>
  <c r="DP94" i="23916" s="1"/>
  <c r="DM93" i="23916"/>
  <c r="DM94" i="23916" s="1"/>
  <c r="DK93" i="23916"/>
  <c r="DK94" i="23916" s="1"/>
  <c r="DI93" i="23916"/>
  <c r="DJ93" i="23916" s="1"/>
  <c r="DG93" i="23916"/>
  <c r="DG94" i="23916" s="1"/>
  <c r="DE93" i="23916"/>
  <c r="DD93" i="23916"/>
  <c r="DC93" i="23916"/>
  <c r="DC94" i="23916" s="1"/>
  <c r="DA93" i="23916"/>
  <c r="DA94" i="23916" s="1"/>
  <c r="CY93" i="23916"/>
  <c r="CY94" i="23916" s="1"/>
  <c r="CZ94" i="23916" s="1"/>
  <c r="CW93" i="23916"/>
  <c r="CU93" i="23916"/>
  <c r="CU94" i="23916" s="1"/>
  <c r="CS93" i="23916"/>
  <c r="CT93" i="23916" s="1"/>
  <c r="CQ93" i="23916"/>
  <c r="CQ94" i="23916" s="1"/>
  <c r="CO93" i="23916"/>
  <c r="CN93" i="23916"/>
  <c r="CM93" i="23916"/>
  <c r="CM94" i="23916" s="1"/>
  <c r="CK93" i="23916"/>
  <c r="CI93" i="23916"/>
  <c r="CI94" i="23916" s="1"/>
  <c r="CJ94" i="23916" s="1"/>
  <c r="CG93" i="23916"/>
  <c r="CG94" i="23916" s="1"/>
  <c r="CE93" i="23916"/>
  <c r="CE94" i="23916" s="1"/>
  <c r="CC93" i="23916"/>
  <c r="CD93" i="23916" s="1"/>
  <c r="CA93" i="23916"/>
  <c r="CA94" i="23916" s="1"/>
  <c r="BY93" i="23916"/>
  <c r="BX93" i="23916"/>
  <c r="BW93" i="23916"/>
  <c r="BW94" i="23916" s="1"/>
  <c r="BU93" i="23916"/>
  <c r="BU94" i="23916" s="1"/>
  <c r="BS93" i="23916"/>
  <c r="BS94" i="23916" s="1"/>
  <c r="BT94" i="23916" s="1"/>
  <c r="BQ93" i="23916"/>
  <c r="BO93" i="23916"/>
  <c r="BO94" i="23916" s="1"/>
  <c r="BM93" i="23916"/>
  <c r="BN93" i="23916" s="1"/>
  <c r="BK93" i="23916"/>
  <c r="BK94" i="23916" s="1"/>
  <c r="BI93" i="23916"/>
  <c r="BH93" i="23916"/>
  <c r="BG93" i="23916"/>
  <c r="BG94" i="23916" s="1"/>
  <c r="BE93" i="23916"/>
  <c r="BC93" i="23916"/>
  <c r="BC94" i="23916" s="1"/>
  <c r="BD94" i="23916" s="1"/>
  <c r="BA93" i="23916"/>
  <c r="BA94" i="23916" s="1"/>
  <c r="AY93" i="23916"/>
  <c r="AY94" i="23916" s="1"/>
  <c r="AW93" i="23916"/>
  <c r="AX93" i="23916" s="1"/>
  <c r="AU93" i="23916"/>
  <c r="AU94" i="23916" s="1"/>
  <c r="AS93" i="23916"/>
  <c r="AR93" i="23916"/>
  <c r="AQ93" i="23916"/>
  <c r="AQ94" i="23916" s="1"/>
  <c r="AO93" i="23916"/>
  <c r="AO94" i="23916" s="1"/>
  <c r="AM93" i="23916"/>
  <c r="AM94" i="23916" s="1"/>
  <c r="AN94" i="23916" s="1"/>
  <c r="AK93" i="23916"/>
  <c r="AI93" i="23916"/>
  <c r="AI94" i="23916" s="1"/>
  <c r="AG93" i="23916"/>
  <c r="AH93" i="23916" s="1"/>
  <c r="AE93" i="23916"/>
  <c r="AE94" i="23916" s="1"/>
  <c r="AC93" i="23916"/>
  <c r="AB93" i="23916"/>
  <c r="AA93" i="23916"/>
  <c r="AA94" i="23916" s="1"/>
  <c r="Y93" i="23916"/>
  <c r="W93" i="23916"/>
  <c r="W94" i="23916" s="1"/>
  <c r="X94" i="23916" s="1"/>
  <c r="U93" i="23916"/>
  <c r="U94" i="23916" s="1"/>
  <c r="S93" i="23916"/>
  <c r="S94" i="23916" s="1"/>
  <c r="Q93" i="23916"/>
  <c r="R93" i="23916" s="1"/>
  <c r="P93" i="23916"/>
  <c r="O93" i="23916"/>
  <c r="O94" i="23916" s="1"/>
  <c r="M93" i="23916"/>
  <c r="M94" i="23916" s="1"/>
  <c r="N94" i="23916" s="1"/>
  <c r="L93" i="23916"/>
  <c r="K93" i="23916"/>
  <c r="K94" i="23916" s="1"/>
  <c r="L94" i="23916" s="1"/>
  <c r="GD91" i="23916"/>
  <c r="FD91" i="23916"/>
  <c r="FE91" i="23916" s="1"/>
  <c r="FB91" i="23916"/>
  <c r="EO91" i="23916"/>
  <c r="EP91" i="23916" s="1"/>
  <c r="EN91" i="23916"/>
  <c r="EM91" i="23916"/>
  <c r="EK91" i="23916"/>
  <c r="EJ91" i="23916"/>
  <c r="EI91" i="23916"/>
  <c r="EG91" i="23916"/>
  <c r="EH91" i="23916" s="1"/>
  <c r="EF91" i="23916"/>
  <c r="EE91" i="23916"/>
  <c r="EC91" i="23916"/>
  <c r="ED91" i="23916" s="1"/>
  <c r="EB91" i="23916"/>
  <c r="EA91" i="23916"/>
  <c r="GL91" i="23916" s="1"/>
  <c r="DY91" i="23916"/>
  <c r="DZ91" i="23916" s="1"/>
  <c r="DX91" i="23916"/>
  <c r="DW91" i="23916"/>
  <c r="DU91" i="23916"/>
  <c r="DT91" i="23916"/>
  <c r="DS91" i="23916"/>
  <c r="DQ91" i="23916"/>
  <c r="DR91" i="23916" s="1"/>
  <c r="DP91" i="23916"/>
  <c r="DO91" i="23916"/>
  <c r="DM91" i="23916"/>
  <c r="DN91" i="23916" s="1"/>
  <c r="DL91" i="23916"/>
  <c r="DK91" i="23916"/>
  <c r="GH91" i="23916" s="1"/>
  <c r="DI91" i="23916"/>
  <c r="DJ91" i="23916" s="1"/>
  <c r="DH91" i="23916"/>
  <c r="DG91" i="23916"/>
  <c r="DE91" i="23916"/>
  <c r="DD91" i="23916"/>
  <c r="DC91" i="23916"/>
  <c r="DA91" i="23916"/>
  <c r="DB91" i="23916" s="1"/>
  <c r="CZ91" i="23916"/>
  <c r="CY91" i="23916"/>
  <c r="CW91" i="23916"/>
  <c r="CX91" i="23916" s="1"/>
  <c r="CV91" i="23916"/>
  <c r="CU91" i="23916"/>
  <c r="CS91" i="23916"/>
  <c r="CT91" i="23916" s="1"/>
  <c r="CR91" i="23916"/>
  <c r="CQ91" i="23916"/>
  <c r="CO91" i="23916"/>
  <c r="CN91" i="23916"/>
  <c r="CM91" i="23916"/>
  <c r="CK91" i="23916"/>
  <c r="CL91" i="23916" s="1"/>
  <c r="CJ91" i="23916"/>
  <c r="CI91" i="23916"/>
  <c r="CG91" i="23916"/>
  <c r="CH91" i="23916" s="1"/>
  <c r="CF91" i="23916"/>
  <c r="CE91" i="23916"/>
  <c r="FZ91" i="23916" s="1"/>
  <c r="CC91" i="23916"/>
  <c r="CD91" i="23916" s="1"/>
  <c r="CB91" i="23916"/>
  <c r="CA91" i="23916"/>
  <c r="BY91" i="23916"/>
  <c r="BX91" i="23916"/>
  <c r="BW91" i="23916"/>
  <c r="BU91" i="23916"/>
  <c r="BV91" i="23916" s="1"/>
  <c r="BT91" i="23916"/>
  <c r="BS91" i="23916"/>
  <c r="BQ91" i="23916"/>
  <c r="BR91" i="23916" s="1"/>
  <c r="BP91" i="23916"/>
  <c r="BO91" i="23916"/>
  <c r="FV91" i="23916" s="1"/>
  <c r="BM91" i="23916"/>
  <c r="BN91" i="23916" s="1"/>
  <c r="BL91" i="23916"/>
  <c r="BK91" i="23916"/>
  <c r="BI91" i="23916"/>
  <c r="BJ91" i="23916" s="1"/>
  <c r="BH91" i="23916"/>
  <c r="BG91" i="23916"/>
  <c r="BE91" i="23916"/>
  <c r="BF91" i="23916" s="1"/>
  <c r="BD91" i="23916"/>
  <c r="BC91" i="23916"/>
  <c r="BA91" i="23916"/>
  <c r="BB91" i="23916" s="1"/>
  <c r="AZ91" i="23916"/>
  <c r="AY91" i="23916"/>
  <c r="AW91" i="23916"/>
  <c r="AX91" i="23916" s="1"/>
  <c r="AV91" i="23916"/>
  <c r="AU91" i="23916"/>
  <c r="AS91" i="23916"/>
  <c r="AT91" i="23916" s="1"/>
  <c r="AR91" i="23916"/>
  <c r="AQ91" i="23916"/>
  <c r="AO91" i="23916"/>
  <c r="AP91" i="23916" s="1"/>
  <c r="AN91" i="23916"/>
  <c r="AM91" i="23916"/>
  <c r="AK91" i="23916"/>
  <c r="AL91" i="23916" s="1"/>
  <c r="AJ91" i="23916"/>
  <c r="AI91" i="23916"/>
  <c r="AG91" i="23916"/>
  <c r="AH91" i="23916" s="1"/>
  <c r="AF91" i="23916"/>
  <c r="AE91" i="23916"/>
  <c r="AC91" i="23916"/>
  <c r="AD91" i="23916" s="1"/>
  <c r="AB91" i="23916"/>
  <c r="AA91" i="23916"/>
  <c r="Y91" i="23916"/>
  <c r="Z91" i="23916" s="1"/>
  <c r="X91" i="23916"/>
  <c r="W91" i="23916"/>
  <c r="U91" i="23916"/>
  <c r="V91" i="23916" s="1"/>
  <c r="T91" i="23916"/>
  <c r="S91" i="23916"/>
  <c r="Q91" i="23916"/>
  <c r="O91" i="23916"/>
  <c r="P91" i="23916" s="1"/>
  <c r="N91" i="23916"/>
  <c r="M91" i="23916"/>
  <c r="K91" i="23916"/>
  <c r="I91" i="23916"/>
  <c r="R91" i="23916" s="1"/>
  <c r="G91" i="23916"/>
  <c r="E91" i="23916"/>
  <c r="C91" i="23916"/>
  <c r="EN90" i="23916"/>
  <c r="EN89" i="23916"/>
  <c r="EL90" i="23916"/>
  <c r="EL89" i="23916"/>
  <c r="EJ90" i="23916"/>
  <c r="EJ89" i="23916"/>
  <c r="EH90" i="23916"/>
  <c r="EH89" i="23916"/>
  <c r="EF90" i="23916"/>
  <c r="EF89" i="23916"/>
  <c r="ED90" i="23916"/>
  <c r="ED89" i="23916"/>
  <c r="EB90" i="23916"/>
  <c r="EB89" i="23916"/>
  <c r="DZ90" i="23916"/>
  <c r="DZ89" i="23916"/>
  <c r="DX90" i="23916"/>
  <c r="DX89" i="23916"/>
  <c r="DV90" i="23916"/>
  <c r="DV89" i="23916"/>
  <c r="DT90" i="23916"/>
  <c r="DT89" i="23916"/>
  <c r="DR90" i="23916"/>
  <c r="DR89" i="23916"/>
  <c r="DP90" i="23916"/>
  <c r="DP89" i="23916"/>
  <c r="DN90" i="23916"/>
  <c r="DN89" i="23916"/>
  <c r="DL90" i="23916"/>
  <c r="DL89" i="23916"/>
  <c r="DJ90" i="23916"/>
  <c r="DJ89" i="23916"/>
  <c r="DH90" i="23916"/>
  <c r="DH89" i="23916"/>
  <c r="DF90" i="23916"/>
  <c r="DF89" i="23916"/>
  <c r="DD90" i="23916"/>
  <c r="DD89" i="23916"/>
  <c r="DB90" i="23916"/>
  <c r="DB89" i="23916"/>
  <c r="CZ90" i="23916"/>
  <c r="CZ89" i="23916"/>
  <c r="CX90" i="23916"/>
  <c r="CX89" i="23916"/>
  <c r="CV90" i="23916"/>
  <c r="CV89" i="23916"/>
  <c r="CT90" i="23916"/>
  <c r="CT89" i="23916"/>
  <c r="CR90" i="23916"/>
  <c r="CR89" i="23916"/>
  <c r="CP90" i="23916"/>
  <c r="CP89" i="23916"/>
  <c r="CN90" i="23916"/>
  <c r="CN89" i="23916"/>
  <c r="CL90" i="23916"/>
  <c r="CL89" i="23916"/>
  <c r="CJ90" i="23916"/>
  <c r="CJ89" i="23916"/>
  <c r="CH90" i="23916"/>
  <c r="CH89" i="23916"/>
  <c r="CF90" i="23916"/>
  <c r="CF89" i="23916"/>
  <c r="CD90" i="23916"/>
  <c r="CD89" i="23916"/>
  <c r="CB90" i="23916"/>
  <c r="CB89" i="23916"/>
  <c r="BZ90" i="23916"/>
  <c r="BZ89" i="23916"/>
  <c r="BX90" i="23916"/>
  <c r="BX89" i="23916"/>
  <c r="BV90" i="23916"/>
  <c r="BV89" i="23916"/>
  <c r="BT90" i="23916"/>
  <c r="BT89" i="23916"/>
  <c r="BR90" i="23916"/>
  <c r="BR89" i="23916"/>
  <c r="BP90" i="23916"/>
  <c r="BP89" i="23916"/>
  <c r="BN90" i="23916"/>
  <c r="BN89" i="23916"/>
  <c r="BL90" i="23916"/>
  <c r="BL89" i="23916"/>
  <c r="BJ90" i="23916"/>
  <c r="BJ89" i="23916"/>
  <c r="BH90" i="23916"/>
  <c r="BH89" i="23916"/>
  <c r="BF90" i="23916"/>
  <c r="BF89" i="23916"/>
  <c r="BD90" i="23916"/>
  <c r="BD89" i="23916"/>
  <c r="BB90" i="23916"/>
  <c r="BB89" i="23916"/>
  <c r="AZ90" i="23916"/>
  <c r="AZ89" i="23916"/>
  <c r="AX90" i="23916"/>
  <c r="AX89" i="23916"/>
  <c r="AV90" i="23916"/>
  <c r="AV89" i="23916"/>
  <c r="AT90" i="23916"/>
  <c r="AT89" i="23916"/>
  <c r="AR90" i="23916"/>
  <c r="AR89" i="23916"/>
  <c r="AP90" i="23916"/>
  <c r="AP89" i="23916"/>
  <c r="AN90" i="23916"/>
  <c r="AN89" i="23916"/>
  <c r="AL90" i="23916"/>
  <c r="AL89" i="23916"/>
  <c r="AJ90" i="23916"/>
  <c r="AJ89" i="23916"/>
  <c r="AH90" i="23916"/>
  <c r="AH89" i="23916"/>
  <c r="AF90" i="23916"/>
  <c r="AF89" i="23916"/>
  <c r="AD90" i="23916"/>
  <c r="AD89" i="23916"/>
  <c r="AB90" i="23916"/>
  <c r="AB89" i="23916"/>
  <c r="Z90" i="23916"/>
  <c r="Z89" i="23916"/>
  <c r="X90" i="23916"/>
  <c r="X89" i="23916"/>
  <c r="V90" i="23916"/>
  <c r="V89" i="23916"/>
  <c r="T90" i="23916"/>
  <c r="T89" i="23916"/>
  <c r="R90" i="23916"/>
  <c r="R89" i="23916"/>
  <c r="P90" i="23916"/>
  <c r="P89" i="23916"/>
  <c r="N90" i="23916"/>
  <c r="N89" i="23916"/>
  <c r="L90" i="23916"/>
  <c r="L89" i="23916"/>
  <c r="GN90" i="23916"/>
  <c r="GL90" i="23916"/>
  <c r="GL154" i="23916" s="1"/>
  <c r="GJ90" i="23916"/>
  <c r="GH90" i="23916"/>
  <c r="GH154" i="23916" s="1"/>
  <c r="GF90" i="23916"/>
  <c r="GD90" i="23916"/>
  <c r="GD154" i="23916" s="1"/>
  <c r="GB90" i="23916"/>
  <c r="FZ90" i="23916"/>
  <c r="FZ154" i="23916" s="1"/>
  <c r="FX90" i="23916"/>
  <c r="FV90" i="23916"/>
  <c r="FV154" i="23916" s="1"/>
  <c r="FT90" i="23916"/>
  <c r="FR90" i="23916"/>
  <c r="FR154" i="23916" s="1"/>
  <c r="FP90" i="23916"/>
  <c r="FN90" i="23916"/>
  <c r="FN154" i="23916" s="1"/>
  <c r="FL90" i="23916"/>
  <c r="FJ90" i="23916"/>
  <c r="FJ154" i="23916" s="1"/>
  <c r="FH90" i="23916"/>
  <c r="FG90" i="23916"/>
  <c r="FF90" i="23916"/>
  <c r="FE90" i="23916"/>
  <c r="GN89" i="23916"/>
  <c r="GL89" i="23916"/>
  <c r="GJ89" i="23916"/>
  <c r="GH89" i="23916"/>
  <c r="GF89" i="23916"/>
  <c r="GD89" i="23916"/>
  <c r="GB89" i="23916"/>
  <c r="FZ89" i="23916"/>
  <c r="FX89" i="23916"/>
  <c r="FV89" i="23916"/>
  <c r="FT89" i="23916"/>
  <c r="FR89" i="23916"/>
  <c r="FP89" i="23916"/>
  <c r="FN89" i="23916"/>
  <c r="FL89" i="23916"/>
  <c r="FJ89" i="23916"/>
  <c r="FH89" i="23916"/>
  <c r="FF89" i="23916"/>
  <c r="FE89" i="23916"/>
  <c r="EP90" i="23916"/>
  <c r="EP89" i="23916"/>
  <c r="FB84" i="23916"/>
  <c r="FB82" i="23916"/>
  <c r="FB83" i="23916" s="1"/>
  <c r="I84" i="23916"/>
  <c r="I83" i="23916"/>
  <c r="I82" i="23916"/>
  <c r="G84" i="23916"/>
  <c r="G83" i="23916"/>
  <c r="G82" i="23916"/>
  <c r="E84" i="23916"/>
  <c r="E82" i="23916"/>
  <c r="E83" i="23916" s="1"/>
  <c r="C84" i="23916"/>
  <c r="C82" i="23916"/>
  <c r="C83" i="23916" s="1"/>
  <c r="DR84" i="23916"/>
  <c r="DQ84" i="23916"/>
  <c r="DO84" i="23916"/>
  <c r="DN84" i="23916"/>
  <c r="DM84" i="23916"/>
  <c r="DK84" i="23916"/>
  <c r="DJ84" i="23916"/>
  <c r="DI84" i="23916"/>
  <c r="DG84" i="23916"/>
  <c r="DP84" i="23916" s="1"/>
  <c r="DF84" i="23916"/>
  <c r="DE84" i="23916"/>
  <c r="DC84" i="23916"/>
  <c r="DL84" i="23916" s="1"/>
  <c r="DB84" i="23916"/>
  <c r="DA84" i="23916"/>
  <c r="CY84" i="23916"/>
  <c r="DH84" i="23916" s="1"/>
  <c r="CX84" i="23916"/>
  <c r="CW84" i="23916"/>
  <c r="CU84" i="23916"/>
  <c r="DD84" i="23916" s="1"/>
  <c r="CT84" i="23916"/>
  <c r="CS84" i="23916"/>
  <c r="CQ84" i="23916"/>
  <c r="CZ84" i="23916" s="1"/>
  <c r="CP84" i="23916"/>
  <c r="CO84" i="23916"/>
  <c r="CM84" i="23916"/>
  <c r="CV84" i="23916" s="1"/>
  <c r="CL84" i="23916"/>
  <c r="CK84" i="23916"/>
  <c r="CI84" i="23916"/>
  <c r="CR84" i="23916" s="1"/>
  <c r="CH84" i="23916"/>
  <c r="CG84" i="23916"/>
  <c r="CE84" i="23916"/>
  <c r="CN84" i="23916" s="1"/>
  <c r="CD84" i="23916"/>
  <c r="CC84" i="23916"/>
  <c r="CA84" i="23916"/>
  <c r="CJ84" i="23916" s="1"/>
  <c r="BZ84" i="23916"/>
  <c r="BY84" i="23916"/>
  <c r="BW84" i="23916"/>
  <c r="CF84" i="23916" s="1"/>
  <c r="BV84" i="23916"/>
  <c r="BU84" i="23916"/>
  <c r="BS84" i="23916"/>
  <c r="BT84" i="23916" s="1"/>
  <c r="BR84" i="23916"/>
  <c r="BQ84" i="23916"/>
  <c r="BO84" i="23916"/>
  <c r="BP84" i="23916" s="1"/>
  <c r="BN84" i="23916"/>
  <c r="BM84" i="23916"/>
  <c r="BK84" i="23916"/>
  <c r="BL84" i="23916" s="1"/>
  <c r="BJ84" i="23916"/>
  <c r="BI84" i="23916"/>
  <c r="BG84" i="23916"/>
  <c r="BH84" i="23916" s="1"/>
  <c r="BF84" i="23916"/>
  <c r="BE84" i="23916"/>
  <c r="BC84" i="23916"/>
  <c r="BD84" i="23916" s="1"/>
  <c r="BB84" i="23916"/>
  <c r="BA84" i="23916"/>
  <c r="AY84" i="23916"/>
  <c r="AZ84" i="23916" s="1"/>
  <c r="AX84" i="23916"/>
  <c r="AW84" i="23916"/>
  <c r="AU84" i="23916"/>
  <c r="AV84" i="23916" s="1"/>
  <c r="AT84" i="23916"/>
  <c r="AS84" i="23916"/>
  <c r="AQ84" i="23916"/>
  <c r="AR84" i="23916" s="1"/>
  <c r="AP84" i="23916"/>
  <c r="AO84" i="23916"/>
  <c r="AM84" i="23916"/>
  <c r="AN84" i="23916" s="1"/>
  <c r="AL84" i="23916"/>
  <c r="AK84" i="23916"/>
  <c r="AI84" i="23916"/>
  <c r="AJ84" i="23916" s="1"/>
  <c r="AH84" i="23916"/>
  <c r="AG84" i="23916"/>
  <c r="AE84" i="23916"/>
  <c r="AF84" i="23916" s="1"/>
  <c r="AD84" i="23916"/>
  <c r="AC84" i="23916"/>
  <c r="AA84" i="23916"/>
  <c r="AB84" i="23916" s="1"/>
  <c r="Z84" i="23916"/>
  <c r="Y84" i="23916"/>
  <c r="W84" i="23916"/>
  <c r="X84" i="23916" s="1"/>
  <c r="V84" i="23916"/>
  <c r="U84" i="23916"/>
  <c r="S84" i="23916"/>
  <c r="T84" i="23916" s="1"/>
  <c r="R84" i="23916"/>
  <c r="Q84" i="23916"/>
  <c r="O84" i="23916"/>
  <c r="P84" i="23916" s="1"/>
  <c r="N84" i="23916"/>
  <c r="M84" i="23916"/>
  <c r="K84" i="23916"/>
  <c r="L84" i="23916" s="1"/>
  <c r="EW83" i="23916"/>
  <c r="EU83" i="23916"/>
  <c r="ES83" i="23916"/>
  <c r="EQ83" i="23916"/>
  <c r="FD84" i="23916"/>
  <c r="FE84" i="23916" s="1"/>
  <c r="FD82" i="23916"/>
  <c r="FD83" i="23916" s="1"/>
  <c r="EO82" i="23916"/>
  <c r="EO478" i="23916" s="1"/>
  <c r="EK82" i="23916"/>
  <c r="EK478" i="23916" s="1"/>
  <c r="EG82" i="23916"/>
  <c r="EG478" i="23916" s="1"/>
  <c r="EC82" i="23916"/>
  <c r="EC478" i="23916" s="1"/>
  <c r="DY82" i="23916"/>
  <c r="DY478" i="23916" s="1"/>
  <c r="DU82" i="23916"/>
  <c r="DV82" i="23916" s="1"/>
  <c r="DQ82" i="23916"/>
  <c r="DO82" i="23916"/>
  <c r="DO83" i="23916" s="1"/>
  <c r="DM82" i="23916"/>
  <c r="DK82" i="23916"/>
  <c r="DK83" i="23916" s="1"/>
  <c r="DI82" i="23916"/>
  <c r="DG82" i="23916"/>
  <c r="DG83" i="23916" s="1"/>
  <c r="DE82" i="23916"/>
  <c r="DC82" i="23916"/>
  <c r="DC83" i="23916" s="1"/>
  <c r="DA82" i="23916"/>
  <c r="CY82" i="23916"/>
  <c r="CY83" i="23916" s="1"/>
  <c r="CW82" i="23916"/>
  <c r="CU82" i="23916"/>
  <c r="CU83" i="23916" s="1"/>
  <c r="CS82" i="23916"/>
  <c r="CQ82" i="23916"/>
  <c r="CQ83" i="23916" s="1"/>
  <c r="CO82" i="23916"/>
  <c r="CM82" i="23916"/>
  <c r="CM83" i="23916" s="1"/>
  <c r="CK82" i="23916"/>
  <c r="CI82" i="23916"/>
  <c r="CI83" i="23916" s="1"/>
  <c r="CG82" i="23916"/>
  <c r="CE82" i="23916"/>
  <c r="CE83" i="23916" s="1"/>
  <c r="CC82" i="23916"/>
  <c r="CA82" i="23916"/>
  <c r="CA83" i="23916" s="1"/>
  <c r="BY82" i="23916"/>
  <c r="BW82" i="23916"/>
  <c r="BW83" i="23916" s="1"/>
  <c r="BU82" i="23916"/>
  <c r="BS82" i="23916"/>
  <c r="BS83" i="23916" s="1"/>
  <c r="BQ82" i="23916"/>
  <c r="BO82" i="23916"/>
  <c r="BO83" i="23916" s="1"/>
  <c r="BM82" i="23916"/>
  <c r="BK82" i="23916"/>
  <c r="BK83" i="23916" s="1"/>
  <c r="BI82" i="23916"/>
  <c r="BG82" i="23916"/>
  <c r="BG83" i="23916" s="1"/>
  <c r="BE82" i="23916"/>
  <c r="BC82" i="23916"/>
  <c r="BC83" i="23916" s="1"/>
  <c r="BA82" i="23916"/>
  <c r="AY82" i="23916"/>
  <c r="AY83" i="23916" s="1"/>
  <c r="AW82" i="23916"/>
  <c r="AU82" i="23916"/>
  <c r="AU83" i="23916" s="1"/>
  <c r="AS82" i="23916"/>
  <c r="AQ82" i="23916"/>
  <c r="AQ83" i="23916" s="1"/>
  <c r="AO82" i="23916"/>
  <c r="AM82" i="23916"/>
  <c r="AM83" i="23916" s="1"/>
  <c r="AK82" i="23916"/>
  <c r="AI82" i="23916"/>
  <c r="AI83" i="23916" s="1"/>
  <c r="AG82" i="23916"/>
  <c r="AE82" i="23916"/>
  <c r="AE83" i="23916" s="1"/>
  <c r="AC82" i="23916"/>
  <c r="AA82" i="23916"/>
  <c r="AA83" i="23916" s="1"/>
  <c r="Y82" i="23916"/>
  <c r="W82" i="23916"/>
  <c r="W83" i="23916" s="1"/>
  <c r="U82" i="23916"/>
  <c r="S82" i="23916"/>
  <c r="S83" i="23916" s="1"/>
  <c r="Q82" i="23916"/>
  <c r="R82" i="23916" s="1"/>
  <c r="O82" i="23916"/>
  <c r="O83" i="23916" s="1"/>
  <c r="M82" i="23916"/>
  <c r="K82" i="23916"/>
  <c r="K83" i="23916" s="1"/>
  <c r="L83" i="23916" s="1"/>
  <c r="GZ81" i="23916"/>
  <c r="GZ80" i="23916"/>
  <c r="GZ76" i="23916"/>
  <c r="GZ75" i="23916"/>
  <c r="GZ73" i="23916"/>
  <c r="GZ72" i="23916"/>
  <c r="GZ71" i="23916"/>
  <c r="GZ69" i="23916"/>
  <c r="GZ68" i="23916"/>
  <c r="GZ63" i="23916"/>
  <c r="GZ62" i="23916"/>
  <c r="GZ58" i="23916"/>
  <c r="GZ57" i="23916"/>
  <c r="GZ56" i="23916"/>
  <c r="GZ53" i="23916"/>
  <c r="GZ47" i="23916"/>
  <c r="GZ46" i="23916"/>
  <c r="GZ42" i="23916"/>
  <c r="GZ39" i="23916"/>
  <c r="GZ36" i="23916"/>
  <c r="FD79" i="23916"/>
  <c r="FD115" i="23916" s="1"/>
  <c r="FB79" i="23916"/>
  <c r="FB115" i="23916" s="1"/>
  <c r="DQ79" i="23916"/>
  <c r="DO79" i="23916"/>
  <c r="DO115" i="23916" s="1"/>
  <c r="DM79" i="23916"/>
  <c r="DK79" i="23916"/>
  <c r="DK115" i="23916" s="1"/>
  <c r="DI79" i="23916"/>
  <c r="DG79" i="23916"/>
  <c r="DG115" i="23916" s="1"/>
  <c r="DE79" i="23916"/>
  <c r="DC79" i="23916"/>
  <c r="DC115" i="23916" s="1"/>
  <c r="DA79" i="23916"/>
  <c r="CY79" i="23916"/>
  <c r="CY115" i="23916" s="1"/>
  <c r="CW79" i="23916"/>
  <c r="CU79" i="23916"/>
  <c r="CU115" i="23916" s="1"/>
  <c r="CS79" i="23916"/>
  <c r="CQ79" i="23916"/>
  <c r="CQ115" i="23916" s="1"/>
  <c r="CO79" i="23916"/>
  <c r="CM79" i="23916"/>
  <c r="CM115" i="23916" s="1"/>
  <c r="CK79" i="23916"/>
  <c r="CI79" i="23916"/>
  <c r="CI115" i="23916" s="1"/>
  <c r="CG79" i="23916"/>
  <c r="CE79" i="23916"/>
  <c r="CE115" i="23916" s="1"/>
  <c r="CC79" i="23916"/>
  <c r="CA79" i="23916"/>
  <c r="CA115" i="23916" s="1"/>
  <c r="BY79" i="23916"/>
  <c r="BW79" i="23916"/>
  <c r="BW115" i="23916" s="1"/>
  <c r="BU79" i="23916"/>
  <c r="BS79" i="23916"/>
  <c r="BS115" i="23916" s="1"/>
  <c r="BQ79" i="23916"/>
  <c r="BO79" i="23916"/>
  <c r="BO115" i="23916" s="1"/>
  <c r="BM79" i="23916"/>
  <c r="BK79" i="23916"/>
  <c r="BK115" i="23916" s="1"/>
  <c r="BI79" i="23916"/>
  <c r="BG79" i="23916"/>
  <c r="BG115" i="23916" s="1"/>
  <c r="BE79" i="23916"/>
  <c r="BC79" i="23916"/>
  <c r="BC115" i="23916" s="1"/>
  <c r="BA79" i="23916"/>
  <c r="AY79" i="23916"/>
  <c r="AY115" i="23916" s="1"/>
  <c r="AW79" i="23916"/>
  <c r="AU79" i="23916"/>
  <c r="AU115" i="23916" s="1"/>
  <c r="AS79" i="23916"/>
  <c r="AQ79" i="23916"/>
  <c r="AQ115" i="23916" s="1"/>
  <c r="AO79" i="23916"/>
  <c r="AM79" i="23916"/>
  <c r="AM115" i="23916" s="1"/>
  <c r="AK79" i="23916"/>
  <c r="AI79" i="23916"/>
  <c r="AI115" i="23916" s="1"/>
  <c r="AG79" i="23916"/>
  <c r="AE79" i="23916"/>
  <c r="AE115" i="23916" s="1"/>
  <c r="AC79" i="23916"/>
  <c r="AA79" i="23916"/>
  <c r="AA115" i="23916" s="1"/>
  <c r="Y79" i="23916"/>
  <c r="W79" i="23916"/>
  <c r="W115" i="23916" s="1"/>
  <c r="U79" i="23916"/>
  <c r="S79" i="23916"/>
  <c r="S115" i="23916" s="1"/>
  <c r="Q79" i="23916"/>
  <c r="Q106" i="23916" s="1"/>
  <c r="O79" i="23916"/>
  <c r="O115" i="23916" s="1"/>
  <c r="M79" i="23916"/>
  <c r="M106" i="23916" s="1"/>
  <c r="K79" i="23916"/>
  <c r="K115" i="23916" s="1"/>
  <c r="I79" i="23916"/>
  <c r="G79" i="23916"/>
  <c r="G115" i="23916" s="1"/>
  <c r="E79" i="23916"/>
  <c r="C79" i="23916"/>
  <c r="C115" i="23916" s="1"/>
  <c r="DP78" i="23916"/>
  <c r="DP77" i="23916"/>
  <c r="DN78" i="23916"/>
  <c r="DN77" i="23916"/>
  <c r="DL78" i="23916"/>
  <c r="DL77" i="23916"/>
  <c r="DJ78" i="23916"/>
  <c r="DJ77" i="23916"/>
  <c r="DH78" i="23916"/>
  <c r="DH77" i="23916"/>
  <c r="DF78" i="23916"/>
  <c r="DF77" i="23916"/>
  <c r="DD78" i="23916"/>
  <c r="DD77" i="23916"/>
  <c r="DB78" i="23916"/>
  <c r="DB77" i="23916"/>
  <c r="CZ78" i="23916"/>
  <c r="CZ77" i="23916"/>
  <c r="CX78" i="23916"/>
  <c r="CX77" i="23916"/>
  <c r="CV78" i="23916"/>
  <c r="CV77" i="23916"/>
  <c r="CT78" i="23916"/>
  <c r="CT77" i="23916"/>
  <c r="CR78" i="23916"/>
  <c r="CR77" i="23916"/>
  <c r="CP78" i="23916"/>
  <c r="CP77" i="23916"/>
  <c r="CN78" i="23916"/>
  <c r="CN77" i="23916"/>
  <c r="CL78" i="23916"/>
  <c r="CL77" i="23916"/>
  <c r="CJ78" i="23916"/>
  <c r="CJ77" i="23916"/>
  <c r="CH78" i="23916"/>
  <c r="CH77" i="23916"/>
  <c r="CF78" i="23916"/>
  <c r="CF77" i="23916"/>
  <c r="CD78" i="23916"/>
  <c r="CD77" i="23916"/>
  <c r="CB78" i="23916"/>
  <c r="CB77" i="23916"/>
  <c r="BZ78" i="23916"/>
  <c r="BZ77" i="23916"/>
  <c r="BX78" i="23916"/>
  <c r="BX77" i="23916"/>
  <c r="BV78" i="23916"/>
  <c r="BV77" i="23916"/>
  <c r="BT78" i="23916"/>
  <c r="BT77" i="23916"/>
  <c r="BR78" i="23916"/>
  <c r="BR77" i="23916"/>
  <c r="BP78" i="23916"/>
  <c r="BP77" i="23916"/>
  <c r="BN78" i="23916"/>
  <c r="BN77" i="23916"/>
  <c r="BL78" i="23916"/>
  <c r="BL77" i="23916"/>
  <c r="BJ78" i="23916"/>
  <c r="BJ77" i="23916"/>
  <c r="BH78" i="23916"/>
  <c r="BH77" i="23916"/>
  <c r="BF78" i="23916"/>
  <c r="BF77" i="23916"/>
  <c r="BD78" i="23916"/>
  <c r="BD77" i="23916"/>
  <c r="BB78" i="23916"/>
  <c r="BB77" i="23916"/>
  <c r="AZ78" i="23916"/>
  <c r="AZ77" i="23916"/>
  <c r="AX78" i="23916"/>
  <c r="AX77" i="23916"/>
  <c r="AV78" i="23916"/>
  <c r="AV77" i="23916"/>
  <c r="AT78" i="23916"/>
  <c r="AT77" i="23916"/>
  <c r="AR78" i="23916"/>
  <c r="AR77" i="23916"/>
  <c r="AP78" i="23916"/>
  <c r="AP77" i="23916"/>
  <c r="AN78" i="23916"/>
  <c r="AN77" i="23916"/>
  <c r="AL78" i="23916"/>
  <c r="AL77" i="23916"/>
  <c r="AJ78" i="23916"/>
  <c r="AJ77" i="23916"/>
  <c r="AH78" i="23916"/>
  <c r="AH77" i="23916"/>
  <c r="AF78" i="23916"/>
  <c r="AF77" i="23916"/>
  <c r="AD78" i="23916"/>
  <c r="AD77" i="23916"/>
  <c r="AB78" i="23916"/>
  <c r="AB77" i="23916"/>
  <c r="Z78" i="23916"/>
  <c r="Z77" i="23916"/>
  <c r="X78" i="23916"/>
  <c r="X77" i="23916"/>
  <c r="V78" i="23916"/>
  <c r="V77" i="23916"/>
  <c r="T78" i="23916"/>
  <c r="T77" i="23916"/>
  <c r="R78" i="23916"/>
  <c r="R77" i="23916"/>
  <c r="P78" i="23916"/>
  <c r="P77" i="23916"/>
  <c r="N78" i="23916"/>
  <c r="N77" i="23916"/>
  <c r="L78" i="23916"/>
  <c r="L77" i="23916"/>
  <c r="GH78" i="23916"/>
  <c r="GI78" i="23916" s="1"/>
  <c r="GF78" i="23916"/>
  <c r="GD78" i="23916"/>
  <c r="GB78" i="23916"/>
  <c r="GB84" i="23916" s="1"/>
  <c r="FZ78" i="23916"/>
  <c r="GA78" i="23916" s="1"/>
  <c r="FX78" i="23916"/>
  <c r="FV78" i="23916"/>
  <c r="FT78" i="23916"/>
  <c r="FT84" i="23916" s="1"/>
  <c r="FR78" i="23916"/>
  <c r="FS78" i="23916" s="1"/>
  <c r="FP78" i="23916"/>
  <c r="FN78" i="23916"/>
  <c r="FL78" i="23916"/>
  <c r="FL84" i="23916" s="1"/>
  <c r="FJ78" i="23916"/>
  <c r="FK78" i="23916" s="1"/>
  <c r="FH78" i="23916"/>
  <c r="FF78" i="23916"/>
  <c r="FG78" i="23916" s="1"/>
  <c r="FE78" i="23916"/>
  <c r="GH77" i="23916"/>
  <c r="GF77" i="23916"/>
  <c r="GE77" i="23916"/>
  <c r="GD77" i="23916"/>
  <c r="GD79" i="23916" s="1"/>
  <c r="GB77" i="23916"/>
  <c r="GA77" i="23916"/>
  <c r="FZ77" i="23916"/>
  <c r="FX77" i="23916"/>
  <c r="FV77" i="23916"/>
  <c r="FV79" i="23916" s="1"/>
  <c r="FT77" i="23916"/>
  <c r="FR77" i="23916"/>
  <c r="FP77" i="23916"/>
  <c r="FO77" i="23916"/>
  <c r="FN77" i="23916"/>
  <c r="FN79" i="23916" s="1"/>
  <c r="FL77" i="23916"/>
  <c r="FK77" i="23916"/>
  <c r="FJ77" i="23916"/>
  <c r="FH77" i="23916"/>
  <c r="FG77" i="23916"/>
  <c r="FF77" i="23916"/>
  <c r="FF79" i="23916" s="1"/>
  <c r="FE77" i="23916"/>
  <c r="EO78" i="23916"/>
  <c r="EO84" i="23916" s="1"/>
  <c r="EM78" i="23916"/>
  <c r="EM84" i="23916" s="1"/>
  <c r="EK78" i="23916"/>
  <c r="EK84" i="23916" s="1"/>
  <c r="EI78" i="23916"/>
  <c r="EI84" i="23916" s="1"/>
  <c r="EG78" i="23916"/>
  <c r="EG84" i="23916" s="1"/>
  <c r="EE78" i="23916"/>
  <c r="EE84" i="23916" s="1"/>
  <c r="EC78" i="23916"/>
  <c r="EC84" i="23916" s="1"/>
  <c r="EA78" i="23916"/>
  <c r="EA84" i="23916" s="1"/>
  <c r="DY78" i="23916"/>
  <c r="DY84" i="23916" s="1"/>
  <c r="DZ84" i="23916" s="1"/>
  <c r="DW78" i="23916"/>
  <c r="DW84" i="23916" s="1"/>
  <c r="DX84" i="23916" s="1"/>
  <c r="DU78" i="23916"/>
  <c r="DU84" i="23916" s="1"/>
  <c r="DV84" i="23916" s="1"/>
  <c r="DS78" i="23916"/>
  <c r="DS84" i="23916" s="1"/>
  <c r="DT84" i="23916" s="1"/>
  <c r="DR78" i="23916"/>
  <c r="EP77" i="23916"/>
  <c r="EO77" i="23916"/>
  <c r="EN77" i="23916"/>
  <c r="EM77" i="23916"/>
  <c r="EM82" i="23916" s="1"/>
  <c r="EL77" i="23916"/>
  <c r="EK77" i="23916"/>
  <c r="EJ77" i="23916"/>
  <c r="EI77" i="23916"/>
  <c r="GN77" i="23916" s="1"/>
  <c r="EH77" i="23916"/>
  <c r="EG77" i="23916"/>
  <c r="EF77" i="23916"/>
  <c r="EE77" i="23916"/>
  <c r="EE82" i="23916" s="1"/>
  <c r="ED77" i="23916"/>
  <c r="EC77" i="23916"/>
  <c r="GL77" i="23916" s="1"/>
  <c r="EB77" i="23916"/>
  <c r="EA77" i="23916"/>
  <c r="EA82" i="23916" s="1"/>
  <c r="DZ77" i="23916"/>
  <c r="DY77" i="23916"/>
  <c r="DX77" i="23916"/>
  <c r="DW77" i="23916"/>
  <c r="DW82" i="23916" s="1"/>
  <c r="DV77" i="23916"/>
  <c r="DU77" i="23916"/>
  <c r="DT77" i="23916"/>
  <c r="DS77" i="23916"/>
  <c r="GJ77" i="23916" s="1"/>
  <c r="DR77" i="23916"/>
  <c r="FD74" i="23916"/>
  <c r="FD113" i="23916" s="1"/>
  <c r="FB74" i="23916"/>
  <c r="EN74" i="23916"/>
  <c r="EM74" i="23916"/>
  <c r="EM104" i="23916" s="1"/>
  <c r="EL74" i="23916"/>
  <c r="EK74" i="23916"/>
  <c r="EF74" i="23916"/>
  <c r="EE74" i="23916"/>
  <c r="EE102" i="23916" s="1"/>
  <c r="ED74" i="23916"/>
  <c r="EC74" i="23916"/>
  <c r="EB74" i="23916"/>
  <c r="EA74" i="23916"/>
  <c r="EA97" i="23916" s="1"/>
  <c r="DZ74" i="23916"/>
  <c r="DY74" i="23916"/>
  <c r="DY113" i="23916" s="1"/>
  <c r="DX74" i="23916"/>
  <c r="DW74" i="23916"/>
  <c r="DW102" i="23916" s="1"/>
  <c r="DV74" i="23916"/>
  <c r="DU74" i="23916"/>
  <c r="DT74" i="23916"/>
  <c r="DS74" i="23916"/>
  <c r="DS97" i="23916" s="1"/>
  <c r="DR74" i="23916"/>
  <c r="DQ74" i="23916"/>
  <c r="DP74" i="23916"/>
  <c r="DO74" i="23916"/>
  <c r="DO102" i="23916" s="1"/>
  <c r="DN74" i="23916"/>
  <c r="DM74" i="23916"/>
  <c r="DL74" i="23916"/>
  <c r="DK74" i="23916"/>
  <c r="DK97" i="23916" s="1"/>
  <c r="DJ74" i="23916"/>
  <c r="DI74" i="23916"/>
  <c r="DI113" i="23916" s="1"/>
  <c r="DH74" i="23916"/>
  <c r="DG74" i="23916"/>
  <c r="DG102" i="23916" s="1"/>
  <c r="DF74" i="23916"/>
  <c r="DE74" i="23916"/>
  <c r="DD74" i="23916"/>
  <c r="DC74" i="23916"/>
  <c r="DC97" i="23916" s="1"/>
  <c r="DB74" i="23916"/>
  <c r="DA74" i="23916"/>
  <c r="CZ74" i="23916"/>
  <c r="CY74" i="23916"/>
  <c r="CY102" i="23916" s="1"/>
  <c r="CX74" i="23916"/>
  <c r="CW74" i="23916"/>
  <c r="CV74" i="23916"/>
  <c r="CU74" i="23916"/>
  <c r="CU97" i="23916" s="1"/>
  <c r="CT74" i="23916"/>
  <c r="CS74" i="23916"/>
  <c r="CS113" i="23916" s="1"/>
  <c r="CR74" i="23916"/>
  <c r="CQ74" i="23916"/>
  <c r="CQ102" i="23916" s="1"/>
  <c r="CP74" i="23916"/>
  <c r="CO74" i="23916"/>
  <c r="CN74" i="23916"/>
  <c r="CM74" i="23916"/>
  <c r="CM97" i="23916" s="1"/>
  <c r="CL74" i="23916"/>
  <c r="CK74" i="23916"/>
  <c r="CJ74" i="23916"/>
  <c r="CI74" i="23916"/>
  <c r="CI102" i="23916" s="1"/>
  <c r="CH74" i="23916"/>
  <c r="CG74" i="23916"/>
  <c r="CF74" i="23916"/>
  <c r="CE74" i="23916"/>
  <c r="CE97" i="23916" s="1"/>
  <c r="CD74" i="23916"/>
  <c r="CC74" i="23916"/>
  <c r="CC113" i="23916" s="1"/>
  <c r="CB74" i="23916"/>
  <c r="CA74" i="23916"/>
  <c r="CA102" i="23916" s="1"/>
  <c r="BZ74" i="23916"/>
  <c r="BY74" i="23916"/>
  <c r="BX74" i="23916"/>
  <c r="BW74" i="23916"/>
  <c r="BW97" i="23916" s="1"/>
  <c r="BV74" i="23916"/>
  <c r="BU74" i="23916"/>
  <c r="BT74" i="23916"/>
  <c r="BS74" i="23916"/>
  <c r="BS102" i="23916" s="1"/>
  <c r="BR74" i="23916"/>
  <c r="BQ74" i="23916"/>
  <c r="BP74" i="23916"/>
  <c r="BO74" i="23916"/>
  <c r="BO97" i="23916" s="1"/>
  <c r="BN74" i="23916"/>
  <c r="BM74" i="23916"/>
  <c r="BM113" i="23916" s="1"/>
  <c r="BL74" i="23916"/>
  <c r="BK74" i="23916"/>
  <c r="BK97" i="23916" s="1"/>
  <c r="BJ74" i="23916"/>
  <c r="BI74" i="23916"/>
  <c r="BH74" i="23916"/>
  <c r="BG74" i="23916"/>
  <c r="BG97" i="23916" s="1"/>
  <c r="BF74" i="23916"/>
  <c r="BE74" i="23916"/>
  <c r="BE97" i="23916" s="1"/>
  <c r="BD74" i="23916"/>
  <c r="BC74" i="23916"/>
  <c r="BC97" i="23916" s="1"/>
  <c r="BB74" i="23916"/>
  <c r="BA74" i="23916"/>
  <c r="BA97" i="23916" s="1"/>
  <c r="AZ74" i="23916"/>
  <c r="AY74" i="23916"/>
  <c r="AY97" i="23916" s="1"/>
  <c r="AX74" i="23916"/>
  <c r="AW74" i="23916"/>
  <c r="AW97" i="23916" s="1"/>
  <c r="AV74" i="23916"/>
  <c r="AU74" i="23916"/>
  <c r="AU97" i="23916" s="1"/>
  <c r="AT74" i="23916"/>
  <c r="AS74" i="23916"/>
  <c r="AS97" i="23916" s="1"/>
  <c r="AR74" i="23916"/>
  <c r="AQ74" i="23916"/>
  <c r="AQ97" i="23916" s="1"/>
  <c r="AP74" i="23916"/>
  <c r="AO74" i="23916"/>
  <c r="AO97" i="23916" s="1"/>
  <c r="AN74" i="23916"/>
  <c r="AM74" i="23916"/>
  <c r="AM97" i="23916" s="1"/>
  <c r="AL74" i="23916"/>
  <c r="AK74" i="23916"/>
  <c r="AK97" i="23916" s="1"/>
  <c r="AI74" i="23916"/>
  <c r="AI97" i="23916" s="1"/>
  <c r="AH74" i="23916"/>
  <c r="AG74" i="23916"/>
  <c r="AG97" i="23916" s="1"/>
  <c r="AF74" i="23916"/>
  <c r="AE74" i="23916"/>
  <c r="AE97" i="23916" s="1"/>
  <c r="AC74" i="23916"/>
  <c r="AC97" i="23916" s="1"/>
  <c r="AA74" i="23916"/>
  <c r="AA97" i="23916" s="1"/>
  <c r="Y74" i="23916"/>
  <c r="Y97" i="23916" s="1"/>
  <c r="Z97" i="23916" s="1"/>
  <c r="X74" i="23916"/>
  <c r="W74" i="23916"/>
  <c r="W97" i="23916" s="1"/>
  <c r="U74" i="23916"/>
  <c r="U97" i="23916" s="1"/>
  <c r="V97" i="23916" s="1"/>
  <c r="S74" i="23916"/>
  <c r="S97" i="23916" s="1"/>
  <c r="Q74" i="23916"/>
  <c r="Q97" i="23916" s="1"/>
  <c r="O74" i="23916"/>
  <c r="N74" i="23916"/>
  <c r="M74" i="23916"/>
  <c r="M97" i="23916" s="1"/>
  <c r="K74" i="23916"/>
  <c r="I74" i="23916"/>
  <c r="G74" i="23916"/>
  <c r="G102" i="23916" s="1"/>
  <c r="G103" i="23916" s="1"/>
  <c r="E74" i="23916"/>
  <c r="E113" i="23916" s="1"/>
  <c r="C74" i="23916"/>
  <c r="FW72" i="23916"/>
  <c r="FW71" i="23916"/>
  <c r="FQ72" i="23916"/>
  <c r="FQ71" i="23916"/>
  <c r="FO72" i="23916"/>
  <c r="FO71" i="23916"/>
  <c r="FM72" i="23916"/>
  <c r="FM71" i="23916"/>
  <c r="FK72" i="23916"/>
  <c r="FK71" i="23916"/>
  <c r="FI72" i="23916"/>
  <c r="FI71" i="23916"/>
  <c r="FG72" i="23916"/>
  <c r="FG71" i="23916"/>
  <c r="FE72" i="23916"/>
  <c r="FE71" i="23916"/>
  <c r="EX72" i="23916"/>
  <c r="EX71" i="23916"/>
  <c r="EV72" i="23916"/>
  <c r="EV71" i="23916"/>
  <c r="ET72" i="23916"/>
  <c r="ET71" i="23916"/>
  <c r="ER72" i="23916"/>
  <c r="ER71" i="23916"/>
  <c r="EP72" i="23916"/>
  <c r="EP71" i="23916"/>
  <c r="EN72" i="23916"/>
  <c r="EN71" i="23916"/>
  <c r="EL72" i="23916"/>
  <c r="EL71" i="23916"/>
  <c r="EJ72" i="23916"/>
  <c r="EJ71" i="23916"/>
  <c r="EH72" i="23916"/>
  <c r="EH71" i="23916"/>
  <c r="EF72" i="23916"/>
  <c r="EF71" i="23916"/>
  <c r="ED72" i="23916"/>
  <c r="ED71" i="23916"/>
  <c r="EB72" i="23916"/>
  <c r="EB71" i="23916"/>
  <c r="DZ72" i="23916"/>
  <c r="DZ71" i="23916"/>
  <c r="DX72" i="23916"/>
  <c r="DX71" i="23916"/>
  <c r="DV72" i="23916"/>
  <c r="DV71" i="23916"/>
  <c r="DT72" i="23916"/>
  <c r="DT71" i="23916"/>
  <c r="DR72" i="23916"/>
  <c r="DR71" i="23916"/>
  <c r="DP72" i="23916"/>
  <c r="DP71" i="23916"/>
  <c r="DN72" i="23916"/>
  <c r="DN71" i="23916"/>
  <c r="DL72" i="23916"/>
  <c r="DL71" i="23916"/>
  <c r="DJ72" i="23916"/>
  <c r="DJ71" i="23916"/>
  <c r="DH72" i="23916"/>
  <c r="DH71" i="23916"/>
  <c r="DF72" i="23916"/>
  <c r="DF71" i="23916"/>
  <c r="DD72" i="23916"/>
  <c r="DD71" i="23916"/>
  <c r="DB72" i="23916"/>
  <c r="DB71" i="23916"/>
  <c r="CZ72" i="23916"/>
  <c r="CZ71" i="23916"/>
  <c r="CX72" i="23916"/>
  <c r="CX71" i="23916"/>
  <c r="CV72" i="23916"/>
  <c r="CV71" i="23916"/>
  <c r="CT72" i="23916"/>
  <c r="CT71" i="23916"/>
  <c r="CJ72" i="23916"/>
  <c r="CJ71" i="23916"/>
  <c r="CH72" i="23916"/>
  <c r="CH71" i="23916"/>
  <c r="CF72" i="23916"/>
  <c r="CF71" i="23916"/>
  <c r="CD72" i="23916"/>
  <c r="CD71" i="23916"/>
  <c r="CB72" i="23916"/>
  <c r="CB71" i="23916"/>
  <c r="BZ72" i="23916"/>
  <c r="BZ71" i="23916"/>
  <c r="BX72" i="23916"/>
  <c r="BX71" i="23916"/>
  <c r="BV72" i="23916"/>
  <c r="BV71" i="23916"/>
  <c r="BT72" i="23916"/>
  <c r="BT71" i="23916"/>
  <c r="BR72" i="23916"/>
  <c r="BR71" i="23916"/>
  <c r="BP72" i="23916"/>
  <c r="BP71" i="23916"/>
  <c r="BN72" i="23916"/>
  <c r="BN71" i="23916"/>
  <c r="BL72" i="23916"/>
  <c r="BL71" i="23916"/>
  <c r="BJ72" i="23916"/>
  <c r="BJ71" i="23916"/>
  <c r="BH72" i="23916"/>
  <c r="BH71" i="23916"/>
  <c r="BF72" i="23916"/>
  <c r="BF71" i="23916"/>
  <c r="BD72" i="23916"/>
  <c r="BD71" i="23916"/>
  <c r="BB72" i="23916"/>
  <c r="BB71" i="23916"/>
  <c r="AZ72" i="23916"/>
  <c r="AZ71" i="23916"/>
  <c r="AX72" i="23916"/>
  <c r="AX71" i="23916"/>
  <c r="AV72" i="23916"/>
  <c r="AV71" i="23916"/>
  <c r="AT72" i="23916"/>
  <c r="AT71" i="23916"/>
  <c r="AR72" i="23916"/>
  <c r="AR71" i="23916"/>
  <c r="AP72" i="23916"/>
  <c r="AP71" i="23916"/>
  <c r="AN72" i="23916"/>
  <c r="AN71" i="23916"/>
  <c r="AL72" i="23916"/>
  <c r="AL71" i="23916"/>
  <c r="AJ72" i="23916"/>
  <c r="AJ71" i="23916"/>
  <c r="AH72" i="23916"/>
  <c r="AH71" i="23916"/>
  <c r="AF72" i="23916"/>
  <c r="AF71" i="23916"/>
  <c r="AD72" i="23916"/>
  <c r="AD71" i="23916"/>
  <c r="AB72" i="23916"/>
  <c r="AB71" i="23916"/>
  <c r="Z72" i="23916"/>
  <c r="Z71" i="23916"/>
  <c r="X72" i="23916"/>
  <c r="T72" i="23916"/>
  <c r="T71" i="23916"/>
  <c r="R72" i="23916"/>
  <c r="R71" i="23916"/>
  <c r="P72" i="23916"/>
  <c r="O72" i="23916"/>
  <c r="M72" i="23916"/>
  <c r="V72" i="23916" s="1"/>
  <c r="L72" i="23916"/>
  <c r="O71" i="23916"/>
  <c r="X71" i="23916" s="1"/>
  <c r="M71" i="23916"/>
  <c r="N71" i="23916" s="1"/>
  <c r="L71" i="23916"/>
  <c r="E70" i="23916"/>
  <c r="FD67" i="23916"/>
  <c r="FB67" i="23916"/>
  <c r="FE67" i="23916" s="1"/>
  <c r="EO67" i="23916"/>
  <c r="EO70" i="23916" s="1"/>
  <c r="EM67" i="23916"/>
  <c r="EK67" i="23916"/>
  <c r="EK70" i="23916" s="1"/>
  <c r="EI67" i="23916"/>
  <c r="EG67" i="23916"/>
  <c r="EG70" i="23916" s="1"/>
  <c r="EE67" i="23916"/>
  <c r="EC67" i="23916"/>
  <c r="EC70" i="23916" s="1"/>
  <c r="EA67" i="23916"/>
  <c r="DY67" i="23916"/>
  <c r="DY70" i="23916" s="1"/>
  <c r="DW67" i="23916"/>
  <c r="DU67" i="23916"/>
  <c r="DU70" i="23916" s="1"/>
  <c r="DS67" i="23916"/>
  <c r="DQ67" i="23916"/>
  <c r="DQ70" i="23916" s="1"/>
  <c r="DO67" i="23916"/>
  <c r="DM67" i="23916"/>
  <c r="DM70" i="23916" s="1"/>
  <c r="DK67" i="23916"/>
  <c r="DI67" i="23916"/>
  <c r="DI70" i="23916" s="1"/>
  <c r="DG67" i="23916"/>
  <c r="DE67" i="23916"/>
  <c r="DE70" i="23916" s="1"/>
  <c r="DC67" i="23916"/>
  <c r="DA67" i="23916"/>
  <c r="DA70" i="23916" s="1"/>
  <c r="CY67" i="23916"/>
  <c r="CW67" i="23916"/>
  <c r="CW70" i="23916" s="1"/>
  <c r="CU67" i="23916"/>
  <c r="CS67" i="23916"/>
  <c r="CS70" i="23916" s="1"/>
  <c r="CQ67" i="23916"/>
  <c r="CQ70" i="23916" s="1"/>
  <c r="CO67" i="23916"/>
  <c r="CO70" i="23916" s="1"/>
  <c r="CM67" i="23916"/>
  <c r="CM70" i="23916" s="1"/>
  <c r="CK67" i="23916"/>
  <c r="CK70" i="23916" s="1"/>
  <c r="CI67" i="23916"/>
  <c r="CG67" i="23916"/>
  <c r="CG70" i="23916" s="1"/>
  <c r="CE67" i="23916"/>
  <c r="CC67" i="23916"/>
  <c r="FX67" i="23916" s="1"/>
  <c r="CA67" i="23916"/>
  <c r="BY67" i="23916"/>
  <c r="BY70" i="23916" s="1"/>
  <c r="BW67" i="23916"/>
  <c r="BU67" i="23916"/>
  <c r="BU70" i="23916" s="1"/>
  <c r="BS67" i="23916"/>
  <c r="BQ67" i="23916"/>
  <c r="BQ70" i="23916" s="1"/>
  <c r="BO67" i="23916"/>
  <c r="BM67" i="23916"/>
  <c r="BM70" i="23916" s="1"/>
  <c r="BK67" i="23916"/>
  <c r="BI67" i="23916"/>
  <c r="BI70" i="23916" s="1"/>
  <c r="BG67" i="23916"/>
  <c r="BE67" i="23916"/>
  <c r="BE70" i="23916" s="1"/>
  <c r="BC67" i="23916"/>
  <c r="BA67" i="23916"/>
  <c r="BA70" i="23916" s="1"/>
  <c r="AY67" i="23916"/>
  <c r="AW67" i="23916"/>
  <c r="AW70" i="23916" s="1"/>
  <c r="AU67" i="23916"/>
  <c r="AS67" i="23916"/>
  <c r="AS70" i="23916" s="1"/>
  <c r="AS137" i="23916" s="1"/>
  <c r="AQ67" i="23916"/>
  <c r="AO67" i="23916"/>
  <c r="AO70" i="23916" s="1"/>
  <c r="AM67" i="23916"/>
  <c r="AK67" i="23916"/>
  <c r="AI67" i="23916"/>
  <c r="AG67" i="23916"/>
  <c r="AG70" i="23916" s="1"/>
  <c r="AE67" i="23916"/>
  <c r="AC67" i="23916"/>
  <c r="AA67" i="23916"/>
  <c r="Y67" i="23916"/>
  <c r="Y70" i="23916" s="1"/>
  <c r="W67" i="23916"/>
  <c r="U67" i="23916"/>
  <c r="S67" i="23916"/>
  <c r="Q67" i="23916"/>
  <c r="FH67" i="23916" s="1"/>
  <c r="O67" i="23916"/>
  <c r="O70" i="23916" s="1"/>
  <c r="M67" i="23916"/>
  <c r="K67" i="23916"/>
  <c r="I67" i="23916"/>
  <c r="FF67" i="23916" s="1"/>
  <c r="G67" i="23916"/>
  <c r="G70" i="23916" s="1"/>
  <c r="G137" i="23916" s="1"/>
  <c r="E67" i="23916"/>
  <c r="C67" i="23916"/>
  <c r="EN66" i="23916"/>
  <c r="EN65" i="23916"/>
  <c r="EL66" i="23916"/>
  <c r="EL65" i="23916"/>
  <c r="EJ66" i="23916"/>
  <c r="EJ65" i="23916"/>
  <c r="EH66" i="23916"/>
  <c r="EH65" i="23916"/>
  <c r="EF66" i="23916"/>
  <c r="EF65" i="23916"/>
  <c r="ED66" i="23916"/>
  <c r="ED65" i="23916"/>
  <c r="EB66" i="23916"/>
  <c r="EB65" i="23916"/>
  <c r="DZ66" i="23916"/>
  <c r="DZ65" i="23916"/>
  <c r="DX66" i="23916"/>
  <c r="DX65" i="23916"/>
  <c r="DV66" i="23916"/>
  <c r="DV65" i="23916"/>
  <c r="DT66" i="23916"/>
  <c r="DT65" i="23916"/>
  <c r="DR66" i="23916"/>
  <c r="DR65" i="23916"/>
  <c r="DP66" i="23916"/>
  <c r="DP65" i="23916"/>
  <c r="DN66" i="23916"/>
  <c r="DN65" i="23916"/>
  <c r="DL66" i="23916"/>
  <c r="DL65" i="23916"/>
  <c r="DJ66" i="23916"/>
  <c r="DJ65" i="23916"/>
  <c r="DH66" i="23916"/>
  <c r="DH65" i="23916"/>
  <c r="DF66" i="23916"/>
  <c r="DF65" i="23916"/>
  <c r="DD66" i="23916"/>
  <c r="DD65" i="23916"/>
  <c r="DB66" i="23916"/>
  <c r="DB65" i="23916"/>
  <c r="CZ66" i="23916"/>
  <c r="CZ65" i="23916"/>
  <c r="CX66" i="23916"/>
  <c r="CX65" i="23916"/>
  <c r="CV66" i="23916"/>
  <c r="CV65" i="23916"/>
  <c r="CT66" i="23916"/>
  <c r="CT65" i="23916"/>
  <c r="CR66" i="23916"/>
  <c r="CR65" i="23916"/>
  <c r="CP66" i="23916"/>
  <c r="CP65" i="23916"/>
  <c r="CN66" i="23916"/>
  <c r="CN65" i="23916"/>
  <c r="CL66" i="23916"/>
  <c r="CL65" i="23916"/>
  <c r="CJ66" i="23916"/>
  <c r="CJ65" i="23916"/>
  <c r="CH66" i="23916"/>
  <c r="CH65" i="23916"/>
  <c r="CF66" i="23916"/>
  <c r="CF65" i="23916"/>
  <c r="CD66" i="23916"/>
  <c r="CD65" i="23916"/>
  <c r="CB66" i="23916"/>
  <c r="CB65" i="23916"/>
  <c r="BZ66" i="23916"/>
  <c r="BZ65" i="23916"/>
  <c r="BX66" i="23916"/>
  <c r="BX65" i="23916"/>
  <c r="BV66" i="23916"/>
  <c r="BV65" i="23916"/>
  <c r="BT66" i="23916"/>
  <c r="BT65" i="23916"/>
  <c r="BR66" i="23916"/>
  <c r="BR65" i="23916"/>
  <c r="BP66" i="23916"/>
  <c r="BP65" i="23916"/>
  <c r="BN66" i="23916"/>
  <c r="BN65" i="23916"/>
  <c r="BL66" i="23916"/>
  <c r="BL65" i="23916"/>
  <c r="BJ66" i="23916"/>
  <c r="BJ65" i="23916"/>
  <c r="BH66" i="23916"/>
  <c r="BH65" i="23916"/>
  <c r="BF66" i="23916"/>
  <c r="BF65" i="23916"/>
  <c r="BD66" i="23916"/>
  <c r="BD65" i="23916"/>
  <c r="BB66" i="23916"/>
  <c r="BB65" i="23916"/>
  <c r="AZ66" i="23916"/>
  <c r="AZ65" i="23916"/>
  <c r="AX66" i="23916"/>
  <c r="AX65" i="23916"/>
  <c r="AV66" i="23916"/>
  <c r="AV65" i="23916"/>
  <c r="AT66" i="23916"/>
  <c r="AT65" i="23916"/>
  <c r="AR66" i="23916"/>
  <c r="AR65" i="23916"/>
  <c r="AP66" i="23916"/>
  <c r="AP65" i="23916"/>
  <c r="AN66" i="23916"/>
  <c r="AN65" i="23916"/>
  <c r="AL66" i="23916"/>
  <c r="AL65" i="23916"/>
  <c r="AJ66" i="23916"/>
  <c r="AJ65" i="23916"/>
  <c r="AH66" i="23916"/>
  <c r="AH65" i="23916"/>
  <c r="AF66" i="23916"/>
  <c r="AF65" i="23916"/>
  <c r="AD66" i="23916"/>
  <c r="AD65" i="23916"/>
  <c r="AB66" i="23916"/>
  <c r="AB65" i="23916"/>
  <c r="Z66" i="23916"/>
  <c r="Z65" i="23916"/>
  <c r="X66" i="23916"/>
  <c r="X65" i="23916"/>
  <c r="V66" i="23916"/>
  <c r="V65" i="23916"/>
  <c r="T66" i="23916"/>
  <c r="T65" i="23916"/>
  <c r="R66" i="23916"/>
  <c r="R65" i="23916"/>
  <c r="P66" i="23916"/>
  <c r="P65" i="23916"/>
  <c r="N66" i="23916"/>
  <c r="N65" i="23916"/>
  <c r="L66" i="23916"/>
  <c r="L65" i="23916"/>
  <c r="GN66" i="23916"/>
  <c r="GN138" i="23916" s="1"/>
  <c r="GL66" i="23916"/>
  <c r="GL138" i="23916" s="1"/>
  <c r="GJ66" i="23916"/>
  <c r="GJ138" i="23916" s="1"/>
  <c r="GH66" i="23916"/>
  <c r="GH138" i="23916" s="1"/>
  <c r="GI138" i="23916" s="1"/>
  <c r="GF66" i="23916"/>
  <c r="GF138" i="23916" s="1"/>
  <c r="GD66" i="23916"/>
  <c r="GD138" i="23916" s="1"/>
  <c r="GB66" i="23916"/>
  <c r="GB138" i="23916" s="1"/>
  <c r="FZ66" i="23916"/>
  <c r="FZ138" i="23916" s="1"/>
  <c r="GA138" i="23916" s="1"/>
  <c r="FX66" i="23916"/>
  <c r="FX138" i="23916" s="1"/>
  <c r="FV66" i="23916"/>
  <c r="FV138" i="23916" s="1"/>
  <c r="FT66" i="23916"/>
  <c r="FT138" i="23916" s="1"/>
  <c r="FR66" i="23916"/>
  <c r="FR138" i="23916" s="1"/>
  <c r="FS138" i="23916" s="1"/>
  <c r="FP66" i="23916"/>
  <c r="FP138" i="23916" s="1"/>
  <c r="FN66" i="23916"/>
  <c r="FN138" i="23916" s="1"/>
  <c r="FL66" i="23916"/>
  <c r="FL138" i="23916" s="1"/>
  <c r="FJ66" i="23916"/>
  <c r="FJ138" i="23916" s="1"/>
  <c r="FH66" i="23916"/>
  <c r="FF66" i="23916"/>
  <c r="FG66" i="23916" s="1"/>
  <c r="FE66" i="23916"/>
  <c r="GM65" i="23916"/>
  <c r="GL65" i="23916"/>
  <c r="GL111" i="23916" s="1"/>
  <c r="GJ65" i="23916"/>
  <c r="GI65" i="23916"/>
  <c r="GH65" i="23916"/>
  <c r="GH111" i="23916" s="1"/>
  <c r="GF65" i="23916"/>
  <c r="GD65" i="23916"/>
  <c r="GD111" i="23916" s="1"/>
  <c r="GB65" i="23916"/>
  <c r="FZ65" i="23916"/>
  <c r="FX65" i="23916"/>
  <c r="FW65" i="23916"/>
  <c r="FV65" i="23916"/>
  <c r="FV111" i="23916" s="1"/>
  <c r="FT65" i="23916"/>
  <c r="FS65" i="23916"/>
  <c r="FR65" i="23916"/>
  <c r="FR111" i="23916" s="1"/>
  <c r="FP65" i="23916"/>
  <c r="FN65" i="23916"/>
  <c r="FN111" i="23916" s="1"/>
  <c r="FL65" i="23916"/>
  <c r="FJ65" i="23916"/>
  <c r="FJ111" i="23916" s="1"/>
  <c r="FH65" i="23916"/>
  <c r="FG65" i="23916"/>
  <c r="FF65" i="23916"/>
  <c r="FF111" i="23916" s="1"/>
  <c r="FG111" i="23916" s="1"/>
  <c r="FE65" i="23916"/>
  <c r="EP66" i="23916"/>
  <c r="EP65" i="23916"/>
  <c r="EI65" i="23916"/>
  <c r="EI111" i="23916" s="1"/>
  <c r="EJ111" i="23916" s="1"/>
  <c r="EO64" i="23916"/>
  <c r="EO74" i="23916" s="1"/>
  <c r="EG64" i="23916"/>
  <c r="EG74" i="23916" s="1"/>
  <c r="EN61" i="23916"/>
  <c r="EN59" i="23916"/>
  <c r="EL61" i="23916"/>
  <c r="EL59" i="23916"/>
  <c r="EJ61" i="23916"/>
  <c r="EJ59" i="23916"/>
  <c r="EH61" i="23916"/>
  <c r="EH59" i="23916"/>
  <c r="EF61" i="23916"/>
  <c r="EF59" i="23916"/>
  <c r="ED61" i="23916"/>
  <c r="ED59" i="23916"/>
  <c r="EB61" i="23916"/>
  <c r="EB59" i="23916"/>
  <c r="DZ61" i="23916"/>
  <c r="DZ59" i="23916"/>
  <c r="DX61" i="23916"/>
  <c r="DX59" i="23916"/>
  <c r="DV61" i="23916"/>
  <c r="DV59" i="23916"/>
  <c r="DT61" i="23916"/>
  <c r="DT59" i="23916"/>
  <c r="DR61" i="23916"/>
  <c r="DR59" i="23916"/>
  <c r="DP61" i="23916"/>
  <c r="DP59" i="23916"/>
  <c r="DN61" i="23916"/>
  <c r="DN59" i="23916"/>
  <c r="DL61" i="23916"/>
  <c r="DL59" i="23916"/>
  <c r="DJ61" i="23916"/>
  <c r="DJ59" i="23916"/>
  <c r="DH61" i="23916"/>
  <c r="DH59" i="23916"/>
  <c r="DF61" i="23916"/>
  <c r="DF59" i="23916"/>
  <c r="DD61" i="23916"/>
  <c r="DD59" i="23916"/>
  <c r="DB61" i="23916"/>
  <c r="DB59" i="23916"/>
  <c r="CZ61" i="23916"/>
  <c r="CZ59" i="23916"/>
  <c r="CX61" i="23916"/>
  <c r="CX59" i="23916"/>
  <c r="CV61" i="23916"/>
  <c r="CV59" i="23916"/>
  <c r="CT61" i="23916"/>
  <c r="CT59" i="23916"/>
  <c r="CR61" i="23916"/>
  <c r="CR59" i="23916"/>
  <c r="CP61" i="23916"/>
  <c r="CP59" i="23916"/>
  <c r="CN61" i="23916"/>
  <c r="CN59" i="23916"/>
  <c r="CL61" i="23916"/>
  <c r="CL59" i="23916"/>
  <c r="CJ61" i="23916"/>
  <c r="CJ59" i="23916"/>
  <c r="CH61" i="23916"/>
  <c r="CH59" i="23916"/>
  <c r="CF61" i="23916"/>
  <c r="CF59" i="23916"/>
  <c r="CD61" i="23916"/>
  <c r="CD59" i="23916"/>
  <c r="CB61" i="23916"/>
  <c r="CB59" i="23916"/>
  <c r="BZ61" i="23916"/>
  <c r="BZ59" i="23916"/>
  <c r="BX61" i="23916"/>
  <c r="BX59" i="23916"/>
  <c r="BV61" i="23916"/>
  <c r="BV59" i="23916"/>
  <c r="BT61" i="23916"/>
  <c r="BT59" i="23916"/>
  <c r="BR61" i="23916"/>
  <c r="BR59" i="23916"/>
  <c r="BP61" i="23916"/>
  <c r="BP59" i="23916"/>
  <c r="BN61" i="23916"/>
  <c r="BN59" i="23916"/>
  <c r="BL61" i="23916"/>
  <c r="BL59" i="23916"/>
  <c r="BJ61" i="23916"/>
  <c r="BJ59" i="23916"/>
  <c r="BH61" i="23916"/>
  <c r="BH59" i="23916"/>
  <c r="BF61" i="23916"/>
  <c r="BF59" i="23916"/>
  <c r="BD61" i="23916"/>
  <c r="BD59" i="23916"/>
  <c r="BB61" i="23916"/>
  <c r="BB59" i="23916"/>
  <c r="AZ61" i="23916"/>
  <c r="AZ59" i="23916"/>
  <c r="AX61" i="23916"/>
  <c r="AX59" i="23916"/>
  <c r="AV61" i="23916"/>
  <c r="AV59" i="23916"/>
  <c r="AT61" i="23916"/>
  <c r="AT59" i="23916"/>
  <c r="AR61" i="23916"/>
  <c r="AR59" i="23916"/>
  <c r="AP61" i="23916"/>
  <c r="AP59" i="23916"/>
  <c r="AN61" i="23916"/>
  <c r="AN59" i="23916"/>
  <c r="AL61" i="23916"/>
  <c r="AL59" i="23916"/>
  <c r="AJ61" i="23916"/>
  <c r="AJ59" i="23916"/>
  <c r="AH61" i="23916"/>
  <c r="AH59" i="23916"/>
  <c r="AF61" i="23916"/>
  <c r="AF59" i="23916"/>
  <c r="AD61" i="23916"/>
  <c r="AD59" i="23916"/>
  <c r="AB61" i="23916"/>
  <c r="AB59" i="23916"/>
  <c r="Z61" i="23916"/>
  <c r="Z59" i="23916"/>
  <c r="X61" i="23916"/>
  <c r="X59" i="23916"/>
  <c r="V61" i="23916"/>
  <c r="V59" i="23916"/>
  <c r="T61" i="23916"/>
  <c r="T59" i="23916"/>
  <c r="R61" i="23916"/>
  <c r="R59" i="23916"/>
  <c r="P61" i="23916"/>
  <c r="P59" i="23916"/>
  <c r="N61" i="23916"/>
  <c r="N59" i="23916"/>
  <c r="L61" i="23916"/>
  <c r="L59" i="23916"/>
  <c r="DW60" i="23916"/>
  <c r="CY60" i="23916"/>
  <c r="CZ60" i="23916" s="1"/>
  <c r="CQ60" i="23916"/>
  <c r="BK60" i="23916"/>
  <c r="AM60" i="23916"/>
  <c r="GN61" i="23916"/>
  <c r="GN112" i="23916" s="1"/>
  <c r="GL61" i="23916"/>
  <c r="GK61" i="23916"/>
  <c r="GJ61" i="23916"/>
  <c r="GJ112" i="23916" s="1"/>
  <c r="GH61" i="23916"/>
  <c r="GH112" i="23916" s="1"/>
  <c r="GG61" i="23916"/>
  <c r="GF61" i="23916"/>
  <c r="GF112" i="23916" s="1"/>
  <c r="GD61" i="23916"/>
  <c r="GD112" i="23916" s="1"/>
  <c r="GC61" i="23916"/>
  <c r="GB61" i="23916"/>
  <c r="GB112" i="23916" s="1"/>
  <c r="FZ61" i="23916"/>
  <c r="FX61" i="23916"/>
  <c r="FX112" i="23916" s="1"/>
  <c r="FV61" i="23916"/>
  <c r="FU61" i="23916"/>
  <c r="FT61" i="23916"/>
  <c r="FT112" i="23916" s="1"/>
  <c r="FR61" i="23916"/>
  <c r="FR112" i="23916" s="1"/>
  <c r="FQ61" i="23916"/>
  <c r="FP61" i="23916"/>
  <c r="FP112" i="23916" s="1"/>
  <c r="FN61" i="23916"/>
  <c r="FN112" i="23916" s="1"/>
  <c r="FM61" i="23916"/>
  <c r="FL61" i="23916"/>
  <c r="FL112" i="23916" s="1"/>
  <c r="FJ61" i="23916"/>
  <c r="FH61" i="23916"/>
  <c r="FH112" i="23916" s="1"/>
  <c r="FF61" i="23916"/>
  <c r="FE61" i="23916"/>
  <c r="GN59" i="23916"/>
  <c r="GN101" i="23916" s="1"/>
  <c r="GL59" i="23916"/>
  <c r="GJ59" i="23916"/>
  <c r="GJ101" i="23916" s="1"/>
  <c r="GH59" i="23916"/>
  <c r="GG59" i="23916"/>
  <c r="GF59" i="23916"/>
  <c r="GF101" i="23916" s="1"/>
  <c r="GD59" i="23916"/>
  <c r="GC59" i="23916"/>
  <c r="GB59" i="23916"/>
  <c r="FZ59" i="23916"/>
  <c r="FX59" i="23916"/>
  <c r="FX101" i="23916" s="1"/>
  <c r="FV59" i="23916"/>
  <c r="FT59" i="23916"/>
  <c r="FR59" i="23916"/>
  <c r="FQ59" i="23916"/>
  <c r="FP59" i="23916"/>
  <c r="FN59" i="23916"/>
  <c r="FM59" i="23916"/>
  <c r="FL59" i="23916"/>
  <c r="FJ59" i="23916"/>
  <c r="FH59" i="23916"/>
  <c r="FH110" i="23916" s="1"/>
  <c r="FF59" i="23916"/>
  <c r="FE59" i="23916"/>
  <c r="EW61" i="23916"/>
  <c r="EU61" i="23916"/>
  <c r="ES61" i="23916"/>
  <c r="EQ61" i="23916"/>
  <c r="EP61" i="23916"/>
  <c r="EP59" i="23916"/>
  <c r="EX56" i="23916"/>
  <c r="EV56" i="23916"/>
  <c r="ET56" i="23916"/>
  <c r="ER56" i="23916"/>
  <c r="EP56" i="23916"/>
  <c r="EN56" i="23916"/>
  <c r="EL56" i="23916"/>
  <c r="EJ56" i="23916"/>
  <c r="EH56" i="23916"/>
  <c r="EF56" i="23916"/>
  <c r="ED56" i="23916"/>
  <c r="EB56" i="23916"/>
  <c r="DZ56" i="23916"/>
  <c r="DX56" i="23916"/>
  <c r="DV56" i="23916"/>
  <c r="DT56" i="23916"/>
  <c r="DR56" i="23916"/>
  <c r="DP56" i="23916"/>
  <c r="DN56" i="23916"/>
  <c r="DL56" i="23916"/>
  <c r="DJ56" i="23916"/>
  <c r="DH56" i="23916"/>
  <c r="DF56" i="23916"/>
  <c r="DD56" i="23916"/>
  <c r="DB56" i="23916"/>
  <c r="CZ56" i="23916"/>
  <c r="CX56" i="23916"/>
  <c r="CV56" i="23916"/>
  <c r="CT56" i="23916"/>
  <c r="CR56" i="23916"/>
  <c r="CP56" i="23916"/>
  <c r="CN56" i="23916"/>
  <c r="CL56" i="23916"/>
  <c r="CJ56" i="23916"/>
  <c r="CH56" i="23916"/>
  <c r="CF56" i="23916"/>
  <c r="CD56" i="23916"/>
  <c r="CB56" i="23916"/>
  <c r="BZ56" i="23916"/>
  <c r="BX56" i="23916"/>
  <c r="BV56" i="23916"/>
  <c r="BT56" i="23916"/>
  <c r="BR56" i="23916"/>
  <c r="BP56" i="23916"/>
  <c r="BN56" i="23916"/>
  <c r="BL56" i="23916"/>
  <c r="BJ56" i="23916"/>
  <c r="BH56" i="23916"/>
  <c r="BF56" i="23916"/>
  <c r="BD56" i="23916"/>
  <c r="BB56" i="23916"/>
  <c r="AZ56" i="23916"/>
  <c r="AX56" i="23916"/>
  <c r="AV56" i="23916"/>
  <c r="AT56" i="23916"/>
  <c r="AR56" i="23916"/>
  <c r="AP56" i="23916"/>
  <c r="AN56" i="23916"/>
  <c r="AL56" i="23916"/>
  <c r="AJ56" i="23916"/>
  <c r="AH56" i="23916"/>
  <c r="AF56" i="23916"/>
  <c r="AD56" i="23916"/>
  <c r="AB56" i="23916"/>
  <c r="Z56" i="23916"/>
  <c r="X56" i="23916"/>
  <c r="V56" i="23916"/>
  <c r="T56" i="23916"/>
  <c r="R56" i="23916"/>
  <c r="P56" i="23916"/>
  <c r="N56" i="23916"/>
  <c r="L56" i="23916"/>
  <c r="GR55" i="23916"/>
  <c r="FE55" i="23916"/>
  <c r="FD55" i="23916"/>
  <c r="FB55" i="23916"/>
  <c r="ES55" i="23916"/>
  <c r="EQ55" i="23916"/>
  <c r="C55" i="23916"/>
  <c r="GT54" i="23916"/>
  <c r="FE54" i="23916"/>
  <c r="FD52" i="23916"/>
  <c r="FD60" i="23916" s="1"/>
  <c r="EM52" i="23916"/>
  <c r="EI52" i="23916"/>
  <c r="EJ52" i="23916" s="1"/>
  <c r="EA52" i="23916"/>
  <c r="DY52" i="23916"/>
  <c r="DY60" i="23916" s="1"/>
  <c r="DZ60" i="23916" s="1"/>
  <c r="DQ52" i="23916"/>
  <c r="DQ60" i="23916" s="1"/>
  <c r="DO52" i="23916"/>
  <c r="DG52" i="23916"/>
  <c r="DC52" i="23916"/>
  <c r="DD52" i="23916" s="1"/>
  <c r="CU52" i="23916"/>
  <c r="CS52" i="23916"/>
  <c r="CS60" i="23916" s="1"/>
  <c r="CT60" i="23916" s="1"/>
  <c r="CK52" i="23916"/>
  <c r="CK60" i="23916" s="1"/>
  <c r="CI52" i="23916"/>
  <c r="BW52" i="23916"/>
  <c r="BX52" i="23916" s="1"/>
  <c r="BO52" i="23916"/>
  <c r="BM52" i="23916"/>
  <c r="BM60" i="23916" s="1"/>
  <c r="BN60" i="23916" s="1"/>
  <c r="BE52" i="23916"/>
  <c r="BE60" i="23916" s="1"/>
  <c r="BC52" i="23916"/>
  <c r="AU52" i="23916"/>
  <c r="AQ52" i="23916"/>
  <c r="AR52" i="23916" s="1"/>
  <c r="AI52" i="23916"/>
  <c r="AG52" i="23916"/>
  <c r="AG60" i="23916" s="1"/>
  <c r="AH60" i="23916" s="1"/>
  <c r="Y52" i="23916"/>
  <c r="Y60" i="23916" s="1"/>
  <c r="O52" i="23916"/>
  <c r="K52" i="23916"/>
  <c r="L52" i="23916" s="1"/>
  <c r="E52" i="23916"/>
  <c r="E60" i="23916" s="1"/>
  <c r="EN51" i="23916"/>
  <c r="EL51" i="23916"/>
  <c r="EJ51" i="23916"/>
  <c r="EH51" i="23916"/>
  <c r="EF51" i="23916"/>
  <c r="ED51" i="23916"/>
  <c r="EB51" i="23916"/>
  <c r="DZ51" i="23916"/>
  <c r="DX51" i="23916"/>
  <c r="DV51" i="23916"/>
  <c r="DT51" i="23916"/>
  <c r="DR51" i="23916"/>
  <c r="DP51" i="23916"/>
  <c r="DN51" i="23916"/>
  <c r="DL51" i="23916"/>
  <c r="DJ51" i="23916"/>
  <c r="DH51" i="23916"/>
  <c r="DF51" i="23916"/>
  <c r="DD51" i="23916"/>
  <c r="DB51" i="23916"/>
  <c r="CZ51" i="23916"/>
  <c r="CX51" i="23916"/>
  <c r="CV51" i="23916"/>
  <c r="CT51" i="23916"/>
  <c r="CR51" i="23916"/>
  <c r="CP51" i="23916"/>
  <c r="CN51" i="23916"/>
  <c r="CL51" i="23916"/>
  <c r="CJ51" i="23916"/>
  <c r="CH51" i="23916"/>
  <c r="CF51" i="23916"/>
  <c r="CD51" i="23916"/>
  <c r="CB51" i="23916"/>
  <c r="BZ51" i="23916"/>
  <c r="BX51" i="23916"/>
  <c r="BV51" i="23916"/>
  <c r="BT51" i="23916"/>
  <c r="BR51" i="23916"/>
  <c r="BP51" i="23916"/>
  <c r="BN51" i="23916"/>
  <c r="BL51" i="23916"/>
  <c r="BJ51" i="23916"/>
  <c r="BH51" i="23916"/>
  <c r="BF51" i="23916"/>
  <c r="BD51" i="23916"/>
  <c r="BB51" i="23916"/>
  <c r="AZ51" i="23916"/>
  <c r="AX51" i="23916"/>
  <c r="AV51" i="23916"/>
  <c r="AT51" i="23916"/>
  <c r="AR51" i="23916"/>
  <c r="AP51" i="23916"/>
  <c r="AN51" i="23916"/>
  <c r="AL51" i="23916"/>
  <c r="AJ51" i="23916"/>
  <c r="AH51" i="23916"/>
  <c r="AF51" i="23916"/>
  <c r="AD51" i="23916"/>
  <c r="AB51" i="23916"/>
  <c r="Z51" i="23916"/>
  <c r="X51" i="23916"/>
  <c r="V51" i="23916"/>
  <c r="T51" i="23916"/>
  <c r="R51" i="23916"/>
  <c r="P51" i="23916"/>
  <c r="N51" i="23916"/>
  <c r="L51" i="23916"/>
  <c r="EO49" i="23916"/>
  <c r="EO48" i="23916"/>
  <c r="EM49" i="23916"/>
  <c r="EM48" i="23916"/>
  <c r="EM50" i="23916" s="1"/>
  <c r="EK49" i="23916"/>
  <c r="EK48" i="23916"/>
  <c r="EK52" i="23916" s="1"/>
  <c r="EI48" i="23916"/>
  <c r="EG48" i="23916"/>
  <c r="EE48" i="23916"/>
  <c r="EE52" i="23916" s="1"/>
  <c r="EC48" i="23916"/>
  <c r="EC52" i="23916" s="1"/>
  <c r="EA48" i="23916"/>
  <c r="DY48" i="23916"/>
  <c r="DW48" i="23916"/>
  <c r="DW52" i="23916" s="1"/>
  <c r="DU48" i="23916"/>
  <c r="DU52" i="23916" s="1"/>
  <c r="DS48" i="23916"/>
  <c r="DS52" i="23916" s="1"/>
  <c r="DQ48" i="23916"/>
  <c r="DO48" i="23916"/>
  <c r="DM48" i="23916"/>
  <c r="DM52" i="23916" s="1"/>
  <c r="DK48" i="23916"/>
  <c r="DI48" i="23916"/>
  <c r="DG48" i="23916"/>
  <c r="DE48" i="23916"/>
  <c r="DE52" i="23916" s="1"/>
  <c r="DC48" i="23916"/>
  <c r="DA48" i="23916"/>
  <c r="CY48" i="23916"/>
  <c r="CY52" i="23916" s="1"/>
  <c r="CW48" i="23916"/>
  <c r="CW52" i="23916" s="1"/>
  <c r="CU48" i="23916"/>
  <c r="CS48" i="23916"/>
  <c r="CQ48" i="23916"/>
  <c r="CQ52" i="23916" s="1"/>
  <c r="CO48" i="23916"/>
  <c r="CO52" i="23916" s="1"/>
  <c r="CM48" i="23916"/>
  <c r="CM52" i="23916" s="1"/>
  <c r="CK48" i="23916"/>
  <c r="CI48" i="23916"/>
  <c r="CG48" i="23916"/>
  <c r="CG52" i="23916" s="1"/>
  <c r="CE48" i="23916"/>
  <c r="CC48" i="23916"/>
  <c r="CA48" i="23916"/>
  <c r="CA52" i="23916" s="1"/>
  <c r="BY48" i="23916"/>
  <c r="BY52" i="23916" s="1"/>
  <c r="BW48" i="23916"/>
  <c r="BU48" i="23916"/>
  <c r="BS48" i="23916"/>
  <c r="BS52" i="23916" s="1"/>
  <c r="BQ48" i="23916"/>
  <c r="BQ52" i="23916" s="1"/>
  <c r="BO48" i="23916"/>
  <c r="BM48" i="23916"/>
  <c r="BK48" i="23916"/>
  <c r="BK52" i="23916" s="1"/>
  <c r="BI48" i="23916"/>
  <c r="BI52" i="23916" s="1"/>
  <c r="BG48" i="23916"/>
  <c r="BG52" i="23916" s="1"/>
  <c r="BE48" i="23916"/>
  <c r="BC48" i="23916"/>
  <c r="BA48" i="23916"/>
  <c r="BA52" i="23916" s="1"/>
  <c r="AY48" i="23916"/>
  <c r="AW48" i="23916"/>
  <c r="AU48" i="23916"/>
  <c r="AS48" i="23916"/>
  <c r="AS52" i="23916" s="1"/>
  <c r="AQ48" i="23916"/>
  <c r="AO48" i="23916"/>
  <c r="AM48" i="23916"/>
  <c r="AM52" i="23916" s="1"/>
  <c r="AK48" i="23916"/>
  <c r="AK52" i="23916" s="1"/>
  <c r="AI48" i="23916"/>
  <c r="AG48" i="23916"/>
  <c r="AH48" i="23916" s="1"/>
  <c r="AE48" i="23916"/>
  <c r="AC48" i="23916"/>
  <c r="AC52" i="23916" s="1"/>
  <c r="AA48" i="23916"/>
  <c r="Y48" i="23916"/>
  <c r="W48" i="23916"/>
  <c r="U48" i="23916"/>
  <c r="U52" i="23916" s="1"/>
  <c r="S48" i="23916"/>
  <c r="Q48" i="23916"/>
  <c r="O49" i="23916"/>
  <c r="O48" i="23916"/>
  <c r="M48" i="23916"/>
  <c r="M52" i="23916" s="1"/>
  <c r="K49" i="23916"/>
  <c r="K48" i="23916"/>
  <c r="L48" i="23916" s="1"/>
  <c r="I48" i="23916"/>
  <c r="I52" i="23916" s="1"/>
  <c r="I60" i="23916" s="1"/>
  <c r="G48" i="23916"/>
  <c r="GO51" i="23916"/>
  <c r="GN51" i="23916"/>
  <c r="GL51" i="23916"/>
  <c r="GJ51" i="23916"/>
  <c r="GH51" i="23916"/>
  <c r="GK51" i="23916" s="1"/>
  <c r="GF51" i="23916"/>
  <c r="GF52" i="23916" s="1"/>
  <c r="GD51" i="23916"/>
  <c r="GB51" i="23916"/>
  <c r="GE51" i="23916" s="1"/>
  <c r="FZ51" i="23916"/>
  <c r="GB48" i="23916" s="1"/>
  <c r="GC48" i="23916" s="1"/>
  <c r="FX51" i="23916"/>
  <c r="FX52" i="23916" s="1"/>
  <c r="FV51" i="23916"/>
  <c r="FT51" i="23916"/>
  <c r="FW51" i="23916" s="1"/>
  <c r="FR51" i="23916"/>
  <c r="FT48" i="23916" s="1"/>
  <c r="FU48" i="23916" s="1"/>
  <c r="FP51" i="23916"/>
  <c r="FP52" i="23916" s="1"/>
  <c r="FN51" i="23916"/>
  <c r="FL51" i="23916"/>
  <c r="FO51" i="23916" s="1"/>
  <c r="FJ51" i="23916"/>
  <c r="FL48" i="23916" s="1"/>
  <c r="FM48" i="23916" s="1"/>
  <c r="FH51" i="23916"/>
  <c r="FH52" i="23916" s="1"/>
  <c r="FG51" i="23916"/>
  <c r="FF51" i="23916"/>
  <c r="FE51" i="23916"/>
  <c r="GP48" i="23916"/>
  <c r="GQ48" i="23916" s="1"/>
  <c r="GN48" i="23916"/>
  <c r="GO48" i="23916" s="1"/>
  <c r="GL48" i="23916"/>
  <c r="GH48" i="23916"/>
  <c r="GI48" i="23916" s="1"/>
  <c r="GF48" i="23916"/>
  <c r="FZ48" i="23916"/>
  <c r="GA48" i="23916" s="1"/>
  <c r="FX48" i="23916"/>
  <c r="FR48" i="23916"/>
  <c r="FS48" i="23916" s="1"/>
  <c r="FP48" i="23916"/>
  <c r="FJ48" i="23916"/>
  <c r="FK48" i="23916" s="1"/>
  <c r="FH48" i="23916"/>
  <c r="FI48" i="23916" s="1"/>
  <c r="FF48" i="23916"/>
  <c r="FG48" i="23916" s="1"/>
  <c r="EP51" i="23916"/>
  <c r="EQ48" i="23916"/>
  <c r="ER48" i="23916" s="1"/>
  <c r="AI46" i="23916"/>
  <c r="AI45" i="23916"/>
  <c r="AI49" i="23916" s="1"/>
  <c r="FD45" i="23916"/>
  <c r="FD49" i="23916" s="1"/>
  <c r="FB45" i="23916"/>
  <c r="FB49" i="23916" s="1"/>
  <c r="FB48" i="23916" s="1"/>
  <c r="EN43" i="23916"/>
  <c r="EL43" i="23916"/>
  <c r="EI45" i="23916"/>
  <c r="EI488" i="23916" s="1"/>
  <c r="EG45" i="23916"/>
  <c r="EG488" i="23916" s="1"/>
  <c r="EE45" i="23916"/>
  <c r="EE488" i="23916" s="1"/>
  <c r="EC45" i="23916"/>
  <c r="EC488" i="23916" s="1"/>
  <c r="EA45" i="23916"/>
  <c r="EA488" i="23916" s="1"/>
  <c r="DY45" i="23916"/>
  <c r="DY488" i="23916" s="1"/>
  <c r="DW45" i="23916"/>
  <c r="DU45" i="23916"/>
  <c r="DU49" i="23916" s="1"/>
  <c r="DS45" i="23916"/>
  <c r="DQ45" i="23916"/>
  <c r="DQ49" i="23916" s="1"/>
  <c r="DO45" i="23916"/>
  <c r="DM45" i="23916"/>
  <c r="DM49" i="23916" s="1"/>
  <c r="DK45" i="23916"/>
  <c r="DI45" i="23916"/>
  <c r="DI49" i="23916" s="1"/>
  <c r="DG45" i="23916"/>
  <c r="DE45" i="23916"/>
  <c r="DE49" i="23916" s="1"/>
  <c r="DC45" i="23916"/>
  <c r="DA45" i="23916"/>
  <c r="DA49" i="23916" s="1"/>
  <c r="CY45" i="23916"/>
  <c r="CW45" i="23916"/>
  <c r="CW49" i="23916" s="1"/>
  <c r="CU45" i="23916"/>
  <c r="CS45" i="23916"/>
  <c r="CS49" i="23916" s="1"/>
  <c r="CQ45" i="23916"/>
  <c r="CO45" i="23916"/>
  <c r="CO49" i="23916" s="1"/>
  <c r="CM45" i="23916"/>
  <c r="CK45" i="23916"/>
  <c r="CK49" i="23916" s="1"/>
  <c r="CI45" i="23916"/>
  <c r="CG45" i="23916"/>
  <c r="CG49" i="23916" s="1"/>
  <c r="CE45" i="23916"/>
  <c r="CC45" i="23916"/>
  <c r="CC49" i="23916" s="1"/>
  <c r="CA45" i="23916"/>
  <c r="BY45" i="23916"/>
  <c r="BY49" i="23916" s="1"/>
  <c r="BW45" i="23916"/>
  <c r="BU45" i="23916"/>
  <c r="BU49" i="23916" s="1"/>
  <c r="BS45" i="23916"/>
  <c r="BQ45" i="23916"/>
  <c r="BQ49" i="23916" s="1"/>
  <c r="BO45" i="23916"/>
  <c r="BM45" i="23916"/>
  <c r="BM49" i="23916" s="1"/>
  <c r="BK45" i="23916"/>
  <c r="BI45" i="23916"/>
  <c r="BI49" i="23916" s="1"/>
  <c r="BG45" i="23916"/>
  <c r="BE45" i="23916"/>
  <c r="BE49" i="23916" s="1"/>
  <c r="BC45" i="23916"/>
  <c r="BA45" i="23916"/>
  <c r="BA49" i="23916" s="1"/>
  <c r="AY45" i="23916"/>
  <c r="AW45" i="23916"/>
  <c r="AW49" i="23916" s="1"/>
  <c r="AU45" i="23916"/>
  <c r="AS45" i="23916"/>
  <c r="AS49" i="23916" s="1"/>
  <c r="AQ45" i="23916"/>
  <c r="AO45" i="23916"/>
  <c r="AO49" i="23916" s="1"/>
  <c r="AM45" i="23916"/>
  <c r="AK45" i="23916"/>
  <c r="AK49" i="23916" s="1"/>
  <c r="AL49" i="23916" s="1"/>
  <c r="AH45" i="23916"/>
  <c r="AG45" i="23916"/>
  <c r="AG49" i="23916" s="1"/>
  <c r="AE45" i="23916"/>
  <c r="AE49" i="23916" s="1"/>
  <c r="AF49" i="23916" s="1"/>
  <c r="AD45" i="23916"/>
  <c r="AC45" i="23916"/>
  <c r="AC49" i="23916" s="1"/>
  <c r="AA45" i="23916"/>
  <c r="FL45" i="23916" s="1"/>
  <c r="Y45" i="23916"/>
  <c r="Y49" i="23916" s="1"/>
  <c r="W45" i="23916"/>
  <c r="W49" i="23916" s="1"/>
  <c r="X49" i="23916" s="1"/>
  <c r="U45" i="23916"/>
  <c r="U49" i="23916" s="1"/>
  <c r="S45" i="23916"/>
  <c r="S49" i="23916" s="1"/>
  <c r="S50" i="23916" s="1"/>
  <c r="Q45" i="23916"/>
  <c r="Q49" i="23916" s="1"/>
  <c r="O45" i="23916"/>
  <c r="N45" i="23916"/>
  <c r="M45" i="23916"/>
  <c r="M49" i="23916" s="1"/>
  <c r="N49" i="23916" s="1"/>
  <c r="L45" i="23916"/>
  <c r="K45" i="23916"/>
  <c r="I45" i="23916"/>
  <c r="R45" i="23916" s="1"/>
  <c r="G45" i="23916"/>
  <c r="G49" i="23916" s="1"/>
  <c r="E45" i="23916"/>
  <c r="E49" i="23916" s="1"/>
  <c r="E50" i="23916" s="1"/>
  <c r="E54" i="23916" s="1"/>
  <c r="E55" i="23916" s="1"/>
  <c r="C45" i="23916"/>
  <c r="EO44" i="23916"/>
  <c r="EP44" i="23916" s="1"/>
  <c r="EM44" i="23916"/>
  <c r="EN44" i="23916" s="1"/>
  <c r="EK44" i="23916"/>
  <c r="EJ44" i="23916"/>
  <c r="EH44" i="23916"/>
  <c r="EH43" i="23916"/>
  <c r="EF44" i="23916"/>
  <c r="EF43" i="23916"/>
  <c r="ED44" i="23916"/>
  <c r="ED43" i="23916"/>
  <c r="EB44" i="23916"/>
  <c r="EB43" i="23916"/>
  <c r="DZ44" i="23916"/>
  <c r="DZ43" i="23916"/>
  <c r="DX44" i="23916"/>
  <c r="DX43" i="23916"/>
  <c r="DV44" i="23916"/>
  <c r="DV43" i="23916"/>
  <c r="DT44" i="23916"/>
  <c r="DT43" i="23916"/>
  <c r="DR44" i="23916"/>
  <c r="DR43" i="23916"/>
  <c r="DP44" i="23916"/>
  <c r="DP43" i="23916"/>
  <c r="DN44" i="23916"/>
  <c r="DN43" i="23916"/>
  <c r="DL44" i="23916"/>
  <c r="DL43" i="23916"/>
  <c r="DJ44" i="23916"/>
  <c r="DJ43" i="23916"/>
  <c r="DH44" i="23916"/>
  <c r="DH43" i="23916"/>
  <c r="DF44" i="23916"/>
  <c r="DF43" i="23916"/>
  <c r="DD44" i="23916"/>
  <c r="DD43" i="23916"/>
  <c r="DB44" i="23916"/>
  <c r="DB43" i="23916"/>
  <c r="CZ44" i="23916"/>
  <c r="CZ43" i="23916"/>
  <c r="CX44" i="23916"/>
  <c r="CX43" i="23916"/>
  <c r="CV44" i="23916"/>
  <c r="CV43" i="23916"/>
  <c r="CT44" i="23916"/>
  <c r="CT43" i="23916"/>
  <c r="CR44" i="23916"/>
  <c r="CR43" i="23916"/>
  <c r="CP44" i="23916"/>
  <c r="CP43" i="23916"/>
  <c r="CN44" i="23916"/>
  <c r="CN43" i="23916"/>
  <c r="CL44" i="23916"/>
  <c r="CL43" i="23916"/>
  <c r="CJ44" i="23916"/>
  <c r="CJ43" i="23916"/>
  <c r="CH44" i="23916"/>
  <c r="CH43" i="23916"/>
  <c r="CF44" i="23916"/>
  <c r="CF43" i="23916"/>
  <c r="CD44" i="23916"/>
  <c r="CD43" i="23916"/>
  <c r="CB44" i="23916"/>
  <c r="CB43" i="23916"/>
  <c r="BZ44" i="23916"/>
  <c r="BZ43" i="23916"/>
  <c r="BX44" i="23916"/>
  <c r="BX43" i="23916"/>
  <c r="BV44" i="23916"/>
  <c r="BV43" i="23916"/>
  <c r="BT44" i="23916"/>
  <c r="BT43" i="23916"/>
  <c r="BR44" i="23916"/>
  <c r="BR43" i="23916"/>
  <c r="BP44" i="23916"/>
  <c r="BP43" i="23916"/>
  <c r="BN44" i="23916"/>
  <c r="BN43" i="23916"/>
  <c r="BL44" i="23916"/>
  <c r="BL43" i="23916"/>
  <c r="BJ44" i="23916"/>
  <c r="BJ43" i="23916"/>
  <c r="BH44" i="23916"/>
  <c r="BH43" i="23916"/>
  <c r="BF44" i="23916"/>
  <c r="BF43" i="23916"/>
  <c r="BD44" i="23916"/>
  <c r="BD43" i="23916"/>
  <c r="BB44" i="23916"/>
  <c r="BB43" i="23916"/>
  <c r="AZ44" i="23916"/>
  <c r="AZ43" i="23916"/>
  <c r="AX44" i="23916"/>
  <c r="AX43" i="23916"/>
  <c r="AV44" i="23916"/>
  <c r="AV43" i="23916"/>
  <c r="AT44" i="23916"/>
  <c r="AT43" i="23916"/>
  <c r="AR44" i="23916"/>
  <c r="AR43" i="23916"/>
  <c r="AP44" i="23916"/>
  <c r="AP43" i="23916"/>
  <c r="AN44" i="23916"/>
  <c r="AN43" i="23916"/>
  <c r="AL44" i="23916"/>
  <c r="AL43" i="23916"/>
  <c r="AJ44" i="23916"/>
  <c r="AJ43" i="23916"/>
  <c r="AH44" i="23916"/>
  <c r="AH43" i="23916"/>
  <c r="AF44" i="23916"/>
  <c r="AF43" i="23916"/>
  <c r="AD44" i="23916"/>
  <c r="AD43" i="23916"/>
  <c r="AB44" i="23916"/>
  <c r="AB43" i="23916"/>
  <c r="Z44" i="23916"/>
  <c r="Z43" i="23916"/>
  <c r="X44" i="23916"/>
  <c r="X43" i="23916"/>
  <c r="V44" i="23916"/>
  <c r="V43" i="23916"/>
  <c r="T44" i="23916"/>
  <c r="T43" i="23916"/>
  <c r="R44" i="23916"/>
  <c r="R43" i="23916"/>
  <c r="P44" i="23916"/>
  <c r="P43" i="23916"/>
  <c r="N44" i="23916"/>
  <c r="N43" i="23916"/>
  <c r="L44" i="23916"/>
  <c r="L43" i="23916"/>
  <c r="GM44" i="23916"/>
  <c r="GL44" i="23916"/>
  <c r="GJ44" i="23916"/>
  <c r="GI44" i="23916"/>
  <c r="GH44" i="23916"/>
  <c r="GK44" i="23916" s="1"/>
  <c r="GF44" i="23916"/>
  <c r="GE44" i="23916"/>
  <c r="GD44" i="23916"/>
  <c r="GG44" i="23916" s="1"/>
  <c r="GB44" i="23916"/>
  <c r="GA44" i="23916"/>
  <c r="FZ44" i="23916"/>
  <c r="GC44" i="23916" s="1"/>
  <c r="FX44" i="23916"/>
  <c r="FW44" i="23916"/>
  <c r="FV44" i="23916"/>
  <c r="FY44" i="23916" s="1"/>
  <c r="FT44" i="23916"/>
  <c r="FS44" i="23916"/>
  <c r="FR44" i="23916"/>
  <c r="FU44" i="23916" s="1"/>
  <c r="FP44" i="23916"/>
  <c r="FO44" i="23916"/>
  <c r="FN44" i="23916"/>
  <c r="FQ44" i="23916" s="1"/>
  <c r="FL44" i="23916"/>
  <c r="FK44" i="23916"/>
  <c r="FJ44" i="23916"/>
  <c r="FM44" i="23916" s="1"/>
  <c r="FH44" i="23916"/>
  <c r="FG44" i="23916"/>
  <c r="FF44" i="23916"/>
  <c r="FI44" i="23916" s="1"/>
  <c r="FE44" i="23916"/>
  <c r="GN43" i="23916"/>
  <c r="GL43" i="23916"/>
  <c r="GM43" i="23916" s="1"/>
  <c r="GJ43" i="23916"/>
  <c r="GJ45" i="23916" s="1"/>
  <c r="GH43" i="23916"/>
  <c r="GI43" i="23916" s="1"/>
  <c r="GF43" i="23916"/>
  <c r="GF45" i="23916" s="1"/>
  <c r="GD43" i="23916"/>
  <c r="GE43" i="23916" s="1"/>
  <c r="GB43" i="23916"/>
  <c r="GB45" i="23916" s="1"/>
  <c r="FZ43" i="23916"/>
  <c r="GA43" i="23916" s="1"/>
  <c r="FX43" i="23916"/>
  <c r="FV43" i="23916"/>
  <c r="FW43" i="23916" s="1"/>
  <c r="FT43" i="23916"/>
  <c r="FU43" i="23916" s="1"/>
  <c r="FR43" i="23916"/>
  <c r="FS43" i="23916" s="1"/>
  <c r="FP43" i="23916"/>
  <c r="FN43" i="23916"/>
  <c r="FO43" i="23916" s="1"/>
  <c r="FL43" i="23916"/>
  <c r="FM43" i="23916" s="1"/>
  <c r="FJ43" i="23916"/>
  <c r="FK43" i="23916" s="1"/>
  <c r="FH43" i="23916"/>
  <c r="FH45" i="23916" s="1"/>
  <c r="FF43" i="23916"/>
  <c r="FG43" i="23916" s="1"/>
  <c r="FE43" i="23916"/>
  <c r="EP45" i="23916"/>
  <c r="EU44" i="23916"/>
  <c r="EV44" i="23916" s="1"/>
  <c r="ES44" i="23916"/>
  <c r="ET44" i="23916" s="1"/>
  <c r="EQ44" i="23916"/>
  <c r="EP43" i="23916"/>
  <c r="EJ43" i="23916"/>
  <c r="EJ41" i="23916"/>
  <c r="EI41" i="23916"/>
  <c r="EG41" i="23916"/>
  <c r="EH41" i="23916" s="1"/>
  <c r="EF41" i="23916"/>
  <c r="EE41" i="23916"/>
  <c r="EC41" i="23916"/>
  <c r="ED41" i="23916" s="1"/>
  <c r="EB41" i="23916"/>
  <c r="EA41" i="23916"/>
  <c r="DY41" i="23916"/>
  <c r="DZ41" i="23916" s="1"/>
  <c r="DX41" i="23916"/>
  <c r="DW41" i="23916"/>
  <c r="DU41" i="23916"/>
  <c r="DV41" i="23916" s="1"/>
  <c r="DT41" i="23916"/>
  <c r="DS41" i="23916"/>
  <c r="DQ41" i="23916"/>
  <c r="DR41" i="23916" s="1"/>
  <c r="DP41" i="23916"/>
  <c r="DO41" i="23916"/>
  <c r="DM41" i="23916"/>
  <c r="DN41" i="23916" s="1"/>
  <c r="DL41" i="23916"/>
  <c r="DK41" i="23916"/>
  <c r="DI41" i="23916"/>
  <c r="DJ41" i="23916" s="1"/>
  <c r="DH41" i="23916"/>
  <c r="DG41" i="23916"/>
  <c r="DE41" i="23916"/>
  <c r="DF41" i="23916" s="1"/>
  <c r="DD41" i="23916"/>
  <c r="DC41" i="23916"/>
  <c r="DA41" i="23916"/>
  <c r="DB41" i="23916" s="1"/>
  <c r="CZ41" i="23916"/>
  <c r="CY41" i="23916"/>
  <c r="CW41" i="23916"/>
  <c r="CX41" i="23916" s="1"/>
  <c r="CV41" i="23916"/>
  <c r="CU41" i="23916"/>
  <c r="CS41" i="23916"/>
  <c r="CT41" i="23916" s="1"/>
  <c r="CR41" i="23916"/>
  <c r="CQ41" i="23916"/>
  <c r="CO41" i="23916"/>
  <c r="CP41" i="23916" s="1"/>
  <c r="CN41" i="23916"/>
  <c r="CM41" i="23916"/>
  <c r="CK41" i="23916"/>
  <c r="CL41" i="23916" s="1"/>
  <c r="CJ41" i="23916"/>
  <c r="CI41" i="23916"/>
  <c r="CG41" i="23916"/>
  <c r="CH41" i="23916" s="1"/>
  <c r="CF41" i="23916"/>
  <c r="CE41" i="23916"/>
  <c r="CC41" i="23916"/>
  <c r="CD41" i="23916" s="1"/>
  <c r="CB41" i="23916"/>
  <c r="CA41" i="23916"/>
  <c r="BY41" i="23916"/>
  <c r="BZ41" i="23916" s="1"/>
  <c r="BX41" i="23916"/>
  <c r="BW41" i="23916"/>
  <c r="BU41" i="23916"/>
  <c r="BV41" i="23916" s="1"/>
  <c r="BT41" i="23916"/>
  <c r="BS41" i="23916"/>
  <c r="BQ41" i="23916"/>
  <c r="BR41" i="23916" s="1"/>
  <c r="BP41" i="23916"/>
  <c r="BO41" i="23916"/>
  <c r="EO40" i="23916"/>
  <c r="EP40" i="23916" s="1"/>
  <c r="EN40" i="23916"/>
  <c r="EM40" i="23916"/>
  <c r="EK40" i="23916"/>
  <c r="EL40" i="23916" s="1"/>
  <c r="EJ40" i="23916"/>
  <c r="EI40" i="23916"/>
  <c r="EG40" i="23916"/>
  <c r="EH40" i="23916" s="1"/>
  <c r="EF40" i="23916"/>
  <c r="EE40" i="23916"/>
  <c r="EC40" i="23916"/>
  <c r="ED40" i="23916" s="1"/>
  <c r="EB40" i="23916"/>
  <c r="EA40" i="23916"/>
  <c r="DY40" i="23916"/>
  <c r="DZ40" i="23916" s="1"/>
  <c r="DX40" i="23916"/>
  <c r="DW40" i="23916"/>
  <c r="DU40" i="23916"/>
  <c r="DV40" i="23916" s="1"/>
  <c r="DT40" i="23916"/>
  <c r="DS40" i="23916"/>
  <c r="DQ40" i="23916"/>
  <c r="DR40" i="23916" s="1"/>
  <c r="DP40" i="23916"/>
  <c r="DO40" i="23916"/>
  <c r="DM40" i="23916"/>
  <c r="DN40" i="23916" s="1"/>
  <c r="DL40" i="23916"/>
  <c r="DK40" i="23916"/>
  <c r="DI40" i="23916"/>
  <c r="DJ40" i="23916" s="1"/>
  <c r="DH40" i="23916"/>
  <c r="DG40" i="23916"/>
  <c r="DE40" i="23916"/>
  <c r="DF40" i="23916" s="1"/>
  <c r="DD40" i="23916"/>
  <c r="DC40" i="23916"/>
  <c r="DA40" i="23916"/>
  <c r="DB40" i="23916" s="1"/>
  <c r="CZ40" i="23916"/>
  <c r="CY40" i="23916"/>
  <c r="CW40" i="23916"/>
  <c r="CX40" i="23916" s="1"/>
  <c r="CV40" i="23916"/>
  <c r="CU40" i="23916"/>
  <c r="CS40" i="23916"/>
  <c r="CT40" i="23916" s="1"/>
  <c r="CR40" i="23916"/>
  <c r="CQ40" i="23916"/>
  <c r="CO40" i="23916"/>
  <c r="CP40" i="23916" s="1"/>
  <c r="CN40" i="23916"/>
  <c r="CM40" i="23916"/>
  <c r="CK40" i="23916"/>
  <c r="CL40" i="23916" s="1"/>
  <c r="CJ40" i="23916"/>
  <c r="CI40" i="23916"/>
  <c r="CG40" i="23916"/>
  <c r="CH40" i="23916" s="1"/>
  <c r="CF40" i="23916"/>
  <c r="CE40" i="23916"/>
  <c r="CC40" i="23916"/>
  <c r="CD40" i="23916" s="1"/>
  <c r="CB40" i="23916"/>
  <c r="CA40" i="23916"/>
  <c r="BY40" i="23916"/>
  <c r="BZ40" i="23916" s="1"/>
  <c r="BX40" i="23916"/>
  <c r="BW40" i="23916"/>
  <c r="BU40" i="23916"/>
  <c r="BV40" i="23916" s="1"/>
  <c r="BT40" i="23916"/>
  <c r="BS40" i="23916"/>
  <c r="BQ40" i="23916"/>
  <c r="BR40" i="23916" s="1"/>
  <c r="BP40" i="23916"/>
  <c r="BO40" i="23916"/>
  <c r="EQ38" i="23916"/>
  <c r="ER38" i="23916" s="1"/>
  <c r="EP38" i="23916"/>
  <c r="EO38" i="23916"/>
  <c r="EM38" i="23916"/>
  <c r="EN38" i="23916" s="1"/>
  <c r="EL38" i="23916"/>
  <c r="EK38" i="23916"/>
  <c r="EI38" i="23916"/>
  <c r="EJ38" i="23916" s="1"/>
  <c r="EH38" i="23916"/>
  <c r="EG38" i="23916"/>
  <c r="EE38" i="23916"/>
  <c r="EF38" i="23916" s="1"/>
  <c r="ED38" i="23916"/>
  <c r="EC38" i="23916"/>
  <c r="EA38" i="23916"/>
  <c r="EB38" i="23916" s="1"/>
  <c r="DZ38" i="23916"/>
  <c r="DY38" i="23916"/>
  <c r="DW38" i="23916"/>
  <c r="DX38" i="23916" s="1"/>
  <c r="DV38" i="23916"/>
  <c r="DU38" i="23916"/>
  <c r="DS38" i="23916"/>
  <c r="DT38" i="23916" s="1"/>
  <c r="DR38" i="23916"/>
  <c r="DQ38" i="23916"/>
  <c r="DO38" i="23916"/>
  <c r="DP38" i="23916" s="1"/>
  <c r="DN38" i="23916"/>
  <c r="DM38" i="23916"/>
  <c r="DK38" i="23916"/>
  <c r="DL38" i="23916" s="1"/>
  <c r="DJ38" i="23916"/>
  <c r="DI38" i="23916"/>
  <c r="DG38" i="23916"/>
  <c r="DH38" i="23916" s="1"/>
  <c r="DF38" i="23916"/>
  <c r="DE38" i="23916"/>
  <c r="DC38" i="23916"/>
  <c r="DD38" i="23916" s="1"/>
  <c r="DB38" i="23916"/>
  <c r="DA38" i="23916"/>
  <c r="CY38" i="23916"/>
  <c r="CZ38" i="23916" s="1"/>
  <c r="CX38" i="23916"/>
  <c r="CW38" i="23916"/>
  <c r="CU38" i="23916"/>
  <c r="CV38" i="23916" s="1"/>
  <c r="CT38" i="23916"/>
  <c r="CS38" i="23916"/>
  <c r="CQ38" i="23916"/>
  <c r="CR38" i="23916" s="1"/>
  <c r="CP38" i="23916"/>
  <c r="CO38" i="23916"/>
  <c r="CM38" i="23916"/>
  <c r="CN38" i="23916" s="1"/>
  <c r="CL38" i="23916"/>
  <c r="CK38" i="23916"/>
  <c r="CI38" i="23916"/>
  <c r="CJ38" i="23916" s="1"/>
  <c r="CH38" i="23916"/>
  <c r="CG38" i="23916"/>
  <c r="CE38" i="23916"/>
  <c r="CF38" i="23916" s="1"/>
  <c r="CD38" i="23916"/>
  <c r="CC38" i="23916"/>
  <c r="CA38" i="23916"/>
  <c r="CB38" i="23916" s="1"/>
  <c r="BZ38" i="23916"/>
  <c r="BY38" i="23916"/>
  <c r="BW38" i="23916"/>
  <c r="BX38" i="23916" s="1"/>
  <c r="FI35" i="23916"/>
  <c r="FI33" i="23916"/>
  <c r="FI31" i="23916"/>
  <c r="FI30" i="23916"/>
  <c r="FI29" i="23916"/>
  <c r="FG35" i="23916"/>
  <c r="FG33" i="23916"/>
  <c r="FG31" i="23916"/>
  <c r="FG30" i="23916"/>
  <c r="FG29" i="23916"/>
  <c r="FE35" i="23916"/>
  <c r="FE33" i="23916"/>
  <c r="FE31" i="23916"/>
  <c r="FE30" i="23916"/>
  <c r="FE29" i="23916"/>
  <c r="AV35" i="23916"/>
  <c r="AV33" i="23916"/>
  <c r="AV31" i="23916"/>
  <c r="AT35" i="23916"/>
  <c r="AT33" i="23916"/>
  <c r="AT31" i="23916"/>
  <c r="AR35" i="23916"/>
  <c r="AR33" i="23916"/>
  <c r="AR31" i="23916"/>
  <c r="AP35" i="23916"/>
  <c r="AP33" i="23916"/>
  <c r="AP31" i="23916"/>
  <c r="AN35" i="23916"/>
  <c r="AN33" i="23916"/>
  <c r="AN31" i="23916"/>
  <c r="AN30" i="23916"/>
  <c r="AN29" i="23916"/>
  <c r="AL35" i="23916"/>
  <c r="AL33" i="23916"/>
  <c r="AL31" i="23916"/>
  <c r="AL30" i="23916"/>
  <c r="AL29" i="23916"/>
  <c r="AJ35" i="23916"/>
  <c r="AJ33" i="23916"/>
  <c r="AJ31" i="23916"/>
  <c r="AJ30" i="23916"/>
  <c r="AJ29" i="23916"/>
  <c r="AH35" i="23916"/>
  <c r="AH33" i="23916"/>
  <c r="AH31" i="23916"/>
  <c r="AH30" i="23916"/>
  <c r="AH29" i="23916"/>
  <c r="AF35" i="23916"/>
  <c r="AF33" i="23916"/>
  <c r="AF31" i="23916"/>
  <c r="AF30" i="23916"/>
  <c r="AF29" i="23916"/>
  <c r="AD35" i="23916"/>
  <c r="AD33" i="23916"/>
  <c r="AD31" i="23916"/>
  <c r="AD30" i="23916"/>
  <c r="AD29" i="23916"/>
  <c r="AB35" i="23916"/>
  <c r="AB33" i="23916"/>
  <c r="AB31" i="23916"/>
  <c r="AB30" i="23916"/>
  <c r="AB29" i="23916"/>
  <c r="Z35" i="23916"/>
  <c r="Z33" i="23916"/>
  <c r="Z31" i="23916"/>
  <c r="Z30" i="23916"/>
  <c r="Z29" i="23916"/>
  <c r="X35" i="23916"/>
  <c r="X33" i="23916"/>
  <c r="X31" i="23916"/>
  <c r="X30" i="23916"/>
  <c r="X29" i="23916"/>
  <c r="V35" i="23916"/>
  <c r="V33" i="23916"/>
  <c r="V31" i="23916"/>
  <c r="V30" i="23916"/>
  <c r="V29" i="23916"/>
  <c r="T35" i="23916"/>
  <c r="T33" i="23916"/>
  <c r="T31" i="23916"/>
  <c r="T30" i="23916"/>
  <c r="T29" i="23916"/>
  <c r="R35" i="23916"/>
  <c r="R33" i="23916"/>
  <c r="R31" i="23916"/>
  <c r="R30" i="23916"/>
  <c r="R29" i="23916"/>
  <c r="P35" i="23916"/>
  <c r="P33" i="23916"/>
  <c r="P31" i="23916"/>
  <c r="P30" i="23916"/>
  <c r="P29" i="23916"/>
  <c r="N35" i="23916"/>
  <c r="N33" i="23916"/>
  <c r="N31" i="23916"/>
  <c r="N30" i="23916"/>
  <c r="N29" i="23916"/>
  <c r="L35" i="23916"/>
  <c r="L33" i="23916"/>
  <c r="L31" i="23916"/>
  <c r="L30" i="23916"/>
  <c r="L29" i="23916"/>
  <c r="FJ34" i="23916"/>
  <c r="FH34" i="23916"/>
  <c r="FI34" i="23916" s="1"/>
  <c r="FF34" i="23916"/>
  <c r="FG34" i="23916" s="1"/>
  <c r="FD34" i="23916"/>
  <c r="FE34" i="23916" s="1"/>
  <c r="FB34" i="23916"/>
  <c r="EI35" i="23916"/>
  <c r="EG35" i="23916"/>
  <c r="EG37" i="23916" s="1"/>
  <c r="EE35" i="23916"/>
  <c r="EC35" i="23916"/>
  <c r="EC37" i="23916" s="1"/>
  <c r="EA35" i="23916"/>
  <c r="DY35" i="23916"/>
  <c r="DY37" i="23916" s="1"/>
  <c r="DW35" i="23916"/>
  <c r="DU35" i="23916"/>
  <c r="DU37" i="23916" s="1"/>
  <c r="DS35" i="23916"/>
  <c r="DQ35" i="23916"/>
  <c r="DQ37" i="23916" s="1"/>
  <c r="DO35" i="23916"/>
  <c r="DM35" i="23916"/>
  <c r="DM37" i="23916" s="1"/>
  <c r="DK35" i="23916"/>
  <c r="DI35" i="23916"/>
  <c r="DI37" i="23916" s="1"/>
  <c r="DG35" i="23916"/>
  <c r="DE35" i="23916"/>
  <c r="DE37" i="23916" s="1"/>
  <c r="DC35" i="23916"/>
  <c r="DA35" i="23916"/>
  <c r="DA37" i="23916" s="1"/>
  <c r="CY35" i="23916"/>
  <c r="CW35" i="23916"/>
  <c r="CW37" i="23916" s="1"/>
  <c r="CU35" i="23916"/>
  <c r="CS35" i="23916"/>
  <c r="CS37" i="23916" s="1"/>
  <c r="CQ35" i="23916"/>
  <c r="CO35" i="23916"/>
  <c r="CO37" i="23916" s="1"/>
  <c r="CM35" i="23916"/>
  <c r="CK35" i="23916"/>
  <c r="CK37" i="23916" s="1"/>
  <c r="CI35" i="23916"/>
  <c r="CG35" i="23916"/>
  <c r="CG37" i="23916" s="1"/>
  <c r="CE35" i="23916"/>
  <c r="CC35" i="23916"/>
  <c r="CC37" i="23916" s="1"/>
  <c r="CD37" i="23916" s="1"/>
  <c r="CA35" i="23916"/>
  <c r="BY35" i="23916"/>
  <c r="BY37" i="23916" s="1"/>
  <c r="BZ37" i="23916" s="1"/>
  <c r="BW35" i="23916"/>
  <c r="BU35" i="23916"/>
  <c r="BS35" i="23916"/>
  <c r="BQ35" i="23916"/>
  <c r="BO35" i="23916"/>
  <c r="BM35" i="23916"/>
  <c r="BK35" i="23916"/>
  <c r="BI35" i="23916"/>
  <c r="BE35" i="23916"/>
  <c r="BF35" i="23916" s="1"/>
  <c r="BC35" i="23916"/>
  <c r="BD35" i="23916" s="1"/>
  <c r="BA35" i="23916"/>
  <c r="BB35" i="23916" s="1"/>
  <c r="AX35" i="23916"/>
  <c r="EP34" i="23916"/>
  <c r="EO34" i="23916"/>
  <c r="EM34" i="23916"/>
  <c r="EN34" i="23916" s="1"/>
  <c r="EL34" i="23916"/>
  <c r="EK34" i="23916"/>
  <c r="EI34" i="23916"/>
  <c r="EJ34" i="23916" s="1"/>
  <c r="EH34" i="23916"/>
  <c r="EG34" i="23916"/>
  <c r="EE34" i="23916"/>
  <c r="EF34" i="23916" s="1"/>
  <c r="ED34" i="23916"/>
  <c r="EC34" i="23916"/>
  <c r="EA34" i="23916"/>
  <c r="EB34" i="23916" s="1"/>
  <c r="DZ34" i="23916"/>
  <c r="DY34" i="23916"/>
  <c r="DW34" i="23916"/>
  <c r="DX34" i="23916" s="1"/>
  <c r="DV34" i="23916"/>
  <c r="DU34" i="23916"/>
  <c r="DS34" i="23916"/>
  <c r="DT34" i="23916" s="1"/>
  <c r="DR34" i="23916"/>
  <c r="DQ34" i="23916"/>
  <c r="DO34" i="23916"/>
  <c r="DP34" i="23916" s="1"/>
  <c r="DN34" i="23916"/>
  <c r="DM34" i="23916"/>
  <c r="DK34" i="23916"/>
  <c r="DL34" i="23916" s="1"/>
  <c r="DJ34" i="23916"/>
  <c r="DI34" i="23916"/>
  <c r="DG34" i="23916"/>
  <c r="DH34" i="23916" s="1"/>
  <c r="DF34" i="23916"/>
  <c r="DE34" i="23916"/>
  <c r="DC34" i="23916"/>
  <c r="DD34" i="23916" s="1"/>
  <c r="DB34" i="23916"/>
  <c r="DA34" i="23916"/>
  <c r="CY34" i="23916"/>
  <c r="CZ34" i="23916" s="1"/>
  <c r="CX34" i="23916"/>
  <c r="CW34" i="23916"/>
  <c r="CU34" i="23916"/>
  <c r="CV34" i="23916" s="1"/>
  <c r="CT34" i="23916"/>
  <c r="CS34" i="23916"/>
  <c r="CQ34" i="23916"/>
  <c r="CR34" i="23916" s="1"/>
  <c r="CP34" i="23916"/>
  <c r="CO34" i="23916"/>
  <c r="CM34" i="23916"/>
  <c r="CN34" i="23916" s="1"/>
  <c r="CL34" i="23916"/>
  <c r="CK34" i="23916"/>
  <c r="CI34" i="23916"/>
  <c r="CJ34" i="23916" s="1"/>
  <c r="CH34" i="23916"/>
  <c r="CG34" i="23916"/>
  <c r="CE34" i="23916"/>
  <c r="CF34" i="23916" s="1"/>
  <c r="CD34" i="23916"/>
  <c r="CC34" i="23916"/>
  <c r="CA34" i="23916"/>
  <c r="CB34" i="23916" s="1"/>
  <c r="BZ34" i="23916"/>
  <c r="BY34" i="23916"/>
  <c r="BW34" i="23916"/>
  <c r="BX34" i="23916" s="1"/>
  <c r="BV34" i="23916"/>
  <c r="BU34" i="23916"/>
  <c r="BS34" i="23916"/>
  <c r="BT34" i="23916" s="1"/>
  <c r="BR34" i="23916"/>
  <c r="BQ34" i="23916"/>
  <c r="BO34" i="23916"/>
  <c r="BP34" i="23916" s="1"/>
  <c r="BN34" i="23916"/>
  <c r="BM34" i="23916"/>
  <c r="BK34" i="23916"/>
  <c r="BL34" i="23916" s="1"/>
  <c r="BI34" i="23916"/>
  <c r="BG34" i="23916"/>
  <c r="BH34" i="23916" s="1"/>
  <c r="BE34" i="23916"/>
  <c r="BC34" i="23916"/>
  <c r="BA34" i="23916"/>
  <c r="BB34" i="23916" s="1"/>
  <c r="AY34" i="23916"/>
  <c r="AW34" i="23916"/>
  <c r="AX34" i="23916" s="1"/>
  <c r="AU34" i="23916"/>
  <c r="AS34" i="23916"/>
  <c r="AQ34" i="23916"/>
  <c r="AO34" i="23916"/>
  <c r="AM34" i="23916"/>
  <c r="AK34" i="23916"/>
  <c r="AI34" i="23916"/>
  <c r="AG34" i="23916"/>
  <c r="AE34" i="23916"/>
  <c r="AC34" i="23916"/>
  <c r="AA34" i="23916"/>
  <c r="Y34" i="23916"/>
  <c r="W34" i="23916"/>
  <c r="U34" i="23916"/>
  <c r="S34" i="23916"/>
  <c r="Q34" i="23916"/>
  <c r="O34" i="23916"/>
  <c r="M34" i="23916"/>
  <c r="K34" i="23916"/>
  <c r="I34" i="23916"/>
  <c r="G34" i="23916"/>
  <c r="E34" i="23916"/>
  <c r="C34" i="23916"/>
  <c r="EN33" i="23916"/>
  <c r="EN31" i="23916"/>
  <c r="EN30" i="23916"/>
  <c r="EN29" i="23916"/>
  <c r="EN28" i="23916"/>
  <c r="EN26" i="23916"/>
  <c r="EN21" i="23916"/>
  <c r="EL33" i="23916"/>
  <c r="EL31" i="23916"/>
  <c r="EL30" i="23916"/>
  <c r="EL29" i="23916"/>
  <c r="EL28" i="23916"/>
  <c r="EL26" i="23916"/>
  <c r="EL21" i="23916"/>
  <c r="EJ33" i="23916"/>
  <c r="EJ31" i="23916"/>
  <c r="EJ30" i="23916"/>
  <c r="EJ29" i="23916"/>
  <c r="EJ28" i="23916"/>
  <c r="EJ26" i="23916"/>
  <c r="EJ25" i="23916"/>
  <c r="EJ23" i="23916"/>
  <c r="EJ21" i="23916"/>
  <c r="EH33" i="23916"/>
  <c r="EH31" i="23916"/>
  <c r="EH30" i="23916"/>
  <c r="EH29" i="23916"/>
  <c r="EF33" i="23916"/>
  <c r="EF31" i="23916"/>
  <c r="EF30" i="23916"/>
  <c r="EF29" i="23916"/>
  <c r="ED33" i="23916"/>
  <c r="ED31" i="23916"/>
  <c r="ED30" i="23916"/>
  <c r="ED29" i="23916"/>
  <c r="EB33" i="23916"/>
  <c r="EB31" i="23916"/>
  <c r="EB30" i="23916"/>
  <c r="EB29" i="23916"/>
  <c r="DZ33" i="23916"/>
  <c r="DZ31" i="23916"/>
  <c r="DZ30" i="23916"/>
  <c r="DZ29" i="23916"/>
  <c r="DX33" i="23916"/>
  <c r="DX31" i="23916"/>
  <c r="DX30" i="23916"/>
  <c r="DX29" i="23916"/>
  <c r="DV33" i="23916"/>
  <c r="DV31" i="23916"/>
  <c r="DV30" i="23916"/>
  <c r="DV29" i="23916"/>
  <c r="DT33" i="23916"/>
  <c r="DT31" i="23916"/>
  <c r="DT30" i="23916"/>
  <c r="DT29" i="23916"/>
  <c r="DR33" i="23916"/>
  <c r="DR31" i="23916"/>
  <c r="DR30" i="23916"/>
  <c r="DR29" i="23916"/>
  <c r="DP33" i="23916"/>
  <c r="DP31" i="23916"/>
  <c r="DP30" i="23916"/>
  <c r="DP29" i="23916"/>
  <c r="DN33" i="23916"/>
  <c r="DN31" i="23916"/>
  <c r="DN30" i="23916"/>
  <c r="DN29" i="23916"/>
  <c r="DL33" i="23916"/>
  <c r="DL31" i="23916"/>
  <c r="DL30" i="23916"/>
  <c r="DL29" i="23916"/>
  <c r="DJ33" i="23916"/>
  <c r="DJ31" i="23916"/>
  <c r="DJ30" i="23916"/>
  <c r="DJ29" i="23916"/>
  <c r="DH33" i="23916"/>
  <c r="DH31" i="23916"/>
  <c r="DH30" i="23916"/>
  <c r="DH29" i="23916"/>
  <c r="DF33" i="23916"/>
  <c r="DF31" i="23916"/>
  <c r="DF30" i="23916"/>
  <c r="DF29" i="23916"/>
  <c r="DD33" i="23916"/>
  <c r="DD31" i="23916"/>
  <c r="DD30" i="23916"/>
  <c r="DD29" i="23916"/>
  <c r="DB33" i="23916"/>
  <c r="DB31" i="23916"/>
  <c r="DB30" i="23916"/>
  <c r="DB29" i="23916"/>
  <c r="CZ33" i="23916"/>
  <c r="CZ31" i="23916"/>
  <c r="CZ30" i="23916"/>
  <c r="CZ29" i="23916"/>
  <c r="CX33" i="23916"/>
  <c r="CX31" i="23916"/>
  <c r="CX30" i="23916"/>
  <c r="CX29" i="23916"/>
  <c r="CV33" i="23916"/>
  <c r="CV31" i="23916"/>
  <c r="CV30" i="23916"/>
  <c r="CV29" i="23916"/>
  <c r="CT33" i="23916"/>
  <c r="CT31" i="23916"/>
  <c r="CT30" i="23916"/>
  <c r="CT29" i="23916"/>
  <c r="CR33" i="23916"/>
  <c r="CR31" i="23916"/>
  <c r="CR30" i="23916"/>
  <c r="CR29" i="23916"/>
  <c r="CP33" i="23916"/>
  <c r="CP31" i="23916"/>
  <c r="CP30" i="23916"/>
  <c r="CP29" i="23916"/>
  <c r="CN33" i="23916"/>
  <c r="CN31" i="23916"/>
  <c r="CN30" i="23916"/>
  <c r="CN29" i="23916"/>
  <c r="CL33" i="23916"/>
  <c r="CL31" i="23916"/>
  <c r="CL30" i="23916"/>
  <c r="CL29" i="23916"/>
  <c r="CJ33" i="23916"/>
  <c r="CJ31" i="23916"/>
  <c r="CJ30" i="23916"/>
  <c r="CJ29" i="23916"/>
  <c r="CH33" i="23916"/>
  <c r="CH31" i="23916"/>
  <c r="CH30" i="23916"/>
  <c r="CH29" i="23916"/>
  <c r="CF33" i="23916"/>
  <c r="CF31" i="23916"/>
  <c r="CF30" i="23916"/>
  <c r="CF29" i="23916"/>
  <c r="CD33" i="23916"/>
  <c r="CD31" i="23916"/>
  <c r="CD30" i="23916"/>
  <c r="CD29" i="23916"/>
  <c r="CB33" i="23916"/>
  <c r="CB31" i="23916"/>
  <c r="CB30" i="23916"/>
  <c r="CB29" i="23916"/>
  <c r="BZ33" i="23916"/>
  <c r="BZ31" i="23916"/>
  <c r="BZ30" i="23916"/>
  <c r="BZ29" i="23916"/>
  <c r="BX33" i="23916"/>
  <c r="BX31" i="23916"/>
  <c r="BX30" i="23916"/>
  <c r="BX29" i="23916"/>
  <c r="BV33" i="23916"/>
  <c r="BV31" i="23916"/>
  <c r="BV30" i="23916"/>
  <c r="BV29" i="23916"/>
  <c r="BT33" i="23916"/>
  <c r="BT31" i="23916"/>
  <c r="BT30" i="23916"/>
  <c r="BT29" i="23916"/>
  <c r="BR33" i="23916"/>
  <c r="BR31" i="23916"/>
  <c r="BR30" i="23916"/>
  <c r="BR29" i="23916"/>
  <c r="BP33" i="23916"/>
  <c r="BP31" i="23916"/>
  <c r="BP30" i="23916"/>
  <c r="BP29" i="23916"/>
  <c r="BN33" i="23916"/>
  <c r="BN31" i="23916"/>
  <c r="BN30" i="23916"/>
  <c r="BN29" i="23916"/>
  <c r="BL33" i="23916"/>
  <c r="BL31" i="23916"/>
  <c r="BJ33" i="23916"/>
  <c r="BJ31" i="23916"/>
  <c r="BH33" i="23916"/>
  <c r="BH31" i="23916"/>
  <c r="BF33" i="23916"/>
  <c r="BF31" i="23916"/>
  <c r="BD33" i="23916"/>
  <c r="BD31" i="23916"/>
  <c r="BB33" i="23916"/>
  <c r="BB31" i="23916"/>
  <c r="AZ33" i="23916"/>
  <c r="AZ31" i="23916"/>
  <c r="AX33" i="23916"/>
  <c r="AX31" i="23916"/>
  <c r="FJ32" i="23916"/>
  <c r="FH32" i="23916"/>
  <c r="FF32" i="23916"/>
  <c r="FD32" i="23916"/>
  <c r="FE32" i="23916" s="1"/>
  <c r="FB32" i="23916"/>
  <c r="EK32" i="23916"/>
  <c r="EL32" i="23916" s="1"/>
  <c r="EG32" i="23916"/>
  <c r="EE32" i="23916"/>
  <c r="EC32" i="23916"/>
  <c r="EA32" i="23916"/>
  <c r="EJ32" i="23916" s="1"/>
  <c r="DY32" i="23916"/>
  <c r="DW32" i="23916"/>
  <c r="DU32" i="23916"/>
  <c r="DS32" i="23916"/>
  <c r="DQ32" i="23916"/>
  <c r="DO32" i="23916"/>
  <c r="DM32" i="23916"/>
  <c r="DK32" i="23916"/>
  <c r="DI32" i="23916"/>
  <c r="DG32" i="23916"/>
  <c r="DE32" i="23916"/>
  <c r="DC32" i="23916"/>
  <c r="DA32" i="23916"/>
  <c r="CY32" i="23916"/>
  <c r="CW32" i="23916"/>
  <c r="CU32" i="23916"/>
  <c r="CS32" i="23916"/>
  <c r="CQ32" i="23916"/>
  <c r="CO32" i="23916"/>
  <c r="CM32" i="23916"/>
  <c r="CK32" i="23916"/>
  <c r="CI32" i="23916"/>
  <c r="CG32" i="23916"/>
  <c r="CE32" i="23916"/>
  <c r="CC32" i="23916"/>
  <c r="CA32" i="23916"/>
  <c r="BY32" i="23916"/>
  <c r="BW32" i="23916"/>
  <c r="BU32" i="23916"/>
  <c r="BS32" i="23916"/>
  <c r="BQ32" i="23916"/>
  <c r="BO32" i="23916"/>
  <c r="BM32" i="23916"/>
  <c r="BK32" i="23916"/>
  <c r="BI32" i="23916"/>
  <c r="BG32" i="23916"/>
  <c r="BE32" i="23916"/>
  <c r="BC32" i="23916"/>
  <c r="BA32" i="23916"/>
  <c r="AY32" i="23916"/>
  <c r="AW32" i="23916"/>
  <c r="AU32" i="23916"/>
  <c r="AS32" i="23916"/>
  <c r="AQ32" i="23916"/>
  <c r="AO32" i="23916"/>
  <c r="AM32" i="23916"/>
  <c r="AK32" i="23916"/>
  <c r="AI32" i="23916"/>
  <c r="AG32" i="23916"/>
  <c r="AE32" i="23916"/>
  <c r="AC32" i="23916"/>
  <c r="AA32" i="23916"/>
  <c r="Y32" i="23916"/>
  <c r="W32" i="23916"/>
  <c r="U32" i="23916"/>
  <c r="S32" i="23916"/>
  <c r="Q32" i="23916"/>
  <c r="O32" i="23916"/>
  <c r="M32" i="23916"/>
  <c r="K32" i="23916"/>
  <c r="I32" i="23916"/>
  <c r="G32" i="23916"/>
  <c r="E32" i="23916"/>
  <c r="C32" i="23916"/>
  <c r="FV35" i="23916"/>
  <c r="FN35" i="23916"/>
  <c r="FL35" i="23916"/>
  <c r="FM35" i="23916" s="1"/>
  <c r="FK35" i="23916"/>
  <c r="FK34" i="23916"/>
  <c r="GN33" i="23916"/>
  <c r="GN34" i="23916" s="1"/>
  <c r="GO34" i="23916" s="1"/>
  <c r="GL33" i="23916"/>
  <c r="GL34" i="23916" s="1"/>
  <c r="GJ33" i="23916"/>
  <c r="GJ34" i="23916" s="1"/>
  <c r="GH33" i="23916"/>
  <c r="GH34" i="23916" s="1"/>
  <c r="GF33" i="23916"/>
  <c r="GF34" i="23916" s="1"/>
  <c r="GG34" i="23916" s="1"/>
  <c r="GD33" i="23916"/>
  <c r="GD34" i="23916" s="1"/>
  <c r="GB33" i="23916"/>
  <c r="GB34" i="23916" s="1"/>
  <c r="FZ33" i="23916"/>
  <c r="FZ34" i="23916" s="1"/>
  <c r="FX33" i="23916"/>
  <c r="FX34" i="23916" s="1"/>
  <c r="FV33" i="23916"/>
  <c r="FV34" i="23916" s="1"/>
  <c r="FT33" i="23916"/>
  <c r="FT34" i="23916" s="1"/>
  <c r="FR33" i="23916"/>
  <c r="FR34" i="23916" s="1"/>
  <c r="FP33" i="23916"/>
  <c r="FP34" i="23916" s="1"/>
  <c r="FN33" i="23916"/>
  <c r="FN34" i="23916" s="1"/>
  <c r="FL33" i="23916"/>
  <c r="FL34" i="23916" s="1"/>
  <c r="FM34" i="23916" s="1"/>
  <c r="FK33" i="23916"/>
  <c r="FK32" i="23916"/>
  <c r="GN31" i="23916"/>
  <c r="GN32" i="23916" s="1"/>
  <c r="GL31" i="23916"/>
  <c r="GL32" i="23916" s="1"/>
  <c r="GJ31" i="23916"/>
  <c r="GJ32" i="23916" s="1"/>
  <c r="GK32" i="23916" s="1"/>
  <c r="GH31" i="23916"/>
  <c r="GH32" i="23916" s="1"/>
  <c r="GF31" i="23916"/>
  <c r="GF32" i="23916" s="1"/>
  <c r="GD31" i="23916"/>
  <c r="GD32" i="23916" s="1"/>
  <c r="GB31" i="23916"/>
  <c r="GB32" i="23916" s="1"/>
  <c r="GC32" i="23916" s="1"/>
  <c r="FZ31" i="23916"/>
  <c r="FZ32" i="23916" s="1"/>
  <c r="FX31" i="23916"/>
  <c r="FX32" i="23916" s="1"/>
  <c r="FR31" i="23916"/>
  <c r="FR32" i="23916" s="1"/>
  <c r="FP31" i="23916"/>
  <c r="FP32" i="23916" s="1"/>
  <c r="FQ32" i="23916" s="1"/>
  <c r="FN31" i="23916"/>
  <c r="FN32" i="23916" s="1"/>
  <c r="FL31" i="23916"/>
  <c r="FL32" i="23916" s="1"/>
  <c r="FK31" i="23916"/>
  <c r="EX33" i="23916"/>
  <c r="EW33" i="23916"/>
  <c r="EW34" i="23916" s="1"/>
  <c r="EX34" i="23916" s="1"/>
  <c r="EU33" i="23916"/>
  <c r="EU34" i="23916" s="1"/>
  <c r="EV34" i="23916" s="1"/>
  <c r="ET33" i="23916"/>
  <c r="ES33" i="23916"/>
  <c r="ES34" i="23916" s="1"/>
  <c r="ET34" i="23916" s="1"/>
  <c r="EQ33" i="23916"/>
  <c r="EQ34" i="23916" s="1"/>
  <c r="ER34" i="23916" s="1"/>
  <c r="EP33" i="23916"/>
  <c r="EQ32" i="23916"/>
  <c r="ER32" i="23916" s="1"/>
  <c r="EX31" i="23916"/>
  <c r="EW31" i="23916"/>
  <c r="EU31" i="23916"/>
  <c r="EV31" i="23916" s="1"/>
  <c r="ET31" i="23916"/>
  <c r="ES31" i="23916"/>
  <c r="EQ31" i="23916"/>
  <c r="EQ40" i="23916" s="1"/>
  <c r="ER40" i="23916" s="1"/>
  <c r="EP31" i="23916"/>
  <c r="EP30" i="23916"/>
  <c r="EP29" i="23916"/>
  <c r="EP28" i="23916"/>
  <c r="EP26" i="23916"/>
  <c r="EP21" i="23916"/>
  <c r="GN30" i="23916"/>
  <c r="GL30" i="23916"/>
  <c r="GJ30" i="23916"/>
  <c r="GH30" i="23916"/>
  <c r="GH38" i="23916" s="1"/>
  <c r="GF30" i="23916"/>
  <c r="GD30" i="23916"/>
  <c r="GB30" i="23916"/>
  <c r="FZ30" i="23916"/>
  <c r="FZ38" i="23916" s="1"/>
  <c r="FX30" i="23916"/>
  <c r="FW30" i="23916"/>
  <c r="GN29" i="23916"/>
  <c r="GN40" i="23916" s="1"/>
  <c r="GL29" i="23916"/>
  <c r="GJ29" i="23916"/>
  <c r="GJ40" i="23916" s="1"/>
  <c r="GH29" i="23916"/>
  <c r="GF29" i="23916"/>
  <c r="GF40" i="23916" s="1"/>
  <c r="GD29" i="23916"/>
  <c r="GB29" i="23916"/>
  <c r="GB40" i="23916" s="1"/>
  <c r="FZ29" i="23916"/>
  <c r="FX29" i="23916"/>
  <c r="FX40" i="23916" s="1"/>
  <c r="FW29" i="23916"/>
  <c r="FR30" i="23916"/>
  <c r="FU30" i="23916" s="1"/>
  <c r="FP30" i="23916"/>
  <c r="FN30" i="23916"/>
  <c r="FO30" i="23916" s="1"/>
  <c r="FL30" i="23916"/>
  <c r="FM30" i="23916" s="1"/>
  <c r="FK30" i="23916"/>
  <c r="FR29" i="23916"/>
  <c r="FR40" i="23916" s="1"/>
  <c r="FP29" i="23916"/>
  <c r="FN29" i="23916"/>
  <c r="FQ29" i="23916" s="1"/>
  <c r="FM29" i="23916"/>
  <c r="FL29" i="23916"/>
  <c r="FK29" i="23916"/>
  <c r="GN28" i="23916"/>
  <c r="GN27" i="23916"/>
  <c r="GN26" i="23916"/>
  <c r="GN21" i="23916"/>
  <c r="GL28" i="23916"/>
  <c r="GL26" i="23916"/>
  <c r="GL27" i="23916" s="1"/>
  <c r="GL25" i="23916"/>
  <c r="GL23" i="23916"/>
  <c r="GL24" i="23916" s="1"/>
  <c r="GL21" i="23916"/>
  <c r="EQ28" i="23916"/>
  <c r="ER28" i="23916" s="1"/>
  <c r="EQ27" i="23916"/>
  <c r="EQ26" i="23916"/>
  <c r="EQ25" i="23916"/>
  <c r="EQ24" i="23916"/>
  <c r="ER24" i="23916" s="1"/>
  <c r="EQ23" i="23916"/>
  <c r="EQ22" i="23916"/>
  <c r="EQ21" i="23916"/>
  <c r="GO26" i="23916"/>
  <c r="FJ27" i="23916"/>
  <c r="FH27" i="23916"/>
  <c r="FI27" i="23916" s="1"/>
  <c r="FF27" i="23916"/>
  <c r="FG27" i="23916" s="1"/>
  <c r="FD27" i="23916"/>
  <c r="FB27" i="23916"/>
  <c r="EG27" i="23916"/>
  <c r="EE27" i="23916"/>
  <c r="EM27" i="23916" s="1"/>
  <c r="EC27" i="23916"/>
  <c r="EA27" i="23916"/>
  <c r="EJ27" i="23916" s="1"/>
  <c r="DY27" i="23916"/>
  <c r="DW27" i="23916"/>
  <c r="DU27" i="23916"/>
  <c r="DS27" i="23916"/>
  <c r="DQ27" i="23916"/>
  <c r="DO27" i="23916"/>
  <c r="DM27" i="23916"/>
  <c r="DK27" i="23916"/>
  <c r="DI27" i="23916"/>
  <c r="DG27" i="23916"/>
  <c r="DE27" i="23916"/>
  <c r="DC27" i="23916"/>
  <c r="DA27" i="23916"/>
  <c r="CY27" i="23916"/>
  <c r="CW27" i="23916"/>
  <c r="CU27" i="23916"/>
  <c r="CS27" i="23916"/>
  <c r="CQ27" i="23916"/>
  <c r="CO27" i="23916"/>
  <c r="CM27" i="23916"/>
  <c r="CK27" i="23916"/>
  <c r="CI27" i="23916"/>
  <c r="CG27" i="23916"/>
  <c r="CE27" i="23916"/>
  <c r="CC27" i="23916"/>
  <c r="CA27" i="23916"/>
  <c r="BY27" i="23916"/>
  <c r="BW27" i="23916"/>
  <c r="BU27" i="23916"/>
  <c r="BS27" i="23916"/>
  <c r="BQ27" i="23916"/>
  <c r="BO27" i="23916"/>
  <c r="BM27" i="23916"/>
  <c r="BK27" i="23916"/>
  <c r="BI27" i="23916"/>
  <c r="BG27" i="23916"/>
  <c r="BE27" i="23916"/>
  <c r="BC27" i="23916"/>
  <c r="BA27" i="23916"/>
  <c r="AY27" i="23916"/>
  <c r="AW27" i="23916"/>
  <c r="AU27" i="23916"/>
  <c r="AS27" i="23916"/>
  <c r="AQ27" i="23916"/>
  <c r="AO27" i="23916"/>
  <c r="AM27" i="23916"/>
  <c r="AK27" i="23916"/>
  <c r="AI27" i="23916"/>
  <c r="AG27" i="23916"/>
  <c r="AE27" i="23916"/>
  <c r="AC27" i="23916"/>
  <c r="AA27" i="23916"/>
  <c r="Y27" i="23916"/>
  <c r="W27" i="23916"/>
  <c r="U27" i="23916"/>
  <c r="S27" i="23916"/>
  <c r="Q27" i="23916"/>
  <c r="O27" i="23916"/>
  <c r="M27" i="23916"/>
  <c r="K27" i="23916"/>
  <c r="I27" i="23916"/>
  <c r="G27" i="23916"/>
  <c r="E27" i="23916"/>
  <c r="C27" i="23916"/>
  <c r="FI26" i="23916"/>
  <c r="FI23" i="23916"/>
  <c r="FI21" i="23916"/>
  <c r="FG26" i="23916"/>
  <c r="FG23" i="23916"/>
  <c r="FG21" i="23916"/>
  <c r="FE26" i="23916"/>
  <c r="FE25" i="23916"/>
  <c r="FE23" i="23916"/>
  <c r="FE21" i="23916"/>
  <c r="EH26" i="23916"/>
  <c r="EH25" i="23916"/>
  <c r="EH23" i="23916"/>
  <c r="EH21" i="23916"/>
  <c r="EF26" i="23916"/>
  <c r="EF25" i="23916"/>
  <c r="EF23" i="23916"/>
  <c r="EF21" i="23916"/>
  <c r="ED26" i="23916"/>
  <c r="ED25" i="23916"/>
  <c r="ED23" i="23916"/>
  <c r="ED21" i="23916"/>
  <c r="EB26" i="23916"/>
  <c r="EB25" i="23916"/>
  <c r="EB23" i="23916"/>
  <c r="EB21" i="23916"/>
  <c r="DZ26" i="23916"/>
  <c r="DZ25" i="23916"/>
  <c r="DZ23" i="23916"/>
  <c r="DZ21" i="23916"/>
  <c r="DX26" i="23916"/>
  <c r="DX25" i="23916"/>
  <c r="DX23" i="23916"/>
  <c r="DX21" i="23916"/>
  <c r="DV26" i="23916"/>
  <c r="DV25" i="23916"/>
  <c r="DV23" i="23916"/>
  <c r="DV21" i="23916"/>
  <c r="DT26" i="23916"/>
  <c r="DT25" i="23916"/>
  <c r="DT23" i="23916"/>
  <c r="DT21" i="23916"/>
  <c r="DR26" i="23916"/>
  <c r="DR25" i="23916"/>
  <c r="DR23" i="23916"/>
  <c r="DR21" i="23916"/>
  <c r="DP26" i="23916"/>
  <c r="DP25" i="23916"/>
  <c r="DP23" i="23916"/>
  <c r="DP21" i="23916"/>
  <c r="DN26" i="23916"/>
  <c r="DN25" i="23916"/>
  <c r="DN23" i="23916"/>
  <c r="DN21" i="23916"/>
  <c r="DL26" i="23916"/>
  <c r="DL25" i="23916"/>
  <c r="DL23" i="23916"/>
  <c r="DL21" i="23916"/>
  <c r="DJ26" i="23916"/>
  <c r="DJ25" i="23916"/>
  <c r="DJ23" i="23916"/>
  <c r="DJ21" i="23916"/>
  <c r="DH26" i="23916"/>
  <c r="DH25" i="23916"/>
  <c r="DH23" i="23916"/>
  <c r="DH21" i="23916"/>
  <c r="DF26" i="23916"/>
  <c r="DF25" i="23916"/>
  <c r="DF23" i="23916"/>
  <c r="DF21" i="23916"/>
  <c r="DD26" i="23916"/>
  <c r="DD25" i="23916"/>
  <c r="DD23" i="23916"/>
  <c r="DD21" i="23916"/>
  <c r="DB26" i="23916"/>
  <c r="DB25" i="23916"/>
  <c r="DB23" i="23916"/>
  <c r="DB21" i="23916"/>
  <c r="CZ26" i="23916"/>
  <c r="CZ25" i="23916"/>
  <c r="CZ23" i="23916"/>
  <c r="CZ21" i="23916"/>
  <c r="CX26" i="23916"/>
  <c r="CX25" i="23916"/>
  <c r="CX23" i="23916"/>
  <c r="CX21" i="23916"/>
  <c r="CV26" i="23916"/>
  <c r="CV25" i="23916"/>
  <c r="CV23" i="23916"/>
  <c r="CV21" i="23916"/>
  <c r="CT26" i="23916"/>
  <c r="CT25" i="23916"/>
  <c r="CT23" i="23916"/>
  <c r="CT21" i="23916"/>
  <c r="CR26" i="23916"/>
  <c r="CR23" i="23916"/>
  <c r="CR21" i="23916"/>
  <c r="CP26" i="23916"/>
  <c r="CP23" i="23916"/>
  <c r="CP21" i="23916"/>
  <c r="CN26" i="23916"/>
  <c r="CN23" i="23916"/>
  <c r="CN21" i="23916"/>
  <c r="CL26" i="23916"/>
  <c r="CL23" i="23916"/>
  <c r="CL21" i="23916"/>
  <c r="CJ26" i="23916"/>
  <c r="CJ23" i="23916"/>
  <c r="CJ21" i="23916"/>
  <c r="CH26" i="23916"/>
  <c r="CH23" i="23916"/>
  <c r="CH21" i="23916"/>
  <c r="CF26" i="23916"/>
  <c r="CF23" i="23916"/>
  <c r="CF21" i="23916"/>
  <c r="CD26" i="23916"/>
  <c r="CD23" i="23916"/>
  <c r="CD21" i="23916"/>
  <c r="CB26" i="23916"/>
  <c r="CB23" i="23916"/>
  <c r="CB21" i="23916"/>
  <c r="BZ26" i="23916"/>
  <c r="BZ23" i="23916"/>
  <c r="BZ21" i="23916"/>
  <c r="BX26" i="23916"/>
  <c r="BX23" i="23916"/>
  <c r="BX21" i="23916"/>
  <c r="BV26" i="23916"/>
  <c r="BV23" i="23916"/>
  <c r="BV21" i="23916"/>
  <c r="BT26" i="23916"/>
  <c r="BT23" i="23916"/>
  <c r="BT21" i="23916"/>
  <c r="BR26" i="23916"/>
  <c r="BR23" i="23916"/>
  <c r="BR21" i="23916"/>
  <c r="BP26" i="23916"/>
  <c r="BP23" i="23916"/>
  <c r="BP21" i="23916"/>
  <c r="BN26" i="23916"/>
  <c r="BN23" i="23916"/>
  <c r="BN21" i="23916"/>
  <c r="BL26" i="23916"/>
  <c r="BL23" i="23916"/>
  <c r="BL21" i="23916"/>
  <c r="BJ26" i="23916"/>
  <c r="BJ23" i="23916"/>
  <c r="BJ21" i="23916"/>
  <c r="BH26" i="23916"/>
  <c r="BH23" i="23916"/>
  <c r="BH21" i="23916"/>
  <c r="BF26" i="23916"/>
  <c r="BF23" i="23916"/>
  <c r="BF21" i="23916"/>
  <c r="BD26" i="23916"/>
  <c r="BD23" i="23916"/>
  <c r="BD21" i="23916"/>
  <c r="BB26" i="23916"/>
  <c r="BB23" i="23916"/>
  <c r="BB21" i="23916"/>
  <c r="AZ26" i="23916"/>
  <c r="AZ23" i="23916"/>
  <c r="AZ21" i="23916"/>
  <c r="AX26" i="23916"/>
  <c r="AX23" i="23916"/>
  <c r="AX21" i="23916"/>
  <c r="AV26" i="23916"/>
  <c r="AV23" i="23916"/>
  <c r="AV21" i="23916"/>
  <c r="AT26" i="23916"/>
  <c r="AT23" i="23916"/>
  <c r="AT21" i="23916"/>
  <c r="AR26" i="23916"/>
  <c r="AR23" i="23916"/>
  <c r="AR21" i="23916"/>
  <c r="AP26" i="23916"/>
  <c r="AP23" i="23916"/>
  <c r="AP21" i="23916"/>
  <c r="AN26" i="23916"/>
  <c r="AN23" i="23916"/>
  <c r="AN21" i="23916"/>
  <c r="AL26" i="23916"/>
  <c r="AL23" i="23916"/>
  <c r="AL21" i="23916"/>
  <c r="AJ26" i="23916"/>
  <c r="AJ23" i="23916"/>
  <c r="AJ21" i="23916"/>
  <c r="AH26" i="23916"/>
  <c r="AH23" i="23916"/>
  <c r="AH21" i="23916"/>
  <c r="AF26" i="23916"/>
  <c r="AF23" i="23916"/>
  <c r="AF21" i="23916"/>
  <c r="AD26" i="23916"/>
  <c r="AD23" i="23916"/>
  <c r="AD21" i="23916"/>
  <c r="AB26" i="23916"/>
  <c r="AB23" i="23916"/>
  <c r="AB21" i="23916"/>
  <c r="Z26" i="23916"/>
  <c r="Z23" i="23916"/>
  <c r="Z21" i="23916"/>
  <c r="X26" i="23916"/>
  <c r="X23" i="23916"/>
  <c r="X21" i="23916"/>
  <c r="V26" i="23916"/>
  <c r="V23" i="23916"/>
  <c r="V21" i="23916"/>
  <c r="T26" i="23916"/>
  <c r="T23" i="23916"/>
  <c r="T21" i="23916"/>
  <c r="R26" i="23916"/>
  <c r="R23" i="23916"/>
  <c r="R21" i="23916"/>
  <c r="P26" i="23916"/>
  <c r="P23" i="23916"/>
  <c r="P21" i="23916"/>
  <c r="N26" i="23916"/>
  <c r="N23" i="23916"/>
  <c r="N21" i="23916"/>
  <c r="L26" i="23916"/>
  <c r="L23" i="23916"/>
  <c r="L21" i="23916"/>
  <c r="GY25" i="23916"/>
  <c r="GY23" i="23916"/>
  <c r="GW25" i="23916"/>
  <c r="GW23" i="23916"/>
  <c r="GU25" i="23916"/>
  <c r="GU23" i="23916"/>
  <c r="FJ25" i="23916"/>
  <c r="FK25" i="23916" s="1"/>
  <c r="FJ24" i="23916"/>
  <c r="FK24" i="23916" s="1"/>
  <c r="FH25" i="23916"/>
  <c r="FI25" i="23916" s="1"/>
  <c r="FH24" i="23916"/>
  <c r="FF25" i="23916"/>
  <c r="FG25" i="23916" s="1"/>
  <c r="FF24" i="23916"/>
  <c r="FG24" i="23916" s="1"/>
  <c r="EO25" i="23916"/>
  <c r="EP25" i="23916" s="1"/>
  <c r="EO23" i="23916"/>
  <c r="EO41" i="23916" s="1"/>
  <c r="EP41" i="23916" s="1"/>
  <c r="EO22" i="23916"/>
  <c r="EP22" i="23916" s="1"/>
  <c r="EM25" i="23916"/>
  <c r="EN25" i="23916" s="1"/>
  <c r="EM23" i="23916"/>
  <c r="EM41" i="23916" s="1"/>
  <c r="EN41" i="23916" s="1"/>
  <c r="EK25" i="23916"/>
  <c r="EL25" i="23916" s="1"/>
  <c r="EK24" i="23916"/>
  <c r="EL24" i="23916" s="1"/>
  <c r="EK23" i="23916"/>
  <c r="EK41" i="23916" s="1"/>
  <c r="EL41" i="23916" s="1"/>
  <c r="CI25" i="23916"/>
  <c r="CR25" i="23916" s="1"/>
  <c r="CI24" i="23916"/>
  <c r="CG25" i="23916"/>
  <c r="CP25" i="23916" s="1"/>
  <c r="CG24" i="23916"/>
  <c r="CE25" i="23916"/>
  <c r="CN25" i="23916" s="1"/>
  <c r="CE24" i="23916"/>
  <c r="CC25" i="23916"/>
  <c r="CL25" i="23916" s="1"/>
  <c r="CC24" i="23916"/>
  <c r="CA25" i="23916"/>
  <c r="CB25" i="23916" s="1"/>
  <c r="CA24" i="23916"/>
  <c r="BY25" i="23916"/>
  <c r="BZ25" i="23916" s="1"/>
  <c r="BY24" i="23916"/>
  <c r="BW25" i="23916"/>
  <c r="BX25" i="23916" s="1"/>
  <c r="BW24" i="23916"/>
  <c r="BU25" i="23916"/>
  <c r="BV25" i="23916" s="1"/>
  <c r="BU24" i="23916"/>
  <c r="BS25" i="23916"/>
  <c r="BT25" i="23916" s="1"/>
  <c r="BS24" i="23916"/>
  <c r="BQ25" i="23916"/>
  <c r="BR25" i="23916" s="1"/>
  <c r="BQ24" i="23916"/>
  <c r="BO25" i="23916"/>
  <c r="BP25" i="23916" s="1"/>
  <c r="BO24" i="23916"/>
  <c r="BM25" i="23916"/>
  <c r="BN25" i="23916" s="1"/>
  <c r="BM24" i="23916"/>
  <c r="BK25" i="23916"/>
  <c r="BL25" i="23916" s="1"/>
  <c r="BK24" i="23916"/>
  <c r="BI25" i="23916"/>
  <c r="BJ25" i="23916" s="1"/>
  <c r="BI24" i="23916"/>
  <c r="BG25" i="23916"/>
  <c r="BH25" i="23916" s="1"/>
  <c r="BG24" i="23916"/>
  <c r="BH24" i="23916" s="1"/>
  <c r="BE25" i="23916"/>
  <c r="BF25" i="23916" s="1"/>
  <c r="BE24" i="23916"/>
  <c r="BC25" i="23916"/>
  <c r="BD25" i="23916" s="1"/>
  <c r="BC24" i="23916"/>
  <c r="BA25" i="23916"/>
  <c r="BB25" i="23916" s="1"/>
  <c r="BA24" i="23916"/>
  <c r="AY25" i="23916"/>
  <c r="AZ25" i="23916" s="1"/>
  <c r="AY24" i="23916"/>
  <c r="AZ24" i="23916" s="1"/>
  <c r="AW25" i="23916"/>
  <c r="AX25" i="23916" s="1"/>
  <c r="AW24" i="23916"/>
  <c r="AU25" i="23916"/>
  <c r="AV25" i="23916" s="1"/>
  <c r="AU24" i="23916"/>
  <c r="AV24" i="23916" s="1"/>
  <c r="AS25" i="23916"/>
  <c r="AT25" i="23916" s="1"/>
  <c r="AS24" i="23916"/>
  <c r="AQ25" i="23916"/>
  <c r="AR25" i="23916" s="1"/>
  <c r="AQ24" i="23916"/>
  <c r="AO25" i="23916"/>
  <c r="AP25" i="23916" s="1"/>
  <c r="AO24" i="23916"/>
  <c r="AM25" i="23916"/>
  <c r="AN25" i="23916" s="1"/>
  <c r="AM24" i="23916"/>
  <c r="AK25" i="23916"/>
  <c r="AL25" i="23916" s="1"/>
  <c r="AK24" i="23916"/>
  <c r="AI25" i="23916"/>
  <c r="AJ25" i="23916" s="1"/>
  <c r="AI24" i="23916"/>
  <c r="AG25" i="23916"/>
  <c r="AH25" i="23916" s="1"/>
  <c r="AG24" i="23916"/>
  <c r="AE25" i="23916"/>
  <c r="AF25" i="23916" s="1"/>
  <c r="AE24" i="23916"/>
  <c r="AC25" i="23916"/>
  <c r="AD25" i="23916" s="1"/>
  <c r="AC24" i="23916"/>
  <c r="AA25" i="23916"/>
  <c r="AB25" i="23916" s="1"/>
  <c r="AA24" i="23916"/>
  <c r="Y25" i="23916"/>
  <c r="Z25" i="23916" s="1"/>
  <c r="Y24" i="23916"/>
  <c r="W25" i="23916"/>
  <c r="X25" i="23916" s="1"/>
  <c r="W24" i="23916"/>
  <c r="U25" i="23916"/>
  <c r="V25" i="23916" s="1"/>
  <c r="U24" i="23916"/>
  <c r="S25" i="23916"/>
  <c r="T25" i="23916" s="1"/>
  <c r="S24" i="23916"/>
  <c r="Q25" i="23916"/>
  <c r="R25" i="23916" s="1"/>
  <c r="Q24" i="23916"/>
  <c r="O25" i="23916"/>
  <c r="P25" i="23916" s="1"/>
  <c r="O24" i="23916"/>
  <c r="M25" i="23916"/>
  <c r="N25" i="23916" s="1"/>
  <c r="M24" i="23916"/>
  <c r="K25" i="23916"/>
  <c r="L25" i="23916" s="1"/>
  <c r="K24" i="23916"/>
  <c r="I25" i="23916"/>
  <c r="I24" i="23916"/>
  <c r="G25" i="23916"/>
  <c r="G24" i="23916"/>
  <c r="E25" i="23916"/>
  <c r="E24" i="23916"/>
  <c r="C25" i="23916"/>
  <c r="C24" i="23916"/>
  <c r="GX24" i="23916"/>
  <c r="GV24" i="23916"/>
  <c r="GT24" i="23916"/>
  <c r="GR24" i="23916"/>
  <c r="FD24" i="23916"/>
  <c r="FE24" i="23916" s="1"/>
  <c r="FB24" i="23916"/>
  <c r="EG24" i="23916"/>
  <c r="EE24" i="23916"/>
  <c r="EC24" i="23916"/>
  <c r="EA24" i="23916"/>
  <c r="DY24" i="23916"/>
  <c r="DZ24" i="23916" s="1"/>
  <c r="DW24" i="23916"/>
  <c r="DU24" i="23916"/>
  <c r="DS24" i="23916"/>
  <c r="DQ24" i="23916"/>
  <c r="DO24" i="23916"/>
  <c r="DM24" i="23916"/>
  <c r="DK24" i="23916"/>
  <c r="DI24" i="23916"/>
  <c r="DG24" i="23916"/>
  <c r="DE24" i="23916"/>
  <c r="DC24" i="23916"/>
  <c r="DA24" i="23916"/>
  <c r="CY24" i="23916"/>
  <c r="CW24" i="23916"/>
  <c r="CU24" i="23916"/>
  <c r="CS24" i="23916"/>
  <c r="CQ24" i="23916"/>
  <c r="CR24" i="23916" s="1"/>
  <c r="CO24" i="23916"/>
  <c r="CP24" i="23916" s="1"/>
  <c r="CM24" i="23916"/>
  <c r="CK24" i="23916"/>
  <c r="CL24" i="23916" s="1"/>
  <c r="FJ22" i="23916"/>
  <c r="FK22" i="23916" s="1"/>
  <c r="FH22" i="23916"/>
  <c r="FI22" i="23916" s="1"/>
  <c r="FF22" i="23916"/>
  <c r="FD22" i="23916"/>
  <c r="FB22" i="23916"/>
  <c r="EG22" i="23916"/>
  <c r="EE22" i="23916"/>
  <c r="EC22" i="23916"/>
  <c r="EA22" i="23916"/>
  <c r="EJ22" i="23916" s="1"/>
  <c r="DY22" i="23916"/>
  <c r="DW22" i="23916"/>
  <c r="DU22" i="23916"/>
  <c r="DV22" i="23916" s="1"/>
  <c r="DS22" i="23916"/>
  <c r="DQ22" i="23916"/>
  <c r="DO22" i="23916"/>
  <c r="DM22" i="23916"/>
  <c r="DK22" i="23916"/>
  <c r="DI22" i="23916"/>
  <c r="DG22" i="23916"/>
  <c r="DE22" i="23916"/>
  <c r="DF22" i="23916" s="1"/>
  <c r="DC22" i="23916"/>
  <c r="DA22" i="23916"/>
  <c r="CY22" i="23916"/>
  <c r="CW22" i="23916"/>
  <c r="CU22" i="23916"/>
  <c r="CV22" i="23916" s="1"/>
  <c r="CS22" i="23916"/>
  <c r="CQ22" i="23916"/>
  <c r="CO22" i="23916"/>
  <c r="CM22" i="23916"/>
  <c r="CK22" i="23916"/>
  <c r="CI22" i="23916"/>
  <c r="CG22" i="23916"/>
  <c r="CE22" i="23916"/>
  <c r="CF22" i="23916" s="1"/>
  <c r="CC22" i="23916"/>
  <c r="CA22" i="23916"/>
  <c r="BY22" i="23916"/>
  <c r="BW22" i="23916"/>
  <c r="BX22" i="23916" s="1"/>
  <c r="BU22" i="23916"/>
  <c r="BS22" i="23916"/>
  <c r="BQ22" i="23916"/>
  <c r="BR22" i="23916" s="1"/>
  <c r="BO22" i="23916"/>
  <c r="BM22" i="23916"/>
  <c r="BK22" i="23916"/>
  <c r="BI22" i="23916"/>
  <c r="BG22" i="23916"/>
  <c r="BE22" i="23916"/>
  <c r="BC22" i="23916"/>
  <c r="BA22" i="23916"/>
  <c r="BB22" i="23916" s="1"/>
  <c r="AY22" i="23916"/>
  <c r="AW22" i="23916"/>
  <c r="AU22" i="23916"/>
  <c r="AS22" i="23916"/>
  <c r="AQ22" i="23916"/>
  <c r="AR22" i="23916" s="1"/>
  <c r="AO22" i="23916"/>
  <c r="AM22" i="23916"/>
  <c r="AK22" i="23916"/>
  <c r="AI22" i="23916"/>
  <c r="AJ22" i="23916" s="1"/>
  <c r="AG22" i="23916"/>
  <c r="AE22" i="23916"/>
  <c r="AC22" i="23916"/>
  <c r="AA22" i="23916"/>
  <c r="Y22" i="23916"/>
  <c r="W22" i="23916"/>
  <c r="U22" i="23916"/>
  <c r="V22" i="23916" s="1"/>
  <c r="S22" i="23916"/>
  <c r="T22" i="23916" s="1"/>
  <c r="Q22" i="23916"/>
  <c r="O22" i="23916"/>
  <c r="M22" i="23916"/>
  <c r="K22" i="23916"/>
  <c r="I22" i="23916"/>
  <c r="G22" i="23916"/>
  <c r="E22" i="23916"/>
  <c r="C22" i="23916"/>
  <c r="GJ26" i="23916"/>
  <c r="GH26" i="23916"/>
  <c r="GF26" i="23916"/>
  <c r="GG26" i="23916" s="1"/>
  <c r="GD26" i="23916"/>
  <c r="GE26" i="23916" s="1"/>
  <c r="GB26" i="23916"/>
  <c r="FZ26" i="23916"/>
  <c r="FX26" i="23916"/>
  <c r="FY26" i="23916" s="1"/>
  <c r="FV26" i="23916"/>
  <c r="FW26" i="23916" s="1"/>
  <c r="FT26" i="23916"/>
  <c r="FR26" i="23916"/>
  <c r="FP26" i="23916"/>
  <c r="FQ26" i="23916" s="1"/>
  <c r="FN26" i="23916"/>
  <c r="FO26" i="23916" s="1"/>
  <c r="FL26" i="23916"/>
  <c r="FM26" i="23916" s="1"/>
  <c r="FK26" i="23916"/>
  <c r="GK25" i="23916"/>
  <c r="GJ25" i="23916"/>
  <c r="GM25" i="23916" s="1"/>
  <c r="GH25" i="23916"/>
  <c r="GI25" i="23916" s="1"/>
  <c r="GG25" i="23916"/>
  <c r="GF25" i="23916"/>
  <c r="GD25" i="23916"/>
  <c r="GE25" i="23916" s="1"/>
  <c r="GC25" i="23916"/>
  <c r="GB25" i="23916"/>
  <c r="FZ25" i="23916"/>
  <c r="FV25" i="23916"/>
  <c r="FR25" i="23916"/>
  <c r="FN25" i="23916"/>
  <c r="GJ24" i="23916"/>
  <c r="GH24" i="23916"/>
  <c r="GB24" i="23916"/>
  <c r="FZ24" i="23916"/>
  <c r="FT24" i="23916"/>
  <c r="FR24" i="23916"/>
  <c r="FL24" i="23916"/>
  <c r="GK23" i="23916"/>
  <c r="GJ23" i="23916"/>
  <c r="GH23" i="23916"/>
  <c r="GI23" i="23916" s="1"/>
  <c r="GG23" i="23916"/>
  <c r="GF23" i="23916"/>
  <c r="GF24" i="23916" s="1"/>
  <c r="GD23" i="23916"/>
  <c r="GD24" i="23916" s="1"/>
  <c r="GE24" i="23916" s="1"/>
  <c r="GC23" i="23916"/>
  <c r="GB23" i="23916"/>
  <c r="FZ23" i="23916"/>
  <c r="GA23" i="23916" s="1"/>
  <c r="FY23" i="23916"/>
  <c r="FX23" i="23916"/>
  <c r="FX24" i="23916" s="1"/>
  <c r="FV23" i="23916"/>
  <c r="FV24" i="23916" s="1"/>
  <c r="FW24" i="23916" s="1"/>
  <c r="FU23" i="23916"/>
  <c r="FT23" i="23916"/>
  <c r="FR23" i="23916"/>
  <c r="FS23" i="23916" s="1"/>
  <c r="FQ23" i="23916"/>
  <c r="FP23" i="23916"/>
  <c r="FP24" i="23916" s="1"/>
  <c r="FN23" i="23916"/>
  <c r="FN24" i="23916" s="1"/>
  <c r="FO24" i="23916" s="1"/>
  <c r="FM23" i="23916"/>
  <c r="FL23" i="23916"/>
  <c r="FK23" i="23916"/>
  <c r="GJ22" i="23916"/>
  <c r="GH22" i="23916"/>
  <c r="GB22" i="23916"/>
  <c r="FZ22" i="23916"/>
  <c r="FT22" i="23916"/>
  <c r="FR22" i="23916"/>
  <c r="FL22" i="23916"/>
  <c r="GK21" i="23916"/>
  <c r="GJ21" i="23916"/>
  <c r="GJ41" i="23916" s="1"/>
  <c r="GH21" i="23916"/>
  <c r="GH41" i="23916" s="1"/>
  <c r="GG21" i="23916"/>
  <c r="GF21" i="23916"/>
  <c r="GD21" i="23916"/>
  <c r="GD41" i="23916" s="1"/>
  <c r="GE41" i="23916" s="1"/>
  <c r="GC21" i="23916"/>
  <c r="GB21" i="23916"/>
  <c r="GB41" i="23916" s="1"/>
  <c r="FZ21" i="23916"/>
  <c r="FZ41" i="23916" s="1"/>
  <c r="FY21" i="23916"/>
  <c r="FX21" i="23916"/>
  <c r="FV21" i="23916"/>
  <c r="FV41" i="23916" s="1"/>
  <c r="FW41" i="23916" s="1"/>
  <c r="FU21" i="23916"/>
  <c r="FT21" i="23916"/>
  <c r="FT41" i="23916" s="1"/>
  <c r="FR21" i="23916"/>
  <c r="FR41" i="23916" s="1"/>
  <c r="FQ21" i="23916"/>
  <c r="FP21" i="23916"/>
  <c r="FN21" i="23916"/>
  <c r="FN22" i="23916" s="1"/>
  <c r="FO22" i="23916" s="1"/>
  <c r="FM21" i="23916"/>
  <c r="FL21" i="23916"/>
  <c r="FK21" i="23916"/>
  <c r="ES30" i="23916"/>
  <c r="ES38" i="23916" s="1"/>
  <c r="ET38" i="23916" s="1"/>
  <c r="ER30" i="23916"/>
  <c r="EU29" i="23916"/>
  <c r="ET29" i="23916"/>
  <c r="ES29" i="23916"/>
  <c r="ER29" i="23916"/>
  <c r="EW28" i="23916"/>
  <c r="EX28" i="23916" s="1"/>
  <c r="EU28" i="23916"/>
  <c r="EV28" i="23916" s="1"/>
  <c r="ES28" i="23916"/>
  <c r="ER27" i="23916"/>
  <c r="EW26" i="23916"/>
  <c r="EX26" i="23916" s="1"/>
  <c r="EU26" i="23916"/>
  <c r="ES26" i="23916"/>
  <c r="ET26" i="23916" s="1"/>
  <c r="ER26" i="23916"/>
  <c r="EX25" i="23916"/>
  <c r="EW25" i="23916"/>
  <c r="EU25" i="23916"/>
  <c r="EV25" i="23916" s="1"/>
  <c r="ES24" i="23916"/>
  <c r="ET24" i="23916" s="1"/>
  <c r="EW23" i="23916"/>
  <c r="EX23" i="23916" s="1"/>
  <c r="EV23" i="23916"/>
  <c r="EU23" i="23916"/>
  <c r="ES23" i="23916"/>
  <c r="ET23" i="23916" s="1"/>
  <c r="ER23" i="23916"/>
  <c r="ER22" i="23916"/>
  <c r="EX21" i="23916"/>
  <c r="EW21" i="23916"/>
  <c r="EU21" i="23916"/>
  <c r="EV21" i="23916" s="1"/>
  <c r="ET21" i="23916"/>
  <c r="ES21" i="23916"/>
  <c r="GN9" i="23916"/>
  <c r="GO9" i="23916" s="1"/>
  <c r="GL12" i="23916"/>
  <c r="GM12" i="23916" s="1"/>
  <c r="GL9" i="23916"/>
  <c r="GM9" i="23916" s="1"/>
  <c r="GJ12" i="23916"/>
  <c r="GJ9" i="23916"/>
  <c r="GH12" i="23916"/>
  <c r="GI12" i="23916" s="1"/>
  <c r="GH9" i="23916"/>
  <c r="GF12" i="23916"/>
  <c r="GF9" i="23916"/>
  <c r="GG9" i="23916" s="1"/>
  <c r="GD12" i="23916"/>
  <c r="GE12" i="23916" s="1"/>
  <c r="GD9" i="23916"/>
  <c r="GE9" i="23916" s="1"/>
  <c r="GB12" i="23916"/>
  <c r="GC12" i="23916" s="1"/>
  <c r="GB9" i="23916"/>
  <c r="EQ9" i="23916"/>
  <c r="EO12" i="23916"/>
  <c r="EO9" i="23916"/>
  <c r="EM12" i="23916"/>
  <c r="EM9" i="23916"/>
  <c r="EN9" i="23916" s="1"/>
  <c r="EK12" i="23916"/>
  <c r="EK9" i="23916"/>
  <c r="EI12" i="23916"/>
  <c r="EJ12" i="23916" s="1"/>
  <c r="EI9" i="23916"/>
  <c r="EG12" i="23916"/>
  <c r="EG9" i="23916"/>
  <c r="EE12" i="23916"/>
  <c r="EE9" i="23916"/>
  <c r="EF9" i="23916" s="1"/>
  <c r="EC12" i="23916"/>
  <c r="EC9" i="23916"/>
  <c r="EA12" i="23916"/>
  <c r="EA9" i="23916"/>
  <c r="DY12" i="23916"/>
  <c r="DY9" i="23916"/>
  <c r="DW12" i="23916"/>
  <c r="DW9" i="23916"/>
  <c r="DX9" i="23916" s="1"/>
  <c r="DU12" i="23916"/>
  <c r="DU9" i="23916"/>
  <c r="DS12" i="23916"/>
  <c r="DS9" i="23916"/>
  <c r="DQ12" i="23916"/>
  <c r="DQ9" i="23916"/>
  <c r="DO12" i="23916"/>
  <c r="DO9" i="23916"/>
  <c r="DP9" i="23916" s="1"/>
  <c r="DM12" i="23916"/>
  <c r="DM9" i="23916"/>
  <c r="DK12" i="23916"/>
  <c r="DK9" i="23916"/>
  <c r="DI12" i="23916"/>
  <c r="DI9" i="23916"/>
  <c r="DG12" i="23916"/>
  <c r="DG9" i="23916"/>
  <c r="DH9" i="23916" s="1"/>
  <c r="DE12" i="23916"/>
  <c r="DE9" i="23916"/>
  <c r="DC12" i="23916"/>
  <c r="DC9" i="23916"/>
  <c r="DA12" i="23916"/>
  <c r="DA9" i="23916"/>
  <c r="CY12" i="23916"/>
  <c r="CY9" i="23916"/>
  <c r="CZ9" i="23916" s="1"/>
  <c r="CW12" i="23916"/>
  <c r="CW9" i="23916"/>
  <c r="CU12" i="23916"/>
  <c r="CU9" i="23916"/>
  <c r="CS12" i="23916"/>
  <c r="CT12" i="23916" s="1"/>
  <c r="CS9" i="23916"/>
  <c r="CQ12" i="23916"/>
  <c r="CR12" i="23916" s="1"/>
  <c r="CQ9" i="23916"/>
  <c r="CR9" i="23916" s="1"/>
  <c r="CO12" i="23916"/>
  <c r="CP12" i="23916" s="1"/>
  <c r="CO9" i="23916"/>
  <c r="CM12" i="23916"/>
  <c r="CN12" i="23916" s="1"/>
  <c r="CM9" i="23916"/>
  <c r="GK9" i="23916"/>
  <c r="GI9" i="23916"/>
  <c r="GC9" i="23916"/>
  <c r="ER9" i="23916"/>
  <c r="EP9" i="23916"/>
  <c r="EL9" i="23916"/>
  <c r="EJ9" i="23916"/>
  <c r="EH9" i="23916"/>
  <c r="ED9" i="23916"/>
  <c r="EB9" i="23916"/>
  <c r="DZ9" i="23916"/>
  <c r="DV9" i="23916"/>
  <c r="DT9" i="23916"/>
  <c r="DR9" i="23916"/>
  <c r="DN9" i="23916"/>
  <c r="DL9" i="23916"/>
  <c r="DJ9" i="23916"/>
  <c r="DF9" i="23916"/>
  <c r="DD9" i="23916"/>
  <c r="DB9" i="23916"/>
  <c r="CX9" i="23916"/>
  <c r="CV9" i="23916"/>
  <c r="CT9" i="23916"/>
  <c r="CP9" i="23916"/>
  <c r="CN9" i="23916"/>
  <c r="GY5" i="23916"/>
  <c r="GY4" i="23916"/>
  <c r="GW5" i="23916"/>
  <c r="GW4" i="23916"/>
  <c r="GU5" i="23916"/>
  <c r="GU4" i="23916"/>
  <c r="GS5" i="23916"/>
  <c r="GS4" i="23916"/>
  <c r="GQ5" i="23916"/>
  <c r="GQ4" i="23916"/>
  <c r="GO5" i="23916"/>
  <c r="GO4" i="23916"/>
  <c r="GM5" i="23916"/>
  <c r="GM4" i="23916"/>
  <c r="GK5" i="23916"/>
  <c r="GK4" i="23916"/>
  <c r="GI5" i="23916"/>
  <c r="GI4" i="23916"/>
  <c r="GG5" i="23916"/>
  <c r="GG4" i="23916"/>
  <c r="GE5" i="23916"/>
  <c r="GE4" i="23916"/>
  <c r="GC5" i="23916"/>
  <c r="GC4" i="23916"/>
  <c r="GA5" i="23916"/>
  <c r="GA4" i="23916"/>
  <c r="FY5" i="23916"/>
  <c r="FY4" i="23916"/>
  <c r="FW5" i="23916"/>
  <c r="FW4" i="23916"/>
  <c r="FU5" i="23916"/>
  <c r="FU4" i="23916"/>
  <c r="FS5" i="23916"/>
  <c r="FS4" i="23916"/>
  <c r="FQ5" i="23916"/>
  <c r="FQ4" i="23916"/>
  <c r="FO5" i="23916"/>
  <c r="FO4" i="23916"/>
  <c r="FM5" i="23916"/>
  <c r="FM4" i="23916"/>
  <c r="FK5" i="23916"/>
  <c r="FK4" i="23916"/>
  <c r="FI5" i="23916"/>
  <c r="FI4" i="23916"/>
  <c r="FG5" i="23916"/>
  <c r="FG4" i="23916"/>
  <c r="FE5" i="23916"/>
  <c r="FE4" i="23916"/>
  <c r="EX5" i="23916"/>
  <c r="EX4" i="23916"/>
  <c r="EV5" i="23916"/>
  <c r="EV4" i="23916"/>
  <c r="ET5" i="23916"/>
  <c r="ET4" i="23916"/>
  <c r="ER5" i="23916"/>
  <c r="ER4" i="23916"/>
  <c r="EP5" i="23916"/>
  <c r="EP4" i="23916"/>
  <c r="EN5" i="23916"/>
  <c r="EN4" i="23916"/>
  <c r="EL5" i="23916"/>
  <c r="EL4" i="23916"/>
  <c r="EJ5" i="23916"/>
  <c r="EJ4" i="23916"/>
  <c r="EH5" i="23916"/>
  <c r="EH4" i="23916"/>
  <c r="EF5" i="23916"/>
  <c r="EF4" i="23916"/>
  <c r="ED5" i="23916"/>
  <c r="ED4" i="23916"/>
  <c r="EB5" i="23916"/>
  <c r="EB4" i="23916"/>
  <c r="DZ5" i="23916"/>
  <c r="DZ4" i="23916"/>
  <c r="DX5" i="23916"/>
  <c r="DX4" i="23916"/>
  <c r="DV5" i="23916"/>
  <c r="DV4" i="23916"/>
  <c r="DT5" i="23916"/>
  <c r="DT4" i="23916"/>
  <c r="DR5" i="23916"/>
  <c r="DR4" i="23916"/>
  <c r="DP5" i="23916"/>
  <c r="DP4" i="23916"/>
  <c r="DN5" i="23916"/>
  <c r="DN4" i="23916"/>
  <c r="DL5" i="23916"/>
  <c r="DL4" i="23916"/>
  <c r="DJ5" i="23916"/>
  <c r="DJ4" i="23916"/>
  <c r="DH5" i="23916"/>
  <c r="DH4" i="23916"/>
  <c r="DF5" i="23916"/>
  <c r="DF4" i="23916"/>
  <c r="DD5" i="23916"/>
  <c r="DD4" i="23916"/>
  <c r="DB5" i="23916"/>
  <c r="DB4" i="23916"/>
  <c r="CZ5" i="23916"/>
  <c r="CZ4" i="23916"/>
  <c r="CX5" i="23916"/>
  <c r="CX4" i="23916"/>
  <c r="CV5" i="23916"/>
  <c r="CV4" i="23916"/>
  <c r="CT5" i="23916"/>
  <c r="CT4" i="23916"/>
  <c r="CR5" i="23916"/>
  <c r="CR4" i="23916"/>
  <c r="CP5" i="23916"/>
  <c r="CP4" i="23916"/>
  <c r="CN5" i="23916"/>
  <c r="CN4" i="23916"/>
  <c r="CL5" i="23916"/>
  <c r="CL4" i="23916"/>
  <c r="CJ5" i="23916"/>
  <c r="CJ4" i="23916"/>
  <c r="CH5" i="23916"/>
  <c r="CH4" i="23916"/>
  <c r="CF5" i="23916"/>
  <c r="CF4" i="23916"/>
  <c r="CD5" i="23916"/>
  <c r="CD4" i="23916"/>
  <c r="CB5" i="23916"/>
  <c r="CB4" i="23916"/>
  <c r="BZ5" i="23916"/>
  <c r="BZ4" i="23916"/>
  <c r="BX5" i="23916"/>
  <c r="BX4" i="23916"/>
  <c r="BV5" i="23916"/>
  <c r="BV4" i="23916"/>
  <c r="BT5" i="23916"/>
  <c r="BT4" i="23916"/>
  <c r="BR5" i="23916"/>
  <c r="BR4" i="23916"/>
  <c r="BP5" i="23916"/>
  <c r="BP4" i="23916"/>
  <c r="BN5" i="23916"/>
  <c r="BN4" i="23916"/>
  <c r="BL5" i="23916"/>
  <c r="BL4" i="23916"/>
  <c r="BJ5" i="23916"/>
  <c r="BJ4" i="23916"/>
  <c r="BH5" i="23916"/>
  <c r="BH4" i="23916"/>
  <c r="BF5" i="23916"/>
  <c r="BF4" i="23916"/>
  <c r="BD5" i="23916"/>
  <c r="BD4" i="23916"/>
  <c r="BB5" i="23916"/>
  <c r="BB4" i="23916"/>
  <c r="AZ5" i="23916"/>
  <c r="AZ4" i="23916"/>
  <c r="AX5" i="23916"/>
  <c r="AX4" i="23916"/>
  <c r="AV5" i="23916"/>
  <c r="AV4" i="23916"/>
  <c r="AT5" i="23916"/>
  <c r="AT4" i="23916"/>
  <c r="AR5" i="23916"/>
  <c r="AR4" i="23916"/>
  <c r="AP5" i="23916"/>
  <c r="AP4" i="23916"/>
  <c r="AN5" i="23916"/>
  <c r="AN4" i="23916"/>
  <c r="AL5" i="23916"/>
  <c r="AL4" i="23916"/>
  <c r="AJ5" i="23916"/>
  <c r="AJ4" i="23916"/>
  <c r="AH5" i="23916"/>
  <c r="AH4" i="23916"/>
  <c r="AF5" i="23916"/>
  <c r="AF4" i="23916"/>
  <c r="AD5" i="23916"/>
  <c r="AD4" i="23916"/>
  <c r="AB5" i="23916"/>
  <c r="AB4" i="23916"/>
  <c r="Z5" i="23916"/>
  <c r="Z4" i="23916"/>
  <c r="X5" i="23916"/>
  <c r="X4" i="23916"/>
  <c r="V5" i="23916"/>
  <c r="V4" i="23916"/>
  <c r="T5" i="23916"/>
  <c r="T4" i="23916"/>
  <c r="R5" i="23916"/>
  <c r="R4" i="23916"/>
  <c r="P5" i="23916"/>
  <c r="P4" i="23916"/>
  <c r="N5" i="23916"/>
  <c r="N4" i="23916"/>
  <c r="L5" i="23916"/>
  <c r="L4" i="23916"/>
  <c r="FQ24" i="23916" l="1"/>
  <c r="GG24" i="23916"/>
  <c r="CB52" i="23916"/>
  <c r="CA60" i="23916"/>
  <c r="FY24" i="23916"/>
  <c r="DD22" i="23916"/>
  <c r="DT22" i="23916"/>
  <c r="DH24" i="23916"/>
  <c r="DP24" i="23916"/>
  <c r="DX24" i="23916"/>
  <c r="EF24" i="23916"/>
  <c r="L24" i="23916"/>
  <c r="P24" i="23916"/>
  <c r="T24" i="23916"/>
  <c r="X24" i="23916"/>
  <c r="AB24" i="23916"/>
  <c r="AF24" i="23916"/>
  <c r="AJ24" i="23916"/>
  <c r="AN24" i="23916"/>
  <c r="AR24" i="23916"/>
  <c r="BD24" i="23916"/>
  <c r="BL24" i="23916"/>
  <c r="BP24" i="23916"/>
  <c r="BT24" i="23916"/>
  <c r="BX24" i="23916"/>
  <c r="CB24" i="23916"/>
  <c r="CF24" i="23916"/>
  <c r="CJ24" i="23916"/>
  <c r="R27" i="23916"/>
  <c r="Z27" i="23916"/>
  <c r="AH27" i="23916"/>
  <c r="AP27" i="23916"/>
  <c r="AX27" i="23916"/>
  <c r="BF27" i="23916"/>
  <c r="BN27" i="23916"/>
  <c r="BV27" i="23916"/>
  <c r="CD27" i="23916"/>
  <c r="CL27" i="23916"/>
  <c r="CT27" i="23916"/>
  <c r="DB27" i="23916"/>
  <c r="DJ27" i="23916"/>
  <c r="DR27" i="23916"/>
  <c r="DZ27" i="23916"/>
  <c r="EH27" i="23916"/>
  <c r="GN23" i="23916"/>
  <c r="GN24" i="23916" s="1"/>
  <c r="GO24" i="23916" s="1"/>
  <c r="R32" i="23916"/>
  <c r="Z32" i="23916"/>
  <c r="AH32" i="23916"/>
  <c r="AP32" i="23916"/>
  <c r="AX32" i="23916"/>
  <c r="BF32" i="23916"/>
  <c r="BN32" i="23916"/>
  <c r="BV32" i="23916"/>
  <c r="CD32" i="23916"/>
  <c r="CL32" i="23916"/>
  <c r="CT32" i="23916"/>
  <c r="DB32" i="23916"/>
  <c r="DJ32" i="23916"/>
  <c r="DR32" i="23916"/>
  <c r="DZ32" i="23916"/>
  <c r="EH32" i="23916"/>
  <c r="R34" i="23916"/>
  <c r="Z34" i="23916"/>
  <c r="AH34" i="23916"/>
  <c r="AP34" i="23916"/>
  <c r="BF34" i="23916"/>
  <c r="BJ34" i="23916"/>
  <c r="BL35" i="23916"/>
  <c r="BT35" i="23916"/>
  <c r="CB35" i="23916"/>
  <c r="CJ35" i="23916"/>
  <c r="CR35" i="23916"/>
  <c r="CZ35" i="23916"/>
  <c r="DH35" i="23916"/>
  <c r="DP35" i="23916"/>
  <c r="DX35" i="23916"/>
  <c r="EF35" i="23916"/>
  <c r="EM35" i="23916"/>
  <c r="EN35" i="23916" s="1"/>
  <c r="V45" i="23916"/>
  <c r="Z45" i="23916"/>
  <c r="FP45" i="23916"/>
  <c r="AZ45" i="23916"/>
  <c r="FT45" i="23916"/>
  <c r="BP45" i="23916"/>
  <c r="FX45" i="23916"/>
  <c r="CF45" i="23916"/>
  <c r="CN45" i="23916"/>
  <c r="CV45" i="23916"/>
  <c r="DD45" i="23916"/>
  <c r="DL45" i="23916"/>
  <c r="DT45" i="23916"/>
  <c r="FK51" i="23916"/>
  <c r="FS51" i="23916"/>
  <c r="GA51" i="23916"/>
  <c r="GI51" i="23916"/>
  <c r="P49" i="23916"/>
  <c r="W50" i="23916"/>
  <c r="AV52" i="23916"/>
  <c r="AU60" i="23916"/>
  <c r="AV60" i="23916" s="1"/>
  <c r="BP52" i="23916"/>
  <c r="DH52" i="23916"/>
  <c r="DG60" i="23916"/>
  <c r="DH60" i="23916" s="1"/>
  <c r="EB52" i="23916"/>
  <c r="FF82" i="23916"/>
  <c r="FG59" i="23916"/>
  <c r="FV132" i="23916"/>
  <c r="FW59" i="23916"/>
  <c r="GL132" i="23916"/>
  <c r="GM59" i="23916"/>
  <c r="FL111" i="23916"/>
  <c r="FM65" i="23916"/>
  <c r="GB111" i="23916"/>
  <c r="GC65" i="23916"/>
  <c r="X67" i="23916"/>
  <c r="AF67" i="23916"/>
  <c r="AN67" i="23916"/>
  <c r="AV67" i="23916"/>
  <c r="BD67" i="23916"/>
  <c r="BL67" i="23916"/>
  <c r="BT67" i="23916"/>
  <c r="CB67" i="23916"/>
  <c r="CJ67" i="23916"/>
  <c r="CZ67" i="23916"/>
  <c r="DH67" i="23916"/>
  <c r="DP67" i="23916"/>
  <c r="DX67" i="23916"/>
  <c r="EF67" i="23916"/>
  <c r="EN67" i="23916"/>
  <c r="K97" i="23916"/>
  <c r="L74" i="23916"/>
  <c r="AB74" i="23916"/>
  <c r="FT79" i="23916"/>
  <c r="FU77" i="23916"/>
  <c r="P115" i="23916"/>
  <c r="FK90" i="23916"/>
  <c r="FI90" i="23916"/>
  <c r="FS90" i="23916"/>
  <c r="FQ90" i="23916"/>
  <c r="FX154" i="23916"/>
  <c r="GA90" i="23916"/>
  <c r="FY90" i="23916"/>
  <c r="GF154" i="23916"/>
  <c r="GI90" i="23916"/>
  <c r="GG90" i="23916"/>
  <c r="GN154" i="23916"/>
  <c r="GO90" i="23916"/>
  <c r="GI24" i="23916"/>
  <c r="DL22" i="23916"/>
  <c r="CV12" i="23916"/>
  <c r="DL12" i="23916"/>
  <c r="DT12" i="23916"/>
  <c r="EB12" i="23916"/>
  <c r="FM22" i="23916"/>
  <c r="GK22" i="23916"/>
  <c r="FM24" i="23916"/>
  <c r="GK24" i="23916"/>
  <c r="GA26" i="23916"/>
  <c r="L27" i="23916"/>
  <c r="T27" i="23916"/>
  <c r="AB27" i="23916"/>
  <c r="AJ27" i="23916"/>
  <c r="AR27" i="23916"/>
  <c r="AZ27" i="23916"/>
  <c r="BH27" i="23916"/>
  <c r="BP27" i="23916"/>
  <c r="BX27" i="23916"/>
  <c r="CF27" i="23916"/>
  <c r="CN27" i="23916"/>
  <c r="CV27" i="23916"/>
  <c r="DD27" i="23916"/>
  <c r="DL27" i="23916"/>
  <c r="DT27" i="23916"/>
  <c r="FK27" i="23916"/>
  <c r="EQ41" i="23916"/>
  <c r="ER41" i="23916" s="1"/>
  <c r="GL41" i="23916"/>
  <c r="GN25" i="23916"/>
  <c r="GZ25" i="23916" s="1"/>
  <c r="FO29" i="23916"/>
  <c r="FS29" i="23916"/>
  <c r="FQ30" i="23916"/>
  <c r="FY29" i="23916"/>
  <c r="GC29" i="23916"/>
  <c r="GG29" i="23916"/>
  <c r="GK29" i="23916"/>
  <c r="GO29" i="23916"/>
  <c r="GB38" i="23916"/>
  <c r="GJ38" i="23916"/>
  <c r="EP23" i="23916"/>
  <c r="GP33" i="23916"/>
  <c r="L32" i="23916"/>
  <c r="T32" i="23916"/>
  <c r="AB32" i="23916"/>
  <c r="AJ32" i="23916"/>
  <c r="AR32" i="23916"/>
  <c r="AZ32" i="23916"/>
  <c r="BH32" i="23916"/>
  <c r="BP32" i="23916"/>
  <c r="BX32" i="23916"/>
  <c r="CF32" i="23916"/>
  <c r="CN32" i="23916"/>
  <c r="CV32" i="23916"/>
  <c r="DD32" i="23916"/>
  <c r="DL32" i="23916"/>
  <c r="DT32" i="23916"/>
  <c r="L34" i="23916"/>
  <c r="T34" i="23916"/>
  <c r="AB34" i="23916"/>
  <c r="AJ34" i="23916"/>
  <c r="AR34" i="23916"/>
  <c r="BN35" i="23916"/>
  <c r="BV35" i="23916"/>
  <c r="EO35" i="23916"/>
  <c r="EO37" i="23916" s="1"/>
  <c r="FL52" i="23916"/>
  <c r="FT52" i="23916"/>
  <c r="GB52" i="23916"/>
  <c r="K50" i="23916"/>
  <c r="L49" i="23916"/>
  <c r="R48" i="23916"/>
  <c r="Q52" i="23916"/>
  <c r="Q60" i="23916" s="1"/>
  <c r="R60" i="23916" s="1"/>
  <c r="EP48" i="23916"/>
  <c r="EO52" i="23916"/>
  <c r="EO60" i="23916" s="1"/>
  <c r="EO50" i="23916"/>
  <c r="BD52" i="23916"/>
  <c r="BC60" i="23916"/>
  <c r="BD60" i="23916" s="1"/>
  <c r="DP52" i="23916"/>
  <c r="DO60" i="23916"/>
  <c r="DP60" i="23916" s="1"/>
  <c r="GT55" i="23916"/>
  <c r="GU55" i="23916" s="1"/>
  <c r="GU54" i="23916"/>
  <c r="FR132" i="23916"/>
  <c r="FS59" i="23916"/>
  <c r="GH132" i="23916"/>
  <c r="GI59" i="23916"/>
  <c r="DX60" i="23916"/>
  <c r="FH111" i="23916"/>
  <c r="FI65" i="23916"/>
  <c r="FX111" i="23916"/>
  <c r="FY65" i="23916"/>
  <c r="I70" i="23916"/>
  <c r="I137" i="23916" s="1"/>
  <c r="T97" i="23916"/>
  <c r="FP79" i="23916"/>
  <c r="FQ77" i="23916"/>
  <c r="GF79" i="23916"/>
  <c r="GG77" i="23916"/>
  <c r="GA24" i="23916"/>
  <c r="DD12" i="23916"/>
  <c r="GC22" i="23916"/>
  <c r="FU24" i="23916"/>
  <c r="GI26" i="23916"/>
  <c r="N22" i="23916"/>
  <c r="AD22" i="23916"/>
  <c r="AL22" i="23916"/>
  <c r="AT22" i="23916"/>
  <c r="BJ22" i="23916"/>
  <c r="BZ22" i="23916"/>
  <c r="CH22" i="23916"/>
  <c r="CP22" i="23916"/>
  <c r="CX22" i="23916"/>
  <c r="DN22" i="23916"/>
  <c r="ED22" i="23916"/>
  <c r="FE22" i="23916"/>
  <c r="CT24" i="23916"/>
  <c r="DB24" i="23916"/>
  <c r="DJ24" i="23916"/>
  <c r="DR24" i="23916"/>
  <c r="EH24" i="23916"/>
  <c r="GG12" i="23916"/>
  <c r="GK12" i="23916"/>
  <c r="ER21" i="23916"/>
  <c r="ER25" i="23916"/>
  <c r="EV29" i="23916"/>
  <c r="FO21" i="23916"/>
  <c r="FS21" i="23916"/>
  <c r="FW21" i="23916"/>
  <c r="GA21" i="23916"/>
  <c r="GE21" i="23916"/>
  <c r="GI21" i="23916"/>
  <c r="FV22" i="23916"/>
  <c r="FW22" i="23916" s="1"/>
  <c r="GD22" i="23916"/>
  <c r="GE22" i="23916" s="1"/>
  <c r="FO23" i="23916"/>
  <c r="FW23" i="23916"/>
  <c r="GE23" i="23916"/>
  <c r="FU26" i="23916"/>
  <c r="GC26" i="23916"/>
  <c r="GM26" i="23916"/>
  <c r="P22" i="23916"/>
  <c r="X22" i="23916"/>
  <c r="AF22" i="23916"/>
  <c r="AN22" i="23916"/>
  <c r="AV22" i="23916"/>
  <c r="BD22" i="23916"/>
  <c r="BL22" i="23916"/>
  <c r="BT22" i="23916"/>
  <c r="CB22" i="23916"/>
  <c r="CJ22" i="23916"/>
  <c r="CR22" i="23916"/>
  <c r="CZ22" i="23916"/>
  <c r="DH22" i="23916"/>
  <c r="DP22" i="23916"/>
  <c r="DX22" i="23916"/>
  <c r="EF22" i="23916"/>
  <c r="FG22" i="23916"/>
  <c r="CN24" i="23916"/>
  <c r="CV24" i="23916"/>
  <c r="DD24" i="23916"/>
  <c r="DL24" i="23916"/>
  <c r="DT24" i="23916"/>
  <c r="EB24" i="23916"/>
  <c r="GY24" i="23916"/>
  <c r="N24" i="23916"/>
  <c r="R24" i="23916"/>
  <c r="V24" i="23916"/>
  <c r="Z24" i="23916"/>
  <c r="AD24" i="23916"/>
  <c r="AH24" i="23916"/>
  <c r="AL24" i="23916"/>
  <c r="AP24" i="23916"/>
  <c r="AT24" i="23916"/>
  <c r="AX24" i="23916"/>
  <c r="BB24" i="23916"/>
  <c r="BF24" i="23916"/>
  <c r="BJ24" i="23916"/>
  <c r="BN24" i="23916"/>
  <c r="BR24" i="23916"/>
  <c r="BV24" i="23916"/>
  <c r="BZ24" i="23916"/>
  <c r="CD24" i="23916"/>
  <c r="CH24" i="23916"/>
  <c r="EK22" i="23916"/>
  <c r="EO24" i="23916"/>
  <c r="FI24" i="23916"/>
  <c r="N27" i="23916"/>
  <c r="V27" i="23916"/>
  <c r="AD27" i="23916"/>
  <c r="AL27" i="23916"/>
  <c r="AT27" i="23916"/>
  <c r="BB27" i="23916"/>
  <c r="BJ27" i="23916"/>
  <c r="BR27" i="23916"/>
  <c r="BZ27" i="23916"/>
  <c r="CH27" i="23916"/>
  <c r="CP27" i="23916"/>
  <c r="CX27" i="23916"/>
  <c r="DF27" i="23916"/>
  <c r="DN27" i="23916"/>
  <c r="DV27" i="23916"/>
  <c r="ED27" i="23916"/>
  <c r="FE27" i="23916"/>
  <c r="GM21" i="23916"/>
  <c r="GM24" i="23916"/>
  <c r="FP40" i="23916"/>
  <c r="FQ40" i="23916" s="1"/>
  <c r="FZ40" i="23916"/>
  <c r="GD40" i="23916"/>
  <c r="GG40" i="23916" s="1"/>
  <c r="GH40" i="23916"/>
  <c r="GK40" i="23916" s="1"/>
  <c r="GL40" i="23916"/>
  <c r="GO40" i="23916" s="1"/>
  <c r="GD38" i="23916"/>
  <c r="GE38" i="23916" s="1"/>
  <c r="GL38" i="23916"/>
  <c r="GM38" i="23916" s="1"/>
  <c r="ER31" i="23916"/>
  <c r="ES32" i="23916"/>
  <c r="ET32" i="23916" s="1"/>
  <c r="ER33" i="23916"/>
  <c r="EV33" i="23916"/>
  <c r="FM32" i="23916"/>
  <c r="GG32" i="23916"/>
  <c r="GO32" i="23916"/>
  <c r="FU34" i="23916"/>
  <c r="GC34" i="23916"/>
  <c r="GK34" i="23916"/>
  <c r="FO35" i="23916"/>
  <c r="N32" i="23916"/>
  <c r="V32" i="23916"/>
  <c r="AD32" i="23916"/>
  <c r="AL32" i="23916"/>
  <c r="AT32" i="23916"/>
  <c r="BB32" i="23916"/>
  <c r="BJ32" i="23916"/>
  <c r="BR32" i="23916"/>
  <c r="BZ32" i="23916"/>
  <c r="CH32" i="23916"/>
  <c r="CP32" i="23916"/>
  <c r="CX32" i="23916"/>
  <c r="DF32" i="23916"/>
  <c r="DN32" i="23916"/>
  <c r="DV32" i="23916"/>
  <c r="ED32" i="23916"/>
  <c r="EO32" i="23916"/>
  <c r="FI32" i="23916"/>
  <c r="EL23" i="23916"/>
  <c r="N34" i="23916"/>
  <c r="V34" i="23916"/>
  <c r="AD34" i="23916"/>
  <c r="AL34" i="23916"/>
  <c r="AT34" i="23916"/>
  <c r="AY35" i="23916"/>
  <c r="AZ35" i="23916" s="1"/>
  <c r="BG35" i="23916"/>
  <c r="BP35" i="23916"/>
  <c r="BX35" i="23916"/>
  <c r="CF35" i="23916"/>
  <c r="CN35" i="23916"/>
  <c r="CV35" i="23916"/>
  <c r="DD35" i="23916"/>
  <c r="DL35" i="23916"/>
  <c r="DT35" i="23916"/>
  <c r="EB35" i="23916"/>
  <c r="EJ35" i="23916"/>
  <c r="EW44" i="23916"/>
  <c r="EX44" i="23916" s="1"/>
  <c r="FQ43" i="23916"/>
  <c r="FY43" i="23916"/>
  <c r="T45" i="23916"/>
  <c r="X45" i="23916"/>
  <c r="AB45" i="23916"/>
  <c r="AF45" i="23916"/>
  <c r="AN45" i="23916"/>
  <c r="AV45" i="23916"/>
  <c r="BD45" i="23916"/>
  <c r="BL45" i="23916"/>
  <c r="BT45" i="23916"/>
  <c r="CB45" i="23916"/>
  <c r="CJ45" i="23916"/>
  <c r="CR45" i="23916"/>
  <c r="CZ45" i="23916"/>
  <c r="DH45" i="23916"/>
  <c r="DP45" i="23916"/>
  <c r="DX45" i="23916"/>
  <c r="EL45" i="23916"/>
  <c r="GJ48" i="23916"/>
  <c r="GK48" i="23916" s="1"/>
  <c r="FI51" i="23916"/>
  <c r="FM51" i="23916"/>
  <c r="FQ51" i="23916"/>
  <c r="FU51" i="23916"/>
  <c r="FY51" i="23916"/>
  <c r="GC51" i="23916"/>
  <c r="GG51" i="23916"/>
  <c r="G50" i="23916"/>
  <c r="G54" i="23916" s="1"/>
  <c r="G55" i="23916" s="1"/>
  <c r="G52" i="23916"/>
  <c r="G60" i="23916" s="1"/>
  <c r="AB48" i="23916"/>
  <c r="AA52" i="23916"/>
  <c r="BL52" i="23916"/>
  <c r="BT52" i="23916"/>
  <c r="CR52" i="23916"/>
  <c r="CZ52" i="23916"/>
  <c r="DX52" i="23916"/>
  <c r="EF52" i="23916"/>
  <c r="P52" i="23916"/>
  <c r="O60" i="23916"/>
  <c r="CV52" i="23916"/>
  <c r="EN52" i="23916"/>
  <c r="EM60" i="23916"/>
  <c r="EU60" i="23916" s="1"/>
  <c r="EV60" i="23916" s="1"/>
  <c r="FI59" i="23916"/>
  <c r="FN132" i="23916"/>
  <c r="FO59" i="23916"/>
  <c r="FY59" i="23916"/>
  <c r="GD132" i="23916"/>
  <c r="GE59" i="23916"/>
  <c r="GO59" i="23916"/>
  <c r="FI61" i="23916"/>
  <c r="FY61" i="23916"/>
  <c r="GO61" i="23916"/>
  <c r="BS60" i="23916"/>
  <c r="BT60" i="23916" s="1"/>
  <c r="EE60" i="23916"/>
  <c r="EF60" i="23916" s="1"/>
  <c r="FO65" i="23916"/>
  <c r="FT111" i="23916"/>
  <c r="FU65" i="23916"/>
  <c r="GE65" i="23916"/>
  <c r="GJ111" i="23916"/>
  <c r="GK65" i="23916"/>
  <c r="T74" i="23916"/>
  <c r="FL79" i="23916"/>
  <c r="FM77" i="23916"/>
  <c r="FW77" i="23916"/>
  <c r="GB79" i="23916"/>
  <c r="GC77" i="23916"/>
  <c r="FO90" i="23916"/>
  <c r="FM90" i="23916"/>
  <c r="FW90" i="23916"/>
  <c r="FU90" i="23916"/>
  <c r="GB154" i="23916"/>
  <c r="GE90" i="23916"/>
  <c r="GC90" i="23916"/>
  <c r="GJ154" i="23916"/>
  <c r="GM90" i="23916"/>
  <c r="GK90" i="23916"/>
  <c r="FS24" i="23916"/>
  <c r="L22" i="23916"/>
  <c r="AB22" i="23916"/>
  <c r="AZ22" i="23916"/>
  <c r="BH22" i="23916"/>
  <c r="BP22" i="23916"/>
  <c r="CN22" i="23916"/>
  <c r="CZ24" i="23916"/>
  <c r="CZ12" i="23916"/>
  <c r="DH12" i="23916"/>
  <c r="DP12" i="23916"/>
  <c r="DX12" i="23916"/>
  <c r="EF12" i="23916"/>
  <c r="EN12" i="23916"/>
  <c r="EU41" i="23916"/>
  <c r="EV41" i="23916" s="1"/>
  <c r="EU30" i="23916"/>
  <c r="EW30" i="23916" s="1"/>
  <c r="FU22" i="23916"/>
  <c r="GC24" i="23916"/>
  <c r="FS26" i="23916"/>
  <c r="CX12" i="23916"/>
  <c r="DB12" i="23916"/>
  <c r="DF12" i="23916"/>
  <c r="DJ12" i="23916"/>
  <c r="DN12" i="23916"/>
  <c r="DR12" i="23916"/>
  <c r="DV12" i="23916"/>
  <c r="DZ12" i="23916"/>
  <c r="ED12" i="23916"/>
  <c r="EH12" i="23916"/>
  <c r="EL12" i="23916"/>
  <c r="EP12" i="23916"/>
  <c r="ES41" i="23916"/>
  <c r="ET41" i="23916" s="1"/>
  <c r="EW41" i="23916"/>
  <c r="EX41" i="23916" s="1"/>
  <c r="EW22" i="23916"/>
  <c r="EX22" i="23916" s="1"/>
  <c r="ES25" i="23916"/>
  <c r="ET25" i="23916" s="1"/>
  <c r="EU35" i="23916"/>
  <c r="GP28" i="23916"/>
  <c r="ES40" i="23916"/>
  <c r="ET40" i="23916" s="1"/>
  <c r="FP41" i="23916"/>
  <c r="FQ41" i="23916" s="1"/>
  <c r="FX41" i="23916"/>
  <c r="GF41" i="23916"/>
  <c r="GI41" i="23916" s="1"/>
  <c r="FP22" i="23916"/>
  <c r="FQ22" i="23916" s="1"/>
  <c r="FX22" i="23916"/>
  <c r="FY22" i="23916" s="1"/>
  <c r="GF22" i="23916"/>
  <c r="GG22" i="23916" s="1"/>
  <c r="FL25" i="23916"/>
  <c r="FM25" i="23916" s="1"/>
  <c r="FP25" i="23916"/>
  <c r="FQ25" i="23916" s="1"/>
  <c r="FT25" i="23916"/>
  <c r="FU25" i="23916" s="1"/>
  <c r="FX25" i="23916"/>
  <c r="FY25" i="23916" s="1"/>
  <c r="GP21" i="23916"/>
  <c r="R22" i="23916"/>
  <c r="Z22" i="23916"/>
  <c r="AH22" i="23916"/>
  <c r="AP22" i="23916"/>
  <c r="AX22" i="23916"/>
  <c r="BF22" i="23916"/>
  <c r="BN22" i="23916"/>
  <c r="BV22" i="23916"/>
  <c r="CD22" i="23916"/>
  <c r="CL22" i="23916"/>
  <c r="CT22" i="23916"/>
  <c r="DB22" i="23916"/>
  <c r="DJ22" i="23916"/>
  <c r="DR22" i="23916"/>
  <c r="DZ22" i="23916"/>
  <c r="EH22" i="23916"/>
  <c r="CX24" i="23916"/>
  <c r="DF24" i="23916"/>
  <c r="DN24" i="23916"/>
  <c r="DV24" i="23916"/>
  <c r="ED24" i="23916"/>
  <c r="CD25" i="23916"/>
  <c r="CF25" i="23916"/>
  <c r="CH25" i="23916"/>
  <c r="CJ25" i="23916"/>
  <c r="P27" i="23916"/>
  <c r="X27" i="23916"/>
  <c r="AF27" i="23916"/>
  <c r="AN27" i="23916"/>
  <c r="AV27" i="23916"/>
  <c r="BD27" i="23916"/>
  <c r="BL27" i="23916"/>
  <c r="BT27" i="23916"/>
  <c r="CB27" i="23916"/>
  <c r="CJ27" i="23916"/>
  <c r="CR27" i="23916"/>
  <c r="CZ27" i="23916"/>
  <c r="DH27" i="23916"/>
  <c r="DP27" i="23916"/>
  <c r="DX27" i="23916"/>
  <c r="GP23" i="23916"/>
  <c r="GN41" i="23916"/>
  <c r="GO27" i="23916"/>
  <c r="GA29" i="23916"/>
  <c r="GE29" i="23916"/>
  <c r="GI29" i="23916"/>
  <c r="GM29" i="23916"/>
  <c r="FX38" i="23916"/>
  <c r="GA38" i="23916" s="1"/>
  <c r="GF38" i="23916"/>
  <c r="GI38" i="23916" s="1"/>
  <c r="GN38" i="23916"/>
  <c r="FU29" i="23916"/>
  <c r="GP31" i="23916"/>
  <c r="GP32" i="23916" s="1"/>
  <c r="P32" i="23916"/>
  <c r="X32" i="23916"/>
  <c r="AF32" i="23916"/>
  <c r="AN32" i="23916"/>
  <c r="AV32" i="23916"/>
  <c r="BD32" i="23916"/>
  <c r="BL32" i="23916"/>
  <c r="BT32" i="23916"/>
  <c r="CB32" i="23916"/>
  <c r="CJ32" i="23916"/>
  <c r="CR32" i="23916"/>
  <c r="CZ32" i="23916"/>
  <c r="DH32" i="23916"/>
  <c r="DP32" i="23916"/>
  <c r="DX32" i="23916"/>
  <c r="EF32" i="23916"/>
  <c r="P34" i="23916"/>
  <c r="X34" i="23916"/>
  <c r="AF34" i="23916"/>
  <c r="AN34" i="23916"/>
  <c r="AV34" i="23916"/>
  <c r="AZ34" i="23916"/>
  <c r="BJ35" i="23916"/>
  <c r="BR35" i="23916"/>
  <c r="EK35" i="23916"/>
  <c r="EK37" i="23916" s="1"/>
  <c r="GP44" i="23916"/>
  <c r="GN44" i="23916"/>
  <c r="GO44" i="23916" s="1"/>
  <c r="P45" i="23916"/>
  <c r="AI50" i="23916"/>
  <c r="FN48" i="23916"/>
  <c r="FO48" i="23916" s="1"/>
  <c r="FV48" i="23916"/>
  <c r="FW48" i="23916" s="1"/>
  <c r="GD48" i="23916"/>
  <c r="GE48" i="23916" s="1"/>
  <c r="GM48" i="23916"/>
  <c r="FF52" i="23916"/>
  <c r="FJ52" i="23916"/>
  <c r="FN52" i="23916"/>
  <c r="FR52" i="23916"/>
  <c r="FZ52" i="23916"/>
  <c r="GD52" i="23916"/>
  <c r="GH52" i="23916"/>
  <c r="GL52" i="23916"/>
  <c r="GM51" i="23916"/>
  <c r="AA49" i="23916"/>
  <c r="AJ49" i="23916" s="1"/>
  <c r="T49" i="23916"/>
  <c r="W52" i="23916"/>
  <c r="CJ52" i="23916"/>
  <c r="CI60" i="23916"/>
  <c r="CJ60" i="23916" s="1"/>
  <c r="FJ132" i="23916"/>
  <c r="FK132" i="23916" s="1"/>
  <c r="FK59" i="23916"/>
  <c r="FU59" i="23916"/>
  <c r="FZ132" i="23916"/>
  <c r="GA59" i="23916"/>
  <c r="GK59" i="23916"/>
  <c r="FK65" i="23916"/>
  <c r="FP111" i="23916"/>
  <c r="FQ65" i="23916"/>
  <c r="GA65" i="23916"/>
  <c r="GF111" i="23916"/>
  <c r="GG65" i="23916"/>
  <c r="O97" i="23916"/>
  <c r="X97" i="23916" s="1"/>
  <c r="P74" i="23916"/>
  <c r="AJ74" i="23916"/>
  <c r="FH79" i="23916"/>
  <c r="FI77" i="23916"/>
  <c r="FS77" i="23916"/>
  <c r="FX79" i="23916"/>
  <c r="FY77" i="23916"/>
  <c r="GI77" i="23916"/>
  <c r="Z82" i="23916"/>
  <c r="AH82" i="23916"/>
  <c r="AP82" i="23916"/>
  <c r="AX82" i="23916"/>
  <c r="BF82" i="23916"/>
  <c r="BN82" i="23916"/>
  <c r="BV82" i="23916"/>
  <c r="CD82" i="23916"/>
  <c r="CL82" i="23916"/>
  <c r="CT82" i="23916"/>
  <c r="DB82" i="23916"/>
  <c r="DJ82" i="23916"/>
  <c r="DR82" i="23916"/>
  <c r="L91" i="23916"/>
  <c r="GE91" i="23916"/>
  <c r="FI132" i="23916"/>
  <c r="AF132" i="23916"/>
  <c r="AN132" i="23916"/>
  <c r="AV132" i="23916"/>
  <c r="BD132" i="23916"/>
  <c r="BL132" i="23916"/>
  <c r="BT132" i="23916"/>
  <c r="CB132" i="23916"/>
  <c r="CJ132" i="23916"/>
  <c r="CR132" i="23916"/>
  <c r="CZ132" i="23916"/>
  <c r="DH132" i="23916"/>
  <c r="DP132" i="23916"/>
  <c r="DX132" i="23916"/>
  <c r="EF132" i="23916"/>
  <c r="EN132" i="23916"/>
  <c r="FJ284" i="23916"/>
  <c r="FK136" i="23916"/>
  <c r="AX138" i="23916"/>
  <c r="BF138" i="23916"/>
  <c r="FX91" i="23916"/>
  <c r="GA91" i="23916" s="1"/>
  <c r="GB91" i="23916"/>
  <c r="GC91" i="23916" s="1"/>
  <c r="GF91" i="23916"/>
  <c r="GI91" i="23916" s="1"/>
  <c r="GJ91" i="23916"/>
  <c r="GK91" i="23916" s="1"/>
  <c r="GN91" i="23916"/>
  <c r="AB94" i="23916"/>
  <c r="X93" i="23916"/>
  <c r="AD93" i="23916"/>
  <c r="AR94" i="23916"/>
  <c r="AN93" i="23916"/>
  <c r="AT93" i="23916"/>
  <c r="BH94" i="23916"/>
  <c r="BD93" i="23916"/>
  <c r="BJ93" i="23916"/>
  <c r="BX94" i="23916"/>
  <c r="BT93" i="23916"/>
  <c r="BZ93" i="23916"/>
  <c r="CN94" i="23916"/>
  <c r="CJ93" i="23916"/>
  <c r="CP93" i="23916"/>
  <c r="DD94" i="23916"/>
  <c r="CZ93" i="23916"/>
  <c r="DF93" i="23916"/>
  <c r="DT94" i="23916"/>
  <c r="DP93" i="23916"/>
  <c r="DV93" i="23916"/>
  <c r="EJ94" i="23916"/>
  <c r="EF93" i="23916"/>
  <c r="EL93" i="23916"/>
  <c r="R96" i="23916"/>
  <c r="AH96" i="23916"/>
  <c r="AX96" i="23916"/>
  <c r="BN96" i="23916"/>
  <c r="CD96" i="23916"/>
  <c r="CT96" i="23916"/>
  <c r="DJ96" i="23916"/>
  <c r="DZ96" i="23916"/>
  <c r="EP96" i="23916"/>
  <c r="GK100" i="23916"/>
  <c r="BB101" i="23916"/>
  <c r="EV101" i="23916"/>
  <c r="BT101" i="23916"/>
  <c r="L110" i="23916"/>
  <c r="R110" i="23916"/>
  <c r="AB110" i="23916"/>
  <c r="AR110" i="23916"/>
  <c r="BH110" i="23916"/>
  <c r="BX110" i="23916"/>
  <c r="CN110" i="23916"/>
  <c r="DD110" i="23916"/>
  <c r="DT110" i="23916"/>
  <c r="T111" i="23916"/>
  <c r="Z111" i="23916"/>
  <c r="AJ111" i="23916"/>
  <c r="AP111" i="23916"/>
  <c r="AZ111" i="23916"/>
  <c r="BF111" i="23916"/>
  <c r="BP111" i="23916"/>
  <c r="BV111" i="23916"/>
  <c r="CF111" i="23916"/>
  <c r="CL111" i="23916"/>
  <c r="CV111" i="23916"/>
  <c r="DB111" i="23916"/>
  <c r="DL111" i="23916"/>
  <c r="DR111" i="23916"/>
  <c r="EH111" i="23916"/>
  <c r="AB112" i="23916"/>
  <c r="AR112" i="23916"/>
  <c r="BH112" i="23916"/>
  <c r="BX112" i="23916"/>
  <c r="CN112" i="23916"/>
  <c r="DD112" i="23916"/>
  <c r="DT112" i="23916"/>
  <c r="L112" i="23916"/>
  <c r="FE112" i="23916"/>
  <c r="T116" i="23916"/>
  <c r="Z116" i="23916"/>
  <c r="AJ116" i="23916"/>
  <c r="AP116" i="23916"/>
  <c r="AZ116" i="23916"/>
  <c r="BF116" i="23916"/>
  <c r="BP116" i="23916"/>
  <c r="BV116" i="23916"/>
  <c r="CF116" i="23916"/>
  <c r="CL116" i="23916"/>
  <c r="CV116" i="23916"/>
  <c r="DB116" i="23916"/>
  <c r="DL116" i="23916"/>
  <c r="DR116" i="23916"/>
  <c r="EB116" i="23916"/>
  <c r="EH116" i="23916"/>
  <c r="L117" i="23916"/>
  <c r="AB117" i="23916"/>
  <c r="AH117" i="23916"/>
  <c r="AR117" i="23916"/>
  <c r="AX117" i="23916"/>
  <c r="BH117" i="23916"/>
  <c r="BN117" i="23916"/>
  <c r="BX117" i="23916"/>
  <c r="CD117" i="23916"/>
  <c r="CN117" i="23916"/>
  <c r="CT117" i="23916"/>
  <c r="DD117" i="23916"/>
  <c r="DJ117" i="23916"/>
  <c r="DT117" i="23916"/>
  <c r="DZ117" i="23916"/>
  <c r="EP117" i="23916"/>
  <c r="GA126" i="23916"/>
  <c r="L128" i="23916"/>
  <c r="T128" i="23916"/>
  <c r="AD128" i="23916"/>
  <c r="AJ128" i="23916"/>
  <c r="AT128" i="23916"/>
  <c r="AZ128" i="23916"/>
  <c r="BJ128" i="23916"/>
  <c r="BP128" i="23916"/>
  <c r="BZ128" i="23916"/>
  <c r="CF128" i="23916"/>
  <c r="CP128" i="23916"/>
  <c r="CV128" i="23916"/>
  <c r="DF128" i="23916"/>
  <c r="DL128" i="23916"/>
  <c r="DV128" i="23916"/>
  <c r="EB128" i="23916"/>
  <c r="ER128" i="23916"/>
  <c r="P132" i="23916"/>
  <c r="Z132" i="23916"/>
  <c r="AH132" i="23916"/>
  <c r="AP132" i="23916"/>
  <c r="AX132" i="23916"/>
  <c r="BF132" i="23916"/>
  <c r="BN132" i="23916"/>
  <c r="BV132" i="23916"/>
  <c r="CD132" i="23916"/>
  <c r="BN138" i="23916"/>
  <c r="BV138" i="23916"/>
  <c r="T48" i="23916"/>
  <c r="AJ48" i="23916"/>
  <c r="AP48" i="23916"/>
  <c r="AX48" i="23916"/>
  <c r="BF48" i="23916"/>
  <c r="BN48" i="23916"/>
  <c r="BV48" i="23916"/>
  <c r="CD48" i="23916"/>
  <c r="CL48" i="23916"/>
  <c r="CT48" i="23916"/>
  <c r="DB48" i="23916"/>
  <c r="DJ48" i="23916"/>
  <c r="DR48" i="23916"/>
  <c r="DZ48" i="23916"/>
  <c r="EH48" i="23916"/>
  <c r="AW52" i="23916"/>
  <c r="AW60" i="23916" s="1"/>
  <c r="CC52" i="23916"/>
  <c r="CC60" i="23916" s="1"/>
  <c r="DI52" i="23916"/>
  <c r="DI60" i="23916" s="1"/>
  <c r="FF74" i="23916"/>
  <c r="FJ74" i="23916"/>
  <c r="FO112" i="23916"/>
  <c r="FS112" i="23916"/>
  <c r="FV74" i="23916"/>
  <c r="FZ74" i="23916"/>
  <c r="GE112" i="23916"/>
  <c r="GI112" i="23916"/>
  <c r="GL74" i="23916"/>
  <c r="FO138" i="23916"/>
  <c r="FW138" i="23916"/>
  <c r="GE138" i="23916"/>
  <c r="GM138" i="23916"/>
  <c r="AJ67" i="23916"/>
  <c r="AR67" i="23916"/>
  <c r="AZ67" i="23916"/>
  <c r="BH67" i="23916"/>
  <c r="BP67" i="23916"/>
  <c r="BX67" i="23916"/>
  <c r="CF67" i="23916"/>
  <c r="CV67" i="23916"/>
  <c r="GF67" i="23916"/>
  <c r="DL67" i="23916"/>
  <c r="GJ67" i="23916"/>
  <c r="EB67" i="23916"/>
  <c r="GN67" i="23916"/>
  <c r="AD97" i="23916"/>
  <c r="AH97" i="23916"/>
  <c r="AL97" i="23916"/>
  <c r="AP97" i="23916"/>
  <c r="AT97" i="23916"/>
  <c r="AX97" i="23916"/>
  <c r="BB97" i="23916"/>
  <c r="BF97" i="23916"/>
  <c r="FO78" i="23916"/>
  <c r="FW78" i="23916"/>
  <c r="GE78" i="23916"/>
  <c r="N82" i="23916"/>
  <c r="V82" i="23916"/>
  <c r="AD82" i="23916"/>
  <c r="AL82" i="23916"/>
  <c r="AT82" i="23916"/>
  <c r="BB82" i="23916"/>
  <c r="BJ82" i="23916"/>
  <c r="BR82" i="23916"/>
  <c r="BZ82" i="23916"/>
  <c r="CH82" i="23916"/>
  <c r="CP82" i="23916"/>
  <c r="CX82" i="23916"/>
  <c r="DF82" i="23916"/>
  <c r="DN82" i="23916"/>
  <c r="BX84" i="23916"/>
  <c r="CB84" i="23916"/>
  <c r="GA154" i="23916"/>
  <c r="GE154" i="23916"/>
  <c r="GM154" i="23916"/>
  <c r="BZ91" i="23916"/>
  <c r="CP91" i="23916"/>
  <c r="DF91" i="23916"/>
  <c r="DV91" i="23916"/>
  <c r="EL91" i="23916"/>
  <c r="P94" i="23916"/>
  <c r="T93" i="23916"/>
  <c r="AF94" i="23916"/>
  <c r="AJ93" i="23916"/>
  <c r="AV94" i="23916"/>
  <c r="AZ93" i="23916"/>
  <c r="BL94" i="23916"/>
  <c r="BP93" i="23916"/>
  <c r="CB94" i="23916"/>
  <c r="CF93" i="23916"/>
  <c r="CR94" i="23916"/>
  <c r="CV93" i="23916"/>
  <c r="DH94" i="23916"/>
  <c r="DL93" i="23916"/>
  <c r="DX94" i="23916"/>
  <c r="EB93" i="23916"/>
  <c r="EN94" i="23916"/>
  <c r="FE94" i="23916"/>
  <c r="T96" i="23916"/>
  <c r="AJ96" i="23916"/>
  <c r="AZ96" i="23916"/>
  <c r="BP96" i="23916"/>
  <c r="CF96" i="23916"/>
  <c r="CV96" i="23916"/>
  <c r="DL96" i="23916"/>
  <c r="EB96" i="23916"/>
  <c r="FN101" i="23916"/>
  <c r="AH101" i="23916"/>
  <c r="AX101" i="23916"/>
  <c r="BN101" i="23916"/>
  <c r="FY117" i="23916"/>
  <c r="GG117" i="23916"/>
  <c r="V111" i="23916"/>
  <c r="AL111" i="23916"/>
  <c r="BB111" i="23916"/>
  <c r="BR111" i="23916"/>
  <c r="CH111" i="23916"/>
  <c r="CX111" i="23916"/>
  <c r="DN111" i="23916"/>
  <c r="ED111" i="23916"/>
  <c r="V116" i="23916"/>
  <c r="AL116" i="23916"/>
  <c r="BB116" i="23916"/>
  <c r="BR116" i="23916"/>
  <c r="CH116" i="23916"/>
  <c r="CX116" i="23916"/>
  <c r="DN116" i="23916"/>
  <c r="ED116" i="23916"/>
  <c r="AD117" i="23916"/>
  <c r="AT117" i="23916"/>
  <c r="BJ117" i="23916"/>
  <c r="BZ117" i="23916"/>
  <c r="CP117" i="23916"/>
  <c r="DF117" i="23916"/>
  <c r="DV117" i="23916"/>
  <c r="EL117" i="23916"/>
  <c r="FW126" i="23916"/>
  <c r="GM126" i="23916"/>
  <c r="FO127" i="23916"/>
  <c r="FW127" i="23916"/>
  <c r="GE127" i="23916"/>
  <c r="GM127" i="23916"/>
  <c r="AF128" i="23916"/>
  <c r="AV128" i="23916"/>
  <c r="BL128" i="23916"/>
  <c r="CB128" i="23916"/>
  <c r="CR128" i="23916"/>
  <c r="DH128" i="23916"/>
  <c r="DX128" i="23916"/>
  <c r="EN128" i="23916"/>
  <c r="ES128" i="23916"/>
  <c r="ET128" i="23916" s="1"/>
  <c r="FO131" i="23916"/>
  <c r="FW131" i="23916"/>
  <c r="GE131" i="23916"/>
  <c r="GM131" i="23916"/>
  <c r="GI285" i="23916"/>
  <c r="AB132" i="23916"/>
  <c r="AJ132" i="23916"/>
  <c r="AR132" i="23916"/>
  <c r="AZ132" i="23916"/>
  <c r="BH132" i="23916"/>
  <c r="BP132" i="23916"/>
  <c r="BX132" i="23916"/>
  <c r="CF132" i="23916"/>
  <c r="FZ284" i="23916"/>
  <c r="GA284" i="23916" s="1"/>
  <c r="GA136" i="23916"/>
  <c r="CD138" i="23916"/>
  <c r="CL138" i="23916"/>
  <c r="GN52" i="23916"/>
  <c r="O50" i="23916"/>
  <c r="Z48" i="23916"/>
  <c r="AE50" i="23916"/>
  <c r="AR48" i="23916"/>
  <c r="AZ48" i="23916"/>
  <c r="BH48" i="23916"/>
  <c r="BP48" i="23916"/>
  <c r="BX48" i="23916"/>
  <c r="CF48" i="23916"/>
  <c r="CN48" i="23916"/>
  <c r="CV48" i="23916"/>
  <c r="DD48" i="23916"/>
  <c r="DL48" i="23916"/>
  <c r="DT48" i="23916"/>
  <c r="EB48" i="23916"/>
  <c r="EJ48" i="23916"/>
  <c r="S52" i="23916"/>
  <c r="T52" i="23916" s="1"/>
  <c r="AE52" i="23916"/>
  <c r="AO52" i="23916"/>
  <c r="AO60" i="23916" s="1"/>
  <c r="AY52" i="23916"/>
  <c r="AZ52" i="23916" s="1"/>
  <c r="BU52" i="23916"/>
  <c r="BU60" i="23916" s="1"/>
  <c r="CE52" i="23916"/>
  <c r="CF52" i="23916" s="1"/>
  <c r="DA52" i="23916"/>
  <c r="DA60" i="23916" s="1"/>
  <c r="DK52" i="23916"/>
  <c r="DL52" i="23916" s="1"/>
  <c r="EG52" i="23916"/>
  <c r="EG60" i="23916" s="1"/>
  <c r="FL82" i="23916"/>
  <c r="FP82" i="23916"/>
  <c r="FT82" i="23916"/>
  <c r="GB82" i="23916"/>
  <c r="FG61" i="23916"/>
  <c r="FK61" i="23916"/>
  <c r="FO61" i="23916"/>
  <c r="FS61" i="23916"/>
  <c r="FW61" i="23916"/>
  <c r="GA61" i="23916"/>
  <c r="GE61" i="23916"/>
  <c r="GI61" i="23916"/>
  <c r="GM61" i="23916"/>
  <c r="FK111" i="23916"/>
  <c r="FO111" i="23916"/>
  <c r="FS111" i="23916"/>
  <c r="FW111" i="23916"/>
  <c r="GE111" i="23916"/>
  <c r="GI111" i="23916"/>
  <c r="GM111" i="23916"/>
  <c r="FI66" i="23916"/>
  <c r="N72" i="23916"/>
  <c r="V74" i="23916"/>
  <c r="Z74" i="23916"/>
  <c r="AD74" i="23916"/>
  <c r="FJ79" i="23916"/>
  <c r="FR79" i="23916"/>
  <c r="FZ79" i="23916"/>
  <c r="GH79" i="23916"/>
  <c r="FH84" i="23916"/>
  <c r="FP84" i="23916"/>
  <c r="FX84" i="23916"/>
  <c r="GF84" i="23916"/>
  <c r="P83" i="23916"/>
  <c r="FE83" i="23916"/>
  <c r="AF93" i="23916"/>
  <c r="AV93" i="23916"/>
  <c r="BL93" i="23916"/>
  <c r="CB93" i="23916"/>
  <c r="CR93" i="23916"/>
  <c r="DH93" i="23916"/>
  <c r="DX93" i="23916"/>
  <c r="EN93" i="23916"/>
  <c r="FE96" i="23916"/>
  <c r="GO117" i="23916"/>
  <c r="BP101" i="23916"/>
  <c r="EJ101" i="23916"/>
  <c r="FS100" i="23916"/>
  <c r="DB110" i="23916"/>
  <c r="DR110" i="23916"/>
  <c r="EH110" i="23916"/>
  <c r="N112" i="23916"/>
  <c r="P112" i="23916"/>
  <c r="GC126" i="23916"/>
  <c r="GI126" i="23916"/>
  <c r="AL132" i="23916"/>
  <c r="BB132" i="23916"/>
  <c r="BR132" i="23916"/>
  <c r="FT284" i="23916"/>
  <c r="FW136" i="23916"/>
  <c r="CN132" i="23916"/>
  <c r="CV132" i="23916"/>
  <c r="DD132" i="23916"/>
  <c r="DL132" i="23916"/>
  <c r="DT132" i="23916"/>
  <c r="EB132" i="23916"/>
  <c r="EJ132" i="23916"/>
  <c r="AF138" i="23916"/>
  <c r="AN138" i="23916"/>
  <c r="BP138" i="23916"/>
  <c r="CF138" i="23916"/>
  <c r="CV138" i="23916"/>
  <c r="DL138" i="23916"/>
  <c r="EB138" i="23916"/>
  <c r="FJ140" i="23916"/>
  <c r="FN140" i="23916"/>
  <c r="FR140" i="23916"/>
  <c r="FS140" i="23916" s="1"/>
  <c r="FV140" i="23916"/>
  <c r="FT140" i="23916"/>
  <c r="FT150" i="23916" s="1"/>
  <c r="FP148" i="23916"/>
  <c r="Y150" i="23916"/>
  <c r="AJ145" i="23916"/>
  <c r="AO150" i="23916"/>
  <c r="AZ145" i="23916"/>
  <c r="BE150" i="23916"/>
  <c r="BP145" i="23916"/>
  <c r="BU150" i="23916"/>
  <c r="CK150" i="23916"/>
  <c r="CV145" i="23916"/>
  <c r="DH145" i="23916"/>
  <c r="FB150" i="23916"/>
  <c r="CX154" i="23916"/>
  <c r="R156" i="23916"/>
  <c r="AH157" i="23916"/>
  <c r="AN156" i="23916"/>
  <c r="BJ157" i="23916"/>
  <c r="CS156" i="23916"/>
  <c r="DF156" i="23916"/>
  <c r="DV156" i="23916"/>
  <c r="EL156" i="23916"/>
  <c r="DC157" i="23916"/>
  <c r="EI157" i="23916"/>
  <c r="FW163" i="23916"/>
  <c r="GM163" i="23916"/>
  <c r="FJ172" i="23916"/>
  <c r="FN172" i="23916"/>
  <c r="FR172" i="23916"/>
  <c r="FV172" i="23916"/>
  <c r="FZ172" i="23916"/>
  <c r="GD172" i="23916"/>
  <c r="GH172" i="23916"/>
  <c r="GL172" i="23916"/>
  <c r="FJ173" i="23916"/>
  <c r="AD173" i="23916"/>
  <c r="AJ173" i="23916"/>
  <c r="AT173" i="23916"/>
  <c r="AZ173" i="23916"/>
  <c r="BJ173" i="23916"/>
  <c r="BP173" i="23916"/>
  <c r="BZ173" i="23916"/>
  <c r="CL173" i="23916"/>
  <c r="CR173" i="23916"/>
  <c r="GD173" i="23916"/>
  <c r="FJ174" i="23916"/>
  <c r="AF174" i="23916"/>
  <c r="FN174" i="23916"/>
  <c r="AV174" i="23916"/>
  <c r="FR174" i="23916"/>
  <c r="BL174" i="23916"/>
  <c r="FV174" i="23916"/>
  <c r="CB174" i="23916"/>
  <c r="FZ174" i="23916"/>
  <c r="CR174" i="23916"/>
  <c r="GD174" i="23916"/>
  <c r="DH174" i="23916"/>
  <c r="GH174" i="23916"/>
  <c r="DX174" i="23916"/>
  <c r="GL174" i="23916"/>
  <c r="EN174" i="23916"/>
  <c r="FE173" i="23916"/>
  <c r="AB178" i="23916"/>
  <c r="AR178" i="23916"/>
  <c r="BH178" i="23916"/>
  <c r="BX178" i="23916"/>
  <c r="CV178" i="23916"/>
  <c r="DH178" i="23916"/>
  <c r="DX178" i="23916"/>
  <c r="AB179" i="23916"/>
  <c r="AR179" i="23916"/>
  <c r="BH179" i="23916"/>
  <c r="BX179" i="23916"/>
  <c r="CZ179" i="23916"/>
  <c r="DL179" i="23916"/>
  <c r="EB179" i="23916"/>
  <c r="FG185" i="23916"/>
  <c r="GP194" i="23916"/>
  <c r="FS194" i="23916"/>
  <c r="GI194" i="23916"/>
  <c r="FS196" i="23916"/>
  <c r="FY196" i="23916"/>
  <c r="GI196" i="23916"/>
  <c r="GO196" i="23916"/>
  <c r="FR201" i="23916"/>
  <c r="GD201" i="23916"/>
  <c r="GG199" i="23916"/>
  <c r="W205" i="23916"/>
  <c r="X201" i="23916"/>
  <c r="AF201" i="23916"/>
  <c r="CI205" i="23916"/>
  <c r="CJ201" i="23916"/>
  <c r="CR201" i="23916"/>
  <c r="DB138" i="23916"/>
  <c r="DR138" i="23916"/>
  <c r="EH138" i="23916"/>
  <c r="T140" i="23916"/>
  <c r="AJ140" i="23916"/>
  <c r="AZ140" i="23916"/>
  <c r="BP140" i="23916"/>
  <c r="GD140" i="23916"/>
  <c r="CZ140" i="23916"/>
  <c r="FH140" i="23916"/>
  <c r="FH175" i="23916" s="1"/>
  <c r="FX140" i="23916"/>
  <c r="FX148" i="23916" s="1"/>
  <c r="FY148" i="23916" s="1"/>
  <c r="EE149" i="23916"/>
  <c r="FT149" i="23916"/>
  <c r="U150" i="23916"/>
  <c r="AF145" i="23916"/>
  <c r="AK150" i="23916"/>
  <c r="AV145" i="23916"/>
  <c r="BA150" i="23916"/>
  <c r="BL145" i="23916"/>
  <c r="BQ150" i="23916"/>
  <c r="CB145" i="23916"/>
  <c r="CG150" i="23916"/>
  <c r="CR145" i="23916"/>
  <c r="CW150" i="23916"/>
  <c r="FD150" i="23916"/>
  <c r="CT154" i="23916"/>
  <c r="AX157" i="23916"/>
  <c r="BD156" i="23916"/>
  <c r="DR156" i="23916"/>
  <c r="EH156" i="23916"/>
  <c r="L157" i="23916"/>
  <c r="AF159" i="23916"/>
  <c r="AV159" i="23916"/>
  <c r="BL159" i="23916"/>
  <c r="CB159" i="23916"/>
  <c r="DL159" i="23916"/>
  <c r="EB159" i="23916"/>
  <c r="AP173" i="23916"/>
  <c r="BF173" i="23916"/>
  <c r="BV173" i="23916"/>
  <c r="GB173" i="23916"/>
  <c r="CX173" i="23916"/>
  <c r="V174" i="23916"/>
  <c r="FL174" i="23916"/>
  <c r="FM174" i="23916" s="1"/>
  <c r="AL174" i="23916"/>
  <c r="FP174" i="23916"/>
  <c r="FQ174" i="23916" s="1"/>
  <c r="BB174" i="23916"/>
  <c r="FT174" i="23916"/>
  <c r="FU174" i="23916" s="1"/>
  <c r="BR174" i="23916"/>
  <c r="FX174" i="23916"/>
  <c r="FY174" i="23916" s="1"/>
  <c r="CH174" i="23916"/>
  <c r="GB174" i="23916"/>
  <c r="GC174" i="23916" s="1"/>
  <c r="CX174" i="23916"/>
  <c r="GF174" i="23916"/>
  <c r="GG174" i="23916" s="1"/>
  <c r="DN174" i="23916"/>
  <c r="GJ174" i="23916"/>
  <c r="GK174" i="23916" s="1"/>
  <c r="ED174" i="23916"/>
  <c r="GN174" i="23916"/>
  <c r="GO174" i="23916" s="1"/>
  <c r="L172" i="23916"/>
  <c r="AH178" i="23916"/>
  <c r="AX178" i="23916"/>
  <c r="BN178" i="23916"/>
  <c r="CD178" i="23916"/>
  <c r="DN178" i="23916"/>
  <c r="ED178" i="23916"/>
  <c r="AH179" i="23916"/>
  <c r="AX179" i="23916"/>
  <c r="BN179" i="23916"/>
  <c r="CD179" i="23916"/>
  <c r="CV179" i="23916"/>
  <c r="DR179" i="23916"/>
  <c r="EH179" i="23916"/>
  <c r="GQ185" i="23916"/>
  <c r="GP195" i="23916"/>
  <c r="FT197" i="23916"/>
  <c r="FU197" i="23916" s="1"/>
  <c r="GP193" i="23916"/>
  <c r="GQ193" i="23916" s="1"/>
  <c r="FT201" i="23916"/>
  <c r="FU199" i="23916"/>
  <c r="AM205" i="23916"/>
  <c r="AN201" i="23916"/>
  <c r="AV201" i="23916"/>
  <c r="FL140" i="23916"/>
  <c r="FM140" i="23916" s="1"/>
  <c r="GB140" i="23916"/>
  <c r="FT148" i="23916"/>
  <c r="GB148" i="23916"/>
  <c r="FP149" i="23916"/>
  <c r="FV149" i="23916"/>
  <c r="FW149" i="23916" s="1"/>
  <c r="AH150" i="23916"/>
  <c r="AX150" i="23916"/>
  <c r="BN150" i="23916"/>
  <c r="CD150" i="23916"/>
  <c r="CT150" i="23916"/>
  <c r="FH150" i="23916"/>
  <c r="FX145" i="23916"/>
  <c r="FX150" i="23916" s="1"/>
  <c r="FR160" i="23916"/>
  <c r="AD157" i="23916"/>
  <c r="BT156" i="23916"/>
  <c r="DS157" i="23916"/>
  <c r="DF165" i="23916"/>
  <c r="FM172" i="23916"/>
  <c r="FQ172" i="23916"/>
  <c r="FU172" i="23916"/>
  <c r="FY172" i="23916"/>
  <c r="GC172" i="23916"/>
  <c r="GG172" i="23916"/>
  <c r="GK172" i="23916"/>
  <c r="GO172" i="23916"/>
  <c r="FM173" i="23916"/>
  <c r="T179" i="23916"/>
  <c r="FN201" i="23916"/>
  <c r="FQ199" i="23916"/>
  <c r="BC205" i="23916"/>
  <c r="BD201" i="23916"/>
  <c r="BL201" i="23916"/>
  <c r="CL132" i="23916"/>
  <c r="CT132" i="23916"/>
  <c r="DB132" i="23916"/>
  <c r="DJ132" i="23916"/>
  <c r="DR132" i="23916"/>
  <c r="DZ132" i="23916"/>
  <c r="EH132" i="23916"/>
  <c r="FW284" i="23916"/>
  <c r="AR138" i="23916"/>
  <c r="BD138" i="23916"/>
  <c r="BT138" i="23916"/>
  <c r="CJ138" i="23916"/>
  <c r="CZ138" i="23916"/>
  <c r="DP138" i="23916"/>
  <c r="EF138" i="23916"/>
  <c r="AH160" i="23916"/>
  <c r="AR140" i="23916"/>
  <c r="AX160" i="23916"/>
  <c r="BN160" i="23916"/>
  <c r="CD160" i="23916"/>
  <c r="DW149" i="23916"/>
  <c r="EM149" i="23916"/>
  <c r="EN149" i="23916" s="1"/>
  <c r="FO143" i="23916"/>
  <c r="FV148" i="23916"/>
  <c r="FL149" i="23916"/>
  <c r="FR149" i="23916"/>
  <c r="FW144" i="23916"/>
  <c r="GB149" i="23916"/>
  <c r="M150" i="23916"/>
  <c r="FJ145" i="23916"/>
  <c r="AC150" i="23916"/>
  <c r="AD150" i="23916" s="1"/>
  <c r="FN145" i="23916"/>
  <c r="AS150" i="23916"/>
  <c r="AT150" i="23916" s="1"/>
  <c r="FR145" i="23916"/>
  <c r="BI150" i="23916"/>
  <c r="BJ150" i="23916" s="1"/>
  <c r="FV145" i="23916"/>
  <c r="BY150" i="23916"/>
  <c r="BZ150" i="23916" s="1"/>
  <c r="FZ145" i="23916"/>
  <c r="CO150" i="23916"/>
  <c r="CP150" i="23916" s="1"/>
  <c r="DL145" i="23916"/>
  <c r="CV154" i="23916"/>
  <c r="X156" i="23916"/>
  <c r="AD156" i="23916"/>
  <c r="AL157" i="23916"/>
  <c r="AT157" i="23916"/>
  <c r="AZ156" i="23916"/>
  <c r="CD157" i="23916"/>
  <c r="BZ156" i="23916"/>
  <c r="CM156" i="23916"/>
  <c r="DN157" i="23916"/>
  <c r="DJ156" i="23916"/>
  <c r="DP156" i="23916"/>
  <c r="ED157" i="23916"/>
  <c r="DZ156" i="23916"/>
  <c r="EF156" i="23916"/>
  <c r="EL157" i="23916"/>
  <c r="DJ159" i="23916"/>
  <c r="DZ159" i="23916"/>
  <c r="FK163" i="23916"/>
  <c r="FY163" i="23916"/>
  <c r="GM179" i="23916"/>
  <c r="AB172" i="23916"/>
  <c r="AR172" i="23916"/>
  <c r="BH172" i="23916"/>
  <c r="BX172" i="23916"/>
  <c r="CN172" i="23916"/>
  <c r="DD172" i="23916"/>
  <c r="DT172" i="23916"/>
  <c r="EJ172" i="23916"/>
  <c r="T173" i="23916"/>
  <c r="X173" i="23916"/>
  <c r="AN173" i="23916"/>
  <c r="BD173" i="23916"/>
  <c r="BT173" i="23916"/>
  <c r="CV173" i="23916"/>
  <c r="T174" i="23916"/>
  <c r="AJ174" i="23916"/>
  <c r="AZ174" i="23916"/>
  <c r="BP174" i="23916"/>
  <c r="CF174" i="23916"/>
  <c r="CV174" i="23916"/>
  <c r="DL174" i="23916"/>
  <c r="EB174" i="23916"/>
  <c r="FE172" i="23916"/>
  <c r="P172" i="23916"/>
  <c r="AF178" i="23916"/>
  <c r="AV178" i="23916"/>
  <c r="BL178" i="23916"/>
  <c r="CB178" i="23916"/>
  <c r="DL178" i="23916"/>
  <c r="EB178" i="23916"/>
  <c r="AF179" i="23916"/>
  <c r="AV179" i="23916"/>
  <c r="BL179" i="23916"/>
  <c r="CB179" i="23916"/>
  <c r="DP179" i="23916"/>
  <c r="EF179" i="23916"/>
  <c r="FM310" i="23916"/>
  <c r="GK310" i="23916"/>
  <c r="GS185" i="23916"/>
  <c r="FO193" i="23916"/>
  <c r="FW193" i="23916"/>
  <c r="GE193" i="23916"/>
  <c r="GM193" i="23916"/>
  <c r="FW194" i="23916"/>
  <c r="GM194" i="23916"/>
  <c r="FU195" i="23916"/>
  <c r="GC195" i="23916"/>
  <c r="GK195" i="23916"/>
  <c r="GC196" i="23916"/>
  <c r="BT197" i="23916"/>
  <c r="GJ201" i="23916"/>
  <c r="GK199" i="23916"/>
  <c r="BS205" i="23916"/>
  <c r="BT201" i="23916"/>
  <c r="CB201" i="23916"/>
  <c r="DH201" i="23916"/>
  <c r="DX201" i="23916"/>
  <c r="EL201" i="23916"/>
  <c r="N215" i="23916"/>
  <c r="V215" i="23916"/>
  <c r="AD215" i="23916"/>
  <c r="AL215" i="23916"/>
  <c r="AT215" i="23916"/>
  <c r="BB215" i="23916"/>
  <c r="BJ215" i="23916"/>
  <c r="BR215" i="23916"/>
  <c r="BZ215" i="23916"/>
  <c r="CH215" i="23916"/>
  <c r="CP215" i="23916"/>
  <c r="CX215" i="23916"/>
  <c r="DF215" i="23916"/>
  <c r="DN215" i="23916"/>
  <c r="DV215" i="23916"/>
  <c r="ED215" i="23916"/>
  <c r="EL215" i="23916"/>
  <c r="EM206" i="23916"/>
  <c r="EM210" i="23916" s="1"/>
  <c r="N204" i="23916"/>
  <c r="AT204" i="23916"/>
  <c r="BZ204" i="23916"/>
  <c r="DF204" i="23916"/>
  <c r="EL204" i="23916"/>
  <c r="FH465" i="23916"/>
  <c r="FI465" i="23916" s="1"/>
  <c r="FL465" i="23916"/>
  <c r="FM465" i="23916" s="1"/>
  <c r="FP465" i="23916"/>
  <c r="FQ465" i="23916" s="1"/>
  <c r="FT465" i="23916"/>
  <c r="FU465" i="23916" s="1"/>
  <c r="FX465" i="23916"/>
  <c r="FY465" i="23916" s="1"/>
  <c r="GB465" i="23916"/>
  <c r="GC465" i="23916" s="1"/>
  <c r="GF465" i="23916"/>
  <c r="GG465" i="23916" s="1"/>
  <c r="GJ465" i="23916"/>
  <c r="GN465" i="23916"/>
  <c r="FS216" i="23916"/>
  <c r="FW216" i="23916"/>
  <c r="GA216" i="23916"/>
  <c r="GE216" i="23916"/>
  <c r="GI216" i="23916"/>
  <c r="GM216" i="23916"/>
  <c r="FF221" i="23916"/>
  <c r="FG221" i="23916" s="1"/>
  <c r="AD268" i="23916"/>
  <c r="AH268" i="23916"/>
  <c r="AL268" i="23916"/>
  <c r="AP268" i="23916"/>
  <c r="AT268" i="23916"/>
  <c r="AX268" i="23916"/>
  <c r="BB268" i="23916"/>
  <c r="BF268" i="23916"/>
  <c r="BJ268" i="23916"/>
  <c r="BN268" i="23916"/>
  <c r="BR268" i="23916"/>
  <c r="BV268" i="23916"/>
  <c r="BZ268" i="23916"/>
  <c r="CD268" i="23916"/>
  <c r="CH268" i="23916"/>
  <c r="CL268" i="23916"/>
  <c r="CP268" i="23916"/>
  <c r="CT268" i="23916"/>
  <c r="CX268" i="23916"/>
  <c r="DB268" i="23916"/>
  <c r="DF268" i="23916"/>
  <c r="DJ268" i="23916"/>
  <c r="DN268" i="23916"/>
  <c r="DR268" i="23916"/>
  <c r="DV268" i="23916"/>
  <c r="ED268" i="23916"/>
  <c r="BY240" i="23916"/>
  <c r="CO240" i="23916"/>
  <c r="DE240" i="23916"/>
  <c r="FH245" i="23916"/>
  <c r="FP245" i="23916"/>
  <c r="FX245" i="23916"/>
  <c r="GF245" i="23916"/>
  <c r="GN245" i="23916"/>
  <c r="N245" i="23916"/>
  <c r="V245" i="23916"/>
  <c r="AD245" i="23916"/>
  <c r="AL245" i="23916"/>
  <c r="AT245" i="23916"/>
  <c r="BB245" i="23916"/>
  <c r="BJ245" i="23916"/>
  <c r="BR245" i="23916"/>
  <c r="BZ245" i="23916"/>
  <c r="CH245" i="23916"/>
  <c r="CP245" i="23916"/>
  <c r="CX245" i="23916"/>
  <c r="DF245" i="23916"/>
  <c r="DN245" i="23916"/>
  <c r="DV245" i="23916"/>
  <c r="ED245" i="23916"/>
  <c r="EL245" i="23916"/>
  <c r="X255" i="23916"/>
  <c r="AF255" i="23916"/>
  <c r="AN255" i="23916"/>
  <c r="AV255" i="23916"/>
  <c r="BD255" i="23916"/>
  <c r="BL255" i="23916"/>
  <c r="BP255" i="23916"/>
  <c r="BX255" i="23916"/>
  <c r="CF255" i="23916"/>
  <c r="CN255" i="23916"/>
  <c r="CV255" i="23916"/>
  <c r="DD255" i="23916"/>
  <c r="FR263" i="23916"/>
  <c r="BJ263" i="23916"/>
  <c r="FV263" i="23916"/>
  <c r="BZ263" i="23916"/>
  <c r="FZ263" i="23916"/>
  <c r="CP263" i="23916"/>
  <c r="GD263" i="23916"/>
  <c r="DF263" i="23916"/>
  <c r="GH263" i="23916"/>
  <c r="DV263" i="23916"/>
  <c r="GL263" i="23916"/>
  <c r="EL263" i="23916"/>
  <c r="P264" i="23916"/>
  <c r="V264" i="23916"/>
  <c r="AL264" i="23916"/>
  <c r="BB264" i="23916"/>
  <c r="BR264" i="23916"/>
  <c r="FP208" i="23916"/>
  <c r="X208" i="23916"/>
  <c r="AN208" i="23916"/>
  <c r="BD208" i="23916"/>
  <c r="BT208" i="23916"/>
  <c r="CJ208" i="23916"/>
  <c r="CZ208" i="23916"/>
  <c r="DP208" i="23916"/>
  <c r="EF208" i="23916"/>
  <c r="L224" i="23916"/>
  <c r="T221" i="23916"/>
  <c r="AB221" i="23916"/>
  <c r="AJ221" i="23916"/>
  <c r="AR221" i="23916"/>
  <c r="AZ221" i="23916"/>
  <c r="BH221" i="23916"/>
  <c r="BP221" i="23916"/>
  <c r="BX221" i="23916"/>
  <c r="CF221" i="23916"/>
  <c r="CN221" i="23916"/>
  <c r="CV221" i="23916"/>
  <c r="DD221" i="23916"/>
  <c r="DL221" i="23916"/>
  <c r="DT221" i="23916"/>
  <c r="EB221" i="23916"/>
  <c r="EJ221" i="23916"/>
  <c r="V268" i="23916"/>
  <c r="AD233" i="23916"/>
  <c r="P245" i="23916"/>
  <c r="X245" i="23916"/>
  <c r="AF245" i="23916"/>
  <c r="AN245" i="23916"/>
  <c r="AV245" i="23916"/>
  <c r="BD245" i="23916"/>
  <c r="BL245" i="23916"/>
  <c r="BT245" i="23916"/>
  <c r="CB245" i="23916"/>
  <c r="CJ245" i="23916"/>
  <c r="CR245" i="23916"/>
  <c r="CZ245" i="23916"/>
  <c r="DH245" i="23916"/>
  <c r="DP245" i="23916"/>
  <c r="DX245" i="23916"/>
  <c r="EF245" i="23916"/>
  <c r="EN245" i="23916"/>
  <c r="EV247" i="23916"/>
  <c r="Z255" i="23916"/>
  <c r="AH255" i="23916"/>
  <c r="AP255" i="23916"/>
  <c r="AX255" i="23916"/>
  <c r="BF255" i="23916"/>
  <c r="BN255" i="23916"/>
  <c r="AZ263" i="23916"/>
  <c r="FJ201" i="23916"/>
  <c r="FP201" i="23916"/>
  <c r="FZ201" i="23916"/>
  <c r="GF201" i="23916"/>
  <c r="CZ201" i="23916"/>
  <c r="DP201" i="23916"/>
  <c r="EF201" i="23916"/>
  <c r="FL208" i="23916"/>
  <c r="GC207" i="23916"/>
  <c r="EN208" i="23916"/>
  <c r="AD204" i="23916"/>
  <c r="BJ204" i="23916"/>
  <c r="CP204" i="23916"/>
  <c r="DV204" i="23916"/>
  <c r="GU210" i="23916"/>
  <c r="FI216" i="23916"/>
  <c r="FM216" i="23916"/>
  <c r="FQ216" i="23916"/>
  <c r="FU216" i="23916"/>
  <c r="FY216" i="23916"/>
  <c r="GC216" i="23916"/>
  <c r="GG216" i="23916"/>
  <c r="GK216" i="23916"/>
  <c r="GO216" i="23916"/>
  <c r="FI264" i="23916"/>
  <c r="FI220" i="23916"/>
  <c r="GO220" i="23916"/>
  <c r="FE224" i="23916"/>
  <c r="EN224" i="23916"/>
  <c r="FE228" i="23916"/>
  <c r="FO231" i="23916"/>
  <c r="FW231" i="23916"/>
  <c r="GE231" i="23916"/>
  <c r="GM231" i="23916"/>
  <c r="R268" i="23916"/>
  <c r="V233" i="23916"/>
  <c r="GH268" i="23916"/>
  <c r="DP268" i="23916"/>
  <c r="DX268" i="23916"/>
  <c r="EF268" i="23916"/>
  <c r="FD236" i="23916"/>
  <c r="BQ240" i="23916"/>
  <c r="CG240" i="23916"/>
  <c r="CW240" i="23916"/>
  <c r="DK239" i="23916"/>
  <c r="DS239" i="23916"/>
  <c r="DT239" i="23916" s="1"/>
  <c r="EE239" i="23916"/>
  <c r="EF239" i="23916" s="1"/>
  <c r="FJ247" i="23916"/>
  <c r="FR247" i="23916"/>
  <c r="FZ247" i="23916"/>
  <c r="GH247" i="23916"/>
  <c r="FL245" i="23916"/>
  <c r="FT245" i="23916"/>
  <c r="GB245" i="23916"/>
  <c r="GJ245" i="23916"/>
  <c r="R245" i="23916"/>
  <c r="Z245" i="23916"/>
  <c r="AH245" i="23916"/>
  <c r="AP245" i="23916"/>
  <c r="AX245" i="23916"/>
  <c r="BF245" i="23916"/>
  <c r="BN245" i="23916"/>
  <c r="BV245" i="23916"/>
  <c r="CD245" i="23916"/>
  <c r="CL245" i="23916"/>
  <c r="CT245" i="23916"/>
  <c r="DB245" i="23916"/>
  <c r="DJ245" i="23916"/>
  <c r="DR245" i="23916"/>
  <c r="DZ245" i="23916"/>
  <c r="EH245" i="23916"/>
  <c r="EP245" i="23916"/>
  <c r="L247" i="23916"/>
  <c r="P247" i="23916"/>
  <c r="T247" i="23916"/>
  <c r="X247" i="23916"/>
  <c r="AB247" i="23916"/>
  <c r="AF247" i="23916"/>
  <c r="AJ247" i="23916"/>
  <c r="AN247" i="23916"/>
  <c r="AR247" i="23916"/>
  <c r="AV247" i="23916"/>
  <c r="AZ247" i="23916"/>
  <c r="BD247" i="23916"/>
  <c r="BH247" i="23916"/>
  <c r="BL247" i="23916"/>
  <c r="BP247" i="23916"/>
  <c r="BT247" i="23916"/>
  <c r="BX247" i="23916"/>
  <c r="CB247" i="23916"/>
  <c r="CF247" i="23916"/>
  <c r="CJ247" i="23916"/>
  <c r="CN247" i="23916"/>
  <c r="CR247" i="23916"/>
  <c r="CV247" i="23916"/>
  <c r="CZ247" i="23916"/>
  <c r="DD247" i="23916"/>
  <c r="DH247" i="23916"/>
  <c r="DL247" i="23916"/>
  <c r="DP247" i="23916"/>
  <c r="DT247" i="23916"/>
  <c r="DX247" i="23916"/>
  <c r="EB247" i="23916"/>
  <c r="EF247" i="23916"/>
  <c r="EJ247" i="23916"/>
  <c r="EN247" i="23916"/>
  <c r="FE248" i="23916"/>
  <c r="L255" i="23916"/>
  <c r="T255" i="23916"/>
  <c r="AB255" i="23916"/>
  <c r="AJ255" i="23916"/>
  <c r="AR255" i="23916"/>
  <c r="AZ255" i="23916"/>
  <c r="BH255" i="23916"/>
  <c r="GA254" i="23916"/>
  <c r="BT255" i="23916"/>
  <c r="CB255" i="23916"/>
  <c r="CJ255" i="23916"/>
  <c r="CR255" i="23916"/>
  <c r="CZ255" i="23916"/>
  <c r="DH255" i="23916"/>
  <c r="T263" i="23916"/>
  <c r="AB263" i="23916"/>
  <c r="AJ263" i="23916"/>
  <c r="AR263" i="23916"/>
  <c r="BB263" i="23916"/>
  <c r="FT263" i="23916"/>
  <c r="FX263" i="23916"/>
  <c r="GB263" i="23916"/>
  <c r="GF263" i="23916"/>
  <c r="GJ263" i="23916"/>
  <c r="GN263" i="23916"/>
  <c r="FJ264" i="23916"/>
  <c r="BZ264" i="23916"/>
  <c r="T201" i="23916"/>
  <c r="AJ201" i="23916"/>
  <c r="AZ201" i="23916"/>
  <c r="BP201" i="23916"/>
  <c r="CF201" i="23916"/>
  <c r="CV201" i="23916"/>
  <c r="DL201" i="23916"/>
  <c r="EB201" i="23916"/>
  <c r="FK204" i="23916"/>
  <c r="GA204" i="23916"/>
  <c r="GQ204" i="23916"/>
  <c r="FH208" i="23916"/>
  <c r="FS207" i="23916"/>
  <c r="FY207" i="23916"/>
  <c r="GI207" i="23916"/>
  <c r="GO207" i="23916"/>
  <c r="T208" i="23916"/>
  <c r="AJ208" i="23916"/>
  <c r="AZ208" i="23916"/>
  <c r="BP208" i="23916"/>
  <c r="CF208" i="23916"/>
  <c r="DL208" i="23916"/>
  <c r="AL204" i="23916"/>
  <c r="BR204" i="23916"/>
  <c r="CX204" i="23916"/>
  <c r="ED204" i="23916"/>
  <c r="FF228" i="23916"/>
  <c r="FJ228" i="23916"/>
  <c r="FN228" i="23916"/>
  <c r="FR228" i="23916"/>
  <c r="FV228" i="23916"/>
  <c r="FZ228" i="23916"/>
  <c r="GD228" i="23916"/>
  <c r="GH228" i="23916"/>
  <c r="GL228" i="23916"/>
  <c r="FI219" i="23916"/>
  <c r="GI220" i="23916"/>
  <c r="X221" i="23916"/>
  <c r="AF221" i="23916"/>
  <c r="AN221" i="23916"/>
  <c r="AV221" i="23916"/>
  <c r="BD221" i="23916"/>
  <c r="BL221" i="23916"/>
  <c r="BT221" i="23916"/>
  <c r="CB221" i="23916"/>
  <c r="CJ221" i="23916"/>
  <c r="CR221" i="23916"/>
  <c r="CZ221" i="23916"/>
  <c r="DH221" i="23916"/>
  <c r="DP221" i="23916"/>
  <c r="DX221" i="23916"/>
  <c r="EF221" i="23916"/>
  <c r="EN221" i="23916"/>
  <c r="FE221" i="23916"/>
  <c r="W224" i="23916"/>
  <c r="X224" i="23916" s="1"/>
  <c r="BC224" i="23916"/>
  <c r="BD224" i="23916" s="1"/>
  <c r="CI224" i="23916"/>
  <c r="CJ224" i="23916" s="1"/>
  <c r="DO224" i="23916"/>
  <c r="DP224" i="23916" s="1"/>
  <c r="EA236" i="23916"/>
  <c r="EI238" i="23916"/>
  <c r="EM238" i="23916"/>
  <c r="AB233" i="23916"/>
  <c r="AF233" i="23916"/>
  <c r="AJ233" i="23916"/>
  <c r="AN233" i="23916"/>
  <c r="AR233" i="23916"/>
  <c r="AV233" i="23916"/>
  <c r="AZ233" i="23916"/>
  <c r="BD233" i="23916"/>
  <c r="BH233" i="23916"/>
  <c r="BL233" i="23916"/>
  <c r="BP233" i="23916"/>
  <c r="BT233" i="23916"/>
  <c r="BX233" i="23916"/>
  <c r="CB233" i="23916"/>
  <c r="CF233" i="23916"/>
  <c r="CJ233" i="23916"/>
  <c r="CN233" i="23916"/>
  <c r="CR233" i="23916"/>
  <c r="CV233" i="23916"/>
  <c r="CZ233" i="23916"/>
  <c r="DD233" i="23916"/>
  <c r="DH233" i="23916"/>
  <c r="DL233" i="23916"/>
  <c r="DP233" i="23916"/>
  <c r="DT233" i="23916"/>
  <c r="DX233" i="23916"/>
  <c r="EF233" i="23916"/>
  <c r="FD238" i="23916"/>
  <c r="BU240" i="23916"/>
  <c r="CK240" i="23916"/>
  <c r="DA240" i="23916"/>
  <c r="DM240" i="23916"/>
  <c r="DU240" i="23916"/>
  <c r="FG243" i="23916"/>
  <c r="FK243" i="23916"/>
  <c r="FO243" i="23916"/>
  <c r="L245" i="23916"/>
  <c r="T245" i="23916"/>
  <c r="AB245" i="23916"/>
  <c r="AJ245" i="23916"/>
  <c r="AR245" i="23916"/>
  <c r="AZ245" i="23916"/>
  <c r="BH245" i="23916"/>
  <c r="BP245" i="23916"/>
  <c r="BX245" i="23916"/>
  <c r="CF245" i="23916"/>
  <c r="CN245" i="23916"/>
  <c r="CV245" i="23916"/>
  <c r="DD245" i="23916"/>
  <c r="DL245" i="23916"/>
  <c r="DT245" i="23916"/>
  <c r="EB245" i="23916"/>
  <c r="EJ245" i="23916"/>
  <c r="FE245" i="23916"/>
  <c r="N248" i="23916"/>
  <c r="R248" i="23916"/>
  <c r="FE247" i="23916"/>
  <c r="FM254" i="23916"/>
  <c r="V255" i="23916"/>
  <c r="AD255" i="23916"/>
  <c r="AL255" i="23916"/>
  <c r="AT255" i="23916"/>
  <c r="BB255" i="23916"/>
  <c r="BJ255" i="23916"/>
  <c r="AX263" i="23916"/>
  <c r="BN263" i="23916"/>
  <c r="CD263" i="23916"/>
  <c r="CT263" i="23916"/>
  <c r="DJ263" i="23916"/>
  <c r="DZ263" i="23916"/>
  <c r="EP263" i="23916"/>
  <c r="Z264" i="23916"/>
  <c r="AP264" i="23916"/>
  <c r="BF264" i="23916"/>
  <c r="BV264" i="23916"/>
  <c r="FL264" i="23916"/>
  <c r="FN264" i="23916"/>
  <c r="FP264" i="23916"/>
  <c r="FR264" i="23916"/>
  <c r="FT264" i="23916"/>
  <c r="FV264" i="23916"/>
  <c r="FX264" i="23916"/>
  <c r="FZ264" i="23916"/>
  <c r="GB264" i="23916"/>
  <c r="GD264" i="23916"/>
  <c r="GF264" i="23916"/>
  <c r="GH264" i="23916"/>
  <c r="GJ264" i="23916"/>
  <c r="GL264" i="23916"/>
  <c r="GN264" i="23916"/>
  <c r="FJ265" i="23916"/>
  <c r="FL265" i="23916"/>
  <c r="FN265" i="23916"/>
  <c r="FP265" i="23916"/>
  <c r="FR265" i="23916"/>
  <c r="FT265" i="23916"/>
  <c r="FV265" i="23916"/>
  <c r="FX265" i="23916"/>
  <c r="FZ265" i="23916"/>
  <c r="GB265" i="23916"/>
  <c r="GD265" i="23916"/>
  <c r="GF265" i="23916"/>
  <c r="GH265" i="23916"/>
  <c r="GJ265" i="23916"/>
  <c r="GL265" i="23916"/>
  <c r="FI276" i="23916"/>
  <c r="FM276" i="23916"/>
  <c r="FQ276" i="23916"/>
  <c r="GS276" i="23916"/>
  <c r="EL283" i="23916"/>
  <c r="V284" i="23916"/>
  <c r="AD284" i="23916"/>
  <c r="AL284" i="23916"/>
  <c r="P291" i="23916"/>
  <c r="N269" i="23916"/>
  <c r="R269" i="23916"/>
  <c r="X284" i="23916"/>
  <c r="AF284" i="23916"/>
  <c r="EU307" i="23916"/>
  <c r="EW307" i="23916" s="1"/>
  <c r="ET307" i="23916"/>
  <c r="FK269" i="23916"/>
  <c r="FS269" i="23916"/>
  <c r="FW269" i="23916"/>
  <c r="GA269" i="23916"/>
  <c r="GI269" i="23916"/>
  <c r="GM269" i="23916"/>
  <c r="FK270" i="23916"/>
  <c r="FO270" i="23916"/>
  <c r="FS270" i="23916"/>
  <c r="GA270" i="23916"/>
  <c r="GE270" i="23916"/>
  <c r="GI270" i="23916"/>
  <c r="Z284" i="23916"/>
  <c r="AH284" i="23916"/>
  <c r="AP284" i="23916"/>
  <c r="AX284" i="23916"/>
  <c r="BF284" i="23916"/>
  <c r="BN284" i="23916"/>
  <c r="BV284" i="23916"/>
  <c r="CD284" i="23916"/>
  <c r="CV284" i="23916"/>
  <c r="T285" i="23916"/>
  <c r="AB285" i="23916"/>
  <c r="AJ285" i="23916"/>
  <c r="AR285" i="23916"/>
  <c r="AZ285" i="23916"/>
  <c r="BH285" i="23916"/>
  <c r="BP285" i="23916"/>
  <c r="BX285" i="23916"/>
  <c r="CF285" i="23916"/>
  <c r="CN285" i="23916"/>
  <c r="CV285" i="23916"/>
  <c r="DD285" i="23916"/>
  <c r="DL285" i="23916"/>
  <c r="DT285" i="23916"/>
  <c r="EB285" i="23916"/>
  <c r="EJ285" i="23916"/>
  <c r="K291" i="23916"/>
  <c r="L290" i="23916"/>
  <c r="T269" i="23916"/>
  <c r="AB269" i="23916"/>
  <c r="AJ269" i="23916"/>
  <c r="AR269" i="23916"/>
  <c r="AZ269" i="23916"/>
  <c r="BH269" i="23916"/>
  <c r="BP269" i="23916"/>
  <c r="BX269" i="23916"/>
  <c r="CF269" i="23916"/>
  <c r="CN269" i="23916"/>
  <c r="CV269" i="23916"/>
  <c r="DD269" i="23916"/>
  <c r="DL269" i="23916"/>
  <c r="DT269" i="23916"/>
  <c r="EB269" i="23916"/>
  <c r="EJ269" i="23916"/>
  <c r="T270" i="23916"/>
  <c r="AB270" i="23916"/>
  <c r="AJ270" i="23916"/>
  <c r="AR270" i="23916"/>
  <c r="AZ270" i="23916"/>
  <c r="BH270" i="23916"/>
  <c r="BP270" i="23916"/>
  <c r="BX270" i="23916"/>
  <c r="CF270" i="23916"/>
  <c r="CN270" i="23916"/>
  <c r="CV270" i="23916"/>
  <c r="DD270" i="23916"/>
  <c r="DL270" i="23916"/>
  <c r="DT270" i="23916"/>
  <c r="EB270" i="23916"/>
  <c r="EF270" i="23916"/>
  <c r="EJ270" i="23916"/>
  <c r="FE269" i="23916"/>
  <c r="GC276" i="23916"/>
  <c r="T284" i="23916"/>
  <c r="AB284" i="23916"/>
  <c r="AJ284" i="23916"/>
  <c r="T291" i="23916"/>
  <c r="AN284" i="23916"/>
  <c r="AV284" i="23916"/>
  <c r="BD284" i="23916"/>
  <c r="BL284" i="23916"/>
  <c r="BT284" i="23916"/>
  <c r="CB284" i="23916"/>
  <c r="CL284" i="23916"/>
  <c r="CT284" i="23916"/>
  <c r="DB284" i="23916"/>
  <c r="R285" i="23916"/>
  <c r="Z285" i="23916"/>
  <c r="AH285" i="23916"/>
  <c r="AP285" i="23916"/>
  <c r="AX285" i="23916"/>
  <c r="BF285" i="23916"/>
  <c r="BN285" i="23916"/>
  <c r="BV285" i="23916"/>
  <c r="CD285" i="23916"/>
  <c r="CL285" i="23916"/>
  <c r="CT285" i="23916"/>
  <c r="DB285" i="23916"/>
  <c r="DJ285" i="23916"/>
  <c r="DR285" i="23916"/>
  <c r="DZ285" i="23916"/>
  <c r="EH285" i="23916"/>
  <c r="G467" i="23916"/>
  <c r="T290" i="23916"/>
  <c r="Z290" i="23916"/>
  <c r="AP290" i="23916"/>
  <c r="AZ290" i="23916"/>
  <c r="BF290" i="23916"/>
  <c r="BP290" i="23916"/>
  <c r="BV290" i="23916"/>
  <c r="DF290" i="23916"/>
  <c r="DP290" i="23916"/>
  <c r="DV290" i="23916"/>
  <c r="EF290" i="23916"/>
  <c r="EL290" i="23916"/>
  <c r="AI291" i="23916"/>
  <c r="AJ291" i="23916" s="1"/>
  <c r="CU291" i="23916"/>
  <c r="DK291" i="23916"/>
  <c r="DL291" i="23916" s="1"/>
  <c r="EA291" i="23916"/>
  <c r="EB291" i="23916" s="1"/>
  <c r="T292" i="23916"/>
  <c r="AH292" i="23916"/>
  <c r="AP292" i="23916"/>
  <c r="AV292" i="23916"/>
  <c r="BR292" i="23916"/>
  <c r="DJ292" i="23916"/>
  <c r="DR292" i="23916"/>
  <c r="DX292" i="23916"/>
  <c r="FK308" i="23916"/>
  <c r="FQ308" i="23916"/>
  <c r="GA308" i="23916"/>
  <c r="GG308" i="23916"/>
  <c r="GY310" i="23916"/>
  <c r="X310" i="23916"/>
  <c r="AF310" i="23916"/>
  <c r="AN310" i="23916"/>
  <c r="AV310" i="23916"/>
  <c r="BD310" i="23916"/>
  <c r="BZ310" i="23916"/>
  <c r="CH310" i="23916"/>
  <c r="DF310" i="23916"/>
  <c r="DN310" i="23916"/>
  <c r="DV310" i="23916"/>
  <c r="ED310" i="23916"/>
  <c r="EL310" i="23916"/>
  <c r="R310" i="23916"/>
  <c r="EF352" i="23916"/>
  <c r="FU352" i="23916"/>
  <c r="FW352" i="23916"/>
  <c r="EP290" i="23916"/>
  <c r="DA291" i="23916"/>
  <c r="DQ291" i="23916"/>
  <c r="EG291" i="23916"/>
  <c r="BF292" i="23916"/>
  <c r="EH292" i="23916"/>
  <c r="FI307" i="23916"/>
  <c r="FQ307" i="23916"/>
  <c r="FY307" i="23916"/>
  <c r="GG307" i="23916"/>
  <c r="GO307" i="23916"/>
  <c r="GU310" i="23916"/>
  <c r="AH310" i="23916"/>
  <c r="AP310" i="23916"/>
  <c r="AX310" i="23916"/>
  <c r="BF310" i="23916"/>
  <c r="BT310" i="23916"/>
  <c r="CB310" i="23916"/>
  <c r="CJ310" i="23916"/>
  <c r="CZ310" i="23916"/>
  <c r="DH310" i="23916"/>
  <c r="DP310" i="23916"/>
  <c r="DX310" i="23916"/>
  <c r="EF310" i="23916"/>
  <c r="FG321" i="23916"/>
  <c r="FM323" i="23916"/>
  <c r="FU323" i="23916"/>
  <c r="GC323" i="23916"/>
  <c r="GI324" i="23916"/>
  <c r="FU324" i="23916"/>
  <c r="P325" i="23916"/>
  <c r="V325" i="23916"/>
  <c r="BF325" i="23916"/>
  <c r="CD325" i="23916"/>
  <c r="DX330" i="23916"/>
  <c r="FI344" i="23916"/>
  <c r="GC344" i="23916"/>
  <c r="GJ347" i="23916"/>
  <c r="AP347" i="23916"/>
  <c r="BV347" i="23916"/>
  <c r="EJ353" i="23916"/>
  <c r="AR284" i="23916"/>
  <c r="AZ284" i="23916"/>
  <c r="BH284" i="23916"/>
  <c r="BP284" i="23916"/>
  <c r="BX284" i="23916"/>
  <c r="CH284" i="23916"/>
  <c r="CP284" i="23916"/>
  <c r="CX284" i="23916"/>
  <c r="V285" i="23916"/>
  <c r="AD285" i="23916"/>
  <c r="AL285" i="23916"/>
  <c r="AT285" i="23916"/>
  <c r="BB285" i="23916"/>
  <c r="BJ285" i="23916"/>
  <c r="BR285" i="23916"/>
  <c r="BZ285" i="23916"/>
  <c r="CH285" i="23916"/>
  <c r="CP285" i="23916"/>
  <c r="CX285" i="23916"/>
  <c r="DF285" i="23916"/>
  <c r="DN285" i="23916"/>
  <c r="DV285" i="23916"/>
  <c r="ED285" i="23916"/>
  <c r="X291" i="23916"/>
  <c r="AB290" i="23916"/>
  <c r="AH291" i="23916"/>
  <c r="AN291" i="23916"/>
  <c r="AW291" i="23916"/>
  <c r="AX291" i="23916" s="1"/>
  <c r="BD291" i="23916"/>
  <c r="BH290" i="23916"/>
  <c r="BN291" i="23916"/>
  <c r="BS291" i="23916"/>
  <c r="BX290" i="23916"/>
  <c r="CD291" i="23916"/>
  <c r="CV290" i="23916"/>
  <c r="DH290" i="23916"/>
  <c r="DN290" i="23916"/>
  <c r="DX290" i="23916"/>
  <c r="ED290" i="23916"/>
  <c r="P292" i="23916"/>
  <c r="AL292" i="23916"/>
  <c r="AZ292" i="23916"/>
  <c r="BN292" i="23916"/>
  <c r="BV292" i="23916"/>
  <c r="CB292" i="23916"/>
  <c r="DN292" i="23916"/>
  <c r="EB292" i="23916"/>
  <c r="T310" i="23916"/>
  <c r="AB310" i="23916"/>
  <c r="AJ310" i="23916"/>
  <c r="AR310" i="23916"/>
  <c r="AZ310" i="23916"/>
  <c r="BH310" i="23916"/>
  <c r="CD310" i="23916"/>
  <c r="CL310" i="23916"/>
  <c r="DB310" i="23916"/>
  <c r="DJ310" i="23916"/>
  <c r="DR310" i="23916"/>
  <c r="DZ310" i="23916"/>
  <c r="EH310" i="23916"/>
  <c r="FH325" i="23916"/>
  <c r="FI325" i="23916" s="1"/>
  <c r="FK321" i="23916"/>
  <c r="AH325" i="23916"/>
  <c r="BR325" i="23916"/>
  <c r="BZ325" i="23916"/>
  <c r="CL325" i="23916"/>
  <c r="CT325" i="23916"/>
  <c r="DN325" i="23916"/>
  <c r="AF330" i="23916"/>
  <c r="AV330" i="23916"/>
  <c r="BL330" i="23916"/>
  <c r="CB330" i="23916"/>
  <c r="CR330" i="23916"/>
  <c r="DD330" i="23916"/>
  <c r="DT330" i="23916"/>
  <c r="GP344" i="23916"/>
  <c r="GR344" i="23916" s="1"/>
  <c r="FQ344" i="23916"/>
  <c r="GI344" i="23916"/>
  <c r="GA345" i="23916"/>
  <c r="AL347" i="23916"/>
  <c r="CR352" i="23916"/>
  <c r="GB352" i="23916"/>
  <c r="GC352" i="23916" s="1"/>
  <c r="GN352" i="23916"/>
  <c r="AT284" i="23916"/>
  <c r="BB284" i="23916"/>
  <c r="BJ284" i="23916"/>
  <c r="BR284" i="23916"/>
  <c r="BZ284" i="23916"/>
  <c r="CJ284" i="23916"/>
  <c r="CR284" i="23916"/>
  <c r="CZ284" i="23916"/>
  <c r="X285" i="23916"/>
  <c r="AF285" i="23916"/>
  <c r="AN285" i="23916"/>
  <c r="AV285" i="23916"/>
  <c r="BD285" i="23916"/>
  <c r="BL285" i="23916"/>
  <c r="BT285" i="23916"/>
  <c r="CB285" i="23916"/>
  <c r="CJ285" i="23916"/>
  <c r="CR285" i="23916"/>
  <c r="CZ285" i="23916"/>
  <c r="DH285" i="23916"/>
  <c r="DP285" i="23916"/>
  <c r="DX285" i="23916"/>
  <c r="EF285" i="23916"/>
  <c r="FD467" i="23916"/>
  <c r="FE467" i="23916" s="1"/>
  <c r="I467" i="23916"/>
  <c r="X290" i="23916"/>
  <c r="AD290" i="23916"/>
  <c r="AN290" i="23916"/>
  <c r="AT290" i="23916"/>
  <c r="BJ290" i="23916"/>
  <c r="BZ290" i="23916"/>
  <c r="DJ291" i="23916"/>
  <c r="DP291" i="23916"/>
  <c r="DY291" i="23916"/>
  <c r="DZ291" i="23916" s="1"/>
  <c r="EF291" i="23916"/>
  <c r="BK291" i="23916"/>
  <c r="Z292" i="23916"/>
  <c r="AF292" i="23916"/>
  <c r="BB292" i="23916"/>
  <c r="BP292" i="23916"/>
  <c r="CD292" i="23916"/>
  <c r="DH292" i="23916"/>
  <c r="DV292" i="23916"/>
  <c r="ED292" i="23916"/>
  <c r="I291" i="23916"/>
  <c r="R291" i="23916" s="1"/>
  <c r="FU308" i="23916"/>
  <c r="GK308" i="23916"/>
  <c r="V310" i="23916"/>
  <c r="AD310" i="23916"/>
  <c r="AL310" i="23916"/>
  <c r="AT310" i="23916"/>
  <c r="BB310" i="23916"/>
  <c r="BJ310" i="23916"/>
  <c r="BX310" i="23916"/>
  <c r="CF310" i="23916"/>
  <c r="CP310" i="23916"/>
  <c r="DD310" i="23916"/>
  <c r="DL310" i="23916"/>
  <c r="DT310" i="23916"/>
  <c r="EB310" i="23916"/>
  <c r="EJ310" i="23916"/>
  <c r="FI323" i="23916"/>
  <c r="FQ323" i="23916"/>
  <c r="FY323" i="23916"/>
  <c r="AD325" i="23916"/>
  <c r="AL325" i="23916"/>
  <c r="AT325" i="23916"/>
  <c r="BB325" i="23916"/>
  <c r="BN325" i="23916"/>
  <c r="CH325" i="23916"/>
  <c r="CP325" i="23916"/>
  <c r="DF325" i="23916"/>
  <c r="DR325" i="23916"/>
  <c r="AR330" i="23916"/>
  <c r="BH330" i="23916"/>
  <c r="BX330" i="23916"/>
  <c r="CN330" i="23916"/>
  <c r="DP330" i="23916"/>
  <c r="ET344" i="23916"/>
  <c r="FM344" i="23916"/>
  <c r="FY344" i="23916"/>
  <c r="GK344" i="23916"/>
  <c r="GC345" i="23916"/>
  <c r="AH347" i="23916"/>
  <c r="EO354" i="23916"/>
  <c r="CS354" i="23916"/>
  <c r="CW354" i="23916"/>
  <c r="DB352" i="23916"/>
  <c r="DF352" i="23916"/>
  <c r="DJ352" i="23916"/>
  <c r="DN352" i="23916"/>
  <c r="DP357" i="23916"/>
  <c r="EH357" i="23916"/>
  <c r="EP357" i="23916"/>
  <c r="Z359" i="23916"/>
  <c r="AH359" i="23916"/>
  <c r="AP359" i="23916"/>
  <c r="DH373" i="23916"/>
  <c r="DP373" i="23916"/>
  <c r="DX373" i="23916"/>
  <c r="EF373" i="23916"/>
  <c r="EN373" i="23916"/>
  <c r="N391" i="23916"/>
  <c r="AD391" i="23916"/>
  <c r="AL391" i="23916"/>
  <c r="AP391" i="23916"/>
  <c r="AT391" i="23916"/>
  <c r="AX391" i="23916"/>
  <c r="BB391" i="23916"/>
  <c r="BF391" i="23916"/>
  <c r="BJ391" i="23916"/>
  <c r="BN391" i="23916"/>
  <c r="BR391" i="23916"/>
  <c r="BV391" i="23916"/>
  <c r="BZ391" i="23916"/>
  <c r="CD391" i="23916"/>
  <c r="DD391" i="23916"/>
  <c r="DL391" i="23916"/>
  <c r="DT391" i="23916"/>
  <c r="EB391" i="23916"/>
  <c r="EJ391" i="23916"/>
  <c r="FR405" i="23916"/>
  <c r="FS405" i="23916" s="1"/>
  <c r="FR395" i="23916"/>
  <c r="FZ405" i="23916"/>
  <c r="GA405" i="23916" s="1"/>
  <c r="FZ395" i="23916"/>
  <c r="CQ354" i="23916"/>
  <c r="GB354" i="23916" s="1"/>
  <c r="GC354" i="23916" s="1"/>
  <c r="DD352" i="23916"/>
  <c r="DL352" i="23916"/>
  <c r="DT352" i="23916"/>
  <c r="DY354" i="23916"/>
  <c r="DZ354" i="23916" s="1"/>
  <c r="EC354" i="23916"/>
  <c r="EG354" i="23916"/>
  <c r="FZ354" i="23916"/>
  <c r="FK356" i="23916"/>
  <c r="DJ357" i="23916"/>
  <c r="DR357" i="23916"/>
  <c r="EB357" i="23916"/>
  <c r="EJ357" i="23916"/>
  <c r="ER357" i="23916"/>
  <c r="T359" i="23916"/>
  <c r="FL359" i="23916"/>
  <c r="FN359" i="23916"/>
  <c r="FP359" i="23916"/>
  <c r="FR359" i="23916"/>
  <c r="FT359" i="23916"/>
  <c r="FV359" i="23916"/>
  <c r="GA358" i="23916"/>
  <c r="FO369" i="23916"/>
  <c r="FW369" i="23916"/>
  <c r="GE369" i="23916"/>
  <c r="GM369" i="23916"/>
  <c r="GG370" i="23916"/>
  <c r="GA371" i="23916"/>
  <c r="GK371" i="23916"/>
  <c r="DJ373" i="23916"/>
  <c r="DR373" i="23916"/>
  <c r="DZ373" i="23916"/>
  <c r="EH373" i="23916"/>
  <c r="EP373" i="23916"/>
  <c r="CX374" i="23916"/>
  <c r="DJ374" i="23916"/>
  <c r="DZ374" i="23916"/>
  <c r="EP374" i="23916"/>
  <c r="FU372" i="23916"/>
  <c r="FS374" i="23916"/>
  <c r="GC374" i="23916"/>
  <c r="FM380" i="23916"/>
  <c r="FU380" i="23916"/>
  <c r="FP391" i="23916"/>
  <c r="FP292" i="23916" s="1"/>
  <c r="FX391" i="23916"/>
  <c r="FX292" i="23916" s="1"/>
  <c r="P391" i="23916"/>
  <c r="AC392" i="23916"/>
  <c r="AG392" i="23916"/>
  <c r="AK392" i="23916"/>
  <c r="AO392" i="23916"/>
  <c r="AS392" i="23916"/>
  <c r="AW392" i="23916"/>
  <c r="BA392" i="23916"/>
  <c r="BE392" i="23916"/>
  <c r="BI392" i="23916"/>
  <c r="BM392" i="23916"/>
  <c r="BQ392" i="23916"/>
  <c r="BU392" i="23916"/>
  <c r="BY392" i="23916"/>
  <c r="CC392" i="23916"/>
  <c r="FG393" i="23916"/>
  <c r="FK393" i="23916"/>
  <c r="FO393" i="23916"/>
  <c r="FS393" i="23916"/>
  <c r="FW393" i="23916"/>
  <c r="GA393" i="23916"/>
  <c r="GE393" i="23916"/>
  <c r="GI393" i="23916"/>
  <c r="GM393" i="23916"/>
  <c r="GI394" i="23916"/>
  <c r="GN413" i="23916"/>
  <c r="GO413" i="23916" s="1"/>
  <c r="GO394" i="23916"/>
  <c r="FS351" i="23916"/>
  <c r="FS354" i="23916"/>
  <c r="FW356" i="23916"/>
  <c r="FS357" i="23916"/>
  <c r="GA357" i="23916"/>
  <c r="DD357" i="23916"/>
  <c r="DL357" i="23916"/>
  <c r="DT357" i="23916"/>
  <c r="EL357" i="23916"/>
  <c r="V359" i="23916"/>
  <c r="AD359" i="23916"/>
  <c r="AL359" i="23916"/>
  <c r="GC370" i="23916"/>
  <c r="GM370" i="23916"/>
  <c r="GD373" i="23916"/>
  <c r="GE373" i="23916" s="1"/>
  <c r="DD373" i="23916"/>
  <c r="GH373" i="23916"/>
  <c r="DT373" i="23916"/>
  <c r="GL373" i="23916"/>
  <c r="EJ373" i="23916"/>
  <c r="DF374" i="23916"/>
  <c r="DV374" i="23916"/>
  <c r="EL374" i="23916"/>
  <c r="FQ372" i="23916"/>
  <c r="FY374" i="23916"/>
  <c r="FR391" i="23916"/>
  <c r="Y392" i="23916"/>
  <c r="Z391" i="23916"/>
  <c r="AJ391" i="23916"/>
  <c r="AN391" i="23916"/>
  <c r="AR391" i="23916"/>
  <c r="AV391" i="23916"/>
  <c r="AZ391" i="23916"/>
  <c r="BD391" i="23916"/>
  <c r="BH391" i="23916"/>
  <c r="BL391" i="23916"/>
  <c r="BP391" i="23916"/>
  <c r="BT391" i="23916"/>
  <c r="BX391" i="23916"/>
  <c r="CB391" i="23916"/>
  <c r="DH391" i="23916"/>
  <c r="DP391" i="23916"/>
  <c r="DX391" i="23916"/>
  <c r="EF391" i="23916"/>
  <c r="GF405" i="23916"/>
  <c r="GI405" i="23916" s="1"/>
  <c r="GF395" i="23916"/>
  <c r="GJ405" i="23916"/>
  <c r="GM405" i="23916" s="1"/>
  <c r="GJ395" i="23916"/>
  <c r="GN405" i="23916"/>
  <c r="GN395" i="23916"/>
  <c r="FO394" i="23916"/>
  <c r="FS394" i="23916"/>
  <c r="FW394" i="23916"/>
  <c r="GA394" i="23916"/>
  <c r="GE394" i="23916"/>
  <c r="GJ413" i="23916"/>
  <c r="GK413" i="23916" s="1"/>
  <c r="GK394" i="23916"/>
  <c r="AT400" i="23916"/>
  <c r="BJ400" i="23916"/>
  <c r="DR352" i="23916"/>
  <c r="DW354" i="23916"/>
  <c r="DX354" i="23916" s="1"/>
  <c r="EE354" i="23916"/>
  <c r="FS352" i="23916"/>
  <c r="GF352" i="23916"/>
  <c r="FS356" i="23916"/>
  <c r="GH357" i="23916"/>
  <c r="DF357" i="23916"/>
  <c r="DN357" i="23916"/>
  <c r="DX357" i="23916"/>
  <c r="EF357" i="23916"/>
  <c r="EN357" i="23916"/>
  <c r="AF359" i="23916"/>
  <c r="AN359" i="23916"/>
  <c r="AV359" i="23916"/>
  <c r="BD359" i="23916"/>
  <c r="DF373" i="23916"/>
  <c r="DN373" i="23916"/>
  <c r="DV373" i="23916"/>
  <c r="ED373" i="23916"/>
  <c r="EL373" i="23916"/>
  <c r="DR374" i="23916"/>
  <c r="EH374" i="23916"/>
  <c r="FL391" i="23916"/>
  <c r="FN292" i="23916" s="1"/>
  <c r="FT391" i="23916"/>
  <c r="L391" i="23916"/>
  <c r="AB391" i="23916"/>
  <c r="AN392" i="23916"/>
  <c r="AR392" i="23916"/>
  <c r="AV392" i="23916"/>
  <c r="AZ392" i="23916"/>
  <c r="BD392" i="23916"/>
  <c r="BH392" i="23916"/>
  <c r="BL392" i="23916"/>
  <c r="BP392" i="23916"/>
  <c r="BT392" i="23916"/>
  <c r="BX392" i="23916"/>
  <c r="CB392" i="23916"/>
  <c r="FI393" i="23916"/>
  <c r="FQ393" i="23916"/>
  <c r="FU393" i="23916"/>
  <c r="FY393" i="23916"/>
  <c r="GC393" i="23916"/>
  <c r="GG393" i="23916"/>
  <c r="GK393" i="23916"/>
  <c r="GO393" i="23916"/>
  <c r="GF413" i="23916"/>
  <c r="GG413" i="23916" s="1"/>
  <c r="GG394" i="23916"/>
  <c r="AJ400" i="23916"/>
  <c r="AZ400" i="23916"/>
  <c r="CI395" i="23916"/>
  <c r="CJ395" i="23916" s="1"/>
  <c r="CZ395" i="23916"/>
  <c r="DP395" i="23916"/>
  <c r="EF395" i="23916"/>
  <c r="S400" i="23916"/>
  <c r="BS400" i="23916"/>
  <c r="CF405" i="23916"/>
  <c r="N405" i="23916"/>
  <c r="AT405" i="23916"/>
  <c r="BZ405" i="23916"/>
  <c r="DF405" i="23916"/>
  <c r="EL405" i="23916"/>
  <c r="FQ410" i="23916"/>
  <c r="GG410" i="23916"/>
  <c r="FO411" i="23916"/>
  <c r="FW411" i="23916"/>
  <c r="GE411" i="23916"/>
  <c r="GM411" i="23916"/>
  <c r="FI412" i="23916"/>
  <c r="FP415" i="23916"/>
  <c r="FH416" i="23916"/>
  <c r="FI416" i="23916" s="1"/>
  <c r="CZ412" i="23916"/>
  <c r="CB413" i="23916"/>
  <c r="X395" i="23916"/>
  <c r="CB395" i="23916"/>
  <c r="FJ395" i="23916"/>
  <c r="CJ399" i="23916"/>
  <c r="V405" i="23916"/>
  <c r="BB405" i="23916"/>
  <c r="DN405" i="23916"/>
  <c r="CD409" i="23916"/>
  <c r="FK413" i="23916"/>
  <c r="BT413" i="23916"/>
  <c r="O414" i="23916"/>
  <c r="W414" i="23916"/>
  <c r="AE414" i="23916"/>
  <c r="AE400" i="23916" s="1"/>
  <c r="AM414" i="23916"/>
  <c r="AM400" i="23916" s="1"/>
  <c r="AN400" i="23916" s="1"/>
  <c r="AU414" i="23916"/>
  <c r="AU400" i="23916" s="1"/>
  <c r="AV400" i="23916" s="1"/>
  <c r="BC414" i="23916"/>
  <c r="BC400" i="23916" s="1"/>
  <c r="BK414" i="23916"/>
  <c r="BK400" i="23916" s="1"/>
  <c r="BL400" i="23916" s="1"/>
  <c r="BU414" i="23916"/>
  <c r="BU400" i="23916" s="1"/>
  <c r="BV400" i="23916" s="1"/>
  <c r="CD395" i="23916"/>
  <c r="GI396" i="23916"/>
  <c r="W400" i="23916"/>
  <c r="CJ405" i="23916"/>
  <c r="CR405" i="23916"/>
  <c r="AD405" i="23916"/>
  <c r="BJ405" i="23916"/>
  <c r="DV405" i="23916"/>
  <c r="ES411" i="23916"/>
  <c r="ET411" i="23916" s="1"/>
  <c r="BZ413" i="23916"/>
  <c r="CD413" i="23916"/>
  <c r="T415" i="23916"/>
  <c r="AB415" i="23916"/>
  <c r="AJ415" i="23916"/>
  <c r="AR415" i="23916"/>
  <c r="AZ415" i="23916"/>
  <c r="BH415" i="23916"/>
  <c r="BP415" i="23916"/>
  <c r="BX415" i="23916"/>
  <c r="EH415" i="23916"/>
  <c r="EP415" i="23916"/>
  <c r="CH394" i="23916"/>
  <c r="CP394" i="23916"/>
  <c r="CX394" i="23916"/>
  <c r="N395" i="23916"/>
  <c r="CE395" i="23916"/>
  <c r="CF395" i="23916" s="1"/>
  <c r="CV395" i="23916"/>
  <c r="DL395" i="23916"/>
  <c r="EB395" i="23916"/>
  <c r="GK396" i="23916"/>
  <c r="CL399" i="23916"/>
  <c r="DJ405" i="23916"/>
  <c r="DR405" i="23916"/>
  <c r="AL405" i="23916"/>
  <c r="BR405" i="23916"/>
  <c r="CX405" i="23916"/>
  <c r="ED405" i="23916"/>
  <c r="FU410" i="23916"/>
  <c r="GK410" i="23916"/>
  <c r="FM411" i="23916"/>
  <c r="FU411" i="23916"/>
  <c r="GC411" i="23916"/>
  <c r="GK411" i="23916"/>
  <c r="GB415" i="23916"/>
  <c r="FG414" i="23916"/>
  <c r="L413" i="23916"/>
  <c r="T413" i="23916"/>
  <c r="AB413" i="23916"/>
  <c r="AJ413" i="23916"/>
  <c r="AR413" i="23916"/>
  <c r="AZ413" i="23916"/>
  <c r="BH413" i="23916"/>
  <c r="BR413" i="23916"/>
  <c r="BY414" i="23916"/>
  <c r="BY400" i="23916" s="1"/>
  <c r="BZ400" i="23916" s="1"/>
  <c r="V415" i="23916"/>
  <c r="AD415" i="23916"/>
  <c r="AL415" i="23916"/>
  <c r="AT415" i="23916"/>
  <c r="V435" i="23916"/>
  <c r="L436" i="23916"/>
  <c r="T436" i="23916"/>
  <c r="CT436" i="23916"/>
  <c r="AL439" i="23916"/>
  <c r="BH439" i="23916"/>
  <c r="AL440" i="23916"/>
  <c r="BF466" i="23916"/>
  <c r="BB415" i="23916"/>
  <c r="BJ415" i="23916"/>
  <c r="BR415" i="23916"/>
  <c r="BZ415" i="23916"/>
  <c r="CV415" i="23916"/>
  <c r="DD415" i="23916"/>
  <c r="EJ415" i="23916"/>
  <c r="DP436" i="23916"/>
  <c r="DT437" i="23916"/>
  <c r="EF437" i="23916"/>
  <c r="AF439" i="23916"/>
  <c r="BB439" i="23916"/>
  <c r="BJ439" i="23916"/>
  <c r="BR439" i="23916"/>
  <c r="BX439" i="23916"/>
  <c r="ED439" i="23916"/>
  <c r="EJ439" i="23916"/>
  <c r="AF440" i="23916"/>
  <c r="AT440" i="23916"/>
  <c r="BB440" i="23916"/>
  <c r="BH440" i="23916"/>
  <c r="BV440" i="23916"/>
  <c r="CD440" i="23916"/>
  <c r="FE437" i="23916"/>
  <c r="X465" i="23916"/>
  <c r="AF465" i="23916"/>
  <c r="AL465" i="23916"/>
  <c r="AR465" i="23916"/>
  <c r="AZ465" i="23916"/>
  <c r="BH465" i="23916"/>
  <c r="CB465" i="23916"/>
  <c r="CP465" i="23916"/>
  <c r="CV465" i="23916"/>
  <c r="DP465" i="23916"/>
  <c r="DV465" i="23916"/>
  <c r="EB465" i="23916"/>
  <c r="T466" i="23916"/>
  <c r="AF466" i="23916"/>
  <c r="AZ466" i="23916"/>
  <c r="BT466" i="23916"/>
  <c r="CH466" i="23916"/>
  <c r="DB466" i="23916"/>
  <c r="DP466" i="23916"/>
  <c r="EB466" i="23916"/>
  <c r="P415" i="23916"/>
  <c r="X415" i="23916"/>
  <c r="AF415" i="23916"/>
  <c r="AN415" i="23916"/>
  <c r="AV415" i="23916"/>
  <c r="BD415" i="23916"/>
  <c r="BL415" i="23916"/>
  <c r="BT415" i="23916"/>
  <c r="CB415" i="23916"/>
  <c r="CX415" i="23916"/>
  <c r="DF415" i="23916"/>
  <c r="DV415" i="23916"/>
  <c r="ED415" i="23916"/>
  <c r="EL415" i="23916"/>
  <c r="P435" i="23916"/>
  <c r="AF435" i="23916"/>
  <c r="AV435" i="23916"/>
  <c r="BL435" i="23916"/>
  <c r="CB435" i="23916"/>
  <c r="DH435" i="23916"/>
  <c r="DP435" i="23916"/>
  <c r="P436" i="23916"/>
  <c r="AB436" i="23916"/>
  <c r="AR436" i="23916"/>
  <c r="BH436" i="23916"/>
  <c r="BX436" i="23916"/>
  <c r="DD436" i="23916"/>
  <c r="X437" i="23916"/>
  <c r="AN437" i="23916"/>
  <c r="BD437" i="23916"/>
  <c r="BT437" i="23916"/>
  <c r="AH439" i="23916"/>
  <c r="AV439" i="23916"/>
  <c r="BL439" i="23916"/>
  <c r="DD439" i="23916"/>
  <c r="DX439" i="23916"/>
  <c r="EL439" i="23916"/>
  <c r="AH440" i="23916"/>
  <c r="AV440" i="23916"/>
  <c r="BJ440" i="23916"/>
  <c r="BR440" i="23916"/>
  <c r="BX440" i="23916"/>
  <c r="FE435" i="23916"/>
  <c r="T465" i="23916"/>
  <c r="AN465" i="23916"/>
  <c r="BP465" i="23916"/>
  <c r="CJ465" i="23916"/>
  <c r="CR465" i="23916"/>
  <c r="CX465" i="23916"/>
  <c r="DD465" i="23916"/>
  <c r="DX465" i="23916"/>
  <c r="EJ465" i="23916"/>
  <c r="AB466" i="23916"/>
  <c r="AH466" i="23916"/>
  <c r="AN466" i="23916"/>
  <c r="BB466" i="23916"/>
  <c r="BV466" i="23916"/>
  <c r="CJ466" i="23916"/>
  <c r="CV466" i="23916"/>
  <c r="DR466" i="23916"/>
  <c r="Z415" i="23916"/>
  <c r="AH415" i="23916"/>
  <c r="AP415" i="23916"/>
  <c r="AX415" i="23916"/>
  <c r="BF415" i="23916"/>
  <c r="BN415" i="23916"/>
  <c r="BV415" i="23916"/>
  <c r="CD415" i="23916"/>
  <c r="DH415" i="23916"/>
  <c r="DX415" i="23916"/>
  <c r="EF415" i="23916"/>
  <c r="EN415" i="23916"/>
  <c r="L435" i="23916"/>
  <c r="AB435" i="23916"/>
  <c r="AR435" i="23916"/>
  <c r="BH435" i="23916"/>
  <c r="BX435" i="23916"/>
  <c r="DD435" i="23916"/>
  <c r="DL435" i="23916"/>
  <c r="X436" i="23916"/>
  <c r="AN436" i="23916"/>
  <c r="BD436" i="23916"/>
  <c r="BT436" i="23916"/>
  <c r="EB436" i="23916"/>
  <c r="L437" i="23916"/>
  <c r="AB439" i="23916"/>
  <c r="AX439" i="23916"/>
  <c r="BN439" i="23916"/>
  <c r="CB439" i="23916"/>
  <c r="DF439" i="23916"/>
  <c r="EN439" i="23916"/>
  <c r="AX440" i="23916"/>
  <c r="BL440" i="23916"/>
  <c r="BZ440" i="23916"/>
  <c r="BD465" i="23916"/>
  <c r="BL465" i="23916"/>
  <c r="CF465" i="23916"/>
  <c r="EP465" i="23916"/>
  <c r="BD466" i="23916"/>
  <c r="CL466" i="23916"/>
  <c r="ES133" i="23916"/>
  <c r="ET126" i="23916"/>
  <c r="EU127" i="23916"/>
  <c r="EU473" i="23916" s="1"/>
  <c r="EU43" i="23916"/>
  <c r="EV35" i="23916"/>
  <c r="GQ28" i="23916"/>
  <c r="GR28" i="23916"/>
  <c r="FU41" i="23916"/>
  <c r="GG41" i="23916"/>
  <c r="GK41" i="23916"/>
  <c r="GZ24" i="23916"/>
  <c r="EU27" i="23916"/>
  <c r="EV27" i="23916" s="1"/>
  <c r="EN27" i="23916"/>
  <c r="GS23" i="23916"/>
  <c r="GP24" i="23916"/>
  <c r="GQ24" i="23916" s="1"/>
  <c r="GQ23" i="23916"/>
  <c r="GO41" i="23916"/>
  <c r="GG38" i="23916"/>
  <c r="GO38" i="23916"/>
  <c r="FO32" i="23916"/>
  <c r="GA32" i="23916"/>
  <c r="GI32" i="23916"/>
  <c r="GQ32" i="23916"/>
  <c r="FO34" i="23916"/>
  <c r="FW34" i="23916"/>
  <c r="GE34" i="23916"/>
  <c r="GM34" i="23916"/>
  <c r="CH37" i="23916"/>
  <c r="CP37" i="23916"/>
  <c r="CX37" i="23916"/>
  <c r="DF37" i="23916"/>
  <c r="DN37" i="23916"/>
  <c r="DV37" i="23916"/>
  <c r="ED37" i="23916"/>
  <c r="EL37" i="23916"/>
  <c r="GR44" i="23916"/>
  <c r="GQ44" i="23916"/>
  <c r="V49" i="23916"/>
  <c r="Z49" i="23916"/>
  <c r="Y50" i="23916"/>
  <c r="AD49" i="23916"/>
  <c r="AH49" i="23916"/>
  <c r="AG50" i="23916"/>
  <c r="AP49" i="23916"/>
  <c r="AO50" i="23916"/>
  <c r="AX49" i="23916"/>
  <c r="AW50" i="23916"/>
  <c r="BF49" i="23916"/>
  <c r="BE50" i="23916"/>
  <c r="BN49" i="23916"/>
  <c r="BM50" i="23916"/>
  <c r="BV49" i="23916"/>
  <c r="BU50" i="23916"/>
  <c r="CD49" i="23916"/>
  <c r="CC50" i="23916"/>
  <c r="CL49" i="23916"/>
  <c r="CK50" i="23916"/>
  <c r="CT49" i="23916"/>
  <c r="CS50" i="23916"/>
  <c r="DB49" i="23916"/>
  <c r="DA50" i="23916"/>
  <c r="DJ49" i="23916"/>
  <c r="DI50" i="23916"/>
  <c r="DR49" i="23916"/>
  <c r="DQ50" i="23916"/>
  <c r="FF60" i="23916"/>
  <c r="FG60" i="23916" s="1"/>
  <c r="FG52" i="23916"/>
  <c r="FJ60" i="23916"/>
  <c r="FK52" i="23916"/>
  <c r="FN60" i="23916"/>
  <c r="FO52" i="23916"/>
  <c r="FR60" i="23916"/>
  <c r="FS52" i="23916"/>
  <c r="FZ60" i="23916"/>
  <c r="GA52" i="23916"/>
  <c r="GD60" i="23916"/>
  <c r="GE52" i="23916"/>
  <c r="GH60" i="23916"/>
  <c r="GI52" i="23916"/>
  <c r="GL60" i="23916"/>
  <c r="L50" i="23916"/>
  <c r="K54" i="23916"/>
  <c r="X50" i="23916"/>
  <c r="W54" i="23916"/>
  <c r="Z60" i="23916"/>
  <c r="BF60" i="23916"/>
  <c r="CL60" i="23916"/>
  <c r="DR60" i="23916"/>
  <c r="FF83" i="23916"/>
  <c r="FG83" i="23916" s="1"/>
  <c r="FG82" i="23916"/>
  <c r="EG104" i="23916"/>
  <c r="EG97" i="23916"/>
  <c r="EG113" i="23916"/>
  <c r="EH113" i="23916" s="1"/>
  <c r="EG102" i="23916"/>
  <c r="EH74" i="23916"/>
  <c r="FG67" i="23916"/>
  <c r="FF70" i="23916"/>
  <c r="FI67" i="23916"/>
  <c r="Y137" i="23916"/>
  <c r="AG137" i="23916"/>
  <c r="AH70" i="23916"/>
  <c r="AO137" i="23916"/>
  <c r="AP70" i="23916"/>
  <c r="AW137" i="23916"/>
  <c r="AX137" i="23916" s="1"/>
  <c r="AX70" i="23916"/>
  <c r="BE137" i="23916"/>
  <c r="BF70" i="23916"/>
  <c r="BM137" i="23916"/>
  <c r="BN137" i="23916" s="1"/>
  <c r="BN70" i="23916"/>
  <c r="BU137" i="23916"/>
  <c r="BV70" i="23916"/>
  <c r="CK137" i="23916"/>
  <c r="CS137" i="23916"/>
  <c r="CT70" i="23916"/>
  <c r="DA137" i="23916"/>
  <c r="DB70" i="23916"/>
  <c r="DJ70" i="23916"/>
  <c r="DR70" i="23916"/>
  <c r="DZ70" i="23916"/>
  <c r="EH70" i="23916"/>
  <c r="EQ70" i="23916"/>
  <c r="EP70" i="23916"/>
  <c r="GK77" i="23916"/>
  <c r="GJ82" i="23916"/>
  <c r="DW83" i="23916"/>
  <c r="DX83" i="23916" s="1"/>
  <c r="DX82" i="23916"/>
  <c r="EA478" i="23916"/>
  <c r="EA83" i="23916"/>
  <c r="EE478" i="23916"/>
  <c r="EE83" i="23916"/>
  <c r="EF82" i="23916"/>
  <c r="GO77" i="23916"/>
  <c r="GN82" i="23916"/>
  <c r="EM478" i="23916"/>
  <c r="EV82" i="23916"/>
  <c r="EM83" i="23916"/>
  <c r="EN82" i="23916"/>
  <c r="EH84" i="23916"/>
  <c r="EP84" i="23916"/>
  <c r="EX84" i="23916"/>
  <c r="FH115" i="23916"/>
  <c r="FH85" i="23916"/>
  <c r="FI79" i="23916"/>
  <c r="FL115" i="23916"/>
  <c r="FL85" i="23916"/>
  <c r="FM79" i="23916"/>
  <c r="FP115" i="23916"/>
  <c r="FP85" i="23916"/>
  <c r="FQ79" i="23916"/>
  <c r="FT115" i="23916"/>
  <c r="FT85" i="23916"/>
  <c r="FU79" i="23916"/>
  <c r="FX115" i="23916"/>
  <c r="FX86" i="23916"/>
  <c r="FX85" i="23916"/>
  <c r="FY79" i="23916"/>
  <c r="GB115" i="23916"/>
  <c r="GB86" i="23916"/>
  <c r="GB85" i="23916"/>
  <c r="GC79" i="23916"/>
  <c r="GF115" i="23916"/>
  <c r="GF86" i="23916"/>
  <c r="GF85" i="23916"/>
  <c r="GG79" i="23916"/>
  <c r="T83" i="23916"/>
  <c r="AB83" i="23916"/>
  <c r="AJ83" i="23916"/>
  <c r="AR83" i="23916"/>
  <c r="AZ83" i="23916"/>
  <c r="BH83" i="23916"/>
  <c r="BP83" i="23916"/>
  <c r="BX83" i="23916"/>
  <c r="CF83" i="23916"/>
  <c r="CN83" i="23916"/>
  <c r="CV83" i="23916"/>
  <c r="DD83" i="23916"/>
  <c r="DL83" i="23916"/>
  <c r="GS24" i="23916"/>
  <c r="FQ34" i="23916"/>
  <c r="FY34" i="23916"/>
  <c r="GB49" i="23916"/>
  <c r="GJ49" i="23916"/>
  <c r="Q50" i="23916"/>
  <c r="FP49" i="23916"/>
  <c r="FT49" i="23916"/>
  <c r="FX49" i="23916"/>
  <c r="N52" i="23916"/>
  <c r="M60" i="23916"/>
  <c r="N60" i="23916" s="1"/>
  <c r="AD52" i="23916"/>
  <c r="AC60" i="23916"/>
  <c r="EM54" i="23916"/>
  <c r="EP60" i="23916"/>
  <c r="EW60" i="23916"/>
  <c r="EX60" i="23916" s="1"/>
  <c r="FG74" i="23916"/>
  <c r="FF113" i="23916"/>
  <c r="FG113" i="23916" s="1"/>
  <c r="FJ113" i="23916"/>
  <c r="FV102" i="23916"/>
  <c r="FV113" i="23916"/>
  <c r="FZ113" i="23916"/>
  <c r="GL113" i="23916"/>
  <c r="EO104" i="23916"/>
  <c r="EP104" i="23916" s="1"/>
  <c r="EO102" i="23916"/>
  <c r="EO97" i="23916"/>
  <c r="EP74" i="23916"/>
  <c r="EO113" i="23916"/>
  <c r="EP113" i="23916" s="1"/>
  <c r="CM137" i="23916"/>
  <c r="EB84" i="23916"/>
  <c r="ER84" i="23916"/>
  <c r="EJ84" i="23916"/>
  <c r="EX30" i="23916"/>
  <c r="GM41" i="23916"/>
  <c r="GC38" i="23916"/>
  <c r="GK38" i="23916"/>
  <c r="FS32" i="23916"/>
  <c r="GE32" i="23916"/>
  <c r="GM32" i="23916"/>
  <c r="FS34" i="23916"/>
  <c r="GA34" i="23916"/>
  <c r="GI34" i="23916"/>
  <c r="CL37" i="23916"/>
  <c r="CT37" i="23916"/>
  <c r="DB37" i="23916"/>
  <c r="DJ37" i="23916"/>
  <c r="DR37" i="23916"/>
  <c r="DZ37" i="23916"/>
  <c r="EH37" i="23916"/>
  <c r="EP37" i="23916"/>
  <c r="FL49" i="23916"/>
  <c r="AT49" i="23916"/>
  <c r="BB49" i="23916"/>
  <c r="BJ49" i="23916"/>
  <c r="BR49" i="23916"/>
  <c r="BZ49" i="23916"/>
  <c r="CH49" i="23916"/>
  <c r="CP49" i="23916"/>
  <c r="CX49" i="23916"/>
  <c r="DF49" i="23916"/>
  <c r="DN49" i="23916"/>
  <c r="DV49" i="23916"/>
  <c r="FE48" i="23916"/>
  <c r="FB52" i="23916"/>
  <c r="FH60" i="23916"/>
  <c r="FI60" i="23916" s="1"/>
  <c r="FI52" i="23916"/>
  <c r="FL60" i="23916"/>
  <c r="FM60" i="23916" s="1"/>
  <c r="FM52" i="23916"/>
  <c r="FP60" i="23916"/>
  <c r="FQ60" i="23916" s="1"/>
  <c r="FQ52" i="23916"/>
  <c r="FT60" i="23916"/>
  <c r="FU60" i="23916" s="1"/>
  <c r="FU52" i="23916"/>
  <c r="FX60" i="23916"/>
  <c r="GB60" i="23916"/>
  <c r="GC60" i="23916" s="1"/>
  <c r="GC52" i="23916"/>
  <c r="GF60" i="23916"/>
  <c r="GG60" i="23916" s="1"/>
  <c r="GG52" i="23916"/>
  <c r="GN60" i="23916"/>
  <c r="GO60" i="23916" s="1"/>
  <c r="GO52" i="23916"/>
  <c r="P50" i="23916"/>
  <c r="O54" i="23916"/>
  <c r="T50" i="23916"/>
  <c r="S54" i="23916"/>
  <c r="AF50" i="23916"/>
  <c r="AE54" i="23916"/>
  <c r="AI54" i="23916"/>
  <c r="AP60" i="23916"/>
  <c r="BV60" i="23916"/>
  <c r="DB60" i="23916"/>
  <c r="EH60" i="23916"/>
  <c r="FL83" i="23916"/>
  <c r="FP83" i="23916"/>
  <c r="FT83" i="23916"/>
  <c r="GB83" i="23916"/>
  <c r="BA137" i="23916"/>
  <c r="BB137" i="23916" s="1"/>
  <c r="BB70" i="23916"/>
  <c r="BI137" i="23916"/>
  <c r="BJ70" i="23916"/>
  <c r="BQ137" i="23916"/>
  <c r="BR70" i="23916"/>
  <c r="BY137" i="23916"/>
  <c r="BZ70" i="23916"/>
  <c r="CG137" i="23916"/>
  <c r="CH70" i="23916"/>
  <c r="CO137" i="23916"/>
  <c r="CP70" i="23916"/>
  <c r="CW137" i="23916"/>
  <c r="CX70" i="23916"/>
  <c r="DF70" i="23916"/>
  <c r="DN70" i="23916"/>
  <c r="DV70" i="23916"/>
  <c r="ED70" i="23916"/>
  <c r="EL70" i="23916"/>
  <c r="GL82" i="23916"/>
  <c r="GM77" i="23916"/>
  <c r="ED84" i="23916"/>
  <c r="EL84" i="23916"/>
  <c r="ET84" i="23916"/>
  <c r="FF115" i="23916"/>
  <c r="FG115" i="23916" s="1"/>
  <c r="FG79" i="23916"/>
  <c r="FF85" i="23916"/>
  <c r="FJ115" i="23916"/>
  <c r="FK115" i="23916" s="1"/>
  <c r="FK79" i="23916"/>
  <c r="FJ85" i="23916"/>
  <c r="FK85" i="23916" s="1"/>
  <c r="FN115" i="23916"/>
  <c r="FO115" i="23916" s="1"/>
  <c r="FO79" i="23916"/>
  <c r="FN85" i="23916"/>
  <c r="FO85" i="23916" s="1"/>
  <c r="FR115" i="23916"/>
  <c r="FS115" i="23916" s="1"/>
  <c r="FS79" i="23916"/>
  <c r="FR85" i="23916"/>
  <c r="FS85" i="23916" s="1"/>
  <c r="FV115" i="23916"/>
  <c r="FW115" i="23916" s="1"/>
  <c r="FW79" i="23916"/>
  <c r="FV85" i="23916"/>
  <c r="FW85" i="23916" s="1"/>
  <c r="FZ115" i="23916"/>
  <c r="GA115" i="23916" s="1"/>
  <c r="FZ85" i="23916"/>
  <c r="GA85" i="23916" s="1"/>
  <c r="GA79" i="23916"/>
  <c r="FZ86" i="23916"/>
  <c r="GD115" i="23916"/>
  <c r="GE115" i="23916" s="1"/>
  <c r="GD85" i="23916"/>
  <c r="GE85" i="23916" s="1"/>
  <c r="GE79" i="23916"/>
  <c r="GD86" i="23916"/>
  <c r="GH115" i="23916"/>
  <c r="GI115" i="23916" s="1"/>
  <c r="GH85" i="23916"/>
  <c r="GI85" i="23916" s="1"/>
  <c r="GI79" i="23916"/>
  <c r="GH86" i="23916"/>
  <c r="X83" i="23916"/>
  <c r="AF83" i="23916"/>
  <c r="AN83" i="23916"/>
  <c r="AV83" i="23916"/>
  <c r="BD83" i="23916"/>
  <c r="BL83" i="23916"/>
  <c r="BT83" i="23916"/>
  <c r="CB83" i="23916"/>
  <c r="CJ83" i="23916"/>
  <c r="CR83" i="23916"/>
  <c r="CZ83" i="23916"/>
  <c r="DH83" i="23916"/>
  <c r="DP83" i="23916"/>
  <c r="GE40" i="23916"/>
  <c r="GI40" i="23916"/>
  <c r="GM40" i="23916"/>
  <c r="FH49" i="23916"/>
  <c r="GF49" i="23916"/>
  <c r="FD50" i="23916"/>
  <c r="FE50" i="23916" s="1"/>
  <c r="FE49" i="23916"/>
  <c r="V52" i="23916"/>
  <c r="U60" i="23916"/>
  <c r="V60" i="23916" s="1"/>
  <c r="AL52" i="23916"/>
  <c r="AK60" i="23916"/>
  <c r="AL60" i="23916" s="1"/>
  <c r="AT52" i="23916"/>
  <c r="AS60" i="23916"/>
  <c r="BB52" i="23916"/>
  <c r="BA60" i="23916"/>
  <c r="BB60" i="23916" s="1"/>
  <c r="BJ52" i="23916"/>
  <c r="BI60" i="23916"/>
  <c r="BR52" i="23916"/>
  <c r="BQ60" i="23916"/>
  <c r="BR60" i="23916" s="1"/>
  <c r="BZ52" i="23916"/>
  <c r="BY60" i="23916"/>
  <c r="CH52" i="23916"/>
  <c r="CG60" i="23916"/>
  <c r="CH60" i="23916" s="1"/>
  <c r="CP52" i="23916"/>
  <c r="CO60" i="23916"/>
  <c r="CX52" i="23916"/>
  <c r="CW60" i="23916"/>
  <c r="CX60" i="23916" s="1"/>
  <c r="DF52" i="23916"/>
  <c r="DE60" i="23916"/>
  <c r="DN52" i="23916"/>
  <c r="DM60" i="23916"/>
  <c r="DN60" i="23916" s="1"/>
  <c r="DV52" i="23916"/>
  <c r="DU60" i="23916"/>
  <c r="ED52" i="23916"/>
  <c r="EC60" i="23916"/>
  <c r="ED60" i="23916" s="1"/>
  <c r="EL52" i="23916"/>
  <c r="EK60" i="23916"/>
  <c r="O137" i="23916"/>
  <c r="P137" i="23916" s="1"/>
  <c r="P70" i="23916"/>
  <c r="CQ137" i="23916"/>
  <c r="AB97" i="23916"/>
  <c r="AF97" i="23916"/>
  <c r="AJ97" i="23916"/>
  <c r="AN97" i="23916"/>
  <c r="AR97" i="23916"/>
  <c r="AV97" i="23916"/>
  <c r="AZ97" i="23916"/>
  <c r="BD97" i="23916"/>
  <c r="BH97" i="23916"/>
  <c r="BL97" i="23916"/>
  <c r="BP97" i="23916"/>
  <c r="BS103" i="23916"/>
  <c r="BX97" i="23916"/>
  <c r="CA103" i="23916"/>
  <c r="CB102" i="23916"/>
  <c r="CF97" i="23916"/>
  <c r="CI103" i="23916"/>
  <c r="CJ102" i="23916"/>
  <c r="CN97" i="23916"/>
  <c r="CQ103" i="23916"/>
  <c r="CR103" i="23916" s="1"/>
  <c r="CR102" i="23916"/>
  <c r="CV97" i="23916"/>
  <c r="CY103" i="23916"/>
  <c r="CZ102" i="23916"/>
  <c r="DD97" i="23916"/>
  <c r="DG103" i="23916"/>
  <c r="DH102" i="23916"/>
  <c r="DL97" i="23916"/>
  <c r="DO103" i="23916"/>
  <c r="DP102" i="23916"/>
  <c r="DT97" i="23916"/>
  <c r="DW103" i="23916"/>
  <c r="DX103" i="23916" s="1"/>
  <c r="DX102" i="23916"/>
  <c r="EB97" i="23916"/>
  <c r="EE483" i="23916"/>
  <c r="EE103" i="23916"/>
  <c r="EF103" i="23916" s="1"/>
  <c r="EF102" i="23916"/>
  <c r="EF84" i="23916"/>
  <c r="EV84" i="23916"/>
  <c r="EN84" i="23916"/>
  <c r="FH106" i="23916"/>
  <c r="FP106" i="23916"/>
  <c r="FX106" i="23916"/>
  <c r="GF106" i="23916"/>
  <c r="GU24" i="23916"/>
  <c r="FL27" i="23916"/>
  <c r="FM27" i="23916" s="1"/>
  <c r="FT27" i="23916"/>
  <c r="GB27" i="23916"/>
  <c r="GJ27" i="23916"/>
  <c r="GM27" i="23916" s="1"/>
  <c r="GB35" i="23916"/>
  <c r="GF35" i="23916"/>
  <c r="GJ35" i="23916"/>
  <c r="GN35" i="23916"/>
  <c r="EB32" i="23916"/>
  <c r="EJ24" i="23916"/>
  <c r="ES35" i="23916"/>
  <c r="FE45" i="23916"/>
  <c r="EQ50" i="23916"/>
  <c r="M50" i="23916"/>
  <c r="U50" i="23916"/>
  <c r="AC50" i="23916"/>
  <c r="AK50" i="23916"/>
  <c r="AQ49" i="23916"/>
  <c r="AS50" i="23916"/>
  <c r="AY49" i="23916"/>
  <c r="BA50" i="23916"/>
  <c r="BG49" i="23916"/>
  <c r="BI50" i="23916"/>
  <c r="BO49" i="23916"/>
  <c r="BQ50" i="23916"/>
  <c r="BW49" i="23916"/>
  <c r="BY50" i="23916"/>
  <c r="CE49" i="23916"/>
  <c r="CG50" i="23916"/>
  <c r="CM49" i="23916"/>
  <c r="CO50" i="23916"/>
  <c r="CU49" i="23916"/>
  <c r="CW50" i="23916"/>
  <c r="DC49" i="23916"/>
  <c r="DE50" i="23916"/>
  <c r="DK49" i="23916"/>
  <c r="DM50" i="23916"/>
  <c r="DS49" i="23916"/>
  <c r="DU50" i="23916"/>
  <c r="EA49" i="23916"/>
  <c r="EI49" i="23916"/>
  <c r="EK50" i="23916"/>
  <c r="EO54" i="23916"/>
  <c r="EQ133" i="23916"/>
  <c r="EQ112" i="23916"/>
  <c r="ER112" i="23916" s="1"/>
  <c r="EU112" i="23916"/>
  <c r="EV112" i="23916" s="1"/>
  <c r="K60" i="23916"/>
  <c r="L60" i="23916" s="1"/>
  <c r="S60" i="23916"/>
  <c r="T60" i="23916" s="1"/>
  <c r="AA60" i="23916"/>
  <c r="AI60" i="23916"/>
  <c r="AJ60" i="23916" s="1"/>
  <c r="AQ60" i="23916"/>
  <c r="AY60" i="23916"/>
  <c r="AZ60" i="23916" s="1"/>
  <c r="BG60" i="23916"/>
  <c r="BO60" i="23916"/>
  <c r="BP60" i="23916" s="1"/>
  <c r="BW60" i="23916"/>
  <c r="CE60" i="23916"/>
  <c r="CF60" i="23916" s="1"/>
  <c r="CM60" i="23916"/>
  <c r="CU60" i="23916"/>
  <c r="CV60" i="23916" s="1"/>
  <c r="DC60" i="23916"/>
  <c r="DK60" i="23916"/>
  <c r="DL60" i="23916" s="1"/>
  <c r="DS60" i="23916"/>
  <c r="EA60" i="23916"/>
  <c r="EB60" i="23916" s="1"/>
  <c r="EI60" i="23916"/>
  <c r="FM138" i="23916"/>
  <c r="FQ138" i="23916"/>
  <c r="FU138" i="23916"/>
  <c r="FY138" i="23916"/>
  <c r="GC138" i="23916"/>
  <c r="GG138" i="23916"/>
  <c r="GK138" i="23916"/>
  <c r="GO138" i="23916"/>
  <c r="M137" i="23916"/>
  <c r="M138" i="23916" s="1"/>
  <c r="U137" i="23916"/>
  <c r="U138" i="23916" s="1"/>
  <c r="AC137" i="23916"/>
  <c r="AK138" i="23916"/>
  <c r="AK137" i="23916"/>
  <c r="W70" i="23916"/>
  <c r="AE70" i="23916"/>
  <c r="AM70" i="23916"/>
  <c r="AU70" i="23916"/>
  <c r="BC70" i="23916"/>
  <c r="BK70" i="23916"/>
  <c r="BS70" i="23916"/>
  <c r="CA70" i="23916"/>
  <c r="CI70" i="23916"/>
  <c r="CY70" i="23916"/>
  <c r="DG70" i="23916"/>
  <c r="DO70" i="23916"/>
  <c r="DW70" i="23916"/>
  <c r="EE70" i="23916"/>
  <c r="EM70" i="23916"/>
  <c r="V71" i="23916"/>
  <c r="FH74" i="23916"/>
  <c r="FL74" i="23916"/>
  <c r="FP74" i="23916"/>
  <c r="FT74" i="23916"/>
  <c r="FW74" i="23916" s="1"/>
  <c r="FX74" i="23916"/>
  <c r="GB74" i="23916"/>
  <c r="GF74" i="23916"/>
  <c r="GJ74" i="23916"/>
  <c r="GJ78" i="23916"/>
  <c r="GN78" i="23916"/>
  <c r="GN79" i="23916" s="1"/>
  <c r="M118" i="23916"/>
  <c r="M107" i="23916"/>
  <c r="Q118" i="23916"/>
  <c r="Q107" i="23916"/>
  <c r="U115" i="23916"/>
  <c r="U106" i="23916"/>
  <c r="Y115" i="23916"/>
  <c r="Y106" i="23916"/>
  <c r="AC115" i="23916"/>
  <c r="AD115" i="23916" s="1"/>
  <c r="AC106" i="23916"/>
  <c r="AG115" i="23916"/>
  <c r="AH115" i="23916" s="1"/>
  <c r="AG106" i="23916"/>
  <c r="AK115" i="23916"/>
  <c r="AL115" i="23916" s="1"/>
  <c r="AK106" i="23916"/>
  <c r="AO115" i="23916"/>
  <c r="AP115" i="23916" s="1"/>
  <c r="AO106" i="23916"/>
  <c r="AS115" i="23916"/>
  <c r="AT115" i="23916" s="1"/>
  <c r="AS106" i="23916"/>
  <c r="AW115" i="23916"/>
  <c r="AX115" i="23916" s="1"/>
  <c r="AW106" i="23916"/>
  <c r="BA115" i="23916"/>
  <c r="BB115" i="23916" s="1"/>
  <c r="BA106" i="23916"/>
  <c r="BE115" i="23916"/>
  <c r="BF115" i="23916" s="1"/>
  <c r="BE106" i="23916"/>
  <c r="BI115" i="23916"/>
  <c r="BJ115" i="23916" s="1"/>
  <c r="BI106" i="23916"/>
  <c r="BM115" i="23916"/>
  <c r="BN115" i="23916" s="1"/>
  <c r="BM106" i="23916"/>
  <c r="BQ115" i="23916"/>
  <c r="BR115" i="23916" s="1"/>
  <c r="BQ106" i="23916"/>
  <c r="BU115" i="23916"/>
  <c r="BV115" i="23916" s="1"/>
  <c r="BU106" i="23916"/>
  <c r="BY115" i="23916"/>
  <c r="BZ115" i="23916" s="1"/>
  <c r="BY106" i="23916"/>
  <c r="CC115" i="23916"/>
  <c r="CD115" i="23916" s="1"/>
  <c r="CC106" i="23916"/>
  <c r="CG115" i="23916"/>
  <c r="CH115" i="23916" s="1"/>
  <c r="CG106" i="23916"/>
  <c r="CK115" i="23916"/>
  <c r="CL115" i="23916" s="1"/>
  <c r="CK106" i="23916"/>
  <c r="CO115" i="23916"/>
  <c r="CP115" i="23916" s="1"/>
  <c r="CO106" i="23916"/>
  <c r="CS115" i="23916"/>
  <c r="CT115" i="23916" s="1"/>
  <c r="CS106" i="23916"/>
  <c r="CW115" i="23916"/>
  <c r="CX115" i="23916" s="1"/>
  <c r="CW106" i="23916"/>
  <c r="DA115" i="23916"/>
  <c r="DB115" i="23916" s="1"/>
  <c r="DA106" i="23916"/>
  <c r="DE115" i="23916"/>
  <c r="DF115" i="23916" s="1"/>
  <c r="DE106" i="23916"/>
  <c r="DI115" i="23916"/>
  <c r="DJ115" i="23916" s="1"/>
  <c r="DI106" i="23916"/>
  <c r="DM115" i="23916"/>
  <c r="DN115" i="23916" s="1"/>
  <c r="DM106" i="23916"/>
  <c r="DQ115" i="23916"/>
  <c r="DR115" i="23916" s="1"/>
  <c r="DQ106" i="23916"/>
  <c r="DU79" i="23916"/>
  <c r="DY79" i="23916"/>
  <c r="EC79" i="23916"/>
  <c r="EG79" i="23916"/>
  <c r="EK79" i="23916"/>
  <c r="EO79" i="23916"/>
  <c r="FE79" i="23916"/>
  <c r="DS82" i="23916"/>
  <c r="EB82" i="23916" s="1"/>
  <c r="EI82" i="23916"/>
  <c r="FH82" i="23916"/>
  <c r="FX82" i="23916"/>
  <c r="GF82" i="23916"/>
  <c r="FF84" i="23916"/>
  <c r="FG84" i="23916" s="1"/>
  <c r="FJ84" i="23916"/>
  <c r="FK84" i="23916" s="1"/>
  <c r="FN84" i="23916"/>
  <c r="FO84" i="23916" s="1"/>
  <c r="FR84" i="23916"/>
  <c r="FS84" i="23916" s="1"/>
  <c r="FV84" i="23916"/>
  <c r="FW84" i="23916" s="1"/>
  <c r="FZ84" i="23916"/>
  <c r="GA84" i="23916" s="1"/>
  <c r="GD84" i="23916"/>
  <c r="GE84" i="23916" s="1"/>
  <c r="GH84" i="23916"/>
  <c r="GI84" i="23916" s="1"/>
  <c r="BU86" i="23916"/>
  <c r="CC86" i="23916"/>
  <c r="CK86" i="23916"/>
  <c r="CS86" i="23916"/>
  <c r="DA86" i="23916"/>
  <c r="DI86" i="23916"/>
  <c r="DQ86" i="23916"/>
  <c r="FF116" i="23916"/>
  <c r="FG116" i="23916" s="1"/>
  <c r="FF97" i="23916"/>
  <c r="FF96" i="23916"/>
  <c r="FG96" i="23916" s="1"/>
  <c r="FJ116" i="23916"/>
  <c r="FJ97" i="23916"/>
  <c r="FJ96" i="23916"/>
  <c r="FN116" i="23916"/>
  <c r="FN96" i="23916"/>
  <c r="FR116" i="23916"/>
  <c r="FR96" i="23916"/>
  <c r="FV104" i="23916"/>
  <c r="FV116" i="23916"/>
  <c r="FV97" i="23916"/>
  <c r="FV96" i="23916"/>
  <c r="FZ116" i="23916"/>
  <c r="FZ97" i="23916"/>
  <c r="GA97" i="23916" s="1"/>
  <c r="FZ96" i="23916"/>
  <c r="GD116" i="23916"/>
  <c r="GD96" i="23916"/>
  <c r="GH116" i="23916"/>
  <c r="GH96" i="23916"/>
  <c r="GL116" i="23916"/>
  <c r="GL104" i="23916"/>
  <c r="GL97" i="23916"/>
  <c r="GL96" i="23916"/>
  <c r="FJ91" i="23916"/>
  <c r="FR91" i="23916"/>
  <c r="Z93" i="23916"/>
  <c r="AP93" i="23916"/>
  <c r="BF93" i="23916"/>
  <c r="BV93" i="23916"/>
  <c r="CL93" i="23916"/>
  <c r="DB93" i="23916"/>
  <c r="DR93" i="23916"/>
  <c r="EH93" i="23916"/>
  <c r="ES93" i="23916"/>
  <c r="V94" i="23916"/>
  <c r="AC94" i="23916"/>
  <c r="AD94" i="23916" s="1"/>
  <c r="AS94" i="23916"/>
  <c r="AT94" i="23916" s="1"/>
  <c r="BI94" i="23916"/>
  <c r="BJ94" i="23916" s="1"/>
  <c r="BY94" i="23916"/>
  <c r="BZ94" i="23916" s="1"/>
  <c r="CO94" i="23916"/>
  <c r="CP94" i="23916" s="1"/>
  <c r="DE94" i="23916"/>
  <c r="DF94" i="23916" s="1"/>
  <c r="DU94" i="23916"/>
  <c r="DV94" i="23916" s="1"/>
  <c r="EK94" i="23916"/>
  <c r="EL94" i="23916" s="1"/>
  <c r="L96" i="23916"/>
  <c r="AB96" i="23916"/>
  <c r="AR96" i="23916"/>
  <c r="BH96" i="23916"/>
  <c r="BX96" i="23916"/>
  <c r="CN96" i="23916"/>
  <c r="DD96" i="23916"/>
  <c r="DT96" i="23916"/>
  <c r="EJ96" i="23916"/>
  <c r="BS97" i="23916"/>
  <c r="BT97" i="23916" s="1"/>
  <c r="CA97" i="23916"/>
  <c r="CI97" i="23916"/>
  <c r="CJ97" i="23916" s="1"/>
  <c r="CQ97" i="23916"/>
  <c r="CY97" i="23916"/>
  <c r="DG97" i="23916"/>
  <c r="DO97" i="23916"/>
  <c r="DP97" i="23916" s="1"/>
  <c r="DW97" i="23916"/>
  <c r="EE97" i="23916"/>
  <c r="EM97" i="23916"/>
  <c r="FH96" i="23916"/>
  <c r="FI96" i="23916" s="1"/>
  <c r="FP96" i="23916"/>
  <c r="FX96" i="23916"/>
  <c r="FY96" i="23916" s="1"/>
  <c r="GF96" i="23916"/>
  <c r="GG96" i="23916" s="1"/>
  <c r="GN96" i="23916"/>
  <c r="FH97" i="23916"/>
  <c r="FP97" i="23916"/>
  <c r="FX97" i="23916"/>
  <c r="FY97" i="23916" s="1"/>
  <c r="GF97" i="23916"/>
  <c r="E97" i="23916"/>
  <c r="N97" i="23916" s="1"/>
  <c r="FF117" i="23916"/>
  <c r="FG117" i="23916" s="1"/>
  <c r="FF106" i="23916"/>
  <c r="FF102" i="23916"/>
  <c r="AD101" i="23916"/>
  <c r="AT101" i="23916"/>
  <c r="BJ101" i="23916"/>
  <c r="FF101" i="23916"/>
  <c r="FG101" i="23916" s="1"/>
  <c r="BO102" i="23916"/>
  <c r="BW102" i="23916"/>
  <c r="CE102" i="23916"/>
  <c r="CM102" i="23916"/>
  <c r="CU102" i="23916"/>
  <c r="DC102" i="23916"/>
  <c r="DK102" i="23916"/>
  <c r="DS102" i="23916"/>
  <c r="EA102" i="23916"/>
  <c r="FR101" i="23916"/>
  <c r="FZ101" i="23916"/>
  <c r="GA101" i="23916" s="1"/>
  <c r="GH101" i="23916"/>
  <c r="GI101" i="23916" s="1"/>
  <c r="O106" i="23916"/>
  <c r="W106" i="23916"/>
  <c r="AE106" i="23916"/>
  <c r="AM106" i="23916"/>
  <c r="AU106" i="23916"/>
  <c r="BC106" i="23916"/>
  <c r="BK106" i="23916"/>
  <c r="BS106" i="23916"/>
  <c r="CA106" i="23916"/>
  <c r="CI106" i="23916"/>
  <c r="CQ106" i="23916"/>
  <c r="CY106" i="23916"/>
  <c r="DG106" i="23916"/>
  <c r="DO106" i="23916"/>
  <c r="G106" i="23916"/>
  <c r="AH110" i="23916"/>
  <c r="AX110" i="23916"/>
  <c r="BN110" i="23916"/>
  <c r="CD110" i="23916"/>
  <c r="CT110" i="23916"/>
  <c r="DJ110" i="23916"/>
  <c r="DZ110" i="23916"/>
  <c r="EP110" i="23916"/>
  <c r="AH111" i="23916"/>
  <c r="AX111" i="23916"/>
  <c r="BN111" i="23916"/>
  <c r="CD111" i="23916"/>
  <c r="CT111" i="23916"/>
  <c r="DJ111" i="23916"/>
  <c r="DZ111" i="23916"/>
  <c r="R112" i="23916"/>
  <c r="AH112" i="23916"/>
  <c r="AX112" i="23916"/>
  <c r="BN112" i="23916"/>
  <c r="CD112" i="23916"/>
  <c r="CT112" i="23916"/>
  <c r="DJ112" i="23916"/>
  <c r="DZ112" i="23916"/>
  <c r="EP112" i="23916"/>
  <c r="Q113" i="23916"/>
  <c r="AG113" i="23916"/>
  <c r="AW113" i="23916"/>
  <c r="FR110" i="23916"/>
  <c r="GH110" i="23916"/>
  <c r="FZ111" i="23916"/>
  <c r="GA111" i="23916" s="1"/>
  <c r="FF112" i="23916"/>
  <c r="FG112" i="23916" s="1"/>
  <c r="FV112" i="23916"/>
  <c r="FW112" i="23916" s="1"/>
  <c r="GL112" i="23916"/>
  <c r="GM112" i="23916" s="1"/>
  <c r="Q115" i="23916"/>
  <c r="DM137" i="23916"/>
  <c r="EC137" i="23916"/>
  <c r="FJ160" i="23916"/>
  <c r="FK140" i="23916"/>
  <c r="FU140" i="23916"/>
  <c r="DW289" i="23916"/>
  <c r="DW177" i="23916"/>
  <c r="DW168" i="23916"/>
  <c r="DW150" i="23916"/>
  <c r="DX145" i="23916"/>
  <c r="EG289" i="23916"/>
  <c r="EG168" i="23916"/>
  <c r="EG177" i="23916"/>
  <c r="EG150" i="23916"/>
  <c r="EH145" i="23916"/>
  <c r="EM177" i="23916"/>
  <c r="EM150" i="23916"/>
  <c r="EN145" i="23916"/>
  <c r="GK144" i="23916"/>
  <c r="FN149" i="23916"/>
  <c r="FO149" i="23916" s="1"/>
  <c r="GD149" i="23916"/>
  <c r="GE149" i="23916" s="1"/>
  <c r="Z150" i="23916"/>
  <c r="AP150" i="23916"/>
  <c r="BF150" i="23916"/>
  <c r="BV150" i="23916"/>
  <c r="CL150" i="23916"/>
  <c r="CJ156" i="23916"/>
  <c r="CI157" i="23916"/>
  <c r="CJ157" i="23916" s="1"/>
  <c r="GR21" i="23916"/>
  <c r="EM22" i="23916"/>
  <c r="EK27" i="23916"/>
  <c r="FP27" i="23916"/>
  <c r="FP35" i="23916" s="1"/>
  <c r="FQ35" i="23916" s="1"/>
  <c r="FX27" i="23916"/>
  <c r="FX35" i="23916" s="1"/>
  <c r="GF27" i="23916"/>
  <c r="GM23" i="23916"/>
  <c r="GR31" i="23916"/>
  <c r="EV26" i="23916"/>
  <c r="ET28" i="23916"/>
  <c r="EV30" i="23916"/>
  <c r="GK26" i="23916"/>
  <c r="GP22" i="23916"/>
  <c r="GW24" i="23916"/>
  <c r="EB22" i="23916"/>
  <c r="EB27" i="23916"/>
  <c r="EF27" i="23916"/>
  <c r="GO21" i="23916"/>
  <c r="GO25" i="23916"/>
  <c r="GL22" i="23916"/>
  <c r="GM22" i="23916" s="1"/>
  <c r="GN22" i="23916"/>
  <c r="FS30" i="23916"/>
  <c r="FY30" i="23916"/>
  <c r="GC30" i="23916"/>
  <c r="GG30" i="23916"/>
  <c r="GK30" i="23916"/>
  <c r="GO30" i="23916"/>
  <c r="FM31" i="23916"/>
  <c r="FQ31" i="23916"/>
  <c r="GC31" i="23916"/>
  <c r="GG31" i="23916"/>
  <c r="GK31" i="23916"/>
  <c r="GO31" i="23916"/>
  <c r="FO33" i="23916"/>
  <c r="FS33" i="23916"/>
  <c r="FW33" i="23916"/>
  <c r="GA33" i="23916"/>
  <c r="GE33" i="23916"/>
  <c r="GI33" i="23916"/>
  <c r="GM33" i="23916"/>
  <c r="GQ33" i="23916"/>
  <c r="EM32" i="23916"/>
  <c r="EN23" i="23916"/>
  <c r="BZ35" i="23916"/>
  <c r="CD35" i="23916"/>
  <c r="CH35" i="23916"/>
  <c r="CL35" i="23916"/>
  <c r="CP35" i="23916"/>
  <c r="CT35" i="23916"/>
  <c r="CX35" i="23916"/>
  <c r="DB35" i="23916"/>
  <c r="DF35" i="23916"/>
  <c r="DJ35" i="23916"/>
  <c r="DN35" i="23916"/>
  <c r="DR35" i="23916"/>
  <c r="DV35" i="23916"/>
  <c r="DZ35" i="23916"/>
  <c r="ED35" i="23916"/>
  <c r="EH35" i="23916"/>
  <c r="EL35" i="23916"/>
  <c r="EP35" i="23916"/>
  <c r="BW37" i="23916"/>
  <c r="BX37" i="23916" s="1"/>
  <c r="CA37" i="23916"/>
  <c r="CB37" i="23916" s="1"/>
  <c r="CE37" i="23916"/>
  <c r="CI37" i="23916"/>
  <c r="CM37" i="23916"/>
  <c r="CN37" i="23916" s="1"/>
  <c r="CQ37" i="23916"/>
  <c r="CU37" i="23916"/>
  <c r="CY37" i="23916"/>
  <c r="DC37" i="23916"/>
  <c r="DD37" i="23916" s="1"/>
  <c r="DG37" i="23916"/>
  <c r="DK37" i="23916"/>
  <c r="DO37" i="23916"/>
  <c r="DS37" i="23916"/>
  <c r="DT37" i="23916" s="1"/>
  <c r="DW37" i="23916"/>
  <c r="EA37" i="23916"/>
  <c r="EE37" i="23916"/>
  <c r="EI37" i="23916"/>
  <c r="EJ37" i="23916" s="1"/>
  <c r="EM37" i="23916"/>
  <c r="EU38" i="23916"/>
  <c r="EV38" i="23916" s="1"/>
  <c r="ER44" i="23916"/>
  <c r="FI43" i="23916"/>
  <c r="GC43" i="23916"/>
  <c r="GG43" i="23916"/>
  <c r="GK43" i="23916"/>
  <c r="GO43" i="23916"/>
  <c r="AL45" i="23916"/>
  <c r="AP45" i="23916"/>
  <c r="AT45" i="23916"/>
  <c r="AX45" i="23916"/>
  <c r="BB45" i="23916"/>
  <c r="BF45" i="23916"/>
  <c r="BJ45" i="23916"/>
  <c r="BN45" i="23916"/>
  <c r="BR45" i="23916"/>
  <c r="BV45" i="23916"/>
  <c r="BZ45" i="23916"/>
  <c r="CD45" i="23916"/>
  <c r="CH45" i="23916"/>
  <c r="CL45" i="23916"/>
  <c r="CP45" i="23916"/>
  <c r="CT45" i="23916"/>
  <c r="CX45" i="23916"/>
  <c r="DB45" i="23916"/>
  <c r="DF45" i="23916"/>
  <c r="DJ45" i="23916"/>
  <c r="DN45" i="23916"/>
  <c r="DR45" i="23916"/>
  <c r="DV45" i="23916"/>
  <c r="DZ45" i="23916"/>
  <c r="ED45" i="23916"/>
  <c r="EH45" i="23916"/>
  <c r="EL44" i="23916"/>
  <c r="EN45" i="23916"/>
  <c r="FF45" i="23916"/>
  <c r="FI45" i="23916" s="1"/>
  <c r="FJ45" i="23916"/>
  <c r="FN45" i="23916"/>
  <c r="FR45" i="23916"/>
  <c r="FU45" i="23916" s="1"/>
  <c r="FV45" i="23916"/>
  <c r="FZ45" i="23916"/>
  <c r="GD45" i="23916"/>
  <c r="GG45" i="23916" s="1"/>
  <c r="GH45" i="23916"/>
  <c r="GL45" i="23916"/>
  <c r="I49" i="23916"/>
  <c r="I50" i="23916" s="1"/>
  <c r="I54" i="23916" s="1"/>
  <c r="I55" i="23916" s="1"/>
  <c r="DY49" i="23916"/>
  <c r="EG49" i="23916"/>
  <c r="N48" i="23916"/>
  <c r="P48" i="23916"/>
  <c r="V48" i="23916"/>
  <c r="X48" i="23916"/>
  <c r="AD48" i="23916"/>
  <c r="AF48" i="23916"/>
  <c r="AL48" i="23916"/>
  <c r="AN48" i="23916"/>
  <c r="AT48" i="23916"/>
  <c r="AV48" i="23916"/>
  <c r="BB48" i="23916"/>
  <c r="BD48" i="23916"/>
  <c r="BJ48" i="23916"/>
  <c r="BL48" i="23916"/>
  <c r="BR48" i="23916"/>
  <c r="BT48" i="23916"/>
  <c r="BZ48" i="23916"/>
  <c r="CB48" i="23916"/>
  <c r="CH48" i="23916"/>
  <c r="CJ48" i="23916"/>
  <c r="CP48" i="23916"/>
  <c r="CR48" i="23916"/>
  <c r="CX48" i="23916"/>
  <c r="CZ48" i="23916"/>
  <c r="DF48" i="23916"/>
  <c r="DH48" i="23916"/>
  <c r="DN48" i="23916"/>
  <c r="DP48" i="23916"/>
  <c r="DV48" i="23916"/>
  <c r="DX48" i="23916"/>
  <c r="ED48" i="23916"/>
  <c r="EF48" i="23916"/>
  <c r="EL48" i="23916"/>
  <c r="EN48" i="23916"/>
  <c r="ER61" i="23916"/>
  <c r="EV61" i="23916"/>
  <c r="FI112" i="23916"/>
  <c r="FQ112" i="23916"/>
  <c r="FU112" i="23916"/>
  <c r="FY112" i="23916"/>
  <c r="GG112" i="23916"/>
  <c r="GK112" i="23916"/>
  <c r="GO112" i="23916"/>
  <c r="EN60" i="23916"/>
  <c r="EQ64" i="23916"/>
  <c r="GN64" i="23916"/>
  <c r="FI111" i="23916"/>
  <c r="FM111" i="23916"/>
  <c r="FQ111" i="23916"/>
  <c r="FU111" i="23916"/>
  <c r="FY111" i="23916"/>
  <c r="GC111" i="23916"/>
  <c r="GG111" i="23916"/>
  <c r="GK111" i="23916"/>
  <c r="GN65" i="23916"/>
  <c r="FM66" i="23916"/>
  <c r="FQ66" i="23916"/>
  <c r="FU66" i="23916"/>
  <c r="FY66" i="23916"/>
  <c r="GC66" i="23916"/>
  <c r="GG66" i="23916"/>
  <c r="GK66" i="23916"/>
  <c r="GO66" i="23916"/>
  <c r="N67" i="23916"/>
  <c r="R67" i="23916"/>
  <c r="V67" i="23916"/>
  <c r="Z67" i="23916"/>
  <c r="AD67" i="23916"/>
  <c r="AH67" i="23916"/>
  <c r="AL67" i="23916"/>
  <c r="AP67" i="23916"/>
  <c r="AT67" i="23916"/>
  <c r="AX67" i="23916"/>
  <c r="BB67" i="23916"/>
  <c r="BF67" i="23916"/>
  <c r="BJ67" i="23916"/>
  <c r="BN67" i="23916"/>
  <c r="BR67" i="23916"/>
  <c r="BV67" i="23916"/>
  <c r="BZ67" i="23916"/>
  <c r="CD67" i="23916"/>
  <c r="CH67" i="23916"/>
  <c r="CL67" i="23916"/>
  <c r="CP67" i="23916"/>
  <c r="CT67" i="23916"/>
  <c r="CX67" i="23916"/>
  <c r="DB67" i="23916"/>
  <c r="DF67" i="23916"/>
  <c r="DJ67" i="23916"/>
  <c r="DN67" i="23916"/>
  <c r="DR67" i="23916"/>
  <c r="DV67" i="23916"/>
  <c r="DZ67" i="23916"/>
  <c r="ED67" i="23916"/>
  <c r="EH67" i="23916"/>
  <c r="EL67" i="23916"/>
  <c r="EP67" i="23916"/>
  <c r="FJ67" i="23916"/>
  <c r="FN67" i="23916"/>
  <c r="FR67" i="23916"/>
  <c r="FV67" i="23916"/>
  <c r="FZ67" i="23916"/>
  <c r="GA67" i="23916" s="1"/>
  <c r="GD67" i="23916"/>
  <c r="GG67" i="23916" s="1"/>
  <c r="GH67" i="23916"/>
  <c r="GI67" i="23916" s="1"/>
  <c r="GL67" i="23916"/>
  <c r="GM67" i="23916" s="1"/>
  <c r="M70" i="23916"/>
  <c r="N70" i="23916" s="1"/>
  <c r="Q70" i="23916"/>
  <c r="Z70" i="23916" s="1"/>
  <c r="CC70" i="23916"/>
  <c r="FH70" i="23916"/>
  <c r="FI70" i="23916" s="1"/>
  <c r="GH70" i="23916"/>
  <c r="G113" i="23916"/>
  <c r="G97" i="23916"/>
  <c r="P97" i="23916" s="1"/>
  <c r="BI120" i="23916"/>
  <c r="BI97" i="23916"/>
  <c r="BJ97" i="23916" s="1"/>
  <c r="BM120" i="23916"/>
  <c r="BM97" i="23916"/>
  <c r="BN97" i="23916" s="1"/>
  <c r="BQ120" i="23916"/>
  <c r="BQ104" i="23916"/>
  <c r="BQ97" i="23916"/>
  <c r="BR97" i="23916" s="1"/>
  <c r="BU120" i="23916"/>
  <c r="BU104" i="23916"/>
  <c r="BU97" i="23916"/>
  <c r="BV97" i="23916" s="1"/>
  <c r="BY120" i="23916"/>
  <c r="BY104" i="23916"/>
  <c r="BY97" i="23916"/>
  <c r="CC120" i="23916"/>
  <c r="CC104" i="23916"/>
  <c r="CC97" i="23916"/>
  <c r="CG120" i="23916"/>
  <c r="CG104" i="23916"/>
  <c r="CG97" i="23916"/>
  <c r="CH97" i="23916" s="1"/>
  <c r="CK120" i="23916"/>
  <c r="CK104" i="23916"/>
  <c r="CK97" i="23916"/>
  <c r="CL97" i="23916" s="1"/>
  <c r="CO120" i="23916"/>
  <c r="CO104" i="23916"/>
  <c r="CO97" i="23916"/>
  <c r="CS120" i="23916"/>
  <c r="CS104" i="23916"/>
  <c r="CS97" i="23916"/>
  <c r="CW120" i="23916"/>
  <c r="CW104" i="23916"/>
  <c r="CW97" i="23916"/>
  <c r="CX97" i="23916" s="1"/>
  <c r="DA120" i="23916"/>
  <c r="DA104" i="23916"/>
  <c r="DA97" i="23916"/>
  <c r="DB97" i="23916" s="1"/>
  <c r="DE120" i="23916"/>
  <c r="DE104" i="23916"/>
  <c r="DE97" i="23916"/>
  <c r="DI120" i="23916"/>
  <c r="DI104" i="23916"/>
  <c r="DI97" i="23916"/>
  <c r="DM120" i="23916"/>
  <c r="DM104" i="23916"/>
  <c r="DM97" i="23916"/>
  <c r="DN97" i="23916" s="1"/>
  <c r="DQ120" i="23916"/>
  <c r="DQ104" i="23916"/>
  <c r="DQ97" i="23916"/>
  <c r="DR97" i="23916" s="1"/>
  <c r="DU104" i="23916"/>
  <c r="DU97" i="23916"/>
  <c r="DY104" i="23916"/>
  <c r="DY97" i="23916"/>
  <c r="EC104" i="23916"/>
  <c r="EC97" i="23916"/>
  <c r="ED97" i="23916" s="1"/>
  <c r="EK104" i="23916"/>
  <c r="EK102" i="23916"/>
  <c r="EK97" i="23916"/>
  <c r="EL97" i="23916" s="1"/>
  <c r="FE74" i="23916"/>
  <c r="DV78" i="23916"/>
  <c r="DZ78" i="23916"/>
  <c r="ED78" i="23916"/>
  <c r="EH78" i="23916"/>
  <c r="EL78" i="23916"/>
  <c r="EP78" i="23916"/>
  <c r="FI78" i="23916"/>
  <c r="FM78" i="23916"/>
  <c r="FQ78" i="23916"/>
  <c r="FU78" i="23916"/>
  <c r="FY78" i="23916"/>
  <c r="GC78" i="23916"/>
  <c r="GG78" i="23916"/>
  <c r="I115" i="23916"/>
  <c r="I106" i="23916"/>
  <c r="N79" i="23916"/>
  <c r="R79" i="23916"/>
  <c r="V79" i="23916"/>
  <c r="Z79" i="23916"/>
  <c r="AD79" i="23916"/>
  <c r="AH79" i="23916"/>
  <c r="AL79" i="23916"/>
  <c r="AP79" i="23916"/>
  <c r="AT79" i="23916"/>
  <c r="AX79" i="23916"/>
  <c r="BB79" i="23916"/>
  <c r="BF79" i="23916"/>
  <c r="BJ79" i="23916"/>
  <c r="BN79" i="23916"/>
  <c r="BR79" i="23916"/>
  <c r="BV79" i="23916"/>
  <c r="BZ79" i="23916"/>
  <c r="CD79" i="23916"/>
  <c r="CH79" i="23916"/>
  <c r="CL79" i="23916"/>
  <c r="CP79" i="23916"/>
  <c r="CT79" i="23916"/>
  <c r="CX79" i="23916"/>
  <c r="DB79" i="23916"/>
  <c r="DF79" i="23916"/>
  <c r="DJ79" i="23916"/>
  <c r="DN79" i="23916"/>
  <c r="DR79" i="23916"/>
  <c r="GZ23" i="23916"/>
  <c r="L82" i="23916"/>
  <c r="P82" i="23916"/>
  <c r="T82" i="23916"/>
  <c r="X82" i="23916"/>
  <c r="AB82" i="23916"/>
  <c r="AF82" i="23916"/>
  <c r="AJ82" i="23916"/>
  <c r="AN82" i="23916"/>
  <c r="AR82" i="23916"/>
  <c r="AV82" i="23916"/>
  <c r="AZ82" i="23916"/>
  <c r="BD82" i="23916"/>
  <c r="BH82" i="23916"/>
  <c r="BL82" i="23916"/>
  <c r="BP82" i="23916"/>
  <c r="BT82" i="23916"/>
  <c r="BX82" i="23916"/>
  <c r="CB82" i="23916"/>
  <c r="CF82" i="23916"/>
  <c r="CJ82" i="23916"/>
  <c r="CN82" i="23916"/>
  <c r="CR82" i="23916"/>
  <c r="CV82" i="23916"/>
  <c r="CZ82" i="23916"/>
  <c r="DD82" i="23916"/>
  <c r="DH82" i="23916"/>
  <c r="DL82" i="23916"/>
  <c r="DP82" i="23916"/>
  <c r="FE82" i="23916"/>
  <c r="M83" i="23916"/>
  <c r="N83" i="23916" s="1"/>
  <c r="Q83" i="23916"/>
  <c r="R83" i="23916" s="1"/>
  <c r="U83" i="23916"/>
  <c r="Y83" i="23916"/>
  <c r="AC83" i="23916"/>
  <c r="AD83" i="23916" s="1"/>
  <c r="AG83" i="23916"/>
  <c r="AK83" i="23916"/>
  <c r="AO83" i="23916"/>
  <c r="AS83" i="23916"/>
  <c r="AT83" i="23916" s="1"/>
  <c r="AW83" i="23916"/>
  <c r="BA83" i="23916"/>
  <c r="BE83" i="23916"/>
  <c r="BI83" i="23916"/>
  <c r="BJ83" i="23916" s="1"/>
  <c r="BM83" i="23916"/>
  <c r="BQ83" i="23916"/>
  <c r="BU83" i="23916"/>
  <c r="BY83" i="23916"/>
  <c r="BZ83" i="23916" s="1"/>
  <c r="CC83" i="23916"/>
  <c r="CG83" i="23916"/>
  <c r="CK83" i="23916"/>
  <c r="CO83" i="23916"/>
  <c r="CP83" i="23916" s="1"/>
  <c r="CS83" i="23916"/>
  <c r="CW83" i="23916"/>
  <c r="DA83" i="23916"/>
  <c r="DE83" i="23916"/>
  <c r="DF83" i="23916" s="1"/>
  <c r="DI83" i="23916"/>
  <c r="DM83" i="23916"/>
  <c r="DQ83" i="23916"/>
  <c r="DU83" i="23916"/>
  <c r="DV83" i="23916" s="1"/>
  <c r="DY83" i="23916"/>
  <c r="EC83" i="23916"/>
  <c r="EG83" i="23916"/>
  <c r="EK83" i="23916"/>
  <c r="EL83" i="23916" s="1"/>
  <c r="EO83" i="23916"/>
  <c r="EX83" i="23916" s="1"/>
  <c r="M85" i="23916"/>
  <c r="Q85" i="23916"/>
  <c r="U85" i="23916"/>
  <c r="V85" i="23916" s="1"/>
  <c r="Y85" i="23916"/>
  <c r="AC85" i="23916"/>
  <c r="AG85" i="23916"/>
  <c r="AK85" i="23916"/>
  <c r="AL85" i="23916" s="1"/>
  <c r="AO85" i="23916"/>
  <c r="AS85" i="23916"/>
  <c r="AW85" i="23916"/>
  <c r="BA85" i="23916"/>
  <c r="BB85" i="23916" s="1"/>
  <c r="BE85" i="23916"/>
  <c r="BI85" i="23916"/>
  <c r="BM85" i="23916"/>
  <c r="BQ85" i="23916"/>
  <c r="BR85" i="23916" s="1"/>
  <c r="BU85" i="23916"/>
  <c r="BY85" i="23916"/>
  <c r="CC85" i="23916"/>
  <c r="CG85" i="23916"/>
  <c r="CH85" i="23916" s="1"/>
  <c r="CK85" i="23916"/>
  <c r="CO85" i="23916"/>
  <c r="CS85" i="23916"/>
  <c r="CW85" i="23916"/>
  <c r="CX85" i="23916" s="1"/>
  <c r="DA85" i="23916"/>
  <c r="DE85" i="23916"/>
  <c r="DI85" i="23916"/>
  <c r="DM85" i="23916"/>
  <c r="DN85" i="23916" s="1"/>
  <c r="DQ85" i="23916"/>
  <c r="BO86" i="23916"/>
  <c r="BW86" i="23916"/>
  <c r="CE86" i="23916"/>
  <c r="CM86" i="23916"/>
  <c r="CU86" i="23916"/>
  <c r="DC86" i="23916"/>
  <c r="DK86" i="23916"/>
  <c r="FG89" i="23916"/>
  <c r="FK89" i="23916"/>
  <c r="FO89" i="23916"/>
  <c r="FS89" i="23916"/>
  <c r="FW89" i="23916"/>
  <c r="GA89" i="23916"/>
  <c r="GE89" i="23916"/>
  <c r="GI89" i="23916"/>
  <c r="GM89" i="23916"/>
  <c r="FH91" i="23916"/>
  <c r="FL154" i="23916"/>
  <c r="FM154" i="23916" s="1"/>
  <c r="FL91" i="23916"/>
  <c r="FM91" i="23916" s="1"/>
  <c r="FP154" i="23916"/>
  <c r="FQ154" i="23916" s="1"/>
  <c r="FP91" i="23916"/>
  <c r="FT154" i="23916"/>
  <c r="FU154" i="23916" s="1"/>
  <c r="FT91" i="23916"/>
  <c r="FU91" i="23916" s="1"/>
  <c r="FY154" i="23916"/>
  <c r="GC154" i="23916"/>
  <c r="GG154" i="23916"/>
  <c r="GK154" i="23916"/>
  <c r="GO154" i="23916"/>
  <c r="V93" i="23916"/>
  <c r="AL93" i="23916"/>
  <c r="BB93" i="23916"/>
  <c r="BR93" i="23916"/>
  <c r="CH93" i="23916"/>
  <c r="CX93" i="23916"/>
  <c r="DN93" i="23916"/>
  <c r="ED93" i="23916"/>
  <c r="FF93" i="23916"/>
  <c r="FN93" i="23916"/>
  <c r="FV93" i="23916"/>
  <c r="GD93" i="23916"/>
  <c r="GL93" i="23916"/>
  <c r="X96" i="23916"/>
  <c r="AN96" i="23916"/>
  <c r="BD96" i="23916"/>
  <c r="BT96" i="23916"/>
  <c r="CJ96" i="23916"/>
  <c r="CZ96" i="23916"/>
  <c r="DP96" i="23916"/>
  <c r="EF96" i="23916"/>
  <c r="FG100" i="23916"/>
  <c r="GO100" i="23916"/>
  <c r="Z101" i="23916"/>
  <c r="AP101" i="23916"/>
  <c r="BF101" i="23916"/>
  <c r="M102" i="23916"/>
  <c r="U102" i="23916"/>
  <c r="AC102" i="23916"/>
  <c r="AK102" i="23916"/>
  <c r="AS102" i="23916"/>
  <c r="BA102" i="23916"/>
  <c r="BI102" i="23916"/>
  <c r="EX101" i="23916"/>
  <c r="EP101" i="23916"/>
  <c r="BR101" i="23916"/>
  <c r="BV101" i="23916"/>
  <c r="BZ101" i="23916"/>
  <c r="CD101" i="23916"/>
  <c r="CH101" i="23916"/>
  <c r="CL101" i="23916"/>
  <c r="CP101" i="23916"/>
  <c r="CT101" i="23916"/>
  <c r="CX101" i="23916"/>
  <c r="DB101" i="23916"/>
  <c r="DF101" i="23916"/>
  <c r="DJ101" i="23916"/>
  <c r="DN101" i="23916"/>
  <c r="DR101" i="23916"/>
  <c r="DV101" i="23916"/>
  <c r="DZ101" i="23916"/>
  <c r="ED101" i="23916"/>
  <c r="EH101" i="23916"/>
  <c r="FV106" i="23916"/>
  <c r="FZ104" i="23916"/>
  <c r="GD106" i="23916"/>
  <c r="R106" i="23916"/>
  <c r="AD110" i="23916"/>
  <c r="AT110" i="23916"/>
  <c r="BJ110" i="23916"/>
  <c r="BZ110" i="23916"/>
  <c r="CP110" i="23916"/>
  <c r="DF110" i="23916"/>
  <c r="DV110" i="23916"/>
  <c r="EL110" i="23916"/>
  <c r="AD111" i="23916"/>
  <c r="AT111" i="23916"/>
  <c r="BJ111" i="23916"/>
  <c r="BZ111" i="23916"/>
  <c r="CP111" i="23916"/>
  <c r="DF111" i="23916"/>
  <c r="DV111" i="23916"/>
  <c r="AD112" i="23916"/>
  <c r="AT112" i="23916"/>
  <c r="BJ112" i="23916"/>
  <c r="BZ112" i="23916"/>
  <c r="CP112" i="23916"/>
  <c r="DF112" i="23916"/>
  <c r="DV112" i="23916"/>
  <c r="EL112" i="23916"/>
  <c r="ES112" i="23916"/>
  <c r="ET112" i="23916" s="1"/>
  <c r="U113" i="23916"/>
  <c r="AK113" i="23916"/>
  <c r="BA113" i="23916"/>
  <c r="BQ113" i="23916"/>
  <c r="CG113" i="23916"/>
  <c r="CW113" i="23916"/>
  <c r="DM113" i="23916"/>
  <c r="EC113" i="23916"/>
  <c r="FF110" i="23916"/>
  <c r="FG110" i="23916" s="1"/>
  <c r="FV110" i="23916"/>
  <c r="GL110" i="23916"/>
  <c r="FJ112" i="23916"/>
  <c r="FK112" i="23916" s="1"/>
  <c r="FZ112" i="23916"/>
  <c r="GA112" i="23916" s="1"/>
  <c r="R132" i="23916"/>
  <c r="CE175" i="23916"/>
  <c r="CE149" i="23916"/>
  <c r="CE148" i="23916"/>
  <c r="CN140" i="23916"/>
  <c r="CF140" i="23916"/>
  <c r="FZ140" i="23916"/>
  <c r="GA140" i="23916" s="1"/>
  <c r="DI137" i="23916"/>
  <c r="DJ137" i="23916" s="1"/>
  <c r="DY137" i="23916"/>
  <c r="EO137" i="23916"/>
  <c r="X138" i="23916"/>
  <c r="Z160" i="23916"/>
  <c r="AP160" i="23916"/>
  <c r="BF160" i="23916"/>
  <c r="BV160" i="23916"/>
  <c r="FY140" i="23916"/>
  <c r="DS289" i="23916"/>
  <c r="DS177" i="23916"/>
  <c r="DS168" i="23916"/>
  <c r="DS150" i="23916"/>
  <c r="GJ145" i="23916"/>
  <c r="DT145" i="23916"/>
  <c r="EC289" i="23916"/>
  <c r="EC168" i="23916"/>
  <c r="EC177" i="23916"/>
  <c r="EC150" i="23916"/>
  <c r="ED145" i="23916"/>
  <c r="EI177" i="23916"/>
  <c r="EI168" i="23916"/>
  <c r="EI150" i="23916"/>
  <c r="GN145" i="23916"/>
  <c r="EJ145" i="23916"/>
  <c r="EF149" i="23916"/>
  <c r="FJ149" i="23916"/>
  <c r="FU149" i="23916"/>
  <c r="V150" i="23916"/>
  <c r="AL150" i="23916"/>
  <c r="BB150" i="23916"/>
  <c r="BR150" i="23916"/>
  <c r="CH150" i="23916"/>
  <c r="CX150" i="23916"/>
  <c r="FE150" i="23916"/>
  <c r="FX156" i="23916"/>
  <c r="EM24" i="23916"/>
  <c r="EO27" i="23916"/>
  <c r="FN27" i="23916"/>
  <c r="FO27" i="23916" s="1"/>
  <c r="FV27" i="23916"/>
  <c r="FW27" i="23916" s="1"/>
  <c r="FZ27" i="23916"/>
  <c r="GA27" i="23916" s="1"/>
  <c r="GD27" i="23916"/>
  <c r="GE27" i="23916" s="1"/>
  <c r="GH27" i="23916"/>
  <c r="GI27" i="23916" s="1"/>
  <c r="FV31" i="23916"/>
  <c r="GD35" i="23916"/>
  <c r="GL35" i="23916"/>
  <c r="BD34" i="23916"/>
  <c r="EQ35" i="23916"/>
  <c r="FG32" i="23916"/>
  <c r="AM49" i="23916"/>
  <c r="AN49" i="23916" s="1"/>
  <c r="AU49" i="23916"/>
  <c r="AV49" i="23916" s="1"/>
  <c r="BC49" i="23916"/>
  <c r="BC50" i="23916" s="1"/>
  <c r="BK49" i="23916"/>
  <c r="BL49" i="23916" s="1"/>
  <c r="BS49" i="23916"/>
  <c r="BT49" i="23916" s="1"/>
  <c r="CA49" i="23916"/>
  <c r="CB49" i="23916" s="1"/>
  <c r="CI49" i="23916"/>
  <c r="CI50" i="23916" s="1"/>
  <c r="CQ49" i="23916"/>
  <c r="CR49" i="23916" s="1"/>
  <c r="CY49" i="23916"/>
  <c r="CZ49" i="23916" s="1"/>
  <c r="DG49" i="23916"/>
  <c r="DH49" i="23916" s="1"/>
  <c r="DO49" i="23916"/>
  <c r="DO50" i="23916" s="1"/>
  <c r="DW49" i="23916"/>
  <c r="DX49" i="23916" s="1"/>
  <c r="EE49" i="23916"/>
  <c r="EF49" i="23916" s="1"/>
  <c r="ES285" i="23916"/>
  <c r="ES174" i="23916"/>
  <c r="ET174" i="23916" s="1"/>
  <c r="ET133" i="23916"/>
  <c r="C137" i="23916"/>
  <c r="C138" i="23916" s="1"/>
  <c r="C390" i="23916" s="1"/>
  <c r="K137" i="23916"/>
  <c r="K138" i="23916" s="1"/>
  <c r="S137" i="23916"/>
  <c r="T137" i="23916" s="1"/>
  <c r="AA138" i="23916"/>
  <c r="AA137" i="23916"/>
  <c r="FB137" i="23916"/>
  <c r="FB138" i="23916"/>
  <c r="FB390" i="23916" s="1"/>
  <c r="S70" i="23916"/>
  <c r="AA70" i="23916"/>
  <c r="AI70" i="23916"/>
  <c r="AQ70" i="23916"/>
  <c r="AY70" i="23916"/>
  <c r="BG70" i="23916"/>
  <c r="BO70" i="23916"/>
  <c r="BW70" i="23916"/>
  <c r="CE70" i="23916"/>
  <c r="CU70" i="23916"/>
  <c r="DC70" i="23916"/>
  <c r="DK70" i="23916"/>
  <c r="DS70" i="23916"/>
  <c r="EA70" i="23916"/>
  <c r="EI70" i="23916"/>
  <c r="FB70" i="23916"/>
  <c r="I113" i="23916"/>
  <c r="I102" i="23916"/>
  <c r="I103" i="23916" s="1"/>
  <c r="R74" i="23916"/>
  <c r="FN74" i="23916"/>
  <c r="FN97" i="23916" s="1"/>
  <c r="FR74" i="23916"/>
  <c r="GD74" i="23916"/>
  <c r="GH74" i="23916"/>
  <c r="GH104" i="23916" s="1"/>
  <c r="GL78" i="23916"/>
  <c r="L115" i="23916"/>
  <c r="T115" i="23916"/>
  <c r="X115" i="23916"/>
  <c r="AB115" i="23916"/>
  <c r="AF115" i="23916"/>
  <c r="AJ115" i="23916"/>
  <c r="AN115" i="23916"/>
  <c r="AR115" i="23916"/>
  <c r="AV115" i="23916"/>
  <c r="AZ115" i="23916"/>
  <c r="BD115" i="23916"/>
  <c r="BH115" i="23916"/>
  <c r="BL115" i="23916"/>
  <c r="BP115" i="23916"/>
  <c r="BT115" i="23916"/>
  <c r="BX115" i="23916"/>
  <c r="CB115" i="23916"/>
  <c r="CF115" i="23916"/>
  <c r="CJ115" i="23916"/>
  <c r="CN115" i="23916"/>
  <c r="CR115" i="23916"/>
  <c r="CV115" i="23916"/>
  <c r="CZ115" i="23916"/>
  <c r="DD115" i="23916"/>
  <c r="DH115" i="23916"/>
  <c r="DL115" i="23916"/>
  <c r="DP115" i="23916"/>
  <c r="DS79" i="23916"/>
  <c r="DW79" i="23916"/>
  <c r="EA79" i="23916"/>
  <c r="EE79" i="23916"/>
  <c r="EI79" i="23916"/>
  <c r="EM79" i="23916"/>
  <c r="FJ82" i="23916"/>
  <c r="FN82" i="23916"/>
  <c r="FR82" i="23916"/>
  <c r="FU82" i="23916" s="1"/>
  <c r="FV82" i="23916"/>
  <c r="FZ82" i="23916"/>
  <c r="GD82" i="23916"/>
  <c r="GH82" i="23916"/>
  <c r="C85" i="23916"/>
  <c r="E85" i="23916"/>
  <c r="G85" i="23916"/>
  <c r="I85" i="23916"/>
  <c r="FB85" i="23916"/>
  <c r="BQ86" i="23916"/>
  <c r="BY86" i="23916"/>
  <c r="CG86" i="23916"/>
  <c r="CO86" i="23916"/>
  <c r="CW86" i="23916"/>
  <c r="DE86" i="23916"/>
  <c r="DM86" i="23916"/>
  <c r="FH116" i="23916"/>
  <c r="FI116" i="23916" s="1"/>
  <c r="FH93" i="23916"/>
  <c r="FL116" i="23916"/>
  <c r="FM116" i="23916" s="1"/>
  <c r="FL93" i="23916"/>
  <c r="FP116" i="23916"/>
  <c r="FQ116" i="23916" s="1"/>
  <c r="FP93" i="23916"/>
  <c r="FT116" i="23916"/>
  <c r="FU116" i="23916" s="1"/>
  <c r="FT93" i="23916"/>
  <c r="FX116" i="23916"/>
  <c r="FY116" i="23916" s="1"/>
  <c r="FX104" i="23916"/>
  <c r="FX93" i="23916"/>
  <c r="GB116" i="23916"/>
  <c r="GC116" i="23916" s="1"/>
  <c r="GB93" i="23916"/>
  <c r="GF116" i="23916"/>
  <c r="GG116" i="23916" s="1"/>
  <c r="GF104" i="23916"/>
  <c r="GF93" i="23916"/>
  <c r="GJ116" i="23916"/>
  <c r="GK116" i="23916" s="1"/>
  <c r="GJ93" i="23916"/>
  <c r="GN116" i="23916"/>
  <c r="GO116" i="23916" s="1"/>
  <c r="GN93" i="23916"/>
  <c r="FF91" i="23916"/>
  <c r="FG91" i="23916" s="1"/>
  <c r="FN91" i="23916"/>
  <c r="FO91" i="23916" s="1"/>
  <c r="FW91" i="23916"/>
  <c r="EW93" i="23916"/>
  <c r="Q94" i="23916"/>
  <c r="R94" i="23916" s="1"/>
  <c r="AG94" i="23916"/>
  <c r="AH94" i="23916" s="1"/>
  <c r="AP94" i="23916"/>
  <c r="AW94" i="23916"/>
  <c r="AX94" i="23916" s="1"/>
  <c r="BM94" i="23916"/>
  <c r="BN94" i="23916" s="1"/>
  <c r="BV94" i="23916"/>
  <c r="CC94" i="23916"/>
  <c r="CD94" i="23916" s="1"/>
  <c r="CS94" i="23916"/>
  <c r="CT94" i="23916" s="1"/>
  <c r="DB94" i="23916"/>
  <c r="DI94" i="23916"/>
  <c r="DJ94" i="23916" s="1"/>
  <c r="DY94" i="23916"/>
  <c r="DZ94" i="23916" s="1"/>
  <c r="EO94" i="23916"/>
  <c r="EP94" i="23916" s="1"/>
  <c r="ER96" i="23916"/>
  <c r="ES96" i="23916"/>
  <c r="FL96" i="23916"/>
  <c r="FM96" i="23916" s="1"/>
  <c r="FT96" i="23916"/>
  <c r="FU96" i="23916" s="1"/>
  <c r="GB96" i="23916"/>
  <c r="GC96" i="23916" s="1"/>
  <c r="GJ96" i="23916"/>
  <c r="GK96" i="23916" s="1"/>
  <c r="FD97" i="23916"/>
  <c r="FL97" i="23916"/>
  <c r="FM97" i="23916" s="1"/>
  <c r="FT97" i="23916"/>
  <c r="GB97" i="23916"/>
  <c r="GC97" i="23916" s="1"/>
  <c r="GJ97" i="23916"/>
  <c r="FI117" i="23916"/>
  <c r="FN117" i="23916"/>
  <c r="FO117" i="23916" s="1"/>
  <c r="FN106" i="23916"/>
  <c r="FN102" i="23916"/>
  <c r="ET101" i="23916"/>
  <c r="EL101" i="23916"/>
  <c r="FJ101" i="23916"/>
  <c r="FD102" i="23916"/>
  <c r="EM102" i="23916"/>
  <c r="E102" i="23916"/>
  <c r="E103" i="23916" s="1"/>
  <c r="BQ102" i="23916"/>
  <c r="BU102" i="23916"/>
  <c r="BY102" i="23916"/>
  <c r="CC102" i="23916"/>
  <c r="CG102" i="23916"/>
  <c r="CK102" i="23916"/>
  <c r="CO102" i="23916"/>
  <c r="CS102" i="23916"/>
  <c r="CW102" i="23916"/>
  <c r="DA102" i="23916"/>
  <c r="DE102" i="23916"/>
  <c r="DI102" i="23916"/>
  <c r="DM102" i="23916"/>
  <c r="DQ102" i="23916"/>
  <c r="DU102" i="23916"/>
  <c r="DY102" i="23916"/>
  <c r="EC102" i="23916"/>
  <c r="FT101" i="23916"/>
  <c r="FU101" i="23916" s="1"/>
  <c r="FT117" i="23916"/>
  <c r="FT102" i="23916"/>
  <c r="GB101" i="23916"/>
  <c r="GC101" i="23916" s="1"/>
  <c r="GB117" i="23916"/>
  <c r="GB102" i="23916"/>
  <c r="K106" i="23916"/>
  <c r="S106" i="23916"/>
  <c r="AA106" i="23916"/>
  <c r="AI106" i="23916"/>
  <c r="AQ106" i="23916"/>
  <c r="AY106" i="23916"/>
  <c r="BG106" i="23916"/>
  <c r="BO106" i="23916"/>
  <c r="BW106" i="23916"/>
  <c r="CE106" i="23916"/>
  <c r="CM106" i="23916"/>
  <c r="CU106" i="23916"/>
  <c r="DC106" i="23916"/>
  <c r="DK106" i="23916"/>
  <c r="FD106" i="23916"/>
  <c r="FL106" i="23916"/>
  <c r="FT106" i="23916"/>
  <c r="GB106" i="23916"/>
  <c r="C106" i="23916"/>
  <c r="FB106" i="23916"/>
  <c r="EP111" i="23916"/>
  <c r="EW112" i="23916"/>
  <c r="EX112" i="23916" s="1"/>
  <c r="Y113" i="23916"/>
  <c r="AO113" i="23916"/>
  <c r="BE113" i="23916"/>
  <c r="BN113" i="23916" s="1"/>
  <c r="BU113" i="23916"/>
  <c r="BV113" i="23916" s="1"/>
  <c r="CK113" i="23916"/>
  <c r="CL113" i="23916" s="1"/>
  <c r="DA113" i="23916"/>
  <c r="DB113" i="23916" s="1"/>
  <c r="DQ113" i="23916"/>
  <c r="DR113" i="23916" s="1"/>
  <c r="FJ110" i="23916"/>
  <c r="FK110" i="23916" s="1"/>
  <c r="FZ110" i="23916"/>
  <c r="GE117" i="23916"/>
  <c r="DE137" i="23916"/>
  <c r="DF137" i="23916" s="1"/>
  <c r="DU137" i="23916"/>
  <c r="DV137" i="23916" s="1"/>
  <c r="EK137" i="23916"/>
  <c r="EL137" i="23916" s="1"/>
  <c r="FF175" i="23916"/>
  <c r="FG140" i="23916"/>
  <c r="GC140" i="23916"/>
  <c r="DY289" i="23916"/>
  <c r="DY168" i="23916"/>
  <c r="DY177" i="23916"/>
  <c r="DY150" i="23916"/>
  <c r="DZ145" i="23916"/>
  <c r="EE289" i="23916"/>
  <c r="EE177" i="23916"/>
  <c r="EF177" i="23916" s="1"/>
  <c r="EE168" i="23916"/>
  <c r="EE150" i="23916"/>
  <c r="EF150" i="23916" s="1"/>
  <c r="EF145" i="23916"/>
  <c r="EO289" i="23916"/>
  <c r="EO168" i="23916"/>
  <c r="EO177" i="23916"/>
  <c r="EP177" i="23916" s="1"/>
  <c r="EO150" i="23916"/>
  <c r="EP150" i="23916" s="1"/>
  <c r="EP145" i="23916"/>
  <c r="FF149" i="23916"/>
  <c r="FG149" i="23916" s="1"/>
  <c r="FQ149" i="23916"/>
  <c r="GI145" i="23916"/>
  <c r="GH150" i="23916"/>
  <c r="FZ290" i="23916"/>
  <c r="GA153" i="23916"/>
  <c r="FZ156" i="23916"/>
  <c r="FZ160" i="23916"/>
  <c r="FZ159" i="23916"/>
  <c r="CL160" i="23916"/>
  <c r="GP26" i="23916"/>
  <c r="FR27" i="23916"/>
  <c r="FS27" i="23916" s="1"/>
  <c r="GP30" i="23916"/>
  <c r="FZ35" i="23916"/>
  <c r="GH35" i="23916"/>
  <c r="EW29" i="23916"/>
  <c r="EW38" i="23916" s="1"/>
  <c r="EX38" i="23916" s="1"/>
  <c r="ET30" i="23916"/>
  <c r="GQ21" i="23916"/>
  <c r="GO23" i="23916"/>
  <c r="GA30" i="23916"/>
  <c r="GE30" i="23916"/>
  <c r="GI30" i="23916"/>
  <c r="GM30" i="23916"/>
  <c r="FO31" i="23916"/>
  <c r="FS31" i="23916"/>
  <c r="GA31" i="23916"/>
  <c r="GE31" i="23916"/>
  <c r="GI31" i="23916"/>
  <c r="GM31" i="23916"/>
  <c r="GQ31" i="23916"/>
  <c r="FM33" i="23916"/>
  <c r="FQ33" i="23916"/>
  <c r="FU33" i="23916"/>
  <c r="FY33" i="23916"/>
  <c r="GC33" i="23916"/>
  <c r="GG33" i="23916"/>
  <c r="GK33" i="23916"/>
  <c r="GO33" i="23916"/>
  <c r="AJ45" i="23916"/>
  <c r="AR45" i="23916"/>
  <c r="BH45" i="23916"/>
  <c r="BX45" i="23916"/>
  <c r="EB45" i="23916"/>
  <c r="EF45" i="23916"/>
  <c r="EJ45" i="23916"/>
  <c r="EC49" i="23916"/>
  <c r="EC50" i="23916" s="1"/>
  <c r="R52" i="23916"/>
  <c r="Z52" i="23916"/>
  <c r="AH52" i="23916"/>
  <c r="AP52" i="23916"/>
  <c r="AX52" i="23916"/>
  <c r="BF52" i="23916"/>
  <c r="BN52" i="23916"/>
  <c r="BV52" i="23916"/>
  <c r="CD52" i="23916"/>
  <c r="CL52" i="23916"/>
  <c r="CT52" i="23916"/>
  <c r="DB52" i="23916"/>
  <c r="DJ52" i="23916"/>
  <c r="DR52" i="23916"/>
  <c r="DZ52" i="23916"/>
  <c r="EH52" i="23916"/>
  <c r="EP52" i="23916"/>
  <c r="GV54" i="23916"/>
  <c r="ET61" i="23916"/>
  <c r="EX61" i="23916"/>
  <c r="FI110" i="23916"/>
  <c r="FL132" i="23916"/>
  <c r="FM132" i="23916" s="1"/>
  <c r="FL110" i="23916"/>
  <c r="FM110" i="23916" s="1"/>
  <c r="FP132" i="23916"/>
  <c r="FQ132" i="23916" s="1"/>
  <c r="FP110" i="23916"/>
  <c r="FT132" i="23916"/>
  <c r="FU132" i="23916" s="1"/>
  <c r="FT110" i="23916"/>
  <c r="FU110" i="23916" s="1"/>
  <c r="FX132" i="23916"/>
  <c r="FY132" i="23916" s="1"/>
  <c r="FX110" i="23916"/>
  <c r="FY110" i="23916" s="1"/>
  <c r="GB132" i="23916"/>
  <c r="GC132" i="23916" s="1"/>
  <c r="GB110" i="23916"/>
  <c r="GC110" i="23916" s="1"/>
  <c r="GF132" i="23916"/>
  <c r="GG132" i="23916" s="1"/>
  <c r="GF110" i="23916"/>
  <c r="GJ132" i="23916"/>
  <c r="GK132" i="23916" s="1"/>
  <c r="GJ110" i="23916"/>
  <c r="GK110" i="23916" s="1"/>
  <c r="GN132" i="23916"/>
  <c r="GO132" i="23916" s="1"/>
  <c r="GN110" i="23916"/>
  <c r="GO110" i="23916" s="1"/>
  <c r="GP61" i="23916"/>
  <c r="FK66" i="23916"/>
  <c r="FO66" i="23916"/>
  <c r="FS66" i="23916"/>
  <c r="FW66" i="23916"/>
  <c r="GA66" i="23916"/>
  <c r="GE66" i="23916"/>
  <c r="GI66" i="23916"/>
  <c r="GM66" i="23916"/>
  <c r="E137" i="23916"/>
  <c r="E138" i="23916" s="1"/>
  <c r="E390" i="23916" s="1"/>
  <c r="L67" i="23916"/>
  <c r="P67" i="23916"/>
  <c r="T67" i="23916"/>
  <c r="AB67" i="23916"/>
  <c r="CN67" i="23916"/>
  <c r="CR67" i="23916"/>
  <c r="DD67" i="23916"/>
  <c r="DT67" i="23916"/>
  <c r="EJ67" i="23916"/>
  <c r="FD137" i="23916"/>
  <c r="FE137" i="23916" s="1"/>
  <c r="FL67" i="23916"/>
  <c r="FM67" i="23916" s="1"/>
  <c r="FP67" i="23916"/>
  <c r="FQ67" i="23916" s="1"/>
  <c r="FT67" i="23916"/>
  <c r="GB67" i="23916"/>
  <c r="GC67" i="23916" s="1"/>
  <c r="C70" i="23916"/>
  <c r="K70" i="23916"/>
  <c r="U70" i="23916"/>
  <c r="V70" i="23916" s="1"/>
  <c r="AC70" i="23916"/>
  <c r="AK70" i="23916"/>
  <c r="AL70" i="23916" s="1"/>
  <c r="FD70" i="23916"/>
  <c r="FE70" i="23916" s="1"/>
  <c r="FX70" i="23916"/>
  <c r="GB70" i="23916"/>
  <c r="GF70" i="23916"/>
  <c r="GJ70" i="23916"/>
  <c r="GK70" i="23916" s="1"/>
  <c r="P71" i="23916"/>
  <c r="C113" i="23916"/>
  <c r="C102" i="23916"/>
  <c r="C103" i="23916" s="1"/>
  <c r="C97" i="23916"/>
  <c r="L97" i="23916" s="1"/>
  <c r="K113" i="23916"/>
  <c r="K102" i="23916"/>
  <c r="O113" i="23916"/>
  <c r="O102" i="23916"/>
  <c r="S113" i="23916"/>
  <c r="S102" i="23916"/>
  <c r="W113" i="23916"/>
  <c r="W102" i="23916"/>
  <c r="AA113" i="23916"/>
  <c r="AA102" i="23916"/>
  <c r="AE113" i="23916"/>
  <c r="AE102" i="23916"/>
  <c r="AI113" i="23916"/>
  <c r="AI102" i="23916"/>
  <c r="AM113" i="23916"/>
  <c r="AM102" i="23916"/>
  <c r="AQ113" i="23916"/>
  <c r="AQ102" i="23916"/>
  <c r="AU113" i="23916"/>
  <c r="AU102" i="23916"/>
  <c r="AY113" i="23916"/>
  <c r="AY102" i="23916"/>
  <c r="BC113" i="23916"/>
  <c r="BC102" i="23916"/>
  <c r="BG120" i="23916"/>
  <c r="BG113" i="23916"/>
  <c r="BG102" i="23916"/>
  <c r="BK120" i="23916"/>
  <c r="BK113" i="23916"/>
  <c r="BK102" i="23916"/>
  <c r="BO120" i="23916"/>
  <c r="BO113" i="23916"/>
  <c r="BO104" i="23916"/>
  <c r="BS120" i="23916"/>
  <c r="BS113" i="23916"/>
  <c r="BS104" i="23916"/>
  <c r="BW120" i="23916"/>
  <c r="BW113" i="23916"/>
  <c r="BW104" i="23916"/>
  <c r="CA113" i="23916"/>
  <c r="CA104" i="23916"/>
  <c r="CE120" i="23916"/>
  <c r="CE113" i="23916"/>
  <c r="CE104" i="23916"/>
  <c r="CI120" i="23916"/>
  <c r="CI113" i="23916"/>
  <c r="CI104" i="23916"/>
  <c r="CM120" i="23916"/>
  <c r="CM113" i="23916"/>
  <c r="CN113" i="23916" s="1"/>
  <c r="CM104" i="23916"/>
  <c r="CQ120" i="23916"/>
  <c r="CQ113" i="23916"/>
  <c r="CQ104" i="23916"/>
  <c r="CU120" i="23916"/>
  <c r="CU113" i="23916"/>
  <c r="CU104" i="23916"/>
  <c r="CY120" i="23916"/>
  <c r="CY113" i="23916"/>
  <c r="CY104" i="23916"/>
  <c r="DC120" i="23916"/>
  <c r="DC113" i="23916"/>
  <c r="DD113" i="23916" s="1"/>
  <c r="DC104" i="23916"/>
  <c r="DG120" i="23916"/>
  <c r="DG113" i="23916"/>
  <c r="DG104" i="23916"/>
  <c r="DK120" i="23916"/>
  <c r="DK113" i="23916"/>
  <c r="DK104" i="23916"/>
  <c r="DO120" i="23916"/>
  <c r="DO113" i="23916"/>
  <c r="DO104" i="23916"/>
  <c r="DS113" i="23916"/>
  <c r="DT113" i="23916" s="1"/>
  <c r="DS104" i="23916"/>
  <c r="DW113" i="23916"/>
  <c r="DW104" i="23916"/>
  <c r="EA113" i="23916"/>
  <c r="EA104" i="23916"/>
  <c r="EE113" i="23916"/>
  <c r="EF113" i="23916" s="1"/>
  <c r="EE104" i="23916"/>
  <c r="EN104" i="23916" s="1"/>
  <c r="EI74" i="23916"/>
  <c r="EM113" i="23916"/>
  <c r="EN113" i="23916" s="1"/>
  <c r="FB113" i="23916"/>
  <c r="FE113" i="23916" s="1"/>
  <c r="FB102" i="23916"/>
  <c r="FB103" i="23916" s="1"/>
  <c r="FB97" i="23916"/>
  <c r="DT78" i="23916"/>
  <c r="DX78" i="23916"/>
  <c r="EB78" i="23916"/>
  <c r="EF78" i="23916"/>
  <c r="EJ78" i="23916"/>
  <c r="EN78" i="23916"/>
  <c r="E115" i="23916"/>
  <c r="E106" i="23916"/>
  <c r="N106" i="23916" s="1"/>
  <c r="L79" i="23916"/>
  <c r="P79" i="23916"/>
  <c r="T79" i="23916"/>
  <c r="X79" i="23916"/>
  <c r="AB79" i="23916"/>
  <c r="AF79" i="23916"/>
  <c r="AJ79" i="23916"/>
  <c r="AN79" i="23916"/>
  <c r="AR79" i="23916"/>
  <c r="AV79" i="23916"/>
  <c r="AZ79" i="23916"/>
  <c r="BD79" i="23916"/>
  <c r="BH79" i="23916"/>
  <c r="BL79" i="23916"/>
  <c r="BP79" i="23916"/>
  <c r="BT79" i="23916"/>
  <c r="BX79" i="23916"/>
  <c r="CB79" i="23916"/>
  <c r="CF79" i="23916"/>
  <c r="CJ79" i="23916"/>
  <c r="CN79" i="23916"/>
  <c r="CR79" i="23916"/>
  <c r="CV79" i="23916"/>
  <c r="CZ79" i="23916"/>
  <c r="DD79" i="23916"/>
  <c r="DH79" i="23916"/>
  <c r="DL79" i="23916"/>
  <c r="DP79" i="23916"/>
  <c r="FE115" i="23916"/>
  <c r="DZ82" i="23916"/>
  <c r="ED82" i="23916"/>
  <c r="EH82" i="23916"/>
  <c r="EL82" i="23916"/>
  <c r="EP82" i="23916"/>
  <c r="K85" i="23916"/>
  <c r="L85" i="23916" s="1"/>
  <c r="O85" i="23916"/>
  <c r="P85" i="23916" s="1"/>
  <c r="S85" i="23916"/>
  <c r="W85" i="23916"/>
  <c r="AA85" i="23916"/>
  <c r="AE85" i="23916"/>
  <c r="AI85" i="23916"/>
  <c r="AM85" i="23916"/>
  <c r="AQ85" i="23916"/>
  <c r="AU85" i="23916"/>
  <c r="AY85" i="23916"/>
  <c r="BC85" i="23916"/>
  <c r="BG85" i="23916"/>
  <c r="BH85" i="23916" s="1"/>
  <c r="BK85" i="23916"/>
  <c r="BO85" i="23916"/>
  <c r="BS85" i="23916"/>
  <c r="BW85" i="23916"/>
  <c r="BX85" i="23916" s="1"/>
  <c r="CA85" i="23916"/>
  <c r="CE85" i="23916"/>
  <c r="CI85" i="23916"/>
  <c r="CM85" i="23916"/>
  <c r="CN85" i="23916" s="1"/>
  <c r="CQ85" i="23916"/>
  <c r="CU85" i="23916"/>
  <c r="CY85" i="23916"/>
  <c r="DC85" i="23916"/>
  <c r="DD85" i="23916" s="1"/>
  <c r="DG85" i="23916"/>
  <c r="DK85" i="23916"/>
  <c r="DO85" i="23916"/>
  <c r="ET82" i="23916"/>
  <c r="EX82" i="23916"/>
  <c r="FD85" i="23916"/>
  <c r="FE85" i="23916" s="1"/>
  <c r="BS86" i="23916"/>
  <c r="CA86" i="23916"/>
  <c r="CI86" i="23916"/>
  <c r="CQ86" i="23916"/>
  <c r="CY86" i="23916"/>
  <c r="DG86" i="23916"/>
  <c r="DO86" i="23916"/>
  <c r="FI89" i="23916"/>
  <c r="FM89" i="23916"/>
  <c r="FQ89" i="23916"/>
  <c r="FU89" i="23916"/>
  <c r="FY89" i="23916"/>
  <c r="GC89" i="23916"/>
  <c r="GG89" i="23916"/>
  <c r="GK89" i="23916"/>
  <c r="GO89" i="23916"/>
  <c r="FJ391" i="23916"/>
  <c r="FK154" i="23916"/>
  <c r="FO154" i="23916"/>
  <c r="FS154" i="23916"/>
  <c r="FW154" i="23916"/>
  <c r="GI154" i="23916"/>
  <c r="GJ156" i="23916"/>
  <c r="FY91" i="23916"/>
  <c r="GG91" i="23916"/>
  <c r="GO91" i="23916"/>
  <c r="N93" i="23916"/>
  <c r="T94" i="23916"/>
  <c r="AJ94" i="23916"/>
  <c r="AZ94" i="23916"/>
  <c r="BP94" i="23916"/>
  <c r="CF94" i="23916"/>
  <c r="CV94" i="23916"/>
  <c r="DL94" i="23916"/>
  <c r="EB94" i="23916"/>
  <c r="FJ93" i="23916"/>
  <c r="FR93" i="23916"/>
  <c r="FZ93" i="23916"/>
  <c r="GH93" i="23916"/>
  <c r="I97" i="23916"/>
  <c r="R97" i="23916" s="1"/>
  <c r="FJ117" i="23916"/>
  <c r="FK117" i="23916" s="1"/>
  <c r="FJ106" i="23916"/>
  <c r="FJ102" i="23916"/>
  <c r="FO100" i="23916"/>
  <c r="GU101" i="23916"/>
  <c r="GV101" i="23916"/>
  <c r="Q102" i="23916"/>
  <c r="Y102" i="23916"/>
  <c r="AG102" i="23916"/>
  <c r="AO102" i="23916"/>
  <c r="AW102" i="23916"/>
  <c r="BE102" i="23916"/>
  <c r="BM102" i="23916"/>
  <c r="FU100" i="23916"/>
  <c r="GC100" i="23916"/>
  <c r="BX101" i="23916"/>
  <c r="CB101" i="23916"/>
  <c r="CF101" i="23916"/>
  <c r="CJ101" i="23916"/>
  <c r="CN101" i="23916"/>
  <c r="CR101" i="23916"/>
  <c r="CV101" i="23916"/>
  <c r="CZ101" i="23916"/>
  <c r="DD101" i="23916"/>
  <c r="DH101" i="23916"/>
  <c r="DL101" i="23916"/>
  <c r="DP101" i="23916"/>
  <c r="DT101" i="23916"/>
  <c r="DX101" i="23916"/>
  <c r="EB101" i="23916"/>
  <c r="EF101" i="23916"/>
  <c r="FR102" i="23916"/>
  <c r="FR117" i="23916"/>
  <c r="FS117" i="23916" s="1"/>
  <c r="FR106" i="23916"/>
  <c r="FZ102" i="23916"/>
  <c r="FZ117" i="23916"/>
  <c r="GA117" i="23916" s="1"/>
  <c r="FZ106" i="23916"/>
  <c r="GH102" i="23916"/>
  <c r="GH117" i="23916"/>
  <c r="GI117" i="23916" s="1"/>
  <c r="GH106" i="23916"/>
  <c r="EL111" i="23916"/>
  <c r="V112" i="23916"/>
  <c r="M113" i="23916"/>
  <c r="AC113" i="23916"/>
  <c r="AS113" i="23916"/>
  <c r="BI113" i="23916"/>
  <c r="BJ113" i="23916" s="1"/>
  <c r="BY113" i="23916"/>
  <c r="BZ113" i="23916" s="1"/>
  <c r="CO113" i="23916"/>
  <c r="CP113" i="23916" s="1"/>
  <c r="DE113" i="23916"/>
  <c r="DF113" i="23916" s="1"/>
  <c r="DU113" i="23916"/>
  <c r="DV113" i="23916" s="1"/>
  <c r="EK113" i="23916"/>
  <c r="EL113" i="23916" s="1"/>
  <c r="FN110" i="23916"/>
  <c r="FO110" i="23916" s="1"/>
  <c r="GD110" i="23916"/>
  <c r="GE110" i="23916" s="1"/>
  <c r="M115" i="23916"/>
  <c r="GM117" i="23916"/>
  <c r="V132" i="23916"/>
  <c r="N132" i="23916"/>
  <c r="O390" i="23916"/>
  <c r="P138" i="23916"/>
  <c r="DQ137" i="23916"/>
  <c r="DR137" i="23916" s="1"/>
  <c r="EG137" i="23916"/>
  <c r="EH137" i="23916" s="1"/>
  <c r="AJ138" i="23916"/>
  <c r="DA289" i="23916"/>
  <c r="DA168" i="23916"/>
  <c r="DA177" i="23916"/>
  <c r="DA150" i="23916"/>
  <c r="DB150" i="23916" s="1"/>
  <c r="DB145" i="23916"/>
  <c r="DU289" i="23916"/>
  <c r="DU168" i="23916"/>
  <c r="DU177" i="23916"/>
  <c r="DU150" i="23916"/>
  <c r="DV145" i="23916"/>
  <c r="EA177" i="23916"/>
  <c r="EA168" i="23916"/>
  <c r="EA150" i="23916"/>
  <c r="EB150" i="23916" s="1"/>
  <c r="EB145" i="23916"/>
  <c r="GL145" i="23916"/>
  <c r="EK289" i="23916"/>
  <c r="EK168" i="23916"/>
  <c r="EK177" i="23916"/>
  <c r="EL177" i="23916" s="1"/>
  <c r="EK150" i="23916"/>
  <c r="EL150" i="23916" s="1"/>
  <c r="EL145" i="23916"/>
  <c r="FF148" i="23916"/>
  <c r="FW148" i="23916"/>
  <c r="FM149" i="23916"/>
  <c r="FS149" i="23916"/>
  <c r="N150" i="23916"/>
  <c r="FJ177" i="23916"/>
  <c r="FJ150" i="23916"/>
  <c r="FK150" i="23916" s="1"/>
  <c r="FK145" i="23916"/>
  <c r="FN177" i="23916"/>
  <c r="FN150" i="23916"/>
  <c r="FO145" i="23916"/>
  <c r="FR177" i="23916"/>
  <c r="FS145" i="23916"/>
  <c r="FR150" i="23916"/>
  <c r="FV150" i="23916"/>
  <c r="FW145" i="23916"/>
  <c r="FZ150" i="23916"/>
  <c r="GA150" i="23916" s="1"/>
  <c r="GA145" i="23916"/>
  <c r="GD145" i="23916"/>
  <c r="EN156" i="23916"/>
  <c r="EM157" i="23916"/>
  <c r="FH157" i="23916"/>
  <c r="FT156" i="23916"/>
  <c r="EQ93" i="23916"/>
  <c r="EU93" i="23916"/>
  <c r="FI100" i="23916"/>
  <c r="FM100" i="23916"/>
  <c r="FQ100" i="23916"/>
  <c r="GM100" i="23916"/>
  <c r="FH101" i="23916"/>
  <c r="FI101" i="23916" s="1"/>
  <c r="FL101" i="23916"/>
  <c r="FM101" i="23916" s="1"/>
  <c r="FP101" i="23916"/>
  <c r="FQ101" i="23916" s="1"/>
  <c r="GL101" i="23916"/>
  <c r="GM101" i="23916" s="1"/>
  <c r="GL102" i="23916"/>
  <c r="FV101" i="23916"/>
  <c r="FW101" i="23916" s="1"/>
  <c r="GD101" i="23916"/>
  <c r="GE101" i="23916" s="1"/>
  <c r="N126" i="23916"/>
  <c r="ER126" i="23916"/>
  <c r="EW127" i="23916"/>
  <c r="L126" i="23916"/>
  <c r="P127" i="23916"/>
  <c r="X127" i="23916"/>
  <c r="FF466" i="23916"/>
  <c r="FG466" i="23916" s="1"/>
  <c r="FF283" i="23916"/>
  <c r="FF172" i="23916"/>
  <c r="FG172" i="23916" s="1"/>
  <c r="FJ466" i="23916"/>
  <c r="FJ283" i="23916"/>
  <c r="FN466" i="23916"/>
  <c r="FN283" i="23916"/>
  <c r="FR466" i="23916"/>
  <c r="FR283" i="23916"/>
  <c r="FV466" i="23916"/>
  <c r="FV283" i="23916"/>
  <c r="FZ466" i="23916"/>
  <c r="FZ283" i="23916"/>
  <c r="GD466" i="23916"/>
  <c r="GD283" i="23916"/>
  <c r="GH466" i="23916"/>
  <c r="GH283" i="23916"/>
  <c r="GL466" i="23916"/>
  <c r="GL283" i="23916"/>
  <c r="FH285" i="23916"/>
  <c r="FH174" i="23916"/>
  <c r="FM285" i="23916"/>
  <c r="FQ285" i="23916"/>
  <c r="FU285" i="23916"/>
  <c r="FY285" i="23916"/>
  <c r="GC285" i="23916"/>
  <c r="GG285" i="23916"/>
  <c r="GK285" i="23916"/>
  <c r="GO285" i="23916"/>
  <c r="K132" i="23916"/>
  <c r="CF136" i="23916"/>
  <c r="CN136" i="23916"/>
  <c r="DC284" i="23916"/>
  <c r="DD284" i="23916" s="1"/>
  <c r="DC173" i="23916"/>
  <c r="DG284" i="23916"/>
  <c r="DH284" i="23916" s="1"/>
  <c r="DG173" i="23916"/>
  <c r="DH173" i="23916" s="1"/>
  <c r="DK284" i="23916"/>
  <c r="DL284" i="23916" s="1"/>
  <c r="DK173" i="23916"/>
  <c r="DO284" i="23916"/>
  <c r="DP284" i="23916" s="1"/>
  <c r="DO173" i="23916"/>
  <c r="DP173" i="23916" s="1"/>
  <c r="DS284" i="23916"/>
  <c r="DT284" i="23916" s="1"/>
  <c r="DS173" i="23916"/>
  <c r="DW284" i="23916"/>
  <c r="DX284" i="23916" s="1"/>
  <c r="DW173" i="23916"/>
  <c r="DX173" i="23916" s="1"/>
  <c r="EA284" i="23916"/>
  <c r="EB284" i="23916" s="1"/>
  <c r="EA173" i="23916"/>
  <c r="EE284" i="23916"/>
  <c r="EF284" i="23916" s="1"/>
  <c r="EE173" i="23916"/>
  <c r="EF173" i="23916" s="1"/>
  <c r="EI284" i="23916"/>
  <c r="EJ284" i="23916" s="1"/>
  <c r="EI173" i="23916"/>
  <c r="EM284" i="23916"/>
  <c r="EN284" i="23916" s="1"/>
  <c r="EM173" i="23916"/>
  <c r="EN173" i="23916" s="1"/>
  <c r="FM136" i="23916"/>
  <c r="FQ136" i="23916"/>
  <c r="FU136" i="23916"/>
  <c r="FY136" i="23916"/>
  <c r="GC136" i="23916"/>
  <c r="G392" i="23916"/>
  <c r="G330" i="23916"/>
  <c r="I160" i="23916"/>
  <c r="R160" i="23916" s="1"/>
  <c r="I175" i="23916"/>
  <c r="N140" i="23916"/>
  <c r="R140" i="23916"/>
  <c r="V140" i="23916"/>
  <c r="Z140" i="23916"/>
  <c r="AD140" i="23916"/>
  <c r="AH140" i="23916"/>
  <c r="AL140" i="23916"/>
  <c r="AP140" i="23916"/>
  <c r="AT140" i="23916"/>
  <c r="AX140" i="23916"/>
  <c r="BB140" i="23916"/>
  <c r="BF140" i="23916"/>
  <c r="BJ140" i="23916"/>
  <c r="BN140" i="23916"/>
  <c r="BR140" i="23916"/>
  <c r="BV140" i="23916"/>
  <c r="BZ140" i="23916"/>
  <c r="CD140" i="23916"/>
  <c r="CH140" i="23916"/>
  <c r="CL140" i="23916"/>
  <c r="CP140" i="23916"/>
  <c r="CT140" i="23916"/>
  <c r="CX140" i="23916"/>
  <c r="DB140" i="23916"/>
  <c r="DV144" i="23916"/>
  <c r="DZ144" i="23916"/>
  <c r="ED144" i="23916"/>
  <c r="EH144" i="23916"/>
  <c r="EL144" i="23916"/>
  <c r="EP144" i="23916"/>
  <c r="GJ143" i="23916"/>
  <c r="GN143" i="23916"/>
  <c r="FI144" i="23916"/>
  <c r="FM144" i="23916"/>
  <c r="FQ144" i="23916"/>
  <c r="FU144" i="23916"/>
  <c r="FY144" i="23916"/>
  <c r="GC144" i="23916"/>
  <c r="GG144" i="23916"/>
  <c r="I289" i="23916"/>
  <c r="I293" i="23916" s="1"/>
  <c r="I168" i="23916"/>
  <c r="I150" i="23916"/>
  <c r="R150" i="23916" s="1"/>
  <c r="I177" i="23916"/>
  <c r="N145" i="23916"/>
  <c r="R145" i="23916"/>
  <c r="V145" i="23916"/>
  <c r="Z145" i="23916"/>
  <c r="AD145" i="23916"/>
  <c r="AH145" i="23916"/>
  <c r="AL145" i="23916"/>
  <c r="AP145" i="23916"/>
  <c r="AT145" i="23916"/>
  <c r="AX145" i="23916"/>
  <c r="BB145" i="23916"/>
  <c r="BF145" i="23916"/>
  <c r="BJ145" i="23916"/>
  <c r="BN145" i="23916"/>
  <c r="BR145" i="23916"/>
  <c r="BV145" i="23916"/>
  <c r="BZ145" i="23916"/>
  <c r="CD145" i="23916"/>
  <c r="CH145" i="23916"/>
  <c r="CL145" i="23916"/>
  <c r="CP145" i="23916"/>
  <c r="CT145" i="23916"/>
  <c r="CX145" i="23916"/>
  <c r="DF145" i="23916"/>
  <c r="DJ145" i="23916"/>
  <c r="DN145" i="23916"/>
  <c r="DR145" i="23916"/>
  <c r="FF145" i="23916"/>
  <c r="M148" i="23916"/>
  <c r="Q148" i="23916"/>
  <c r="U148" i="23916"/>
  <c r="Y148" i="23916"/>
  <c r="AC148" i="23916"/>
  <c r="AD148" i="23916" s="1"/>
  <c r="AG148" i="23916"/>
  <c r="AH148" i="23916" s="1"/>
  <c r="AK148" i="23916"/>
  <c r="AO148" i="23916"/>
  <c r="AS148" i="23916"/>
  <c r="AT148" i="23916" s="1"/>
  <c r="AW148" i="23916"/>
  <c r="AX148" i="23916" s="1"/>
  <c r="BA148" i="23916"/>
  <c r="BE148" i="23916"/>
  <c r="BI148" i="23916"/>
  <c r="BJ148" i="23916" s="1"/>
  <c r="BM148" i="23916"/>
  <c r="BN148" i="23916" s="1"/>
  <c r="BQ148" i="23916"/>
  <c r="BU148" i="23916"/>
  <c r="BY148" i="23916"/>
  <c r="BZ148" i="23916" s="1"/>
  <c r="CC148" i="23916"/>
  <c r="CD148" i="23916" s="1"/>
  <c r="CG148" i="23916"/>
  <c r="CK148" i="23916"/>
  <c r="CO148" i="23916"/>
  <c r="CP148" i="23916" s="1"/>
  <c r="CS148" i="23916"/>
  <c r="CT148" i="23916" s="1"/>
  <c r="CW148" i="23916"/>
  <c r="DA148" i="23916"/>
  <c r="Q149" i="23916"/>
  <c r="U149" i="23916"/>
  <c r="V149" i="23916" s="1"/>
  <c r="Y149" i="23916"/>
  <c r="AG149" i="23916"/>
  <c r="AK149" i="23916"/>
  <c r="AL149" i="23916" s="1"/>
  <c r="AO149" i="23916"/>
  <c r="AW149" i="23916"/>
  <c r="AX149" i="23916" s="1"/>
  <c r="BA149" i="23916"/>
  <c r="BB149" i="23916" s="1"/>
  <c r="BE149" i="23916"/>
  <c r="BM149" i="23916"/>
  <c r="BQ149" i="23916"/>
  <c r="BR149" i="23916" s="1"/>
  <c r="BU149" i="23916"/>
  <c r="CC149" i="23916"/>
  <c r="CG149" i="23916"/>
  <c r="CH149" i="23916" s="1"/>
  <c r="CK149" i="23916"/>
  <c r="CS149" i="23916"/>
  <c r="CW149" i="23916"/>
  <c r="CX149" i="23916" s="1"/>
  <c r="DA149" i="23916"/>
  <c r="FR148" i="23916"/>
  <c r="FS148" i="23916" s="1"/>
  <c r="E149" i="23916"/>
  <c r="N149" i="23916" s="1"/>
  <c r="I148" i="23916"/>
  <c r="CG290" i="23916"/>
  <c r="CH290" i="23916" s="1"/>
  <c r="CH153" i="23916"/>
  <c r="CG178" i="23916"/>
  <c r="CH178" i="23916" s="1"/>
  <c r="CG156" i="23916"/>
  <c r="CN153" i="23916"/>
  <c r="CR153" i="23916"/>
  <c r="EM391" i="23916"/>
  <c r="EO156" i="23916"/>
  <c r="FJ290" i="23916"/>
  <c r="FK153" i="23916"/>
  <c r="FJ178" i="23916"/>
  <c r="FJ156" i="23916"/>
  <c r="FP290" i="23916"/>
  <c r="FP178" i="23916"/>
  <c r="FP160" i="23916"/>
  <c r="FP159" i="23916"/>
  <c r="FU153" i="23916"/>
  <c r="GF290" i="23916"/>
  <c r="GF168" i="23916"/>
  <c r="GF159" i="23916"/>
  <c r="CH391" i="23916"/>
  <c r="CG392" i="23916"/>
  <c r="CH392" i="23916" s="1"/>
  <c r="CG292" i="23916"/>
  <c r="CH292" i="23916" s="1"/>
  <c r="CL391" i="23916"/>
  <c r="CK392" i="23916"/>
  <c r="FZ391" i="23916"/>
  <c r="CK292" i="23916"/>
  <c r="CL292" i="23916" s="1"/>
  <c r="CP391" i="23916"/>
  <c r="CO392" i="23916"/>
  <c r="CO292" i="23916"/>
  <c r="CT153" i="23916"/>
  <c r="FE154" i="23916"/>
  <c r="L156" i="23916"/>
  <c r="V156" i="23916"/>
  <c r="AB156" i="23916"/>
  <c r="AL156" i="23916"/>
  <c r="AR156" i="23916"/>
  <c r="BB156" i="23916"/>
  <c r="BH156" i="23916"/>
  <c r="BR156" i="23916"/>
  <c r="BX156" i="23916"/>
  <c r="CQ156" i="23916"/>
  <c r="DH156" i="23916"/>
  <c r="DX156" i="23916"/>
  <c r="W157" i="23916"/>
  <c r="X157" i="23916" s="1"/>
  <c r="AM157" i="23916"/>
  <c r="AN157" i="23916" s="1"/>
  <c r="BC157" i="23916"/>
  <c r="BD157" i="23916" s="1"/>
  <c r="BS157" i="23916"/>
  <c r="BT157" i="23916" s="1"/>
  <c r="DG157" i="23916"/>
  <c r="DH157" i="23916" s="1"/>
  <c r="DO157" i="23916"/>
  <c r="DW157" i="23916"/>
  <c r="EE157" i="23916"/>
  <c r="EF157" i="23916" s="1"/>
  <c r="FP156" i="23916"/>
  <c r="GF156" i="23916"/>
  <c r="Z159" i="23916"/>
  <c r="AP159" i="23916"/>
  <c r="BF159" i="23916"/>
  <c r="BV159" i="23916"/>
  <c r="CK159" i="23916"/>
  <c r="CL159" i="23916" s="1"/>
  <c r="DB159" i="23916"/>
  <c r="DR159" i="23916"/>
  <c r="EH159" i="23916"/>
  <c r="EP159" i="23916"/>
  <c r="CS160" i="23916"/>
  <c r="CT160" i="23916" s="1"/>
  <c r="FR159" i="23916"/>
  <c r="FS159" i="23916" s="1"/>
  <c r="GH159" i="23916"/>
  <c r="FM179" i="23916"/>
  <c r="FS179" i="23916"/>
  <c r="GK179" i="23916"/>
  <c r="I166" i="23916"/>
  <c r="FO172" i="23916"/>
  <c r="FS172" i="23916"/>
  <c r="FW172" i="23916"/>
  <c r="GA172" i="23916"/>
  <c r="GE172" i="23916"/>
  <c r="GI172" i="23916"/>
  <c r="GM172" i="23916"/>
  <c r="GE173" i="23916"/>
  <c r="FK174" i="23916"/>
  <c r="FO174" i="23916"/>
  <c r="FS174" i="23916"/>
  <c r="FW174" i="23916"/>
  <c r="GA174" i="23916"/>
  <c r="GE174" i="23916"/>
  <c r="GI174" i="23916"/>
  <c r="GM174" i="23916"/>
  <c r="CH197" i="23916"/>
  <c r="CP197" i="23916"/>
  <c r="CX197" i="23916"/>
  <c r="DF197" i="23916"/>
  <c r="DN197" i="23916"/>
  <c r="DV197" i="23916"/>
  <c r="EK504" i="23916"/>
  <c r="GR194" i="23916"/>
  <c r="GQ194" i="23916"/>
  <c r="FJ205" i="23916"/>
  <c r="FK201" i="23916"/>
  <c r="FP205" i="23916"/>
  <c r="FQ201" i="23916"/>
  <c r="FZ205" i="23916"/>
  <c r="GA201" i="23916"/>
  <c r="GF205" i="23916"/>
  <c r="GG201" i="23916"/>
  <c r="N205" i="23916"/>
  <c r="M206" i="23916"/>
  <c r="T205" i="23916"/>
  <c r="S206" i="23916"/>
  <c r="AD205" i="23916"/>
  <c r="AC206" i="23916"/>
  <c r="AJ205" i="23916"/>
  <c r="AI206" i="23916"/>
  <c r="AT205" i="23916"/>
  <c r="AS206" i="23916"/>
  <c r="AZ205" i="23916"/>
  <c r="AY206" i="23916"/>
  <c r="BJ205" i="23916"/>
  <c r="BI206" i="23916"/>
  <c r="BP205" i="23916"/>
  <c r="BO206" i="23916"/>
  <c r="BZ205" i="23916"/>
  <c r="BY206" i="23916"/>
  <c r="CF205" i="23916"/>
  <c r="CE206" i="23916"/>
  <c r="CP205" i="23916"/>
  <c r="CO206" i="23916"/>
  <c r="CV205" i="23916"/>
  <c r="CU206" i="23916"/>
  <c r="DF205" i="23916"/>
  <c r="DE206" i="23916"/>
  <c r="DL205" i="23916"/>
  <c r="DK206" i="23916"/>
  <c r="DV205" i="23916"/>
  <c r="DU206" i="23916"/>
  <c r="EB205" i="23916"/>
  <c r="EA206" i="23916"/>
  <c r="FL215" i="23916"/>
  <c r="EW126" i="23916"/>
  <c r="FH126" i="23916"/>
  <c r="FK126" i="23916" s="1"/>
  <c r="FI127" i="23916"/>
  <c r="FM127" i="23916"/>
  <c r="FQ127" i="23916"/>
  <c r="FU127" i="23916"/>
  <c r="FY127" i="23916"/>
  <c r="GC127" i="23916"/>
  <c r="GG127" i="23916"/>
  <c r="GK127" i="23916"/>
  <c r="GO127" i="23916"/>
  <c r="R126" i="23916"/>
  <c r="Z126" i="23916"/>
  <c r="FK131" i="23916"/>
  <c r="FM133" i="23916"/>
  <c r="FQ133" i="23916"/>
  <c r="FU133" i="23916"/>
  <c r="FY133" i="23916"/>
  <c r="GC133" i="23916"/>
  <c r="GG133" i="23916"/>
  <c r="GK133" i="23916"/>
  <c r="GO133" i="23916"/>
  <c r="FF284" i="23916"/>
  <c r="FG284" i="23916" s="1"/>
  <c r="FF173" i="23916"/>
  <c r="FG173" i="23916" s="1"/>
  <c r="GH136" i="23916"/>
  <c r="GL136" i="23916"/>
  <c r="Z390" i="23916"/>
  <c r="R390" i="23916"/>
  <c r="Q392" i="23916"/>
  <c r="FH390" i="23916"/>
  <c r="Q330" i="23916"/>
  <c r="FF138" i="23916"/>
  <c r="C175" i="23916"/>
  <c r="C160" i="23916"/>
  <c r="C166" i="23916"/>
  <c r="K175" i="23916"/>
  <c r="K166" i="23916"/>
  <c r="K160" i="23916"/>
  <c r="L160" i="23916" s="1"/>
  <c r="O175" i="23916"/>
  <c r="O166" i="23916"/>
  <c r="O160" i="23916"/>
  <c r="S175" i="23916"/>
  <c r="S166" i="23916"/>
  <c r="T166" i="23916" s="1"/>
  <c r="S160" i="23916"/>
  <c r="T160" i="23916" s="1"/>
  <c r="W175" i="23916"/>
  <c r="W166" i="23916"/>
  <c r="W160" i="23916"/>
  <c r="X160" i="23916" s="1"/>
  <c r="AA175" i="23916"/>
  <c r="AA166" i="23916"/>
  <c r="AA160" i="23916"/>
  <c r="AE175" i="23916"/>
  <c r="AE166" i="23916"/>
  <c r="AF166" i="23916" s="1"/>
  <c r="AE160" i="23916"/>
  <c r="AI175" i="23916"/>
  <c r="AI166" i="23916"/>
  <c r="AJ166" i="23916" s="1"/>
  <c r="AI160" i="23916"/>
  <c r="AJ160" i="23916" s="1"/>
  <c r="AM175" i="23916"/>
  <c r="AM166" i="23916"/>
  <c r="AM160" i="23916"/>
  <c r="AN160" i="23916" s="1"/>
  <c r="AQ175" i="23916"/>
  <c r="AQ166" i="23916"/>
  <c r="AQ160" i="23916"/>
  <c r="AU175" i="23916"/>
  <c r="AU166" i="23916"/>
  <c r="AV166" i="23916" s="1"/>
  <c r="AU160" i="23916"/>
  <c r="AY175" i="23916"/>
  <c r="AY166" i="23916"/>
  <c r="AZ166" i="23916" s="1"/>
  <c r="AY160" i="23916"/>
  <c r="AZ160" i="23916" s="1"/>
  <c r="BC175" i="23916"/>
  <c r="BC166" i="23916"/>
  <c r="BC160" i="23916"/>
  <c r="BD160" i="23916" s="1"/>
  <c r="BG175" i="23916"/>
  <c r="BG166" i="23916"/>
  <c r="BG160" i="23916"/>
  <c r="BK175" i="23916"/>
  <c r="BK166" i="23916"/>
  <c r="BL166" i="23916" s="1"/>
  <c r="BK160" i="23916"/>
  <c r="BO175" i="23916"/>
  <c r="BO166" i="23916"/>
  <c r="BP166" i="23916" s="1"/>
  <c r="BO160" i="23916"/>
  <c r="BP160" i="23916" s="1"/>
  <c r="BS175" i="23916"/>
  <c r="BS166" i="23916"/>
  <c r="BS160" i="23916"/>
  <c r="BT160" i="23916" s="1"/>
  <c r="BW175" i="23916"/>
  <c r="BW166" i="23916"/>
  <c r="BW160" i="23916"/>
  <c r="CA175" i="23916"/>
  <c r="CJ175" i="23916" s="1"/>
  <c r="CA166" i="23916"/>
  <c r="CB166" i="23916" s="1"/>
  <c r="CA160" i="23916"/>
  <c r="CM175" i="23916"/>
  <c r="CM166" i="23916"/>
  <c r="CM160" i="23916"/>
  <c r="CQ175" i="23916"/>
  <c r="CQ166" i="23916"/>
  <c r="CU175" i="23916"/>
  <c r="CU166" i="23916"/>
  <c r="CU160" i="23916"/>
  <c r="CY175" i="23916"/>
  <c r="CY166" i="23916"/>
  <c r="CY160" i="23916"/>
  <c r="DC175" i="23916"/>
  <c r="DC166" i="23916"/>
  <c r="DD166" i="23916" s="1"/>
  <c r="DC160" i="23916"/>
  <c r="DG175" i="23916"/>
  <c r="DG166" i="23916"/>
  <c r="DG160" i="23916"/>
  <c r="DH160" i="23916" s="1"/>
  <c r="DK175" i="23916"/>
  <c r="DK166" i="23916"/>
  <c r="DK160" i="23916"/>
  <c r="DO175" i="23916"/>
  <c r="DO166" i="23916"/>
  <c r="DO160" i="23916"/>
  <c r="DS175" i="23916"/>
  <c r="DS166" i="23916"/>
  <c r="DT166" i="23916" s="1"/>
  <c r="DS160" i="23916"/>
  <c r="DW175" i="23916"/>
  <c r="DW166" i="23916"/>
  <c r="DW160" i="23916"/>
  <c r="DX160" i="23916" s="1"/>
  <c r="EA175" i="23916"/>
  <c r="EA166" i="23916"/>
  <c r="EA160" i="23916"/>
  <c r="EE175" i="23916"/>
  <c r="EE166" i="23916"/>
  <c r="EE160" i="23916"/>
  <c r="EI175" i="23916"/>
  <c r="EI166" i="23916"/>
  <c r="EJ166" i="23916" s="1"/>
  <c r="EI160" i="23916"/>
  <c r="FB175" i="23916"/>
  <c r="FB160" i="23916"/>
  <c r="FB166" i="23916"/>
  <c r="FI143" i="23916"/>
  <c r="FM143" i="23916"/>
  <c r="FQ143" i="23916"/>
  <c r="FU143" i="23916"/>
  <c r="FY143" i="23916"/>
  <c r="GC143" i="23916"/>
  <c r="GL144" i="23916"/>
  <c r="DB143" i="23916"/>
  <c r="DJ143" i="23916"/>
  <c r="C289" i="23916"/>
  <c r="C293" i="23916" s="1"/>
  <c r="C168" i="23916"/>
  <c r="C177" i="23916"/>
  <c r="K289" i="23916"/>
  <c r="K177" i="23916"/>
  <c r="K168" i="23916"/>
  <c r="O177" i="23916"/>
  <c r="O168" i="23916"/>
  <c r="S289" i="23916"/>
  <c r="S177" i="23916"/>
  <c r="S168" i="23916"/>
  <c r="W289" i="23916"/>
  <c r="W177" i="23916"/>
  <c r="W168" i="23916"/>
  <c r="AA289" i="23916"/>
  <c r="AA177" i="23916"/>
  <c r="AB177" i="23916" s="1"/>
  <c r="AA168" i="23916"/>
  <c r="AE289" i="23916"/>
  <c r="AE177" i="23916"/>
  <c r="AF177" i="23916" s="1"/>
  <c r="AE168" i="23916"/>
  <c r="AI289" i="23916"/>
  <c r="AI177" i="23916"/>
  <c r="AI168" i="23916"/>
  <c r="AM289" i="23916"/>
  <c r="AM177" i="23916"/>
  <c r="AM168" i="23916"/>
  <c r="AQ289" i="23916"/>
  <c r="AQ177" i="23916"/>
  <c r="AR177" i="23916" s="1"/>
  <c r="AQ168" i="23916"/>
  <c r="AU289" i="23916"/>
  <c r="AU177" i="23916"/>
  <c r="AV177" i="23916" s="1"/>
  <c r="AU168" i="23916"/>
  <c r="AY289" i="23916"/>
  <c r="AY177" i="23916"/>
  <c r="AY168" i="23916"/>
  <c r="BC289" i="23916"/>
  <c r="BC177" i="23916"/>
  <c r="BC168" i="23916"/>
  <c r="BG289" i="23916"/>
  <c r="BG177" i="23916"/>
  <c r="BH177" i="23916" s="1"/>
  <c r="BG168" i="23916"/>
  <c r="BK289" i="23916"/>
  <c r="BK177" i="23916"/>
  <c r="BL177" i="23916" s="1"/>
  <c r="BK168" i="23916"/>
  <c r="BO289" i="23916"/>
  <c r="BO177" i="23916"/>
  <c r="BO168" i="23916"/>
  <c r="BS289" i="23916"/>
  <c r="BS177" i="23916"/>
  <c r="BS168" i="23916"/>
  <c r="BW289" i="23916"/>
  <c r="BW177" i="23916"/>
  <c r="BW168" i="23916"/>
  <c r="CA289" i="23916"/>
  <c r="CA177" i="23916"/>
  <c r="CB177" i="23916" s="1"/>
  <c r="CA168" i="23916"/>
  <c r="CE289" i="23916"/>
  <c r="CE177" i="23916"/>
  <c r="CI289" i="23916"/>
  <c r="CI177" i="23916"/>
  <c r="CM289" i="23916"/>
  <c r="CM177" i="23916"/>
  <c r="CM168" i="23916"/>
  <c r="CQ289" i="23916"/>
  <c r="CQ177" i="23916"/>
  <c r="CU289" i="23916"/>
  <c r="CU177" i="23916"/>
  <c r="CU168" i="23916"/>
  <c r="CY289" i="23916"/>
  <c r="CY177" i="23916"/>
  <c r="CY168" i="23916"/>
  <c r="DC289" i="23916"/>
  <c r="DC177" i="23916"/>
  <c r="DC168" i="23916"/>
  <c r="DG289" i="23916"/>
  <c r="DG177" i="23916"/>
  <c r="DH177" i="23916" s="1"/>
  <c r="DG168" i="23916"/>
  <c r="DK289" i="23916"/>
  <c r="DK177" i="23916"/>
  <c r="DK168" i="23916"/>
  <c r="DO289" i="23916"/>
  <c r="DO177" i="23916"/>
  <c r="DO168" i="23916"/>
  <c r="FB289" i="23916"/>
  <c r="FB293" i="23916" s="1"/>
  <c r="FB168" i="23916"/>
  <c r="FB177" i="23916"/>
  <c r="FD148" i="23916"/>
  <c r="FN148" i="23916"/>
  <c r="C148" i="23916"/>
  <c r="I149" i="23916"/>
  <c r="CI290" i="23916"/>
  <c r="CJ290" i="23916" s="1"/>
  <c r="CI178" i="23916"/>
  <c r="CJ178" i="23916" s="1"/>
  <c r="CI160" i="23916"/>
  <c r="CJ160" i="23916" s="1"/>
  <c r="CI159" i="23916"/>
  <c r="CJ159" i="23916" s="1"/>
  <c r="CO290" i="23916"/>
  <c r="CP290" i="23916" s="1"/>
  <c r="CO168" i="23916"/>
  <c r="CO178" i="23916"/>
  <c r="CO156" i="23916"/>
  <c r="FF290" i="23916"/>
  <c r="FG290" i="23916" s="1"/>
  <c r="FG153" i="23916"/>
  <c r="FF178" i="23916"/>
  <c r="FG178" i="23916" s="1"/>
  <c r="FF156" i="23916"/>
  <c r="FL290" i="23916"/>
  <c r="FM290" i="23916" s="1"/>
  <c r="FL178" i="23916"/>
  <c r="FM178" i="23916" s="1"/>
  <c r="FL160" i="23916"/>
  <c r="FM160" i="23916" s="1"/>
  <c r="FL159" i="23916"/>
  <c r="FV290" i="23916"/>
  <c r="FW153" i="23916"/>
  <c r="FV156" i="23916"/>
  <c r="GB153" i="23916"/>
  <c r="GL290" i="23916"/>
  <c r="GM153" i="23916"/>
  <c r="GL156" i="23916"/>
  <c r="AH156" i="23916"/>
  <c r="AX156" i="23916"/>
  <c r="BN156" i="23916"/>
  <c r="Z157" i="23916"/>
  <c r="AP157" i="23916"/>
  <c r="BF157" i="23916"/>
  <c r="BV157" i="23916"/>
  <c r="DJ157" i="23916"/>
  <c r="DZ157" i="23916"/>
  <c r="CG160" i="23916"/>
  <c r="FF159" i="23916"/>
  <c r="FG159" i="23916" s="1"/>
  <c r="FV159" i="23916"/>
  <c r="GL159" i="23916"/>
  <c r="FF160" i="23916"/>
  <c r="FV160" i="23916"/>
  <c r="CI166" i="23916"/>
  <c r="CJ166" i="23916" s="1"/>
  <c r="CI165" i="23916"/>
  <c r="CJ163" i="23916"/>
  <c r="CI179" i="23916"/>
  <c r="CJ179" i="23916" s="1"/>
  <c r="CI168" i="23916"/>
  <c r="CR163" i="23916"/>
  <c r="DB179" i="23916"/>
  <c r="FO173" i="23916"/>
  <c r="FS173" i="23916"/>
  <c r="FW173" i="23916"/>
  <c r="DH197" i="23916"/>
  <c r="DP197" i="23916"/>
  <c r="DX197" i="23916"/>
  <c r="EE504" i="23916"/>
  <c r="EF197" i="23916"/>
  <c r="GR195" i="23916"/>
  <c r="GQ195" i="23916"/>
  <c r="FF205" i="23916"/>
  <c r="FG201" i="23916"/>
  <c r="FL205" i="23916"/>
  <c r="FM201" i="23916"/>
  <c r="FV205" i="23916"/>
  <c r="FW201" i="23916"/>
  <c r="GB205" i="23916"/>
  <c r="GC201" i="23916"/>
  <c r="GL205" i="23916"/>
  <c r="GM201" i="23916"/>
  <c r="Z205" i="23916"/>
  <c r="AP205" i="23916"/>
  <c r="BF205" i="23916"/>
  <c r="BV205" i="23916"/>
  <c r="CL205" i="23916"/>
  <c r="DB205" i="23916"/>
  <c r="DR205" i="23916"/>
  <c r="EH205" i="23916"/>
  <c r="EP205" i="23916"/>
  <c r="FB208" i="23916"/>
  <c r="FB215" i="23916" s="1"/>
  <c r="FB210" i="23916"/>
  <c r="FB211" i="23916" s="1"/>
  <c r="FE204" i="23916"/>
  <c r="FH215" i="23916"/>
  <c r="FF128" i="23916"/>
  <c r="FG128" i="23916" s="1"/>
  <c r="FJ128" i="23916"/>
  <c r="FK128" i="23916" s="1"/>
  <c r="FN128" i="23916"/>
  <c r="FO128" i="23916" s="1"/>
  <c r="FR128" i="23916"/>
  <c r="FS128" i="23916" s="1"/>
  <c r="FV128" i="23916"/>
  <c r="FW128" i="23916" s="1"/>
  <c r="FZ128" i="23916"/>
  <c r="GA128" i="23916" s="1"/>
  <c r="GD128" i="23916"/>
  <c r="GE128" i="23916" s="1"/>
  <c r="GH128" i="23916"/>
  <c r="GI128" i="23916" s="1"/>
  <c r="GL128" i="23916"/>
  <c r="GM128" i="23916" s="1"/>
  <c r="FH466" i="23916"/>
  <c r="FI466" i="23916" s="1"/>
  <c r="FH283" i="23916"/>
  <c r="FH172" i="23916"/>
  <c r="FI172" i="23916" s="1"/>
  <c r="FL466" i="23916"/>
  <c r="FM466" i="23916" s="1"/>
  <c r="FL283" i="23916"/>
  <c r="FP466" i="23916"/>
  <c r="FQ466" i="23916" s="1"/>
  <c r="FP283" i="23916"/>
  <c r="FT466" i="23916"/>
  <c r="FU466" i="23916" s="1"/>
  <c r="FT283" i="23916"/>
  <c r="FX466" i="23916"/>
  <c r="FY466" i="23916" s="1"/>
  <c r="FX283" i="23916"/>
  <c r="GB466" i="23916"/>
  <c r="GC466" i="23916" s="1"/>
  <c r="GB283" i="23916"/>
  <c r="GF466" i="23916"/>
  <c r="GG466" i="23916" s="1"/>
  <c r="GF283" i="23916"/>
  <c r="GJ466" i="23916"/>
  <c r="GK466" i="23916" s="1"/>
  <c r="GJ283" i="23916"/>
  <c r="GN466" i="23916"/>
  <c r="GO466" i="23916" s="1"/>
  <c r="GN283" i="23916"/>
  <c r="FF285" i="23916"/>
  <c r="FG285" i="23916" s="1"/>
  <c r="FF174" i="23916"/>
  <c r="FG174" i="23916" s="1"/>
  <c r="FK285" i="23916"/>
  <c r="DE284" i="23916"/>
  <c r="DF284" i="23916" s="1"/>
  <c r="DE173" i="23916"/>
  <c r="DF173" i="23916" s="1"/>
  <c r="DI284" i="23916"/>
  <c r="DJ284" i="23916" s="1"/>
  <c r="DI173" i="23916"/>
  <c r="DJ173" i="23916" s="1"/>
  <c r="DM284" i="23916"/>
  <c r="DN284" i="23916" s="1"/>
  <c r="DM173" i="23916"/>
  <c r="DN173" i="23916" s="1"/>
  <c r="DQ284" i="23916"/>
  <c r="DR284" i="23916" s="1"/>
  <c r="DQ173" i="23916"/>
  <c r="DR173" i="23916" s="1"/>
  <c r="DU284" i="23916"/>
  <c r="DV284" i="23916" s="1"/>
  <c r="DU173" i="23916"/>
  <c r="DV173" i="23916" s="1"/>
  <c r="DY284" i="23916"/>
  <c r="DZ284" i="23916" s="1"/>
  <c r="DY173" i="23916"/>
  <c r="DZ173" i="23916" s="1"/>
  <c r="EC284" i="23916"/>
  <c r="ED284" i="23916" s="1"/>
  <c r="EC173" i="23916"/>
  <c r="ED173" i="23916" s="1"/>
  <c r="EG284" i="23916"/>
  <c r="EH284" i="23916" s="1"/>
  <c r="EG173" i="23916"/>
  <c r="EH173" i="23916" s="1"/>
  <c r="EK284" i="23916"/>
  <c r="EL284" i="23916" s="1"/>
  <c r="EK173" i="23916"/>
  <c r="EL173" i="23916" s="1"/>
  <c r="EO284" i="23916"/>
  <c r="EP284" i="23916" s="1"/>
  <c r="EO173" i="23916"/>
  <c r="EP173" i="23916" s="1"/>
  <c r="FF390" i="23916"/>
  <c r="I392" i="23916"/>
  <c r="FF392" i="23916" s="1"/>
  <c r="I330" i="23916"/>
  <c r="E160" i="23916"/>
  <c r="E148" i="23916"/>
  <c r="E175" i="23916"/>
  <c r="FD175" i="23916"/>
  <c r="FD166" i="23916"/>
  <c r="FE166" i="23916" s="1"/>
  <c r="FD160" i="23916"/>
  <c r="FE160" i="23916" s="1"/>
  <c r="FI175" i="23916"/>
  <c r="GD143" i="23916"/>
  <c r="GL143" i="23916"/>
  <c r="E289" i="23916"/>
  <c r="E168" i="23916"/>
  <c r="E177" i="23916"/>
  <c r="FD289" i="23916"/>
  <c r="FD177" i="23916"/>
  <c r="FE177" i="23916" s="1"/>
  <c r="FD168" i="23916"/>
  <c r="FH177" i="23916"/>
  <c r="FL177" i="23916"/>
  <c r="FM177" i="23916" s="1"/>
  <c r="FP177" i="23916"/>
  <c r="FQ177" i="23916" s="1"/>
  <c r="FT177" i="23916"/>
  <c r="FU177" i="23916" s="1"/>
  <c r="K148" i="23916"/>
  <c r="L148" i="23916" s="1"/>
  <c r="O148" i="23916"/>
  <c r="P148" i="23916" s="1"/>
  <c r="S148" i="23916"/>
  <c r="T148" i="23916" s="1"/>
  <c r="W148" i="23916"/>
  <c r="AA148" i="23916"/>
  <c r="AE148" i="23916"/>
  <c r="AI148" i="23916"/>
  <c r="AJ148" i="23916" s="1"/>
  <c r="AM148" i="23916"/>
  <c r="AQ148" i="23916"/>
  <c r="AU148" i="23916"/>
  <c r="AY148" i="23916"/>
  <c r="AZ148" i="23916" s="1"/>
  <c r="BC148" i="23916"/>
  <c r="BG148" i="23916"/>
  <c r="BK148" i="23916"/>
  <c r="BO148" i="23916"/>
  <c r="BP148" i="23916" s="1"/>
  <c r="BS148" i="23916"/>
  <c r="BW148" i="23916"/>
  <c r="CA148" i="23916"/>
  <c r="CI148" i="23916"/>
  <c r="CM148" i="23916"/>
  <c r="CN148" i="23916" s="1"/>
  <c r="CQ148" i="23916"/>
  <c r="CU148" i="23916"/>
  <c r="CY148" i="23916"/>
  <c r="CZ148" i="23916" s="1"/>
  <c r="DC148" i="23916"/>
  <c r="DG148" i="23916"/>
  <c r="DK148" i="23916"/>
  <c r="DO148" i="23916"/>
  <c r="DP148" i="23916" s="1"/>
  <c r="DS148" i="23916"/>
  <c r="DW148" i="23916"/>
  <c r="EA148" i="23916"/>
  <c r="EE148" i="23916"/>
  <c r="EF148" i="23916" s="1"/>
  <c r="EI148" i="23916"/>
  <c r="EM148" i="23916"/>
  <c r="K149" i="23916"/>
  <c r="O149" i="23916"/>
  <c r="S149" i="23916"/>
  <c r="W149" i="23916"/>
  <c r="AA149" i="23916"/>
  <c r="AE149" i="23916"/>
  <c r="AF149" i="23916" s="1"/>
  <c r="AI149" i="23916"/>
  <c r="AM149" i="23916"/>
  <c r="AQ149" i="23916"/>
  <c r="AU149" i="23916"/>
  <c r="AV149" i="23916" s="1"/>
  <c r="AY149" i="23916"/>
  <c r="BC149" i="23916"/>
  <c r="BG149" i="23916"/>
  <c r="BK149" i="23916"/>
  <c r="BL149" i="23916" s="1"/>
  <c r="BO149" i="23916"/>
  <c r="BS149" i="23916"/>
  <c r="BW149" i="23916"/>
  <c r="CA149" i="23916"/>
  <c r="CB149" i="23916" s="1"/>
  <c r="CI149" i="23916"/>
  <c r="CM149" i="23916"/>
  <c r="CN149" i="23916" s="1"/>
  <c r="CQ149" i="23916"/>
  <c r="CU149" i="23916"/>
  <c r="CV149" i="23916" s="1"/>
  <c r="CY149" i="23916"/>
  <c r="DC149" i="23916"/>
  <c r="DG149" i="23916"/>
  <c r="DK149" i="23916"/>
  <c r="DL149" i="23916" s="1"/>
  <c r="DO149" i="23916"/>
  <c r="DS149" i="23916"/>
  <c r="EI149" i="23916"/>
  <c r="EJ149" i="23916" s="1"/>
  <c r="K150" i="23916"/>
  <c r="O150" i="23916"/>
  <c r="S150" i="23916"/>
  <c r="W150" i="23916"/>
  <c r="AA150" i="23916"/>
  <c r="AB150" i="23916" s="1"/>
  <c r="AE150" i="23916"/>
  <c r="AI150" i="23916"/>
  <c r="AM150" i="23916"/>
  <c r="AQ150" i="23916"/>
  <c r="AR150" i="23916" s="1"/>
  <c r="AU150" i="23916"/>
  <c r="AY150" i="23916"/>
  <c r="BC150" i="23916"/>
  <c r="BG150" i="23916"/>
  <c r="BH150" i="23916" s="1"/>
  <c r="BK150" i="23916"/>
  <c r="BO150" i="23916"/>
  <c r="BS150" i="23916"/>
  <c r="BW150" i="23916"/>
  <c r="BX150" i="23916" s="1"/>
  <c r="CA150" i="23916"/>
  <c r="CE150" i="23916"/>
  <c r="CI150" i="23916"/>
  <c r="CM150" i="23916"/>
  <c r="CN150" i="23916" s="1"/>
  <c r="CQ150" i="23916"/>
  <c r="CU150" i="23916"/>
  <c r="CY150" i="23916"/>
  <c r="DC150" i="23916"/>
  <c r="DD150" i="23916" s="1"/>
  <c r="DG150" i="23916"/>
  <c r="DK150" i="23916"/>
  <c r="DO150" i="23916"/>
  <c r="FJ148" i="23916"/>
  <c r="FZ148" i="23916"/>
  <c r="FP150" i="23916"/>
  <c r="FQ150" i="23916" s="1"/>
  <c r="GF150" i="23916"/>
  <c r="C149" i="23916"/>
  <c r="FB148" i="23916"/>
  <c r="CE290" i="23916"/>
  <c r="CE178" i="23916"/>
  <c r="CE160" i="23916"/>
  <c r="CF160" i="23916" s="1"/>
  <c r="CE159" i="23916"/>
  <c r="EM290" i="23916"/>
  <c r="EN290" i="23916" s="1"/>
  <c r="EN153" i="23916"/>
  <c r="EM178" i="23916"/>
  <c r="EN178" i="23916" s="1"/>
  <c r="EM160" i="23916"/>
  <c r="EN160" i="23916" s="1"/>
  <c r="EM159" i="23916"/>
  <c r="EN159" i="23916" s="1"/>
  <c r="FH290" i="23916"/>
  <c r="FI290" i="23916" s="1"/>
  <c r="FH178" i="23916"/>
  <c r="FI178" i="23916" s="1"/>
  <c r="FH160" i="23916"/>
  <c r="FI160" i="23916" s="1"/>
  <c r="FH159" i="23916"/>
  <c r="FI159" i="23916" s="1"/>
  <c r="FR290" i="23916"/>
  <c r="FS290" i="23916" s="1"/>
  <c r="FS153" i="23916"/>
  <c r="FR178" i="23916"/>
  <c r="FS178" i="23916" s="1"/>
  <c r="FR156" i="23916"/>
  <c r="FX290" i="23916"/>
  <c r="FY290" i="23916" s="1"/>
  <c r="FX160" i="23916"/>
  <c r="FY160" i="23916" s="1"/>
  <c r="FX159" i="23916"/>
  <c r="FY159" i="23916" s="1"/>
  <c r="GH290" i="23916"/>
  <c r="GI290" i="23916" s="1"/>
  <c r="GI153" i="23916"/>
  <c r="GH156" i="23916"/>
  <c r="GN153" i="23916"/>
  <c r="CE156" i="23916"/>
  <c r="CN156" i="23916" s="1"/>
  <c r="CZ156" i="23916"/>
  <c r="S157" i="23916"/>
  <c r="T157" i="23916" s="1"/>
  <c r="AI157" i="23916"/>
  <c r="AJ157" i="23916" s="1"/>
  <c r="AY157" i="23916"/>
  <c r="AZ157" i="23916" s="1"/>
  <c r="BO157" i="23916"/>
  <c r="BP157" i="23916" s="1"/>
  <c r="CM157" i="23916"/>
  <c r="CV157" i="23916" s="1"/>
  <c r="DD157" i="23916"/>
  <c r="DL157" i="23916"/>
  <c r="DT157" i="23916"/>
  <c r="EB157" i="23916"/>
  <c r="EJ157" i="23916"/>
  <c r="FL156" i="23916"/>
  <c r="FD157" i="23916"/>
  <c r="FE157" i="23916" s="1"/>
  <c r="CO159" i="23916"/>
  <c r="CX159" i="23916"/>
  <c r="FJ159" i="23916"/>
  <c r="FK159" i="23916" s="1"/>
  <c r="CE166" i="23916"/>
  <c r="CF166" i="23916" s="1"/>
  <c r="CE165" i="23916"/>
  <c r="CF163" i="23916"/>
  <c r="CE179" i="23916"/>
  <c r="CN179" i="23916" s="1"/>
  <c r="CE168" i="23916"/>
  <c r="FZ163" i="23916"/>
  <c r="CN178" i="23916"/>
  <c r="DJ197" i="23916"/>
  <c r="DR197" i="23916"/>
  <c r="DY504" i="23916"/>
  <c r="DZ197" i="23916"/>
  <c r="EG504" i="23916"/>
  <c r="EH197" i="23916"/>
  <c r="EO504" i="23916"/>
  <c r="EP197" i="23916"/>
  <c r="FH205" i="23916"/>
  <c r="FI201" i="23916"/>
  <c r="FR205" i="23916"/>
  <c r="FS205" i="23916" s="1"/>
  <c r="FS201" i="23916"/>
  <c r="FX205" i="23916"/>
  <c r="FY201" i="23916"/>
  <c r="GH205" i="23916"/>
  <c r="GI205" i="23916" s="1"/>
  <c r="GI201" i="23916"/>
  <c r="V205" i="23916"/>
  <c r="U206" i="23916"/>
  <c r="AL205" i="23916"/>
  <c r="AK206" i="23916"/>
  <c r="BB205" i="23916"/>
  <c r="BA206" i="23916"/>
  <c r="BR205" i="23916"/>
  <c r="BQ206" i="23916"/>
  <c r="CH205" i="23916"/>
  <c r="CG206" i="23916"/>
  <c r="CX205" i="23916"/>
  <c r="CW206" i="23916"/>
  <c r="DN205" i="23916"/>
  <c r="DM206" i="23916"/>
  <c r="ED205" i="23916"/>
  <c r="EC206" i="23916"/>
  <c r="EM211" i="23916"/>
  <c r="EU210" i="23916"/>
  <c r="EW215" i="23916"/>
  <c r="ER380" i="23916"/>
  <c r="EU126" i="23916"/>
  <c r="EV127" i="23916"/>
  <c r="FF126" i="23916"/>
  <c r="FG126" i="23916" s="1"/>
  <c r="O128" i="23916"/>
  <c r="P128" i="23916" s="1"/>
  <c r="EU128" i="23916"/>
  <c r="EV128" i="23916" s="1"/>
  <c r="FI131" i="23916"/>
  <c r="FM131" i="23916"/>
  <c r="FQ131" i="23916"/>
  <c r="FU131" i="23916"/>
  <c r="FY131" i="23916"/>
  <c r="GC131" i="23916"/>
  <c r="GG131" i="23916"/>
  <c r="GK131" i="23916"/>
  <c r="GO131" i="23916"/>
  <c r="FG133" i="23916"/>
  <c r="FK133" i="23916"/>
  <c r="FO133" i="23916"/>
  <c r="FS133" i="23916"/>
  <c r="FW133" i="23916"/>
  <c r="GA133" i="23916"/>
  <c r="GE133" i="23916"/>
  <c r="GI133" i="23916"/>
  <c r="GM133" i="23916"/>
  <c r="CE284" i="23916"/>
  <c r="CF284" i="23916" s="1"/>
  <c r="CE173" i="23916"/>
  <c r="CN173" i="23916" s="1"/>
  <c r="DF136" i="23916"/>
  <c r="DJ136" i="23916"/>
  <c r="DN136" i="23916"/>
  <c r="DR136" i="23916"/>
  <c r="DV136" i="23916"/>
  <c r="DZ136" i="23916"/>
  <c r="ED136" i="23916"/>
  <c r="EH136" i="23916"/>
  <c r="EL136" i="23916"/>
  <c r="EP136" i="23916"/>
  <c r="FH284" i="23916"/>
  <c r="FI284" i="23916" s="1"/>
  <c r="FH173" i="23916"/>
  <c r="FI173" i="23916" s="1"/>
  <c r="FM284" i="23916"/>
  <c r="FQ284" i="23916"/>
  <c r="FU284" i="23916"/>
  <c r="FY284" i="23916"/>
  <c r="GC284" i="23916"/>
  <c r="GF136" i="23916"/>
  <c r="GJ136" i="23916"/>
  <c r="GN136" i="23916"/>
  <c r="CE137" i="23916"/>
  <c r="FX137" i="23916"/>
  <c r="GB137" i="23916"/>
  <c r="FH138" i="23916"/>
  <c r="FI138" i="23916" s="1"/>
  <c r="G149" i="23916"/>
  <c r="G175" i="23916"/>
  <c r="G160" i="23916"/>
  <c r="G166" i="23916"/>
  <c r="M175" i="23916"/>
  <c r="M166" i="23916"/>
  <c r="N166" i="23916" s="1"/>
  <c r="Q175" i="23916"/>
  <c r="Q166" i="23916"/>
  <c r="R166" i="23916" s="1"/>
  <c r="U175" i="23916"/>
  <c r="U166" i="23916"/>
  <c r="V166" i="23916" s="1"/>
  <c r="Y175" i="23916"/>
  <c r="Y166" i="23916"/>
  <c r="Z166" i="23916" s="1"/>
  <c r="AC175" i="23916"/>
  <c r="AC166" i="23916"/>
  <c r="AD166" i="23916" s="1"/>
  <c r="AG175" i="23916"/>
  <c r="AG166" i="23916"/>
  <c r="AH166" i="23916" s="1"/>
  <c r="AK175" i="23916"/>
  <c r="AK166" i="23916"/>
  <c r="AL166" i="23916" s="1"/>
  <c r="AO175" i="23916"/>
  <c r="AO166" i="23916"/>
  <c r="AP166" i="23916" s="1"/>
  <c r="AS175" i="23916"/>
  <c r="AS166" i="23916"/>
  <c r="AT166" i="23916" s="1"/>
  <c r="AW175" i="23916"/>
  <c r="AW166" i="23916"/>
  <c r="AX166" i="23916" s="1"/>
  <c r="BA175" i="23916"/>
  <c r="BA166" i="23916"/>
  <c r="BB166" i="23916" s="1"/>
  <c r="BE175" i="23916"/>
  <c r="BE166" i="23916"/>
  <c r="BF166" i="23916" s="1"/>
  <c r="BI175" i="23916"/>
  <c r="BI166" i="23916"/>
  <c r="BJ166" i="23916" s="1"/>
  <c r="BM175" i="23916"/>
  <c r="BM166" i="23916"/>
  <c r="BN166" i="23916" s="1"/>
  <c r="BQ175" i="23916"/>
  <c r="BQ166" i="23916"/>
  <c r="BR166" i="23916" s="1"/>
  <c r="BU175" i="23916"/>
  <c r="BU166" i="23916"/>
  <c r="BV166" i="23916" s="1"/>
  <c r="BY175" i="23916"/>
  <c r="BY166" i="23916"/>
  <c r="BZ166" i="23916" s="1"/>
  <c r="CC175" i="23916"/>
  <c r="CL175" i="23916" s="1"/>
  <c r="CC166" i="23916"/>
  <c r="CD166" i="23916" s="1"/>
  <c r="CH175" i="23916"/>
  <c r="CO175" i="23916"/>
  <c r="CO166" i="23916"/>
  <c r="CT175" i="23916"/>
  <c r="CW175" i="23916"/>
  <c r="CW166" i="23916"/>
  <c r="DA175" i="23916"/>
  <c r="DA166" i="23916"/>
  <c r="DE140" i="23916"/>
  <c r="DI140" i="23916"/>
  <c r="DM140" i="23916"/>
  <c r="GH140" i="23916" s="1"/>
  <c r="DQ140" i="23916"/>
  <c r="DQ150" i="23916" s="1"/>
  <c r="DU140" i="23916"/>
  <c r="DY140" i="23916"/>
  <c r="EC140" i="23916"/>
  <c r="EC148" i="23916" s="1"/>
  <c r="EG140" i="23916"/>
  <c r="EG149" i="23916" s="1"/>
  <c r="EK140" i="23916"/>
  <c r="EO140" i="23916"/>
  <c r="FE140" i="23916"/>
  <c r="FI140" i="23916"/>
  <c r="DV143" i="23916"/>
  <c r="DZ143" i="23916"/>
  <c r="ED143" i="23916"/>
  <c r="EH143" i="23916"/>
  <c r="EL143" i="23916"/>
  <c r="EP143" i="23916"/>
  <c r="FG143" i="23916"/>
  <c r="FW143" i="23916"/>
  <c r="G289" i="23916"/>
  <c r="G293" i="23916" s="1"/>
  <c r="G168" i="23916"/>
  <c r="G177" i="23916"/>
  <c r="M289" i="23916"/>
  <c r="M168" i="23916"/>
  <c r="M177" i="23916"/>
  <c r="N177" i="23916" s="1"/>
  <c r="Q289" i="23916"/>
  <c r="Q168" i="23916"/>
  <c r="Q177" i="23916"/>
  <c r="R177" i="23916" s="1"/>
  <c r="U289" i="23916"/>
  <c r="U168" i="23916"/>
  <c r="U177" i="23916"/>
  <c r="Y289" i="23916"/>
  <c r="Y168" i="23916"/>
  <c r="Y177" i="23916"/>
  <c r="Z177" i="23916" s="1"/>
  <c r="AC289" i="23916"/>
  <c r="AC168" i="23916"/>
  <c r="AC177" i="23916"/>
  <c r="AG289" i="23916"/>
  <c r="AG168" i="23916"/>
  <c r="AG177" i="23916"/>
  <c r="AK289" i="23916"/>
  <c r="AK168" i="23916"/>
  <c r="AK177" i="23916"/>
  <c r="AO289" i="23916"/>
  <c r="AO168" i="23916"/>
  <c r="AO177" i="23916"/>
  <c r="AP177" i="23916" s="1"/>
  <c r="AS289" i="23916"/>
  <c r="AS168" i="23916"/>
  <c r="AS177" i="23916"/>
  <c r="AW289" i="23916"/>
  <c r="AW168" i="23916"/>
  <c r="AW177" i="23916"/>
  <c r="BA289" i="23916"/>
  <c r="BA168" i="23916"/>
  <c r="BA177" i="23916"/>
  <c r="BE289" i="23916"/>
  <c r="BE168" i="23916"/>
  <c r="BE177" i="23916"/>
  <c r="BF177" i="23916" s="1"/>
  <c r="BI289" i="23916"/>
  <c r="BI168" i="23916"/>
  <c r="BI177" i="23916"/>
  <c r="BM289" i="23916"/>
  <c r="BM168" i="23916"/>
  <c r="BM177" i="23916"/>
  <c r="BQ289" i="23916"/>
  <c r="BQ168" i="23916"/>
  <c r="BQ177" i="23916"/>
  <c r="BU289" i="23916"/>
  <c r="BU168" i="23916"/>
  <c r="BU177" i="23916"/>
  <c r="BV177" i="23916" s="1"/>
  <c r="BY289" i="23916"/>
  <c r="BY168" i="23916"/>
  <c r="BY177" i="23916"/>
  <c r="CC289" i="23916"/>
  <c r="CC168" i="23916"/>
  <c r="CC177" i="23916"/>
  <c r="CG289" i="23916"/>
  <c r="CG177" i="23916"/>
  <c r="CH177" i="23916" s="1"/>
  <c r="CK289" i="23916"/>
  <c r="CK177" i="23916"/>
  <c r="CL177" i="23916" s="1"/>
  <c r="CO289" i="23916"/>
  <c r="CO177" i="23916"/>
  <c r="CP177" i="23916" s="1"/>
  <c r="CS289" i="23916"/>
  <c r="CS177" i="23916"/>
  <c r="CT177" i="23916" s="1"/>
  <c r="CW289" i="23916"/>
  <c r="CW168" i="23916"/>
  <c r="CW177" i="23916"/>
  <c r="DE289" i="23916"/>
  <c r="DE168" i="23916"/>
  <c r="DE177" i="23916"/>
  <c r="DI289" i="23916"/>
  <c r="DI168" i="23916"/>
  <c r="DI177" i="23916"/>
  <c r="DJ177" i="23916" s="1"/>
  <c r="DM289" i="23916"/>
  <c r="DM168" i="23916"/>
  <c r="DM177" i="23916"/>
  <c r="DQ289" i="23916"/>
  <c r="DQ168" i="23916"/>
  <c r="DQ177" i="23916"/>
  <c r="FE145" i="23916"/>
  <c r="FI145" i="23916"/>
  <c r="FM145" i="23916"/>
  <c r="FQ145" i="23916"/>
  <c r="FU145" i="23916"/>
  <c r="FY145" i="23916"/>
  <c r="GC145" i="23916"/>
  <c r="GG145" i="23916"/>
  <c r="FL150" i="23916"/>
  <c r="FM150" i="23916" s="1"/>
  <c r="GB150" i="23916"/>
  <c r="GC150" i="23916" s="1"/>
  <c r="C150" i="23916"/>
  <c r="G150" i="23916"/>
  <c r="FB149" i="23916"/>
  <c r="FE149" i="23916" s="1"/>
  <c r="CF153" i="23916"/>
  <c r="CK290" i="23916"/>
  <c r="CL290" i="23916" s="1"/>
  <c r="CL153" i="23916"/>
  <c r="CK178" i="23916"/>
  <c r="CK156" i="23916"/>
  <c r="FI153" i="23916"/>
  <c r="FN290" i="23916"/>
  <c r="FO290" i="23916" s="1"/>
  <c r="FO153" i="23916"/>
  <c r="FN178" i="23916"/>
  <c r="FO178" i="23916" s="1"/>
  <c r="FN156" i="23916"/>
  <c r="FT290" i="23916"/>
  <c r="FU290" i="23916" s="1"/>
  <c r="FT178" i="23916"/>
  <c r="FT160" i="23916"/>
  <c r="FU160" i="23916" s="1"/>
  <c r="FT159" i="23916"/>
  <c r="FU159" i="23916" s="1"/>
  <c r="FY153" i="23916"/>
  <c r="GD290" i="23916"/>
  <c r="GE153" i="23916"/>
  <c r="GD156" i="23916"/>
  <c r="GJ290" i="23916"/>
  <c r="GK290" i="23916" s="1"/>
  <c r="GJ168" i="23916"/>
  <c r="GJ159" i="23916"/>
  <c r="GK159" i="23916" s="1"/>
  <c r="FI154" i="23916"/>
  <c r="P156" i="23916"/>
  <c r="Z156" i="23916"/>
  <c r="AF156" i="23916"/>
  <c r="AP156" i="23916"/>
  <c r="AV156" i="23916"/>
  <c r="BF156" i="23916"/>
  <c r="BL156" i="23916"/>
  <c r="CB156" i="23916"/>
  <c r="CV156" i="23916"/>
  <c r="DL156" i="23916"/>
  <c r="EB156" i="23916"/>
  <c r="DF157" i="23916"/>
  <c r="DV157" i="23916"/>
  <c r="N159" i="23916"/>
  <c r="AD159" i="23916"/>
  <c r="AT159" i="23916"/>
  <c r="BJ159" i="23916"/>
  <c r="BZ159" i="23916"/>
  <c r="CG159" i="23916"/>
  <c r="CH159" i="23916" s="1"/>
  <c r="CT159" i="23916"/>
  <c r="DF159" i="23916"/>
  <c r="DV159" i="23916"/>
  <c r="EL159" i="23916"/>
  <c r="M160" i="23916"/>
  <c r="N160" i="23916" s="1"/>
  <c r="AC160" i="23916"/>
  <c r="AD160" i="23916" s="1"/>
  <c r="AS160" i="23916"/>
  <c r="AT160" i="23916" s="1"/>
  <c r="BI160" i="23916"/>
  <c r="BJ160" i="23916" s="1"/>
  <c r="BY160" i="23916"/>
  <c r="BZ160" i="23916" s="1"/>
  <c r="CO160" i="23916"/>
  <c r="CP160" i="23916" s="1"/>
  <c r="FN159" i="23916"/>
  <c r="FO159" i="23916" s="1"/>
  <c r="GD159" i="23916"/>
  <c r="FN160" i="23916"/>
  <c r="FO160" i="23916" s="1"/>
  <c r="GD160" i="23916"/>
  <c r="FQ179" i="23916"/>
  <c r="FX197" i="23916"/>
  <c r="FY192" i="23916"/>
  <c r="FZ197" i="23916"/>
  <c r="GA192" i="23916"/>
  <c r="GB197" i="23916"/>
  <c r="GC197" i="23916" s="1"/>
  <c r="GC192" i="23916"/>
  <c r="GD197" i="23916"/>
  <c r="GE192" i="23916"/>
  <c r="GF197" i="23916"/>
  <c r="GG197" i="23916" s="1"/>
  <c r="GG192" i="23916"/>
  <c r="GH197" i="23916"/>
  <c r="GI192" i="23916"/>
  <c r="GJ197" i="23916"/>
  <c r="GK197" i="23916" s="1"/>
  <c r="GK192" i="23916"/>
  <c r="GN197" i="23916"/>
  <c r="FO201" i="23916"/>
  <c r="FN205" i="23916"/>
  <c r="FO205" i="23916" s="1"/>
  <c r="FT205" i="23916"/>
  <c r="FU205" i="23916" s="1"/>
  <c r="FU201" i="23916"/>
  <c r="GE201" i="23916"/>
  <c r="GD205" i="23916"/>
  <c r="GE205" i="23916" s="1"/>
  <c r="GJ205" i="23916"/>
  <c r="GK205" i="23916" s="1"/>
  <c r="GK201" i="23916"/>
  <c r="FP215" i="23916"/>
  <c r="P215" i="23916"/>
  <c r="CQ159" i="23916"/>
  <c r="CQ160" i="23916"/>
  <c r="CR160" i="23916" s="1"/>
  <c r="CG291" i="23916"/>
  <c r="FI163" i="23916"/>
  <c r="FM163" i="23916"/>
  <c r="FQ163" i="23916"/>
  <c r="FU163" i="23916"/>
  <c r="GK163" i="23916"/>
  <c r="AR173" i="23916"/>
  <c r="BH173" i="23916"/>
  <c r="BX173" i="23916"/>
  <c r="AB174" i="23916"/>
  <c r="AR174" i="23916"/>
  <c r="BH174" i="23916"/>
  <c r="BX174" i="23916"/>
  <c r="CN174" i="23916"/>
  <c r="DD174" i="23916"/>
  <c r="DT174" i="23916"/>
  <c r="EJ174" i="23916"/>
  <c r="CG179" i="23916"/>
  <c r="CK179" i="23916"/>
  <c r="CL179" i="23916" s="1"/>
  <c r="FV178" i="23916"/>
  <c r="FW178" i="23916" s="1"/>
  <c r="GD178" i="23916"/>
  <c r="GH178" i="23916"/>
  <c r="GL178" i="23916"/>
  <c r="FF179" i="23916"/>
  <c r="FG179" i="23916" s="1"/>
  <c r="FV179" i="23916"/>
  <c r="FW179" i="23916" s="1"/>
  <c r="GD179" i="23916"/>
  <c r="FK310" i="23916"/>
  <c r="FO310" i="23916"/>
  <c r="FS310" i="23916"/>
  <c r="GI310" i="23916"/>
  <c r="GM310" i="23916"/>
  <c r="GS310" i="23916"/>
  <c r="GB185" i="23916"/>
  <c r="ES192" i="23916"/>
  <c r="EW192" i="23916"/>
  <c r="FU192" i="23916"/>
  <c r="GR193" i="23916"/>
  <c r="BX192" i="23916"/>
  <c r="BZ192" i="23916"/>
  <c r="CB192" i="23916"/>
  <c r="CZ192" i="23916"/>
  <c r="DB192" i="23916"/>
  <c r="DD192" i="23916"/>
  <c r="DF192" i="23916"/>
  <c r="DH192" i="23916"/>
  <c r="DJ192" i="23916"/>
  <c r="DL192" i="23916"/>
  <c r="DN192" i="23916"/>
  <c r="DP192" i="23916"/>
  <c r="DR192" i="23916"/>
  <c r="DT192" i="23916"/>
  <c r="DV192" i="23916"/>
  <c r="EH192" i="23916"/>
  <c r="EJ192" i="23916"/>
  <c r="CF192" i="23916"/>
  <c r="CN192" i="23916"/>
  <c r="CV192" i="23916"/>
  <c r="DJ196" i="23916"/>
  <c r="DX192" i="23916"/>
  <c r="EF192" i="23916"/>
  <c r="EL192" i="23916"/>
  <c r="BW197" i="23916"/>
  <c r="BX197" i="23916" s="1"/>
  <c r="CE197" i="23916"/>
  <c r="CI197" i="23916"/>
  <c r="CJ197" i="23916" s="1"/>
  <c r="CM197" i="23916"/>
  <c r="CQ197" i="23916"/>
  <c r="CR197" i="23916" s="1"/>
  <c r="CU197" i="23916"/>
  <c r="DC197" i="23916"/>
  <c r="DK197" i="23916"/>
  <c r="DS197" i="23916"/>
  <c r="DT197" i="23916" s="1"/>
  <c r="EA197" i="23916"/>
  <c r="EI197" i="23916"/>
  <c r="EM197" i="23916"/>
  <c r="EQ197" i="23916"/>
  <c r="EU197" i="23916"/>
  <c r="FG199" i="23916"/>
  <c r="FK199" i="23916"/>
  <c r="FO199" i="23916"/>
  <c r="FS199" i="23916"/>
  <c r="FW199" i="23916"/>
  <c r="GA199" i="23916"/>
  <c r="GE199" i="23916"/>
  <c r="GI199" i="23916"/>
  <c r="GM199" i="23916"/>
  <c r="GR200" i="23916"/>
  <c r="EP201" i="23916"/>
  <c r="N201" i="23916"/>
  <c r="R201" i="23916"/>
  <c r="V201" i="23916"/>
  <c r="Z201" i="23916"/>
  <c r="AD201" i="23916"/>
  <c r="AH201" i="23916"/>
  <c r="AL201" i="23916"/>
  <c r="AP201" i="23916"/>
  <c r="AT201" i="23916"/>
  <c r="AX201" i="23916"/>
  <c r="BB201" i="23916"/>
  <c r="BF201" i="23916"/>
  <c r="BJ201" i="23916"/>
  <c r="BN201" i="23916"/>
  <c r="BR201" i="23916"/>
  <c r="BV201" i="23916"/>
  <c r="BZ201" i="23916"/>
  <c r="CD201" i="23916"/>
  <c r="CH201" i="23916"/>
  <c r="CL201" i="23916"/>
  <c r="CP201" i="23916"/>
  <c r="CT201" i="23916"/>
  <c r="CX201" i="23916"/>
  <c r="DB201" i="23916"/>
  <c r="DF201" i="23916"/>
  <c r="DJ201" i="23916"/>
  <c r="DN201" i="23916"/>
  <c r="DR201" i="23916"/>
  <c r="DV201" i="23916"/>
  <c r="DZ201" i="23916"/>
  <c r="ED201" i="23916"/>
  <c r="EH201" i="23916"/>
  <c r="EN201" i="23916"/>
  <c r="ER204" i="23916"/>
  <c r="FR204" i="23916"/>
  <c r="GH204" i="23916"/>
  <c r="FJ206" i="23916"/>
  <c r="FT206" i="23916"/>
  <c r="FZ206" i="23916"/>
  <c r="GJ206" i="23916"/>
  <c r="FI207" i="23916"/>
  <c r="FM207" i="23916"/>
  <c r="FQ207" i="23916"/>
  <c r="O206" i="23916"/>
  <c r="AE206" i="23916"/>
  <c r="AU206" i="23916"/>
  <c r="BK206" i="23916"/>
  <c r="CA206" i="23916"/>
  <c r="CQ206" i="23916"/>
  <c r="DG206" i="23916"/>
  <c r="DW206" i="23916"/>
  <c r="EN205" i="23916"/>
  <c r="FD205" i="23916"/>
  <c r="P204" i="23916"/>
  <c r="X204" i="23916"/>
  <c r="AF204" i="23916"/>
  <c r="AN204" i="23916"/>
  <c r="AV204" i="23916"/>
  <c r="BD204" i="23916"/>
  <c r="BL204" i="23916"/>
  <c r="BT204" i="23916"/>
  <c r="CB204" i="23916"/>
  <c r="CJ204" i="23916"/>
  <c r="CR204" i="23916"/>
  <c r="CZ204" i="23916"/>
  <c r="DH204" i="23916"/>
  <c r="DP204" i="23916"/>
  <c r="DX204" i="23916"/>
  <c r="EF204" i="23916"/>
  <c r="EN204" i="23916"/>
  <c r="FJ208" i="23916"/>
  <c r="FM208" i="23916" s="1"/>
  <c r="FF301" i="23916"/>
  <c r="FF256" i="23916"/>
  <c r="FG256" i="23916" s="1"/>
  <c r="FF266" i="23916"/>
  <c r="FF238" i="23916"/>
  <c r="FG238" i="23916" s="1"/>
  <c r="FG228" i="23916"/>
  <c r="FJ301" i="23916"/>
  <c r="FJ256" i="23916"/>
  <c r="FJ238" i="23916"/>
  <c r="FN301" i="23916"/>
  <c r="FN256" i="23916"/>
  <c r="FN238" i="23916"/>
  <c r="FO228" i="23916"/>
  <c r="FR301" i="23916"/>
  <c r="FR238" i="23916"/>
  <c r="FS228" i="23916"/>
  <c r="FV301" i="23916"/>
  <c r="FV238" i="23916"/>
  <c r="FW228" i="23916"/>
  <c r="FZ301" i="23916"/>
  <c r="FZ238" i="23916"/>
  <c r="GA228" i="23916"/>
  <c r="GD301" i="23916"/>
  <c r="GD238" i="23916"/>
  <c r="GE228" i="23916"/>
  <c r="GI228" i="23916"/>
  <c r="GM228" i="23916"/>
  <c r="S215" i="23916"/>
  <c r="T215" i="23916" s="1"/>
  <c r="AI215" i="23916"/>
  <c r="AJ215" i="23916" s="1"/>
  <c r="AY215" i="23916"/>
  <c r="AZ215" i="23916" s="1"/>
  <c r="BO215" i="23916"/>
  <c r="BP215" i="23916" s="1"/>
  <c r="CE215" i="23916"/>
  <c r="CN215" i="23916" s="1"/>
  <c r="CU215" i="23916"/>
  <c r="CV215" i="23916" s="1"/>
  <c r="DK215" i="23916"/>
  <c r="EA215" i="23916"/>
  <c r="EB215" i="23916" s="1"/>
  <c r="EM215" i="23916"/>
  <c r="EW265" i="23916"/>
  <c r="EX265" i="23916" s="1"/>
  <c r="EX216" i="23916"/>
  <c r="FN221" i="23916"/>
  <c r="FV221" i="23916"/>
  <c r="GD221" i="23916"/>
  <c r="GM220" i="23916"/>
  <c r="AN224" i="23916"/>
  <c r="BT224" i="23916"/>
  <c r="CZ224" i="23916"/>
  <c r="EF224" i="23916"/>
  <c r="FX238" i="23916"/>
  <c r="FY238" i="23916" s="1"/>
  <c r="GB238" i="23916"/>
  <c r="GC238" i="23916" s="1"/>
  <c r="GF238" i="23916"/>
  <c r="GL238" i="23916"/>
  <c r="EG268" i="23916"/>
  <c r="EG259" i="23916"/>
  <c r="EG240" i="23916"/>
  <c r="EG239" i="23916"/>
  <c r="EH233" i="23916"/>
  <c r="AA271" i="23916"/>
  <c r="AA260" i="23916"/>
  <c r="AF268" i="23916"/>
  <c r="FN268" i="23916"/>
  <c r="AN268" i="23916"/>
  <c r="AQ271" i="23916"/>
  <c r="AQ260" i="23916"/>
  <c r="AV268" i="23916"/>
  <c r="FR268" i="23916"/>
  <c r="BD268" i="23916"/>
  <c r="BG271" i="23916"/>
  <c r="BG260" i="23916"/>
  <c r="BL268" i="23916"/>
  <c r="BT268" i="23916"/>
  <c r="CB268" i="23916"/>
  <c r="CJ268" i="23916"/>
  <c r="CR268" i="23916"/>
  <c r="CZ268" i="23916"/>
  <c r="DH268" i="23916"/>
  <c r="FJ248" i="23916"/>
  <c r="FN248" i="23916"/>
  <c r="FR248" i="23916"/>
  <c r="FV248" i="23916"/>
  <c r="FZ248" i="23916"/>
  <c r="GD248" i="23916"/>
  <c r="GH248" i="23916"/>
  <c r="GL248" i="23916"/>
  <c r="FT256" i="23916"/>
  <c r="GB256" i="23916"/>
  <c r="GJ256" i="23916"/>
  <c r="CG165" i="23916"/>
  <c r="CK165" i="23916"/>
  <c r="CL165" i="23916" s="1"/>
  <c r="CS165" i="23916"/>
  <c r="CG166" i="23916"/>
  <c r="CH166" i="23916" s="1"/>
  <c r="CK166" i="23916"/>
  <c r="CL166" i="23916" s="1"/>
  <c r="CS166" i="23916"/>
  <c r="FF165" i="23916"/>
  <c r="FG165" i="23916" s="1"/>
  <c r="FJ165" i="23916"/>
  <c r="FN165" i="23916"/>
  <c r="FR165" i="23916"/>
  <c r="FV165" i="23916"/>
  <c r="GD165" i="23916"/>
  <c r="GH165" i="23916"/>
  <c r="GL165" i="23916"/>
  <c r="FF166" i="23916"/>
  <c r="FG166" i="23916" s="1"/>
  <c r="FJ166" i="23916"/>
  <c r="FN166" i="23916"/>
  <c r="FR166" i="23916"/>
  <c r="FV166" i="23916"/>
  <c r="GD166" i="23916"/>
  <c r="CQ168" i="23916"/>
  <c r="EM168" i="23916"/>
  <c r="FK185" i="23916"/>
  <c r="FO185" i="23916"/>
  <c r="FS185" i="23916"/>
  <c r="GI185" i="23916"/>
  <c r="GM185" i="23916"/>
  <c r="GG185" i="23916"/>
  <c r="GA310" i="23916"/>
  <c r="GL192" i="23916"/>
  <c r="GO192" i="23916" s="1"/>
  <c r="GP192" i="23916"/>
  <c r="FQ193" i="23916"/>
  <c r="FU193" i="23916"/>
  <c r="FY193" i="23916"/>
  <c r="GC193" i="23916"/>
  <c r="GG193" i="23916"/>
  <c r="GK193" i="23916"/>
  <c r="GO193" i="23916"/>
  <c r="FO195" i="23916"/>
  <c r="FS195" i="23916"/>
  <c r="FW195" i="23916"/>
  <c r="GA195" i="23916"/>
  <c r="GE195" i="23916"/>
  <c r="GI195" i="23916"/>
  <c r="GM195" i="23916"/>
  <c r="GP196" i="23916"/>
  <c r="FQ197" i="23916"/>
  <c r="CH192" i="23916"/>
  <c r="CP192" i="23916"/>
  <c r="CX192" i="23916"/>
  <c r="DZ192" i="23916"/>
  <c r="FI200" i="23916"/>
  <c r="FM200" i="23916"/>
  <c r="FQ200" i="23916"/>
  <c r="FU200" i="23916"/>
  <c r="FY200" i="23916"/>
  <c r="GC200" i="23916"/>
  <c r="GG200" i="23916"/>
  <c r="GK200" i="23916"/>
  <c r="GO200" i="23916"/>
  <c r="X205" i="23916"/>
  <c r="AF205" i="23916"/>
  <c r="AN205" i="23916"/>
  <c r="AV205" i="23916"/>
  <c r="BD205" i="23916"/>
  <c r="BL205" i="23916"/>
  <c r="BT205" i="23916"/>
  <c r="CB205" i="23916"/>
  <c r="CJ205" i="23916"/>
  <c r="CR205" i="23916"/>
  <c r="CZ205" i="23916"/>
  <c r="DH205" i="23916"/>
  <c r="DP205" i="23916"/>
  <c r="DX205" i="23916"/>
  <c r="EF205" i="23916"/>
  <c r="FP206" i="23916"/>
  <c r="GF206" i="23916"/>
  <c r="Q208" i="23916"/>
  <c r="Q206" i="23916"/>
  <c r="AG208" i="23916"/>
  <c r="AG206" i="23916"/>
  <c r="AW208" i="23916"/>
  <c r="AW206" i="23916"/>
  <c r="BM208" i="23916"/>
  <c r="BM206" i="23916"/>
  <c r="CC208" i="23916"/>
  <c r="FX208" i="23916" s="1"/>
  <c r="CC206" i="23916"/>
  <c r="CS208" i="23916"/>
  <c r="GB208" i="23916" s="1"/>
  <c r="CS206" i="23916"/>
  <c r="DI208" i="23916"/>
  <c r="DI206" i="23916"/>
  <c r="DY208" i="23916"/>
  <c r="GJ208" i="23916" s="1"/>
  <c r="DY206" i="23916"/>
  <c r="EL205" i="23916"/>
  <c r="L208" i="23916"/>
  <c r="AB208" i="23916"/>
  <c r="AR208" i="23916"/>
  <c r="BH208" i="23916"/>
  <c r="BX208" i="23916"/>
  <c r="CN208" i="23916"/>
  <c r="CV208" i="23916"/>
  <c r="DD208" i="23916"/>
  <c r="DT208" i="23916"/>
  <c r="EB208" i="23916"/>
  <c r="EJ208" i="23916"/>
  <c r="FD215" i="23916"/>
  <c r="FE215" i="23916" s="1"/>
  <c r="FE208" i="23916"/>
  <c r="W215" i="23916"/>
  <c r="X215" i="23916" s="1"/>
  <c r="AM215" i="23916"/>
  <c r="AN215" i="23916" s="1"/>
  <c r="BC215" i="23916"/>
  <c r="BD215" i="23916" s="1"/>
  <c r="BS215" i="23916"/>
  <c r="BT215" i="23916" s="1"/>
  <c r="CI215" i="23916"/>
  <c r="CJ215" i="23916" s="1"/>
  <c r="CY215" i="23916"/>
  <c r="CZ215" i="23916" s="1"/>
  <c r="DO215" i="23916"/>
  <c r="DP215" i="23916" s="1"/>
  <c r="EE215" i="23916"/>
  <c r="EF215" i="23916" s="1"/>
  <c r="EQ265" i="23916"/>
  <c r="ER216" i="23916"/>
  <c r="GP216" i="23916"/>
  <c r="FQ220" i="23916"/>
  <c r="FP221" i="23916"/>
  <c r="FY220" i="23916"/>
  <c r="FX221" i="23916"/>
  <c r="FX224" i="23916" s="1"/>
  <c r="GG220" i="23916"/>
  <c r="GF221" i="23916"/>
  <c r="Q224" i="23916"/>
  <c r="R224" i="23916" s="1"/>
  <c r="R221" i="23916"/>
  <c r="FH221" i="23916"/>
  <c r="FI221" i="23916" s="1"/>
  <c r="Y224" i="23916"/>
  <c r="Z221" i="23916"/>
  <c r="AG224" i="23916"/>
  <c r="AH224" i="23916" s="1"/>
  <c r="AH221" i="23916"/>
  <c r="AO224" i="23916"/>
  <c r="AP221" i="23916"/>
  <c r="AW224" i="23916"/>
  <c r="AX224" i="23916" s="1"/>
  <c r="AX221" i="23916"/>
  <c r="BE224" i="23916"/>
  <c r="BF221" i="23916"/>
  <c r="BM224" i="23916"/>
  <c r="BN224" i="23916" s="1"/>
  <c r="BN221" i="23916"/>
  <c r="BU224" i="23916"/>
  <c r="BV221" i="23916"/>
  <c r="CC224" i="23916"/>
  <c r="CD224" i="23916" s="1"/>
  <c r="CD221" i="23916"/>
  <c r="CK224" i="23916"/>
  <c r="CL221" i="23916"/>
  <c r="CS224" i="23916"/>
  <c r="CT224" i="23916" s="1"/>
  <c r="CT221" i="23916"/>
  <c r="DA224" i="23916"/>
  <c r="DB221" i="23916"/>
  <c r="DI224" i="23916"/>
  <c r="DJ224" i="23916" s="1"/>
  <c r="DJ221" i="23916"/>
  <c r="DQ224" i="23916"/>
  <c r="GH221" i="23916"/>
  <c r="DR221" i="23916"/>
  <c r="DY224" i="23916"/>
  <c r="DZ224" i="23916" s="1"/>
  <c r="DZ221" i="23916"/>
  <c r="GJ221" i="23916"/>
  <c r="EG224" i="23916"/>
  <c r="GL221" i="23916"/>
  <c r="EH221" i="23916"/>
  <c r="EO224" i="23916"/>
  <c r="EP221" i="23916"/>
  <c r="GN221" i="23916"/>
  <c r="V226" i="23916"/>
  <c r="Z266" i="23916"/>
  <c r="AH266" i="23916"/>
  <c r="AP266" i="23916"/>
  <c r="AX266" i="23916"/>
  <c r="BF266" i="23916"/>
  <c r="BN266" i="23916"/>
  <c r="BV266" i="23916"/>
  <c r="CD266" i="23916"/>
  <c r="CL266" i="23916"/>
  <c r="CT266" i="23916"/>
  <c r="DB266" i="23916"/>
  <c r="DJ266" i="23916"/>
  <c r="DR266" i="23916"/>
  <c r="DZ266" i="23916"/>
  <c r="EH266" i="23916"/>
  <c r="EP266" i="23916"/>
  <c r="EA494" i="23916"/>
  <c r="EA237" i="23916"/>
  <c r="FP236" i="23916"/>
  <c r="FX236" i="23916"/>
  <c r="GF236" i="23916"/>
  <c r="GN238" i="23916"/>
  <c r="GO238" i="23916" s="1"/>
  <c r="EQ238" i="23916"/>
  <c r="EU238" i="23916"/>
  <c r="K271" i="23916"/>
  <c r="K260" i="23916"/>
  <c r="FJ268" i="23916"/>
  <c r="V248" i="23916"/>
  <c r="Z248" i="23916"/>
  <c r="AD248" i="23916"/>
  <c r="AH248" i="23916"/>
  <c r="AL248" i="23916"/>
  <c r="AP248" i="23916"/>
  <c r="AT248" i="23916"/>
  <c r="AX248" i="23916"/>
  <c r="BB248" i="23916"/>
  <c r="BF248" i="23916"/>
  <c r="BJ248" i="23916"/>
  <c r="BN248" i="23916"/>
  <c r="BR248" i="23916"/>
  <c r="BV248" i="23916"/>
  <c r="BZ248" i="23916"/>
  <c r="CD248" i="23916"/>
  <c r="CH248" i="23916"/>
  <c r="CL248" i="23916"/>
  <c r="CP248" i="23916"/>
  <c r="CT248" i="23916"/>
  <c r="CX248" i="23916"/>
  <c r="DB248" i="23916"/>
  <c r="DF248" i="23916"/>
  <c r="DJ248" i="23916"/>
  <c r="DN248" i="23916"/>
  <c r="DR248" i="23916"/>
  <c r="DV248" i="23916"/>
  <c r="DZ248" i="23916"/>
  <c r="ED248" i="23916"/>
  <c r="EH248" i="23916"/>
  <c r="ET248" i="23916"/>
  <c r="EL248" i="23916"/>
  <c r="EP248" i="23916"/>
  <c r="CQ178" i="23916"/>
  <c r="CR178" i="23916" s="1"/>
  <c r="EM179" i="23916"/>
  <c r="EN179" i="23916" s="1"/>
  <c r="FX178" i="23916"/>
  <c r="FY178" i="23916" s="1"/>
  <c r="GF178" i="23916"/>
  <c r="GG178" i="23916" s="1"/>
  <c r="GJ178" i="23916"/>
  <c r="GK178" i="23916" s="1"/>
  <c r="GN178" i="23916"/>
  <c r="GO178" i="23916" s="1"/>
  <c r="FH179" i="23916"/>
  <c r="FI179" i="23916" s="1"/>
  <c r="FX179" i="23916"/>
  <c r="FY179" i="23916" s="1"/>
  <c r="GB179" i="23916"/>
  <c r="GZ185" i="23916"/>
  <c r="GN310" i="23916"/>
  <c r="GO310" i="23916" s="1"/>
  <c r="FV197" i="23916"/>
  <c r="FW197" i="23916" s="1"/>
  <c r="X197" i="23916"/>
  <c r="CC197" i="23916"/>
  <c r="CD197" i="23916" s="1"/>
  <c r="CK197" i="23916"/>
  <c r="CS197" i="23916"/>
  <c r="EC197" i="23916"/>
  <c r="GN201" i="23916"/>
  <c r="G206" i="23916"/>
  <c r="G210" i="23916" s="1"/>
  <c r="G211" i="23916" s="1"/>
  <c r="W206" i="23916"/>
  <c r="AM206" i="23916"/>
  <c r="BC206" i="23916"/>
  <c r="BS206" i="23916"/>
  <c r="CI206" i="23916"/>
  <c r="CY206" i="23916"/>
  <c r="DO206" i="23916"/>
  <c r="EE206" i="23916"/>
  <c r="EN206" i="23916" s="1"/>
  <c r="EK206" i="23916"/>
  <c r="EO208" i="23916"/>
  <c r="GN208" i="23916" s="1"/>
  <c r="EO206" i="23916"/>
  <c r="L204" i="23916"/>
  <c r="T204" i="23916"/>
  <c r="AB204" i="23916"/>
  <c r="AJ204" i="23916"/>
  <c r="AR204" i="23916"/>
  <c r="AZ204" i="23916"/>
  <c r="BH204" i="23916"/>
  <c r="BP204" i="23916"/>
  <c r="BX204" i="23916"/>
  <c r="CF204" i="23916"/>
  <c r="CN204" i="23916"/>
  <c r="CV204" i="23916"/>
  <c r="DD204" i="23916"/>
  <c r="DL204" i="23916"/>
  <c r="DT204" i="23916"/>
  <c r="EB204" i="23916"/>
  <c r="EJ204" i="23916"/>
  <c r="N208" i="23916"/>
  <c r="V208" i="23916"/>
  <c r="AD208" i="23916"/>
  <c r="AL208" i="23916"/>
  <c r="AT208" i="23916"/>
  <c r="BB208" i="23916"/>
  <c r="BJ208" i="23916"/>
  <c r="BR208" i="23916"/>
  <c r="BZ208" i="23916"/>
  <c r="CH208" i="23916"/>
  <c r="CP208" i="23916"/>
  <c r="CX208" i="23916"/>
  <c r="DF208" i="23916"/>
  <c r="DN208" i="23916"/>
  <c r="DV208" i="23916"/>
  <c r="ED208" i="23916"/>
  <c r="EL208" i="23916"/>
  <c r="FF208" i="23916"/>
  <c r="FN208" i="23916"/>
  <c r="GV211" i="23916"/>
  <c r="GX210" i="23916"/>
  <c r="FL301" i="23916"/>
  <c r="FM301" i="23916" s="1"/>
  <c r="FL238" i="23916"/>
  <c r="FM238" i="23916" s="1"/>
  <c r="FM228" i="23916"/>
  <c r="FP301" i="23916"/>
  <c r="FQ301" i="23916" s="1"/>
  <c r="FP238" i="23916"/>
  <c r="FQ238" i="23916" s="1"/>
  <c r="FQ228" i="23916"/>
  <c r="FT301" i="23916"/>
  <c r="FU301" i="23916" s="1"/>
  <c r="FT238" i="23916"/>
  <c r="FU238" i="23916" s="1"/>
  <c r="FU228" i="23916"/>
  <c r="FX301" i="23916"/>
  <c r="FY301" i="23916" s="1"/>
  <c r="FY228" i="23916"/>
  <c r="GB301" i="23916"/>
  <c r="GC301" i="23916" s="1"/>
  <c r="GC228" i="23916"/>
  <c r="GG228" i="23916"/>
  <c r="GK228" i="23916"/>
  <c r="GO228" i="23916"/>
  <c r="BW215" i="23916"/>
  <c r="BX215" i="23916" s="1"/>
  <c r="DC215" i="23916"/>
  <c r="EI215" i="23916"/>
  <c r="ES265" i="23916"/>
  <c r="ET216" i="23916"/>
  <c r="FP224" i="23916"/>
  <c r="FJ224" i="23916"/>
  <c r="FR224" i="23916"/>
  <c r="FS221" i="23916"/>
  <c r="FZ224" i="23916"/>
  <c r="GA221" i="23916"/>
  <c r="GH238" i="23916"/>
  <c r="GI238" i="23916" s="1"/>
  <c r="GJ238" i="23916"/>
  <c r="GM232" i="23916"/>
  <c r="GK232" i="23916"/>
  <c r="FL251" i="23916"/>
  <c r="FP251" i="23916"/>
  <c r="FT251" i="23916"/>
  <c r="FX251" i="23916"/>
  <c r="GB251" i="23916"/>
  <c r="GF251" i="23916"/>
  <c r="GJ251" i="23916"/>
  <c r="GN251" i="23916"/>
  <c r="FX256" i="23916"/>
  <c r="GF256" i="23916"/>
  <c r="GN256" i="23916"/>
  <c r="CZ290" i="23916"/>
  <c r="CR290" i="23916"/>
  <c r="CF391" i="23916"/>
  <c r="CE392" i="23916"/>
  <c r="CF392" i="23916" s="1"/>
  <c r="CE292" i="23916"/>
  <c r="CF292" i="23916" s="1"/>
  <c r="CJ391" i="23916"/>
  <c r="CI392" i="23916"/>
  <c r="CJ392" i="23916" s="1"/>
  <c r="CI292" i="23916"/>
  <c r="CJ292" i="23916" s="1"/>
  <c r="CN391" i="23916"/>
  <c r="CM392" i="23916"/>
  <c r="CM292" i="23916"/>
  <c r="CR391" i="23916"/>
  <c r="CQ392" i="23916"/>
  <c r="CR392" i="23916" s="1"/>
  <c r="CS292" i="23916"/>
  <c r="CT292" i="23916" s="1"/>
  <c r="CQ292" i="23916"/>
  <c r="CZ153" i="23916"/>
  <c r="CP163" i="23916"/>
  <c r="FI291" i="23916"/>
  <c r="FP291" i="23916"/>
  <c r="FX291" i="23916"/>
  <c r="GB163" i="23916"/>
  <c r="GN163" i="23916"/>
  <c r="EM165" i="23916"/>
  <c r="EN165" i="23916" s="1"/>
  <c r="EM166" i="23916"/>
  <c r="EN166" i="23916" s="1"/>
  <c r="FH165" i="23916"/>
  <c r="FI165" i="23916" s="1"/>
  <c r="FL165" i="23916"/>
  <c r="FM165" i="23916" s="1"/>
  <c r="FP165" i="23916"/>
  <c r="FQ165" i="23916" s="1"/>
  <c r="FT165" i="23916"/>
  <c r="FU165" i="23916" s="1"/>
  <c r="FX165" i="23916"/>
  <c r="FY165" i="23916" s="1"/>
  <c r="GF165" i="23916"/>
  <c r="GG165" i="23916" s="1"/>
  <c r="GJ165" i="23916"/>
  <c r="GK165" i="23916" s="1"/>
  <c r="FH166" i="23916"/>
  <c r="FI166" i="23916" s="1"/>
  <c r="FL166" i="23916"/>
  <c r="FM166" i="23916" s="1"/>
  <c r="FP166" i="23916"/>
  <c r="FQ166" i="23916" s="1"/>
  <c r="FT166" i="23916"/>
  <c r="FU166" i="23916" s="1"/>
  <c r="FX166" i="23916"/>
  <c r="FY166" i="23916" s="1"/>
  <c r="CG168" i="23916"/>
  <c r="CK168" i="23916"/>
  <c r="CS168" i="23916"/>
  <c r="GH168" i="23916"/>
  <c r="GL168" i="23916"/>
  <c r="FI185" i="23916"/>
  <c r="FM185" i="23916"/>
  <c r="FQ185" i="23916"/>
  <c r="FU185" i="23916"/>
  <c r="FY185" i="23916"/>
  <c r="GK185" i="23916"/>
  <c r="GO185" i="23916"/>
  <c r="GA185" i="23916"/>
  <c r="ET194" i="23916"/>
  <c r="DV196" i="23916"/>
  <c r="L197" i="23916"/>
  <c r="FW204" i="23916"/>
  <c r="GM204" i="23916"/>
  <c r="FN206" i="23916"/>
  <c r="GD206" i="23916"/>
  <c r="I206" i="23916"/>
  <c r="I210" i="23916" s="1"/>
  <c r="I211" i="23916" s="1"/>
  <c r="K206" i="23916"/>
  <c r="Y208" i="23916"/>
  <c r="Y206" i="23916"/>
  <c r="AA206" i="23916"/>
  <c r="AO208" i="23916"/>
  <c r="AO206" i="23916"/>
  <c r="AQ206" i="23916"/>
  <c r="BE208" i="23916"/>
  <c r="BE206" i="23916"/>
  <c r="BG206" i="23916"/>
  <c r="BU208" i="23916"/>
  <c r="BU206" i="23916"/>
  <c r="BW206" i="23916"/>
  <c r="CK208" i="23916"/>
  <c r="CK206" i="23916"/>
  <c r="CM206" i="23916"/>
  <c r="DA208" i="23916"/>
  <c r="GD208" i="23916" s="1"/>
  <c r="DA206" i="23916"/>
  <c r="DC206" i="23916"/>
  <c r="DQ208" i="23916"/>
  <c r="DQ206" i="23916"/>
  <c r="DS206" i="23916"/>
  <c r="EG208" i="23916"/>
  <c r="EG206" i="23916"/>
  <c r="EI206" i="23916"/>
  <c r="R204" i="23916"/>
  <c r="Z204" i="23916"/>
  <c r="AH204" i="23916"/>
  <c r="AP204" i="23916"/>
  <c r="AX204" i="23916"/>
  <c r="BF204" i="23916"/>
  <c r="BN204" i="23916"/>
  <c r="BV204" i="23916"/>
  <c r="CD204" i="23916"/>
  <c r="CL204" i="23916"/>
  <c r="CT204" i="23916"/>
  <c r="DB204" i="23916"/>
  <c r="DJ204" i="23916"/>
  <c r="DR204" i="23916"/>
  <c r="DZ204" i="23916"/>
  <c r="EH204" i="23916"/>
  <c r="P208" i="23916"/>
  <c r="AF208" i="23916"/>
  <c r="AV208" i="23916"/>
  <c r="BL208" i="23916"/>
  <c r="CB208" i="23916"/>
  <c r="CR208" i="23916"/>
  <c r="DH208" i="23916"/>
  <c r="DX208" i="23916"/>
  <c r="ET215" i="23916"/>
  <c r="EU265" i="23916"/>
  <c r="EV216" i="23916"/>
  <c r="FM220" i="23916"/>
  <c r="FL221" i="23916"/>
  <c r="FM221" i="23916" s="1"/>
  <c r="FU220" i="23916"/>
  <c r="FT221" i="23916"/>
  <c r="FU221" i="23916" s="1"/>
  <c r="GC220" i="23916"/>
  <c r="GB221" i="23916"/>
  <c r="GC221" i="23916" s="1"/>
  <c r="M224" i="23916"/>
  <c r="N224" i="23916" s="1"/>
  <c r="N221" i="23916"/>
  <c r="V221" i="23916"/>
  <c r="U224" i="23916"/>
  <c r="AD221" i="23916"/>
  <c r="AC224" i="23916"/>
  <c r="AL221" i="23916"/>
  <c r="AK224" i="23916"/>
  <c r="AT221" i="23916"/>
  <c r="AS224" i="23916"/>
  <c r="BB221" i="23916"/>
  <c r="BA224" i="23916"/>
  <c r="BJ221" i="23916"/>
  <c r="BI224" i="23916"/>
  <c r="BR221" i="23916"/>
  <c r="BQ224" i="23916"/>
  <c r="BZ221" i="23916"/>
  <c r="BY224" i="23916"/>
  <c r="CH221" i="23916"/>
  <c r="CG224" i="23916"/>
  <c r="CP221" i="23916"/>
  <c r="CO224" i="23916"/>
  <c r="CX221" i="23916"/>
  <c r="CW224" i="23916"/>
  <c r="DF221" i="23916"/>
  <c r="DE224" i="23916"/>
  <c r="DN221" i="23916"/>
  <c r="DM224" i="23916"/>
  <c r="DV221" i="23916"/>
  <c r="DU224" i="23916"/>
  <c r="ED221" i="23916"/>
  <c r="EC224" i="23916"/>
  <c r="EL221" i="23916"/>
  <c r="EK224" i="23916"/>
  <c r="AF224" i="23916"/>
  <c r="BL224" i="23916"/>
  <c r="CR224" i="23916"/>
  <c r="DX224" i="23916"/>
  <c r="FF224" i="23916"/>
  <c r="FG224" i="23916" s="1"/>
  <c r="V266" i="23916"/>
  <c r="AD266" i="23916"/>
  <c r="AL266" i="23916"/>
  <c r="AT266" i="23916"/>
  <c r="BB266" i="23916"/>
  <c r="BJ266" i="23916"/>
  <c r="BR266" i="23916"/>
  <c r="BZ266" i="23916"/>
  <c r="CH266" i="23916"/>
  <c r="CP266" i="23916"/>
  <c r="CX266" i="23916"/>
  <c r="DF266" i="23916"/>
  <c r="DN266" i="23916"/>
  <c r="DV266" i="23916"/>
  <c r="ED266" i="23916"/>
  <c r="EL266" i="23916"/>
  <c r="DY268" i="23916"/>
  <c r="DZ268" i="23916" s="1"/>
  <c r="DY259" i="23916"/>
  <c r="DY240" i="23916"/>
  <c r="DY239" i="23916"/>
  <c r="DZ233" i="23916"/>
  <c r="FL236" i="23916"/>
  <c r="FT236" i="23916"/>
  <c r="GB240" i="23916"/>
  <c r="GB239" i="23916"/>
  <c r="GJ233" i="23916"/>
  <c r="EK268" i="23916"/>
  <c r="EL268" i="23916" s="1"/>
  <c r="EK259" i="23916"/>
  <c r="EK239" i="23916"/>
  <c r="EK240" i="23916"/>
  <c r="EL233" i="23916"/>
  <c r="EO268" i="23916"/>
  <c r="EP268" i="23916" s="1"/>
  <c r="EO259" i="23916"/>
  <c r="EO240" i="23916"/>
  <c r="EO239" i="23916"/>
  <c r="EP239" i="23916" s="1"/>
  <c r="EP233" i="23916"/>
  <c r="T248" i="23916"/>
  <c r="X248" i="23916"/>
  <c r="AB248" i="23916"/>
  <c r="AF248" i="23916"/>
  <c r="AJ248" i="23916"/>
  <c r="AN248" i="23916"/>
  <c r="AR248" i="23916"/>
  <c r="AV248" i="23916"/>
  <c r="AZ248" i="23916"/>
  <c r="BD248" i="23916"/>
  <c r="BH248" i="23916"/>
  <c r="BL248" i="23916"/>
  <c r="BP248" i="23916"/>
  <c r="BT248" i="23916"/>
  <c r="BX248" i="23916"/>
  <c r="CB248" i="23916"/>
  <c r="CF248" i="23916"/>
  <c r="CJ248" i="23916"/>
  <c r="CN248" i="23916"/>
  <c r="CR248" i="23916"/>
  <c r="CV248" i="23916"/>
  <c r="CZ248" i="23916"/>
  <c r="DD248" i="23916"/>
  <c r="DH248" i="23916"/>
  <c r="DL248" i="23916"/>
  <c r="DP248" i="23916"/>
  <c r="DT248" i="23916"/>
  <c r="DX248" i="23916"/>
  <c r="EB248" i="23916"/>
  <c r="EF248" i="23916"/>
  <c r="EQ248" i="23916"/>
  <c r="EQ243" i="23916"/>
  <c r="ER247" i="23916"/>
  <c r="EV248" i="23916"/>
  <c r="EN248" i="23916"/>
  <c r="FM263" i="23916"/>
  <c r="FO263" i="23916"/>
  <c r="FQ263" i="23916"/>
  <c r="FS263" i="23916"/>
  <c r="FU263" i="23916"/>
  <c r="FW263" i="23916"/>
  <c r="FY263" i="23916"/>
  <c r="GA263" i="23916"/>
  <c r="GC263" i="23916"/>
  <c r="GE263" i="23916"/>
  <c r="GG263" i="23916"/>
  <c r="GI263" i="23916"/>
  <c r="GK263" i="23916"/>
  <c r="GM263" i="23916"/>
  <c r="GO263" i="23916"/>
  <c r="FK264" i="23916"/>
  <c r="FM264" i="23916"/>
  <c r="FO264" i="23916"/>
  <c r="FQ264" i="23916"/>
  <c r="FS264" i="23916"/>
  <c r="FU264" i="23916"/>
  <c r="FW264" i="23916"/>
  <c r="FY264" i="23916"/>
  <c r="GA264" i="23916"/>
  <c r="GC264" i="23916"/>
  <c r="GE264" i="23916"/>
  <c r="GG264" i="23916"/>
  <c r="GI264" i="23916"/>
  <c r="GK264" i="23916"/>
  <c r="GM264" i="23916"/>
  <c r="GO264" i="23916"/>
  <c r="FK265" i="23916"/>
  <c r="FM265" i="23916"/>
  <c r="FO265" i="23916"/>
  <c r="FQ265" i="23916"/>
  <c r="FS265" i="23916"/>
  <c r="FU265" i="23916"/>
  <c r="FW265" i="23916"/>
  <c r="FY265" i="23916"/>
  <c r="GA265" i="23916"/>
  <c r="GC265" i="23916"/>
  <c r="GE265" i="23916"/>
  <c r="GG265" i="23916"/>
  <c r="GI265" i="23916"/>
  <c r="GK265" i="23916"/>
  <c r="GM265" i="23916"/>
  <c r="S224" i="23916"/>
  <c r="T224" i="23916" s="1"/>
  <c r="AA224" i="23916"/>
  <c r="AI224" i="23916"/>
  <c r="AQ224" i="23916"/>
  <c r="AY224" i="23916"/>
  <c r="BG224" i="23916"/>
  <c r="BO224" i="23916"/>
  <c r="BW224" i="23916"/>
  <c r="CE224" i="23916"/>
  <c r="CM224" i="23916"/>
  <c r="CU224" i="23916"/>
  <c r="DC224" i="23916"/>
  <c r="DK224" i="23916"/>
  <c r="DS224" i="23916"/>
  <c r="EA224" i="23916"/>
  <c r="EI224" i="23916"/>
  <c r="C301" i="23916"/>
  <c r="K301" i="23916"/>
  <c r="O301" i="23916"/>
  <c r="S301" i="23916"/>
  <c r="W301" i="23916"/>
  <c r="AA301" i="23916"/>
  <c r="AE301" i="23916"/>
  <c r="AI301" i="23916"/>
  <c r="AM301" i="23916"/>
  <c r="AQ301" i="23916"/>
  <c r="AU301" i="23916"/>
  <c r="AY301" i="23916"/>
  <c r="BC301" i="23916"/>
  <c r="BG301" i="23916"/>
  <c r="BK301" i="23916"/>
  <c r="BO301" i="23916"/>
  <c r="BS301" i="23916"/>
  <c r="BW301" i="23916"/>
  <c r="CA301" i="23916"/>
  <c r="CE301" i="23916"/>
  <c r="CI301" i="23916"/>
  <c r="CM301" i="23916"/>
  <c r="CQ301" i="23916"/>
  <c r="CU301" i="23916"/>
  <c r="CY301" i="23916"/>
  <c r="DC301" i="23916"/>
  <c r="DG301" i="23916"/>
  <c r="DK301" i="23916"/>
  <c r="DO301" i="23916"/>
  <c r="DS301" i="23916"/>
  <c r="DW301" i="23916"/>
  <c r="EA301" i="23916"/>
  <c r="EE301" i="23916"/>
  <c r="EI301" i="23916"/>
  <c r="EM301" i="23916"/>
  <c r="FB301" i="23916"/>
  <c r="GN231" i="23916"/>
  <c r="EH232" i="23916"/>
  <c r="N233" i="23916"/>
  <c r="R233" i="23916"/>
  <c r="FF233" i="23916"/>
  <c r="FJ233" i="23916"/>
  <c r="FJ289" i="23916" s="1"/>
  <c r="FN233" i="23916"/>
  <c r="FR233" i="23916"/>
  <c r="FR259" i="23916" s="1"/>
  <c r="FV233" i="23916"/>
  <c r="FV289" i="23916" s="1"/>
  <c r="FZ233" i="23916"/>
  <c r="FZ259" i="23916" s="1"/>
  <c r="GD233" i="23916"/>
  <c r="GH233" i="23916"/>
  <c r="GH289" i="23916" s="1"/>
  <c r="GL233" i="23916"/>
  <c r="GL259" i="23916" s="1"/>
  <c r="M236" i="23916"/>
  <c r="Q236" i="23916"/>
  <c r="U236" i="23916"/>
  <c r="Y236" i="23916"/>
  <c r="AC236" i="23916"/>
  <c r="AG236" i="23916"/>
  <c r="AK236" i="23916"/>
  <c r="AO236" i="23916"/>
  <c r="AS236" i="23916"/>
  <c r="AW236" i="23916"/>
  <c r="BA236" i="23916"/>
  <c r="BE236" i="23916"/>
  <c r="BI236" i="23916"/>
  <c r="BM236" i="23916"/>
  <c r="M238" i="23916"/>
  <c r="Q238" i="23916"/>
  <c r="U238" i="23916"/>
  <c r="Y238" i="23916"/>
  <c r="AC238" i="23916"/>
  <c r="AG238" i="23916"/>
  <c r="AK238" i="23916"/>
  <c r="AO238" i="23916"/>
  <c r="AS238" i="23916"/>
  <c r="AW238" i="23916"/>
  <c r="BA238" i="23916"/>
  <c r="BE238" i="23916"/>
  <c r="BI238" i="23916"/>
  <c r="BM238" i="23916"/>
  <c r="M239" i="23916"/>
  <c r="Q239" i="23916"/>
  <c r="U239" i="23916"/>
  <c r="Y239" i="23916"/>
  <c r="AC239" i="23916"/>
  <c r="AG239" i="23916"/>
  <c r="AK239" i="23916"/>
  <c r="AO239" i="23916"/>
  <c r="AS239" i="23916"/>
  <c r="AW239" i="23916"/>
  <c r="BA239" i="23916"/>
  <c r="BE239" i="23916"/>
  <c r="BI239" i="23916"/>
  <c r="BM239" i="23916"/>
  <c r="FF236" i="23916"/>
  <c r="FJ236" i="23916"/>
  <c r="FN236" i="23916"/>
  <c r="FR236" i="23916"/>
  <c r="FV236" i="23916"/>
  <c r="GJ236" i="23916"/>
  <c r="BQ236" i="23916"/>
  <c r="BS239" i="23916"/>
  <c r="BU238" i="23916"/>
  <c r="BY236" i="23916"/>
  <c r="CA239" i="23916"/>
  <c r="CC238" i="23916"/>
  <c r="CG236" i="23916"/>
  <c r="CI239" i="23916"/>
  <c r="CK238" i="23916"/>
  <c r="CO236" i="23916"/>
  <c r="CQ239" i="23916"/>
  <c r="CS238" i="23916"/>
  <c r="CW236" i="23916"/>
  <c r="CY239" i="23916"/>
  <c r="DA238" i="23916"/>
  <c r="DE236" i="23916"/>
  <c r="DG239" i="23916"/>
  <c r="DI238" i="23916"/>
  <c r="DM236" i="23916"/>
  <c r="DQ238" i="23916"/>
  <c r="DU236" i="23916"/>
  <c r="DY238" i="23916"/>
  <c r="EC236" i="23916"/>
  <c r="EG238" i="23916"/>
  <c r="EK236" i="23916"/>
  <c r="EO238" i="23916"/>
  <c r="FZ236" i="23916"/>
  <c r="C251" i="23916"/>
  <c r="G251" i="23916"/>
  <c r="FB251" i="23916"/>
  <c r="K256" i="23916"/>
  <c r="O256" i="23916"/>
  <c r="S256" i="23916"/>
  <c r="W256" i="23916"/>
  <c r="AA256" i="23916"/>
  <c r="AE256" i="23916"/>
  <c r="AI256" i="23916"/>
  <c r="AM256" i="23916"/>
  <c r="AQ256" i="23916"/>
  <c r="AU256" i="23916"/>
  <c r="AY256" i="23916"/>
  <c r="BC256" i="23916"/>
  <c r="BG256" i="23916"/>
  <c r="BK256" i="23916"/>
  <c r="DP255" i="23916"/>
  <c r="FF255" i="23916"/>
  <c r="FG255" i="23916" s="1"/>
  <c r="FJ255" i="23916"/>
  <c r="FN255" i="23916"/>
  <c r="FL256" i="23916"/>
  <c r="FM256" i="23916" s="1"/>
  <c r="FP256" i="23916"/>
  <c r="FQ256" i="23916" s="1"/>
  <c r="BV255" i="23916"/>
  <c r="FB256" i="23916"/>
  <c r="FE256" i="23916" s="1"/>
  <c r="BQ256" i="23916"/>
  <c r="BS257" i="23916"/>
  <c r="BY256" i="23916"/>
  <c r="BZ256" i="23916" s="1"/>
  <c r="CA257" i="23916"/>
  <c r="CG256" i="23916"/>
  <c r="CI257" i="23916"/>
  <c r="CO256" i="23916"/>
  <c r="CP256" i="23916" s="1"/>
  <c r="CQ257" i="23916"/>
  <c r="CW256" i="23916"/>
  <c r="CY257" i="23916"/>
  <c r="DE256" i="23916"/>
  <c r="DF256" i="23916" s="1"/>
  <c r="DG257" i="23916"/>
  <c r="FR257" i="23916"/>
  <c r="FT257" i="23916"/>
  <c r="FV257" i="23916"/>
  <c r="FX257" i="23916"/>
  <c r="FZ257" i="23916"/>
  <c r="GB257" i="23916"/>
  <c r="GD257" i="23916"/>
  <c r="GF257" i="23916"/>
  <c r="GH257" i="23916"/>
  <c r="GJ257" i="23916"/>
  <c r="GL257" i="23916"/>
  <c r="GN257" i="23916"/>
  <c r="K268" i="23916"/>
  <c r="L268" i="23916" s="1"/>
  <c r="AA268" i="23916"/>
  <c r="AJ268" i="23916" s="1"/>
  <c r="AQ268" i="23916"/>
  <c r="BG268" i="23916"/>
  <c r="BW268" i="23916"/>
  <c r="CM268" i="23916"/>
  <c r="DC268" i="23916"/>
  <c r="FT276" i="23916"/>
  <c r="BV276" i="23916"/>
  <c r="BN276" i="23916"/>
  <c r="O467" i="23916"/>
  <c r="P467" i="23916" s="1"/>
  <c r="P283" i="23916"/>
  <c r="O286" i="23916"/>
  <c r="W467" i="23916"/>
  <c r="X283" i="23916"/>
  <c r="W286" i="23916"/>
  <c r="AE467" i="23916"/>
  <c r="AF283" i="23916"/>
  <c r="AE286" i="23916"/>
  <c r="AM467" i="23916"/>
  <c r="AN283" i="23916"/>
  <c r="AM286" i="23916"/>
  <c r="AU467" i="23916"/>
  <c r="AV467" i="23916" s="1"/>
  <c r="AV283" i="23916"/>
  <c r="AU286" i="23916"/>
  <c r="BC467" i="23916"/>
  <c r="BD283" i="23916"/>
  <c r="BC286" i="23916"/>
  <c r="BK467" i="23916"/>
  <c r="BL283" i="23916"/>
  <c r="BK286" i="23916"/>
  <c r="BS467" i="23916"/>
  <c r="BT283" i="23916"/>
  <c r="BS286" i="23916"/>
  <c r="CT290" i="23916"/>
  <c r="GT211" i="23916"/>
  <c r="GU211" i="23916" s="1"/>
  <c r="GK465" i="23916"/>
  <c r="GO465" i="23916"/>
  <c r="EK465" i="23916"/>
  <c r="EL465" i="23916" s="1"/>
  <c r="EK285" i="23916"/>
  <c r="EL285" i="23916" s="1"/>
  <c r="FK220" i="23916"/>
  <c r="FO220" i="23916"/>
  <c r="FS220" i="23916"/>
  <c r="FW220" i="23916"/>
  <c r="GA220" i="23916"/>
  <c r="GE220" i="23916"/>
  <c r="L221" i="23916"/>
  <c r="P221" i="23916"/>
  <c r="P226" i="23916"/>
  <c r="E301" i="23916"/>
  <c r="L228" i="23916"/>
  <c r="P228" i="23916"/>
  <c r="T228" i="23916"/>
  <c r="X228" i="23916"/>
  <c r="AB228" i="23916"/>
  <c r="AF228" i="23916"/>
  <c r="AJ228" i="23916"/>
  <c r="AN228" i="23916"/>
  <c r="AR228" i="23916"/>
  <c r="AV228" i="23916"/>
  <c r="AZ228" i="23916"/>
  <c r="BD228" i="23916"/>
  <c r="BH228" i="23916"/>
  <c r="BL228" i="23916"/>
  <c r="BP228" i="23916"/>
  <c r="BT228" i="23916"/>
  <c r="BX228" i="23916"/>
  <c r="CB228" i="23916"/>
  <c r="CF228" i="23916"/>
  <c r="CJ228" i="23916"/>
  <c r="CN228" i="23916"/>
  <c r="CR228" i="23916"/>
  <c r="CV228" i="23916"/>
  <c r="CZ228" i="23916"/>
  <c r="DD228" i="23916"/>
  <c r="DH228" i="23916"/>
  <c r="DL228" i="23916"/>
  <c r="DP228" i="23916"/>
  <c r="DT228" i="23916"/>
  <c r="DX228" i="23916"/>
  <c r="EB228" i="23916"/>
  <c r="EF228" i="23916"/>
  <c r="EJ228" i="23916"/>
  <c r="EN228" i="23916"/>
  <c r="FD301" i="23916"/>
  <c r="FE301" i="23916" s="1"/>
  <c r="FH228" i="23916"/>
  <c r="FH256" i="23916" s="1"/>
  <c r="FI256" i="23916" s="1"/>
  <c r="FI231" i="23916"/>
  <c r="FM231" i="23916"/>
  <c r="FQ231" i="23916"/>
  <c r="FU231" i="23916"/>
  <c r="FY231" i="23916"/>
  <c r="GC231" i="23916"/>
  <c r="GG231" i="23916"/>
  <c r="GK231" i="23916"/>
  <c r="DZ232" i="23916"/>
  <c r="O233" i="23916"/>
  <c r="GJ268" i="23916"/>
  <c r="GK268" i="23916" s="1"/>
  <c r="EA233" i="23916"/>
  <c r="EA289" i="23916" s="1"/>
  <c r="EI233" i="23916"/>
  <c r="EI289" i="23916" s="1"/>
  <c r="EM233" i="23916"/>
  <c r="C238" i="23916"/>
  <c r="E238" i="23916"/>
  <c r="I238" i="23916"/>
  <c r="FB238" i="23916"/>
  <c r="FE238" i="23916" s="1"/>
  <c r="BO238" i="23916"/>
  <c r="BS236" i="23916"/>
  <c r="BS240" i="23916"/>
  <c r="BU239" i="23916"/>
  <c r="BV239" i="23916" s="1"/>
  <c r="BW238" i="23916"/>
  <c r="BX238" i="23916" s="1"/>
  <c r="CA236" i="23916"/>
  <c r="CA240" i="23916"/>
  <c r="CC239" i="23916"/>
  <c r="CD239" i="23916" s="1"/>
  <c r="CE238" i="23916"/>
  <c r="CF238" i="23916" s="1"/>
  <c r="CI236" i="23916"/>
  <c r="CI240" i="23916"/>
  <c r="CK239" i="23916"/>
  <c r="CL239" i="23916" s="1"/>
  <c r="CM238" i="23916"/>
  <c r="CN238" i="23916" s="1"/>
  <c r="CQ236" i="23916"/>
  <c r="CQ240" i="23916"/>
  <c r="CS239" i="23916"/>
  <c r="CT239" i="23916" s="1"/>
  <c r="CU238" i="23916"/>
  <c r="CV238" i="23916" s="1"/>
  <c r="CY236" i="23916"/>
  <c r="CY240" i="23916"/>
  <c r="DA239" i="23916"/>
  <c r="DB239" i="23916" s="1"/>
  <c r="DC238" i="23916"/>
  <c r="DD238" i="23916" s="1"/>
  <c r="DG236" i="23916"/>
  <c r="DG240" i="23916"/>
  <c r="DI239" i="23916"/>
  <c r="DJ239" i="23916" s="1"/>
  <c r="DK238" i="23916"/>
  <c r="DL238" i="23916" s="1"/>
  <c r="DO236" i="23916"/>
  <c r="DO240" i="23916"/>
  <c r="DQ239" i="23916"/>
  <c r="DR239" i="23916" s="1"/>
  <c r="DS238" i="23916"/>
  <c r="DT238" i="23916" s="1"/>
  <c r="DW236" i="23916"/>
  <c r="DW240" i="23916"/>
  <c r="EA238" i="23916"/>
  <c r="EE236" i="23916"/>
  <c r="EE240" i="23916"/>
  <c r="EM236" i="23916"/>
  <c r="GB236" i="23916"/>
  <c r="FI244" i="23916"/>
  <c r="FM244" i="23916"/>
  <c r="FQ244" i="23916"/>
  <c r="FU244" i="23916"/>
  <c r="FY244" i="23916"/>
  <c r="GC244" i="23916"/>
  <c r="GG244" i="23916"/>
  <c r="GK244" i="23916"/>
  <c r="GO244" i="23916"/>
  <c r="FF245" i="23916"/>
  <c r="FG245" i="23916" s="1"/>
  <c r="FJ245" i="23916"/>
  <c r="FK245" i="23916" s="1"/>
  <c r="FN245" i="23916"/>
  <c r="FO245" i="23916" s="1"/>
  <c r="FR245" i="23916"/>
  <c r="FS245" i="23916" s="1"/>
  <c r="FV245" i="23916"/>
  <c r="FW245" i="23916" s="1"/>
  <c r="FZ245" i="23916"/>
  <c r="GA245" i="23916" s="1"/>
  <c r="GD245" i="23916"/>
  <c r="GE245" i="23916" s="1"/>
  <c r="GH245" i="23916"/>
  <c r="GI245" i="23916" s="1"/>
  <c r="GL245" i="23916"/>
  <c r="GM245" i="23916" s="1"/>
  <c r="ET247" i="23916"/>
  <c r="FH247" i="23916"/>
  <c r="FL247" i="23916"/>
  <c r="FO247" i="23916" s="1"/>
  <c r="FP247" i="23916"/>
  <c r="FT247" i="23916"/>
  <c r="FX247" i="23916"/>
  <c r="GB247" i="23916"/>
  <c r="GE247" i="23916" s="1"/>
  <c r="GF247" i="23916"/>
  <c r="GJ247" i="23916"/>
  <c r="GN247" i="23916"/>
  <c r="EI248" i="23916"/>
  <c r="EJ248" i="23916" s="1"/>
  <c r="FF250" i="23916"/>
  <c r="FG250" i="23916" s="1"/>
  <c r="FJ250" i="23916"/>
  <c r="FN250" i="23916"/>
  <c r="FR250" i="23916"/>
  <c r="FV250" i="23916"/>
  <c r="FZ250" i="23916"/>
  <c r="GD250" i="23916"/>
  <c r="GH250" i="23916"/>
  <c r="GL250" i="23916"/>
  <c r="FF251" i="23916"/>
  <c r="FJ251" i="23916"/>
  <c r="FN251" i="23916"/>
  <c r="FO251" i="23916" s="1"/>
  <c r="FR251" i="23916"/>
  <c r="FS251" i="23916" s="1"/>
  <c r="FV251" i="23916"/>
  <c r="FW251" i="23916" s="1"/>
  <c r="FZ251" i="23916"/>
  <c r="GA251" i="23916" s="1"/>
  <c r="GD251" i="23916"/>
  <c r="GE251" i="23916" s="1"/>
  <c r="GH251" i="23916"/>
  <c r="GI251" i="23916" s="1"/>
  <c r="GL251" i="23916"/>
  <c r="GM251" i="23916" s="1"/>
  <c r="M251" i="23916"/>
  <c r="Q251" i="23916"/>
  <c r="R251" i="23916" s="1"/>
  <c r="U251" i="23916"/>
  <c r="V251" i="23916" s="1"/>
  <c r="Y251" i="23916"/>
  <c r="AC251" i="23916"/>
  <c r="AG251" i="23916"/>
  <c r="AH251" i="23916" s="1"/>
  <c r="AK251" i="23916"/>
  <c r="AL251" i="23916" s="1"/>
  <c r="AO251" i="23916"/>
  <c r="AS251" i="23916"/>
  <c r="AW251" i="23916"/>
  <c r="AX251" i="23916" s="1"/>
  <c r="BA251" i="23916"/>
  <c r="BB251" i="23916" s="1"/>
  <c r="BE251" i="23916"/>
  <c r="BI251" i="23916"/>
  <c r="BM251" i="23916"/>
  <c r="BN251" i="23916" s="1"/>
  <c r="BQ251" i="23916"/>
  <c r="BR251" i="23916" s="1"/>
  <c r="BU251" i="23916"/>
  <c r="BY251" i="23916"/>
  <c r="CC251" i="23916"/>
  <c r="CD251" i="23916" s="1"/>
  <c r="CG251" i="23916"/>
  <c r="CH251" i="23916" s="1"/>
  <c r="CK251" i="23916"/>
  <c r="CO251" i="23916"/>
  <c r="CS251" i="23916"/>
  <c r="CT251" i="23916" s="1"/>
  <c r="CW251" i="23916"/>
  <c r="CX251" i="23916" s="1"/>
  <c r="DA251" i="23916"/>
  <c r="DE251" i="23916"/>
  <c r="DI251" i="23916"/>
  <c r="DJ251" i="23916" s="1"/>
  <c r="DM251" i="23916"/>
  <c r="DN251" i="23916" s="1"/>
  <c r="DQ251" i="23916"/>
  <c r="DU251" i="23916"/>
  <c r="DY251" i="23916"/>
  <c r="DZ251" i="23916" s="1"/>
  <c r="EC251" i="23916"/>
  <c r="ED251" i="23916" s="1"/>
  <c r="EG251" i="23916"/>
  <c r="EK251" i="23916"/>
  <c r="EO251" i="23916"/>
  <c r="EP251" i="23916" s="1"/>
  <c r="FG254" i="23916"/>
  <c r="FK254" i="23916"/>
  <c r="FO254" i="23916"/>
  <c r="E256" i="23916"/>
  <c r="I256" i="23916"/>
  <c r="DO256" i="23916"/>
  <c r="DS256" i="23916"/>
  <c r="DW256" i="23916"/>
  <c r="DX256" i="23916" s="1"/>
  <c r="EA256" i="23916"/>
  <c r="EE256" i="23916"/>
  <c r="EI256" i="23916"/>
  <c r="EM256" i="23916"/>
  <c r="FS254" i="23916"/>
  <c r="BO256" i="23916"/>
  <c r="BP256" i="23916" s="1"/>
  <c r="BQ257" i="23916"/>
  <c r="BW256" i="23916"/>
  <c r="BX256" i="23916" s="1"/>
  <c r="BY257" i="23916"/>
  <c r="CE256" i="23916"/>
  <c r="CG257" i="23916"/>
  <c r="CM256" i="23916"/>
  <c r="CN256" i="23916" s="1"/>
  <c r="CO257" i="23916"/>
  <c r="CU256" i="23916"/>
  <c r="CW257" i="23916"/>
  <c r="DC256" i="23916"/>
  <c r="DD256" i="23916" s="1"/>
  <c r="DE257" i="23916"/>
  <c r="DK256" i="23916"/>
  <c r="DO257" i="23916"/>
  <c r="DP257" i="23916" s="1"/>
  <c r="DS257" i="23916"/>
  <c r="DW257" i="23916"/>
  <c r="DX257" i="23916" s="1"/>
  <c r="EA257" i="23916"/>
  <c r="EE257" i="23916"/>
  <c r="EI257" i="23916"/>
  <c r="EJ257" i="23916" s="1"/>
  <c r="EM257" i="23916"/>
  <c r="EN257" i="23916" s="1"/>
  <c r="S259" i="23916"/>
  <c r="W259" i="23916"/>
  <c r="AE259" i="23916"/>
  <c r="AI259" i="23916"/>
  <c r="AM259" i="23916"/>
  <c r="AU259" i="23916"/>
  <c r="AY259" i="23916"/>
  <c r="BC259" i="23916"/>
  <c r="BK259" i="23916"/>
  <c r="BO259" i="23916"/>
  <c r="BS259" i="23916"/>
  <c r="BW259" i="23916"/>
  <c r="CA259" i="23916"/>
  <c r="CE259" i="23916"/>
  <c r="CI259" i="23916"/>
  <c r="CM259" i="23916"/>
  <c r="CQ259" i="23916"/>
  <c r="CU259" i="23916"/>
  <c r="CY259" i="23916"/>
  <c r="DC259" i="23916"/>
  <c r="DG259" i="23916"/>
  <c r="DK259" i="23916"/>
  <c r="DO259" i="23916"/>
  <c r="DS259" i="23916"/>
  <c r="DW259" i="23916"/>
  <c r="EE259" i="23916"/>
  <c r="FD259" i="23916"/>
  <c r="FH259" i="23916"/>
  <c r="GB259" i="23916"/>
  <c r="GJ259" i="23916"/>
  <c r="C259" i="23916"/>
  <c r="G259" i="23916"/>
  <c r="FB259" i="23916"/>
  <c r="EK265" i="23916"/>
  <c r="EL265" i="23916" s="1"/>
  <c r="FF263" i="23916"/>
  <c r="FG263" i="23916" s="1"/>
  <c r="FF265" i="23916"/>
  <c r="FG265" i="23916" s="1"/>
  <c r="DL268" i="23916"/>
  <c r="DT268" i="23916"/>
  <c r="FM269" i="23916"/>
  <c r="FQ269" i="23916"/>
  <c r="FU269" i="23916"/>
  <c r="FY269" i="23916"/>
  <c r="GC269" i="23916"/>
  <c r="GG269" i="23916"/>
  <c r="GK269" i="23916"/>
  <c r="GO269" i="23916"/>
  <c r="FM270" i="23916"/>
  <c r="FQ270" i="23916"/>
  <c r="FU270" i="23916"/>
  <c r="FY270" i="23916"/>
  <c r="GC270" i="23916"/>
  <c r="GG270" i="23916"/>
  <c r="GK270" i="23916"/>
  <c r="GO270" i="23916"/>
  <c r="CN284" i="23916"/>
  <c r="Z291" i="23916"/>
  <c r="AP291" i="23916"/>
  <c r="BF291" i="23916"/>
  <c r="BV291" i="23916"/>
  <c r="DR291" i="23916"/>
  <c r="EH291" i="23916"/>
  <c r="CX292" i="23916"/>
  <c r="G301" i="23916"/>
  <c r="M301" i="23916"/>
  <c r="N301" i="23916" s="1"/>
  <c r="Q301" i="23916"/>
  <c r="U301" i="23916"/>
  <c r="Y301" i="23916"/>
  <c r="AC301" i="23916"/>
  <c r="AG301" i="23916"/>
  <c r="AK301" i="23916"/>
  <c r="AO301" i="23916"/>
  <c r="AS301" i="23916"/>
  <c r="AW301" i="23916"/>
  <c r="BA301" i="23916"/>
  <c r="BE301" i="23916"/>
  <c r="BI301" i="23916"/>
  <c r="BM301" i="23916"/>
  <c r="BQ301" i="23916"/>
  <c r="BU301" i="23916"/>
  <c r="BY301" i="23916"/>
  <c r="CC301" i="23916"/>
  <c r="CG301" i="23916"/>
  <c r="CK301" i="23916"/>
  <c r="CO301" i="23916"/>
  <c r="CS301" i="23916"/>
  <c r="CW301" i="23916"/>
  <c r="DA301" i="23916"/>
  <c r="DE301" i="23916"/>
  <c r="DI301" i="23916"/>
  <c r="DM301" i="23916"/>
  <c r="DQ301" i="23916"/>
  <c r="DU301" i="23916"/>
  <c r="DY301" i="23916"/>
  <c r="EC301" i="23916"/>
  <c r="EG301" i="23916"/>
  <c r="EK301" i="23916"/>
  <c r="EO301" i="23916"/>
  <c r="FH233" i="23916"/>
  <c r="FL233" i="23916"/>
  <c r="FP233" i="23916"/>
  <c r="FP289" i="23916" s="1"/>
  <c r="FT233" i="23916"/>
  <c r="FX233" i="23916"/>
  <c r="FX259" i="23916" s="1"/>
  <c r="GF233" i="23916"/>
  <c r="K236" i="23916"/>
  <c r="O236" i="23916"/>
  <c r="S236" i="23916"/>
  <c r="W236" i="23916"/>
  <c r="AA236" i="23916"/>
  <c r="AE236" i="23916"/>
  <c r="AI236" i="23916"/>
  <c r="AM236" i="23916"/>
  <c r="AQ236" i="23916"/>
  <c r="AU236" i="23916"/>
  <c r="AY236" i="23916"/>
  <c r="BC236" i="23916"/>
  <c r="BG236" i="23916"/>
  <c r="BK236" i="23916"/>
  <c r="K238" i="23916"/>
  <c r="L238" i="23916" s="1"/>
  <c r="O238" i="23916"/>
  <c r="P238" i="23916" s="1"/>
  <c r="S238" i="23916"/>
  <c r="W238" i="23916"/>
  <c r="AA238" i="23916"/>
  <c r="AE238" i="23916"/>
  <c r="AI238" i="23916"/>
  <c r="AM238" i="23916"/>
  <c r="AQ238" i="23916"/>
  <c r="AU238" i="23916"/>
  <c r="AY238" i="23916"/>
  <c r="BC238" i="23916"/>
  <c r="BG238" i="23916"/>
  <c r="BK238" i="23916"/>
  <c r="K239" i="23916"/>
  <c r="S239" i="23916"/>
  <c r="W239" i="23916"/>
  <c r="AA239" i="23916"/>
  <c r="AE239" i="23916"/>
  <c r="AI239" i="23916"/>
  <c r="AM239" i="23916"/>
  <c r="AQ239" i="23916"/>
  <c r="AU239" i="23916"/>
  <c r="AY239" i="23916"/>
  <c r="BC239" i="23916"/>
  <c r="BG239" i="23916"/>
  <c r="BK239" i="23916"/>
  <c r="FD237" i="23916"/>
  <c r="FD239" i="23916"/>
  <c r="GH236" i="23916"/>
  <c r="GL236" i="23916"/>
  <c r="C239" i="23916"/>
  <c r="E239" i="23916"/>
  <c r="G239" i="23916"/>
  <c r="I239" i="23916"/>
  <c r="FB239" i="23916"/>
  <c r="BO239" i="23916"/>
  <c r="BQ238" i="23916"/>
  <c r="BR238" i="23916" s="1"/>
  <c r="BU236" i="23916"/>
  <c r="BW239" i="23916"/>
  <c r="BY238" i="23916"/>
  <c r="CC236" i="23916"/>
  <c r="CE239" i="23916"/>
  <c r="CG238" i="23916"/>
  <c r="CK236" i="23916"/>
  <c r="CM239" i="23916"/>
  <c r="CO238" i="23916"/>
  <c r="CS236" i="23916"/>
  <c r="CU239" i="23916"/>
  <c r="CW238" i="23916"/>
  <c r="DA236" i="23916"/>
  <c r="DC239" i="23916"/>
  <c r="DE238" i="23916"/>
  <c r="DI236" i="23916"/>
  <c r="DM238" i="23916"/>
  <c r="DQ236" i="23916"/>
  <c r="DU238" i="23916"/>
  <c r="DY236" i="23916"/>
  <c r="EC238" i="23916"/>
  <c r="EG236" i="23916"/>
  <c r="EK238" i="23916"/>
  <c r="EO236" i="23916"/>
  <c r="GD236" i="23916"/>
  <c r="E251" i="23916"/>
  <c r="M256" i="23916"/>
  <c r="Q256" i="23916"/>
  <c r="U256" i="23916"/>
  <c r="Y256" i="23916"/>
  <c r="AC256" i="23916"/>
  <c r="AG256" i="23916"/>
  <c r="AK256" i="23916"/>
  <c r="AO256" i="23916"/>
  <c r="AS256" i="23916"/>
  <c r="AW256" i="23916"/>
  <c r="BA256" i="23916"/>
  <c r="BE256" i="23916"/>
  <c r="BI256" i="23916"/>
  <c r="BM256" i="23916"/>
  <c r="FH255" i="23916"/>
  <c r="FI255" i="23916" s="1"/>
  <c r="FL255" i="23916"/>
  <c r="FM255" i="23916" s="1"/>
  <c r="FP255" i="23916"/>
  <c r="BR255" i="23916"/>
  <c r="BO257" i="23916"/>
  <c r="BU256" i="23916"/>
  <c r="BW257" i="23916"/>
  <c r="CC256" i="23916"/>
  <c r="CE257" i="23916"/>
  <c r="CK256" i="23916"/>
  <c r="CM257" i="23916"/>
  <c r="CS256" i="23916"/>
  <c r="CU257" i="23916"/>
  <c r="DA256" i="23916"/>
  <c r="DC257" i="23916"/>
  <c r="DI256" i="23916"/>
  <c r="DK257" i="23916"/>
  <c r="FR255" i="23916"/>
  <c r="FT255" i="23916"/>
  <c r="FV255" i="23916"/>
  <c r="FX255" i="23916"/>
  <c r="FZ255" i="23916"/>
  <c r="GB255" i="23916"/>
  <c r="GD255" i="23916"/>
  <c r="GF255" i="23916"/>
  <c r="GH255" i="23916"/>
  <c r="GJ255" i="23916"/>
  <c r="GL255" i="23916"/>
  <c r="GN255" i="23916"/>
  <c r="BO268" i="23916"/>
  <c r="CE268" i="23916"/>
  <c r="CU268" i="23916"/>
  <c r="K467" i="23916"/>
  <c r="L467" i="23916" s="1"/>
  <c r="L283" i="23916"/>
  <c r="K286" i="23916"/>
  <c r="S467" i="23916"/>
  <c r="T283" i="23916"/>
  <c r="S286" i="23916"/>
  <c r="AA467" i="23916"/>
  <c r="AB283" i="23916"/>
  <c r="AA286" i="23916"/>
  <c r="AI467" i="23916"/>
  <c r="AJ283" i="23916"/>
  <c r="AI286" i="23916"/>
  <c r="AQ467" i="23916"/>
  <c r="AR283" i="23916"/>
  <c r="AQ286" i="23916"/>
  <c r="AY467" i="23916"/>
  <c r="AZ283" i="23916"/>
  <c r="AY286" i="23916"/>
  <c r="BG467" i="23916"/>
  <c r="BH283" i="23916"/>
  <c r="BG286" i="23916"/>
  <c r="BO467" i="23916"/>
  <c r="BP283" i="23916"/>
  <c r="BO286" i="23916"/>
  <c r="FK465" i="23916"/>
  <c r="FO465" i="23916"/>
  <c r="FS465" i="23916"/>
  <c r="FW465" i="23916"/>
  <c r="GA465" i="23916"/>
  <c r="GE465" i="23916"/>
  <c r="GI465" i="23916"/>
  <c r="GM465" i="23916"/>
  <c r="EM465" i="23916"/>
  <c r="EN465" i="23916" s="1"/>
  <c r="EM285" i="23916"/>
  <c r="EN285" i="23916" s="1"/>
  <c r="FH224" i="23916"/>
  <c r="FI224" i="23916" s="1"/>
  <c r="I301" i="23916"/>
  <c r="N228" i="23916"/>
  <c r="R228" i="23916"/>
  <c r="V228" i="23916"/>
  <c r="Z228" i="23916"/>
  <c r="AD228" i="23916"/>
  <c r="AH228" i="23916"/>
  <c r="AL228" i="23916"/>
  <c r="AP228" i="23916"/>
  <c r="AT228" i="23916"/>
  <c r="AX228" i="23916"/>
  <c r="BB228" i="23916"/>
  <c r="BF228" i="23916"/>
  <c r="BJ228" i="23916"/>
  <c r="BN228" i="23916"/>
  <c r="BR228" i="23916"/>
  <c r="BV228" i="23916"/>
  <c r="BZ228" i="23916"/>
  <c r="CD228" i="23916"/>
  <c r="CH228" i="23916"/>
  <c r="CL228" i="23916"/>
  <c r="CP228" i="23916"/>
  <c r="CT228" i="23916"/>
  <c r="CX228" i="23916"/>
  <c r="DB228" i="23916"/>
  <c r="DF228" i="23916"/>
  <c r="DJ228" i="23916"/>
  <c r="DN228" i="23916"/>
  <c r="DR228" i="23916"/>
  <c r="DV228" i="23916"/>
  <c r="DZ228" i="23916"/>
  <c r="ED228" i="23916"/>
  <c r="EH228" i="23916"/>
  <c r="EL228" i="23916"/>
  <c r="EP228" i="23916"/>
  <c r="EH231" i="23916"/>
  <c r="P231" i="23916"/>
  <c r="FE233" i="23916"/>
  <c r="GV236" i="23916"/>
  <c r="GT237" i="23916"/>
  <c r="C236" i="23916"/>
  <c r="C237" i="23916" s="1"/>
  <c r="E236" i="23916"/>
  <c r="E237" i="23916" s="1"/>
  <c r="G236" i="23916"/>
  <c r="G237" i="23916" s="1"/>
  <c r="I236" i="23916"/>
  <c r="I237" i="23916" s="1"/>
  <c r="FB236" i="23916"/>
  <c r="FB237" i="23916" s="1"/>
  <c r="BO236" i="23916"/>
  <c r="BQ239" i="23916"/>
  <c r="BR239" i="23916" s="1"/>
  <c r="BS238" i="23916"/>
  <c r="BT238" i="23916" s="1"/>
  <c r="BW236" i="23916"/>
  <c r="BY239" i="23916"/>
  <c r="BZ239" i="23916" s="1"/>
  <c r="CA238" i="23916"/>
  <c r="CE236" i="23916"/>
  <c r="CG239" i="23916"/>
  <c r="CI238" i="23916"/>
  <c r="CJ238" i="23916" s="1"/>
  <c r="CM236" i="23916"/>
  <c r="CO239" i="23916"/>
  <c r="CQ238" i="23916"/>
  <c r="CU236" i="23916"/>
  <c r="CW239" i="23916"/>
  <c r="CY238" i="23916"/>
  <c r="DC236" i="23916"/>
  <c r="DE239" i="23916"/>
  <c r="DF239" i="23916" s="1"/>
  <c r="DG238" i="23916"/>
  <c r="DK236" i="23916"/>
  <c r="DK240" i="23916"/>
  <c r="DM239" i="23916"/>
  <c r="DN239" i="23916" s="1"/>
  <c r="DO238" i="23916"/>
  <c r="DP238" i="23916" s="1"/>
  <c r="DS236" i="23916"/>
  <c r="DS240" i="23916"/>
  <c r="DU239" i="23916"/>
  <c r="DV239" i="23916" s="1"/>
  <c r="DW238" i="23916"/>
  <c r="DX238" i="23916" s="1"/>
  <c r="EC239" i="23916"/>
  <c r="EE238" i="23916"/>
  <c r="EF238" i="23916" s="1"/>
  <c r="EI236" i="23916"/>
  <c r="EW247" i="23916"/>
  <c r="FF247" i="23916"/>
  <c r="FH250" i="23916"/>
  <c r="FI250" i="23916" s="1"/>
  <c r="FL250" i="23916"/>
  <c r="FM250" i="23916" s="1"/>
  <c r="FP250" i="23916"/>
  <c r="FQ250" i="23916" s="1"/>
  <c r="FT250" i="23916"/>
  <c r="FU250" i="23916" s="1"/>
  <c r="FX250" i="23916"/>
  <c r="FY250" i="23916" s="1"/>
  <c r="GB250" i="23916"/>
  <c r="GC250" i="23916" s="1"/>
  <c r="GF250" i="23916"/>
  <c r="GG250" i="23916" s="1"/>
  <c r="GJ250" i="23916"/>
  <c r="GK250" i="23916" s="1"/>
  <c r="GN250" i="23916"/>
  <c r="GO250" i="23916" s="1"/>
  <c r="FD251" i="23916"/>
  <c r="FE251" i="23916" s="1"/>
  <c r="FH251" i="23916"/>
  <c r="FI251" i="23916" s="1"/>
  <c r="K251" i="23916"/>
  <c r="L251" i="23916" s="1"/>
  <c r="O251" i="23916"/>
  <c r="P251" i="23916" s="1"/>
  <c r="S251" i="23916"/>
  <c r="W251" i="23916"/>
  <c r="AA251" i="23916"/>
  <c r="AE251" i="23916"/>
  <c r="AF251" i="23916" s="1"/>
  <c r="AI251" i="23916"/>
  <c r="AM251" i="23916"/>
  <c r="AQ251" i="23916"/>
  <c r="AU251" i="23916"/>
  <c r="AV251" i="23916" s="1"/>
  <c r="AY251" i="23916"/>
  <c r="BC251" i="23916"/>
  <c r="BG251" i="23916"/>
  <c r="BK251" i="23916"/>
  <c r="BL251" i="23916" s="1"/>
  <c r="BO251" i="23916"/>
  <c r="BS251" i="23916"/>
  <c r="BW251" i="23916"/>
  <c r="CA251" i="23916"/>
  <c r="CB251" i="23916" s="1"/>
  <c r="CE251" i="23916"/>
  <c r="CI251" i="23916"/>
  <c r="CM251" i="23916"/>
  <c r="CQ251" i="23916"/>
  <c r="CR251" i="23916" s="1"/>
  <c r="CU251" i="23916"/>
  <c r="CY251" i="23916"/>
  <c r="DC251" i="23916"/>
  <c r="DG251" i="23916"/>
  <c r="DH251" i="23916" s="1"/>
  <c r="DK251" i="23916"/>
  <c r="DO251" i="23916"/>
  <c r="DS251" i="23916"/>
  <c r="DW251" i="23916"/>
  <c r="DX251" i="23916" s="1"/>
  <c r="EA251" i="23916"/>
  <c r="EE251" i="23916"/>
  <c r="EI251" i="23916"/>
  <c r="EM251" i="23916"/>
  <c r="EN251" i="23916" s="1"/>
  <c r="FI254" i="23916"/>
  <c r="C256" i="23916"/>
  <c r="G256" i="23916"/>
  <c r="DM256" i="23916"/>
  <c r="DN256" i="23916" s="1"/>
  <c r="DQ256" i="23916"/>
  <c r="DR256" i="23916" s="1"/>
  <c r="DU256" i="23916"/>
  <c r="DY256" i="23916"/>
  <c r="EC256" i="23916"/>
  <c r="EG256" i="23916"/>
  <c r="EK256" i="23916"/>
  <c r="EO256" i="23916"/>
  <c r="FW254" i="23916"/>
  <c r="GE254" i="23916"/>
  <c r="GM254" i="23916"/>
  <c r="BS256" i="23916"/>
  <c r="BT256" i="23916" s="1"/>
  <c r="BU257" i="23916"/>
  <c r="CA256" i="23916"/>
  <c r="CC257" i="23916"/>
  <c r="CI256" i="23916"/>
  <c r="CK257" i="23916"/>
  <c r="CQ256" i="23916"/>
  <c r="CS257" i="23916"/>
  <c r="CY256" i="23916"/>
  <c r="DA257" i="23916"/>
  <c r="DG256" i="23916"/>
  <c r="DI257" i="23916"/>
  <c r="DM257" i="23916"/>
  <c r="DQ257" i="23916"/>
  <c r="DR257" i="23916" s="1"/>
  <c r="DU257" i="23916"/>
  <c r="DY257" i="23916"/>
  <c r="EC257" i="23916"/>
  <c r="EG257" i="23916"/>
  <c r="EH257" i="23916" s="1"/>
  <c r="EK257" i="23916"/>
  <c r="EO257" i="23916"/>
  <c r="FR256" i="23916"/>
  <c r="FS256" i="23916" s="1"/>
  <c r="FV256" i="23916"/>
  <c r="FW256" i="23916" s="1"/>
  <c r="FZ256" i="23916"/>
  <c r="GA256" i="23916" s="1"/>
  <c r="GD256" i="23916"/>
  <c r="GE256" i="23916" s="1"/>
  <c r="GH256" i="23916"/>
  <c r="GI256" i="23916" s="1"/>
  <c r="GL256" i="23916"/>
  <c r="GM256" i="23916" s="1"/>
  <c r="M259" i="23916"/>
  <c r="Q259" i="23916"/>
  <c r="U259" i="23916"/>
  <c r="Y259" i="23916"/>
  <c r="AC259" i="23916"/>
  <c r="AG259" i="23916"/>
  <c r="AK259" i="23916"/>
  <c r="AO259" i="23916"/>
  <c r="AS259" i="23916"/>
  <c r="AW259" i="23916"/>
  <c r="BA259" i="23916"/>
  <c r="BE259" i="23916"/>
  <c r="BI259" i="23916"/>
  <c r="BM259" i="23916"/>
  <c r="BQ259" i="23916"/>
  <c r="BU259" i="23916"/>
  <c r="BY259" i="23916"/>
  <c r="CC259" i="23916"/>
  <c r="CG259" i="23916"/>
  <c r="CK259" i="23916"/>
  <c r="CO259" i="23916"/>
  <c r="CS259" i="23916"/>
  <c r="CW259" i="23916"/>
  <c r="DA259" i="23916"/>
  <c r="DE259" i="23916"/>
  <c r="DI259" i="23916"/>
  <c r="DM259" i="23916"/>
  <c r="DQ259" i="23916"/>
  <c r="DU259" i="23916"/>
  <c r="EC259" i="23916"/>
  <c r="FF259" i="23916"/>
  <c r="E259" i="23916"/>
  <c r="I259" i="23916"/>
  <c r="EM265" i="23916"/>
  <c r="EN265" i="23916" s="1"/>
  <c r="K266" i="23916"/>
  <c r="O266" i="23916"/>
  <c r="S266" i="23916"/>
  <c r="W266" i="23916"/>
  <c r="AA266" i="23916"/>
  <c r="AE266" i="23916"/>
  <c r="AI266" i="23916"/>
  <c r="AM266" i="23916"/>
  <c r="AQ266" i="23916"/>
  <c r="AU266" i="23916"/>
  <c r="AY266" i="23916"/>
  <c r="BC266" i="23916"/>
  <c r="BG266" i="23916"/>
  <c r="BK266" i="23916"/>
  <c r="BO266" i="23916"/>
  <c r="BS266" i="23916"/>
  <c r="BW266" i="23916"/>
  <c r="CA266" i="23916"/>
  <c r="CE266" i="23916"/>
  <c r="CI266" i="23916"/>
  <c r="CM266" i="23916"/>
  <c r="CQ266" i="23916"/>
  <c r="CU266" i="23916"/>
  <c r="CY266" i="23916"/>
  <c r="DC266" i="23916"/>
  <c r="DG266" i="23916"/>
  <c r="DK266" i="23916"/>
  <c r="DO266" i="23916"/>
  <c r="DS266" i="23916"/>
  <c r="DW266" i="23916"/>
  <c r="EA266" i="23916"/>
  <c r="EE266" i="23916"/>
  <c r="EI266" i="23916"/>
  <c r="EM266" i="23916"/>
  <c r="FH263" i="23916"/>
  <c r="FI263" i="23916" s="1"/>
  <c r="FD266" i="23916"/>
  <c r="C266" i="23916"/>
  <c r="E266" i="23916"/>
  <c r="G266" i="23916"/>
  <c r="I266" i="23916"/>
  <c r="FB266" i="23916"/>
  <c r="CX290" i="23916"/>
  <c r="DB292" i="23916"/>
  <c r="N283" i="23916"/>
  <c r="R283" i="23916"/>
  <c r="V283" i="23916"/>
  <c r="Z283" i="23916"/>
  <c r="AD283" i="23916"/>
  <c r="AH283" i="23916"/>
  <c r="AL283" i="23916"/>
  <c r="AP283" i="23916"/>
  <c r="AT283" i="23916"/>
  <c r="AX283" i="23916"/>
  <c r="BB283" i="23916"/>
  <c r="BF283" i="23916"/>
  <c r="BJ283" i="23916"/>
  <c r="BN283" i="23916"/>
  <c r="BR283" i="23916"/>
  <c r="BV283" i="23916"/>
  <c r="BZ283" i="23916"/>
  <c r="CD283" i="23916"/>
  <c r="CH283" i="23916"/>
  <c r="CL283" i="23916"/>
  <c r="CP283" i="23916"/>
  <c r="CT283" i="23916"/>
  <c r="CX283" i="23916"/>
  <c r="DB283" i="23916"/>
  <c r="DF283" i="23916"/>
  <c r="DJ283" i="23916"/>
  <c r="DN283" i="23916"/>
  <c r="DR283" i="23916"/>
  <c r="DV283" i="23916"/>
  <c r="DZ283" i="23916"/>
  <c r="ED283" i="23916"/>
  <c r="EH283" i="23916"/>
  <c r="EP283" i="23916"/>
  <c r="C286" i="23916"/>
  <c r="C295" i="23916" s="1"/>
  <c r="E286" i="23916"/>
  <c r="G286" i="23916"/>
  <c r="G295" i="23916" s="1"/>
  <c r="I286" i="23916"/>
  <c r="I295" i="23916" s="1"/>
  <c r="FB286" i="23916"/>
  <c r="FB295" i="23916" s="1"/>
  <c r="M291" i="23916"/>
  <c r="N291" i="23916" s="1"/>
  <c r="AC291" i="23916"/>
  <c r="AS291" i="23916"/>
  <c r="BI291" i="23916"/>
  <c r="BY291" i="23916"/>
  <c r="BZ291" i="23916" s="1"/>
  <c r="DE291" i="23916"/>
  <c r="DU291" i="23916"/>
  <c r="EK291" i="23916"/>
  <c r="X292" i="23916"/>
  <c r="AN292" i="23916"/>
  <c r="BD292" i="23916"/>
  <c r="BT292" i="23916"/>
  <c r="CZ292" i="23916"/>
  <c r="DP292" i="23916"/>
  <c r="EF292" i="23916"/>
  <c r="FD291" i="23916"/>
  <c r="FE291" i="23916" s="1"/>
  <c r="CB467" i="23916"/>
  <c r="CF467" i="23916"/>
  <c r="CJ467" i="23916"/>
  <c r="CN467" i="23916"/>
  <c r="CR467" i="23916"/>
  <c r="CV467" i="23916"/>
  <c r="CZ467" i="23916"/>
  <c r="DD467" i="23916"/>
  <c r="DH467" i="23916"/>
  <c r="DL467" i="23916"/>
  <c r="DP467" i="23916"/>
  <c r="DT467" i="23916"/>
  <c r="DX467" i="23916"/>
  <c r="EB467" i="23916"/>
  <c r="EF467" i="23916"/>
  <c r="EJ467" i="23916"/>
  <c r="EM467" i="23916"/>
  <c r="EN467" i="23916" s="1"/>
  <c r="BW286" i="23916"/>
  <c r="CA286" i="23916"/>
  <c r="CE286" i="23916"/>
  <c r="CI286" i="23916"/>
  <c r="CM286" i="23916"/>
  <c r="CQ286" i="23916"/>
  <c r="CU286" i="23916"/>
  <c r="CY286" i="23916"/>
  <c r="DC286" i="23916"/>
  <c r="DG286" i="23916"/>
  <c r="DK286" i="23916"/>
  <c r="DO286" i="23916"/>
  <c r="DS286" i="23916"/>
  <c r="DW286" i="23916"/>
  <c r="EA286" i="23916"/>
  <c r="EE286" i="23916"/>
  <c r="EI286" i="23916"/>
  <c r="EM286" i="23916"/>
  <c r="FD286" i="23916"/>
  <c r="CV292" i="23916"/>
  <c r="BX283" i="23916"/>
  <c r="CB283" i="23916"/>
  <c r="CF283" i="23916"/>
  <c r="CJ283" i="23916"/>
  <c r="CN283" i="23916"/>
  <c r="CR283" i="23916"/>
  <c r="CV283" i="23916"/>
  <c r="CZ283" i="23916"/>
  <c r="DD283" i="23916"/>
  <c r="DH283" i="23916"/>
  <c r="DL283" i="23916"/>
  <c r="DP283" i="23916"/>
  <c r="DT283" i="23916"/>
  <c r="DX283" i="23916"/>
  <c r="EB283" i="23916"/>
  <c r="EF283" i="23916"/>
  <c r="EJ283" i="23916"/>
  <c r="EN283" i="23916"/>
  <c r="FE283" i="23916"/>
  <c r="U291" i="23916"/>
  <c r="V291" i="23916" s="1"/>
  <c r="AF291" i="23916"/>
  <c r="AK291" i="23916"/>
  <c r="AV291" i="23916"/>
  <c r="BA291" i="23916"/>
  <c r="BB291" i="23916" s="1"/>
  <c r="BL291" i="23916"/>
  <c r="BQ291" i="23916"/>
  <c r="CB291" i="23916"/>
  <c r="CW291" i="23916"/>
  <c r="DH291" i="23916"/>
  <c r="DM291" i="23916"/>
  <c r="DX291" i="23916"/>
  <c r="EC291" i="23916"/>
  <c r="ED291" i="23916" s="1"/>
  <c r="E291" i="23916"/>
  <c r="EX307" i="23916"/>
  <c r="CV310" i="23916"/>
  <c r="BV310" i="23916"/>
  <c r="N467" i="23916"/>
  <c r="R467" i="23916"/>
  <c r="V467" i="23916"/>
  <c r="Z467" i="23916"/>
  <c r="AD467" i="23916"/>
  <c r="AH467" i="23916"/>
  <c r="AL467" i="23916"/>
  <c r="AP467" i="23916"/>
  <c r="AT467" i="23916"/>
  <c r="AX467" i="23916"/>
  <c r="BB467" i="23916"/>
  <c r="BF467" i="23916"/>
  <c r="BJ467" i="23916"/>
  <c r="BN467" i="23916"/>
  <c r="BR467" i="23916"/>
  <c r="BV467" i="23916"/>
  <c r="BZ467" i="23916"/>
  <c r="CD467" i="23916"/>
  <c r="CH467" i="23916"/>
  <c r="CL467" i="23916"/>
  <c r="CP467" i="23916"/>
  <c r="CT467" i="23916"/>
  <c r="CX467" i="23916"/>
  <c r="DB467" i="23916"/>
  <c r="DF467" i="23916"/>
  <c r="DJ467" i="23916"/>
  <c r="DN467" i="23916"/>
  <c r="DR467" i="23916"/>
  <c r="DV467" i="23916"/>
  <c r="DZ467" i="23916"/>
  <c r="ED467" i="23916"/>
  <c r="EH467" i="23916"/>
  <c r="EK467" i="23916"/>
  <c r="EL467" i="23916" s="1"/>
  <c r="EP467" i="23916"/>
  <c r="M286" i="23916"/>
  <c r="Q286" i="23916"/>
  <c r="U286" i="23916"/>
  <c r="Y286" i="23916"/>
  <c r="AC286" i="23916"/>
  <c r="AG286" i="23916"/>
  <c r="AK286" i="23916"/>
  <c r="AO286" i="23916"/>
  <c r="AS286" i="23916"/>
  <c r="AW286" i="23916"/>
  <c r="BA286" i="23916"/>
  <c r="BE286" i="23916"/>
  <c r="BI286" i="23916"/>
  <c r="BM286" i="23916"/>
  <c r="BQ286" i="23916"/>
  <c r="BU286" i="23916"/>
  <c r="BY286" i="23916"/>
  <c r="CC286" i="23916"/>
  <c r="CG286" i="23916"/>
  <c r="CK286" i="23916"/>
  <c r="CO286" i="23916"/>
  <c r="CS286" i="23916"/>
  <c r="CW286" i="23916"/>
  <c r="DA286" i="23916"/>
  <c r="DE286" i="23916"/>
  <c r="DI286" i="23916"/>
  <c r="DM286" i="23916"/>
  <c r="DQ286" i="23916"/>
  <c r="DU286" i="23916"/>
  <c r="DY286" i="23916"/>
  <c r="EC286" i="23916"/>
  <c r="EG286" i="23916"/>
  <c r="EK286" i="23916"/>
  <c r="EO286" i="23916"/>
  <c r="R290" i="23916"/>
  <c r="AH290" i="23916"/>
  <c r="AX290" i="23916"/>
  <c r="BN290" i="23916"/>
  <c r="CD290" i="23916"/>
  <c r="DJ290" i="23916"/>
  <c r="DZ290" i="23916"/>
  <c r="L291" i="23916"/>
  <c r="AB291" i="23916"/>
  <c r="AR291" i="23916"/>
  <c r="BH291" i="23916"/>
  <c r="BX291" i="23916"/>
  <c r="DD291" i="23916"/>
  <c r="DT291" i="23916"/>
  <c r="EJ291" i="23916"/>
  <c r="AB292" i="23916"/>
  <c r="AR292" i="23916"/>
  <c r="BH292" i="23916"/>
  <c r="BX292" i="23916"/>
  <c r="DD292" i="23916"/>
  <c r="DT292" i="23916"/>
  <c r="EJ292" i="23916"/>
  <c r="FM296" i="23916"/>
  <c r="FQ296" i="23916"/>
  <c r="FU296" i="23916"/>
  <c r="FY296" i="23916"/>
  <c r="GC296" i="23916"/>
  <c r="GG296" i="23916"/>
  <c r="GK296" i="23916"/>
  <c r="EU313" i="23916"/>
  <c r="FM312" i="23916"/>
  <c r="FQ312" i="23916"/>
  <c r="FU312" i="23916"/>
  <c r="FY312" i="23916"/>
  <c r="GC312" i="23916"/>
  <c r="GG312" i="23916"/>
  <c r="GK312" i="23916"/>
  <c r="CS457" i="23916"/>
  <c r="CS453" i="23916"/>
  <c r="O457" i="23916"/>
  <c r="O453" i="23916"/>
  <c r="ER330" i="23916"/>
  <c r="EJ330" i="23916"/>
  <c r="FK325" i="23916"/>
  <c r="FY324" i="23916"/>
  <c r="GA324" i="23916"/>
  <c r="GG324" i="23916"/>
  <c r="EQ457" i="23916"/>
  <c r="EQ453" i="23916"/>
  <c r="FF457" i="23916"/>
  <c r="FF453" i="23916"/>
  <c r="FJ457" i="23916"/>
  <c r="FJ453" i="23916"/>
  <c r="FN453" i="23916"/>
  <c r="FN457" i="23916"/>
  <c r="FR457" i="23916"/>
  <c r="FR453" i="23916"/>
  <c r="FV457" i="23916"/>
  <c r="FV453" i="23916"/>
  <c r="FZ457" i="23916"/>
  <c r="FZ453" i="23916"/>
  <c r="GD453" i="23916"/>
  <c r="GD457" i="23916"/>
  <c r="GH457" i="23916"/>
  <c r="GH453" i="23916"/>
  <c r="GL457" i="23916"/>
  <c r="GL453" i="23916"/>
  <c r="BL310" i="23916"/>
  <c r="DX325" i="23916"/>
  <c r="E423" i="23916"/>
  <c r="E378" i="23916"/>
  <c r="GP307" i="23916"/>
  <c r="DB308" i="23916"/>
  <c r="FQ324" i="23916"/>
  <c r="FS324" i="23916"/>
  <c r="GS344" i="23916"/>
  <c r="GT344" i="23916"/>
  <c r="ER307" i="23916"/>
  <c r="EV307" i="23916"/>
  <c r="ES308" i="23916"/>
  <c r="FG307" i="23916"/>
  <c r="FK307" i="23916"/>
  <c r="FO307" i="23916"/>
  <c r="FS307" i="23916"/>
  <c r="FW307" i="23916"/>
  <c r="GA307" i="23916"/>
  <c r="GE307" i="23916"/>
  <c r="GI307" i="23916"/>
  <c r="GM307" i="23916"/>
  <c r="FH453" i="23916"/>
  <c r="FH457" i="23916"/>
  <c r="FL457" i="23916"/>
  <c r="FL453" i="23916"/>
  <c r="FP457" i="23916"/>
  <c r="FP453" i="23916"/>
  <c r="FT457" i="23916"/>
  <c r="FT453" i="23916"/>
  <c r="FX453" i="23916"/>
  <c r="FX457" i="23916"/>
  <c r="GB457" i="23916"/>
  <c r="GB453" i="23916"/>
  <c r="GF457" i="23916"/>
  <c r="GF453" i="23916"/>
  <c r="GJ457" i="23916"/>
  <c r="GJ453" i="23916"/>
  <c r="GN453" i="23916"/>
  <c r="GN457" i="23916"/>
  <c r="GZ310" i="23916"/>
  <c r="GN312" i="23916"/>
  <c r="EP312" i="23916"/>
  <c r="P308" i="23916"/>
  <c r="X308" i="23916"/>
  <c r="EP325" i="23916"/>
  <c r="CV325" i="23916"/>
  <c r="CN325" i="23916"/>
  <c r="GK324" i="23916"/>
  <c r="GM324" i="23916"/>
  <c r="FI321" i="23916"/>
  <c r="GD323" i="23916"/>
  <c r="GG323" i="23916" s="1"/>
  <c r="GL323" i="23916"/>
  <c r="FK324" i="23916"/>
  <c r="GQ324" i="23916"/>
  <c r="AI325" i="23916"/>
  <c r="AU325" i="23916"/>
  <c r="BW325" i="23916"/>
  <c r="CY325" i="23916"/>
  <c r="DK325" i="23916"/>
  <c r="DL325" i="23916" s="1"/>
  <c r="EA325" i="23916"/>
  <c r="EB325" i="23916" s="1"/>
  <c r="EE325" i="23916"/>
  <c r="EF325" i="23916" s="1"/>
  <c r="EI325" i="23916"/>
  <c r="FL325" i="23916"/>
  <c r="FM325" i="23916" s="1"/>
  <c r="FP325" i="23916"/>
  <c r="FQ325" i="23916" s="1"/>
  <c r="FT325" i="23916"/>
  <c r="FU325" i="23916" s="1"/>
  <c r="FX325" i="23916"/>
  <c r="FY325" i="23916" s="1"/>
  <c r="GB325" i="23916"/>
  <c r="GC325" i="23916" s="1"/>
  <c r="GF325" i="23916"/>
  <c r="GI325" i="23916" s="1"/>
  <c r="GJ325" i="23916"/>
  <c r="GK325" i="23916" s="1"/>
  <c r="EW330" i="23916"/>
  <c r="FF330" i="23916"/>
  <c r="FJ330" i="23916"/>
  <c r="FN330" i="23916"/>
  <c r="FR330" i="23916"/>
  <c r="FV330" i="23916"/>
  <c r="FZ330" i="23916"/>
  <c r="GH330" i="23916"/>
  <c r="FK344" i="23916"/>
  <c r="GA344" i="23916"/>
  <c r="FW345" i="23916"/>
  <c r="GJ345" i="23916"/>
  <c r="FD347" i="23916"/>
  <c r="GC347" i="23916"/>
  <c r="CZ347" i="23916"/>
  <c r="DD345" i="23916"/>
  <c r="DJ347" i="23916"/>
  <c r="DP347" i="23916"/>
  <c r="DT345" i="23916"/>
  <c r="DZ347" i="23916"/>
  <c r="EW345" i="23916"/>
  <c r="ES345" i="23916"/>
  <c r="EL354" i="23916"/>
  <c r="FV354" i="23916"/>
  <c r="EF354" i="23916"/>
  <c r="DD359" i="23916"/>
  <c r="X359" i="23916"/>
  <c r="FI322" i="23916"/>
  <c r="DH323" i="23916"/>
  <c r="FK323" i="23916"/>
  <c r="FO323" i="23916"/>
  <c r="FS323" i="23916"/>
  <c r="FW323" i="23916"/>
  <c r="GA323" i="23916"/>
  <c r="GI323" i="23916"/>
  <c r="EB323" i="23916"/>
  <c r="ED323" i="23916"/>
  <c r="EF323" i="23916"/>
  <c r="EH323" i="23916"/>
  <c r="EJ323" i="23916"/>
  <c r="EL323" i="23916"/>
  <c r="EN323" i="23916"/>
  <c r="EP323" i="23916"/>
  <c r="EC330" i="23916"/>
  <c r="ED330" i="23916" s="1"/>
  <c r="EG330" i="23916"/>
  <c r="EH330" i="23916" s="1"/>
  <c r="EK330" i="23916"/>
  <c r="EO330" i="23916"/>
  <c r="EP330" i="23916" s="1"/>
  <c r="FG344" i="23916"/>
  <c r="FW344" i="23916"/>
  <c r="FS345" i="23916"/>
  <c r="FY347" i="23916"/>
  <c r="CU347" i="23916"/>
  <c r="GD345" i="23916"/>
  <c r="CZ345" i="23916"/>
  <c r="DF347" i="23916"/>
  <c r="DK347" i="23916"/>
  <c r="DT347" i="23916" s="1"/>
  <c r="GH345" i="23916"/>
  <c r="DP345" i="23916"/>
  <c r="DV347" i="23916"/>
  <c r="EA347" i="23916"/>
  <c r="EH347" i="23916"/>
  <c r="ER345" i="23916"/>
  <c r="X347" i="23916"/>
  <c r="GR351" i="23916"/>
  <c r="DP354" i="23916"/>
  <c r="DF359" i="23916"/>
  <c r="CX359" i="23916"/>
  <c r="R359" i="23916"/>
  <c r="GN323" i="23916"/>
  <c r="AX324" i="23916"/>
  <c r="DJ324" i="23916"/>
  <c r="AO325" i="23916"/>
  <c r="AP325" i="23916" s="1"/>
  <c r="DA325" i="23916"/>
  <c r="DB325" i="23916" s="1"/>
  <c r="EK325" i="23916"/>
  <c r="EL325" i="23916" s="1"/>
  <c r="FH330" i="23916"/>
  <c r="FL330" i="23916"/>
  <c r="FM330" i="23916" s="1"/>
  <c r="FP330" i="23916"/>
  <c r="FQ330" i="23916" s="1"/>
  <c r="FT330" i="23916"/>
  <c r="FU330" i="23916" s="1"/>
  <c r="FX330" i="23916"/>
  <c r="GB330" i="23916"/>
  <c r="GC330" i="23916" s="1"/>
  <c r="GF330" i="23916"/>
  <c r="GJ330" i="23916"/>
  <c r="GK330" i="23916" s="1"/>
  <c r="GQ344" i="23916"/>
  <c r="GG345" i="23916"/>
  <c r="FU347" i="23916"/>
  <c r="DB347" i="23916"/>
  <c r="DH347" i="23916"/>
  <c r="DR347" i="23916"/>
  <c r="DX347" i="23916"/>
  <c r="EJ347" i="23916"/>
  <c r="EH354" i="23916"/>
  <c r="FG359" i="23916"/>
  <c r="P359" i="23916"/>
  <c r="FO359" i="23916"/>
  <c r="FQ359" i="23916"/>
  <c r="FS359" i="23916"/>
  <c r="FU359" i="23916"/>
  <c r="FY359" i="23916"/>
  <c r="FW359" i="23916"/>
  <c r="CZ323" i="23916"/>
  <c r="AR324" i="23916"/>
  <c r="DB324" i="23916"/>
  <c r="CY330" i="23916"/>
  <c r="CZ330" i="23916" s="1"/>
  <c r="EE330" i="23916"/>
  <c r="EF330" i="23916" s="1"/>
  <c r="EM330" i="23916"/>
  <c r="EC345" i="23916"/>
  <c r="ED344" i="23916"/>
  <c r="EL344" i="23916"/>
  <c r="EE344" i="23916"/>
  <c r="GL344" i="23916" s="1"/>
  <c r="FQ347" i="23916"/>
  <c r="CX347" i="23916"/>
  <c r="DD347" i="23916"/>
  <c r="DH345" i="23916"/>
  <c r="DN347" i="23916"/>
  <c r="DX345" i="23916"/>
  <c r="EJ345" i="23916"/>
  <c r="EP347" i="23916"/>
  <c r="EP354" i="23916"/>
  <c r="DN354" i="23916"/>
  <c r="FH359" i="23916"/>
  <c r="FF345" i="23916"/>
  <c r="FI345" i="23916" s="1"/>
  <c r="CX345" i="23916"/>
  <c r="DB345" i="23916"/>
  <c r="DF345" i="23916"/>
  <c r="DJ345" i="23916"/>
  <c r="DN345" i="23916"/>
  <c r="DR345" i="23916"/>
  <c r="DV345" i="23916"/>
  <c r="DZ345" i="23916"/>
  <c r="EH345" i="23916"/>
  <c r="EL345" i="23916"/>
  <c r="EP345" i="23916"/>
  <c r="V347" i="23916"/>
  <c r="Z347" i="23916"/>
  <c r="AD347" i="23916"/>
  <c r="BB347" i="23916"/>
  <c r="BF347" i="23916"/>
  <c r="BJ347" i="23916"/>
  <c r="BN347" i="23916"/>
  <c r="BR347" i="23916"/>
  <c r="BZ347" i="23916"/>
  <c r="CH347" i="23916"/>
  <c r="CL347" i="23916"/>
  <c r="CP347" i="23916"/>
  <c r="CT347" i="23916"/>
  <c r="C347" i="23916"/>
  <c r="E347" i="23916"/>
  <c r="N347" i="23916" s="1"/>
  <c r="G347" i="23916"/>
  <c r="I347" i="23916"/>
  <c r="FB347" i="23916"/>
  <c r="ER352" i="23916"/>
  <c r="EM353" i="23916"/>
  <c r="GH352" i="23916"/>
  <c r="GI352" i="23916" s="1"/>
  <c r="GL352" i="23916"/>
  <c r="CR351" i="23916"/>
  <c r="CZ351" i="23916"/>
  <c r="DH351" i="23916"/>
  <c r="DP351" i="23916"/>
  <c r="DX351" i="23916"/>
  <c r="EF351" i="23916"/>
  <c r="CV356" i="23916"/>
  <c r="GB356" i="23916"/>
  <c r="GC356" i="23916" s="1"/>
  <c r="GJ356" i="23916"/>
  <c r="GK356" i="23916" s="1"/>
  <c r="GF357" i="23916"/>
  <c r="GN357" i="23916"/>
  <c r="GO357" i="23916" s="1"/>
  <c r="CV357" i="23916"/>
  <c r="R356" i="23916"/>
  <c r="L359" i="23916"/>
  <c r="AB359" i="23916"/>
  <c r="AJ359" i="23916"/>
  <c r="AR359" i="23916"/>
  <c r="CT359" i="23916"/>
  <c r="FJ359" i="23916"/>
  <c r="FK359" i="23916" s="1"/>
  <c r="FV351" i="23916"/>
  <c r="FW351" i="23916" s="1"/>
  <c r="FX351" i="23916"/>
  <c r="GB351" i="23916"/>
  <c r="GC351" i="23916" s="1"/>
  <c r="GF351" i="23916"/>
  <c r="GG351" i="23916" s="1"/>
  <c r="GJ351" i="23916"/>
  <c r="GK351" i="23916" s="1"/>
  <c r="GN351" i="23916"/>
  <c r="GO351" i="23916" s="1"/>
  <c r="CC354" i="23916"/>
  <c r="FX354" i="23916" s="1"/>
  <c r="DA354" i="23916"/>
  <c r="DI354" i="23916"/>
  <c r="GF354" i="23916" s="1"/>
  <c r="DS354" i="23916"/>
  <c r="EA354" i="23916"/>
  <c r="EI354" i="23916"/>
  <c r="EM354" i="23916"/>
  <c r="EN354" i="23916" s="1"/>
  <c r="EQ354" i="23916"/>
  <c r="FM357" i="23916"/>
  <c r="FQ357" i="23916"/>
  <c r="FU357" i="23916"/>
  <c r="FY357" i="23916"/>
  <c r="DU357" i="23916"/>
  <c r="ED357" i="23916" s="1"/>
  <c r="P356" i="23916"/>
  <c r="CM359" i="23916"/>
  <c r="CV359" i="23916" s="1"/>
  <c r="GJ446" i="23916"/>
  <c r="GN446" i="23916"/>
  <c r="T347" i="23916"/>
  <c r="FX352" i="23916"/>
  <c r="FY352" i="23916" s="1"/>
  <c r="CP352" i="23916"/>
  <c r="CV351" i="23916"/>
  <c r="DD351" i="23916"/>
  <c r="DL351" i="23916"/>
  <c r="EB351" i="23916"/>
  <c r="BG354" i="23916"/>
  <c r="FT354" i="23916" s="1"/>
  <c r="FU354" i="23916" s="1"/>
  <c r="CU354" i="23916"/>
  <c r="DK354" i="23916"/>
  <c r="GH354" i="23916" s="1"/>
  <c r="FJ354" i="23916"/>
  <c r="FK354" i="23916" s="1"/>
  <c r="DV356" i="23916"/>
  <c r="ER356" i="23916"/>
  <c r="FF356" i="23916"/>
  <c r="FF357" i="23916" s="1"/>
  <c r="FG357" i="23916" s="1"/>
  <c r="CX357" i="23916"/>
  <c r="P357" i="23916"/>
  <c r="X357" i="23916"/>
  <c r="AT359" i="23916"/>
  <c r="AX359" i="23916"/>
  <c r="FJ374" i="23916"/>
  <c r="L345" i="23916"/>
  <c r="P345" i="23916"/>
  <c r="ER351" i="23916"/>
  <c r="CH352" i="23916"/>
  <c r="DR351" i="23916"/>
  <c r="DZ351" i="23916"/>
  <c r="CY357" i="23916"/>
  <c r="FF369" i="23916"/>
  <c r="FG369" i="23916" s="1"/>
  <c r="FR370" i="23916"/>
  <c r="FS370" i="23916" s="1"/>
  <c r="K446" i="23916"/>
  <c r="K440" i="23916"/>
  <c r="CU446" i="23916"/>
  <c r="CU440" i="23916"/>
  <c r="CV440" i="23916" s="1"/>
  <c r="CY446" i="23916"/>
  <c r="CY440" i="23916"/>
  <c r="DC446" i="23916"/>
  <c r="DC440" i="23916"/>
  <c r="DD440" i="23916" s="1"/>
  <c r="DG446" i="23916"/>
  <c r="DG440" i="23916"/>
  <c r="DK446" i="23916"/>
  <c r="DK440" i="23916"/>
  <c r="DO446" i="23916"/>
  <c r="DO440" i="23916"/>
  <c r="DS446" i="23916"/>
  <c r="DS440" i="23916"/>
  <c r="DT440" i="23916" s="1"/>
  <c r="DW446" i="23916"/>
  <c r="DW440" i="23916"/>
  <c r="DX440" i="23916" s="1"/>
  <c r="EA446" i="23916"/>
  <c r="EA440" i="23916"/>
  <c r="EB440" i="23916" s="1"/>
  <c r="EE446" i="23916"/>
  <c r="EE440" i="23916"/>
  <c r="EF440" i="23916" s="1"/>
  <c r="EI446" i="23916"/>
  <c r="EI440" i="23916"/>
  <c r="EJ440" i="23916" s="1"/>
  <c r="EM446" i="23916"/>
  <c r="EM440" i="23916"/>
  <c r="EN440" i="23916" s="1"/>
  <c r="EQ372" i="23916"/>
  <c r="FL371" i="23916"/>
  <c r="FM371" i="23916" s="1"/>
  <c r="FS372" i="23916"/>
  <c r="FW372" i="23916"/>
  <c r="GA372" i="23916"/>
  <c r="FT373" i="23916"/>
  <c r="FW373" i="23916" s="1"/>
  <c r="GF373" i="23916"/>
  <c r="GG373" i="23916" s="1"/>
  <c r="GJ373" i="23916"/>
  <c r="GK373" i="23916" s="1"/>
  <c r="GN373" i="23916"/>
  <c r="GO373" i="23916" s="1"/>
  <c r="FO372" i="23916"/>
  <c r="N369" i="23916"/>
  <c r="E377" i="23916"/>
  <c r="E346" i="23916" s="1"/>
  <c r="FK380" i="23916"/>
  <c r="FS380" i="23916"/>
  <c r="GA380" i="23916"/>
  <c r="FK390" i="23916"/>
  <c r="Z392" i="23916"/>
  <c r="FJ392" i="23916"/>
  <c r="AD392" i="23916"/>
  <c r="AH392" i="23916"/>
  <c r="FL392" i="23916"/>
  <c r="AL392" i="23916"/>
  <c r="AP392" i="23916"/>
  <c r="FN392" i="23916"/>
  <c r="AT392" i="23916"/>
  <c r="AX392" i="23916"/>
  <c r="FP392" i="23916"/>
  <c r="BB392" i="23916"/>
  <c r="BF392" i="23916"/>
  <c r="FR392" i="23916"/>
  <c r="FS392" i="23916" s="1"/>
  <c r="BJ392" i="23916"/>
  <c r="FT392" i="23916"/>
  <c r="BN392" i="23916"/>
  <c r="BR392" i="23916"/>
  <c r="BV392" i="23916"/>
  <c r="FV392" i="23916"/>
  <c r="FW392" i="23916" s="1"/>
  <c r="BZ392" i="23916"/>
  <c r="FX392" i="23916"/>
  <c r="FY392" i="23916" s="1"/>
  <c r="CD392" i="23916"/>
  <c r="CZ391" i="23916"/>
  <c r="EO392" i="23916"/>
  <c r="GN391" i="23916"/>
  <c r="FI405" i="23916"/>
  <c r="FQ405" i="23916"/>
  <c r="FU405" i="23916"/>
  <c r="FY405" i="23916"/>
  <c r="GC405" i="23916"/>
  <c r="GG405" i="23916"/>
  <c r="GK405" i="23916"/>
  <c r="GO405" i="23916"/>
  <c r="CT409" i="23916"/>
  <c r="DB409" i="23916"/>
  <c r="DF409" i="23916"/>
  <c r="DJ409" i="23916"/>
  <c r="DN409" i="23916"/>
  <c r="DR409" i="23916"/>
  <c r="DV409" i="23916"/>
  <c r="DZ409" i="23916"/>
  <c r="ED409" i="23916"/>
  <c r="EH409" i="23916"/>
  <c r="EL409" i="23916"/>
  <c r="EP409" i="23916"/>
  <c r="AF400" i="23916"/>
  <c r="X400" i="23916"/>
  <c r="FZ414" i="23916"/>
  <c r="C446" i="23916"/>
  <c r="C440" i="23916"/>
  <c r="G446" i="23916"/>
  <c r="G440" i="23916"/>
  <c r="M440" i="23916"/>
  <c r="M446" i="23916"/>
  <c r="FD440" i="23916"/>
  <c r="FD446" i="23916"/>
  <c r="GF372" i="23916"/>
  <c r="FY373" i="23916"/>
  <c r="GC373" i="23916"/>
  <c r="L372" i="23916"/>
  <c r="N374" i="23916"/>
  <c r="P372" i="23916"/>
  <c r="R374" i="23916"/>
  <c r="T372" i="23916"/>
  <c r="GJ374" i="23916"/>
  <c r="GN374" i="23916"/>
  <c r="FM391" i="23916"/>
  <c r="T391" i="23916"/>
  <c r="AF391" i="23916"/>
  <c r="CT391" i="23916"/>
  <c r="CS392" i="23916"/>
  <c r="GB391" i="23916"/>
  <c r="DB391" i="23916"/>
  <c r="DA392" i="23916"/>
  <c r="DJ391" i="23916"/>
  <c r="DI392" i="23916"/>
  <c r="GF391" i="23916"/>
  <c r="DR391" i="23916"/>
  <c r="DQ392" i="23916"/>
  <c r="DZ391" i="23916"/>
  <c r="DY392" i="23916"/>
  <c r="GJ391" i="23916"/>
  <c r="EH391" i="23916"/>
  <c r="EG392" i="23916"/>
  <c r="FN414" i="23916"/>
  <c r="FN409" i="23916"/>
  <c r="FO413" i="23916"/>
  <c r="FR414" i="23916"/>
  <c r="FR429" i="23916" s="1"/>
  <c r="FR409" i="23916"/>
  <c r="FS413" i="23916"/>
  <c r="FW413" i="23916"/>
  <c r="FV409" i="23916"/>
  <c r="GA413" i="23916"/>
  <c r="FZ409" i="23916"/>
  <c r="GD414" i="23916"/>
  <c r="GD409" i="23916"/>
  <c r="GE413" i="23916"/>
  <c r="GH414" i="23916"/>
  <c r="GH409" i="23916"/>
  <c r="GI413" i="23916"/>
  <c r="GM413" i="23916"/>
  <c r="GL409" i="23916"/>
  <c r="FJ369" i="23916"/>
  <c r="FK369" i="23916" s="1"/>
  <c r="S446" i="23916"/>
  <c r="S440" i="23916"/>
  <c r="T440" i="23916" s="1"/>
  <c r="CW446" i="23916"/>
  <c r="CW440" i="23916"/>
  <c r="DA446" i="23916"/>
  <c r="DA440" i="23916"/>
  <c r="DB440" i="23916" s="1"/>
  <c r="DE446" i="23916"/>
  <c r="DE440" i="23916"/>
  <c r="DF440" i="23916" s="1"/>
  <c r="DM446" i="23916"/>
  <c r="DM440" i="23916"/>
  <c r="DU446" i="23916"/>
  <c r="DU440" i="23916"/>
  <c r="DY446" i="23916"/>
  <c r="DY440" i="23916"/>
  <c r="EC446" i="23916"/>
  <c r="EC440" i="23916"/>
  <c r="ED440" i="23916" s="1"/>
  <c r="EG446" i="23916"/>
  <c r="EG440" i="23916"/>
  <c r="EH440" i="23916" s="1"/>
  <c r="EK446" i="23916"/>
  <c r="EK440" i="23916"/>
  <c r="EL440" i="23916" s="1"/>
  <c r="EO446" i="23916"/>
  <c r="EO440" i="23916"/>
  <c r="EP440" i="23916" s="1"/>
  <c r="CV373" i="23916"/>
  <c r="DL373" i="23916"/>
  <c r="EB373" i="23916"/>
  <c r="DC374" i="23916"/>
  <c r="FF371" i="23916"/>
  <c r="FG371" i="23916" s="1"/>
  <c r="FR373" i="23916"/>
  <c r="FS373" i="23916" s="1"/>
  <c r="T369" i="23916"/>
  <c r="GI391" i="23916"/>
  <c r="CV391" i="23916"/>
  <c r="AB400" i="23916"/>
  <c r="T400" i="23916"/>
  <c r="CB400" i="23916"/>
  <c r="BT400" i="23916"/>
  <c r="EU404" i="23916"/>
  <c r="ET404" i="23916"/>
  <c r="FV414" i="23916"/>
  <c r="FV429" i="23916" s="1"/>
  <c r="GF371" i="23916"/>
  <c r="GG371" i="23916" s="1"/>
  <c r="DD371" i="23916"/>
  <c r="E446" i="23916"/>
  <c r="E440" i="23916"/>
  <c r="I446" i="23916"/>
  <c r="I440" i="23916"/>
  <c r="CX372" i="23916"/>
  <c r="DB372" i="23916"/>
  <c r="DF372" i="23916"/>
  <c r="DJ372" i="23916"/>
  <c r="DN372" i="23916"/>
  <c r="DR372" i="23916"/>
  <c r="DV372" i="23916"/>
  <c r="DZ372" i="23916"/>
  <c r="ED372" i="23916"/>
  <c r="EH372" i="23916"/>
  <c r="EL372" i="23916"/>
  <c r="EP372" i="23916"/>
  <c r="CV374" i="23916"/>
  <c r="CZ374" i="23916"/>
  <c r="DH374" i="23916"/>
  <c r="DP374" i="23916"/>
  <c r="DT374" i="23916"/>
  <c r="DX374" i="23916"/>
  <c r="EB374" i="23916"/>
  <c r="EF374" i="23916"/>
  <c r="EJ374" i="23916"/>
  <c r="EN374" i="23916"/>
  <c r="FB446" i="23916"/>
  <c r="FB440" i="23916"/>
  <c r="FF372" i="23916"/>
  <c r="FI372" i="23916" s="1"/>
  <c r="FJ372" i="23916"/>
  <c r="FM372" i="23916" s="1"/>
  <c r="GD372" i="23916"/>
  <c r="GH372" i="23916"/>
  <c r="GK372" i="23916" s="1"/>
  <c r="GL372" i="23916"/>
  <c r="FE372" i="23916"/>
  <c r="L374" i="23916"/>
  <c r="N372" i="23916"/>
  <c r="R372" i="23916"/>
  <c r="V372" i="23916"/>
  <c r="FF374" i="23916"/>
  <c r="GD374" i="23916"/>
  <c r="GE374" i="23916" s="1"/>
  <c r="GH374" i="23916"/>
  <c r="GL374" i="23916"/>
  <c r="FI380" i="23916"/>
  <c r="FQ380" i="23916"/>
  <c r="FY380" i="23916"/>
  <c r="GO380" i="23916"/>
  <c r="FQ390" i="23916"/>
  <c r="FY390" i="23916"/>
  <c r="GG390" i="23916"/>
  <c r="GO390" i="23916"/>
  <c r="FQ391" i="23916"/>
  <c r="FY391" i="23916"/>
  <c r="GM391" i="23916"/>
  <c r="W392" i="23916"/>
  <c r="X391" i="23916"/>
  <c r="CX391" i="23916"/>
  <c r="CW392" i="23916"/>
  <c r="CX392" i="23916" s="1"/>
  <c r="DF391" i="23916"/>
  <c r="DE392" i="23916"/>
  <c r="DN391" i="23916"/>
  <c r="DM392" i="23916"/>
  <c r="DV391" i="23916"/>
  <c r="DU392" i="23916"/>
  <c r="ED391" i="23916"/>
  <c r="EC392" i="23916"/>
  <c r="EL391" i="23916"/>
  <c r="EK392" i="23916"/>
  <c r="GL414" i="23916"/>
  <c r="GL429" i="23916" s="1"/>
  <c r="V391" i="23916"/>
  <c r="FF395" i="23916"/>
  <c r="FG395" i="23916" s="1"/>
  <c r="FN395" i="23916"/>
  <c r="FV395" i="23916"/>
  <c r="GD395" i="23916"/>
  <c r="GH395" i="23916"/>
  <c r="GI395" i="23916" s="1"/>
  <c r="GL395" i="23916"/>
  <c r="GM395" i="23916" s="1"/>
  <c r="BX394" i="23916"/>
  <c r="P438" i="23916"/>
  <c r="X438" i="23916"/>
  <c r="AF438" i="23916"/>
  <c r="AN438" i="23916"/>
  <c r="AV438" i="23916"/>
  <c r="BD438" i="23916"/>
  <c r="BL438" i="23916"/>
  <c r="BT438" i="23916"/>
  <c r="CB438" i="23916"/>
  <c r="DH438" i="23916"/>
  <c r="DP438" i="23916"/>
  <c r="DX438" i="23916"/>
  <c r="EF438" i="23916"/>
  <c r="EN438" i="23916"/>
  <c r="FF436" i="23916"/>
  <c r="FG436" i="23916" s="1"/>
  <c r="FF437" i="23916"/>
  <c r="FG437" i="23916" s="1"/>
  <c r="FF435" i="23916"/>
  <c r="FG435" i="23916" s="1"/>
  <c r="FF429" i="23916"/>
  <c r="FF428" i="23916"/>
  <c r="FF427" i="23916"/>
  <c r="FF426" i="23916"/>
  <c r="FJ437" i="23916"/>
  <c r="FJ436" i="23916"/>
  <c r="FJ435" i="23916"/>
  <c r="FJ428" i="23916"/>
  <c r="FJ427" i="23916"/>
  <c r="FJ426" i="23916"/>
  <c r="FN437" i="23916"/>
  <c r="FN436" i="23916"/>
  <c r="FN435" i="23916"/>
  <c r="FN429" i="23916"/>
  <c r="FN428" i="23916"/>
  <c r="FN427" i="23916"/>
  <c r="FN426" i="23916"/>
  <c r="FR437" i="23916"/>
  <c r="FR436" i="23916"/>
  <c r="FR435" i="23916"/>
  <c r="FR426" i="23916"/>
  <c r="FV437" i="23916"/>
  <c r="FV436" i="23916"/>
  <c r="FV435" i="23916"/>
  <c r="FV428" i="23916"/>
  <c r="FV427" i="23916"/>
  <c r="FV426" i="23916"/>
  <c r="FZ437" i="23916"/>
  <c r="FZ436" i="23916"/>
  <c r="FZ435" i="23916"/>
  <c r="FZ429" i="23916"/>
  <c r="FZ428" i="23916"/>
  <c r="FZ427" i="23916"/>
  <c r="FZ426" i="23916"/>
  <c r="GD437" i="23916"/>
  <c r="GD436" i="23916"/>
  <c r="GD435" i="23916"/>
  <c r="GD429" i="23916"/>
  <c r="GD428" i="23916"/>
  <c r="GD427" i="23916"/>
  <c r="GD426" i="23916"/>
  <c r="GH437" i="23916"/>
  <c r="GH436" i="23916"/>
  <c r="GH435" i="23916"/>
  <c r="GH429" i="23916"/>
  <c r="GH428" i="23916"/>
  <c r="GH427" i="23916"/>
  <c r="GH426" i="23916"/>
  <c r="GL437" i="23916"/>
  <c r="GL436" i="23916"/>
  <c r="GL435" i="23916"/>
  <c r="GL427" i="23916"/>
  <c r="R405" i="23916"/>
  <c r="Z405" i="23916"/>
  <c r="AH405" i="23916"/>
  <c r="AP405" i="23916"/>
  <c r="AX405" i="23916"/>
  <c r="BF405" i="23916"/>
  <c r="BN405" i="23916"/>
  <c r="BV405" i="23916"/>
  <c r="CD405" i="23916"/>
  <c r="CL405" i="23916"/>
  <c r="CT405" i="23916"/>
  <c r="DB405" i="23916"/>
  <c r="DZ405" i="23916"/>
  <c r="EH405" i="23916"/>
  <c r="EP405" i="23916"/>
  <c r="P409" i="23916"/>
  <c r="X409" i="23916"/>
  <c r="AF409" i="23916"/>
  <c r="AN409" i="23916"/>
  <c r="AV409" i="23916"/>
  <c r="BD409" i="23916"/>
  <c r="BL409" i="23916"/>
  <c r="BT409" i="23916"/>
  <c r="CB409" i="23916"/>
  <c r="CI409" i="23916"/>
  <c r="CJ409" i="23916" s="1"/>
  <c r="EU411" i="23916"/>
  <c r="FH409" i="23916"/>
  <c r="FI409" i="23916" s="1"/>
  <c r="FL409" i="23916"/>
  <c r="FM409" i="23916" s="1"/>
  <c r="FP409" i="23916"/>
  <c r="FQ409" i="23916" s="1"/>
  <c r="FT409" i="23916"/>
  <c r="FU409" i="23916" s="1"/>
  <c r="FX409" i="23916"/>
  <c r="GB409" i="23916"/>
  <c r="GC409" i="23916" s="1"/>
  <c r="GF409" i="23916"/>
  <c r="GG409" i="23916" s="1"/>
  <c r="GJ409" i="23916"/>
  <c r="GK409" i="23916" s="1"/>
  <c r="GN409" i="23916"/>
  <c r="GO409" i="23916" s="1"/>
  <c r="FN439" i="23916"/>
  <c r="FN440" i="23916"/>
  <c r="FN438" i="23916"/>
  <c r="FN415" i="23916"/>
  <c r="FO415" i="23916" s="1"/>
  <c r="FO412" i="23916"/>
  <c r="FT439" i="23916"/>
  <c r="FT438" i="23916"/>
  <c r="FT440" i="23916"/>
  <c r="GD439" i="23916"/>
  <c r="GD440" i="23916"/>
  <c r="GD438" i="23916"/>
  <c r="GD415" i="23916"/>
  <c r="GE415" i="23916" s="1"/>
  <c r="GE412" i="23916"/>
  <c r="GJ439" i="23916"/>
  <c r="GJ438" i="23916"/>
  <c r="GJ440" i="23916"/>
  <c r="FJ432" i="23916"/>
  <c r="FJ430" i="23916"/>
  <c r="FT414" i="23916"/>
  <c r="GJ414" i="23916"/>
  <c r="CG440" i="23916"/>
  <c r="CH440" i="23916" s="1"/>
  <c r="CG438" i="23916"/>
  <c r="CH438" i="23916" s="1"/>
  <c r="CG437" i="23916"/>
  <c r="CH437" i="23916" s="1"/>
  <c r="CG436" i="23916"/>
  <c r="CH436" i="23916" s="1"/>
  <c r="CG439" i="23916"/>
  <c r="CH439" i="23916" s="1"/>
  <c r="CG435" i="23916"/>
  <c r="CH435" i="23916" s="1"/>
  <c r="CH412" i="23916"/>
  <c r="CG415" i="23916"/>
  <c r="CH415" i="23916" s="1"/>
  <c r="CG414" i="23916"/>
  <c r="CP412" i="23916"/>
  <c r="DZ415" i="23916"/>
  <c r="CU392" i="23916"/>
  <c r="CV392" i="23916" s="1"/>
  <c r="CY392" i="23916"/>
  <c r="CZ392" i="23916" s="1"/>
  <c r="DC392" i="23916"/>
  <c r="DG392" i="23916"/>
  <c r="DH392" i="23916" s="1"/>
  <c r="DK392" i="23916"/>
  <c r="DO392" i="23916"/>
  <c r="DS392" i="23916"/>
  <c r="DW392" i="23916"/>
  <c r="DX392" i="23916" s="1"/>
  <c r="EA392" i="23916"/>
  <c r="EE392" i="23916"/>
  <c r="EI392" i="23916"/>
  <c r="CN413" i="23916"/>
  <c r="CM414" i="23916"/>
  <c r="CR413" i="23916"/>
  <c r="CQ414" i="23916"/>
  <c r="CV413" i="23916"/>
  <c r="CU414" i="23916"/>
  <c r="CZ413" i="23916"/>
  <c r="CY414" i="23916"/>
  <c r="DD413" i="23916"/>
  <c r="DC414" i="23916"/>
  <c r="DH413" i="23916"/>
  <c r="DG414" i="23916"/>
  <c r="DL413" i="23916"/>
  <c r="DK414" i="23916"/>
  <c r="DP413" i="23916"/>
  <c r="DO414" i="23916"/>
  <c r="DT413" i="23916"/>
  <c r="DS414" i="23916"/>
  <c r="DX413" i="23916"/>
  <c r="DW414" i="23916"/>
  <c r="EB413" i="23916"/>
  <c r="EA414" i="23916"/>
  <c r="EF413" i="23916"/>
  <c r="EE414" i="23916"/>
  <c r="EJ413" i="23916"/>
  <c r="EI414" i="23916"/>
  <c r="EN413" i="23916"/>
  <c r="EM414" i="23916"/>
  <c r="ER413" i="23916"/>
  <c r="BO395" i="23916"/>
  <c r="BP395" i="23916" s="1"/>
  <c r="CK395" i="23916"/>
  <c r="CL395" i="23916" s="1"/>
  <c r="CS395" i="23916"/>
  <c r="DA395" i="23916"/>
  <c r="DB395" i="23916" s="1"/>
  <c r="DI395" i="23916"/>
  <c r="DQ395" i="23916"/>
  <c r="DY395" i="23916"/>
  <c r="EG395" i="23916"/>
  <c r="EH395" i="23916" s="1"/>
  <c r="EO395" i="23916"/>
  <c r="FH395" i="23916"/>
  <c r="FI395" i="23916" s="1"/>
  <c r="FP395" i="23916"/>
  <c r="FX395" i="23916"/>
  <c r="FY395" i="23916" s="1"/>
  <c r="GQ396" i="23916"/>
  <c r="T399" i="23916"/>
  <c r="X399" i="23916"/>
  <c r="AB399" i="23916"/>
  <c r="AF399" i="23916"/>
  <c r="U400" i="23916"/>
  <c r="R438" i="23916"/>
  <c r="Z438" i="23916"/>
  <c r="AH438" i="23916"/>
  <c r="AP438" i="23916"/>
  <c r="AX438" i="23916"/>
  <c r="BF438" i="23916"/>
  <c r="BN438" i="23916"/>
  <c r="BV438" i="23916"/>
  <c r="CD438" i="23916"/>
  <c r="CL438" i="23916"/>
  <c r="CT438" i="23916"/>
  <c r="DB438" i="23916"/>
  <c r="EH438" i="23916"/>
  <c r="EP438" i="23916"/>
  <c r="FJ405" i="23916"/>
  <c r="FK405" i="23916" s="1"/>
  <c r="P405" i="23916"/>
  <c r="X405" i="23916"/>
  <c r="AF405" i="23916"/>
  <c r="AN405" i="23916"/>
  <c r="AV405" i="23916"/>
  <c r="BD405" i="23916"/>
  <c r="BL405" i="23916"/>
  <c r="BT405" i="23916"/>
  <c r="CB405" i="23916"/>
  <c r="CZ405" i="23916"/>
  <c r="DH405" i="23916"/>
  <c r="DP405" i="23916"/>
  <c r="DX405" i="23916"/>
  <c r="EF405" i="23916"/>
  <c r="EN405" i="23916"/>
  <c r="FG404" i="23916"/>
  <c r="FO404" i="23916"/>
  <c r="FW404" i="23916"/>
  <c r="GE404" i="23916"/>
  <c r="GM404" i="23916"/>
  <c r="R409" i="23916"/>
  <c r="Z409" i="23916"/>
  <c r="AH409" i="23916"/>
  <c r="AP409" i="23916"/>
  <c r="AX409" i="23916"/>
  <c r="BF409" i="23916"/>
  <c r="BN409" i="23916"/>
  <c r="BV409" i="23916"/>
  <c r="CU409" i="23916"/>
  <c r="DC409" i="23916"/>
  <c r="DK409" i="23916"/>
  <c r="DS409" i="23916"/>
  <c r="EA409" i="23916"/>
  <c r="EI409" i="23916"/>
  <c r="FJ439" i="23916"/>
  <c r="FJ440" i="23916"/>
  <c r="FJ438" i="23916"/>
  <c r="FJ415" i="23916"/>
  <c r="FK412" i="23916"/>
  <c r="FP439" i="23916"/>
  <c r="FQ439" i="23916" s="1"/>
  <c r="FP438" i="23916"/>
  <c r="FQ438" i="23916" s="1"/>
  <c r="FP440" i="23916"/>
  <c r="FQ440" i="23916" s="1"/>
  <c r="FU412" i="23916"/>
  <c r="FZ439" i="23916"/>
  <c r="FZ440" i="23916"/>
  <c r="FZ438" i="23916"/>
  <c r="FZ415" i="23916"/>
  <c r="GA412" i="23916"/>
  <c r="GF439" i="23916"/>
  <c r="GG439" i="23916" s="1"/>
  <c r="GF438" i="23916"/>
  <c r="GG438" i="23916" s="1"/>
  <c r="GF440" i="23916"/>
  <c r="GK412" i="23916"/>
  <c r="FF432" i="23916"/>
  <c r="FF431" i="23916"/>
  <c r="FF430" i="23916"/>
  <c r="FK414" i="23916"/>
  <c r="FP414" i="23916"/>
  <c r="GF414" i="23916"/>
  <c r="GF426" i="23916" s="1"/>
  <c r="GG426" i="23916" s="1"/>
  <c r="CI440" i="23916"/>
  <c r="CJ440" i="23916" s="1"/>
  <c r="CI439" i="23916"/>
  <c r="CJ439" i="23916" s="1"/>
  <c r="CI435" i="23916"/>
  <c r="CJ435" i="23916" s="1"/>
  <c r="CI438" i="23916"/>
  <c r="CJ438" i="23916" s="1"/>
  <c r="CI437" i="23916"/>
  <c r="CJ437" i="23916" s="1"/>
  <c r="CI436" i="23916"/>
  <c r="CJ436" i="23916" s="1"/>
  <c r="CJ412" i="23916"/>
  <c r="CI415" i="23916"/>
  <c r="CJ415" i="23916" s="1"/>
  <c r="CI414" i="23916"/>
  <c r="CI400" i="23916" s="1"/>
  <c r="CJ400" i="23916" s="1"/>
  <c r="CK415" i="23916"/>
  <c r="CL415" i="23916" s="1"/>
  <c r="DI440" i="23916"/>
  <c r="DI439" i="23916"/>
  <c r="DJ439" i="23916" s="1"/>
  <c r="DI437" i="23916"/>
  <c r="DJ437" i="23916" s="1"/>
  <c r="DI436" i="23916"/>
  <c r="DJ436" i="23916" s="1"/>
  <c r="DI435" i="23916"/>
  <c r="DJ435" i="23916" s="1"/>
  <c r="DI438" i="23916"/>
  <c r="DJ438" i="23916" s="1"/>
  <c r="DJ412" i="23916"/>
  <c r="DK415" i="23916"/>
  <c r="DL415" i="23916" s="1"/>
  <c r="DI415" i="23916"/>
  <c r="DJ415" i="23916" s="1"/>
  <c r="DI414" i="23916"/>
  <c r="FB429" i="23916"/>
  <c r="FB367" i="23916" s="1"/>
  <c r="FB431" i="23916"/>
  <c r="FB427" i="23916"/>
  <c r="FB430" i="23916"/>
  <c r="FB426" i="23916"/>
  <c r="FB432" i="23916"/>
  <c r="FB428" i="23916"/>
  <c r="E430" i="23916"/>
  <c r="E426" i="23916"/>
  <c r="E432" i="23916"/>
  <c r="E428" i="23916"/>
  <c r="E431" i="23916"/>
  <c r="E427" i="23916"/>
  <c r="E429" i="23916"/>
  <c r="E367" i="23916" s="1"/>
  <c r="E416" i="23916"/>
  <c r="E419" i="23916" s="1"/>
  <c r="I432" i="23916"/>
  <c r="I428" i="23916"/>
  <c r="I430" i="23916"/>
  <c r="I426" i="23916"/>
  <c r="I429" i="23916"/>
  <c r="I367" i="23916" s="1"/>
  <c r="I431" i="23916"/>
  <c r="I427" i="23916"/>
  <c r="I416" i="23916"/>
  <c r="BO414" i="23916"/>
  <c r="BX413" i="23916"/>
  <c r="BP413" i="23916"/>
  <c r="L438" i="23916"/>
  <c r="T438" i="23916"/>
  <c r="AB438" i="23916"/>
  <c r="AJ438" i="23916"/>
  <c r="AR438" i="23916"/>
  <c r="AZ438" i="23916"/>
  <c r="BH438" i="23916"/>
  <c r="BP438" i="23916"/>
  <c r="BX438" i="23916"/>
  <c r="CV438" i="23916"/>
  <c r="DD438" i="23916"/>
  <c r="DL438" i="23916"/>
  <c r="DT438" i="23916"/>
  <c r="EB438" i="23916"/>
  <c r="EJ438" i="23916"/>
  <c r="FH436" i="23916"/>
  <c r="FI436" i="23916" s="1"/>
  <c r="FH435" i="23916"/>
  <c r="FI435" i="23916" s="1"/>
  <c r="FH437" i="23916"/>
  <c r="FI437" i="23916" s="1"/>
  <c r="FH429" i="23916"/>
  <c r="FH428" i="23916"/>
  <c r="FI428" i="23916" s="1"/>
  <c r="FH427" i="23916"/>
  <c r="FI427" i="23916" s="1"/>
  <c r="FH426" i="23916"/>
  <c r="FI426" i="23916" s="1"/>
  <c r="FL437" i="23916"/>
  <c r="FM437" i="23916" s="1"/>
  <c r="FL436" i="23916"/>
  <c r="FM436" i="23916" s="1"/>
  <c r="FL435" i="23916"/>
  <c r="FM435" i="23916" s="1"/>
  <c r="FP437" i="23916"/>
  <c r="FQ437" i="23916" s="1"/>
  <c r="FP436" i="23916"/>
  <c r="FQ436" i="23916" s="1"/>
  <c r="FP435" i="23916"/>
  <c r="FQ435" i="23916" s="1"/>
  <c r="FP429" i="23916"/>
  <c r="FP428" i="23916"/>
  <c r="FQ428" i="23916" s="1"/>
  <c r="FP427" i="23916"/>
  <c r="FQ427" i="23916" s="1"/>
  <c r="FP426" i="23916"/>
  <c r="FQ426" i="23916" s="1"/>
  <c r="FT437" i="23916"/>
  <c r="FU437" i="23916" s="1"/>
  <c r="FT435" i="23916"/>
  <c r="FT436" i="23916"/>
  <c r="FU436" i="23916" s="1"/>
  <c r="FT429" i="23916"/>
  <c r="FT428" i="23916"/>
  <c r="FT427" i="23916"/>
  <c r="FT426" i="23916"/>
  <c r="FU426" i="23916" s="1"/>
  <c r="FX437" i="23916"/>
  <c r="FY437" i="23916" s="1"/>
  <c r="FX436" i="23916"/>
  <c r="FY436" i="23916" s="1"/>
  <c r="FX435" i="23916"/>
  <c r="FY435" i="23916" s="1"/>
  <c r="GB437" i="23916"/>
  <c r="GC437" i="23916" s="1"/>
  <c r="GB436" i="23916"/>
  <c r="GC436" i="23916" s="1"/>
  <c r="GB435" i="23916"/>
  <c r="GC435" i="23916" s="1"/>
  <c r="GF437" i="23916"/>
  <c r="GG437" i="23916" s="1"/>
  <c r="GF436" i="23916"/>
  <c r="GG436" i="23916" s="1"/>
  <c r="GF435" i="23916"/>
  <c r="GG435" i="23916" s="1"/>
  <c r="GF427" i="23916"/>
  <c r="GG427" i="23916" s="1"/>
  <c r="GJ437" i="23916"/>
  <c r="GK437" i="23916" s="1"/>
  <c r="GJ435" i="23916"/>
  <c r="GJ436" i="23916"/>
  <c r="GK436" i="23916" s="1"/>
  <c r="GJ429" i="23916"/>
  <c r="GJ428" i="23916"/>
  <c r="GK428" i="23916" s="1"/>
  <c r="GJ427" i="23916"/>
  <c r="GK427" i="23916" s="1"/>
  <c r="GJ426" i="23916"/>
  <c r="GK426" i="23916" s="1"/>
  <c r="GN437" i="23916"/>
  <c r="GO437" i="23916" s="1"/>
  <c r="GN436" i="23916"/>
  <c r="GO436" i="23916" s="1"/>
  <c r="GN435" i="23916"/>
  <c r="GO435" i="23916" s="1"/>
  <c r="ER404" i="23916"/>
  <c r="FM404" i="23916"/>
  <c r="FU404" i="23916"/>
  <c r="GC404" i="23916"/>
  <c r="GK404" i="23916"/>
  <c r="L409" i="23916"/>
  <c r="T409" i="23916"/>
  <c r="AB409" i="23916"/>
  <c r="AJ409" i="23916"/>
  <c r="AR409" i="23916"/>
  <c r="AZ409" i="23916"/>
  <c r="BH409" i="23916"/>
  <c r="BO409" i="23916"/>
  <c r="BP409" i="23916" s="1"/>
  <c r="CE409" i="23916"/>
  <c r="CF409" i="23916" s="1"/>
  <c r="CM409" i="23916"/>
  <c r="FF439" i="23916"/>
  <c r="FG439" i="23916" s="1"/>
  <c r="FF440" i="23916"/>
  <c r="FG440" i="23916" s="1"/>
  <c r="FF438" i="23916"/>
  <c r="FG438" i="23916" s="1"/>
  <c r="FF415" i="23916"/>
  <c r="FG415" i="23916" s="1"/>
  <c r="FG412" i="23916"/>
  <c r="FL439" i="23916"/>
  <c r="FM439" i="23916" s="1"/>
  <c r="FL438" i="23916"/>
  <c r="FM438" i="23916" s="1"/>
  <c r="FL440" i="23916"/>
  <c r="FM440" i="23916" s="1"/>
  <c r="FV439" i="23916"/>
  <c r="FW439" i="23916" s="1"/>
  <c r="FV440" i="23916"/>
  <c r="FW440" i="23916" s="1"/>
  <c r="FV438" i="23916"/>
  <c r="FW438" i="23916" s="1"/>
  <c r="FV415" i="23916"/>
  <c r="FW412" i="23916"/>
  <c r="GB439" i="23916"/>
  <c r="GC439" i="23916" s="1"/>
  <c r="GB438" i="23916"/>
  <c r="GB440" i="23916"/>
  <c r="GC440" i="23916" s="1"/>
  <c r="GL439" i="23916"/>
  <c r="GM439" i="23916" s="1"/>
  <c r="GL440" i="23916"/>
  <c r="GM440" i="23916" s="1"/>
  <c r="GL438" i="23916"/>
  <c r="GM438" i="23916" s="1"/>
  <c r="GL415" i="23916"/>
  <c r="GM412" i="23916"/>
  <c r="FL414" i="23916"/>
  <c r="FL426" i="23916" s="1"/>
  <c r="FM426" i="23916" s="1"/>
  <c r="GB414" i="23916"/>
  <c r="GB428" i="23916" s="1"/>
  <c r="GC428" i="23916" s="1"/>
  <c r="FH415" i="23916"/>
  <c r="FI415" i="23916" s="1"/>
  <c r="FX415" i="23916"/>
  <c r="FY415" i="23916" s="1"/>
  <c r="GN415" i="23916"/>
  <c r="GO415" i="23916" s="1"/>
  <c r="FD432" i="23916"/>
  <c r="FE432" i="23916" s="1"/>
  <c r="FD431" i="23916"/>
  <c r="FE431" i="23916" s="1"/>
  <c r="FD430" i="23916"/>
  <c r="FE430" i="23916" s="1"/>
  <c r="FD429" i="23916"/>
  <c r="FD428" i="23916"/>
  <c r="FE428" i="23916" s="1"/>
  <c r="FD427" i="23916"/>
  <c r="FE427" i="23916" s="1"/>
  <c r="FD426" i="23916"/>
  <c r="FE426" i="23916" s="1"/>
  <c r="FE414" i="23916"/>
  <c r="BP394" i="23916"/>
  <c r="CL413" i="23916"/>
  <c r="CK414" i="23916"/>
  <c r="CT413" i="23916"/>
  <c r="CS414" i="23916"/>
  <c r="CX413" i="23916"/>
  <c r="CW414" i="23916"/>
  <c r="DB413" i="23916"/>
  <c r="DA414" i="23916"/>
  <c r="DF413" i="23916"/>
  <c r="DE414" i="23916"/>
  <c r="DJ413" i="23916"/>
  <c r="DN413" i="23916"/>
  <c r="DM414" i="23916"/>
  <c r="DR413" i="23916"/>
  <c r="DV413" i="23916"/>
  <c r="DU414" i="23916"/>
  <c r="DZ413" i="23916"/>
  <c r="DY414" i="23916"/>
  <c r="ED413" i="23916"/>
  <c r="EC414" i="23916"/>
  <c r="EH413" i="23916"/>
  <c r="EG414" i="23916"/>
  <c r="EL413" i="23916"/>
  <c r="EK414" i="23916"/>
  <c r="EP413" i="23916"/>
  <c r="EO414" i="23916"/>
  <c r="ES394" i="23916"/>
  <c r="CO395" i="23916"/>
  <c r="CP395" i="23916" s="1"/>
  <c r="CW395" i="23916"/>
  <c r="DE395" i="23916"/>
  <c r="DM395" i="23916"/>
  <c r="DU395" i="23916"/>
  <c r="EC395" i="23916"/>
  <c r="EK395" i="23916"/>
  <c r="FL395" i="23916"/>
  <c r="FM395" i="23916" s="1"/>
  <c r="FT395" i="23916"/>
  <c r="FU395" i="23916" s="1"/>
  <c r="GB395" i="23916"/>
  <c r="GC395" i="23916" s="1"/>
  <c r="GO396" i="23916"/>
  <c r="V399" i="23916"/>
  <c r="BT399" i="23916"/>
  <c r="BX399" i="23916"/>
  <c r="CB399" i="23916"/>
  <c r="N438" i="23916"/>
  <c r="V438" i="23916"/>
  <c r="AD438" i="23916"/>
  <c r="AL438" i="23916"/>
  <c r="AT438" i="23916"/>
  <c r="BB438" i="23916"/>
  <c r="BJ438" i="23916"/>
  <c r="BR438" i="23916"/>
  <c r="BZ438" i="23916"/>
  <c r="DF438" i="23916"/>
  <c r="DN438" i="23916"/>
  <c r="DV438" i="23916"/>
  <c r="ED438" i="23916"/>
  <c r="EL438" i="23916"/>
  <c r="FE438" i="23916"/>
  <c r="L405" i="23916"/>
  <c r="T405" i="23916"/>
  <c r="AB405" i="23916"/>
  <c r="AJ405" i="23916"/>
  <c r="AR405" i="23916"/>
  <c r="AZ405" i="23916"/>
  <c r="BH405" i="23916"/>
  <c r="BP405" i="23916"/>
  <c r="BX405" i="23916"/>
  <c r="CN405" i="23916"/>
  <c r="CV405" i="23916"/>
  <c r="DD405" i="23916"/>
  <c r="DL405" i="23916"/>
  <c r="DT405" i="23916"/>
  <c r="EB405" i="23916"/>
  <c r="EJ405" i="23916"/>
  <c r="FE405" i="23916"/>
  <c r="FK404" i="23916"/>
  <c r="FS404" i="23916"/>
  <c r="GA404" i="23916"/>
  <c r="GI404" i="23916"/>
  <c r="N409" i="23916"/>
  <c r="V409" i="23916"/>
  <c r="AD409" i="23916"/>
  <c r="AL409" i="23916"/>
  <c r="AT409" i="23916"/>
  <c r="BB409" i="23916"/>
  <c r="BJ409" i="23916"/>
  <c r="BR409" i="23916"/>
  <c r="BZ409" i="23916"/>
  <c r="CQ409" i="23916"/>
  <c r="CR409" i="23916" s="1"/>
  <c r="CY409" i="23916"/>
  <c r="DG409" i="23916"/>
  <c r="DO409" i="23916"/>
  <c r="DP409" i="23916" s="1"/>
  <c r="DW409" i="23916"/>
  <c r="EE409" i="23916"/>
  <c r="EM409" i="23916"/>
  <c r="FH439" i="23916"/>
  <c r="FH438" i="23916"/>
  <c r="FI438" i="23916" s="1"/>
  <c r="FH440" i="23916"/>
  <c r="FI440" i="23916" s="1"/>
  <c r="FM412" i="23916"/>
  <c r="FR439" i="23916"/>
  <c r="FS439" i="23916" s="1"/>
  <c r="FR440" i="23916"/>
  <c r="FR438" i="23916"/>
  <c r="FS438" i="23916" s="1"/>
  <c r="FR415" i="23916"/>
  <c r="FS415" i="23916" s="1"/>
  <c r="FS412" i="23916"/>
  <c r="FX439" i="23916"/>
  <c r="FX438" i="23916"/>
  <c r="FY438" i="23916" s="1"/>
  <c r="FX440" i="23916"/>
  <c r="FY440" i="23916" s="1"/>
  <c r="GC412" i="23916"/>
  <c r="GH439" i="23916"/>
  <c r="GI439" i="23916" s="1"/>
  <c r="GH440" i="23916"/>
  <c r="GI440" i="23916" s="1"/>
  <c r="GH438" i="23916"/>
  <c r="GH415" i="23916"/>
  <c r="GI415" i="23916" s="1"/>
  <c r="GI412" i="23916"/>
  <c r="GN439" i="23916"/>
  <c r="GO439" i="23916" s="1"/>
  <c r="GN438" i="23916"/>
  <c r="GO438" i="23916" s="1"/>
  <c r="GN440" i="23916"/>
  <c r="GO440" i="23916" s="1"/>
  <c r="FH432" i="23916"/>
  <c r="FI432" i="23916" s="1"/>
  <c r="FH431" i="23916"/>
  <c r="FI431" i="23916" s="1"/>
  <c r="FH430" i="23916"/>
  <c r="FI430" i="23916" s="1"/>
  <c r="FI414" i="23916"/>
  <c r="FX414" i="23916"/>
  <c r="FX428" i="23916" s="1"/>
  <c r="FY428" i="23916" s="1"/>
  <c r="GN414" i="23916"/>
  <c r="GN428" i="23916" s="1"/>
  <c r="FT415" i="23916"/>
  <c r="FU415" i="23916" s="1"/>
  <c r="GJ415" i="23916"/>
  <c r="GK415" i="23916" s="1"/>
  <c r="FJ416" i="23916"/>
  <c r="FK416" i="23916" s="1"/>
  <c r="CE440" i="23916"/>
  <c r="CF440" i="23916" s="1"/>
  <c r="CE439" i="23916"/>
  <c r="CF439" i="23916" s="1"/>
  <c r="CE436" i="23916"/>
  <c r="CF436" i="23916" s="1"/>
  <c r="CE435" i="23916"/>
  <c r="CF435" i="23916" s="1"/>
  <c r="CE438" i="23916"/>
  <c r="CF438" i="23916" s="1"/>
  <c r="CE437" i="23916"/>
  <c r="CF437" i="23916" s="1"/>
  <c r="CF412" i="23916"/>
  <c r="CE415" i="23916"/>
  <c r="CF415" i="23916" s="1"/>
  <c r="CE414" i="23916"/>
  <c r="CP415" i="23916"/>
  <c r="CZ415" i="23916"/>
  <c r="C429" i="23916"/>
  <c r="C367" i="23916" s="1"/>
  <c r="C431" i="23916"/>
  <c r="C427" i="23916"/>
  <c r="C430" i="23916"/>
  <c r="C426" i="23916"/>
  <c r="C432" i="23916"/>
  <c r="C428" i="23916"/>
  <c r="C416" i="23916"/>
  <c r="G431" i="23916"/>
  <c r="G427" i="23916"/>
  <c r="G429" i="23916"/>
  <c r="G367" i="23916" s="1"/>
  <c r="G432" i="23916"/>
  <c r="G428" i="23916"/>
  <c r="G430" i="23916"/>
  <c r="G426" i="23916"/>
  <c r="G416" i="23916"/>
  <c r="M432" i="23916"/>
  <c r="N432" i="23916" s="1"/>
  <c r="M431" i="23916"/>
  <c r="N431" i="23916" s="1"/>
  <c r="M430" i="23916"/>
  <c r="N430" i="23916" s="1"/>
  <c r="M428" i="23916"/>
  <c r="N428" i="23916" s="1"/>
  <c r="M429" i="23916"/>
  <c r="M427" i="23916"/>
  <c r="N427" i="23916" s="1"/>
  <c r="M426" i="23916"/>
  <c r="Q432" i="23916"/>
  <c r="R432" i="23916" s="1"/>
  <c r="Q431" i="23916"/>
  <c r="Q430" i="23916"/>
  <c r="R430" i="23916" s="1"/>
  <c r="Q429" i="23916"/>
  <c r="Q428" i="23916"/>
  <c r="Q427" i="23916"/>
  <c r="R427" i="23916" s="1"/>
  <c r="Q426" i="23916"/>
  <c r="R426" i="23916" s="1"/>
  <c r="U432" i="23916"/>
  <c r="U431" i="23916"/>
  <c r="U430" i="23916"/>
  <c r="V430" i="23916" s="1"/>
  <c r="U428" i="23916"/>
  <c r="U429" i="23916"/>
  <c r="U427" i="23916"/>
  <c r="U426" i="23916"/>
  <c r="V426" i="23916" s="1"/>
  <c r="Y429" i="23916"/>
  <c r="Y428" i="23916"/>
  <c r="Y432" i="23916"/>
  <c r="Z432" i="23916" s="1"/>
  <c r="Y431" i="23916"/>
  <c r="Z431" i="23916" s="1"/>
  <c r="Y430" i="23916"/>
  <c r="Z430" i="23916" s="1"/>
  <c r="Y427" i="23916"/>
  <c r="Y426" i="23916"/>
  <c r="AC432" i="23916"/>
  <c r="AD432" i="23916" s="1"/>
  <c r="AC431" i="23916"/>
  <c r="AC430" i="23916"/>
  <c r="AC428" i="23916"/>
  <c r="AC429" i="23916"/>
  <c r="AC427" i="23916"/>
  <c r="AC426" i="23916"/>
  <c r="AG432" i="23916"/>
  <c r="AH432" i="23916" s="1"/>
  <c r="AG431" i="23916"/>
  <c r="AH431" i="23916" s="1"/>
  <c r="AG430" i="23916"/>
  <c r="AH430" i="23916" s="1"/>
  <c r="AG429" i="23916"/>
  <c r="AG428" i="23916"/>
  <c r="AG427" i="23916"/>
  <c r="AG426" i="23916"/>
  <c r="AK432" i="23916"/>
  <c r="AK431" i="23916"/>
  <c r="AK430" i="23916"/>
  <c r="AK428" i="23916"/>
  <c r="AK429" i="23916"/>
  <c r="AK427" i="23916"/>
  <c r="AK426" i="23916"/>
  <c r="AO429" i="23916"/>
  <c r="AO428" i="23916"/>
  <c r="AO432" i="23916"/>
  <c r="AP432" i="23916" s="1"/>
  <c r="AO431" i="23916"/>
  <c r="AP431" i="23916" s="1"/>
  <c r="AO430" i="23916"/>
  <c r="AP430" i="23916" s="1"/>
  <c r="AO427" i="23916"/>
  <c r="AO426" i="23916"/>
  <c r="AS432" i="23916"/>
  <c r="AS431" i="23916"/>
  <c r="AS430" i="23916"/>
  <c r="AS428" i="23916"/>
  <c r="AS429" i="23916"/>
  <c r="AS427" i="23916"/>
  <c r="AS426" i="23916"/>
  <c r="AW432" i="23916"/>
  <c r="AX432" i="23916" s="1"/>
  <c r="AW431" i="23916"/>
  <c r="AX431" i="23916" s="1"/>
  <c r="AW430" i="23916"/>
  <c r="AX430" i="23916" s="1"/>
  <c r="AW429" i="23916"/>
  <c r="AW428" i="23916"/>
  <c r="AW427" i="23916"/>
  <c r="AW426" i="23916"/>
  <c r="BA432" i="23916"/>
  <c r="BA431" i="23916"/>
  <c r="BA430" i="23916"/>
  <c r="BA429" i="23916"/>
  <c r="BA428" i="23916"/>
  <c r="BA427" i="23916"/>
  <c r="BA426" i="23916"/>
  <c r="BE428" i="23916"/>
  <c r="BE432" i="23916"/>
  <c r="BE431" i="23916"/>
  <c r="BE430" i="23916"/>
  <c r="BE429" i="23916"/>
  <c r="BE427" i="23916"/>
  <c r="BE426" i="23916"/>
  <c r="BI432" i="23916"/>
  <c r="BI431" i="23916"/>
  <c r="BI430" i="23916"/>
  <c r="BI429" i="23916"/>
  <c r="BI428" i="23916"/>
  <c r="BI427" i="23916"/>
  <c r="BI426" i="23916"/>
  <c r="BM432" i="23916"/>
  <c r="BM431" i="23916"/>
  <c r="BM430" i="23916"/>
  <c r="BM429" i="23916"/>
  <c r="BM428" i="23916"/>
  <c r="BM427" i="23916"/>
  <c r="BM426" i="23916"/>
  <c r="BQ432" i="23916"/>
  <c r="BR432" i="23916" s="1"/>
  <c r="BQ431" i="23916"/>
  <c r="BQ430" i="23916"/>
  <c r="BQ429" i="23916"/>
  <c r="BQ428" i="23916"/>
  <c r="BR428" i="23916" s="1"/>
  <c r="BQ427" i="23916"/>
  <c r="BQ426" i="23916"/>
  <c r="BU428" i="23916"/>
  <c r="BU427" i="23916"/>
  <c r="BV427" i="23916" s="1"/>
  <c r="BU432" i="23916"/>
  <c r="BV432" i="23916" s="1"/>
  <c r="BU431" i="23916"/>
  <c r="BV431" i="23916" s="1"/>
  <c r="BU430" i="23916"/>
  <c r="BV430" i="23916" s="1"/>
  <c r="BU429" i="23916"/>
  <c r="BU426" i="23916"/>
  <c r="BY432" i="23916"/>
  <c r="BY431" i="23916"/>
  <c r="BY430" i="23916"/>
  <c r="BZ430" i="23916" s="1"/>
  <c r="BY429" i="23916"/>
  <c r="BY428" i="23916"/>
  <c r="BY427" i="23916"/>
  <c r="BY426" i="23916"/>
  <c r="BZ426" i="23916" s="1"/>
  <c r="CC432" i="23916"/>
  <c r="CD432" i="23916" s="1"/>
  <c r="CC431" i="23916"/>
  <c r="CD431" i="23916" s="1"/>
  <c r="CC430" i="23916"/>
  <c r="CD430" i="23916" s="1"/>
  <c r="CC429" i="23916"/>
  <c r="CC428" i="23916"/>
  <c r="CC427" i="23916"/>
  <c r="CC426" i="23916"/>
  <c r="CO414" i="23916"/>
  <c r="DQ414" i="23916"/>
  <c r="CS415" i="23916"/>
  <c r="CT415" i="23916" s="1"/>
  <c r="M416" i="23916"/>
  <c r="N416" i="23916" s="1"/>
  <c r="Q416" i="23916"/>
  <c r="R416" i="23916" s="1"/>
  <c r="U416" i="23916"/>
  <c r="Y416" i="23916"/>
  <c r="AC416" i="23916"/>
  <c r="AG416" i="23916"/>
  <c r="AH416" i="23916" s="1"/>
  <c r="AK416" i="23916"/>
  <c r="AO416" i="23916"/>
  <c r="AS416" i="23916"/>
  <c r="AW416" i="23916"/>
  <c r="AX416" i="23916" s="1"/>
  <c r="BA416" i="23916"/>
  <c r="BE416" i="23916"/>
  <c r="BI416" i="23916"/>
  <c r="BM416" i="23916"/>
  <c r="BN416" i="23916" s="1"/>
  <c r="BQ416" i="23916"/>
  <c r="BU416" i="23916"/>
  <c r="BY416" i="23916"/>
  <c r="CC416" i="23916"/>
  <c r="CD416" i="23916" s="1"/>
  <c r="CO440" i="23916"/>
  <c r="CP440" i="23916" s="1"/>
  <c r="CO439" i="23916"/>
  <c r="CP439" i="23916" s="1"/>
  <c r="CO438" i="23916"/>
  <c r="CP438" i="23916" s="1"/>
  <c r="CO437" i="23916"/>
  <c r="CO436" i="23916"/>
  <c r="CO435" i="23916"/>
  <c r="DQ440" i="23916"/>
  <c r="DR440" i="23916" s="1"/>
  <c r="DQ439" i="23916"/>
  <c r="DR439" i="23916" s="1"/>
  <c r="DQ438" i="23916"/>
  <c r="DR438" i="23916" s="1"/>
  <c r="DQ437" i="23916"/>
  <c r="DQ436" i="23916"/>
  <c r="DQ435" i="23916"/>
  <c r="N414" i="23916"/>
  <c r="R414" i="23916"/>
  <c r="V414" i="23916"/>
  <c r="Z414" i="23916"/>
  <c r="AD414" i="23916"/>
  <c r="AH414" i="23916"/>
  <c r="AL414" i="23916"/>
  <c r="AP414" i="23916"/>
  <c r="AT414" i="23916"/>
  <c r="AX414" i="23916"/>
  <c r="BB414" i="23916"/>
  <c r="BF414" i="23916"/>
  <c r="BJ414" i="23916"/>
  <c r="BN414" i="23916"/>
  <c r="BR414" i="23916"/>
  <c r="BV414" i="23916"/>
  <c r="BZ414" i="23916"/>
  <c r="CD414" i="23916"/>
  <c r="K432" i="23916"/>
  <c r="L432" i="23916" s="1"/>
  <c r="K431" i="23916"/>
  <c r="K430" i="23916"/>
  <c r="L430" i="23916" s="1"/>
  <c r="K429" i="23916"/>
  <c r="K428" i="23916"/>
  <c r="L428" i="23916" s="1"/>
  <c r="K427" i="23916"/>
  <c r="L427" i="23916" s="1"/>
  <c r="K426" i="23916"/>
  <c r="L426" i="23916" s="1"/>
  <c r="O432" i="23916"/>
  <c r="P432" i="23916" s="1"/>
  <c r="O431" i="23916"/>
  <c r="P431" i="23916" s="1"/>
  <c r="O430" i="23916"/>
  <c r="O428" i="23916"/>
  <c r="P428" i="23916" s="1"/>
  <c r="O427" i="23916"/>
  <c r="O426" i="23916"/>
  <c r="P426" i="23916" s="1"/>
  <c r="O429" i="23916"/>
  <c r="S432" i="23916"/>
  <c r="S431" i="23916"/>
  <c r="S430" i="23916"/>
  <c r="S429" i="23916"/>
  <c r="S427" i="23916"/>
  <c r="S426" i="23916"/>
  <c r="S428" i="23916"/>
  <c r="T428" i="23916" s="1"/>
  <c r="W432" i="23916"/>
  <c r="X432" i="23916" s="1"/>
  <c r="W431" i="23916"/>
  <c r="W430" i="23916"/>
  <c r="W427" i="23916"/>
  <c r="X427" i="23916" s="1"/>
  <c r="W426" i="23916"/>
  <c r="W429" i="23916"/>
  <c r="W428" i="23916"/>
  <c r="AA432" i="23916"/>
  <c r="AA431" i="23916"/>
  <c r="AB431" i="23916" s="1"/>
  <c r="AA430" i="23916"/>
  <c r="AA429" i="23916"/>
  <c r="AA428" i="23916"/>
  <c r="AB428" i="23916" s="1"/>
  <c r="AA427" i="23916"/>
  <c r="AA426" i="23916"/>
  <c r="AB426" i="23916" s="1"/>
  <c r="AE432" i="23916"/>
  <c r="AE431" i="23916"/>
  <c r="AE430" i="23916"/>
  <c r="AF430" i="23916" s="1"/>
  <c r="AE428" i="23916"/>
  <c r="AF428" i="23916" s="1"/>
  <c r="AE427" i="23916"/>
  <c r="AE426" i="23916"/>
  <c r="AF426" i="23916" s="1"/>
  <c r="AE429" i="23916"/>
  <c r="AI432" i="23916"/>
  <c r="AI431" i="23916"/>
  <c r="AI430" i="23916"/>
  <c r="AI429" i="23916"/>
  <c r="AI427" i="23916"/>
  <c r="AI426" i="23916"/>
  <c r="AI428" i="23916"/>
  <c r="AJ428" i="23916" s="1"/>
  <c r="AM432" i="23916"/>
  <c r="AN432" i="23916" s="1"/>
  <c r="AM431" i="23916"/>
  <c r="AM430" i="23916"/>
  <c r="AM427" i="23916"/>
  <c r="AN427" i="23916" s="1"/>
  <c r="AM426" i="23916"/>
  <c r="AM429" i="23916"/>
  <c r="AM428" i="23916"/>
  <c r="AQ432" i="23916"/>
  <c r="AQ431" i="23916"/>
  <c r="AR431" i="23916" s="1"/>
  <c r="AQ430" i="23916"/>
  <c r="AQ429" i="23916"/>
  <c r="AQ428" i="23916"/>
  <c r="AR428" i="23916" s="1"/>
  <c r="AQ427" i="23916"/>
  <c r="AQ426" i="23916"/>
  <c r="AR426" i="23916" s="1"/>
  <c r="AU432" i="23916"/>
  <c r="AU431" i="23916"/>
  <c r="AU430" i="23916"/>
  <c r="AV430" i="23916" s="1"/>
  <c r="AU428" i="23916"/>
  <c r="AV428" i="23916" s="1"/>
  <c r="AU427" i="23916"/>
  <c r="AU426" i="23916"/>
  <c r="AV426" i="23916" s="1"/>
  <c r="AU429" i="23916"/>
  <c r="AY432" i="23916"/>
  <c r="AY431" i="23916"/>
  <c r="AY430" i="23916"/>
  <c r="AY429" i="23916"/>
  <c r="AY427" i="23916"/>
  <c r="AY426" i="23916"/>
  <c r="AY428" i="23916"/>
  <c r="AZ428" i="23916" s="1"/>
  <c r="BC432" i="23916"/>
  <c r="BD432" i="23916" s="1"/>
  <c r="BC431" i="23916"/>
  <c r="BC430" i="23916"/>
  <c r="BC429" i="23916"/>
  <c r="BC427" i="23916"/>
  <c r="BD427" i="23916" s="1"/>
  <c r="BC426" i="23916"/>
  <c r="BC428" i="23916"/>
  <c r="BG432" i="23916"/>
  <c r="BG431" i="23916"/>
  <c r="BH431" i="23916" s="1"/>
  <c r="BG430" i="23916"/>
  <c r="BG429" i="23916"/>
  <c r="BG428" i="23916"/>
  <c r="BH428" i="23916" s="1"/>
  <c r="BG427" i="23916"/>
  <c r="BG426" i="23916"/>
  <c r="BH426" i="23916" s="1"/>
  <c r="BK432" i="23916"/>
  <c r="BK431" i="23916"/>
  <c r="BK430" i="23916"/>
  <c r="BL430" i="23916" s="1"/>
  <c r="BK429" i="23916"/>
  <c r="BK428" i="23916"/>
  <c r="BL428" i="23916" s="1"/>
  <c r="BK427" i="23916"/>
  <c r="BL427" i="23916" s="1"/>
  <c r="BK426" i="23916"/>
  <c r="BS432" i="23916"/>
  <c r="BT432" i="23916" s="1"/>
  <c r="BS431" i="23916"/>
  <c r="BS430" i="23916"/>
  <c r="BT430" i="23916" s="1"/>
  <c r="BS429" i="23916"/>
  <c r="BS426" i="23916"/>
  <c r="BS428" i="23916"/>
  <c r="BT428" i="23916" s="1"/>
  <c r="BS427" i="23916"/>
  <c r="BT427" i="23916" s="1"/>
  <c r="BW432" i="23916"/>
  <c r="BW431" i="23916"/>
  <c r="BW430" i="23916"/>
  <c r="BW429" i="23916"/>
  <c r="BW428" i="23916"/>
  <c r="BW427" i="23916"/>
  <c r="BW426" i="23916"/>
  <c r="CA432" i="23916"/>
  <c r="CA431" i="23916"/>
  <c r="CB431" i="23916" s="1"/>
  <c r="CA430" i="23916"/>
  <c r="CA429" i="23916"/>
  <c r="CA428" i="23916"/>
  <c r="CB428" i="23916" s="1"/>
  <c r="CA427" i="23916"/>
  <c r="CA426" i="23916"/>
  <c r="CB426" i="23916" s="1"/>
  <c r="DS415" i="23916"/>
  <c r="DT415" i="23916" s="1"/>
  <c r="K416" i="23916"/>
  <c r="L416" i="23916" s="1"/>
  <c r="O416" i="23916"/>
  <c r="P416" i="23916" s="1"/>
  <c r="S416" i="23916"/>
  <c r="W416" i="23916"/>
  <c r="AA416" i="23916"/>
  <c r="AE416" i="23916"/>
  <c r="AF416" i="23916" s="1"/>
  <c r="AI416" i="23916"/>
  <c r="AM416" i="23916"/>
  <c r="AQ416" i="23916"/>
  <c r="AU416" i="23916"/>
  <c r="AV416" i="23916" s="1"/>
  <c r="AY416" i="23916"/>
  <c r="BC416" i="23916"/>
  <c r="BG416" i="23916"/>
  <c r="BK416" i="23916"/>
  <c r="BL416" i="23916" s="1"/>
  <c r="BS416" i="23916"/>
  <c r="BW416" i="23916"/>
  <c r="CA416" i="23916"/>
  <c r="CQ440" i="23916"/>
  <c r="CR440" i="23916" s="1"/>
  <c r="CQ437" i="23916"/>
  <c r="CR437" i="23916" s="1"/>
  <c r="CQ435" i="23916"/>
  <c r="CR435" i="23916" s="1"/>
  <c r="CQ439" i="23916"/>
  <c r="CR439" i="23916" s="1"/>
  <c r="CQ438" i="23916"/>
  <c r="CR438" i="23916" s="1"/>
  <c r="CQ436" i="23916"/>
  <c r="CR436" i="23916" s="1"/>
  <c r="L414" i="23916"/>
  <c r="P414" i="23916"/>
  <c r="T414" i="23916"/>
  <c r="X414" i="23916"/>
  <c r="AB414" i="23916"/>
  <c r="AF414" i="23916"/>
  <c r="AJ414" i="23916"/>
  <c r="AN414" i="23916"/>
  <c r="AR414" i="23916"/>
  <c r="AV414" i="23916"/>
  <c r="AZ414" i="23916"/>
  <c r="BD414" i="23916"/>
  <c r="BH414" i="23916"/>
  <c r="BL414" i="23916"/>
  <c r="BT414" i="23916"/>
  <c r="BX414" i="23916"/>
  <c r="CB414" i="23916"/>
  <c r="CZ435" i="23916"/>
  <c r="CN436" i="23916"/>
  <c r="CN435" i="23916"/>
  <c r="CV436" i="23916"/>
  <c r="DT436" i="23916"/>
  <c r="EJ436" i="23916"/>
  <c r="T437" i="23916"/>
  <c r="AJ437" i="23916"/>
  <c r="AZ437" i="23916"/>
  <c r="BP437" i="23916"/>
  <c r="DD437" i="23916"/>
  <c r="DP437" i="23916"/>
  <c r="EB437" i="23916"/>
  <c r="L439" i="23916"/>
  <c r="BF439" i="23916"/>
  <c r="DH436" i="23916"/>
  <c r="EF436" i="23916"/>
  <c r="P437" i="23916"/>
  <c r="AF437" i="23916"/>
  <c r="AV437" i="23916"/>
  <c r="BL437" i="23916"/>
  <c r="CB437" i="23916"/>
  <c r="CN437" i="23916"/>
  <c r="DL437" i="23916"/>
  <c r="DX437" i="23916"/>
  <c r="EN437" i="23916"/>
  <c r="N439" i="23916"/>
  <c r="AT439" i="23916"/>
  <c r="CX439" i="23916"/>
  <c r="DV439" i="23916"/>
  <c r="DT435" i="23916"/>
  <c r="DX435" i="23916"/>
  <c r="P439" i="23916"/>
  <c r="R440" i="23916"/>
  <c r="DL436" i="23916"/>
  <c r="DX436" i="23916"/>
  <c r="R439" i="23916"/>
  <c r="BZ439" i="23916"/>
  <c r="DZ439" i="23916"/>
  <c r="V440" i="23916"/>
  <c r="T439" i="23916"/>
  <c r="AJ439" i="23916"/>
  <c r="AZ439" i="23916"/>
  <c r="BP439" i="23916"/>
  <c r="CV439" i="23916"/>
  <c r="DL439" i="23916"/>
  <c r="EB439" i="23916"/>
  <c r="AJ440" i="23916"/>
  <c r="AZ440" i="23916"/>
  <c r="BP440" i="23916"/>
  <c r="P440" i="23916"/>
  <c r="CN439" i="23916"/>
  <c r="AB440" i="23916"/>
  <c r="X439" i="23916"/>
  <c r="AN439" i="23916"/>
  <c r="BD439" i="23916"/>
  <c r="BT439" i="23916"/>
  <c r="CZ439" i="23916"/>
  <c r="DP439" i="23916"/>
  <c r="EF439" i="23916"/>
  <c r="X440" i="23916"/>
  <c r="AN440" i="23916"/>
  <c r="BD440" i="23916"/>
  <c r="BT440" i="23916"/>
  <c r="AT465" i="23916"/>
  <c r="BB465" i="23916"/>
  <c r="CD465" i="23916"/>
  <c r="CL465" i="23916"/>
  <c r="R465" i="23916"/>
  <c r="Z465" i="23916"/>
  <c r="BZ465" i="23916"/>
  <c r="AX465" i="23916"/>
  <c r="BJ465" i="23916"/>
  <c r="ED465" i="23916"/>
  <c r="AP466" i="23916"/>
  <c r="AX466" i="23916"/>
  <c r="DN465" i="23916"/>
  <c r="Z466" i="23916"/>
  <c r="BR466" i="23916"/>
  <c r="CD466" i="23916"/>
  <c r="CX466" i="23916"/>
  <c r="DJ466" i="23916"/>
  <c r="ED466" i="23916"/>
  <c r="EP466" i="23916"/>
  <c r="BH466" i="23916"/>
  <c r="BX466" i="23916"/>
  <c r="CN466" i="23916"/>
  <c r="DD466" i="23916"/>
  <c r="DT466" i="23916"/>
  <c r="EJ466" i="23916"/>
  <c r="AV466" i="23916"/>
  <c r="BL466" i="23916"/>
  <c r="CB466" i="23916"/>
  <c r="CR466" i="23916"/>
  <c r="DH466" i="23916"/>
  <c r="DX466" i="23916"/>
  <c r="EN466" i="23916"/>
  <c r="CZ436" i="23916" l="1"/>
  <c r="CZ437" i="23916"/>
  <c r="BD428" i="23916"/>
  <c r="AZ426" i="23916"/>
  <c r="AN428" i="23916"/>
  <c r="AJ426" i="23916"/>
  <c r="X428" i="23916"/>
  <c r="T426" i="23916"/>
  <c r="BN431" i="23916"/>
  <c r="DV395" i="23916"/>
  <c r="FX429" i="23916"/>
  <c r="DT409" i="23916"/>
  <c r="GL426" i="23916"/>
  <c r="FS435" i="23916"/>
  <c r="FO436" i="23916"/>
  <c r="FK428" i="23916"/>
  <c r="GE409" i="23916"/>
  <c r="FW409" i="23916"/>
  <c r="DL440" i="23916"/>
  <c r="GM356" i="23916"/>
  <c r="GA330" i="23916"/>
  <c r="FK330" i="23916"/>
  <c r="EL257" i="23916"/>
  <c r="DV257" i="23916"/>
  <c r="DH256" i="23916"/>
  <c r="CR256" i="23916"/>
  <c r="CB256" i="23916"/>
  <c r="EB251" i="23916"/>
  <c r="DL251" i="23916"/>
  <c r="CV251" i="23916"/>
  <c r="CF251" i="23916"/>
  <c r="BP251" i="23916"/>
  <c r="AZ251" i="23916"/>
  <c r="AJ251" i="23916"/>
  <c r="T251" i="23916"/>
  <c r="GO255" i="23916"/>
  <c r="GG255" i="23916"/>
  <c r="FY255" i="23916"/>
  <c r="BB256" i="23916"/>
  <c r="AL256" i="23916"/>
  <c r="V256" i="23916"/>
  <c r="ED238" i="23916"/>
  <c r="DN238" i="23916"/>
  <c r="BL239" i="23916"/>
  <c r="AV239" i="23916"/>
  <c r="AF239" i="23916"/>
  <c r="AZ238" i="23916"/>
  <c r="AJ238" i="23916"/>
  <c r="T238" i="23916"/>
  <c r="EL301" i="23916"/>
  <c r="DV301" i="23916"/>
  <c r="DF301" i="23916"/>
  <c r="CP301" i="23916"/>
  <c r="BZ301" i="23916"/>
  <c r="BJ301" i="23916"/>
  <c r="AT301" i="23916"/>
  <c r="AD301" i="23916"/>
  <c r="BH256" i="23916"/>
  <c r="AR256" i="23916"/>
  <c r="AB256" i="23916"/>
  <c r="BB239" i="23916"/>
  <c r="AL239" i="23916"/>
  <c r="V239" i="23916"/>
  <c r="BJ238" i="23916"/>
  <c r="AT238" i="23916"/>
  <c r="AD238" i="23916"/>
  <c r="EB301" i="23916"/>
  <c r="DL301" i="23916"/>
  <c r="CV301" i="23916"/>
  <c r="CF301" i="23916"/>
  <c r="BP301" i="23916"/>
  <c r="AZ301" i="23916"/>
  <c r="AJ301" i="23916"/>
  <c r="T301" i="23916"/>
  <c r="EJ224" i="23916"/>
  <c r="DD224" i="23916"/>
  <c r="BX224" i="23916"/>
  <c r="AR224" i="23916"/>
  <c r="EL224" i="23916"/>
  <c r="DV224" i="23916"/>
  <c r="DF224" i="23916"/>
  <c r="CP224" i="23916"/>
  <c r="BZ224" i="23916"/>
  <c r="BJ224" i="23916"/>
  <c r="AT224" i="23916"/>
  <c r="AD224" i="23916"/>
  <c r="CN392" i="23916"/>
  <c r="CL197" i="23916"/>
  <c r="DD197" i="23916"/>
  <c r="CK291" i="23916"/>
  <c r="CL291" i="23916" s="1"/>
  <c r="DX215" i="23916"/>
  <c r="DR177" i="23916"/>
  <c r="CX177" i="23916"/>
  <c r="BR177" i="23916"/>
  <c r="BB177" i="23916"/>
  <c r="AL177" i="23916"/>
  <c r="V177" i="23916"/>
  <c r="BX157" i="23916"/>
  <c r="GA148" i="23916"/>
  <c r="DH150" i="23916"/>
  <c r="CR150" i="23916"/>
  <c r="CB150" i="23916"/>
  <c r="BL150" i="23916"/>
  <c r="AV150" i="23916"/>
  <c r="AF150" i="23916"/>
  <c r="DP149" i="23916"/>
  <c r="CZ149" i="23916"/>
  <c r="CJ149" i="23916"/>
  <c r="BP149" i="23916"/>
  <c r="AZ149" i="23916"/>
  <c r="AJ149" i="23916"/>
  <c r="T149" i="23916"/>
  <c r="EJ148" i="23916"/>
  <c r="DT148" i="23916"/>
  <c r="DD148" i="23916"/>
  <c r="BT148" i="23916"/>
  <c r="BD148" i="23916"/>
  <c r="AN148" i="23916"/>
  <c r="X148" i="23916"/>
  <c r="L177" i="23916"/>
  <c r="CV166" i="23916"/>
  <c r="CL149" i="23916"/>
  <c r="Z149" i="23916"/>
  <c r="BL113" i="23916"/>
  <c r="FU391" i="23916"/>
  <c r="FV292" i="23916"/>
  <c r="FV291" i="23916" s="1"/>
  <c r="FT292" i="23916"/>
  <c r="FT291" i="23916" s="1"/>
  <c r="CD400" i="23916"/>
  <c r="FO391" i="23916"/>
  <c r="CS157" i="23916"/>
  <c r="DB157" i="23916" s="1"/>
  <c r="DB156" i="23916"/>
  <c r="AX60" i="23916"/>
  <c r="FS22" i="23916"/>
  <c r="AB52" i="23916"/>
  <c r="EP32" i="23916"/>
  <c r="EW32" i="23916"/>
  <c r="EX32" i="23916" s="1"/>
  <c r="EL22" i="23916"/>
  <c r="ES22" i="23916"/>
  <c r="ET22" i="23916" s="1"/>
  <c r="FS41" i="23916"/>
  <c r="GP34" i="23916"/>
  <c r="GQ34" i="23916" s="1"/>
  <c r="GR33" i="23916"/>
  <c r="DT52" i="23916"/>
  <c r="FS40" i="23916"/>
  <c r="FK409" i="23916"/>
  <c r="FW330" i="23916"/>
  <c r="GM250" i="23916"/>
  <c r="FW250" i="23916"/>
  <c r="FY291" i="23916"/>
  <c r="FL224" i="23916"/>
  <c r="FS238" i="23916"/>
  <c r="BL215" i="23916"/>
  <c r="CJ148" i="23916"/>
  <c r="CJ177" i="23916"/>
  <c r="CP392" i="23916"/>
  <c r="BN149" i="23916"/>
  <c r="R148" i="23916"/>
  <c r="EH94" i="23916"/>
  <c r="FO97" i="23916"/>
  <c r="GL70" i="23916"/>
  <c r="EN97" i="23916"/>
  <c r="DH97" i="23916"/>
  <c r="CB97" i="23916"/>
  <c r="ED94" i="23916"/>
  <c r="CX94" i="23916"/>
  <c r="BR94" i="23916"/>
  <c r="AL94" i="23916"/>
  <c r="DT60" i="23916"/>
  <c r="CN60" i="23916"/>
  <c r="BH60" i="23916"/>
  <c r="AB60" i="23916"/>
  <c r="AH137" i="23916"/>
  <c r="CN395" i="23916"/>
  <c r="FX149" i="23916"/>
  <c r="FY149" i="23916" s="1"/>
  <c r="FH148" i="23916"/>
  <c r="FK148" i="23916" s="1"/>
  <c r="FO140" i="23916"/>
  <c r="FQ140" i="23916"/>
  <c r="AF52" i="23916"/>
  <c r="AE60" i="23916"/>
  <c r="AA50" i="23916"/>
  <c r="AB49" i="23916"/>
  <c r="GN45" i="23916"/>
  <c r="GN49" i="23916" s="1"/>
  <c r="EU40" i="23916"/>
  <c r="EV40" i="23916" s="1"/>
  <c r="GJ52" i="23916"/>
  <c r="CN52" i="23916"/>
  <c r="GG48" i="23916"/>
  <c r="GA22" i="23916"/>
  <c r="GP25" i="23916"/>
  <c r="FO25" i="23916"/>
  <c r="BL426" i="23916"/>
  <c r="BH427" i="23916"/>
  <c r="AR427" i="23916"/>
  <c r="AB427" i="23916"/>
  <c r="BJ426" i="23916"/>
  <c r="BJ430" i="23916"/>
  <c r="BF427" i="23916"/>
  <c r="BF432" i="23916"/>
  <c r="BB428" i="23916"/>
  <c r="BB432" i="23916"/>
  <c r="AT426" i="23916"/>
  <c r="AT430" i="23916"/>
  <c r="AP427" i="23916"/>
  <c r="AP428" i="23916"/>
  <c r="AL432" i="23916"/>
  <c r="AD426" i="23916"/>
  <c r="AD430" i="23916"/>
  <c r="Z427" i="23916"/>
  <c r="Z428" i="23916"/>
  <c r="V432" i="23916"/>
  <c r="EL395" i="23916"/>
  <c r="DF395" i="23916"/>
  <c r="FL428" i="23916"/>
  <c r="FM428" i="23916" s="1"/>
  <c r="FG431" i="23916"/>
  <c r="FK415" i="23916"/>
  <c r="EJ409" i="23916"/>
  <c r="DD409" i="23916"/>
  <c r="EJ392" i="23916"/>
  <c r="DT392" i="23916"/>
  <c r="DD392" i="23916"/>
  <c r="GL428" i="23916"/>
  <c r="GG415" i="23916"/>
  <c r="FQ415" i="23916"/>
  <c r="DP440" i="23916"/>
  <c r="DH440" i="23916"/>
  <c r="FO371" i="23916"/>
  <c r="BH467" i="23916"/>
  <c r="AB467" i="23916"/>
  <c r="DF238" i="23916"/>
  <c r="CV239" i="23916"/>
  <c r="BZ238" i="23916"/>
  <c r="BP239" i="23916"/>
  <c r="CL238" i="23916"/>
  <c r="CB239" i="23916"/>
  <c r="GC233" i="23916"/>
  <c r="DZ239" i="23916"/>
  <c r="GA224" i="23916"/>
  <c r="GB224" i="23916"/>
  <c r="CX166" i="23916"/>
  <c r="FG160" i="23916"/>
  <c r="FW150" i="23916"/>
  <c r="AR85" i="23916"/>
  <c r="AB85" i="23916"/>
  <c r="DJ85" i="23916"/>
  <c r="CT85" i="23916"/>
  <c r="CD85" i="23916"/>
  <c r="BN85" i="23916"/>
  <c r="AX85" i="23916"/>
  <c r="AH85" i="23916"/>
  <c r="EH83" i="23916"/>
  <c r="DR83" i="23916"/>
  <c r="DB83" i="23916"/>
  <c r="CL83" i="23916"/>
  <c r="BV83" i="23916"/>
  <c r="BF83" i="23916"/>
  <c r="AP83" i="23916"/>
  <c r="Z83" i="23916"/>
  <c r="EF37" i="23916"/>
  <c r="DP37" i="23916"/>
  <c r="CZ37" i="23916"/>
  <c r="CJ37" i="23916"/>
  <c r="FK96" i="23916"/>
  <c r="CP137" i="23916"/>
  <c r="BZ137" i="23916"/>
  <c r="BJ137" i="23916"/>
  <c r="DB137" i="23916"/>
  <c r="FS391" i="23916"/>
  <c r="FR292" i="23916"/>
  <c r="FR291" i="23916" s="1"/>
  <c r="BT291" i="23916"/>
  <c r="FL148" i="23916"/>
  <c r="FO148" i="23916" s="1"/>
  <c r="GE140" i="23916"/>
  <c r="FH149" i="23916"/>
  <c r="FK149" i="23916" s="1"/>
  <c r="DJ60" i="23916"/>
  <c r="CR60" i="23916"/>
  <c r="AJ52" i="23916"/>
  <c r="GM91" i="23916"/>
  <c r="BH52" i="23916"/>
  <c r="FY48" i="23916"/>
  <c r="GA25" i="23916"/>
  <c r="FS25" i="23916"/>
  <c r="CB416" i="23916"/>
  <c r="BH416" i="23916"/>
  <c r="AR416" i="23916"/>
  <c r="AB416" i="23916"/>
  <c r="CB432" i="23916"/>
  <c r="BL431" i="23916"/>
  <c r="BH432" i="23916"/>
  <c r="AZ430" i="23916"/>
  <c r="AV431" i="23916"/>
  <c r="AR432" i="23916"/>
  <c r="AJ430" i="23916"/>
  <c r="AF431" i="23916"/>
  <c r="AB432" i="23916"/>
  <c r="T430" i="23916"/>
  <c r="BZ416" i="23916"/>
  <c r="BJ416" i="23916"/>
  <c r="AT416" i="23916"/>
  <c r="AD416" i="23916"/>
  <c r="CD426" i="23916"/>
  <c r="BZ427" i="23916"/>
  <c r="BZ431" i="23916"/>
  <c r="BV428" i="23916"/>
  <c r="BN426" i="23916"/>
  <c r="BN430" i="23916"/>
  <c r="BJ427" i="23916"/>
  <c r="BJ431" i="23916"/>
  <c r="BF428" i="23916"/>
  <c r="AX426" i="23916"/>
  <c r="AT427" i="23916"/>
  <c r="AT431" i="23916"/>
  <c r="AL428" i="23916"/>
  <c r="AH426" i="23916"/>
  <c r="AD427" i="23916"/>
  <c r="AD431" i="23916"/>
  <c r="V428" i="23916"/>
  <c r="GO428" i="23916"/>
  <c r="EF409" i="23916"/>
  <c r="CZ409" i="23916"/>
  <c r="DJ440" i="23916"/>
  <c r="DR395" i="23916"/>
  <c r="FJ431" i="23916"/>
  <c r="GE440" i="23916"/>
  <c r="FO440" i="23916"/>
  <c r="GI435" i="23916"/>
  <c r="GE436" i="23916"/>
  <c r="GA437" i="23916"/>
  <c r="FS426" i="23916"/>
  <c r="FK437" i="23916"/>
  <c r="EL392" i="23916"/>
  <c r="DV392" i="23916"/>
  <c r="DF392" i="23916"/>
  <c r="GD380" i="23916"/>
  <c r="GE380" i="23916" s="1"/>
  <c r="DN440" i="23916"/>
  <c r="GK374" i="23916"/>
  <c r="N440" i="23916"/>
  <c r="GM373" i="23916"/>
  <c r="FY330" i="23916"/>
  <c r="FI330" i="23916"/>
  <c r="GQ351" i="23916"/>
  <c r="FW325" i="23916"/>
  <c r="BR291" i="23916"/>
  <c r="DH238" i="23916"/>
  <c r="CX239" i="23916"/>
  <c r="CB238" i="23916"/>
  <c r="BP467" i="23916"/>
  <c r="AJ467" i="23916"/>
  <c r="GI255" i="23916"/>
  <c r="GA255" i="23916"/>
  <c r="FS255" i="23916"/>
  <c r="DB256" i="23916"/>
  <c r="CL256" i="23916"/>
  <c r="BV256" i="23916"/>
  <c r="BF256" i="23916"/>
  <c r="AP256" i="23916"/>
  <c r="Z256" i="23916"/>
  <c r="CH238" i="23916"/>
  <c r="BX239" i="23916"/>
  <c r="FE237" i="23916"/>
  <c r="AZ239" i="23916"/>
  <c r="AJ239" i="23916"/>
  <c r="T239" i="23916"/>
  <c r="BD238" i="23916"/>
  <c r="AN238" i="23916"/>
  <c r="X238" i="23916"/>
  <c r="EP301" i="23916"/>
  <c r="DZ301" i="23916"/>
  <c r="DJ301" i="23916"/>
  <c r="CT301" i="23916"/>
  <c r="CD301" i="23916"/>
  <c r="BN301" i="23916"/>
  <c r="AX301" i="23916"/>
  <c r="AH301" i="23916"/>
  <c r="R301" i="23916"/>
  <c r="BT467" i="23916"/>
  <c r="AN467" i="23916"/>
  <c r="BL256" i="23916"/>
  <c r="AV256" i="23916"/>
  <c r="AF256" i="23916"/>
  <c r="EH238" i="23916"/>
  <c r="DR238" i="23916"/>
  <c r="CT238" i="23916"/>
  <c r="CJ239" i="23916"/>
  <c r="BF239" i="23916"/>
  <c r="AP239" i="23916"/>
  <c r="Z239" i="23916"/>
  <c r="BN238" i="23916"/>
  <c r="AX238" i="23916"/>
  <c r="AH238" i="23916"/>
  <c r="R238" i="23916"/>
  <c r="EF301" i="23916"/>
  <c r="DP301" i="23916"/>
  <c r="CZ301" i="23916"/>
  <c r="CJ301" i="23916"/>
  <c r="BT301" i="23916"/>
  <c r="BD301" i="23916"/>
  <c r="AN301" i="23916"/>
  <c r="X301" i="23916"/>
  <c r="DL224" i="23916"/>
  <c r="CF224" i="23916"/>
  <c r="AZ224" i="23916"/>
  <c r="GK238" i="23916"/>
  <c r="CT197" i="23916"/>
  <c r="Z224" i="23916"/>
  <c r="FQ221" i="23916"/>
  <c r="GG238" i="23916"/>
  <c r="DL197" i="23916"/>
  <c r="CN197" i="23916"/>
  <c r="AR157" i="23916"/>
  <c r="CZ177" i="23916"/>
  <c r="EB160" i="23916"/>
  <c r="DX166" i="23916"/>
  <c r="DL160" i="23916"/>
  <c r="DH166" i="23916"/>
  <c r="CV160" i="23916"/>
  <c r="DX157" i="23916"/>
  <c r="CT149" i="23916"/>
  <c r="BV149" i="23916"/>
  <c r="AH149" i="23916"/>
  <c r="FU150" i="23916"/>
  <c r="DP85" i="23916"/>
  <c r="CZ85" i="23916"/>
  <c r="CJ85" i="23916"/>
  <c r="BT85" i="23916"/>
  <c r="BD85" i="23916"/>
  <c r="AN85" i="23916"/>
  <c r="X85" i="23916"/>
  <c r="DP113" i="23916"/>
  <c r="CZ113" i="23916"/>
  <c r="CJ113" i="23916"/>
  <c r="BX113" i="23916"/>
  <c r="BH113" i="23916"/>
  <c r="AD70" i="23916"/>
  <c r="DR94" i="23916"/>
  <c r="CL94" i="23916"/>
  <c r="BF94" i="23916"/>
  <c r="Z94" i="23916"/>
  <c r="AB70" i="23916"/>
  <c r="GD70" i="23916"/>
  <c r="GD137" i="23916" s="1"/>
  <c r="FI97" i="23916"/>
  <c r="FQ96" i="23916"/>
  <c r="DX97" i="23916"/>
  <c r="CR97" i="23916"/>
  <c r="DN94" i="23916"/>
  <c r="CH94" i="23916"/>
  <c r="BB94" i="23916"/>
  <c r="GI96" i="23916"/>
  <c r="AD137" i="23916"/>
  <c r="EF83" i="23916"/>
  <c r="CR395" i="23916"/>
  <c r="BD400" i="23916"/>
  <c r="FW391" i="23916"/>
  <c r="FW140" i="23916"/>
  <c r="CD60" i="23916"/>
  <c r="X52" i="23916"/>
  <c r="W60" i="23916"/>
  <c r="X60" i="23916" s="1"/>
  <c r="FV52" i="23916"/>
  <c r="GI22" i="23916"/>
  <c r="P60" i="23916"/>
  <c r="AN52" i="23916"/>
  <c r="BH35" i="23916"/>
  <c r="FT35" i="23916"/>
  <c r="EP24" i="23916"/>
  <c r="EW24" i="23916"/>
  <c r="EX24" i="23916" s="1"/>
  <c r="BL60" i="23916"/>
  <c r="FQ48" i="23916"/>
  <c r="FW25" i="23916"/>
  <c r="CB60" i="23916"/>
  <c r="FY354" i="23916"/>
  <c r="GA354" i="23916"/>
  <c r="GL260" i="23916"/>
  <c r="GM259" i="23916"/>
  <c r="FV293" i="23916"/>
  <c r="GE208" i="23916"/>
  <c r="GD215" i="23916"/>
  <c r="FX215" i="23916"/>
  <c r="DO54" i="23916"/>
  <c r="CI54" i="23916"/>
  <c r="BC54" i="23916"/>
  <c r="FX37" i="23916"/>
  <c r="FY35" i="23916"/>
  <c r="GN115" i="23916"/>
  <c r="GN86" i="23916"/>
  <c r="GN85" i="23916"/>
  <c r="GN106" i="23916"/>
  <c r="FS429" i="23916"/>
  <c r="FR367" i="23916"/>
  <c r="GM344" i="23916"/>
  <c r="GO344" i="23916"/>
  <c r="FP293" i="23916"/>
  <c r="EI293" i="23916"/>
  <c r="EJ289" i="23916"/>
  <c r="FR260" i="23916"/>
  <c r="ED50" i="23916"/>
  <c r="EC54" i="23916"/>
  <c r="EA293" i="23916"/>
  <c r="EB289" i="23916"/>
  <c r="GB215" i="23916"/>
  <c r="GH301" i="23916"/>
  <c r="GH160" i="23916"/>
  <c r="GH149" i="23916"/>
  <c r="GH148" i="23916"/>
  <c r="GH166" i="23916"/>
  <c r="E392" i="23916"/>
  <c r="E330" i="23916"/>
  <c r="FZ260" i="23916"/>
  <c r="GA259" i="23916"/>
  <c r="GN215" i="23916"/>
  <c r="M390" i="23916"/>
  <c r="N138" i="23916"/>
  <c r="BT416" i="23916"/>
  <c r="AZ416" i="23916"/>
  <c r="AJ416" i="23916"/>
  <c r="T416" i="23916"/>
  <c r="CB430" i="23916"/>
  <c r="BT426" i="23916"/>
  <c r="BL429" i="23916"/>
  <c r="BK367" i="23916"/>
  <c r="BH430" i="23916"/>
  <c r="BD426" i="23916"/>
  <c r="BD431" i="23916"/>
  <c r="AZ427" i="23916"/>
  <c r="AZ432" i="23916"/>
  <c r="AR430" i="23916"/>
  <c r="AN429" i="23916"/>
  <c r="AM367" i="23916"/>
  <c r="AN431" i="23916"/>
  <c r="AJ427" i="23916"/>
  <c r="AJ432" i="23916"/>
  <c r="AB430" i="23916"/>
  <c r="X429" i="23916"/>
  <c r="W367" i="23916"/>
  <c r="X431" i="23916"/>
  <c r="T427" i="23916"/>
  <c r="T432" i="23916"/>
  <c r="CX436" i="23916"/>
  <c r="CP436" i="23916"/>
  <c r="BR416" i="23916"/>
  <c r="BB416" i="23916"/>
  <c r="AL416" i="23916"/>
  <c r="V416" i="23916"/>
  <c r="DQ428" i="23916"/>
  <c r="DQ427" i="23916"/>
  <c r="DQ432" i="23916"/>
  <c r="DQ431" i="23916"/>
  <c r="DQ430" i="23916"/>
  <c r="DQ429" i="23916"/>
  <c r="DQ426" i="23916"/>
  <c r="DR414" i="23916"/>
  <c r="DQ416" i="23916"/>
  <c r="DQ400" i="23916"/>
  <c r="CD428" i="23916"/>
  <c r="BZ429" i="23916"/>
  <c r="BY367" i="23916"/>
  <c r="BV426" i="23916"/>
  <c r="BR427" i="23916"/>
  <c r="BR431" i="23916"/>
  <c r="BN428" i="23916"/>
  <c r="BN432" i="23916"/>
  <c r="BJ429" i="23916"/>
  <c r="BI367" i="23916"/>
  <c r="BF426" i="23916"/>
  <c r="BF431" i="23916"/>
  <c r="BB427" i="23916"/>
  <c r="BB431" i="23916"/>
  <c r="AX428" i="23916"/>
  <c r="AT428" i="23916"/>
  <c r="AP426" i="23916"/>
  <c r="AL427" i="23916"/>
  <c r="AL431" i="23916"/>
  <c r="AH428" i="23916"/>
  <c r="AD428" i="23916"/>
  <c r="Z426" i="23916"/>
  <c r="V427" i="23916"/>
  <c r="V431" i="23916"/>
  <c r="R428" i="23916"/>
  <c r="FI439" i="23916"/>
  <c r="CX438" i="23916"/>
  <c r="EK432" i="23916"/>
  <c r="EK431" i="23916"/>
  <c r="EK430" i="23916"/>
  <c r="EK429" i="23916"/>
  <c r="EK427" i="23916"/>
  <c r="EK428" i="23916"/>
  <c r="EK426" i="23916"/>
  <c r="EL414" i="23916"/>
  <c r="EK416" i="23916"/>
  <c r="EC432" i="23916"/>
  <c r="ED432" i="23916" s="1"/>
  <c r="EC431" i="23916"/>
  <c r="EC430" i="23916"/>
  <c r="EC429" i="23916"/>
  <c r="EC428" i="23916"/>
  <c r="ED428" i="23916" s="1"/>
  <c r="EC427" i="23916"/>
  <c r="EC426" i="23916"/>
  <c r="ED414" i="23916"/>
  <c r="EC416" i="23916"/>
  <c r="ED416" i="23916" s="1"/>
  <c r="EC400" i="23916"/>
  <c r="DU432" i="23916"/>
  <c r="DU431" i="23916"/>
  <c r="DU430" i="23916"/>
  <c r="DU429" i="23916"/>
  <c r="DU428" i="23916"/>
  <c r="DU427" i="23916"/>
  <c r="DU426" i="23916"/>
  <c r="DV414" i="23916"/>
  <c r="DU416" i="23916"/>
  <c r="DU400" i="23916"/>
  <c r="DA428" i="23916"/>
  <c r="DB428" i="23916" s="1"/>
  <c r="DA427" i="23916"/>
  <c r="DA432" i="23916"/>
  <c r="DA431" i="23916"/>
  <c r="DA430" i="23916"/>
  <c r="DA429" i="23916"/>
  <c r="DA426" i="23916"/>
  <c r="DB414" i="23916"/>
  <c r="DA416" i="23916"/>
  <c r="DB416" i="23916" s="1"/>
  <c r="DA400" i="23916"/>
  <c r="CS432" i="23916"/>
  <c r="CS431" i="23916"/>
  <c r="CS430" i="23916"/>
  <c r="CS429" i="23916"/>
  <c r="CS428" i="23916"/>
  <c r="CS427" i="23916"/>
  <c r="CS426" i="23916"/>
  <c r="CT414" i="23916"/>
  <c r="CS416" i="23916"/>
  <c r="CS400" i="23916"/>
  <c r="GB432" i="23916"/>
  <c r="GB431" i="23916"/>
  <c r="GB430" i="23916"/>
  <c r="GC414" i="23916"/>
  <c r="GB416" i="23916"/>
  <c r="GC438" i="23916"/>
  <c r="GN427" i="23916"/>
  <c r="GO427" i="23916" s="1"/>
  <c r="GF429" i="23916"/>
  <c r="GB426" i="23916"/>
  <c r="GC426" i="23916" s="1"/>
  <c r="FX427" i="23916"/>
  <c r="FY427" i="23916" s="1"/>
  <c r="FQ429" i="23916"/>
  <c r="FP367" i="23916"/>
  <c r="DR415" i="23916"/>
  <c r="GA439" i="23916"/>
  <c r="FK440" i="23916"/>
  <c r="AD400" i="23916"/>
  <c r="V400" i="23916"/>
  <c r="EF392" i="23916"/>
  <c r="DP392" i="23916"/>
  <c r="CN415" i="23916"/>
  <c r="FT432" i="23916"/>
  <c r="FT431" i="23916"/>
  <c r="FT430" i="23916"/>
  <c r="FU414" i="23916"/>
  <c r="FT416" i="23916"/>
  <c r="GK440" i="23916"/>
  <c r="FU440" i="23916"/>
  <c r="FY409" i="23916"/>
  <c r="GM427" i="23916"/>
  <c r="GM436" i="23916"/>
  <c r="GI437" i="23916"/>
  <c r="GD367" i="23916"/>
  <c r="GA435" i="23916"/>
  <c r="FW427" i="23916"/>
  <c r="FW436" i="23916"/>
  <c r="FR428" i="23916"/>
  <c r="FS428" i="23916" s="1"/>
  <c r="FS437" i="23916"/>
  <c r="FN367" i="23916"/>
  <c r="FK426" i="23916"/>
  <c r="FK435" i="23916"/>
  <c r="FG427" i="23916"/>
  <c r="GE395" i="23916"/>
  <c r="GK395" i="23916"/>
  <c r="ED392" i="23916"/>
  <c r="DN392" i="23916"/>
  <c r="FJ446" i="23916"/>
  <c r="FK372" i="23916"/>
  <c r="EV404" i="23916"/>
  <c r="EW404" i="23916"/>
  <c r="DV440" i="23916"/>
  <c r="CX440" i="23916"/>
  <c r="GM409" i="23916"/>
  <c r="GH432" i="23916"/>
  <c r="GH431" i="23916"/>
  <c r="GH430" i="23916"/>
  <c r="GI414" i="23916"/>
  <c r="GH416" i="23916"/>
  <c r="GA409" i="23916"/>
  <c r="FO409" i="23916"/>
  <c r="GK391" i="23916"/>
  <c r="GL292" i="23916"/>
  <c r="GL291" i="23916" s="1"/>
  <c r="GM291" i="23916" s="1"/>
  <c r="GJ292" i="23916"/>
  <c r="GJ291" i="23916" s="1"/>
  <c r="GD392" i="23916"/>
  <c r="DB392" i="23916"/>
  <c r="FZ432" i="23916"/>
  <c r="FZ431" i="23916"/>
  <c r="FZ430" i="23916"/>
  <c r="FZ416" i="23916"/>
  <c r="GA414" i="23916"/>
  <c r="FM405" i="23916"/>
  <c r="FU392" i="23916"/>
  <c r="FO392" i="23916"/>
  <c r="EQ446" i="23916"/>
  <c r="ER372" i="23916"/>
  <c r="FL374" i="23916"/>
  <c r="FK374" i="23916"/>
  <c r="FU370" i="23916"/>
  <c r="GL354" i="23916"/>
  <c r="EB354" i="23916"/>
  <c r="FI369" i="23916"/>
  <c r="EN330" i="23916"/>
  <c r="FM359" i="23916"/>
  <c r="R347" i="23916"/>
  <c r="GE345" i="23916"/>
  <c r="FW354" i="23916"/>
  <c r="ES357" i="23916"/>
  <c r="ET345" i="23916"/>
  <c r="EU345" i="23916"/>
  <c r="GK345" i="23916"/>
  <c r="FS330" i="23916"/>
  <c r="EX330" i="23916"/>
  <c r="EJ325" i="23916"/>
  <c r="DH325" i="23916"/>
  <c r="CZ325" i="23916"/>
  <c r="ES457" i="23916"/>
  <c r="ES453" i="23916"/>
  <c r="EU308" i="23916"/>
  <c r="ET308" i="23916"/>
  <c r="ES9" i="23916"/>
  <c r="ET9" i="23916" s="1"/>
  <c r="GV344" i="23916"/>
  <c r="GU344" i="23916"/>
  <c r="EN325" i="23916"/>
  <c r="GQ307" i="23916"/>
  <c r="GR307" i="23916"/>
  <c r="DH330" i="23916"/>
  <c r="AX325" i="23916"/>
  <c r="GA325" i="23916"/>
  <c r="EL286" i="23916"/>
  <c r="DV286" i="23916"/>
  <c r="DF286" i="23916"/>
  <c r="CP286" i="23916"/>
  <c r="BZ286" i="23916"/>
  <c r="BJ286" i="23916"/>
  <c r="AT286" i="23916"/>
  <c r="AD286" i="23916"/>
  <c r="N286" i="23916"/>
  <c r="DN291" i="23916"/>
  <c r="AL291" i="23916"/>
  <c r="EI295" i="23916"/>
  <c r="EJ286" i="23916"/>
  <c r="DT286" i="23916"/>
  <c r="DD286" i="23916"/>
  <c r="CN286" i="23916"/>
  <c r="BX286" i="23916"/>
  <c r="FD293" i="23916"/>
  <c r="FE293" i="23916" s="1"/>
  <c r="EL291" i="23916"/>
  <c r="BJ291" i="23916"/>
  <c r="FB298" i="23916"/>
  <c r="FB297" i="23916"/>
  <c r="FB447" i="23916" s="1"/>
  <c r="C298" i="23916"/>
  <c r="C297" i="23916"/>
  <c r="C447" i="23916" s="1"/>
  <c r="GN266" i="23916"/>
  <c r="EJ266" i="23916"/>
  <c r="GJ266" i="23916"/>
  <c r="DT266" i="23916"/>
  <c r="GF266" i="23916"/>
  <c r="DD266" i="23916"/>
  <c r="GB266" i="23916"/>
  <c r="CN266" i="23916"/>
  <c r="FX266" i="23916"/>
  <c r="BX266" i="23916"/>
  <c r="BG273" i="23916"/>
  <c r="FT266" i="23916"/>
  <c r="BH266" i="23916"/>
  <c r="AQ273" i="23916"/>
  <c r="FP266" i="23916"/>
  <c r="AR266" i="23916"/>
  <c r="AA273" i="23916"/>
  <c r="FL266" i="23916"/>
  <c r="AB266" i="23916"/>
  <c r="K273" i="23916"/>
  <c r="L266" i="23916"/>
  <c r="FF271" i="23916"/>
  <c r="FF260" i="23916"/>
  <c r="FG259" i="23916"/>
  <c r="DM271" i="23916"/>
  <c r="DM260" i="23916"/>
  <c r="DN259" i="23916"/>
  <c r="CW271" i="23916"/>
  <c r="CW260" i="23916"/>
  <c r="CX259" i="23916"/>
  <c r="CG271" i="23916"/>
  <c r="CG260" i="23916"/>
  <c r="CH259" i="23916"/>
  <c r="BQ271" i="23916"/>
  <c r="BQ260" i="23916"/>
  <c r="BR259" i="23916"/>
  <c r="BA271" i="23916"/>
  <c r="BA260" i="23916"/>
  <c r="BB259" i="23916"/>
  <c r="AK271" i="23916"/>
  <c r="AK260" i="23916"/>
  <c r="AL259" i="23916"/>
  <c r="U271" i="23916"/>
  <c r="U260" i="23916"/>
  <c r="V259" i="23916"/>
  <c r="ED257" i="23916"/>
  <c r="DN257" i="23916"/>
  <c r="CZ256" i="23916"/>
  <c r="CJ256" i="23916"/>
  <c r="EO499" i="23916"/>
  <c r="EW256" i="23916"/>
  <c r="EP256" i="23916"/>
  <c r="DY499" i="23916"/>
  <c r="DZ256" i="23916"/>
  <c r="EJ251" i="23916"/>
  <c r="DT251" i="23916"/>
  <c r="DD251" i="23916"/>
  <c r="CN251" i="23916"/>
  <c r="BX251" i="23916"/>
  <c r="BH251" i="23916"/>
  <c r="AR251" i="23916"/>
  <c r="AB251" i="23916"/>
  <c r="FF248" i="23916"/>
  <c r="FG248" i="23916" s="1"/>
  <c r="FG247" i="23916"/>
  <c r="ED239" i="23916"/>
  <c r="DT236" i="23916"/>
  <c r="DS237" i="23916"/>
  <c r="DL236" i="23916"/>
  <c r="DK237" i="23916"/>
  <c r="CZ238" i="23916"/>
  <c r="CP239" i="23916"/>
  <c r="CF236" i="23916"/>
  <c r="CE237" i="23916"/>
  <c r="GU237" i="23916"/>
  <c r="BP286" i="23916"/>
  <c r="AZ467" i="23916"/>
  <c r="AJ286" i="23916"/>
  <c r="T467" i="23916"/>
  <c r="GD268" i="23916"/>
  <c r="CV268" i="23916"/>
  <c r="GM255" i="23916"/>
  <c r="GE255" i="23916"/>
  <c r="FW255" i="23916"/>
  <c r="DJ256" i="23916"/>
  <c r="CT256" i="23916"/>
  <c r="CD256" i="23916"/>
  <c r="BN256" i="23916"/>
  <c r="AX256" i="23916"/>
  <c r="AH256" i="23916"/>
  <c r="R256" i="23916"/>
  <c r="EO494" i="23916"/>
  <c r="EO237" i="23916"/>
  <c r="EP236" i="23916"/>
  <c r="EW236" i="23916"/>
  <c r="DY494" i="23916"/>
  <c r="DY237" i="23916"/>
  <c r="DZ236" i="23916"/>
  <c r="DI237" i="23916"/>
  <c r="DJ236" i="23916"/>
  <c r="CX238" i="23916"/>
  <c r="CN239" i="23916"/>
  <c r="CC237" i="23916"/>
  <c r="CD236" i="23916"/>
  <c r="GH237" i="23916"/>
  <c r="GI236" i="23916"/>
  <c r="BH239" i="23916"/>
  <c r="AR239" i="23916"/>
  <c r="AB239" i="23916"/>
  <c r="BL238" i="23916"/>
  <c r="AV238" i="23916"/>
  <c r="AF238" i="23916"/>
  <c r="BD236" i="23916"/>
  <c r="BC237" i="23916"/>
  <c r="AN236" i="23916"/>
  <c r="AM237" i="23916"/>
  <c r="X236" i="23916"/>
  <c r="W237" i="23916"/>
  <c r="GF240" i="23916"/>
  <c r="GG233" i="23916"/>
  <c r="GF239" i="23916"/>
  <c r="FM233" i="23916"/>
  <c r="FL239" i="23916"/>
  <c r="EH301" i="23916"/>
  <c r="DR301" i="23916"/>
  <c r="DB301" i="23916"/>
  <c r="CL301" i="23916"/>
  <c r="BV301" i="23916"/>
  <c r="BF301" i="23916"/>
  <c r="AP301" i="23916"/>
  <c r="Z301" i="23916"/>
  <c r="G271" i="23916"/>
  <c r="G260" i="23916"/>
  <c r="GF259" i="23916"/>
  <c r="FP259" i="23916"/>
  <c r="FS259" i="23916" s="1"/>
  <c r="EE271" i="23916"/>
  <c r="EF259" i="23916"/>
  <c r="EE260" i="23916"/>
  <c r="DK271" i="23916"/>
  <c r="DL259" i="23916"/>
  <c r="DK260" i="23916"/>
  <c r="CU271" i="23916"/>
  <c r="CV259" i="23916"/>
  <c r="CU260" i="23916"/>
  <c r="CE271" i="23916"/>
  <c r="CF259" i="23916"/>
  <c r="CE260" i="23916"/>
  <c r="BO271" i="23916"/>
  <c r="BP259" i="23916"/>
  <c r="BO260" i="23916"/>
  <c r="BP260" i="23916" s="1"/>
  <c r="AU271" i="23916"/>
  <c r="AV259" i="23916"/>
  <c r="AU260" i="23916"/>
  <c r="W271" i="23916"/>
  <c r="W260" i="23916"/>
  <c r="EF257" i="23916"/>
  <c r="EI499" i="23916"/>
  <c r="EJ256" i="23916"/>
  <c r="EQ256" i="23916"/>
  <c r="DT256" i="23916"/>
  <c r="EL251" i="23916"/>
  <c r="DV251" i="23916"/>
  <c r="DF251" i="23916"/>
  <c r="CP251" i="23916"/>
  <c r="BZ251" i="23916"/>
  <c r="BJ251" i="23916"/>
  <c r="AT251" i="23916"/>
  <c r="AD251" i="23916"/>
  <c r="N251" i="23916"/>
  <c r="FK251" i="23916"/>
  <c r="GE250" i="23916"/>
  <c r="FO250" i="23916"/>
  <c r="GO247" i="23916"/>
  <c r="GN248" i="23916"/>
  <c r="GO248" i="23916" s="1"/>
  <c r="FY247" i="23916"/>
  <c r="FX248" i="23916"/>
  <c r="FY248" i="23916" s="1"/>
  <c r="FI247" i="23916"/>
  <c r="FH248" i="23916"/>
  <c r="FI248" i="23916" s="1"/>
  <c r="GC236" i="23916"/>
  <c r="GB237" i="23916"/>
  <c r="EB238" i="23916"/>
  <c r="EM268" i="23916"/>
  <c r="EN268" i="23916" s="1"/>
  <c r="EN233" i="23916"/>
  <c r="EM259" i="23916"/>
  <c r="EM240" i="23916"/>
  <c r="EM239" i="23916"/>
  <c r="EN239" i="23916" s="1"/>
  <c r="O268" i="23916"/>
  <c r="O239" i="23916"/>
  <c r="P239" i="23916" s="1"/>
  <c r="X233" i="23916"/>
  <c r="P233" i="23916"/>
  <c r="O259" i="23916"/>
  <c r="BL467" i="23916"/>
  <c r="AV286" i="23916"/>
  <c r="AF467" i="23916"/>
  <c r="P286" i="23916"/>
  <c r="FX268" i="23916"/>
  <c r="BX268" i="23916"/>
  <c r="CX256" i="23916"/>
  <c r="CH256" i="23916"/>
  <c r="BR256" i="23916"/>
  <c r="BD256" i="23916"/>
  <c r="AN256" i="23916"/>
  <c r="X256" i="23916"/>
  <c r="EP238" i="23916"/>
  <c r="EW238" i="23916"/>
  <c r="DZ238" i="23916"/>
  <c r="DJ238" i="23916"/>
  <c r="CZ239" i="23916"/>
  <c r="CP236" i="23916"/>
  <c r="CO237" i="23916"/>
  <c r="CD238" i="23916"/>
  <c r="BT239" i="23916"/>
  <c r="FS236" i="23916"/>
  <c r="FR237" i="23916"/>
  <c r="BN239" i="23916"/>
  <c r="AX239" i="23916"/>
  <c r="AH239" i="23916"/>
  <c r="R239" i="23916"/>
  <c r="BF238" i="23916"/>
  <c r="AP238" i="23916"/>
  <c r="Z238" i="23916"/>
  <c r="BN236" i="23916"/>
  <c r="BM237" i="23916"/>
  <c r="AX236" i="23916"/>
  <c r="AW237" i="23916"/>
  <c r="AH236" i="23916"/>
  <c r="AG237" i="23916"/>
  <c r="R236" i="23916"/>
  <c r="Q237" i="23916"/>
  <c r="R237" i="23916" s="1"/>
  <c r="GD240" i="23916"/>
  <c r="GD239" i="23916"/>
  <c r="GE239" i="23916" s="1"/>
  <c r="GE233" i="23916"/>
  <c r="FO233" i="23916"/>
  <c r="FN239" i="23916"/>
  <c r="FO239" i="23916" s="1"/>
  <c r="EN301" i="23916"/>
  <c r="DX301" i="23916"/>
  <c r="DH301" i="23916"/>
  <c r="CR301" i="23916"/>
  <c r="CB301" i="23916"/>
  <c r="BL301" i="23916"/>
  <c r="AV301" i="23916"/>
  <c r="AF301" i="23916"/>
  <c r="P301" i="23916"/>
  <c r="EB224" i="23916"/>
  <c r="CV224" i="23916"/>
  <c r="BP224" i="23916"/>
  <c r="AJ224" i="23916"/>
  <c r="EO271" i="23916"/>
  <c r="EO260" i="23916"/>
  <c r="EP259" i="23916"/>
  <c r="EL239" i="23916"/>
  <c r="FM236" i="23916"/>
  <c r="FL237" i="23916"/>
  <c r="DY271" i="23916"/>
  <c r="DY260" i="23916"/>
  <c r="DZ259" i="23916"/>
  <c r="ED224" i="23916"/>
  <c r="DN224" i="23916"/>
  <c r="CX224" i="23916"/>
  <c r="CH224" i="23916"/>
  <c r="BR224" i="23916"/>
  <c r="BB224" i="23916"/>
  <c r="AL224" i="23916"/>
  <c r="V224" i="23916"/>
  <c r="EV265" i="23916"/>
  <c r="EG210" i="23916"/>
  <c r="EH206" i="23916"/>
  <c r="DQ215" i="23916"/>
  <c r="DR208" i="23916"/>
  <c r="CN206" i="23916"/>
  <c r="CM210" i="23916"/>
  <c r="BU210" i="23916"/>
  <c r="BV206" i="23916"/>
  <c r="BE215" i="23916"/>
  <c r="FR208" i="23916"/>
  <c r="BF208" i="23916"/>
  <c r="AB206" i="23916"/>
  <c r="AA210" i="23916"/>
  <c r="CK169" i="23916"/>
  <c r="CK180" i="23916"/>
  <c r="CL168" i="23916"/>
  <c r="GO256" i="23916"/>
  <c r="GO245" i="23916"/>
  <c r="FI245" i="23916"/>
  <c r="GC251" i="23916"/>
  <c r="FM251" i="23916"/>
  <c r="FS224" i="23916"/>
  <c r="DD215" i="23916"/>
  <c r="FO208" i="23916"/>
  <c r="FN215" i="23916"/>
  <c r="FO215" i="23916" s="1"/>
  <c r="EO210" i="23916"/>
  <c r="EP206" i="23916"/>
  <c r="DO210" i="23916"/>
  <c r="DP206" i="23916"/>
  <c r="BC210" i="23916"/>
  <c r="BD206" i="23916"/>
  <c r="GN205" i="23916"/>
  <c r="GO205" i="23916" s="1"/>
  <c r="GO201" i="23916"/>
  <c r="GB178" i="23916"/>
  <c r="EV238" i="23916"/>
  <c r="GG236" i="23916"/>
  <c r="GF237" i="23916"/>
  <c r="EB237" i="23916"/>
  <c r="EP224" i="23916"/>
  <c r="EQ224" i="23916"/>
  <c r="GJ224" i="23916"/>
  <c r="GK221" i="23916"/>
  <c r="GI221" i="23916"/>
  <c r="GH224" i="23916"/>
  <c r="GR216" i="23916"/>
  <c r="GQ216" i="23916"/>
  <c r="DY210" i="23916"/>
  <c r="DZ206" i="23916"/>
  <c r="CS210" i="23916"/>
  <c r="CT206" i="23916"/>
  <c r="BM210" i="23916"/>
  <c r="BN206" i="23916"/>
  <c r="AG210" i="23916"/>
  <c r="AH206" i="23916"/>
  <c r="GG206" i="23916"/>
  <c r="GF210" i="23916"/>
  <c r="CQ180" i="23916"/>
  <c r="CQ169" i="23916"/>
  <c r="CR168" i="23916"/>
  <c r="FW166" i="23916"/>
  <c r="FW165" i="23916"/>
  <c r="DB165" i="23916"/>
  <c r="CT165" i="23916"/>
  <c r="FN291" i="23916"/>
  <c r="CS291" i="23916"/>
  <c r="FJ259" i="23916"/>
  <c r="FM245" i="23916"/>
  <c r="GA248" i="23916"/>
  <c r="FK248" i="23916"/>
  <c r="EH239" i="23916"/>
  <c r="GM238" i="23916"/>
  <c r="GA238" i="23916"/>
  <c r="FW301" i="23916"/>
  <c r="FK228" i="23916"/>
  <c r="FG301" i="23916"/>
  <c r="DG210" i="23916"/>
  <c r="DH206" i="23916"/>
  <c r="AU210" i="23916"/>
  <c r="AV206" i="23916"/>
  <c r="FT210" i="23916"/>
  <c r="EI504" i="23916"/>
  <c r="EJ197" i="23916"/>
  <c r="GQ310" i="23916"/>
  <c r="GE179" i="23916"/>
  <c r="GI178" i="23916"/>
  <c r="CP179" i="23916"/>
  <c r="CH179" i="23916"/>
  <c r="CR215" i="23916"/>
  <c r="AF215" i="23916"/>
  <c r="CK157" i="23916"/>
  <c r="CT156" i="23916"/>
  <c r="CL156" i="23916"/>
  <c r="DR289" i="23916"/>
  <c r="DQ293" i="23916"/>
  <c r="DE169" i="23916"/>
  <c r="DE180" i="23916"/>
  <c r="DF168" i="23916"/>
  <c r="CX289" i="23916"/>
  <c r="CW293" i="23916"/>
  <c r="CP289" i="23916"/>
  <c r="CH289" i="23916"/>
  <c r="CG293" i="23916"/>
  <c r="BZ177" i="23916"/>
  <c r="BU169" i="23916"/>
  <c r="BU180" i="23916"/>
  <c r="BV168" i="23916"/>
  <c r="BR289" i="23916"/>
  <c r="BQ293" i="23916"/>
  <c r="BJ177" i="23916"/>
  <c r="BE169" i="23916"/>
  <c r="BE180" i="23916"/>
  <c r="BF168" i="23916"/>
  <c r="BB289" i="23916"/>
  <c r="BA293" i="23916"/>
  <c r="AT177" i="23916"/>
  <c r="AO169" i="23916"/>
  <c r="AO180" i="23916"/>
  <c r="AP168" i="23916"/>
  <c r="AL289" i="23916"/>
  <c r="AK293" i="23916"/>
  <c r="AD177" i="23916"/>
  <c r="Y169" i="23916"/>
  <c r="Y180" i="23916"/>
  <c r="Z168" i="23916"/>
  <c r="V289" i="23916"/>
  <c r="U293" i="23916"/>
  <c r="G180" i="23916"/>
  <c r="G169" i="23916"/>
  <c r="EO175" i="23916"/>
  <c r="EO166" i="23916"/>
  <c r="EO160" i="23916"/>
  <c r="EP140" i="23916"/>
  <c r="DY175" i="23916"/>
  <c r="DY166" i="23916"/>
  <c r="DY160" i="23916"/>
  <c r="DZ140" i="23916"/>
  <c r="DI175" i="23916"/>
  <c r="DI166" i="23916"/>
  <c r="DJ166" i="23916" s="1"/>
  <c r="DI160" i="23916"/>
  <c r="DJ160" i="23916" s="1"/>
  <c r="DI149" i="23916"/>
  <c r="DJ149" i="23916" s="1"/>
  <c r="DI148" i="23916"/>
  <c r="DJ148" i="23916" s="1"/>
  <c r="DJ140" i="23916"/>
  <c r="CP166" i="23916"/>
  <c r="G182" i="23916"/>
  <c r="EV210" i="23916"/>
  <c r="EU211" i="23916"/>
  <c r="EV211" i="23916" s="1"/>
  <c r="FZ166" i="23916"/>
  <c r="GA166" i="23916" s="1"/>
  <c r="FZ165" i="23916"/>
  <c r="GA165" i="23916" s="1"/>
  <c r="GA163" i="23916"/>
  <c r="CN165" i="23916"/>
  <c r="CF165" i="23916"/>
  <c r="CF178" i="23916"/>
  <c r="FZ178" i="23916"/>
  <c r="GA178" i="23916" s="1"/>
  <c r="DP150" i="23916"/>
  <c r="CZ150" i="23916"/>
  <c r="CJ150" i="23916"/>
  <c r="BT150" i="23916"/>
  <c r="BD150" i="23916"/>
  <c r="AN150" i="23916"/>
  <c r="X150" i="23916"/>
  <c r="DH149" i="23916"/>
  <c r="CR149" i="23916"/>
  <c r="BX149" i="23916"/>
  <c r="BH149" i="23916"/>
  <c r="AR149" i="23916"/>
  <c r="AB149" i="23916"/>
  <c r="L149" i="23916"/>
  <c r="EB148" i="23916"/>
  <c r="DL148" i="23916"/>
  <c r="CV148" i="23916"/>
  <c r="CB148" i="23916"/>
  <c r="BL148" i="23916"/>
  <c r="AV148" i="23916"/>
  <c r="AF148" i="23916"/>
  <c r="FE289" i="23916"/>
  <c r="GM143" i="23916"/>
  <c r="GN467" i="23916"/>
  <c r="GO283" i="23916"/>
  <c r="GF467" i="23916"/>
  <c r="GG283" i="23916"/>
  <c r="FX467" i="23916"/>
  <c r="FY283" i="23916"/>
  <c r="FX286" i="23916"/>
  <c r="FP467" i="23916"/>
  <c r="FQ283" i="23916"/>
  <c r="FP286" i="23916"/>
  <c r="AR215" i="23916"/>
  <c r="FW159" i="23916"/>
  <c r="GB290" i="23916"/>
  <c r="GC290" i="23916" s="1"/>
  <c r="GB160" i="23916"/>
  <c r="GC160" i="23916" s="1"/>
  <c r="GB159" i="23916"/>
  <c r="GC159" i="23916" s="1"/>
  <c r="GB156" i="23916"/>
  <c r="GC153" i="23916"/>
  <c r="FM159" i="23916"/>
  <c r="FF157" i="23916"/>
  <c r="FG157" i="23916" s="1"/>
  <c r="FG156" i="23916"/>
  <c r="CO157" i="23916"/>
  <c r="CP156" i="23916"/>
  <c r="CX156" i="23916"/>
  <c r="DP177" i="23916"/>
  <c r="DK293" i="23916"/>
  <c r="DL289" i="23916"/>
  <c r="DC180" i="23916"/>
  <c r="DC169" i="23916"/>
  <c r="DD168" i="23916"/>
  <c r="CU293" i="23916"/>
  <c r="CV289" i="23916"/>
  <c r="CN177" i="23916"/>
  <c r="GB177" i="23916"/>
  <c r="CF177" i="23916"/>
  <c r="FZ177" i="23916"/>
  <c r="CA293" i="23916"/>
  <c r="CB289" i="23916"/>
  <c r="BS180" i="23916"/>
  <c r="BS169" i="23916"/>
  <c r="BT168" i="23916"/>
  <c r="BP177" i="23916"/>
  <c r="FV177" i="23916"/>
  <c r="FW177" i="23916" s="1"/>
  <c r="BK293" i="23916"/>
  <c r="BL289" i="23916"/>
  <c r="BC180" i="23916"/>
  <c r="BC169" i="23916"/>
  <c r="BD168" i="23916"/>
  <c r="AZ177" i="23916"/>
  <c r="AU293" i="23916"/>
  <c r="AU295" i="23916" s="1"/>
  <c r="AV289" i="23916"/>
  <c r="AM180" i="23916"/>
  <c r="AM169" i="23916"/>
  <c r="AN168" i="23916"/>
  <c r="AJ177" i="23916"/>
  <c r="AE293" i="23916"/>
  <c r="AF289" i="23916"/>
  <c r="W180" i="23916"/>
  <c r="W169" i="23916"/>
  <c r="X168" i="23916"/>
  <c r="T177" i="23916"/>
  <c r="O289" i="23916"/>
  <c r="EF160" i="23916"/>
  <c r="EB166" i="23916"/>
  <c r="DX175" i="23916"/>
  <c r="DP160" i="23916"/>
  <c r="DL166" i="23916"/>
  <c r="DH175" i="23916"/>
  <c r="CZ160" i="23916"/>
  <c r="CN160" i="23916"/>
  <c r="BX160" i="23916"/>
  <c r="BT166" i="23916"/>
  <c r="FV175" i="23916"/>
  <c r="BP175" i="23916"/>
  <c r="BH160" i="23916"/>
  <c r="BD166" i="23916"/>
  <c r="FR175" i="23916"/>
  <c r="AZ175" i="23916"/>
  <c r="AR160" i="23916"/>
  <c r="AN166" i="23916"/>
  <c r="FN175" i="23916"/>
  <c r="AJ175" i="23916"/>
  <c r="AB160" i="23916"/>
  <c r="X166" i="23916"/>
  <c r="FJ175" i="23916"/>
  <c r="FK175" i="23916" s="1"/>
  <c r="T175" i="23916"/>
  <c r="FK284" i="23916"/>
  <c r="EW380" i="23916"/>
  <c r="EX380" i="23916" s="1"/>
  <c r="EX126" i="23916"/>
  <c r="EB206" i="23916"/>
  <c r="EA210" i="23916"/>
  <c r="DL206" i="23916"/>
  <c r="DK210" i="23916"/>
  <c r="CV206" i="23916"/>
  <c r="CU210" i="23916"/>
  <c r="CF206" i="23916"/>
  <c r="CE210" i="23916"/>
  <c r="BP206" i="23916"/>
  <c r="BO210" i="23916"/>
  <c r="AZ206" i="23916"/>
  <c r="AY210" i="23916"/>
  <c r="AJ206" i="23916"/>
  <c r="AI210" i="23916"/>
  <c r="T206" i="23916"/>
  <c r="S210" i="23916"/>
  <c r="FK173" i="23916"/>
  <c r="FK172" i="23916"/>
  <c r="FQ159" i="23916"/>
  <c r="FJ157" i="23916"/>
  <c r="FK157" i="23916" s="1"/>
  <c r="FK156" i="23916"/>
  <c r="EO157" i="23916"/>
  <c r="EP157" i="23916" s="1"/>
  <c r="EP156" i="23916"/>
  <c r="CG157" i="23916"/>
  <c r="CH157" i="23916" s="1"/>
  <c r="CH156" i="23916"/>
  <c r="DB149" i="23916"/>
  <c r="AP149" i="23916"/>
  <c r="EG148" i="23916"/>
  <c r="DB148" i="23916"/>
  <c r="CL148" i="23916"/>
  <c r="BV148" i="23916"/>
  <c r="BF148" i="23916"/>
  <c r="AP148" i="23916"/>
  <c r="Z148" i="23916"/>
  <c r="FF289" i="23916"/>
  <c r="FF177" i="23916"/>
  <c r="FG177" i="23916" s="1"/>
  <c r="FF150" i="23916"/>
  <c r="FG145" i="23916"/>
  <c r="GK143" i="23916"/>
  <c r="FI285" i="23916"/>
  <c r="GI466" i="23916"/>
  <c r="GA466" i="23916"/>
  <c r="FS466" i="23916"/>
  <c r="FK466" i="23916"/>
  <c r="GL103" i="23916"/>
  <c r="FU156" i="23916"/>
  <c r="FT157" i="23916"/>
  <c r="FR289" i="23916"/>
  <c r="FN289" i="23916"/>
  <c r="FQ289" i="23916" s="1"/>
  <c r="FG148" i="23916"/>
  <c r="GL289" i="23916"/>
  <c r="GL150" i="23916"/>
  <c r="GM145" i="23916"/>
  <c r="EB177" i="23916"/>
  <c r="GL177" i="23916"/>
  <c r="DV177" i="23916"/>
  <c r="GL140" i="23916"/>
  <c r="GL148" i="23916" s="1"/>
  <c r="O392" i="23916"/>
  <c r="P392" i="23916" s="1"/>
  <c r="X390" i="23916"/>
  <c r="P390" i="23916"/>
  <c r="O330" i="23916"/>
  <c r="N115" i="23916"/>
  <c r="FZ103" i="23916"/>
  <c r="AX102" i="23916"/>
  <c r="AW103" i="23916"/>
  <c r="R102" i="23916"/>
  <c r="Q103" i="23916"/>
  <c r="R103" i="23916" s="1"/>
  <c r="FK93" i="23916"/>
  <c r="FJ94" i="23916"/>
  <c r="DL85" i="23916"/>
  <c r="CV85" i="23916"/>
  <c r="CF85" i="23916"/>
  <c r="BP85" i="23916"/>
  <c r="AZ85" i="23916"/>
  <c r="AJ85" i="23916"/>
  <c r="T85" i="23916"/>
  <c r="EI113" i="23916"/>
  <c r="EJ113" i="23916" s="1"/>
  <c r="EI97" i="23916"/>
  <c r="EJ97" i="23916" s="1"/>
  <c r="EI104" i="23916"/>
  <c r="EJ104" i="23916" s="1"/>
  <c r="EI102" i="23916"/>
  <c r="EJ74" i="23916"/>
  <c r="DX113" i="23916"/>
  <c r="DH113" i="23916"/>
  <c r="DD120" i="23916"/>
  <c r="DC121" i="23916"/>
  <c r="CR113" i="23916"/>
  <c r="CN120" i="23916"/>
  <c r="CM121" i="23916"/>
  <c r="CB113" i="23916"/>
  <c r="BP113" i="23916"/>
  <c r="BK121" i="23916"/>
  <c r="BC103" i="23916"/>
  <c r="BD102" i="23916"/>
  <c r="AU103" i="23916"/>
  <c r="AV103" i="23916" s="1"/>
  <c r="AV102" i="23916"/>
  <c r="AM103" i="23916"/>
  <c r="AN102" i="23916"/>
  <c r="AE103" i="23916"/>
  <c r="AF103" i="23916" s="1"/>
  <c r="AF102" i="23916"/>
  <c r="W103" i="23916"/>
  <c r="X102" i="23916"/>
  <c r="O103" i="23916"/>
  <c r="P103" i="23916" s="1"/>
  <c r="P102" i="23916"/>
  <c r="FL70" i="23916"/>
  <c r="FT70" i="23916"/>
  <c r="FU67" i="23916"/>
  <c r="FD138" i="23916"/>
  <c r="GP112" i="23916"/>
  <c r="GQ112" i="23916" s="1"/>
  <c r="GR61" i="23916"/>
  <c r="GQ61" i="23916"/>
  <c r="GV55" i="23916"/>
  <c r="GW55" i="23916" s="1"/>
  <c r="GX54" i="23916"/>
  <c r="GW54" i="23916"/>
  <c r="GA35" i="23916"/>
  <c r="FZ37" i="23916"/>
  <c r="GA37" i="23916" s="1"/>
  <c r="BL157" i="23916"/>
  <c r="GA160" i="23916"/>
  <c r="FY150" i="23916"/>
  <c r="FM148" i="23916"/>
  <c r="EP289" i="23916"/>
  <c r="DZ177" i="23916"/>
  <c r="DB160" i="23916"/>
  <c r="V160" i="23916"/>
  <c r="FU128" i="23916"/>
  <c r="GA110" i="23916"/>
  <c r="Z113" i="23916"/>
  <c r="C107" i="23916"/>
  <c r="C118" i="23916"/>
  <c r="FM106" i="23916"/>
  <c r="FL118" i="23916"/>
  <c r="FL107" i="23916"/>
  <c r="CV106" i="23916"/>
  <c r="CU118" i="23916"/>
  <c r="CU107" i="23916"/>
  <c r="BP106" i="23916"/>
  <c r="BO118" i="23916"/>
  <c r="BO107" i="23916"/>
  <c r="AJ106" i="23916"/>
  <c r="AI118" i="23916"/>
  <c r="AI107" i="23916"/>
  <c r="GC102" i="23916"/>
  <c r="GB103" i="23916"/>
  <c r="GC103" i="23916" s="1"/>
  <c r="FU117" i="23916"/>
  <c r="DU103" i="23916"/>
  <c r="DV102" i="23916"/>
  <c r="DE103" i="23916"/>
  <c r="DF102" i="23916"/>
  <c r="CO103" i="23916"/>
  <c r="CP102" i="23916"/>
  <c r="BY103" i="23916"/>
  <c r="BZ102" i="23916"/>
  <c r="GJ94" i="23916"/>
  <c r="GK93" i="23916"/>
  <c r="FP94" i="23916"/>
  <c r="FQ93" i="23916"/>
  <c r="FH94" i="23916"/>
  <c r="FI93" i="23916"/>
  <c r="FZ83" i="23916"/>
  <c r="GA82" i="23916"/>
  <c r="FJ83" i="23916"/>
  <c r="FK82" i="23916"/>
  <c r="EA115" i="23916"/>
  <c r="EA85" i="23916"/>
  <c r="EB79" i="23916"/>
  <c r="EA106" i="23916"/>
  <c r="EA86" i="23916"/>
  <c r="GD120" i="23916"/>
  <c r="GE74" i="23916"/>
  <c r="GD113" i="23916"/>
  <c r="GD102" i="23916"/>
  <c r="EA137" i="23916"/>
  <c r="EB70" i="23916"/>
  <c r="CU137" i="23916"/>
  <c r="CV137" i="23916" s="1"/>
  <c r="CV70" i="23916"/>
  <c r="BG137" i="23916"/>
  <c r="BH70" i="23916"/>
  <c r="S138" i="23916"/>
  <c r="GE35" i="23916"/>
  <c r="GD37" i="23916"/>
  <c r="EU24" i="23916"/>
  <c r="EV24" i="23916" s="1"/>
  <c r="EN24" i="23916"/>
  <c r="EO149" i="23916"/>
  <c r="EP149" i="23916" s="1"/>
  <c r="GO145" i="23916"/>
  <c r="GN150" i="23916"/>
  <c r="GO150" i="23916" s="1"/>
  <c r="EC169" i="23916"/>
  <c r="EC180" i="23916"/>
  <c r="ED168" i="23916"/>
  <c r="DT150" i="23916"/>
  <c r="DZ137" i="23916"/>
  <c r="X128" i="23916"/>
  <c r="ED113" i="23916"/>
  <c r="BR113" i="23916"/>
  <c r="FV118" i="23916"/>
  <c r="FV107" i="23916"/>
  <c r="FW106" i="23916"/>
  <c r="AT102" i="23916"/>
  <c r="AS103" i="23916"/>
  <c r="N102" i="23916"/>
  <c r="M103" i="23916"/>
  <c r="N103" i="23916" s="1"/>
  <c r="GM93" i="23916"/>
  <c r="GL94" i="23916"/>
  <c r="GM94" i="23916" s="1"/>
  <c r="FG93" i="23916"/>
  <c r="FF94" i="23916"/>
  <c r="FG94" i="23916" s="1"/>
  <c r="FQ91" i="23916"/>
  <c r="FI91" i="23916"/>
  <c r="DF85" i="23916"/>
  <c r="CP85" i="23916"/>
  <c r="BZ85" i="23916"/>
  <c r="BJ85" i="23916"/>
  <c r="AT85" i="23916"/>
  <c r="AD85" i="23916"/>
  <c r="N85" i="23916"/>
  <c r="ED83" i="23916"/>
  <c r="DN83" i="23916"/>
  <c r="CX83" i="23916"/>
  <c r="CH83" i="23916"/>
  <c r="BR83" i="23916"/>
  <c r="BB83" i="23916"/>
  <c r="AL83" i="23916"/>
  <c r="V83" i="23916"/>
  <c r="EL104" i="23916"/>
  <c r="DV97" i="23916"/>
  <c r="DN120" i="23916"/>
  <c r="DM121" i="23916"/>
  <c r="DF97" i="23916"/>
  <c r="CX120" i="23916"/>
  <c r="CW121" i="23916"/>
  <c r="CP97" i="23916"/>
  <c r="CH120" i="23916"/>
  <c r="CG121" i="23916"/>
  <c r="BZ97" i="23916"/>
  <c r="BR120" i="23916"/>
  <c r="BQ121" i="23916"/>
  <c r="BI121" i="23916"/>
  <c r="GI70" i="23916"/>
  <c r="CC137" i="23916"/>
  <c r="CD137" i="23916" s="1"/>
  <c r="CD70" i="23916"/>
  <c r="FR70" i="23916"/>
  <c r="FS67" i="23916"/>
  <c r="GC112" i="23916"/>
  <c r="FM112" i="23916"/>
  <c r="GE132" i="23916"/>
  <c r="FO132" i="23916"/>
  <c r="GA45" i="23916"/>
  <c r="FZ49" i="23916"/>
  <c r="FK45" i="23916"/>
  <c r="FJ49" i="23916"/>
  <c r="EB37" i="23916"/>
  <c r="DL37" i="23916"/>
  <c r="CV37" i="23916"/>
  <c r="CF37" i="23916"/>
  <c r="ES27" i="23916"/>
  <c r="ET27" i="23916" s="1"/>
  <c r="EL27" i="23916"/>
  <c r="CB157" i="23916"/>
  <c r="DM150" i="23916"/>
  <c r="FI148" i="23916"/>
  <c r="EN177" i="23916"/>
  <c r="EH177" i="23916"/>
  <c r="DX150" i="23916"/>
  <c r="AT149" i="23916"/>
  <c r="GG128" i="23916"/>
  <c r="R115" i="23916"/>
  <c r="AH113" i="23916"/>
  <c r="DP106" i="23916"/>
  <c r="DO118" i="23916"/>
  <c r="DO107" i="23916"/>
  <c r="CJ106" i="23916"/>
  <c r="CI118" i="23916"/>
  <c r="CI107" i="23916"/>
  <c r="BD106" i="23916"/>
  <c r="BC118" i="23916"/>
  <c r="BC107" i="23916"/>
  <c r="X106" i="23916"/>
  <c r="W118" i="23916"/>
  <c r="W107" i="23916"/>
  <c r="FS101" i="23916"/>
  <c r="DC103" i="23916"/>
  <c r="DD102" i="23916"/>
  <c r="BW103" i="23916"/>
  <c r="BX102" i="23916"/>
  <c r="FF118" i="23916"/>
  <c r="FF107" i="23916"/>
  <c r="FG106" i="23916"/>
  <c r="FS91" i="23916"/>
  <c r="GI116" i="23916"/>
  <c r="GD104" i="23916"/>
  <c r="FW96" i="23916"/>
  <c r="FS96" i="23916"/>
  <c r="FK116" i="23916"/>
  <c r="FX83" i="23916"/>
  <c r="FY82" i="23916"/>
  <c r="EC115" i="23916"/>
  <c r="EC106" i="23916"/>
  <c r="EC86" i="23916"/>
  <c r="EC85" i="23916"/>
  <c r="ED79" i="23916"/>
  <c r="Z115" i="23916"/>
  <c r="GJ84" i="23916"/>
  <c r="GK84" i="23916" s="1"/>
  <c r="GK78" i="23916"/>
  <c r="GB120" i="23916"/>
  <c r="GB113" i="23916"/>
  <c r="GC113" i="23916" s="1"/>
  <c r="GC74" i="23916"/>
  <c r="FL113" i="23916"/>
  <c r="FL102" i="23916"/>
  <c r="FM74" i="23916"/>
  <c r="DW137" i="23916"/>
  <c r="DX70" i="23916"/>
  <c r="CI137" i="23916"/>
  <c r="CJ70" i="23916"/>
  <c r="BC137" i="23916"/>
  <c r="BD70" i="23916"/>
  <c r="W137" i="23916"/>
  <c r="X137" i="23916" s="1"/>
  <c r="X70" i="23916"/>
  <c r="AC138" i="23916"/>
  <c r="AD138" i="23916" s="1"/>
  <c r="EJ49" i="23916"/>
  <c r="EI50" i="23916"/>
  <c r="DT49" i="23916"/>
  <c r="DS50" i="23916"/>
  <c r="DD49" i="23916"/>
  <c r="DC50" i="23916"/>
  <c r="CN49" i="23916"/>
  <c r="CM50" i="23916"/>
  <c r="BX49" i="23916"/>
  <c r="BW50" i="23916"/>
  <c r="BH49" i="23916"/>
  <c r="BG50" i="23916"/>
  <c r="AR49" i="23916"/>
  <c r="AQ50" i="23916"/>
  <c r="N50" i="23916"/>
  <c r="M54" i="23916"/>
  <c r="EW35" i="23916"/>
  <c r="GB37" i="23916"/>
  <c r="GC37" i="23916" s="1"/>
  <c r="GC35" i="23916"/>
  <c r="FU27" i="23916"/>
  <c r="GG106" i="23916"/>
  <c r="GF118" i="23916"/>
  <c r="GF107" i="23916"/>
  <c r="DH103" i="23916"/>
  <c r="CB103" i="23916"/>
  <c r="CR137" i="23916"/>
  <c r="EL60" i="23916"/>
  <c r="ES60" i="23916"/>
  <c r="ET60" i="23916" s="1"/>
  <c r="DV60" i="23916"/>
  <c r="DF60" i="23916"/>
  <c r="CP60" i="23916"/>
  <c r="BZ60" i="23916"/>
  <c r="BJ60" i="23916"/>
  <c r="AT60" i="23916"/>
  <c r="FY84" i="23916"/>
  <c r="CX137" i="23916"/>
  <c r="CH137" i="23916"/>
  <c r="BR137" i="23916"/>
  <c r="GK101" i="23916"/>
  <c r="FY101" i="23916"/>
  <c r="AF54" i="23916"/>
  <c r="AE55" i="23916"/>
  <c r="P54" i="23916"/>
  <c r="O55" i="23916"/>
  <c r="P55" i="23916" s="1"/>
  <c r="FE52" i="23916"/>
  <c r="FB60" i="23916"/>
  <c r="FE60" i="23916" s="1"/>
  <c r="FT104" i="23916"/>
  <c r="CD113" i="23916"/>
  <c r="FW102" i="23916"/>
  <c r="FV103" i="23916"/>
  <c r="FX50" i="23916"/>
  <c r="FP50" i="23916"/>
  <c r="GJ50" i="23916"/>
  <c r="FQ85" i="23916"/>
  <c r="FM115" i="23916"/>
  <c r="EV83" i="23916"/>
  <c r="EN83" i="23916"/>
  <c r="GJ79" i="23916"/>
  <c r="ER70" i="23916"/>
  <c r="ES70" i="23916"/>
  <c r="CT137" i="23916"/>
  <c r="EH97" i="23916"/>
  <c r="GI60" i="23916"/>
  <c r="GA60" i="23916"/>
  <c r="FS60" i="23916"/>
  <c r="FK60" i="23916"/>
  <c r="Z50" i="23916"/>
  <c r="Y54" i="23916"/>
  <c r="GT44" i="23916"/>
  <c r="GS44" i="23916"/>
  <c r="CB427" i="23916"/>
  <c r="BT429" i="23916"/>
  <c r="BS367" i="23916"/>
  <c r="BT367" i="23916" s="1"/>
  <c r="AZ429" i="23916"/>
  <c r="AY367" i="23916"/>
  <c r="AV429" i="23916"/>
  <c r="AU367" i="23916"/>
  <c r="AV367" i="23916" s="1"/>
  <c r="AN426" i="23916"/>
  <c r="AJ429" i="23916"/>
  <c r="AI367" i="23916"/>
  <c r="AF429" i="23916"/>
  <c r="AE367" i="23916"/>
  <c r="AF367" i="23916" s="1"/>
  <c r="X426" i="23916"/>
  <c r="T429" i="23916"/>
  <c r="S367" i="23916"/>
  <c r="P429" i="23916"/>
  <c r="O367" i="23916"/>
  <c r="P367" i="23916" s="1"/>
  <c r="P430" i="23916"/>
  <c r="L431" i="23916"/>
  <c r="DZ435" i="23916"/>
  <c r="DR435" i="23916"/>
  <c r="CP437" i="23916"/>
  <c r="CX437" i="23916"/>
  <c r="CO432" i="23916"/>
  <c r="CO431" i="23916"/>
  <c r="CO430" i="23916"/>
  <c r="CO429" i="23916"/>
  <c r="CO428" i="23916"/>
  <c r="CO427" i="23916"/>
  <c r="CO426" i="23916"/>
  <c r="CP414" i="23916"/>
  <c r="CO416" i="23916"/>
  <c r="CO400" i="23916"/>
  <c r="CD429" i="23916"/>
  <c r="CC367" i="23916"/>
  <c r="CD367" i="23916" s="1"/>
  <c r="BV429" i="23916"/>
  <c r="BU367" i="23916"/>
  <c r="BN429" i="23916"/>
  <c r="BM367" i="23916"/>
  <c r="AX429" i="23916"/>
  <c r="AW367" i="23916"/>
  <c r="AL429" i="23916"/>
  <c r="AK367" i="23916"/>
  <c r="AH429" i="23916"/>
  <c r="AG367" i="23916"/>
  <c r="V429" i="23916"/>
  <c r="U367" i="23916"/>
  <c r="R429" i="23916"/>
  <c r="Q367" i="23916"/>
  <c r="R367" i="23916" s="1"/>
  <c r="N426" i="23916"/>
  <c r="GI438" i="23916"/>
  <c r="EN409" i="23916"/>
  <c r="DH409" i="23916"/>
  <c r="DN395" i="23916"/>
  <c r="ES413" i="23916"/>
  <c r="ET413" i="23916" s="1"/>
  <c r="EU394" i="23916"/>
  <c r="ET394" i="23916"/>
  <c r="FE429" i="23916"/>
  <c r="FD367" i="23916"/>
  <c r="FE367" i="23916" s="1"/>
  <c r="FL432" i="23916"/>
  <c r="FM432" i="23916" s="1"/>
  <c r="FL431" i="23916"/>
  <c r="FM431" i="23916" s="1"/>
  <c r="FL430" i="23916"/>
  <c r="FM430" i="23916" s="1"/>
  <c r="FM414" i="23916"/>
  <c r="FL416" i="23916"/>
  <c r="FM416" i="23916" s="1"/>
  <c r="BX409" i="23916"/>
  <c r="GK429" i="23916"/>
  <c r="GJ367" i="23916"/>
  <c r="GB427" i="23916"/>
  <c r="GC427" i="23916" s="1"/>
  <c r="FU429" i="23916"/>
  <c r="FT367" i="23916"/>
  <c r="FU367" i="23916" s="1"/>
  <c r="FL427" i="23916"/>
  <c r="FM427" i="23916" s="1"/>
  <c r="DI432" i="23916"/>
  <c r="DI431" i="23916"/>
  <c r="DJ431" i="23916" s="1"/>
  <c r="DI430" i="23916"/>
  <c r="DJ430" i="23916" s="1"/>
  <c r="DI429" i="23916"/>
  <c r="DI428" i="23916"/>
  <c r="DJ428" i="23916" s="1"/>
  <c r="DI427" i="23916"/>
  <c r="DJ427" i="23916" s="1"/>
  <c r="DI426" i="23916"/>
  <c r="DJ426" i="23916" s="1"/>
  <c r="DJ414" i="23916"/>
  <c r="DI416" i="23916"/>
  <c r="DJ416" i="23916" s="1"/>
  <c r="DI400" i="23916"/>
  <c r="DJ400" i="23916" s="1"/>
  <c r="CI432" i="23916"/>
  <c r="CJ432" i="23916" s="1"/>
  <c r="CI431" i="23916"/>
  <c r="CJ431" i="23916" s="1"/>
  <c r="CI430" i="23916"/>
  <c r="CJ430" i="23916" s="1"/>
  <c r="CI429" i="23916"/>
  <c r="CI426" i="23916"/>
  <c r="CJ426" i="23916" s="1"/>
  <c r="CI428" i="23916"/>
  <c r="CJ428" i="23916" s="1"/>
  <c r="CI427" i="23916"/>
  <c r="CJ427" i="23916" s="1"/>
  <c r="CJ414" i="23916"/>
  <c r="CI416" i="23916"/>
  <c r="CJ416" i="23916" s="1"/>
  <c r="FG430" i="23916"/>
  <c r="GG440" i="23916"/>
  <c r="GA415" i="23916"/>
  <c r="FK439" i="23916"/>
  <c r="DL409" i="23916"/>
  <c r="EP395" i="23916"/>
  <c r="DJ395" i="23916"/>
  <c r="EI432" i="23916"/>
  <c r="EI431" i="23916"/>
  <c r="EJ431" i="23916" s="1"/>
  <c r="EI430" i="23916"/>
  <c r="EI429" i="23916"/>
  <c r="EI428" i="23916"/>
  <c r="EI427" i="23916"/>
  <c r="EI426" i="23916"/>
  <c r="EJ414" i="23916"/>
  <c r="EI416" i="23916"/>
  <c r="EI400" i="23916"/>
  <c r="EA432" i="23916"/>
  <c r="EA431" i="23916"/>
  <c r="EA430" i="23916"/>
  <c r="EA429" i="23916"/>
  <c r="EA426" i="23916"/>
  <c r="EA428" i="23916"/>
  <c r="EA427" i="23916"/>
  <c r="EB414" i="23916"/>
  <c r="EA416" i="23916"/>
  <c r="EA400" i="23916"/>
  <c r="DS432" i="23916"/>
  <c r="DT432" i="23916" s="1"/>
  <c r="DS431" i="23916"/>
  <c r="DT431" i="23916" s="1"/>
  <c r="DS430" i="23916"/>
  <c r="DS429" i="23916"/>
  <c r="DS428" i="23916"/>
  <c r="DT428" i="23916" s="1"/>
  <c r="DS427" i="23916"/>
  <c r="DS426" i="23916"/>
  <c r="DT414" i="23916"/>
  <c r="DS416" i="23916"/>
  <c r="DT416" i="23916" s="1"/>
  <c r="DS400" i="23916"/>
  <c r="DT400" i="23916" s="1"/>
  <c r="DK432" i="23916"/>
  <c r="DK431" i="23916"/>
  <c r="DK430" i="23916"/>
  <c r="DL430" i="23916" s="1"/>
  <c r="DK429" i="23916"/>
  <c r="DK426" i="23916"/>
  <c r="DK428" i="23916"/>
  <c r="DK427" i="23916"/>
  <c r="DL414" i="23916"/>
  <c r="DK416" i="23916"/>
  <c r="DK400" i="23916"/>
  <c r="DC432" i="23916"/>
  <c r="DD432" i="23916" s="1"/>
  <c r="DC431" i="23916"/>
  <c r="DD431" i="23916" s="1"/>
  <c r="DC430" i="23916"/>
  <c r="DC429" i="23916"/>
  <c r="DC428" i="23916"/>
  <c r="DD428" i="23916" s="1"/>
  <c r="DC427" i="23916"/>
  <c r="DC426" i="23916"/>
  <c r="DD414" i="23916"/>
  <c r="DC416" i="23916"/>
  <c r="DD416" i="23916" s="1"/>
  <c r="DC400" i="23916"/>
  <c r="DD400" i="23916" s="1"/>
  <c r="CU432" i="23916"/>
  <c r="CU431" i="23916"/>
  <c r="CU430" i="23916"/>
  <c r="CV430" i="23916" s="1"/>
  <c r="CU429" i="23916"/>
  <c r="CU426" i="23916"/>
  <c r="CU428" i="23916"/>
  <c r="CU427" i="23916"/>
  <c r="CV427" i="23916" s="1"/>
  <c r="CV414" i="23916"/>
  <c r="CU416" i="23916"/>
  <c r="CU400" i="23916"/>
  <c r="CM432" i="23916"/>
  <c r="CM431" i="23916"/>
  <c r="CM430" i="23916"/>
  <c r="CM429" i="23916"/>
  <c r="CM428" i="23916"/>
  <c r="CM427" i="23916"/>
  <c r="CM426" i="23916"/>
  <c r="CN414" i="23916"/>
  <c r="CM416" i="23916"/>
  <c r="CM400" i="23916"/>
  <c r="EB392" i="23916"/>
  <c r="DL392" i="23916"/>
  <c r="FK430" i="23916"/>
  <c r="GK438" i="23916"/>
  <c r="GE438" i="23916"/>
  <c r="FU438" i="23916"/>
  <c r="FO438" i="23916"/>
  <c r="EW411" i="23916"/>
  <c r="EV411" i="23916"/>
  <c r="GM428" i="23916"/>
  <c r="GM437" i="23916"/>
  <c r="GI429" i="23916"/>
  <c r="GH367" i="23916"/>
  <c r="GE426" i="23916"/>
  <c r="GE435" i="23916"/>
  <c r="GA427" i="23916"/>
  <c r="GA436" i="23916"/>
  <c r="FW428" i="23916"/>
  <c r="FW437" i="23916"/>
  <c r="FO426" i="23916"/>
  <c r="FO435" i="23916"/>
  <c r="FK427" i="23916"/>
  <c r="FK436" i="23916"/>
  <c r="FG428" i="23916"/>
  <c r="FW395" i="23916"/>
  <c r="GL432" i="23916"/>
  <c r="GL431" i="23916"/>
  <c r="GL430" i="23916"/>
  <c r="GM414" i="23916"/>
  <c r="GL416" i="23916"/>
  <c r="FK395" i="23916"/>
  <c r="GL446" i="23916"/>
  <c r="GM372" i="23916"/>
  <c r="FF446" i="23916"/>
  <c r="FG372" i="23916"/>
  <c r="FV432" i="23916"/>
  <c r="FW432" i="23916" s="1"/>
  <c r="FV431" i="23916"/>
  <c r="FW431" i="23916" s="1"/>
  <c r="FV430" i="23916"/>
  <c r="FW430" i="23916" s="1"/>
  <c r="FW414" i="23916"/>
  <c r="FV416" i="23916"/>
  <c r="FW416" i="23916" s="1"/>
  <c r="GG395" i="23916"/>
  <c r="GC415" i="23916"/>
  <c r="FS409" i="23916"/>
  <c r="FN432" i="23916"/>
  <c r="FO432" i="23916" s="1"/>
  <c r="FN431" i="23916"/>
  <c r="FO431" i="23916" s="1"/>
  <c r="FN430" i="23916"/>
  <c r="FN416" i="23916"/>
  <c r="FO416" i="23916" s="1"/>
  <c r="FO414" i="23916"/>
  <c r="GJ392" i="23916"/>
  <c r="DZ392" i="23916"/>
  <c r="GG391" i="23916"/>
  <c r="GH292" i="23916"/>
  <c r="GH291" i="23916" s="1"/>
  <c r="GI291" i="23916" s="1"/>
  <c r="GF292" i="23916"/>
  <c r="GF291" i="23916" s="1"/>
  <c r="GO374" i="23916"/>
  <c r="FE440" i="23916"/>
  <c r="FM415" i="23916"/>
  <c r="FQ392" i="23916"/>
  <c r="E511" i="23916"/>
  <c r="E456" i="23916"/>
  <c r="E381" i="23916"/>
  <c r="CZ440" i="23916"/>
  <c r="L440" i="23916"/>
  <c r="GI373" i="23916"/>
  <c r="FG356" i="23916"/>
  <c r="FI356" i="23916"/>
  <c r="GI354" i="23916"/>
  <c r="FM369" i="23916"/>
  <c r="CN359" i="23916"/>
  <c r="GB359" i="23916"/>
  <c r="ER354" i="23916"/>
  <c r="DT354" i="23916"/>
  <c r="FY351" i="23916"/>
  <c r="EO353" i="23916"/>
  <c r="EN353" i="23916"/>
  <c r="GA351" i="23916"/>
  <c r="GE351" i="23916"/>
  <c r="FJ347" i="23916"/>
  <c r="GO323" i="23916"/>
  <c r="GN330" i="23916"/>
  <c r="GN325" i="23916"/>
  <c r="GI351" i="23916"/>
  <c r="GT351" i="23916"/>
  <c r="GS351" i="23916"/>
  <c r="P347" i="23916"/>
  <c r="GI345" i="23916"/>
  <c r="CV347" i="23916"/>
  <c r="GD347" i="23916"/>
  <c r="EX345" i="23916"/>
  <c r="GI330" i="23916"/>
  <c r="FO330" i="23916"/>
  <c r="CF325" i="23916"/>
  <c r="BX325" i="23916"/>
  <c r="DJ325" i="23916"/>
  <c r="FS325" i="23916"/>
  <c r="EW313" i="23916"/>
  <c r="EH286" i="23916"/>
  <c r="DQ295" i="23916"/>
  <c r="DR286" i="23916"/>
  <c r="DB286" i="23916"/>
  <c r="CL286" i="23916"/>
  <c r="BV286" i="23916"/>
  <c r="BF286" i="23916"/>
  <c r="AP286" i="23916"/>
  <c r="Z286" i="23916"/>
  <c r="EF286" i="23916"/>
  <c r="DP286" i="23916"/>
  <c r="CZ286" i="23916"/>
  <c r="CJ286" i="23916"/>
  <c r="DV291" i="23916"/>
  <c r="AT291" i="23916"/>
  <c r="I298" i="23916"/>
  <c r="I297" i="23916"/>
  <c r="I447" i="23916" s="1"/>
  <c r="FE266" i="23916"/>
  <c r="EE273" i="23916"/>
  <c r="EF266" i="23916"/>
  <c r="DP266" i="23916"/>
  <c r="CZ266" i="23916"/>
  <c r="CJ266" i="23916"/>
  <c r="BT266" i="23916"/>
  <c r="BD266" i="23916"/>
  <c r="AN266" i="23916"/>
  <c r="W273" i="23916"/>
  <c r="X266" i="23916"/>
  <c r="EC271" i="23916"/>
  <c r="EC260" i="23916"/>
  <c r="ED259" i="23916"/>
  <c r="DI271" i="23916"/>
  <c r="DI260" i="23916"/>
  <c r="DJ259" i="23916"/>
  <c r="CS271" i="23916"/>
  <c r="CS260" i="23916"/>
  <c r="CT259" i="23916"/>
  <c r="CC271" i="23916"/>
  <c r="CC260" i="23916"/>
  <c r="CD259" i="23916"/>
  <c r="BM271" i="23916"/>
  <c r="BM260" i="23916"/>
  <c r="BN259" i="23916"/>
  <c r="AW271" i="23916"/>
  <c r="AW260" i="23916"/>
  <c r="AX259" i="23916"/>
  <c r="AG271" i="23916"/>
  <c r="AG260" i="23916"/>
  <c r="AH259" i="23916"/>
  <c r="Q271" i="23916"/>
  <c r="Q260" i="23916"/>
  <c r="R259" i="23916"/>
  <c r="EP257" i="23916"/>
  <c r="DZ257" i="23916"/>
  <c r="EK499" i="23916"/>
  <c r="ET256" i="23916"/>
  <c r="EL256" i="23916"/>
  <c r="DV256" i="23916"/>
  <c r="EF251" i="23916"/>
  <c r="DP251" i="23916"/>
  <c r="CZ251" i="23916"/>
  <c r="CJ251" i="23916"/>
  <c r="BT251" i="23916"/>
  <c r="BD251" i="23916"/>
  <c r="AN251" i="23916"/>
  <c r="X251" i="23916"/>
  <c r="EW248" i="23916"/>
  <c r="EX248" i="23916" s="1"/>
  <c r="EX247" i="23916"/>
  <c r="CN236" i="23916"/>
  <c r="CM237" i="23916"/>
  <c r="CN237" i="23916" s="1"/>
  <c r="GV494" i="23916"/>
  <c r="GV237" i="23916"/>
  <c r="GX236" i="23916"/>
  <c r="GW236" i="23916"/>
  <c r="AR286" i="23916"/>
  <c r="L286" i="23916"/>
  <c r="FZ268" i="23916"/>
  <c r="GA268" i="23916" s="1"/>
  <c r="CF268" i="23916"/>
  <c r="GK255" i="23916"/>
  <c r="GC255" i="23916"/>
  <c r="FU255" i="23916"/>
  <c r="FQ255" i="23916"/>
  <c r="BJ256" i="23916"/>
  <c r="AT256" i="23916"/>
  <c r="AD256" i="23916"/>
  <c r="N256" i="23916"/>
  <c r="ES238" i="23916"/>
  <c r="EL238" i="23916"/>
  <c r="DV238" i="23916"/>
  <c r="CK237" i="23916"/>
  <c r="CL237" i="23916" s="1"/>
  <c r="CL236" i="23916"/>
  <c r="FE239" i="23916"/>
  <c r="BD239" i="23916"/>
  <c r="AN239" i="23916"/>
  <c r="X239" i="23916"/>
  <c r="BH238" i="23916"/>
  <c r="AR238" i="23916"/>
  <c r="AB238" i="23916"/>
  <c r="AZ236" i="23916"/>
  <c r="AY237" i="23916"/>
  <c r="AJ236" i="23916"/>
  <c r="AI237" i="23916"/>
  <c r="T236" i="23916"/>
  <c r="S237" i="23916"/>
  <c r="FX240" i="23916"/>
  <c r="FY233" i="23916"/>
  <c r="FX239" i="23916"/>
  <c r="FH268" i="23916"/>
  <c r="FI233" i="23916"/>
  <c r="FH239" i="23916"/>
  <c r="ED301" i="23916"/>
  <c r="DN301" i="23916"/>
  <c r="CX301" i="23916"/>
  <c r="CH301" i="23916"/>
  <c r="BR301" i="23916"/>
  <c r="BB301" i="23916"/>
  <c r="AL301" i="23916"/>
  <c r="V301" i="23916"/>
  <c r="C271" i="23916"/>
  <c r="C273" i="23916" s="1"/>
  <c r="C260" i="23916"/>
  <c r="L260" i="23916" s="1"/>
  <c r="GC259" i="23916"/>
  <c r="GB260" i="23916"/>
  <c r="GC260" i="23916" s="1"/>
  <c r="FL259" i="23916"/>
  <c r="DW271" i="23916"/>
  <c r="DX259" i="23916"/>
  <c r="DW260" i="23916"/>
  <c r="DG271" i="23916"/>
  <c r="DH259" i="23916"/>
  <c r="DG260" i="23916"/>
  <c r="CQ271" i="23916"/>
  <c r="CR259" i="23916"/>
  <c r="CQ260" i="23916"/>
  <c r="CA271" i="23916"/>
  <c r="CB259" i="23916"/>
  <c r="CA260" i="23916"/>
  <c r="BK271" i="23916"/>
  <c r="BL259" i="23916"/>
  <c r="BK260" i="23916"/>
  <c r="AM271" i="23916"/>
  <c r="AN259" i="23916"/>
  <c r="AM260" i="23916"/>
  <c r="S271" i="23916"/>
  <c r="T259" i="23916"/>
  <c r="S260" i="23916"/>
  <c r="T260" i="23916" s="1"/>
  <c r="EB257" i="23916"/>
  <c r="DL256" i="23916"/>
  <c r="CV256" i="23916"/>
  <c r="CF256" i="23916"/>
  <c r="EE499" i="23916"/>
  <c r="EF256" i="23916"/>
  <c r="DP256" i="23916"/>
  <c r="EH251" i="23916"/>
  <c r="DR251" i="23916"/>
  <c r="DB251" i="23916"/>
  <c r="CL251" i="23916"/>
  <c r="BV251" i="23916"/>
  <c r="BF251" i="23916"/>
  <c r="AP251" i="23916"/>
  <c r="Z251" i="23916"/>
  <c r="FG251" i="23916"/>
  <c r="GA250" i="23916"/>
  <c r="FK250" i="23916"/>
  <c r="GK247" i="23916"/>
  <c r="GJ248" i="23916"/>
  <c r="GK248" i="23916" s="1"/>
  <c r="FU247" i="23916"/>
  <c r="FT248" i="23916"/>
  <c r="FU248" i="23916" s="1"/>
  <c r="EM494" i="23916"/>
  <c r="EN236" i="23916"/>
  <c r="EM237" i="23916"/>
  <c r="EU236" i="23916"/>
  <c r="EI268" i="23916"/>
  <c r="EI240" i="23916"/>
  <c r="EI239" i="23916"/>
  <c r="EJ233" i="23916"/>
  <c r="EI259" i="23916"/>
  <c r="BD286" i="23916"/>
  <c r="X286" i="23916"/>
  <c r="FU276" i="23916"/>
  <c r="FW276" i="23916"/>
  <c r="FT268" i="23916"/>
  <c r="FU268" i="23916" s="1"/>
  <c r="BH268" i="23916"/>
  <c r="AZ256" i="23916"/>
  <c r="AJ256" i="23916"/>
  <c r="T256" i="23916"/>
  <c r="EK494" i="23916"/>
  <c r="EL236" i="23916"/>
  <c r="EK237" i="23916"/>
  <c r="ES236" i="23916"/>
  <c r="DV236" i="23916"/>
  <c r="DU237" i="23916"/>
  <c r="DP239" i="23916"/>
  <c r="DH239" i="23916"/>
  <c r="CX236" i="23916"/>
  <c r="CW237" i="23916"/>
  <c r="CX237" i="23916" s="1"/>
  <c r="BR236" i="23916"/>
  <c r="BQ237" i="23916"/>
  <c r="FO236" i="23916"/>
  <c r="FN237" i="23916"/>
  <c r="FO237" i="23916" s="1"/>
  <c r="BJ239" i="23916"/>
  <c r="AT239" i="23916"/>
  <c r="AD239" i="23916"/>
  <c r="N239" i="23916"/>
  <c r="BB238" i="23916"/>
  <c r="AL238" i="23916"/>
  <c r="V238" i="23916"/>
  <c r="BJ236" i="23916"/>
  <c r="BI237" i="23916"/>
  <c r="AT236" i="23916"/>
  <c r="AS237" i="23916"/>
  <c r="AD236" i="23916"/>
  <c r="AC237" i="23916"/>
  <c r="N236" i="23916"/>
  <c r="M237" i="23916"/>
  <c r="N237" i="23916" s="1"/>
  <c r="FZ239" i="23916"/>
  <c r="GA239" i="23916" s="1"/>
  <c r="GA233" i="23916"/>
  <c r="FZ240" i="23916"/>
  <c r="FK233" i="23916"/>
  <c r="FJ239" i="23916"/>
  <c r="FK239" i="23916" s="1"/>
  <c r="EJ301" i="23916"/>
  <c r="DT301" i="23916"/>
  <c r="DD301" i="23916"/>
  <c r="CN301" i="23916"/>
  <c r="BX301" i="23916"/>
  <c r="BH301" i="23916"/>
  <c r="AR301" i="23916"/>
  <c r="AB301" i="23916"/>
  <c r="L301" i="23916"/>
  <c r="DT224" i="23916"/>
  <c r="CN224" i="23916"/>
  <c r="BH224" i="23916"/>
  <c r="AB224" i="23916"/>
  <c r="EQ269" i="23916"/>
  <c r="ER243" i="23916"/>
  <c r="EK271" i="23916"/>
  <c r="EK260" i="23916"/>
  <c r="EL259" i="23916"/>
  <c r="EG215" i="23916"/>
  <c r="EH208" i="23916"/>
  <c r="DD206" i="23916"/>
  <c r="DC210" i="23916"/>
  <c r="CK210" i="23916"/>
  <c r="CL206" i="23916"/>
  <c r="BU215" i="23916"/>
  <c r="FV208" i="23916"/>
  <c r="BV208" i="23916"/>
  <c r="AR206" i="23916"/>
  <c r="AQ210" i="23916"/>
  <c r="Y210" i="23916"/>
  <c r="Z206" i="23916"/>
  <c r="GD210" i="23916"/>
  <c r="GL169" i="23916"/>
  <c r="GM168" i="23916"/>
  <c r="CG169" i="23916"/>
  <c r="CG180" i="23916"/>
  <c r="CH168" i="23916"/>
  <c r="GB166" i="23916"/>
  <c r="GC166" i="23916" s="1"/>
  <c r="GB165" i="23916"/>
  <c r="GC165" i="23916" s="1"/>
  <c r="GC163" i="23916"/>
  <c r="GE163" i="23916"/>
  <c r="CR292" i="23916"/>
  <c r="CQ291" i="23916"/>
  <c r="CN292" i="23916"/>
  <c r="CM291" i="23916"/>
  <c r="GG256" i="23916"/>
  <c r="GG245" i="23916"/>
  <c r="GO251" i="23916"/>
  <c r="FY251" i="23916"/>
  <c r="FK221" i="23916"/>
  <c r="FT224" i="23916"/>
  <c r="FU224" i="23916" s="1"/>
  <c r="ET265" i="23916"/>
  <c r="FI265" i="23916"/>
  <c r="FG208" i="23916"/>
  <c r="FF215" i="23916"/>
  <c r="FG215" i="23916" s="1"/>
  <c r="EO215" i="23916"/>
  <c r="EP208" i="23916"/>
  <c r="CY210" i="23916"/>
  <c r="CZ206" i="23916"/>
  <c r="AM210" i="23916"/>
  <c r="AN206" i="23916"/>
  <c r="EC504" i="23916"/>
  <c r="ED197" i="23916"/>
  <c r="FT310" i="23916"/>
  <c r="GD259" i="23916"/>
  <c r="L259" i="23916"/>
  <c r="EJ238" i="23916"/>
  <c r="FY236" i="23916"/>
  <c r="FX237" i="23916"/>
  <c r="EB236" i="23916"/>
  <c r="DR224" i="23916"/>
  <c r="DB224" i="23916"/>
  <c r="CL224" i="23916"/>
  <c r="BV224" i="23916"/>
  <c r="BF224" i="23916"/>
  <c r="AP224" i="23916"/>
  <c r="GF224" i="23916"/>
  <c r="GG221" i="23916"/>
  <c r="DY215" i="23916"/>
  <c r="DZ215" i="23916" s="1"/>
  <c r="DZ208" i="23916"/>
  <c r="CS215" i="23916"/>
  <c r="CT208" i="23916"/>
  <c r="BM215" i="23916"/>
  <c r="BN215" i="23916" s="1"/>
  <c r="FT208" i="23916"/>
  <c r="BN208" i="23916"/>
  <c r="AG215" i="23916"/>
  <c r="AH208" i="23916"/>
  <c r="FQ206" i="23916"/>
  <c r="FP210" i="23916"/>
  <c r="FS166" i="23916"/>
  <c r="GM165" i="23916"/>
  <c r="FS165" i="23916"/>
  <c r="CT166" i="23916"/>
  <c r="GK256" i="23916"/>
  <c r="GK245" i="23916"/>
  <c r="GM247" i="23916"/>
  <c r="FW247" i="23916"/>
  <c r="FE236" i="23916"/>
  <c r="AB259" i="23916"/>
  <c r="GE221" i="23916"/>
  <c r="GD224" i="23916"/>
  <c r="GE224" i="23916" s="1"/>
  <c r="DL215" i="23916"/>
  <c r="GE238" i="23916"/>
  <c r="GA301" i="23916"/>
  <c r="FO238" i="23916"/>
  <c r="GH208" i="23916"/>
  <c r="FD206" i="23916"/>
  <c r="FE205" i="23916"/>
  <c r="CQ210" i="23916"/>
  <c r="CR206" i="23916"/>
  <c r="AE210" i="23916"/>
  <c r="AF206" i="23916"/>
  <c r="FJ210" i="23916"/>
  <c r="EU504" i="23916"/>
  <c r="EU199" i="23916"/>
  <c r="EV197" i="23916"/>
  <c r="EA504" i="23916"/>
  <c r="EB197" i="23916"/>
  <c r="CV197" i="23916"/>
  <c r="CF197" i="23916"/>
  <c r="EW197" i="23916"/>
  <c r="EX192" i="23916"/>
  <c r="GE178" i="23916"/>
  <c r="CZ159" i="23916"/>
  <c r="CR159" i="23916"/>
  <c r="CB215" i="23916"/>
  <c r="GI197" i="23916"/>
  <c r="GE197" i="23916"/>
  <c r="GA197" i="23916"/>
  <c r="GE160" i="23916"/>
  <c r="GK168" i="23916"/>
  <c r="GE290" i="23916"/>
  <c r="FU178" i="23916"/>
  <c r="CT178" i="23916"/>
  <c r="CL178" i="23916"/>
  <c r="DN177" i="23916"/>
  <c r="DI169" i="23916"/>
  <c r="DI180" i="23916"/>
  <c r="DJ168" i="23916"/>
  <c r="DF289" i="23916"/>
  <c r="DE293" i="23916"/>
  <c r="DF293" i="23916" s="1"/>
  <c r="CD177" i="23916"/>
  <c r="BY169" i="23916"/>
  <c r="BY180" i="23916"/>
  <c r="BY182" i="23916" s="1"/>
  <c r="BZ168" i="23916"/>
  <c r="BV289" i="23916"/>
  <c r="BU293" i="23916"/>
  <c r="BU295" i="23916" s="1"/>
  <c r="BN177" i="23916"/>
  <c r="BI169" i="23916"/>
  <c r="BI180" i="23916"/>
  <c r="BJ168" i="23916"/>
  <c r="BF289" i="23916"/>
  <c r="BE293" i="23916"/>
  <c r="BE295" i="23916" s="1"/>
  <c r="AX177" i="23916"/>
  <c r="AS169" i="23916"/>
  <c r="AS180" i="23916"/>
  <c r="AS182" i="23916" s="1"/>
  <c r="AT168" i="23916"/>
  <c r="AP289" i="23916"/>
  <c r="AO293" i="23916"/>
  <c r="AO295" i="23916" s="1"/>
  <c r="AH177" i="23916"/>
  <c r="AC169" i="23916"/>
  <c r="AC180" i="23916"/>
  <c r="AD168" i="23916"/>
  <c r="Z289" i="23916"/>
  <c r="Y293" i="23916"/>
  <c r="Y295" i="23916" s="1"/>
  <c r="M169" i="23916"/>
  <c r="M180" i="23916"/>
  <c r="M182" i="23916" s="1"/>
  <c r="N168" i="23916"/>
  <c r="EK175" i="23916"/>
  <c r="EK166" i="23916"/>
  <c r="EK160" i="23916"/>
  <c r="GN140" i="23916"/>
  <c r="EL140" i="23916"/>
  <c r="DU175" i="23916"/>
  <c r="DU166" i="23916"/>
  <c r="DU160" i="23916"/>
  <c r="GJ140" i="23916"/>
  <c r="DV140" i="23916"/>
  <c r="DE175" i="23916"/>
  <c r="DE166" i="23916"/>
  <c r="DF166" i="23916" s="1"/>
  <c r="DE160" i="23916"/>
  <c r="DF160" i="23916" s="1"/>
  <c r="GF140" i="23916"/>
  <c r="DE149" i="23916"/>
  <c r="DF149" i="23916" s="1"/>
  <c r="DE148" i="23916"/>
  <c r="DF148" i="23916" s="1"/>
  <c r="DF140" i="23916"/>
  <c r="CX175" i="23916"/>
  <c r="CP175" i="23916"/>
  <c r="BZ175" i="23916"/>
  <c r="BR175" i="23916"/>
  <c r="BI182" i="23916"/>
  <c r="BJ175" i="23916"/>
  <c r="BB175" i="23916"/>
  <c r="AT175" i="23916"/>
  <c r="AL175" i="23916"/>
  <c r="AC182" i="23916"/>
  <c r="AD175" i="23916"/>
  <c r="V175" i="23916"/>
  <c r="N175" i="23916"/>
  <c r="GN284" i="23916"/>
  <c r="GO136" i="23916"/>
  <c r="FZ173" i="23916"/>
  <c r="CF173" i="23916"/>
  <c r="EX215" i="23916"/>
  <c r="DM210" i="23916"/>
  <c r="DN206" i="23916"/>
  <c r="CG210" i="23916"/>
  <c r="CH206" i="23916"/>
  <c r="BA210" i="23916"/>
  <c r="BB206" i="23916"/>
  <c r="U210" i="23916"/>
  <c r="V206" i="23916"/>
  <c r="CZ178" i="23916"/>
  <c r="FZ168" i="23916"/>
  <c r="CE180" i="23916"/>
  <c r="CE169" i="23916"/>
  <c r="CF168" i="23916"/>
  <c r="CP159" i="23916"/>
  <c r="BH157" i="23916"/>
  <c r="AB157" i="23916"/>
  <c r="CF156" i="23916"/>
  <c r="CE157" i="23916"/>
  <c r="CF157" i="23916" s="1"/>
  <c r="FR157" i="23916"/>
  <c r="FS156" i="23916"/>
  <c r="CN290" i="23916"/>
  <c r="CF290" i="23916"/>
  <c r="DL150" i="23916"/>
  <c r="CV150" i="23916"/>
  <c r="CF150" i="23916"/>
  <c r="BP150" i="23916"/>
  <c r="AZ150" i="23916"/>
  <c r="AJ150" i="23916"/>
  <c r="T150" i="23916"/>
  <c r="DT149" i="23916"/>
  <c r="DD149" i="23916"/>
  <c r="BT149" i="23916"/>
  <c r="BD149" i="23916"/>
  <c r="AN149" i="23916"/>
  <c r="X149" i="23916"/>
  <c r="EN148" i="23916"/>
  <c r="DX148" i="23916"/>
  <c r="DH148" i="23916"/>
  <c r="CR148" i="23916"/>
  <c r="BX148" i="23916"/>
  <c r="BH148" i="23916"/>
  <c r="AR148" i="23916"/>
  <c r="AB148" i="23916"/>
  <c r="FX289" i="23916"/>
  <c r="FH289" i="23916"/>
  <c r="GE143" i="23916"/>
  <c r="GD148" i="23916"/>
  <c r="GE148" i="23916" s="1"/>
  <c r="GG143" i="23916"/>
  <c r="FH467" i="23916"/>
  <c r="FI283" i="23916"/>
  <c r="FH286" i="23916"/>
  <c r="GL208" i="23916"/>
  <c r="GO208" i="23916" s="1"/>
  <c r="AB215" i="23916"/>
  <c r="GM205" i="23916"/>
  <c r="GL206" i="23916"/>
  <c r="FW205" i="23916"/>
  <c r="FV206" i="23916"/>
  <c r="FG205" i="23916"/>
  <c r="FF206" i="23916"/>
  <c r="CZ197" i="23916"/>
  <c r="CR165" i="23916"/>
  <c r="CJ165" i="23916"/>
  <c r="FW160" i="23916"/>
  <c r="GL157" i="23916"/>
  <c r="GM156" i="23916"/>
  <c r="FV157" i="23916"/>
  <c r="FW157" i="23916" s="1"/>
  <c r="FW156" i="23916"/>
  <c r="CX178" i="23916"/>
  <c r="CP178" i="23916"/>
  <c r="FB180" i="23916"/>
  <c r="FB169" i="23916"/>
  <c r="DO293" i="23916"/>
  <c r="DO295" i="23916" s="1"/>
  <c r="DP289" i="23916"/>
  <c r="DG180" i="23916"/>
  <c r="DG182" i="23916" s="1"/>
  <c r="DG169" i="23916"/>
  <c r="DH168" i="23916"/>
  <c r="DD177" i="23916"/>
  <c r="GF177" i="23916"/>
  <c r="CZ289" i="23916"/>
  <c r="CY293" i="23916"/>
  <c r="CY295" i="23916" s="1"/>
  <c r="CR177" i="23916"/>
  <c r="CM293" i="23916"/>
  <c r="CN289" i="23916"/>
  <c r="CF289" i="23916"/>
  <c r="BW180" i="23916"/>
  <c r="FX168" i="23916"/>
  <c r="BW169" i="23916"/>
  <c r="BX168" i="23916"/>
  <c r="BT177" i="23916"/>
  <c r="BO293" i="23916"/>
  <c r="BP289" i="23916"/>
  <c r="BG180" i="23916"/>
  <c r="FT168" i="23916"/>
  <c r="BG169" i="23916"/>
  <c r="BH168" i="23916"/>
  <c r="BD177" i="23916"/>
  <c r="AY293" i="23916"/>
  <c r="AZ289" i="23916"/>
  <c r="AQ180" i="23916"/>
  <c r="FP168" i="23916"/>
  <c r="AQ169" i="23916"/>
  <c r="AR168" i="23916"/>
  <c r="AN177" i="23916"/>
  <c r="AI293" i="23916"/>
  <c r="AI295" i="23916" s="1"/>
  <c r="AJ289" i="23916"/>
  <c r="AA180" i="23916"/>
  <c r="FL168" i="23916"/>
  <c r="AA169" i="23916"/>
  <c r="AB168" i="23916"/>
  <c r="X177" i="23916"/>
  <c r="S293" i="23916"/>
  <c r="T289" i="23916"/>
  <c r="K180" i="23916"/>
  <c r="FH168" i="23916"/>
  <c r="K169" i="23916"/>
  <c r="L168" i="23916"/>
  <c r="C180" i="23916"/>
  <c r="FF168" i="23916"/>
  <c r="C169" i="23916"/>
  <c r="GL149" i="23916"/>
  <c r="GM144" i="23916"/>
  <c r="EJ160" i="23916"/>
  <c r="EF166" i="23916"/>
  <c r="EB175" i="23916"/>
  <c r="DT160" i="23916"/>
  <c r="DP166" i="23916"/>
  <c r="DL175" i="23916"/>
  <c r="DD160" i="23916"/>
  <c r="CZ166" i="23916"/>
  <c r="GD175" i="23916"/>
  <c r="CV175" i="23916"/>
  <c r="CN166" i="23916"/>
  <c r="CB160" i="23916"/>
  <c r="BX166" i="23916"/>
  <c r="BS182" i="23916"/>
  <c r="BT175" i="23916"/>
  <c r="BL160" i="23916"/>
  <c r="BH166" i="23916"/>
  <c r="BC182" i="23916"/>
  <c r="BD175" i="23916"/>
  <c r="AV160" i="23916"/>
  <c r="AR166" i="23916"/>
  <c r="AM182" i="23916"/>
  <c r="AN175" i="23916"/>
  <c r="AF160" i="23916"/>
  <c r="AB166" i="23916"/>
  <c r="W182" i="23916"/>
  <c r="X175" i="23916"/>
  <c r="P160" i="23916"/>
  <c r="L166" i="23916"/>
  <c r="C182" i="23916"/>
  <c r="Z330" i="23916"/>
  <c r="R330" i="23916"/>
  <c r="GG205" i="23916"/>
  <c r="FQ205" i="23916"/>
  <c r="GT194" i="23916"/>
  <c r="GS194" i="23916"/>
  <c r="GI159" i="23916"/>
  <c r="GG156" i="23916"/>
  <c r="GF157" i="23916"/>
  <c r="DP157" i="23916"/>
  <c r="CR156" i="23916"/>
  <c r="CQ157" i="23916"/>
  <c r="CP292" i="23916"/>
  <c r="CO291" i="23916"/>
  <c r="CP291" i="23916" s="1"/>
  <c r="GA391" i="23916"/>
  <c r="FZ292" i="23916"/>
  <c r="FZ291" i="23916" s="1"/>
  <c r="GA291" i="23916" s="1"/>
  <c r="GF169" i="23916"/>
  <c r="FQ160" i="23916"/>
  <c r="FK178" i="23916"/>
  <c r="EN391" i="23916"/>
  <c r="EM392" i="23916"/>
  <c r="EN392" i="23916" s="1"/>
  <c r="EO292" i="23916"/>
  <c r="EM292" i="23916"/>
  <c r="CD149" i="23916"/>
  <c r="BF149" i="23916"/>
  <c r="R149" i="23916"/>
  <c r="CX148" i="23916"/>
  <c r="CH148" i="23916"/>
  <c r="BR148" i="23916"/>
  <c r="BB148" i="23916"/>
  <c r="AL148" i="23916"/>
  <c r="V148" i="23916"/>
  <c r="GL467" i="23916"/>
  <c r="GM283" i="23916"/>
  <c r="GD467" i="23916"/>
  <c r="GD286" i="23916"/>
  <c r="GE283" i="23916"/>
  <c r="FV467" i="23916"/>
  <c r="FV286" i="23916"/>
  <c r="FW283" i="23916"/>
  <c r="FN467" i="23916"/>
  <c r="FN286" i="23916"/>
  <c r="FO283" i="23916"/>
  <c r="EU94" i="23916"/>
  <c r="EV94" i="23916" s="1"/>
  <c r="EV93" i="23916"/>
  <c r="FI157" i="23916"/>
  <c r="FZ289" i="23916"/>
  <c r="FS150" i="23916"/>
  <c r="DU169" i="23916"/>
  <c r="DU180" i="23916"/>
  <c r="DV168" i="23916"/>
  <c r="DB177" i="23916"/>
  <c r="AT113" i="23916"/>
  <c r="GH103" i="23916"/>
  <c r="FR118" i="23916"/>
  <c r="FR107" i="23916"/>
  <c r="FS106" i="23916"/>
  <c r="AP102" i="23916"/>
  <c r="AO103" i="23916"/>
  <c r="GX101" i="23916"/>
  <c r="GW101" i="23916"/>
  <c r="FJ103" i="23916"/>
  <c r="GI93" i="23916"/>
  <c r="GH94" i="23916"/>
  <c r="GK156" i="23916"/>
  <c r="GJ157" i="23916"/>
  <c r="DH85" i="23916"/>
  <c r="CR85" i="23916"/>
  <c r="CB85" i="23916"/>
  <c r="BL85" i="23916"/>
  <c r="AV85" i="23916"/>
  <c r="AF85" i="23916"/>
  <c r="E118" i="23916"/>
  <c r="E120" i="23916" s="1"/>
  <c r="E121" i="23916" s="1"/>
  <c r="E107" i="23916"/>
  <c r="EB113" i="23916"/>
  <c r="DL113" i="23916"/>
  <c r="DH120" i="23916"/>
  <c r="DG121" i="23916"/>
  <c r="CV113" i="23916"/>
  <c r="CR120" i="23916"/>
  <c r="CQ121" i="23916"/>
  <c r="CF113" i="23916"/>
  <c r="BT113" i="23916"/>
  <c r="BP120" i="23916"/>
  <c r="BO121" i="23916"/>
  <c r="BG103" i="23916"/>
  <c r="BH102" i="23916"/>
  <c r="BC120" i="23916"/>
  <c r="BD113" i="23916"/>
  <c r="AV113" i="23916"/>
  <c r="AN113" i="23916"/>
  <c r="AF113" i="23916"/>
  <c r="W120" i="23916"/>
  <c r="X113" i="23916"/>
  <c r="P113" i="23916"/>
  <c r="L70" i="23916"/>
  <c r="GG110" i="23916"/>
  <c r="FQ110" i="23916"/>
  <c r="EW40" i="23916"/>
  <c r="EX40" i="23916" s="1"/>
  <c r="EX29" i="23916"/>
  <c r="GQ30" i="23916"/>
  <c r="GR30" i="23916"/>
  <c r="FS160" i="23916"/>
  <c r="FZ157" i="23916"/>
  <c r="GA156" i="23916"/>
  <c r="DE150" i="23916"/>
  <c r="DF150" i="23916" s="1"/>
  <c r="EK149" i="23916"/>
  <c r="EE293" i="23916"/>
  <c r="EE295" i="23916" s="1"/>
  <c r="EF289" i="23916"/>
  <c r="DY169" i="23916"/>
  <c r="DY180" i="23916"/>
  <c r="DZ168" i="23916"/>
  <c r="BR160" i="23916"/>
  <c r="FM128" i="23916"/>
  <c r="FE106" i="23916"/>
  <c r="FD118" i="23916"/>
  <c r="FD107" i="23916"/>
  <c r="CN106" i="23916"/>
  <c r="CM118" i="23916"/>
  <c r="CM107" i="23916"/>
  <c r="BH106" i="23916"/>
  <c r="BG118" i="23916"/>
  <c r="BG107" i="23916"/>
  <c r="AB106" i="23916"/>
  <c r="AA118" i="23916"/>
  <c r="AA107" i="23916"/>
  <c r="GC117" i="23916"/>
  <c r="DQ103" i="23916"/>
  <c r="DR102" i="23916"/>
  <c r="DA103" i="23916"/>
  <c r="DB102" i="23916"/>
  <c r="CK103" i="23916"/>
  <c r="CL102" i="23916"/>
  <c r="BU103" i="23916"/>
  <c r="BV102" i="23916"/>
  <c r="EM483" i="23916"/>
  <c r="EN102" i="23916"/>
  <c r="EM103" i="23916"/>
  <c r="EN103" i="23916" s="1"/>
  <c r="GB94" i="23916"/>
  <c r="GC93" i="23916"/>
  <c r="FV83" i="23916"/>
  <c r="FW83" i="23916" s="1"/>
  <c r="FW82" i="23916"/>
  <c r="EM115" i="23916"/>
  <c r="EN79" i="23916"/>
  <c r="EM86" i="23916"/>
  <c r="EM85" i="23916"/>
  <c r="EM106" i="23916"/>
  <c r="DW115" i="23916"/>
  <c r="DX115" i="23916" s="1"/>
  <c r="DW86" i="23916"/>
  <c r="DW85" i="23916"/>
  <c r="DX85" i="23916" s="1"/>
  <c r="DX79" i="23916"/>
  <c r="DW106" i="23916"/>
  <c r="FR113" i="23916"/>
  <c r="FS74" i="23916"/>
  <c r="DS137" i="23916"/>
  <c r="DT70" i="23916"/>
  <c r="CF70" i="23916"/>
  <c r="AY137" i="23916"/>
  <c r="AZ70" i="23916"/>
  <c r="T70" i="23916"/>
  <c r="AB137" i="23916"/>
  <c r="L137" i="23916"/>
  <c r="FK138" i="23916"/>
  <c r="DP49" i="23916"/>
  <c r="CJ49" i="23916"/>
  <c r="BD49" i="23916"/>
  <c r="EQ43" i="23916"/>
  <c r="ER35" i="23916"/>
  <c r="EQ37" i="23916"/>
  <c r="ER37" i="23916" s="1"/>
  <c r="FV32" i="23916"/>
  <c r="FV40" i="23916"/>
  <c r="AV157" i="23916"/>
  <c r="FZ149" i="23916"/>
  <c r="EJ150" i="23916"/>
  <c r="ED289" i="23916"/>
  <c r="EC293" i="23916"/>
  <c r="DS180" i="23916"/>
  <c r="DS169" i="23916"/>
  <c r="DT168" i="23916"/>
  <c r="CP149" i="23916"/>
  <c r="CF148" i="23916"/>
  <c r="GM110" i="23916"/>
  <c r="DN113" i="23916"/>
  <c r="BB113" i="23916"/>
  <c r="FR104" i="23916"/>
  <c r="AL102" i="23916"/>
  <c r="AK103" i="23916"/>
  <c r="GK117" i="23916"/>
  <c r="GE93" i="23916"/>
  <c r="GD94" i="23916"/>
  <c r="GE94" i="23916" s="1"/>
  <c r="DR85" i="23916"/>
  <c r="DB85" i="23916"/>
  <c r="CL85" i="23916"/>
  <c r="BV85" i="23916"/>
  <c r="BF85" i="23916"/>
  <c r="AP85" i="23916"/>
  <c r="Z85" i="23916"/>
  <c r="EP83" i="23916"/>
  <c r="DZ83" i="23916"/>
  <c r="DJ83" i="23916"/>
  <c r="CT83" i="23916"/>
  <c r="CD83" i="23916"/>
  <c r="BN83" i="23916"/>
  <c r="AX83" i="23916"/>
  <c r="AH83" i="23916"/>
  <c r="I118" i="23916"/>
  <c r="R118" i="23916" s="1"/>
  <c r="I107" i="23916"/>
  <c r="DZ97" i="23916"/>
  <c r="DR120" i="23916"/>
  <c r="DQ121" i="23916"/>
  <c r="DJ97" i="23916"/>
  <c r="DB120" i="23916"/>
  <c r="DA121" i="23916"/>
  <c r="CT97" i="23916"/>
  <c r="CL120" i="23916"/>
  <c r="CK121" i="23916"/>
  <c r="CD97" i="23916"/>
  <c r="BV120" i="23916"/>
  <c r="BU121" i="23916"/>
  <c r="GE70" i="23916"/>
  <c r="Q137" i="23916"/>
  <c r="R70" i="23916"/>
  <c r="GE67" i="23916"/>
  <c r="FO67" i="23916"/>
  <c r="FN70" i="23916"/>
  <c r="GN111" i="23916"/>
  <c r="GO111" i="23916" s="1"/>
  <c r="GN70" i="23916"/>
  <c r="GO70" i="23916" s="1"/>
  <c r="GO65" i="23916"/>
  <c r="GA132" i="23916"/>
  <c r="EH49" i="23916"/>
  <c r="EG50" i="23916"/>
  <c r="EP49" i="23916"/>
  <c r="GM45" i="23916"/>
  <c r="GL49" i="23916"/>
  <c r="GO49" i="23916" s="1"/>
  <c r="FW45" i="23916"/>
  <c r="FV49" i="23916"/>
  <c r="FG45" i="23916"/>
  <c r="FF49" i="23916"/>
  <c r="EN37" i="23916"/>
  <c r="DX37" i="23916"/>
  <c r="DH37" i="23916"/>
  <c r="CR37" i="23916"/>
  <c r="GO22" i="23916"/>
  <c r="GQ22" i="23916"/>
  <c r="GG27" i="23916"/>
  <c r="AF157" i="23916"/>
  <c r="FI149" i="23916"/>
  <c r="GO144" i="23916"/>
  <c r="EM289" i="23916"/>
  <c r="EG169" i="23916"/>
  <c r="EH169" i="23916" s="1"/>
  <c r="EG180" i="23916"/>
  <c r="EH180" i="23916" s="1"/>
  <c r="EH168" i="23916"/>
  <c r="DW180" i="23916"/>
  <c r="DW182" i="23916" s="1"/>
  <c r="DW169" i="23916"/>
  <c r="DX168" i="23916"/>
  <c r="AD149" i="23916"/>
  <c r="ED137" i="23916"/>
  <c r="FY128" i="23916"/>
  <c r="GI110" i="23916"/>
  <c r="R113" i="23916"/>
  <c r="Q120" i="23916"/>
  <c r="DH106" i="23916"/>
  <c r="DG118" i="23916"/>
  <c r="DG107" i="23916"/>
  <c r="CB106" i="23916"/>
  <c r="CA118" i="23916"/>
  <c r="CA120" i="23916" s="1"/>
  <c r="CA107" i="23916"/>
  <c r="AV106" i="23916"/>
  <c r="AU118" i="23916"/>
  <c r="AU120" i="23916" s="1"/>
  <c r="AU107" i="23916"/>
  <c r="P106" i="23916"/>
  <c r="O118" i="23916"/>
  <c r="O120" i="23916" s="1"/>
  <c r="O107" i="23916"/>
  <c r="EA483" i="23916"/>
  <c r="EA103" i="23916"/>
  <c r="EB102" i="23916"/>
  <c r="CU103" i="23916"/>
  <c r="CV102" i="23916"/>
  <c r="BO103" i="23916"/>
  <c r="BP103" i="23916" s="1"/>
  <c r="BP102" i="23916"/>
  <c r="FQ97" i="23916"/>
  <c r="EF97" i="23916"/>
  <c r="CZ97" i="23916"/>
  <c r="FK91" i="23916"/>
  <c r="GM116" i="23916"/>
  <c r="GE96" i="23916"/>
  <c r="GA96" i="23916"/>
  <c r="FW97" i="23916"/>
  <c r="FR97" i="23916"/>
  <c r="FS97" i="23916" s="1"/>
  <c r="FO116" i="23916"/>
  <c r="FH83" i="23916"/>
  <c r="FI83" i="23916" s="1"/>
  <c r="FI82" i="23916"/>
  <c r="EO115" i="23916"/>
  <c r="EO106" i="23916"/>
  <c r="EO85" i="23916"/>
  <c r="EP79" i="23916"/>
  <c r="EO86" i="23916"/>
  <c r="DY115" i="23916"/>
  <c r="DZ115" i="23916" s="1"/>
  <c r="DY106" i="23916"/>
  <c r="DY85" i="23916"/>
  <c r="DZ85" i="23916" s="1"/>
  <c r="DZ79" i="23916"/>
  <c r="DY86" i="23916"/>
  <c r="DM118" i="23916"/>
  <c r="DM107" i="23916"/>
  <c r="DN106" i="23916"/>
  <c r="DE118" i="23916"/>
  <c r="DF118" i="23916" s="1"/>
  <c r="DE107" i="23916"/>
  <c r="DF106" i="23916"/>
  <c r="CW118" i="23916"/>
  <c r="CW107" i="23916"/>
  <c r="CX107" i="23916" s="1"/>
  <c r="CX106" i="23916"/>
  <c r="CO118" i="23916"/>
  <c r="CO107" i="23916"/>
  <c r="CP106" i="23916"/>
  <c r="CG118" i="23916"/>
  <c r="CG107" i="23916"/>
  <c r="CH106" i="23916"/>
  <c r="BY118" i="23916"/>
  <c r="BZ118" i="23916" s="1"/>
  <c r="BY107" i="23916"/>
  <c r="BZ106" i="23916"/>
  <c r="BQ118" i="23916"/>
  <c r="BQ107" i="23916"/>
  <c r="BR107" i="23916" s="1"/>
  <c r="BR106" i="23916"/>
  <c r="BI118" i="23916"/>
  <c r="BI107" i="23916"/>
  <c r="BJ106" i="23916"/>
  <c r="BA118" i="23916"/>
  <c r="BA120" i="23916" s="1"/>
  <c r="BA107" i="23916"/>
  <c r="BB106" i="23916"/>
  <c r="AS118" i="23916"/>
  <c r="AT118" i="23916" s="1"/>
  <c r="AS107" i="23916"/>
  <c r="AT106" i="23916"/>
  <c r="AK118" i="23916"/>
  <c r="AK107" i="23916"/>
  <c r="AL107" i="23916" s="1"/>
  <c r="AL106" i="23916"/>
  <c r="AC118" i="23916"/>
  <c r="AC107" i="23916"/>
  <c r="AD106" i="23916"/>
  <c r="U118" i="23916"/>
  <c r="V118" i="23916" s="1"/>
  <c r="U107" i="23916"/>
  <c r="V107" i="23916" s="1"/>
  <c r="V106" i="23916"/>
  <c r="N107" i="23916"/>
  <c r="GN74" i="23916"/>
  <c r="FX120" i="23916"/>
  <c r="FX113" i="23916"/>
  <c r="FY113" i="23916" s="1"/>
  <c r="FX102" i="23916"/>
  <c r="GA102" i="23916" s="1"/>
  <c r="FY74" i="23916"/>
  <c r="FH113" i="23916"/>
  <c r="FI113" i="23916" s="1"/>
  <c r="FI74" i="23916"/>
  <c r="FH102" i="23916"/>
  <c r="DO137" i="23916"/>
  <c r="DP70" i="23916"/>
  <c r="CA137" i="23916"/>
  <c r="CB70" i="23916"/>
  <c r="AU137" i="23916"/>
  <c r="AV70" i="23916"/>
  <c r="AL137" i="23916"/>
  <c r="V137" i="23916"/>
  <c r="EJ60" i="23916"/>
  <c r="EQ60" i="23916"/>
  <c r="ER60" i="23916" s="1"/>
  <c r="DD60" i="23916"/>
  <c r="BX60" i="23916"/>
  <c r="AR60" i="23916"/>
  <c r="EQ285" i="23916"/>
  <c r="ER285" i="23916" s="1"/>
  <c r="EQ174" i="23916"/>
  <c r="ER133" i="23916"/>
  <c r="DN50" i="23916"/>
  <c r="DM54" i="23916"/>
  <c r="CX50" i="23916"/>
  <c r="CW54" i="23916"/>
  <c r="CH50" i="23916"/>
  <c r="CG54" i="23916"/>
  <c r="BR50" i="23916"/>
  <c r="BQ54" i="23916"/>
  <c r="BB50" i="23916"/>
  <c r="BA54" i="23916"/>
  <c r="AL50" i="23916"/>
  <c r="AK54" i="23916"/>
  <c r="ES37" i="23916"/>
  <c r="ET37" i="23916" s="1"/>
  <c r="ES43" i="23916"/>
  <c r="ET35" i="23916"/>
  <c r="GN37" i="23916"/>
  <c r="GO35" i="23916"/>
  <c r="FY106" i="23916"/>
  <c r="FX118" i="23916"/>
  <c r="FY118" i="23916" s="1"/>
  <c r="FX107" i="23916"/>
  <c r="FY107" i="23916" s="1"/>
  <c r="DP103" i="23916"/>
  <c r="CJ103" i="23916"/>
  <c r="GN50" i="23916"/>
  <c r="FH50" i="23916"/>
  <c r="FI49" i="23916"/>
  <c r="FQ84" i="23916"/>
  <c r="AT137" i="23916"/>
  <c r="GG101" i="23916"/>
  <c r="FM82" i="23916"/>
  <c r="EN49" i="23916"/>
  <c r="FM45" i="23916"/>
  <c r="FO101" i="23916"/>
  <c r="ET83" i="23916"/>
  <c r="DZ113" i="23916"/>
  <c r="CN70" i="23916"/>
  <c r="EQ97" i="23916"/>
  <c r="EP97" i="23916"/>
  <c r="GA74" i="23916"/>
  <c r="EM55" i="23916"/>
  <c r="EU54" i="23916"/>
  <c r="R50" i="23916"/>
  <c r="Q54" i="23916"/>
  <c r="GC45" i="23916"/>
  <c r="GC84" i="23916"/>
  <c r="GG85" i="23916"/>
  <c r="GC85" i="23916"/>
  <c r="FY85" i="23916"/>
  <c r="FU85" i="23916"/>
  <c r="FQ115" i="23916"/>
  <c r="CL70" i="23916"/>
  <c r="BV137" i="23916"/>
  <c r="BF137" i="23916"/>
  <c r="AP137" i="23916"/>
  <c r="Z137" i="23916"/>
  <c r="DG50" i="23916"/>
  <c r="DP50" i="23916" s="1"/>
  <c r="CA50" i="23916"/>
  <c r="AU50" i="23916"/>
  <c r="X54" i="23916"/>
  <c r="W55" i="23916"/>
  <c r="X55" i="23916" s="1"/>
  <c r="DJ50" i="23916"/>
  <c r="DI54" i="23916"/>
  <c r="CT50" i="23916"/>
  <c r="CS54" i="23916"/>
  <c r="CD50" i="23916"/>
  <c r="CC54" i="23916"/>
  <c r="BN50" i="23916"/>
  <c r="BM54" i="23916"/>
  <c r="AX50" i="23916"/>
  <c r="AW54" i="23916"/>
  <c r="AH50" i="23916"/>
  <c r="AG54" i="23916"/>
  <c r="EU37" i="23916"/>
  <c r="EV37" i="23916" s="1"/>
  <c r="BW367" i="23916"/>
  <c r="BB429" i="23916"/>
  <c r="BA367" i="23916"/>
  <c r="AP429" i="23916"/>
  <c r="AO367" i="23916"/>
  <c r="AP367" i="23916" s="1"/>
  <c r="Z429" i="23916"/>
  <c r="Y367" i="23916"/>
  <c r="Z367" i="23916" s="1"/>
  <c r="CE432" i="23916"/>
  <c r="CF432" i="23916" s="1"/>
  <c r="CE431" i="23916"/>
  <c r="CF431" i="23916" s="1"/>
  <c r="CE430" i="23916"/>
  <c r="CF430" i="23916" s="1"/>
  <c r="CE429" i="23916"/>
  <c r="CE426" i="23916"/>
  <c r="CF426" i="23916" s="1"/>
  <c r="CE428" i="23916"/>
  <c r="CF428" i="23916" s="1"/>
  <c r="CE427" i="23916"/>
  <c r="CF427" i="23916" s="1"/>
  <c r="CF414" i="23916"/>
  <c r="CE416" i="23916"/>
  <c r="CF416" i="23916" s="1"/>
  <c r="CE400" i="23916"/>
  <c r="CF400" i="23916" s="1"/>
  <c r="GN432" i="23916"/>
  <c r="GO432" i="23916" s="1"/>
  <c r="GN431" i="23916"/>
  <c r="GO431" i="23916" s="1"/>
  <c r="GN430" i="23916"/>
  <c r="GO430" i="23916" s="1"/>
  <c r="GO414" i="23916"/>
  <c r="GN416" i="23916"/>
  <c r="GO416" i="23916" s="1"/>
  <c r="EO432" i="23916"/>
  <c r="EO431" i="23916"/>
  <c r="EO430" i="23916"/>
  <c r="EP430" i="23916" s="1"/>
  <c r="EO429" i="23916"/>
  <c r="EO428" i="23916"/>
  <c r="EP428" i="23916" s="1"/>
  <c r="EO427" i="23916"/>
  <c r="EO426" i="23916"/>
  <c r="EP414" i="23916"/>
  <c r="EO416" i="23916"/>
  <c r="EP416" i="23916" s="1"/>
  <c r="EG428" i="23916"/>
  <c r="EG427" i="23916"/>
  <c r="EG432" i="23916"/>
  <c r="EG431" i="23916"/>
  <c r="EG430" i="23916"/>
  <c r="EG429" i="23916"/>
  <c r="EG426" i="23916"/>
  <c r="EH414" i="23916"/>
  <c r="EG416" i="23916"/>
  <c r="EG400" i="23916"/>
  <c r="DY432" i="23916"/>
  <c r="DZ432" i="23916" s="1"/>
  <c r="DY431" i="23916"/>
  <c r="DZ431" i="23916" s="1"/>
  <c r="DY430" i="23916"/>
  <c r="DZ430" i="23916" s="1"/>
  <c r="DY429" i="23916"/>
  <c r="DY428" i="23916"/>
  <c r="DZ428" i="23916" s="1"/>
  <c r="DY427" i="23916"/>
  <c r="DZ427" i="23916" s="1"/>
  <c r="DY426" i="23916"/>
  <c r="DZ426" i="23916" s="1"/>
  <c r="DZ414" i="23916"/>
  <c r="DY416" i="23916"/>
  <c r="DZ416" i="23916" s="1"/>
  <c r="DY400" i="23916"/>
  <c r="DZ400" i="23916" s="1"/>
  <c r="DE432" i="23916"/>
  <c r="DE431" i="23916"/>
  <c r="DE430" i="23916"/>
  <c r="DF430" i="23916" s="1"/>
  <c r="DE429" i="23916"/>
  <c r="DE428" i="23916"/>
  <c r="DE427" i="23916"/>
  <c r="DE426" i="23916"/>
  <c r="DF426" i="23916" s="1"/>
  <c r="DF414" i="23916"/>
  <c r="DE416" i="23916"/>
  <c r="DE400" i="23916"/>
  <c r="CW432" i="23916"/>
  <c r="CX432" i="23916" s="1"/>
  <c r="CW431" i="23916"/>
  <c r="CX431" i="23916" s="1"/>
  <c r="CW430" i="23916"/>
  <c r="CX430" i="23916" s="1"/>
  <c r="CW429" i="23916"/>
  <c r="CW428" i="23916"/>
  <c r="CX428" i="23916" s="1"/>
  <c r="CW427" i="23916"/>
  <c r="CX427" i="23916" s="1"/>
  <c r="CW426" i="23916"/>
  <c r="CX426" i="23916" s="1"/>
  <c r="CX414" i="23916"/>
  <c r="CW416" i="23916"/>
  <c r="CX416" i="23916" s="1"/>
  <c r="CW400" i="23916"/>
  <c r="CX400" i="23916" s="1"/>
  <c r="CK428" i="23916"/>
  <c r="CL428" i="23916" s="1"/>
  <c r="CK427" i="23916"/>
  <c r="CL427" i="23916" s="1"/>
  <c r="CK432" i="23916"/>
  <c r="CL432" i="23916" s="1"/>
  <c r="CK431" i="23916"/>
  <c r="CL431" i="23916" s="1"/>
  <c r="CK430" i="23916"/>
  <c r="CL430" i="23916" s="1"/>
  <c r="CK429" i="23916"/>
  <c r="CK426" i="23916"/>
  <c r="CL426" i="23916" s="1"/>
  <c r="CL414" i="23916"/>
  <c r="CK416" i="23916"/>
  <c r="CL416" i="23916" s="1"/>
  <c r="GN429" i="23916"/>
  <c r="FY429" i="23916"/>
  <c r="FX367" i="23916"/>
  <c r="FI429" i="23916"/>
  <c r="FH367" i="23916"/>
  <c r="GF432" i="23916"/>
  <c r="GF431" i="23916"/>
  <c r="GF430" i="23916"/>
  <c r="GG414" i="23916"/>
  <c r="GF416" i="23916"/>
  <c r="GA438" i="23916"/>
  <c r="CG432" i="23916"/>
  <c r="CH432" i="23916" s="1"/>
  <c r="CG431" i="23916"/>
  <c r="CH431" i="23916" s="1"/>
  <c r="CG430" i="23916"/>
  <c r="CH430" i="23916" s="1"/>
  <c r="CG429" i="23916"/>
  <c r="CG428" i="23916"/>
  <c r="CH428" i="23916" s="1"/>
  <c r="CG427" i="23916"/>
  <c r="CH427" i="23916" s="1"/>
  <c r="CG426" i="23916"/>
  <c r="CH426" i="23916" s="1"/>
  <c r="CH414" i="23916"/>
  <c r="CG416" i="23916"/>
  <c r="CH416" i="23916" s="1"/>
  <c r="CG400" i="23916"/>
  <c r="CH400" i="23916" s="1"/>
  <c r="FK431" i="23916"/>
  <c r="GK439" i="23916"/>
  <c r="FU439" i="23916"/>
  <c r="GM429" i="23916"/>
  <c r="GL367" i="23916"/>
  <c r="GM367" i="23916" s="1"/>
  <c r="GI426" i="23916"/>
  <c r="GE427" i="23916"/>
  <c r="GA428" i="23916"/>
  <c r="FW429" i="23916"/>
  <c r="FV367" i="23916"/>
  <c r="FW367" i="23916" s="1"/>
  <c r="FO427" i="23916"/>
  <c r="FG429" i="23916"/>
  <c r="FF367" i="23916"/>
  <c r="FG367" i="23916" s="1"/>
  <c r="FO395" i="23916"/>
  <c r="FI374" i="23916"/>
  <c r="FG374" i="23916"/>
  <c r="GH446" i="23916"/>
  <c r="GI372" i="23916"/>
  <c r="DC448" i="23916"/>
  <c r="DD374" i="23916"/>
  <c r="GF374" i="23916"/>
  <c r="GG374" i="23916" s="1"/>
  <c r="DZ440" i="23916"/>
  <c r="GA395" i="23916"/>
  <c r="FR432" i="23916"/>
  <c r="FR431" i="23916"/>
  <c r="FR430" i="23916"/>
  <c r="FS414" i="23916"/>
  <c r="FR416" i="23916"/>
  <c r="GL392" i="23916"/>
  <c r="GM392" i="23916" s="1"/>
  <c r="EH392" i="23916"/>
  <c r="GF392" i="23916"/>
  <c r="GG392" i="23916" s="1"/>
  <c r="DJ392" i="23916"/>
  <c r="GC391" i="23916"/>
  <c r="GD292" i="23916"/>
  <c r="GD291" i="23916" s="1"/>
  <c r="GB292" i="23916"/>
  <c r="GB291" i="23916" s="1"/>
  <c r="GO395" i="23916"/>
  <c r="GO391" i="23916"/>
  <c r="GN292" i="23916"/>
  <c r="GN291" i="23916" s="1"/>
  <c r="GO291" i="23916" s="1"/>
  <c r="E364" i="23916"/>
  <c r="E365" i="23916"/>
  <c r="FF347" i="23916"/>
  <c r="FG345" i="23916"/>
  <c r="DR354" i="23916"/>
  <c r="DL347" i="23916"/>
  <c r="GH347" i="23916"/>
  <c r="GM351" i="23916"/>
  <c r="BD325" i="23916"/>
  <c r="AV325" i="23916"/>
  <c r="GL325" i="23916"/>
  <c r="GM325" i="23916" s="1"/>
  <c r="GM323" i="23916"/>
  <c r="GL330" i="23916"/>
  <c r="GM330" i="23916" s="1"/>
  <c r="GN296" i="23916"/>
  <c r="GO312" i="23916"/>
  <c r="GN12" i="23916"/>
  <c r="GO12" i="23916" s="1"/>
  <c r="EC295" i="23916"/>
  <c r="ED286" i="23916"/>
  <c r="DN286" i="23916"/>
  <c r="CW295" i="23916"/>
  <c r="CX286" i="23916"/>
  <c r="CG295" i="23916"/>
  <c r="CH286" i="23916"/>
  <c r="BQ295" i="23916"/>
  <c r="BR286" i="23916"/>
  <c r="BA295" i="23916"/>
  <c r="BB286" i="23916"/>
  <c r="AK295" i="23916"/>
  <c r="AL286" i="23916"/>
  <c r="U295" i="23916"/>
  <c r="V286" i="23916"/>
  <c r="CX291" i="23916"/>
  <c r="FD295" i="23916"/>
  <c r="FE286" i="23916"/>
  <c r="EA295" i="23916"/>
  <c r="EB286" i="23916"/>
  <c r="DK295" i="23916"/>
  <c r="DL286" i="23916"/>
  <c r="CU295" i="23916"/>
  <c r="CV286" i="23916"/>
  <c r="CF286" i="23916"/>
  <c r="DF291" i="23916"/>
  <c r="AD291" i="23916"/>
  <c r="G298" i="23916"/>
  <c r="G297" i="23916"/>
  <c r="G447" i="23916" s="1"/>
  <c r="G273" i="23916"/>
  <c r="GL266" i="23916"/>
  <c r="GM266" i="23916" s="1"/>
  <c r="EB266" i="23916"/>
  <c r="DK273" i="23916"/>
  <c r="GH266" i="23916"/>
  <c r="GI266" i="23916" s="1"/>
  <c r="DL266" i="23916"/>
  <c r="CU273" i="23916"/>
  <c r="GD266" i="23916"/>
  <c r="GE266" i="23916" s="1"/>
  <c r="CV266" i="23916"/>
  <c r="CE273" i="23916"/>
  <c r="FZ266" i="23916"/>
  <c r="GA266" i="23916" s="1"/>
  <c r="CF266" i="23916"/>
  <c r="BO273" i="23916"/>
  <c r="FV266" i="23916"/>
  <c r="FW266" i="23916" s="1"/>
  <c r="BP266" i="23916"/>
  <c r="FR266" i="23916"/>
  <c r="FS266" i="23916" s="1"/>
  <c r="AZ266" i="23916"/>
  <c r="FN266" i="23916"/>
  <c r="FO266" i="23916" s="1"/>
  <c r="AJ266" i="23916"/>
  <c r="S273" i="23916"/>
  <c r="FJ266" i="23916"/>
  <c r="T266" i="23916"/>
  <c r="I271" i="23916"/>
  <c r="I273" i="23916" s="1"/>
  <c r="I260" i="23916"/>
  <c r="DU271" i="23916"/>
  <c r="DU260" i="23916"/>
  <c r="DV260" i="23916" s="1"/>
  <c r="DV259" i="23916"/>
  <c r="DE271" i="23916"/>
  <c r="DE260" i="23916"/>
  <c r="DF260" i="23916" s="1"/>
  <c r="DF259" i="23916"/>
  <c r="CO271" i="23916"/>
  <c r="CO260" i="23916"/>
  <c r="CP260" i="23916" s="1"/>
  <c r="CP259" i="23916"/>
  <c r="BY271" i="23916"/>
  <c r="BY260" i="23916"/>
  <c r="BZ260" i="23916" s="1"/>
  <c r="BZ259" i="23916"/>
  <c r="BI271" i="23916"/>
  <c r="BI260" i="23916"/>
  <c r="BJ260" i="23916" s="1"/>
  <c r="BJ259" i="23916"/>
  <c r="AS271" i="23916"/>
  <c r="AS260" i="23916"/>
  <c r="AT260" i="23916" s="1"/>
  <c r="AT259" i="23916"/>
  <c r="AC271" i="23916"/>
  <c r="AC260" i="23916"/>
  <c r="AD260" i="23916" s="1"/>
  <c r="AD259" i="23916"/>
  <c r="M271" i="23916"/>
  <c r="M260" i="23916"/>
  <c r="N259" i="23916"/>
  <c r="EG499" i="23916"/>
  <c r="EH256" i="23916"/>
  <c r="EI494" i="23916"/>
  <c r="EQ236" i="23916"/>
  <c r="EJ236" i="23916"/>
  <c r="EI237" i="23916"/>
  <c r="EJ237" i="23916" s="1"/>
  <c r="CV236" i="23916"/>
  <c r="CU237" i="23916"/>
  <c r="CV237" i="23916" s="1"/>
  <c r="BP236" i="23916"/>
  <c r="BO237" i="23916"/>
  <c r="AY295" i="23916"/>
  <c r="AZ286" i="23916"/>
  <c r="S295" i="23916"/>
  <c r="T286" i="23916"/>
  <c r="FV268" i="23916"/>
  <c r="FW268" i="23916" s="1"/>
  <c r="BP268" i="23916"/>
  <c r="EG494" i="23916"/>
  <c r="EG237" i="23916"/>
  <c r="EH237" i="23916" s="1"/>
  <c r="EH236" i="23916"/>
  <c r="DQ237" i="23916"/>
  <c r="DR237" i="23916" s="1"/>
  <c r="DR236" i="23916"/>
  <c r="DL239" i="23916"/>
  <c r="DD239" i="23916"/>
  <c r="CS237" i="23916"/>
  <c r="CT237" i="23916" s="1"/>
  <c r="CT236" i="23916"/>
  <c r="BL236" i="23916"/>
  <c r="BK237" i="23916"/>
  <c r="BL237" i="23916" s="1"/>
  <c r="AV236" i="23916"/>
  <c r="AU237" i="23916"/>
  <c r="AV237" i="23916" s="1"/>
  <c r="AF236" i="23916"/>
  <c r="AE237" i="23916"/>
  <c r="AF237" i="23916" s="1"/>
  <c r="P236" i="23916"/>
  <c r="O237" i="23916"/>
  <c r="P237" i="23916" s="1"/>
  <c r="FU233" i="23916"/>
  <c r="FT239" i="23916"/>
  <c r="FX260" i="23916"/>
  <c r="FH271" i="23916"/>
  <c r="FI271" i="23916" s="1"/>
  <c r="FI259" i="23916"/>
  <c r="FH260" i="23916"/>
  <c r="FI260" i="23916" s="1"/>
  <c r="DS271" i="23916"/>
  <c r="DS273" i="23916" s="1"/>
  <c r="DT259" i="23916"/>
  <c r="DS260" i="23916"/>
  <c r="DT260" i="23916" s="1"/>
  <c r="DC271" i="23916"/>
  <c r="DD259" i="23916"/>
  <c r="DC260" i="23916"/>
  <c r="DD260" i="23916" s="1"/>
  <c r="CM271" i="23916"/>
  <c r="CN259" i="23916"/>
  <c r="CM260" i="23916"/>
  <c r="CN260" i="23916" s="1"/>
  <c r="BW271" i="23916"/>
  <c r="BW273" i="23916" s="1"/>
  <c r="BX259" i="23916"/>
  <c r="BW260" i="23916"/>
  <c r="BX260" i="23916" s="1"/>
  <c r="BC271" i="23916"/>
  <c r="BD271" i="23916" s="1"/>
  <c r="BD259" i="23916"/>
  <c r="BC260" i="23916"/>
  <c r="BD260" i="23916" s="1"/>
  <c r="AI271" i="23916"/>
  <c r="AI273" i="23916" s="1"/>
  <c r="AJ259" i="23916"/>
  <c r="AI260" i="23916"/>
  <c r="AJ260" i="23916" s="1"/>
  <c r="EA499" i="23916"/>
  <c r="EB256" i="23916"/>
  <c r="GG247" i="23916"/>
  <c r="GF248" i="23916"/>
  <c r="GG248" i="23916" s="1"/>
  <c r="FQ247" i="23916"/>
  <c r="FP248" i="23916"/>
  <c r="FQ248" i="23916" s="1"/>
  <c r="DX236" i="23916"/>
  <c r="DW237" i="23916"/>
  <c r="DX237" i="23916" s="1"/>
  <c r="DP236" i="23916"/>
  <c r="DO237" i="23916"/>
  <c r="DH236" i="23916"/>
  <c r="DG237" i="23916"/>
  <c r="DH237" i="23916" s="1"/>
  <c r="CZ236" i="23916"/>
  <c r="CY237" i="23916"/>
  <c r="CR236" i="23916"/>
  <c r="CQ237" i="23916"/>
  <c r="CR237" i="23916" s="1"/>
  <c r="CJ236" i="23916"/>
  <c r="CI237" i="23916"/>
  <c r="CB236" i="23916"/>
  <c r="CA237" i="23916"/>
  <c r="CB237" i="23916" s="1"/>
  <c r="BT236" i="23916"/>
  <c r="BS237" i="23916"/>
  <c r="EA268" i="23916"/>
  <c r="EA240" i="23916"/>
  <c r="EA239" i="23916"/>
  <c r="EB239" i="23916" s="1"/>
  <c r="EB233" i="23916"/>
  <c r="EA259" i="23916"/>
  <c r="FH301" i="23916"/>
  <c r="FI301" i="23916" s="1"/>
  <c r="FH266" i="23916"/>
  <c r="FH238" i="23916"/>
  <c r="FI238" i="23916" s="1"/>
  <c r="FI228" i="23916"/>
  <c r="BK295" i="23916"/>
  <c r="BL286" i="23916"/>
  <c r="AE295" i="23916"/>
  <c r="AF286" i="23916"/>
  <c r="GF268" i="23916"/>
  <c r="DD268" i="23916"/>
  <c r="FP268" i="23916"/>
  <c r="FQ268" i="23916" s="1"/>
  <c r="AR268" i="23916"/>
  <c r="FO255" i="23916"/>
  <c r="P256" i="23916"/>
  <c r="DF236" i="23916"/>
  <c r="DE237" i="23916"/>
  <c r="DF237" i="23916" s="1"/>
  <c r="BZ236" i="23916"/>
  <c r="BY237" i="23916"/>
  <c r="BZ237" i="23916" s="1"/>
  <c r="GJ237" i="23916"/>
  <c r="GK237" i="23916" s="1"/>
  <c r="GK236" i="23916"/>
  <c r="FJ237" i="23916"/>
  <c r="BF236" i="23916"/>
  <c r="BE237" i="23916"/>
  <c r="BF237" i="23916" s="1"/>
  <c r="AP236" i="23916"/>
  <c r="AO237" i="23916"/>
  <c r="AP237" i="23916" s="1"/>
  <c r="Z236" i="23916"/>
  <c r="Y237" i="23916"/>
  <c r="Z237" i="23916" s="1"/>
  <c r="GL239" i="23916"/>
  <c r="GL240" i="23916"/>
  <c r="GM233" i="23916"/>
  <c r="FW233" i="23916"/>
  <c r="FV239" i="23916"/>
  <c r="FW239" i="23916" s="1"/>
  <c r="FF268" i="23916"/>
  <c r="FG268" i="23916" s="1"/>
  <c r="FG233" i="23916"/>
  <c r="FF239" i="23916"/>
  <c r="FG239" i="23916" s="1"/>
  <c r="GN233" i="23916"/>
  <c r="GN289" i="23916" s="1"/>
  <c r="GO231" i="23916"/>
  <c r="GN236" i="23916"/>
  <c r="FK263" i="23916"/>
  <c r="ER248" i="23916"/>
  <c r="DT206" i="23916"/>
  <c r="DS210" i="23916"/>
  <c r="DA210" i="23916"/>
  <c r="DB206" i="23916"/>
  <c r="CK215" i="23916"/>
  <c r="CL208" i="23916"/>
  <c r="BH206" i="23916"/>
  <c r="BG210" i="23916"/>
  <c r="AO210" i="23916"/>
  <c r="AP206" i="23916"/>
  <c r="Y215" i="23916"/>
  <c r="Z208" i="23916"/>
  <c r="FN210" i="23916"/>
  <c r="GH169" i="23916"/>
  <c r="GI169" i="23916" s="1"/>
  <c r="GI168" i="23916"/>
  <c r="GN166" i="23916"/>
  <c r="GN165" i="23916"/>
  <c r="GO165" i="23916" s="1"/>
  <c r="GN179" i="23916"/>
  <c r="GO179" i="23916" s="1"/>
  <c r="GN168" i="23916"/>
  <c r="GO163" i="23916"/>
  <c r="FY256" i="23916"/>
  <c r="FY245" i="23916"/>
  <c r="GK251" i="23916"/>
  <c r="FU251" i="23916"/>
  <c r="FK224" i="23916"/>
  <c r="GX211" i="23916"/>
  <c r="GY210" i="23916"/>
  <c r="EK210" i="23916"/>
  <c r="EL206" i="23916"/>
  <c r="CI210" i="23916"/>
  <c r="CJ206" i="23916"/>
  <c r="W210" i="23916"/>
  <c r="X206" i="23916"/>
  <c r="FV259" i="23916"/>
  <c r="FY259" i="23916" s="1"/>
  <c r="T268" i="23916"/>
  <c r="L271" i="23916"/>
  <c r="ER238" i="23916"/>
  <c r="FQ236" i="23916"/>
  <c r="FP237" i="23916"/>
  <c r="FQ237" i="23916" s="1"/>
  <c r="GN224" i="23916"/>
  <c r="GO221" i="23916"/>
  <c r="GM221" i="23916"/>
  <c r="GL224" i="23916"/>
  <c r="GM224" i="23916" s="1"/>
  <c r="GP265" i="23916"/>
  <c r="ER265" i="23916"/>
  <c r="DI210" i="23916"/>
  <c r="DJ206" i="23916"/>
  <c r="CC210" i="23916"/>
  <c r="CD206" i="23916"/>
  <c r="AW210" i="23916"/>
  <c r="AX206" i="23916"/>
  <c r="Q210" i="23916"/>
  <c r="R206" i="23916"/>
  <c r="GR192" i="23916"/>
  <c r="GP197" i="23916"/>
  <c r="GQ197" i="23916" s="1"/>
  <c r="GQ192" i="23916"/>
  <c r="FO166" i="23916"/>
  <c r="GI165" i="23916"/>
  <c r="FO165" i="23916"/>
  <c r="CP165" i="23916"/>
  <c r="CH165" i="23916"/>
  <c r="FW291" i="23916"/>
  <c r="FG291" i="23916"/>
  <c r="GC256" i="23916"/>
  <c r="GC245" i="23916"/>
  <c r="GM248" i="23916"/>
  <c r="FW248" i="23916"/>
  <c r="AZ268" i="23916"/>
  <c r="AR259" i="23916"/>
  <c r="AB271" i="23916"/>
  <c r="EG271" i="23916"/>
  <c r="EG260" i="23916"/>
  <c r="EH260" i="23916" s="1"/>
  <c r="EH259" i="23916"/>
  <c r="FW221" i="23916"/>
  <c r="FV224" i="23916"/>
  <c r="FW224" i="23916" s="1"/>
  <c r="GE301" i="23916"/>
  <c r="FO256" i="23916"/>
  <c r="FK256" i="23916"/>
  <c r="FF273" i="23916"/>
  <c r="FG266" i="23916"/>
  <c r="FZ208" i="23916"/>
  <c r="GC208" i="23916" s="1"/>
  <c r="CA210" i="23916"/>
  <c r="CB206" i="23916"/>
  <c r="O210" i="23916"/>
  <c r="P206" i="23916"/>
  <c r="GJ210" i="23916"/>
  <c r="GI204" i="23916"/>
  <c r="GH206" i="23916"/>
  <c r="GK206" i="23916" s="1"/>
  <c r="GK204" i="23916"/>
  <c r="EQ504" i="23916"/>
  <c r="EQ199" i="23916"/>
  <c r="ER197" i="23916"/>
  <c r="ES197" i="23916"/>
  <c r="ET192" i="23916"/>
  <c r="FQ215" i="23916"/>
  <c r="DM169" i="23916"/>
  <c r="DN169" i="23916" s="1"/>
  <c r="DM180" i="23916"/>
  <c r="DN180" i="23916" s="1"/>
  <c r="DN168" i="23916"/>
  <c r="DJ289" i="23916"/>
  <c r="DI293" i="23916"/>
  <c r="CS293" i="23916"/>
  <c r="CT289" i="23916"/>
  <c r="CL289" i="23916"/>
  <c r="CK293" i="23916"/>
  <c r="CK295" i="23916" s="1"/>
  <c r="CC169" i="23916"/>
  <c r="CD169" i="23916" s="1"/>
  <c r="CC180" i="23916"/>
  <c r="CD180" i="23916" s="1"/>
  <c r="CD168" i="23916"/>
  <c r="BZ289" i="23916"/>
  <c r="BY293" i="23916"/>
  <c r="BZ293" i="23916" s="1"/>
  <c r="BM169" i="23916"/>
  <c r="BN169" i="23916" s="1"/>
  <c r="BM180" i="23916"/>
  <c r="BN180" i="23916" s="1"/>
  <c r="BN168" i="23916"/>
  <c r="BJ289" i="23916"/>
  <c r="BI293" i="23916"/>
  <c r="BJ293" i="23916" s="1"/>
  <c r="AW169" i="23916"/>
  <c r="AX169" i="23916" s="1"/>
  <c r="AW180" i="23916"/>
  <c r="AX180" i="23916" s="1"/>
  <c r="AX168" i="23916"/>
  <c r="AT289" i="23916"/>
  <c r="AS293" i="23916"/>
  <c r="AT293" i="23916" s="1"/>
  <c r="AG169" i="23916"/>
  <c r="AH169" i="23916" s="1"/>
  <c r="AG180" i="23916"/>
  <c r="AH180" i="23916" s="1"/>
  <c r="AH168" i="23916"/>
  <c r="AD289" i="23916"/>
  <c r="AC293" i="23916"/>
  <c r="AD293" i="23916" s="1"/>
  <c r="Q169" i="23916"/>
  <c r="R169" i="23916" s="1"/>
  <c r="Q180" i="23916"/>
  <c r="R168" i="23916"/>
  <c r="N289" i="23916"/>
  <c r="M293" i="23916"/>
  <c r="EG175" i="23916"/>
  <c r="EG166" i="23916"/>
  <c r="EH166" i="23916" s="1"/>
  <c r="EG160" i="23916"/>
  <c r="EH160" i="23916" s="1"/>
  <c r="EH140" i="23916"/>
  <c r="DQ175" i="23916"/>
  <c r="DQ166" i="23916"/>
  <c r="DR166" i="23916" s="1"/>
  <c r="DQ160" i="23916"/>
  <c r="DR160" i="23916" s="1"/>
  <c r="DQ149" i="23916"/>
  <c r="DR149" i="23916" s="1"/>
  <c r="DQ148" i="23916"/>
  <c r="DR148" i="23916" s="1"/>
  <c r="DR140" i="23916"/>
  <c r="DB166" i="23916"/>
  <c r="GJ284" i="23916"/>
  <c r="GJ286" i="23916" s="1"/>
  <c r="GJ137" i="23916"/>
  <c r="GK136" i="23916"/>
  <c r="EU380" i="23916"/>
  <c r="EV126" i="23916"/>
  <c r="FX206" i="23916"/>
  <c r="FY205" i="23916"/>
  <c r="FH206" i="23916"/>
  <c r="FK206" i="23916" s="1"/>
  <c r="FI205" i="23916"/>
  <c r="CF179" i="23916"/>
  <c r="FZ179" i="23916"/>
  <c r="GA179" i="23916" s="1"/>
  <c r="CE291" i="23916"/>
  <c r="CF291" i="23916" s="1"/>
  <c r="CN157" i="23916"/>
  <c r="GN290" i="23916"/>
  <c r="GO290" i="23916" s="1"/>
  <c r="GN160" i="23916"/>
  <c r="GN159" i="23916"/>
  <c r="GO159" i="23916" s="1"/>
  <c r="GO153" i="23916"/>
  <c r="GN156" i="23916"/>
  <c r="CN159" i="23916"/>
  <c r="CF159" i="23916"/>
  <c r="P150" i="23916"/>
  <c r="GF289" i="23916"/>
  <c r="FD180" i="23916"/>
  <c r="FE180" i="23916" s="1"/>
  <c r="FE168" i="23916"/>
  <c r="FD169" i="23916"/>
  <c r="FE169" i="23916" s="1"/>
  <c r="E180" i="23916"/>
  <c r="E169" i="23916"/>
  <c r="FD182" i="23916"/>
  <c r="FE175" i="23916"/>
  <c r="GJ467" i="23916"/>
  <c r="GK283" i="23916"/>
  <c r="GB467" i="23916"/>
  <c r="GC283" i="23916"/>
  <c r="GB286" i="23916"/>
  <c r="FT467" i="23916"/>
  <c r="FU283" i="23916"/>
  <c r="FT286" i="23916"/>
  <c r="FL467" i="23916"/>
  <c r="FM283" i="23916"/>
  <c r="FL286" i="23916"/>
  <c r="DT215" i="23916"/>
  <c r="FI215" i="23916"/>
  <c r="GG179" i="23916"/>
  <c r="CI180" i="23916"/>
  <c r="CI169" i="23916"/>
  <c r="CJ168" i="23916"/>
  <c r="CH160" i="23916"/>
  <c r="CO169" i="23916"/>
  <c r="CP169" i="23916" s="1"/>
  <c r="CO180" i="23916"/>
  <c r="CP180" i="23916" s="1"/>
  <c r="CP168" i="23916"/>
  <c r="DK180" i="23916"/>
  <c r="DK182" i="23916" s="1"/>
  <c r="DK169" i="23916"/>
  <c r="DL169" i="23916" s="1"/>
  <c r="DL168" i="23916"/>
  <c r="DC293" i="23916"/>
  <c r="DD293" i="23916" s="1"/>
  <c r="DD289" i="23916"/>
  <c r="GD168" i="23916"/>
  <c r="GG168" i="23916" s="1"/>
  <c r="CU180" i="23916"/>
  <c r="CU169" i="23916"/>
  <c r="CV168" i="23916"/>
  <c r="CQ293" i="23916"/>
  <c r="CR289" i="23916"/>
  <c r="CA180" i="23916"/>
  <c r="CB180" i="23916" s="1"/>
  <c r="CA169" i="23916"/>
  <c r="CB169" i="23916" s="1"/>
  <c r="CB168" i="23916"/>
  <c r="BX177" i="23916"/>
  <c r="FX177" i="23916"/>
  <c r="FY177" i="23916" s="1"/>
  <c r="BT289" i="23916"/>
  <c r="BS293" i="23916"/>
  <c r="BT293" i="23916" s="1"/>
  <c r="BK180" i="23916"/>
  <c r="BL180" i="23916" s="1"/>
  <c r="BK169" i="23916"/>
  <c r="BL169" i="23916" s="1"/>
  <c r="BL168" i="23916"/>
  <c r="BD289" i="23916"/>
  <c r="BC293" i="23916"/>
  <c r="BD293" i="23916" s="1"/>
  <c r="AU180" i="23916"/>
  <c r="AV180" i="23916" s="1"/>
  <c r="AU169" i="23916"/>
  <c r="AV169" i="23916" s="1"/>
  <c r="AV168" i="23916"/>
  <c r="AN289" i="23916"/>
  <c r="AM293" i="23916"/>
  <c r="AN293" i="23916" s="1"/>
  <c r="AE180" i="23916"/>
  <c r="AF180" i="23916" s="1"/>
  <c r="AE169" i="23916"/>
  <c r="AF169" i="23916" s="1"/>
  <c r="AF168" i="23916"/>
  <c r="X289" i="23916"/>
  <c r="W293" i="23916"/>
  <c r="W295" i="23916" s="1"/>
  <c r="O180" i="23916"/>
  <c r="P180" i="23916" s="1"/>
  <c r="O169" i="23916"/>
  <c r="P169" i="23916" s="1"/>
  <c r="P168" i="23916"/>
  <c r="FB182" i="23916"/>
  <c r="EF175" i="23916"/>
  <c r="DP175" i="23916"/>
  <c r="CZ175" i="23916"/>
  <c r="CR166" i="23916"/>
  <c r="GB175" i="23916"/>
  <c r="CN175" i="23916"/>
  <c r="FX175" i="23916"/>
  <c r="FY175" i="23916" s="1"/>
  <c r="BW182" i="23916"/>
  <c r="BX175" i="23916"/>
  <c r="FT175" i="23916"/>
  <c r="FU175" i="23916" s="1"/>
  <c r="BG182" i="23916"/>
  <c r="BH175" i="23916"/>
  <c r="FP175" i="23916"/>
  <c r="FQ175" i="23916" s="1"/>
  <c r="AQ182" i="23916"/>
  <c r="AR175" i="23916"/>
  <c r="FL175" i="23916"/>
  <c r="FM175" i="23916" s="1"/>
  <c r="AA182" i="23916"/>
  <c r="AB175" i="23916"/>
  <c r="P166" i="23916"/>
  <c r="K182" i="23916"/>
  <c r="L175" i="23916"/>
  <c r="FG138" i="23916"/>
  <c r="FI390" i="23916"/>
  <c r="GL284" i="23916"/>
  <c r="GM136" i="23916"/>
  <c r="GL137" i="23916"/>
  <c r="GM137" i="23916" s="1"/>
  <c r="DU210" i="23916"/>
  <c r="DV206" i="23916"/>
  <c r="DE210" i="23916"/>
  <c r="DF206" i="23916"/>
  <c r="CO210" i="23916"/>
  <c r="CP206" i="23916"/>
  <c r="BY210" i="23916"/>
  <c r="BZ206" i="23916"/>
  <c r="BI210" i="23916"/>
  <c r="BJ206" i="23916"/>
  <c r="AS210" i="23916"/>
  <c r="AT206" i="23916"/>
  <c r="AC210" i="23916"/>
  <c r="AD206" i="23916"/>
  <c r="M210" i="23916"/>
  <c r="N206" i="23916"/>
  <c r="EL197" i="23916"/>
  <c r="CR179" i="23916"/>
  <c r="FQ156" i="23916"/>
  <c r="FP157" i="23916"/>
  <c r="FZ392" i="23916"/>
  <c r="GA392" i="23916" s="1"/>
  <c r="CL392" i="23916"/>
  <c r="GG290" i="23916"/>
  <c r="FQ178" i="23916"/>
  <c r="EO148" i="23916"/>
  <c r="EP148" i="23916" s="1"/>
  <c r="DY148" i="23916"/>
  <c r="DZ148" i="23916" s="1"/>
  <c r="I180" i="23916"/>
  <c r="I169" i="23916"/>
  <c r="GN173" i="23916"/>
  <c r="EJ173" i="23916"/>
  <c r="GL173" i="23916"/>
  <c r="GM173" i="23916" s="1"/>
  <c r="EB173" i="23916"/>
  <c r="GJ173" i="23916"/>
  <c r="DT173" i="23916"/>
  <c r="GH173" i="23916"/>
  <c r="GI173" i="23916" s="1"/>
  <c r="DL173" i="23916"/>
  <c r="GF173" i="23916"/>
  <c r="GG173" i="23916" s="1"/>
  <c r="DD173" i="23916"/>
  <c r="T132" i="23916"/>
  <c r="L132" i="23916"/>
  <c r="GM466" i="23916"/>
  <c r="GE466" i="23916"/>
  <c r="FW466" i="23916"/>
  <c r="FO466" i="23916"/>
  <c r="FF467" i="23916"/>
  <c r="FG467" i="23916" s="1"/>
  <c r="FF286" i="23916"/>
  <c r="FG283" i="23916"/>
  <c r="EQ94" i="23916"/>
  <c r="ER94" i="23916" s="1"/>
  <c r="ER93" i="23916"/>
  <c r="EQ89" i="23916"/>
  <c r="FI156" i="23916"/>
  <c r="GD289" i="23916"/>
  <c r="GD150" i="23916"/>
  <c r="GE150" i="23916" s="1"/>
  <c r="GE145" i="23916"/>
  <c r="FO150" i="23916"/>
  <c r="DX149" i="23916"/>
  <c r="EK169" i="23916"/>
  <c r="EL169" i="23916" s="1"/>
  <c r="EK180" i="23916"/>
  <c r="EL180" i="23916" s="1"/>
  <c r="EL168" i="23916"/>
  <c r="DV289" i="23916"/>
  <c r="DU293" i="23916"/>
  <c r="DU295" i="23916" s="1"/>
  <c r="DA169" i="23916"/>
  <c r="DA180" i="23916"/>
  <c r="DB168" i="23916"/>
  <c r="CX160" i="23916"/>
  <c r="AD113" i="23916"/>
  <c r="AC120" i="23916"/>
  <c r="FZ118" i="23916"/>
  <c r="GA118" i="23916" s="1"/>
  <c r="FZ107" i="23916"/>
  <c r="GA107" i="23916" s="1"/>
  <c r="GA106" i="23916"/>
  <c r="BN102" i="23916"/>
  <c r="BM103" i="23916"/>
  <c r="AH102" i="23916"/>
  <c r="AG103" i="23916"/>
  <c r="FJ118" i="23916"/>
  <c r="FJ120" i="23916" s="1"/>
  <c r="FJ107" i="23916"/>
  <c r="FK106" i="23916"/>
  <c r="GA93" i="23916"/>
  <c r="FZ94" i="23916"/>
  <c r="DL120" i="23916"/>
  <c r="DK121" i="23916"/>
  <c r="DL121" i="23916" s="1"/>
  <c r="CV120" i="23916"/>
  <c r="CU121" i="23916"/>
  <c r="CV121" i="23916" s="1"/>
  <c r="CF120" i="23916"/>
  <c r="CE121" i="23916"/>
  <c r="BT120" i="23916"/>
  <c r="BS121" i="23916"/>
  <c r="BT121" i="23916" s="1"/>
  <c r="BK103" i="23916"/>
  <c r="BL103" i="23916" s="1"/>
  <c r="BL102" i="23916"/>
  <c r="AY103" i="23916"/>
  <c r="AZ103" i="23916" s="1"/>
  <c r="AZ102" i="23916"/>
  <c r="AQ103" i="23916"/>
  <c r="AR102" i="23916"/>
  <c r="AI103" i="23916"/>
  <c r="AJ103" i="23916" s="1"/>
  <c r="AJ102" i="23916"/>
  <c r="AA103" i="23916"/>
  <c r="AB102" i="23916"/>
  <c r="S103" i="23916"/>
  <c r="T103" i="23916" s="1"/>
  <c r="T102" i="23916"/>
  <c r="K103" i="23916"/>
  <c r="L103" i="23916" s="1"/>
  <c r="L102" i="23916"/>
  <c r="C120" i="23916"/>
  <c r="EL49" i="23916"/>
  <c r="ED49" i="23916"/>
  <c r="GI150" i="23916"/>
  <c r="GC148" i="23916"/>
  <c r="EB149" i="23916"/>
  <c r="DZ289" i="23916"/>
  <c r="DY293" i="23916"/>
  <c r="DZ293" i="23916" s="1"/>
  <c r="BB160" i="23916"/>
  <c r="FG175" i="23916"/>
  <c r="GK128" i="23916"/>
  <c r="BF113" i="23916"/>
  <c r="GC106" i="23916"/>
  <c r="GB118" i="23916"/>
  <c r="GC118" i="23916" s="1"/>
  <c r="GB107" i="23916"/>
  <c r="GC107" i="23916" s="1"/>
  <c r="DL106" i="23916"/>
  <c r="DK118" i="23916"/>
  <c r="DK107" i="23916"/>
  <c r="CF106" i="23916"/>
  <c r="CE118" i="23916"/>
  <c r="CE107" i="23916"/>
  <c r="AZ106" i="23916"/>
  <c r="AY118" i="23916"/>
  <c r="AY107" i="23916"/>
  <c r="T106" i="23916"/>
  <c r="S118" i="23916"/>
  <c r="S107" i="23916"/>
  <c r="EC483" i="23916"/>
  <c r="EC103" i="23916"/>
  <c r="ED103" i="23916" s="1"/>
  <c r="ED102" i="23916"/>
  <c r="DM103" i="23916"/>
  <c r="DN103" i="23916" s="1"/>
  <c r="DN102" i="23916"/>
  <c r="CW103" i="23916"/>
  <c r="CX103" i="23916" s="1"/>
  <c r="CX102" i="23916"/>
  <c r="CG103" i="23916"/>
  <c r="CH103" i="23916" s="1"/>
  <c r="CH102" i="23916"/>
  <c r="BQ103" i="23916"/>
  <c r="BR102" i="23916"/>
  <c r="FE102" i="23916"/>
  <c r="FD103" i="23916"/>
  <c r="FE103" i="23916" s="1"/>
  <c r="FO102" i="23916"/>
  <c r="FN103" i="23916"/>
  <c r="FE97" i="23916"/>
  <c r="EX93" i="23916"/>
  <c r="EW94" i="23916"/>
  <c r="EX94" i="23916" s="1"/>
  <c r="GN94" i="23916"/>
  <c r="GO94" i="23916" s="1"/>
  <c r="GO93" i="23916"/>
  <c r="GF94" i="23916"/>
  <c r="GG94" i="23916" s="1"/>
  <c r="GG93" i="23916"/>
  <c r="FT94" i="23916"/>
  <c r="FU93" i="23916"/>
  <c r="FL94" i="23916"/>
  <c r="FM94" i="23916" s="1"/>
  <c r="FM93" i="23916"/>
  <c r="GH83" i="23916"/>
  <c r="GI82" i="23916"/>
  <c r="FR83" i="23916"/>
  <c r="FS83" i="23916" s="1"/>
  <c r="FS82" i="23916"/>
  <c r="EI115" i="23916"/>
  <c r="EJ115" i="23916" s="1"/>
  <c r="EJ79" i="23916"/>
  <c r="EI106" i="23916"/>
  <c r="EI120" i="23916" s="1"/>
  <c r="EI86" i="23916"/>
  <c r="EI85" i="23916"/>
  <c r="EJ85" i="23916" s="1"/>
  <c r="DS115" i="23916"/>
  <c r="DT115" i="23916" s="1"/>
  <c r="DS85" i="23916"/>
  <c r="DT85" i="23916" s="1"/>
  <c r="DT79" i="23916"/>
  <c r="DS106" i="23916"/>
  <c r="DS86" i="23916"/>
  <c r="GM78" i="23916"/>
  <c r="GL84" i="23916"/>
  <c r="GM84" i="23916" s="1"/>
  <c r="FO74" i="23916"/>
  <c r="FN113" i="23916"/>
  <c r="DK137" i="23916"/>
  <c r="DL70" i="23916"/>
  <c r="BW137" i="23916"/>
  <c r="BX70" i="23916"/>
  <c r="AQ137" i="23916"/>
  <c r="AR70" i="23916"/>
  <c r="FF137" i="23916"/>
  <c r="FG137" i="23916" s="1"/>
  <c r="AA390" i="23916"/>
  <c r="AB138" i="23916"/>
  <c r="K390" i="23916"/>
  <c r="L138" i="23916"/>
  <c r="EW133" i="23916"/>
  <c r="ET285" i="23916"/>
  <c r="DI150" i="23916"/>
  <c r="DJ150" i="23916" s="1"/>
  <c r="DY149" i="23916"/>
  <c r="DZ149" i="23916" s="1"/>
  <c r="EI180" i="23916"/>
  <c r="EJ168" i="23916"/>
  <c r="EI169" i="23916"/>
  <c r="ED150" i="23916"/>
  <c r="DT177" i="23916"/>
  <c r="GJ177" i="23916"/>
  <c r="CF149" i="23916"/>
  <c r="FW117" i="23916"/>
  <c r="FW110" i="23916"/>
  <c r="CX113" i="23916"/>
  <c r="AL113" i="23916"/>
  <c r="AK120" i="23916"/>
  <c r="GD118" i="23916"/>
  <c r="GD107" i="23916"/>
  <c r="GE107" i="23916" s="1"/>
  <c r="GE106" i="23916"/>
  <c r="BJ102" i="23916"/>
  <c r="BI103" i="23916"/>
  <c r="AD102" i="23916"/>
  <c r="AC103" i="23916"/>
  <c r="FM117" i="23916"/>
  <c r="FW93" i="23916"/>
  <c r="FV94" i="23916"/>
  <c r="DF120" i="23916"/>
  <c r="DE121" i="23916"/>
  <c r="DF121" i="23916" s="1"/>
  <c r="CP120" i="23916"/>
  <c r="CO121" i="23916"/>
  <c r="CP121" i="23916" s="1"/>
  <c r="BZ120" i="23916"/>
  <c r="BY121" i="23916"/>
  <c r="BZ121" i="23916" s="1"/>
  <c r="BM121" i="23916"/>
  <c r="FP70" i="23916"/>
  <c r="FJ70" i="23916"/>
  <c r="FK67" i="23916"/>
  <c r="GM132" i="23916"/>
  <c r="FW132" i="23916"/>
  <c r="DZ49" i="23916"/>
  <c r="DY50" i="23916"/>
  <c r="GI45" i="23916"/>
  <c r="GH49" i="23916"/>
  <c r="FS45" i="23916"/>
  <c r="FR49" i="23916"/>
  <c r="FU49" i="23916" s="1"/>
  <c r="EN32" i="23916"/>
  <c r="EU32" i="23916"/>
  <c r="EV32" i="23916" s="1"/>
  <c r="GT31" i="23916"/>
  <c r="GR32" i="23916"/>
  <c r="GS32" i="23916" s="1"/>
  <c r="GS31" i="23916"/>
  <c r="FY27" i="23916"/>
  <c r="EU22" i="23916"/>
  <c r="EV22" i="23916" s="1"/>
  <c r="EN22" i="23916"/>
  <c r="EH289" i="23916"/>
  <c r="EG293" i="23916"/>
  <c r="DX177" i="23916"/>
  <c r="BZ149" i="23916"/>
  <c r="DN137" i="23916"/>
  <c r="FQ128" i="23916"/>
  <c r="FS110" i="23916"/>
  <c r="G107" i="23916"/>
  <c r="G118" i="23916"/>
  <c r="G120" i="23916" s="1"/>
  <c r="G121" i="23916" s="1"/>
  <c r="CZ106" i="23916"/>
  <c r="CY118" i="23916"/>
  <c r="CY107" i="23916"/>
  <c r="BT106" i="23916"/>
  <c r="BS118" i="23916"/>
  <c r="BS107" i="23916"/>
  <c r="AN106" i="23916"/>
  <c r="AM118" i="23916"/>
  <c r="AM120" i="23916" s="1"/>
  <c r="AM107" i="23916"/>
  <c r="DS103" i="23916"/>
  <c r="DT102" i="23916"/>
  <c r="CM103" i="23916"/>
  <c r="CN102" i="23916"/>
  <c r="FQ117" i="23916"/>
  <c r="GM96" i="23916"/>
  <c r="GD97" i="23916"/>
  <c r="GE97" i="23916" s="1"/>
  <c r="FW116" i="23916"/>
  <c r="FS116" i="23916"/>
  <c r="FG97" i="23916"/>
  <c r="EI478" i="23916"/>
  <c r="ER82" i="23916"/>
  <c r="EI83" i="23916"/>
  <c r="EJ82" i="23916"/>
  <c r="EK115" i="23916"/>
  <c r="EL115" i="23916" s="1"/>
  <c r="EK106" i="23916"/>
  <c r="EK85" i="23916"/>
  <c r="EL85" i="23916" s="1"/>
  <c r="EL79" i="23916"/>
  <c r="EK86" i="23916"/>
  <c r="DU115" i="23916"/>
  <c r="DV115" i="23916" s="1"/>
  <c r="DU106" i="23916"/>
  <c r="DU86" i="23916"/>
  <c r="DU85" i="23916"/>
  <c r="DV85" i="23916" s="1"/>
  <c r="DV79" i="23916"/>
  <c r="V115" i="23916"/>
  <c r="N118" i="23916"/>
  <c r="GJ113" i="23916"/>
  <c r="GK74" i="23916"/>
  <c r="GJ102" i="23916"/>
  <c r="FT113" i="23916"/>
  <c r="FU74" i="23916"/>
  <c r="EM137" i="23916"/>
  <c r="EN70" i="23916"/>
  <c r="DG137" i="23916"/>
  <c r="DH70" i="23916"/>
  <c r="BS137" i="23916"/>
  <c r="BT70" i="23916"/>
  <c r="AM137" i="23916"/>
  <c r="AN70" i="23916"/>
  <c r="AT138" i="23916"/>
  <c r="AL138" i="23916"/>
  <c r="V138" i="23916"/>
  <c r="EW54" i="23916"/>
  <c r="EO55" i="23916"/>
  <c r="EB49" i="23916"/>
  <c r="EA50" i="23916"/>
  <c r="DL49" i="23916"/>
  <c r="DK50" i="23916"/>
  <c r="CV49" i="23916"/>
  <c r="CU50" i="23916"/>
  <c r="CF49" i="23916"/>
  <c r="CE50" i="23916"/>
  <c r="BP49" i="23916"/>
  <c r="BO50" i="23916"/>
  <c r="AZ49" i="23916"/>
  <c r="AY50" i="23916"/>
  <c r="AD50" i="23916"/>
  <c r="AC54" i="23916"/>
  <c r="ER50" i="23916"/>
  <c r="GJ37" i="23916"/>
  <c r="GK35" i="23916"/>
  <c r="GK27" i="23916"/>
  <c r="FQ106" i="23916"/>
  <c r="FP118" i="23916"/>
  <c r="FP107" i="23916"/>
  <c r="BT102" i="23916"/>
  <c r="FI84" i="23916"/>
  <c r="GL79" i="23916"/>
  <c r="GO79" i="23916" s="1"/>
  <c r="FZ70" i="23916"/>
  <c r="GC70" i="23916" s="1"/>
  <c r="GC82" i="23916"/>
  <c r="FM83" i="23916"/>
  <c r="AI55" i="23916"/>
  <c r="S55" i="23916"/>
  <c r="T54" i="23916"/>
  <c r="FL50" i="23916"/>
  <c r="FM49" i="23916"/>
  <c r="GJ104" i="23916"/>
  <c r="GK104" i="23916" s="1"/>
  <c r="DJ113" i="23916"/>
  <c r="GO67" i="23916"/>
  <c r="CN137" i="23916"/>
  <c r="EO483" i="23916"/>
  <c r="EO103" i="23916"/>
  <c r="EP102" i="23916"/>
  <c r="GM74" i="23916"/>
  <c r="FZ120" i="23916"/>
  <c r="FK113" i="23916"/>
  <c r="FT50" i="23916"/>
  <c r="R49" i="23916"/>
  <c r="GB50" i="23916"/>
  <c r="GC49" i="23916"/>
  <c r="FU84" i="23916"/>
  <c r="FU115" i="23916"/>
  <c r="FI85" i="23916"/>
  <c r="GJ83" i="23916"/>
  <c r="GK82" i="23916"/>
  <c r="CL137" i="23916"/>
  <c r="EG483" i="23916"/>
  <c r="EG103" i="23916"/>
  <c r="EH102" i="23916"/>
  <c r="EE50" i="23916"/>
  <c r="CY50" i="23916"/>
  <c r="BS50" i="23916"/>
  <c r="AM50" i="23916"/>
  <c r="GE60" i="23916"/>
  <c r="FO60" i="23916"/>
  <c r="BD429" i="23916"/>
  <c r="BC367" i="23916"/>
  <c r="BD367" i="23916" s="1"/>
  <c r="DR436" i="23916"/>
  <c r="DZ436" i="23916"/>
  <c r="BR429" i="23916"/>
  <c r="BQ367" i="23916"/>
  <c r="BR367" i="23916" s="1"/>
  <c r="BF429" i="23916"/>
  <c r="BE367" i="23916"/>
  <c r="BF367" i="23916" s="1"/>
  <c r="CN440" i="23916"/>
  <c r="BD416" i="23916"/>
  <c r="AN416" i="23916"/>
  <c r="X416" i="23916"/>
  <c r="CB429" i="23916"/>
  <c r="CA367" i="23916"/>
  <c r="CB367" i="23916" s="1"/>
  <c r="BT431" i="23916"/>
  <c r="BL432" i="23916"/>
  <c r="BH429" i="23916"/>
  <c r="BG367" i="23916"/>
  <c r="BH367" i="23916" s="1"/>
  <c r="BD430" i="23916"/>
  <c r="AZ431" i="23916"/>
  <c r="AV427" i="23916"/>
  <c r="AV432" i="23916"/>
  <c r="AR429" i="23916"/>
  <c r="AQ367" i="23916"/>
  <c r="AR367" i="23916" s="1"/>
  <c r="AN430" i="23916"/>
  <c r="AJ431" i="23916"/>
  <c r="AF427" i="23916"/>
  <c r="AF432" i="23916"/>
  <c r="AB429" i="23916"/>
  <c r="AA367" i="23916"/>
  <c r="AB367" i="23916" s="1"/>
  <c r="X430" i="23916"/>
  <c r="T431" i="23916"/>
  <c r="P427" i="23916"/>
  <c r="L429" i="23916"/>
  <c r="K367" i="23916"/>
  <c r="L367" i="23916" s="1"/>
  <c r="DZ437" i="23916"/>
  <c r="DR437" i="23916"/>
  <c r="CX435" i="23916"/>
  <c r="CP435" i="23916"/>
  <c r="BV416" i="23916"/>
  <c r="BF416" i="23916"/>
  <c r="AP416" i="23916"/>
  <c r="Z416" i="23916"/>
  <c r="CD427" i="23916"/>
  <c r="BZ428" i="23916"/>
  <c r="BZ432" i="23916"/>
  <c r="BR426" i="23916"/>
  <c r="BR430" i="23916"/>
  <c r="BN427" i="23916"/>
  <c r="BJ428" i="23916"/>
  <c r="BJ432" i="23916"/>
  <c r="BF430" i="23916"/>
  <c r="BB426" i="23916"/>
  <c r="BB430" i="23916"/>
  <c r="AX427" i="23916"/>
  <c r="AT429" i="23916"/>
  <c r="AS367" i="23916"/>
  <c r="AT367" i="23916" s="1"/>
  <c r="AT432" i="23916"/>
  <c r="AL426" i="23916"/>
  <c r="AL430" i="23916"/>
  <c r="AH427" i="23916"/>
  <c r="AD429" i="23916"/>
  <c r="AC367" i="23916"/>
  <c r="AD367" i="23916" s="1"/>
  <c r="R431" i="23916"/>
  <c r="N429" i="23916"/>
  <c r="M367" i="23916"/>
  <c r="N367" i="23916" s="1"/>
  <c r="FX432" i="23916"/>
  <c r="FY432" i="23916" s="1"/>
  <c r="FX431" i="23916"/>
  <c r="FY431" i="23916" s="1"/>
  <c r="FX430" i="23916"/>
  <c r="FY430" i="23916" s="1"/>
  <c r="FY414" i="23916"/>
  <c r="FX416" i="23916"/>
  <c r="FY416" i="23916" s="1"/>
  <c r="FY439" i="23916"/>
  <c r="FS440" i="23916"/>
  <c r="DX409" i="23916"/>
  <c r="ED395" i="23916"/>
  <c r="CX395" i="23916"/>
  <c r="DM432" i="23916"/>
  <c r="DM431" i="23916"/>
  <c r="DN431" i="23916" s="1"/>
  <c r="DM430" i="23916"/>
  <c r="DN430" i="23916" s="1"/>
  <c r="DM429" i="23916"/>
  <c r="DM428" i="23916"/>
  <c r="DN428" i="23916" s="1"/>
  <c r="DM427" i="23916"/>
  <c r="DN427" i="23916" s="1"/>
  <c r="DM426" i="23916"/>
  <c r="DN426" i="23916" s="1"/>
  <c r="DN414" i="23916"/>
  <c r="DM416" i="23916"/>
  <c r="DN416" i="23916" s="1"/>
  <c r="DM400" i="23916"/>
  <c r="DN400" i="23916" s="1"/>
  <c r="GM415" i="23916"/>
  <c r="FW415" i="23916"/>
  <c r="CN409" i="23916"/>
  <c r="GN426" i="23916"/>
  <c r="GO426" i="23916" s="1"/>
  <c r="GK435" i="23916"/>
  <c r="GF428" i="23916"/>
  <c r="GG428" i="23916" s="1"/>
  <c r="GB429" i="23916"/>
  <c r="GE429" i="23916" s="1"/>
  <c r="FX426" i="23916"/>
  <c r="FY426" i="23916" s="1"/>
  <c r="FU435" i="23916"/>
  <c r="FL429" i="23916"/>
  <c r="FO429" i="23916" s="1"/>
  <c r="CN438" i="23916"/>
  <c r="BO432" i="23916"/>
  <c r="BP432" i="23916" s="1"/>
  <c r="BO431" i="23916"/>
  <c r="BP431" i="23916" s="1"/>
  <c r="BO430" i="23916"/>
  <c r="BP430" i="23916" s="1"/>
  <c r="BO429" i="23916"/>
  <c r="BX429" i="23916" s="1"/>
  <c r="BO426" i="23916"/>
  <c r="BP426" i="23916" s="1"/>
  <c r="BO428" i="23916"/>
  <c r="BP428" i="23916" s="1"/>
  <c r="BO427" i="23916"/>
  <c r="BP427" i="23916" s="1"/>
  <c r="BP414" i="23916"/>
  <c r="BO416" i="23916"/>
  <c r="BP416" i="23916" s="1"/>
  <c r="EB415" i="23916"/>
  <c r="CR415" i="23916"/>
  <c r="FP432" i="23916"/>
  <c r="FQ432" i="23916" s="1"/>
  <c r="FP431" i="23916"/>
  <c r="FQ431" i="23916" s="1"/>
  <c r="FP430" i="23916"/>
  <c r="FQ430" i="23916" s="1"/>
  <c r="FQ414" i="23916"/>
  <c r="FP416" i="23916"/>
  <c r="FQ416" i="23916" s="1"/>
  <c r="FG432" i="23916"/>
  <c r="GA440" i="23916"/>
  <c r="FK438" i="23916"/>
  <c r="EB409" i="23916"/>
  <c r="CV409" i="23916"/>
  <c r="DZ438" i="23916"/>
  <c r="FQ395" i="23916"/>
  <c r="DZ395" i="23916"/>
  <c r="CT395" i="23916"/>
  <c r="EM432" i="23916"/>
  <c r="EM431" i="23916"/>
  <c r="EM430" i="23916"/>
  <c r="EM429" i="23916"/>
  <c r="EM427" i="23916"/>
  <c r="EM426" i="23916"/>
  <c r="EM428" i="23916"/>
  <c r="EN414" i="23916"/>
  <c r="EM416" i="23916"/>
  <c r="EE432" i="23916"/>
  <c r="EE431" i="23916"/>
  <c r="EE430" i="23916"/>
  <c r="EE429" i="23916"/>
  <c r="EE426" i="23916"/>
  <c r="EE428" i="23916"/>
  <c r="EE427" i="23916"/>
  <c r="EF414" i="23916"/>
  <c r="EE416" i="23916"/>
  <c r="EE400" i="23916"/>
  <c r="DW432" i="23916"/>
  <c r="DW431" i="23916"/>
  <c r="DW430" i="23916"/>
  <c r="DW429" i="23916"/>
  <c r="DW428" i="23916"/>
  <c r="DW427" i="23916"/>
  <c r="DW426" i="23916"/>
  <c r="DX414" i="23916"/>
  <c r="DW416" i="23916"/>
  <c r="DW400" i="23916"/>
  <c r="DO432" i="23916"/>
  <c r="DO431" i="23916"/>
  <c r="DO430" i="23916"/>
  <c r="DO429" i="23916"/>
  <c r="DO426" i="23916"/>
  <c r="DO428" i="23916"/>
  <c r="DO427" i="23916"/>
  <c r="DP414" i="23916"/>
  <c r="DO416" i="23916"/>
  <c r="DO400" i="23916"/>
  <c r="DG432" i="23916"/>
  <c r="DG431" i="23916"/>
  <c r="DG430" i="23916"/>
  <c r="DG429" i="23916"/>
  <c r="DG428" i="23916"/>
  <c r="DG427" i="23916"/>
  <c r="DG426" i="23916"/>
  <c r="DH414" i="23916"/>
  <c r="DG416" i="23916"/>
  <c r="DG400" i="23916"/>
  <c r="CY432" i="23916"/>
  <c r="CY431" i="23916"/>
  <c r="CY430" i="23916"/>
  <c r="CY429" i="23916"/>
  <c r="CY426" i="23916"/>
  <c r="CY428" i="23916"/>
  <c r="CY427" i="23916"/>
  <c r="CZ414" i="23916"/>
  <c r="CY416" i="23916"/>
  <c r="CY400" i="23916"/>
  <c r="CQ432" i="23916"/>
  <c r="CR432" i="23916" s="1"/>
  <c r="CQ431" i="23916"/>
  <c r="CR431" i="23916" s="1"/>
  <c r="CQ430" i="23916"/>
  <c r="CR430" i="23916" s="1"/>
  <c r="CQ429" i="23916"/>
  <c r="CQ428" i="23916"/>
  <c r="CR428" i="23916" s="1"/>
  <c r="CQ427" i="23916"/>
  <c r="CR427" i="23916" s="1"/>
  <c r="CQ426" i="23916"/>
  <c r="CR426" i="23916" s="1"/>
  <c r="CR414" i="23916"/>
  <c r="CQ416" i="23916"/>
  <c r="CR416" i="23916" s="1"/>
  <c r="CQ400" i="23916"/>
  <c r="CR400" i="23916" s="1"/>
  <c r="DB415" i="23916"/>
  <c r="GJ432" i="23916"/>
  <c r="GK432" i="23916" s="1"/>
  <c r="GJ431" i="23916"/>
  <c r="GK431" i="23916" s="1"/>
  <c r="GJ430" i="23916"/>
  <c r="GK430" i="23916" s="1"/>
  <c r="GK414" i="23916"/>
  <c r="GJ416" i="23916"/>
  <c r="GK416" i="23916" s="1"/>
  <c r="FK432" i="23916"/>
  <c r="GE439" i="23916"/>
  <c r="FO439" i="23916"/>
  <c r="GM426" i="23916"/>
  <c r="GM435" i="23916"/>
  <c r="GI427" i="23916"/>
  <c r="GI436" i="23916"/>
  <c r="GE428" i="23916"/>
  <c r="GE437" i="23916"/>
  <c r="GA429" i="23916"/>
  <c r="FZ367" i="23916"/>
  <c r="GA367" i="23916" s="1"/>
  <c r="FW426" i="23916"/>
  <c r="FW435" i="23916"/>
  <c r="FR427" i="23916"/>
  <c r="FS427" i="23916" s="1"/>
  <c r="FS436" i="23916"/>
  <c r="FO428" i="23916"/>
  <c r="FO437" i="23916"/>
  <c r="FJ429" i="23916"/>
  <c r="FG426" i="23916"/>
  <c r="CZ438" i="23916"/>
  <c r="BO400" i="23916"/>
  <c r="X392" i="23916"/>
  <c r="AF392" i="23916"/>
  <c r="GM374" i="23916"/>
  <c r="GD446" i="23916"/>
  <c r="GE372" i="23916"/>
  <c r="DL374" i="23916"/>
  <c r="BX395" i="23916"/>
  <c r="GI409" i="23916"/>
  <c r="GD432" i="23916"/>
  <c r="GE432" i="23916" s="1"/>
  <c r="GD431" i="23916"/>
  <c r="GE431" i="23916" s="1"/>
  <c r="GD430" i="23916"/>
  <c r="GE430" i="23916" s="1"/>
  <c r="GD416" i="23916"/>
  <c r="GE416" i="23916" s="1"/>
  <c r="GE414" i="23916"/>
  <c r="GH392" i="23916"/>
  <c r="GI392" i="23916" s="1"/>
  <c r="DR392" i="23916"/>
  <c r="GB392" i="23916"/>
  <c r="GC392" i="23916" s="1"/>
  <c r="CT392" i="23916"/>
  <c r="GE391" i="23916"/>
  <c r="GF446" i="23916"/>
  <c r="GG372" i="23916"/>
  <c r="CK400" i="23916"/>
  <c r="CL400" i="23916" s="1"/>
  <c r="FS395" i="23916"/>
  <c r="EP392" i="23916"/>
  <c r="GN392" i="23916"/>
  <c r="GO392" i="23916" s="1"/>
  <c r="EQ392" i="23916"/>
  <c r="FM392" i="23916"/>
  <c r="FU373" i="23916"/>
  <c r="FI371" i="23916"/>
  <c r="CY352" i="23916"/>
  <c r="GD357" i="23916"/>
  <c r="GE357" i="23916" s="1"/>
  <c r="CY359" i="23916"/>
  <c r="CZ357" i="23916"/>
  <c r="GO372" i="23916"/>
  <c r="GI371" i="23916"/>
  <c r="DV357" i="23916"/>
  <c r="DU352" i="23916"/>
  <c r="EJ354" i="23916"/>
  <c r="GN354" i="23916"/>
  <c r="GO354" i="23916" s="1"/>
  <c r="GJ357" i="23916"/>
  <c r="FI359" i="23916"/>
  <c r="FH357" i="23916"/>
  <c r="GE356" i="23916"/>
  <c r="L347" i="23916"/>
  <c r="EE345" i="23916"/>
  <c r="EN344" i="23916"/>
  <c r="EF344" i="23916"/>
  <c r="EC347" i="23916"/>
  <c r="ED345" i="23916"/>
  <c r="DH357" i="23916"/>
  <c r="GO352" i="23916"/>
  <c r="GA352" i="23916"/>
  <c r="EB347" i="23916"/>
  <c r="EL330" i="23916"/>
  <c r="ET330" i="23916"/>
  <c r="GI357" i="23916"/>
  <c r="EQ347" i="23916"/>
  <c r="FE347" i="23916"/>
  <c r="AR325" i="23916"/>
  <c r="AJ325" i="23916"/>
  <c r="GD325" i="23916"/>
  <c r="GE325" i="23916" s="1"/>
  <c r="GE323" i="23916"/>
  <c r="GD330" i="23916"/>
  <c r="GE330" i="23916" s="1"/>
  <c r="FO325" i="23916"/>
  <c r="EV330" i="23916"/>
  <c r="E422" i="23916"/>
  <c r="DT325" i="23916"/>
  <c r="EP286" i="23916"/>
  <c r="DY295" i="23916"/>
  <c r="DZ286" i="23916"/>
  <c r="DI295" i="23916"/>
  <c r="DJ286" i="23916"/>
  <c r="CS295" i="23916"/>
  <c r="CT286" i="23916"/>
  <c r="CD286" i="23916"/>
  <c r="BN286" i="23916"/>
  <c r="AX286" i="23916"/>
  <c r="AG295" i="23916"/>
  <c r="AH286" i="23916"/>
  <c r="R286" i="23916"/>
  <c r="EN286" i="23916"/>
  <c r="DX286" i="23916"/>
  <c r="DH286" i="23916"/>
  <c r="CQ295" i="23916"/>
  <c r="CR286" i="23916"/>
  <c r="CA295" i="23916"/>
  <c r="CB286" i="23916"/>
  <c r="EN266" i="23916"/>
  <c r="DW273" i="23916"/>
  <c r="DX266" i="23916"/>
  <c r="DG273" i="23916"/>
  <c r="DH266" i="23916"/>
  <c r="CQ273" i="23916"/>
  <c r="CR266" i="23916"/>
  <c r="CA273" i="23916"/>
  <c r="CB266" i="23916"/>
  <c r="BK273" i="23916"/>
  <c r="BL266" i="23916"/>
  <c r="AU273" i="23916"/>
  <c r="AV266" i="23916"/>
  <c r="AF266" i="23916"/>
  <c r="P266" i="23916"/>
  <c r="E271" i="23916"/>
  <c r="E273" i="23916" s="1"/>
  <c r="E260" i="23916"/>
  <c r="DQ271" i="23916"/>
  <c r="DQ260" i="23916"/>
  <c r="DR260" i="23916" s="1"/>
  <c r="DR259" i="23916"/>
  <c r="DA271" i="23916"/>
  <c r="DA260" i="23916"/>
  <c r="DB260" i="23916" s="1"/>
  <c r="DB259" i="23916"/>
  <c r="CK271" i="23916"/>
  <c r="CK260" i="23916"/>
  <c r="CL260" i="23916" s="1"/>
  <c r="CL259" i="23916"/>
  <c r="BU271" i="23916"/>
  <c r="BU260" i="23916"/>
  <c r="BV260" i="23916" s="1"/>
  <c r="BV259" i="23916"/>
  <c r="BE271" i="23916"/>
  <c r="BE260" i="23916"/>
  <c r="BF260" i="23916" s="1"/>
  <c r="BF259" i="23916"/>
  <c r="AO271" i="23916"/>
  <c r="AO260" i="23916"/>
  <c r="AP260" i="23916" s="1"/>
  <c r="AP259" i="23916"/>
  <c r="Y271" i="23916"/>
  <c r="Y260" i="23916"/>
  <c r="Z260" i="23916" s="1"/>
  <c r="Z259" i="23916"/>
  <c r="EC499" i="23916"/>
  <c r="ED256" i="23916"/>
  <c r="DD236" i="23916"/>
  <c r="DC237" i="23916"/>
  <c r="DD237" i="23916" s="1"/>
  <c r="CR238" i="23916"/>
  <c r="CH239" i="23916"/>
  <c r="BX236" i="23916"/>
  <c r="BW237" i="23916"/>
  <c r="BX237" i="23916" s="1"/>
  <c r="BX467" i="23916"/>
  <c r="BH286" i="23916"/>
  <c r="AR467" i="23916"/>
  <c r="AB286" i="23916"/>
  <c r="GD237" i="23916"/>
  <c r="GE237" i="23916" s="1"/>
  <c r="GE236" i="23916"/>
  <c r="DA237" i="23916"/>
  <c r="DB237" i="23916" s="1"/>
  <c r="DB236" i="23916"/>
  <c r="CP238" i="23916"/>
  <c r="CF239" i="23916"/>
  <c r="BU237" i="23916"/>
  <c r="BV237" i="23916" s="1"/>
  <c r="BV236" i="23916"/>
  <c r="GL237" i="23916"/>
  <c r="GM237" i="23916" s="1"/>
  <c r="GM236" i="23916"/>
  <c r="L239" i="23916"/>
  <c r="BH236" i="23916"/>
  <c r="BG237" i="23916"/>
  <c r="BH237" i="23916" s="1"/>
  <c r="AR236" i="23916"/>
  <c r="AQ237" i="23916"/>
  <c r="AR237" i="23916" s="1"/>
  <c r="AB236" i="23916"/>
  <c r="AA237" i="23916"/>
  <c r="AB237" i="23916" s="1"/>
  <c r="L236" i="23916"/>
  <c r="K237" i="23916"/>
  <c r="L237" i="23916" s="1"/>
  <c r="FQ233" i="23916"/>
  <c r="FP239" i="23916"/>
  <c r="FQ239" i="23916" s="1"/>
  <c r="FB271" i="23916"/>
  <c r="FB273" i="23916" s="1"/>
  <c r="FB260" i="23916"/>
  <c r="GJ260" i="23916"/>
  <c r="FT259" i="23916"/>
  <c r="FD271" i="23916"/>
  <c r="FE259" i="23916"/>
  <c r="FD260" i="23916"/>
  <c r="DO271" i="23916"/>
  <c r="DP271" i="23916" s="1"/>
  <c r="DP259" i="23916"/>
  <c r="DO260" i="23916"/>
  <c r="DP260" i="23916" s="1"/>
  <c r="CY271" i="23916"/>
  <c r="CZ271" i="23916" s="1"/>
  <c r="CZ259" i="23916"/>
  <c r="CY260" i="23916"/>
  <c r="CZ260" i="23916" s="1"/>
  <c r="CI271" i="23916"/>
  <c r="CJ271" i="23916" s="1"/>
  <c r="CJ259" i="23916"/>
  <c r="CI260" i="23916"/>
  <c r="CJ260" i="23916" s="1"/>
  <c r="BS271" i="23916"/>
  <c r="BT271" i="23916" s="1"/>
  <c r="BT259" i="23916"/>
  <c r="BS260" i="23916"/>
  <c r="BT260" i="23916" s="1"/>
  <c r="AY271" i="23916"/>
  <c r="BH271" i="23916" s="1"/>
  <c r="AZ259" i="23916"/>
  <c r="AY260" i="23916"/>
  <c r="AZ260" i="23916" s="1"/>
  <c r="AE271" i="23916"/>
  <c r="AF271" i="23916" s="1"/>
  <c r="AF259" i="23916"/>
  <c r="AE260" i="23916"/>
  <c r="AF260" i="23916" s="1"/>
  <c r="DT257" i="23916"/>
  <c r="EM499" i="23916"/>
  <c r="EU256" i="23916"/>
  <c r="EN256" i="23916"/>
  <c r="GI250" i="23916"/>
  <c r="FS250" i="23916"/>
  <c r="GC247" i="23916"/>
  <c r="GB248" i="23916"/>
  <c r="GC248" i="23916" s="1"/>
  <c r="FM247" i="23916"/>
  <c r="FL248" i="23916"/>
  <c r="FM248" i="23916" s="1"/>
  <c r="EE494" i="23916"/>
  <c r="EF236" i="23916"/>
  <c r="EE237" i="23916"/>
  <c r="EF237" i="23916" s="1"/>
  <c r="BP238" i="23916"/>
  <c r="BS295" i="23916"/>
  <c r="BT286" i="23916"/>
  <c r="BD467" i="23916"/>
  <c r="AM295" i="23916"/>
  <c r="AN286" i="23916"/>
  <c r="X467" i="23916"/>
  <c r="GB268" i="23916"/>
  <c r="GC268" i="23916" s="1"/>
  <c r="CN268" i="23916"/>
  <c r="FL268" i="23916"/>
  <c r="FM268" i="23916" s="1"/>
  <c r="AB268" i="23916"/>
  <c r="FK255" i="23916"/>
  <c r="L256" i="23916"/>
  <c r="GA236" i="23916"/>
  <c r="FZ237" i="23916"/>
  <c r="GA237" i="23916" s="1"/>
  <c r="EC494" i="23916"/>
  <c r="ED236" i="23916"/>
  <c r="EC237" i="23916"/>
  <c r="ED237" i="23916" s="1"/>
  <c r="DN236" i="23916"/>
  <c r="DM237" i="23916"/>
  <c r="DN237" i="23916" s="1"/>
  <c r="DB238" i="23916"/>
  <c r="CR239" i="23916"/>
  <c r="CH236" i="23916"/>
  <c r="CG237" i="23916"/>
  <c r="CH237" i="23916" s="1"/>
  <c r="BV238" i="23916"/>
  <c r="FW236" i="23916"/>
  <c r="FV237" i="23916"/>
  <c r="FG236" i="23916"/>
  <c r="FF237" i="23916"/>
  <c r="FG237" i="23916" s="1"/>
  <c r="N238" i="23916"/>
  <c r="BB236" i="23916"/>
  <c r="BA237" i="23916"/>
  <c r="BB237" i="23916" s="1"/>
  <c r="AL236" i="23916"/>
  <c r="AK237" i="23916"/>
  <c r="AL237" i="23916" s="1"/>
  <c r="V236" i="23916"/>
  <c r="U237" i="23916"/>
  <c r="V237" i="23916" s="1"/>
  <c r="GH239" i="23916"/>
  <c r="GI239" i="23916" s="1"/>
  <c r="GH240" i="23916"/>
  <c r="GI240" i="23916" s="1"/>
  <c r="GI233" i="23916"/>
  <c r="FS233" i="23916"/>
  <c r="FR239" i="23916"/>
  <c r="FS239" i="23916" s="1"/>
  <c r="GN265" i="23916"/>
  <c r="GO265" i="23916" s="1"/>
  <c r="GH259" i="23916"/>
  <c r="GK259" i="23916" s="1"/>
  <c r="GJ240" i="23916"/>
  <c r="GK233" i="23916"/>
  <c r="GJ239" i="23916"/>
  <c r="GK239" i="23916" s="1"/>
  <c r="FU236" i="23916"/>
  <c r="FT237" i="23916"/>
  <c r="FU237" i="23916" s="1"/>
  <c r="N266" i="23916"/>
  <c r="EJ206" i="23916"/>
  <c r="GN206" i="23916"/>
  <c r="EI210" i="23916"/>
  <c r="DQ210" i="23916"/>
  <c r="DR206" i="23916"/>
  <c r="DA215" i="23916"/>
  <c r="DB215" i="23916" s="1"/>
  <c r="DB208" i="23916"/>
  <c r="BX206" i="23916"/>
  <c r="BW210" i="23916"/>
  <c r="BE210" i="23916"/>
  <c r="BF206" i="23916"/>
  <c r="AO215" i="23916"/>
  <c r="AP215" i="23916" s="1"/>
  <c r="AP208" i="23916"/>
  <c r="L206" i="23916"/>
  <c r="K210" i="23916"/>
  <c r="CS169" i="23916"/>
  <c r="CT169" i="23916" s="1"/>
  <c r="CS180" i="23916"/>
  <c r="CT168" i="23916"/>
  <c r="FN259" i="23916"/>
  <c r="FQ245" i="23916"/>
  <c r="GG251" i="23916"/>
  <c r="FQ251" i="23916"/>
  <c r="GC224" i="23916"/>
  <c r="FM224" i="23916"/>
  <c r="EJ215" i="23916"/>
  <c r="ER215" i="23916"/>
  <c r="GW211" i="23916"/>
  <c r="EE210" i="23916"/>
  <c r="EF206" i="23916"/>
  <c r="BS210" i="23916"/>
  <c r="BT206" i="23916"/>
  <c r="FK268" i="23916"/>
  <c r="EN238" i="23916"/>
  <c r="FH236" i="23916"/>
  <c r="R266" i="23916"/>
  <c r="EH224" i="23916"/>
  <c r="FY221" i="23916"/>
  <c r="GK208" i="23916"/>
  <c r="GJ215" i="23916"/>
  <c r="DI215" i="23916"/>
  <c r="DJ208" i="23916"/>
  <c r="CC215" i="23916"/>
  <c r="CD215" i="23916" s="1"/>
  <c r="CD208" i="23916"/>
  <c r="AW215" i="23916"/>
  <c r="AX215" i="23916" s="1"/>
  <c r="AX208" i="23916"/>
  <c r="Q215" i="23916"/>
  <c r="R215" i="23916" s="1"/>
  <c r="R208" i="23916"/>
  <c r="GR196" i="23916"/>
  <c r="GQ196" i="23916"/>
  <c r="GL197" i="23916"/>
  <c r="GM197" i="23916" s="1"/>
  <c r="GM192" i="23916"/>
  <c r="EM180" i="23916"/>
  <c r="EN168" i="23916"/>
  <c r="EM169" i="23916"/>
  <c r="GE166" i="23916"/>
  <c r="FK166" i="23916"/>
  <c r="GE165" i="23916"/>
  <c r="FK165" i="23916"/>
  <c r="FS291" i="23916"/>
  <c r="FU256" i="23916"/>
  <c r="FU245" i="23916"/>
  <c r="GI247" i="23916"/>
  <c r="GA247" i="23916"/>
  <c r="FS247" i="23916"/>
  <c r="FK247" i="23916"/>
  <c r="BH259" i="23916"/>
  <c r="FS268" i="23916"/>
  <c r="AR271" i="23916"/>
  <c r="FP271" i="23916"/>
  <c r="EH268" i="23916"/>
  <c r="FO221" i="23916"/>
  <c r="FN224" i="23916"/>
  <c r="FO224" i="23916" s="1"/>
  <c r="EN215" i="23916"/>
  <c r="CF215" i="23916"/>
  <c r="FW238" i="23916"/>
  <c r="FS301" i="23916"/>
  <c r="FO301" i="23916"/>
  <c r="FK301" i="23916"/>
  <c r="FK208" i="23916"/>
  <c r="FJ215" i="23916"/>
  <c r="FK215" i="23916" s="1"/>
  <c r="DW210" i="23916"/>
  <c r="DX206" i="23916"/>
  <c r="BK210" i="23916"/>
  <c r="BL206" i="23916"/>
  <c r="GA206" i="23916"/>
  <c r="FZ210" i="23916"/>
  <c r="FS204" i="23916"/>
  <c r="FR206" i="23916"/>
  <c r="FU204" i="23916"/>
  <c r="GT200" i="23916"/>
  <c r="GS200" i="23916"/>
  <c r="EM504" i="23916"/>
  <c r="EN197" i="23916"/>
  <c r="GT193" i="23916"/>
  <c r="GS193" i="23916"/>
  <c r="GB310" i="23916"/>
  <c r="GE185" i="23916"/>
  <c r="GC185" i="23916"/>
  <c r="GM178" i="23916"/>
  <c r="CH291" i="23916"/>
  <c r="DH215" i="23916"/>
  <c r="AV215" i="23916"/>
  <c r="FQ208" i="23916"/>
  <c r="FY197" i="23916"/>
  <c r="GE159" i="23916"/>
  <c r="GD157" i="23916"/>
  <c r="GE156" i="23916"/>
  <c r="FN157" i="23916"/>
  <c r="FO156" i="23916"/>
  <c r="DQ169" i="23916"/>
  <c r="DR169" i="23916" s="1"/>
  <c r="DQ180" i="23916"/>
  <c r="DR180" i="23916" s="1"/>
  <c r="DR168" i="23916"/>
  <c r="DN289" i="23916"/>
  <c r="DM293" i="23916"/>
  <c r="DN293" i="23916" s="1"/>
  <c r="DF177" i="23916"/>
  <c r="CW169" i="23916"/>
  <c r="CX169" i="23916" s="1"/>
  <c r="CW180" i="23916"/>
  <c r="CX180" i="23916" s="1"/>
  <c r="CX168" i="23916"/>
  <c r="CC293" i="23916"/>
  <c r="CD293" i="23916" s="1"/>
  <c r="CD289" i="23916"/>
  <c r="BQ169" i="23916"/>
  <c r="BR169" i="23916" s="1"/>
  <c r="BQ180" i="23916"/>
  <c r="BR180" i="23916" s="1"/>
  <c r="BR168" i="23916"/>
  <c r="BM293" i="23916"/>
  <c r="BN293" i="23916" s="1"/>
  <c r="BN289" i="23916"/>
  <c r="BA169" i="23916"/>
  <c r="BB169" i="23916" s="1"/>
  <c r="BA180" i="23916"/>
  <c r="BB180" i="23916" s="1"/>
  <c r="BB168" i="23916"/>
  <c r="AW293" i="23916"/>
  <c r="AX293" i="23916" s="1"/>
  <c r="AX289" i="23916"/>
  <c r="AK169" i="23916"/>
  <c r="AL169" i="23916" s="1"/>
  <c r="AK180" i="23916"/>
  <c r="AL180" i="23916" s="1"/>
  <c r="AL168" i="23916"/>
  <c r="AG293" i="23916"/>
  <c r="AH293" i="23916" s="1"/>
  <c r="AH289" i="23916"/>
  <c r="U169" i="23916"/>
  <c r="V169" i="23916" s="1"/>
  <c r="U180" i="23916"/>
  <c r="V180" i="23916" s="1"/>
  <c r="V168" i="23916"/>
  <c r="Q293" i="23916"/>
  <c r="R293" i="23916" s="1"/>
  <c r="R289" i="23916"/>
  <c r="EC175" i="23916"/>
  <c r="EC166" i="23916"/>
  <c r="ED166" i="23916" s="1"/>
  <c r="EC160" i="23916"/>
  <c r="ED160" i="23916" s="1"/>
  <c r="ED140" i="23916"/>
  <c r="DM175" i="23916"/>
  <c r="GH175" i="23916" s="1"/>
  <c r="DM166" i="23916"/>
  <c r="DN166" i="23916" s="1"/>
  <c r="DM160" i="23916"/>
  <c r="DN160" i="23916" s="1"/>
  <c r="DM149" i="23916"/>
  <c r="DN149" i="23916" s="1"/>
  <c r="DM148" i="23916"/>
  <c r="DN148" i="23916" s="1"/>
  <c r="DN140" i="23916"/>
  <c r="DA182" i="23916"/>
  <c r="DB175" i="23916"/>
  <c r="CC182" i="23916"/>
  <c r="CD175" i="23916"/>
  <c r="BU182" i="23916"/>
  <c r="BV175" i="23916"/>
  <c r="BM182" i="23916"/>
  <c r="BN175" i="23916"/>
  <c r="BE182" i="23916"/>
  <c r="BF175" i="23916"/>
  <c r="AW182" i="23916"/>
  <c r="AX175" i="23916"/>
  <c r="AO182" i="23916"/>
  <c r="AP175" i="23916"/>
  <c r="AG182" i="23916"/>
  <c r="AH175" i="23916"/>
  <c r="Y182" i="23916"/>
  <c r="Z175" i="23916"/>
  <c r="Q182" i="23916"/>
  <c r="R175" i="23916"/>
  <c r="GF284" i="23916"/>
  <c r="GG284" i="23916" s="1"/>
  <c r="GF137" i="23916"/>
  <c r="GG137" i="23916" s="1"/>
  <c r="GG136" i="23916"/>
  <c r="GP126" i="23916"/>
  <c r="GQ126" i="23916" s="1"/>
  <c r="EV215" i="23916"/>
  <c r="EC210" i="23916"/>
  <c r="ED206" i="23916"/>
  <c r="CW210" i="23916"/>
  <c r="CX206" i="23916"/>
  <c r="BQ210" i="23916"/>
  <c r="BR206" i="23916"/>
  <c r="AK210" i="23916"/>
  <c r="AL206" i="23916"/>
  <c r="DB197" i="23916"/>
  <c r="FK179" i="23916"/>
  <c r="FM156" i="23916"/>
  <c r="FL157" i="23916"/>
  <c r="FM157" i="23916" s="1"/>
  <c r="GH157" i="23916"/>
  <c r="GI157" i="23916" s="1"/>
  <c r="GI156" i="23916"/>
  <c r="L150" i="23916"/>
  <c r="P149" i="23916"/>
  <c r="FT289" i="23916"/>
  <c r="FL289" i="23916"/>
  <c r="E293" i="23916"/>
  <c r="E295" i="23916" s="1"/>
  <c r="E182" i="23916"/>
  <c r="GF208" i="23916"/>
  <c r="BH215" i="23916"/>
  <c r="FI208" i="23916"/>
  <c r="GC205" i="23916"/>
  <c r="GB206" i="23916"/>
  <c r="GE206" i="23916" s="1"/>
  <c r="FM205" i="23916"/>
  <c r="FL206" i="23916"/>
  <c r="FO206" i="23916" s="1"/>
  <c r="GS195" i="23916"/>
  <c r="GT195" i="23916"/>
  <c r="CT179" i="23916"/>
  <c r="CI291" i="23916"/>
  <c r="CJ291" i="23916" s="1"/>
  <c r="GM159" i="23916"/>
  <c r="GM290" i="23916"/>
  <c r="FW290" i="23916"/>
  <c r="FE148" i="23916"/>
  <c r="DO180" i="23916"/>
  <c r="DP180" i="23916" s="1"/>
  <c r="DO169" i="23916"/>
  <c r="DP169" i="23916" s="1"/>
  <c r="DP168" i="23916"/>
  <c r="DL177" i="23916"/>
  <c r="GH177" i="23916"/>
  <c r="GI177" i="23916" s="1"/>
  <c r="DG293" i="23916"/>
  <c r="DH293" i="23916" s="1"/>
  <c r="DH289" i="23916"/>
  <c r="CY180" i="23916"/>
  <c r="CZ180" i="23916" s="1"/>
  <c r="CY169" i="23916"/>
  <c r="CZ169" i="23916" s="1"/>
  <c r="CZ168" i="23916"/>
  <c r="CV177" i="23916"/>
  <c r="GD177" i="23916"/>
  <c r="GE177" i="23916" s="1"/>
  <c r="CM180" i="23916"/>
  <c r="CM182" i="23916" s="1"/>
  <c r="GB168" i="23916"/>
  <c r="CM169" i="23916"/>
  <c r="CN169" i="23916" s="1"/>
  <c r="CN168" i="23916"/>
  <c r="CJ289" i="23916"/>
  <c r="BW293" i="23916"/>
  <c r="BX293" i="23916" s="1"/>
  <c r="BX289" i="23916"/>
  <c r="FV168" i="23916"/>
  <c r="BO180" i="23916"/>
  <c r="BO169" i="23916"/>
  <c r="BP169" i="23916" s="1"/>
  <c r="BP168" i="23916"/>
  <c r="BG293" i="23916"/>
  <c r="BH293" i="23916" s="1"/>
  <c r="BH289" i="23916"/>
  <c r="FR168" i="23916"/>
  <c r="AY180" i="23916"/>
  <c r="AZ180" i="23916" s="1"/>
  <c r="AY169" i="23916"/>
  <c r="AZ169" i="23916" s="1"/>
  <c r="AZ168" i="23916"/>
  <c r="AQ293" i="23916"/>
  <c r="AR293" i="23916" s="1"/>
  <c r="AR289" i="23916"/>
  <c r="FN168" i="23916"/>
  <c r="AI180" i="23916"/>
  <c r="AJ180" i="23916" s="1"/>
  <c r="AI169" i="23916"/>
  <c r="AJ169" i="23916" s="1"/>
  <c r="AJ168" i="23916"/>
  <c r="AA293" i="23916"/>
  <c r="AB293" i="23916" s="1"/>
  <c r="AB289" i="23916"/>
  <c r="FJ168" i="23916"/>
  <c r="S180" i="23916"/>
  <c r="T180" i="23916" s="1"/>
  <c r="S169" i="23916"/>
  <c r="T169" i="23916" s="1"/>
  <c r="T168" i="23916"/>
  <c r="P177" i="23916"/>
  <c r="K293" i="23916"/>
  <c r="L293" i="23916" s="1"/>
  <c r="L289" i="23916"/>
  <c r="EN175" i="23916"/>
  <c r="GN175" i="23916"/>
  <c r="EI182" i="23916"/>
  <c r="EJ175" i="23916"/>
  <c r="GJ175" i="23916"/>
  <c r="DS182" i="23916"/>
  <c r="DT175" i="23916"/>
  <c r="GF175" i="23916"/>
  <c r="GG175" i="23916" s="1"/>
  <c r="DC182" i="23916"/>
  <c r="DD175" i="23916"/>
  <c r="CQ182" i="23916"/>
  <c r="CR175" i="23916"/>
  <c r="CA182" i="23916"/>
  <c r="CB175" i="23916"/>
  <c r="BK182" i="23916"/>
  <c r="BL175" i="23916"/>
  <c r="AU182" i="23916"/>
  <c r="AV175" i="23916"/>
  <c r="AE182" i="23916"/>
  <c r="AF175" i="23916"/>
  <c r="O182" i="23916"/>
  <c r="P175" i="23916"/>
  <c r="GE137" i="23916"/>
  <c r="R392" i="23916"/>
  <c r="FH392" i="23916"/>
  <c r="FI392" i="23916" s="1"/>
  <c r="GH284" i="23916"/>
  <c r="GI136" i="23916"/>
  <c r="GH137" i="23916"/>
  <c r="GI137" i="23916" s="1"/>
  <c r="FI126" i="23916"/>
  <c r="GA205" i="23916"/>
  <c r="FK205" i="23916"/>
  <c r="GG159" i="23916"/>
  <c r="FQ290" i="23916"/>
  <c r="FK290" i="23916"/>
  <c r="EK148" i="23916"/>
  <c r="EL148" i="23916" s="1"/>
  <c r="DU148" i="23916"/>
  <c r="DV148" i="23916" s="1"/>
  <c r="N148" i="23916"/>
  <c r="GO143" i="23916"/>
  <c r="GN148" i="23916"/>
  <c r="I182" i="23916"/>
  <c r="FI174" i="23916"/>
  <c r="GH467" i="23916"/>
  <c r="GI467" i="23916" s="1"/>
  <c r="GH286" i="23916"/>
  <c r="GI283" i="23916"/>
  <c r="FZ467" i="23916"/>
  <c r="GA467" i="23916" s="1"/>
  <c r="FZ286" i="23916"/>
  <c r="GA283" i="23916"/>
  <c r="FR467" i="23916"/>
  <c r="FS467" i="23916" s="1"/>
  <c r="FR286" i="23916"/>
  <c r="FS283" i="23916"/>
  <c r="FJ467" i="23916"/>
  <c r="FK467" i="23916" s="1"/>
  <c r="FJ286" i="23916"/>
  <c r="FK283" i="23916"/>
  <c r="EW473" i="23916"/>
  <c r="GP127" i="23916"/>
  <c r="EW128" i="23916"/>
  <c r="EX128" i="23916" s="1"/>
  <c r="EX127" i="23916"/>
  <c r="EN157" i="23916"/>
  <c r="FS177" i="23916"/>
  <c r="FO177" i="23916"/>
  <c r="FK177" i="23916"/>
  <c r="EL289" i="23916"/>
  <c r="EK293" i="23916"/>
  <c r="EL293" i="23916" s="1"/>
  <c r="EA180" i="23916"/>
  <c r="EA182" i="23916" s="1"/>
  <c r="EB168" i="23916"/>
  <c r="EA169" i="23916"/>
  <c r="EB169" i="23916" s="1"/>
  <c r="DV150" i="23916"/>
  <c r="DB289" i="23916"/>
  <c r="DA293" i="23916"/>
  <c r="DB293" i="23916" s="1"/>
  <c r="N113" i="23916"/>
  <c r="M120" i="23916"/>
  <c r="GH118" i="23916"/>
  <c r="GI118" i="23916" s="1"/>
  <c r="GH107" i="23916"/>
  <c r="GI107" i="23916" s="1"/>
  <c r="GI106" i="23916"/>
  <c r="FR103" i="23916"/>
  <c r="BF102" i="23916"/>
  <c r="BE103" i="23916"/>
  <c r="BF103" i="23916" s="1"/>
  <c r="Z102" i="23916"/>
  <c r="Y103" i="23916"/>
  <c r="Z103" i="23916" s="1"/>
  <c r="FS93" i="23916"/>
  <c r="FR94" i="23916"/>
  <c r="FS94" i="23916" s="1"/>
  <c r="FK391" i="23916"/>
  <c r="FJ292" i="23916"/>
  <c r="FJ291" i="23916" s="1"/>
  <c r="FK291" i="23916" s="1"/>
  <c r="FL292" i="23916"/>
  <c r="FL291" i="23916" s="1"/>
  <c r="FB120" i="23916"/>
  <c r="FB121" i="23916" s="1"/>
  <c r="DP120" i="23916"/>
  <c r="DO121" i="23916"/>
  <c r="DP121" i="23916" s="1"/>
  <c r="CZ120" i="23916"/>
  <c r="CY121" i="23916"/>
  <c r="CZ121" i="23916" s="1"/>
  <c r="CI121" i="23916"/>
  <c r="BX120" i="23916"/>
  <c r="BW121" i="23916"/>
  <c r="BX121" i="23916" s="1"/>
  <c r="BG121" i="23916"/>
  <c r="AY120" i="23916"/>
  <c r="BH120" i="23916" s="1"/>
  <c r="AZ113" i="23916"/>
  <c r="AR113" i="23916"/>
  <c r="AI120" i="23916"/>
  <c r="AJ113" i="23916"/>
  <c r="AA120" i="23916"/>
  <c r="AB113" i="23916"/>
  <c r="S120" i="23916"/>
  <c r="T113" i="23916"/>
  <c r="L113" i="23916"/>
  <c r="GI35" i="23916"/>
  <c r="GH37" i="23916"/>
  <c r="GQ26" i="23916"/>
  <c r="GP27" i="23916"/>
  <c r="GQ27" i="23916" s="1"/>
  <c r="GR26" i="23916"/>
  <c r="GA159" i="23916"/>
  <c r="GA290" i="23916"/>
  <c r="FU148" i="23916"/>
  <c r="DU149" i="23916"/>
  <c r="DV149" i="23916" s="1"/>
  <c r="EO169" i="23916"/>
  <c r="EP169" i="23916" s="1"/>
  <c r="EO180" i="23916"/>
  <c r="EP180" i="23916" s="1"/>
  <c r="EP168" i="23916"/>
  <c r="EE180" i="23916"/>
  <c r="EF180" i="23916" s="1"/>
  <c r="EF168" i="23916"/>
  <c r="EE169" i="23916"/>
  <c r="EF169" i="23916" s="1"/>
  <c r="DZ150" i="23916"/>
  <c r="AL160" i="23916"/>
  <c r="GC128" i="23916"/>
  <c r="AP113" i="23916"/>
  <c r="FB107" i="23916"/>
  <c r="FB118" i="23916"/>
  <c r="FU106" i="23916"/>
  <c r="FT118" i="23916"/>
  <c r="FU118" i="23916" s="1"/>
  <c r="FT107" i="23916"/>
  <c r="FU107" i="23916" s="1"/>
  <c r="DD106" i="23916"/>
  <c r="DC118" i="23916"/>
  <c r="DD118" i="23916" s="1"/>
  <c r="DC107" i="23916"/>
  <c r="DD107" i="23916" s="1"/>
  <c r="BX106" i="23916"/>
  <c r="BW118" i="23916"/>
  <c r="BX118" i="23916" s="1"/>
  <c r="BW107" i="23916"/>
  <c r="BX107" i="23916" s="1"/>
  <c r="AR106" i="23916"/>
  <c r="AQ118" i="23916"/>
  <c r="AR118" i="23916" s="1"/>
  <c r="AQ107" i="23916"/>
  <c r="AR107" i="23916" s="1"/>
  <c r="L106" i="23916"/>
  <c r="K118" i="23916"/>
  <c r="L118" i="23916" s="1"/>
  <c r="K107" i="23916"/>
  <c r="L107" i="23916" s="1"/>
  <c r="FU102" i="23916"/>
  <c r="FT103" i="23916"/>
  <c r="FU103" i="23916" s="1"/>
  <c r="DY483" i="23916"/>
  <c r="DY103" i="23916"/>
  <c r="DZ103" i="23916" s="1"/>
  <c r="DZ102" i="23916"/>
  <c r="DI103" i="23916"/>
  <c r="DJ103" i="23916" s="1"/>
  <c r="DJ102" i="23916"/>
  <c r="CS103" i="23916"/>
  <c r="CT103" i="23916" s="1"/>
  <c r="CT102" i="23916"/>
  <c r="CC103" i="23916"/>
  <c r="CD103" i="23916" s="1"/>
  <c r="CD102" i="23916"/>
  <c r="FK101" i="23916"/>
  <c r="FN118" i="23916"/>
  <c r="FO118" i="23916" s="1"/>
  <c r="FN107" i="23916"/>
  <c r="FO107" i="23916" s="1"/>
  <c r="FO106" i="23916"/>
  <c r="ET96" i="23916"/>
  <c r="EU96" i="23916"/>
  <c r="FX94" i="23916"/>
  <c r="FY94" i="23916" s="1"/>
  <c r="FY93" i="23916"/>
  <c r="GD83" i="23916"/>
  <c r="GE83" i="23916" s="1"/>
  <c r="GE82" i="23916"/>
  <c r="FN83" i="23916"/>
  <c r="FO83" i="23916" s="1"/>
  <c r="FO82" i="23916"/>
  <c r="EE115" i="23916"/>
  <c r="EF115" i="23916" s="1"/>
  <c r="EE86" i="23916"/>
  <c r="EE85" i="23916"/>
  <c r="EF85" i="23916" s="1"/>
  <c r="EF79" i="23916"/>
  <c r="EE106" i="23916"/>
  <c r="GH120" i="23916"/>
  <c r="GH113" i="23916"/>
  <c r="GI113" i="23916" s="1"/>
  <c r="GI74" i="23916"/>
  <c r="EI137" i="23916"/>
  <c r="EJ137" i="23916" s="1"/>
  <c r="EJ70" i="23916"/>
  <c r="DC137" i="23916"/>
  <c r="DD137" i="23916" s="1"/>
  <c r="DD70" i="23916"/>
  <c r="BO137" i="23916"/>
  <c r="BP137" i="23916" s="1"/>
  <c r="BP70" i="23916"/>
  <c r="AI137" i="23916"/>
  <c r="AJ137" i="23916" s="1"/>
  <c r="AJ70" i="23916"/>
  <c r="FB392" i="23916"/>
  <c r="FB330" i="23916"/>
  <c r="C392" i="23916"/>
  <c r="C330" i="23916"/>
  <c r="GM35" i="23916"/>
  <c r="GL37" i="23916"/>
  <c r="GM37" i="23916" s="1"/>
  <c r="EP27" i="23916"/>
  <c r="EW27" i="23916"/>
  <c r="EX27" i="23916" s="1"/>
  <c r="FY156" i="23916"/>
  <c r="FX157" i="23916"/>
  <c r="FY157" i="23916" s="1"/>
  <c r="EJ177" i="23916"/>
  <c r="GN177" i="23916"/>
  <c r="GO177" i="23916" s="1"/>
  <c r="ED177" i="23916"/>
  <c r="GJ289" i="23916"/>
  <c r="GK145" i="23916"/>
  <c r="GJ150" i="23916"/>
  <c r="GK150" i="23916" s="1"/>
  <c r="DS293" i="23916"/>
  <c r="DT293" i="23916" s="1"/>
  <c r="DT289" i="23916"/>
  <c r="EP137" i="23916"/>
  <c r="FZ175" i="23916"/>
  <c r="GA175" i="23916" s="1"/>
  <c r="CE182" i="23916"/>
  <c r="CF175" i="23916"/>
  <c r="CH113" i="23916"/>
  <c r="V113" i="23916"/>
  <c r="U120" i="23916"/>
  <c r="BB102" i="23916"/>
  <c r="BA103" i="23916"/>
  <c r="BB103" i="23916" s="1"/>
  <c r="V102" i="23916"/>
  <c r="U103" i="23916"/>
  <c r="V103" i="23916" s="1"/>
  <c r="FO93" i="23916"/>
  <c r="FN94" i="23916"/>
  <c r="FO94" i="23916" s="1"/>
  <c r="R85" i="23916"/>
  <c r="EK483" i="23916"/>
  <c r="EK103" i="23916"/>
  <c r="EL103" i="23916" s="1"/>
  <c r="EL102" i="23916"/>
  <c r="DJ120" i="23916"/>
  <c r="DI121" i="23916"/>
  <c r="DJ121" i="23916" s="1"/>
  <c r="CT120" i="23916"/>
  <c r="CS121" i="23916"/>
  <c r="CT121" i="23916" s="1"/>
  <c r="CD120" i="23916"/>
  <c r="CC121" i="23916"/>
  <c r="CD121" i="23916" s="1"/>
  <c r="GM70" i="23916"/>
  <c r="FV70" i="23916"/>
  <c r="FY70" i="23916" s="1"/>
  <c r="FW67" i="23916"/>
  <c r="GP64" i="23916"/>
  <c r="GR64" i="23916" s="1"/>
  <c r="GT64" i="23916" s="1"/>
  <c r="GV64" i="23916" s="1"/>
  <c r="GX64" i="23916" s="1"/>
  <c r="GZ64" i="23916" s="1"/>
  <c r="ES64" i="23916"/>
  <c r="EU64" i="23916" s="1"/>
  <c r="EW64" i="23916" s="1"/>
  <c r="GI132" i="23916"/>
  <c r="FS132" i="23916"/>
  <c r="GE45" i="23916"/>
  <c r="GD49" i="23916"/>
  <c r="FO45" i="23916"/>
  <c r="FN49" i="23916"/>
  <c r="FY31" i="23916"/>
  <c r="GP29" i="23916"/>
  <c r="FQ27" i="23916"/>
  <c r="GR22" i="23916"/>
  <c r="GS22" i="23916" s="1"/>
  <c r="GT21" i="23916"/>
  <c r="GS21" i="23916"/>
  <c r="FQ148" i="23916"/>
  <c r="EC149" i="23916"/>
  <c r="EN150" i="23916"/>
  <c r="EH150" i="23916"/>
  <c r="DW293" i="23916"/>
  <c r="DX293" i="23916" s="1"/>
  <c r="DX289" i="23916"/>
  <c r="BJ149" i="23916"/>
  <c r="FK160" i="23916"/>
  <c r="GO128" i="23916"/>
  <c r="FI128" i="23916"/>
  <c r="AX113" i="23916"/>
  <c r="CR106" i="23916"/>
  <c r="CQ118" i="23916"/>
  <c r="CR118" i="23916" s="1"/>
  <c r="CQ107" i="23916"/>
  <c r="CR107" i="23916" s="1"/>
  <c r="BL106" i="23916"/>
  <c r="BK118" i="23916"/>
  <c r="BL118" i="23916" s="1"/>
  <c r="BK107" i="23916"/>
  <c r="BL107" i="23916" s="1"/>
  <c r="AF106" i="23916"/>
  <c r="AE118" i="23916"/>
  <c r="AF118" i="23916" s="1"/>
  <c r="AE107" i="23916"/>
  <c r="AF107" i="23916" s="1"/>
  <c r="DK103" i="23916"/>
  <c r="DL103" i="23916" s="1"/>
  <c r="DL102" i="23916"/>
  <c r="CE103" i="23916"/>
  <c r="CF103" i="23916" s="1"/>
  <c r="CF102" i="23916"/>
  <c r="FG102" i="23916"/>
  <c r="FF103" i="23916"/>
  <c r="FG103" i="23916" s="1"/>
  <c r="GG97" i="23916"/>
  <c r="GO96" i="23916"/>
  <c r="ET93" i="23916"/>
  <c r="ES94" i="23916"/>
  <c r="ET94" i="23916" s="1"/>
  <c r="GM97" i="23916"/>
  <c r="GH97" i="23916"/>
  <c r="GI97" i="23916" s="1"/>
  <c r="GE116" i="23916"/>
  <c r="GA116" i="23916"/>
  <c r="FO96" i="23916"/>
  <c r="FK97" i="23916"/>
  <c r="GF83" i="23916"/>
  <c r="GG82" i="23916"/>
  <c r="DS83" i="23916"/>
  <c r="DT83" i="23916" s="1"/>
  <c r="DT82" i="23916"/>
  <c r="EG115" i="23916"/>
  <c r="EH115" i="23916" s="1"/>
  <c r="EG106" i="23916"/>
  <c r="EG85" i="23916"/>
  <c r="EH85" i="23916" s="1"/>
  <c r="EH79" i="23916"/>
  <c r="EG86" i="23916"/>
  <c r="DQ118" i="23916"/>
  <c r="DR118" i="23916" s="1"/>
  <c r="DQ107" i="23916"/>
  <c r="DR106" i="23916"/>
  <c r="DI118" i="23916"/>
  <c r="DI107" i="23916"/>
  <c r="DJ107" i="23916" s="1"/>
  <c r="DJ106" i="23916"/>
  <c r="DA118" i="23916"/>
  <c r="DA107" i="23916"/>
  <c r="DB106" i="23916"/>
  <c r="CS118" i="23916"/>
  <c r="CS107" i="23916"/>
  <c r="CT106" i="23916"/>
  <c r="CK118" i="23916"/>
  <c r="CL118" i="23916" s="1"/>
  <c r="CK107" i="23916"/>
  <c r="CL106" i="23916"/>
  <c r="CC118" i="23916"/>
  <c r="CC107" i="23916"/>
  <c r="CD107" i="23916" s="1"/>
  <c r="CD106" i="23916"/>
  <c r="BU118" i="23916"/>
  <c r="BU107" i="23916"/>
  <c r="BV106" i="23916"/>
  <c r="BM118" i="23916"/>
  <c r="BM107" i="23916"/>
  <c r="BN106" i="23916"/>
  <c r="BE118" i="23916"/>
  <c r="BF118" i="23916" s="1"/>
  <c r="BE107" i="23916"/>
  <c r="BF106" i="23916"/>
  <c r="AW118" i="23916"/>
  <c r="AW107" i="23916"/>
  <c r="AX107" i="23916" s="1"/>
  <c r="AX106" i="23916"/>
  <c r="AO118" i="23916"/>
  <c r="AO107" i="23916"/>
  <c r="AP106" i="23916"/>
  <c r="AG118" i="23916"/>
  <c r="AG120" i="23916" s="1"/>
  <c r="AG107" i="23916"/>
  <c r="AH106" i="23916"/>
  <c r="Y118" i="23916"/>
  <c r="Z118" i="23916" s="1"/>
  <c r="Y107" i="23916"/>
  <c r="Z107" i="23916" s="1"/>
  <c r="Z106" i="23916"/>
  <c r="R107" i="23916"/>
  <c r="GN84" i="23916"/>
  <c r="GO84" i="23916" s="1"/>
  <c r="GO78" i="23916"/>
  <c r="GF120" i="23916"/>
  <c r="GF113" i="23916"/>
  <c r="GG113" i="23916" s="1"/>
  <c r="GF102" i="23916"/>
  <c r="GI102" i="23916" s="1"/>
  <c r="GG74" i="23916"/>
  <c r="FP113" i="23916"/>
  <c r="FQ74" i="23916"/>
  <c r="FP102" i="23916"/>
  <c r="EE137" i="23916"/>
  <c r="EF137" i="23916" s="1"/>
  <c r="EF70" i="23916"/>
  <c r="CY137" i="23916"/>
  <c r="CZ137" i="23916" s="1"/>
  <c r="CZ70" i="23916"/>
  <c r="BK137" i="23916"/>
  <c r="BL137" i="23916" s="1"/>
  <c r="BL70" i="23916"/>
  <c r="AE137" i="23916"/>
  <c r="AF137" i="23916" s="1"/>
  <c r="AF70" i="23916"/>
  <c r="N137" i="23916"/>
  <c r="EU133" i="23916"/>
  <c r="GP133" i="23916" s="1"/>
  <c r="EL50" i="23916"/>
  <c r="EK54" i="23916"/>
  <c r="DV50" i="23916"/>
  <c r="DU54" i="23916"/>
  <c r="DF50" i="23916"/>
  <c r="DE54" i="23916"/>
  <c r="CP50" i="23916"/>
  <c r="CO54" i="23916"/>
  <c r="BZ50" i="23916"/>
  <c r="BY54" i="23916"/>
  <c r="BJ50" i="23916"/>
  <c r="BI54" i="23916"/>
  <c r="AT50" i="23916"/>
  <c r="AS54" i="23916"/>
  <c r="V50" i="23916"/>
  <c r="U54" i="23916"/>
  <c r="GF37" i="23916"/>
  <c r="GG37" i="23916" s="1"/>
  <c r="GG35" i="23916"/>
  <c r="GC27" i="23916"/>
  <c r="FI106" i="23916"/>
  <c r="FH118" i="23916"/>
  <c r="FI118" i="23916" s="1"/>
  <c r="FH107" i="23916"/>
  <c r="FI107" i="23916" s="1"/>
  <c r="CZ103" i="23916"/>
  <c r="BT103" i="23916"/>
  <c r="CR70" i="23916"/>
  <c r="GF50" i="23916"/>
  <c r="GG49" i="23916"/>
  <c r="GG84" i="23916"/>
  <c r="FG85" i="23916"/>
  <c r="GL83" i="23916"/>
  <c r="GM83" i="23916" s="1"/>
  <c r="GM82" i="23916"/>
  <c r="GO101" i="23916"/>
  <c r="GC83" i="23916"/>
  <c r="FQ82" i="23916"/>
  <c r="FR35" i="23916"/>
  <c r="GB104" i="23916"/>
  <c r="CT113" i="23916"/>
  <c r="GK67" i="23916"/>
  <c r="FW113" i="23916"/>
  <c r="FV120" i="23916"/>
  <c r="FK74" i="23916"/>
  <c r="AD60" i="23916"/>
  <c r="FY45" i="23916"/>
  <c r="FQ45" i="23916"/>
  <c r="GK45" i="23916"/>
  <c r="FM84" i="23916"/>
  <c r="GG115" i="23916"/>
  <c r="GC115" i="23916"/>
  <c r="FY115" i="23916"/>
  <c r="FM85" i="23916"/>
  <c r="FI115" i="23916"/>
  <c r="GN83" i="23916"/>
  <c r="GO82" i="23916"/>
  <c r="FY67" i="23916"/>
  <c r="FG70" i="23916"/>
  <c r="DW50" i="23916"/>
  <c r="CQ50" i="23916"/>
  <c r="BK50" i="23916"/>
  <c r="K55" i="23916"/>
  <c r="L55" i="23916" s="1"/>
  <c r="L54" i="23916"/>
  <c r="DR50" i="23916"/>
  <c r="DQ54" i="23916"/>
  <c r="DB50" i="23916"/>
  <c r="DA54" i="23916"/>
  <c r="CL50" i="23916"/>
  <c r="CK54" i="23916"/>
  <c r="BV50" i="23916"/>
  <c r="BU54" i="23916"/>
  <c r="BF50" i="23916"/>
  <c r="BE54" i="23916"/>
  <c r="AP50" i="23916"/>
  <c r="AO54" i="23916"/>
  <c r="GP41" i="23916"/>
  <c r="GQ41" i="23916" s="1"/>
  <c r="GT28" i="23916"/>
  <c r="GS28" i="23916"/>
  <c r="EU45" i="23916"/>
  <c r="EV43" i="23916"/>
  <c r="K120" i="23916" l="1"/>
  <c r="DN432" i="23916"/>
  <c r="EP103" i="23916"/>
  <c r="AD107" i="23916"/>
  <c r="AL118" i="23916"/>
  <c r="BJ107" i="23916"/>
  <c r="BR118" i="23916"/>
  <c r="CP107" i="23916"/>
  <c r="CX118" i="23916"/>
  <c r="DL427" i="23916"/>
  <c r="EB427" i="23916"/>
  <c r="EB430" i="23916"/>
  <c r="EJ416" i="23916"/>
  <c r="EJ428" i="23916"/>
  <c r="EJ432" i="23916"/>
  <c r="GQ25" i="23916"/>
  <c r="GS25" i="23916"/>
  <c r="GM52" i="23916"/>
  <c r="GK52" i="23916"/>
  <c r="GJ60" i="23916"/>
  <c r="AB50" i="23916"/>
  <c r="AJ50" i="23916"/>
  <c r="AA54" i="23916"/>
  <c r="GR34" i="23916"/>
  <c r="GS34" i="23916" s="1"/>
  <c r="GT33" i="23916"/>
  <c r="GS33" i="23916"/>
  <c r="FW237" i="23916"/>
  <c r="GG224" i="23916"/>
  <c r="BR121" i="23916"/>
  <c r="FK94" i="23916"/>
  <c r="FQ367" i="23916"/>
  <c r="EJ293" i="23916"/>
  <c r="AF60" i="23916"/>
  <c r="AN60" i="23916"/>
  <c r="GO45" i="23916"/>
  <c r="GI175" i="23916"/>
  <c r="CZ427" i="23916"/>
  <c r="CZ430" i="23916"/>
  <c r="DH416" i="23916"/>
  <c r="DH432" i="23916"/>
  <c r="DP427" i="23916"/>
  <c r="DP430" i="23916"/>
  <c r="DX416" i="23916"/>
  <c r="DX432" i="23916"/>
  <c r="EF427" i="23916"/>
  <c r="EF430" i="23916"/>
  <c r="FU427" i="23916"/>
  <c r="BR103" i="23916"/>
  <c r="GM284" i="23916"/>
  <c r="EH426" i="23916"/>
  <c r="DJ432" i="23916"/>
  <c r="GG239" i="23916"/>
  <c r="FW35" i="23916"/>
  <c r="FT31" i="23916"/>
  <c r="FU291" i="23916"/>
  <c r="AH107" i="23916"/>
  <c r="AP118" i="23916"/>
  <c r="BN107" i="23916"/>
  <c r="BV118" i="23916"/>
  <c r="CT107" i="23916"/>
  <c r="DB118" i="23916"/>
  <c r="CI293" i="23916"/>
  <c r="CJ293" i="23916" s="1"/>
  <c r="DJ215" i="23916"/>
  <c r="DG295" i="23916"/>
  <c r="BM295" i="23916"/>
  <c r="CZ400" i="23916"/>
  <c r="CZ428" i="23916"/>
  <c r="CZ431" i="23916"/>
  <c r="DP400" i="23916"/>
  <c r="DP428" i="23916"/>
  <c r="DP431" i="23916"/>
  <c r="EF428" i="23916"/>
  <c r="EF431" i="23916"/>
  <c r="EN430" i="23916"/>
  <c r="BX430" i="23916"/>
  <c r="CH169" i="23916"/>
  <c r="EH215" i="23916"/>
  <c r="GK367" i="23916"/>
  <c r="DT237" i="23916"/>
  <c r="GC431" i="23916"/>
  <c r="DB400" i="23916"/>
  <c r="DB427" i="23916"/>
  <c r="ED427" i="23916"/>
  <c r="ED431" i="23916"/>
  <c r="EL426" i="23916"/>
  <c r="EL430" i="23916"/>
  <c r="FW52" i="23916"/>
  <c r="FY52" i="23916"/>
  <c r="FV60" i="23916"/>
  <c r="GG70" i="23916"/>
  <c r="AG121" i="23916"/>
  <c r="EA186" i="23916"/>
  <c r="EB182" i="23916"/>
  <c r="EA183" i="23916"/>
  <c r="EA7" i="23916"/>
  <c r="CM186" i="23916"/>
  <c r="CN182" i="23916"/>
  <c r="CM183" i="23916"/>
  <c r="CM7" i="23916"/>
  <c r="AM121" i="23916"/>
  <c r="I277" i="23916"/>
  <c r="I274" i="23916"/>
  <c r="GC291" i="23916"/>
  <c r="GB293" i="23916"/>
  <c r="DW186" i="23916"/>
  <c r="DW183" i="23916"/>
  <c r="DW7" i="23916"/>
  <c r="FB277" i="23916"/>
  <c r="FB274" i="23916"/>
  <c r="DG186" i="23916"/>
  <c r="DG183" i="23916"/>
  <c r="DG7" i="23916"/>
  <c r="Y298" i="23916"/>
  <c r="Y297" i="23916"/>
  <c r="BE298" i="23916"/>
  <c r="BE297" i="23916"/>
  <c r="C277" i="23916"/>
  <c r="C274" i="23916"/>
  <c r="AU298" i="23916"/>
  <c r="AV295" i="23916"/>
  <c r="AU297" i="23916"/>
  <c r="W298" i="23916"/>
  <c r="W297" i="23916"/>
  <c r="DK186" i="23916"/>
  <c r="DL182" i="23916"/>
  <c r="DK183" i="23916"/>
  <c r="DK7" i="23916"/>
  <c r="CK298" i="23916"/>
  <c r="CK297" i="23916"/>
  <c r="BW277" i="23916"/>
  <c r="BW274" i="23916"/>
  <c r="BX273" i="23916"/>
  <c r="BA121" i="23916"/>
  <c r="BJ120" i="23916"/>
  <c r="EE298" i="23916"/>
  <c r="EE297" i="23916"/>
  <c r="AS183" i="23916"/>
  <c r="AS186" i="23916"/>
  <c r="BY183" i="23916"/>
  <c r="BY186" i="23916"/>
  <c r="GP285" i="23916"/>
  <c r="GQ285" i="23916" s="1"/>
  <c r="GQ133" i="23916"/>
  <c r="EI121" i="23916"/>
  <c r="DU298" i="23916"/>
  <c r="DU297" i="23916"/>
  <c r="GN293" i="23916"/>
  <c r="GO289" i="23916"/>
  <c r="DS277" i="23916"/>
  <c r="DS274" i="23916"/>
  <c r="DT273" i="23916"/>
  <c r="DS8" i="23916"/>
  <c r="CB120" i="23916"/>
  <c r="CA121" i="23916"/>
  <c r="CB121" i="23916" s="1"/>
  <c r="CJ120" i="23916"/>
  <c r="AI298" i="23916"/>
  <c r="AI297" i="23916"/>
  <c r="CY298" i="23916"/>
  <c r="CZ295" i="23916"/>
  <c r="CY297" i="23916"/>
  <c r="DO298" i="23916"/>
  <c r="DP295" i="23916"/>
  <c r="DO297" i="23916"/>
  <c r="N182" i="23916"/>
  <c r="M183" i="23916"/>
  <c r="M186" i="23916"/>
  <c r="AO298" i="23916"/>
  <c r="AP295" i="23916"/>
  <c r="AO297" i="23916"/>
  <c r="BU298" i="23916"/>
  <c r="BV295" i="23916"/>
  <c r="BU297" i="23916"/>
  <c r="GA286" i="23916"/>
  <c r="GI284" i="23916"/>
  <c r="DS186" i="23916"/>
  <c r="DT182" i="23916"/>
  <c r="DS183" i="23916"/>
  <c r="DT183" i="23916" s="1"/>
  <c r="DS7" i="23916"/>
  <c r="FJ169" i="23916"/>
  <c r="FJ180" i="23916"/>
  <c r="FK168" i="23916"/>
  <c r="FR169" i="23916"/>
  <c r="FR180" i="23916"/>
  <c r="FS168" i="23916"/>
  <c r="AL210" i="23916"/>
  <c r="AK211" i="23916"/>
  <c r="CX210" i="23916"/>
  <c r="CW211" i="23916"/>
  <c r="Z182" i="23916"/>
  <c r="Y183" i="23916"/>
  <c r="Y186" i="23916"/>
  <c r="AP182" i="23916"/>
  <c r="AO183" i="23916"/>
  <c r="AO186" i="23916"/>
  <c r="BF182" i="23916"/>
  <c r="BE183" i="23916"/>
  <c r="BE186" i="23916"/>
  <c r="BV182" i="23916"/>
  <c r="BU183" i="23916"/>
  <c r="BU186" i="23916"/>
  <c r="DA183" i="23916"/>
  <c r="DA186" i="23916"/>
  <c r="DA7" i="23916"/>
  <c r="BL210" i="23916"/>
  <c r="BK211" i="23916"/>
  <c r="FN260" i="23916"/>
  <c r="FO259" i="23916"/>
  <c r="L210" i="23916"/>
  <c r="K211" i="23916"/>
  <c r="L211" i="23916" s="1"/>
  <c r="EJ210" i="23916"/>
  <c r="EI211" i="23916"/>
  <c r="EQ210" i="23916"/>
  <c r="GK240" i="23916"/>
  <c r="BG295" i="23916"/>
  <c r="Z271" i="23916"/>
  <c r="Y273" i="23916"/>
  <c r="CL271" i="23916"/>
  <c r="CK273" i="23916"/>
  <c r="AE273" i="23916"/>
  <c r="BK277" i="23916"/>
  <c r="BK274" i="23916"/>
  <c r="CQ277" i="23916"/>
  <c r="CQ274" i="23916"/>
  <c r="CQ8" i="23916"/>
  <c r="CR8" i="23916" s="1"/>
  <c r="DW277" i="23916"/>
  <c r="DW274" i="23916"/>
  <c r="DW8" i="23916"/>
  <c r="CQ298" i="23916"/>
  <c r="CQ297" i="23916"/>
  <c r="DW295" i="23916"/>
  <c r="Q295" i="23916"/>
  <c r="AW295" i="23916"/>
  <c r="CC295" i="23916"/>
  <c r="CL295" i="23916" s="1"/>
  <c r="DI298" i="23916"/>
  <c r="DI297" i="23916"/>
  <c r="FI357" i="23916"/>
  <c r="FK357" i="23916"/>
  <c r="DH352" i="23916"/>
  <c r="CZ352" i="23916"/>
  <c r="CY354" i="23916"/>
  <c r="GD354" i="23916" s="1"/>
  <c r="GD352" i="23916"/>
  <c r="ER392" i="23916"/>
  <c r="ES392" i="23916"/>
  <c r="FK429" i="23916"/>
  <c r="FJ367" i="23916"/>
  <c r="FK367" i="23916" s="1"/>
  <c r="CZ429" i="23916"/>
  <c r="CY367" i="23916"/>
  <c r="DH400" i="23916"/>
  <c r="DH427" i="23916"/>
  <c r="DH431" i="23916"/>
  <c r="DP429" i="23916"/>
  <c r="DO367" i="23916"/>
  <c r="DX400" i="23916"/>
  <c r="DX427" i="23916"/>
  <c r="DX431" i="23916"/>
  <c r="EF429" i="23916"/>
  <c r="EE367" i="23916"/>
  <c r="EN416" i="23916"/>
  <c r="EN427" i="23916"/>
  <c r="EN432" i="23916"/>
  <c r="DN429" i="23916"/>
  <c r="DM367" i="23916"/>
  <c r="BT50" i="23916"/>
  <c r="BS54" i="23916"/>
  <c r="EH103" i="23916"/>
  <c r="GK83" i="23916"/>
  <c r="GA120" i="23916"/>
  <c r="FZ121" i="23916"/>
  <c r="T55" i="23916"/>
  <c r="FU83" i="23916"/>
  <c r="EW55" i="23916"/>
  <c r="EX55" i="23916" s="1"/>
  <c r="EX54" i="23916"/>
  <c r="BT137" i="23916"/>
  <c r="EN137" i="23916"/>
  <c r="DU118" i="23916"/>
  <c r="DV118" i="23916" s="1"/>
  <c r="DU107" i="23916"/>
  <c r="DV107" i="23916" s="1"/>
  <c r="DV106" i="23916"/>
  <c r="DU120" i="23916"/>
  <c r="ER83" i="23916"/>
  <c r="EJ83" i="23916"/>
  <c r="DT103" i="23916"/>
  <c r="BT107" i="23916"/>
  <c r="CZ118" i="23916"/>
  <c r="GT32" i="23916"/>
  <c r="GU32" i="23916" s="1"/>
  <c r="GU31" i="23916"/>
  <c r="GV31" i="23916"/>
  <c r="FK70" i="23916"/>
  <c r="FJ137" i="23916"/>
  <c r="BJ103" i="23916"/>
  <c r="GE118" i="23916"/>
  <c r="EJ180" i="23916"/>
  <c r="GN180" i="23916"/>
  <c r="EW285" i="23916"/>
  <c r="EX285" i="23916" s="1"/>
  <c r="EW174" i="23916"/>
  <c r="EX174" i="23916" s="1"/>
  <c r="EX133" i="23916"/>
  <c r="AA392" i="23916"/>
  <c r="AJ390" i="23916"/>
  <c r="AA330" i="23916"/>
  <c r="FO113" i="23916"/>
  <c r="FN120" i="23916"/>
  <c r="AZ107" i="23916"/>
  <c r="CF118" i="23916"/>
  <c r="BE120" i="23916"/>
  <c r="AB103" i="23916"/>
  <c r="AR103" i="23916"/>
  <c r="FK107" i="23916"/>
  <c r="BN103" i="23916"/>
  <c r="GE289" i="23916"/>
  <c r="GD293" i="23916"/>
  <c r="GE293" i="23916" s="1"/>
  <c r="FQ157" i="23916"/>
  <c r="AQ186" i="23916"/>
  <c r="FP182" i="23916"/>
  <c r="AQ183" i="23916"/>
  <c r="CV180" i="23916"/>
  <c r="GD180" i="23916"/>
  <c r="CJ169" i="23916"/>
  <c r="FU286" i="23916"/>
  <c r="GK467" i="23916"/>
  <c r="GF293" i="23916"/>
  <c r="GG289" i="23916"/>
  <c r="GO156" i="23916"/>
  <c r="GN157" i="23916"/>
  <c r="GO157" i="23916" s="1"/>
  <c r="FY206" i="23916"/>
  <c r="FX210" i="23916"/>
  <c r="GK137" i="23916"/>
  <c r="DQ182" i="23916"/>
  <c r="DR175" i="23916"/>
  <c r="EG182" i="23916"/>
  <c r="EH175" i="23916"/>
  <c r="R180" i="23916"/>
  <c r="GJ211" i="23916"/>
  <c r="FF274" i="23916"/>
  <c r="FF277" i="23916"/>
  <c r="EH271" i="23916"/>
  <c r="EG273" i="23916"/>
  <c r="R210" i="23916"/>
  <c r="Q211" i="23916"/>
  <c r="R211" i="23916" s="1"/>
  <c r="CD210" i="23916"/>
  <c r="CC211" i="23916"/>
  <c r="GQ265" i="23916"/>
  <c r="GO224" i="23916"/>
  <c r="GC179" i="23916"/>
  <c r="CJ210" i="23916"/>
  <c r="CI211" i="23916"/>
  <c r="GY211" i="23916"/>
  <c r="DT210" i="23916"/>
  <c r="DS211" i="23916"/>
  <c r="GN237" i="23916"/>
  <c r="GO237" i="23916" s="1"/>
  <c r="GO236" i="23916"/>
  <c r="AE298" i="23916"/>
  <c r="AF298" i="23916" s="1"/>
  <c r="AF295" i="23916"/>
  <c r="AE297" i="23916"/>
  <c r="BT237" i="23916"/>
  <c r="CJ237" i="23916"/>
  <c r="CZ237" i="23916"/>
  <c r="DP237" i="23916"/>
  <c r="AJ271" i="23916"/>
  <c r="FN271" i="23916"/>
  <c r="DD271" i="23916"/>
  <c r="GF271" i="23916"/>
  <c r="EQ494" i="23916"/>
  <c r="ER236" i="23916"/>
  <c r="EQ237" i="23916"/>
  <c r="AT271" i="23916"/>
  <c r="AS273" i="23916"/>
  <c r="DF271" i="23916"/>
  <c r="DE273" i="23916"/>
  <c r="S277" i="23916"/>
  <c r="S274" i="23916"/>
  <c r="T273" i="23916"/>
  <c r="CE277" i="23916"/>
  <c r="CE274" i="23916"/>
  <c r="CF274" i="23916" s="1"/>
  <c r="CF273" i="23916"/>
  <c r="DK298" i="23916"/>
  <c r="DK297" i="23916"/>
  <c r="FD298" i="23916"/>
  <c r="FE298" i="23916" s="1"/>
  <c r="FE295" i="23916"/>
  <c r="FD297" i="23916"/>
  <c r="GO296" i="23916"/>
  <c r="GG325" i="23916"/>
  <c r="GE291" i="23916"/>
  <c r="FS430" i="23916"/>
  <c r="GG430" i="23916"/>
  <c r="DF416" i="23916"/>
  <c r="DF428" i="23916"/>
  <c r="DF432" i="23916"/>
  <c r="EH416" i="23916"/>
  <c r="EH430" i="23916"/>
  <c r="EH428" i="23916"/>
  <c r="EP427" i="23916"/>
  <c r="EP431" i="23916"/>
  <c r="AX54" i="23916"/>
  <c r="AW55" i="23916"/>
  <c r="CD54" i="23916"/>
  <c r="CC55" i="23916"/>
  <c r="DJ54" i="23916"/>
  <c r="DI55" i="23916"/>
  <c r="AV50" i="23916"/>
  <c r="AU54" i="23916"/>
  <c r="GO37" i="23916"/>
  <c r="AK55" i="23916"/>
  <c r="AL54" i="23916"/>
  <c r="BQ55" i="23916"/>
  <c r="BR54" i="23916"/>
  <c r="CW55" i="23916"/>
  <c r="CX54" i="23916"/>
  <c r="FY120" i="23916"/>
  <c r="FX121" i="23916"/>
  <c r="AD118" i="23916"/>
  <c r="BB107" i="23916"/>
  <c r="BJ118" i="23916"/>
  <c r="CH107" i="23916"/>
  <c r="CP118" i="23916"/>
  <c r="DN107" i="23916"/>
  <c r="P118" i="23916"/>
  <c r="DH107" i="23916"/>
  <c r="FW49" i="23916"/>
  <c r="FV50" i="23916"/>
  <c r="CL121" i="23916"/>
  <c r="DT180" i="23916"/>
  <c r="GJ180" i="23916"/>
  <c r="GA149" i="23916"/>
  <c r="GC149" i="23916"/>
  <c r="FY32" i="23916"/>
  <c r="AZ137" i="23916"/>
  <c r="I120" i="23916"/>
  <c r="I121" i="23916" s="1"/>
  <c r="EN106" i="23916"/>
  <c r="EM118" i="23916"/>
  <c r="EM107" i="23916"/>
  <c r="EM120" i="23916"/>
  <c r="EN115" i="23916"/>
  <c r="GC94" i="23916"/>
  <c r="BH107" i="23916"/>
  <c r="CN118" i="23916"/>
  <c r="DZ180" i="23916"/>
  <c r="EL149" i="23916"/>
  <c r="X120" i="23916"/>
  <c r="W121" i="23916"/>
  <c r="BD120" i="23916"/>
  <c r="BC121" i="23916"/>
  <c r="GI94" i="23916"/>
  <c r="FZ293" i="23916"/>
  <c r="GA289" i="23916"/>
  <c r="GC289" i="23916"/>
  <c r="FV295" i="23916"/>
  <c r="FW286" i="23916"/>
  <c r="GE467" i="23916"/>
  <c r="GG157" i="23916"/>
  <c r="GV194" i="23916"/>
  <c r="GU194" i="23916"/>
  <c r="GE175" i="23916"/>
  <c r="FF169" i="23916"/>
  <c r="FG169" i="23916" s="1"/>
  <c r="FF180" i="23916"/>
  <c r="FG168" i="23916"/>
  <c r="FH180" i="23916"/>
  <c r="FI168" i="23916"/>
  <c r="FH169" i="23916"/>
  <c r="FI169" i="23916" s="1"/>
  <c r="AB180" i="23916"/>
  <c r="BH169" i="23916"/>
  <c r="BP293" i="23916"/>
  <c r="FY168" i="23916"/>
  <c r="FX169" i="23916"/>
  <c r="DH169" i="23916"/>
  <c r="FF210" i="23916"/>
  <c r="FG206" i="23916"/>
  <c r="GL210" i="23916"/>
  <c r="GM206" i="23916"/>
  <c r="FI286" i="23916"/>
  <c r="FS157" i="23916"/>
  <c r="CF180" i="23916"/>
  <c r="FZ180" i="23916"/>
  <c r="V210" i="23916"/>
  <c r="U211" i="23916"/>
  <c r="CH210" i="23916"/>
  <c r="CG211" i="23916"/>
  <c r="AC183" i="23916"/>
  <c r="AC186" i="23916"/>
  <c r="BI183" i="23916"/>
  <c r="BI186" i="23916"/>
  <c r="CW182" i="23916"/>
  <c r="GG140" i="23916"/>
  <c r="GF149" i="23916"/>
  <c r="GG149" i="23916" s="1"/>
  <c r="GF301" i="23916"/>
  <c r="GG301" i="23916" s="1"/>
  <c r="GF166" i="23916"/>
  <c r="GG166" i="23916" s="1"/>
  <c r="GF148" i="23916"/>
  <c r="GG148" i="23916" s="1"/>
  <c r="GF160" i="23916"/>
  <c r="GG160" i="23916" s="1"/>
  <c r="DU182" i="23916"/>
  <c r="DV175" i="23916"/>
  <c r="EL166" i="23916"/>
  <c r="N169" i="23916"/>
  <c r="AD180" i="23916"/>
  <c r="BJ180" i="23916"/>
  <c r="DJ180" i="23916"/>
  <c r="CR210" i="23916"/>
  <c r="CQ211" i="23916"/>
  <c r="CR211" i="23916" s="1"/>
  <c r="FK238" i="23916"/>
  <c r="AR260" i="23916"/>
  <c r="CR291" i="23916"/>
  <c r="CZ291" i="23916"/>
  <c r="CH180" i="23916"/>
  <c r="CG182" i="23916"/>
  <c r="AR210" i="23916"/>
  <c r="AQ211" i="23916"/>
  <c r="BV215" i="23916"/>
  <c r="EL260" i="23916"/>
  <c r="ER269" i="23916"/>
  <c r="BR237" i="23916"/>
  <c r="ES494" i="23916"/>
  <c r="ET236" i="23916"/>
  <c r="ES237" i="23916"/>
  <c r="EU494" i="23916"/>
  <c r="EV236" i="23916"/>
  <c r="EU237" i="23916"/>
  <c r="T271" i="23916"/>
  <c r="FJ271" i="23916"/>
  <c r="FK271" i="23916" s="1"/>
  <c r="BL260" i="23916"/>
  <c r="CR271" i="23916"/>
  <c r="DX260" i="23916"/>
  <c r="FI239" i="23916"/>
  <c r="AJ237" i="23916"/>
  <c r="GW237" i="23916"/>
  <c r="AH260" i="23916"/>
  <c r="AX271" i="23916"/>
  <c r="AW273" i="23916"/>
  <c r="CT260" i="23916"/>
  <c r="DJ271" i="23916"/>
  <c r="DI273" i="23916"/>
  <c r="CI295" i="23916"/>
  <c r="CR295" i="23916" s="1"/>
  <c r="DQ298" i="23916"/>
  <c r="DR298" i="23916" s="1"/>
  <c r="DR295" i="23916"/>
  <c r="DQ297" i="23916"/>
  <c r="GO330" i="23916"/>
  <c r="FK347" i="23916"/>
  <c r="FM347" i="23916"/>
  <c r="GC359" i="23916"/>
  <c r="GG291" i="23916"/>
  <c r="GK392" i="23916"/>
  <c r="CN426" i="23916"/>
  <c r="CN430" i="23916"/>
  <c r="CV416" i="23916"/>
  <c r="CV426" i="23916"/>
  <c r="CV432" i="23916"/>
  <c r="DD426" i="23916"/>
  <c r="DD430" i="23916"/>
  <c r="DL416" i="23916"/>
  <c r="DL426" i="23916"/>
  <c r="DL432" i="23916"/>
  <c r="DT426" i="23916"/>
  <c r="DT430" i="23916"/>
  <c r="EB416" i="23916"/>
  <c r="EB426" i="23916"/>
  <c r="EB432" i="23916"/>
  <c r="EJ426" i="23916"/>
  <c r="EJ430" i="23916"/>
  <c r="EU413" i="23916"/>
  <c r="EV413" i="23916" s="1"/>
  <c r="EW394" i="23916"/>
  <c r="EV394" i="23916"/>
  <c r="CP416" i="23916"/>
  <c r="CP428" i="23916"/>
  <c r="CP432" i="23916"/>
  <c r="BX428" i="23916"/>
  <c r="Z54" i="23916"/>
  <c r="Y55" i="23916"/>
  <c r="ET70" i="23916"/>
  <c r="EU70" i="23916"/>
  <c r="GJ54" i="23916"/>
  <c r="FY50" i="23916"/>
  <c r="FX54" i="23916"/>
  <c r="FQ83" i="23916"/>
  <c r="EW37" i="23916"/>
  <c r="EX37" i="23916" s="1"/>
  <c r="EW43" i="23916"/>
  <c r="EX35" i="23916"/>
  <c r="FL120" i="23916"/>
  <c r="FM113" i="23916"/>
  <c r="ED115" i="23916"/>
  <c r="GM104" i="23916"/>
  <c r="FG118" i="23916"/>
  <c r="DD103" i="23916"/>
  <c r="CJ107" i="23916"/>
  <c r="DP118" i="23916"/>
  <c r="FS70" i="23916"/>
  <c r="FR137" i="23916"/>
  <c r="BJ121" i="23916"/>
  <c r="CX121" i="23916"/>
  <c r="FK83" i="23916"/>
  <c r="FI94" i="23916"/>
  <c r="GK94" i="23916"/>
  <c r="BP107" i="23916"/>
  <c r="CV118" i="23916"/>
  <c r="FM70" i="23916"/>
  <c r="FL137" i="23916"/>
  <c r="FM137" i="23916" s="1"/>
  <c r="X103" i="23916"/>
  <c r="AN103" i="23916"/>
  <c r="BD103" i="23916"/>
  <c r="GM150" i="23916"/>
  <c r="FR293" i="23916"/>
  <c r="FS293" i="23916" s="1"/>
  <c r="FS289" i="23916"/>
  <c r="AJ210" i="23916"/>
  <c r="AI211" i="23916"/>
  <c r="BP210" i="23916"/>
  <c r="BO211" i="23916"/>
  <c r="CV210" i="23916"/>
  <c r="CU211" i="23916"/>
  <c r="EB210" i="23916"/>
  <c r="EA211" i="23916"/>
  <c r="EB211" i="23916" s="1"/>
  <c r="FO175" i="23916"/>
  <c r="AY182" i="23916"/>
  <c r="AN169" i="23916"/>
  <c r="CB293" i="23916"/>
  <c r="DD169" i="23916"/>
  <c r="GC156" i="23916"/>
  <c r="GB157" i="23916"/>
  <c r="GC157" i="23916" s="1"/>
  <c r="FQ467" i="23916"/>
  <c r="GF286" i="23916"/>
  <c r="GG150" i="23916"/>
  <c r="DI182" i="23916"/>
  <c r="DJ175" i="23916"/>
  <c r="DY182" i="23916"/>
  <c r="DZ175" i="23916"/>
  <c r="EO182" i="23916"/>
  <c r="EP175" i="23916"/>
  <c r="AP180" i="23916"/>
  <c r="BV180" i="23916"/>
  <c r="DR293" i="23916"/>
  <c r="CL157" i="23916"/>
  <c r="CT157" i="23916"/>
  <c r="GI248" i="23916"/>
  <c r="FO291" i="23916"/>
  <c r="GF211" i="23916"/>
  <c r="GG210" i="23916"/>
  <c r="GK224" i="23916"/>
  <c r="GG237" i="23916"/>
  <c r="FQ291" i="23916"/>
  <c r="AB210" i="23916"/>
  <c r="AA211" i="23916"/>
  <c r="BF215" i="23916"/>
  <c r="EH210" i="23916"/>
  <c r="EG211" i="23916"/>
  <c r="DZ271" i="23916"/>
  <c r="DY273" i="23916"/>
  <c r="AH237" i="23916"/>
  <c r="BN237" i="23916"/>
  <c r="CV271" i="23916"/>
  <c r="GD271" i="23916"/>
  <c r="EF260" i="23916"/>
  <c r="GG259" i="23916"/>
  <c r="GF260" i="23916"/>
  <c r="X237" i="23916"/>
  <c r="BD237" i="23916"/>
  <c r="BO295" i="23916"/>
  <c r="V260" i="23916"/>
  <c r="AL271" i="23916"/>
  <c r="AK273" i="23916"/>
  <c r="CH260" i="23916"/>
  <c r="CX271" i="23916"/>
  <c r="CW273" i="23916"/>
  <c r="K277" i="23916"/>
  <c r="K274" i="23916"/>
  <c r="L274" i="23916" s="1"/>
  <c r="L273" i="23916"/>
  <c r="FU266" i="23916"/>
  <c r="GK266" i="23916"/>
  <c r="GT307" i="23916"/>
  <c r="GS307" i="23916"/>
  <c r="EU457" i="23916"/>
  <c r="EU453" i="23916"/>
  <c r="EW308" i="23916"/>
  <c r="EV308" i="23916"/>
  <c r="EU9" i="23916"/>
  <c r="EV9" i="23916" s="1"/>
  <c r="EV345" i="23916"/>
  <c r="GP345" i="23916"/>
  <c r="GA431" i="23916"/>
  <c r="GK291" i="23916"/>
  <c r="GI431" i="23916"/>
  <c r="GI374" i="23916"/>
  <c r="FU431" i="23916"/>
  <c r="FU428" i="23916"/>
  <c r="GC430" i="23916"/>
  <c r="CT416" i="23916"/>
  <c r="CT428" i="23916"/>
  <c r="CT432" i="23916"/>
  <c r="DB426" i="23916"/>
  <c r="DB432" i="23916"/>
  <c r="DV416" i="23916"/>
  <c r="DV428" i="23916"/>
  <c r="DV432" i="23916"/>
  <c r="ED426" i="23916"/>
  <c r="ED430" i="23916"/>
  <c r="EL429" i="23916"/>
  <c r="EK367" i="23916"/>
  <c r="BZ367" i="23916"/>
  <c r="DR416" i="23916"/>
  <c r="DR430" i="23916"/>
  <c r="DR428" i="23916"/>
  <c r="AN367" i="23916"/>
  <c r="BL367" i="23916"/>
  <c r="BX427" i="23916"/>
  <c r="GI166" i="23916"/>
  <c r="GI301" i="23916"/>
  <c r="EC55" i="23916"/>
  <c r="ED54" i="23916"/>
  <c r="GN118" i="23916"/>
  <c r="GN107" i="23916"/>
  <c r="BD54" i="23916"/>
  <c r="BC55" i="23916"/>
  <c r="DO55" i="23916"/>
  <c r="GE215" i="23916"/>
  <c r="GF54" i="23916"/>
  <c r="EK55" i="23916"/>
  <c r="ET54" i="23916"/>
  <c r="EL54" i="23916"/>
  <c r="FQ102" i="23916"/>
  <c r="FP103" i="23916"/>
  <c r="FQ103" i="23916" s="1"/>
  <c r="GF103" i="23916"/>
  <c r="GG102" i="23916"/>
  <c r="EG118" i="23916"/>
  <c r="EG107" i="23916"/>
  <c r="EH106" i="23916"/>
  <c r="EG120" i="23916"/>
  <c r="GV21" i="23916"/>
  <c r="GT22" i="23916"/>
  <c r="GU22" i="23916" s="1"/>
  <c r="GU21" i="23916"/>
  <c r="V120" i="23916"/>
  <c r="U121" i="23916"/>
  <c r="CE186" i="23916"/>
  <c r="CF182" i="23916"/>
  <c r="CE183" i="23916"/>
  <c r="EF106" i="23916"/>
  <c r="EE118" i="23916"/>
  <c r="EE107" i="23916"/>
  <c r="EE120" i="23916"/>
  <c r="GT26" i="23916"/>
  <c r="GT41" i="23916" s="1"/>
  <c r="GR27" i="23916"/>
  <c r="GS27" i="23916" s="1"/>
  <c r="GS26" i="23916"/>
  <c r="CR50" i="23916"/>
  <c r="CQ54" i="23916"/>
  <c r="AP107" i="23916"/>
  <c r="AX118" i="23916"/>
  <c r="BV107" i="23916"/>
  <c r="CD118" i="23916"/>
  <c r="DB107" i="23916"/>
  <c r="DJ118" i="23916"/>
  <c r="GG83" i="23916"/>
  <c r="ED149" i="23916"/>
  <c r="GR41" i="23916"/>
  <c r="GS41" i="23916" s="1"/>
  <c r="FO49" i="23916"/>
  <c r="FN50" i="23916"/>
  <c r="AO120" i="23916"/>
  <c r="T120" i="23916"/>
  <c r="S121" i="23916"/>
  <c r="AJ120" i="23916"/>
  <c r="AI121" i="23916"/>
  <c r="AY121" i="23916"/>
  <c r="FM291" i="23916"/>
  <c r="FR295" i="23916"/>
  <c r="FS286" i="23916"/>
  <c r="O186" i="23916"/>
  <c r="P182" i="23916"/>
  <c r="O183" i="23916"/>
  <c r="AU186" i="23916"/>
  <c r="AV182" i="23916"/>
  <c r="AU183" i="23916"/>
  <c r="CA186" i="23916"/>
  <c r="CB182" i="23916"/>
  <c r="CA183" i="23916"/>
  <c r="DC186" i="23916"/>
  <c r="DC183" i="23916"/>
  <c r="DC7" i="23916"/>
  <c r="GK175" i="23916"/>
  <c r="BP180" i="23916"/>
  <c r="FV180" i="23916"/>
  <c r="GC168" i="23916"/>
  <c r="GB169" i="23916"/>
  <c r="GV195" i="23916"/>
  <c r="GU195" i="23916"/>
  <c r="GC206" i="23916"/>
  <c r="GB210" i="23916"/>
  <c r="GG208" i="23916"/>
  <c r="GF215" i="23916"/>
  <c r="GG215" i="23916" s="1"/>
  <c r="FL293" i="23916"/>
  <c r="FM289" i="23916"/>
  <c r="GE157" i="23916"/>
  <c r="GU193" i="23916"/>
  <c r="GV193" i="23916"/>
  <c r="GU200" i="23916"/>
  <c r="GV200" i="23916"/>
  <c r="GA210" i="23916"/>
  <c r="FZ211" i="23916"/>
  <c r="EN169" i="23916"/>
  <c r="FI236" i="23916"/>
  <c r="FH237" i="23916"/>
  <c r="FI237" i="23916" s="1"/>
  <c r="BT210" i="23916"/>
  <c r="BS211" i="23916"/>
  <c r="BT211" i="23916" s="1"/>
  <c r="BF210" i="23916"/>
  <c r="BE211" i="23916"/>
  <c r="GO206" i="23916"/>
  <c r="GN210" i="23916"/>
  <c r="GH260" i="23916"/>
  <c r="GI260" i="23916" s="1"/>
  <c r="GI259" i="23916"/>
  <c r="FE271" i="23916"/>
  <c r="AA295" i="23916"/>
  <c r="AJ295" i="23916" s="1"/>
  <c r="BV271" i="23916"/>
  <c r="BU273" i="23916"/>
  <c r="EE347" i="23916"/>
  <c r="EN345" i="23916"/>
  <c r="EF345" i="23916"/>
  <c r="GL345" i="23916"/>
  <c r="ED352" i="23916"/>
  <c r="DV352" i="23916"/>
  <c r="GJ352" i="23916"/>
  <c r="DU354" i="23916"/>
  <c r="BX400" i="23916"/>
  <c r="BP400" i="23916"/>
  <c r="DH428" i="23916"/>
  <c r="DX428" i="23916"/>
  <c r="EN429" i="23916"/>
  <c r="EM367" i="23916"/>
  <c r="EN367" i="23916" s="1"/>
  <c r="BX416" i="23916"/>
  <c r="CZ50" i="23916"/>
  <c r="CY54" i="23916"/>
  <c r="EB83" i="23916"/>
  <c r="FT54" i="23916"/>
  <c r="AC55" i="23916"/>
  <c r="AD54" i="23916"/>
  <c r="BP50" i="23916"/>
  <c r="BO54" i="23916"/>
  <c r="CV50" i="23916"/>
  <c r="CU54" i="23916"/>
  <c r="EB50" i="23916"/>
  <c r="EA54" i="23916"/>
  <c r="GK113" i="23916"/>
  <c r="EK118" i="23916"/>
  <c r="EK107" i="23916"/>
  <c r="EL106" i="23916"/>
  <c r="EK120" i="23916"/>
  <c r="AN107" i="23916"/>
  <c r="BT118" i="23916"/>
  <c r="EH293" i="23916"/>
  <c r="GI49" i="23916"/>
  <c r="GH50" i="23916"/>
  <c r="FQ70" i="23916"/>
  <c r="FP137" i="23916"/>
  <c r="AL120" i="23916"/>
  <c r="AK121" i="23916"/>
  <c r="BX137" i="23916"/>
  <c r="DT106" i="23916"/>
  <c r="DS118" i="23916"/>
  <c r="DT118" i="23916" s="1"/>
  <c r="DS107" i="23916"/>
  <c r="DT107" i="23916" s="1"/>
  <c r="DS120" i="23916"/>
  <c r="GI83" i="23916"/>
  <c r="FU94" i="23916"/>
  <c r="GK97" i="23916"/>
  <c r="T107" i="23916"/>
  <c r="AZ118" i="23916"/>
  <c r="GA94" i="23916"/>
  <c r="FK118" i="23916"/>
  <c r="AD120" i="23916"/>
  <c r="AC121" i="23916"/>
  <c r="AD121" i="23916" s="1"/>
  <c r="DB180" i="23916"/>
  <c r="N210" i="23916"/>
  <c r="M211" i="23916"/>
  <c r="N211" i="23916" s="1"/>
  <c r="AT210" i="23916"/>
  <c r="AS211" i="23916"/>
  <c r="AT211" i="23916" s="1"/>
  <c r="BZ210" i="23916"/>
  <c r="BY211" i="23916"/>
  <c r="DF210" i="23916"/>
  <c r="DE211" i="23916"/>
  <c r="DF211" i="23916" s="1"/>
  <c r="AA186" i="23916"/>
  <c r="FL182" i="23916"/>
  <c r="AA183" i="23916"/>
  <c r="CY182" i="23916"/>
  <c r="EE182" i="23916"/>
  <c r="CR293" i="23916"/>
  <c r="GD169" i="23916"/>
  <c r="GE169" i="23916" s="1"/>
  <c r="GE168" i="23916"/>
  <c r="CJ180" i="23916"/>
  <c r="CI182" i="23916"/>
  <c r="FL295" i="23916"/>
  <c r="FM286" i="23916"/>
  <c r="GC467" i="23916"/>
  <c r="GK284" i="23916"/>
  <c r="N293" i="23916"/>
  <c r="CT293" i="23916"/>
  <c r="ES504" i="23916"/>
  <c r="ET197" i="23916"/>
  <c r="ES199" i="23916"/>
  <c r="CB210" i="23916"/>
  <c r="CA211" i="23916"/>
  <c r="CB211" i="23916" s="1"/>
  <c r="FL271" i="23916"/>
  <c r="FM271" i="23916" s="1"/>
  <c r="GE248" i="23916"/>
  <c r="GO168" i="23916"/>
  <c r="GN169" i="23916"/>
  <c r="GO169" i="23916" s="1"/>
  <c r="FN211" i="23916"/>
  <c r="AP210" i="23916"/>
  <c r="AO211" i="23916"/>
  <c r="CL215" i="23916"/>
  <c r="GM240" i="23916"/>
  <c r="FK237" i="23916"/>
  <c r="FH273" i="23916"/>
  <c r="FI266" i="23916"/>
  <c r="CN271" i="23916"/>
  <c r="GB271" i="23916"/>
  <c r="FU239" i="23916"/>
  <c r="AY298" i="23916"/>
  <c r="AY297" i="23916"/>
  <c r="N260" i="23916"/>
  <c r="AD271" i="23916"/>
  <c r="AC273" i="23916"/>
  <c r="CP271" i="23916"/>
  <c r="CO273" i="23916"/>
  <c r="BO277" i="23916"/>
  <c r="BO274" i="23916"/>
  <c r="BP273" i="23916"/>
  <c r="AK298" i="23916"/>
  <c r="AK297" i="23916"/>
  <c r="BQ298" i="23916"/>
  <c r="BQ297" i="23916"/>
  <c r="CW298" i="23916"/>
  <c r="CW297" i="23916"/>
  <c r="EC298" i="23916"/>
  <c r="ED298" i="23916" s="1"/>
  <c r="ED295" i="23916"/>
  <c r="EC297" i="23916"/>
  <c r="FS431" i="23916"/>
  <c r="CH429" i="23916"/>
  <c r="CG367" i="23916"/>
  <c r="CH367" i="23916" s="1"/>
  <c r="GG431" i="23916"/>
  <c r="FY367" i="23916"/>
  <c r="DF429" i="23916"/>
  <c r="DE367" i="23916"/>
  <c r="EH431" i="23916"/>
  <c r="EP432" i="23916"/>
  <c r="CF429" i="23916"/>
  <c r="CE367" i="23916"/>
  <c r="CF367" i="23916" s="1"/>
  <c r="BB367" i="23916"/>
  <c r="CB50" i="23916"/>
  <c r="CA54" i="23916"/>
  <c r="EV54" i="23916"/>
  <c r="EU55" i="23916"/>
  <c r="EV55" i="23916" s="1"/>
  <c r="GM113" i="23916"/>
  <c r="GN54" i="23916"/>
  <c r="AV137" i="23916"/>
  <c r="DP137" i="23916"/>
  <c r="GN120" i="23916"/>
  <c r="GN113" i="23916"/>
  <c r="GO113" i="23916" s="1"/>
  <c r="GN102" i="23916"/>
  <c r="GO74" i="23916"/>
  <c r="GN97" i="23916"/>
  <c r="GO97" i="23916" s="1"/>
  <c r="GN104" i="23916"/>
  <c r="GO104" i="23916" s="1"/>
  <c r="AT107" i="23916"/>
  <c r="BB118" i="23916"/>
  <c r="BZ107" i="23916"/>
  <c r="CH118" i="23916"/>
  <c r="DF107" i="23916"/>
  <c r="DN118" i="23916"/>
  <c r="DY118" i="23916"/>
  <c r="DZ118" i="23916" s="1"/>
  <c r="DY107" i="23916"/>
  <c r="DZ107" i="23916" s="1"/>
  <c r="DZ106" i="23916"/>
  <c r="DY120" i="23916"/>
  <c r="EP85" i="23916"/>
  <c r="EB103" i="23916"/>
  <c r="CB107" i="23916"/>
  <c r="DH118" i="23916"/>
  <c r="EH50" i="23916"/>
  <c r="EG54" i="23916"/>
  <c r="EP50" i="23916"/>
  <c r="BV121" i="23916"/>
  <c r="AL103" i="23916"/>
  <c r="ED293" i="23916"/>
  <c r="EN85" i="23916"/>
  <c r="BV103" i="23916"/>
  <c r="DB103" i="23916"/>
  <c r="AB107" i="23916"/>
  <c r="BH118" i="23916"/>
  <c r="DZ169" i="23916"/>
  <c r="GT30" i="23916"/>
  <c r="GS30" i="23916"/>
  <c r="GZ101" i="23916"/>
  <c r="GY101" i="23916"/>
  <c r="FS107" i="23916"/>
  <c r="AS120" i="23916"/>
  <c r="DV180" i="23916"/>
  <c r="FO286" i="23916"/>
  <c r="FW467" i="23916"/>
  <c r="EN292" i="23916"/>
  <c r="EM291" i="23916"/>
  <c r="EN291" i="23916" s="1"/>
  <c r="CR157" i="23916"/>
  <c r="CZ157" i="23916"/>
  <c r="L180" i="23916"/>
  <c r="AR169" i="23916"/>
  <c r="AZ293" i="23916"/>
  <c r="FT180" i="23916"/>
  <c r="FU180" i="23916" s="1"/>
  <c r="FU168" i="23916"/>
  <c r="FT169" i="23916"/>
  <c r="FU169" i="23916" s="1"/>
  <c r="BX180" i="23916"/>
  <c r="FX180" i="23916"/>
  <c r="FY180" i="23916" s="1"/>
  <c r="GG177" i="23916"/>
  <c r="DH180" i="23916"/>
  <c r="FZ169" i="23916"/>
  <c r="GA169" i="23916" s="1"/>
  <c r="GA168" i="23916"/>
  <c r="GN137" i="23916"/>
  <c r="GO137" i="23916" s="1"/>
  <c r="GK140" i="23916"/>
  <c r="GJ166" i="23916"/>
  <c r="GK166" i="23916" s="1"/>
  <c r="GJ149" i="23916"/>
  <c r="GK149" i="23916" s="1"/>
  <c r="GJ301" i="23916"/>
  <c r="GK301" i="23916" s="1"/>
  <c r="GJ160" i="23916"/>
  <c r="GK160" i="23916" s="1"/>
  <c r="EK182" i="23916"/>
  <c r="EL175" i="23916"/>
  <c r="Z293" i="23916"/>
  <c r="AD169" i="23916"/>
  <c r="BF293" i="23916"/>
  <c r="BJ169" i="23916"/>
  <c r="DJ169" i="23916"/>
  <c r="GO197" i="23916"/>
  <c r="EU201" i="23916"/>
  <c r="EV199" i="23916"/>
  <c r="AH215" i="23916"/>
  <c r="CZ210" i="23916"/>
  <c r="CY211" i="23916"/>
  <c r="CZ211" i="23916" s="1"/>
  <c r="GE210" i="23916"/>
  <c r="GD211" i="23916"/>
  <c r="EL271" i="23916"/>
  <c r="EK273" i="23916"/>
  <c r="AD237" i="23916"/>
  <c r="BJ237" i="23916"/>
  <c r="EL237" i="23916"/>
  <c r="EJ239" i="23916"/>
  <c r="EN237" i="23916"/>
  <c r="AN260" i="23916"/>
  <c r="CB271" i="23916"/>
  <c r="DH260" i="23916"/>
  <c r="AQ295" i="23916"/>
  <c r="AZ295" i="23916" s="1"/>
  <c r="R260" i="23916"/>
  <c r="AH271" i="23916"/>
  <c r="AG273" i="23916"/>
  <c r="CD260" i="23916"/>
  <c r="CT271" i="23916"/>
  <c r="CS273" i="23916"/>
  <c r="W277" i="23916"/>
  <c r="W274" i="23916"/>
  <c r="BC273" i="23916"/>
  <c r="CI273" i="23916"/>
  <c r="DO273" i="23916"/>
  <c r="FD273" i="23916"/>
  <c r="GU351" i="23916"/>
  <c r="GV351" i="23916"/>
  <c r="GM430" i="23916"/>
  <c r="EX411" i="23916"/>
  <c r="GP411" i="23916"/>
  <c r="CN400" i="23916"/>
  <c r="CN427" i="23916"/>
  <c r="CN431" i="23916"/>
  <c r="CV429" i="23916"/>
  <c r="CU367" i="23916"/>
  <c r="DD427" i="23916"/>
  <c r="DL429" i="23916"/>
  <c r="DK367" i="23916"/>
  <c r="DT427" i="23916"/>
  <c r="EB429" i="23916"/>
  <c r="EA367" i="23916"/>
  <c r="ER400" i="23916"/>
  <c r="EJ400" i="23916"/>
  <c r="EJ427" i="23916"/>
  <c r="DJ429" i="23916"/>
  <c r="DI367" i="23916"/>
  <c r="V367" i="23916"/>
  <c r="AL367" i="23916"/>
  <c r="BN367" i="23916"/>
  <c r="CP429" i="23916"/>
  <c r="CO367" i="23916"/>
  <c r="CP367" i="23916" s="1"/>
  <c r="T367" i="23916"/>
  <c r="FQ49" i="23916"/>
  <c r="FW103" i="23916"/>
  <c r="M55" i="23916"/>
  <c r="N55" i="23916" s="1"/>
  <c r="N54" i="23916"/>
  <c r="BH50" i="23916"/>
  <c r="BG54" i="23916"/>
  <c r="CN50" i="23916"/>
  <c r="CM54" i="23916"/>
  <c r="DT50" i="23916"/>
  <c r="DS54" i="23916"/>
  <c r="BD137" i="23916"/>
  <c r="DX137" i="23916"/>
  <c r="ED85" i="23916"/>
  <c r="BD107" i="23916"/>
  <c r="CJ118" i="23916"/>
  <c r="GA49" i="23916"/>
  <c r="FZ50" i="23916"/>
  <c r="CH121" i="23916"/>
  <c r="FW107" i="23916"/>
  <c r="ED180" i="23916"/>
  <c r="GE37" i="23916"/>
  <c r="BH137" i="23916"/>
  <c r="EB137" i="23916"/>
  <c r="GE120" i="23916"/>
  <c r="GD121" i="23916"/>
  <c r="EB85" i="23916"/>
  <c r="FU97" i="23916"/>
  <c r="CP103" i="23916"/>
  <c r="DV103" i="23916"/>
  <c r="AJ107" i="23916"/>
  <c r="BP118" i="23916"/>
  <c r="FD390" i="23916"/>
  <c r="FE138" i="23916"/>
  <c r="BL121" i="23916"/>
  <c r="DD121" i="23916"/>
  <c r="GM177" i="23916"/>
  <c r="GM289" i="23916"/>
  <c r="GL293" i="23916"/>
  <c r="FU157" i="23916"/>
  <c r="FG150" i="23916"/>
  <c r="FI150" i="23916"/>
  <c r="FS175" i="23916"/>
  <c r="BO182" i="23916"/>
  <c r="AF293" i="23916"/>
  <c r="AN180" i="23916"/>
  <c r="BL293" i="23916"/>
  <c r="BT169" i="23916"/>
  <c r="GA177" i="23916"/>
  <c r="DD180" i="23916"/>
  <c r="GF180" i="23916"/>
  <c r="GG180" i="23916" s="1"/>
  <c r="FY286" i="23916"/>
  <c r="GO467" i="23916"/>
  <c r="G186" i="23916"/>
  <c r="G183" i="23916"/>
  <c r="AL293" i="23916"/>
  <c r="AP169" i="23916"/>
  <c r="BR293" i="23916"/>
  <c r="BV169" i="23916"/>
  <c r="CO293" i="23916"/>
  <c r="AV210" i="23916"/>
  <c r="AU211" i="23916"/>
  <c r="BN210" i="23916"/>
  <c r="BM211" i="23916"/>
  <c r="BN211" i="23916" s="1"/>
  <c r="DZ210" i="23916"/>
  <c r="DY211" i="23916"/>
  <c r="GI224" i="23916"/>
  <c r="ER224" i="23916"/>
  <c r="ES224" i="23916"/>
  <c r="GC178" i="23916"/>
  <c r="BD210" i="23916"/>
  <c r="BC211" i="23916"/>
  <c r="EP210" i="23916"/>
  <c r="EO211" i="23916"/>
  <c r="EP211" i="23916" s="1"/>
  <c r="EW210" i="23916"/>
  <c r="FY224" i="23916"/>
  <c r="FM237" i="23916"/>
  <c r="FS237" i="23916"/>
  <c r="CP237" i="23916"/>
  <c r="EM271" i="23916"/>
  <c r="EN259" i="23916"/>
  <c r="EM260" i="23916"/>
  <c r="EN260" i="23916" s="1"/>
  <c r="GC237" i="23916"/>
  <c r="AV260" i="23916"/>
  <c r="CF271" i="23916"/>
  <c r="FZ271" i="23916"/>
  <c r="DL260" i="23916"/>
  <c r="GI237" i="23916"/>
  <c r="DZ237" i="23916"/>
  <c r="EP237" i="23916"/>
  <c r="EW499" i="23916"/>
  <c r="EX256" i="23916"/>
  <c r="V271" i="23916"/>
  <c r="U273" i="23916"/>
  <c r="BR260" i="23916"/>
  <c r="CH271" i="23916"/>
  <c r="CG273" i="23916"/>
  <c r="FZ273" i="23916" s="1"/>
  <c r="FG260" i="23916"/>
  <c r="FQ266" i="23916"/>
  <c r="BG277" i="23916"/>
  <c r="BG274" i="23916"/>
  <c r="GG266" i="23916"/>
  <c r="CM295" i="23916"/>
  <c r="DS295" i="23916"/>
  <c r="AC295" i="23916"/>
  <c r="BI295" i="23916"/>
  <c r="GW344" i="23916"/>
  <c r="GX344" i="23916"/>
  <c r="FM374" i="23916"/>
  <c r="FO374" i="23916"/>
  <c r="GA432" i="23916"/>
  <c r="GI416" i="23916"/>
  <c r="GI432" i="23916"/>
  <c r="EX404" i="23916"/>
  <c r="GP404" i="23916"/>
  <c r="FU416" i="23916"/>
  <c r="FU432" i="23916"/>
  <c r="CT429" i="23916"/>
  <c r="CS367" i="23916"/>
  <c r="DB429" i="23916"/>
  <c r="DA367" i="23916"/>
  <c r="DV429" i="23916"/>
  <c r="DU367" i="23916"/>
  <c r="DV367" i="23916" s="1"/>
  <c r="EL400" i="23916"/>
  <c r="ED400" i="23916"/>
  <c r="BJ367" i="23916"/>
  <c r="DR431" i="23916"/>
  <c r="GA260" i="23916"/>
  <c r="GI148" i="23916"/>
  <c r="GI140" i="23916"/>
  <c r="BD50" i="23916"/>
  <c r="GM260" i="23916"/>
  <c r="EU488" i="23916"/>
  <c r="EU49" i="23916"/>
  <c r="EV49" i="23916" s="1"/>
  <c r="EV45" i="23916"/>
  <c r="BV54" i="23916"/>
  <c r="BU55" i="23916"/>
  <c r="DB54" i="23916"/>
  <c r="DA55" i="23916"/>
  <c r="BL50" i="23916"/>
  <c r="BK54" i="23916"/>
  <c r="AS55" i="23916"/>
  <c r="AT55" i="23916" s="1"/>
  <c r="AT54" i="23916"/>
  <c r="DE55" i="23916"/>
  <c r="DF55" i="23916" s="1"/>
  <c r="DF54" i="23916"/>
  <c r="GU28" i="23916"/>
  <c r="GV28" i="23916"/>
  <c r="BF54" i="23916"/>
  <c r="BE55" i="23916"/>
  <c r="BF55" i="23916" s="1"/>
  <c r="CL54" i="23916"/>
  <c r="CK55" i="23916"/>
  <c r="CL55" i="23916" s="1"/>
  <c r="DR54" i="23916"/>
  <c r="DQ55" i="23916"/>
  <c r="DR55" i="23916" s="1"/>
  <c r="DX50" i="23916"/>
  <c r="DW54" i="23916"/>
  <c r="GO83" i="23916"/>
  <c r="FV121" i="23916"/>
  <c r="U55" i="23916"/>
  <c r="V55" i="23916" s="1"/>
  <c r="V54" i="23916"/>
  <c r="BI55" i="23916"/>
  <c r="BJ54" i="23916"/>
  <c r="CO55" i="23916"/>
  <c r="CP54" i="23916"/>
  <c r="DU55" i="23916"/>
  <c r="DV54" i="23916"/>
  <c r="FP120" i="23916"/>
  <c r="FQ113" i="23916"/>
  <c r="GG120" i="23916"/>
  <c r="GF121" i="23916"/>
  <c r="GG121" i="23916" s="1"/>
  <c r="FW70" i="23916"/>
  <c r="FV137" i="23916"/>
  <c r="BH121" i="23916"/>
  <c r="CJ121" i="23916"/>
  <c r="FS103" i="23916"/>
  <c r="EB180" i="23916"/>
  <c r="GL180" i="23916"/>
  <c r="GM180" i="23916" s="1"/>
  <c r="FK286" i="23916"/>
  <c r="I183" i="23916"/>
  <c r="I186" i="23916"/>
  <c r="FN169" i="23916"/>
  <c r="FN180" i="23916"/>
  <c r="FO168" i="23916"/>
  <c r="FV169" i="23916"/>
  <c r="FW169" i="23916" s="1"/>
  <c r="FW168" i="23916"/>
  <c r="CN180" i="23916"/>
  <c r="GB180" i="23916"/>
  <c r="GC180" i="23916" s="1"/>
  <c r="FT293" i="23916"/>
  <c r="FU293" i="23916" s="1"/>
  <c r="FU289" i="23916"/>
  <c r="BR210" i="23916"/>
  <c r="BQ211" i="23916"/>
  <c r="ED210" i="23916"/>
  <c r="EC211" i="23916"/>
  <c r="R182" i="23916"/>
  <c r="Q183" i="23916"/>
  <c r="R183" i="23916" s="1"/>
  <c r="Q186" i="23916"/>
  <c r="AH182" i="23916"/>
  <c r="AG183" i="23916"/>
  <c r="AH183" i="23916" s="1"/>
  <c r="AG186" i="23916"/>
  <c r="AX182" i="23916"/>
  <c r="AW183" i="23916"/>
  <c r="AX183" i="23916" s="1"/>
  <c r="AW186" i="23916"/>
  <c r="BN182" i="23916"/>
  <c r="BM183" i="23916"/>
  <c r="BN183" i="23916" s="1"/>
  <c r="BM186" i="23916"/>
  <c r="CD182" i="23916"/>
  <c r="CC183" i="23916"/>
  <c r="CD183" i="23916" s="1"/>
  <c r="CC186" i="23916"/>
  <c r="DM182" i="23916"/>
  <c r="DN175" i="23916"/>
  <c r="EC182" i="23916"/>
  <c r="GL182" i="23916" s="1"/>
  <c r="ED175" i="23916"/>
  <c r="DX210" i="23916"/>
  <c r="DW211" i="23916"/>
  <c r="FQ271" i="23916"/>
  <c r="CT180" i="23916"/>
  <c r="CS182" i="23916"/>
  <c r="BX210" i="23916"/>
  <c r="BW211" i="23916"/>
  <c r="BX211" i="23916" s="1"/>
  <c r="BS298" i="23916"/>
  <c r="BT295" i="23916"/>
  <c r="BS297" i="23916"/>
  <c r="EU499" i="23916"/>
  <c r="EV256" i="23916"/>
  <c r="AZ271" i="23916"/>
  <c r="FR271" i="23916"/>
  <c r="FS271" i="23916" s="1"/>
  <c r="FU259" i="23916"/>
  <c r="FT260" i="23916"/>
  <c r="FU260" i="23916" s="1"/>
  <c r="BF271" i="23916"/>
  <c r="BE273" i="23916"/>
  <c r="DR271" i="23916"/>
  <c r="DQ273" i="23916"/>
  <c r="AU277" i="23916"/>
  <c r="AU274" i="23916"/>
  <c r="CA277" i="23916"/>
  <c r="CA274" i="23916"/>
  <c r="DG277" i="23916"/>
  <c r="DG274" i="23916"/>
  <c r="DG8" i="23916"/>
  <c r="CA298" i="23916"/>
  <c r="CB298" i="23916" s="1"/>
  <c r="CB295" i="23916"/>
  <c r="CA297" i="23916"/>
  <c r="DG298" i="23916"/>
  <c r="DH298" i="23916" s="1"/>
  <c r="DH295" i="23916"/>
  <c r="DG297" i="23916"/>
  <c r="AG298" i="23916"/>
  <c r="AH298" i="23916" s="1"/>
  <c r="AH295" i="23916"/>
  <c r="AG297" i="23916"/>
  <c r="BM298" i="23916"/>
  <c r="BN298" i="23916" s="1"/>
  <c r="BN295" i="23916"/>
  <c r="BM297" i="23916"/>
  <c r="CS298" i="23916"/>
  <c r="CT298" i="23916" s="1"/>
  <c r="CT295" i="23916"/>
  <c r="CS297" i="23916"/>
  <c r="DY298" i="23916"/>
  <c r="DZ298" i="23916" s="1"/>
  <c r="DZ295" i="23916"/>
  <c r="DY297" i="23916"/>
  <c r="ED347" i="23916"/>
  <c r="EL347" i="23916"/>
  <c r="GK357" i="23916"/>
  <c r="GM357" i="23916"/>
  <c r="DH359" i="23916"/>
  <c r="CZ359" i="23916"/>
  <c r="GD359" i="23916"/>
  <c r="CR429" i="23916"/>
  <c r="CQ367" i="23916"/>
  <c r="DH429" i="23916"/>
  <c r="DG367" i="23916"/>
  <c r="DH367" i="23916" s="1"/>
  <c r="DX429" i="23916"/>
  <c r="DW367" i="23916"/>
  <c r="DX367" i="23916" s="1"/>
  <c r="EN400" i="23916"/>
  <c r="EF400" i="23916"/>
  <c r="EN428" i="23916"/>
  <c r="BP429" i="23916"/>
  <c r="BO367" i="23916"/>
  <c r="BP367" i="23916" s="1"/>
  <c r="EF50" i="23916"/>
  <c r="EE54" i="23916"/>
  <c r="EN50" i="23916"/>
  <c r="GC50" i="23916"/>
  <c r="GB54" i="23916"/>
  <c r="FJ121" i="23916"/>
  <c r="FL54" i="23916"/>
  <c r="GA70" i="23916"/>
  <c r="FZ137" i="23916"/>
  <c r="FQ107" i="23916"/>
  <c r="AN137" i="23916"/>
  <c r="DH137" i="23916"/>
  <c r="FT120" i="23916"/>
  <c r="FU113" i="23916"/>
  <c r="CN103" i="23916"/>
  <c r="AN118" i="23916"/>
  <c r="AD103" i="23916"/>
  <c r="EJ169" i="23916"/>
  <c r="K392" i="23916"/>
  <c r="L392" i="23916" s="1"/>
  <c r="L390" i="23916"/>
  <c r="K330" i="23916"/>
  <c r="L330" i="23916" s="1"/>
  <c r="T118" i="23916"/>
  <c r="DL107" i="23916"/>
  <c r="C121" i="23916"/>
  <c r="FF120" i="23916"/>
  <c r="AH103" i="23916"/>
  <c r="DB169" i="23916"/>
  <c r="EQ153" i="23916"/>
  <c r="EQ116" i="23916"/>
  <c r="ER116" i="23916" s="1"/>
  <c r="EQ90" i="23916"/>
  <c r="ER89" i="23916"/>
  <c r="FG286" i="23916"/>
  <c r="K186" i="23916"/>
  <c r="L182" i="23916"/>
  <c r="K183" i="23916"/>
  <c r="BW186" i="23916"/>
  <c r="BX182" i="23916"/>
  <c r="FX182" i="23916"/>
  <c r="BW183" i="23916"/>
  <c r="GC175" i="23916"/>
  <c r="FB183" i="23916"/>
  <c r="FB186" i="23916"/>
  <c r="DL180" i="23916"/>
  <c r="GH180" i="23916"/>
  <c r="GI180" i="23916" s="1"/>
  <c r="FU467" i="23916"/>
  <c r="GK286" i="23916"/>
  <c r="FD186" i="23916"/>
  <c r="FE182" i="23916"/>
  <c r="FD183" i="23916"/>
  <c r="FI206" i="23916"/>
  <c r="FH210" i="23916"/>
  <c r="EV380" i="23916"/>
  <c r="GP380" i="23916"/>
  <c r="GQ380" i="23916" s="1"/>
  <c r="CL293" i="23916"/>
  <c r="DJ293" i="23916"/>
  <c r="GI206" i="23916"/>
  <c r="GH210" i="23916"/>
  <c r="GA208" i="23916"/>
  <c r="FZ215" i="23916"/>
  <c r="GA215" i="23916" s="1"/>
  <c r="BH260" i="23916"/>
  <c r="GT192" i="23916"/>
  <c r="GR197" i="23916"/>
  <c r="GS192" i="23916"/>
  <c r="AX210" i="23916"/>
  <c r="AW211" i="23916"/>
  <c r="AX211" i="23916" s="1"/>
  <c r="DJ210" i="23916"/>
  <c r="DI211" i="23916"/>
  <c r="X210" i="23916"/>
  <c r="W211" i="23916"/>
  <c r="EL210" i="23916"/>
  <c r="EK211" i="23916"/>
  <c r="EL211" i="23916" s="1"/>
  <c r="ES210" i="23916"/>
  <c r="FQ224" i="23916"/>
  <c r="BH210" i="23916"/>
  <c r="BG211" i="23916"/>
  <c r="GN240" i="23916"/>
  <c r="GO240" i="23916" s="1"/>
  <c r="GO233" i="23916"/>
  <c r="GN239" i="23916"/>
  <c r="GO239" i="23916" s="1"/>
  <c r="GN259" i="23916"/>
  <c r="GM239" i="23916"/>
  <c r="FK236" i="23916"/>
  <c r="GG268" i="23916"/>
  <c r="GI268" i="23916"/>
  <c r="BK298" i="23916"/>
  <c r="BK297" i="23916"/>
  <c r="BX271" i="23916"/>
  <c r="FX271" i="23916"/>
  <c r="BP237" i="23916"/>
  <c r="N271" i="23916"/>
  <c r="M273" i="23916"/>
  <c r="BZ271" i="23916"/>
  <c r="BY273" i="23916"/>
  <c r="AY273" i="23916"/>
  <c r="BH273" i="23916" s="1"/>
  <c r="DK277" i="23916"/>
  <c r="DK274" i="23916"/>
  <c r="DK8" i="23916"/>
  <c r="G277" i="23916"/>
  <c r="G274" i="23916"/>
  <c r="CU298" i="23916"/>
  <c r="CV295" i="23916"/>
  <c r="CU297" i="23916"/>
  <c r="EA298" i="23916"/>
  <c r="EB295" i="23916"/>
  <c r="EA297" i="23916"/>
  <c r="GI347" i="23916"/>
  <c r="GK347" i="23916"/>
  <c r="FG347" i="23916"/>
  <c r="FI347" i="23916"/>
  <c r="FS416" i="23916"/>
  <c r="FS432" i="23916"/>
  <c r="GG416" i="23916"/>
  <c r="GG432" i="23916"/>
  <c r="EH432" i="23916"/>
  <c r="EP429" i="23916"/>
  <c r="EO367" i="23916"/>
  <c r="AH54" i="23916"/>
  <c r="AG55" i="23916"/>
  <c r="AH55" i="23916" s="1"/>
  <c r="BN54" i="23916"/>
  <c r="BM55" i="23916"/>
  <c r="BN55" i="23916" s="1"/>
  <c r="CT54" i="23916"/>
  <c r="CS55" i="23916"/>
  <c r="CT55" i="23916" s="1"/>
  <c r="DH50" i="23916"/>
  <c r="DG54" i="23916"/>
  <c r="DP54" i="23916" s="1"/>
  <c r="ES45" i="23916"/>
  <c r="ET43" i="23916"/>
  <c r="BA55" i="23916"/>
  <c r="BB55" i="23916" s="1"/>
  <c r="BB54" i="23916"/>
  <c r="CG55" i="23916"/>
  <c r="CH54" i="23916"/>
  <c r="DM55" i="23916"/>
  <c r="DN55" i="23916" s="1"/>
  <c r="DN54" i="23916"/>
  <c r="FI102" i="23916"/>
  <c r="FH103" i="23916"/>
  <c r="FI103" i="23916" s="1"/>
  <c r="FX103" i="23916"/>
  <c r="FY103" i="23916" s="1"/>
  <c r="FY102" i="23916"/>
  <c r="EO118" i="23916"/>
  <c r="EP118" i="23916" s="1"/>
  <c r="EO107" i="23916"/>
  <c r="EP107" i="23916" s="1"/>
  <c r="EP106" i="23916"/>
  <c r="EO120" i="23916"/>
  <c r="AV107" i="23916"/>
  <c r="CB118" i="23916"/>
  <c r="DX169" i="23916"/>
  <c r="FG49" i="23916"/>
  <c r="FF50" i="23916"/>
  <c r="GM49" i="23916"/>
  <c r="GL50" i="23916"/>
  <c r="DR121" i="23916"/>
  <c r="FS113" i="23916"/>
  <c r="FR120" i="23916"/>
  <c r="AB118" i="23916"/>
  <c r="FE107" i="23916"/>
  <c r="P120" i="23916"/>
  <c r="O121" i="23916"/>
  <c r="P121" i="23916" s="1"/>
  <c r="AE120" i="23916"/>
  <c r="AV120" i="23916"/>
  <c r="AU121" i="23916"/>
  <c r="AV121" i="23916" s="1"/>
  <c r="BH103" i="23916"/>
  <c r="DH121" i="23916"/>
  <c r="GK157" i="23916"/>
  <c r="FK103" i="23916"/>
  <c r="AP103" i="23916"/>
  <c r="FS118" i="23916"/>
  <c r="DV169" i="23916"/>
  <c r="FO467" i="23916"/>
  <c r="GL286" i="23916"/>
  <c r="EO291" i="23916"/>
  <c r="EP292" i="23916"/>
  <c r="C186" i="23916"/>
  <c r="C183" i="23916"/>
  <c r="W186" i="23916"/>
  <c r="X182" i="23916"/>
  <c r="W183" i="23916"/>
  <c r="X183" i="23916" s="1"/>
  <c r="AM186" i="23916"/>
  <c r="AN182" i="23916"/>
  <c r="AM183" i="23916"/>
  <c r="BC186" i="23916"/>
  <c r="BD182" i="23916"/>
  <c r="BC183" i="23916"/>
  <c r="BD183" i="23916" s="1"/>
  <c r="BS186" i="23916"/>
  <c r="BT182" i="23916"/>
  <c r="BS183" i="23916"/>
  <c r="GL175" i="23916"/>
  <c r="GM175" i="23916" s="1"/>
  <c r="GM149" i="23916"/>
  <c r="AB169" i="23916"/>
  <c r="AJ293" i="23916"/>
  <c r="FP180" i="23916"/>
  <c r="FQ180" i="23916" s="1"/>
  <c r="FQ168" i="23916"/>
  <c r="FP169" i="23916"/>
  <c r="FQ169" i="23916" s="1"/>
  <c r="BH180" i="23916"/>
  <c r="FV210" i="23916"/>
  <c r="FW206" i="23916"/>
  <c r="FI467" i="23916"/>
  <c r="FI289" i="23916"/>
  <c r="FH293" i="23916"/>
  <c r="FH295" i="23916" s="1"/>
  <c r="BB210" i="23916"/>
  <c r="BA211" i="23916"/>
  <c r="BB211" i="23916" s="1"/>
  <c r="DN210" i="23916"/>
  <c r="DM211" i="23916"/>
  <c r="DN211" i="23916" s="1"/>
  <c r="GO284" i="23916"/>
  <c r="U182" i="23916"/>
  <c r="AK182" i="23916"/>
  <c r="BA182" i="23916"/>
  <c r="BJ182" i="23916" s="1"/>
  <c r="BQ182" i="23916"/>
  <c r="CO182" i="23916"/>
  <c r="DV160" i="23916"/>
  <c r="GO140" i="23916"/>
  <c r="GN301" i="23916"/>
  <c r="GN149" i="23916"/>
  <c r="GO149" i="23916" s="1"/>
  <c r="AT180" i="23916"/>
  <c r="BZ180" i="23916"/>
  <c r="AF210" i="23916"/>
  <c r="AE211" i="23916"/>
  <c r="AF211" i="23916" s="1"/>
  <c r="FE206" i="23916"/>
  <c r="FD210" i="23916"/>
  <c r="FP211" i="23916"/>
  <c r="FQ211" i="23916" s="1"/>
  <c r="FQ210" i="23916"/>
  <c r="CT215" i="23916"/>
  <c r="FY237" i="23916"/>
  <c r="GD260" i="23916"/>
  <c r="GE260" i="23916" s="1"/>
  <c r="GE259" i="23916"/>
  <c r="CN291" i="23916"/>
  <c r="CV291" i="23916"/>
  <c r="CL210" i="23916"/>
  <c r="CK211" i="23916"/>
  <c r="CL211" i="23916" s="1"/>
  <c r="DV237" i="23916"/>
  <c r="BC295" i="23916"/>
  <c r="BL271" i="23916"/>
  <c r="CR260" i="23916"/>
  <c r="DX271" i="23916"/>
  <c r="FI268" i="23916"/>
  <c r="T237" i="23916"/>
  <c r="AZ237" i="23916"/>
  <c r="R271" i="23916"/>
  <c r="Q273" i="23916"/>
  <c r="BN260" i="23916"/>
  <c r="CD271" i="23916"/>
  <c r="CC273" i="23916"/>
  <c r="ED260" i="23916"/>
  <c r="DA295" i="23916"/>
  <c r="DJ295" i="23916" s="1"/>
  <c r="EG295" i="23916"/>
  <c r="EP353" i="23916"/>
  <c r="EQ353" i="23916"/>
  <c r="GM431" i="23916"/>
  <c r="CN416" i="23916"/>
  <c r="CN428" i="23916"/>
  <c r="CN432" i="23916"/>
  <c r="CP426" i="23916"/>
  <c r="CP430" i="23916"/>
  <c r="AJ367" i="23916"/>
  <c r="GJ115" i="23916"/>
  <c r="GK115" i="23916" s="1"/>
  <c r="GJ86" i="23916"/>
  <c r="GJ85" i="23916"/>
  <c r="GK85" i="23916" s="1"/>
  <c r="GK79" i="23916"/>
  <c r="GJ106" i="23916"/>
  <c r="FQ50" i="23916"/>
  <c r="FP54" i="23916"/>
  <c r="AF55" i="23916"/>
  <c r="GG107" i="23916"/>
  <c r="FY83" i="23916"/>
  <c r="BX103" i="23916"/>
  <c r="X107" i="23916"/>
  <c r="BD118" i="23916"/>
  <c r="AT103" i="23916"/>
  <c r="FW118" i="23916"/>
  <c r="ED169" i="23916"/>
  <c r="GE102" i="23916"/>
  <c r="GD103" i="23916"/>
  <c r="GE103" i="23916" s="1"/>
  <c r="EB115" i="23916"/>
  <c r="GA83" i="23916"/>
  <c r="FQ94" i="23916"/>
  <c r="AJ118" i="23916"/>
  <c r="FM107" i="23916"/>
  <c r="GR112" i="23916"/>
  <c r="GS112" i="23916" s="1"/>
  <c r="GT61" i="23916"/>
  <c r="GS61" i="23916"/>
  <c r="BL120" i="23916"/>
  <c r="CN121" i="23916"/>
  <c r="EI483" i="23916"/>
  <c r="EJ102" i="23916"/>
  <c r="EI103" i="23916"/>
  <c r="EJ103" i="23916" s="1"/>
  <c r="AX103" i="23916"/>
  <c r="EH148" i="23916"/>
  <c r="T210" i="23916"/>
  <c r="S211" i="23916"/>
  <c r="T211" i="23916" s="1"/>
  <c r="AZ210" i="23916"/>
  <c r="AY211" i="23916"/>
  <c r="AZ211" i="23916" s="1"/>
  <c r="CF210" i="23916"/>
  <c r="CE211" i="23916"/>
  <c r="CF211" i="23916" s="1"/>
  <c r="DL210" i="23916"/>
  <c r="DK211" i="23916"/>
  <c r="S182" i="23916"/>
  <c r="FW175" i="23916"/>
  <c r="X169" i="23916"/>
  <c r="BD169" i="23916"/>
  <c r="BT180" i="23916"/>
  <c r="CV293" i="23916"/>
  <c r="FP295" i="23916"/>
  <c r="FQ286" i="23916"/>
  <c r="GG467" i="23916"/>
  <c r="FI177" i="23916"/>
  <c r="DZ160" i="23916"/>
  <c r="EP160" i="23916"/>
  <c r="Z180" i="23916"/>
  <c r="BF180" i="23916"/>
  <c r="DF180" i="23916"/>
  <c r="FT211" i="23916"/>
  <c r="AB260" i="23916"/>
  <c r="FS248" i="23916"/>
  <c r="FJ260" i="23916"/>
  <c r="FK260" i="23916" s="1"/>
  <c r="FK259" i="23916"/>
  <c r="CR169" i="23916"/>
  <c r="CL180" i="23916"/>
  <c r="CK182" i="23916"/>
  <c r="BV210" i="23916"/>
  <c r="BU211" i="23916"/>
  <c r="BV211" i="23916" s="1"/>
  <c r="DR215" i="23916"/>
  <c r="EP260" i="23916"/>
  <c r="AX237" i="23916"/>
  <c r="EX238" i="23916"/>
  <c r="O271" i="23916"/>
  <c r="P259" i="23916"/>
  <c r="O260" i="23916"/>
  <c r="P260" i="23916" s="1"/>
  <c r="P268" i="23916"/>
  <c r="X268" i="23916"/>
  <c r="EQ499" i="23916"/>
  <c r="ER256" i="23916"/>
  <c r="BP271" i="23916"/>
  <c r="FV271" i="23916"/>
  <c r="CV260" i="23916"/>
  <c r="EF271" i="23916"/>
  <c r="AN237" i="23916"/>
  <c r="GE268" i="23916"/>
  <c r="BB260" i="23916"/>
  <c r="BR271" i="23916"/>
  <c r="BQ273" i="23916"/>
  <c r="DN260" i="23916"/>
  <c r="FG271" i="23916"/>
  <c r="FM266" i="23916"/>
  <c r="AQ277" i="23916"/>
  <c r="FP273" i="23916"/>
  <c r="AQ274" i="23916"/>
  <c r="AR273" i="23916"/>
  <c r="GC266" i="23916"/>
  <c r="DC273" i="23916"/>
  <c r="DL273" i="23916" s="1"/>
  <c r="EU357" i="23916"/>
  <c r="ES356" i="23916"/>
  <c r="ET357" i="23916"/>
  <c r="ES352" i="23916"/>
  <c r="GG357" i="23916"/>
  <c r="GA416" i="23916"/>
  <c r="GC416" i="23916"/>
  <c r="GC432" i="23916"/>
  <c r="CT426" i="23916"/>
  <c r="CT430" i="23916"/>
  <c r="DB430" i="23916"/>
  <c r="DV426" i="23916"/>
  <c r="DV430" i="23916"/>
  <c r="EL428" i="23916"/>
  <c r="EL431" i="23916"/>
  <c r="DR426" i="23916"/>
  <c r="DR432" i="23916"/>
  <c r="X367" i="23916"/>
  <c r="FK289" i="23916"/>
  <c r="GI149" i="23916"/>
  <c r="ED148" i="23916"/>
  <c r="EB293" i="23916"/>
  <c r="DR150" i="23916"/>
  <c r="GI289" i="23916"/>
  <c r="FS367" i="23916"/>
  <c r="CJ54" i="23916"/>
  <c r="CI55" i="23916"/>
  <c r="FW289" i="23916"/>
  <c r="AP54" i="23916"/>
  <c r="AO55" i="23916"/>
  <c r="AP55" i="23916" s="1"/>
  <c r="BY55" i="23916"/>
  <c r="BZ55" i="23916" s="1"/>
  <c r="BZ54" i="23916"/>
  <c r="EU285" i="23916"/>
  <c r="EV285" i="23916" s="1"/>
  <c r="EU174" i="23916"/>
  <c r="EV174" i="23916" s="1"/>
  <c r="EV133" i="23916"/>
  <c r="FS35" i="23916"/>
  <c r="FU35" i="23916"/>
  <c r="AH118" i="23916"/>
  <c r="BF107" i="23916"/>
  <c r="BN118" i="23916"/>
  <c r="CL107" i="23916"/>
  <c r="CT118" i="23916"/>
  <c r="DR107" i="23916"/>
  <c r="AW120" i="23916"/>
  <c r="GR29" i="23916"/>
  <c r="GQ29" i="23916"/>
  <c r="GP40" i="23916"/>
  <c r="GQ40" i="23916" s="1"/>
  <c r="GP35" i="23916"/>
  <c r="GE49" i="23916"/>
  <c r="GD50" i="23916"/>
  <c r="GJ293" i="23916"/>
  <c r="GK289" i="23916"/>
  <c r="GI120" i="23916"/>
  <c r="GH121" i="23916"/>
  <c r="GI121" i="23916" s="1"/>
  <c r="EV96" i="23916"/>
  <c r="EW96" i="23916"/>
  <c r="EX96" i="23916" s="1"/>
  <c r="GI37" i="23916"/>
  <c r="L120" i="23916"/>
  <c r="FH120" i="23916"/>
  <c r="K121" i="23916"/>
  <c r="L121" i="23916" s="1"/>
  <c r="AB120" i="23916"/>
  <c r="AA121" i="23916"/>
  <c r="AB121" i="23916" s="1"/>
  <c r="AQ120" i="23916"/>
  <c r="AZ120" i="23916" s="1"/>
  <c r="FS102" i="23916"/>
  <c r="N120" i="23916"/>
  <c r="M121" i="23916"/>
  <c r="N121" i="23916" s="1"/>
  <c r="GQ127" i="23916"/>
  <c r="GP128" i="23916"/>
  <c r="GQ128" i="23916" s="1"/>
  <c r="GR127" i="23916"/>
  <c r="GI286" i="23916"/>
  <c r="GO148" i="23916"/>
  <c r="AE186" i="23916"/>
  <c r="AF182" i="23916"/>
  <c r="AE183" i="23916"/>
  <c r="AF183" i="23916" s="1"/>
  <c r="BK186" i="23916"/>
  <c r="BL182" i="23916"/>
  <c r="BK183" i="23916"/>
  <c r="BL183" i="23916" s="1"/>
  <c r="CQ186" i="23916"/>
  <c r="CR182" i="23916"/>
  <c r="CQ183" i="23916"/>
  <c r="CQ7" i="23916"/>
  <c r="EI186" i="23916"/>
  <c r="EJ182" i="23916"/>
  <c r="EI183" i="23916"/>
  <c r="EJ183" i="23916" s="1"/>
  <c r="EI7" i="23916"/>
  <c r="FM206" i="23916"/>
  <c r="FL210" i="23916"/>
  <c r="E183" i="23916"/>
  <c r="E186" i="23916"/>
  <c r="FO157" i="23916"/>
  <c r="GC310" i="23916"/>
  <c r="GE310" i="23916"/>
  <c r="FS206" i="23916"/>
  <c r="FR210" i="23916"/>
  <c r="FU210" i="23916" s="1"/>
  <c r="EN180" i="23916"/>
  <c r="EM182" i="23916"/>
  <c r="GN182" i="23916" s="1"/>
  <c r="GT196" i="23916"/>
  <c r="GS196" i="23916"/>
  <c r="EF210" i="23916"/>
  <c r="EE211" i="23916"/>
  <c r="EN210" i="23916"/>
  <c r="DR210" i="23916"/>
  <c r="DQ211" i="23916"/>
  <c r="DR211" i="23916" s="1"/>
  <c r="AM298" i="23916"/>
  <c r="AN298" i="23916" s="1"/>
  <c r="AN295" i="23916"/>
  <c r="AM297" i="23916"/>
  <c r="FE260" i="23916"/>
  <c r="GK260" i="23916"/>
  <c r="AP271" i="23916"/>
  <c r="AO273" i="23916"/>
  <c r="DB271" i="23916"/>
  <c r="DA273" i="23916"/>
  <c r="E277" i="23916"/>
  <c r="E274" i="23916"/>
  <c r="ER347" i="23916"/>
  <c r="GL347" i="23916"/>
  <c r="CZ416" i="23916"/>
  <c r="CZ426" i="23916"/>
  <c r="CZ432" i="23916"/>
  <c r="DH426" i="23916"/>
  <c r="DH430" i="23916"/>
  <c r="DP416" i="23916"/>
  <c r="DP426" i="23916"/>
  <c r="DP432" i="23916"/>
  <c r="DX426" i="23916"/>
  <c r="DX430" i="23916"/>
  <c r="EF416" i="23916"/>
  <c r="EF426" i="23916"/>
  <c r="EF432" i="23916"/>
  <c r="EN426" i="23916"/>
  <c r="EN431" i="23916"/>
  <c r="FM429" i="23916"/>
  <c r="FL367" i="23916"/>
  <c r="FM367" i="23916" s="1"/>
  <c r="GC429" i="23916"/>
  <c r="GB367" i="23916"/>
  <c r="GC367" i="23916" s="1"/>
  <c r="BX426" i="23916"/>
  <c r="AN50" i="23916"/>
  <c r="AM54" i="23916"/>
  <c r="GL115" i="23916"/>
  <c r="GM115" i="23916" s="1"/>
  <c r="GL85" i="23916"/>
  <c r="GM85" i="23916" s="1"/>
  <c r="GM79" i="23916"/>
  <c r="GL86" i="23916"/>
  <c r="GL106" i="23916"/>
  <c r="FQ118" i="23916"/>
  <c r="GK37" i="23916"/>
  <c r="AZ50" i="23916"/>
  <c r="AY54" i="23916"/>
  <c r="CF50" i="23916"/>
  <c r="CE54" i="23916"/>
  <c r="DL50" i="23916"/>
  <c r="DK54" i="23916"/>
  <c r="GK102" i="23916"/>
  <c r="GJ103" i="23916"/>
  <c r="GK103" i="23916" s="1"/>
  <c r="CZ107" i="23916"/>
  <c r="FS49" i="23916"/>
  <c r="FR50" i="23916"/>
  <c r="FU50" i="23916" s="1"/>
  <c r="DZ50" i="23916"/>
  <c r="DY54" i="23916"/>
  <c r="FW94" i="23916"/>
  <c r="GK177" i="23916"/>
  <c r="AR137" i="23916"/>
  <c r="DL137" i="23916"/>
  <c r="EJ106" i="23916"/>
  <c r="EI118" i="23916"/>
  <c r="EI107" i="23916"/>
  <c r="CF107" i="23916"/>
  <c r="DL118" i="23916"/>
  <c r="CF121" i="23916"/>
  <c r="DV293" i="23916"/>
  <c r="GK173" i="23916"/>
  <c r="GO173" i="23916"/>
  <c r="AD210" i="23916"/>
  <c r="AC211" i="23916"/>
  <c r="AD211" i="23916" s="1"/>
  <c r="BJ210" i="23916"/>
  <c r="BI211" i="23916"/>
  <c r="BJ211" i="23916" s="1"/>
  <c r="CP210" i="23916"/>
  <c r="CO211" i="23916"/>
  <c r="CP211" i="23916" s="1"/>
  <c r="DV210" i="23916"/>
  <c r="DU211" i="23916"/>
  <c r="DV211" i="23916" s="1"/>
  <c r="BG186" i="23916"/>
  <c r="BH182" i="23916"/>
  <c r="FT182" i="23916"/>
  <c r="BG183" i="23916"/>
  <c r="DO182" i="23916"/>
  <c r="DX182" i="23916" s="1"/>
  <c r="CV169" i="23916"/>
  <c r="FM467" i="23916"/>
  <c r="GB295" i="23916"/>
  <c r="GC286" i="23916"/>
  <c r="EQ201" i="23916"/>
  <c r="ER199" i="23916"/>
  <c r="P210" i="23916"/>
  <c r="O211" i="23916"/>
  <c r="P211" i="23916" s="1"/>
  <c r="FO268" i="23916"/>
  <c r="FO248" i="23916"/>
  <c r="FV260" i="23916"/>
  <c r="FW260" i="23916" s="1"/>
  <c r="FW259" i="23916"/>
  <c r="Z215" i="23916"/>
  <c r="DB210" i="23916"/>
  <c r="DA211" i="23916"/>
  <c r="EA271" i="23916"/>
  <c r="EB259" i="23916"/>
  <c r="EA260" i="23916"/>
  <c r="EB260" i="23916" s="1"/>
  <c r="GL268" i="23916"/>
  <c r="GM268" i="23916" s="1"/>
  <c r="EB268" i="23916"/>
  <c r="DT271" i="23916"/>
  <c r="GJ271" i="23916"/>
  <c r="FY260" i="23916"/>
  <c r="S298" i="23916"/>
  <c r="S297" i="23916"/>
  <c r="BJ271" i="23916"/>
  <c r="BI273" i="23916"/>
  <c r="DV271" i="23916"/>
  <c r="DU273" i="23916"/>
  <c r="GJ273" i="23916" s="1"/>
  <c r="FK266" i="23916"/>
  <c r="AI277" i="23916"/>
  <c r="AI274" i="23916"/>
  <c r="AJ273" i="23916"/>
  <c r="CU277" i="23916"/>
  <c r="CU274" i="23916"/>
  <c r="CU8" i="23916"/>
  <c r="U298" i="23916"/>
  <c r="U297" i="23916"/>
  <c r="BA298" i="23916"/>
  <c r="BA297" i="23916"/>
  <c r="CG298" i="23916"/>
  <c r="CG297" i="23916"/>
  <c r="DM295" i="23916"/>
  <c r="FK392" i="23916"/>
  <c r="GF380" i="23916"/>
  <c r="FI367" i="23916"/>
  <c r="GO429" i="23916"/>
  <c r="GN367" i="23916"/>
  <c r="GO367" i="23916" s="1"/>
  <c r="CL429" i="23916"/>
  <c r="CK367" i="23916"/>
  <c r="CL367" i="23916" s="1"/>
  <c r="CX429" i="23916"/>
  <c r="CW367" i="23916"/>
  <c r="CX367" i="23916" s="1"/>
  <c r="DF400" i="23916"/>
  <c r="DF427" i="23916"/>
  <c r="DF431" i="23916"/>
  <c r="DZ429" i="23916"/>
  <c r="DY367" i="23916"/>
  <c r="EH400" i="23916"/>
  <c r="EP400" i="23916"/>
  <c r="EH429" i="23916"/>
  <c r="EG367" i="23916"/>
  <c r="EH367" i="23916" s="1"/>
  <c r="EH427" i="23916"/>
  <c r="EP426" i="23916"/>
  <c r="BX367" i="23916"/>
  <c r="R54" i="23916"/>
  <c r="Q55" i="23916"/>
  <c r="R55" i="23916" s="1"/>
  <c r="ER97" i="23916"/>
  <c r="ES97" i="23916"/>
  <c r="FI50" i="23916"/>
  <c r="FH54" i="23916"/>
  <c r="ER174" i="23916"/>
  <c r="CB137" i="23916"/>
  <c r="EP115" i="23916"/>
  <c r="CV103" i="23916"/>
  <c r="P107" i="23916"/>
  <c r="AV118" i="23916"/>
  <c r="R120" i="23916"/>
  <c r="Q121" i="23916"/>
  <c r="R121" i="23916" s="1"/>
  <c r="DX180" i="23916"/>
  <c r="EM293" i="23916"/>
  <c r="EN289" i="23916"/>
  <c r="FO70" i="23916"/>
  <c r="FN137" i="23916"/>
  <c r="FO137" i="23916" s="1"/>
  <c r="FH137" i="23916"/>
  <c r="FI137" i="23916" s="1"/>
  <c r="R137" i="23916"/>
  <c r="DB121" i="23916"/>
  <c r="DT169" i="23916"/>
  <c r="GP43" i="23916"/>
  <c r="EQ45" i="23916"/>
  <c r="ER43" i="23916"/>
  <c r="DT137" i="23916"/>
  <c r="DX106" i="23916"/>
  <c r="DW118" i="23916"/>
  <c r="DX118" i="23916" s="1"/>
  <c r="DW107" i="23916"/>
  <c r="DX107" i="23916" s="1"/>
  <c r="DW120" i="23916"/>
  <c r="CL103" i="23916"/>
  <c r="DR103" i="23916"/>
  <c r="CN107" i="23916"/>
  <c r="FE118" i="23916"/>
  <c r="FD120" i="23916"/>
  <c r="EF293" i="23916"/>
  <c r="GA157" i="23916"/>
  <c r="GP38" i="23916"/>
  <c r="GQ38" i="23916" s="1"/>
  <c r="BP121" i="23916"/>
  <c r="CR121" i="23916"/>
  <c r="FK102" i="23916"/>
  <c r="GI103" i="23916"/>
  <c r="GD295" i="23916"/>
  <c r="GE286" i="23916"/>
  <c r="GM467" i="23916"/>
  <c r="GG169" i="23916"/>
  <c r="FM215" i="23916"/>
  <c r="CU182" i="23916"/>
  <c r="DD182" i="23916" s="1"/>
  <c r="L169" i="23916"/>
  <c r="T293" i="23916"/>
  <c r="FL180" i="23916"/>
  <c r="FM180" i="23916" s="1"/>
  <c r="FM168" i="23916"/>
  <c r="FL169" i="23916"/>
  <c r="FM169" i="23916" s="1"/>
  <c r="AR180" i="23916"/>
  <c r="BX169" i="23916"/>
  <c r="CE293" i="23916"/>
  <c r="CZ293" i="23916"/>
  <c r="DP293" i="23916"/>
  <c r="GM157" i="23916"/>
  <c r="GM208" i="23916"/>
  <c r="GL215" i="23916"/>
  <c r="GM215" i="23916" s="1"/>
  <c r="FX293" i="23916"/>
  <c r="FY293" i="23916" s="1"/>
  <c r="FY289" i="23916"/>
  <c r="CF169" i="23916"/>
  <c r="GA173" i="23916"/>
  <c r="GC173" i="23916"/>
  <c r="DE182" i="23916"/>
  <c r="DF175" i="23916"/>
  <c r="DV166" i="23916"/>
  <c r="EL160" i="23916"/>
  <c r="N180" i="23916"/>
  <c r="AP293" i="23916"/>
  <c r="AT169" i="23916"/>
  <c r="BV293" i="23916"/>
  <c r="BZ169" i="23916"/>
  <c r="GJ169" i="23916"/>
  <c r="GK169" i="23916" s="1"/>
  <c r="EW504" i="23916"/>
  <c r="EX197" i="23916"/>
  <c r="EW199" i="23916"/>
  <c r="FK210" i="23916"/>
  <c r="FJ211" i="23916"/>
  <c r="GI208" i="23916"/>
  <c r="GH215" i="23916"/>
  <c r="GI215" i="23916" s="1"/>
  <c r="FU208" i="23916"/>
  <c r="FT215" i="23916"/>
  <c r="FU310" i="23916"/>
  <c r="FW310" i="23916"/>
  <c r="AN210" i="23916"/>
  <c r="AM211" i="23916"/>
  <c r="AN211" i="23916" s="1"/>
  <c r="EP215" i="23916"/>
  <c r="Z210" i="23916"/>
  <c r="Y211" i="23916"/>
  <c r="Z211" i="23916" s="1"/>
  <c r="FW208" i="23916"/>
  <c r="FV215" i="23916"/>
  <c r="DD210" i="23916"/>
  <c r="DC211" i="23916"/>
  <c r="DD211" i="23916" s="1"/>
  <c r="AT237" i="23916"/>
  <c r="EI271" i="23916"/>
  <c r="EJ259" i="23916"/>
  <c r="EI260" i="23916"/>
  <c r="EJ260" i="23916" s="1"/>
  <c r="GN268" i="23916"/>
  <c r="GO268" i="23916" s="1"/>
  <c r="EJ268" i="23916"/>
  <c r="AN271" i="23916"/>
  <c r="CB260" i="23916"/>
  <c r="DH271" i="23916"/>
  <c r="FM259" i="23916"/>
  <c r="FL260" i="23916"/>
  <c r="FM260" i="23916" s="1"/>
  <c r="FY239" i="23916"/>
  <c r="ET238" i="23916"/>
  <c r="K295" i="23916"/>
  <c r="GX494" i="23916"/>
  <c r="GZ236" i="23916"/>
  <c r="GX237" i="23916"/>
  <c r="GY236" i="23916"/>
  <c r="AX260" i="23916"/>
  <c r="BN271" i="23916"/>
  <c r="BM273" i="23916"/>
  <c r="DJ260" i="23916"/>
  <c r="ED271" i="23916"/>
  <c r="EC273" i="23916"/>
  <c r="AM273" i="23916"/>
  <c r="BS273" i="23916"/>
  <c r="CB273" i="23916" s="1"/>
  <c r="CY273" i="23916"/>
  <c r="EE277" i="23916"/>
  <c r="EE274" i="23916"/>
  <c r="EF274" i="23916" s="1"/>
  <c r="EF273" i="23916"/>
  <c r="EE8" i="23916"/>
  <c r="EF8" i="23916" s="1"/>
  <c r="GE347" i="23916"/>
  <c r="GG347" i="23916"/>
  <c r="GO325" i="23916"/>
  <c r="GG330" i="23916"/>
  <c r="FO430" i="23916"/>
  <c r="GM416" i="23916"/>
  <c r="GM432" i="23916"/>
  <c r="CN429" i="23916"/>
  <c r="CM367" i="23916"/>
  <c r="CN367" i="23916" s="1"/>
  <c r="CV400" i="23916"/>
  <c r="CV428" i="23916"/>
  <c r="CV431" i="23916"/>
  <c r="DD429" i="23916"/>
  <c r="DC367" i="23916"/>
  <c r="DD367" i="23916" s="1"/>
  <c r="DL400" i="23916"/>
  <c r="DL428" i="23916"/>
  <c r="DL431" i="23916"/>
  <c r="DT429" i="23916"/>
  <c r="DS367" i="23916"/>
  <c r="DT367" i="23916" s="1"/>
  <c r="EB400" i="23916"/>
  <c r="EB428" i="23916"/>
  <c r="EB431" i="23916"/>
  <c r="EJ429" i="23916"/>
  <c r="EI367" i="23916"/>
  <c r="EJ367" i="23916" s="1"/>
  <c r="CJ429" i="23916"/>
  <c r="CI367" i="23916"/>
  <c r="CJ367" i="23916" s="1"/>
  <c r="AH367" i="23916"/>
  <c r="AX367" i="23916"/>
  <c r="BV367" i="23916"/>
  <c r="CP400" i="23916"/>
  <c r="CP427" i="23916"/>
  <c r="CP431" i="23916"/>
  <c r="AZ367" i="23916"/>
  <c r="BX432" i="23916"/>
  <c r="GV44" i="23916"/>
  <c r="GU44" i="23916"/>
  <c r="GK49" i="23916"/>
  <c r="FY49" i="23916"/>
  <c r="GA113" i="23916"/>
  <c r="GG118" i="23916"/>
  <c r="AR50" i="23916"/>
  <c r="AQ54" i="23916"/>
  <c r="BX50" i="23916"/>
  <c r="BW54" i="23916"/>
  <c r="DD50" i="23916"/>
  <c r="DC54" i="23916"/>
  <c r="EJ50" i="23916"/>
  <c r="EI54" i="23916"/>
  <c r="CJ137" i="23916"/>
  <c r="FM102" i="23916"/>
  <c r="FL103" i="23916"/>
  <c r="FM103" i="23916" s="1"/>
  <c r="GC120" i="23916"/>
  <c r="GB121" i="23916"/>
  <c r="GC121" i="23916" s="1"/>
  <c r="EC118" i="23916"/>
  <c r="ED118" i="23916" s="1"/>
  <c r="EC107" i="23916"/>
  <c r="ED107" i="23916" s="1"/>
  <c r="ED106" i="23916"/>
  <c r="EC120" i="23916"/>
  <c r="FG107" i="23916"/>
  <c r="X118" i="23916"/>
  <c r="DP107" i="23916"/>
  <c r="DN150" i="23916"/>
  <c r="FK49" i="23916"/>
  <c r="FJ50" i="23916"/>
  <c r="DN121" i="23916"/>
  <c r="S390" i="23916"/>
  <c r="AB390" i="23916" s="1"/>
  <c r="T138" i="23916"/>
  <c r="GE113" i="23916"/>
  <c r="EB106" i="23916"/>
  <c r="EA118" i="23916"/>
  <c r="EB118" i="23916" s="1"/>
  <c r="EA107" i="23916"/>
  <c r="EB107" i="23916" s="1"/>
  <c r="EA120" i="23916"/>
  <c r="BZ103" i="23916"/>
  <c r="DF103" i="23916"/>
  <c r="CV107" i="23916"/>
  <c r="FM118" i="23916"/>
  <c r="Y120" i="23916"/>
  <c r="GX55" i="23916"/>
  <c r="GY54" i="23916"/>
  <c r="GZ54" i="23916"/>
  <c r="FU70" i="23916"/>
  <c r="FT137" i="23916"/>
  <c r="FU137" i="23916" s="1"/>
  <c r="P330" i="23916"/>
  <c r="X330" i="23916"/>
  <c r="GM140" i="23916"/>
  <c r="GL301" i="23916"/>
  <c r="GM301" i="23916" s="1"/>
  <c r="GL166" i="23916"/>
  <c r="GM166" i="23916" s="1"/>
  <c r="GL160" i="23916"/>
  <c r="GM160" i="23916" s="1"/>
  <c r="FN293" i="23916"/>
  <c r="FO293" i="23916" s="1"/>
  <c r="FO289" i="23916"/>
  <c r="GM102" i="23916"/>
  <c r="GJ148" i="23916"/>
  <c r="GK148" i="23916" s="1"/>
  <c r="FG289" i="23916"/>
  <c r="FF293" i="23916"/>
  <c r="FG293" i="23916" s="1"/>
  <c r="AI182" i="23916"/>
  <c r="O293" i="23916"/>
  <c r="P289" i="23916"/>
  <c r="X180" i="23916"/>
  <c r="AV293" i="23916"/>
  <c r="BD180" i="23916"/>
  <c r="GC177" i="23916"/>
  <c r="DL293" i="23916"/>
  <c r="CX157" i="23916"/>
  <c r="CP157" i="23916"/>
  <c r="FY467" i="23916"/>
  <c r="GN286" i="23916"/>
  <c r="CF137" i="23916"/>
  <c r="DZ166" i="23916"/>
  <c r="EP166" i="23916"/>
  <c r="V293" i="23916"/>
  <c r="Z169" i="23916"/>
  <c r="BB293" i="23916"/>
  <c r="BF169" i="23916"/>
  <c r="CH293" i="23916"/>
  <c r="CX293" i="23916"/>
  <c r="DF169" i="23916"/>
  <c r="FU206" i="23916"/>
  <c r="DH210" i="23916"/>
  <c r="DG211" i="23916"/>
  <c r="DH211" i="23916" s="1"/>
  <c r="FT271" i="23916"/>
  <c r="FU271" i="23916" s="1"/>
  <c r="CT291" i="23916"/>
  <c r="DB291" i="23916"/>
  <c r="CR180" i="23916"/>
  <c r="AH210" i="23916"/>
  <c r="AG211" i="23916"/>
  <c r="AH211" i="23916" s="1"/>
  <c r="CT210" i="23916"/>
  <c r="CS211" i="23916"/>
  <c r="CT211" i="23916" s="1"/>
  <c r="GR265" i="23916"/>
  <c r="GS265" i="23916" s="1"/>
  <c r="GT216" i="23916"/>
  <c r="GS216" i="23916"/>
  <c r="DP210" i="23916"/>
  <c r="DO211" i="23916"/>
  <c r="CL169" i="23916"/>
  <c r="FS208" i="23916"/>
  <c r="FR215" i="23916"/>
  <c r="FS215" i="23916" s="1"/>
  <c r="CN210" i="23916"/>
  <c r="CM211" i="23916"/>
  <c r="CN211" i="23916" s="1"/>
  <c r="DZ260" i="23916"/>
  <c r="GC239" i="23916"/>
  <c r="EP271" i="23916"/>
  <c r="EO273" i="23916"/>
  <c r="FY268" i="23916"/>
  <c r="X259" i="23916"/>
  <c r="AV271" i="23916"/>
  <c r="CF260" i="23916"/>
  <c r="DL271" i="23916"/>
  <c r="GH271" i="23916"/>
  <c r="GI271" i="23916" s="1"/>
  <c r="FQ259" i="23916"/>
  <c r="FP260" i="23916"/>
  <c r="FQ260" i="23916" s="1"/>
  <c r="FM239" i="23916"/>
  <c r="CD237" i="23916"/>
  <c r="DJ237" i="23916"/>
  <c r="EW494" i="23916"/>
  <c r="EW237" i="23916"/>
  <c r="EX236" i="23916"/>
  <c r="CF237" i="23916"/>
  <c r="DL237" i="23916"/>
  <c r="AL260" i="23916"/>
  <c r="BB271" i="23916"/>
  <c r="BA273" i="23916"/>
  <c r="CX260" i="23916"/>
  <c r="DN271" i="23916"/>
  <c r="DM273" i="23916"/>
  <c r="AA277" i="23916"/>
  <c r="FL273" i="23916"/>
  <c r="AA274" i="23916"/>
  <c r="AB274" i="23916" s="1"/>
  <c r="AB273" i="23916"/>
  <c r="FY266" i="23916"/>
  <c r="CM273" i="23916"/>
  <c r="CV273" i="23916" s="1"/>
  <c r="GO266" i="23916"/>
  <c r="BW295" i="23916"/>
  <c r="DC295" i="23916"/>
  <c r="DL295" i="23916" s="1"/>
  <c r="EI298" i="23916"/>
  <c r="EJ298" i="23916" s="1"/>
  <c r="EJ295" i="23916"/>
  <c r="EI297" i="23916"/>
  <c r="M295" i="23916"/>
  <c r="V295" i="23916" s="1"/>
  <c r="AS295" i="23916"/>
  <c r="BY295" i="23916"/>
  <c r="CH295" i="23916" s="1"/>
  <c r="DE295" i="23916"/>
  <c r="EK295" i="23916"/>
  <c r="GA430" i="23916"/>
  <c r="GE392" i="23916"/>
  <c r="GI430" i="23916"/>
  <c r="GA426" i="23916"/>
  <c r="GI428" i="23916"/>
  <c r="FU430" i="23916"/>
  <c r="GG429" i="23916"/>
  <c r="GF367" i="23916"/>
  <c r="GG367" i="23916" s="1"/>
  <c r="CT400" i="23916"/>
  <c r="CT427" i="23916"/>
  <c r="CT431" i="23916"/>
  <c r="DB431" i="23916"/>
  <c r="DV400" i="23916"/>
  <c r="DV427" i="23916"/>
  <c r="DV431" i="23916"/>
  <c r="ED429" i="23916"/>
  <c r="EC367" i="23916"/>
  <c r="ED367" i="23916" s="1"/>
  <c r="EL416" i="23916"/>
  <c r="EL427" i="23916"/>
  <c r="EL432" i="23916"/>
  <c r="DR400" i="23916"/>
  <c r="DR429" i="23916"/>
  <c r="DQ367" i="23916"/>
  <c r="DR367" i="23916" s="1"/>
  <c r="DR427" i="23916"/>
  <c r="BX431" i="23916"/>
  <c r="V390" i="23916"/>
  <c r="N390" i="23916"/>
  <c r="M392" i="23916"/>
  <c r="M330" i="23916"/>
  <c r="FJ293" i="23916"/>
  <c r="FK293" i="23916" s="1"/>
  <c r="GI160" i="23916"/>
  <c r="GC215" i="23916"/>
  <c r="EH149" i="23916"/>
  <c r="GH293" i="23916"/>
  <c r="GI293" i="23916" s="1"/>
  <c r="FQ293" i="23916"/>
  <c r="GR35" i="23916"/>
  <c r="CJ50" i="23916"/>
  <c r="FY208" i="23916"/>
  <c r="FW293" i="23916"/>
  <c r="FW60" i="23916" l="1"/>
  <c r="FY60" i="23916"/>
  <c r="AB54" i="23916"/>
  <c r="AJ54" i="23916"/>
  <c r="AA55" i="23916"/>
  <c r="FZ182" i="23916"/>
  <c r="BD211" i="23916"/>
  <c r="GU41" i="23916"/>
  <c r="GU33" i="23916"/>
  <c r="GV33" i="23916"/>
  <c r="GT34" i="23916"/>
  <c r="GU34" i="23916" s="1"/>
  <c r="X260" i="23916"/>
  <c r="FX273" i="23916"/>
  <c r="GG293" i="23916"/>
  <c r="FW31" i="23916"/>
  <c r="FU31" i="23916"/>
  <c r="FT40" i="23916"/>
  <c r="FT32" i="23916"/>
  <c r="GK60" i="23916"/>
  <c r="GM60" i="23916"/>
  <c r="GP174" i="23916"/>
  <c r="GQ174" i="23916" s="1"/>
  <c r="GJ277" i="23916"/>
  <c r="GJ274" i="23916"/>
  <c r="GJ8" i="23916"/>
  <c r="FX277" i="23916"/>
  <c r="FX274" i="23916"/>
  <c r="FH298" i="23916"/>
  <c r="FH297" i="23916"/>
  <c r="GL186" i="23916"/>
  <c r="GL183" i="23916"/>
  <c r="GL7" i="23916"/>
  <c r="GA273" i="23916"/>
  <c r="FZ277" i="23916"/>
  <c r="FZ274" i="23916"/>
  <c r="GA182" i="23916"/>
  <c r="FZ186" i="23916"/>
  <c r="FZ183" i="23916"/>
  <c r="DE298" i="23916"/>
  <c r="DF298" i="23916" s="1"/>
  <c r="DF295" i="23916"/>
  <c r="DE297" i="23916"/>
  <c r="EI447" i="23916"/>
  <c r="EJ297" i="23916"/>
  <c r="BW298" i="23916"/>
  <c r="BX295" i="23916"/>
  <c r="BW297" i="23916"/>
  <c r="DN273" i="23916"/>
  <c r="DM274" i="23916"/>
  <c r="DM277" i="23916"/>
  <c r="DM8" i="23916"/>
  <c r="P293" i="23916"/>
  <c r="O295" i="23916"/>
  <c r="EB120" i="23916"/>
  <c r="EA121" i="23916"/>
  <c r="FJ54" i="23916"/>
  <c r="FK50" i="23916"/>
  <c r="GX44" i="23916"/>
  <c r="GW44" i="23916"/>
  <c r="AM277" i="23916"/>
  <c r="AM274" i="23916"/>
  <c r="AN273" i="23916"/>
  <c r="BN273" i="23916"/>
  <c r="BM274" i="23916"/>
  <c r="BM277" i="23916"/>
  <c r="GZ237" i="23916"/>
  <c r="GY237" i="23916"/>
  <c r="EJ271" i="23916"/>
  <c r="GN271" i="23916"/>
  <c r="EI273" i="23916"/>
  <c r="FW215" i="23916"/>
  <c r="GM169" i="23916"/>
  <c r="EW201" i="23916"/>
  <c r="EX199" i="23916"/>
  <c r="DF182" i="23916"/>
  <c r="DE183" i="23916"/>
  <c r="DE186" i="23916"/>
  <c r="DE7" i="23916"/>
  <c r="GE295" i="23916"/>
  <c r="GD298" i="23916"/>
  <c r="GD297" i="23916"/>
  <c r="FE120" i="23916"/>
  <c r="FD121" i="23916"/>
  <c r="FE121" i="23916" s="1"/>
  <c r="GQ43" i="23916"/>
  <c r="GP45" i="23916"/>
  <c r="EN293" i="23916"/>
  <c r="EM295" i="23916"/>
  <c r="DZ367" i="23916"/>
  <c r="GG380" i="23916"/>
  <c r="GI380" i="23916"/>
  <c r="CU452" i="23916"/>
  <c r="CU305" i="23916"/>
  <c r="CU278" i="23916"/>
  <c r="AI452" i="23916"/>
  <c r="AI305" i="23916"/>
  <c r="AJ277" i="23916"/>
  <c r="AJ278" i="23916" s="1"/>
  <c r="AI278" i="23916"/>
  <c r="BJ273" i="23916"/>
  <c r="BI274" i="23916"/>
  <c r="BI277" i="23916"/>
  <c r="EB271" i="23916"/>
  <c r="GL271" i="23916"/>
  <c r="GM271" i="23916" s="1"/>
  <c r="EA273" i="23916"/>
  <c r="GP199" i="23916"/>
  <c r="FT186" i="23916"/>
  <c r="FT183" i="23916"/>
  <c r="GM347" i="23916"/>
  <c r="GO347" i="23916"/>
  <c r="DB273" i="23916"/>
  <c r="DA274" i="23916"/>
  <c r="DA277" i="23916"/>
  <c r="DA8" i="23916"/>
  <c r="EF211" i="23916"/>
  <c r="EN211" i="23916"/>
  <c r="EM186" i="23916"/>
  <c r="EN182" i="23916"/>
  <c r="EM183" i="23916"/>
  <c r="EM7" i="23916"/>
  <c r="CR7" i="23916"/>
  <c r="CQ10" i="23916"/>
  <c r="GH295" i="23916"/>
  <c r="GD54" i="23916"/>
  <c r="GE50" i="23916"/>
  <c r="FY215" i="23916"/>
  <c r="AQ452" i="23916"/>
  <c r="AQ305" i="23916"/>
  <c r="AR277" i="23916"/>
  <c r="AR278" i="23916" s="1"/>
  <c r="AQ278" i="23916"/>
  <c r="BR273" i="23916"/>
  <c r="BQ274" i="23916"/>
  <c r="BR274" i="23916" s="1"/>
  <c r="BQ277" i="23916"/>
  <c r="S186" i="23916"/>
  <c r="FJ182" i="23916"/>
  <c r="T182" i="23916"/>
  <c r="S183" i="23916"/>
  <c r="T183" i="23916" s="1"/>
  <c r="CD273" i="23916"/>
  <c r="CC274" i="23916"/>
  <c r="CC277" i="23916"/>
  <c r="AL182" i="23916"/>
  <c r="AK183" i="23916"/>
  <c r="AL183" i="23916" s="1"/>
  <c r="AK186" i="23916"/>
  <c r="BT183" i="23916"/>
  <c r="AM451" i="23916"/>
  <c r="AM304" i="23916"/>
  <c r="AM187" i="23916"/>
  <c r="AN186" i="23916"/>
  <c r="AN187" i="23916" s="1"/>
  <c r="GL295" i="23916"/>
  <c r="GM286" i="23916"/>
  <c r="FS120" i="23916"/>
  <c r="FR121" i="23916"/>
  <c r="GL54" i="23916"/>
  <c r="GM50" i="23916"/>
  <c r="CU447" i="23916"/>
  <c r="G452" i="23916"/>
  <c r="G305" i="23916"/>
  <c r="G278" i="23916"/>
  <c r="GH273" i="23916"/>
  <c r="FY271" i="23916"/>
  <c r="ET210" i="23916"/>
  <c r="ES211" i="23916"/>
  <c r="ET211" i="23916" s="1"/>
  <c r="FB451" i="23916"/>
  <c r="FB304" i="23916"/>
  <c r="FX186" i="23916"/>
  <c r="FX183" i="23916"/>
  <c r="FG120" i="23916"/>
  <c r="FF121" i="23916"/>
  <c r="FO103" i="23916"/>
  <c r="FL55" i="23916"/>
  <c r="FM54" i="23916"/>
  <c r="GB55" i="23916"/>
  <c r="GG359" i="23916"/>
  <c r="GE359" i="23916"/>
  <c r="DY447" i="23916"/>
  <c r="DZ297" i="23916"/>
  <c r="DG447" i="23916"/>
  <c r="DH297" i="23916"/>
  <c r="CA452" i="23916"/>
  <c r="CA305" i="23916"/>
  <c r="CA278" i="23916"/>
  <c r="DR273" i="23916"/>
  <c r="DQ274" i="23916"/>
  <c r="DQ277" i="23916"/>
  <c r="DQ8" i="23916"/>
  <c r="CT182" i="23916"/>
  <c r="CS183" i="23916"/>
  <c r="CS186" i="23916"/>
  <c r="CS7" i="23916"/>
  <c r="DN182" i="23916"/>
  <c r="DM183" i="23916"/>
  <c r="DN183" i="23916" s="1"/>
  <c r="DM186" i="23916"/>
  <c r="DM7" i="23916"/>
  <c r="BM451" i="23916"/>
  <c r="BM304" i="23916"/>
  <c r="BM187" i="23916"/>
  <c r="BN186" i="23916"/>
  <c r="BN187" i="23916" s="1"/>
  <c r="ED211" i="23916"/>
  <c r="FO169" i="23916"/>
  <c r="FJ295" i="23916"/>
  <c r="FS260" i="23916"/>
  <c r="CT367" i="23916"/>
  <c r="GQ404" i="23916"/>
  <c r="GR404" i="23916"/>
  <c r="BI298" i="23916"/>
  <c r="BJ298" i="23916" s="1"/>
  <c r="BJ295" i="23916"/>
  <c r="BI297" i="23916"/>
  <c r="BG452" i="23916"/>
  <c r="BG305" i="23916"/>
  <c r="BG278" i="23916"/>
  <c r="ET224" i="23916"/>
  <c r="EU224" i="23916"/>
  <c r="DZ211" i="23916"/>
  <c r="AV211" i="23916"/>
  <c r="G451" i="23916"/>
  <c r="G304" i="23916"/>
  <c r="G187" i="23916"/>
  <c r="GM293" i="23916"/>
  <c r="DS55" i="23916"/>
  <c r="DT54" i="23916"/>
  <c r="BG55" i="23916"/>
  <c r="BH54" i="23916"/>
  <c r="DJ367" i="23916"/>
  <c r="DL367" i="23916"/>
  <c r="GR411" i="23916"/>
  <c r="GQ411" i="23916"/>
  <c r="CI277" i="23916"/>
  <c r="CI274" i="23916"/>
  <c r="CJ274" i="23916" s="1"/>
  <c r="CJ273" i="23916"/>
  <c r="W452" i="23916"/>
  <c r="W305" i="23916"/>
  <c r="W278" i="23916"/>
  <c r="AH273" i="23916"/>
  <c r="AG274" i="23916"/>
  <c r="AG277" i="23916"/>
  <c r="EL273" i="23916"/>
  <c r="EK274" i="23916"/>
  <c r="EK277" i="23916"/>
  <c r="EK8" i="23916"/>
  <c r="EV201" i="23916"/>
  <c r="EU205" i="23916"/>
  <c r="EV205" i="23916" s="1"/>
  <c r="EL182" i="23916"/>
  <c r="EK183" i="23916"/>
  <c r="EK186" i="23916"/>
  <c r="EK7" i="23916"/>
  <c r="AT120" i="23916"/>
  <c r="AS121" i="23916"/>
  <c r="AT121" i="23916" s="1"/>
  <c r="GO102" i="23916"/>
  <c r="GN103" i="23916"/>
  <c r="GO103" i="23916" s="1"/>
  <c r="EC447" i="23916"/>
  <c r="ED297" i="23916"/>
  <c r="BR298" i="23916"/>
  <c r="CP273" i="23916"/>
  <c r="CO274" i="23916"/>
  <c r="CO277" i="23916"/>
  <c r="CO8" i="23916"/>
  <c r="CP8" i="23916" s="1"/>
  <c r="FH277" i="23916"/>
  <c r="FH274" i="23916"/>
  <c r="FI274" i="23916" s="1"/>
  <c r="FI273" i="23916"/>
  <c r="AP211" i="23916"/>
  <c r="EE186" i="23916"/>
  <c r="EF182" i="23916"/>
  <c r="EE183" i="23916"/>
  <c r="EF183" i="23916" s="1"/>
  <c r="EE7" i="23916"/>
  <c r="AB182" i="23916"/>
  <c r="BZ211" i="23916"/>
  <c r="DT120" i="23916"/>
  <c r="DS121" i="23916"/>
  <c r="DT121" i="23916" s="1"/>
  <c r="EL107" i="23916"/>
  <c r="GK352" i="23916"/>
  <c r="GM352" i="23916"/>
  <c r="BV273" i="23916"/>
  <c r="BU274" i="23916"/>
  <c r="BV274" i="23916" s="1"/>
  <c r="BU277" i="23916"/>
  <c r="BF211" i="23916"/>
  <c r="FW180" i="23916"/>
  <c r="CB183" i="23916"/>
  <c r="O451" i="23916"/>
  <c r="O304" i="23916"/>
  <c r="O187" i="23916"/>
  <c r="P186" i="23916"/>
  <c r="P187" i="23916" s="1"/>
  <c r="T121" i="23916"/>
  <c r="EF107" i="23916"/>
  <c r="EH118" i="23916"/>
  <c r="GF55" i="23916"/>
  <c r="GG54" i="23916"/>
  <c r="ED55" i="23916"/>
  <c r="GQ345" i="23916"/>
  <c r="GR345" i="23916"/>
  <c r="GU307" i="23916"/>
  <c r="GV307" i="23916"/>
  <c r="GG260" i="23916"/>
  <c r="DZ273" i="23916"/>
  <c r="DY274" i="23916"/>
  <c r="DZ274" i="23916" s="1"/>
  <c r="DY277" i="23916"/>
  <c r="DY8" i="23916"/>
  <c r="DZ8" i="23916" s="1"/>
  <c r="EP182" i="23916"/>
  <c r="EO183" i="23916"/>
  <c r="EO186" i="23916"/>
  <c r="EO7" i="23916"/>
  <c r="DJ182" i="23916"/>
  <c r="DI183" i="23916"/>
  <c r="DJ183" i="23916" s="1"/>
  <c r="DI186" i="23916"/>
  <c r="DI7" i="23916"/>
  <c r="FS137" i="23916"/>
  <c r="GJ55" i="23916"/>
  <c r="Z55" i="23916"/>
  <c r="ET237" i="23916"/>
  <c r="AR211" i="23916"/>
  <c r="DV182" i="23916"/>
  <c r="DU183" i="23916"/>
  <c r="DV183" i="23916" s="1"/>
  <c r="DU186" i="23916"/>
  <c r="DU7" i="23916"/>
  <c r="BI451" i="23916"/>
  <c r="BI304" i="23916"/>
  <c r="BI187" i="23916"/>
  <c r="V211" i="23916"/>
  <c r="GM210" i="23916"/>
  <c r="GL211" i="23916"/>
  <c r="GM211" i="23916" s="1"/>
  <c r="FY169" i="23916"/>
  <c r="GA293" i="23916"/>
  <c r="X121" i="23916"/>
  <c r="EN120" i="23916"/>
  <c r="EM121" i="23916"/>
  <c r="BR55" i="23916"/>
  <c r="AV54" i="23916"/>
  <c r="AU55" i="23916"/>
  <c r="CD55" i="23916"/>
  <c r="DF273" i="23916"/>
  <c r="DE274" i="23916"/>
  <c r="DE277" i="23916"/>
  <c r="DE8" i="23916"/>
  <c r="ER237" i="23916"/>
  <c r="DT211" i="23916"/>
  <c r="FF452" i="23916"/>
  <c r="FF305" i="23916"/>
  <c r="FP186" i="23916"/>
  <c r="FP183" i="23916"/>
  <c r="CZ367" i="23916"/>
  <c r="ET392" i="23916"/>
  <c r="EU392" i="23916"/>
  <c r="DI447" i="23916"/>
  <c r="AW298" i="23916"/>
  <c r="AX298" i="23916" s="1"/>
  <c r="AX295" i="23916"/>
  <c r="AW297" i="23916"/>
  <c r="CR274" i="23916"/>
  <c r="BK452" i="23916"/>
  <c r="BK305" i="23916"/>
  <c r="BK278" i="23916"/>
  <c r="Z273" i="23916"/>
  <c r="Y274" i="23916"/>
  <c r="Y277" i="23916"/>
  <c r="ER210" i="23916"/>
  <c r="EQ211" i="23916"/>
  <c r="ER211" i="23916" s="1"/>
  <c r="EQ206" i="23916"/>
  <c r="ER206" i="23916" s="1"/>
  <c r="BL211" i="23916"/>
  <c r="DB183" i="23916"/>
  <c r="AO451" i="23916"/>
  <c r="AO304" i="23916"/>
  <c r="AO187" i="23916"/>
  <c r="AP186" i="23916"/>
  <c r="AP187" i="23916" s="1"/>
  <c r="Z183" i="23916"/>
  <c r="AL211" i="23916"/>
  <c r="FS169" i="23916"/>
  <c r="GO175" i="23916"/>
  <c r="FZ295" i="23916"/>
  <c r="AO447" i="23916"/>
  <c r="AP297" i="23916"/>
  <c r="N183" i="23916"/>
  <c r="DP298" i="23916"/>
  <c r="AI447" i="23916"/>
  <c r="DT274" i="23916"/>
  <c r="GO293" i="23916"/>
  <c r="EJ121" i="23916"/>
  <c r="BY451" i="23916"/>
  <c r="BY304" i="23916"/>
  <c r="BY187" i="23916"/>
  <c r="AT183" i="23916"/>
  <c r="CK447" i="23916"/>
  <c r="DL183" i="23916"/>
  <c r="W447" i="23916"/>
  <c r="C452" i="23916"/>
  <c r="C305" i="23916"/>
  <c r="C278" i="23916"/>
  <c r="Y447" i="23916"/>
  <c r="FB452" i="23916"/>
  <c r="FB305" i="23916"/>
  <c r="CN7" i="23916"/>
  <c r="CM451" i="23916"/>
  <c r="CM304" i="23916"/>
  <c r="CN186" i="23916"/>
  <c r="CM187" i="23916"/>
  <c r="BY298" i="23916"/>
  <c r="BZ298" i="23916" s="1"/>
  <c r="BZ295" i="23916"/>
  <c r="BY297" i="23916"/>
  <c r="EX237" i="23916"/>
  <c r="AI186" i="23916"/>
  <c r="FN182" i="23916"/>
  <c r="FQ182" i="23916" s="1"/>
  <c r="AJ182" i="23916"/>
  <c r="AI183" i="23916"/>
  <c r="AJ183" i="23916" s="1"/>
  <c r="DC55" i="23916"/>
  <c r="DD54" i="23916"/>
  <c r="AQ55" i="23916"/>
  <c r="AR55" i="23916" s="1"/>
  <c r="AR54" i="23916"/>
  <c r="EE452" i="23916"/>
  <c r="EE305" i="23916"/>
  <c r="EF277" i="23916"/>
  <c r="EF278" i="23916" s="1"/>
  <c r="EE278" i="23916"/>
  <c r="ED273" i="23916"/>
  <c r="EC274" i="23916"/>
  <c r="EC277" i="23916"/>
  <c r="EC8" i="23916"/>
  <c r="DX120" i="23916"/>
  <c r="DW121" i="23916"/>
  <c r="DX121" i="23916" s="1"/>
  <c r="ET97" i="23916"/>
  <c r="EU97" i="23916"/>
  <c r="CH298" i="23916"/>
  <c r="U447" i="23916"/>
  <c r="DB211" i="23916"/>
  <c r="GO160" i="23916"/>
  <c r="EJ107" i="23916"/>
  <c r="DZ54" i="23916"/>
  <c r="DY55" i="23916"/>
  <c r="DZ55" i="23916" s="1"/>
  <c r="DK55" i="23916"/>
  <c r="DL55" i="23916" s="1"/>
  <c r="DL54" i="23916"/>
  <c r="AY55" i="23916"/>
  <c r="AZ55" i="23916" s="1"/>
  <c r="AZ54" i="23916"/>
  <c r="GL118" i="23916"/>
  <c r="GL107" i="23916"/>
  <c r="GO107" i="23916" s="1"/>
  <c r="GM106" i="23916"/>
  <c r="GL120" i="23916"/>
  <c r="FL211" i="23916"/>
  <c r="FM211" i="23916" s="1"/>
  <c r="FM210" i="23916"/>
  <c r="GN186" i="23916"/>
  <c r="GO182" i="23916"/>
  <c r="GN183" i="23916"/>
  <c r="GO183" i="23916" s="1"/>
  <c r="GN7" i="23916"/>
  <c r="AE451" i="23916"/>
  <c r="AE304" i="23916"/>
  <c r="AE187" i="23916"/>
  <c r="AF186" i="23916"/>
  <c r="AF187" i="23916" s="1"/>
  <c r="GR473" i="23916"/>
  <c r="GT127" i="23916"/>
  <c r="GS127" i="23916"/>
  <c r="GR128" i="23916"/>
  <c r="GR40" i="23916"/>
  <c r="GS40" i="23916" s="1"/>
  <c r="GT29" i="23916"/>
  <c r="GS29" i="23916"/>
  <c r="ET356" i="23916"/>
  <c r="ES372" i="23916"/>
  <c r="P271" i="23916"/>
  <c r="O273" i="23916"/>
  <c r="CL182" i="23916"/>
  <c r="CK183" i="23916"/>
  <c r="CL183" i="23916" s="1"/>
  <c r="CK186" i="23916"/>
  <c r="DL211" i="23916"/>
  <c r="FP55" i="23916"/>
  <c r="EG298" i="23916"/>
  <c r="EH298" i="23916" s="1"/>
  <c r="EH295" i="23916"/>
  <c r="EG297" i="23916"/>
  <c r="CP182" i="23916"/>
  <c r="CO183" i="23916"/>
  <c r="CO186" i="23916"/>
  <c r="CO7" i="23916"/>
  <c r="V182" i="23916"/>
  <c r="U183" i="23916"/>
  <c r="V183" i="23916" s="1"/>
  <c r="U186" i="23916"/>
  <c r="BC451" i="23916"/>
  <c r="BC304" i="23916"/>
  <c r="BC187" i="23916"/>
  <c r="BD186" i="23916"/>
  <c r="BD187" i="23916" s="1"/>
  <c r="C451" i="23916"/>
  <c r="C304" i="23916"/>
  <c r="C187" i="23916"/>
  <c r="DH54" i="23916"/>
  <c r="DG55" i="23916"/>
  <c r="EP367" i="23916"/>
  <c r="EA447" i="23916"/>
  <c r="DK452" i="23916"/>
  <c r="DK305" i="23916"/>
  <c r="DK278" i="23916"/>
  <c r="N273" i="23916"/>
  <c r="M274" i="23916"/>
  <c r="N274" i="23916" s="1"/>
  <c r="M277" i="23916"/>
  <c r="GO259" i="23916"/>
  <c r="GN260" i="23916"/>
  <c r="GO260" i="23916" s="1"/>
  <c r="BH211" i="23916"/>
  <c r="DJ211" i="23916"/>
  <c r="FH211" i="23916"/>
  <c r="FI210" i="23916"/>
  <c r="FD451" i="23916"/>
  <c r="FD304" i="23916"/>
  <c r="FE186" i="23916"/>
  <c r="K451" i="23916"/>
  <c r="K304" i="23916"/>
  <c r="K187" i="23916"/>
  <c r="L186" i="23916"/>
  <c r="L187" i="23916" s="1"/>
  <c r="EQ290" i="23916"/>
  <c r="ER290" i="23916" s="1"/>
  <c r="EQ178" i="23916"/>
  <c r="EQ156" i="23916"/>
  <c r="ER153" i="23916"/>
  <c r="FU120" i="23916"/>
  <c r="FT121" i="23916"/>
  <c r="FU121" i="23916" s="1"/>
  <c r="GA137" i="23916"/>
  <c r="GC137" i="23916"/>
  <c r="FM50" i="23916"/>
  <c r="AG447" i="23916"/>
  <c r="AH297" i="23916"/>
  <c r="DG452" i="23916"/>
  <c r="DG305" i="23916"/>
  <c r="DG278" i="23916"/>
  <c r="AV273" i="23916"/>
  <c r="BT298" i="23916"/>
  <c r="CC451" i="23916"/>
  <c r="CC304" i="23916"/>
  <c r="CC187" i="23916"/>
  <c r="CD186" i="23916"/>
  <c r="CD187" i="23916" s="1"/>
  <c r="Q451" i="23916"/>
  <c r="Q304" i="23916"/>
  <c r="Q187" i="23916"/>
  <c r="R186" i="23916"/>
  <c r="R187" i="23916" s="1"/>
  <c r="I451" i="23916"/>
  <c r="I304" i="23916"/>
  <c r="I187" i="23916"/>
  <c r="DV55" i="23916"/>
  <c r="BJ55" i="23916"/>
  <c r="FW120" i="23916"/>
  <c r="BL54" i="23916"/>
  <c r="BK55" i="23916"/>
  <c r="BL55" i="23916" s="1"/>
  <c r="BV55" i="23916"/>
  <c r="AC298" i="23916"/>
  <c r="AD298" i="23916" s="1"/>
  <c r="AD295" i="23916"/>
  <c r="AC297" i="23916"/>
  <c r="AL297" i="23916" s="1"/>
  <c r="EN271" i="23916"/>
  <c r="EM273" i="23916"/>
  <c r="GE121" i="23916"/>
  <c r="FZ54" i="23916"/>
  <c r="GC54" i="23916" s="1"/>
  <c r="GA50" i="23916"/>
  <c r="EB367" i="23916"/>
  <c r="BC277" i="23916"/>
  <c r="BC274" i="23916"/>
  <c r="BD274" i="23916" s="1"/>
  <c r="BD273" i="23916"/>
  <c r="CT273" i="23916"/>
  <c r="CS274" i="23916"/>
  <c r="CS277" i="23916"/>
  <c r="CS8" i="23916"/>
  <c r="CT8" i="23916" s="1"/>
  <c r="GR38" i="23916"/>
  <c r="GS38" i="23916" s="1"/>
  <c r="EH54" i="23916"/>
  <c r="EG55" i="23916"/>
  <c r="EP54" i="23916"/>
  <c r="GN55" i="23916"/>
  <c r="GO54" i="23916"/>
  <c r="DF367" i="23916"/>
  <c r="AK447" i="23916"/>
  <c r="BP274" i="23916"/>
  <c r="AY447" i="23916"/>
  <c r="GC271" i="23916"/>
  <c r="CY186" i="23916"/>
  <c r="CZ182" i="23916"/>
  <c r="CY183" i="23916"/>
  <c r="CZ183" i="23916" s="1"/>
  <c r="CY7" i="23916"/>
  <c r="AA451" i="23916"/>
  <c r="AA304" i="23916"/>
  <c r="AA187" i="23916"/>
  <c r="AB186" i="23916"/>
  <c r="AB187" i="23916" s="1"/>
  <c r="AL121" i="23916"/>
  <c r="GH54" i="23916"/>
  <c r="GI50" i="23916"/>
  <c r="EL118" i="23916"/>
  <c r="CU55" i="23916"/>
  <c r="CV54" i="23916"/>
  <c r="GX200" i="23916"/>
  <c r="GW200" i="23916"/>
  <c r="GW195" i="23916"/>
  <c r="GX195" i="23916"/>
  <c r="GF182" i="23916"/>
  <c r="AU451" i="23916"/>
  <c r="AU304" i="23916"/>
  <c r="AU187" i="23916"/>
  <c r="AV186" i="23916"/>
  <c r="AV187" i="23916" s="1"/>
  <c r="EF118" i="23916"/>
  <c r="EH120" i="23916"/>
  <c r="EG121" i="23916"/>
  <c r="GG50" i="23916"/>
  <c r="BD55" i="23916"/>
  <c r="GO118" i="23916"/>
  <c r="BO298" i="23916"/>
  <c r="BP295" i="23916"/>
  <c r="BO297" i="23916"/>
  <c r="X271" i="23916"/>
  <c r="AB211" i="23916"/>
  <c r="AY186" i="23916"/>
  <c r="FR182" i="23916"/>
  <c r="AZ182" i="23916"/>
  <c r="AY183" i="23916"/>
  <c r="AZ183" i="23916" s="1"/>
  <c r="CV211" i="23916"/>
  <c r="AJ211" i="23916"/>
  <c r="FM120" i="23916"/>
  <c r="FL121" i="23916"/>
  <c r="FM121" i="23916" s="1"/>
  <c r="GK50" i="23916"/>
  <c r="CI298" i="23916"/>
  <c r="CJ298" i="23916" s="1"/>
  <c r="CJ295" i="23916"/>
  <c r="CI297" i="23916"/>
  <c r="AX273" i="23916"/>
  <c r="AW274" i="23916"/>
  <c r="AW277" i="23916"/>
  <c r="EV237" i="23916"/>
  <c r="AD182" i="23916"/>
  <c r="FG180" i="23916"/>
  <c r="FF182" i="23916"/>
  <c r="GX194" i="23916"/>
  <c r="GW194" i="23916"/>
  <c r="FV298" i="23916"/>
  <c r="FV297" i="23916"/>
  <c r="EN107" i="23916"/>
  <c r="FV54" i="23916"/>
  <c r="FW50" i="23916"/>
  <c r="DK447" i="23916"/>
  <c r="T274" i="23916"/>
  <c r="FO271" i="23916"/>
  <c r="CJ211" i="23916"/>
  <c r="DR182" i="23916"/>
  <c r="DQ183" i="23916"/>
  <c r="DR183" i="23916" s="1"/>
  <c r="DQ186" i="23916"/>
  <c r="DQ7" i="23916"/>
  <c r="GE180" i="23916"/>
  <c r="AR182" i="23916"/>
  <c r="FO120" i="23916"/>
  <c r="FN121" i="23916"/>
  <c r="FO121" i="23916" s="1"/>
  <c r="GX31" i="23916"/>
  <c r="GV32" i="23916"/>
  <c r="GW32" i="23916" s="1"/>
  <c r="GW31" i="23916"/>
  <c r="DV120" i="23916"/>
  <c r="DU121" i="23916"/>
  <c r="DV121" i="23916" s="1"/>
  <c r="DN367" i="23916"/>
  <c r="Q298" i="23916"/>
  <c r="R298" i="23916" s="1"/>
  <c r="R295" i="23916"/>
  <c r="Q297" i="23916"/>
  <c r="CR298" i="23916"/>
  <c r="DW452" i="23916"/>
  <c r="DW305" i="23916"/>
  <c r="DW278" i="23916"/>
  <c r="CQ452" i="23916"/>
  <c r="CQ305" i="23916"/>
  <c r="CR277" i="23916"/>
  <c r="CR278" i="23916" s="1"/>
  <c r="CQ278" i="23916"/>
  <c r="AE277" i="23916"/>
  <c r="AE274" i="23916"/>
  <c r="AF274" i="23916" s="1"/>
  <c r="AF273" i="23916"/>
  <c r="EJ211" i="23916"/>
  <c r="DB182" i="23916"/>
  <c r="BE451" i="23916"/>
  <c r="BE304" i="23916"/>
  <c r="BE187" i="23916"/>
  <c r="BF186" i="23916"/>
  <c r="BF187" i="23916" s="1"/>
  <c r="AP183" i="23916"/>
  <c r="DT7" i="23916"/>
  <c r="DS10" i="23916"/>
  <c r="DS451" i="23916"/>
  <c r="DS304" i="23916"/>
  <c r="DT186" i="23916"/>
  <c r="DS187" i="23916"/>
  <c r="BU447" i="23916"/>
  <c r="BV297" i="23916"/>
  <c r="CY447" i="23916"/>
  <c r="CZ297" i="23916"/>
  <c r="DU447" i="23916"/>
  <c r="EJ120" i="23916"/>
  <c r="AT182" i="23916"/>
  <c r="BX274" i="23916"/>
  <c r="AV298" i="23916"/>
  <c r="BE447" i="23916"/>
  <c r="BF297" i="23916"/>
  <c r="Z295" i="23916"/>
  <c r="DH182" i="23916"/>
  <c r="DW451" i="23916"/>
  <c r="DW304" i="23916"/>
  <c r="DW187" i="23916"/>
  <c r="I452" i="23916"/>
  <c r="I305" i="23916"/>
  <c r="I278" i="23916"/>
  <c r="CN183" i="23916"/>
  <c r="EB7" i="23916"/>
  <c r="EA451" i="23916"/>
  <c r="EA304" i="23916"/>
  <c r="EB186" i="23916"/>
  <c r="EA187" i="23916"/>
  <c r="EB187" i="23916" s="1"/>
  <c r="V330" i="23916"/>
  <c r="N330" i="23916"/>
  <c r="AS298" i="23916"/>
  <c r="AT298" i="23916" s="1"/>
  <c r="AT295" i="23916"/>
  <c r="AS297" i="23916"/>
  <c r="CM277" i="23916"/>
  <c r="GB273" i="23916"/>
  <c r="CM274" i="23916"/>
  <c r="CN274" i="23916" s="1"/>
  <c r="CN273" i="23916"/>
  <c r="CM8" i="23916"/>
  <c r="CN8" i="23916" s="1"/>
  <c r="FL277" i="23916"/>
  <c r="FL274" i="23916"/>
  <c r="EP273" i="23916"/>
  <c r="EO274" i="23916"/>
  <c r="EO277" i="23916"/>
  <c r="EO8" i="23916"/>
  <c r="GV216" i="23916"/>
  <c r="GT265" i="23916"/>
  <c r="GU265" i="23916" s="1"/>
  <c r="GU216" i="23916"/>
  <c r="GN295" i="23916"/>
  <c r="GO286" i="23916"/>
  <c r="GZ55" i="23916"/>
  <c r="GY55" i="23916"/>
  <c r="S392" i="23916"/>
  <c r="T392" i="23916" s="1"/>
  <c r="T390" i="23916"/>
  <c r="S330" i="23916"/>
  <c r="T330" i="23916" s="1"/>
  <c r="ED120" i="23916"/>
  <c r="EC121" i="23916"/>
  <c r="ED121" i="23916" s="1"/>
  <c r="CY277" i="23916"/>
  <c r="CY274" i="23916"/>
  <c r="CZ274" i="23916" s="1"/>
  <c r="CZ273" i="23916"/>
  <c r="CY8" i="23916"/>
  <c r="CZ8" i="23916" s="1"/>
  <c r="FU215" i="23916"/>
  <c r="FK211" i="23916"/>
  <c r="DM298" i="23916"/>
  <c r="DN298" i="23916" s="1"/>
  <c r="DN295" i="23916"/>
  <c r="DM297" i="23916"/>
  <c r="DV297" i="23916" s="1"/>
  <c r="BA447" i="23916"/>
  <c r="BB297" i="23916"/>
  <c r="CV274" i="23916"/>
  <c r="AJ274" i="23916"/>
  <c r="DV273" i="23916"/>
  <c r="DU274" i="23916"/>
  <c r="DV274" i="23916" s="1"/>
  <c r="DU277" i="23916"/>
  <c r="DU8" i="23916"/>
  <c r="DV8" i="23916" s="1"/>
  <c r="S447" i="23916"/>
  <c r="GK271" i="23916"/>
  <c r="DO186" i="23916"/>
  <c r="DX186" i="23916" s="1"/>
  <c r="DP182" i="23916"/>
  <c r="DO183" i="23916"/>
  <c r="DP183" i="23916" s="1"/>
  <c r="DO7" i="23916"/>
  <c r="BG451" i="23916"/>
  <c r="BG304" i="23916"/>
  <c r="BG187" i="23916"/>
  <c r="BH186" i="23916"/>
  <c r="BH187" i="23916" s="1"/>
  <c r="EJ118" i="23916"/>
  <c r="AN54" i="23916"/>
  <c r="AM55" i="23916"/>
  <c r="AN55" i="23916" s="1"/>
  <c r="AP273" i="23916"/>
  <c r="AO274" i="23916"/>
  <c r="AP274" i="23916" s="1"/>
  <c r="AO277" i="23916"/>
  <c r="AM447" i="23916"/>
  <c r="AN297" i="23916"/>
  <c r="FS210" i="23916"/>
  <c r="FR211" i="23916"/>
  <c r="FS211" i="23916" s="1"/>
  <c r="BK451" i="23916"/>
  <c r="BK304" i="23916"/>
  <c r="BK187" i="23916"/>
  <c r="BL186" i="23916"/>
  <c r="BL187" i="23916" s="1"/>
  <c r="GQ35" i="23916"/>
  <c r="GP37" i="23916"/>
  <c r="GQ37" i="23916" s="1"/>
  <c r="AX120" i="23916"/>
  <c r="AW121" i="23916"/>
  <c r="ET352" i="23916"/>
  <c r="ES354" i="23916"/>
  <c r="EU352" i="23916"/>
  <c r="EW357" i="23916"/>
  <c r="EU356" i="23916"/>
  <c r="EV356" i="23916" s="1"/>
  <c r="EV357" i="23916"/>
  <c r="AR274" i="23916"/>
  <c r="FP298" i="23916"/>
  <c r="FP297" i="23916"/>
  <c r="GT112" i="23916"/>
  <c r="GU112" i="23916" s="1"/>
  <c r="GV61" i="23916"/>
  <c r="GU61" i="23916"/>
  <c r="DA298" i="23916"/>
  <c r="DB298" i="23916" s="1"/>
  <c r="DB295" i="23916"/>
  <c r="DA297" i="23916"/>
  <c r="GO301" i="23916"/>
  <c r="BR182" i="23916"/>
  <c r="BQ183" i="23916"/>
  <c r="BR183" i="23916" s="1"/>
  <c r="BQ186" i="23916"/>
  <c r="BS451" i="23916"/>
  <c r="BS304" i="23916"/>
  <c r="BS187" i="23916"/>
  <c r="BT186" i="23916"/>
  <c r="BT187" i="23916" s="1"/>
  <c r="AN183" i="23916"/>
  <c r="FF54" i="23916"/>
  <c r="FG50" i="23916"/>
  <c r="CH55" i="23916"/>
  <c r="ES488" i="23916"/>
  <c r="ES49" i="23916"/>
  <c r="ET49" i="23916" s="1"/>
  <c r="ET45" i="23916"/>
  <c r="AY277" i="23916"/>
  <c r="FR273" i="23916"/>
  <c r="AY274" i="23916"/>
  <c r="AZ274" i="23916" s="1"/>
  <c r="AZ273" i="23916"/>
  <c r="BK447" i="23916"/>
  <c r="GR504" i="23916"/>
  <c r="GR199" i="23916"/>
  <c r="GS197" i="23916"/>
  <c r="BW451" i="23916"/>
  <c r="BW304" i="23916"/>
  <c r="BW187" i="23916"/>
  <c r="CR367" i="23916"/>
  <c r="BM447" i="23916"/>
  <c r="BN297" i="23916"/>
  <c r="DH8" i="23916"/>
  <c r="AV274" i="23916"/>
  <c r="BF273" i="23916"/>
  <c r="BE274" i="23916"/>
  <c r="BF274" i="23916" s="1"/>
  <c r="BE277" i="23916"/>
  <c r="ED182" i="23916"/>
  <c r="EC183" i="23916"/>
  <c r="ED183" i="23916" s="1"/>
  <c r="EC186" i="23916"/>
  <c r="EC7" i="23916"/>
  <c r="AG451" i="23916"/>
  <c r="AG304" i="23916"/>
  <c r="AG187" i="23916"/>
  <c r="AH186" i="23916"/>
  <c r="AH187" i="23916" s="1"/>
  <c r="BR211" i="23916"/>
  <c r="FW137" i="23916"/>
  <c r="FY137" i="23916"/>
  <c r="DB367" i="23916"/>
  <c r="GZ344" i="23916"/>
  <c r="GY344" i="23916"/>
  <c r="DS298" i="23916"/>
  <c r="DT298" i="23916" s="1"/>
  <c r="DT295" i="23916"/>
  <c r="DS297" i="23916"/>
  <c r="EB297" i="23916" s="1"/>
  <c r="V273" i="23916"/>
  <c r="U274" i="23916"/>
  <c r="V274" i="23916" s="1"/>
  <c r="U277" i="23916"/>
  <c r="EX210" i="23916"/>
  <c r="EW211" i="23916"/>
  <c r="EX211" i="23916" s="1"/>
  <c r="CP293" i="23916"/>
  <c r="CO295" i="23916"/>
  <c r="FD392" i="23916"/>
  <c r="FE390" i="23916"/>
  <c r="FD330" i="23916"/>
  <c r="FG390" i="23916"/>
  <c r="CM55" i="23916"/>
  <c r="CN54" i="23916"/>
  <c r="FD277" i="23916"/>
  <c r="FD274" i="23916"/>
  <c r="FE274" i="23916" s="1"/>
  <c r="FE273" i="23916"/>
  <c r="FN295" i="23916"/>
  <c r="FQ295" i="23916" s="1"/>
  <c r="GT38" i="23916"/>
  <c r="GU38" i="23916" s="1"/>
  <c r="GU30" i="23916"/>
  <c r="GV30" i="23916"/>
  <c r="GO120" i="23916"/>
  <c r="GN121" i="23916"/>
  <c r="GO50" i="23916"/>
  <c r="CB54" i="23916"/>
  <c r="CA55" i="23916"/>
  <c r="CJ55" i="23916" s="1"/>
  <c r="BQ447" i="23916"/>
  <c r="BR297" i="23916"/>
  <c r="AL295" i="23916"/>
  <c r="FV273" i="23916"/>
  <c r="FY273" i="23916" s="1"/>
  <c r="AD273" i="23916"/>
  <c r="AC274" i="23916"/>
  <c r="AC277" i="23916"/>
  <c r="FO211" i="23916"/>
  <c r="ES201" i="23916"/>
  <c r="ET199" i="23916"/>
  <c r="FL298" i="23916"/>
  <c r="FM295" i="23916"/>
  <c r="FL297" i="23916"/>
  <c r="AB183" i="23916"/>
  <c r="EL120" i="23916"/>
  <c r="EK121" i="23916"/>
  <c r="EL121" i="23916" s="1"/>
  <c r="AD55" i="23916"/>
  <c r="CZ54" i="23916"/>
  <c r="CY55" i="23916"/>
  <c r="AA298" i="23916"/>
  <c r="AB298" i="23916" s="1"/>
  <c r="AB295" i="23916"/>
  <c r="AA297" i="23916"/>
  <c r="GN211" i="23916"/>
  <c r="GO210" i="23916"/>
  <c r="GZ210" i="23916"/>
  <c r="GB211" i="23916"/>
  <c r="GC211" i="23916" s="1"/>
  <c r="GC210" i="23916"/>
  <c r="GC169" i="23916"/>
  <c r="CA451" i="23916"/>
  <c r="CA304" i="23916"/>
  <c r="CA187" i="23916"/>
  <c r="CB186" i="23916"/>
  <c r="CB187" i="23916" s="1"/>
  <c r="P183" i="23916"/>
  <c r="FS295" i="23916"/>
  <c r="FR298" i="23916"/>
  <c r="FS298" i="23916" s="1"/>
  <c r="FR297" i="23916"/>
  <c r="AJ121" i="23916"/>
  <c r="AP120" i="23916"/>
  <c r="AO121" i="23916"/>
  <c r="AP121" i="23916" s="1"/>
  <c r="CR54" i="23916"/>
  <c r="CQ55" i="23916"/>
  <c r="CR55" i="23916" s="1"/>
  <c r="GU26" i="23916"/>
  <c r="GT27" i="23916"/>
  <c r="GU27" i="23916" s="1"/>
  <c r="GV26" i="23916"/>
  <c r="CE451" i="23916"/>
  <c r="CE304" i="23916"/>
  <c r="CE187" i="23916"/>
  <c r="CF186" i="23916"/>
  <c r="GG103" i="23916"/>
  <c r="GO106" i="23916"/>
  <c r="GE367" i="23916"/>
  <c r="EW453" i="23916"/>
  <c r="EW457" i="23916"/>
  <c r="EX308" i="23916"/>
  <c r="EW9" i="23916"/>
  <c r="EX9" i="23916" s="1"/>
  <c r="GP308" i="23916"/>
  <c r="K452" i="23916"/>
  <c r="K305" i="23916"/>
  <c r="L277" i="23916"/>
  <c r="L278" i="23916" s="1"/>
  <c r="K278" i="23916"/>
  <c r="AL273" i="23916"/>
  <c r="AK274" i="23916"/>
  <c r="AL274" i="23916" s="1"/>
  <c r="AK277" i="23916"/>
  <c r="EH211" i="23916"/>
  <c r="DZ182" i="23916"/>
  <c r="DY183" i="23916"/>
  <c r="DZ183" i="23916" s="1"/>
  <c r="DY186" i="23916"/>
  <c r="DY7" i="23916"/>
  <c r="GF295" i="23916"/>
  <c r="GG286" i="23916"/>
  <c r="FX55" i="23916"/>
  <c r="FY54" i="23916"/>
  <c r="EV70" i="23916"/>
  <c r="EW70" i="23916"/>
  <c r="EX70" i="23916" s="1"/>
  <c r="GI367" i="23916"/>
  <c r="DQ447" i="23916"/>
  <c r="DR297" i="23916"/>
  <c r="DJ273" i="23916"/>
  <c r="DI274" i="23916"/>
  <c r="DJ274" i="23916" s="1"/>
  <c r="DI277" i="23916"/>
  <c r="DI8" i="23916"/>
  <c r="DJ8" i="23916" s="1"/>
  <c r="CH182" i="23916"/>
  <c r="CG183" i="23916"/>
  <c r="CH183" i="23916" s="1"/>
  <c r="CG186" i="23916"/>
  <c r="CH211" i="23916"/>
  <c r="GA180" i="23916"/>
  <c r="FG210" i="23916"/>
  <c r="FF211" i="23916"/>
  <c r="BD121" i="23916"/>
  <c r="EN118" i="23916"/>
  <c r="GK180" i="23916"/>
  <c r="CX55" i="23916"/>
  <c r="AL55" i="23916"/>
  <c r="DJ55" i="23916"/>
  <c r="AX55" i="23916"/>
  <c r="FD447" i="23916"/>
  <c r="FE297" i="23916"/>
  <c r="FJ273" i="23916"/>
  <c r="AT273" i="23916"/>
  <c r="AS274" i="23916"/>
  <c r="AT274" i="23916" s="1"/>
  <c r="AS277" i="23916"/>
  <c r="GO166" i="23916"/>
  <c r="CD211" i="23916"/>
  <c r="EH273" i="23916"/>
  <c r="EG274" i="23916"/>
  <c r="EH274" i="23916" s="1"/>
  <c r="EG277" i="23916"/>
  <c r="EG8" i="23916"/>
  <c r="EH8" i="23916" s="1"/>
  <c r="FG273" i="23916"/>
  <c r="AQ451" i="23916"/>
  <c r="AQ304" i="23916"/>
  <c r="AQ187" i="23916"/>
  <c r="AR186" i="23916"/>
  <c r="AR187" i="23916" s="1"/>
  <c r="BF120" i="23916"/>
  <c r="BE121" i="23916"/>
  <c r="BN120" i="23916"/>
  <c r="AB392" i="23916"/>
  <c r="AJ392" i="23916"/>
  <c r="EF367" i="23916"/>
  <c r="GE352" i="23916"/>
  <c r="GG352" i="23916"/>
  <c r="DJ298" i="23916"/>
  <c r="DW298" i="23916"/>
  <c r="DX298" i="23916" s="1"/>
  <c r="DX295" i="23916"/>
  <c r="DW297" i="23916"/>
  <c r="BL273" i="23916"/>
  <c r="CL273" i="23916"/>
  <c r="CK274" i="23916"/>
  <c r="CL274" i="23916" s="1"/>
  <c r="CK277" i="23916"/>
  <c r="BG298" i="23916"/>
  <c r="BH298" i="23916" s="1"/>
  <c r="BH295" i="23916"/>
  <c r="BG297" i="23916"/>
  <c r="FO260" i="23916"/>
  <c r="DB7" i="23916"/>
  <c r="DA10" i="23916"/>
  <c r="BU451" i="23916"/>
  <c r="BU304" i="23916"/>
  <c r="BU187" i="23916"/>
  <c r="BV186" i="23916"/>
  <c r="BV187" i="23916" s="1"/>
  <c r="BF183" i="23916"/>
  <c r="CX211" i="23916"/>
  <c r="FK180" i="23916"/>
  <c r="AP298" i="23916"/>
  <c r="DO447" i="23916"/>
  <c r="DP297" i="23916"/>
  <c r="AJ298" i="23916"/>
  <c r="DT8" i="23916"/>
  <c r="DS452" i="23916"/>
  <c r="DS305" i="23916"/>
  <c r="DT277" i="23916"/>
  <c r="DS278" i="23916"/>
  <c r="DT278" i="23916" s="1"/>
  <c r="DV295" i="23916"/>
  <c r="BZ182" i="23916"/>
  <c r="EE447" i="23916"/>
  <c r="EF297" i="23916"/>
  <c r="BB121" i="23916"/>
  <c r="GH182" i="23916"/>
  <c r="GM148" i="23916"/>
  <c r="BF295" i="23916"/>
  <c r="Z298" i="23916"/>
  <c r="DG451" i="23916"/>
  <c r="DG304" i="23916"/>
  <c r="DH186" i="23916"/>
  <c r="DG187" i="23916"/>
  <c r="DX7" i="23916"/>
  <c r="DW10" i="23916"/>
  <c r="GC293" i="23916"/>
  <c r="GB182" i="23916"/>
  <c r="EB183" i="23916"/>
  <c r="GR37" i="23916"/>
  <c r="GS37" i="23916" s="1"/>
  <c r="GS35" i="23916"/>
  <c r="GR43" i="23916"/>
  <c r="N392" i="23916"/>
  <c r="V392" i="23916"/>
  <c r="EK298" i="23916"/>
  <c r="EL298" i="23916" s="1"/>
  <c r="EL295" i="23916"/>
  <c r="EK297" i="23916"/>
  <c r="M298" i="23916"/>
  <c r="N295" i="23916"/>
  <c r="M297" i="23916"/>
  <c r="DC298" i="23916"/>
  <c r="DD298" i="23916" s="1"/>
  <c r="DD295" i="23916"/>
  <c r="DC297" i="23916"/>
  <c r="AA452" i="23916"/>
  <c r="AA305" i="23916"/>
  <c r="AB277" i="23916"/>
  <c r="AB278" i="23916" s="1"/>
  <c r="AA278" i="23916"/>
  <c r="BB273" i="23916"/>
  <c r="BA274" i="23916"/>
  <c r="BA277" i="23916"/>
  <c r="DP211" i="23916"/>
  <c r="Z120" i="23916"/>
  <c r="Y121" i="23916"/>
  <c r="Z121" i="23916" s="1"/>
  <c r="EI55" i="23916"/>
  <c r="ER54" i="23916"/>
  <c r="EJ54" i="23916"/>
  <c r="BW55" i="23916"/>
  <c r="BX54" i="23916"/>
  <c r="BS277" i="23916"/>
  <c r="CB277" i="23916" s="1"/>
  <c r="CB278" i="23916" s="1"/>
  <c r="BS274" i="23916"/>
  <c r="BT274" i="23916" s="1"/>
  <c r="BT273" i="23916"/>
  <c r="K298" i="23916"/>
  <c r="L298" i="23916" s="1"/>
  <c r="L295" i="23916"/>
  <c r="K297" i="23916"/>
  <c r="CF293" i="23916"/>
  <c r="CE295" i="23916"/>
  <c r="CU186" i="23916"/>
  <c r="GD182" i="23916"/>
  <c r="CV182" i="23916"/>
  <c r="CU183" i="23916"/>
  <c r="CV183" i="23916" s="1"/>
  <c r="CU7" i="23916"/>
  <c r="EQ488" i="23916"/>
  <c r="EQ49" i="23916"/>
  <c r="ER45" i="23916"/>
  <c r="FH55" i="23916"/>
  <c r="FI54" i="23916"/>
  <c r="CG447" i="23916"/>
  <c r="CH297" i="23916"/>
  <c r="BB295" i="23916"/>
  <c r="V298" i="23916"/>
  <c r="GD273" i="23916"/>
  <c r="FN273" i="23916"/>
  <c r="T295" i="23916"/>
  <c r="ER201" i="23916"/>
  <c r="EQ205" i="23916"/>
  <c r="EQ244" i="23916"/>
  <c r="GB298" i="23916"/>
  <c r="GC295" i="23916"/>
  <c r="GB297" i="23916"/>
  <c r="BH183" i="23916"/>
  <c r="FR54" i="23916"/>
  <c r="FS50" i="23916"/>
  <c r="CE55" i="23916"/>
  <c r="CF55" i="23916" s="1"/>
  <c r="CF54" i="23916"/>
  <c r="E452" i="23916"/>
  <c r="E305" i="23916"/>
  <c r="E278" i="23916"/>
  <c r="GV196" i="23916"/>
  <c r="GU196" i="23916"/>
  <c r="E451" i="23916"/>
  <c r="E304" i="23916"/>
  <c r="E187" i="23916"/>
  <c r="EJ7" i="23916"/>
  <c r="EI451" i="23916"/>
  <c r="EI304" i="23916"/>
  <c r="EJ186" i="23916"/>
  <c r="EI187" i="23916"/>
  <c r="EJ187" i="23916" s="1"/>
  <c r="CQ451" i="23916"/>
  <c r="CQ304" i="23916"/>
  <c r="CQ187" i="23916"/>
  <c r="AR120" i="23916"/>
  <c r="AQ121" i="23916"/>
  <c r="AR121" i="23916" s="1"/>
  <c r="FI120" i="23916"/>
  <c r="FH121" i="23916"/>
  <c r="FI121" i="23916" s="1"/>
  <c r="GK293" i="23916"/>
  <c r="GO85" i="23916"/>
  <c r="DC277" i="23916"/>
  <c r="DL277" i="23916" s="1"/>
  <c r="GF273" i="23916"/>
  <c r="DC274" i="23916"/>
  <c r="DD274" i="23916" s="1"/>
  <c r="DD273" i="23916"/>
  <c r="DC8" i="23916"/>
  <c r="DD8" i="23916" s="1"/>
  <c r="FP277" i="23916"/>
  <c r="FP274" i="23916"/>
  <c r="FQ273" i="23916"/>
  <c r="FW271" i="23916"/>
  <c r="GK106" i="23916"/>
  <c r="GJ118" i="23916"/>
  <c r="GK118" i="23916" s="1"/>
  <c r="GJ107" i="23916"/>
  <c r="GK107" i="23916" s="1"/>
  <c r="GJ120" i="23916"/>
  <c r="EQ373" i="23916"/>
  <c r="ES353" i="23916"/>
  <c r="ER353" i="23916"/>
  <c r="R273" i="23916"/>
  <c r="Q274" i="23916"/>
  <c r="R274" i="23916" s="1"/>
  <c r="Q277" i="23916"/>
  <c r="BC298" i="23916"/>
  <c r="BD298" i="23916" s="1"/>
  <c r="BD295" i="23916"/>
  <c r="BC297" i="23916"/>
  <c r="FD211" i="23916"/>
  <c r="FE211" i="23916" s="1"/>
  <c r="FE210" i="23916"/>
  <c r="BB182" i="23916"/>
  <c r="BA183" i="23916"/>
  <c r="BB183" i="23916" s="1"/>
  <c r="BA186" i="23916"/>
  <c r="FI293" i="23916"/>
  <c r="FW210" i="23916"/>
  <c r="FV211" i="23916"/>
  <c r="FW211" i="23916" s="1"/>
  <c r="W451" i="23916"/>
  <c r="W304" i="23916"/>
  <c r="W187" i="23916"/>
  <c r="X186" i="23916"/>
  <c r="X187" i="23916" s="1"/>
  <c r="EP291" i="23916"/>
  <c r="EO293" i="23916"/>
  <c r="AF120" i="23916"/>
  <c r="AE121" i="23916"/>
  <c r="AF121" i="23916" s="1"/>
  <c r="EP120" i="23916"/>
  <c r="EO121" i="23916"/>
  <c r="EP121" i="23916" s="1"/>
  <c r="EB298" i="23916"/>
  <c r="DL274" i="23916"/>
  <c r="BZ273" i="23916"/>
  <c r="BY274" i="23916"/>
  <c r="BZ274" i="23916" s="1"/>
  <c r="BY277" i="23916"/>
  <c r="BL295" i="23916"/>
  <c r="X211" i="23916"/>
  <c r="GV192" i="23916"/>
  <c r="GT197" i="23916"/>
  <c r="GU192" i="23916"/>
  <c r="GI210" i="23916"/>
  <c r="GH211" i="23916"/>
  <c r="GI211" i="23916" s="1"/>
  <c r="FE183" i="23916"/>
  <c r="GJ295" i="23916"/>
  <c r="X293" i="23916"/>
  <c r="L183" i="23916"/>
  <c r="FF295" i="23916"/>
  <c r="EQ91" i="23916"/>
  <c r="EQ154" i="23916"/>
  <c r="ER90" i="23916"/>
  <c r="ES89" i="23916"/>
  <c r="ES90" i="23916" s="1"/>
  <c r="FK120" i="23916"/>
  <c r="EF54" i="23916"/>
  <c r="EE55" i="23916"/>
  <c r="EN54" i="23916"/>
  <c r="CS447" i="23916"/>
  <c r="CT297" i="23916"/>
  <c r="CA447" i="23916"/>
  <c r="CB297" i="23916"/>
  <c r="DH273" i="23916"/>
  <c r="CB274" i="23916"/>
  <c r="AU452" i="23916"/>
  <c r="AU305" i="23916"/>
  <c r="AV277" i="23916"/>
  <c r="AV278" i="23916" s="1"/>
  <c r="AU278" i="23916"/>
  <c r="BS447" i="23916"/>
  <c r="BT297" i="23916"/>
  <c r="DX211" i="23916"/>
  <c r="AW451" i="23916"/>
  <c r="AW304" i="23916"/>
  <c r="AW187" i="23916"/>
  <c r="AX186" i="23916"/>
  <c r="AX187" i="23916" s="1"/>
  <c r="FO180" i="23916"/>
  <c r="FQ120" i="23916"/>
  <c r="FP121" i="23916"/>
  <c r="FQ121" i="23916" s="1"/>
  <c r="CP55" i="23916"/>
  <c r="DX54" i="23916"/>
  <c r="DW55" i="23916"/>
  <c r="DX55" i="23916" s="1"/>
  <c r="GX28" i="23916"/>
  <c r="GW28" i="23916"/>
  <c r="DB55" i="23916"/>
  <c r="CM298" i="23916"/>
  <c r="CV298" i="23916" s="1"/>
  <c r="CN295" i="23916"/>
  <c r="CM297" i="23916"/>
  <c r="FT273" i="23916"/>
  <c r="CH273" i="23916"/>
  <c r="CG274" i="23916"/>
  <c r="CG277" i="23916"/>
  <c r="GA271" i="23916"/>
  <c r="FX295" i="23916"/>
  <c r="BO186" i="23916"/>
  <c r="BX186" i="23916" s="1"/>
  <c r="BX187" i="23916" s="1"/>
  <c r="FV182" i="23916"/>
  <c r="BP182" i="23916"/>
  <c r="BO183" i="23916"/>
  <c r="BP183" i="23916" s="1"/>
  <c r="CV367" i="23916"/>
  <c r="GX351" i="23916"/>
  <c r="GW351" i="23916"/>
  <c r="DO277" i="23916"/>
  <c r="DO274" i="23916"/>
  <c r="DP274" i="23916" s="1"/>
  <c r="DP273" i="23916"/>
  <c r="DO8" i="23916"/>
  <c r="DP8" i="23916" s="1"/>
  <c r="AQ298" i="23916"/>
  <c r="AR298" i="23916" s="1"/>
  <c r="AR295" i="23916"/>
  <c r="AQ297" i="23916"/>
  <c r="AZ297" i="23916" s="1"/>
  <c r="CN293" i="23916"/>
  <c r="DZ120" i="23916"/>
  <c r="DY121" i="23916"/>
  <c r="DZ121" i="23916" s="1"/>
  <c r="CW447" i="23916"/>
  <c r="BR295" i="23916"/>
  <c r="AL298" i="23916"/>
  <c r="BO452" i="23916"/>
  <c r="BO305" i="23916"/>
  <c r="BP277" i="23916"/>
  <c r="BP278" i="23916" s="1"/>
  <c r="BO278" i="23916"/>
  <c r="AZ298" i="23916"/>
  <c r="FO210" i="23916"/>
  <c r="CI186" i="23916"/>
  <c r="CJ182" i="23916"/>
  <c r="CI183" i="23916"/>
  <c r="CJ183" i="23916" s="1"/>
  <c r="FL186" i="23916"/>
  <c r="FM182" i="23916"/>
  <c r="FL183" i="23916"/>
  <c r="FQ137" i="23916"/>
  <c r="EA55" i="23916"/>
  <c r="EB55" i="23916" s="1"/>
  <c r="EB54" i="23916"/>
  <c r="BO55" i="23916"/>
  <c r="BP55" i="23916" s="1"/>
  <c r="BP54" i="23916"/>
  <c r="FT55" i="23916"/>
  <c r="FU54" i="23916"/>
  <c r="DV354" i="23916"/>
  <c r="ED354" i="23916"/>
  <c r="GJ354" i="23916"/>
  <c r="GM345" i="23916"/>
  <c r="GO345" i="23916"/>
  <c r="EF347" i="23916"/>
  <c r="EN347" i="23916"/>
  <c r="GX193" i="23916"/>
  <c r="GW193" i="23916"/>
  <c r="FM293" i="23916"/>
  <c r="DD7" i="23916"/>
  <c r="DC10" i="23916"/>
  <c r="DC451" i="23916"/>
  <c r="DC304" i="23916"/>
  <c r="DD186" i="23916"/>
  <c r="DC187" i="23916"/>
  <c r="AV183" i="23916"/>
  <c r="FN54" i="23916"/>
  <c r="FO50" i="23916"/>
  <c r="EF120" i="23916"/>
  <c r="EE121" i="23916"/>
  <c r="EF121" i="23916" s="1"/>
  <c r="CF183" i="23916"/>
  <c r="V121" i="23916"/>
  <c r="GW21" i="23916"/>
  <c r="GV41" i="23916"/>
  <c r="GW41" i="23916" s="1"/>
  <c r="GX21" i="23916"/>
  <c r="GV22" i="23916"/>
  <c r="GW22" i="23916" s="1"/>
  <c r="EH107" i="23916"/>
  <c r="EL55" i="23916"/>
  <c r="ET55" i="23916"/>
  <c r="DP55" i="23916"/>
  <c r="GO115" i="23916"/>
  <c r="GO215" i="23916"/>
  <c r="EL367" i="23916"/>
  <c r="FO367" i="23916"/>
  <c r="CX273" i="23916"/>
  <c r="CW274" i="23916"/>
  <c r="CX274" i="23916" s="1"/>
  <c r="CW277" i="23916"/>
  <c r="CW8" i="23916"/>
  <c r="CX8" i="23916" s="1"/>
  <c r="GE271" i="23916"/>
  <c r="GG211" i="23916"/>
  <c r="BP211" i="23916"/>
  <c r="GM103" i="23916"/>
  <c r="GA103" i="23916"/>
  <c r="EW45" i="23916"/>
  <c r="EX43" i="23916"/>
  <c r="EW413" i="23916"/>
  <c r="EX413" i="23916" s="1"/>
  <c r="GP394" i="23916"/>
  <c r="EX394" i="23916"/>
  <c r="CX182" i="23916"/>
  <c r="CW183" i="23916"/>
  <c r="CX183" i="23916" s="1"/>
  <c r="CW186" i="23916"/>
  <c r="CW7" i="23916"/>
  <c r="AC451" i="23916"/>
  <c r="AC304" i="23916"/>
  <c r="AC187" i="23916"/>
  <c r="AD186" i="23916"/>
  <c r="AD187" i="23916" s="1"/>
  <c r="FI180" i="23916"/>
  <c r="FH182" i="23916"/>
  <c r="FY121" i="23916"/>
  <c r="DL298" i="23916"/>
  <c r="CE452" i="23916"/>
  <c r="CE305" i="23916"/>
  <c r="CF277" i="23916"/>
  <c r="CF278" i="23916" s="1"/>
  <c r="CE278" i="23916"/>
  <c r="S452" i="23916"/>
  <c r="S305" i="23916"/>
  <c r="T277" i="23916"/>
  <c r="T278" i="23916" s="1"/>
  <c r="S278" i="23916"/>
  <c r="GG271" i="23916"/>
  <c r="AE447" i="23916"/>
  <c r="AF297" i="23916"/>
  <c r="GK210" i="23916"/>
  <c r="EH182" i="23916"/>
  <c r="EG183" i="23916"/>
  <c r="EH183" i="23916" s="1"/>
  <c r="EG186" i="23916"/>
  <c r="EG7" i="23916"/>
  <c r="FX211" i="23916"/>
  <c r="FY211" i="23916" s="1"/>
  <c r="FY210" i="23916"/>
  <c r="FT295" i="23916"/>
  <c r="FW295" i="23916" s="1"/>
  <c r="AR183" i="23916"/>
  <c r="AB330" i="23916"/>
  <c r="AJ330" i="23916"/>
  <c r="GO180" i="23916"/>
  <c r="FK137" i="23916"/>
  <c r="GA121" i="23916"/>
  <c r="BT54" i="23916"/>
  <c r="BS55" i="23916"/>
  <c r="BT55" i="23916" s="1"/>
  <c r="DP367" i="23916"/>
  <c r="GE354" i="23916"/>
  <c r="GG354" i="23916"/>
  <c r="CC298" i="23916"/>
  <c r="CD298" i="23916" s="1"/>
  <c r="CD295" i="23916"/>
  <c r="CC297" i="23916"/>
  <c r="CQ447" i="23916"/>
  <c r="CR297" i="23916"/>
  <c r="DX273" i="23916"/>
  <c r="CR273" i="23916"/>
  <c r="BL274" i="23916"/>
  <c r="GK215" i="23916"/>
  <c r="DA451" i="23916"/>
  <c r="DA304" i="23916"/>
  <c r="DA187" i="23916"/>
  <c r="DB186" i="23916"/>
  <c r="BV183" i="23916"/>
  <c r="Y451" i="23916"/>
  <c r="Y304" i="23916"/>
  <c r="Y187" i="23916"/>
  <c r="Z186" i="23916"/>
  <c r="Z187" i="23916" s="1"/>
  <c r="FS180" i="23916"/>
  <c r="FK169" i="23916"/>
  <c r="GJ182" i="23916"/>
  <c r="GM182" i="23916" s="1"/>
  <c r="BV298" i="23916"/>
  <c r="M451" i="23916"/>
  <c r="M304" i="23916"/>
  <c r="M187" i="23916"/>
  <c r="N186" i="23916"/>
  <c r="N187" i="23916" s="1"/>
  <c r="CZ298" i="23916"/>
  <c r="DV298" i="23916"/>
  <c r="AS451" i="23916"/>
  <c r="AS304" i="23916"/>
  <c r="AS187" i="23916"/>
  <c r="AT186" i="23916"/>
  <c r="AT187" i="23916" s="1"/>
  <c r="EF295" i="23916"/>
  <c r="BB120" i="23916"/>
  <c r="BW452" i="23916"/>
  <c r="BW305" i="23916"/>
  <c r="BX277" i="23916"/>
  <c r="BX278" i="23916" s="1"/>
  <c r="BW278" i="23916"/>
  <c r="DL7" i="23916"/>
  <c r="DK10" i="23916"/>
  <c r="DK451" i="23916"/>
  <c r="DK304" i="23916"/>
  <c r="DL186" i="23916"/>
  <c r="DK187" i="23916"/>
  <c r="AU447" i="23916"/>
  <c r="AV297" i="23916"/>
  <c r="BF298" i="23916"/>
  <c r="DH7" i="23916"/>
  <c r="DG10" i="23916"/>
  <c r="DX183" i="23916"/>
  <c r="AN120" i="23916"/>
  <c r="AH120" i="23916"/>
  <c r="GA211" i="23916" l="1"/>
  <c r="GE211" i="23916"/>
  <c r="FU32" i="23916"/>
  <c r="FW32" i="23916"/>
  <c r="GX33" i="23916"/>
  <c r="GV34" i="23916"/>
  <c r="GW34" i="23916" s="1"/>
  <c r="GW33" i="23916"/>
  <c r="FU40" i="23916"/>
  <c r="FW40" i="23916"/>
  <c r="AB55" i="23916"/>
  <c r="AJ55" i="23916"/>
  <c r="DL10" i="23916"/>
  <c r="DK13" i="23916"/>
  <c r="BX305" i="23916"/>
  <c r="N304" i="23916"/>
  <c r="Z304" i="23916"/>
  <c r="T305" i="23916"/>
  <c r="CF305" i="23916"/>
  <c r="FH186" i="23916"/>
  <c r="FI182" i="23916"/>
  <c r="FH183" i="23916"/>
  <c r="CI451" i="23916"/>
  <c r="CI304" i="23916"/>
  <c r="CI187" i="23916"/>
  <c r="CJ186" i="23916"/>
  <c r="GY351" i="23916"/>
  <c r="GZ351" i="23916"/>
  <c r="FV186" i="23916"/>
  <c r="FW182" i="23916"/>
  <c r="FV183" i="23916"/>
  <c r="FW183" i="23916" s="1"/>
  <c r="CG452" i="23916"/>
  <c r="CG305" i="23916"/>
  <c r="CG278" i="23916"/>
  <c r="CH277" i="23916"/>
  <c r="CH278" i="23916" s="1"/>
  <c r="CM447" i="23916"/>
  <c r="EQ391" i="23916"/>
  <c r="ER154" i="23916"/>
  <c r="BX183" i="23916"/>
  <c r="GX192" i="23916"/>
  <c r="GV197" i="23916"/>
  <c r="GW192" i="23916"/>
  <c r="EP293" i="23916"/>
  <c r="EO295" i="23916"/>
  <c r="X304" i="23916"/>
  <c r="W306" i="23916"/>
  <c r="CQ306" i="23916"/>
  <c r="CR304" i="23916"/>
  <c r="EJ304" i="23916"/>
  <c r="GX196" i="23916"/>
  <c r="GW196" i="23916"/>
  <c r="ER244" i="23916"/>
  <c r="ES243" i="23916"/>
  <c r="EQ245" i="23916"/>
  <c r="ER245" i="23916" s="1"/>
  <c r="ES244" i="23916"/>
  <c r="FO273" i="23916"/>
  <c r="FN274" i="23916"/>
  <c r="FO274" i="23916" s="1"/>
  <c r="FN277" i="23916"/>
  <c r="CE298" i="23916"/>
  <c r="CF298" i="23916" s="1"/>
  <c r="CF295" i="23916"/>
  <c r="CE297" i="23916"/>
  <c r="CN297" i="23916" s="1"/>
  <c r="EJ55" i="23916"/>
  <c r="ER55" i="23916"/>
  <c r="BA452" i="23916"/>
  <c r="BA305" i="23916"/>
  <c r="BA278" i="23916"/>
  <c r="BB277" i="23916"/>
  <c r="BB278" i="23916" s="1"/>
  <c r="AN121" i="23916"/>
  <c r="GH186" i="23916"/>
  <c r="GI182" i="23916"/>
  <c r="GH183" i="23916"/>
  <c r="GH7" i="23916"/>
  <c r="BF121" i="23916"/>
  <c r="BN121" i="23916"/>
  <c r="AQ306" i="23916"/>
  <c r="EG452" i="23916"/>
  <c r="EG305" i="23916"/>
  <c r="EG278" i="23916"/>
  <c r="EH277" i="23916"/>
  <c r="EH278" i="23916" s="1"/>
  <c r="FK273" i="23916"/>
  <c r="FJ274" i="23916"/>
  <c r="FK274" i="23916" s="1"/>
  <c r="FJ277" i="23916"/>
  <c r="L305" i="23916"/>
  <c r="GO211" i="23916"/>
  <c r="GZ211" i="23916"/>
  <c r="CZ55" i="23916"/>
  <c r="AC452" i="23916"/>
  <c r="AC305" i="23916"/>
  <c r="AC278" i="23916"/>
  <c r="AD277" i="23916"/>
  <c r="AD278" i="23916" s="1"/>
  <c r="GX30" i="23916"/>
  <c r="GW30" i="23916"/>
  <c r="EC451" i="23916"/>
  <c r="EC304" i="23916"/>
  <c r="EC187" i="23916"/>
  <c r="ED186" i="23916"/>
  <c r="AY452" i="23916"/>
  <c r="AY305" i="23916"/>
  <c r="AZ277" i="23916"/>
  <c r="AZ278" i="23916" s="1"/>
  <c r="AY278" i="23916"/>
  <c r="EV352" i="23916"/>
  <c r="EU354" i="23916"/>
  <c r="EV354" i="23916" s="1"/>
  <c r="AX121" i="23916"/>
  <c r="AO452" i="23916"/>
  <c r="AO305" i="23916"/>
  <c r="AO278" i="23916"/>
  <c r="AP277" i="23916"/>
  <c r="AP278" i="23916" s="1"/>
  <c r="BG306" i="23916"/>
  <c r="EO452" i="23916"/>
  <c r="EO305" i="23916"/>
  <c r="EO278" i="23916"/>
  <c r="EP277" i="23916"/>
  <c r="EP278" i="23916" s="1"/>
  <c r="DW306" i="23916"/>
  <c r="AE452" i="23916"/>
  <c r="AE305" i="23916"/>
  <c r="AF277" i="23916"/>
  <c r="AF278" i="23916" s="1"/>
  <c r="AE278" i="23916"/>
  <c r="DQ451" i="23916"/>
  <c r="DQ304" i="23916"/>
  <c r="DQ187" i="23916"/>
  <c r="DR186" i="23916"/>
  <c r="FV447" i="23916"/>
  <c r="GZ194" i="23916"/>
  <c r="GY194" i="23916"/>
  <c r="BJ183" i="23916"/>
  <c r="AX274" i="23916"/>
  <c r="FR186" i="23916"/>
  <c r="FS182" i="23916"/>
  <c r="FR183" i="23916"/>
  <c r="FS183" i="23916" s="1"/>
  <c r="BO447" i="23916"/>
  <c r="BP297" i="23916"/>
  <c r="CZ7" i="23916"/>
  <c r="CY10" i="23916"/>
  <c r="CT274" i="23916"/>
  <c r="BC452" i="23916"/>
  <c r="BC305" i="23916"/>
  <c r="BD277" i="23916"/>
  <c r="BD278" i="23916" s="1"/>
  <c r="BC278" i="23916"/>
  <c r="FE304" i="23916"/>
  <c r="M452" i="23916"/>
  <c r="M305" i="23916"/>
  <c r="M278" i="23916"/>
  <c r="N277" i="23916"/>
  <c r="N278" i="23916" s="1"/>
  <c r="U451" i="23916"/>
  <c r="U304" i="23916"/>
  <c r="U187" i="23916"/>
  <c r="V186" i="23916"/>
  <c r="V187" i="23916" s="1"/>
  <c r="CO451" i="23916"/>
  <c r="CO304" i="23916"/>
  <c r="CO187" i="23916"/>
  <c r="CP186" i="23916"/>
  <c r="GV29" i="23916"/>
  <c r="GV38" i="23916" s="1"/>
  <c r="GW38" i="23916" s="1"/>
  <c r="GU29" i="23916"/>
  <c r="GT40" i="23916"/>
  <c r="GU40" i="23916" s="1"/>
  <c r="GT35" i="23916"/>
  <c r="GT473" i="23916"/>
  <c r="GU127" i="23916"/>
  <c r="GT128" i="23916"/>
  <c r="GV127" i="23916"/>
  <c r="AF304" i="23916"/>
  <c r="AE306" i="23916"/>
  <c r="GM118" i="23916"/>
  <c r="DD55" i="23916"/>
  <c r="AI451" i="23916"/>
  <c r="AI304" i="23916"/>
  <c r="AI187" i="23916"/>
  <c r="AJ186" i="23916"/>
  <c r="AJ187" i="23916" s="1"/>
  <c r="CN304" i="23916"/>
  <c r="GA295" i="23916"/>
  <c r="FZ298" i="23916"/>
  <c r="FZ297" i="23916"/>
  <c r="EV392" i="23916"/>
  <c r="EW392" i="23916"/>
  <c r="AZ121" i="23916"/>
  <c r="CO452" i="23916"/>
  <c r="CO305" i="23916"/>
  <c r="CO278" i="23916"/>
  <c r="CP277" i="23916"/>
  <c r="CP278" i="23916" s="1"/>
  <c r="EL183" i="23916"/>
  <c r="EL8" i="23916"/>
  <c r="AG452" i="23916"/>
  <c r="AG305" i="23916"/>
  <c r="AG278" i="23916"/>
  <c r="AH277" i="23916"/>
  <c r="AH278" i="23916" s="1"/>
  <c r="G306" i="23916"/>
  <c r="EV224" i="23916"/>
  <c r="EW224" i="23916"/>
  <c r="BH277" i="23916"/>
  <c r="BH278" i="23916" s="1"/>
  <c r="FY182" i="23916"/>
  <c r="GI273" i="23916"/>
  <c r="GH274" i="23916"/>
  <c r="GH277" i="23916"/>
  <c r="GH8" i="23916"/>
  <c r="CV297" i="23916"/>
  <c r="FS121" i="23916"/>
  <c r="CC452" i="23916"/>
  <c r="CC305" i="23916"/>
  <c r="CC278" i="23916"/>
  <c r="CD277" i="23916"/>
  <c r="CD278" i="23916" s="1"/>
  <c r="AR305" i="23916"/>
  <c r="GD55" i="23916"/>
  <c r="GE55" i="23916" s="1"/>
  <c r="GE54" i="23916"/>
  <c r="EN7" i="23916"/>
  <c r="DB274" i="23916"/>
  <c r="FU182" i="23916"/>
  <c r="BJ274" i="23916"/>
  <c r="AJ305" i="23916"/>
  <c r="DF7" i="23916"/>
  <c r="DE10" i="23916"/>
  <c r="EI277" i="23916"/>
  <c r="GN273" i="23916"/>
  <c r="EI274" i="23916"/>
  <c r="EJ273" i="23916"/>
  <c r="EI8" i="23916"/>
  <c r="EB121" i="23916"/>
  <c r="DN8" i="23916"/>
  <c r="BW447" i="23916"/>
  <c r="BX297" i="23916"/>
  <c r="GA183" i="23916"/>
  <c r="FZ452" i="23916"/>
  <c r="FZ305" i="23916"/>
  <c r="FZ278" i="23916"/>
  <c r="GA277" i="23916"/>
  <c r="GK8" i="23916"/>
  <c r="CC447" i="23916"/>
  <c r="CD297" i="23916"/>
  <c r="CW452" i="23916"/>
  <c r="CW305" i="23916"/>
  <c r="CW278" i="23916"/>
  <c r="CX277" i="23916"/>
  <c r="CX278" i="23916" s="1"/>
  <c r="GZ21" i="23916"/>
  <c r="GY21" i="23916"/>
  <c r="GX22" i="23916"/>
  <c r="FN55" i="23916"/>
  <c r="FO55" i="23916" s="1"/>
  <c r="FO54" i="23916"/>
  <c r="GK354" i="23916"/>
  <c r="GM354" i="23916"/>
  <c r="FL451" i="23916"/>
  <c r="FL304" i="23916"/>
  <c r="BP305" i="23916"/>
  <c r="DO452" i="23916"/>
  <c r="DO305" i="23916"/>
  <c r="DP277" i="23916"/>
  <c r="DP278" i="23916" s="1"/>
  <c r="DO278" i="23916"/>
  <c r="BO451" i="23916"/>
  <c r="BO304" i="23916"/>
  <c r="BO187" i="23916"/>
  <c r="BP186" i="23916"/>
  <c r="BP187" i="23916" s="1"/>
  <c r="CH274" i="23916"/>
  <c r="GY28" i="23916"/>
  <c r="GZ28" i="23916"/>
  <c r="ES116" i="23916"/>
  <c r="ET116" i="23916" s="1"/>
  <c r="ES153" i="23916"/>
  <c r="ET89" i="23916"/>
  <c r="ER91" i="23916"/>
  <c r="BA451" i="23916"/>
  <c r="BA304" i="23916"/>
  <c r="BA187" i="23916"/>
  <c r="BB186" i="23916"/>
  <c r="BB187" i="23916" s="1"/>
  <c r="Q452" i="23916"/>
  <c r="Q305" i="23916"/>
  <c r="Q278" i="23916"/>
  <c r="R277" i="23916"/>
  <c r="R278" i="23916" s="1"/>
  <c r="ET353" i="23916"/>
  <c r="EU353" i="23916"/>
  <c r="ES373" i="23916"/>
  <c r="FQ274" i="23916"/>
  <c r="E306" i="23916"/>
  <c r="GB447" i="23916"/>
  <c r="GC297" i="23916"/>
  <c r="ER205" i="23916"/>
  <c r="EQ207" i="23916"/>
  <c r="GE273" i="23916"/>
  <c r="GD274" i="23916"/>
  <c r="GD277" i="23916"/>
  <c r="GD8" i="23916"/>
  <c r="ER49" i="23916"/>
  <c r="EQ51" i="23916"/>
  <c r="BX55" i="23916"/>
  <c r="BB274" i="23916"/>
  <c r="AB305" i="23916"/>
  <c r="EK447" i="23916"/>
  <c r="EL297" i="23916"/>
  <c r="AH121" i="23916"/>
  <c r="CL298" i="23916"/>
  <c r="DT305" i="23916"/>
  <c r="BV304" i="23916"/>
  <c r="CK452" i="23916"/>
  <c r="CK305" i="23916"/>
  <c r="CK278" i="23916"/>
  <c r="CL277" i="23916"/>
  <c r="CL278" i="23916" s="1"/>
  <c r="DX8" i="23916"/>
  <c r="AS452" i="23916"/>
  <c r="AS305" i="23916"/>
  <c r="AS278" i="23916"/>
  <c r="AT277" i="23916"/>
  <c r="AT278" i="23916" s="1"/>
  <c r="GF298" i="23916"/>
  <c r="GG298" i="23916" s="1"/>
  <c r="GG295" i="23916"/>
  <c r="GF297" i="23916"/>
  <c r="CF304" i="23916"/>
  <c r="CE306" i="23916"/>
  <c r="CA306" i="23916"/>
  <c r="CB304" i="23916"/>
  <c r="AA447" i="23916"/>
  <c r="AB297" i="23916"/>
  <c r="AD274" i="23916"/>
  <c r="CN55" i="23916"/>
  <c r="FE392" i="23916"/>
  <c r="FG392" i="23916"/>
  <c r="BH274" i="23916"/>
  <c r="AG306" i="23916"/>
  <c r="AH304" i="23916"/>
  <c r="GR201" i="23916"/>
  <c r="GS199" i="23916"/>
  <c r="BQ451" i="23916"/>
  <c r="BQ304" i="23916"/>
  <c r="BQ187" i="23916"/>
  <c r="BR186" i="23916"/>
  <c r="BR187" i="23916" s="1"/>
  <c r="DA447" i="23916"/>
  <c r="DB297" i="23916"/>
  <c r="GV112" i="23916"/>
  <c r="GW112" i="23916" s="1"/>
  <c r="GX61" i="23916"/>
  <c r="GW61" i="23916"/>
  <c r="FP447" i="23916"/>
  <c r="DO451" i="23916"/>
  <c r="DO304" i="23916"/>
  <c r="DX304" i="23916" s="1"/>
  <c r="DP186" i="23916"/>
  <c r="DO187" i="23916"/>
  <c r="DP187" i="23916" s="1"/>
  <c r="DM447" i="23916"/>
  <c r="DN297" i="23916"/>
  <c r="CY452" i="23916"/>
  <c r="CY305" i="23916"/>
  <c r="CZ277" i="23916"/>
  <c r="CZ278" i="23916" s="1"/>
  <c r="CY278" i="23916"/>
  <c r="GV265" i="23916"/>
  <c r="GW265" i="23916" s="1"/>
  <c r="GX216" i="23916"/>
  <c r="GW216" i="23916"/>
  <c r="EP274" i="23916"/>
  <c r="FL452" i="23916"/>
  <c r="FL305" i="23916"/>
  <c r="FM277" i="23916"/>
  <c r="GB274" i="23916"/>
  <c r="GC274" i="23916" s="1"/>
  <c r="GB277" i="23916"/>
  <c r="GC273" i="23916"/>
  <c r="GB8" i="23916"/>
  <c r="GC8" i="23916" s="1"/>
  <c r="BZ183" i="23916"/>
  <c r="DT187" i="23916"/>
  <c r="DT10" i="23916"/>
  <c r="DS13" i="23916"/>
  <c r="FF186" i="23916"/>
  <c r="FG182" i="23916"/>
  <c r="FF183" i="23916"/>
  <c r="FG183" i="23916" s="1"/>
  <c r="AY451" i="23916"/>
  <c r="AY304" i="23916"/>
  <c r="AY187" i="23916"/>
  <c r="AZ186" i="23916"/>
  <c r="AZ187" i="23916" s="1"/>
  <c r="GF186" i="23916"/>
  <c r="GG182" i="23916"/>
  <c r="GF183" i="23916"/>
  <c r="GF7" i="23916"/>
  <c r="GZ200" i="23916"/>
  <c r="GY200" i="23916"/>
  <c r="EM277" i="23916"/>
  <c r="EM274" i="23916"/>
  <c r="EN274" i="23916" s="1"/>
  <c r="EN273" i="23916"/>
  <c r="EM8" i="23916"/>
  <c r="EN8" i="23916" s="1"/>
  <c r="I306" i="23916"/>
  <c r="Q306" i="23916"/>
  <c r="R304" i="23916"/>
  <c r="CC306" i="23916"/>
  <c r="CD304" i="23916"/>
  <c r="ER178" i="23916"/>
  <c r="L304" i="23916"/>
  <c r="K306" i="23916"/>
  <c r="CP183" i="23916"/>
  <c r="FU211" i="23916"/>
  <c r="O277" i="23916"/>
  <c r="O274" i="23916"/>
  <c r="P273" i="23916"/>
  <c r="X273" i="23916"/>
  <c r="GM120" i="23916"/>
  <c r="GL121" i="23916"/>
  <c r="EV97" i="23916"/>
  <c r="EW97" i="23916"/>
  <c r="EX97" i="23916" s="1"/>
  <c r="ED8" i="23916"/>
  <c r="EF298" i="23916"/>
  <c r="BZ304" i="23916"/>
  <c r="FP451" i="23916"/>
  <c r="FP304" i="23916"/>
  <c r="DF8" i="23916"/>
  <c r="EN121" i="23916"/>
  <c r="AD183" i="23916"/>
  <c r="DJ7" i="23916"/>
  <c r="DI10" i="23916"/>
  <c r="EP7" i="23916"/>
  <c r="EO10" i="23916"/>
  <c r="BU452" i="23916"/>
  <c r="BU305" i="23916"/>
  <c r="BU278" i="23916"/>
  <c r="BV277" i="23916"/>
  <c r="BV278" i="23916" s="1"/>
  <c r="CP274" i="23916"/>
  <c r="EK452" i="23916"/>
  <c r="EK305" i="23916"/>
  <c r="EK278" i="23916"/>
  <c r="EL277" i="23916"/>
  <c r="EL278" i="23916" s="1"/>
  <c r="AH274" i="23916"/>
  <c r="CI452" i="23916"/>
  <c r="CI305" i="23916"/>
  <c r="CJ277" i="23916"/>
  <c r="CJ278" i="23916" s="1"/>
  <c r="CI278" i="23916"/>
  <c r="DT55" i="23916"/>
  <c r="BH305" i="23916"/>
  <c r="FW121" i="23916"/>
  <c r="DN7" i="23916"/>
  <c r="DM10" i="23916"/>
  <c r="CT7" i="23916"/>
  <c r="CS10" i="23916"/>
  <c r="DR8" i="23916"/>
  <c r="DH274" i="23916"/>
  <c r="FG121" i="23916"/>
  <c r="FX451" i="23916"/>
  <c r="FX304" i="23916"/>
  <c r="FY186" i="23916"/>
  <c r="AK451" i="23916"/>
  <c r="AK304" i="23916"/>
  <c r="AK187" i="23916"/>
  <c r="AL186" i="23916"/>
  <c r="AL187" i="23916" s="1"/>
  <c r="CD274" i="23916"/>
  <c r="FJ186" i="23916"/>
  <c r="FM186" i="23916" s="1"/>
  <c r="FK182" i="23916"/>
  <c r="FJ183" i="23916"/>
  <c r="FK183" i="23916" s="1"/>
  <c r="GI295" i="23916"/>
  <c r="GH298" i="23916"/>
  <c r="GI298" i="23916" s="1"/>
  <c r="GH297" i="23916"/>
  <c r="EN183" i="23916"/>
  <c r="FT451" i="23916"/>
  <c r="FT304" i="23916"/>
  <c r="FU186" i="23916"/>
  <c r="GQ45" i="23916"/>
  <c r="GP49" i="23916"/>
  <c r="GQ49" i="23916" s="1"/>
  <c r="GD447" i="23916"/>
  <c r="GE297" i="23916"/>
  <c r="DE451" i="23916"/>
  <c r="DE304" i="23916"/>
  <c r="DE187" i="23916"/>
  <c r="DF186" i="23916"/>
  <c r="EW205" i="23916"/>
  <c r="EX205" i="23916" s="1"/>
  <c r="EX201" i="23916"/>
  <c r="GO271" i="23916"/>
  <c r="GZ44" i="23916"/>
  <c r="GY44" i="23916"/>
  <c r="DM452" i="23916"/>
  <c r="DM305" i="23916"/>
  <c r="DM278" i="23916"/>
  <c r="DN277" i="23916"/>
  <c r="DN278" i="23916" s="1"/>
  <c r="DE447" i="23916"/>
  <c r="DF297" i="23916"/>
  <c r="FZ451" i="23916"/>
  <c r="FZ304" i="23916"/>
  <c r="FZ187" i="23916"/>
  <c r="GA186" i="23916"/>
  <c r="GL451" i="23916"/>
  <c r="GL304" i="23916"/>
  <c r="GL187" i="23916"/>
  <c r="GK273" i="23916"/>
  <c r="DL304" i="23916"/>
  <c r="DK306" i="23916"/>
  <c r="AT304" i="23916"/>
  <c r="AS306" i="23916"/>
  <c r="EH7" i="23916"/>
  <c r="EG10" i="23916"/>
  <c r="CX7" i="23916"/>
  <c r="CW10" i="23916"/>
  <c r="EW488" i="23916"/>
  <c r="EW49" i="23916"/>
  <c r="EX49" i="23916" s="1"/>
  <c r="EX45" i="23916"/>
  <c r="AQ447" i="23916"/>
  <c r="AR297" i="23916"/>
  <c r="FX298" i="23916"/>
  <c r="FY298" i="23916" s="1"/>
  <c r="FY295" i="23916"/>
  <c r="FX297" i="23916"/>
  <c r="CN298" i="23916"/>
  <c r="AX304" i="23916"/>
  <c r="EF55" i="23916"/>
  <c r="EN55" i="23916"/>
  <c r="FG295" i="23916"/>
  <c r="GJ298" i="23916"/>
  <c r="GK298" i="23916" s="1"/>
  <c r="GK295" i="23916"/>
  <c r="GJ297" i="23916"/>
  <c r="BC447" i="23916"/>
  <c r="BD297" i="23916"/>
  <c r="EQ374" i="23916"/>
  <c r="ER373" i="23916"/>
  <c r="FP452" i="23916"/>
  <c r="FP305" i="23916"/>
  <c r="FQ277" i="23916"/>
  <c r="GF277" i="23916"/>
  <c r="GF274" i="23916"/>
  <c r="GG274" i="23916" s="1"/>
  <c r="GG273" i="23916"/>
  <c r="GF8" i="23916"/>
  <c r="GG8" i="23916" s="1"/>
  <c r="GE182" i="23916"/>
  <c r="GD183" i="23916"/>
  <c r="GD186" i="23916"/>
  <c r="GD7" i="23916"/>
  <c r="K447" i="23916"/>
  <c r="L297" i="23916"/>
  <c r="M447" i="23916"/>
  <c r="GR45" i="23916"/>
  <c r="GS43" i="23916"/>
  <c r="DW13" i="23916"/>
  <c r="DG306" i="23916"/>
  <c r="BG447" i="23916"/>
  <c r="BH297" i="23916"/>
  <c r="DW447" i="23916"/>
  <c r="DX297" i="23916"/>
  <c r="FG211" i="23916"/>
  <c r="CG451" i="23916"/>
  <c r="CG304" i="23916"/>
  <c r="CG187" i="23916"/>
  <c r="CH186" i="23916"/>
  <c r="DI452" i="23916"/>
  <c r="DI305" i="23916"/>
  <c r="DI278" i="23916"/>
  <c r="DJ277" i="23916"/>
  <c r="DJ278" i="23916" s="1"/>
  <c r="DZ7" i="23916"/>
  <c r="DY10" i="23916"/>
  <c r="GP457" i="23916"/>
  <c r="GP453" i="23916"/>
  <c r="GR308" i="23916"/>
  <c r="GQ308" i="23916"/>
  <c r="GP9" i="23916"/>
  <c r="GQ9" i="23916" s="1"/>
  <c r="FL447" i="23916"/>
  <c r="ES205" i="23916"/>
  <c r="ET205" i="23916" s="1"/>
  <c r="ET201" i="23916"/>
  <c r="GO121" i="23916"/>
  <c r="CO298" i="23916"/>
  <c r="CP295" i="23916"/>
  <c r="CO297" i="23916"/>
  <c r="CX295" i="23916"/>
  <c r="U452" i="23916"/>
  <c r="U305" i="23916"/>
  <c r="U278" i="23916"/>
  <c r="V277" i="23916"/>
  <c r="V278" i="23916" s="1"/>
  <c r="DS447" i="23916"/>
  <c r="DT297" i="23916"/>
  <c r="BX304" i="23916"/>
  <c r="BW306" i="23916"/>
  <c r="ET354" i="23916"/>
  <c r="BK306" i="23916"/>
  <c r="BL304" i="23916"/>
  <c r="DP7" i="23916"/>
  <c r="DO10" i="23916"/>
  <c r="DX10" i="23916" s="1"/>
  <c r="DU452" i="23916"/>
  <c r="DU305" i="23916"/>
  <c r="DU278" i="23916"/>
  <c r="DV277" i="23916"/>
  <c r="DV278" i="23916" s="1"/>
  <c r="GN298" i="23916"/>
  <c r="GO295" i="23916"/>
  <c r="GN297" i="23916"/>
  <c r="CM452" i="23916"/>
  <c r="CM305" i="23916"/>
  <c r="CN277" i="23916"/>
  <c r="CN278" i="23916" s="1"/>
  <c r="CM278" i="23916"/>
  <c r="EB304" i="23916"/>
  <c r="DX187" i="23916"/>
  <c r="BF304" i="23916"/>
  <c r="DX277" i="23916"/>
  <c r="DX278" i="23916" s="1"/>
  <c r="Q447" i="23916"/>
  <c r="R297" i="23916"/>
  <c r="GX32" i="23916"/>
  <c r="GY31" i="23916"/>
  <c r="GZ31" i="23916"/>
  <c r="FV55" i="23916"/>
  <c r="FW55" i="23916" s="1"/>
  <c r="FW54" i="23916"/>
  <c r="CI447" i="23916"/>
  <c r="CJ297" i="23916"/>
  <c r="BP298" i="23916"/>
  <c r="EH121" i="23916"/>
  <c r="GZ195" i="23916"/>
  <c r="GY195" i="23916"/>
  <c r="GH55" i="23916"/>
  <c r="GI55" i="23916" s="1"/>
  <c r="GI54" i="23916"/>
  <c r="AA306" i="23916"/>
  <c r="DH277" i="23916"/>
  <c r="DH278" i="23916" s="1"/>
  <c r="ER156" i="23916"/>
  <c r="EQ157" i="23916"/>
  <c r="ER157" i="23916" s="1"/>
  <c r="C306" i="23916"/>
  <c r="BD304" i="23916"/>
  <c r="BC306" i="23916"/>
  <c r="FQ54" i="23916"/>
  <c r="CK451" i="23916"/>
  <c r="CK304" i="23916"/>
  <c r="CK187" i="23916"/>
  <c r="CL186" i="23916"/>
  <c r="GS128" i="23916"/>
  <c r="GR126" i="23916"/>
  <c r="CR183" i="23916"/>
  <c r="GN451" i="23916"/>
  <c r="GN304" i="23916"/>
  <c r="GN187" i="23916"/>
  <c r="GO187" i="23916" s="1"/>
  <c r="GO186" i="23916"/>
  <c r="V297" i="23916"/>
  <c r="EC452" i="23916"/>
  <c r="EC305" i="23916"/>
  <c r="EC278" i="23916"/>
  <c r="ED277" i="23916"/>
  <c r="ED278" i="23916" s="1"/>
  <c r="CM10" i="23916"/>
  <c r="DH183" i="23916"/>
  <c r="AJ297" i="23916"/>
  <c r="Y452" i="23916"/>
  <c r="Y305" i="23916"/>
  <c r="Y278" i="23916"/>
  <c r="Z277" i="23916"/>
  <c r="Z278" i="23916" s="1"/>
  <c r="BL277" i="23916"/>
  <c r="BL278" i="23916" s="1"/>
  <c r="DX274" i="23916"/>
  <c r="DJ297" i="23916"/>
  <c r="GK211" i="23916"/>
  <c r="DE452" i="23916"/>
  <c r="DE305" i="23916"/>
  <c r="DE278" i="23916"/>
  <c r="DF277" i="23916"/>
  <c r="DF278" i="23916" s="1"/>
  <c r="AV55" i="23916"/>
  <c r="BJ186" i="23916"/>
  <c r="BJ187" i="23916" s="1"/>
  <c r="DV7" i="23916"/>
  <c r="DU10" i="23916"/>
  <c r="GK54" i="23916"/>
  <c r="DI451" i="23916"/>
  <c r="DI304" i="23916"/>
  <c r="DI187" i="23916"/>
  <c r="DJ186" i="23916"/>
  <c r="EO451" i="23916"/>
  <c r="EO304" i="23916"/>
  <c r="EO187" i="23916"/>
  <c r="EP186" i="23916"/>
  <c r="DY452" i="23916"/>
  <c r="DY305" i="23916"/>
  <c r="DY278" i="23916"/>
  <c r="DZ277" i="23916"/>
  <c r="DZ278" i="23916" s="1"/>
  <c r="GS345" i="23916"/>
  <c r="GT345" i="23916"/>
  <c r="DD183" i="23916"/>
  <c r="EE451" i="23916"/>
  <c r="EE304" i="23916"/>
  <c r="EF186" i="23916"/>
  <c r="EE187" i="23916"/>
  <c r="EF187" i="23916" s="1"/>
  <c r="FH452" i="23916"/>
  <c r="FH305" i="23916"/>
  <c r="FI277" i="23916"/>
  <c r="EL7" i="23916"/>
  <c r="EK10" i="23916"/>
  <c r="EL274" i="23916"/>
  <c r="GS404" i="23916"/>
  <c r="GT404" i="23916"/>
  <c r="FK295" i="23916"/>
  <c r="FJ298" i="23916"/>
  <c r="FK298" i="23916" s="1"/>
  <c r="FJ297" i="23916"/>
  <c r="FM297" i="23916" s="1"/>
  <c r="DM451" i="23916"/>
  <c r="DM304" i="23916"/>
  <c r="DM187" i="23916"/>
  <c r="DN187" i="23916" s="1"/>
  <c r="DN186" i="23916"/>
  <c r="CS451" i="23916"/>
  <c r="CS304" i="23916"/>
  <c r="CS187" i="23916"/>
  <c r="CT186" i="23916"/>
  <c r="DQ452" i="23916"/>
  <c r="DQ305" i="23916"/>
  <c r="DQ278" i="23916"/>
  <c r="DR278" i="23916" s="1"/>
  <c r="DR277" i="23916"/>
  <c r="FB306" i="23916"/>
  <c r="BL298" i="23916"/>
  <c r="AN304" i="23916"/>
  <c r="S451" i="23916"/>
  <c r="S304" i="23916"/>
  <c r="AB304" i="23916" s="1"/>
  <c r="S187" i="23916"/>
  <c r="T186" i="23916"/>
  <c r="T187" i="23916" s="1"/>
  <c r="CR10" i="23916"/>
  <c r="CQ13" i="23916"/>
  <c r="DB8" i="23916"/>
  <c r="GP201" i="23916"/>
  <c r="GQ199" i="23916"/>
  <c r="T298" i="23916"/>
  <c r="CV8" i="23916"/>
  <c r="GE298" i="23916"/>
  <c r="DF183" i="23916"/>
  <c r="BM452" i="23916"/>
  <c r="BM305" i="23916"/>
  <c r="BM278" i="23916"/>
  <c r="BN277" i="23916"/>
  <c r="BN278" i="23916" s="1"/>
  <c r="AN274" i="23916"/>
  <c r="O298" i="23916"/>
  <c r="P295" i="23916"/>
  <c r="O297" i="23916"/>
  <c r="X295" i="23916"/>
  <c r="DN274" i="23916"/>
  <c r="BX298" i="23916"/>
  <c r="FH447" i="23916"/>
  <c r="GK274" i="23916"/>
  <c r="DH10" i="23916"/>
  <c r="DG13" i="23916"/>
  <c r="GJ186" i="23916"/>
  <c r="GK182" i="23916"/>
  <c r="GJ183" i="23916"/>
  <c r="GK183" i="23916" s="1"/>
  <c r="GJ7" i="23916"/>
  <c r="FT298" i="23916"/>
  <c r="FU298" i="23916" s="1"/>
  <c r="FU295" i="23916"/>
  <c r="FT297" i="23916"/>
  <c r="EG451" i="23916"/>
  <c r="EG304" i="23916"/>
  <c r="EG187" i="23916"/>
  <c r="EH186" i="23916"/>
  <c r="CW451" i="23916"/>
  <c r="CW304" i="23916"/>
  <c r="CW187" i="23916"/>
  <c r="CX186" i="23916"/>
  <c r="GP413" i="23916"/>
  <c r="GQ413" i="23916" s="1"/>
  <c r="GR394" i="23916"/>
  <c r="GQ394" i="23916"/>
  <c r="DC13" i="23916"/>
  <c r="GZ193" i="23916"/>
  <c r="GY193" i="23916"/>
  <c r="FM183" i="23916"/>
  <c r="FT277" i="23916"/>
  <c r="FT274" i="23916"/>
  <c r="FU273" i="23916"/>
  <c r="ES154" i="23916"/>
  <c r="ES91" i="23916"/>
  <c r="ET91" i="23916" s="1"/>
  <c r="ET90" i="23916"/>
  <c r="EU89" i="23916"/>
  <c r="GT504" i="23916"/>
  <c r="GT199" i="23916"/>
  <c r="GU197" i="23916"/>
  <c r="BY452" i="23916"/>
  <c r="BY305" i="23916"/>
  <c r="BY278" i="23916"/>
  <c r="BZ277" i="23916"/>
  <c r="BZ278" i="23916" s="1"/>
  <c r="GK120" i="23916"/>
  <c r="GJ121" i="23916"/>
  <c r="GK121" i="23916" s="1"/>
  <c r="DC452" i="23916"/>
  <c r="DC305" i="23916"/>
  <c r="DC306" i="23916" s="1"/>
  <c r="DD277" i="23916"/>
  <c r="DD278" i="23916" s="1"/>
  <c r="DC278" i="23916"/>
  <c r="CR186" i="23916"/>
  <c r="FR55" i="23916"/>
  <c r="FS55" i="23916" s="1"/>
  <c r="FS54" i="23916"/>
  <c r="GC298" i="23916"/>
  <c r="CV7" i="23916"/>
  <c r="CU10" i="23916"/>
  <c r="CU451" i="23916"/>
  <c r="CU304" i="23916"/>
  <c r="CV186" i="23916"/>
  <c r="CU187" i="23916"/>
  <c r="BS452" i="23916"/>
  <c r="BS305" i="23916"/>
  <c r="BT277" i="23916"/>
  <c r="BT278" i="23916" s="1"/>
  <c r="BS278" i="23916"/>
  <c r="DC447" i="23916"/>
  <c r="DD297" i="23916"/>
  <c r="GB186" i="23916"/>
  <c r="GC182" i="23916"/>
  <c r="GB183" i="23916"/>
  <c r="GC183" i="23916" s="1"/>
  <c r="GB7" i="23916"/>
  <c r="DB10" i="23916"/>
  <c r="DA13" i="23916"/>
  <c r="FY55" i="23916"/>
  <c r="DY451" i="23916"/>
  <c r="DY304" i="23916"/>
  <c r="DY187" i="23916"/>
  <c r="DZ187" i="23916" s="1"/>
  <c r="DZ186" i="23916"/>
  <c r="AK452" i="23916"/>
  <c r="AK305" i="23916"/>
  <c r="AK278" i="23916"/>
  <c r="AL277" i="23916"/>
  <c r="AL278" i="23916" s="1"/>
  <c r="GV27" i="23916"/>
  <c r="GW27" i="23916" s="1"/>
  <c r="GX26" i="23916"/>
  <c r="GX41" i="23916" s="1"/>
  <c r="GW26" i="23916"/>
  <c r="GV35" i="23916"/>
  <c r="FR447" i="23916"/>
  <c r="FS297" i="23916"/>
  <c r="FW273" i="23916"/>
  <c r="FV274" i="23916"/>
  <c r="FW274" i="23916" s="1"/>
  <c r="FV277" i="23916"/>
  <c r="CB55" i="23916"/>
  <c r="FO295" i="23916"/>
  <c r="FN298" i="23916"/>
  <c r="FO298" i="23916" s="1"/>
  <c r="FN297" i="23916"/>
  <c r="FQ297" i="23916" s="1"/>
  <c r="FD452" i="23916"/>
  <c r="FD305" i="23916"/>
  <c r="FE277" i="23916"/>
  <c r="FE330" i="23916"/>
  <c r="FG330" i="23916"/>
  <c r="ED7" i="23916"/>
  <c r="EC10" i="23916"/>
  <c r="BE452" i="23916"/>
  <c r="BE305" i="23916"/>
  <c r="BE306" i="23916" s="1"/>
  <c r="BE278" i="23916"/>
  <c r="BF277" i="23916"/>
  <c r="BF278" i="23916" s="1"/>
  <c r="FK121" i="23916"/>
  <c r="BL297" i="23916"/>
  <c r="FS273" i="23916"/>
  <c r="FR274" i="23916"/>
  <c r="FS274" i="23916" s="1"/>
  <c r="FR277" i="23916"/>
  <c r="FF55" i="23916"/>
  <c r="FG55" i="23916" s="1"/>
  <c r="FG54" i="23916"/>
  <c r="BS306" i="23916"/>
  <c r="BT304" i="23916"/>
  <c r="EW356" i="23916"/>
  <c r="EX356" i="23916" s="1"/>
  <c r="EX357" i="23916"/>
  <c r="EW352" i="23916"/>
  <c r="GP352" i="23916" s="1"/>
  <c r="GQ352" i="23916" s="1"/>
  <c r="GP357" i="23916"/>
  <c r="T297" i="23916"/>
  <c r="EP8" i="23916"/>
  <c r="FM273" i="23916"/>
  <c r="AS447" i="23916"/>
  <c r="AT297" i="23916"/>
  <c r="DT304" i="23916"/>
  <c r="DS306" i="23916"/>
  <c r="CR305" i="23916"/>
  <c r="DX305" i="23916"/>
  <c r="DR7" i="23916"/>
  <c r="DQ10" i="23916"/>
  <c r="FG274" i="23916"/>
  <c r="DL297" i="23916"/>
  <c r="AW452" i="23916"/>
  <c r="AW305" i="23916"/>
  <c r="AW306" i="23916" s="1"/>
  <c r="AW278" i="23916"/>
  <c r="AX277" i="23916"/>
  <c r="AX278" i="23916" s="1"/>
  <c r="AV304" i="23916"/>
  <c r="AU306" i="23916"/>
  <c r="CV55" i="23916"/>
  <c r="CY451" i="23916"/>
  <c r="CY304" i="23916"/>
  <c r="CZ186" i="23916"/>
  <c r="CY187" i="23916"/>
  <c r="EH55" i="23916"/>
  <c r="EP55" i="23916"/>
  <c r="CS452" i="23916"/>
  <c r="CS305" i="23916"/>
  <c r="CS278" i="23916"/>
  <c r="CT277" i="23916"/>
  <c r="CT278" i="23916" s="1"/>
  <c r="FZ55" i="23916"/>
  <c r="GA55" i="23916" s="1"/>
  <c r="GA54" i="23916"/>
  <c r="AC447" i="23916"/>
  <c r="AD297" i="23916"/>
  <c r="DH305" i="23916"/>
  <c r="FI211" i="23916"/>
  <c r="DL278" i="23916"/>
  <c r="DL8" i="23916"/>
  <c r="DH55" i="23916"/>
  <c r="CP7" i="23916"/>
  <c r="CO10" i="23916"/>
  <c r="EG447" i="23916"/>
  <c r="EH297" i="23916"/>
  <c r="FQ55" i="23916"/>
  <c r="ES446" i="23916"/>
  <c r="ET372" i="23916"/>
  <c r="EU373" i="23916"/>
  <c r="EU372" i="23916"/>
  <c r="ES347" i="23916"/>
  <c r="GO7" i="23916"/>
  <c r="GM107" i="23916"/>
  <c r="ED274" i="23916"/>
  <c r="EF305" i="23916"/>
  <c r="FN186" i="23916"/>
  <c r="FO182" i="23916"/>
  <c r="FN183" i="23916"/>
  <c r="FO183" i="23916" s="1"/>
  <c r="BY447" i="23916"/>
  <c r="BZ297" i="23916"/>
  <c r="Z297" i="23916"/>
  <c r="CL297" i="23916"/>
  <c r="BZ186" i="23916"/>
  <c r="BZ187" i="23916" s="1"/>
  <c r="AO306" i="23916"/>
  <c r="AP304" i="23916"/>
  <c r="Z274" i="23916"/>
  <c r="BL305" i="23916"/>
  <c r="AW447" i="23916"/>
  <c r="AX297" i="23916"/>
  <c r="FQ183" i="23916"/>
  <c r="FG277" i="23916"/>
  <c r="DF274" i="23916"/>
  <c r="DU451" i="23916"/>
  <c r="DU304" i="23916"/>
  <c r="DU187" i="23916"/>
  <c r="DV187" i="23916" s="1"/>
  <c r="DV186" i="23916"/>
  <c r="GK55" i="23916"/>
  <c r="EP183" i="23916"/>
  <c r="GX307" i="23916"/>
  <c r="GW307" i="23916"/>
  <c r="P304" i="23916"/>
  <c r="EF7" i="23916"/>
  <c r="EE10" i="23916"/>
  <c r="EK451" i="23916"/>
  <c r="EK304" i="23916"/>
  <c r="EK187" i="23916"/>
  <c r="EL187" i="23916" s="1"/>
  <c r="EL186" i="23916"/>
  <c r="GS411" i="23916"/>
  <c r="GT411" i="23916"/>
  <c r="BH55" i="23916"/>
  <c r="BI447" i="23916"/>
  <c r="BJ297" i="23916"/>
  <c r="BN304" i="23916"/>
  <c r="BM306" i="23916"/>
  <c r="CT183" i="23916"/>
  <c r="DR274" i="23916"/>
  <c r="CB305" i="23916"/>
  <c r="FY183" i="23916"/>
  <c r="GL55" i="23916"/>
  <c r="GM55" i="23916" s="1"/>
  <c r="GM54" i="23916"/>
  <c r="GM295" i="23916"/>
  <c r="GL298" i="23916"/>
  <c r="GM298" i="23916" s="1"/>
  <c r="GL297" i="23916"/>
  <c r="BQ452" i="23916"/>
  <c r="BQ305" i="23916"/>
  <c r="BQ278" i="23916"/>
  <c r="BR277" i="23916"/>
  <c r="BR278" i="23916" s="1"/>
  <c r="EM451" i="23916"/>
  <c r="EM304" i="23916"/>
  <c r="EN186" i="23916"/>
  <c r="EM187" i="23916"/>
  <c r="EN187" i="23916" s="1"/>
  <c r="DA452" i="23916"/>
  <c r="DA305" i="23916"/>
  <c r="DA278" i="23916"/>
  <c r="DB277" i="23916"/>
  <c r="DB278" i="23916" s="1"/>
  <c r="FU183" i="23916"/>
  <c r="EA277" i="23916"/>
  <c r="GL273" i="23916"/>
  <c r="EA274" i="23916"/>
  <c r="EB274" i="23916" s="1"/>
  <c r="EB273" i="23916"/>
  <c r="EA8" i="23916"/>
  <c r="BI452" i="23916"/>
  <c r="BI305" i="23916"/>
  <c r="BI306" i="23916" s="1"/>
  <c r="BI278" i="23916"/>
  <c r="BJ277" i="23916"/>
  <c r="BJ278" i="23916" s="1"/>
  <c r="CV277" i="23916"/>
  <c r="CV278" i="23916" s="1"/>
  <c r="BB298" i="23916"/>
  <c r="EM298" i="23916"/>
  <c r="EN298" i="23916" s="1"/>
  <c r="EN295" i="23916"/>
  <c r="EM297" i="23916"/>
  <c r="BN274" i="23916"/>
  <c r="AM452" i="23916"/>
  <c r="AM305" i="23916"/>
  <c r="AM306" i="23916" s="1"/>
  <c r="AN277" i="23916"/>
  <c r="AN278" i="23916" s="1"/>
  <c r="AM278" i="23916"/>
  <c r="FJ55" i="23916"/>
  <c r="FK55" i="23916" s="1"/>
  <c r="FK54" i="23916"/>
  <c r="GA274" i="23916"/>
  <c r="GM183" i="23916"/>
  <c r="FI295" i="23916"/>
  <c r="FX452" i="23916"/>
  <c r="FX305" i="23916"/>
  <c r="FY277" i="23916"/>
  <c r="GJ452" i="23916"/>
  <c r="GJ305" i="23916"/>
  <c r="GK277" i="23916"/>
  <c r="GJ278" i="23916"/>
  <c r="FM55" i="23916" l="1"/>
  <c r="GY33" i="23916"/>
  <c r="GZ33" i="23916"/>
  <c r="GX34" i="23916"/>
  <c r="AN306" i="23916"/>
  <c r="AM309" i="23916"/>
  <c r="AM336" i="23916" s="1"/>
  <c r="DC309" i="23916"/>
  <c r="DC336" i="23916" s="1"/>
  <c r="BF306" i="23916"/>
  <c r="BE309" i="23916"/>
  <c r="BE336" i="23916" s="1"/>
  <c r="GZ41" i="23916"/>
  <c r="GY41" i="23916"/>
  <c r="AX306" i="23916"/>
  <c r="AW309" i="23916"/>
  <c r="AW336" i="23916" s="1"/>
  <c r="BI309" i="23916"/>
  <c r="BI336" i="23916" s="1"/>
  <c r="EM447" i="23916"/>
  <c r="EN297" i="23916"/>
  <c r="EA452" i="23916"/>
  <c r="EA305" i="23916"/>
  <c r="EB277" i="23916"/>
  <c r="EA278" i="23916"/>
  <c r="EB278" i="23916" s="1"/>
  <c r="DB305" i="23916"/>
  <c r="GZ307" i="23916"/>
  <c r="GY307" i="23916"/>
  <c r="ED10" i="23916"/>
  <c r="EC13" i="23916"/>
  <c r="GV37" i="23916"/>
  <c r="GW35" i="23916"/>
  <c r="GV43" i="23916"/>
  <c r="GC7" i="23916"/>
  <c r="GB10" i="23916"/>
  <c r="BT305" i="23916"/>
  <c r="CV304" i="23916"/>
  <c r="CU306" i="23916"/>
  <c r="FI55" i="23916"/>
  <c r="GT201" i="23916"/>
  <c r="GU199" i="23916"/>
  <c r="EU90" i="23916"/>
  <c r="FU274" i="23916"/>
  <c r="EH187" i="23916"/>
  <c r="P298" i="23916"/>
  <c r="X298" i="23916"/>
  <c r="BN305" i="23916"/>
  <c r="EL10" i="23916"/>
  <c r="EK13" i="23916"/>
  <c r="GV345" i="23916"/>
  <c r="GU345" i="23916"/>
  <c r="DZ305" i="23916"/>
  <c r="EO306" i="23916"/>
  <c r="EP304" i="23916"/>
  <c r="DJ304" i="23916"/>
  <c r="DI306" i="23916"/>
  <c r="BD306" i="23916"/>
  <c r="BC309" i="23916"/>
  <c r="BC336" i="23916" s="1"/>
  <c r="AA309" i="23916"/>
  <c r="AA336" i="23916" s="1"/>
  <c r="CN305" i="23916"/>
  <c r="GO298" i="23916"/>
  <c r="BK309" i="23916"/>
  <c r="BK336" i="23916" s="1"/>
  <c r="BL306" i="23916"/>
  <c r="BW309" i="23916"/>
  <c r="CP298" i="23916"/>
  <c r="CX298" i="23916"/>
  <c r="GR457" i="23916"/>
  <c r="GR453" i="23916"/>
  <c r="GT308" i="23916"/>
  <c r="GS308" i="23916"/>
  <c r="GR9" i="23916"/>
  <c r="GS9" i="23916" s="1"/>
  <c r="DZ10" i="23916"/>
  <c r="DY13" i="23916"/>
  <c r="DJ305" i="23916"/>
  <c r="CH304" i="23916"/>
  <c r="CG306" i="23916"/>
  <c r="DG309" i="23916"/>
  <c r="DG336" i="23916" s="1"/>
  <c r="GD451" i="23916"/>
  <c r="GD304" i="23916"/>
  <c r="GD187" i="23916"/>
  <c r="GE186" i="23916"/>
  <c r="EQ448" i="23916"/>
  <c r="ER374" i="23916"/>
  <c r="GJ447" i="23916"/>
  <c r="GK297" i="23916"/>
  <c r="GA304" i="23916"/>
  <c r="GC55" i="23916"/>
  <c r="EL305" i="23916"/>
  <c r="GM121" i="23916"/>
  <c r="P274" i="23916"/>
  <c r="X274" i="23916"/>
  <c r="DL305" i="23916"/>
  <c r="CC309" i="23916"/>
  <c r="CC336" i="23916" s="1"/>
  <c r="AZ304" i="23916"/>
  <c r="AY306" i="23916"/>
  <c r="FF451" i="23916"/>
  <c r="FF304" i="23916"/>
  <c r="FG186" i="23916"/>
  <c r="GZ216" i="23916"/>
  <c r="GX265" i="23916"/>
  <c r="GY216" i="23916"/>
  <c r="GR205" i="23916"/>
  <c r="GS201" i="23916"/>
  <c r="CB306" i="23916"/>
  <c r="CA309" i="23916"/>
  <c r="CA336" i="23916" s="1"/>
  <c r="GE8" i="23916"/>
  <c r="EQ208" i="23916"/>
  <c r="EQ220" i="23916"/>
  <c r="ER207" i="23916"/>
  <c r="ES204" i="23916"/>
  <c r="E309" i="23916"/>
  <c r="EW353" i="23916"/>
  <c r="EX353" i="23916" s="1"/>
  <c r="EV353" i="23916"/>
  <c r="R305" i="23916"/>
  <c r="BB304" i="23916"/>
  <c r="BA306" i="23916"/>
  <c r="BJ306" i="23916" s="1"/>
  <c r="BP304" i="23916"/>
  <c r="BO306" i="23916"/>
  <c r="DP305" i="23916"/>
  <c r="GA305" i="23916"/>
  <c r="DF10" i="23916"/>
  <c r="DE13" i="23916"/>
  <c r="EX224" i="23916"/>
  <c r="CP305" i="23916"/>
  <c r="GA298" i="23916"/>
  <c r="AJ304" i="23916"/>
  <c r="AI306" i="23916"/>
  <c r="AF306" i="23916"/>
  <c r="AE309" i="23916"/>
  <c r="AE336" i="23916" s="1"/>
  <c r="GU128" i="23916"/>
  <c r="GT126" i="23916"/>
  <c r="CZ10" i="23916"/>
  <c r="CY13" i="23916"/>
  <c r="EP305" i="23916"/>
  <c r="AR306" i="23916"/>
  <c r="AQ309" i="23916"/>
  <c r="AQ336" i="23916" s="1"/>
  <c r="FP306" i="23916"/>
  <c r="GH451" i="23916"/>
  <c r="GH304" i="23916"/>
  <c r="GH187" i="23916"/>
  <c r="GI186" i="23916"/>
  <c r="FN452" i="23916"/>
  <c r="FN305" i="23916"/>
  <c r="FO277" i="23916"/>
  <c r="GZ196" i="23916"/>
  <c r="GY196" i="23916"/>
  <c r="CI306" i="23916"/>
  <c r="CJ304" i="23916"/>
  <c r="DL13" i="23916"/>
  <c r="AM335" i="23916"/>
  <c r="AN305" i="23916"/>
  <c r="EB8" i="23916"/>
  <c r="EA10" i="23916"/>
  <c r="EN304" i="23916"/>
  <c r="BR305" i="23916"/>
  <c r="BM309" i="23916"/>
  <c r="BM335" i="23916" s="1"/>
  <c r="BN306" i="23916"/>
  <c r="EF10" i="23916"/>
  <c r="EE13" i="23916"/>
  <c r="AP306" i="23916"/>
  <c r="AO309" i="23916"/>
  <c r="AO336" i="23916" s="1"/>
  <c r="ET347" i="23916"/>
  <c r="CP10" i="23916"/>
  <c r="CO13" i="23916"/>
  <c r="DS336" i="23916"/>
  <c r="DT306" i="23916"/>
  <c r="DS309" i="23916"/>
  <c r="GQ357" i="23916"/>
  <c r="GR357" i="23916"/>
  <c r="FQ298" i="23916"/>
  <c r="FE305" i="23916"/>
  <c r="BZ305" i="23916"/>
  <c r="FT452" i="23916"/>
  <c r="FT305" i="23916"/>
  <c r="FU277" i="23916"/>
  <c r="GR413" i="23916"/>
  <c r="GS413" i="23916" s="1"/>
  <c r="GT394" i="23916"/>
  <c r="GS394" i="23916"/>
  <c r="CX304" i="23916"/>
  <c r="CW306" i="23916"/>
  <c r="EH304" i="23916"/>
  <c r="EG306" i="23916"/>
  <c r="GJ451" i="23916"/>
  <c r="GJ304" i="23916"/>
  <c r="GM304" i="23916" s="1"/>
  <c r="GJ187" i="23916"/>
  <c r="GK187" i="23916" s="1"/>
  <c r="GK186" i="23916"/>
  <c r="CR13" i="23916"/>
  <c r="FB309" i="23916"/>
  <c r="DR305" i="23916"/>
  <c r="CS306" i="23916"/>
  <c r="CT304" i="23916"/>
  <c r="DN304" i="23916"/>
  <c r="DM306" i="23916"/>
  <c r="DF305" i="23916"/>
  <c r="Z305" i="23916"/>
  <c r="ED305" i="23916"/>
  <c r="GR380" i="23916"/>
  <c r="GS380" i="23916" s="1"/>
  <c r="GS126" i="23916"/>
  <c r="GR133" i="23916"/>
  <c r="CK306" i="23916"/>
  <c r="CL304" i="23916"/>
  <c r="DP10" i="23916"/>
  <c r="DO13" i="23916"/>
  <c r="GE183" i="23916"/>
  <c r="FQ305" i="23916"/>
  <c r="EH10" i="23916"/>
  <c r="EG13" i="23916"/>
  <c r="GH447" i="23916"/>
  <c r="GI297" i="23916"/>
  <c r="DN10" i="23916"/>
  <c r="DM13" i="23916"/>
  <c r="CJ305" i="23916"/>
  <c r="BV305" i="23916"/>
  <c r="DJ10" i="23916"/>
  <c r="DI13" i="23916"/>
  <c r="BY306" i="23916"/>
  <c r="O452" i="23916"/>
  <c r="O305" i="23916"/>
  <c r="P277" i="23916"/>
  <c r="P278" i="23916" s="1"/>
  <c r="O278" i="23916"/>
  <c r="X277" i="23916"/>
  <c r="X278" i="23916" s="1"/>
  <c r="I309" i="23916"/>
  <c r="I336" i="23916" s="1"/>
  <c r="GF451" i="23916"/>
  <c r="GF304" i="23916"/>
  <c r="GG186" i="23916"/>
  <c r="GF187" i="23916"/>
  <c r="FW298" i="23916"/>
  <c r="GB452" i="23916"/>
  <c r="GB305" i="23916"/>
  <c r="GB278" i="23916"/>
  <c r="GC277" i="23916"/>
  <c r="CZ305" i="23916"/>
  <c r="BR304" i="23916"/>
  <c r="BQ306" i="23916"/>
  <c r="GF447" i="23916"/>
  <c r="GG297" i="23916"/>
  <c r="GD452" i="23916"/>
  <c r="GD305" i="23916"/>
  <c r="GE277" i="23916"/>
  <c r="GD278" i="23916"/>
  <c r="AV305" i="23916"/>
  <c r="CX305" i="23916"/>
  <c r="DA306" i="23916"/>
  <c r="EJ274" i="23916"/>
  <c r="EM10" i="23916"/>
  <c r="CC335" i="23916"/>
  <c r="CD305" i="23916"/>
  <c r="GI8" i="23916"/>
  <c r="BJ304" i="23916"/>
  <c r="GP392" i="23916"/>
  <c r="EX392" i="23916"/>
  <c r="FD306" i="23916"/>
  <c r="BC335" i="23916"/>
  <c r="BD305" i="23916"/>
  <c r="FM274" i="23916"/>
  <c r="ED187" i="23916"/>
  <c r="AD305" i="23916"/>
  <c r="FJ452" i="23916"/>
  <c r="FJ305" i="23916"/>
  <c r="FK277" i="23916"/>
  <c r="AR304" i="23916"/>
  <c r="GI7" i="23916"/>
  <c r="GH10" i="23916"/>
  <c r="BB305" i="23916"/>
  <c r="CE447" i="23916"/>
  <c r="CF297" i="23916"/>
  <c r="ES269" i="23916"/>
  <c r="ET243" i="23916"/>
  <c r="CR306" i="23916"/>
  <c r="CQ309" i="23916"/>
  <c r="CQ336" i="23916" s="1"/>
  <c r="GV504" i="23916"/>
  <c r="GV199" i="23916"/>
  <c r="GW197" i="23916"/>
  <c r="ER391" i="23916"/>
  <c r="EQ292" i="23916"/>
  <c r="ER292" i="23916" s="1"/>
  <c r="FI183" i="23916"/>
  <c r="Y306" i="23916"/>
  <c r="GL447" i="23916"/>
  <c r="GM297" i="23916"/>
  <c r="DV304" i="23916"/>
  <c r="DU306" i="23916"/>
  <c r="FN451" i="23916"/>
  <c r="FN304" i="23916"/>
  <c r="FO186" i="23916"/>
  <c r="EU446" i="23916"/>
  <c r="EW373" i="23916"/>
  <c r="EW372" i="23916"/>
  <c r="EV372" i="23916"/>
  <c r="EU347" i="23916"/>
  <c r="AV306" i="23916"/>
  <c r="AU309" i="23916"/>
  <c r="AU336" i="23916" s="1"/>
  <c r="EX352" i="23916"/>
  <c r="EW354" i="23916"/>
  <c r="BE335" i="23916"/>
  <c r="BF305" i="23916"/>
  <c r="GY26" i="23916"/>
  <c r="GZ26" i="23916"/>
  <c r="GX27" i="23916"/>
  <c r="AL305" i="23916"/>
  <c r="DZ304" i="23916"/>
  <c r="DY306" i="23916"/>
  <c r="CV10" i="23916"/>
  <c r="CU13" i="23916"/>
  <c r="DD13" i="23916" s="1"/>
  <c r="EU153" i="23916"/>
  <c r="EU116" i="23916"/>
  <c r="EV116" i="23916" s="1"/>
  <c r="EV89" i="23916"/>
  <c r="ES391" i="23916"/>
  <c r="ET154" i="23916"/>
  <c r="DD10" i="23916"/>
  <c r="GK7" i="23916"/>
  <c r="GJ10" i="23916"/>
  <c r="DH13" i="23916"/>
  <c r="FY274" i="23916"/>
  <c r="GM7" i="23916"/>
  <c r="O447" i="23916"/>
  <c r="P297" i="23916"/>
  <c r="X297" i="23916"/>
  <c r="T304" i="23916"/>
  <c r="S306" i="23916"/>
  <c r="GV404" i="23916"/>
  <c r="GU404" i="23916"/>
  <c r="CN10" i="23916"/>
  <c r="CM13" i="23916"/>
  <c r="GO304" i="23916"/>
  <c r="GN447" i="23916"/>
  <c r="GO297" i="23916"/>
  <c r="CO447" i="23916"/>
  <c r="CP297" i="23916"/>
  <c r="CX297" i="23916"/>
  <c r="DX13" i="23916"/>
  <c r="GR488" i="23916"/>
  <c r="GR49" i="23916"/>
  <c r="GS49" i="23916" s="1"/>
  <c r="GS45" i="23916"/>
  <c r="DK336" i="23916"/>
  <c r="DL306" i="23916"/>
  <c r="DK309" i="23916"/>
  <c r="GM186" i="23916"/>
  <c r="DN305" i="23916"/>
  <c r="FJ451" i="23916"/>
  <c r="FJ304" i="23916"/>
  <c r="FM304" i="23916" s="1"/>
  <c r="FK186" i="23916"/>
  <c r="AL304" i="23916"/>
  <c r="AK306" i="23916"/>
  <c r="FQ186" i="23916"/>
  <c r="K336" i="23916"/>
  <c r="L306" i="23916"/>
  <c r="K309" i="23916"/>
  <c r="EM452" i="23916"/>
  <c r="EM305" i="23916"/>
  <c r="EN277" i="23916"/>
  <c r="EN278" i="23916" s="1"/>
  <c r="EM278" i="23916"/>
  <c r="GG7" i="23916"/>
  <c r="GF10" i="23916"/>
  <c r="DT13" i="23916"/>
  <c r="GX112" i="23916"/>
  <c r="GZ61" i="23916"/>
  <c r="GY61" i="23916"/>
  <c r="AH306" i="23916"/>
  <c r="AG309" i="23916"/>
  <c r="AG336" i="23916" s="1"/>
  <c r="FZ306" i="23916"/>
  <c r="CE309" i="23916"/>
  <c r="CE336" i="23916" s="1"/>
  <c r="CF306" i="23916"/>
  <c r="AT305" i="23916"/>
  <c r="BU306" i="23916"/>
  <c r="EQ66" i="23916"/>
  <c r="ER51" i="23916"/>
  <c r="EQ52" i="23916"/>
  <c r="ES48" i="23916"/>
  <c r="GE274" i="23916"/>
  <c r="DB304" i="23916"/>
  <c r="GN277" i="23916"/>
  <c r="GN274" i="23916"/>
  <c r="GO273" i="23916"/>
  <c r="GN8" i="23916"/>
  <c r="CV305" i="23916"/>
  <c r="GH452" i="23916"/>
  <c r="GH305" i="23916"/>
  <c r="GH278" i="23916"/>
  <c r="GI277" i="23916"/>
  <c r="G309" i="23916"/>
  <c r="AH305" i="23916"/>
  <c r="GV40" i="23916"/>
  <c r="GW40" i="23916" s="1"/>
  <c r="GX29" i="23916"/>
  <c r="GW29" i="23916"/>
  <c r="CP304" i="23916"/>
  <c r="CO306" i="23916"/>
  <c r="V304" i="23916"/>
  <c r="U306" i="23916"/>
  <c r="N305" i="23916"/>
  <c r="FR451" i="23916"/>
  <c r="FR304" i="23916"/>
  <c r="FU304" i="23916" s="1"/>
  <c r="FS186" i="23916"/>
  <c r="DR187" i="23916"/>
  <c r="DW309" i="23916"/>
  <c r="DW336" i="23916" s="1"/>
  <c r="BH306" i="23916"/>
  <c r="BG309" i="23916"/>
  <c r="BG336" i="23916" s="1"/>
  <c r="FT306" i="23916"/>
  <c r="AZ305" i="23916"/>
  <c r="ED304" i="23916"/>
  <c r="EC306" i="23916"/>
  <c r="GX38" i="23916"/>
  <c r="GY30" i="23916"/>
  <c r="GZ30" i="23916"/>
  <c r="EH305" i="23916"/>
  <c r="GI183" i="23916"/>
  <c r="EO298" i="23916"/>
  <c r="EP298" i="23916" s="1"/>
  <c r="EP295" i="23916"/>
  <c r="EO297" i="23916"/>
  <c r="GZ192" i="23916"/>
  <c r="GX197" i="23916"/>
  <c r="GY192" i="23916"/>
  <c r="CH305" i="23916"/>
  <c r="FV451" i="23916"/>
  <c r="FV304" i="23916"/>
  <c r="FW186" i="23916"/>
  <c r="AC306" i="23916"/>
  <c r="BI335" i="23916"/>
  <c r="BJ305" i="23916"/>
  <c r="GM273" i="23916"/>
  <c r="GL274" i="23916"/>
  <c r="GM274" i="23916" s="1"/>
  <c r="GL277" i="23916"/>
  <c r="GL8" i="23916"/>
  <c r="GV411" i="23916"/>
  <c r="GU411" i="23916"/>
  <c r="EL304" i="23916"/>
  <c r="EK306" i="23916"/>
  <c r="EV373" i="23916"/>
  <c r="CT305" i="23916"/>
  <c r="CY306" i="23916"/>
  <c r="CZ304" i="23916"/>
  <c r="AW335" i="23916"/>
  <c r="AX305" i="23916"/>
  <c r="DR10" i="23916"/>
  <c r="DQ13" i="23916"/>
  <c r="BT306" i="23916"/>
  <c r="BS309" i="23916"/>
  <c r="BS335" i="23916" s="1"/>
  <c r="FR452" i="23916"/>
  <c r="FR305" i="23916"/>
  <c r="FS277" i="23916"/>
  <c r="FN447" i="23916"/>
  <c r="FO297" i="23916"/>
  <c r="FV452" i="23916"/>
  <c r="FV305" i="23916"/>
  <c r="FW277" i="23916"/>
  <c r="GB451" i="23916"/>
  <c r="GB304" i="23916"/>
  <c r="GB187" i="23916"/>
  <c r="GC186" i="23916"/>
  <c r="DC335" i="23916"/>
  <c r="DD305" i="23916"/>
  <c r="FT447" i="23916"/>
  <c r="FU297" i="23916"/>
  <c r="GP205" i="23916"/>
  <c r="GQ205" i="23916" s="1"/>
  <c r="GQ201" i="23916"/>
  <c r="FJ447" i="23916"/>
  <c r="FK297" i="23916"/>
  <c r="FI305" i="23916"/>
  <c r="EE306" i="23916"/>
  <c r="EF304" i="23916"/>
  <c r="EP187" i="23916"/>
  <c r="DV10" i="23916"/>
  <c r="DU13" i="23916"/>
  <c r="C309" i="23916"/>
  <c r="GZ32" i="23916"/>
  <c r="GY32" i="23916"/>
  <c r="DV305" i="23916"/>
  <c r="V305" i="23916"/>
  <c r="DH304" i="23916"/>
  <c r="GE7" i="23916"/>
  <c r="GD10" i="23916"/>
  <c r="GF452" i="23916"/>
  <c r="GF305" i="23916"/>
  <c r="GF278" i="23916"/>
  <c r="GG277" i="23916"/>
  <c r="FX447" i="23916"/>
  <c r="FY297" i="23916"/>
  <c r="CX10" i="23916"/>
  <c r="CW13" i="23916"/>
  <c r="AS309" i="23916"/>
  <c r="AT306" i="23916"/>
  <c r="GM187" i="23916"/>
  <c r="DF304" i="23916"/>
  <c r="DE306" i="23916"/>
  <c r="CT10" i="23916"/>
  <c r="CS13" i="23916"/>
  <c r="EP10" i="23916"/>
  <c r="EO13" i="23916"/>
  <c r="FQ304" i="23916"/>
  <c r="Q336" i="23916"/>
  <c r="R306" i="23916"/>
  <c r="Q309" i="23916"/>
  <c r="GO55" i="23916"/>
  <c r="GG183" i="23916"/>
  <c r="DO306" i="23916"/>
  <c r="DP304" i="23916"/>
  <c r="CL305" i="23916"/>
  <c r="ES374" i="23916"/>
  <c r="ET373" i="23916"/>
  <c r="ES290" i="23916"/>
  <c r="ET290" i="23916" s="1"/>
  <c r="ET153" i="23916"/>
  <c r="ES178" i="23916"/>
  <c r="ES156" i="23916"/>
  <c r="FU55" i="23916"/>
  <c r="DD304" i="23916"/>
  <c r="GY22" i="23916"/>
  <c r="GZ22" i="23916"/>
  <c r="EJ8" i="23916"/>
  <c r="EI10" i="23916"/>
  <c r="EI452" i="23916"/>
  <c r="EI305" i="23916"/>
  <c r="EJ277" i="23916"/>
  <c r="EJ278" i="23916" s="1"/>
  <c r="EI278" i="23916"/>
  <c r="GI274" i="23916"/>
  <c r="GG55" i="23916"/>
  <c r="FG305" i="23916"/>
  <c r="FZ447" i="23916"/>
  <c r="GA297" i="23916"/>
  <c r="CM306" i="23916"/>
  <c r="GV473" i="23916"/>
  <c r="GX127" i="23916"/>
  <c r="GW127" i="23916"/>
  <c r="GV128" i="23916"/>
  <c r="GU35" i="23916"/>
  <c r="GT43" i="23916"/>
  <c r="GT37" i="23916"/>
  <c r="GU37" i="23916" s="1"/>
  <c r="GP356" i="23916"/>
  <c r="GQ356" i="23916" s="1"/>
  <c r="FW297" i="23916"/>
  <c r="DR304" i="23916"/>
  <c r="DQ306" i="23916"/>
  <c r="AE335" i="23916"/>
  <c r="AF305" i="23916"/>
  <c r="BH304" i="23916"/>
  <c r="AO335" i="23916"/>
  <c r="AP305" i="23916"/>
  <c r="FM298" i="23916"/>
  <c r="ET244" i="23916"/>
  <c r="EU243" i="23916"/>
  <c r="ES245" i="23916"/>
  <c r="ET245" i="23916" s="1"/>
  <c r="W309" i="23916"/>
  <c r="W336" i="23916" s="1"/>
  <c r="AD304" i="23916"/>
  <c r="FH451" i="23916"/>
  <c r="FH304" i="23916"/>
  <c r="FI186" i="23916"/>
  <c r="M306" i="23916"/>
  <c r="GX35" i="23916"/>
  <c r="R336" i="23916" l="1"/>
  <c r="AP336" i="23916"/>
  <c r="GY34" i="23916"/>
  <c r="GZ34" i="23916"/>
  <c r="GJ306" i="23916"/>
  <c r="BN335" i="23916"/>
  <c r="AX335" i="23916"/>
  <c r="AG335" i="23916"/>
  <c r="AP335" i="23916" s="1"/>
  <c r="AV336" i="23916"/>
  <c r="AF336" i="23916"/>
  <c r="BD336" i="23916"/>
  <c r="GU43" i="23916"/>
  <c r="GT45" i="23916"/>
  <c r="CX13" i="23916"/>
  <c r="DV13" i="23916"/>
  <c r="EU269" i="23916"/>
  <c r="EV269" i="23916" s="1"/>
  <c r="EV243" i="23916"/>
  <c r="DF306" i="23916"/>
  <c r="DE309" i="23916"/>
  <c r="DE336" i="23916" s="1"/>
  <c r="ET178" i="23916"/>
  <c r="ES448" i="23916"/>
  <c r="ET374" i="23916"/>
  <c r="DO336" i="23916"/>
  <c r="DP336" i="23916" s="1"/>
  <c r="DP306" i="23916"/>
  <c r="DO309" i="23916"/>
  <c r="Q340" i="23916"/>
  <c r="Q338" i="23916"/>
  <c r="Q337" i="23916"/>
  <c r="Q313" i="23916"/>
  <c r="Q315" i="23916" s="1"/>
  <c r="Q311" i="23916"/>
  <c r="R309" i="23916"/>
  <c r="Q334" i="23916"/>
  <c r="CT13" i="23916"/>
  <c r="AS340" i="23916"/>
  <c r="AS338" i="23916"/>
  <c r="AS337" i="23916"/>
  <c r="AS313" i="23916"/>
  <c r="AS315" i="23916" s="1"/>
  <c r="AS311" i="23916"/>
  <c r="AS334" i="23916"/>
  <c r="C340" i="23916"/>
  <c r="C337" i="23916"/>
  <c r="C315" i="23916"/>
  <c r="C338" i="23916"/>
  <c r="C313" i="23916"/>
  <c r="C311" i="23916"/>
  <c r="C314" i="23916" s="1"/>
  <c r="C334" i="23916"/>
  <c r="C335" i="23916"/>
  <c r="FW305" i="23916"/>
  <c r="CY336" i="23916"/>
  <c r="CZ336" i="23916" s="1"/>
  <c r="CZ306" i="23916"/>
  <c r="CY309" i="23916"/>
  <c r="GL452" i="23916"/>
  <c r="GL305" i="23916"/>
  <c r="GL278" i="23916"/>
  <c r="GM278" i="23916" s="1"/>
  <c r="GM277" i="23916"/>
  <c r="GX504" i="23916"/>
  <c r="GZ197" i="23916"/>
  <c r="GX199" i="23916"/>
  <c r="GY197" i="23916"/>
  <c r="DW340" i="23916"/>
  <c r="DW338" i="23916"/>
  <c r="DW337" i="23916"/>
  <c r="DX309" i="23916"/>
  <c r="DW313" i="23916"/>
  <c r="DW311" i="23916"/>
  <c r="DW334" i="23916"/>
  <c r="DW335" i="23916"/>
  <c r="CP306" i="23916"/>
  <c r="CO309" i="23916"/>
  <c r="CO336" i="23916" s="1"/>
  <c r="GZ29" i="23916"/>
  <c r="GY29" i="23916"/>
  <c r="GX40" i="23916"/>
  <c r="G338" i="23916"/>
  <c r="G340" i="23916"/>
  <c r="G313" i="23916"/>
  <c r="G315" i="23916" s="1"/>
  <c r="G337" i="23916"/>
  <c r="G311" i="23916"/>
  <c r="G314" i="23916" s="1"/>
  <c r="G334" i="23916"/>
  <c r="G335" i="23916"/>
  <c r="GI305" i="23916"/>
  <c r="AS335" i="23916"/>
  <c r="DK340" i="23916"/>
  <c r="DK338" i="23916"/>
  <c r="DK337" i="23916"/>
  <c r="DK311" i="23916"/>
  <c r="DK313" i="23916"/>
  <c r="DL309" i="23916"/>
  <c r="DK335" i="23916"/>
  <c r="DL335" i="23916" s="1"/>
  <c r="DK334" i="23916"/>
  <c r="CN13" i="23916"/>
  <c r="GW404" i="23916"/>
  <c r="GX404" i="23916"/>
  <c r="S336" i="23916"/>
  <c r="T336" i="23916" s="1"/>
  <c r="T306" i="23916"/>
  <c r="S309" i="23916"/>
  <c r="FJ306" i="23916"/>
  <c r="EX354" i="23916"/>
  <c r="GP354" i="23916"/>
  <c r="GQ354" i="23916" s="1"/>
  <c r="EX373" i="23916"/>
  <c r="GR392" i="23916"/>
  <c r="GQ392" i="23916"/>
  <c r="BY336" i="23916"/>
  <c r="BZ306" i="23916"/>
  <c r="BY309" i="23916"/>
  <c r="DN13" i="23916"/>
  <c r="DM336" i="23916"/>
  <c r="DN306" i="23916"/>
  <c r="DM309" i="23916"/>
  <c r="CS336" i="23916"/>
  <c r="CT306" i="23916"/>
  <c r="CS309" i="23916"/>
  <c r="FB340" i="23916"/>
  <c r="FB337" i="23916"/>
  <c r="FB338" i="23916"/>
  <c r="FB339" i="23916" s="1"/>
  <c r="FB313" i="23916"/>
  <c r="FB462" i="23916" s="1"/>
  <c r="FB311" i="23916"/>
  <c r="FB314" i="23916" s="1"/>
  <c r="FB335" i="23916"/>
  <c r="FB334" i="23916"/>
  <c r="CX306" i="23916"/>
  <c r="CW309" i="23916"/>
  <c r="CW336" i="23916" s="1"/>
  <c r="CX336" i="23916" s="1"/>
  <c r="GV394" i="23916"/>
  <c r="GT413" i="23916"/>
  <c r="GU413" i="23916" s="1"/>
  <c r="GU394" i="23916"/>
  <c r="CP13" i="23916"/>
  <c r="AN335" i="23916"/>
  <c r="CJ306" i="23916"/>
  <c r="CI309" i="23916"/>
  <c r="CI336" i="23916" s="1"/>
  <c r="GI187" i="23916"/>
  <c r="AQ340" i="23916"/>
  <c r="AQ338" i="23916"/>
  <c r="AQ337" i="23916"/>
  <c r="AQ313" i="23916"/>
  <c r="AQ315" i="23916" s="1"/>
  <c r="FP309" i="23916"/>
  <c r="AQ311" i="23916"/>
  <c r="AQ334" i="23916"/>
  <c r="AQ335" i="23916"/>
  <c r="GT380" i="23916"/>
  <c r="GU380" i="23916" s="1"/>
  <c r="GU126" i="23916"/>
  <c r="GT133" i="23916"/>
  <c r="BO336" i="23916"/>
  <c r="BP336" i="23916" s="1"/>
  <c r="BO309" i="23916"/>
  <c r="FV306" i="23916"/>
  <c r="BP306" i="23916"/>
  <c r="ES207" i="23916"/>
  <c r="ES206" i="23916"/>
  <c r="ET206" i="23916" s="1"/>
  <c r="ET204" i="23916"/>
  <c r="CH306" i="23916"/>
  <c r="CG309" i="23916"/>
  <c r="CG336" i="23916" s="1"/>
  <c r="CH336" i="23916" s="1"/>
  <c r="BX306" i="23916"/>
  <c r="AB306" i="23916"/>
  <c r="GU201" i="23916"/>
  <c r="GT205" i="23916"/>
  <c r="GU205" i="23916" s="1"/>
  <c r="ED13" i="23916"/>
  <c r="AW340" i="23916"/>
  <c r="AW338" i="23916"/>
  <c r="AW337" i="23916"/>
  <c r="AW313" i="23916"/>
  <c r="AW311" i="23916"/>
  <c r="AX309" i="23916"/>
  <c r="AW334" i="23916"/>
  <c r="GP373" i="23916"/>
  <c r="GQ373" i="23916" s="1"/>
  <c r="GX473" i="23916"/>
  <c r="GZ127" i="23916"/>
  <c r="GY127" i="23916"/>
  <c r="GX128" i="23916"/>
  <c r="ES157" i="23916"/>
  <c r="ET157" i="23916" s="1"/>
  <c r="ET156" i="23916"/>
  <c r="FH306" i="23916"/>
  <c r="FI304" i="23916"/>
  <c r="DQ309" i="23916"/>
  <c r="DQ336" i="23916" s="1"/>
  <c r="DR306" i="23916"/>
  <c r="GW128" i="23916"/>
  <c r="GV126" i="23916"/>
  <c r="CM309" i="23916"/>
  <c r="GB306" i="23916"/>
  <c r="CN306" i="23916"/>
  <c r="EJ305" i="23916"/>
  <c r="EI306" i="23916"/>
  <c r="GY35" i="23916"/>
  <c r="GX43" i="23916"/>
  <c r="GZ35" i="23916"/>
  <c r="GX37" i="23916"/>
  <c r="EU244" i="23916"/>
  <c r="EP13" i="23916"/>
  <c r="AS336" i="23916"/>
  <c r="GG305" i="23916"/>
  <c r="C336" i="23916"/>
  <c r="GC304" i="23916"/>
  <c r="FS305" i="23916"/>
  <c r="BS336" i="23916"/>
  <c r="BT336" i="23916" s="1"/>
  <c r="EU374" i="23916"/>
  <c r="AC309" i="23916"/>
  <c r="AD306" i="23916"/>
  <c r="BG340" i="23916"/>
  <c r="BG338" i="23916"/>
  <c r="BG337" i="23916"/>
  <c r="BG313" i="23916"/>
  <c r="FT309" i="23916"/>
  <c r="BG311" i="23916"/>
  <c r="BG335" i="23916"/>
  <c r="BG334" i="23916"/>
  <c r="DX306" i="23916"/>
  <c r="FS304" i="23916"/>
  <c r="U309" i="23916"/>
  <c r="V306" i="23916"/>
  <c r="G336" i="23916"/>
  <c r="GO274" i="23916"/>
  <c r="EQ138" i="23916"/>
  <c r="ER138" i="23916" s="1"/>
  <c r="ER66" i="23916"/>
  <c r="EQ67" i="23916"/>
  <c r="AG340" i="23916"/>
  <c r="AG338" i="23916"/>
  <c r="AG337" i="23916"/>
  <c r="AG313" i="23916"/>
  <c r="AG315" i="23916" s="1"/>
  <c r="AG311" i="23916"/>
  <c r="AG334" i="23916"/>
  <c r="K340" i="23916"/>
  <c r="L340" i="23916" s="1"/>
  <c r="K338" i="23916"/>
  <c r="K337" i="23916"/>
  <c r="L337" i="23916" s="1"/>
  <c r="K313" i="23916"/>
  <c r="L313" i="23916" s="1"/>
  <c r="L309" i="23916"/>
  <c r="K311" i="23916"/>
  <c r="K335" i="23916"/>
  <c r="L335" i="23916" s="1"/>
  <c r="K334" i="23916"/>
  <c r="L334" i="23916" s="1"/>
  <c r="AK336" i="23916"/>
  <c r="AK309" i="23916"/>
  <c r="AT309" i="23916" s="1"/>
  <c r="AL306" i="23916"/>
  <c r="FK304" i="23916"/>
  <c r="EV347" i="23916"/>
  <c r="DV306" i="23916"/>
  <c r="DU309" i="23916"/>
  <c r="DU336" i="23916" s="1"/>
  <c r="DV336" i="23916" s="1"/>
  <c r="CQ340" i="23916"/>
  <c r="CQ338" i="23916"/>
  <c r="CQ337" i="23916"/>
  <c r="CR309" i="23916"/>
  <c r="CQ313" i="23916"/>
  <c r="CQ311" i="23916"/>
  <c r="CQ334" i="23916"/>
  <c r="CQ335" i="23916"/>
  <c r="ET269" i="23916"/>
  <c r="EN10" i="23916"/>
  <c r="EM13" i="23916"/>
  <c r="I340" i="23916"/>
  <c r="I337" i="23916"/>
  <c r="I338" i="23916"/>
  <c r="I313" i="23916"/>
  <c r="I315" i="23916" s="1"/>
  <c r="I311" i="23916"/>
  <c r="I314" i="23916" s="1"/>
  <c r="I334" i="23916"/>
  <c r="I335" i="23916"/>
  <c r="DJ13" i="23916"/>
  <c r="DP13" i="23916"/>
  <c r="CL306" i="23916"/>
  <c r="CK309" i="23916"/>
  <c r="CK336" i="23916" s="1"/>
  <c r="CL336" i="23916" s="1"/>
  <c r="FB336" i="23916"/>
  <c r="EG309" i="23916"/>
  <c r="EH306" i="23916"/>
  <c r="FT335" i="23916"/>
  <c r="FU305" i="23916"/>
  <c r="DB13" i="23916"/>
  <c r="DS340" i="23916"/>
  <c r="DT340" i="23916" s="1"/>
  <c r="DS338" i="23916"/>
  <c r="DS337" i="23916"/>
  <c r="DT337" i="23916" s="1"/>
  <c r="DS311" i="23916"/>
  <c r="DS313" i="23916"/>
  <c r="DT313" i="23916" s="1"/>
  <c r="DT309" i="23916"/>
  <c r="DS334" i="23916"/>
  <c r="DT334" i="23916" s="1"/>
  <c r="DS335" i="23916"/>
  <c r="DT335" i="23916" s="1"/>
  <c r="EB10" i="23916"/>
  <c r="EA13" i="23916"/>
  <c r="GK305" i="23916"/>
  <c r="FO305" i="23916"/>
  <c r="GI304" i="23916"/>
  <c r="CZ13" i="23916"/>
  <c r="AJ306" i="23916"/>
  <c r="AI309" i="23916"/>
  <c r="AI336" i="23916" s="1"/>
  <c r="FN306" i="23916"/>
  <c r="DF13" i="23916"/>
  <c r="CA340" i="23916"/>
  <c r="CA338" i="23916"/>
  <c r="CA337" i="23916"/>
  <c r="CA311" i="23916"/>
  <c r="CA313" i="23916"/>
  <c r="CB309" i="23916"/>
  <c r="CA335" i="23916"/>
  <c r="CB335" i="23916" s="1"/>
  <c r="CA334" i="23916"/>
  <c r="GS205" i="23916"/>
  <c r="FF306" i="23916"/>
  <c r="FG304" i="23916"/>
  <c r="DG340" i="23916"/>
  <c r="DG338" i="23916"/>
  <c r="DG337" i="23916"/>
  <c r="DH309" i="23916"/>
  <c r="DG313" i="23916"/>
  <c r="DG311" i="23916"/>
  <c r="DG334" i="23916"/>
  <c r="DG335" i="23916"/>
  <c r="DZ13" i="23916"/>
  <c r="FX306" i="23916"/>
  <c r="BK340" i="23916"/>
  <c r="BK338" i="23916"/>
  <c r="BK337" i="23916"/>
  <c r="BK313" i="23916"/>
  <c r="BK315" i="23916" s="1"/>
  <c r="BK311" i="23916"/>
  <c r="BL309" i="23916"/>
  <c r="BK335" i="23916"/>
  <c r="BL335" i="23916" s="1"/>
  <c r="BK334" i="23916"/>
  <c r="DI309" i="23916"/>
  <c r="DI336" i="23916" s="1"/>
  <c r="DJ306" i="23916"/>
  <c r="EO309" i="23916"/>
  <c r="EP306" i="23916"/>
  <c r="EL13" i="23916"/>
  <c r="GV45" i="23916"/>
  <c r="GW43" i="23916"/>
  <c r="BI340" i="23916"/>
  <c r="BI338" i="23916"/>
  <c r="BI337" i="23916"/>
  <c r="BI313" i="23916"/>
  <c r="BI311" i="23916"/>
  <c r="BI334" i="23916"/>
  <c r="BE340" i="23916"/>
  <c r="BF340" i="23916" s="1"/>
  <c r="BE338" i="23916"/>
  <c r="BE337" i="23916"/>
  <c r="BF337" i="23916" s="1"/>
  <c r="BE313" i="23916"/>
  <c r="BF313" i="23916" s="1"/>
  <c r="BE311" i="23916"/>
  <c r="BF309" i="23916"/>
  <c r="BE334" i="23916"/>
  <c r="BF334" i="23916" s="1"/>
  <c r="GF306" i="23916"/>
  <c r="AM340" i="23916"/>
  <c r="AM338" i="23916"/>
  <c r="AM337" i="23916"/>
  <c r="AM313" i="23916"/>
  <c r="AM311" i="23916"/>
  <c r="AN309" i="23916"/>
  <c r="AM334" i="23916"/>
  <c r="DR13" i="23916"/>
  <c r="EL306" i="23916"/>
  <c r="EK309" i="23916"/>
  <c r="EK336" i="23916" s="1"/>
  <c r="GX411" i="23916"/>
  <c r="GW411" i="23916"/>
  <c r="EO447" i="23916"/>
  <c r="EP297" i="23916"/>
  <c r="GZ38" i="23916"/>
  <c r="GY38" i="23916"/>
  <c r="DX336" i="23916"/>
  <c r="GN452" i="23916"/>
  <c r="GN305" i="23916"/>
  <c r="GO277" i="23916"/>
  <c r="GN278" i="23916"/>
  <c r="GO278" i="23916" s="1"/>
  <c r="ES51" i="23916"/>
  <c r="ES50" i="23916"/>
  <c r="ET50" i="23916" s="1"/>
  <c r="ET48" i="23916"/>
  <c r="BU336" i="23916"/>
  <c r="BV306" i="23916"/>
  <c r="BU309" i="23916"/>
  <c r="CE340" i="23916"/>
  <c r="CE338" i="23916"/>
  <c r="CE337" i="23916"/>
  <c r="CF309" i="23916"/>
  <c r="CE313" i="23916"/>
  <c r="CE311" i="23916"/>
  <c r="FZ309" i="23916"/>
  <c r="CE335" i="23916"/>
  <c r="CE334" i="23916"/>
  <c r="GH306" i="23916"/>
  <c r="GK306" i="23916" s="1"/>
  <c r="GK10" i="23916"/>
  <c r="GJ13" i="23916"/>
  <c r="ET391" i="23916"/>
  <c r="ES292" i="23916"/>
  <c r="ET292" i="23916" s="1"/>
  <c r="EU290" i="23916"/>
  <c r="EV290" i="23916" s="1"/>
  <c r="EU178" i="23916"/>
  <c r="EV178" i="23916" s="1"/>
  <c r="EV153" i="23916"/>
  <c r="EU156" i="23916"/>
  <c r="DY309" i="23916"/>
  <c r="DZ306" i="23916"/>
  <c r="AU340" i="23916"/>
  <c r="AU338" i="23916"/>
  <c r="AU337" i="23916"/>
  <c r="AV337" i="23916" s="1"/>
  <c r="AU311" i="23916"/>
  <c r="AU313" i="23916"/>
  <c r="AV313" i="23916" s="1"/>
  <c r="AV309" i="23916"/>
  <c r="AU335" i="23916"/>
  <c r="AV335" i="23916" s="1"/>
  <c r="AU334" i="23916"/>
  <c r="AV334" i="23916" s="1"/>
  <c r="Z306" i="23916"/>
  <c r="Y309" i="23916"/>
  <c r="Y336" i="23916" s="1"/>
  <c r="GI10" i="23916"/>
  <c r="GH13" i="23916"/>
  <c r="FK305" i="23916"/>
  <c r="FD336" i="23916"/>
  <c r="FE336" i="23916" s="1"/>
  <c r="FD309" i="23916"/>
  <c r="FE306" i="23916"/>
  <c r="GC305" i="23916"/>
  <c r="P305" i="23916"/>
  <c r="X305" i="23916"/>
  <c r="O306" i="23916"/>
  <c r="GT357" i="23916"/>
  <c r="GR352" i="23916"/>
  <c r="GS357" i="23916"/>
  <c r="GR356" i="23916"/>
  <c r="GS356" i="23916" s="1"/>
  <c r="EF13" i="23916"/>
  <c r="BM340" i="23916"/>
  <c r="BN340" i="23916" s="1"/>
  <c r="BM338" i="23916"/>
  <c r="BM337" i="23916"/>
  <c r="BM315" i="23916"/>
  <c r="BM311" i="23916"/>
  <c r="BN309" i="23916"/>
  <c r="BM313" i="23916"/>
  <c r="BN313" i="23916" s="1"/>
  <c r="BM334" i="23916"/>
  <c r="BN334" i="23916" s="1"/>
  <c r="AE340" i="23916"/>
  <c r="AE338" i="23916"/>
  <c r="AE337" i="23916"/>
  <c r="AE315" i="23916"/>
  <c r="AE311" i="23916"/>
  <c r="AE313" i="23916"/>
  <c r="AF309" i="23916"/>
  <c r="AE334" i="23916"/>
  <c r="E337" i="23916"/>
  <c r="E338" i="23916"/>
  <c r="E340" i="23916"/>
  <c r="E311" i="23916"/>
  <c r="E312" i="23916"/>
  <c r="E335" i="23916"/>
  <c r="E334" i="23916"/>
  <c r="EQ390" i="23916"/>
  <c r="ER220" i="23916"/>
  <c r="EQ221" i="23916"/>
  <c r="FM305" i="23916"/>
  <c r="CC340" i="23916"/>
  <c r="CC338" i="23916"/>
  <c r="CC337" i="23916"/>
  <c r="CC313" i="23916"/>
  <c r="CD309" i="23916"/>
  <c r="CC311" i="23916"/>
  <c r="CC334" i="23916"/>
  <c r="DH306" i="23916"/>
  <c r="GT457" i="23916"/>
  <c r="GT453" i="23916"/>
  <c r="GV308" i="23916"/>
  <c r="GU308" i="23916"/>
  <c r="GT9" i="23916"/>
  <c r="GU9" i="23916" s="1"/>
  <c r="BW340" i="23916"/>
  <c r="BW338" i="23916"/>
  <c r="BW337" i="23916"/>
  <c r="BX309" i="23916"/>
  <c r="BW313" i="23916"/>
  <c r="FX309" i="23916"/>
  <c r="BW311" i="23916"/>
  <c r="BW335" i="23916"/>
  <c r="BW334" i="23916"/>
  <c r="BL336" i="23916"/>
  <c r="FL306" i="23916"/>
  <c r="BC340" i="23916"/>
  <c r="BD340" i="23916" s="1"/>
  <c r="BC338" i="23916"/>
  <c r="BC337" i="23916"/>
  <c r="BD337" i="23916" s="1"/>
  <c r="BC313" i="23916"/>
  <c r="BC315" i="23916" s="1"/>
  <c r="BC311" i="23916"/>
  <c r="BD309" i="23916"/>
  <c r="BC334" i="23916"/>
  <c r="BD334" i="23916" s="1"/>
  <c r="GW345" i="23916"/>
  <c r="GX345" i="23916"/>
  <c r="EU91" i="23916"/>
  <c r="EU154" i="23916"/>
  <c r="EW90" i="23916"/>
  <c r="EV90" i="23916"/>
  <c r="EW89" i="23916"/>
  <c r="GD306" i="23916"/>
  <c r="CU309" i="23916"/>
  <c r="CU336" i="23916" s="1"/>
  <c r="CV306" i="23916"/>
  <c r="AX336" i="23916"/>
  <c r="DC340" i="23916"/>
  <c r="DC338" i="23916"/>
  <c r="DC337" i="23916"/>
  <c r="DC311" i="23916"/>
  <c r="DC313" i="23916"/>
  <c r="GF309" i="23916"/>
  <c r="GF335" i="23916" s="1"/>
  <c r="DC334" i="23916"/>
  <c r="M309" i="23916"/>
  <c r="M336" i="23916" s="1"/>
  <c r="N306" i="23916"/>
  <c r="EJ10" i="23916"/>
  <c r="EI13" i="23916"/>
  <c r="W340" i="23916"/>
  <c r="W338" i="23916"/>
  <c r="W337" i="23916"/>
  <c r="W313" i="23916"/>
  <c r="W311" i="23916"/>
  <c r="W334" i="23916"/>
  <c r="W335" i="23916"/>
  <c r="AF335" i="23916" s="1"/>
  <c r="GE10" i="23916"/>
  <c r="GD13" i="23916"/>
  <c r="EF306" i="23916"/>
  <c r="EE309" i="23916"/>
  <c r="EE336" i="23916" s="1"/>
  <c r="EF336" i="23916" s="1"/>
  <c r="BS340" i="23916"/>
  <c r="BT340" i="23916" s="1"/>
  <c r="BS338" i="23916"/>
  <c r="BS337" i="23916"/>
  <c r="BT337" i="23916" s="1"/>
  <c r="BS315" i="23916"/>
  <c r="BS313" i="23916"/>
  <c r="BT313" i="23916" s="1"/>
  <c r="BS311" i="23916"/>
  <c r="BT309" i="23916"/>
  <c r="BS334" i="23916"/>
  <c r="BT334" i="23916" s="1"/>
  <c r="GM8" i="23916"/>
  <c r="GL10" i="23916"/>
  <c r="FW304" i="23916"/>
  <c r="ED306" i="23916"/>
  <c r="EC309" i="23916"/>
  <c r="EC336" i="23916" s="1"/>
  <c r="GI278" i="23916"/>
  <c r="GO8" i="23916"/>
  <c r="GN10" i="23916"/>
  <c r="EQ59" i="23916"/>
  <c r="ER52" i="23916"/>
  <c r="FZ336" i="23916"/>
  <c r="GA306" i="23916"/>
  <c r="GZ112" i="23916"/>
  <c r="GY112" i="23916"/>
  <c r="GG10" i="23916"/>
  <c r="GF13" i="23916"/>
  <c r="EN305" i="23916"/>
  <c r="L336" i="23916"/>
  <c r="DL336" i="23916"/>
  <c r="CV13" i="23916"/>
  <c r="GZ27" i="23916"/>
  <c r="GY27" i="23916"/>
  <c r="BF335" i="23916"/>
  <c r="EW446" i="23916"/>
  <c r="GP372" i="23916"/>
  <c r="EX372" i="23916"/>
  <c r="EW347" i="23916"/>
  <c r="FO304" i="23916"/>
  <c r="GV201" i="23916"/>
  <c r="GW199" i="23916"/>
  <c r="DA309" i="23916"/>
  <c r="DB306" i="23916"/>
  <c r="GE305" i="23916"/>
  <c r="BR306" i="23916"/>
  <c r="BQ309" i="23916"/>
  <c r="BQ336" i="23916" s="1"/>
  <c r="BR336" i="23916" s="1"/>
  <c r="GF334" i="23916"/>
  <c r="GG304" i="23916"/>
  <c r="FY304" i="23916"/>
  <c r="EH13" i="23916"/>
  <c r="GR285" i="23916"/>
  <c r="GS285" i="23916" s="1"/>
  <c r="GR174" i="23916"/>
  <c r="GS174" i="23916" s="1"/>
  <c r="GS133" i="23916"/>
  <c r="GK304" i="23916"/>
  <c r="DT336" i="23916"/>
  <c r="GP347" i="23916"/>
  <c r="AO340" i="23916"/>
  <c r="AP340" i="23916" s="1"/>
  <c r="AO338" i="23916"/>
  <c r="AO337" i="23916"/>
  <c r="AP337" i="23916" s="1"/>
  <c r="AO313" i="23916"/>
  <c r="AP313" i="23916" s="1"/>
  <c r="AO311" i="23916"/>
  <c r="AP309" i="23916"/>
  <c r="AO334" i="23916"/>
  <c r="AP334" i="23916" s="1"/>
  <c r="BM336" i="23916"/>
  <c r="BN336" i="23916" s="1"/>
  <c r="EM306" i="23916"/>
  <c r="FY305" i="23916"/>
  <c r="FP336" i="23916"/>
  <c r="FQ306" i="23916"/>
  <c r="BA309" i="23916"/>
  <c r="BB306" i="23916"/>
  <c r="Q335" i="23916"/>
  <c r="R335" i="23916" s="1"/>
  <c r="E336" i="23916"/>
  <c r="EQ214" i="23916"/>
  <c r="ER208" i="23916"/>
  <c r="CB336" i="23916"/>
  <c r="GZ265" i="23916"/>
  <c r="GY265" i="23916"/>
  <c r="AZ306" i="23916"/>
  <c r="AY309" i="23916"/>
  <c r="FR306" i="23916"/>
  <c r="CD306" i="23916"/>
  <c r="GE304" i="23916"/>
  <c r="DH336" i="23916"/>
  <c r="BW336" i="23916"/>
  <c r="BX336" i="23916" s="1"/>
  <c r="AA340" i="23916"/>
  <c r="AA338" i="23916"/>
  <c r="AA337" i="23916"/>
  <c r="AA313" i="23916"/>
  <c r="AA315" i="23916" s="1"/>
  <c r="AB309" i="23916"/>
  <c r="FL309" i="23916"/>
  <c r="AA311" i="23916"/>
  <c r="AA335" i="23916"/>
  <c r="AA334" i="23916"/>
  <c r="GC10" i="23916"/>
  <c r="GB13" i="23916"/>
  <c r="GW37" i="23916"/>
  <c r="EB305" i="23916"/>
  <c r="EA306" i="23916"/>
  <c r="GK278" i="23916"/>
  <c r="BF336" i="23916"/>
  <c r="DD306" i="23916"/>
  <c r="AN336" i="23916"/>
  <c r="Z336" i="23916" l="1"/>
  <c r="AH336" i="23916"/>
  <c r="CJ336" i="23916"/>
  <c r="CR336" i="23916"/>
  <c r="AF340" i="23916"/>
  <c r="EL336" i="23916"/>
  <c r="DF336" i="23916"/>
  <c r="ED336" i="23916"/>
  <c r="AF334" i="23916"/>
  <c r="I339" i="23916"/>
  <c r="DR336" i="23916"/>
  <c r="CP336" i="23916"/>
  <c r="AN313" i="23916"/>
  <c r="FB315" i="23916"/>
  <c r="C339" i="23916"/>
  <c r="BK455" i="23916"/>
  <c r="BK420" i="23916"/>
  <c r="BK383" i="23916"/>
  <c r="BL315" i="23916"/>
  <c r="AQ455" i="23916"/>
  <c r="AQ420" i="23916"/>
  <c r="AQ383" i="23916"/>
  <c r="AG455" i="23916"/>
  <c r="AG420" i="23916"/>
  <c r="AG383" i="23916"/>
  <c r="AA455" i="23916"/>
  <c r="AA420" i="23916"/>
  <c r="AA383" i="23916"/>
  <c r="Q455" i="23916"/>
  <c r="Q420" i="23916"/>
  <c r="Q383" i="23916"/>
  <c r="R315" i="23916"/>
  <c r="I455" i="23916"/>
  <c r="I420" i="23916"/>
  <c r="I383" i="23916"/>
  <c r="DD336" i="23916"/>
  <c r="AJ336" i="23916"/>
  <c r="AR336" i="23916"/>
  <c r="G455" i="23916"/>
  <c r="G420" i="23916"/>
  <c r="G383" i="23916"/>
  <c r="FS306" i="23916"/>
  <c r="GV205" i="23916"/>
  <c r="GW205" i="23916" s="1"/>
  <c r="GW201" i="23916"/>
  <c r="BA340" i="23916"/>
  <c r="BB340" i="23916" s="1"/>
  <c r="BA338" i="23916"/>
  <c r="BA337" i="23916"/>
  <c r="BB337" i="23916" s="1"/>
  <c r="BA313" i="23916"/>
  <c r="BB313" i="23916" s="1"/>
  <c r="BB309" i="23916"/>
  <c r="BA311" i="23916"/>
  <c r="BA334" i="23916"/>
  <c r="BB334" i="23916" s="1"/>
  <c r="BA335" i="23916"/>
  <c r="GQ347" i="23916"/>
  <c r="BQ340" i="23916"/>
  <c r="BR340" i="23916" s="1"/>
  <c r="BQ338" i="23916"/>
  <c r="BQ337" i="23916"/>
  <c r="BR337" i="23916" s="1"/>
  <c r="BQ315" i="23916"/>
  <c r="BQ313" i="23916"/>
  <c r="BR313" i="23916" s="1"/>
  <c r="BQ311" i="23916"/>
  <c r="BR309" i="23916"/>
  <c r="BQ335" i="23916"/>
  <c r="BR335" i="23916" s="1"/>
  <c r="BQ334" i="23916"/>
  <c r="BR334" i="23916" s="1"/>
  <c r="EQ132" i="23916"/>
  <c r="ER132" i="23916" s="1"/>
  <c r="EQ131" i="23916"/>
  <c r="EQ110" i="23916"/>
  <c r="ER110" i="23916" s="1"/>
  <c r="EQ100" i="23916"/>
  <c r="ER59" i="23916"/>
  <c r="EQ78" i="23916"/>
  <c r="EQ77" i="23916"/>
  <c r="GE13" i="23916"/>
  <c r="DD309" i="23916"/>
  <c r="EU391" i="23916"/>
  <c r="EV154" i="23916"/>
  <c r="GZ345" i="23916"/>
  <c r="GY345" i="23916"/>
  <c r="BD311" i="23916"/>
  <c r="BC314" i="23916"/>
  <c r="BD338" i="23916"/>
  <c r="BC339" i="23916"/>
  <c r="ER221" i="23916"/>
  <c r="EQ219" i="23916"/>
  <c r="AF337" i="23916"/>
  <c r="BM455" i="23916"/>
  <c r="BM420" i="23916"/>
  <c r="BM383" i="23916"/>
  <c r="GS352" i="23916"/>
  <c r="GR354" i="23916"/>
  <c r="GS354" i="23916" s="1"/>
  <c r="AU314" i="23916"/>
  <c r="AV311" i="23916"/>
  <c r="AV340" i="23916"/>
  <c r="EV156" i="23916"/>
  <c r="EU157" i="23916"/>
  <c r="EV157" i="23916" s="1"/>
  <c r="GK13" i="23916"/>
  <c r="CF334" i="23916"/>
  <c r="CF313" i="23916"/>
  <c r="CF340" i="23916"/>
  <c r="AN334" i="23916"/>
  <c r="AM315" i="23916"/>
  <c r="GF336" i="23916"/>
  <c r="GG306" i="23916"/>
  <c r="BJ313" i="23916"/>
  <c r="BJ340" i="23916"/>
  <c r="FX336" i="23916"/>
  <c r="FY306" i="23916"/>
  <c r="FF309" i="23916"/>
  <c r="FG306" i="23916"/>
  <c r="CB337" i="23916"/>
  <c r="EB13" i="23916"/>
  <c r="DS314" i="23916"/>
  <c r="DT311" i="23916"/>
  <c r="DS11" i="23916"/>
  <c r="EG340" i="23916"/>
  <c r="EG338" i="23916"/>
  <c r="EG337" i="23916"/>
  <c r="EG313" i="23916"/>
  <c r="EH309" i="23916"/>
  <c r="EG311" i="23916"/>
  <c r="EG334" i="23916"/>
  <c r="EG335" i="23916"/>
  <c r="I419" i="23916"/>
  <c r="I377" i="23916"/>
  <c r="I326" i="23916"/>
  <c r="I331" i="23916"/>
  <c r="I364" i="23916"/>
  <c r="DU340" i="23916"/>
  <c r="DU338" i="23916"/>
  <c r="DU337" i="23916"/>
  <c r="DU313" i="23916"/>
  <c r="DU311" i="23916"/>
  <c r="DV309" i="23916"/>
  <c r="DU334" i="23916"/>
  <c r="DU335" i="23916"/>
  <c r="K315" i="23916"/>
  <c r="ER67" i="23916"/>
  <c r="EQ65" i="23916"/>
  <c r="EU448" i="23916"/>
  <c r="EV374" i="23916"/>
  <c r="EV244" i="23916"/>
  <c r="EW243" i="23916"/>
  <c r="EW244" i="23916" s="1"/>
  <c r="EU245" i="23916"/>
  <c r="EV245" i="23916" s="1"/>
  <c r="GV380" i="23916"/>
  <c r="GW380" i="23916" s="1"/>
  <c r="GW126" i="23916"/>
  <c r="GV133" i="23916"/>
  <c r="AX337" i="23916"/>
  <c r="FW306" i="23916"/>
  <c r="AQ314" i="23916"/>
  <c r="FB455" i="23916"/>
  <c r="FB420" i="23916"/>
  <c r="FB383" i="23916"/>
  <c r="DM340" i="23916"/>
  <c r="DM338" i="23916"/>
  <c r="DM337" i="23916"/>
  <c r="DM313" i="23916"/>
  <c r="DM311" i="23916"/>
  <c r="DN309" i="23916"/>
  <c r="DM334" i="23916"/>
  <c r="DM335" i="23916"/>
  <c r="FK306" i="23916"/>
  <c r="GZ404" i="23916"/>
  <c r="GY404" i="23916"/>
  <c r="DK314" i="23916"/>
  <c r="DL311" i="23916"/>
  <c r="DK11" i="23916"/>
  <c r="C419" i="23916"/>
  <c r="C377" i="23916"/>
  <c r="C331" i="23916"/>
  <c r="C326" i="23916"/>
  <c r="C364" i="23916"/>
  <c r="AS339" i="23916"/>
  <c r="R334" i="23916"/>
  <c r="DO340" i="23916"/>
  <c r="DP340" i="23916" s="1"/>
  <c r="DO338" i="23916"/>
  <c r="DO337" i="23916"/>
  <c r="DP337" i="23916" s="1"/>
  <c r="DO313" i="23916"/>
  <c r="DP313" i="23916" s="1"/>
  <c r="DP309" i="23916"/>
  <c r="DO311" i="23916"/>
  <c r="DO335" i="23916"/>
  <c r="DP335" i="23916" s="1"/>
  <c r="DO334" i="23916"/>
  <c r="DP334" i="23916" s="1"/>
  <c r="GL306" i="23916"/>
  <c r="EB306" i="23916"/>
  <c r="EA309" i="23916"/>
  <c r="EA336" i="23916" s="1"/>
  <c r="EB336" i="23916" s="1"/>
  <c r="GC13" i="23916"/>
  <c r="AY340" i="23916"/>
  <c r="AZ340" i="23916" s="1"/>
  <c r="AY338" i="23916"/>
  <c r="AY337" i="23916"/>
  <c r="AZ337" i="23916" s="1"/>
  <c r="AZ309" i="23916"/>
  <c r="AY311" i="23916"/>
  <c r="AY313" i="23916"/>
  <c r="AZ313" i="23916" s="1"/>
  <c r="FR309" i="23916"/>
  <c r="AY335" i="23916"/>
  <c r="AZ335" i="23916" s="1"/>
  <c r="AY334" i="23916"/>
  <c r="AZ334" i="23916" s="1"/>
  <c r="AO315" i="23916"/>
  <c r="AA314" i="23916"/>
  <c r="BA336" i="23916"/>
  <c r="FL340" i="23916"/>
  <c r="FL315" i="23916"/>
  <c r="FL311" i="23916"/>
  <c r="FL313" i="23916"/>
  <c r="FL337" i="23916"/>
  <c r="FL338" i="23916"/>
  <c r="FL335" i="23916"/>
  <c r="FL334" i="23916"/>
  <c r="AY336" i="23916"/>
  <c r="EM336" i="23916"/>
  <c r="EN336" i="23916" s="1"/>
  <c r="EM309" i="23916"/>
  <c r="EN306" i="23916"/>
  <c r="AO314" i="23916"/>
  <c r="AP311" i="23916"/>
  <c r="AO339" i="23916"/>
  <c r="AP338" i="23916"/>
  <c r="EX347" i="23916"/>
  <c r="GA336" i="23916"/>
  <c r="GO10" i="23916"/>
  <c r="GN13" i="23916"/>
  <c r="BS455" i="23916"/>
  <c r="BS420" i="23916"/>
  <c r="BS383" i="23916"/>
  <c r="BT315" i="23916"/>
  <c r="EE340" i="23916"/>
  <c r="EF340" i="23916" s="1"/>
  <c r="EE338" i="23916"/>
  <c r="EE337" i="23916"/>
  <c r="EF337" i="23916" s="1"/>
  <c r="EE313" i="23916"/>
  <c r="EF313" i="23916" s="1"/>
  <c r="EF309" i="23916"/>
  <c r="EE311" i="23916"/>
  <c r="EE335" i="23916"/>
  <c r="EF335" i="23916" s="1"/>
  <c r="EE334" i="23916"/>
  <c r="EF334" i="23916" s="1"/>
  <c r="W315" i="23916"/>
  <c r="EJ13" i="23916"/>
  <c r="M340" i="23916"/>
  <c r="N340" i="23916" s="1"/>
  <c r="M338" i="23916"/>
  <c r="M337" i="23916"/>
  <c r="N337" i="23916" s="1"/>
  <c r="M313" i="23916"/>
  <c r="N309" i="23916"/>
  <c r="M311" i="23916"/>
  <c r="M334" i="23916"/>
  <c r="N334" i="23916" s="1"/>
  <c r="M335" i="23916"/>
  <c r="N335" i="23916" s="1"/>
  <c r="GF340" i="23916"/>
  <c r="GF311" i="23916"/>
  <c r="GF313" i="23916"/>
  <c r="GF337" i="23916"/>
  <c r="GF338" i="23916"/>
  <c r="DC339" i="23916"/>
  <c r="EW116" i="23916"/>
  <c r="EX116" i="23916" s="1"/>
  <c r="EW153" i="23916"/>
  <c r="EX89" i="23916"/>
  <c r="GP89" i="23916"/>
  <c r="EV91" i="23916"/>
  <c r="BD313" i="23916"/>
  <c r="CC314" i="23916"/>
  <c r="CC339" i="23916"/>
  <c r="N312" i="23916"/>
  <c r="E313" i="23916"/>
  <c r="E315" i="23916" s="1"/>
  <c r="FF312" i="23916"/>
  <c r="E296" i="23916"/>
  <c r="E339" i="23916"/>
  <c r="AF313" i="23916"/>
  <c r="AF338" i="23916"/>
  <c r="AE339" i="23916"/>
  <c r="BN337" i="23916"/>
  <c r="GU357" i="23916"/>
  <c r="GT356" i="23916"/>
  <c r="GU356" i="23916" s="1"/>
  <c r="GV357" i="23916"/>
  <c r="GT352" i="23916"/>
  <c r="FD340" i="23916"/>
  <c r="FE340" i="23916" s="1"/>
  <c r="FD338" i="23916"/>
  <c r="FD337" i="23916"/>
  <c r="FE337" i="23916" s="1"/>
  <c r="FE309" i="23916"/>
  <c r="FD313" i="23916"/>
  <c r="FD311" i="23916"/>
  <c r="FD334" i="23916"/>
  <c r="FE334" i="23916" s="1"/>
  <c r="FD335" i="23916"/>
  <c r="FE335" i="23916" s="1"/>
  <c r="Y340" i="23916"/>
  <c r="Z340" i="23916" s="1"/>
  <c r="Y338" i="23916"/>
  <c r="Y337" i="23916"/>
  <c r="Z337" i="23916" s="1"/>
  <c r="Y313" i="23916"/>
  <c r="Z313" i="23916" s="1"/>
  <c r="Y311" i="23916"/>
  <c r="Z309" i="23916"/>
  <c r="Y334" i="23916"/>
  <c r="Z334" i="23916" s="1"/>
  <c r="Y335" i="23916"/>
  <c r="AU315" i="23916"/>
  <c r="CF335" i="23916"/>
  <c r="BU340" i="23916"/>
  <c r="BV340" i="23916" s="1"/>
  <c r="BU338" i="23916"/>
  <c r="CD338" i="23916" s="1"/>
  <c r="BU337" i="23916"/>
  <c r="BV337" i="23916" s="1"/>
  <c r="BU313" i="23916"/>
  <c r="BV313" i="23916" s="1"/>
  <c r="BV309" i="23916"/>
  <c r="BU311" i="23916"/>
  <c r="BU334" i="23916"/>
  <c r="BV334" i="23916" s="1"/>
  <c r="BU335" i="23916"/>
  <c r="GO305" i="23916"/>
  <c r="GZ411" i="23916"/>
  <c r="GY411" i="23916"/>
  <c r="AN337" i="23916"/>
  <c r="BE315" i="23916"/>
  <c r="BJ334" i="23916"/>
  <c r="BI315" i="23916"/>
  <c r="DI340" i="23916"/>
  <c r="DI338" i="23916"/>
  <c r="DI337" i="23916"/>
  <c r="DI313" i="23916"/>
  <c r="DJ309" i="23916"/>
  <c r="DI311" i="23916"/>
  <c r="DI334" i="23916"/>
  <c r="DI335" i="23916"/>
  <c r="BL337" i="23916"/>
  <c r="DG314" i="23916"/>
  <c r="DG11" i="23916"/>
  <c r="DG339" i="23916"/>
  <c r="CB338" i="23916"/>
  <c r="CA339" i="23916"/>
  <c r="FO306" i="23916"/>
  <c r="EG336" i="23916"/>
  <c r="BD335" i="23916"/>
  <c r="AK340" i="23916"/>
  <c r="AK338" i="23916"/>
  <c r="AT338" i="23916" s="1"/>
  <c r="AK337" i="23916"/>
  <c r="AK313" i="23916"/>
  <c r="AL309" i="23916"/>
  <c r="AK311" i="23916"/>
  <c r="AK334" i="23916"/>
  <c r="AK335" i="23916"/>
  <c r="AT335" i="23916" s="1"/>
  <c r="K314" i="23916"/>
  <c r="L311" i="23916"/>
  <c r="AH309" i="23916"/>
  <c r="AH337" i="23916"/>
  <c r="BG314" i="23916"/>
  <c r="BH311" i="23916"/>
  <c r="BG315" i="23916"/>
  <c r="AT336" i="23916"/>
  <c r="GZ37" i="23916"/>
  <c r="GY37" i="23916"/>
  <c r="EJ306" i="23916"/>
  <c r="EI309" i="23916"/>
  <c r="EI336" i="23916" s="1"/>
  <c r="EJ336" i="23916" s="1"/>
  <c r="GN306" i="23916"/>
  <c r="GC306" i="23916"/>
  <c r="AW314" i="23916"/>
  <c r="AX311" i="23916"/>
  <c r="AW339" i="23916"/>
  <c r="AX339" i="23916" s="1"/>
  <c r="AX338" i="23916"/>
  <c r="CG340" i="23916"/>
  <c r="CG338" i="23916"/>
  <c r="CG337" i="23916"/>
  <c r="CG313" i="23916"/>
  <c r="CG311" i="23916"/>
  <c r="CH309" i="23916"/>
  <c r="CG334" i="23916"/>
  <c r="CG335" i="23916"/>
  <c r="BO340" i="23916"/>
  <c r="BP340" i="23916" s="1"/>
  <c r="BO338" i="23916"/>
  <c r="BO337" i="23916"/>
  <c r="BP337" i="23916" s="1"/>
  <c r="BO315" i="23916"/>
  <c r="BP309" i="23916"/>
  <c r="BO311" i="23916"/>
  <c r="BO313" i="23916"/>
  <c r="BP313" i="23916" s="1"/>
  <c r="FV309" i="23916"/>
  <c r="BO335" i="23916"/>
  <c r="BP335" i="23916" s="1"/>
  <c r="BO334" i="23916"/>
  <c r="BP334" i="23916" s="1"/>
  <c r="FP340" i="23916"/>
  <c r="FP311" i="23916"/>
  <c r="FP313" i="23916"/>
  <c r="FP337" i="23916"/>
  <c r="FP338" i="23916"/>
  <c r="FP335" i="23916"/>
  <c r="FP334" i="23916"/>
  <c r="CI340" i="23916"/>
  <c r="CJ340" i="23916" s="1"/>
  <c r="CI338" i="23916"/>
  <c r="CI337" i="23916"/>
  <c r="CJ337" i="23916" s="1"/>
  <c r="CI313" i="23916"/>
  <c r="CJ313" i="23916" s="1"/>
  <c r="CI311" i="23916"/>
  <c r="CJ309" i="23916"/>
  <c r="CI335" i="23916"/>
  <c r="CJ335" i="23916" s="1"/>
  <c r="CI334" i="23916"/>
  <c r="CJ334" i="23916" s="1"/>
  <c r="GV413" i="23916"/>
  <c r="GW413" i="23916" s="1"/>
  <c r="GX394" i="23916"/>
  <c r="GW394" i="23916"/>
  <c r="CS340" i="23916"/>
  <c r="CS337" i="23916"/>
  <c r="CS311" i="23916"/>
  <c r="CT309" i="23916"/>
  <c r="CS313" i="23916"/>
  <c r="CS338" i="23916"/>
  <c r="CS335" i="23916"/>
  <c r="CS334" i="23916"/>
  <c r="BY340" i="23916"/>
  <c r="BZ340" i="23916" s="1"/>
  <c r="BY338" i="23916"/>
  <c r="BY337" i="23916"/>
  <c r="BZ337" i="23916" s="1"/>
  <c r="BY313" i="23916"/>
  <c r="BZ313" i="23916" s="1"/>
  <c r="BY311" i="23916"/>
  <c r="BZ309" i="23916"/>
  <c r="BY334" i="23916"/>
  <c r="BZ334" i="23916" s="1"/>
  <c r="BY335" i="23916"/>
  <c r="BZ335" i="23916" s="1"/>
  <c r="EW374" i="23916"/>
  <c r="S340" i="23916"/>
  <c r="T340" i="23916" s="1"/>
  <c r="S338" i="23916"/>
  <c r="S337" i="23916"/>
  <c r="T337" i="23916" s="1"/>
  <c r="T309" i="23916"/>
  <c r="S311" i="23916"/>
  <c r="S313" i="23916"/>
  <c r="T313" i="23916" s="1"/>
  <c r="FJ309" i="23916"/>
  <c r="FM309" i="23916" s="1"/>
  <c r="S335" i="23916"/>
  <c r="T335" i="23916" s="1"/>
  <c r="S334" i="23916"/>
  <c r="T334" i="23916" s="1"/>
  <c r="GH309" i="23916"/>
  <c r="DL337" i="23916"/>
  <c r="G419" i="23916"/>
  <c r="G377" i="23916"/>
  <c r="G331" i="23916"/>
  <c r="G326" i="23916"/>
  <c r="G364" i="23916"/>
  <c r="DX335" i="23916"/>
  <c r="FU306" i="23916"/>
  <c r="GZ199" i="23916"/>
  <c r="GX201" i="23916"/>
  <c r="GY199" i="23916"/>
  <c r="CY340" i="23916"/>
  <c r="CZ340" i="23916" s="1"/>
  <c r="CY338" i="23916"/>
  <c r="DH338" i="23916" s="1"/>
  <c r="CY337" i="23916"/>
  <c r="CZ337" i="23916" s="1"/>
  <c r="CY313" i="23916"/>
  <c r="CZ313" i="23916" s="1"/>
  <c r="CZ309" i="23916"/>
  <c r="CY311" i="23916"/>
  <c r="CY335" i="23916"/>
  <c r="CZ335" i="23916" s="1"/>
  <c r="CY334" i="23916"/>
  <c r="CZ334" i="23916" s="1"/>
  <c r="AT313" i="23916"/>
  <c r="AT340" i="23916"/>
  <c r="R337" i="23916"/>
  <c r="DA340" i="23916"/>
  <c r="DB340" i="23916" s="1"/>
  <c r="DA338" i="23916"/>
  <c r="DA337" i="23916"/>
  <c r="DB337" i="23916" s="1"/>
  <c r="DA313" i="23916"/>
  <c r="DB309" i="23916"/>
  <c r="DA311" i="23916"/>
  <c r="DA334" i="23916"/>
  <c r="DA335" i="23916"/>
  <c r="DB335" i="23916" s="1"/>
  <c r="GG13" i="23916"/>
  <c r="EC340" i="23916"/>
  <c r="ED340" i="23916" s="1"/>
  <c r="EC338" i="23916"/>
  <c r="EC337" i="23916"/>
  <c r="ED337" i="23916" s="1"/>
  <c r="EC313" i="23916"/>
  <c r="ED313" i="23916" s="1"/>
  <c r="EC311" i="23916"/>
  <c r="ED309" i="23916"/>
  <c r="EC335" i="23916"/>
  <c r="ED335" i="23916" s="1"/>
  <c r="EC334" i="23916"/>
  <c r="ED334" i="23916" s="1"/>
  <c r="N336" i="23916"/>
  <c r="DD340" i="23916"/>
  <c r="CU340" i="23916"/>
  <c r="CU338" i="23916"/>
  <c r="CU337" i="23916"/>
  <c r="DD337" i="23916" s="1"/>
  <c r="CU313" i="23916"/>
  <c r="CV309" i="23916"/>
  <c r="CU311" i="23916"/>
  <c r="GD309" i="23916"/>
  <c r="GG309" i="23916" s="1"/>
  <c r="CU335" i="23916"/>
  <c r="CU334" i="23916"/>
  <c r="BC455" i="23916"/>
  <c r="BC420" i="23916"/>
  <c r="BC383" i="23916"/>
  <c r="BD315" i="23916"/>
  <c r="FL462" i="23916"/>
  <c r="FL336" i="23916"/>
  <c r="FM306" i="23916"/>
  <c r="BW314" i="23916"/>
  <c r="BX311" i="23916"/>
  <c r="BX337" i="23916"/>
  <c r="CD340" i="23916"/>
  <c r="ER390" i="23916"/>
  <c r="EQ393" i="23916"/>
  <c r="EQ323" i="23916"/>
  <c r="AE314" i="23916"/>
  <c r="AF311" i="23916"/>
  <c r="BM339" i="23916"/>
  <c r="BN338" i="23916"/>
  <c r="P306" i="23916"/>
  <c r="O309" i="23916"/>
  <c r="O336" i="23916" s="1"/>
  <c r="X306" i="23916"/>
  <c r="GI13" i="23916"/>
  <c r="DY340" i="23916"/>
  <c r="DY338" i="23916"/>
  <c r="DY337" i="23916"/>
  <c r="DY313" i="23916"/>
  <c r="DZ309" i="23916"/>
  <c r="DY311" i="23916"/>
  <c r="DY335" i="23916"/>
  <c r="DY334" i="23916"/>
  <c r="FZ340" i="23916"/>
  <c r="FZ311" i="23916"/>
  <c r="GA309" i="23916"/>
  <c r="FZ338" i="23916"/>
  <c r="FZ313" i="23916"/>
  <c r="FZ337" i="23916"/>
  <c r="FZ334" i="23916"/>
  <c r="FZ335" i="23916"/>
  <c r="CF337" i="23916"/>
  <c r="ES52" i="23916"/>
  <c r="EU48" i="23916"/>
  <c r="ES66" i="23916"/>
  <c r="ET51" i="23916"/>
  <c r="EK340" i="23916"/>
  <c r="EL340" i="23916" s="1"/>
  <c r="EK338" i="23916"/>
  <c r="EK337" i="23916"/>
  <c r="EK313" i="23916"/>
  <c r="EK311" i="23916"/>
  <c r="EL309" i="23916"/>
  <c r="EK335" i="23916"/>
  <c r="EK334" i="23916"/>
  <c r="AN311" i="23916"/>
  <c r="AM314" i="23916"/>
  <c r="AN338" i="23916"/>
  <c r="AM339" i="23916"/>
  <c r="AN339" i="23916" s="1"/>
  <c r="BI314" i="23916"/>
  <c r="BJ311" i="23916"/>
  <c r="BJ337" i="23916"/>
  <c r="GV488" i="23916"/>
  <c r="GV49" i="23916"/>
  <c r="GW45" i="23916"/>
  <c r="EO340" i="23916"/>
  <c r="EP340" i="23916" s="1"/>
  <c r="EO338" i="23916"/>
  <c r="EO337" i="23916"/>
  <c r="EP337" i="23916" s="1"/>
  <c r="EP309" i="23916"/>
  <c r="EO311" i="23916"/>
  <c r="EO313" i="23916"/>
  <c r="EO334" i="23916"/>
  <c r="EP334" i="23916" s="1"/>
  <c r="EO335" i="23916"/>
  <c r="EP335" i="23916" s="1"/>
  <c r="BK314" i="23916"/>
  <c r="BL311" i="23916"/>
  <c r="BL338" i="23916"/>
  <c r="BK339" i="23916"/>
  <c r="BL339" i="23916" s="1"/>
  <c r="DH313" i="23916"/>
  <c r="DH340" i="23916"/>
  <c r="CB313" i="23916"/>
  <c r="CB340" i="23916"/>
  <c r="AI340" i="23916"/>
  <c r="AJ340" i="23916" s="1"/>
  <c r="AI338" i="23916"/>
  <c r="AR338" i="23916" s="1"/>
  <c r="AI337" i="23916"/>
  <c r="AJ337" i="23916" s="1"/>
  <c r="AJ309" i="23916"/>
  <c r="AI311" i="23916"/>
  <c r="AR311" i="23916" s="1"/>
  <c r="AI313" i="23916"/>
  <c r="AJ313" i="23916" s="1"/>
  <c r="FN309" i="23916"/>
  <c r="FN336" i="23916" s="1"/>
  <c r="AI335" i="23916"/>
  <c r="AJ335" i="23916" s="1"/>
  <c r="AI334" i="23916"/>
  <c r="AJ334" i="23916" s="1"/>
  <c r="GJ309" i="23916"/>
  <c r="DS339" i="23916"/>
  <c r="DT338" i="23916"/>
  <c r="EN13" i="23916"/>
  <c r="CQ314" i="23916"/>
  <c r="CR311" i="23916"/>
  <c r="CQ11" i="23916"/>
  <c r="CR338" i="23916"/>
  <c r="CQ339" i="23916"/>
  <c r="K339" i="23916"/>
  <c r="L339" i="23916" s="1"/>
  <c r="L338" i="23916"/>
  <c r="AG314" i="23916"/>
  <c r="AH311" i="23916"/>
  <c r="AG339" i="23916"/>
  <c r="AH338" i="23916"/>
  <c r="U340" i="23916"/>
  <c r="V340" i="23916" s="1"/>
  <c r="U338" i="23916"/>
  <c r="U337" i="23916"/>
  <c r="V337" i="23916" s="1"/>
  <c r="U313" i="23916"/>
  <c r="V313" i="23916" s="1"/>
  <c r="V309" i="23916"/>
  <c r="U311" i="23916"/>
  <c r="U334" i="23916"/>
  <c r="V334" i="23916" s="1"/>
  <c r="U335" i="23916"/>
  <c r="V335" i="23916" s="1"/>
  <c r="FT340" i="23916"/>
  <c r="FU309" i="23916"/>
  <c r="FT311" i="23916"/>
  <c r="FT313" i="23916"/>
  <c r="FT338" i="23916"/>
  <c r="FT337" i="23916"/>
  <c r="FT334" i="23916"/>
  <c r="BH337" i="23916"/>
  <c r="AC340" i="23916"/>
  <c r="AD340" i="23916" s="1"/>
  <c r="AC338" i="23916"/>
  <c r="AC337" i="23916"/>
  <c r="AC313" i="23916"/>
  <c r="AD313" i="23916" s="1"/>
  <c r="AD309" i="23916"/>
  <c r="AC311" i="23916"/>
  <c r="AC334" i="23916"/>
  <c r="AD334" i="23916" s="1"/>
  <c r="AC335" i="23916"/>
  <c r="AD335" i="23916" s="1"/>
  <c r="CM340" i="23916"/>
  <c r="CN340" i="23916" s="1"/>
  <c r="CM338" i="23916"/>
  <c r="CM337" i="23916"/>
  <c r="CN337" i="23916" s="1"/>
  <c r="CN309" i="23916"/>
  <c r="CM313" i="23916"/>
  <c r="CN313" i="23916" s="1"/>
  <c r="GB309" i="23916"/>
  <c r="CM311" i="23916"/>
  <c r="CM334" i="23916"/>
  <c r="CN334" i="23916" s="1"/>
  <c r="CM335" i="23916"/>
  <c r="CN335" i="23916" s="1"/>
  <c r="FH309" i="23916"/>
  <c r="FH336" i="23916" s="1"/>
  <c r="FI306" i="23916"/>
  <c r="GZ128" i="23916"/>
  <c r="GY128" i="23916"/>
  <c r="GX126" i="23916"/>
  <c r="AX313" i="23916"/>
  <c r="AX340" i="23916"/>
  <c r="ES208" i="23916"/>
  <c r="EU204" i="23916"/>
  <c r="ET207" i="23916"/>
  <c r="ES220" i="23916"/>
  <c r="AR335" i="23916"/>
  <c r="AR309" i="23916"/>
  <c r="AQ339" i="23916"/>
  <c r="CW340" i="23916"/>
  <c r="CW338" i="23916"/>
  <c r="CW337" i="23916"/>
  <c r="CW313" i="23916"/>
  <c r="CW311" i="23916"/>
  <c r="CX309" i="23916"/>
  <c r="CW334" i="23916"/>
  <c r="CW335" i="23916"/>
  <c r="DN336" i="23916"/>
  <c r="GT392" i="23916"/>
  <c r="GS392" i="23916"/>
  <c r="DK339" i="23916"/>
  <c r="DL339" i="23916" s="1"/>
  <c r="DL338" i="23916"/>
  <c r="G339" i="23916"/>
  <c r="CO340" i="23916"/>
  <c r="CP340" i="23916" s="1"/>
  <c r="CO338" i="23916"/>
  <c r="CO337" i="23916"/>
  <c r="CP337" i="23916" s="1"/>
  <c r="CO313" i="23916"/>
  <c r="CP313" i="23916" s="1"/>
  <c r="CO311" i="23916"/>
  <c r="CP309" i="23916"/>
  <c r="CO335" i="23916"/>
  <c r="CP335" i="23916" s="1"/>
  <c r="CO334" i="23916"/>
  <c r="CP334" i="23916" s="1"/>
  <c r="DX334" i="23916"/>
  <c r="DX337" i="23916"/>
  <c r="FT336" i="23916"/>
  <c r="AT334" i="23916"/>
  <c r="AS455" i="23916"/>
  <c r="AS420" i="23916"/>
  <c r="Q314" i="23916"/>
  <c r="R311" i="23916"/>
  <c r="Q339" i="23916"/>
  <c r="R339" i="23916" s="1"/>
  <c r="R338" i="23916"/>
  <c r="AB336" i="23916"/>
  <c r="CF336" i="23916"/>
  <c r="AB334" i="23916"/>
  <c r="AA339" i="23916"/>
  <c r="AB338" i="23916"/>
  <c r="AB313" i="23916"/>
  <c r="EQ465" i="23916"/>
  <c r="ER465" i="23916" s="1"/>
  <c r="EQ263" i="23916"/>
  <c r="ER214" i="23916"/>
  <c r="EQ250" i="23916"/>
  <c r="ER250" i="23916" s="1"/>
  <c r="DA336" i="23916"/>
  <c r="DB336" i="23916" s="1"/>
  <c r="GP446" i="23916"/>
  <c r="GR372" i="23916"/>
  <c r="GR373" i="23916"/>
  <c r="GQ372" i="23916"/>
  <c r="GM10" i="23916"/>
  <c r="GL13" i="23916"/>
  <c r="BS314" i="23916"/>
  <c r="BT311" i="23916"/>
  <c r="BT338" i="23916"/>
  <c r="BS339" i="23916"/>
  <c r="BT339" i="23916" s="1"/>
  <c r="W314" i="23916"/>
  <c r="W339" i="23916"/>
  <c r="DD334" i="23916"/>
  <c r="DC314" i="23916"/>
  <c r="DD311" i="23916"/>
  <c r="DC11" i="23916"/>
  <c r="GD336" i="23916"/>
  <c r="GE306" i="23916"/>
  <c r="EW154" i="23916"/>
  <c r="GP90" i="23916"/>
  <c r="EX90" i="23916"/>
  <c r="EW91" i="23916"/>
  <c r="EX91" i="23916" s="1"/>
  <c r="FX340" i="23916"/>
  <c r="FY309" i="23916"/>
  <c r="FX311" i="23916"/>
  <c r="FX313" i="23916"/>
  <c r="FX337" i="23916"/>
  <c r="FX338" i="23916"/>
  <c r="FX335" i="23916"/>
  <c r="FX334" i="23916"/>
  <c r="BW339" i="23916"/>
  <c r="BX338" i="23916"/>
  <c r="GV457" i="23916"/>
  <c r="GV453" i="23916"/>
  <c r="GX308" i="23916"/>
  <c r="GW308" i="23916"/>
  <c r="GV9" i="23916"/>
  <c r="GW9" i="23916" s="1"/>
  <c r="CD313" i="23916"/>
  <c r="AE455" i="23916"/>
  <c r="AE420" i="23916"/>
  <c r="AE383" i="23916"/>
  <c r="AF315" i="23916"/>
  <c r="BM314" i="23916"/>
  <c r="BN311" i="23916"/>
  <c r="AV338" i="23916"/>
  <c r="AU339" i="23916"/>
  <c r="AV339" i="23916" s="1"/>
  <c r="DY336" i="23916"/>
  <c r="DZ336" i="23916" s="1"/>
  <c r="GH336" i="23916"/>
  <c r="GI336" i="23916" s="1"/>
  <c r="GI306" i="23916"/>
  <c r="CE314" i="23916"/>
  <c r="CF311" i="23916"/>
  <c r="CE339" i="23916"/>
  <c r="CF338" i="23916"/>
  <c r="BV336" i="23916"/>
  <c r="AN340" i="23916"/>
  <c r="BE314" i="23916"/>
  <c r="BF311" i="23916"/>
  <c r="BE339" i="23916"/>
  <c r="BF339" i="23916" s="1"/>
  <c r="BF338" i="23916"/>
  <c r="BJ309" i="23916"/>
  <c r="BI339" i="23916"/>
  <c r="BJ338" i="23916"/>
  <c r="EO336" i="23916"/>
  <c r="EP336" i="23916" s="1"/>
  <c r="BL334" i="23916"/>
  <c r="BL313" i="23916"/>
  <c r="BL340" i="23916"/>
  <c r="DH335" i="23916"/>
  <c r="CB334" i="23916"/>
  <c r="CA314" i="23916"/>
  <c r="CB311" i="23916"/>
  <c r="CK340" i="23916"/>
  <c r="CL340" i="23916" s="1"/>
  <c r="CK338" i="23916"/>
  <c r="CK337" i="23916"/>
  <c r="CL337" i="23916" s="1"/>
  <c r="CK313" i="23916"/>
  <c r="CL313" i="23916" s="1"/>
  <c r="CL309" i="23916"/>
  <c r="CK311" i="23916"/>
  <c r="CK334" i="23916"/>
  <c r="CL334" i="23916" s="1"/>
  <c r="CK335" i="23916"/>
  <c r="CL335" i="23916" s="1"/>
  <c r="CR313" i="23916"/>
  <c r="CR340" i="23916"/>
  <c r="AH313" i="23916"/>
  <c r="AH340" i="23916"/>
  <c r="U336" i="23916"/>
  <c r="V336" i="23916" s="1"/>
  <c r="BH334" i="23916"/>
  <c r="BH309" i="23916"/>
  <c r="BG339" i="23916"/>
  <c r="BH338" i="23916"/>
  <c r="AC336" i="23916"/>
  <c r="GY43" i="23916"/>
  <c r="GZ43" i="23916"/>
  <c r="GX45" i="23916"/>
  <c r="CM336" i="23916"/>
  <c r="CN336" i="23916" s="1"/>
  <c r="DQ340" i="23916"/>
  <c r="DR340" i="23916" s="1"/>
  <c r="DQ338" i="23916"/>
  <c r="DQ337" i="23916"/>
  <c r="DR337" i="23916" s="1"/>
  <c r="DQ313" i="23916"/>
  <c r="DR313" i="23916" s="1"/>
  <c r="DR309" i="23916"/>
  <c r="DQ311" i="23916"/>
  <c r="DQ335" i="23916"/>
  <c r="DR335" i="23916" s="1"/>
  <c r="DQ334" i="23916"/>
  <c r="DR334" i="23916" s="1"/>
  <c r="AX334" i="23916"/>
  <c r="AW315" i="23916"/>
  <c r="GT285" i="23916"/>
  <c r="GU285" i="23916" s="1"/>
  <c r="GT174" i="23916"/>
  <c r="GU174" i="23916" s="1"/>
  <c r="GU133" i="23916"/>
  <c r="AR334" i="23916"/>
  <c r="AR313" i="23916"/>
  <c r="AR340" i="23916"/>
  <c r="FB419" i="23916"/>
  <c r="FB377" i="23916"/>
  <c r="FB448" i="23916" s="1"/>
  <c r="FB331" i="23916"/>
  <c r="FB326" i="23916"/>
  <c r="FB364" i="23916"/>
  <c r="CT336" i="23916"/>
  <c r="BZ336" i="23916"/>
  <c r="DL334" i="23916"/>
  <c r="DL313" i="23916"/>
  <c r="DL340" i="23916"/>
  <c r="GZ40" i="23916"/>
  <c r="GY40" i="23916"/>
  <c r="DW314" i="23916"/>
  <c r="DX311" i="23916"/>
  <c r="DW11" i="23916"/>
  <c r="DX338" i="23916"/>
  <c r="DW339" i="23916"/>
  <c r="GM305" i="23916"/>
  <c r="C455" i="23916"/>
  <c r="C420" i="23916"/>
  <c r="C383" i="23916"/>
  <c r="AS314" i="23916"/>
  <c r="AT311" i="23916"/>
  <c r="AT337" i="23916"/>
  <c r="R313" i="23916"/>
  <c r="R340" i="23916"/>
  <c r="DE340" i="23916"/>
  <c r="DF340" i="23916" s="1"/>
  <c r="DE338" i="23916"/>
  <c r="DE337" i="23916"/>
  <c r="DF337" i="23916" s="1"/>
  <c r="DE313" i="23916"/>
  <c r="DF313" i="23916" s="1"/>
  <c r="DE311" i="23916"/>
  <c r="DF309" i="23916"/>
  <c r="DE335" i="23916"/>
  <c r="DF335" i="23916" s="1"/>
  <c r="DE334" i="23916"/>
  <c r="DF334" i="23916" s="1"/>
  <c r="GT488" i="23916"/>
  <c r="GU45" i="23916"/>
  <c r="GT49" i="23916"/>
  <c r="GU49" i="23916" s="1"/>
  <c r="BT335" i="23916"/>
  <c r="CD336" i="23916"/>
  <c r="Z34" i="24066"/>
  <c r="Z17" i="24066"/>
  <c r="Z8" i="24066"/>
  <c r="Z6" i="24066"/>
  <c r="S315" i="23916" l="1"/>
  <c r="DV335" i="23916"/>
  <c r="DV313" i="23916"/>
  <c r="AY315" i="23916"/>
  <c r="CH334" i="23916"/>
  <c r="CH337" i="23916"/>
  <c r="DJ334" i="23916"/>
  <c r="DJ337" i="23916"/>
  <c r="N313" i="23916"/>
  <c r="CX334" i="23916"/>
  <c r="CX337" i="23916"/>
  <c r="DV340" i="23916"/>
  <c r="GP244" i="23916"/>
  <c r="EX244" i="23916"/>
  <c r="EW245" i="23916"/>
  <c r="EX245" i="23916" s="1"/>
  <c r="FO336" i="23916"/>
  <c r="FQ336" i="23916"/>
  <c r="DE339" i="23916"/>
  <c r="DF338" i="23916"/>
  <c r="CA419" i="23916"/>
  <c r="CA377" i="23916"/>
  <c r="CA331" i="23916"/>
  <c r="CA315" i="23916"/>
  <c r="CA326" i="23916"/>
  <c r="CB314" i="23916"/>
  <c r="CA364" i="23916"/>
  <c r="EW391" i="23916"/>
  <c r="EX154" i="23916"/>
  <c r="GM13" i="23916"/>
  <c r="GS373" i="23916"/>
  <c r="ER263" i="23916"/>
  <c r="CW314" i="23916"/>
  <c r="CX311" i="23916"/>
  <c r="CW11" i="23916"/>
  <c r="CX340" i="23916"/>
  <c r="ET208" i="23916"/>
  <c r="ES214" i="23916"/>
  <c r="CM314" i="23916"/>
  <c r="CN311" i="23916"/>
  <c r="CM11" i="23916"/>
  <c r="AC315" i="23916"/>
  <c r="FT462" i="23916"/>
  <c r="AG419" i="23916"/>
  <c r="AG377" i="23916"/>
  <c r="AG331" i="23916"/>
  <c r="AG326" i="23916"/>
  <c r="AG364" i="23916"/>
  <c r="CQ419" i="23916"/>
  <c r="CQ377" i="23916"/>
  <c r="CQ331" i="23916"/>
  <c r="CQ315" i="23916"/>
  <c r="CQ326" i="23916"/>
  <c r="CQ364" i="23916"/>
  <c r="CQ14" i="23916"/>
  <c r="BK419" i="23916"/>
  <c r="BK377" i="23916"/>
  <c r="BK331" i="23916"/>
  <c r="BK326" i="23916"/>
  <c r="BL314" i="23916"/>
  <c r="BK364" i="23916"/>
  <c r="EP313" i="23916"/>
  <c r="EX313" i="23916"/>
  <c r="EO339" i="23916"/>
  <c r="EP338" i="23916"/>
  <c r="EL334" i="23916"/>
  <c r="EL313" i="23916"/>
  <c r="ET313" i="23916"/>
  <c r="GA313" i="23916"/>
  <c r="FZ462" i="23916"/>
  <c r="GA340" i="23916"/>
  <c r="DZ340" i="23916"/>
  <c r="O340" i="23916"/>
  <c r="O337" i="23916"/>
  <c r="O311" i="23916"/>
  <c r="O313" i="23916"/>
  <c r="O315" i="23916" s="1"/>
  <c r="X315" i="23916" s="1"/>
  <c r="P309" i="23916"/>
  <c r="O338" i="23916"/>
  <c r="O334" i="23916"/>
  <c r="X309" i="23916"/>
  <c r="O335" i="23916"/>
  <c r="BN339" i="23916"/>
  <c r="EQ395" i="23916"/>
  <c r="ER395" i="23916" s="1"/>
  <c r="ER393" i="23916"/>
  <c r="CU314" i="23916"/>
  <c r="CV311" i="23916"/>
  <c r="CU11" i="23916"/>
  <c r="CU339" i="23916"/>
  <c r="CV338" i="23916"/>
  <c r="EC339" i="23916"/>
  <c r="ED338" i="23916"/>
  <c r="DB313" i="23916"/>
  <c r="G511" i="23916"/>
  <c r="G456" i="23916"/>
  <c r="G381" i="23916"/>
  <c r="G346" i="23916"/>
  <c r="S314" i="23916"/>
  <c r="T311" i="23916"/>
  <c r="S339" i="23916"/>
  <c r="T339" i="23916" s="1"/>
  <c r="T338" i="23916"/>
  <c r="CT335" i="23916"/>
  <c r="CS314" i="23916"/>
  <c r="CT311" i="23916"/>
  <c r="CS11" i="23916"/>
  <c r="GX413" i="23916"/>
  <c r="GZ394" i="23916"/>
  <c r="GY394" i="23916"/>
  <c r="CJ338" i="23916"/>
  <c r="CI339" i="23916"/>
  <c r="CJ339" i="23916" s="1"/>
  <c r="FP314" i="23916"/>
  <c r="CG314" i="23916"/>
  <c r="CH311" i="23916"/>
  <c r="CH340" i="23916"/>
  <c r="AW419" i="23916"/>
  <c r="AW377" i="23916"/>
  <c r="AW331" i="23916"/>
  <c r="AW326" i="23916"/>
  <c r="AX314" i="23916"/>
  <c r="AW364" i="23916"/>
  <c r="GO306" i="23916"/>
  <c r="AK314" i="23916"/>
  <c r="AL311" i="23916"/>
  <c r="AL337" i="23916"/>
  <c r="CR334" i="23916"/>
  <c r="DG419" i="23916"/>
  <c r="DG377" i="23916"/>
  <c r="DG331" i="23916"/>
  <c r="DG315" i="23916"/>
  <c r="DG326" i="23916"/>
  <c r="DG364" i="23916"/>
  <c r="DG14" i="23916"/>
  <c r="DI314" i="23916"/>
  <c r="DJ311" i="23916"/>
  <c r="DI11" i="23916"/>
  <c r="DI339" i="23916"/>
  <c r="DJ338" i="23916"/>
  <c r="BE455" i="23916"/>
  <c r="BE420" i="23916"/>
  <c r="BF315" i="23916"/>
  <c r="BU314" i="23916"/>
  <c r="BV311" i="23916"/>
  <c r="BU339" i="23916"/>
  <c r="BV339" i="23916" s="1"/>
  <c r="BV338" i="23916"/>
  <c r="Z335" i="23916"/>
  <c r="AH335" i="23916"/>
  <c r="FE313" i="23916"/>
  <c r="FD462" i="23916"/>
  <c r="FD339" i="23916"/>
  <c r="FE339" i="23916" s="1"/>
  <c r="FE338" i="23916"/>
  <c r="FF313" i="23916"/>
  <c r="FG312" i="23916"/>
  <c r="FF296" i="23916"/>
  <c r="FI312" i="23916"/>
  <c r="CD339" i="23916"/>
  <c r="DD338" i="23916"/>
  <c r="AB337" i="23916"/>
  <c r="AA419" i="23916"/>
  <c r="AA377" i="23916"/>
  <c r="AA331" i="23916"/>
  <c r="AA326" i="23916"/>
  <c r="AB314" i="23916"/>
  <c r="AA364" i="23916"/>
  <c r="FR340" i="23916"/>
  <c r="FS340" i="23916" s="1"/>
  <c r="FR311" i="23916"/>
  <c r="FS309" i="23916"/>
  <c r="FR313" i="23916"/>
  <c r="FR337" i="23916"/>
  <c r="FS337" i="23916" s="1"/>
  <c r="FR338" i="23916"/>
  <c r="FR335" i="23916"/>
  <c r="FR334" i="23916"/>
  <c r="FS334" i="23916" s="1"/>
  <c r="AY455" i="23916"/>
  <c r="AY420" i="23916"/>
  <c r="AY383" i="23916"/>
  <c r="AZ315" i="23916"/>
  <c r="AB340" i="23916"/>
  <c r="DX313" i="23916"/>
  <c r="DK419" i="23916"/>
  <c r="DK377" i="23916"/>
  <c r="DK315" i="23916"/>
  <c r="DK331" i="23916"/>
  <c r="DK326" i="23916"/>
  <c r="DL314" i="23916"/>
  <c r="DK364" i="23916"/>
  <c r="DK14" i="23916"/>
  <c r="DM314" i="23916"/>
  <c r="DN311" i="23916"/>
  <c r="DM11" i="23916"/>
  <c r="DN340" i="23916"/>
  <c r="BH313" i="23916"/>
  <c r="DV334" i="23916"/>
  <c r="DV337" i="23916"/>
  <c r="EH340" i="23916"/>
  <c r="FF340" i="23916"/>
  <c r="FG340" i="23916" s="1"/>
  <c r="FF315" i="23916"/>
  <c r="FF311" i="23916"/>
  <c r="FG309" i="23916"/>
  <c r="FF338" i="23916"/>
  <c r="FF337" i="23916"/>
  <c r="FG337" i="23916" s="1"/>
  <c r="FF335" i="23916"/>
  <c r="FG335" i="23916" s="1"/>
  <c r="FF334" i="23916"/>
  <c r="FG334" i="23916" s="1"/>
  <c r="DH334" i="23916"/>
  <c r="GF462" i="23916"/>
  <c r="AU419" i="23916"/>
  <c r="AU377" i="23916"/>
  <c r="AU331" i="23916"/>
  <c r="AU326" i="23916"/>
  <c r="AV314" i="23916"/>
  <c r="AU364" i="23916"/>
  <c r="BM456" i="23916"/>
  <c r="BN383" i="23916"/>
  <c r="EQ264" i="23916"/>
  <c r="ER219" i="23916"/>
  <c r="EQ228" i="23916"/>
  <c r="BX340" i="23916"/>
  <c r="EV391" i="23916"/>
  <c r="EU292" i="23916"/>
  <c r="EV292" i="23916" s="1"/>
  <c r="EQ163" i="23916"/>
  <c r="EQ117" i="23916"/>
  <c r="ER117" i="23916" s="1"/>
  <c r="ER100" i="23916"/>
  <c r="BB335" i="23916"/>
  <c r="BJ335" i="23916"/>
  <c r="DW419" i="23916"/>
  <c r="DW377" i="23916"/>
  <c r="DW331" i="23916"/>
  <c r="DW315" i="23916"/>
  <c r="DW326" i="23916"/>
  <c r="DW364" i="23916"/>
  <c r="DW14" i="23916"/>
  <c r="DQ314" i="23916"/>
  <c r="DR311" i="23916"/>
  <c r="DQ11" i="23916"/>
  <c r="AS419" i="23916"/>
  <c r="AS377" i="23916"/>
  <c r="AS331" i="23916"/>
  <c r="AS326" i="23916"/>
  <c r="AT314" i="23916"/>
  <c r="AS364" i="23916"/>
  <c r="FB511" i="23916"/>
  <c r="FB456" i="23916"/>
  <c r="FB381" i="23916"/>
  <c r="FB346" i="23916"/>
  <c r="AD336" i="23916"/>
  <c r="CK314" i="23916"/>
  <c r="CL311" i="23916"/>
  <c r="CK339" i="23916"/>
  <c r="CL339" i="23916" s="1"/>
  <c r="CL338" i="23916"/>
  <c r="BE419" i="23916"/>
  <c r="BF419" i="23916" s="1"/>
  <c r="BE377" i="23916"/>
  <c r="BE326" i="23916"/>
  <c r="BE331" i="23916"/>
  <c r="BF331" i="23916" s="1"/>
  <c r="BF314" i="23916"/>
  <c r="BE364" i="23916"/>
  <c r="BF364" i="23916" s="1"/>
  <c r="CF339" i="23916"/>
  <c r="GR446" i="23916"/>
  <c r="GT372" i="23916"/>
  <c r="GT373" i="23916"/>
  <c r="GS372" i="23916"/>
  <c r="GR347" i="23916"/>
  <c r="CO339" i="23916"/>
  <c r="CP338" i="23916"/>
  <c r="CX335" i="23916"/>
  <c r="CX313" i="23916"/>
  <c r="ET220" i="23916"/>
  <c r="ES221" i="23916"/>
  <c r="GB340" i="23916"/>
  <c r="GC340" i="23916" s="1"/>
  <c r="GC309" i="23916"/>
  <c r="GB311" i="23916"/>
  <c r="GB337" i="23916"/>
  <c r="GC337" i="23916" s="1"/>
  <c r="GB313" i="23916"/>
  <c r="GB338" i="23916"/>
  <c r="GB335" i="23916"/>
  <c r="GC335" i="23916" s="1"/>
  <c r="GB334" i="23916"/>
  <c r="GC334" i="23916" s="1"/>
  <c r="CM339" i="23916"/>
  <c r="CN339" i="23916" s="1"/>
  <c r="CN338" i="23916"/>
  <c r="AC314" i="23916"/>
  <c r="AD311" i="23916"/>
  <c r="AD337" i="23916"/>
  <c r="FU334" i="23916"/>
  <c r="FU311" i="23916"/>
  <c r="FT314" i="23916"/>
  <c r="U315" i="23916"/>
  <c r="DT339" i="23916"/>
  <c r="FN340" i="23916"/>
  <c r="FO340" i="23916" s="1"/>
  <c r="FN311" i="23916"/>
  <c r="FO309" i="23916"/>
  <c r="FN313" i="23916"/>
  <c r="FN337" i="23916"/>
  <c r="FO337" i="23916" s="1"/>
  <c r="FN338" i="23916"/>
  <c r="FN335" i="23916"/>
  <c r="FO335" i="23916" s="1"/>
  <c r="FN334" i="23916"/>
  <c r="FO334" i="23916" s="1"/>
  <c r="AI315" i="23916"/>
  <c r="DJ336" i="23916"/>
  <c r="EO314" i="23916"/>
  <c r="EP311" i="23916"/>
  <c r="EO11" i="23916"/>
  <c r="EL335" i="23916"/>
  <c r="EL337" i="23916"/>
  <c r="ES138" i="23916"/>
  <c r="ET138" i="23916" s="1"/>
  <c r="ET66" i="23916"/>
  <c r="ES67" i="23916"/>
  <c r="GA335" i="23916"/>
  <c r="FZ339" i="23916"/>
  <c r="GA338" i="23916"/>
  <c r="DZ334" i="23916"/>
  <c r="DZ313" i="23916"/>
  <c r="BW419" i="23916"/>
  <c r="BW377" i="23916"/>
  <c r="BW331" i="23916"/>
  <c r="BW315" i="23916"/>
  <c r="BW326" i="23916"/>
  <c r="BW364" i="23916"/>
  <c r="CV334" i="23916"/>
  <c r="CV340" i="23916"/>
  <c r="EC314" i="23916"/>
  <c r="ED311" i="23916"/>
  <c r="EC11" i="23916"/>
  <c r="DB334" i="23916"/>
  <c r="GZ201" i="23916"/>
  <c r="GX205" i="23916"/>
  <c r="GY201" i="23916"/>
  <c r="BY339" i="23916"/>
  <c r="BZ338" i="23916"/>
  <c r="CS339" i="23916"/>
  <c r="CT339" i="23916" s="1"/>
  <c r="CT338" i="23916"/>
  <c r="CT337" i="23916"/>
  <c r="CI314" i="23916"/>
  <c r="CJ311" i="23916"/>
  <c r="FQ338" i="23916"/>
  <c r="FP339" i="23916"/>
  <c r="FQ309" i="23916"/>
  <c r="FV340" i="23916"/>
  <c r="FW340" i="23916" s="1"/>
  <c r="FV311" i="23916"/>
  <c r="FW309" i="23916"/>
  <c r="FV338" i="23916"/>
  <c r="FV313" i="23916"/>
  <c r="FY313" i="23916" s="1"/>
  <c r="FV337" i="23916"/>
  <c r="FW337" i="23916" s="1"/>
  <c r="FV334" i="23916"/>
  <c r="FW334" i="23916" s="1"/>
  <c r="FV335" i="23916"/>
  <c r="FW335" i="23916" s="1"/>
  <c r="BO455" i="23916"/>
  <c r="BO420" i="23916"/>
  <c r="BO383" i="23916"/>
  <c r="BP315" i="23916"/>
  <c r="CH335" i="23916"/>
  <c r="CH313" i="23916"/>
  <c r="EI340" i="23916"/>
  <c r="EI338" i="23916"/>
  <c r="EI337" i="23916"/>
  <c r="EI311" i="23916"/>
  <c r="EI313" i="23916"/>
  <c r="GN309" i="23916"/>
  <c r="GN336" i="23916" s="1"/>
  <c r="EJ309" i="23916"/>
  <c r="EI334" i="23916"/>
  <c r="EI335" i="23916"/>
  <c r="BG419" i="23916"/>
  <c r="BG377" i="23916"/>
  <c r="BG331" i="23916"/>
  <c r="BG326" i="23916"/>
  <c r="BG364" i="23916"/>
  <c r="K419" i="23916"/>
  <c r="L419" i="23916" s="1"/>
  <c r="K377" i="23916"/>
  <c r="K331" i="23916"/>
  <c r="L331" i="23916" s="1"/>
  <c r="K326" i="23916"/>
  <c r="L314" i="23916"/>
  <c r="K364" i="23916"/>
  <c r="L364" i="23916" s="1"/>
  <c r="AK339" i="23916"/>
  <c r="AT339" i="23916" s="1"/>
  <c r="AL338" i="23916"/>
  <c r="DJ340" i="23916"/>
  <c r="Y315" i="23916"/>
  <c r="FD315" i="23916"/>
  <c r="E455" i="23916"/>
  <c r="E420" i="23916"/>
  <c r="E383" i="23916"/>
  <c r="CD311" i="23916"/>
  <c r="GP91" i="23916"/>
  <c r="GQ91" i="23916" s="1"/>
  <c r="DD339" i="23916"/>
  <c r="GF314" i="23916"/>
  <c r="GF11" i="23916"/>
  <c r="M315" i="23916"/>
  <c r="GO13" i="23916"/>
  <c r="AP339" i="23916"/>
  <c r="EM340" i="23916"/>
  <c r="EN340" i="23916" s="1"/>
  <c r="EM338" i="23916"/>
  <c r="EM337" i="23916"/>
  <c r="EN337" i="23916" s="1"/>
  <c r="EM313" i="23916"/>
  <c r="EM311" i="23916"/>
  <c r="EN309" i="23916"/>
  <c r="EM334" i="23916"/>
  <c r="EN334" i="23916" s="1"/>
  <c r="EM335" i="23916"/>
  <c r="EN335" i="23916" s="1"/>
  <c r="AO455" i="23916"/>
  <c r="AO420" i="23916"/>
  <c r="AO383" i="23916"/>
  <c r="AP383" i="23916" s="1"/>
  <c r="AP315" i="23916"/>
  <c r="GM306" i="23916"/>
  <c r="DO314" i="23916"/>
  <c r="DX314" i="23916" s="1"/>
  <c r="DP311" i="23916"/>
  <c r="DO11" i="23916"/>
  <c r="DP338" i="23916"/>
  <c r="DO339" i="23916"/>
  <c r="DP339" i="23916" s="1"/>
  <c r="C511" i="23916"/>
  <c r="C456" i="23916"/>
  <c r="C381" i="23916"/>
  <c r="C346" i="23916"/>
  <c r="DN335" i="23916"/>
  <c r="DN313" i="23916"/>
  <c r="AQ419" i="23916"/>
  <c r="AQ377" i="23916"/>
  <c r="AQ331" i="23916"/>
  <c r="AQ326" i="23916"/>
  <c r="AQ364" i="23916"/>
  <c r="BH335" i="23916"/>
  <c r="AH334" i="23916"/>
  <c r="DU339" i="23916"/>
  <c r="DV338" i="23916"/>
  <c r="EH335" i="23916"/>
  <c r="EH313" i="23916"/>
  <c r="FF336" i="23916"/>
  <c r="FG336" i="23916" s="1"/>
  <c r="AM455" i="23916"/>
  <c r="AM420" i="23916"/>
  <c r="AM383" i="23916"/>
  <c r="AN383" i="23916" s="1"/>
  <c r="AN315" i="23916"/>
  <c r="BX313" i="23916"/>
  <c r="BC419" i="23916"/>
  <c r="BD419" i="23916" s="1"/>
  <c r="BC377" i="23916"/>
  <c r="BC331" i="23916"/>
  <c r="BD331" i="23916" s="1"/>
  <c r="BC326" i="23916"/>
  <c r="BD314" i="23916"/>
  <c r="BC364" i="23916"/>
  <c r="BD364" i="23916" s="1"/>
  <c r="EQ143" i="23916"/>
  <c r="EQ79" i="23916"/>
  <c r="ER77" i="23916"/>
  <c r="BQ455" i="23916"/>
  <c r="BQ420" i="23916"/>
  <c r="BQ383" i="23916"/>
  <c r="BR315" i="23916"/>
  <c r="BA315" i="23916"/>
  <c r="AB335" i="23916"/>
  <c r="AQ456" i="23916"/>
  <c r="BK456" i="23916"/>
  <c r="BL383" i="23916"/>
  <c r="GX488" i="23916"/>
  <c r="GZ45" i="23916"/>
  <c r="GY45" i="23916"/>
  <c r="GX49" i="23916"/>
  <c r="FY335" i="23916"/>
  <c r="FX314" i="23916"/>
  <c r="FY311" i="23916"/>
  <c r="DC419" i="23916"/>
  <c r="DC377" i="23916"/>
  <c r="DC331" i="23916"/>
  <c r="DC315" i="23916"/>
  <c r="DC326" i="23916"/>
  <c r="DD314" i="23916"/>
  <c r="DC364" i="23916"/>
  <c r="DC14" i="23916"/>
  <c r="W419" i="23916"/>
  <c r="W377" i="23916"/>
  <c r="W331" i="23916"/>
  <c r="W326" i="23916"/>
  <c r="W364" i="23916"/>
  <c r="CO314" i="23916"/>
  <c r="CP311" i="23916"/>
  <c r="CO11" i="23916"/>
  <c r="AC339" i="23916"/>
  <c r="AD338" i="23916"/>
  <c r="FU337" i="23916"/>
  <c r="U314" i="23916"/>
  <c r="V311" i="23916"/>
  <c r="GJ340" i="23916"/>
  <c r="GK309" i="23916"/>
  <c r="GJ311" i="23916"/>
  <c r="GJ338" i="23916"/>
  <c r="GJ313" i="23916"/>
  <c r="GJ337" i="23916"/>
  <c r="GJ335" i="23916"/>
  <c r="GJ336" i="23916"/>
  <c r="GK336" i="23916" s="1"/>
  <c r="GJ334" i="23916"/>
  <c r="AM419" i="23916"/>
  <c r="AM377" i="23916"/>
  <c r="AM331" i="23916"/>
  <c r="AM326" i="23916"/>
  <c r="AN314" i="23916"/>
  <c r="AM364" i="23916"/>
  <c r="EK339" i="23916"/>
  <c r="EL339" i="23916" s="1"/>
  <c r="EL338" i="23916"/>
  <c r="EV48" i="23916"/>
  <c r="EU50" i="23916"/>
  <c r="EV50" i="23916" s="1"/>
  <c r="GA334" i="23916"/>
  <c r="DZ335" i="23916"/>
  <c r="DZ337" i="23916"/>
  <c r="P336" i="23916"/>
  <c r="X336" i="23916"/>
  <c r="AE419" i="23916"/>
  <c r="AE377" i="23916"/>
  <c r="AE331" i="23916"/>
  <c r="AF331" i="23916" s="1"/>
  <c r="AE326" i="23916"/>
  <c r="AF314" i="23916"/>
  <c r="AE364" i="23916"/>
  <c r="AF364" i="23916" s="1"/>
  <c r="BC456" i="23916"/>
  <c r="CV335" i="23916"/>
  <c r="DD335" i="23916"/>
  <c r="CV313" i="23916"/>
  <c r="DA314" i="23916"/>
  <c r="DB311" i="23916"/>
  <c r="DA11" i="23916"/>
  <c r="DA339" i="23916"/>
  <c r="DB339" i="23916" s="1"/>
  <c r="DB338" i="23916"/>
  <c r="CY314" i="23916"/>
  <c r="DH314" i="23916" s="1"/>
  <c r="CZ311" i="23916"/>
  <c r="CY11" i="23916"/>
  <c r="CZ338" i="23916"/>
  <c r="CY339" i="23916"/>
  <c r="CZ339" i="23916" s="1"/>
  <c r="G423" i="23916"/>
  <c r="G422" i="23916"/>
  <c r="G378" i="23916"/>
  <c r="G365" i="23916"/>
  <c r="FJ340" i="23916"/>
  <c r="FJ311" i="23916"/>
  <c r="FK309" i="23916"/>
  <c r="FJ338" i="23916"/>
  <c r="FJ313" i="23916"/>
  <c r="FJ337" i="23916"/>
  <c r="FJ334" i="23916"/>
  <c r="FM334" i="23916" s="1"/>
  <c r="FJ335" i="23916"/>
  <c r="S455" i="23916"/>
  <c r="S420" i="23916"/>
  <c r="S383" i="23916"/>
  <c r="T315" i="23916"/>
  <c r="EW448" i="23916"/>
  <c r="EX374" i="23916"/>
  <c r="GP374" i="23916"/>
  <c r="GQ374" i="23916" s="1"/>
  <c r="BY314" i="23916"/>
  <c r="BZ311" i="23916"/>
  <c r="CT313" i="23916"/>
  <c r="CT340" i="23916"/>
  <c r="AR337" i="23916"/>
  <c r="FQ337" i="23916"/>
  <c r="FQ340" i="23916"/>
  <c r="GB336" i="23916"/>
  <c r="GC336" i="23916" s="1"/>
  <c r="AL335" i="23916"/>
  <c r="AL313" i="23916"/>
  <c r="AL340" i="23916"/>
  <c r="EH336" i="23916"/>
  <c r="CB339" i="23916"/>
  <c r="DJ335" i="23916"/>
  <c r="DJ313" i="23916"/>
  <c r="BI455" i="23916"/>
  <c r="BI420" i="23916"/>
  <c r="BI383" i="23916"/>
  <c r="BJ315" i="23916"/>
  <c r="BV335" i="23916"/>
  <c r="CD335" i="23916"/>
  <c r="GU352" i="23916"/>
  <c r="GT354" i="23916"/>
  <c r="GU354" i="23916" s="1"/>
  <c r="CC419" i="23916"/>
  <c r="CC377" i="23916"/>
  <c r="CC315" i="23916"/>
  <c r="CC331" i="23916"/>
  <c r="CC326" i="23916"/>
  <c r="CD314" i="23916"/>
  <c r="CC364" i="23916"/>
  <c r="EW290" i="23916"/>
  <c r="EX290" i="23916" s="1"/>
  <c r="EX153" i="23916"/>
  <c r="EW178" i="23916"/>
  <c r="EW156" i="23916"/>
  <c r="GP153" i="23916"/>
  <c r="GF339" i="23916"/>
  <c r="M314" i="23916"/>
  <c r="N311" i="23916"/>
  <c r="BS456" i="23916"/>
  <c r="BT383" i="23916"/>
  <c r="FM335" i="23916"/>
  <c r="FL314" i="23916"/>
  <c r="FM311" i="23916"/>
  <c r="BB336" i="23916"/>
  <c r="BJ336" i="23916"/>
  <c r="AY314" i="23916"/>
  <c r="BH314" i="23916" s="1"/>
  <c r="AZ311" i="23916"/>
  <c r="AY339" i="23916"/>
  <c r="AZ339" i="23916" s="1"/>
  <c r="AZ338" i="23916"/>
  <c r="DN334" i="23916"/>
  <c r="DN337" i="23916"/>
  <c r="GV285" i="23916"/>
  <c r="GW285" i="23916" s="1"/>
  <c r="GV174" i="23916"/>
  <c r="GW174" i="23916" s="1"/>
  <c r="GW133" i="23916"/>
  <c r="EQ136" i="23916"/>
  <c r="EQ111" i="23916"/>
  <c r="ER111" i="23916" s="1"/>
  <c r="ER65" i="23916"/>
  <c r="EQ74" i="23916"/>
  <c r="K455" i="23916"/>
  <c r="K420" i="23916"/>
  <c r="K383" i="23916"/>
  <c r="L383" i="23916" s="1"/>
  <c r="L315" i="23916"/>
  <c r="DU314" i="23916"/>
  <c r="DV311" i="23916"/>
  <c r="DU11" i="23916"/>
  <c r="I423" i="23916"/>
  <c r="I422" i="23916"/>
  <c r="I378" i="23916"/>
  <c r="I365" i="23916"/>
  <c r="EH334" i="23916"/>
  <c r="EH337" i="23916"/>
  <c r="CD337" i="23916"/>
  <c r="BX334" i="23916"/>
  <c r="EQ144" i="23916"/>
  <c r="ER78" i="23916"/>
  <c r="EQ466" i="23916"/>
  <c r="ER466" i="23916" s="1"/>
  <c r="EQ283" i="23916"/>
  <c r="EQ172" i="23916"/>
  <c r="ER131" i="23916"/>
  <c r="EQ159" i="23916"/>
  <c r="ER159" i="23916" s="1"/>
  <c r="BA314" i="23916"/>
  <c r="BB311" i="23916"/>
  <c r="FR336" i="23916"/>
  <c r="FS336" i="23916" s="1"/>
  <c r="CV336" i="23916"/>
  <c r="AB315" i="23916"/>
  <c r="DX339" i="23916"/>
  <c r="DE314" i="23916"/>
  <c r="DF311" i="23916"/>
  <c r="DE11" i="23916"/>
  <c r="FB423" i="23916"/>
  <c r="FB422" i="23916"/>
  <c r="FB378" i="23916"/>
  <c r="FB365" i="23916"/>
  <c r="AW455" i="23916"/>
  <c r="AW420" i="23916"/>
  <c r="AX315" i="23916"/>
  <c r="DQ339" i="23916"/>
  <c r="DR339" i="23916" s="1"/>
  <c r="DR338" i="23916"/>
  <c r="CE419" i="23916"/>
  <c r="CF419" i="23916" s="1"/>
  <c r="CE377" i="23916"/>
  <c r="CE315" i="23916"/>
  <c r="CE331" i="23916"/>
  <c r="CF331" i="23916" s="1"/>
  <c r="CE326" i="23916"/>
  <c r="CF314" i="23916"/>
  <c r="CE364" i="23916"/>
  <c r="CF364" i="23916" s="1"/>
  <c r="BM419" i="23916"/>
  <c r="BN419" i="23916" s="1"/>
  <c r="BM377" i="23916"/>
  <c r="BM331" i="23916"/>
  <c r="BN331" i="23916" s="1"/>
  <c r="BM326" i="23916"/>
  <c r="BN314" i="23916"/>
  <c r="BM364" i="23916"/>
  <c r="BN364" i="23916" s="1"/>
  <c r="GX457" i="23916"/>
  <c r="GX453" i="23916"/>
  <c r="GZ308" i="23916"/>
  <c r="GY308" i="23916"/>
  <c r="GX9" i="23916"/>
  <c r="FY338" i="23916"/>
  <c r="FX339" i="23916"/>
  <c r="GP154" i="23916"/>
  <c r="GQ154" i="23916" s="1"/>
  <c r="GQ90" i="23916"/>
  <c r="BS419" i="23916"/>
  <c r="BT419" i="23916" s="1"/>
  <c r="BS377" i="23916"/>
  <c r="BS331" i="23916"/>
  <c r="BT331" i="23916" s="1"/>
  <c r="BS326" i="23916"/>
  <c r="BT314" i="23916"/>
  <c r="BS364" i="23916"/>
  <c r="BT364" i="23916" s="1"/>
  <c r="Q419" i="23916"/>
  <c r="R419" i="23916" s="1"/>
  <c r="Q377" i="23916"/>
  <c r="Q326" i="23916"/>
  <c r="Q331" i="23916"/>
  <c r="R331" i="23916" s="1"/>
  <c r="R314" i="23916"/>
  <c r="Q364" i="23916"/>
  <c r="R364" i="23916" s="1"/>
  <c r="GV392" i="23916"/>
  <c r="GU392" i="23916"/>
  <c r="CW339" i="23916"/>
  <c r="CX339" i="23916" s="1"/>
  <c r="CX338" i="23916"/>
  <c r="EU206" i="23916"/>
  <c r="EV206" i="23916" s="1"/>
  <c r="EV204" i="23916"/>
  <c r="GX380" i="23916"/>
  <c r="GZ126" i="23916"/>
  <c r="GY126" i="23916"/>
  <c r="GX133" i="23916"/>
  <c r="FH340" i="23916"/>
  <c r="FI340" i="23916" s="1"/>
  <c r="FI309" i="23916"/>
  <c r="FH311" i="23916"/>
  <c r="FH313" i="23916"/>
  <c r="FH315" i="23916" s="1"/>
  <c r="FH337" i="23916"/>
  <c r="FI337" i="23916" s="1"/>
  <c r="FH338" i="23916"/>
  <c r="FH335" i="23916"/>
  <c r="FI335" i="23916" s="1"/>
  <c r="FH334" i="23916"/>
  <c r="FI334" i="23916" s="1"/>
  <c r="FT339" i="23916"/>
  <c r="FU338" i="23916"/>
  <c r="FU340" i="23916"/>
  <c r="U339" i="23916"/>
  <c r="V338" i="23916"/>
  <c r="AL336" i="23916"/>
  <c r="AI314" i="23916"/>
  <c r="AR314" i="23916" s="1"/>
  <c r="AJ311" i="23916"/>
  <c r="AI339" i="23916"/>
  <c r="AJ339" i="23916" s="1"/>
  <c r="AJ338" i="23916"/>
  <c r="GW49" i="23916"/>
  <c r="BI419" i="23916"/>
  <c r="BI377" i="23916"/>
  <c r="BI331" i="23916"/>
  <c r="BI326" i="23916"/>
  <c r="BJ314" i="23916"/>
  <c r="BI364" i="23916"/>
  <c r="EK314" i="23916"/>
  <c r="EL311" i="23916"/>
  <c r="EK11" i="23916"/>
  <c r="ET52" i="23916"/>
  <c r="ES59" i="23916"/>
  <c r="GA337" i="23916"/>
  <c r="FZ314" i="23916"/>
  <c r="GA311" i="23916"/>
  <c r="DY314" i="23916"/>
  <c r="DZ311" i="23916"/>
  <c r="DY11" i="23916"/>
  <c r="DY339" i="23916"/>
  <c r="DZ339" i="23916" s="1"/>
  <c r="DZ338" i="23916"/>
  <c r="ER323" i="23916"/>
  <c r="EQ325" i="23916"/>
  <c r="ER325" i="23916" s="1"/>
  <c r="GD340" i="23916"/>
  <c r="GE340" i="23916" s="1"/>
  <c r="GD311" i="23916"/>
  <c r="GE309" i="23916"/>
  <c r="GD313" i="23916"/>
  <c r="GG313" i="23916" s="1"/>
  <c r="GD337" i="23916"/>
  <c r="GE337" i="23916" s="1"/>
  <c r="GD338" i="23916"/>
  <c r="GD334" i="23916"/>
  <c r="GD335" i="23916"/>
  <c r="CV337" i="23916"/>
  <c r="DD313" i="23916"/>
  <c r="GH340" i="23916"/>
  <c r="GI340" i="23916" s="1"/>
  <c r="GH311" i="23916"/>
  <c r="GI309" i="23916"/>
  <c r="GH313" i="23916"/>
  <c r="GH337" i="23916"/>
  <c r="GI337" i="23916" s="1"/>
  <c r="GH338" i="23916"/>
  <c r="GH335" i="23916"/>
  <c r="GI335" i="23916" s="1"/>
  <c r="GH334" i="23916"/>
  <c r="GI334" i="23916" s="1"/>
  <c r="CT334" i="23916"/>
  <c r="FQ334" i="23916"/>
  <c r="FQ313" i="23916"/>
  <c r="FP462" i="23916"/>
  <c r="BO314" i="23916"/>
  <c r="BX314" i="23916" s="1"/>
  <c r="BP311" i="23916"/>
  <c r="BO339" i="23916"/>
  <c r="BP339" i="23916" s="1"/>
  <c r="BP338" i="23916"/>
  <c r="CG339" i="23916"/>
  <c r="CH339" i="23916" s="1"/>
  <c r="CH338" i="23916"/>
  <c r="BG455" i="23916"/>
  <c r="BG420" i="23916"/>
  <c r="BH315" i="23916"/>
  <c r="FT315" i="23916"/>
  <c r="AL334" i="23916"/>
  <c r="AK315" i="23916"/>
  <c r="CR337" i="23916"/>
  <c r="DH311" i="23916"/>
  <c r="AU455" i="23916"/>
  <c r="AU420" i="23916"/>
  <c r="AU383" i="23916"/>
  <c r="BD383" i="23916" s="1"/>
  <c r="AV315" i="23916"/>
  <c r="Y314" i="23916"/>
  <c r="Z311" i="23916"/>
  <c r="Y339" i="23916"/>
  <c r="Z339" i="23916" s="1"/>
  <c r="Z338" i="23916"/>
  <c r="FE311" i="23916"/>
  <c r="FD314" i="23916"/>
  <c r="GX357" i="23916"/>
  <c r="GV352" i="23916"/>
  <c r="GW357" i="23916"/>
  <c r="GV356" i="23916"/>
  <c r="GW356" i="23916" s="1"/>
  <c r="AF339" i="23916"/>
  <c r="E297" i="23916"/>
  <c r="N296" i="23916"/>
  <c r="E298" i="23916"/>
  <c r="N298" i="23916" s="1"/>
  <c r="BX335" i="23916"/>
  <c r="GP116" i="23916"/>
  <c r="GQ116" i="23916" s="1"/>
  <c r="GP93" i="23916"/>
  <c r="GQ89" i="23916"/>
  <c r="M339" i="23916"/>
  <c r="N339" i="23916" s="1"/>
  <c r="N338" i="23916"/>
  <c r="W455" i="23916"/>
  <c r="W420" i="23916"/>
  <c r="W383" i="23916"/>
  <c r="EE314" i="23916"/>
  <c r="EF311" i="23916"/>
  <c r="EE11" i="23916"/>
  <c r="EF338" i="23916"/>
  <c r="EE339" i="23916"/>
  <c r="EF339" i="23916" s="1"/>
  <c r="AO419" i="23916"/>
  <c r="AP419" i="23916" s="1"/>
  <c r="AO377" i="23916"/>
  <c r="AO326" i="23916"/>
  <c r="AO331" i="23916"/>
  <c r="AP331" i="23916" s="1"/>
  <c r="AP314" i="23916"/>
  <c r="AO364" i="23916"/>
  <c r="AP364" i="23916" s="1"/>
  <c r="AZ336" i="23916"/>
  <c r="BH336" i="23916"/>
  <c r="FL339" i="23916"/>
  <c r="FM338" i="23916"/>
  <c r="FL455" i="23916"/>
  <c r="FL420" i="23916"/>
  <c r="FL383" i="23916"/>
  <c r="AB311" i="23916"/>
  <c r="EA340" i="23916"/>
  <c r="EB340" i="23916" s="1"/>
  <c r="EA338" i="23916"/>
  <c r="EA337" i="23916"/>
  <c r="EB337" i="23916" s="1"/>
  <c r="EA311" i="23916"/>
  <c r="EA313" i="23916"/>
  <c r="EB313" i="23916" s="1"/>
  <c r="EB309" i="23916"/>
  <c r="GL309" i="23916"/>
  <c r="GL336" i="23916" s="1"/>
  <c r="GM336" i="23916" s="1"/>
  <c r="EA334" i="23916"/>
  <c r="EB334" i="23916" s="1"/>
  <c r="EA335" i="23916"/>
  <c r="EB335" i="23916" s="1"/>
  <c r="C423" i="23916"/>
  <c r="C422" i="23916"/>
  <c r="C378" i="23916"/>
  <c r="FF378" i="23916" s="1"/>
  <c r="C365" i="23916"/>
  <c r="DX340" i="23916"/>
  <c r="FJ336" i="23916"/>
  <c r="FK336" i="23916" s="1"/>
  <c r="DM339" i="23916"/>
  <c r="DN339" i="23916" s="1"/>
  <c r="DN338" i="23916"/>
  <c r="FV336" i="23916"/>
  <c r="FW336" i="23916" s="1"/>
  <c r="EW269" i="23916"/>
  <c r="EX243" i="23916"/>
  <c r="GP243" i="23916"/>
  <c r="BH340" i="23916"/>
  <c r="CR335" i="23916"/>
  <c r="I511" i="23916"/>
  <c r="I456" i="23916"/>
  <c r="I381" i="23916"/>
  <c r="I346" i="23916"/>
  <c r="EG314" i="23916"/>
  <c r="EH311" i="23916"/>
  <c r="EG11" i="23916"/>
  <c r="EG339" i="23916"/>
  <c r="EH338" i="23916"/>
  <c r="DS419" i="23916"/>
  <c r="DT419" i="23916" s="1"/>
  <c r="DS377" i="23916"/>
  <c r="DS331" i="23916"/>
  <c r="DT331" i="23916" s="1"/>
  <c r="DS315" i="23916"/>
  <c r="DS326" i="23916"/>
  <c r="DT314" i="23916"/>
  <c r="DS364" i="23916"/>
  <c r="DT364" i="23916" s="1"/>
  <c r="DS14" i="23916"/>
  <c r="DH337" i="23916"/>
  <c r="FX462" i="23916"/>
  <c r="GG336" i="23916"/>
  <c r="BN315" i="23916"/>
  <c r="CD334" i="23916"/>
  <c r="BD339" i="23916"/>
  <c r="BQ314" i="23916"/>
  <c r="BR311" i="23916"/>
  <c r="BQ339" i="23916"/>
  <c r="BR339" i="23916" s="1"/>
  <c r="BR338" i="23916"/>
  <c r="BA339" i="23916"/>
  <c r="BB339" i="23916" s="1"/>
  <c r="BB338" i="23916"/>
  <c r="R383" i="23916"/>
  <c r="AB383" i="23916"/>
  <c r="FP315" i="23916"/>
  <c r="GG337" i="23916" l="1"/>
  <c r="EU51" i="23916"/>
  <c r="GO336" i="23916"/>
  <c r="EH339" i="23916"/>
  <c r="GG340" i="23916"/>
  <c r="FH455" i="23916"/>
  <c r="FH420" i="23916"/>
  <c r="FH383" i="23916"/>
  <c r="FI315" i="23916"/>
  <c r="DS455" i="23916"/>
  <c r="DS420" i="23916"/>
  <c r="DS383" i="23916"/>
  <c r="DT315" i="23916"/>
  <c r="EX269" i="23916"/>
  <c r="GP269" i="23916"/>
  <c r="GQ269" i="23916" s="1"/>
  <c r="DS511" i="23916"/>
  <c r="DS385" i="23916"/>
  <c r="DT377" i="23916"/>
  <c r="DS381" i="23916"/>
  <c r="DS15" i="23916"/>
  <c r="DS346" i="23916"/>
  <c r="EE419" i="23916"/>
  <c r="EF419" i="23916" s="1"/>
  <c r="EE377" i="23916"/>
  <c r="EE315" i="23916"/>
  <c r="EE326" i="23916"/>
  <c r="EF314" i="23916"/>
  <c r="EE331" i="23916"/>
  <c r="EF331" i="23916" s="1"/>
  <c r="EE364" i="23916"/>
  <c r="EF364" i="23916" s="1"/>
  <c r="EE14" i="23916"/>
  <c r="FD419" i="23916"/>
  <c r="FE419" i="23916" s="1"/>
  <c r="FD377" i="23916"/>
  <c r="FD448" i="23916" s="1"/>
  <c r="FD331" i="23916"/>
  <c r="FE331" i="23916" s="1"/>
  <c r="FD326" i="23916"/>
  <c r="FE314" i="23916"/>
  <c r="FD364" i="23916"/>
  <c r="FE364" i="23916" s="1"/>
  <c r="AK455" i="23916"/>
  <c r="AK420" i="23916"/>
  <c r="AK383" i="23916"/>
  <c r="AL315" i="23916"/>
  <c r="AT315" i="23916"/>
  <c r="GI313" i="23916"/>
  <c r="GH462" i="23916"/>
  <c r="GD339" i="23916"/>
  <c r="GE338" i="23916"/>
  <c r="GD314" i="23916"/>
  <c r="GE311" i="23916"/>
  <c r="GD11" i="23916"/>
  <c r="FI338" i="23916"/>
  <c r="FH339" i="23916"/>
  <c r="BM511" i="23916"/>
  <c r="BM385" i="23916"/>
  <c r="BM381" i="23916"/>
  <c r="BN377" i="23916"/>
  <c r="BM346" i="23916"/>
  <c r="CE511" i="23916"/>
  <c r="CE385" i="23916"/>
  <c r="CF377" i="23916"/>
  <c r="CE381" i="23916"/>
  <c r="CE346" i="23916"/>
  <c r="EQ467" i="23916"/>
  <c r="ER467" i="23916" s="1"/>
  <c r="ER283" i="23916"/>
  <c r="ER144" i="23916"/>
  <c r="DU419" i="23916"/>
  <c r="DU377" i="23916"/>
  <c r="DU331" i="23916"/>
  <c r="DU315" i="23916"/>
  <c r="DU326" i="23916"/>
  <c r="DV314" i="23916"/>
  <c r="DU364" i="23916"/>
  <c r="DU14" i="23916"/>
  <c r="M419" i="23916"/>
  <c r="N419" i="23916" s="1"/>
  <c r="M377" i="23916"/>
  <c r="M326" i="23916"/>
  <c r="M331" i="23916"/>
  <c r="N331" i="23916" s="1"/>
  <c r="N314" i="23916"/>
  <c r="M364" i="23916"/>
  <c r="N364" i="23916" s="1"/>
  <c r="CC511" i="23916"/>
  <c r="CC385" i="23916"/>
  <c r="CC381" i="23916"/>
  <c r="CC346" i="23916"/>
  <c r="BY419" i="23916"/>
  <c r="BY377" i="23916"/>
  <c r="BY331" i="23916"/>
  <c r="BY315" i="23916"/>
  <c r="BY326" i="23916"/>
  <c r="BZ314" i="23916"/>
  <c r="BY364" i="23916"/>
  <c r="FK335" i="23916"/>
  <c r="FJ339" i="23916"/>
  <c r="FK338" i="23916"/>
  <c r="FK340" i="23916"/>
  <c r="AE511" i="23916"/>
  <c r="AE456" i="23916"/>
  <c r="AE381" i="23916"/>
  <c r="AF377" i="23916"/>
  <c r="AE346" i="23916"/>
  <c r="EU66" i="23916"/>
  <c r="EV51" i="23916"/>
  <c r="EU52" i="23916"/>
  <c r="EW48" i="23916"/>
  <c r="AN364" i="23916"/>
  <c r="AM511" i="23916"/>
  <c r="AM456" i="23916"/>
  <c r="AM381" i="23916"/>
  <c r="AN381" i="23916" s="1"/>
  <c r="AN377" i="23916"/>
  <c r="AM346" i="23916"/>
  <c r="GK335" i="23916"/>
  <c r="GK311" i="23916"/>
  <c r="GJ314" i="23916"/>
  <c r="GJ11" i="23916"/>
  <c r="AD339" i="23916"/>
  <c r="CO419" i="23916"/>
  <c r="CO377" i="23916"/>
  <c r="CO331" i="23916"/>
  <c r="CO315" i="23916"/>
  <c r="CO326" i="23916"/>
  <c r="CP314" i="23916"/>
  <c r="CO364" i="23916"/>
  <c r="CO14" i="23916"/>
  <c r="DC455" i="23916"/>
  <c r="DC420" i="23916"/>
  <c r="DC383" i="23916"/>
  <c r="GE336" i="23916"/>
  <c r="GZ49" i="23916"/>
  <c r="GY49" i="23916"/>
  <c r="EM314" i="23916"/>
  <c r="EN311" i="23916"/>
  <c r="EM11" i="23916"/>
  <c r="M455" i="23916"/>
  <c r="M420" i="23916"/>
  <c r="M383" i="23916"/>
  <c r="N383" i="23916" s="1"/>
  <c r="N315" i="23916"/>
  <c r="BG423" i="23916"/>
  <c r="BG422" i="23916"/>
  <c r="BG378" i="23916"/>
  <c r="BG365" i="23916"/>
  <c r="EJ335" i="23916"/>
  <c r="EJ313" i="23916"/>
  <c r="ER313" i="23916"/>
  <c r="EJ340" i="23916"/>
  <c r="FV339" i="23916"/>
  <c r="FW339" i="23916" s="1"/>
  <c r="FW338" i="23916"/>
  <c r="CI419" i="23916"/>
  <c r="CJ419" i="23916" s="1"/>
  <c r="CI377" i="23916"/>
  <c r="CI331" i="23916"/>
  <c r="CJ331" i="23916" s="1"/>
  <c r="CI315" i="23916"/>
  <c r="CI326" i="23916"/>
  <c r="CR326" i="23916" s="1"/>
  <c r="CJ314" i="23916"/>
  <c r="CI364" i="23916"/>
  <c r="CJ364" i="23916" s="1"/>
  <c r="EC419" i="23916"/>
  <c r="ED419" i="23916" s="1"/>
  <c r="EC377" i="23916"/>
  <c r="EC315" i="23916"/>
  <c r="EC326" i="23916"/>
  <c r="ED314" i="23916"/>
  <c r="EC331" i="23916"/>
  <c r="ED331" i="23916" s="1"/>
  <c r="EC364" i="23916"/>
  <c r="ED364" i="23916" s="1"/>
  <c r="EC14" i="23916"/>
  <c r="ES65" i="23916"/>
  <c r="ET67" i="23916"/>
  <c r="FN339" i="23916"/>
  <c r="FO339" i="23916" s="1"/>
  <c r="FO338" i="23916"/>
  <c r="FN314" i="23916"/>
  <c r="FO311" i="23916"/>
  <c r="FT448" i="23916"/>
  <c r="FT419" i="23916"/>
  <c r="FT377" i="23916"/>
  <c r="FT326" i="23916"/>
  <c r="FT364" i="23916"/>
  <c r="FT331" i="23916"/>
  <c r="ET221" i="23916"/>
  <c r="ES219" i="23916"/>
  <c r="BE423" i="23916"/>
  <c r="BE422" i="23916"/>
  <c r="BE378" i="23916"/>
  <c r="BF326" i="23916"/>
  <c r="BE365" i="23916"/>
  <c r="AS511" i="23916"/>
  <c r="AS381" i="23916"/>
  <c r="AS383" i="23916"/>
  <c r="AS346" i="23916"/>
  <c r="AV331" i="23916"/>
  <c r="FF339" i="23916"/>
  <c r="FG339" i="23916" s="1"/>
  <c r="FG338" i="23916"/>
  <c r="DM419" i="23916"/>
  <c r="DM377" i="23916"/>
  <c r="DM315" i="23916"/>
  <c r="DM326" i="23916"/>
  <c r="DM331" i="23916"/>
  <c r="DN314" i="23916"/>
  <c r="DM364" i="23916"/>
  <c r="DM14" i="23916"/>
  <c r="DK511" i="23916"/>
  <c r="DK385" i="23916"/>
  <c r="DL377" i="23916"/>
  <c r="DK381" i="23916"/>
  <c r="DK15" i="23916"/>
  <c r="DK346" i="23916"/>
  <c r="AX419" i="23916"/>
  <c r="FQ311" i="23916"/>
  <c r="CV339" i="23916"/>
  <c r="P335" i="23916"/>
  <c r="X335" i="23916"/>
  <c r="P337" i="23916"/>
  <c r="X337" i="23916"/>
  <c r="BK423" i="23916"/>
  <c r="BK422" i="23916"/>
  <c r="BK378" i="23916"/>
  <c r="BL326" i="23916"/>
  <c r="BK365" i="23916"/>
  <c r="CQ423" i="23916"/>
  <c r="CQ422" i="23916"/>
  <c r="CQ378" i="23916"/>
  <c r="CQ365" i="23916"/>
  <c r="AG422" i="23916"/>
  <c r="AG423" i="23916"/>
  <c r="AG378" i="23916"/>
  <c r="AG365" i="23916"/>
  <c r="CW419" i="23916"/>
  <c r="CX419" i="23916" s="1"/>
  <c r="CW377" i="23916"/>
  <c r="CW315" i="23916"/>
  <c r="CW326" i="23916"/>
  <c r="CW331" i="23916"/>
  <c r="CX331" i="23916" s="1"/>
  <c r="CX314" i="23916"/>
  <c r="CW364" i="23916"/>
  <c r="CX364" i="23916" s="1"/>
  <c r="CW14" i="23916"/>
  <c r="FY340" i="23916"/>
  <c r="CB364" i="23916"/>
  <c r="CA455" i="23916"/>
  <c r="CA420" i="23916"/>
  <c r="CA383" i="23916"/>
  <c r="CB315" i="23916"/>
  <c r="FI336" i="23916"/>
  <c r="FP455" i="23916"/>
  <c r="FP420" i="23916"/>
  <c r="FP383" i="23916"/>
  <c r="DS423" i="23916"/>
  <c r="DS422" i="23916"/>
  <c r="DS378" i="23916"/>
  <c r="DT326" i="23916"/>
  <c r="DS365" i="23916"/>
  <c r="GP247" i="23916"/>
  <c r="GQ243" i="23916"/>
  <c r="EA314" i="23916"/>
  <c r="EB311" i="23916"/>
  <c r="EA11" i="23916"/>
  <c r="AO423" i="23916"/>
  <c r="AO422" i="23916"/>
  <c r="AP422" i="23916" s="1"/>
  <c r="AO378" i="23916"/>
  <c r="AP378" i="23916" s="1"/>
  <c r="AP326" i="23916"/>
  <c r="AO365" i="23916"/>
  <c r="AP365" i="23916" s="1"/>
  <c r="Y419" i="23916"/>
  <c r="Z419" i="23916" s="1"/>
  <c r="Y377" i="23916"/>
  <c r="Y326" i="23916"/>
  <c r="Y331" i="23916"/>
  <c r="Z331" i="23916" s="1"/>
  <c r="Z314" i="23916"/>
  <c r="Y364" i="23916"/>
  <c r="Z364" i="23916" s="1"/>
  <c r="FZ419" i="23916"/>
  <c r="FZ377" i="23916"/>
  <c r="FZ448" i="23916" s="1"/>
  <c r="FZ326" i="23916"/>
  <c r="GA314" i="23916"/>
  <c r="FZ364" i="23916"/>
  <c r="FZ331" i="23916"/>
  <c r="BI511" i="23916"/>
  <c r="BI385" i="23916"/>
  <c r="BI381" i="23916"/>
  <c r="BI346" i="23916"/>
  <c r="EU207" i="23916"/>
  <c r="GX392" i="23916"/>
  <c r="GW392" i="23916"/>
  <c r="Q422" i="23916"/>
  <c r="R422" i="23916" s="1"/>
  <c r="Q423" i="23916"/>
  <c r="R423" i="23916" s="1"/>
  <c r="Q378" i="23916"/>
  <c r="R378" i="23916" s="1"/>
  <c r="R326" i="23916"/>
  <c r="Q365" i="23916"/>
  <c r="R365" i="23916" s="1"/>
  <c r="BS511" i="23916"/>
  <c r="BS385" i="23916"/>
  <c r="BS381" i="23916"/>
  <c r="BT377" i="23916"/>
  <c r="BS346" i="23916"/>
  <c r="GZ9" i="23916"/>
  <c r="GY9" i="23916"/>
  <c r="CE423" i="23916"/>
  <c r="CE422" i="23916"/>
  <c r="CE378" i="23916"/>
  <c r="CF326" i="23916"/>
  <c r="CE365" i="23916"/>
  <c r="DE419" i="23916"/>
  <c r="DF419" i="23916" s="1"/>
  <c r="DE377" i="23916"/>
  <c r="DE331" i="23916"/>
  <c r="DE315" i="23916"/>
  <c r="DE326" i="23916"/>
  <c r="DF314" i="23916"/>
  <c r="DE364" i="23916"/>
  <c r="DF364" i="23916" s="1"/>
  <c r="DE14" i="23916"/>
  <c r="EQ113" i="23916"/>
  <c r="ER113" i="23916" s="1"/>
  <c r="ER74" i="23916"/>
  <c r="EQ284" i="23916"/>
  <c r="ER284" i="23916" s="1"/>
  <c r="EQ173" i="23916"/>
  <c r="EQ137" i="23916"/>
  <c r="ER137" i="23916" s="1"/>
  <c r="ER136" i="23916"/>
  <c r="EQ140" i="23916"/>
  <c r="EQ149" i="23916" s="1"/>
  <c r="ER149" i="23916" s="1"/>
  <c r="GG339" i="23916"/>
  <c r="CC422" i="23916"/>
  <c r="CC423" i="23916"/>
  <c r="CC378" i="23916"/>
  <c r="CC365" i="23916"/>
  <c r="T383" i="23916"/>
  <c r="FK334" i="23916"/>
  <c r="CY419" i="23916"/>
  <c r="CZ419" i="23916" s="1"/>
  <c r="CY377" i="23916"/>
  <c r="CY315" i="23916"/>
  <c r="CY326" i="23916"/>
  <c r="CZ314" i="23916"/>
  <c r="CY331" i="23916"/>
  <c r="CZ331" i="23916" s="1"/>
  <c r="CY364" i="23916"/>
  <c r="CZ364" i="23916" s="1"/>
  <c r="CY14" i="23916"/>
  <c r="AF419" i="23916"/>
  <c r="AN419" i="23916"/>
  <c r="GK337" i="23916"/>
  <c r="U419" i="23916"/>
  <c r="V419" i="23916" s="1"/>
  <c r="U377" i="23916"/>
  <c r="U326" i="23916"/>
  <c r="U331" i="23916"/>
  <c r="V331" i="23916" s="1"/>
  <c r="V314" i="23916"/>
  <c r="U364" i="23916"/>
  <c r="V364" i="23916" s="1"/>
  <c r="AR339" i="23916"/>
  <c r="W511" i="23916"/>
  <c r="W456" i="23916"/>
  <c r="W381" i="23916"/>
  <c r="W346" i="23916"/>
  <c r="BA455" i="23916"/>
  <c r="BA420" i="23916"/>
  <c r="BA383" i="23916"/>
  <c r="BB315" i="23916"/>
  <c r="EQ145" i="23916"/>
  <c r="ER143" i="23916"/>
  <c r="BC423" i="23916"/>
  <c r="BC422" i="23916"/>
  <c r="BC378" i="23916"/>
  <c r="BD326" i="23916"/>
  <c r="BC365" i="23916"/>
  <c r="AQ511" i="23916"/>
  <c r="AQ381" i="23916"/>
  <c r="AQ346" i="23916"/>
  <c r="EN313" i="23916"/>
  <c r="EV313" i="23916"/>
  <c r="K423" i="23916"/>
  <c r="L423" i="23916" s="1"/>
  <c r="K422" i="23916"/>
  <c r="L422" i="23916" s="1"/>
  <c r="K378" i="23916"/>
  <c r="L378" i="23916" s="1"/>
  <c r="L326" i="23916"/>
  <c r="K365" i="23916"/>
  <c r="L365" i="23916" s="1"/>
  <c r="EJ334" i="23916"/>
  <c r="EI314" i="23916"/>
  <c r="EJ311" i="23916"/>
  <c r="EI11" i="23916"/>
  <c r="BO456" i="23916"/>
  <c r="BP383" i="23916"/>
  <c r="FQ339" i="23916"/>
  <c r="BZ339" i="23916"/>
  <c r="BW511" i="23916"/>
  <c r="BW385" i="23916"/>
  <c r="BW381" i="23916"/>
  <c r="BW346" i="23916"/>
  <c r="AI455" i="23916"/>
  <c r="AI420" i="23916"/>
  <c r="AI383" i="23916"/>
  <c r="FN315" i="23916"/>
  <c r="FQ315" i="23916" s="1"/>
  <c r="AJ315" i="23916"/>
  <c r="AR315" i="23916"/>
  <c r="AC419" i="23916"/>
  <c r="AD419" i="23916" s="1"/>
  <c r="AC377" i="23916"/>
  <c r="AC331" i="23916"/>
  <c r="AD331" i="23916" s="1"/>
  <c r="AC326" i="23916"/>
  <c r="AD314" i="23916"/>
  <c r="AC364" i="23916"/>
  <c r="GB314" i="23916"/>
  <c r="GC311" i="23916"/>
  <c r="GB11" i="23916"/>
  <c r="GU373" i="23916"/>
  <c r="FY334" i="23916"/>
  <c r="BE511" i="23916"/>
  <c r="BE385" i="23916"/>
  <c r="BE381" i="23916"/>
  <c r="BF377" i="23916"/>
  <c r="BE346" i="23916"/>
  <c r="DQ419" i="23916"/>
  <c r="DQ377" i="23916"/>
  <c r="DQ315" i="23916"/>
  <c r="DQ326" i="23916"/>
  <c r="DQ331" i="23916"/>
  <c r="DR314" i="23916"/>
  <c r="DQ364" i="23916"/>
  <c r="DQ14" i="23916"/>
  <c r="DW511" i="23916"/>
  <c r="DW385" i="23916"/>
  <c r="DW381" i="23916"/>
  <c r="DW15" i="23916"/>
  <c r="DW346" i="23916"/>
  <c r="EQ104" i="23916"/>
  <c r="ER104" i="23916" s="1"/>
  <c r="AV364" i="23916"/>
  <c r="AU511" i="23916"/>
  <c r="AU381" i="23916"/>
  <c r="AV381" i="23916" s="1"/>
  <c r="AV377" i="23916"/>
  <c r="AU346" i="23916"/>
  <c r="AV346" i="23916" s="1"/>
  <c r="DK423" i="23916"/>
  <c r="DK422" i="23916"/>
  <c r="DK378" i="23916"/>
  <c r="DL326" i="23916"/>
  <c r="DK365" i="23916"/>
  <c r="DL419" i="23916"/>
  <c r="FR315" i="23916"/>
  <c r="FS313" i="23916"/>
  <c r="FR462" i="23916"/>
  <c r="AA511" i="23916"/>
  <c r="AA456" i="23916"/>
  <c r="AA381" i="23916"/>
  <c r="AA346" i="23916"/>
  <c r="FG296" i="23916"/>
  <c r="FF297" i="23916"/>
  <c r="FI296" i="23916"/>
  <c r="FF298" i="23916"/>
  <c r="BU419" i="23916"/>
  <c r="BV419" i="23916" s="1"/>
  <c r="BU377" i="23916"/>
  <c r="CD377" i="23916" s="1"/>
  <c r="BU315" i="23916"/>
  <c r="BU326" i="23916"/>
  <c r="BU331" i="23916"/>
  <c r="BV331" i="23916" s="1"/>
  <c r="BV314" i="23916"/>
  <c r="BU364" i="23916"/>
  <c r="BV364" i="23916" s="1"/>
  <c r="DI419" i="23916"/>
  <c r="DI377" i="23916"/>
  <c r="DI315" i="23916"/>
  <c r="DI331" i="23916"/>
  <c r="DI326" i="23916"/>
  <c r="DJ314" i="23916"/>
  <c r="DI364" i="23916"/>
  <c r="DI14" i="23916"/>
  <c r="DG511" i="23916"/>
  <c r="DG385" i="23916"/>
  <c r="DG381" i="23916"/>
  <c r="DH377" i="23916"/>
  <c r="DG15" i="23916"/>
  <c r="DG346" i="23916"/>
  <c r="AW422" i="23916"/>
  <c r="AX422" i="23916" s="1"/>
  <c r="AW423" i="23916"/>
  <c r="AX423" i="23916" s="1"/>
  <c r="AW378" i="23916"/>
  <c r="AX378" i="23916" s="1"/>
  <c r="AX326" i="23916"/>
  <c r="AW365" i="23916"/>
  <c r="AX365" i="23916" s="1"/>
  <c r="FP448" i="23916"/>
  <c r="FP419" i="23916"/>
  <c r="FP377" i="23916"/>
  <c r="FP326" i="23916"/>
  <c r="FQ314" i="23916"/>
  <c r="FP331" i="23916"/>
  <c r="FP364" i="23916"/>
  <c r="P313" i="23916"/>
  <c r="X313" i="23916"/>
  <c r="P340" i="23916"/>
  <c r="X340" i="23916"/>
  <c r="BL364" i="23916"/>
  <c r="BL331" i="23916"/>
  <c r="CR364" i="23916"/>
  <c r="CQ455" i="23916"/>
  <c r="CQ420" i="23916"/>
  <c r="CQ383" i="23916"/>
  <c r="CR315" i="23916"/>
  <c r="CR339" i="23916"/>
  <c r="AH331" i="23916"/>
  <c r="FU313" i="23916"/>
  <c r="CM419" i="23916"/>
  <c r="CN419" i="23916" s="1"/>
  <c r="CM377" i="23916"/>
  <c r="CM331" i="23916"/>
  <c r="CN331" i="23916" s="1"/>
  <c r="CM315" i="23916"/>
  <c r="CM326" i="23916"/>
  <c r="CN314" i="23916"/>
  <c r="CM364" i="23916"/>
  <c r="CN364" i="23916" s="1"/>
  <c r="CM14" i="23916"/>
  <c r="FU336" i="23916"/>
  <c r="FY337" i="23916"/>
  <c r="CB331" i="23916"/>
  <c r="DF339" i="23916"/>
  <c r="BQ419" i="23916"/>
  <c r="BR419" i="23916" s="1"/>
  <c r="BQ377" i="23916"/>
  <c r="BQ326" i="23916"/>
  <c r="BQ331" i="23916"/>
  <c r="BR331" i="23916" s="1"/>
  <c r="BR314" i="23916"/>
  <c r="BQ364" i="23916"/>
  <c r="BR364" i="23916" s="1"/>
  <c r="GL340" i="23916"/>
  <c r="GM340" i="23916" s="1"/>
  <c r="GL311" i="23916"/>
  <c r="GM309" i="23916"/>
  <c r="GL338" i="23916"/>
  <c r="GL313" i="23916"/>
  <c r="GL337" i="23916"/>
  <c r="GM337" i="23916" s="1"/>
  <c r="GL334" i="23916"/>
  <c r="GM334" i="23916" s="1"/>
  <c r="GL335" i="23916"/>
  <c r="GM335" i="23916" s="1"/>
  <c r="AO511" i="23916"/>
  <c r="AO456" i="23916"/>
  <c r="AO381" i="23916"/>
  <c r="AP377" i="23916"/>
  <c r="AO346" i="23916"/>
  <c r="GQ93" i="23916"/>
  <c r="GR93" i="23916"/>
  <c r="GP94" i="23916"/>
  <c r="GQ94" i="23916" s="1"/>
  <c r="E447" i="23916"/>
  <c r="N297" i="23916"/>
  <c r="GW352" i="23916"/>
  <c r="GV354" i="23916"/>
  <c r="GW354" i="23916" s="1"/>
  <c r="FT455" i="23916"/>
  <c r="FT420" i="23916"/>
  <c r="FT383" i="23916"/>
  <c r="FU315" i="23916"/>
  <c r="GH339" i="23916"/>
  <c r="GI339" i="23916" s="1"/>
  <c r="GI338" i="23916"/>
  <c r="GH314" i="23916"/>
  <c r="GI311" i="23916"/>
  <c r="GH11" i="23916"/>
  <c r="GE335" i="23916"/>
  <c r="GG335" i="23916"/>
  <c r="GE313" i="23916"/>
  <c r="GD462" i="23916"/>
  <c r="FM336" i="23916"/>
  <c r="V339" i="23916"/>
  <c r="FI313" i="23916"/>
  <c r="FH462" i="23916"/>
  <c r="GZ380" i="23916"/>
  <c r="GY380" i="23916"/>
  <c r="Q511" i="23916"/>
  <c r="Q456" i="23916"/>
  <c r="Q381" i="23916"/>
  <c r="R381" i="23916" s="1"/>
  <c r="R377" i="23916"/>
  <c r="Q346" i="23916"/>
  <c r="R346" i="23916" s="1"/>
  <c r="BM422" i="23916"/>
  <c r="BN422" i="23916" s="1"/>
  <c r="BM423" i="23916"/>
  <c r="BN423" i="23916" s="1"/>
  <c r="BM378" i="23916"/>
  <c r="BN378" i="23916" s="1"/>
  <c r="BN326" i="23916"/>
  <c r="BM365" i="23916"/>
  <c r="BN365" i="23916" s="1"/>
  <c r="GG338" i="23916"/>
  <c r="EW157" i="23916"/>
  <c r="EX157" i="23916" s="1"/>
  <c r="EX156" i="23916"/>
  <c r="CD364" i="23916"/>
  <c r="CD331" i="23916"/>
  <c r="FK337" i="23916"/>
  <c r="FJ314" i="23916"/>
  <c r="FK311" i="23916"/>
  <c r="DA419" i="23916"/>
  <c r="DA377" i="23916"/>
  <c r="DA315" i="23916"/>
  <c r="DA326" i="23916"/>
  <c r="DA331" i="23916"/>
  <c r="DB314" i="23916"/>
  <c r="DA364" i="23916"/>
  <c r="DA14" i="23916"/>
  <c r="AE423" i="23916"/>
  <c r="AE422" i="23916"/>
  <c r="AE378" i="23916"/>
  <c r="AF326" i="23916"/>
  <c r="AE365" i="23916"/>
  <c r="AM423" i="23916"/>
  <c r="AM422" i="23916"/>
  <c r="AN422" i="23916" s="1"/>
  <c r="AM378" i="23916"/>
  <c r="AN378" i="23916" s="1"/>
  <c r="AN326" i="23916"/>
  <c r="AM365" i="23916"/>
  <c r="GK334" i="23916"/>
  <c r="GK313" i="23916"/>
  <c r="GJ462" i="23916"/>
  <c r="GK340" i="23916"/>
  <c r="DC511" i="23916"/>
  <c r="DC385" i="23916"/>
  <c r="DC381" i="23916"/>
  <c r="DC15" i="23916"/>
  <c r="DC346" i="23916"/>
  <c r="FX419" i="23916"/>
  <c r="FX377" i="23916"/>
  <c r="FX448" i="23916" s="1"/>
  <c r="FX326" i="23916"/>
  <c r="FX331" i="23916"/>
  <c r="FX364" i="23916"/>
  <c r="DV339" i="23916"/>
  <c r="FF381" i="23916"/>
  <c r="DO419" i="23916"/>
  <c r="DP419" i="23916" s="1"/>
  <c r="DO377" i="23916"/>
  <c r="DX377" i="23916" s="1"/>
  <c r="DO331" i="23916"/>
  <c r="DP331" i="23916" s="1"/>
  <c r="DO315" i="23916"/>
  <c r="DO326" i="23916"/>
  <c r="DX326" i="23916" s="1"/>
  <c r="DP314" i="23916"/>
  <c r="DO364" i="23916"/>
  <c r="DP364" i="23916" s="1"/>
  <c r="DO14" i="23916"/>
  <c r="FM340" i="23916"/>
  <c r="GG311" i="23916"/>
  <c r="FD455" i="23916"/>
  <c r="FD420" i="23916"/>
  <c r="FD383" i="23916"/>
  <c r="FE315" i="23916"/>
  <c r="AL339" i="23916"/>
  <c r="BG511" i="23916"/>
  <c r="BG385" i="23916"/>
  <c r="BG381" i="23916"/>
  <c r="BG346" i="23916"/>
  <c r="EJ337" i="23916"/>
  <c r="FV314" i="23916"/>
  <c r="FW311" i="23916"/>
  <c r="BW423" i="23916"/>
  <c r="BW422" i="23916"/>
  <c r="BW378" i="23916"/>
  <c r="BW365" i="23916"/>
  <c r="GA339" i="23916"/>
  <c r="FO313" i="23916"/>
  <c r="FN462" i="23916"/>
  <c r="GB339" i="23916"/>
  <c r="GC339" i="23916" s="1"/>
  <c r="GC338" i="23916"/>
  <c r="ES390" i="23916"/>
  <c r="CP339" i="23916"/>
  <c r="GT446" i="23916"/>
  <c r="GV372" i="23916"/>
  <c r="GV373" i="23916"/>
  <c r="GU372" i="23916"/>
  <c r="GT347" i="23916"/>
  <c r="AF383" i="23916"/>
  <c r="CK419" i="23916"/>
  <c r="CL419" i="23916" s="1"/>
  <c r="CK377" i="23916"/>
  <c r="CK315" i="23916"/>
  <c r="CK326" i="23916"/>
  <c r="CK331" i="23916"/>
  <c r="CL331" i="23916" s="1"/>
  <c r="CL314" i="23916"/>
  <c r="CK364" i="23916"/>
  <c r="CL364" i="23916" s="1"/>
  <c r="AS423" i="23916"/>
  <c r="AS422" i="23916"/>
  <c r="AS378" i="23916"/>
  <c r="AS365" i="23916"/>
  <c r="BH339" i="23916"/>
  <c r="DW423" i="23916"/>
  <c r="DW422" i="23916"/>
  <c r="DW378" i="23916"/>
  <c r="DW365" i="23916"/>
  <c r="DX419" i="23916"/>
  <c r="EQ102" i="23916"/>
  <c r="ER264" i="23916"/>
  <c r="AV419" i="23916"/>
  <c r="FF314" i="23916"/>
  <c r="FG311" i="23916"/>
  <c r="DL364" i="23916"/>
  <c r="DL331" i="23916"/>
  <c r="AY456" i="23916"/>
  <c r="BH383" i="23916"/>
  <c r="AZ383" i="23916"/>
  <c r="FS335" i="23916"/>
  <c r="FU335" i="23916"/>
  <c r="DJ339" i="23916"/>
  <c r="DG423" i="23916"/>
  <c r="DG422" i="23916"/>
  <c r="DG378" i="23916"/>
  <c r="DH326" i="23916"/>
  <c r="DG365" i="23916"/>
  <c r="DH419" i="23916"/>
  <c r="AX331" i="23916"/>
  <c r="FQ335" i="23916"/>
  <c r="CS419" i="23916"/>
  <c r="CS377" i="23916"/>
  <c r="CS315" i="23916"/>
  <c r="CS331" i="23916"/>
  <c r="CT331" i="23916" s="1"/>
  <c r="CS326" i="23916"/>
  <c r="CT314" i="23916"/>
  <c r="CS364" i="23916"/>
  <c r="CT364" i="23916" s="1"/>
  <c r="CS14" i="23916"/>
  <c r="ED339" i="23916"/>
  <c r="P334" i="23916"/>
  <c r="X334" i="23916"/>
  <c r="O314" i="23916"/>
  <c r="P311" i="23916"/>
  <c r="X311" i="23916"/>
  <c r="EP339" i="23916"/>
  <c r="BK511" i="23916"/>
  <c r="BK385" i="23916"/>
  <c r="BK381" i="23916"/>
  <c r="BL377" i="23916"/>
  <c r="BK346" i="23916"/>
  <c r="CR314" i="23916"/>
  <c r="CR331" i="23916"/>
  <c r="AH364" i="23916"/>
  <c r="AG511" i="23916"/>
  <c r="AG456" i="23916"/>
  <c r="AG381" i="23916"/>
  <c r="AH377" i="23916"/>
  <c r="AG346" i="23916"/>
  <c r="AC455" i="23916"/>
  <c r="AC420" i="23916"/>
  <c r="AC383" i="23916"/>
  <c r="AD315" i="23916"/>
  <c r="AB339" i="23916"/>
  <c r="GR374" i="23916"/>
  <c r="GT374" i="23916" s="1"/>
  <c r="BX339" i="23916"/>
  <c r="CA511" i="23916"/>
  <c r="CA385" i="23916"/>
  <c r="CA381" i="23916"/>
  <c r="CB377" i="23916"/>
  <c r="CA346" i="23916"/>
  <c r="CB346" i="23916" s="1"/>
  <c r="EG419" i="23916"/>
  <c r="EG377" i="23916"/>
  <c r="EG315" i="23916"/>
  <c r="EG326" i="23916"/>
  <c r="EH314" i="23916"/>
  <c r="EG331" i="23916"/>
  <c r="EG364" i="23916"/>
  <c r="EG14" i="23916"/>
  <c r="EA339" i="23916"/>
  <c r="EB339" i="23916" s="1"/>
  <c r="EB338" i="23916"/>
  <c r="FM339" i="23916"/>
  <c r="GY357" i="23916"/>
  <c r="GX356" i="23916"/>
  <c r="GZ357" i="23916"/>
  <c r="GX352" i="23916"/>
  <c r="AU456" i="23916"/>
  <c r="AV383" i="23916"/>
  <c r="BO419" i="23916"/>
  <c r="BP419" i="23916" s="1"/>
  <c r="BO377" i="23916"/>
  <c r="BO331" i="23916"/>
  <c r="BP331" i="23916" s="1"/>
  <c r="BO326" i="23916"/>
  <c r="BX326" i="23916" s="1"/>
  <c r="BP314" i="23916"/>
  <c r="BO364" i="23916"/>
  <c r="BP364" i="23916" s="1"/>
  <c r="GE334" i="23916"/>
  <c r="GG334" i="23916"/>
  <c r="DY419" i="23916"/>
  <c r="DZ419" i="23916" s="1"/>
  <c r="DY377" i="23916"/>
  <c r="DY315" i="23916"/>
  <c r="DY331" i="23916"/>
  <c r="DZ331" i="23916" s="1"/>
  <c r="DY326" i="23916"/>
  <c r="DZ314" i="23916"/>
  <c r="DY364" i="23916"/>
  <c r="DZ364" i="23916" s="1"/>
  <c r="DY14" i="23916"/>
  <c r="ES131" i="23916"/>
  <c r="ES132" i="23916"/>
  <c r="ET132" i="23916" s="1"/>
  <c r="ES77" i="23916"/>
  <c r="ES110" i="23916"/>
  <c r="ET110" i="23916" s="1"/>
  <c r="ES100" i="23916"/>
  <c r="ET59" i="23916"/>
  <c r="ES78" i="23916"/>
  <c r="EK419" i="23916"/>
  <c r="EL419" i="23916" s="1"/>
  <c r="EK377" i="23916"/>
  <c r="EK315" i="23916"/>
  <c r="EK326" i="23916"/>
  <c r="EL314" i="23916"/>
  <c r="EK331" i="23916"/>
  <c r="EL331" i="23916" s="1"/>
  <c r="EK364" i="23916"/>
  <c r="EL364" i="23916" s="1"/>
  <c r="EK14" i="23916"/>
  <c r="BI423" i="23916"/>
  <c r="BI422" i="23916"/>
  <c r="BI378" i="23916"/>
  <c r="BI365" i="23916"/>
  <c r="AI419" i="23916"/>
  <c r="AJ419" i="23916" s="1"/>
  <c r="AI377" i="23916"/>
  <c r="AI331" i="23916"/>
  <c r="AJ331" i="23916" s="1"/>
  <c r="AI326" i="23916"/>
  <c r="AJ314" i="23916"/>
  <c r="AI364" i="23916"/>
  <c r="AJ364" i="23916" s="1"/>
  <c r="FH314" i="23916"/>
  <c r="FI311" i="23916"/>
  <c r="GZ133" i="23916"/>
  <c r="GX285" i="23916"/>
  <c r="GX174" i="23916"/>
  <c r="GY133" i="23916"/>
  <c r="BS423" i="23916"/>
  <c r="BT423" i="23916" s="1"/>
  <c r="BS422" i="23916"/>
  <c r="BT422" i="23916" s="1"/>
  <c r="BS378" i="23916"/>
  <c r="BT378" i="23916" s="1"/>
  <c r="BT326" i="23916"/>
  <c r="BS365" i="23916"/>
  <c r="BT365" i="23916" s="1"/>
  <c r="FY339" i="23916"/>
  <c r="CE455" i="23916"/>
  <c r="CE420" i="23916"/>
  <c r="CE383" i="23916"/>
  <c r="CF315" i="23916"/>
  <c r="BA419" i="23916"/>
  <c r="BB419" i="23916" s="1"/>
  <c r="BA377" i="23916"/>
  <c r="BA326" i="23916"/>
  <c r="BA331" i="23916"/>
  <c r="BB331" i="23916" s="1"/>
  <c r="BB314" i="23916"/>
  <c r="BA364" i="23916"/>
  <c r="BB364" i="23916" s="1"/>
  <c r="ER172" i="23916"/>
  <c r="FY336" i="23916"/>
  <c r="AY419" i="23916"/>
  <c r="AZ419" i="23916" s="1"/>
  <c r="AY377" i="23916"/>
  <c r="BH377" i="23916" s="1"/>
  <c r="AY331" i="23916"/>
  <c r="AZ331" i="23916" s="1"/>
  <c r="AY326" i="23916"/>
  <c r="AZ314" i="23916"/>
  <c r="AY364" i="23916"/>
  <c r="AZ364" i="23916" s="1"/>
  <c r="FL448" i="23916"/>
  <c r="FL419" i="23916"/>
  <c r="FL377" i="23916"/>
  <c r="FL326" i="23916"/>
  <c r="FM314" i="23916"/>
  <c r="FL331" i="23916"/>
  <c r="FL364" i="23916"/>
  <c r="GP290" i="23916"/>
  <c r="GQ290" i="23916" s="1"/>
  <c r="GQ153" i="23916"/>
  <c r="GP156" i="23916"/>
  <c r="EX178" i="23916"/>
  <c r="GP178" i="23916"/>
  <c r="GQ178" i="23916" s="1"/>
  <c r="CC455" i="23916"/>
  <c r="CC420" i="23916"/>
  <c r="CC383" i="23916"/>
  <c r="CD315" i="23916"/>
  <c r="BI456" i="23916"/>
  <c r="BJ383" i="23916"/>
  <c r="FK313" i="23916"/>
  <c r="FJ462" i="23916"/>
  <c r="FJ315" i="23916"/>
  <c r="AN331" i="23916"/>
  <c r="GJ339" i="23916"/>
  <c r="GK339" i="23916" s="1"/>
  <c r="GK338" i="23916"/>
  <c r="AH339" i="23916"/>
  <c r="W423" i="23916"/>
  <c r="W422" i="23916"/>
  <c r="W378" i="23916"/>
  <c r="W365" i="23916"/>
  <c r="DC423" i="23916"/>
  <c r="DC422" i="23916"/>
  <c r="DC378" i="23916"/>
  <c r="DC365" i="23916"/>
  <c r="BQ456" i="23916"/>
  <c r="BR383" i="23916"/>
  <c r="EQ115" i="23916"/>
  <c r="ER115" i="23916" s="1"/>
  <c r="ER79" i="23916"/>
  <c r="EQ86" i="23916"/>
  <c r="EQ85" i="23916"/>
  <c r="ER85" i="23916" s="1"/>
  <c r="BC511" i="23916"/>
  <c r="BC385" i="23916"/>
  <c r="BC381" i="23916"/>
  <c r="BD377" i="23916"/>
  <c r="BC346" i="23916"/>
  <c r="BD346" i="23916" s="1"/>
  <c r="AQ423" i="23916"/>
  <c r="AQ422" i="23916"/>
  <c r="AQ378" i="23916"/>
  <c r="AR326" i="23916"/>
  <c r="AQ365" i="23916"/>
  <c r="FM313" i="23916"/>
  <c r="EN338" i="23916"/>
  <c r="EM339" i="23916"/>
  <c r="EN339" i="23916" s="1"/>
  <c r="GF419" i="23916"/>
  <c r="GF377" i="23916"/>
  <c r="GF326" i="23916"/>
  <c r="GG314" i="23916"/>
  <c r="GF364" i="23916"/>
  <c r="GF331" i="23916"/>
  <c r="GF14" i="23916"/>
  <c r="Y455" i="23916"/>
  <c r="Y420" i="23916"/>
  <c r="Y383" i="23916"/>
  <c r="Z315" i="23916"/>
  <c r="AH315" i="23916"/>
  <c r="K511" i="23916"/>
  <c r="K456" i="23916"/>
  <c r="L377" i="23916"/>
  <c r="K381" i="23916"/>
  <c r="K346" i="23916"/>
  <c r="L346" i="23916" s="1"/>
  <c r="GN340" i="23916"/>
  <c r="GO340" i="23916" s="1"/>
  <c r="GO309" i="23916"/>
  <c r="GN311" i="23916"/>
  <c r="GN337" i="23916"/>
  <c r="GO337" i="23916" s="1"/>
  <c r="GN338" i="23916"/>
  <c r="GN313" i="23916"/>
  <c r="GN334" i="23916"/>
  <c r="GO334" i="23916" s="1"/>
  <c r="GN335" i="23916"/>
  <c r="GO335" i="23916" s="1"/>
  <c r="EI339" i="23916"/>
  <c r="EJ339" i="23916" s="1"/>
  <c r="EJ338" i="23916"/>
  <c r="FW313" i="23916"/>
  <c r="FV462" i="23916"/>
  <c r="GZ205" i="23916"/>
  <c r="GY205" i="23916"/>
  <c r="BX364" i="23916"/>
  <c r="BW455" i="23916"/>
  <c r="BW420" i="23916"/>
  <c r="BW383" i="23916"/>
  <c r="BX315" i="23916"/>
  <c r="FX315" i="23916"/>
  <c r="EO419" i="23916"/>
  <c r="EP419" i="23916" s="1"/>
  <c r="EO377" i="23916"/>
  <c r="EO315" i="23916"/>
  <c r="EO326" i="23916"/>
  <c r="EP314" i="23916"/>
  <c r="EO364" i="23916"/>
  <c r="EP364" i="23916" s="1"/>
  <c r="EO331" i="23916"/>
  <c r="EP331" i="23916" s="1"/>
  <c r="EO14" i="23916"/>
  <c r="U455" i="23916"/>
  <c r="U420" i="23916"/>
  <c r="U383" i="23916"/>
  <c r="V383" i="23916" s="1"/>
  <c r="V315" i="23916"/>
  <c r="GC313" i="23916"/>
  <c r="GB462" i="23916"/>
  <c r="GS347" i="23916"/>
  <c r="DX364" i="23916"/>
  <c r="DW455" i="23916"/>
  <c r="DW420" i="23916"/>
  <c r="DW383" i="23916"/>
  <c r="DX315" i="23916"/>
  <c r="EQ106" i="23916"/>
  <c r="EQ166" i="23916"/>
  <c r="ER166" i="23916" s="1"/>
  <c r="EQ165" i="23916"/>
  <c r="ER165" i="23916" s="1"/>
  <c r="EQ179" i="23916"/>
  <c r="ER179" i="23916" s="1"/>
  <c r="EQ168" i="23916"/>
  <c r="ER163" i="23916"/>
  <c r="EQ301" i="23916"/>
  <c r="ER301" i="23916" s="1"/>
  <c r="EQ266" i="23916"/>
  <c r="ER228" i="23916"/>
  <c r="EQ251" i="23916"/>
  <c r="ER251" i="23916" s="1"/>
  <c r="EQ232" i="23916"/>
  <c r="EQ254" i="23916"/>
  <c r="EQ231" i="23916"/>
  <c r="AU423" i="23916"/>
  <c r="AV423" i="23916" s="1"/>
  <c r="AU422" i="23916"/>
  <c r="AV422" i="23916" s="1"/>
  <c r="AU378" i="23916"/>
  <c r="AV378" i="23916" s="1"/>
  <c r="AV326" i="23916"/>
  <c r="AU365" i="23916"/>
  <c r="AV365" i="23916" s="1"/>
  <c r="FF455" i="23916"/>
  <c r="FF420" i="23916"/>
  <c r="FF383" i="23916"/>
  <c r="FG315" i="23916"/>
  <c r="DK455" i="23916"/>
  <c r="DK420" i="23916"/>
  <c r="DK383" i="23916"/>
  <c r="GH315" i="23916"/>
  <c r="DL315" i="23916"/>
  <c r="FR339" i="23916"/>
  <c r="FS339" i="23916" s="1"/>
  <c r="FS338" i="23916"/>
  <c r="FR314" i="23916"/>
  <c r="FS311" i="23916"/>
  <c r="AA423" i="23916"/>
  <c r="AA422" i="23916"/>
  <c r="AA378" i="23916"/>
  <c r="AA365" i="23916"/>
  <c r="FM337" i="23916"/>
  <c r="FG313" i="23916"/>
  <c r="FF462" i="23916"/>
  <c r="DH364" i="23916"/>
  <c r="DG455" i="23916"/>
  <c r="DG420" i="23916"/>
  <c r="DG383" i="23916"/>
  <c r="DH315" i="23916"/>
  <c r="DH339" i="23916"/>
  <c r="AK419" i="23916"/>
  <c r="AL419" i="23916" s="1"/>
  <c r="AK377" i="23916"/>
  <c r="AK326" i="23916"/>
  <c r="AK331" i="23916"/>
  <c r="AL331" i="23916" s="1"/>
  <c r="AL314" i="23916"/>
  <c r="AK364" i="23916"/>
  <c r="AL364" i="23916" s="1"/>
  <c r="AX364" i="23916"/>
  <c r="AW511" i="23916"/>
  <c r="AW383" i="23916"/>
  <c r="AW381" i="23916"/>
  <c r="AX381" i="23916" s="1"/>
  <c r="AX377" i="23916"/>
  <c r="AW346" i="23916"/>
  <c r="AX346" i="23916" s="1"/>
  <c r="CG419" i="23916"/>
  <c r="CH419" i="23916" s="1"/>
  <c r="CG377" i="23916"/>
  <c r="CG315" i="23916"/>
  <c r="FZ315" i="23916" s="1"/>
  <c r="CG326" i="23916"/>
  <c r="CG331" i="23916"/>
  <c r="CH331" i="23916" s="1"/>
  <c r="CH314" i="23916"/>
  <c r="CG364" i="23916"/>
  <c r="CH364" i="23916" s="1"/>
  <c r="GZ413" i="23916"/>
  <c r="GY413" i="23916"/>
  <c r="S419" i="23916"/>
  <c r="T419" i="23916" s="1"/>
  <c r="S377" i="23916"/>
  <c r="S331" i="23916"/>
  <c r="T331" i="23916" s="1"/>
  <c r="S326" i="23916"/>
  <c r="T314" i="23916"/>
  <c r="S364" i="23916"/>
  <c r="T364" i="23916" s="1"/>
  <c r="CU419" i="23916"/>
  <c r="CV419" i="23916" s="1"/>
  <c r="CU377" i="23916"/>
  <c r="DD377" i="23916" s="1"/>
  <c r="CU315" i="23916"/>
  <c r="DD315" i="23916" s="1"/>
  <c r="CU331" i="23916"/>
  <c r="CV331" i="23916" s="1"/>
  <c r="CU326" i="23916"/>
  <c r="CV314" i="23916"/>
  <c r="CU364" i="23916"/>
  <c r="CV364" i="23916" s="1"/>
  <c r="CU14" i="23916"/>
  <c r="P338" i="23916"/>
  <c r="O339" i="23916"/>
  <c r="X338" i="23916"/>
  <c r="O455" i="23916"/>
  <c r="O420" i="23916"/>
  <c r="O383" i="23916"/>
  <c r="P383" i="23916" s="1"/>
  <c r="P315" i="23916"/>
  <c r="BL419" i="23916"/>
  <c r="CQ511" i="23916"/>
  <c r="CQ385" i="23916"/>
  <c r="CQ381" i="23916"/>
  <c r="CR377" i="23916"/>
  <c r="CQ346" i="23916"/>
  <c r="CQ15" i="23916"/>
  <c r="CR15" i="23916" s="1"/>
  <c r="AH314" i="23916"/>
  <c r="AH419" i="23916"/>
  <c r="ES465" i="23916"/>
  <c r="ET465" i="23916" s="1"/>
  <c r="ES263" i="23916"/>
  <c r="ET214" i="23916"/>
  <c r="ES250" i="23916"/>
  <c r="ET250" i="23916" s="1"/>
  <c r="EX391" i="23916"/>
  <c r="GP391" i="23916"/>
  <c r="EW292" i="23916"/>
  <c r="EX292" i="23916" s="1"/>
  <c r="BJ339" i="23916"/>
  <c r="CA423" i="23916"/>
  <c r="CB423" i="23916" s="1"/>
  <c r="CA422" i="23916"/>
  <c r="CB422" i="23916" s="1"/>
  <c r="CA378" i="23916"/>
  <c r="CB378" i="23916" s="1"/>
  <c r="CB326" i="23916"/>
  <c r="CA365" i="23916"/>
  <c r="CB365" i="23916" s="1"/>
  <c r="CB419" i="23916"/>
  <c r="GQ244" i="23916"/>
  <c r="GP245" i="23916"/>
  <c r="GQ245" i="23916" s="1"/>
  <c r="DB419" i="23916" l="1"/>
  <c r="EH419" i="23916"/>
  <c r="AP346" i="23916"/>
  <c r="DV419" i="23916"/>
  <c r="DN364" i="23916"/>
  <c r="AN365" i="23916"/>
  <c r="AN423" i="23916"/>
  <c r="GT448" i="23916"/>
  <c r="GU374" i="23916"/>
  <c r="GO338" i="23916"/>
  <c r="GN339" i="23916"/>
  <c r="GF423" i="23916"/>
  <c r="GF422" i="23916"/>
  <c r="GF378" i="23916"/>
  <c r="GF365" i="23916"/>
  <c r="FR419" i="23916"/>
  <c r="FS419" i="23916" s="1"/>
  <c r="FR377" i="23916"/>
  <c r="FR448" i="23916" s="1"/>
  <c r="FR326" i="23916"/>
  <c r="FS314" i="23916"/>
  <c r="FR331" i="23916"/>
  <c r="FS331" i="23916" s="1"/>
  <c r="FR364" i="23916"/>
  <c r="FS364" i="23916" s="1"/>
  <c r="CQ459" i="23916"/>
  <c r="CQ460" i="23916" s="1"/>
  <c r="S511" i="23916"/>
  <c r="S456" i="23916"/>
  <c r="T377" i="23916"/>
  <c r="S381" i="23916"/>
  <c r="T381" i="23916" s="1"/>
  <c r="S346" i="23916"/>
  <c r="T346" i="23916" s="1"/>
  <c r="DK456" i="23916"/>
  <c r="DL383" i="23916"/>
  <c r="DK16" i="23916"/>
  <c r="DW456" i="23916"/>
  <c r="DW16" i="23916"/>
  <c r="AT331" i="23916"/>
  <c r="EO455" i="23916"/>
  <c r="EO420" i="23916"/>
  <c r="EO383" i="23916"/>
  <c r="EP315" i="23916"/>
  <c r="GN314" i="23916"/>
  <c r="GO311" i="23916"/>
  <c r="GN11" i="23916"/>
  <c r="BC459" i="23916"/>
  <c r="BC460" i="23916" s="1"/>
  <c r="BD381" i="23916"/>
  <c r="FL423" i="23916"/>
  <c r="FL422" i="23916"/>
  <c r="FL378" i="23916"/>
  <c r="FL365" i="23916"/>
  <c r="GZ285" i="23916"/>
  <c r="GY285" i="23916"/>
  <c r="AI511" i="23916"/>
  <c r="AI456" i="23916"/>
  <c r="AJ377" i="23916"/>
  <c r="AI381" i="23916"/>
  <c r="AJ381" i="23916" s="1"/>
  <c r="AI346" i="23916"/>
  <c r="AJ346" i="23916" s="1"/>
  <c r="ES117" i="23916"/>
  <c r="ET117" i="23916" s="1"/>
  <c r="ES163" i="23916"/>
  <c r="ET100" i="23916"/>
  <c r="ES466" i="23916"/>
  <c r="ET466" i="23916" s="1"/>
  <c r="ES283" i="23916"/>
  <c r="ES172" i="23916"/>
  <c r="ET131" i="23916"/>
  <c r="ES159" i="23916"/>
  <c r="ET159" i="23916" s="1"/>
  <c r="DY511" i="23916"/>
  <c r="DY385" i="23916"/>
  <c r="DY381" i="23916"/>
  <c r="DZ377" i="23916"/>
  <c r="DY15" i="23916"/>
  <c r="DY346" i="23916"/>
  <c r="CB385" i="23916"/>
  <c r="CA317" i="23916"/>
  <c r="BL385" i="23916"/>
  <c r="BK317" i="23916"/>
  <c r="CS511" i="23916"/>
  <c r="CS385" i="23916"/>
  <c r="CS381" i="23916"/>
  <c r="CT377" i="23916"/>
  <c r="CS346" i="23916"/>
  <c r="CS15" i="23916"/>
  <c r="CT15" i="23916" s="1"/>
  <c r="AB419" i="23916"/>
  <c r="CK455" i="23916"/>
  <c r="CK420" i="23916"/>
  <c r="CK383" i="23916"/>
  <c r="CL315" i="23916"/>
  <c r="GU347" i="23916"/>
  <c r="BX419" i="23916"/>
  <c r="FV419" i="23916"/>
  <c r="FW419" i="23916" s="1"/>
  <c r="FV377" i="23916"/>
  <c r="FV448" i="23916" s="1"/>
  <c r="FV326" i="23916"/>
  <c r="FW314" i="23916"/>
  <c r="FV364" i="23916"/>
  <c r="FW364" i="23916" s="1"/>
  <c r="FV331" i="23916"/>
  <c r="FW331" i="23916" s="1"/>
  <c r="AR419" i="23916"/>
  <c r="FY314" i="23916"/>
  <c r="AF422" i="23916"/>
  <c r="DA455" i="23916"/>
  <c r="DA420" i="23916"/>
  <c r="DA383" i="23916"/>
  <c r="DB315" i="23916"/>
  <c r="FJ419" i="23916"/>
  <c r="FJ377" i="23916"/>
  <c r="FJ448" i="23916" s="1"/>
  <c r="FJ326" i="23916"/>
  <c r="FK314" i="23916"/>
  <c r="FJ331" i="23916"/>
  <c r="FJ364" i="23916"/>
  <c r="AP381" i="23916"/>
  <c r="BQ511" i="23916"/>
  <c r="BQ385" i="23916"/>
  <c r="BQ381" i="23916"/>
  <c r="BR377" i="23916"/>
  <c r="BQ346" i="23916"/>
  <c r="BR346" i="23916" s="1"/>
  <c r="FP423" i="23916"/>
  <c r="FP422" i="23916"/>
  <c r="FP378" i="23916"/>
  <c r="FP365" i="23916"/>
  <c r="DG459" i="23916"/>
  <c r="DG460" i="23916" s="1"/>
  <c r="DJ364" i="23916"/>
  <c r="DJ331" i="23916"/>
  <c r="BU423" i="23916"/>
  <c r="BV423" i="23916" s="1"/>
  <c r="BU422" i="23916"/>
  <c r="BV422" i="23916" s="1"/>
  <c r="BU378" i="23916"/>
  <c r="BV378" i="23916" s="1"/>
  <c r="BV326" i="23916"/>
  <c r="BU365" i="23916"/>
  <c r="BV365" i="23916" s="1"/>
  <c r="FG298" i="23916"/>
  <c r="FI298" i="23916"/>
  <c r="AB346" i="23916"/>
  <c r="FR455" i="23916"/>
  <c r="FR420" i="23916"/>
  <c r="FR383" i="23916"/>
  <c r="FS315" i="23916"/>
  <c r="DR331" i="23916"/>
  <c r="DR419" i="23916"/>
  <c r="BE459" i="23916"/>
  <c r="BE460" i="23916" s="1"/>
  <c r="BF381" i="23916"/>
  <c r="GB419" i="23916"/>
  <c r="GC419" i="23916" s="1"/>
  <c r="GB377" i="23916"/>
  <c r="GB448" i="23916" s="1"/>
  <c r="GB326" i="23916"/>
  <c r="GC314" i="23916"/>
  <c r="GB331" i="23916"/>
  <c r="GC331" i="23916" s="1"/>
  <c r="GB364" i="23916"/>
  <c r="GC364" i="23916" s="1"/>
  <c r="GB14" i="23916"/>
  <c r="BW317" i="23916"/>
  <c r="EI419" i="23916"/>
  <c r="EI377" i="23916"/>
  <c r="EI315" i="23916"/>
  <c r="EI326" i="23916"/>
  <c r="EJ314" i="23916"/>
  <c r="EI331" i="23916"/>
  <c r="EI364" i="23916"/>
  <c r="EI14" i="23916"/>
  <c r="AR381" i="23916"/>
  <c r="BD365" i="23916"/>
  <c r="BD422" i="23916"/>
  <c r="CY423" i="23916"/>
  <c r="CZ423" i="23916" s="1"/>
  <c r="CY422" i="23916"/>
  <c r="CZ422" i="23916" s="1"/>
  <c r="CY378" i="23916"/>
  <c r="CZ378" i="23916" s="1"/>
  <c r="CZ326" i="23916"/>
  <c r="CY365" i="23916"/>
  <c r="CZ365" i="23916" s="1"/>
  <c r="CD422" i="23916"/>
  <c r="DE455" i="23916"/>
  <c r="DE420" i="23916"/>
  <c r="DE383" i="23916"/>
  <c r="DF315" i="23916"/>
  <c r="CF365" i="23916"/>
  <c r="CF422" i="23916"/>
  <c r="BT346" i="23916"/>
  <c r="EU208" i="23916"/>
  <c r="EU220" i="23916"/>
  <c r="EW204" i="23916"/>
  <c r="EV207" i="23916"/>
  <c r="BI459" i="23916"/>
  <c r="BI460" i="23916" s="1"/>
  <c r="GA364" i="23916"/>
  <c r="GA419" i="23916"/>
  <c r="AP423" i="23916"/>
  <c r="CW423" i="23916"/>
  <c r="CW422" i="23916"/>
  <c r="CW378" i="23916"/>
  <c r="CX326" i="23916"/>
  <c r="CW365" i="23916"/>
  <c r="BL365" i="23916"/>
  <c r="BL422" i="23916"/>
  <c r="DL15" i="23916"/>
  <c r="DM511" i="23916"/>
  <c r="DM385" i="23916"/>
  <c r="DM381" i="23916"/>
  <c r="DN377" i="23916"/>
  <c r="DM15" i="23916"/>
  <c r="DM346" i="23916"/>
  <c r="AS456" i="23916"/>
  <c r="AT383" i="23916"/>
  <c r="BF365" i="23916"/>
  <c r="BF422" i="23916"/>
  <c r="FU331" i="23916"/>
  <c r="FT511" i="23916"/>
  <c r="FU377" i="23916"/>
  <c r="FT381" i="23916"/>
  <c r="FT346" i="23916"/>
  <c r="FN448" i="23916"/>
  <c r="FN419" i="23916"/>
  <c r="FO419" i="23916" s="1"/>
  <c r="FN377" i="23916"/>
  <c r="FN326" i="23916"/>
  <c r="FQ326" i="23916" s="1"/>
  <c r="FO314" i="23916"/>
  <c r="FN331" i="23916"/>
  <c r="FO331" i="23916" s="1"/>
  <c r="FN364" i="23916"/>
  <c r="FO364" i="23916" s="1"/>
  <c r="EC423" i="23916"/>
  <c r="EC422" i="23916"/>
  <c r="EC378" i="23916"/>
  <c r="ED326" i="23916"/>
  <c r="EC365" i="23916"/>
  <c r="CI455" i="23916"/>
  <c r="CI420" i="23916"/>
  <c r="CI383" i="23916"/>
  <c r="CJ315" i="23916"/>
  <c r="DD364" i="23916"/>
  <c r="CP331" i="23916"/>
  <c r="AN346" i="23916"/>
  <c r="AF381" i="23916"/>
  <c r="BZ331" i="23916"/>
  <c r="M511" i="23916"/>
  <c r="M456" i="23916"/>
  <c r="M381" i="23916"/>
  <c r="N381" i="23916" s="1"/>
  <c r="N377" i="23916"/>
  <c r="M346" i="23916"/>
  <c r="N346" i="23916" s="1"/>
  <c r="DV331" i="23916"/>
  <c r="CF385" i="23916"/>
  <c r="CE317" i="23916"/>
  <c r="BM459" i="23916"/>
  <c r="BM460" i="23916" s="1"/>
  <c r="BN381" i="23916"/>
  <c r="AL383" i="23916"/>
  <c r="EE455" i="23916"/>
  <c r="EE420" i="23916"/>
  <c r="EF420" i="23916" s="1"/>
  <c r="EE383" i="23916"/>
  <c r="EF315" i="23916"/>
  <c r="DT15" i="23916"/>
  <c r="CU511" i="23916"/>
  <c r="CU385" i="23916"/>
  <c r="CV377" i="23916"/>
  <c r="CU381" i="23916"/>
  <c r="CU15" i="23916"/>
  <c r="CU346" i="23916"/>
  <c r="S423" i="23916"/>
  <c r="T423" i="23916" s="1"/>
  <c r="S422" i="23916"/>
  <c r="T422" i="23916" s="1"/>
  <c r="S378" i="23916"/>
  <c r="T378" i="23916" s="1"/>
  <c r="T326" i="23916"/>
  <c r="S365" i="23916"/>
  <c r="T365" i="23916" s="1"/>
  <c r="CG511" i="23916"/>
  <c r="CG385" i="23916"/>
  <c r="CG381" i="23916"/>
  <c r="CH377" i="23916"/>
  <c r="CG346" i="23916"/>
  <c r="AK511" i="23916"/>
  <c r="AK456" i="23916"/>
  <c r="AK381" i="23916"/>
  <c r="AL377" i="23916"/>
  <c r="AK346" i="23916"/>
  <c r="ER232" i="23916"/>
  <c r="ER106" i="23916"/>
  <c r="EQ118" i="23916"/>
  <c r="ER118" i="23916" s="1"/>
  <c r="EQ107" i="23916"/>
  <c r="ER107" i="23916" s="1"/>
  <c r="CU423" i="23916"/>
  <c r="CU422" i="23916"/>
  <c r="CU378" i="23916"/>
  <c r="CV326" i="23916"/>
  <c r="CU365" i="23916"/>
  <c r="GH455" i="23916"/>
  <c r="GH420" i="23916"/>
  <c r="GH383" i="23916"/>
  <c r="EO422" i="23916"/>
  <c r="EO423" i="23916"/>
  <c r="EO378" i="23916"/>
  <c r="EP326" i="23916"/>
  <c r="EO365" i="23916"/>
  <c r="FX455" i="23916"/>
  <c r="FX420" i="23916"/>
  <c r="FX383" i="23916"/>
  <c r="GF511" i="23916"/>
  <c r="GF381" i="23916"/>
  <c r="GF15" i="23916"/>
  <c r="GF346" i="23916"/>
  <c r="GQ391" i="23916"/>
  <c r="GP292" i="23916"/>
  <c r="CG423" i="23916"/>
  <c r="CG422" i="23916"/>
  <c r="CG378" i="23916"/>
  <c r="CH326" i="23916"/>
  <c r="CG365" i="23916"/>
  <c r="ER231" i="23916"/>
  <c r="EQ233" i="23916"/>
  <c r="ET263" i="23916"/>
  <c r="CQ317" i="23916"/>
  <c r="CQ17" i="23916"/>
  <c r="CR17" i="23916" s="1"/>
  <c r="P339" i="23916"/>
  <c r="X339" i="23916"/>
  <c r="CU455" i="23916"/>
  <c r="CU420" i="23916"/>
  <c r="CU383" i="23916"/>
  <c r="GD315" i="23916"/>
  <c r="CV315" i="23916"/>
  <c r="CG455" i="23916"/>
  <c r="CG420" i="23916"/>
  <c r="CG383" i="23916"/>
  <c r="CH315" i="23916"/>
  <c r="AK423" i="23916"/>
  <c r="AK422" i="23916"/>
  <c r="AK378" i="23916"/>
  <c r="AT378" i="23916" s="1"/>
  <c r="AL326" i="23916"/>
  <c r="AK365" i="23916"/>
  <c r="AB423" i="23916"/>
  <c r="EQ270" i="23916"/>
  <c r="EQ255" i="23916"/>
  <c r="ER255" i="23916" s="1"/>
  <c r="ER254" i="23916"/>
  <c r="EQ257" i="23916"/>
  <c r="ER257" i="23916" s="1"/>
  <c r="ER266" i="23916"/>
  <c r="EQ180" i="23916"/>
  <c r="ER168" i="23916"/>
  <c r="EQ169" i="23916"/>
  <c r="ER169" i="23916" s="1"/>
  <c r="EQ291" i="23916"/>
  <c r="ER291" i="23916" s="1"/>
  <c r="EO511" i="23916"/>
  <c r="EO385" i="23916"/>
  <c r="EO381" i="23916"/>
  <c r="EP377" i="23916"/>
  <c r="EO15" i="23916"/>
  <c r="EO346" i="23916"/>
  <c r="BW456" i="23916"/>
  <c r="BX383" i="23916"/>
  <c r="GO313" i="23916"/>
  <c r="GN462" i="23916"/>
  <c r="L381" i="23916"/>
  <c r="GF448" i="23916"/>
  <c r="BD385" i="23916"/>
  <c r="BC317" i="23916"/>
  <c r="DD419" i="23916"/>
  <c r="DD378" i="23916"/>
  <c r="FJ455" i="23916"/>
  <c r="FJ420" i="23916"/>
  <c r="FJ383" i="23916"/>
  <c r="FK315" i="23916"/>
  <c r="FM315" i="23916"/>
  <c r="FM364" i="23916"/>
  <c r="FL511" i="23916"/>
  <c r="FL456" i="23916"/>
  <c r="FL381" i="23916"/>
  <c r="FM377" i="23916"/>
  <c r="FL346" i="23916"/>
  <c r="AY511" i="23916"/>
  <c r="AY385" i="23916"/>
  <c r="AZ377" i="23916"/>
  <c r="AY381" i="23916"/>
  <c r="AY346" i="23916"/>
  <c r="AZ346" i="23916" s="1"/>
  <c r="EK423" i="23916"/>
  <c r="EL423" i="23916" s="1"/>
  <c r="EK422" i="23916"/>
  <c r="EL422" i="23916" s="1"/>
  <c r="EK378" i="23916"/>
  <c r="EL378" i="23916" s="1"/>
  <c r="EL326" i="23916"/>
  <c r="EK365" i="23916"/>
  <c r="EL365" i="23916" s="1"/>
  <c r="DY422" i="23916"/>
  <c r="DY423" i="23916"/>
  <c r="DY378" i="23916"/>
  <c r="DZ326" i="23916"/>
  <c r="DY365" i="23916"/>
  <c r="BO511" i="23916"/>
  <c r="BO385" i="23916"/>
  <c r="BX385" i="23916" s="1"/>
  <c r="BP377" i="23916"/>
  <c r="BO381" i="23916"/>
  <c r="BO346" i="23916"/>
  <c r="BP346" i="23916" s="1"/>
  <c r="GZ352" i="23916"/>
  <c r="GY352" i="23916"/>
  <c r="GX354" i="23916"/>
  <c r="EH364" i="23916"/>
  <c r="EG423" i="23916"/>
  <c r="EH423" i="23916" s="1"/>
  <c r="EG422" i="23916"/>
  <c r="EH422" i="23916" s="1"/>
  <c r="EG378" i="23916"/>
  <c r="EH326" i="23916"/>
  <c r="EG365" i="23916"/>
  <c r="EH365" i="23916" s="1"/>
  <c r="BL346" i="23916"/>
  <c r="O419" i="23916"/>
  <c r="O377" i="23916"/>
  <c r="O331" i="23916"/>
  <c r="O326" i="23916"/>
  <c r="P314" i="23916"/>
  <c r="O364" i="23916"/>
  <c r="X314" i="23916"/>
  <c r="CS422" i="23916"/>
  <c r="CS423" i="23916"/>
  <c r="CS378" i="23916"/>
  <c r="CT326" i="23916"/>
  <c r="CS365" i="23916"/>
  <c r="CT419" i="23916"/>
  <c r="DH365" i="23916"/>
  <c r="DH422" i="23916"/>
  <c r="FF448" i="23916"/>
  <c r="FF419" i="23916"/>
  <c r="FG419" i="23916" s="1"/>
  <c r="FF377" i="23916"/>
  <c r="FF326" i="23916"/>
  <c r="FG314" i="23916"/>
  <c r="FF331" i="23916"/>
  <c r="FG331" i="23916" s="1"/>
  <c r="FF364" i="23916"/>
  <c r="FG364" i="23916" s="1"/>
  <c r="EQ483" i="23916"/>
  <c r="ER102" i="23916"/>
  <c r="EQ103" i="23916"/>
  <c r="ER103" i="23916" s="1"/>
  <c r="AT422" i="23916"/>
  <c r="CK511" i="23916"/>
  <c r="CK385" i="23916"/>
  <c r="CK381" i="23916"/>
  <c r="CL377" i="23916"/>
  <c r="CK346" i="23916"/>
  <c r="CL346" i="23916" s="1"/>
  <c r="BH385" i="23916"/>
  <c r="BG317" i="23916"/>
  <c r="DO511" i="23916"/>
  <c r="DO385" i="23916"/>
  <c r="DO381" i="23916"/>
  <c r="DP377" i="23916"/>
  <c r="DO346" i="23916"/>
  <c r="DP346" i="23916" s="1"/>
  <c r="DO15" i="23916"/>
  <c r="DP15" i="23916" s="1"/>
  <c r="FX423" i="23916"/>
  <c r="FX422" i="23916"/>
  <c r="FX378" i="23916"/>
  <c r="FY326" i="23916"/>
  <c r="FX365" i="23916"/>
  <c r="DD346" i="23916"/>
  <c r="DD385" i="23916"/>
  <c r="DC317" i="23916"/>
  <c r="DC17" i="23916"/>
  <c r="AF365" i="23916"/>
  <c r="AF423" i="23916"/>
  <c r="DA511" i="23916"/>
  <c r="DA385" i="23916"/>
  <c r="DA381" i="23916"/>
  <c r="DB377" i="23916"/>
  <c r="DA15" i="23916"/>
  <c r="DB15" i="23916" s="1"/>
  <c r="DA346" i="23916"/>
  <c r="DB346" i="23916" s="1"/>
  <c r="X383" i="23916"/>
  <c r="GL314" i="23916"/>
  <c r="GM311" i="23916"/>
  <c r="GL11" i="23916"/>
  <c r="CM511" i="23916"/>
  <c r="CM385" i="23916"/>
  <c r="CN377" i="23916"/>
  <c r="CM381" i="23916"/>
  <c r="CM346" i="23916"/>
  <c r="CN346" i="23916" s="1"/>
  <c r="CM15" i="23916"/>
  <c r="CN15" i="23916" s="1"/>
  <c r="FQ364" i="23916"/>
  <c r="FP511" i="23916"/>
  <c r="FP381" i="23916"/>
  <c r="FQ377" i="23916"/>
  <c r="FP346" i="23916"/>
  <c r="DG317" i="23916"/>
  <c r="DG17" i="23916"/>
  <c r="DI455" i="23916"/>
  <c r="DI420" i="23916"/>
  <c r="DI383" i="23916"/>
  <c r="DJ315" i="23916"/>
  <c r="BU455" i="23916"/>
  <c r="BU420" i="23916"/>
  <c r="BU383" i="23916"/>
  <c r="BV315" i="23916"/>
  <c r="FV315" i="23916"/>
  <c r="AB381" i="23916"/>
  <c r="AB364" i="23916"/>
  <c r="DL378" i="23916"/>
  <c r="DW459" i="23916"/>
  <c r="DW460" i="23916" s="1"/>
  <c r="DX381" i="23916"/>
  <c r="DR364" i="23916"/>
  <c r="DQ423" i="23916"/>
  <c r="DQ422" i="23916"/>
  <c r="DQ378" i="23916"/>
  <c r="DR326" i="23916"/>
  <c r="DQ365" i="23916"/>
  <c r="AT419" i="23916"/>
  <c r="BF385" i="23916"/>
  <c r="BE317" i="23916"/>
  <c r="AD364" i="23916"/>
  <c r="AC511" i="23916"/>
  <c r="AC456" i="23916"/>
  <c r="AC381" i="23916"/>
  <c r="AD377" i="23916"/>
  <c r="AC346" i="23916"/>
  <c r="FN455" i="23916"/>
  <c r="FN420" i="23916"/>
  <c r="FN383" i="23916"/>
  <c r="FO315" i="23916"/>
  <c r="BX346" i="23916"/>
  <c r="AR377" i="23916"/>
  <c r="BD423" i="23916"/>
  <c r="EQ148" i="23916"/>
  <c r="ER148" i="23916" s="1"/>
  <c r="U423" i="23916"/>
  <c r="U422" i="23916"/>
  <c r="U378" i="23916"/>
  <c r="V326" i="23916"/>
  <c r="U365" i="23916"/>
  <c r="CY455" i="23916"/>
  <c r="CY420" i="23916"/>
  <c r="CY383" i="23916"/>
  <c r="CZ315" i="23916"/>
  <c r="CD326" i="23916"/>
  <c r="DF331" i="23916"/>
  <c r="CF423" i="23916"/>
  <c r="FU339" i="23916"/>
  <c r="BI317" i="23916"/>
  <c r="Y423" i="23916"/>
  <c r="Z423" i="23916" s="1"/>
  <c r="Y422" i="23916"/>
  <c r="Z422" i="23916" s="1"/>
  <c r="Y378" i="23916"/>
  <c r="Z378" i="23916" s="1"/>
  <c r="Z326" i="23916"/>
  <c r="Y365" i="23916"/>
  <c r="Z365" i="23916" s="1"/>
  <c r="GP248" i="23916"/>
  <c r="GQ248" i="23916" s="1"/>
  <c r="GR247" i="23916"/>
  <c r="GQ247" i="23916"/>
  <c r="DT378" i="23916"/>
  <c r="FP456" i="23916"/>
  <c r="FQ383" i="23916"/>
  <c r="CW455" i="23916"/>
  <c r="CW420" i="23916"/>
  <c r="CW383" i="23916"/>
  <c r="CX315" i="23916"/>
  <c r="AH326" i="23916"/>
  <c r="CR419" i="23916"/>
  <c r="BL423" i="23916"/>
  <c r="DH331" i="23916"/>
  <c r="DK459" i="23916"/>
  <c r="DK460" i="23916" s="1"/>
  <c r="DL381" i="23916"/>
  <c r="DN331" i="23916"/>
  <c r="DN419" i="23916"/>
  <c r="DX331" i="23916"/>
  <c r="AT381" i="23916"/>
  <c r="BF423" i="23916"/>
  <c r="FU364" i="23916"/>
  <c r="FU419" i="23916"/>
  <c r="ES136" i="23916"/>
  <c r="ES111" i="23916"/>
  <c r="ET111" i="23916" s="1"/>
  <c r="ET65" i="23916"/>
  <c r="ES74" i="23916"/>
  <c r="ES102" i="23916" s="1"/>
  <c r="EC455" i="23916"/>
  <c r="EC420" i="23916"/>
  <c r="EC383" i="23916"/>
  <c r="ED315" i="23916"/>
  <c r="DC456" i="23916"/>
  <c r="DD383" i="23916"/>
  <c r="DC16" i="23916"/>
  <c r="CO511" i="23916"/>
  <c r="CO385" i="23916"/>
  <c r="CO381" i="23916"/>
  <c r="CP377" i="23916"/>
  <c r="CO346" i="23916"/>
  <c r="CP346" i="23916" s="1"/>
  <c r="CO15" i="23916"/>
  <c r="CP15" i="23916" s="1"/>
  <c r="GJ419" i="23916"/>
  <c r="GJ377" i="23916"/>
  <c r="GJ448" i="23916" s="1"/>
  <c r="GJ326" i="23916"/>
  <c r="GK314" i="23916"/>
  <c r="GJ364" i="23916"/>
  <c r="GJ331" i="23916"/>
  <c r="GJ14" i="23916"/>
  <c r="EU138" i="23916"/>
  <c r="EV138" i="23916" s="1"/>
  <c r="EV66" i="23916"/>
  <c r="EU67" i="23916"/>
  <c r="FK339" i="23916"/>
  <c r="BY511" i="23916"/>
  <c r="BY385" i="23916"/>
  <c r="BY381" i="23916"/>
  <c r="BZ377" i="23916"/>
  <c r="BY346" i="23916"/>
  <c r="BZ346" i="23916" s="1"/>
  <c r="CC459" i="23916"/>
  <c r="CC460" i="23916" s="1"/>
  <c r="DU511" i="23916"/>
  <c r="DU385" i="23916"/>
  <c r="DU381" i="23916"/>
  <c r="DV377" i="23916"/>
  <c r="DU15" i="23916"/>
  <c r="DV15" i="23916" s="1"/>
  <c r="DU346" i="23916"/>
  <c r="DV346" i="23916" s="1"/>
  <c r="CF346" i="23916"/>
  <c r="BN385" i="23916"/>
  <c r="BM317" i="23916"/>
  <c r="BJ331" i="23916"/>
  <c r="GD419" i="23916"/>
  <c r="GE419" i="23916" s="1"/>
  <c r="GD377" i="23916"/>
  <c r="GD448" i="23916" s="1"/>
  <c r="GD326" i="23916"/>
  <c r="GG326" i="23916" s="1"/>
  <c r="GE314" i="23916"/>
  <c r="GD331" i="23916"/>
  <c r="GE331" i="23916" s="1"/>
  <c r="GD364" i="23916"/>
  <c r="GE364" i="23916" s="1"/>
  <c r="GD14" i="23916"/>
  <c r="FD423" i="23916"/>
  <c r="FE423" i="23916" s="1"/>
  <c r="FD422" i="23916"/>
  <c r="FE422" i="23916" s="1"/>
  <c r="FD378" i="23916"/>
  <c r="FE326" i="23916"/>
  <c r="FD365" i="23916"/>
  <c r="FE365" i="23916" s="1"/>
  <c r="EE511" i="23916"/>
  <c r="EE385" i="23916"/>
  <c r="EE381" i="23916"/>
  <c r="EF377" i="23916"/>
  <c r="EE15" i="23916"/>
  <c r="EF15" i="23916" s="1"/>
  <c r="EE346" i="23916"/>
  <c r="EF346" i="23916" s="1"/>
  <c r="DS459" i="23916"/>
  <c r="DS460" i="23916" s="1"/>
  <c r="DT381" i="23916"/>
  <c r="DS456" i="23916"/>
  <c r="DT383" i="23916"/>
  <c r="DS16" i="23916"/>
  <c r="DT16" i="23916" s="1"/>
  <c r="DD365" i="23916"/>
  <c r="DD422" i="23916"/>
  <c r="GP157" i="23916"/>
  <c r="GQ157" i="23916" s="1"/>
  <c r="GQ156" i="23916"/>
  <c r="FM331" i="23916"/>
  <c r="FM419" i="23916"/>
  <c r="BA423" i="23916"/>
  <c r="BB423" i="23916" s="1"/>
  <c r="BA422" i="23916"/>
  <c r="BB422" i="23916" s="1"/>
  <c r="BA378" i="23916"/>
  <c r="BB378" i="23916" s="1"/>
  <c r="BB326" i="23916"/>
  <c r="BA365" i="23916"/>
  <c r="BB365" i="23916" s="1"/>
  <c r="FZ455" i="23916"/>
  <c r="FZ420" i="23916"/>
  <c r="FZ383" i="23916"/>
  <c r="GA315" i="23916"/>
  <c r="AI423" i="23916"/>
  <c r="AJ423" i="23916" s="1"/>
  <c r="AI422" i="23916"/>
  <c r="AJ422" i="23916" s="1"/>
  <c r="AI378" i="23916"/>
  <c r="AJ378" i="23916" s="1"/>
  <c r="AJ326" i="23916"/>
  <c r="AI365" i="23916"/>
  <c r="AJ365" i="23916" s="1"/>
  <c r="BJ365" i="23916"/>
  <c r="BJ422" i="23916"/>
  <c r="EK455" i="23916"/>
  <c r="EK420" i="23916"/>
  <c r="EL420" i="23916" s="1"/>
  <c r="EK383" i="23916"/>
  <c r="EL315" i="23916"/>
  <c r="ES144" i="23916"/>
  <c r="ET78" i="23916"/>
  <c r="ES143" i="23916"/>
  <c r="ES79" i="23916"/>
  <c r="ET77" i="23916"/>
  <c r="EH331" i="23916"/>
  <c r="EG455" i="23916"/>
  <c r="EG420" i="23916"/>
  <c r="EG383" i="23916"/>
  <c r="EH315" i="23916"/>
  <c r="AD383" i="23916"/>
  <c r="DH423" i="23916"/>
  <c r="AT365" i="23916"/>
  <c r="AT423" i="23916"/>
  <c r="GV374" i="23916"/>
  <c r="GW373" i="23916"/>
  <c r="ES393" i="23916"/>
  <c r="ET390" i="23916"/>
  <c r="ES323" i="23916"/>
  <c r="BH346" i="23916"/>
  <c r="DO423" i="23916"/>
  <c r="DP423" i="23916" s="1"/>
  <c r="DO422" i="23916"/>
  <c r="DP422" i="23916" s="1"/>
  <c r="DO378" i="23916"/>
  <c r="DP378" i="23916" s="1"/>
  <c r="DP326" i="23916"/>
  <c r="DO365" i="23916"/>
  <c r="DP365" i="23916" s="1"/>
  <c r="FY364" i="23916"/>
  <c r="FX511" i="23916"/>
  <c r="FX381" i="23916"/>
  <c r="FY377" i="23916"/>
  <c r="FX346" i="23916"/>
  <c r="DD15" i="23916"/>
  <c r="DB331" i="23916"/>
  <c r="GM313" i="23916"/>
  <c r="GL462" i="23916"/>
  <c r="CM423" i="23916"/>
  <c r="CN423" i="23916" s="1"/>
  <c r="CM422" i="23916"/>
  <c r="CN422" i="23916" s="1"/>
  <c r="CM378" i="23916"/>
  <c r="CN378" i="23916" s="1"/>
  <c r="CN326" i="23916"/>
  <c r="CM365" i="23916"/>
  <c r="CN365" i="23916" s="1"/>
  <c r="FQ331" i="23916"/>
  <c r="FQ419" i="23916"/>
  <c r="DI511" i="23916"/>
  <c r="DI385" i="23916"/>
  <c r="DI381" i="23916"/>
  <c r="DJ377" i="23916"/>
  <c r="DI15" i="23916"/>
  <c r="DJ15" i="23916" s="1"/>
  <c r="DI346" i="23916"/>
  <c r="DJ346" i="23916" s="1"/>
  <c r="BU511" i="23916"/>
  <c r="BU385" i="23916"/>
  <c r="CD385" i="23916" s="1"/>
  <c r="BU381" i="23916"/>
  <c r="CD381" i="23916" s="1"/>
  <c r="BV377" i="23916"/>
  <c r="BU346" i="23916"/>
  <c r="BV346" i="23916" s="1"/>
  <c r="FF447" i="23916"/>
  <c r="FG297" i="23916"/>
  <c r="FI297" i="23916"/>
  <c r="AB377" i="23916"/>
  <c r="DL365" i="23916"/>
  <c r="DL422" i="23916"/>
  <c r="DX346" i="23916"/>
  <c r="DX385" i="23916"/>
  <c r="DW317" i="23916"/>
  <c r="DW17" i="23916"/>
  <c r="DQ455" i="23916"/>
  <c r="DQ420" i="23916"/>
  <c r="DR420" i="23916" s="1"/>
  <c r="DQ383" i="23916"/>
  <c r="DR315" i="23916"/>
  <c r="BF346" i="23916"/>
  <c r="AJ383" i="23916"/>
  <c r="AR383" i="23916"/>
  <c r="BW459" i="23916"/>
  <c r="BW460" i="23916" s="1"/>
  <c r="BX381" i="23916"/>
  <c r="BH331" i="23916"/>
  <c r="DD331" i="23916"/>
  <c r="U511" i="23916"/>
  <c r="U456" i="23916"/>
  <c r="U381" i="23916"/>
  <c r="V381" i="23916" s="1"/>
  <c r="V377" i="23916"/>
  <c r="U346" i="23916"/>
  <c r="V346" i="23916" s="1"/>
  <c r="CY511" i="23916"/>
  <c r="CY385" i="23916"/>
  <c r="CY381" i="23916"/>
  <c r="DH381" i="23916" s="1"/>
  <c r="CZ377" i="23916"/>
  <c r="CY346" i="23916"/>
  <c r="CZ346" i="23916" s="1"/>
  <c r="CY15" i="23916"/>
  <c r="CZ15" i="23916" s="1"/>
  <c r="CD419" i="23916"/>
  <c r="CD378" i="23916"/>
  <c r="EQ175" i="23916"/>
  <c r="ER140" i="23916"/>
  <c r="EQ160" i="23916"/>
  <c r="ER160" i="23916" s="1"/>
  <c r="ER173" i="23916"/>
  <c r="EQ120" i="23916"/>
  <c r="DE511" i="23916"/>
  <c r="DE385" i="23916"/>
  <c r="DE381" i="23916"/>
  <c r="DF377" i="23916"/>
  <c r="DE15" i="23916"/>
  <c r="DE346" i="23916"/>
  <c r="BS459" i="23916"/>
  <c r="BS460" i="23916" s="1"/>
  <c r="BT381" i="23916"/>
  <c r="FZ423" i="23916"/>
  <c r="GA423" i="23916" s="1"/>
  <c r="FZ422" i="23916"/>
  <c r="GA422" i="23916" s="1"/>
  <c r="FZ378" i="23916"/>
  <c r="GA378" i="23916" s="1"/>
  <c r="GA326" i="23916"/>
  <c r="FZ365" i="23916"/>
  <c r="GA365" i="23916" s="1"/>
  <c r="Y511" i="23916"/>
  <c r="Y456" i="23916"/>
  <c r="Y381" i="23916"/>
  <c r="Z381" i="23916" s="1"/>
  <c r="Z377" i="23916"/>
  <c r="Y346" i="23916"/>
  <c r="Z346" i="23916" s="1"/>
  <c r="DT365" i="23916"/>
  <c r="DT422" i="23916"/>
  <c r="CA456" i="23916"/>
  <c r="CB383" i="23916"/>
  <c r="CW511" i="23916"/>
  <c r="CW385" i="23916"/>
  <c r="CW381" i="23916"/>
  <c r="CX377" i="23916"/>
  <c r="CW15" i="23916"/>
  <c r="CX15" i="23916" s="1"/>
  <c r="CW346" i="23916"/>
  <c r="CX346" i="23916" s="1"/>
  <c r="AH378" i="23916"/>
  <c r="AB331" i="23916"/>
  <c r="DM423" i="23916"/>
  <c r="DM422" i="23916"/>
  <c r="DM378" i="23916"/>
  <c r="DN326" i="23916"/>
  <c r="DM365" i="23916"/>
  <c r="AT346" i="23916"/>
  <c r="ES264" i="23916"/>
  <c r="ET219" i="23916"/>
  <c r="ES228" i="23916"/>
  <c r="FU314" i="23916"/>
  <c r="BX331" i="23916"/>
  <c r="EC511" i="23916"/>
  <c r="EC385" i="23916"/>
  <c r="EC381" i="23916"/>
  <c r="ED377" i="23916"/>
  <c r="EC15" i="23916"/>
  <c r="ED15" i="23916" s="1"/>
  <c r="EC346" i="23916"/>
  <c r="CI511" i="23916"/>
  <c r="CI385" i="23916"/>
  <c r="CI381" i="23916"/>
  <c r="CR381" i="23916" s="1"/>
  <c r="CJ377" i="23916"/>
  <c r="CI346" i="23916"/>
  <c r="CJ346" i="23916" s="1"/>
  <c r="EM419" i="23916"/>
  <c r="EN419" i="23916" s="1"/>
  <c r="EM377" i="23916"/>
  <c r="EM315" i="23916"/>
  <c r="EM326" i="23916"/>
  <c r="EN314" i="23916"/>
  <c r="EM331" i="23916"/>
  <c r="EN331" i="23916" s="1"/>
  <c r="EM364" i="23916"/>
  <c r="EN364" i="23916" s="1"/>
  <c r="EM14" i="23916"/>
  <c r="CO423" i="23916"/>
  <c r="CP423" i="23916" s="1"/>
  <c r="CO422" i="23916"/>
  <c r="CP422" i="23916" s="1"/>
  <c r="CO410" i="23916"/>
  <c r="CO378" i="23916"/>
  <c r="CP378" i="23916" s="1"/>
  <c r="CP326" i="23916"/>
  <c r="CO365" i="23916"/>
  <c r="CP365" i="23916" s="1"/>
  <c r="CP419" i="23916"/>
  <c r="EW50" i="23916"/>
  <c r="EX50" i="23916" s="1"/>
  <c r="EX48" i="23916"/>
  <c r="AF346" i="23916"/>
  <c r="BY423" i="23916"/>
  <c r="BY422" i="23916"/>
  <c r="BY378" i="23916"/>
  <c r="BZ326" i="23916"/>
  <c r="BY365" i="23916"/>
  <c r="BZ419" i="23916"/>
  <c r="CC317" i="23916"/>
  <c r="DU423" i="23916"/>
  <c r="DV423" i="23916" s="1"/>
  <c r="DU422" i="23916"/>
  <c r="DV422" i="23916" s="1"/>
  <c r="DU378" i="23916"/>
  <c r="DV378" i="23916" s="1"/>
  <c r="DV326" i="23916"/>
  <c r="DU365" i="23916"/>
  <c r="DV365" i="23916" s="1"/>
  <c r="EQ286" i="23916"/>
  <c r="CE459" i="23916"/>
  <c r="CE460" i="23916" s="1"/>
  <c r="CF381" i="23916"/>
  <c r="BN346" i="23916"/>
  <c r="BJ364" i="23916"/>
  <c r="DT420" i="23916"/>
  <c r="CR346" i="23916"/>
  <c r="DG456" i="23916"/>
  <c r="DH383" i="23916"/>
  <c r="DG16" i="23916"/>
  <c r="AB326" i="23916"/>
  <c r="AW456" i="23916"/>
  <c r="AX383" i="23916"/>
  <c r="BF383" i="23916"/>
  <c r="BH419" i="23916"/>
  <c r="Z383" i="23916"/>
  <c r="AH383" i="23916"/>
  <c r="DD326" i="23916"/>
  <c r="DD423" i="23916"/>
  <c r="CC456" i="23916"/>
  <c r="CD383" i="23916"/>
  <c r="AY423" i="23916"/>
  <c r="AZ423" i="23916" s="1"/>
  <c r="AY422" i="23916"/>
  <c r="AZ422" i="23916" s="1"/>
  <c r="AY378" i="23916"/>
  <c r="AZ378" i="23916" s="1"/>
  <c r="AZ326" i="23916"/>
  <c r="AY365" i="23916"/>
  <c r="AZ365" i="23916" s="1"/>
  <c r="BA511" i="23916"/>
  <c r="BA385" i="23916"/>
  <c r="BJ385" i="23916" s="1"/>
  <c r="BA381" i="23916"/>
  <c r="BJ381" i="23916" s="1"/>
  <c r="BB377" i="23916"/>
  <c r="BA346" i="23916"/>
  <c r="BB346" i="23916" s="1"/>
  <c r="CE456" i="23916"/>
  <c r="CF383" i="23916"/>
  <c r="GZ174" i="23916"/>
  <c r="GY174" i="23916"/>
  <c r="FH419" i="23916"/>
  <c r="FI419" i="23916" s="1"/>
  <c r="FH377" i="23916"/>
  <c r="FH326" i="23916"/>
  <c r="FI314" i="23916"/>
  <c r="FH331" i="23916"/>
  <c r="FI331" i="23916" s="1"/>
  <c r="FH364" i="23916"/>
  <c r="FI364" i="23916" s="1"/>
  <c r="BJ326" i="23916"/>
  <c r="BJ423" i="23916"/>
  <c r="EK511" i="23916"/>
  <c r="EK385" i="23916"/>
  <c r="EK381" i="23916"/>
  <c r="EL377" i="23916"/>
  <c r="EK15" i="23916"/>
  <c r="EL15" i="23916" s="1"/>
  <c r="EK346" i="23916"/>
  <c r="EL346" i="23916" s="1"/>
  <c r="DY455" i="23916"/>
  <c r="DY420" i="23916"/>
  <c r="DZ420" i="23916" s="1"/>
  <c r="DY383" i="23916"/>
  <c r="DZ315" i="23916"/>
  <c r="BO423" i="23916"/>
  <c r="BP423" i="23916" s="1"/>
  <c r="BO422" i="23916"/>
  <c r="BP422" i="23916" s="1"/>
  <c r="BO378" i="23916"/>
  <c r="BP378" i="23916" s="1"/>
  <c r="BP326" i="23916"/>
  <c r="BO365" i="23916"/>
  <c r="BP365" i="23916" s="1"/>
  <c r="GY356" i="23916"/>
  <c r="GZ356" i="23916"/>
  <c r="EG511" i="23916"/>
  <c r="EG385" i="23916"/>
  <c r="EG381" i="23916"/>
  <c r="EH377" i="23916"/>
  <c r="EG15" i="23916"/>
  <c r="EH15" i="23916" s="1"/>
  <c r="EG346" i="23916"/>
  <c r="EH346" i="23916" s="1"/>
  <c r="CA459" i="23916"/>
  <c r="CA460" i="23916" s="1"/>
  <c r="CB381" i="23916"/>
  <c r="GR448" i="23916"/>
  <c r="GS374" i="23916"/>
  <c r="AH381" i="23916"/>
  <c r="BK459" i="23916"/>
  <c r="BK460" i="23916" s="1"/>
  <c r="BL381" i="23916"/>
  <c r="CS455" i="23916"/>
  <c r="CS420" i="23916"/>
  <c r="CS383" i="23916"/>
  <c r="CT315" i="23916"/>
  <c r="DX365" i="23916"/>
  <c r="DX422" i="23916"/>
  <c r="AT326" i="23916"/>
  <c r="CK423" i="23916"/>
  <c r="CL423" i="23916" s="1"/>
  <c r="CK422" i="23916"/>
  <c r="CL422" i="23916" s="1"/>
  <c r="CK378" i="23916"/>
  <c r="CL378" i="23916" s="1"/>
  <c r="CL326" i="23916"/>
  <c r="CK365" i="23916"/>
  <c r="CL365" i="23916" s="1"/>
  <c r="GV446" i="23916"/>
  <c r="GX372" i="23916"/>
  <c r="GX373" i="23916"/>
  <c r="GW372" i="23916"/>
  <c r="GV347" i="23916"/>
  <c r="BG459" i="23916"/>
  <c r="BG460" i="23916" s="1"/>
  <c r="BH381" i="23916"/>
  <c r="DO455" i="23916"/>
  <c r="DO420" i="23916"/>
  <c r="DP420" i="23916" s="1"/>
  <c r="DO383" i="23916"/>
  <c r="DP315" i="23916"/>
  <c r="FY331" i="23916"/>
  <c r="FY419" i="23916"/>
  <c r="DC459" i="23916"/>
  <c r="DC460" i="23916" s="1"/>
  <c r="DD381" i="23916"/>
  <c r="AF378" i="23916"/>
  <c r="DB364" i="23916"/>
  <c r="DA423" i="23916"/>
  <c r="DB423" i="23916" s="1"/>
  <c r="DA422" i="23916"/>
  <c r="DB422" i="23916" s="1"/>
  <c r="DA378" i="23916"/>
  <c r="DB378" i="23916" s="1"/>
  <c r="DB326" i="23916"/>
  <c r="DA365" i="23916"/>
  <c r="DB365" i="23916" s="1"/>
  <c r="BJ419" i="23916"/>
  <c r="GH419" i="23916"/>
  <c r="GI419" i="23916" s="1"/>
  <c r="GH377" i="23916"/>
  <c r="GH448" i="23916" s="1"/>
  <c r="GH326" i="23916"/>
  <c r="GI314" i="23916"/>
  <c r="GH331" i="23916"/>
  <c r="GI331" i="23916" s="1"/>
  <c r="GH364" i="23916"/>
  <c r="GI364" i="23916" s="1"/>
  <c r="GH14" i="23916"/>
  <c r="FT456" i="23916"/>
  <c r="FU383" i="23916"/>
  <c r="GR94" i="23916"/>
  <c r="GS94" i="23916" s="1"/>
  <c r="GT93" i="23916"/>
  <c r="GS93" i="23916"/>
  <c r="GR89" i="23916"/>
  <c r="GL339" i="23916"/>
  <c r="GM339" i="23916" s="1"/>
  <c r="GM338" i="23916"/>
  <c r="BQ423" i="23916"/>
  <c r="BR423" i="23916" s="1"/>
  <c r="BQ422" i="23916"/>
  <c r="BR422" i="23916" s="1"/>
  <c r="BQ378" i="23916"/>
  <c r="BR378" i="23916" s="1"/>
  <c r="BR326" i="23916"/>
  <c r="BQ365" i="23916"/>
  <c r="BR365" i="23916" s="1"/>
  <c r="CM455" i="23916"/>
  <c r="CM420" i="23916"/>
  <c r="CM383" i="23916"/>
  <c r="CN315" i="23916"/>
  <c r="GB315" i="23916"/>
  <c r="CQ456" i="23916"/>
  <c r="CR383" i="23916"/>
  <c r="CQ16" i="23916"/>
  <c r="CR16" i="23916" s="1"/>
  <c r="DI422" i="23916"/>
  <c r="DJ422" i="23916" s="1"/>
  <c r="DI423" i="23916"/>
  <c r="DJ423" i="23916" s="1"/>
  <c r="DI378" i="23916"/>
  <c r="DJ326" i="23916"/>
  <c r="DI365" i="23916"/>
  <c r="DJ365" i="23916" s="1"/>
  <c r="DJ419" i="23916"/>
  <c r="DL423" i="23916"/>
  <c r="DX15" i="23916"/>
  <c r="DQ511" i="23916"/>
  <c r="DQ385" i="23916"/>
  <c r="DQ381" i="23916"/>
  <c r="DR377" i="23916"/>
  <c r="DQ15" i="23916"/>
  <c r="DR15" i="23916" s="1"/>
  <c r="DQ346" i="23916"/>
  <c r="DR346" i="23916" s="1"/>
  <c r="AC423" i="23916"/>
  <c r="AD423" i="23916" s="1"/>
  <c r="AC422" i="23916"/>
  <c r="AD422" i="23916" s="1"/>
  <c r="AC378" i="23916"/>
  <c r="AD378" i="23916" s="1"/>
  <c r="AD326" i="23916"/>
  <c r="AC365" i="23916"/>
  <c r="AD365" i="23916" s="1"/>
  <c r="BX377" i="23916"/>
  <c r="BH364" i="23916"/>
  <c r="AR346" i="23916"/>
  <c r="AR364" i="23916"/>
  <c r="BD378" i="23916"/>
  <c r="EQ289" i="23916"/>
  <c r="EQ177" i="23916"/>
  <c r="EQ150" i="23916"/>
  <c r="ER150" i="23916" s="1"/>
  <c r="ER145" i="23916"/>
  <c r="BA456" i="23916"/>
  <c r="BB383" i="23916"/>
  <c r="CD365" i="23916"/>
  <c r="CD423" i="23916"/>
  <c r="DE423" i="23916"/>
  <c r="DF423" i="23916" s="1"/>
  <c r="DE422" i="23916"/>
  <c r="DF422" i="23916" s="1"/>
  <c r="DE378" i="23916"/>
  <c r="DF378" i="23916" s="1"/>
  <c r="DF326" i="23916"/>
  <c r="DE365" i="23916"/>
  <c r="DF365" i="23916" s="1"/>
  <c r="CF378" i="23916"/>
  <c r="BT385" i="23916"/>
  <c r="BS317" i="23916"/>
  <c r="GZ392" i="23916"/>
  <c r="GY392" i="23916"/>
  <c r="BJ377" i="23916"/>
  <c r="GA331" i="23916"/>
  <c r="FZ511" i="23916"/>
  <c r="GA377" i="23916"/>
  <c r="FZ381" i="23916"/>
  <c r="FZ346" i="23916"/>
  <c r="GA346" i="23916" s="1"/>
  <c r="EA419" i="23916"/>
  <c r="EB419" i="23916" s="1"/>
  <c r="EA377" i="23916"/>
  <c r="EA315" i="23916"/>
  <c r="EA326" i="23916"/>
  <c r="EB314" i="23916"/>
  <c r="EA331" i="23916"/>
  <c r="EB331" i="23916" s="1"/>
  <c r="EA364" i="23916"/>
  <c r="EB364" i="23916" s="1"/>
  <c r="EA14" i="23916"/>
  <c r="DT423" i="23916"/>
  <c r="AH423" i="23916"/>
  <c r="BL378" i="23916"/>
  <c r="DL346" i="23916"/>
  <c r="DL385" i="23916"/>
  <c r="DK317" i="23916"/>
  <c r="DK17" i="23916"/>
  <c r="DL17" i="23916" s="1"/>
  <c r="DM455" i="23916"/>
  <c r="DM420" i="23916"/>
  <c r="DN420" i="23916" s="1"/>
  <c r="DM383" i="23916"/>
  <c r="DN315" i="23916"/>
  <c r="AT377" i="23916"/>
  <c r="AT364" i="23916"/>
  <c r="BF378" i="23916"/>
  <c r="FT423" i="23916"/>
  <c r="FT422" i="23916"/>
  <c r="FT378" i="23916"/>
  <c r="FU326" i="23916"/>
  <c r="FT365" i="23916"/>
  <c r="CI423" i="23916"/>
  <c r="CJ423" i="23916" s="1"/>
  <c r="CI422" i="23916"/>
  <c r="CJ422" i="23916" s="1"/>
  <c r="CI378" i="23916"/>
  <c r="CJ378" i="23916" s="1"/>
  <c r="CJ326" i="23916"/>
  <c r="CI365" i="23916"/>
  <c r="CJ365" i="23916" s="1"/>
  <c r="BH326" i="23916"/>
  <c r="BH423" i="23916"/>
  <c r="AR331" i="23916"/>
  <c r="GF315" i="23916"/>
  <c r="CP364" i="23916"/>
  <c r="CO455" i="23916"/>
  <c r="CO420" i="23916"/>
  <c r="CO383" i="23916"/>
  <c r="CP315" i="23916"/>
  <c r="EU59" i="23916"/>
  <c r="EV52" i="23916"/>
  <c r="BZ364" i="23916"/>
  <c r="BY455" i="23916"/>
  <c r="BY420" i="23916"/>
  <c r="BY383" i="23916"/>
  <c r="BZ315" i="23916"/>
  <c r="CD346" i="23916"/>
  <c r="M423" i="23916"/>
  <c r="N423" i="23916" s="1"/>
  <c r="M422" i="23916"/>
  <c r="N422" i="23916" s="1"/>
  <c r="M378" i="23916"/>
  <c r="N378" i="23916" s="1"/>
  <c r="N326" i="23916"/>
  <c r="M365" i="23916"/>
  <c r="N365" i="23916" s="1"/>
  <c r="DV364" i="23916"/>
  <c r="DU455" i="23916"/>
  <c r="DU420" i="23916"/>
  <c r="DV420" i="23916" s="1"/>
  <c r="DU383" i="23916"/>
  <c r="DV315" i="23916"/>
  <c r="FI339" i="23916"/>
  <c r="GE339" i="23916"/>
  <c r="FD511" i="23916"/>
  <c r="FD456" i="23916"/>
  <c r="FE377" i="23916"/>
  <c r="FD381" i="23916"/>
  <c r="FE381" i="23916" s="1"/>
  <c r="FD346" i="23916"/>
  <c r="FE346" i="23916" s="1"/>
  <c r="EE423" i="23916"/>
  <c r="EF423" i="23916" s="1"/>
  <c r="EE422" i="23916"/>
  <c r="EF422" i="23916" s="1"/>
  <c r="EE378" i="23916"/>
  <c r="EF378" i="23916" s="1"/>
  <c r="EF326" i="23916"/>
  <c r="EE365" i="23916"/>
  <c r="EF365" i="23916" s="1"/>
  <c r="DT346" i="23916"/>
  <c r="DT385" i="23916"/>
  <c r="DS317" i="23916"/>
  <c r="DS17" i="23916"/>
  <c r="DT17" i="23916" s="1"/>
  <c r="GJ315" i="23916"/>
  <c r="DZ422" i="23916" l="1"/>
  <c r="BZ378" i="23916"/>
  <c r="DH15" i="23916"/>
  <c r="BH422" i="23916"/>
  <c r="DH378" i="23916"/>
  <c r="AB378" i="23916"/>
  <c r="ES483" i="23916"/>
  <c r="ES103" i="23916"/>
  <c r="ET103" i="23916" s="1"/>
  <c r="ET102" i="23916"/>
  <c r="DU456" i="23916"/>
  <c r="DV383" i="23916"/>
  <c r="DU16" i="23916"/>
  <c r="EA511" i="23916"/>
  <c r="EA385" i="23916"/>
  <c r="EB377" i="23916"/>
  <c r="EA381" i="23916"/>
  <c r="EA15" i="23916"/>
  <c r="EB15" i="23916" s="1"/>
  <c r="EA346" i="23916"/>
  <c r="EB346" i="23916" s="1"/>
  <c r="GJ455" i="23916"/>
  <c r="GJ420" i="23916"/>
  <c r="GK420" i="23916" s="1"/>
  <c r="GJ383" i="23916"/>
  <c r="GK315" i="23916"/>
  <c r="CO456" i="23916"/>
  <c r="CP383" i="23916"/>
  <c r="CO16" i="23916"/>
  <c r="CP16" i="23916" s="1"/>
  <c r="GF455" i="23916"/>
  <c r="GF420" i="23916"/>
  <c r="GF383" i="23916"/>
  <c r="GG315" i="23916"/>
  <c r="DM456" i="23916"/>
  <c r="DN383" i="23916"/>
  <c r="DM16" i="23916"/>
  <c r="DL317" i="23916"/>
  <c r="DK318" i="23916"/>
  <c r="DK328" i="23916"/>
  <c r="DK360" i="23916" s="1"/>
  <c r="CR423" i="23916"/>
  <c r="EA423" i="23916"/>
  <c r="EB423" i="23916" s="1"/>
  <c r="EA422" i="23916"/>
  <c r="EB422" i="23916" s="1"/>
  <c r="EA378" i="23916"/>
  <c r="EB378" i="23916" s="1"/>
  <c r="EB326" i="23916"/>
  <c r="EA365" i="23916"/>
  <c r="EB365" i="23916" s="1"/>
  <c r="BT317" i="23916"/>
  <c r="BS318" i="23916"/>
  <c r="BS328" i="23916"/>
  <c r="BS360" i="23916" s="1"/>
  <c r="DQ459" i="23916"/>
  <c r="DQ460" i="23916" s="1"/>
  <c r="DR381" i="23916"/>
  <c r="GR153" i="23916"/>
  <c r="GR116" i="23916"/>
  <c r="GS116" i="23916" s="1"/>
  <c r="GS89" i="23916"/>
  <c r="GR90" i="23916"/>
  <c r="GZ373" i="23916"/>
  <c r="GX374" i="23916"/>
  <c r="GY373" i="23916"/>
  <c r="EK459" i="23916"/>
  <c r="EL381" i="23916"/>
  <c r="FH423" i="23916"/>
  <c r="FH422" i="23916"/>
  <c r="FH378" i="23916"/>
  <c r="FI378" i="23916" s="1"/>
  <c r="FI326" i="23916"/>
  <c r="FH365" i="23916"/>
  <c r="AR378" i="23916"/>
  <c r="CC318" i="23916"/>
  <c r="CC328" i="23916"/>
  <c r="CC360" i="23916" s="1"/>
  <c r="BZ423" i="23916"/>
  <c r="EW51" i="23916"/>
  <c r="EM511" i="23916"/>
  <c r="EM385" i="23916"/>
  <c r="EM381" i="23916"/>
  <c r="EN377" i="23916"/>
  <c r="EM346" i="23916"/>
  <c r="EN346" i="23916" s="1"/>
  <c r="EM15" i="23916"/>
  <c r="EN15" i="23916" s="1"/>
  <c r="EC459" i="23916"/>
  <c r="EC460" i="23916" s="1"/>
  <c r="ED381" i="23916"/>
  <c r="ET264" i="23916"/>
  <c r="CX385" i="23916"/>
  <c r="CW317" i="23916"/>
  <c r="CW17" i="23916"/>
  <c r="DF346" i="23916"/>
  <c r="DF385" i="23916"/>
  <c r="DE317" i="23916"/>
  <c r="DE17" i="23916"/>
  <c r="DF17" i="23916" s="1"/>
  <c r="EQ182" i="23916"/>
  <c r="ER175" i="23916"/>
  <c r="DJ385" i="23916"/>
  <c r="DI317" i="23916"/>
  <c r="DI17" i="23916"/>
  <c r="ES325" i="23916"/>
  <c r="ET325" i="23916" s="1"/>
  <c r="ET323" i="23916"/>
  <c r="GV448" i="23916"/>
  <c r="GW374" i="23916"/>
  <c r="EH420" i="23916"/>
  <c r="BY459" i="23916"/>
  <c r="BY460" i="23916" s="1"/>
  <c r="BZ381" i="23916"/>
  <c r="EV67" i="23916"/>
  <c r="EU65" i="23916"/>
  <c r="GK331" i="23916"/>
  <c r="GJ511" i="23916"/>
  <c r="GK377" i="23916"/>
  <c r="GJ381" i="23916"/>
  <c r="GJ15" i="23916"/>
  <c r="GJ346" i="23916"/>
  <c r="BH378" i="23916"/>
  <c r="GT247" i="23916"/>
  <c r="GS247" i="23916"/>
  <c r="GR248" i="23916"/>
  <c r="GS248" i="23916" s="1"/>
  <c r="GR243" i="23916"/>
  <c r="V422" i="23916"/>
  <c r="DR365" i="23916"/>
  <c r="DR422" i="23916"/>
  <c r="FV455" i="23916"/>
  <c r="FV420" i="23916"/>
  <c r="FV383" i="23916"/>
  <c r="FW315" i="23916"/>
  <c r="DH346" i="23916"/>
  <c r="CM459" i="23916"/>
  <c r="CM460" i="23916" s="1"/>
  <c r="CN381" i="23916"/>
  <c r="DB385" i="23916"/>
  <c r="DA317" i="23916"/>
  <c r="DA17" i="23916"/>
  <c r="BG318" i="23916"/>
  <c r="BG328" i="23916"/>
  <c r="BG360" i="23916" s="1"/>
  <c r="FF423" i="23916"/>
  <c r="FG423" i="23916" s="1"/>
  <c r="FF422" i="23916"/>
  <c r="FG422" i="23916" s="1"/>
  <c r="FG326" i="23916"/>
  <c r="FF365" i="23916"/>
  <c r="FG365" i="23916" s="1"/>
  <c r="CT422" i="23916"/>
  <c r="O423" i="23916"/>
  <c r="O422" i="23916"/>
  <c r="O378" i="23916"/>
  <c r="P326" i="23916"/>
  <c r="O365" i="23916"/>
  <c r="X326" i="23916"/>
  <c r="DZ378" i="23916"/>
  <c r="BD317" i="23916"/>
  <c r="BC318" i="23916"/>
  <c r="BD318" i="23916" s="1"/>
  <c r="BC328" i="23916"/>
  <c r="BC360" i="23916" s="1"/>
  <c r="EP15" i="23916"/>
  <c r="AB365" i="23916"/>
  <c r="AL422" i="23916"/>
  <c r="CU456" i="23916"/>
  <c r="CV383" i="23916"/>
  <c r="CU16" i="23916"/>
  <c r="CH378" i="23916"/>
  <c r="GF459" i="23916"/>
  <c r="GG381" i="23916"/>
  <c r="GI315" i="23916"/>
  <c r="CV378" i="23916"/>
  <c r="AL346" i="23916"/>
  <c r="CH385" i="23916"/>
  <c r="CG317" i="23916"/>
  <c r="CV15" i="23916"/>
  <c r="FN511" i="23916"/>
  <c r="FN456" i="23916"/>
  <c r="FO377" i="23916"/>
  <c r="FN381" i="23916"/>
  <c r="FO381" i="23916" s="1"/>
  <c r="FN346" i="23916"/>
  <c r="FO346" i="23916" s="1"/>
  <c r="FT459" i="23916"/>
  <c r="DN346" i="23916"/>
  <c r="DN385" i="23916"/>
  <c r="DM317" i="23916"/>
  <c r="DM17" i="23916"/>
  <c r="DN17" i="23916" s="1"/>
  <c r="CX423" i="23916"/>
  <c r="EU390" i="23916"/>
  <c r="EV220" i="23916"/>
  <c r="EU221" i="23916"/>
  <c r="EJ364" i="23916"/>
  <c r="EI423" i="23916"/>
  <c r="EJ423" i="23916" s="1"/>
  <c r="EI422" i="23916"/>
  <c r="EJ422" i="23916" s="1"/>
  <c r="EI378" i="23916"/>
  <c r="EJ378" i="23916" s="1"/>
  <c r="EJ326" i="23916"/>
  <c r="EI365" i="23916"/>
  <c r="EJ365" i="23916" s="1"/>
  <c r="BW318" i="23916"/>
  <c r="BW328" i="23916"/>
  <c r="BW360" i="23916" s="1"/>
  <c r="FV511" i="23916"/>
  <c r="FW377" i="23916"/>
  <c r="FV381" i="23916"/>
  <c r="FV346" i="23916"/>
  <c r="FW346" i="23916" s="1"/>
  <c r="CT385" i="23916"/>
  <c r="CS317" i="23916"/>
  <c r="CS17" i="23916"/>
  <c r="CT17" i="23916" s="1"/>
  <c r="CB317" i="23916"/>
  <c r="CA318" i="23916"/>
  <c r="CB318" i="23916" s="1"/>
  <c r="CA328" i="23916"/>
  <c r="CA360" i="23916" s="1"/>
  <c r="ES467" i="23916"/>
  <c r="ET467" i="23916" s="1"/>
  <c r="ET283" i="23916"/>
  <c r="EO456" i="23916"/>
  <c r="EP383" i="23916"/>
  <c r="EO16" i="23916"/>
  <c r="GO339" i="23916"/>
  <c r="GU93" i="23916"/>
  <c r="GV93" i="23916"/>
  <c r="GT94" i="23916"/>
  <c r="GU94" i="23916" s="1"/>
  <c r="GH423" i="23916"/>
  <c r="GI423" i="23916" s="1"/>
  <c r="GH422" i="23916"/>
  <c r="GI422" i="23916" s="1"/>
  <c r="GH378" i="23916"/>
  <c r="GI378" i="23916" s="1"/>
  <c r="GI326" i="23916"/>
  <c r="GH365" i="23916"/>
  <c r="GI365" i="23916" s="1"/>
  <c r="DT317" i="23916"/>
  <c r="DS318" i="23916"/>
  <c r="DS328" i="23916"/>
  <c r="BY456" i="23916"/>
  <c r="BZ383" i="23916"/>
  <c r="EA455" i="23916"/>
  <c r="EA420" i="23916"/>
  <c r="EB420" i="23916" s="1"/>
  <c r="EA383" i="23916"/>
  <c r="GL315" i="23916"/>
  <c r="EB315" i="23916"/>
  <c r="FZ459" i="23916"/>
  <c r="GA381" i="23916"/>
  <c r="ER177" i="23916"/>
  <c r="DR385" i="23916"/>
  <c r="DQ317" i="23916"/>
  <c r="DQ17" i="23916"/>
  <c r="DR17" i="23916" s="1"/>
  <c r="DJ378" i="23916"/>
  <c r="CM456" i="23916"/>
  <c r="CN383" i="23916"/>
  <c r="CM16" i="23916"/>
  <c r="CN16" i="23916" s="1"/>
  <c r="DO456" i="23916"/>
  <c r="DP383" i="23916"/>
  <c r="DO16" i="23916"/>
  <c r="DP16" i="23916" s="1"/>
  <c r="GX446" i="23916"/>
  <c r="GZ372" i="23916"/>
  <c r="GY372" i="23916"/>
  <c r="GX347" i="23916"/>
  <c r="CS456" i="23916"/>
  <c r="CT383" i="23916"/>
  <c r="CS16" i="23916"/>
  <c r="CT16" i="23916" s="1"/>
  <c r="EL385" i="23916"/>
  <c r="EK317" i="23916"/>
  <c r="EK17" i="23916"/>
  <c r="FH511" i="23916"/>
  <c r="FH456" i="23916"/>
  <c r="FI377" i="23916"/>
  <c r="FH346" i="23916"/>
  <c r="ER286" i="23916"/>
  <c r="ED346" i="23916"/>
  <c r="ED385" i="23916"/>
  <c r="EC317" i="23916"/>
  <c r="EC17" i="23916"/>
  <c r="DN378" i="23916"/>
  <c r="CR422" i="23916"/>
  <c r="BJ346" i="23916"/>
  <c r="DF15" i="23916"/>
  <c r="BU459" i="23916"/>
  <c r="BU460" i="23916" s="1"/>
  <c r="BV381" i="23916"/>
  <c r="FX459" i="23916"/>
  <c r="FY381" i="23916"/>
  <c r="ES115" i="23916"/>
  <c r="ET115" i="23916" s="1"/>
  <c r="ES85" i="23916"/>
  <c r="ET85" i="23916" s="1"/>
  <c r="ET79" i="23916"/>
  <c r="ES86" i="23916"/>
  <c r="ET144" i="23916"/>
  <c r="DU459" i="23916"/>
  <c r="DU460" i="23916" s="1"/>
  <c r="DV381" i="23916"/>
  <c r="BZ385" i="23916"/>
  <c r="BY317" i="23916"/>
  <c r="GK364" i="23916"/>
  <c r="GK419" i="23916"/>
  <c r="DD16" i="23916"/>
  <c r="ES284" i="23916"/>
  <c r="ET284" i="23916" s="1"/>
  <c r="ES173" i="23916"/>
  <c r="ET136" i="23916"/>
  <c r="ES137" i="23916"/>
  <c r="ET137" i="23916" s="1"/>
  <c r="ES140" i="23916"/>
  <c r="ES149" i="23916" s="1"/>
  <c r="ET149" i="23916" s="1"/>
  <c r="CR378" i="23916"/>
  <c r="CW456" i="23916"/>
  <c r="CX383" i="23916"/>
  <c r="CW16" i="23916"/>
  <c r="CX16" i="23916" s="1"/>
  <c r="V365" i="23916"/>
  <c r="V423" i="23916"/>
  <c r="AD381" i="23916"/>
  <c r="BF317" i="23916"/>
  <c r="BE318" i="23916"/>
  <c r="BF318" i="23916" s="1"/>
  <c r="BE328" i="23916"/>
  <c r="BE360" i="23916" s="1"/>
  <c r="DR423" i="23916"/>
  <c r="FQ346" i="23916"/>
  <c r="DC318" i="23916"/>
  <c r="DC328" i="23916"/>
  <c r="DC360" i="23916" s="1"/>
  <c r="DO459" i="23916"/>
  <c r="DO460" i="23916" s="1"/>
  <c r="DP381" i="23916"/>
  <c r="FF511" i="23916"/>
  <c r="FF456" i="23916"/>
  <c r="FG377" i="23916"/>
  <c r="FF346" i="23916"/>
  <c r="FG346" i="23916" s="1"/>
  <c r="P331" i="23916"/>
  <c r="X331" i="23916"/>
  <c r="AH346" i="23916"/>
  <c r="EH378" i="23916"/>
  <c r="GZ354" i="23916"/>
  <c r="GY354" i="23916"/>
  <c r="BO459" i="23916"/>
  <c r="BO460" i="23916" s="1"/>
  <c r="BP381" i="23916"/>
  <c r="DZ365" i="23916"/>
  <c r="DZ423" i="23916"/>
  <c r="BJ378" i="23916"/>
  <c r="AZ385" i="23916"/>
  <c r="AY317" i="23916"/>
  <c r="DX420" i="23916"/>
  <c r="ER180" i="23916"/>
  <c r="AL365" i="23916"/>
  <c r="AL423" i="23916"/>
  <c r="CH365" i="23916"/>
  <c r="CH422" i="23916"/>
  <c r="EP378" i="23916"/>
  <c r="GH456" i="23916"/>
  <c r="GI383" i="23916"/>
  <c r="GH16" i="23916"/>
  <c r="CV365" i="23916"/>
  <c r="CV422" i="23916"/>
  <c r="CH346" i="23916"/>
  <c r="CU459" i="23916"/>
  <c r="CU460" i="23916" s="1"/>
  <c r="CV381" i="23916"/>
  <c r="CF317" i="23916"/>
  <c r="CE318" i="23916"/>
  <c r="CE328" i="23916"/>
  <c r="CE360" i="23916" s="1"/>
  <c r="ED378" i="23916"/>
  <c r="DN15" i="23916"/>
  <c r="AH422" i="23916"/>
  <c r="EV208" i="23916"/>
  <c r="EU214" i="23916"/>
  <c r="EJ331" i="23916"/>
  <c r="EI455" i="23916"/>
  <c r="EI420" i="23916"/>
  <c r="EJ420" i="23916" s="1"/>
  <c r="EI383" i="23916"/>
  <c r="EJ315" i="23916"/>
  <c r="GN315" i="23916"/>
  <c r="FJ423" i="23916"/>
  <c r="FK423" i="23916" s="1"/>
  <c r="FJ422" i="23916"/>
  <c r="FK422" i="23916" s="1"/>
  <c r="FJ378" i="23916"/>
  <c r="FK378" i="23916" s="1"/>
  <c r="FK326" i="23916"/>
  <c r="FJ365" i="23916"/>
  <c r="FK365" i="23916" s="1"/>
  <c r="CK456" i="23916"/>
  <c r="CL383" i="23916"/>
  <c r="DX423" i="23916"/>
  <c r="CT346" i="23916"/>
  <c r="DY459" i="23916"/>
  <c r="DY460" i="23916" s="1"/>
  <c r="DZ381" i="23916"/>
  <c r="FM326" i="23916"/>
  <c r="AR422" i="23916"/>
  <c r="EP420" i="23916"/>
  <c r="DX383" i="23916"/>
  <c r="EU132" i="23916"/>
  <c r="EV132" i="23916" s="1"/>
  <c r="EU131" i="23916"/>
  <c r="EU110" i="23916"/>
  <c r="EV110" i="23916" s="1"/>
  <c r="EV59" i="23916"/>
  <c r="EU100" i="23916"/>
  <c r="EU78" i="23916"/>
  <c r="EU77" i="23916"/>
  <c r="EG459" i="23916"/>
  <c r="EG460" i="23916" s="1"/>
  <c r="EH381" i="23916"/>
  <c r="DY456" i="23916"/>
  <c r="DZ383" i="23916"/>
  <c r="DY16" i="23916"/>
  <c r="BA459" i="23916"/>
  <c r="BA460" i="23916" s="1"/>
  <c r="BB381" i="23916"/>
  <c r="CP410" i="23916"/>
  <c r="CO409" i="23916"/>
  <c r="CX410" i="23916"/>
  <c r="EM423" i="23916"/>
  <c r="EN423" i="23916" s="1"/>
  <c r="EM422" i="23916"/>
  <c r="EN422" i="23916" s="1"/>
  <c r="EM378" i="23916"/>
  <c r="EN378" i="23916" s="1"/>
  <c r="EN326" i="23916"/>
  <c r="EM365" i="23916"/>
  <c r="EN365" i="23916" s="1"/>
  <c r="CI459" i="23916"/>
  <c r="CI460" i="23916" s="1"/>
  <c r="CJ381" i="23916"/>
  <c r="ES254" i="23916"/>
  <c r="ET228" i="23916"/>
  <c r="ES266" i="23916"/>
  <c r="ES232" i="23916"/>
  <c r="ES231" i="23916"/>
  <c r="ES251" i="23916"/>
  <c r="ET251" i="23916" s="1"/>
  <c r="DN365" i="23916"/>
  <c r="DN422" i="23916"/>
  <c r="CR365" i="23916"/>
  <c r="ER120" i="23916"/>
  <c r="EQ121" i="23916"/>
  <c r="ER121" i="23916" s="1"/>
  <c r="CY459" i="23916"/>
  <c r="CY460" i="23916" s="1"/>
  <c r="CZ381" i="23916"/>
  <c r="DQ456" i="23916"/>
  <c r="DR383" i="23916"/>
  <c r="DQ16" i="23916"/>
  <c r="DW318" i="23916"/>
  <c r="DW328" i="23916"/>
  <c r="BV385" i="23916"/>
  <c r="BU317" i="23916"/>
  <c r="CD317" i="23916" s="1"/>
  <c r="ES395" i="23916"/>
  <c r="ET395" i="23916" s="1"/>
  <c r="ET393" i="23916"/>
  <c r="ES145" i="23916"/>
  <c r="ET143" i="23916"/>
  <c r="ES148" i="23916"/>
  <c r="ET148" i="23916" s="1"/>
  <c r="FZ456" i="23916"/>
  <c r="GA383" i="23916"/>
  <c r="EE459" i="23916"/>
  <c r="EE460" i="23916" s="1"/>
  <c r="EF381" i="23916"/>
  <c r="GD423" i="23916"/>
  <c r="GD422" i="23916"/>
  <c r="GD378" i="23916"/>
  <c r="GG378" i="23916" s="1"/>
  <c r="GE326" i="23916"/>
  <c r="GD365" i="23916"/>
  <c r="DV385" i="23916"/>
  <c r="DU317" i="23916"/>
  <c r="DU17" i="23916"/>
  <c r="DV17" i="23916" s="1"/>
  <c r="CO459" i="23916"/>
  <c r="CO460" i="23916" s="1"/>
  <c r="CP381" i="23916"/>
  <c r="EC456" i="23916"/>
  <c r="ED383" i="23916"/>
  <c r="EC16" i="23916"/>
  <c r="ED16" i="23916" s="1"/>
  <c r="ET74" i="23916"/>
  <c r="ES113" i="23916"/>
  <c r="ET113" i="23916" s="1"/>
  <c r="CY456" i="23916"/>
  <c r="CZ383" i="23916"/>
  <c r="CY16" i="23916"/>
  <c r="CZ16" i="23916" s="1"/>
  <c r="BU456" i="23916"/>
  <c r="BV383" i="23916"/>
  <c r="DI456" i="23916"/>
  <c r="DJ383" i="23916"/>
  <c r="DI16" i="23916"/>
  <c r="DG318" i="23916"/>
  <c r="DG328" i="23916"/>
  <c r="DG360" i="23916" s="1"/>
  <c r="CN385" i="23916"/>
  <c r="CM317" i="23916"/>
  <c r="CM17" i="23916"/>
  <c r="CN17" i="23916" s="1"/>
  <c r="GL448" i="23916"/>
  <c r="GL419" i="23916"/>
  <c r="GM419" i="23916" s="1"/>
  <c r="GL377" i="23916"/>
  <c r="GL326" i="23916"/>
  <c r="GM314" i="23916"/>
  <c r="GL331" i="23916"/>
  <c r="GM331" i="23916" s="1"/>
  <c r="GL364" i="23916"/>
  <c r="GM364" i="23916" s="1"/>
  <c r="GL14" i="23916"/>
  <c r="DP385" i="23916"/>
  <c r="DO317" i="23916"/>
  <c r="DO17" i="23916"/>
  <c r="DP17" i="23916" s="1"/>
  <c r="BX422" i="23916"/>
  <c r="CK459" i="23916"/>
  <c r="CK460" i="23916" s="1"/>
  <c r="CL381" i="23916"/>
  <c r="CT378" i="23916"/>
  <c r="P364" i="23916"/>
  <c r="X364" i="23916"/>
  <c r="O511" i="23916"/>
  <c r="O456" i="23916"/>
  <c r="O381" i="23916"/>
  <c r="FH381" i="23916" s="1"/>
  <c r="FI381" i="23916" s="1"/>
  <c r="P377" i="23916"/>
  <c r="O346" i="23916"/>
  <c r="X377" i="23916"/>
  <c r="AR423" i="23916"/>
  <c r="EO459" i="23916"/>
  <c r="EP381" i="23916"/>
  <c r="ER270" i="23916"/>
  <c r="CQ318" i="23916"/>
  <c r="CQ328" i="23916"/>
  <c r="CQ360" i="23916" s="1"/>
  <c r="EQ268" i="23916"/>
  <c r="EQ240" i="23916"/>
  <c r="EQ239" i="23916"/>
  <c r="ER239" i="23916" s="1"/>
  <c r="ER233" i="23916"/>
  <c r="CH423" i="23916"/>
  <c r="FY315" i="23916"/>
  <c r="EP365" i="23916"/>
  <c r="EP423" i="23916"/>
  <c r="GI420" i="23916"/>
  <c r="CV423" i="23916"/>
  <c r="AL381" i="23916"/>
  <c r="ED365" i="23916"/>
  <c r="ED422" i="23916"/>
  <c r="AH365" i="23916"/>
  <c r="CX378" i="23916"/>
  <c r="DE456" i="23916"/>
  <c r="DF383" i="23916"/>
  <c r="DE16" i="23916"/>
  <c r="DF16" i="23916" s="1"/>
  <c r="EI511" i="23916"/>
  <c r="EI385" i="23916"/>
  <c r="EJ377" i="23916"/>
  <c r="EI381" i="23916"/>
  <c r="EI15" i="23916"/>
  <c r="EJ15" i="23916" s="1"/>
  <c r="EI346" i="23916"/>
  <c r="EJ346" i="23916" s="1"/>
  <c r="GB423" i="23916"/>
  <c r="GC423" i="23916" s="1"/>
  <c r="GB422" i="23916"/>
  <c r="GC422" i="23916" s="1"/>
  <c r="GB378" i="23916"/>
  <c r="GC378" i="23916" s="1"/>
  <c r="GC326" i="23916"/>
  <c r="GB365" i="23916"/>
  <c r="GC365" i="23916" s="1"/>
  <c r="BQ459" i="23916"/>
  <c r="BQ460" i="23916" s="1"/>
  <c r="BR381" i="23916"/>
  <c r="FK364" i="23916"/>
  <c r="FJ511" i="23916"/>
  <c r="FJ456" i="23916"/>
  <c r="FK377" i="23916"/>
  <c r="FJ381" i="23916"/>
  <c r="FM381" i="23916" s="1"/>
  <c r="FJ346" i="23916"/>
  <c r="FK346" i="23916" s="1"/>
  <c r="DA456" i="23916"/>
  <c r="DB383" i="23916"/>
  <c r="DA16" i="23916"/>
  <c r="DB16" i="23916" s="1"/>
  <c r="BL317" i="23916"/>
  <c r="BK318" i="23916"/>
  <c r="BL318" i="23916" s="1"/>
  <c r="BK328" i="23916"/>
  <c r="BK360" i="23916" s="1"/>
  <c r="DZ346" i="23916"/>
  <c r="DZ385" i="23916"/>
  <c r="DY317" i="23916"/>
  <c r="DY17" i="23916"/>
  <c r="DZ17" i="23916" s="1"/>
  <c r="ES106" i="23916"/>
  <c r="ES120" i="23916" s="1"/>
  <c r="FM378" i="23916"/>
  <c r="GG419" i="23916"/>
  <c r="GN419" i="23916"/>
  <c r="GO419" i="23916" s="1"/>
  <c r="GN377" i="23916"/>
  <c r="GN448" i="23916" s="1"/>
  <c r="GN326" i="23916"/>
  <c r="GO314" i="23916"/>
  <c r="GN364" i="23916"/>
  <c r="GO364" i="23916" s="1"/>
  <c r="GN331" i="23916"/>
  <c r="GO331" i="23916" s="1"/>
  <c r="GN14" i="23916"/>
  <c r="AB422" i="23916"/>
  <c r="GG331" i="23916"/>
  <c r="FR423" i="23916"/>
  <c r="FS423" i="23916" s="1"/>
  <c r="FR422" i="23916"/>
  <c r="FS422" i="23916" s="1"/>
  <c r="FR378" i="23916"/>
  <c r="FS378" i="23916" s="1"/>
  <c r="FS326" i="23916"/>
  <c r="FR365" i="23916"/>
  <c r="FS365" i="23916" s="1"/>
  <c r="GG365" i="23916"/>
  <c r="GG422" i="23916"/>
  <c r="EQ293" i="23916"/>
  <c r="ER293" i="23916" s="1"/>
  <c r="ER289" i="23916"/>
  <c r="GW347" i="23916"/>
  <c r="GB455" i="23916"/>
  <c r="GB420" i="23916"/>
  <c r="GB383" i="23916"/>
  <c r="GC315" i="23916"/>
  <c r="GH511" i="23916"/>
  <c r="GI377" i="23916"/>
  <c r="GH381" i="23916"/>
  <c r="GH15" i="23916"/>
  <c r="GI15" i="23916" s="1"/>
  <c r="GH346" i="23916"/>
  <c r="GI346" i="23916" s="1"/>
  <c r="FG381" i="23916"/>
  <c r="EH385" i="23916"/>
  <c r="EG317" i="23916"/>
  <c r="EG17" i="23916"/>
  <c r="FH448" i="23916"/>
  <c r="BB385" i="23916"/>
  <c r="BA317" i="23916"/>
  <c r="BZ365" i="23916"/>
  <c r="BZ422" i="23916"/>
  <c r="EM455" i="23916"/>
  <c r="EM420" i="23916"/>
  <c r="EN420" i="23916" s="1"/>
  <c r="EM383" i="23916"/>
  <c r="EN315" i="23916"/>
  <c r="BH365" i="23916"/>
  <c r="CJ385" i="23916"/>
  <c r="CI317" i="23916"/>
  <c r="DN423" i="23916"/>
  <c r="CW459" i="23916"/>
  <c r="CW460" i="23916" s="1"/>
  <c r="CX381" i="23916"/>
  <c r="DE459" i="23916"/>
  <c r="DE460" i="23916" s="1"/>
  <c r="DF381" i="23916"/>
  <c r="CZ385" i="23916"/>
  <c r="CY317" i="23916"/>
  <c r="CY17" i="23916"/>
  <c r="CZ17" i="23916" s="1"/>
  <c r="DI459" i="23916"/>
  <c r="DI460" i="23916" s="1"/>
  <c r="DJ381" i="23916"/>
  <c r="FY346" i="23916"/>
  <c r="BX423" i="23916"/>
  <c r="DX378" i="23916"/>
  <c r="EG456" i="23916"/>
  <c r="EH383" i="23916"/>
  <c r="EG16" i="23916"/>
  <c r="EH16" i="23916" s="1"/>
  <c r="EK456" i="23916"/>
  <c r="EL383" i="23916"/>
  <c r="EK16" i="23916"/>
  <c r="EL16" i="23916" s="1"/>
  <c r="EF385" i="23916"/>
  <c r="EE317" i="23916"/>
  <c r="EE17" i="23916"/>
  <c r="EF17" i="23916" s="1"/>
  <c r="FE378" i="23916"/>
  <c r="FG378" i="23916"/>
  <c r="GD511" i="23916"/>
  <c r="GE377" i="23916"/>
  <c r="GD381" i="23916"/>
  <c r="GD15" i="23916"/>
  <c r="GD346" i="23916"/>
  <c r="GG346" i="23916" s="1"/>
  <c r="BN317" i="23916"/>
  <c r="BM318" i="23916"/>
  <c r="BN318" i="23916" s="1"/>
  <c r="BM328" i="23916"/>
  <c r="BM360" i="23916" s="1"/>
  <c r="GJ423" i="23916"/>
  <c r="GK423" i="23916" s="1"/>
  <c r="GJ422" i="23916"/>
  <c r="GK422" i="23916" s="1"/>
  <c r="GJ378" i="23916"/>
  <c r="GK378" i="23916" s="1"/>
  <c r="GK326" i="23916"/>
  <c r="GJ365" i="23916"/>
  <c r="GK365" i="23916" s="1"/>
  <c r="CP385" i="23916"/>
  <c r="CO317" i="23916"/>
  <c r="CO17" i="23916"/>
  <c r="CP17" i="23916" s="1"/>
  <c r="ED420" i="23916"/>
  <c r="BJ317" i="23916"/>
  <c r="BI318" i="23916"/>
  <c r="BI328" i="23916"/>
  <c r="BI360" i="23916" s="1"/>
  <c r="V378" i="23916"/>
  <c r="AD346" i="23916"/>
  <c r="DR378" i="23916"/>
  <c r="DH385" i="23916"/>
  <c r="FQ381" i="23916"/>
  <c r="DA459" i="23916"/>
  <c r="DA460" i="23916" s="1"/>
  <c r="DB381" i="23916"/>
  <c r="BX365" i="23916"/>
  <c r="CL385" i="23916"/>
  <c r="CK317" i="23916"/>
  <c r="CT365" i="23916"/>
  <c r="CT423" i="23916"/>
  <c r="P419" i="23916"/>
  <c r="X419" i="23916"/>
  <c r="BP385" i="23916"/>
  <c r="BO317" i="23916"/>
  <c r="BX317" i="23916" s="1"/>
  <c r="AY459" i="23916"/>
  <c r="AY460" i="23916" s="1"/>
  <c r="AZ381" i="23916"/>
  <c r="FM346" i="23916"/>
  <c r="AR365" i="23916"/>
  <c r="EP346" i="23916"/>
  <c r="EP385" i="23916"/>
  <c r="EO317" i="23916"/>
  <c r="EO17" i="23916"/>
  <c r="EP17" i="23916" s="1"/>
  <c r="EQ259" i="23916"/>
  <c r="AL378" i="23916"/>
  <c r="CG456" i="23916"/>
  <c r="CH383" i="23916"/>
  <c r="GD455" i="23916"/>
  <c r="GD420" i="23916"/>
  <c r="GD383" i="23916"/>
  <c r="GE315" i="23916"/>
  <c r="CR385" i="23916"/>
  <c r="GG377" i="23916"/>
  <c r="FX456" i="23916"/>
  <c r="FY383" i="23916"/>
  <c r="EP422" i="23916"/>
  <c r="CG459" i="23916"/>
  <c r="CG460" i="23916" s="1"/>
  <c r="CH381" i="23916"/>
  <c r="CV346" i="23916"/>
  <c r="CV385" i="23916"/>
  <c r="CU317" i="23916"/>
  <c r="CU17" i="23916"/>
  <c r="CV17" i="23916" s="1"/>
  <c r="EE456" i="23916"/>
  <c r="EF383" i="23916"/>
  <c r="EE16" i="23916"/>
  <c r="EF16" i="23916" s="1"/>
  <c r="CI456" i="23916"/>
  <c r="CJ383" i="23916"/>
  <c r="ED423" i="23916"/>
  <c r="FN423" i="23916"/>
  <c r="FO423" i="23916" s="1"/>
  <c r="FN422" i="23916"/>
  <c r="FO422" i="23916" s="1"/>
  <c r="FN378" i="23916"/>
  <c r="FO378" i="23916" s="1"/>
  <c r="FO326" i="23916"/>
  <c r="FN365" i="23916"/>
  <c r="FO365" i="23916" s="1"/>
  <c r="DM459" i="23916"/>
  <c r="DM460" i="23916" s="1"/>
  <c r="DN381" i="23916"/>
  <c r="CX365" i="23916"/>
  <c r="CX422" i="23916"/>
  <c r="EW207" i="23916"/>
  <c r="EW206" i="23916"/>
  <c r="EX206" i="23916" s="1"/>
  <c r="EX204" i="23916"/>
  <c r="EJ419" i="23916"/>
  <c r="GB511" i="23916"/>
  <c r="GB381" i="23916"/>
  <c r="GC377" i="23916"/>
  <c r="GB15" i="23916"/>
  <c r="GC15" i="23916" s="1"/>
  <c r="GB346" i="23916"/>
  <c r="GC346" i="23916" s="1"/>
  <c r="FR456" i="23916"/>
  <c r="FS383" i="23916"/>
  <c r="FQ365" i="23916"/>
  <c r="FQ423" i="23916"/>
  <c r="BR385" i="23916"/>
  <c r="BQ317" i="23916"/>
  <c r="FK331" i="23916"/>
  <c r="FK419" i="23916"/>
  <c r="FV423" i="23916"/>
  <c r="FW423" i="23916" s="1"/>
  <c r="FV422" i="23916"/>
  <c r="FW422" i="23916" s="1"/>
  <c r="FV378" i="23916"/>
  <c r="FW378" i="23916" s="1"/>
  <c r="FW326" i="23916"/>
  <c r="FV365" i="23916"/>
  <c r="FW365" i="23916" s="1"/>
  <c r="BX378" i="23916"/>
  <c r="CS459" i="23916"/>
  <c r="CS460" i="23916" s="1"/>
  <c r="CT381" i="23916"/>
  <c r="DZ15" i="23916"/>
  <c r="ET172" i="23916"/>
  <c r="ES104" i="23916"/>
  <c r="ET104" i="23916" s="1"/>
  <c r="ES291" i="23916"/>
  <c r="ET291" i="23916" s="1"/>
  <c r="ES168" i="23916"/>
  <c r="ET163" i="23916"/>
  <c r="ES166" i="23916"/>
  <c r="ET166" i="23916" s="1"/>
  <c r="ES165" i="23916"/>
  <c r="ET165" i="23916" s="1"/>
  <c r="ES179" i="23916"/>
  <c r="ET179" i="23916" s="1"/>
  <c r="FM422" i="23916"/>
  <c r="GG364" i="23916"/>
  <c r="DL16" i="23916"/>
  <c r="FR511" i="23916"/>
  <c r="FS377" i="23916"/>
  <c r="FR381" i="23916"/>
  <c r="FR346" i="23916"/>
  <c r="FS346" i="23916" s="1"/>
  <c r="GG423" i="23916"/>
  <c r="EH17" i="23916" l="1"/>
  <c r="ES301" i="23916"/>
  <c r="ET301" i="23916" s="1"/>
  <c r="ET120" i="23916"/>
  <c r="ES121" i="23916"/>
  <c r="ET121" i="23916" s="1"/>
  <c r="FR459" i="23916"/>
  <c r="FS381" i="23916"/>
  <c r="CV317" i="23916"/>
  <c r="CU318" i="23916"/>
  <c r="CU328" i="23916"/>
  <c r="CU360" i="23916" s="1"/>
  <c r="CL317" i="23916"/>
  <c r="CK318" i="23916"/>
  <c r="CL318" i="23916" s="1"/>
  <c r="CK328" i="23916"/>
  <c r="CK360" i="23916" s="1"/>
  <c r="CP317" i="23916"/>
  <c r="CO318" i="23916"/>
  <c r="CO328" i="23916"/>
  <c r="CO360" i="23916" s="1"/>
  <c r="GE15" i="23916"/>
  <c r="CJ317" i="23916"/>
  <c r="CI318" i="23916"/>
  <c r="CJ318" i="23916" s="1"/>
  <c r="CI328" i="23916"/>
  <c r="CI360" i="23916" s="1"/>
  <c r="EM456" i="23916"/>
  <c r="EN383" i="23916"/>
  <c r="EM16" i="23916"/>
  <c r="EN16" i="23916" s="1"/>
  <c r="GG15" i="23916"/>
  <c r="CR317" i="23916"/>
  <c r="DV317" i="23916"/>
  <c r="DU318" i="23916"/>
  <c r="DU328" i="23916"/>
  <c r="DR16" i="23916"/>
  <c r="ET232" i="23916"/>
  <c r="EU143" i="23916"/>
  <c r="EU79" i="23916"/>
  <c r="EV77" i="23916"/>
  <c r="GN455" i="23916"/>
  <c r="GN420" i="23916"/>
  <c r="GN383" i="23916"/>
  <c r="GO315" i="23916"/>
  <c r="DD317" i="23916"/>
  <c r="ED317" i="23916"/>
  <c r="EC318" i="23916"/>
  <c r="ED318" i="23916" s="1"/>
  <c r="EC328" i="23916"/>
  <c r="EQ295" i="23916"/>
  <c r="EP16" i="23916"/>
  <c r="FM365" i="23916"/>
  <c r="CT317" i="23916"/>
  <c r="CS318" i="23916"/>
  <c r="CS328" i="23916"/>
  <c r="CS360" i="23916" s="1"/>
  <c r="EV221" i="23916"/>
  <c r="EU219" i="23916"/>
  <c r="FU381" i="23916"/>
  <c r="CH317" i="23916"/>
  <c r="CG318" i="23916"/>
  <c r="FZ318" i="23916" s="1"/>
  <c r="CG328" i="23916"/>
  <c r="CG360" i="23916" s="1"/>
  <c r="CV16" i="23916"/>
  <c r="FY422" i="23916"/>
  <c r="DB317" i="23916"/>
  <c r="DA318" i="23916"/>
  <c r="DB318" i="23916" s="1"/>
  <c r="DA328" i="23916"/>
  <c r="DA360" i="23916" s="1"/>
  <c r="GR269" i="23916"/>
  <c r="GS269" i="23916" s="1"/>
  <c r="GS243" i="23916"/>
  <c r="GR244" i="23916"/>
  <c r="EU136" i="23916"/>
  <c r="EU111" i="23916"/>
  <c r="EV111" i="23916" s="1"/>
  <c r="EV65" i="23916"/>
  <c r="EU74" i="23916"/>
  <c r="EU104" i="23916" s="1"/>
  <c r="EV104" i="23916" s="1"/>
  <c r="DJ317" i="23916"/>
  <c r="DI318" i="23916"/>
  <c r="DI328" i="23916"/>
  <c r="DI360" i="23916" s="1"/>
  <c r="EN385" i="23916"/>
  <c r="EM317" i="23916"/>
  <c r="EM17" i="23916"/>
  <c r="EN17" i="23916" s="1"/>
  <c r="FI422" i="23916"/>
  <c r="GJ456" i="23916"/>
  <c r="GK383" i="23916"/>
  <c r="GJ16" i="23916"/>
  <c r="GK16" i="23916" s="1"/>
  <c r="ES169" i="23916"/>
  <c r="ET169" i="23916" s="1"/>
  <c r="ES180" i="23916"/>
  <c r="ET168" i="23916"/>
  <c r="BR317" i="23916"/>
  <c r="BQ318" i="23916"/>
  <c r="BR318" i="23916" s="1"/>
  <c r="BQ328" i="23916"/>
  <c r="BQ360" i="23916" s="1"/>
  <c r="GB459" i="23916"/>
  <c r="GC381" i="23916"/>
  <c r="EQ271" i="23916"/>
  <c r="ER259" i="23916"/>
  <c r="EQ260" i="23916"/>
  <c r="ER260" i="23916" s="1"/>
  <c r="GD459" i="23916"/>
  <c r="GE381" i="23916"/>
  <c r="CZ317" i="23916"/>
  <c r="CY318" i="23916"/>
  <c r="CZ318" i="23916" s="1"/>
  <c r="CY328" i="23916"/>
  <c r="CY360" i="23916" s="1"/>
  <c r="BB317" i="23916"/>
  <c r="BA318" i="23916"/>
  <c r="BB318" i="23916" s="1"/>
  <c r="BA328" i="23916"/>
  <c r="BA360" i="23916" s="1"/>
  <c r="EH317" i="23916"/>
  <c r="EG318" i="23916"/>
  <c r="EG328" i="23916"/>
  <c r="FU423" i="23916"/>
  <c r="GN423" i="23916"/>
  <c r="GN422" i="23916"/>
  <c r="GN378" i="23916"/>
  <c r="GO326" i="23916"/>
  <c r="GN365" i="23916"/>
  <c r="DZ317" i="23916"/>
  <c r="DY318" i="23916"/>
  <c r="GJ318" i="23916" s="1"/>
  <c r="DY328" i="23916"/>
  <c r="EJ385" i="23916"/>
  <c r="EI317" i="23916"/>
  <c r="EI17" i="23916"/>
  <c r="ER268" i="23916"/>
  <c r="P381" i="23916"/>
  <c r="X381" i="23916"/>
  <c r="GL423" i="23916"/>
  <c r="GM423" i="23916" s="1"/>
  <c r="GL422" i="23916"/>
  <c r="GM422" i="23916" s="1"/>
  <c r="GL378" i="23916"/>
  <c r="GM378" i="23916" s="1"/>
  <c r="GM326" i="23916"/>
  <c r="GL365" i="23916"/>
  <c r="GM365" i="23916" s="1"/>
  <c r="DH318" i="23916"/>
  <c r="GE378" i="23916"/>
  <c r="DW360" i="23916"/>
  <c r="ET266" i="23916"/>
  <c r="EU144" i="23916"/>
  <c r="EV78" i="23916"/>
  <c r="EU466" i="23916"/>
  <c r="EV466" i="23916" s="1"/>
  <c r="EU283" i="23916"/>
  <c r="EU172" i="23916"/>
  <c r="EV131" i="23916"/>
  <c r="EU159" i="23916"/>
  <c r="EV159" i="23916" s="1"/>
  <c r="CF318" i="23916"/>
  <c r="FY423" i="23916"/>
  <c r="FI346" i="23916"/>
  <c r="EL17" i="23916"/>
  <c r="DT328" i="23916"/>
  <c r="DS360" i="23916"/>
  <c r="FU422" i="23916"/>
  <c r="DN317" i="23916"/>
  <c r="DM318" i="23916"/>
  <c r="DM328" i="23916"/>
  <c r="P378" i="23916"/>
  <c r="X378" i="23916"/>
  <c r="FY365" i="23916"/>
  <c r="GK346" i="23916"/>
  <c r="CX17" i="23916"/>
  <c r="FI365" i="23916"/>
  <c r="FI423" i="23916"/>
  <c r="GX448" i="23916"/>
  <c r="GZ374" i="23916"/>
  <c r="GY374" i="23916"/>
  <c r="GR290" i="23916"/>
  <c r="GS290" i="23916" s="1"/>
  <c r="GR178" i="23916"/>
  <c r="GS178" i="23916" s="1"/>
  <c r="GR156" i="23916"/>
  <c r="GS153" i="23916"/>
  <c r="BT318" i="23916"/>
  <c r="DN16" i="23916"/>
  <c r="GF456" i="23916"/>
  <c r="GG383" i="23916"/>
  <c r="GF16" i="23916"/>
  <c r="GG16" i="23916" s="1"/>
  <c r="EA459" i="23916"/>
  <c r="EA460" i="23916" s="1"/>
  <c r="EB381" i="23916"/>
  <c r="FU365" i="23916"/>
  <c r="EW208" i="23916"/>
  <c r="GP207" i="23916"/>
  <c r="EW220" i="23916"/>
  <c r="EX207" i="23916"/>
  <c r="BP317" i="23916"/>
  <c r="BO318" i="23916"/>
  <c r="BO328" i="23916"/>
  <c r="BO360" i="23916" s="1"/>
  <c r="GH459" i="23916"/>
  <c r="GI381" i="23916"/>
  <c r="GB456" i="23916"/>
  <c r="GC383" i="23916"/>
  <c r="GB16" i="23916"/>
  <c r="GC16" i="23916" s="1"/>
  <c r="GN511" i="23916"/>
  <c r="GN381" i="23916"/>
  <c r="GO377" i="23916"/>
  <c r="GN15" i="23916"/>
  <c r="GO15" i="23916" s="1"/>
  <c r="GN346" i="23916"/>
  <c r="GO346" i="23916" s="1"/>
  <c r="FQ422" i="23916"/>
  <c r="GL511" i="23916"/>
  <c r="GM377" i="23916"/>
  <c r="GL381" i="23916"/>
  <c r="GL15" i="23916"/>
  <c r="GM15" i="23916" s="1"/>
  <c r="GL346" i="23916"/>
  <c r="GM346" i="23916" s="1"/>
  <c r="CN317" i="23916"/>
  <c r="CM318" i="23916"/>
  <c r="CM328" i="23916"/>
  <c r="CM360" i="23916" s="1"/>
  <c r="DH317" i="23916"/>
  <c r="GE365" i="23916"/>
  <c r="GE422" i="23916"/>
  <c r="CP409" i="23916"/>
  <c r="CX409" i="23916"/>
  <c r="DZ16" i="23916"/>
  <c r="EU163" i="23916"/>
  <c r="EU117" i="23916"/>
  <c r="EV117" i="23916" s="1"/>
  <c r="EV100" i="23916"/>
  <c r="EU102" i="23916"/>
  <c r="EU106" i="23916"/>
  <c r="EI456" i="23916"/>
  <c r="EJ383" i="23916"/>
  <c r="EI16" i="23916"/>
  <c r="AZ317" i="23916"/>
  <c r="AY318" i="23916"/>
  <c r="BH318" i="23916" s="1"/>
  <c r="AY328" i="23916"/>
  <c r="AY360" i="23916" s="1"/>
  <c r="DH17" i="23916"/>
  <c r="ET173" i="23916"/>
  <c r="DX17" i="23916"/>
  <c r="EL317" i="23916"/>
  <c r="EK318" i="23916"/>
  <c r="EL318" i="23916" s="1"/>
  <c r="EK328" i="23916"/>
  <c r="GL455" i="23916"/>
  <c r="GL420" i="23916"/>
  <c r="GM420" i="23916" s="1"/>
  <c r="GL383" i="23916"/>
  <c r="GM315" i="23916"/>
  <c r="FU378" i="23916"/>
  <c r="DT318" i="23916"/>
  <c r="ES286" i="23916"/>
  <c r="EV390" i="23916"/>
  <c r="EU393" i="23916"/>
  <c r="EU323" i="23916"/>
  <c r="P422" i="23916"/>
  <c r="X422" i="23916"/>
  <c r="FT318" i="23916"/>
  <c r="DD17" i="23916"/>
  <c r="FV456" i="23916"/>
  <c r="FW383" i="23916"/>
  <c r="GK15" i="23916"/>
  <c r="DF317" i="23916"/>
  <c r="DE318" i="23916"/>
  <c r="DE328" i="23916"/>
  <c r="DE360" i="23916" s="1"/>
  <c r="CX317" i="23916"/>
  <c r="CW318" i="23916"/>
  <c r="CX318" i="23916" s="1"/>
  <c r="CW328" i="23916"/>
  <c r="CW360" i="23916" s="1"/>
  <c r="GP51" i="23916"/>
  <c r="EW52" i="23916"/>
  <c r="EW66" i="23916"/>
  <c r="EX51" i="23916"/>
  <c r="DV16" i="23916"/>
  <c r="FU346" i="23916"/>
  <c r="GD456" i="23916"/>
  <c r="GE383" i="23916"/>
  <c r="GD16" i="23916"/>
  <c r="EP317" i="23916"/>
  <c r="EO318" i="23916"/>
  <c r="EP318" i="23916" s="1"/>
  <c r="EO328" i="23916"/>
  <c r="FY378" i="23916"/>
  <c r="GE346" i="23916"/>
  <c r="EF317" i="23916"/>
  <c r="EE318" i="23916"/>
  <c r="EF318" i="23916" s="1"/>
  <c r="EE328" i="23916"/>
  <c r="ES118" i="23916"/>
  <c r="ET118" i="23916" s="1"/>
  <c r="ES107" i="23916"/>
  <c r="ET107" i="23916" s="1"/>
  <c r="ET106" i="23916"/>
  <c r="FK381" i="23916"/>
  <c r="EI459" i="23916"/>
  <c r="EI460" i="23916" s="1"/>
  <c r="EK460" i="23916" s="1"/>
  <c r="EM460" i="23916" s="1"/>
  <c r="EO460" i="23916" s="1"/>
  <c r="EJ381" i="23916"/>
  <c r="CR318" i="23916"/>
  <c r="P346" i="23916"/>
  <c r="X346" i="23916"/>
  <c r="DP317" i="23916"/>
  <c r="DO318" i="23916"/>
  <c r="DP318" i="23916" s="1"/>
  <c r="DO328" i="23916"/>
  <c r="DJ16" i="23916"/>
  <c r="GE423" i="23916"/>
  <c r="ES177" i="23916"/>
  <c r="ES150" i="23916"/>
  <c r="ET150" i="23916" s="1"/>
  <c r="ET145" i="23916"/>
  <c r="BV317" i="23916"/>
  <c r="BU318" i="23916"/>
  <c r="BV318" i="23916" s="1"/>
  <c r="BU328" i="23916"/>
  <c r="BU360" i="23916" s="1"/>
  <c r="DX317" i="23916"/>
  <c r="ES233" i="23916"/>
  <c r="ET231" i="23916"/>
  <c r="ES270" i="23916"/>
  <c r="ES259" i="23916"/>
  <c r="ES255" i="23916"/>
  <c r="ET255" i="23916" s="1"/>
  <c r="ET254" i="23916"/>
  <c r="ES257" i="23916"/>
  <c r="ET257" i="23916" s="1"/>
  <c r="FQ378" i="23916"/>
  <c r="EU465" i="23916"/>
  <c r="EV465" i="23916" s="1"/>
  <c r="EU263" i="23916"/>
  <c r="EV214" i="23916"/>
  <c r="EU250" i="23916"/>
  <c r="EV250" i="23916" s="1"/>
  <c r="DD318" i="23916"/>
  <c r="GF318" i="23916"/>
  <c r="ES175" i="23916"/>
  <c r="ET140" i="23916"/>
  <c r="ES160" i="23916"/>
  <c r="ET160" i="23916" s="1"/>
  <c r="BZ317" i="23916"/>
  <c r="BY318" i="23916"/>
  <c r="BZ318" i="23916" s="1"/>
  <c r="BY328" i="23916"/>
  <c r="BY360" i="23916" s="1"/>
  <c r="ED17" i="23916"/>
  <c r="GZ347" i="23916"/>
  <c r="GY347" i="23916"/>
  <c r="DR317" i="23916"/>
  <c r="DQ318" i="23916"/>
  <c r="DR318" i="23916" s="1"/>
  <c r="DQ328" i="23916"/>
  <c r="EA456" i="23916"/>
  <c r="EB383" i="23916"/>
  <c r="EA16" i="23916"/>
  <c r="EB16" i="23916" s="1"/>
  <c r="GV94" i="23916"/>
  <c r="GW94" i="23916" s="1"/>
  <c r="GX93" i="23916"/>
  <c r="GW93" i="23916"/>
  <c r="DX16" i="23916"/>
  <c r="FM423" i="23916"/>
  <c r="FV459" i="23916"/>
  <c r="FW381" i="23916"/>
  <c r="BX318" i="23916"/>
  <c r="P365" i="23916"/>
  <c r="X365" i="23916"/>
  <c r="P423" i="23916"/>
  <c r="X423" i="23916"/>
  <c r="BH317" i="23916"/>
  <c r="DB17" i="23916"/>
  <c r="GT248" i="23916"/>
  <c r="GU248" i="23916" s="1"/>
  <c r="GV247" i="23916"/>
  <c r="GU247" i="23916"/>
  <c r="GJ459" i="23916"/>
  <c r="GJ460" i="23916" s="1"/>
  <c r="GL460" i="23916" s="1"/>
  <c r="GN460" i="23916" s="1"/>
  <c r="GK381" i="23916"/>
  <c r="DJ17" i="23916"/>
  <c r="EQ186" i="23916"/>
  <c r="ER182" i="23916"/>
  <c r="EQ183" i="23916"/>
  <c r="ER183" i="23916" s="1"/>
  <c r="EQ7" i="23916"/>
  <c r="EM459" i="23916"/>
  <c r="EN381" i="23916"/>
  <c r="DH16" i="23916"/>
  <c r="GR154" i="23916"/>
  <c r="GR91" i="23916"/>
  <c r="GS91" i="23916" s="1"/>
  <c r="GS90" i="23916"/>
  <c r="GT89" i="23916"/>
  <c r="GT90" i="23916" s="1"/>
  <c r="DL318" i="23916"/>
  <c r="EB385" i="23916"/>
  <c r="EA317" i="23916"/>
  <c r="EA17" i="23916"/>
  <c r="EB17" i="23916" s="1"/>
  <c r="EH318" i="23916" l="1"/>
  <c r="DV318" i="23916"/>
  <c r="GH318" i="23916"/>
  <c r="GK318" i="23916" s="1"/>
  <c r="FZ385" i="23916"/>
  <c r="FZ317" i="23916"/>
  <c r="ES182" i="23916"/>
  <c r="ET175" i="23916"/>
  <c r="EV323" i="23916"/>
  <c r="EU325" i="23916"/>
  <c r="EV325" i="23916" s="1"/>
  <c r="GL456" i="23916"/>
  <c r="GM383" i="23916"/>
  <c r="GL16" i="23916"/>
  <c r="GM16" i="23916" s="1"/>
  <c r="GR391" i="23916"/>
  <c r="GS154" i="23916"/>
  <c r="EQ451" i="23916"/>
  <c r="EQ304" i="23916"/>
  <c r="ER186" i="23916"/>
  <c r="EQ187" i="23916"/>
  <c r="ER187" i="23916" s="1"/>
  <c r="GF385" i="23916"/>
  <c r="GF317" i="23916"/>
  <c r="ES271" i="23916"/>
  <c r="ES260" i="23916"/>
  <c r="ET260" i="23916" s="1"/>
  <c r="ET259" i="23916"/>
  <c r="ES268" i="23916"/>
  <c r="ES239" i="23916"/>
  <c r="ET239" i="23916" s="1"/>
  <c r="ES240" i="23916"/>
  <c r="ET233" i="23916"/>
  <c r="ET177" i="23916"/>
  <c r="DP328" i="23916"/>
  <c r="DO360" i="23916"/>
  <c r="EF328" i="23916"/>
  <c r="EE360" i="23916"/>
  <c r="GE16" i="23916"/>
  <c r="GP52" i="23916"/>
  <c r="GQ52" i="23916" s="1"/>
  <c r="GQ51" i="23916"/>
  <c r="GP50" i="23916"/>
  <c r="GR48" i="23916"/>
  <c r="EU395" i="23916"/>
  <c r="EV395" i="23916" s="1"/>
  <c r="EV393" i="23916"/>
  <c r="EJ16" i="23916"/>
  <c r="EX220" i="23916"/>
  <c r="GP220" i="23916"/>
  <c r="EW221" i="23916"/>
  <c r="GS156" i="23916"/>
  <c r="GR157" i="23916"/>
  <c r="GS157" i="23916" s="1"/>
  <c r="DN328" i="23916"/>
  <c r="DM360" i="23916"/>
  <c r="DX328" i="23916"/>
  <c r="DZ328" i="23916"/>
  <c r="DY360" i="23916"/>
  <c r="GO423" i="23916"/>
  <c r="DJ318" i="23916"/>
  <c r="GN456" i="23916"/>
  <c r="GO383" i="23916"/>
  <c r="GN16" i="23916"/>
  <c r="GO16" i="23916" s="1"/>
  <c r="GT154" i="23916"/>
  <c r="GT91" i="23916"/>
  <c r="GU91" i="23916" s="1"/>
  <c r="GV89" i="23916"/>
  <c r="GV90" i="23916" s="1"/>
  <c r="GU90" i="23916"/>
  <c r="FT385" i="23916"/>
  <c r="FT317" i="23916"/>
  <c r="GJ385" i="23916"/>
  <c r="GJ317" i="23916"/>
  <c r="EB317" i="23916"/>
  <c r="EA318" i="23916"/>
  <c r="EA328" i="23916"/>
  <c r="GT153" i="23916"/>
  <c r="GT116" i="23916"/>
  <c r="GU116" i="23916" s="1"/>
  <c r="GU89" i="23916"/>
  <c r="ER7" i="23916"/>
  <c r="GZ93" i="23916"/>
  <c r="GY93" i="23916"/>
  <c r="GX94" i="23916"/>
  <c r="GX247" i="23916"/>
  <c r="GW247" i="23916"/>
  <c r="GV248" i="23916"/>
  <c r="GW248" i="23916" s="1"/>
  <c r="FX318" i="23916"/>
  <c r="GA318" i="23916" s="1"/>
  <c r="DR328" i="23916"/>
  <c r="DQ360" i="23916"/>
  <c r="EV263" i="23916"/>
  <c r="ET270" i="23916"/>
  <c r="ES289" i="23916"/>
  <c r="EP328" i="23916"/>
  <c r="EO360" i="23916"/>
  <c r="DF318" i="23916"/>
  <c r="EV106" i="23916"/>
  <c r="EU118" i="23916"/>
  <c r="EV118" i="23916" s="1"/>
  <c r="EU107" i="23916"/>
  <c r="EV107" i="23916" s="1"/>
  <c r="EU165" i="23916"/>
  <c r="EV165" i="23916" s="1"/>
  <c r="EU179" i="23916"/>
  <c r="EV179" i="23916" s="1"/>
  <c r="EV163" i="23916"/>
  <c r="DX318" i="23916"/>
  <c r="GN459" i="23916"/>
  <c r="GN421" i="23916" s="1"/>
  <c r="GO381" i="23916"/>
  <c r="BP318" i="23916"/>
  <c r="FV318" i="23916"/>
  <c r="GR204" i="23916"/>
  <c r="GQ207" i="23916"/>
  <c r="GP206" i="23916"/>
  <c r="DN318" i="23916"/>
  <c r="EJ17" i="23916"/>
  <c r="DZ318" i="23916"/>
  <c r="EN317" i="23916"/>
  <c r="EM318" i="23916"/>
  <c r="EN318" i="23916" s="1"/>
  <c r="EM328" i="23916"/>
  <c r="CT318" i="23916"/>
  <c r="ER295" i="23916"/>
  <c r="GO420" i="23916"/>
  <c r="EU115" i="23916"/>
  <c r="EV115" i="23916" s="1"/>
  <c r="EV79" i="23916"/>
  <c r="EU86" i="23916"/>
  <c r="EU85" i="23916"/>
  <c r="EV85" i="23916" s="1"/>
  <c r="BJ318" i="23916"/>
  <c r="EW138" i="23916"/>
  <c r="EX138" i="23916" s="1"/>
  <c r="GP66" i="23916"/>
  <c r="EX66" i="23916"/>
  <c r="EW67" i="23916"/>
  <c r="ET286" i="23916"/>
  <c r="EL328" i="23916"/>
  <c r="EK360" i="23916"/>
  <c r="AZ318" i="23916"/>
  <c r="FR318" i="23916"/>
  <c r="EU483" i="23916"/>
  <c r="EV102" i="23916"/>
  <c r="EU103" i="23916"/>
  <c r="EV103" i="23916" s="1"/>
  <c r="CN318" i="23916"/>
  <c r="GB318" i="23916"/>
  <c r="GL459" i="23916"/>
  <c r="GL421" i="23916" s="1"/>
  <c r="GM381" i="23916"/>
  <c r="EX208" i="23916"/>
  <c r="EW214" i="23916"/>
  <c r="GP208" i="23916"/>
  <c r="GQ208" i="23916" s="1"/>
  <c r="CD318" i="23916"/>
  <c r="EV172" i="23916"/>
  <c r="EJ317" i="23916"/>
  <c r="EI318" i="23916"/>
  <c r="EI328" i="23916"/>
  <c r="GO378" i="23916"/>
  <c r="EH328" i="23916"/>
  <c r="EG360" i="23916"/>
  <c r="ET180" i="23916"/>
  <c r="EU284" i="23916"/>
  <c r="EV284" i="23916" s="1"/>
  <c r="EU173" i="23916"/>
  <c r="EU137" i="23916"/>
  <c r="EV137" i="23916" s="1"/>
  <c r="EV136" i="23916"/>
  <c r="EU140" i="23916"/>
  <c r="EU148" i="23916" s="1"/>
  <c r="EV148" i="23916" s="1"/>
  <c r="EU264" i="23916"/>
  <c r="EV219" i="23916"/>
  <c r="EU228" i="23916"/>
  <c r="ED328" i="23916"/>
  <c r="EC360" i="23916"/>
  <c r="GI16" i="23916"/>
  <c r="EU145" i="23916"/>
  <c r="EV143" i="23916"/>
  <c r="DV328" i="23916"/>
  <c r="DU360" i="23916"/>
  <c r="CV318" i="23916"/>
  <c r="GD318" i="23916"/>
  <c r="GH385" i="23916"/>
  <c r="GI318" i="23916"/>
  <c r="GH317" i="23916"/>
  <c r="EX52" i="23916"/>
  <c r="EW59" i="23916"/>
  <c r="EU467" i="23916"/>
  <c r="EV467" i="23916" s="1"/>
  <c r="EV283" i="23916"/>
  <c r="EU286" i="23916"/>
  <c r="EV144" i="23916"/>
  <c r="GO365" i="23916"/>
  <c r="GO422" i="23916"/>
  <c r="ER271" i="23916"/>
  <c r="EQ273" i="23916"/>
  <c r="EU120" i="23916"/>
  <c r="EU113" i="23916"/>
  <c r="EV113" i="23916" s="1"/>
  <c r="EV74" i="23916"/>
  <c r="GR245" i="23916"/>
  <c r="GS245" i="23916" s="1"/>
  <c r="GT243" i="23916"/>
  <c r="GT244" i="23916" s="1"/>
  <c r="GS244" i="23916"/>
  <c r="CH318" i="23916"/>
  <c r="CP318" i="23916"/>
  <c r="GJ262" i="24040"/>
  <c r="GI262" i="24040"/>
  <c r="GJ261" i="24040"/>
  <c r="GI261" i="24040"/>
  <c r="GJ194" i="24040"/>
  <c r="GI194" i="24040"/>
  <c r="GJ193" i="24040"/>
  <c r="GI193" i="24040"/>
  <c r="GJ134" i="24040"/>
  <c r="GI134" i="24040"/>
  <c r="GJ133" i="24040"/>
  <c r="GI133" i="24040"/>
  <c r="GI38" i="24040"/>
  <c r="GJ5" i="24040"/>
  <c r="GJ143" i="24040" s="1"/>
  <c r="GI5" i="24040"/>
  <c r="GI229" i="24040" s="1"/>
  <c r="EN279" i="24040"/>
  <c r="EL279" i="24040"/>
  <c r="EJ279" i="24040"/>
  <c r="EH279" i="24040"/>
  <c r="EN274" i="24040"/>
  <c r="EL274" i="24040"/>
  <c r="EJ274" i="24040"/>
  <c r="EH274" i="24040"/>
  <c r="EN273" i="24040"/>
  <c r="EL273" i="24040"/>
  <c r="EJ273" i="24040"/>
  <c r="EH273" i="24040"/>
  <c r="EN262" i="24040"/>
  <c r="EL262" i="24040"/>
  <c r="EJ262" i="24040"/>
  <c r="EH262" i="24040"/>
  <c r="EN261" i="24040"/>
  <c r="EL261" i="24040"/>
  <c r="EJ261" i="24040"/>
  <c r="EH261" i="24040"/>
  <c r="EN255" i="24040"/>
  <c r="EL255" i="24040"/>
  <c r="EJ255" i="24040"/>
  <c r="EH255" i="24040"/>
  <c r="EN194" i="24040"/>
  <c r="EL194" i="24040"/>
  <c r="EJ194" i="24040"/>
  <c r="EH194" i="24040"/>
  <c r="EN193" i="24040"/>
  <c r="EL193" i="24040"/>
  <c r="EJ193" i="24040"/>
  <c r="EH193" i="24040"/>
  <c r="EN192" i="24040"/>
  <c r="EL192" i="24040"/>
  <c r="EJ192" i="24040"/>
  <c r="EH192" i="24040"/>
  <c r="EJ158" i="24040"/>
  <c r="EH158" i="24040"/>
  <c r="EN157" i="24040"/>
  <c r="EL157" i="24040"/>
  <c r="EJ157" i="24040"/>
  <c r="EH157" i="24040"/>
  <c r="EN151" i="24040"/>
  <c r="EL151" i="24040"/>
  <c r="EJ151" i="24040"/>
  <c r="EH151" i="24040"/>
  <c r="EN146" i="24040"/>
  <c r="EL146" i="24040"/>
  <c r="EJ146" i="24040"/>
  <c r="EH146" i="24040"/>
  <c r="EN145" i="24040"/>
  <c r="EL145" i="24040"/>
  <c r="EJ145" i="24040"/>
  <c r="EH145" i="24040"/>
  <c r="EN134" i="24040"/>
  <c r="EL134" i="24040"/>
  <c r="EJ134" i="24040"/>
  <c r="EH134" i="24040"/>
  <c r="EN133" i="24040"/>
  <c r="EL133" i="24040"/>
  <c r="EJ133" i="24040"/>
  <c r="EH133" i="24040"/>
  <c r="EN132" i="24040"/>
  <c r="EL132" i="24040"/>
  <c r="EJ132" i="24040"/>
  <c r="EH132" i="24040"/>
  <c r="EN38" i="24040"/>
  <c r="EL38" i="24040"/>
  <c r="EJ38" i="24040"/>
  <c r="EH38" i="24040"/>
  <c r="EH27" i="24040"/>
  <c r="EN23" i="24040"/>
  <c r="EL23" i="24040"/>
  <c r="EJ23" i="24040"/>
  <c r="EH23" i="24040"/>
  <c r="EO5" i="24040"/>
  <c r="EO271" i="24040" s="1"/>
  <c r="EN5" i="24040"/>
  <c r="EN271" i="24040" s="1"/>
  <c r="EM5" i="24040"/>
  <c r="EM271" i="24040" s="1"/>
  <c r="EL5" i="24040"/>
  <c r="EL271" i="24040" s="1"/>
  <c r="EK5" i="24040"/>
  <c r="EK271" i="24040" s="1"/>
  <c r="EJ5" i="24040"/>
  <c r="EJ271" i="24040" s="1"/>
  <c r="EI5" i="24040"/>
  <c r="EI271" i="24040" s="1"/>
  <c r="EH5" i="24040"/>
  <c r="EH271" i="24040" s="1"/>
  <c r="EO23" i="24040"/>
  <c r="EO274" i="24040"/>
  <c r="EO262" i="24040"/>
  <c r="EO261" i="24040"/>
  <c r="EO157" i="24040"/>
  <c r="EO146" i="24040"/>
  <c r="EO194" i="24040"/>
  <c r="EO145" i="23917"/>
  <c r="EO192" i="24040"/>
  <c r="EO4" i="24040"/>
  <c r="EO270" i="24040" s="1"/>
  <c r="EO3" i="24040"/>
  <c r="EO269" i="24040" s="1"/>
  <c r="EN296" i="23917"/>
  <c r="EL296" i="23917"/>
  <c r="EJ296" i="23917"/>
  <c r="EH296" i="23917"/>
  <c r="EO291" i="23917"/>
  <c r="EN291" i="23917"/>
  <c r="EL291" i="23917"/>
  <c r="EJ291" i="23917"/>
  <c r="EH291" i="23917"/>
  <c r="EN290" i="23917"/>
  <c r="EL290" i="23917"/>
  <c r="EJ290" i="23917"/>
  <c r="EH290" i="23917"/>
  <c r="EO278" i="23917"/>
  <c r="EN278" i="23917"/>
  <c r="EL278" i="23917"/>
  <c r="EJ278" i="23917"/>
  <c r="EH278" i="23917"/>
  <c r="EO277" i="23917"/>
  <c r="EN277" i="23917"/>
  <c r="EL277" i="23917"/>
  <c r="EJ277" i="23917"/>
  <c r="EH277" i="23917"/>
  <c r="EN271" i="23917"/>
  <c r="EL271" i="23917"/>
  <c r="EJ271" i="23917"/>
  <c r="EH271" i="23917"/>
  <c r="EO208" i="23917"/>
  <c r="EN208" i="23917"/>
  <c r="EL208" i="23917"/>
  <c r="EJ208" i="23917"/>
  <c r="EH208" i="23917"/>
  <c r="EN207" i="23917"/>
  <c r="EL207" i="23917"/>
  <c r="EJ207" i="23917"/>
  <c r="EH207" i="23917"/>
  <c r="EO206" i="23917"/>
  <c r="EN206" i="23917"/>
  <c r="EL206" i="23917"/>
  <c r="EJ206" i="23917"/>
  <c r="EH206" i="23917"/>
  <c r="EJ171" i="23917"/>
  <c r="EH171" i="23917"/>
  <c r="EO170" i="23917"/>
  <c r="EN170" i="23917"/>
  <c r="EL170" i="23917"/>
  <c r="EJ170" i="23917"/>
  <c r="EH170" i="23917"/>
  <c r="EN164" i="23917"/>
  <c r="EL164" i="23917"/>
  <c r="EJ164" i="23917"/>
  <c r="EH164" i="23917"/>
  <c r="EO159" i="23917"/>
  <c r="EN159" i="23917"/>
  <c r="EL159" i="23917"/>
  <c r="EJ159" i="23917"/>
  <c r="EH159" i="23917"/>
  <c r="EN158" i="23917"/>
  <c r="EL158" i="23917"/>
  <c r="EJ158" i="23917"/>
  <c r="EH158" i="23917"/>
  <c r="EO146" i="23917"/>
  <c r="EN146" i="23917"/>
  <c r="EL146" i="23917"/>
  <c r="EJ146" i="23917"/>
  <c r="EH146" i="23917"/>
  <c r="EN145" i="23917"/>
  <c r="EL145" i="23917"/>
  <c r="EJ145" i="23917"/>
  <c r="EH145" i="23917"/>
  <c r="EO144" i="23917"/>
  <c r="EN144" i="23917"/>
  <c r="EL144" i="23917"/>
  <c r="EJ144" i="23917"/>
  <c r="EH144" i="23917"/>
  <c r="EN48" i="23917"/>
  <c r="EL48" i="23917"/>
  <c r="EJ48" i="23917"/>
  <c r="EH48" i="23917"/>
  <c r="EH32" i="23917"/>
  <c r="EO25" i="23917"/>
  <c r="EN25" i="23917"/>
  <c r="EL25" i="23917"/>
  <c r="EJ25" i="23917"/>
  <c r="EH25" i="23917"/>
  <c r="EO5" i="23917"/>
  <c r="EO287" i="23917" s="1"/>
  <c r="EN5" i="23917"/>
  <c r="EN287" i="23917" s="1"/>
  <c r="EM5" i="23917"/>
  <c r="EM244" i="23917" s="1"/>
  <c r="EL5" i="23917"/>
  <c r="EL287" i="23917" s="1"/>
  <c r="EK5" i="23917"/>
  <c r="EK287" i="23917" s="1"/>
  <c r="EJ5" i="23917"/>
  <c r="EJ287" i="23917" s="1"/>
  <c r="EI5" i="23917"/>
  <c r="EI287" i="23917" s="1"/>
  <c r="EH5" i="23917"/>
  <c r="EH287" i="23917" s="1"/>
  <c r="EO4" i="23917"/>
  <c r="EO286" i="23917" s="1"/>
  <c r="EO3" i="23917"/>
  <c r="EO285" i="23917" s="1"/>
  <c r="GJ278" i="23917"/>
  <c r="GJ277" i="23917"/>
  <c r="GJ208" i="23917"/>
  <c r="GI208" i="23917"/>
  <c r="GJ207" i="23917"/>
  <c r="GI207" i="23917"/>
  <c r="GJ146" i="23917"/>
  <c r="GI146" i="23917"/>
  <c r="GJ145" i="23917"/>
  <c r="GI145" i="23917"/>
  <c r="GI48" i="23917"/>
  <c r="GJ5" i="23917"/>
  <c r="GJ155" i="23917" s="1"/>
  <c r="GI5" i="23917"/>
  <c r="GI244" i="23917" s="1"/>
  <c r="EW390" i="23916" l="1"/>
  <c r="GP390" i="23916" s="1"/>
  <c r="GQ390" i="23916" s="1"/>
  <c r="EQ277" i="23916"/>
  <c r="EQ274" i="23916"/>
  <c r="ER274" i="23916" s="1"/>
  <c r="ER273" i="23916"/>
  <c r="EQ8" i="23916"/>
  <c r="GU244" i="23916"/>
  <c r="GT245" i="23916"/>
  <c r="GU245" i="23916" s="1"/>
  <c r="GV243" i="23916"/>
  <c r="GV244" i="23916" s="1"/>
  <c r="EU177" i="23916"/>
  <c r="EU150" i="23916"/>
  <c r="EV150" i="23916" s="1"/>
  <c r="EV145" i="23916"/>
  <c r="EV264" i="23916"/>
  <c r="EJ328" i="23916"/>
  <c r="EI360" i="23916"/>
  <c r="FR385" i="23916"/>
  <c r="FS385" i="23916" s="1"/>
  <c r="FS318" i="23916"/>
  <c r="FR317" i="23916"/>
  <c r="GP138" i="23916"/>
  <c r="GQ138" i="23916" s="1"/>
  <c r="GQ66" i="23916"/>
  <c r="FV385" i="23916"/>
  <c r="FW385" i="23916" s="1"/>
  <c r="FW318" i="23916"/>
  <c r="FV317" i="23916"/>
  <c r="GZ247" i="23916"/>
  <c r="GX248" i="23916"/>
  <c r="GY247" i="23916"/>
  <c r="EB328" i="23916"/>
  <c r="EA360" i="23916"/>
  <c r="FU385" i="23916"/>
  <c r="GV153" i="23916"/>
  <c r="GV116" i="23916"/>
  <c r="GW116" i="23916" s="1"/>
  <c r="GW89" i="23916"/>
  <c r="GQ220" i="23916"/>
  <c r="GP54" i="23916"/>
  <c r="GQ50" i="23916"/>
  <c r="ET271" i="23916"/>
  <c r="ES273" i="23916"/>
  <c r="ET182" i="23916"/>
  <c r="ES183" i="23916"/>
  <c r="ET183" i="23916" s="1"/>
  <c r="ES186" i="23916"/>
  <c r="ES7" i="23916"/>
  <c r="GT269" i="23916"/>
  <c r="GU269" i="23916" s="1"/>
  <c r="GU243" i="23916"/>
  <c r="EV120" i="23916"/>
  <c r="EU121" i="23916"/>
  <c r="EV121" i="23916" s="1"/>
  <c r="EU149" i="23916"/>
  <c r="EV149" i="23916" s="1"/>
  <c r="EW131" i="23916"/>
  <c r="EW100" i="23916"/>
  <c r="EW132" i="23916"/>
  <c r="EX132" i="23916" s="1"/>
  <c r="EW77" i="23916"/>
  <c r="EW110" i="23916"/>
  <c r="EX110" i="23916" s="1"/>
  <c r="EX59" i="23916"/>
  <c r="EW78" i="23916"/>
  <c r="GP59" i="23916"/>
  <c r="GI385" i="23916"/>
  <c r="GH17" i="23916"/>
  <c r="EV173" i="23916"/>
  <c r="EJ318" i="23916"/>
  <c r="GN318" i="23916"/>
  <c r="GQ206" i="23916"/>
  <c r="GP210" i="23916"/>
  <c r="FX385" i="23916"/>
  <c r="FY318" i="23916"/>
  <c r="FX317" i="23916"/>
  <c r="GZ94" i="23916"/>
  <c r="GY94" i="23916"/>
  <c r="EB318" i="23916"/>
  <c r="GL318" i="23916"/>
  <c r="GK385" i="23916"/>
  <c r="GJ17" i="23916"/>
  <c r="ET268" i="23916"/>
  <c r="GF328" i="23916"/>
  <c r="GF360" i="23916" s="1"/>
  <c r="GS391" i="23916"/>
  <c r="GR292" i="23916"/>
  <c r="GA317" i="23916"/>
  <c r="FZ328" i="23916"/>
  <c r="FZ360" i="23916" s="1"/>
  <c r="EV286" i="23916"/>
  <c r="GD385" i="23916"/>
  <c r="GE318" i="23916"/>
  <c r="GD317" i="23916"/>
  <c r="GG317" i="23916" s="1"/>
  <c r="EU301" i="23916"/>
  <c r="EV301" i="23916" s="1"/>
  <c r="EU266" i="23916"/>
  <c r="EV228" i="23916"/>
  <c r="EU232" i="23916"/>
  <c r="EU254" i="23916"/>
  <c r="EU231" i="23916"/>
  <c r="EU251" i="23916"/>
  <c r="EV251" i="23916" s="1"/>
  <c r="EU175" i="23916"/>
  <c r="EV140" i="23916"/>
  <c r="EU160" i="23916"/>
  <c r="EV160" i="23916" s="1"/>
  <c r="EW65" i="23916"/>
  <c r="EX67" i="23916"/>
  <c r="GP67" i="23916"/>
  <c r="GQ67" i="23916" s="1"/>
  <c r="EU166" i="23916"/>
  <c r="EV166" i="23916" s="1"/>
  <c r="ET289" i="23916"/>
  <c r="ES293" i="23916"/>
  <c r="FU317" i="23916"/>
  <c r="FT328" i="23916"/>
  <c r="FT360" i="23916" s="1"/>
  <c r="GT391" i="23916"/>
  <c r="GU154" i="23916"/>
  <c r="EW393" i="23916"/>
  <c r="EX390" i="23916"/>
  <c r="EW323" i="23916"/>
  <c r="GG318" i="23916"/>
  <c r="ER304" i="23916"/>
  <c r="GI317" i="23916"/>
  <c r="GH328" i="23916"/>
  <c r="EW465" i="23916"/>
  <c r="EX465" i="23916" s="1"/>
  <c r="EW263" i="23916"/>
  <c r="EX214" i="23916"/>
  <c r="EW250" i="23916"/>
  <c r="EX250" i="23916" s="1"/>
  <c r="GP214" i="23916"/>
  <c r="GB385" i="23916"/>
  <c r="GC318" i="23916"/>
  <c r="GB317" i="23916"/>
  <c r="EN328" i="23916"/>
  <c r="EM360" i="23916"/>
  <c r="GR207" i="23916"/>
  <c r="GR206" i="23916"/>
  <c r="GS206" i="23916" s="1"/>
  <c r="GS204" i="23916"/>
  <c r="EU168" i="23916"/>
  <c r="GT290" i="23916"/>
  <c r="GU290" i="23916" s="1"/>
  <c r="GU153" i="23916"/>
  <c r="GT178" i="23916"/>
  <c r="GU178" i="23916" s="1"/>
  <c r="GT156" i="23916"/>
  <c r="GK317" i="23916"/>
  <c r="GJ328" i="23916"/>
  <c r="FU318" i="23916"/>
  <c r="GV154" i="23916"/>
  <c r="GV91" i="23916"/>
  <c r="GW91" i="23916" s="1"/>
  <c r="GX90" i="23916"/>
  <c r="GW90" i="23916"/>
  <c r="GX89" i="23916"/>
  <c r="GP221" i="23916"/>
  <c r="GQ221" i="23916" s="1"/>
  <c r="EX221" i="23916"/>
  <c r="EW219" i="23916"/>
  <c r="GR50" i="23916"/>
  <c r="GS50" i="23916" s="1"/>
  <c r="GR51" i="23916"/>
  <c r="GS48" i="23916"/>
  <c r="GG385" i="23916"/>
  <c r="GF17" i="23916"/>
  <c r="GA385" i="23916"/>
  <c r="EL158" i="24040"/>
  <c r="EL171" i="23917"/>
  <c r="EO132" i="24040"/>
  <c r="EO134" i="24040"/>
  <c r="EO193" i="24040"/>
  <c r="EO207" i="23917"/>
  <c r="EO279" i="24040"/>
  <c r="EO296" i="23917"/>
  <c r="EO133" i="24040"/>
  <c r="GJ61" i="24040"/>
  <c r="GJ102" i="24040"/>
  <c r="GI169" i="24040"/>
  <c r="GJ229" i="24040"/>
  <c r="GI271" i="24040"/>
  <c r="GJ169" i="24040"/>
  <c r="GI203" i="24040"/>
  <c r="GJ271" i="24040"/>
  <c r="GI143" i="24040"/>
  <c r="GJ203" i="24040"/>
  <c r="GI61" i="24040"/>
  <c r="GI102" i="24040"/>
  <c r="EI61" i="24040"/>
  <c r="EI143" i="24040"/>
  <c r="EI169" i="24040"/>
  <c r="EM203" i="24040"/>
  <c r="EI229" i="24040"/>
  <c r="EH61" i="24040"/>
  <c r="EL61" i="24040"/>
  <c r="EH102" i="24040"/>
  <c r="EL102" i="24040"/>
  <c r="EH143" i="24040"/>
  <c r="EL143" i="24040"/>
  <c r="EH169" i="24040"/>
  <c r="EL169" i="24040"/>
  <c r="EH203" i="24040"/>
  <c r="EL203" i="24040"/>
  <c r="EH229" i="24040"/>
  <c r="EL229" i="24040"/>
  <c r="EI102" i="24040"/>
  <c r="EM143" i="24040"/>
  <c r="EM169" i="24040"/>
  <c r="EI203" i="24040"/>
  <c r="EJ61" i="24040"/>
  <c r="EN61" i="24040"/>
  <c r="EJ102" i="24040"/>
  <c r="EN102" i="24040"/>
  <c r="EJ143" i="24040"/>
  <c r="EN143" i="24040"/>
  <c r="EJ169" i="24040"/>
  <c r="EN169" i="24040"/>
  <c r="EJ203" i="24040"/>
  <c r="EN203" i="24040"/>
  <c r="EJ229" i="24040"/>
  <c r="EN229" i="24040"/>
  <c r="EM61" i="24040"/>
  <c r="EM102" i="24040"/>
  <c r="EM229" i="24040"/>
  <c r="EO59" i="24040"/>
  <c r="EO60" i="24040"/>
  <c r="EK61" i="24040"/>
  <c r="EO61" i="24040"/>
  <c r="EO100" i="24040"/>
  <c r="EO101" i="24040"/>
  <c r="EK102" i="24040"/>
  <c r="EO102" i="24040"/>
  <c r="EO141" i="24040"/>
  <c r="EO142" i="24040"/>
  <c r="EK143" i="24040"/>
  <c r="EO143" i="24040"/>
  <c r="EO167" i="24040"/>
  <c r="EO168" i="24040"/>
  <c r="EK169" i="24040"/>
  <c r="EO169" i="24040"/>
  <c r="EO201" i="24040"/>
  <c r="EO202" i="24040"/>
  <c r="EK203" i="24040"/>
  <c r="EO203" i="24040"/>
  <c r="EO227" i="24040"/>
  <c r="EO228" i="24040"/>
  <c r="EK229" i="24040"/>
  <c r="EO229" i="24040"/>
  <c r="EI72" i="23917"/>
  <c r="EM182" i="23917"/>
  <c r="EM217" i="23917"/>
  <c r="EI244" i="23917"/>
  <c r="EM287" i="23917"/>
  <c r="EH72" i="23917"/>
  <c r="EL72" i="23917"/>
  <c r="EH113" i="23917"/>
  <c r="EL113" i="23917"/>
  <c r="EH155" i="23917"/>
  <c r="EL155" i="23917"/>
  <c r="EH182" i="23917"/>
  <c r="EL182" i="23917"/>
  <c r="EH217" i="23917"/>
  <c r="EL217" i="23917"/>
  <c r="EH244" i="23917"/>
  <c r="EL244" i="23917"/>
  <c r="EM72" i="23917"/>
  <c r="EI113" i="23917"/>
  <c r="EM155" i="23917"/>
  <c r="EI217" i="23917"/>
  <c r="EJ72" i="23917"/>
  <c r="EN72" i="23917"/>
  <c r="EJ113" i="23917"/>
  <c r="EN113" i="23917"/>
  <c r="EJ155" i="23917"/>
  <c r="EN155" i="23917"/>
  <c r="EJ182" i="23917"/>
  <c r="EN182" i="23917"/>
  <c r="EJ217" i="23917"/>
  <c r="EN217" i="23917"/>
  <c r="EJ244" i="23917"/>
  <c r="EN244" i="23917"/>
  <c r="EM113" i="23917"/>
  <c r="EI155" i="23917"/>
  <c r="EI182" i="23917"/>
  <c r="EO70" i="23917"/>
  <c r="EO71" i="23917"/>
  <c r="EK72" i="23917"/>
  <c r="EO72" i="23917"/>
  <c r="EO111" i="23917"/>
  <c r="EO112" i="23917"/>
  <c r="EK113" i="23917"/>
  <c r="EO113" i="23917"/>
  <c r="EO153" i="23917"/>
  <c r="EO154" i="23917"/>
  <c r="EK155" i="23917"/>
  <c r="EO155" i="23917"/>
  <c r="EO180" i="23917"/>
  <c r="EO181" i="23917"/>
  <c r="EK182" i="23917"/>
  <c r="EO182" i="23917"/>
  <c r="EO215" i="23917"/>
  <c r="EO216" i="23917"/>
  <c r="EK217" i="23917"/>
  <c r="EO217" i="23917"/>
  <c r="EO242" i="23917"/>
  <c r="EO243" i="23917"/>
  <c r="EK244" i="23917"/>
  <c r="EO244" i="23917"/>
  <c r="GJ72" i="23917"/>
  <c r="GJ113" i="23917"/>
  <c r="GI182" i="23917"/>
  <c r="GJ244" i="23917"/>
  <c r="GI287" i="23917"/>
  <c r="GJ182" i="23917"/>
  <c r="GI217" i="23917"/>
  <c r="GJ287" i="23917"/>
  <c r="GI155" i="23917"/>
  <c r="GJ217" i="23917"/>
  <c r="GI72" i="23917"/>
  <c r="GI113" i="23917"/>
  <c r="GS51" i="23916" l="1"/>
  <c r="GT48" i="23916"/>
  <c r="GR52" i="23916"/>
  <c r="GP465" i="23916"/>
  <c r="GQ465" i="23916" s="1"/>
  <c r="GQ214" i="23916"/>
  <c r="GP215" i="23916"/>
  <c r="GP250" i="23916"/>
  <c r="GQ250" i="23916" s="1"/>
  <c r="GU391" i="23916"/>
  <c r="GT292" i="23916"/>
  <c r="EW136" i="23916"/>
  <c r="EW111" i="23916"/>
  <c r="EX111" i="23916" s="1"/>
  <c r="EX65" i="23916"/>
  <c r="EW74" i="23916"/>
  <c r="EW104" i="23916" s="1"/>
  <c r="EX104" i="23916" s="1"/>
  <c r="GP65" i="23916"/>
  <c r="EV175" i="23916"/>
  <c r="EV232" i="23916"/>
  <c r="GE317" i="23916"/>
  <c r="GD328" i="23916"/>
  <c r="GD360" i="23916" s="1"/>
  <c r="GN385" i="23916"/>
  <c r="GO318" i="23916"/>
  <c r="GN317" i="23916"/>
  <c r="GI17" i="23916"/>
  <c r="EW117" i="23916"/>
  <c r="EX117" i="23916" s="1"/>
  <c r="EW163" i="23916"/>
  <c r="EW102" i="23916"/>
  <c r="EX100" i="23916"/>
  <c r="GP100" i="23916"/>
  <c r="ES451" i="23916"/>
  <c r="ES304" i="23916"/>
  <c r="ES187" i="23916"/>
  <c r="ET187" i="23916" s="1"/>
  <c r="ET186" i="23916"/>
  <c r="GV269" i="23916"/>
  <c r="GW269" i="23916" s="1"/>
  <c r="GW243" i="23916"/>
  <c r="GZ89" i="23916"/>
  <c r="GX153" i="23916"/>
  <c r="GX116" i="23916"/>
  <c r="GY89" i="23916"/>
  <c r="GV391" i="23916"/>
  <c r="GW154" i="23916"/>
  <c r="GC317" i="23916"/>
  <c r="GB328" i="23916"/>
  <c r="GB360" i="23916" s="1"/>
  <c r="GI328" i="23916"/>
  <c r="GH360" i="23916"/>
  <c r="GK17" i="23916"/>
  <c r="FY385" i="23916"/>
  <c r="EW466" i="23916"/>
  <c r="EX466" i="23916" s="1"/>
  <c r="EW283" i="23916"/>
  <c r="EW172" i="23916"/>
  <c r="EX131" i="23916"/>
  <c r="EW159" i="23916"/>
  <c r="EX159" i="23916" s="1"/>
  <c r="GP131" i="23916"/>
  <c r="FW317" i="23916"/>
  <c r="FV328" i="23916"/>
  <c r="FV360" i="23916" s="1"/>
  <c r="EV177" i="23916"/>
  <c r="EW264" i="23916"/>
  <c r="EX219" i="23916"/>
  <c r="EW228" i="23916"/>
  <c r="GP219" i="23916"/>
  <c r="GS207" i="23916"/>
  <c r="GR208" i="23916"/>
  <c r="GS208" i="23916" s="1"/>
  <c r="GT204" i="23916"/>
  <c r="GP393" i="23916"/>
  <c r="EW395" i="23916"/>
  <c r="EX395" i="23916" s="1"/>
  <c r="EX393" i="23916"/>
  <c r="EV231" i="23916"/>
  <c r="EU233" i="23916"/>
  <c r="EV266" i="23916"/>
  <c r="GE385" i="23916"/>
  <c r="GD17" i="23916"/>
  <c r="GQ210" i="23916"/>
  <c r="GP211" i="23916"/>
  <c r="GS210" i="23916"/>
  <c r="GP132" i="23916"/>
  <c r="GQ132" i="23916" s="1"/>
  <c r="GP110" i="23916"/>
  <c r="GQ110" i="23916" s="1"/>
  <c r="GQ59" i="23916"/>
  <c r="GP60" i="23916"/>
  <c r="GP96" i="23916"/>
  <c r="GQ96" i="23916" s="1"/>
  <c r="EW143" i="23916"/>
  <c r="EW79" i="23916"/>
  <c r="EX77" i="23916"/>
  <c r="GP77" i="23916"/>
  <c r="GP55" i="23916"/>
  <c r="GQ54" i="23916"/>
  <c r="GS54" i="23916"/>
  <c r="GV290" i="23916"/>
  <c r="GW290" i="23916" s="1"/>
  <c r="GV178" i="23916"/>
  <c r="GW178" i="23916" s="1"/>
  <c r="GW153" i="23916"/>
  <c r="GV156" i="23916"/>
  <c r="GZ90" i="23916"/>
  <c r="GX154" i="23916"/>
  <c r="GX91" i="23916"/>
  <c r="GY90" i="23916"/>
  <c r="GK328" i="23916"/>
  <c r="GJ360" i="23916"/>
  <c r="GT157" i="23916"/>
  <c r="GU157" i="23916" s="1"/>
  <c r="GU156" i="23916"/>
  <c r="EU180" i="23916"/>
  <c r="EU182" i="23916" s="1"/>
  <c r="EV168" i="23916"/>
  <c r="EU169" i="23916"/>
  <c r="EV169" i="23916" s="1"/>
  <c r="GC385" i="23916"/>
  <c r="GB17" i="23916"/>
  <c r="GC17" i="23916" s="1"/>
  <c r="EX263" i="23916"/>
  <c r="GP263" i="23916"/>
  <c r="GQ263" i="23916" s="1"/>
  <c r="EW325" i="23916"/>
  <c r="EX325" i="23916" s="1"/>
  <c r="EX323" i="23916"/>
  <c r="GP323" i="23916"/>
  <c r="ET293" i="23916"/>
  <c r="ES295" i="23916"/>
  <c r="EU270" i="23916"/>
  <c r="EU255" i="23916"/>
  <c r="EV255" i="23916" s="1"/>
  <c r="EV254" i="23916"/>
  <c r="EU259" i="23916"/>
  <c r="EU257" i="23916"/>
  <c r="EV257" i="23916" s="1"/>
  <c r="EU291" i="23916"/>
  <c r="EV291" i="23916" s="1"/>
  <c r="GL385" i="23916"/>
  <c r="GM318" i="23916"/>
  <c r="GL317" i="23916"/>
  <c r="FY317" i="23916"/>
  <c r="FX328" i="23916"/>
  <c r="FX360" i="23916" s="1"/>
  <c r="EW144" i="23916"/>
  <c r="EX78" i="23916"/>
  <c r="GP78" i="23916"/>
  <c r="ET7" i="23916"/>
  <c r="ET273" i="23916"/>
  <c r="ES274" i="23916"/>
  <c r="ET274" i="23916" s="1"/>
  <c r="ES277" i="23916"/>
  <c r="ES8" i="23916"/>
  <c r="ET8" i="23916" s="1"/>
  <c r="GZ248" i="23916"/>
  <c r="GY248" i="23916"/>
  <c r="FS317" i="23916"/>
  <c r="FR328" i="23916"/>
  <c r="FR360" i="23916" s="1"/>
  <c r="GV245" i="23916"/>
  <c r="GW245" i="23916" s="1"/>
  <c r="GX243" i="23916"/>
  <c r="GX244" i="23916"/>
  <c r="GW244" i="23916"/>
  <c r="ER8" i="23916"/>
  <c r="EQ10" i="23916"/>
  <c r="EQ452" i="23916"/>
  <c r="EQ305" i="23916"/>
  <c r="ER277" i="23916"/>
  <c r="ER278" i="23916" s="1"/>
  <c r="EQ278" i="23916"/>
  <c r="EU186" i="23916" l="1"/>
  <c r="EV182" i="23916"/>
  <c r="EU183" i="23916"/>
  <c r="EV183" i="23916" s="1"/>
  <c r="EU7" i="23916"/>
  <c r="GZ244" i="23916"/>
  <c r="GY244" i="23916"/>
  <c r="GX245" i="23916"/>
  <c r="GM317" i="23916"/>
  <c r="GL328" i="23916"/>
  <c r="GP325" i="23916"/>
  <c r="GQ325" i="23916" s="1"/>
  <c r="GQ323" i="23916"/>
  <c r="GP330" i="23916"/>
  <c r="GZ91" i="23916"/>
  <c r="GY91" i="23916"/>
  <c r="GP82" i="23916"/>
  <c r="GP79" i="23916"/>
  <c r="GQ77" i="23916"/>
  <c r="GE17" i="23916"/>
  <c r="GT207" i="23916"/>
  <c r="GU204" i="23916"/>
  <c r="GT206" i="23916"/>
  <c r="GU206" i="23916" s="1"/>
  <c r="EX228" i="23916"/>
  <c r="EW266" i="23916"/>
  <c r="EW232" i="23916"/>
  <c r="EW254" i="23916"/>
  <c r="EW231" i="23916"/>
  <c r="EW251" i="23916"/>
  <c r="EX251" i="23916" s="1"/>
  <c r="GW391" i="23916"/>
  <c r="GV292" i="23916"/>
  <c r="GG17" i="23916"/>
  <c r="EW291" i="23916"/>
  <c r="EX291" i="23916" s="1"/>
  <c r="EX163" i="23916"/>
  <c r="EW165" i="23916"/>
  <c r="EX165" i="23916" s="1"/>
  <c r="EW179" i="23916"/>
  <c r="EX179" i="23916" s="1"/>
  <c r="GP163" i="23916"/>
  <c r="GS52" i="23916"/>
  <c r="ER10" i="23916"/>
  <c r="GQ78" i="23916"/>
  <c r="GP84" i="23916"/>
  <c r="ER305" i="23916"/>
  <c r="EQ306" i="23916"/>
  <c r="ES10" i="23916"/>
  <c r="EX144" i="23916"/>
  <c r="GP144" i="23916"/>
  <c r="EV270" i="23916"/>
  <c r="GX391" i="23916"/>
  <c r="GZ154" i="23916"/>
  <c r="GY154" i="23916"/>
  <c r="GR60" i="23916"/>
  <c r="GQ60" i="23916"/>
  <c r="GZ116" i="23916"/>
  <c r="GY116" i="23916"/>
  <c r="ET304" i="23916"/>
  <c r="GO385" i="23916"/>
  <c r="GN17" i="23916"/>
  <c r="GP70" i="23916"/>
  <c r="GP111" i="23916"/>
  <c r="GQ111" i="23916" s="1"/>
  <c r="GQ65" i="23916"/>
  <c r="GP74" i="23916"/>
  <c r="EW284" i="23916"/>
  <c r="EX284" i="23916" s="1"/>
  <c r="EW173" i="23916"/>
  <c r="EX136" i="23916"/>
  <c r="EW137" i="23916"/>
  <c r="EX137" i="23916" s="1"/>
  <c r="EW140" i="23916"/>
  <c r="EW301" i="23916" s="1"/>
  <c r="EX301" i="23916" s="1"/>
  <c r="GP136" i="23916"/>
  <c r="GQ215" i="23916"/>
  <c r="GR215" i="23916"/>
  <c r="GU48" i="23916"/>
  <c r="GT50" i="23916"/>
  <c r="GU50" i="23916" s="1"/>
  <c r="ES452" i="23916"/>
  <c r="ES305" i="23916"/>
  <c r="ES278" i="23916"/>
  <c r="ET277" i="23916"/>
  <c r="ET278" i="23916" s="1"/>
  <c r="GM385" i="23916"/>
  <c r="GL17" i="23916"/>
  <c r="GM17" i="23916" s="1"/>
  <c r="EU271" i="23916"/>
  <c r="EV259" i="23916"/>
  <c r="EU260" i="23916"/>
  <c r="EV260" i="23916" s="1"/>
  <c r="ET295" i="23916"/>
  <c r="EV180" i="23916"/>
  <c r="EW115" i="23916"/>
  <c r="EX115" i="23916" s="1"/>
  <c r="EW85" i="23916"/>
  <c r="EX85" i="23916" s="1"/>
  <c r="EX79" i="23916"/>
  <c r="EW86" i="23916"/>
  <c r="GS211" i="23916"/>
  <c r="GQ211" i="23916"/>
  <c r="EU268" i="23916"/>
  <c r="EV233" i="23916"/>
  <c r="EU240" i="23916"/>
  <c r="EU239" i="23916"/>
  <c r="EV239" i="23916" s="1"/>
  <c r="EU289" i="23916"/>
  <c r="EX264" i="23916"/>
  <c r="GP264" i="23916"/>
  <c r="GQ264" i="23916" s="1"/>
  <c r="EX172" i="23916"/>
  <c r="GP172" i="23916"/>
  <c r="GQ172" i="23916" s="1"/>
  <c r="GZ153" i="23916"/>
  <c r="GX290" i="23916"/>
  <c r="GY153" i="23916"/>
  <c r="GX178" i="23916"/>
  <c r="GX156" i="23916"/>
  <c r="EW483" i="23916"/>
  <c r="EW103" i="23916"/>
  <c r="EX103" i="23916" s="1"/>
  <c r="EX102" i="23916"/>
  <c r="EW113" i="23916"/>
  <c r="EX113" i="23916" s="1"/>
  <c r="EX74" i="23916"/>
  <c r="GZ243" i="23916"/>
  <c r="GX269" i="23916"/>
  <c r="GY243" i="23916"/>
  <c r="GW156" i="23916"/>
  <c r="GV157" i="23916"/>
  <c r="GW157" i="23916" s="1"/>
  <c r="GS55" i="23916"/>
  <c r="GQ55" i="23916"/>
  <c r="EW145" i="23916"/>
  <c r="EX143" i="23916"/>
  <c r="EW148" i="23916"/>
  <c r="EX148" i="23916" s="1"/>
  <c r="GP143" i="23916"/>
  <c r="GP395" i="23916"/>
  <c r="GQ395" i="23916" s="1"/>
  <c r="GQ393" i="23916"/>
  <c r="GP224" i="23916"/>
  <c r="GQ219" i="23916"/>
  <c r="GP228" i="23916"/>
  <c r="GP466" i="23916"/>
  <c r="GQ466" i="23916" s="1"/>
  <c r="GP283" i="23916"/>
  <c r="GQ131" i="23916"/>
  <c r="GP159" i="23916"/>
  <c r="GQ159" i="23916" s="1"/>
  <c r="EW467" i="23916"/>
  <c r="EX467" i="23916" s="1"/>
  <c r="EW286" i="23916"/>
  <c r="EX283" i="23916"/>
  <c r="GP117" i="23916"/>
  <c r="GQ117" i="23916" s="1"/>
  <c r="GP106" i="23916"/>
  <c r="GP102" i="23916"/>
  <c r="GP101" i="23916"/>
  <c r="GQ100" i="23916"/>
  <c r="GP104" i="23916"/>
  <c r="GQ104" i="23916" s="1"/>
  <c r="EW106" i="23916"/>
  <c r="EW120" i="23916" s="1"/>
  <c r="GO317" i="23916"/>
  <c r="GN328" i="23916"/>
  <c r="EX120" i="23916" l="1"/>
  <c r="EW121" i="23916"/>
  <c r="EX121" i="23916" s="1"/>
  <c r="EX286" i="23916"/>
  <c r="GQ224" i="23916"/>
  <c r="GR224" i="23916"/>
  <c r="GO328" i="23916"/>
  <c r="GN360" i="23916"/>
  <c r="GQ228" i="23916"/>
  <c r="GP251" i="23916"/>
  <c r="GQ251" i="23916" s="1"/>
  <c r="GZ156" i="23916"/>
  <c r="GX157" i="23916"/>
  <c r="GY156" i="23916"/>
  <c r="GS215" i="23916"/>
  <c r="GR214" i="23916"/>
  <c r="GT215" i="23916"/>
  <c r="GP120" i="23916"/>
  <c r="GQ74" i="23916"/>
  <c r="GP113" i="23916"/>
  <c r="GQ113" i="23916" s="1"/>
  <c r="GP97" i="23916"/>
  <c r="GQ97" i="23916" s="1"/>
  <c r="GO17" i="23916"/>
  <c r="GS60" i="23916"/>
  <c r="GT60" i="23916"/>
  <c r="EW149" i="23916"/>
  <c r="EX149" i="23916" s="1"/>
  <c r="GP165" i="23916"/>
  <c r="GQ165" i="23916" s="1"/>
  <c r="GP179" i="23916"/>
  <c r="GQ179" i="23916" s="1"/>
  <c r="GQ163" i="23916"/>
  <c r="EW270" i="23916"/>
  <c r="EW255" i="23916"/>
  <c r="EX255" i="23916" s="1"/>
  <c r="EX254" i="23916"/>
  <c r="EW257" i="23916"/>
  <c r="EX257" i="23916" s="1"/>
  <c r="GP254" i="23916"/>
  <c r="GP291" i="23916" s="1"/>
  <c r="GQ291" i="23916" s="1"/>
  <c r="GZ245" i="23916"/>
  <c r="GY245" i="23916"/>
  <c r="EV7" i="23916"/>
  <c r="GP467" i="23916"/>
  <c r="GQ467" i="23916" s="1"/>
  <c r="GQ283" i="23916"/>
  <c r="GZ269" i="23916"/>
  <c r="GY269" i="23916"/>
  <c r="GQ101" i="23916"/>
  <c r="GS101" i="23916"/>
  <c r="EW177" i="23916"/>
  <c r="EW150" i="23916"/>
  <c r="EX150" i="23916" s="1"/>
  <c r="EX145" i="23916"/>
  <c r="GP145" i="23916"/>
  <c r="GP168" i="23916" s="1"/>
  <c r="GZ178" i="23916"/>
  <c r="GY178" i="23916"/>
  <c r="EU293" i="23916"/>
  <c r="EV289" i="23916"/>
  <c r="EV268" i="23916"/>
  <c r="ET10" i="23916"/>
  <c r="GR84" i="23916"/>
  <c r="GQ84" i="23916"/>
  <c r="EW168" i="23916"/>
  <c r="EX232" i="23916"/>
  <c r="GP232" i="23916"/>
  <c r="GP103" i="23916"/>
  <c r="GQ103" i="23916" s="1"/>
  <c r="GQ102" i="23916"/>
  <c r="GQ143" i="23916"/>
  <c r="EV271" i="23916"/>
  <c r="EU273" i="23916"/>
  <c r="GP284" i="23916"/>
  <c r="GQ284" i="23916" s="1"/>
  <c r="GQ136" i="23916"/>
  <c r="GP137" i="23916"/>
  <c r="GQ137" i="23916" s="1"/>
  <c r="EX173" i="23916"/>
  <c r="GP173" i="23916"/>
  <c r="GQ173" i="23916" s="1"/>
  <c r="GQ144" i="23916"/>
  <c r="EQ309" i="23916"/>
  <c r="EQ336" i="23916" s="1"/>
  <c r="ER336" i="23916" s="1"/>
  <c r="ER306" i="23916"/>
  <c r="EX266" i="23916"/>
  <c r="GP266" i="23916"/>
  <c r="GQ266" i="23916" s="1"/>
  <c r="GP115" i="23916"/>
  <c r="GQ115" i="23916" s="1"/>
  <c r="GP85" i="23916"/>
  <c r="GQ85" i="23916" s="1"/>
  <c r="GQ79" i="23916"/>
  <c r="GP86" i="23916"/>
  <c r="GR330" i="23916"/>
  <c r="GQ330" i="23916"/>
  <c r="GM328" i="23916"/>
  <c r="GL360" i="23916"/>
  <c r="EW118" i="23916"/>
  <c r="EX118" i="23916" s="1"/>
  <c r="EW107" i="23916"/>
  <c r="EX107" i="23916" s="1"/>
  <c r="EX106" i="23916"/>
  <c r="GP118" i="23916"/>
  <c r="GQ118" i="23916" s="1"/>
  <c r="GP107" i="23916"/>
  <c r="GQ107" i="23916" s="1"/>
  <c r="GQ106" i="23916"/>
  <c r="GZ290" i="23916"/>
  <c r="GY290" i="23916"/>
  <c r="ET305" i="23916"/>
  <c r="GT51" i="23916"/>
  <c r="EW175" i="23916"/>
  <c r="EX140" i="23916"/>
  <c r="EW160" i="23916"/>
  <c r="EX160" i="23916" s="1"/>
  <c r="GP140" i="23916"/>
  <c r="GP166" i="23916" s="1"/>
  <c r="GQ166" i="23916" s="1"/>
  <c r="GR70" i="23916"/>
  <c r="GQ70" i="23916"/>
  <c r="ES306" i="23916"/>
  <c r="GY391" i="23916"/>
  <c r="GZ391" i="23916"/>
  <c r="GX292" i="23916"/>
  <c r="GZ292" i="23916" s="1"/>
  <c r="GR59" i="23916"/>
  <c r="EW166" i="23916"/>
  <c r="EX166" i="23916" s="1"/>
  <c r="EW233" i="23916"/>
  <c r="EX231" i="23916"/>
  <c r="GP231" i="23916"/>
  <c r="GT208" i="23916"/>
  <c r="GU208" i="23916" s="1"/>
  <c r="GV204" i="23916"/>
  <c r="GU207" i="23916"/>
  <c r="GP83" i="23916"/>
  <c r="GQ83" i="23916" s="1"/>
  <c r="GQ82" i="23916"/>
  <c r="GR82" i="23916"/>
  <c r="EU451" i="23916"/>
  <c r="EU304" i="23916"/>
  <c r="EV186" i="23916"/>
  <c r="EU187" i="23916"/>
  <c r="EV187" i="23916" s="1"/>
  <c r="GP169" i="23916" l="1"/>
  <c r="GQ169" i="23916" s="1"/>
  <c r="GQ168" i="23916"/>
  <c r="ES309" i="23916"/>
  <c r="ET306" i="23916"/>
  <c r="GR478" i="23916"/>
  <c r="GT82" i="23916"/>
  <c r="GR83" i="23916"/>
  <c r="GS83" i="23916" s="1"/>
  <c r="GS82" i="23916"/>
  <c r="GW204" i="23916"/>
  <c r="GV206" i="23916"/>
  <c r="GW206" i="23916" s="1"/>
  <c r="EW268" i="23916"/>
  <c r="EW240" i="23916"/>
  <c r="EW239" i="23916"/>
  <c r="EX239" i="23916" s="1"/>
  <c r="EX233" i="23916"/>
  <c r="GT70" i="23916"/>
  <c r="GS70" i="23916"/>
  <c r="GR66" i="23916"/>
  <c r="EX175" i="23916"/>
  <c r="GP175" i="23916"/>
  <c r="GQ175" i="23916" s="1"/>
  <c r="EQ340" i="23916"/>
  <c r="ER340" i="23916" s="1"/>
  <c r="EQ315" i="23916"/>
  <c r="ER309" i="23916"/>
  <c r="EQ312" i="23916"/>
  <c r="EQ311" i="23916"/>
  <c r="EQ337" i="23916"/>
  <c r="ER337" i="23916" s="1"/>
  <c r="EQ338" i="23916"/>
  <c r="EQ334" i="23916"/>
  <c r="ER334" i="23916" s="1"/>
  <c r="EQ335" i="23916"/>
  <c r="ER335" i="23916" s="1"/>
  <c r="GP149" i="23916"/>
  <c r="GQ149" i="23916" s="1"/>
  <c r="EV293" i="23916"/>
  <c r="EU295" i="23916"/>
  <c r="EX270" i="23916"/>
  <c r="GP270" i="23916"/>
  <c r="GQ270" i="23916" s="1"/>
  <c r="GV60" i="23916"/>
  <c r="GU60" i="23916"/>
  <c r="GR465" i="23916"/>
  <c r="GS465" i="23916" s="1"/>
  <c r="GR263" i="23916"/>
  <c r="GS263" i="23916" s="1"/>
  <c r="GS214" i="23916"/>
  <c r="GR250" i="23916"/>
  <c r="GS250" i="23916" s="1"/>
  <c r="GR220" i="23916"/>
  <c r="EV304" i="23916"/>
  <c r="GR131" i="23916"/>
  <c r="GR132" i="23916"/>
  <c r="GS132" i="23916" s="1"/>
  <c r="GR110" i="23916"/>
  <c r="GS110" i="23916" s="1"/>
  <c r="GR100" i="23916"/>
  <c r="GR77" i="23916"/>
  <c r="GR78" i="23916"/>
  <c r="GS59" i="23916"/>
  <c r="GR96" i="23916"/>
  <c r="GS96" i="23916" s="1"/>
  <c r="GQ140" i="23916"/>
  <c r="GP160" i="23916"/>
  <c r="GQ160" i="23916" s="1"/>
  <c r="GT52" i="23916"/>
  <c r="GU51" i="23916"/>
  <c r="GV48" i="23916"/>
  <c r="GP148" i="23916"/>
  <c r="GQ148" i="23916" s="1"/>
  <c r="GQ232" i="23916"/>
  <c r="GP238" i="23916"/>
  <c r="GS84" i="23916"/>
  <c r="GT84" i="23916"/>
  <c r="GP286" i="23916"/>
  <c r="EX177" i="23916"/>
  <c r="GP177" i="23916"/>
  <c r="GQ177" i="23916" s="1"/>
  <c r="GQ120" i="23916"/>
  <c r="GP121" i="23916"/>
  <c r="GQ121" i="23916" s="1"/>
  <c r="GS224" i="23916"/>
  <c r="GT224" i="23916"/>
  <c r="GQ231" i="23916"/>
  <c r="GP236" i="23916"/>
  <c r="GP233" i="23916"/>
  <c r="EU277" i="23916"/>
  <c r="EU274" i="23916"/>
  <c r="EV274" i="23916" s="1"/>
  <c r="EV273" i="23916"/>
  <c r="EU8" i="23916"/>
  <c r="GS330" i="23916"/>
  <c r="GT330" i="23916"/>
  <c r="EW169" i="23916"/>
  <c r="EX169" i="23916" s="1"/>
  <c r="EW180" i="23916"/>
  <c r="EW182" i="23916" s="1"/>
  <c r="EX168" i="23916"/>
  <c r="GP289" i="23916"/>
  <c r="GP150" i="23916"/>
  <c r="GQ150" i="23916" s="1"/>
  <c r="GQ145" i="23916"/>
  <c r="EW289" i="23916"/>
  <c r="GP259" i="23916"/>
  <c r="GP256" i="23916"/>
  <c r="GP255" i="23916"/>
  <c r="GQ255" i="23916" s="1"/>
  <c r="GQ254" i="23916"/>
  <c r="GP257" i="23916"/>
  <c r="EW259" i="23916"/>
  <c r="GU215" i="23916"/>
  <c r="GT214" i="23916"/>
  <c r="GV215" i="23916"/>
  <c r="GZ157" i="23916"/>
  <c r="GY157" i="23916"/>
  <c r="GP301" i="23916"/>
  <c r="GQ301" i="23916" s="1"/>
  <c r="GC146" i="24040"/>
  <c r="GC192" i="24040"/>
  <c r="GC145" i="24040"/>
  <c r="Q34" i="24066"/>
  <c r="P34" i="24066"/>
  <c r="O34" i="24066"/>
  <c r="N34" i="24066"/>
  <c r="M34" i="24066"/>
  <c r="L34" i="24066"/>
  <c r="K34" i="24066"/>
  <c r="J34" i="24066"/>
  <c r="I34" i="24066"/>
  <c r="Y2" i="24066"/>
  <c r="X2" i="24066"/>
  <c r="W2" i="24066"/>
  <c r="V2" i="24066"/>
  <c r="U2" i="24066"/>
  <c r="T2" i="24066"/>
  <c r="S2" i="24066"/>
  <c r="I2" i="24066"/>
  <c r="H2" i="24066"/>
  <c r="G2" i="24066"/>
  <c r="F2" i="24066"/>
  <c r="E2" i="24066"/>
  <c r="D2" i="24066"/>
  <c r="C2" i="24066"/>
  <c r="B2" i="24066"/>
  <c r="A290" i="24040"/>
  <c r="EF286" i="24040"/>
  <c r="ED286" i="24040"/>
  <c r="EF279" i="24040"/>
  <c r="ED279" i="24040"/>
  <c r="EB278" i="24040"/>
  <c r="DZ278" i="24040"/>
  <c r="DX278" i="24040"/>
  <c r="DV278" i="24040"/>
  <c r="DT278" i="24040"/>
  <c r="DR278" i="24040"/>
  <c r="DP278" i="24040"/>
  <c r="DN278" i="24040"/>
  <c r="DL278" i="24040"/>
  <c r="DJ278" i="24040"/>
  <c r="DH278" i="24040"/>
  <c r="DF278" i="24040"/>
  <c r="DD278" i="24040"/>
  <c r="DB278" i="24040"/>
  <c r="CZ278" i="24040"/>
  <c r="CX278" i="24040"/>
  <c r="CV278" i="24040"/>
  <c r="CT278" i="24040"/>
  <c r="CR278" i="24040"/>
  <c r="CP278" i="24040"/>
  <c r="CN278" i="24040"/>
  <c r="CL278" i="24040"/>
  <c r="CJ278" i="24040"/>
  <c r="CH278" i="24040"/>
  <c r="CF278" i="24040"/>
  <c r="CD278" i="24040"/>
  <c r="CB278" i="24040"/>
  <c r="BZ278" i="24040"/>
  <c r="BX278" i="24040"/>
  <c r="BV278" i="24040"/>
  <c r="BT278" i="24040"/>
  <c r="BR278" i="24040"/>
  <c r="BP278" i="24040"/>
  <c r="BN278" i="24040"/>
  <c r="BL278" i="24040"/>
  <c r="BJ278" i="24040"/>
  <c r="BH278" i="24040"/>
  <c r="BF278" i="24040"/>
  <c r="BD278" i="24040"/>
  <c r="BB278" i="24040"/>
  <c r="AZ278" i="24040"/>
  <c r="AX278" i="24040"/>
  <c r="AV278" i="24040"/>
  <c r="AT278" i="24040"/>
  <c r="AR278" i="24040"/>
  <c r="AP278" i="24040"/>
  <c r="AN278" i="24040"/>
  <c r="AL278" i="24040"/>
  <c r="AJ278" i="24040"/>
  <c r="AH278" i="24040"/>
  <c r="AF278" i="24040"/>
  <c r="AD278" i="24040"/>
  <c r="AB278" i="24040"/>
  <c r="Z278" i="24040"/>
  <c r="X278" i="24040"/>
  <c r="V278" i="24040"/>
  <c r="T278" i="24040"/>
  <c r="R278" i="24040"/>
  <c r="P278" i="24040"/>
  <c r="N278" i="24040"/>
  <c r="L278" i="24040"/>
  <c r="J278" i="24040"/>
  <c r="H278" i="24040"/>
  <c r="F278" i="24040"/>
  <c r="D278" i="24040"/>
  <c r="B278" i="24040"/>
  <c r="GC273" i="24040"/>
  <c r="A275" i="24040"/>
  <c r="EF274" i="24040"/>
  <c r="ED274" i="24040"/>
  <c r="A274" i="24040"/>
  <c r="ED273" i="24040"/>
  <c r="A273" i="24040"/>
  <c r="GK269" i="24040"/>
  <c r="A269" i="24040"/>
  <c r="A267" i="24040"/>
  <c r="A264" i="24040"/>
  <c r="GH262" i="24040"/>
  <c r="GG262" i="24040"/>
  <c r="GF262" i="24040"/>
  <c r="GE262" i="24040"/>
  <c r="GD262" i="24040"/>
  <c r="GC262" i="24040"/>
  <c r="GB262" i="24040"/>
  <c r="GA262" i="24040"/>
  <c r="FZ262" i="24040"/>
  <c r="FY262" i="24040"/>
  <c r="FX262" i="24040"/>
  <c r="FW262" i="24040"/>
  <c r="FV262" i="24040"/>
  <c r="FU262" i="24040"/>
  <c r="FT262" i="24040"/>
  <c r="FS262" i="24040"/>
  <c r="FR262" i="24040"/>
  <c r="FQ262" i="24040"/>
  <c r="FP262" i="24040"/>
  <c r="FO262" i="24040"/>
  <c r="FM262" i="24040"/>
  <c r="FK262" i="24040"/>
  <c r="EQ262" i="24040"/>
  <c r="GH261" i="24040"/>
  <c r="GG261" i="24040"/>
  <c r="GF261" i="24040"/>
  <c r="GE261" i="24040"/>
  <c r="GD261" i="24040"/>
  <c r="GC261" i="24040"/>
  <c r="GB261" i="24040"/>
  <c r="GA261" i="24040"/>
  <c r="FZ261" i="24040"/>
  <c r="FY261" i="24040"/>
  <c r="FX261" i="24040"/>
  <c r="FW261" i="24040"/>
  <c r="FV261" i="24040"/>
  <c r="FU261" i="24040"/>
  <c r="FT261" i="24040"/>
  <c r="FS261" i="24040"/>
  <c r="FR261" i="24040"/>
  <c r="FQ261" i="24040"/>
  <c r="FP261" i="24040"/>
  <c r="FO261" i="24040"/>
  <c r="FM261" i="24040"/>
  <c r="FK261" i="24040"/>
  <c r="EQ261" i="24040"/>
  <c r="EF262" i="24040"/>
  <c r="ED262" i="24040"/>
  <c r="EB262" i="24040"/>
  <c r="DZ262" i="24040"/>
  <c r="DX262" i="24040"/>
  <c r="DV262" i="24040"/>
  <c r="DT262" i="24040"/>
  <c r="DR262" i="24040"/>
  <c r="DP262" i="24040"/>
  <c r="DN262" i="24040"/>
  <c r="DL262" i="24040"/>
  <c r="DJ262" i="24040"/>
  <c r="DH262" i="24040"/>
  <c r="DF262" i="24040"/>
  <c r="DD262" i="24040"/>
  <c r="DB262" i="24040"/>
  <c r="CZ262" i="24040"/>
  <c r="CX262" i="24040"/>
  <c r="CV262" i="24040"/>
  <c r="CT262" i="24040"/>
  <c r="CR262" i="24040"/>
  <c r="CP262" i="24040"/>
  <c r="CN262" i="24040"/>
  <c r="CL262" i="24040"/>
  <c r="CJ262" i="24040"/>
  <c r="CH262" i="24040"/>
  <c r="CF262" i="24040"/>
  <c r="CD262" i="24040"/>
  <c r="CB262" i="24040"/>
  <c r="BZ262" i="24040"/>
  <c r="BX262" i="24040"/>
  <c r="BV262" i="24040"/>
  <c r="BT262" i="24040"/>
  <c r="BR262" i="24040"/>
  <c r="BP262" i="24040"/>
  <c r="BN262" i="24040"/>
  <c r="BL262" i="24040"/>
  <c r="BJ262" i="24040"/>
  <c r="BH262" i="24040"/>
  <c r="BF262" i="24040"/>
  <c r="BD262" i="24040"/>
  <c r="BB262" i="24040"/>
  <c r="AZ262" i="24040"/>
  <c r="AX262" i="24040"/>
  <c r="AV262" i="24040"/>
  <c r="AT262" i="24040"/>
  <c r="AR262" i="24040"/>
  <c r="AP262" i="24040"/>
  <c r="AN262" i="24040"/>
  <c r="AL262" i="24040"/>
  <c r="AJ262" i="24040"/>
  <c r="AH262" i="24040"/>
  <c r="AF262" i="24040"/>
  <c r="AD262" i="24040"/>
  <c r="AB262" i="24040"/>
  <c r="Z262" i="24040"/>
  <c r="X262" i="24040"/>
  <c r="V262" i="24040"/>
  <c r="T262" i="24040"/>
  <c r="R262" i="24040"/>
  <c r="P262" i="24040"/>
  <c r="N262" i="24040"/>
  <c r="L262" i="24040"/>
  <c r="J262" i="24040"/>
  <c r="H262" i="24040"/>
  <c r="F262" i="24040"/>
  <c r="B262" i="24040"/>
  <c r="EF261" i="24040"/>
  <c r="ED261" i="24040"/>
  <c r="EB261" i="24040"/>
  <c r="DZ261" i="24040"/>
  <c r="DX261" i="24040"/>
  <c r="DV261" i="24040"/>
  <c r="DT261" i="24040"/>
  <c r="DR261" i="24040"/>
  <c r="DP261" i="24040"/>
  <c r="DN261" i="24040"/>
  <c r="DL261" i="24040"/>
  <c r="DJ261" i="24040"/>
  <c r="DH261" i="24040"/>
  <c r="DF261" i="24040"/>
  <c r="DD261" i="24040"/>
  <c r="DB261" i="24040"/>
  <c r="CZ261" i="24040"/>
  <c r="CX261" i="24040"/>
  <c r="CV261" i="24040"/>
  <c r="CT261" i="24040"/>
  <c r="CR261" i="24040"/>
  <c r="CP261" i="24040"/>
  <c r="CN261" i="24040"/>
  <c r="CL261" i="24040"/>
  <c r="CJ261" i="24040"/>
  <c r="CH261" i="24040"/>
  <c r="CF261" i="24040"/>
  <c r="CD261" i="24040"/>
  <c r="CB261" i="24040"/>
  <c r="BZ261" i="24040"/>
  <c r="BX261" i="24040"/>
  <c r="BV261" i="24040"/>
  <c r="BT261" i="24040"/>
  <c r="BR261" i="24040"/>
  <c r="BP261" i="24040"/>
  <c r="BN261" i="24040"/>
  <c r="BL261" i="24040"/>
  <c r="BJ261" i="24040"/>
  <c r="BH261" i="24040"/>
  <c r="BF261" i="24040"/>
  <c r="BD261" i="24040"/>
  <c r="BB261" i="24040"/>
  <c r="AZ261" i="24040"/>
  <c r="AX261" i="24040"/>
  <c r="AV261" i="24040"/>
  <c r="AT261" i="24040"/>
  <c r="AR261" i="24040"/>
  <c r="AP261" i="24040"/>
  <c r="AN261" i="24040"/>
  <c r="AL261" i="24040"/>
  <c r="AJ261" i="24040"/>
  <c r="AH261" i="24040"/>
  <c r="AF261" i="24040"/>
  <c r="AD261" i="24040"/>
  <c r="AB261" i="24040"/>
  <c r="Z261" i="24040"/>
  <c r="X261" i="24040"/>
  <c r="V261" i="24040"/>
  <c r="T261" i="24040"/>
  <c r="R261" i="24040"/>
  <c r="P261" i="24040"/>
  <c r="N261" i="24040"/>
  <c r="L261" i="24040"/>
  <c r="J261" i="24040"/>
  <c r="H261" i="24040"/>
  <c r="F261" i="24040"/>
  <c r="B261" i="24040"/>
  <c r="ED260" i="24040"/>
  <c r="A256" i="24040"/>
  <c r="A255" i="24040"/>
  <c r="GC255" i="24040"/>
  <c r="EB254" i="24040"/>
  <c r="EB253" i="24040"/>
  <c r="DZ253" i="24040"/>
  <c r="DX253" i="24040"/>
  <c r="DV253" i="24040"/>
  <c r="DT253" i="24040"/>
  <c r="DR253" i="24040"/>
  <c r="DP253" i="24040"/>
  <c r="DN253" i="24040"/>
  <c r="DL253" i="24040"/>
  <c r="DJ253" i="24040"/>
  <c r="DH253" i="24040"/>
  <c r="DF253" i="24040"/>
  <c r="DD253" i="24040"/>
  <c r="DB253" i="24040"/>
  <c r="CZ253" i="24040"/>
  <c r="CX253" i="24040"/>
  <c r="CV253" i="24040"/>
  <c r="CT253" i="24040"/>
  <c r="CR253" i="24040"/>
  <c r="CP253" i="24040"/>
  <c r="CN253" i="24040"/>
  <c r="CL253" i="24040"/>
  <c r="CJ253" i="24040"/>
  <c r="CH253" i="24040"/>
  <c r="CF253" i="24040"/>
  <c r="CD253" i="24040"/>
  <c r="CB253" i="24040"/>
  <c r="BZ253" i="24040"/>
  <c r="BX253" i="24040"/>
  <c r="BV253" i="24040"/>
  <c r="BT253" i="24040"/>
  <c r="BR253" i="24040"/>
  <c r="BP253" i="24040"/>
  <c r="BN253" i="24040"/>
  <c r="BL253" i="24040"/>
  <c r="BJ253" i="24040"/>
  <c r="BH253" i="24040"/>
  <c r="BF253" i="24040"/>
  <c r="BD253" i="24040"/>
  <c r="BB253" i="24040"/>
  <c r="AZ253" i="24040"/>
  <c r="AX253" i="24040"/>
  <c r="AV253" i="24040"/>
  <c r="AT253" i="24040"/>
  <c r="AR253" i="24040"/>
  <c r="AP253" i="24040"/>
  <c r="AN253" i="24040"/>
  <c r="AL253" i="24040"/>
  <c r="AJ253" i="24040"/>
  <c r="AH253" i="24040"/>
  <c r="AF253" i="24040"/>
  <c r="AD253" i="24040"/>
  <c r="AB253" i="24040"/>
  <c r="Z253" i="24040"/>
  <c r="X253" i="24040"/>
  <c r="V253" i="24040"/>
  <c r="T253" i="24040"/>
  <c r="R253" i="24040"/>
  <c r="P253" i="24040"/>
  <c r="N253" i="24040"/>
  <c r="L253" i="24040"/>
  <c r="J253" i="24040"/>
  <c r="H253" i="24040"/>
  <c r="F253" i="24040"/>
  <c r="D253" i="24040"/>
  <c r="B253" i="24040"/>
  <c r="EB252" i="24040"/>
  <c r="DZ252" i="24040"/>
  <c r="DX252" i="24040"/>
  <c r="DV252" i="24040"/>
  <c r="DT252" i="24040"/>
  <c r="DR252" i="24040"/>
  <c r="DP252" i="24040"/>
  <c r="DN252" i="24040"/>
  <c r="DL252" i="24040"/>
  <c r="DJ252" i="24040"/>
  <c r="DH252" i="24040"/>
  <c r="DF252" i="24040"/>
  <c r="DD252" i="24040"/>
  <c r="DB252" i="24040"/>
  <c r="CZ252" i="24040"/>
  <c r="CX252" i="24040"/>
  <c r="CV252" i="24040"/>
  <c r="CT252" i="24040"/>
  <c r="CR252" i="24040"/>
  <c r="CP252" i="24040"/>
  <c r="CN252" i="24040"/>
  <c r="CL252" i="24040"/>
  <c r="CJ252" i="24040"/>
  <c r="CH252" i="24040"/>
  <c r="CF252" i="24040"/>
  <c r="CD252" i="24040"/>
  <c r="CB252" i="24040"/>
  <c r="BZ252" i="24040"/>
  <c r="BX252" i="24040"/>
  <c r="BV252" i="24040"/>
  <c r="BT252" i="24040"/>
  <c r="BR252" i="24040"/>
  <c r="BP252" i="24040"/>
  <c r="BN252" i="24040"/>
  <c r="BL252" i="24040"/>
  <c r="BJ252" i="24040"/>
  <c r="BH252" i="24040"/>
  <c r="BF252" i="24040"/>
  <c r="BD252" i="24040"/>
  <c r="BB252" i="24040"/>
  <c r="AZ252" i="24040"/>
  <c r="AX252" i="24040"/>
  <c r="AV252" i="24040"/>
  <c r="AT252" i="24040"/>
  <c r="AR252" i="24040"/>
  <c r="AP252" i="24040"/>
  <c r="AN252" i="24040"/>
  <c r="AL252" i="24040"/>
  <c r="AJ252" i="24040"/>
  <c r="AH252" i="24040"/>
  <c r="AF252" i="24040"/>
  <c r="AD252" i="24040"/>
  <c r="AB252" i="24040"/>
  <c r="Z252" i="24040"/>
  <c r="X252" i="24040"/>
  <c r="V252" i="24040"/>
  <c r="T252" i="24040"/>
  <c r="R252" i="24040"/>
  <c r="P252" i="24040"/>
  <c r="N252" i="24040"/>
  <c r="L252" i="24040"/>
  <c r="J252" i="24040"/>
  <c r="H252" i="24040"/>
  <c r="F252" i="24040"/>
  <c r="D252" i="24040"/>
  <c r="B252" i="24040"/>
  <c r="A249" i="24040"/>
  <c r="EB248" i="24040"/>
  <c r="DZ248" i="24040"/>
  <c r="DX248" i="24040"/>
  <c r="DV248" i="24040"/>
  <c r="DT248" i="24040"/>
  <c r="DR248" i="24040"/>
  <c r="DP248" i="24040"/>
  <c r="DN248" i="24040"/>
  <c r="DL248" i="24040"/>
  <c r="DJ248" i="24040"/>
  <c r="DH248" i="24040"/>
  <c r="DF248" i="24040"/>
  <c r="DD248" i="24040"/>
  <c r="DB248" i="24040"/>
  <c r="CZ248" i="24040"/>
  <c r="CX248" i="24040"/>
  <c r="CV248" i="24040"/>
  <c r="CT248" i="24040"/>
  <c r="CR248" i="24040"/>
  <c r="CP248" i="24040"/>
  <c r="CN248" i="24040"/>
  <c r="CL248" i="24040"/>
  <c r="CJ248" i="24040"/>
  <c r="CH248" i="24040"/>
  <c r="CF248" i="24040"/>
  <c r="CD248" i="24040"/>
  <c r="CB248" i="24040"/>
  <c r="BZ248" i="24040"/>
  <c r="BX248" i="24040"/>
  <c r="BV248" i="24040"/>
  <c r="BT248" i="24040"/>
  <c r="BR248" i="24040"/>
  <c r="BP248" i="24040"/>
  <c r="BN248" i="24040"/>
  <c r="BL248" i="24040"/>
  <c r="BJ248" i="24040"/>
  <c r="BH248" i="24040"/>
  <c r="BF248" i="24040"/>
  <c r="BD248" i="24040"/>
  <c r="BB248" i="24040"/>
  <c r="AZ248" i="24040"/>
  <c r="AX248" i="24040"/>
  <c r="AV248" i="24040"/>
  <c r="AT248" i="24040"/>
  <c r="AR248" i="24040"/>
  <c r="AP248" i="24040"/>
  <c r="AN248" i="24040"/>
  <c r="AL248" i="24040"/>
  <c r="AJ248" i="24040"/>
  <c r="AH248" i="24040"/>
  <c r="AF248" i="24040"/>
  <c r="AD248" i="24040"/>
  <c r="AB248" i="24040"/>
  <c r="Z248" i="24040"/>
  <c r="X248" i="24040"/>
  <c r="V248" i="24040"/>
  <c r="T248" i="24040"/>
  <c r="R248" i="24040"/>
  <c r="P248" i="24040"/>
  <c r="N248" i="24040"/>
  <c r="L248" i="24040"/>
  <c r="J248" i="24040"/>
  <c r="H248" i="24040"/>
  <c r="F248" i="24040"/>
  <c r="D248" i="24040"/>
  <c r="B248" i="24040"/>
  <c r="A248" i="24040"/>
  <c r="A244" i="24040"/>
  <c r="A242" i="24040"/>
  <c r="EB241" i="24040"/>
  <c r="DZ241" i="24040"/>
  <c r="DX241" i="24040"/>
  <c r="DV241" i="24040"/>
  <c r="DT241" i="24040"/>
  <c r="DR241" i="24040"/>
  <c r="DP241" i="24040"/>
  <c r="DN241" i="24040"/>
  <c r="DL241" i="24040"/>
  <c r="DJ241" i="24040"/>
  <c r="DH241" i="24040"/>
  <c r="DF241" i="24040"/>
  <c r="DD241" i="24040"/>
  <c r="DB241" i="24040"/>
  <c r="CZ241" i="24040"/>
  <c r="CX241" i="24040"/>
  <c r="CV241" i="24040"/>
  <c r="CT241" i="24040"/>
  <c r="CR241" i="24040"/>
  <c r="CP241" i="24040"/>
  <c r="CN241" i="24040"/>
  <c r="CL241" i="24040"/>
  <c r="CJ241" i="24040"/>
  <c r="CH241" i="24040"/>
  <c r="CF241" i="24040"/>
  <c r="CD241" i="24040"/>
  <c r="CB241" i="24040"/>
  <c r="BZ241" i="24040"/>
  <c r="BX241" i="24040"/>
  <c r="BV241" i="24040"/>
  <c r="BT241" i="24040"/>
  <c r="BR241" i="24040"/>
  <c r="BP241" i="24040"/>
  <c r="BN241" i="24040"/>
  <c r="BL241" i="24040"/>
  <c r="BJ241" i="24040"/>
  <c r="BH241" i="24040"/>
  <c r="BF241" i="24040"/>
  <c r="BD241" i="24040"/>
  <c r="BB241" i="24040"/>
  <c r="AZ241" i="24040"/>
  <c r="AX241" i="24040"/>
  <c r="AV241" i="24040"/>
  <c r="AT241" i="24040"/>
  <c r="AR241" i="24040"/>
  <c r="AP241" i="24040"/>
  <c r="AN241" i="24040"/>
  <c r="AL241" i="24040"/>
  <c r="AJ241" i="24040"/>
  <c r="AH241" i="24040"/>
  <c r="AF241" i="24040"/>
  <c r="AD241" i="24040"/>
  <c r="AB241" i="24040"/>
  <c r="Z241" i="24040"/>
  <c r="X241" i="24040"/>
  <c r="V241" i="24040"/>
  <c r="T241" i="24040"/>
  <c r="R241" i="24040"/>
  <c r="P241" i="24040"/>
  <c r="N241" i="24040"/>
  <c r="L241" i="24040"/>
  <c r="J241" i="24040"/>
  <c r="H241" i="24040"/>
  <c r="F241" i="24040"/>
  <c r="D241" i="24040"/>
  <c r="B241" i="24040"/>
  <c r="A241" i="24040"/>
  <c r="EB240" i="24040"/>
  <c r="DZ240" i="24040"/>
  <c r="DX240" i="24040"/>
  <c r="DV240" i="24040"/>
  <c r="DT240" i="24040"/>
  <c r="DR240" i="24040"/>
  <c r="DP240" i="24040"/>
  <c r="DN240" i="24040"/>
  <c r="DL240" i="24040"/>
  <c r="DJ240" i="24040"/>
  <c r="DH240" i="24040"/>
  <c r="DF240" i="24040"/>
  <c r="DD240" i="24040"/>
  <c r="DB240" i="24040"/>
  <c r="CZ240" i="24040"/>
  <c r="CX240" i="24040"/>
  <c r="CV240" i="24040"/>
  <c r="CT240" i="24040"/>
  <c r="CR240" i="24040"/>
  <c r="CP240" i="24040"/>
  <c r="CN240" i="24040"/>
  <c r="CL240" i="24040"/>
  <c r="CJ240" i="24040"/>
  <c r="CH240" i="24040"/>
  <c r="CF240" i="24040"/>
  <c r="CD240" i="24040"/>
  <c r="CB240" i="24040"/>
  <c r="BZ240" i="24040"/>
  <c r="BX240" i="24040"/>
  <c r="BV240" i="24040"/>
  <c r="BT240" i="24040"/>
  <c r="BR240" i="24040"/>
  <c r="BP240" i="24040"/>
  <c r="BN240" i="24040"/>
  <c r="BL240" i="24040"/>
  <c r="BJ240" i="24040"/>
  <c r="BH240" i="24040"/>
  <c r="BF240" i="24040"/>
  <c r="BD240" i="24040"/>
  <c r="BB240" i="24040"/>
  <c r="AZ240" i="24040"/>
  <c r="AX240" i="24040"/>
  <c r="AV240" i="24040"/>
  <c r="AT240" i="24040"/>
  <c r="AR240" i="24040"/>
  <c r="AP240" i="24040"/>
  <c r="AN240" i="24040"/>
  <c r="AL240" i="24040"/>
  <c r="AJ240" i="24040"/>
  <c r="AH240" i="24040"/>
  <c r="AF240" i="24040"/>
  <c r="AD240" i="24040"/>
  <c r="AB240" i="24040"/>
  <c r="Z240" i="24040"/>
  <c r="X240" i="24040"/>
  <c r="V240" i="24040"/>
  <c r="T240" i="24040"/>
  <c r="R240" i="24040"/>
  <c r="P240" i="24040"/>
  <c r="N240" i="24040"/>
  <c r="L240" i="24040"/>
  <c r="J240" i="24040"/>
  <c r="H240" i="24040"/>
  <c r="F240" i="24040"/>
  <c r="D240" i="24040"/>
  <c r="B240" i="24040"/>
  <c r="A240" i="24040"/>
  <c r="A239" i="24040"/>
  <c r="EB238" i="24040"/>
  <c r="DZ238" i="24040"/>
  <c r="DX238" i="24040"/>
  <c r="DV238" i="24040"/>
  <c r="DT238" i="24040"/>
  <c r="DR238" i="24040"/>
  <c r="DP238" i="24040"/>
  <c r="DN238" i="24040"/>
  <c r="DL238" i="24040"/>
  <c r="DJ238" i="24040"/>
  <c r="DH238" i="24040"/>
  <c r="DF238" i="24040"/>
  <c r="DD238" i="24040"/>
  <c r="DB238" i="24040"/>
  <c r="CZ238" i="24040"/>
  <c r="CX238" i="24040"/>
  <c r="CV238" i="24040"/>
  <c r="CT238" i="24040"/>
  <c r="CR238" i="24040"/>
  <c r="CP238" i="24040"/>
  <c r="CN238" i="24040"/>
  <c r="CL238" i="24040"/>
  <c r="CJ238" i="24040"/>
  <c r="CH238" i="24040"/>
  <c r="CF238" i="24040"/>
  <c r="CD238" i="24040"/>
  <c r="CB238" i="24040"/>
  <c r="BZ238" i="24040"/>
  <c r="BX238" i="24040"/>
  <c r="BV238" i="24040"/>
  <c r="BT238" i="24040"/>
  <c r="BR238" i="24040"/>
  <c r="BP238" i="24040"/>
  <c r="BN238" i="24040"/>
  <c r="BL238" i="24040"/>
  <c r="BJ238" i="24040"/>
  <c r="BH238" i="24040"/>
  <c r="BF238" i="24040"/>
  <c r="BD238" i="24040"/>
  <c r="BB238" i="24040"/>
  <c r="AZ238" i="24040"/>
  <c r="AX238" i="24040"/>
  <c r="AV238" i="24040"/>
  <c r="AT238" i="24040"/>
  <c r="AR238" i="24040"/>
  <c r="AP238" i="24040"/>
  <c r="AN238" i="24040"/>
  <c r="AL238" i="24040"/>
  <c r="AJ238" i="24040"/>
  <c r="AH238" i="24040"/>
  <c r="AF238" i="24040"/>
  <c r="AD238" i="24040"/>
  <c r="AB238" i="24040"/>
  <c r="Z238" i="24040"/>
  <c r="X238" i="24040"/>
  <c r="V238" i="24040"/>
  <c r="T238" i="24040"/>
  <c r="R238" i="24040"/>
  <c r="P238" i="24040"/>
  <c r="N238" i="24040"/>
  <c r="L238" i="24040"/>
  <c r="J238" i="24040"/>
  <c r="H238" i="24040"/>
  <c r="F238" i="24040"/>
  <c r="D238" i="24040"/>
  <c r="B238" i="24040"/>
  <c r="A238" i="24040"/>
  <c r="EB237" i="24040"/>
  <c r="DZ237" i="24040"/>
  <c r="DX237" i="24040"/>
  <c r="DV237" i="24040"/>
  <c r="DT237" i="24040"/>
  <c r="DR237" i="24040"/>
  <c r="DP237" i="24040"/>
  <c r="DN237" i="24040"/>
  <c r="DL237" i="24040"/>
  <c r="DJ237" i="24040"/>
  <c r="DH237" i="24040"/>
  <c r="DF237" i="24040"/>
  <c r="DD237" i="24040"/>
  <c r="DB237" i="24040"/>
  <c r="CZ237" i="24040"/>
  <c r="CX237" i="24040"/>
  <c r="CV237" i="24040"/>
  <c r="CT237" i="24040"/>
  <c r="CR237" i="24040"/>
  <c r="CP237" i="24040"/>
  <c r="CN237" i="24040"/>
  <c r="CL237" i="24040"/>
  <c r="CJ237" i="24040"/>
  <c r="CH237" i="24040"/>
  <c r="CF237" i="24040"/>
  <c r="CD237" i="24040"/>
  <c r="CB237" i="24040"/>
  <c r="BZ237" i="24040"/>
  <c r="BX237" i="24040"/>
  <c r="BV237" i="24040"/>
  <c r="BT237" i="24040"/>
  <c r="BR237" i="24040"/>
  <c r="BP237" i="24040"/>
  <c r="BN237" i="24040"/>
  <c r="BL237" i="24040"/>
  <c r="BJ237" i="24040"/>
  <c r="BH237" i="24040"/>
  <c r="BF237" i="24040"/>
  <c r="BD237" i="24040"/>
  <c r="BB237" i="24040"/>
  <c r="AZ237" i="24040"/>
  <c r="AX237" i="24040"/>
  <c r="AV237" i="24040"/>
  <c r="AT237" i="24040"/>
  <c r="AR237" i="24040"/>
  <c r="AP237" i="24040"/>
  <c r="AN237" i="24040"/>
  <c r="AL237" i="24040"/>
  <c r="AJ237" i="24040"/>
  <c r="AH237" i="24040"/>
  <c r="AF237" i="24040"/>
  <c r="AD237" i="24040"/>
  <c r="AB237" i="24040"/>
  <c r="Z237" i="24040"/>
  <c r="X237" i="24040"/>
  <c r="V237" i="24040"/>
  <c r="T237" i="24040"/>
  <c r="R237" i="24040"/>
  <c r="P237" i="24040"/>
  <c r="N237" i="24040"/>
  <c r="L237" i="24040"/>
  <c r="J237" i="24040"/>
  <c r="H237" i="24040"/>
  <c r="F237" i="24040"/>
  <c r="D237" i="24040"/>
  <c r="B237" i="24040"/>
  <c r="A237" i="24040"/>
  <c r="A234" i="24040"/>
  <c r="EB233" i="24040"/>
  <c r="DZ233" i="24040"/>
  <c r="DX233" i="24040"/>
  <c r="DV233" i="24040"/>
  <c r="DT233" i="24040"/>
  <c r="DR233" i="24040"/>
  <c r="DP233" i="24040"/>
  <c r="DN233" i="24040"/>
  <c r="DL233" i="24040"/>
  <c r="DJ233" i="24040"/>
  <c r="DH233" i="24040"/>
  <c r="DF233" i="24040"/>
  <c r="DD233" i="24040"/>
  <c r="DB233" i="24040"/>
  <c r="CZ233" i="24040"/>
  <c r="CX233" i="24040"/>
  <c r="CV233" i="24040"/>
  <c r="CT233" i="24040"/>
  <c r="CR233" i="24040"/>
  <c r="CP233" i="24040"/>
  <c r="CN233" i="24040"/>
  <c r="CL233" i="24040"/>
  <c r="CJ233" i="24040"/>
  <c r="CH233" i="24040"/>
  <c r="CF233" i="24040"/>
  <c r="CD233" i="24040"/>
  <c r="CB233" i="24040"/>
  <c r="BZ233" i="24040"/>
  <c r="BX233" i="24040"/>
  <c r="BV233" i="24040"/>
  <c r="BT233" i="24040"/>
  <c r="BR233" i="24040"/>
  <c r="BP233" i="24040"/>
  <c r="BN233" i="24040"/>
  <c r="BL233" i="24040"/>
  <c r="BJ233" i="24040"/>
  <c r="BH233" i="24040"/>
  <c r="BF233" i="24040"/>
  <c r="BD233" i="24040"/>
  <c r="BB233" i="24040"/>
  <c r="AZ233" i="24040"/>
  <c r="AX233" i="24040"/>
  <c r="AV233" i="24040"/>
  <c r="AT233" i="24040"/>
  <c r="AR233" i="24040"/>
  <c r="AP233" i="24040"/>
  <c r="AN233" i="24040"/>
  <c r="AL233" i="24040"/>
  <c r="AJ233" i="24040"/>
  <c r="AH233" i="24040"/>
  <c r="AF233" i="24040"/>
  <c r="AD233" i="24040"/>
  <c r="AB233" i="24040"/>
  <c r="Z233" i="24040"/>
  <c r="X233" i="24040"/>
  <c r="V233" i="24040"/>
  <c r="T233" i="24040"/>
  <c r="R233" i="24040"/>
  <c r="P233" i="24040"/>
  <c r="N233" i="24040"/>
  <c r="L233" i="24040"/>
  <c r="J233" i="24040"/>
  <c r="H233" i="24040"/>
  <c r="F233" i="24040"/>
  <c r="D233" i="24040"/>
  <c r="B233" i="24040"/>
  <c r="A233" i="24040"/>
  <c r="EB232" i="24040"/>
  <c r="DZ232" i="24040"/>
  <c r="DX232" i="24040"/>
  <c r="DV232" i="24040"/>
  <c r="DT232" i="24040"/>
  <c r="DR232" i="24040"/>
  <c r="DP232" i="24040"/>
  <c r="DN232" i="24040"/>
  <c r="DL232" i="24040"/>
  <c r="DJ232" i="24040"/>
  <c r="DH232" i="24040"/>
  <c r="DF232" i="24040"/>
  <c r="DD232" i="24040"/>
  <c r="DB232" i="24040"/>
  <c r="CZ232" i="24040"/>
  <c r="CX232" i="24040"/>
  <c r="CV232" i="24040"/>
  <c r="CT232" i="24040"/>
  <c r="CR232" i="24040"/>
  <c r="CP232" i="24040"/>
  <c r="CN232" i="24040"/>
  <c r="CL232" i="24040"/>
  <c r="CJ232" i="24040"/>
  <c r="CH232" i="24040"/>
  <c r="CF232" i="24040"/>
  <c r="CD232" i="24040"/>
  <c r="CB232" i="24040"/>
  <c r="BZ232" i="24040"/>
  <c r="BX232" i="24040"/>
  <c r="BV232" i="24040"/>
  <c r="BT232" i="24040"/>
  <c r="BR232" i="24040"/>
  <c r="BP232" i="24040"/>
  <c r="BN232" i="24040"/>
  <c r="BL232" i="24040"/>
  <c r="BJ232" i="24040"/>
  <c r="BH232" i="24040"/>
  <c r="BF232" i="24040"/>
  <c r="BD232" i="24040"/>
  <c r="BB232" i="24040"/>
  <c r="AZ232" i="24040"/>
  <c r="AX232" i="24040"/>
  <c r="AV232" i="24040"/>
  <c r="AT232" i="24040"/>
  <c r="AR232" i="24040"/>
  <c r="AP232" i="24040"/>
  <c r="AN232" i="24040"/>
  <c r="AL232" i="24040"/>
  <c r="AJ232" i="24040"/>
  <c r="AH232" i="24040"/>
  <c r="AF232" i="24040"/>
  <c r="AD232" i="24040"/>
  <c r="AB232" i="24040"/>
  <c r="Z232" i="24040"/>
  <c r="X232" i="24040"/>
  <c r="V232" i="24040"/>
  <c r="T232" i="24040"/>
  <c r="R232" i="24040"/>
  <c r="P232" i="24040"/>
  <c r="N232" i="24040"/>
  <c r="L232" i="24040"/>
  <c r="J232" i="24040"/>
  <c r="H232" i="24040"/>
  <c r="F232" i="24040"/>
  <c r="D232" i="24040"/>
  <c r="B232" i="24040"/>
  <c r="A232" i="24040"/>
  <c r="EB231" i="24040"/>
  <c r="DZ231" i="24040"/>
  <c r="DX231" i="24040"/>
  <c r="DV231" i="24040"/>
  <c r="DT231" i="24040"/>
  <c r="DR231" i="24040"/>
  <c r="DP231" i="24040"/>
  <c r="DN231" i="24040"/>
  <c r="DL231" i="24040"/>
  <c r="DJ231" i="24040"/>
  <c r="DH231" i="24040"/>
  <c r="DF231" i="24040"/>
  <c r="DD231" i="24040"/>
  <c r="DB231" i="24040"/>
  <c r="CZ231" i="24040"/>
  <c r="CX231" i="24040"/>
  <c r="CV231" i="24040"/>
  <c r="CT231" i="24040"/>
  <c r="CR231" i="24040"/>
  <c r="CP231" i="24040"/>
  <c r="CN231" i="24040"/>
  <c r="CL231" i="24040"/>
  <c r="CJ231" i="24040"/>
  <c r="CH231" i="24040"/>
  <c r="CF231" i="24040"/>
  <c r="CD231" i="24040"/>
  <c r="CB231" i="24040"/>
  <c r="BZ231" i="24040"/>
  <c r="BX231" i="24040"/>
  <c r="BV231" i="24040"/>
  <c r="BT231" i="24040"/>
  <c r="BR231" i="24040"/>
  <c r="BP231" i="24040"/>
  <c r="BN231" i="24040"/>
  <c r="BL231" i="24040"/>
  <c r="BJ231" i="24040"/>
  <c r="BH231" i="24040"/>
  <c r="BF231" i="24040"/>
  <c r="BD231" i="24040"/>
  <c r="BB231" i="24040"/>
  <c r="AZ231" i="24040"/>
  <c r="AX231" i="24040"/>
  <c r="AV231" i="24040"/>
  <c r="AT231" i="24040"/>
  <c r="AR231" i="24040"/>
  <c r="AP231" i="24040"/>
  <c r="AN231" i="24040"/>
  <c r="AL231" i="24040"/>
  <c r="AJ231" i="24040"/>
  <c r="AH231" i="24040"/>
  <c r="AF231" i="24040"/>
  <c r="AD231" i="24040"/>
  <c r="AB231" i="24040"/>
  <c r="Z231" i="24040"/>
  <c r="X231" i="24040"/>
  <c r="V231" i="24040"/>
  <c r="T231" i="24040"/>
  <c r="R231" i="24040"/>
  <c r="P231" i="24040"/>
  <c r="N231" i="24040"/>
  <c r="L231" i="24040"/>
  <c r="J231" i="24040"/>
  <c r="H231" i="24040"/>
  <c r="F231" i="24040"/>
  <c r="D231" i="24040"/>
  <c r="B231" i="24040"/>
  <c r="A231" i="24040"/>
  <c r="GK227" i="24040"/>
  <c r="A227" i="24040"/>
  <c r="A222" i="24040"/>
  <c r="EB210" i="24040"/>
  <c r="DZ210" i="24040"/>
  <c r="DX210" i="24040"/>
  <c r="DV210" i="24040"/>
  <c r="DT210" i="24040"/>
  <c r="DR210" i="24040"/>
  <c r="DP210" i="24040"/>
  <c r="DN210" i="24040"/>
  <c r="DL210" i="24040"/>
  <c r="DJ210" i="24040"/>
  <c r="DH210" i="24040"/>
  <c r="DF210" i="24040"/>
  <c r="DD210" i="24040"/>
  <c r="DB210" i="24040"/>
  <c r="CZ210" i="24040"/>
  <c r="CX210" i="24040"/>
  <c r="CV210" i="24040"/>
  <c r="CT210" i="24040"/>
  <c r="CR210" i="24040"/>
  <c r="CP210" i="24040"/>
  <c r="CN210" i="24040"/>
  <c r="CL210" i="24040"/>
  <c r="CJ210" i="24040"/>
  <c r="BT210" i="24040"/>
  <c r="BR210" i="24040"/>
  <c r="BP210" i="24040"/>
  <c r="BN210" i="24040"/>
  <c r="BL210" i="24040"/>
  <c r="BJ210" i="24040"/>
  <c r="BH210" i="24040"/>
  <c r="BF210" i="24040"/>
  <c r="BD210" i="24040"/>
  <c r="BB210" i="24040"/>
  <c r="AZ210" i="24040"/>
  <c r="AX210" i="24040"/>
  <c r="AV210" i="24040"/>
  <c r="AT210" i="24040"/>
  <c r="AR210" i="24040"/>
  <c r="AP210" i="24040"/>
  <c r="AN210" i="24040"/>
  <c r="AL210" i="24040"/>
  <c r="AJ210" i="24040"/>
  <c r="AH210" i="24040"/>
  <c r="AF210" i="24040"/>
  <c r="AD210" i="24040"/>
  <c r="AB210" i="24040"/>
  <c r="Z210" i="24040"/>
  <c r="X210" i="24040"/>
  <c r="V210" i="24040"/>
  <c r="T210" i="24040"/>
  <c r="R210" i="24040"/>
  <c r="P210" i="24040"/>
  <c r="N210" i="24040"/>
  <c r="L210" i="24040"/>
  <c r="J210" i="24040"/>
  <c r="H210" i="24040"/>
  <c r="F210" i="24040"/>
  <c r="D210" i="24040"/>
  <c r="B210" i="24040"/>
  <c r="A207" i="24040"/>
  <c r="A206" i="24040"/>
  <c r="A205" i="24040"/>
  <c r="GK201" i="24040"/>
  <c r="A201" i="24040"/>
  <c r="A199" i="24040"/>
  <c r="A196" i="24040"/>
  <c r="GH194" i="24040"/>
  <c r="GG194" i="24040"/>
  <c r="GF194" i="24040"/>
  <c r="GE194" i="24040"/>
  <c r="GD194" i="24040"/>
  <c r="GC194" i="24040"/>
  <c r="GB194" i="24040"/>
  <c r="GA194" i="24040"/>
  <c r="FZ194" i="24040"/>
  <c r="FY194" i="24040"/>
  <c r="FX194" i="24040"/>
  <c r="FW194" i="24040"/>
  <c r="FV194" i="24040"/>
  <c r="FU194" i="24040"/>
  <c r="FT194" i="24040"/>
  <c r="FS194" i="24040"/>
  <c r="FR194" i="24040"/>
  <c r="FQ194" i="24040"/>
  <c r="FP194" i="24040"/>
  <c r="FO194" i="24040"/>
  <c r="FN194" i="24040"/>
  <c r="FM194" i="24040"/>
  <c r="FL194" i="24040"/>
  <c r="FK194" i="24040"/>
  <c r="FJ194" i="24040"/>
  <c r="FI194" i="24040"/>
  <c r="FG194" i="24040"/>
  <c r="FF194" i="24040"/>
  <c r="FE194" i="24040"/>
  <c r="FD194" i="24040"/>
  <c r="FC194" i="24040"/>
  <c r="FA194" i="24040"/>
  <c r="EY194" i="24040"/>
  <c r="EW194" i="24040"/>
  <c r="EU194" i="24040"/>
  <c r="ES194" i="24040"/>
  <c r="EQ194" i="24040"/>
  <c r="GH193" i="24040"/>
  <c r="GG193" i="24040"/>
  <c r="GF193" i="24040"/>
  <c r="GE193" i="24040"/>
  <c r="GD193" i="24040"/>
  <c r="GC193" i="24040"/>
  <c r="GB193" i="24040"/>
  <c r="GA193" i="24040"/>
  <c r="FZ193" i="24040"/>
  <c r="FY193" i="24040"/>
  <c r="FX193" i="24040"/>
  <c r="FW193" i="24040"/>
  <c r="FV193" i="24040"/>
  <c r="FU193" i="24040"/>
  <c r="FT193" i="24040"/>
  <c r="FS193" i="24040"/>
  <c r="FR193" i="24040"/>
  <c r="FQ193" i="24040"/>
  <c r="FP193" i="24040"/>
  <c r="FO193" i="24040"/>
  <c r="FN193" i="24040"/>
  <c r="FM193" i="24040"/>
  <c r="FL193" i="24040"/>
  <c r="FK193" i="24040"/>
  <c r="FJ193" i="24040"/>
  <c r="FI193" i="24040"/>
  <c r="FG193" i="24040"/>
  <c r="FF193" i="24040"/>
  <c r="FE193" i="24040"/>
  <c r="FD193" i="24040"/>
  <c r="FC193" i="24040"/>
  <c r="FA193" i="24040"/>
  <c r="EY193" i="24040"/>
  <c r="EW193" i="24040"/>
  <c r="EU193" i="24040"/>
  <c r="ES193" i="24040"/>
  <c r="EQ193" i="24040"/>
  <c r="EF194" i="24040"/>
  <c r="ED194" i="24040"/>
  <c r="EB194" i="24040"/>
  <c r="DZ194" i="24040"/>
  <c r="DX194" i="24040"/>
  <c r="DV194" i="24040"/>
  <c r="DT194" i="24040"/>
  <c r="DR194" i="24040"/>
  <c r="DP194" i="24040"/>
  <c r="DN194" i="24040"/>
  <c r="DL194" i="24040"/>
  <c r="DJ194" i="24040"/>
  <c r="DH194" i="24040"/>
  <c r="DF194" i="24040"/>
  <c r="DD194" i="24040"/>
  <c r="DB194" i="24040"/>
  <c r="CZ194" i="24040"/>
  <c r="CX194" i="24040"/>
  <c r="CV194" i="24040"/>
  <c r="CT194" i="24040"/>
  <c r="CR194" i="24040"/>
  <c r="CP194" i="24040"/>
  <c r="CN194" i="24040"/>
  <c r="CL194" i="24040"/>
  <c r="CJ194" i="24040"/>
  <c r="CI194" i="24040"/>
  <c r="CH194" i="24040"/>
  <c r="CG194" i="24040"/>
  <c r="CF194" i="24040"/>
  <c r="CE194" i="24040"/>
  <c r="CD194" i="24040"/>
  <c r="CC194" i="24040"/>
  <c r="CB194" i="24040"/>
  <c r="BZ194" i="24040"/>
  <c r="BX194" i="24040"/>
  <c r="BV194" i="24040"/>
  <c r="BT194" i="24040"/>
  <c r="BR194" i="24040"/>
  <c r="BP194" i="24040"/>
  <c r="BN194" i="24040"/>
  <c r="BL194" i="24040"/>
  <c r="BJ194" i="24040"/>
  <c r="BH194" i="24040"/>
  <c r="BF194" i="24040"/>
  <c r="BD194" i="24040"/>
  <c r="BB194" i="24040"/>
  <c r="AZ194" i="24040"/>
  <c r="AX194" i="24040"/>
  <c r="AV194" i="24040"/>
  <c r="AT194" i="24040"/>
  <c r="AR194" i="24040"/>
  <c r="AP194" i="24040"/>
  <c r="AN194" i="24040"/>
  <c r="AL194" i="24040"/>
  <c r="AJ194" i="24040"/>
  <c r="AH194" i="24040"/>
  <c r="AF194" i="24040"/>
  <c r="AD194" i="24040"/>
  <c r="AB194" i="24040"/>
  <c r="Z194" i="24040"/>
  <c r="X194" i="24040"/>
  <c r="V194" i="24040"/>
  <c r="T194" i="24040"/>
  <c r="R194" i="24040"/>
  <c r="P194" i="24040"/>
  <c r="N194" i="24040"/>
  <c r="L194" i="24040"/>
  <c r="J194" i="24040"/>
  <c r="H194" i="24040"/>
  <c r="F194" i="24040"/>
  <c r="B194" i="24040"/>
  <c r="EF193" i="24040"/>
  <c r="ED193" i="24040"/>
  <c r="EB193" i="24040"/>
  <c r="DZ193" i="24040"/>
  <c r="DX193" i="24040"/>
  <c r="DV193" i="24040"/>
  <c r="DT193" i="24040"/>
  <c r="DR193" i="24040"/>
  <c r="DP193" i="24040"/>
  <c r="DN193" i="24040"/>
  <c r="DL193" i="24040"/>
  <c r="DJ193" i="24040"/>
  <c r="DH193" i="24040"/>
  <c r="DF193" i="24040"/>
  <c r="DD193" i="24040"/>
  <c r="DB193" i="24040"/>
  <c r="CZ193" i="24040"/>
  <c r="CX193" i="24040"/>
  <c r="CV193" i="24040"/>
  <c r="CT193" i="24040"/>
  <c r="CR193" i="24040"/>
  <c r="CP193" i="24040"/>
  <c r="CN193" i="24040"/>
  <c r="CL193" i="24040"/>
  <c r="CJ193" i="24040"/>
  <c r="CI193" i="24040"/>
  <c r="CH193" i="24040"/>
  <c r="CG193" i="24040"/>
  <c r="CF193" i="24040"/>
  <c r="CE193" i="24040"/>
  <c r="CD193" i="24040"/>
  <c r="CC193" i="24040"/>
  <c r="CB193" i="24040"/>
  <c r="BZ193" i="24040"/>
  <c r="BX193" i="24040"/>
  <c r="BV193" i="24040"/>
  <c r="BT193" i="24040"/>
  <c r="BR193" i="24040"/>
  <c r="BP193" i="24040"/>
  <c r="BN193" i="24040"/>
  <c r="BL193" i="24040"/>
  <c r="BJ193" i="24040"/>
  <c r="BH193" i="24040"/>
  <c r="BF193" i="24040"/>
  <c r="BD193" i="24040"/>
  <c r="BB193" i="24040"/>
  <c r="AZ193" i="24040"/>
  <c r="AX193" i="24040"/>
  <c r="AV193" i="24040"/>
  <c r="AT193" i="24040"/>
  <c r="AR193" i="24040"/>
  <c r="AP193" i="24040"/>
  <c r="AN193" i="24040"/>
  <c r="AL193" i="24040"/>
  <c r="AJ193" i="24040"/>
  <c r="AH193" i="24040"/>
  <c r="AF193" i="24040"/>
  <c r="AD193" i="24040"/>
  <c r="AB193" i="24040"/>
  <c r="Z193" i="24040"/>
  <c r="X193" i="24040"/>
  <c r="V193" i="24040"/>
  <c r="T193" i="24040"/>
  <c r="R193" i="24040"/>
  <c r="P193" i="24040"/>
  <c r="N193" i="24040"/>
  <c r="L193" i="24040"/>
  <c r="J193" i="24040"/>
  <c r="H193" i="24040"/>
  <c r="F193" i="24040"/>
  <c r="B193" i="24040"/>
  <c r="EF192" i="24040"/>
  <c r="ED192" i="24040"/>
  <c r="AK192" i="24040"/>
  <c r="A184" i="24040"/>
  <c r="A182" i="24040"/>
  <c r="EB181" i="24040"/>
  <c r="DZ181" i="24040"/>
  <c r="DX181" i="24040"/>
  <c r="DV181" i="24040"/>
  <c r="DT181" i="24040"/>
  <c r="DR181" i="24040"/>
  <c r="DP181" i="24040"/>
  <c r="DN181" i="24040"/>
  <c r="DL181" i="24040"/>
  <c r="DJ181" i="24040"/>
  <c r="DH181" i="24040"/>
  <c r="DF181" i="24040"/>
  <c r="DD181" i="24040"/>
  <c r="DB181" i="24040"/>
  <c r="CZ181" i="24040"/>
  <c r="CX181" i="24040"/>
  <c r="CV181" i="24040"/>
  <c r="CT181" i="24040"/>
  <c r="CR181" i="24040"/>
  <c r="CP181" i="24040"/>
  <c r="CN181" i="24040"/>
  <c r="CL181" i="24040"/>
  <c r="CJ181" i="24040"/>
  <c r="CH181" i="24040"/>
  <c r="CF181" i="24040"/>
  <c r="CD181" i="24040"/>
  <c r="BT181" i="24040"/>
  <c r="BR181" i="24040"/>
  <c r="BP181" i="24040"/>
  <c r="BN181" i="24040"/>
  <c r="BL181" i="24040"/>
  <c r="BJ181" i="24040"/>
  <c r="BH181" i="24040"/>
  <c r="BF181" i="24040"/>
  <c r="BD181" i="24040"/>
  <c r="BB181" i="24040"/>
  <c r="AZ181" i="24040"/>
  <c r="AX181" i="24040"/>
  <c r="AV181" i="24040"/>
  <c r="AT181" i="24040"/>
  <c r="AR181" i="24040"/>
  <c r="AP181" i="24040"/>
  <c r="AN181" i="24040"/>
  <c r="AL181" i="24040"/>
  <c r="AJ181" i="24040"/>
  <c r="AH181" i="24040"/>
  <c r="AF181" i="24040"/>
  <c r="AD181" i="24040"/>
  <c r="AB181" i="24040"/>
  <c r="Z181" i="24040"/>
  <c r="X181" i="24040"/>
  <c r="V181" i="24040"/>
  <c r="T181" i="24040"/>
  <c r="R181" i="24040"/>
  <c r="P181" i="24040"/>
  <c r="N181" i="24040"/>
  <c r="L181" i="24040"/>
  <c r="J181" i="24040"/>
  <c r="H181" i="24040"/>
  <c r="F181" i="24040"/>
  <c r="D181" i="24040"/>
  <c r="B181" i="24040"/>
  <c r="A181" i="24040"/>
  <c r="EB180" i="24040"/>
  <c r="DZ180" i="24040"/>
  <c r="DX180" i="24040"/>
  <c r="DV180" i="24040"/>
  <c r="DT180" i="24040"/>
  <c r="DR180" i="24040"/>
  <c r="DP180" i="24040"/>
  <c r="DN180" i="24040"/>
  <c r="DL180" i="24040"/>
  <c r="DJ180" i="24040"/>
  <c r="DH180" i="24040"/>
  <c r="DF180" i="24040"/>
  <c r="DD180" i="24040"/>
  <c r="DB180" i="24040"/>
  <c r="CZ180" i="24040"/>
  <c r="CX180" i="24040"/>
  <c r="CV180" i="24040"/>
  <c r="CT180" i="24040"/>
  <c r="CR180" i="24040"/>
  <c r="CP180" i="24040"/>
  <c r="CN180" i="24040"/>
  <c r="CL180" i="24040"/>
  <c r="CJ180" i="24040"/>
  <c r="CD180" i="24040"/>
  <c r="BT180" i="24040"/>
  <c r="BR180" i="24040"/>
  <c r="BP180" i="24040"/>
  <c r="BN180" i="24040"/>
  <c r="BL180" i="24040"/>
  <c r="BJ180" i="24040"/>
  <c r="BH180" i="24040"/>
  <c r="BF180" i="24040"/>
  <c r="BD180" i="24040"/>
  <c r="BB180" i="24040"/>
  <c r="AZ180" i="24040"/>
  <c r="AX180" i="24040"/>
  <c r="AV180" i="24040"/>
  <c r="AT180" i="24040"/>
  <c r="AR180" i="24040"/>
  <c r="AP180" i="24040"/>
  <c r="AN180" i="24040"/>
  <c r="AL180" i="24040"/>
  <c r="AJ180" i="24040"/>
  <c r="AH180" i="24040"/>
  <c r="AF180" i="24040"/>
  <c r="AD180" i="24040"/>
  <c r="AB180" i="24040"/>
  <c r="Z180" i="24040"/>
  <c r="X180" i="24040"/>
  <c r="V180" i="24040"/>
  <c r="T180" i="24040"/>
  <c r="R180" i="24040"/>
  <c r="P180" i="24040"/>
  <c r="N180" i="24040"/>
  <c r="L180" i="24040"/>
  <c r="J180" i="24040"/>
  <c r="H180" i="24040"/>
  <c r="F180" i="24040"/>
  <c r="D180" i="24040"/>
  <c r="B180" i="24040"/>
  <c r="A180" i="24040"/>
  <c r="A179" i="24040"/>
  <c r="EB178" i="24040"/>
  <c r="DZ178" i="24040"/>
  <c r="DX178" i="24040"/>
  <c r="DV178" i="24040"/>
  <c r="DT178" i="24040"/>
  <c r="DR178" i="24040"/>
  <c r="DP178" i="24040"/>
  <c r="DN178" i="24040"/>
  <c r="DL178" i="24040"/>
  <c r="DJ178" i="24040"/>
  <c r="DH178" i="24040"/>
  <c r="DF178" i="24040"/>
  <c r="DD178" i="24040"/>
  <c r="DB178" i="24040"/>
  <c r="CZ178" i="24040"/>
  <c r="CX178" i="24040"/>
  <c r="CV178" i="24040"/>
  <c r="CT178" i="24040"/>
  <c r="CR178" i="24040"/>
  <c r="CP178" i="24040"/>
  <c r="CN178" i="24040"/>
  <c r="CL178" i="24040"/>
  <c r="CJ178" i="24040"/>
  <c r="CH178" i="24040"/>
  <c r="CF178" i="24040"/>
  <c r="CD178" i="24040"/>
  <c r="CB178" i="24040"/>
  <c r="BZ178" i="24040"/>
  <c r="BX178" i="24040"/>
  <c r="BV178" i="24040"/>
  <c r="BT178" i="24040"/>
  <c r="BR178" i="24040"/>
  <c r="BP178" i="24040"/>
  <c r="BN178" i="24040"/>
  <c r="BL178" i="24040"/>
  <c r="BJ178" i="24040"/>
  <c r="BH178" i="24040"/>
  <c r="BF178" i="24040"/>
  <c r="BD178" i="24040"/>
  <c r="BB178" i="24040"/>
  <c r="AZ178" i="24040"/>
  <c r="AX178" i="24040"/>
  <c r="AV178" i="24040"/>
  <c r="AT178" i="24040"/>
  <c r="AR178" i="24040"/>
  <c r="AP178" i="24040"/>
  <c r="AN178" i="24040"/>
  <c r="AL178" i="24040"/>
  <c r="AJ178" i="24040"/>
  <c r="AH178" i="24040"/>
  <c r="AF178" i="24040"/>
  <c r="AD178" i="24040"/>
  <c r="AB178" i="24040"/>
  <c r="Z178" i="24040"/>
  <c r="X178" i="24040"/>
  <c r="V178" i="24040"/>
  <c r="T178" i="24040"/>
  <c r="R178" i="24040"/>
  <c r="P178" i="24040"/>
  <c r="N178" i="24040"/>
  <c r="L178" i="24040"/>
  <c r="J178" i="24040"/>
  <c r="H178" i="24040"/>
  <c r="F178" i="24040"/>
  <c r="D178" i="24040"/>
  <c r="B178" i="24040"/>
  <c r="A178" i="24040"/>
  <c r="EB177" i="24040"/>
  <c r="DZ177" i="24040"/>
  <c r="DX177" i="24040"/>
  <c r="DV177" i="24040"/>
  <c r="DT177" i="24040"/>
  <c r="DR177" i="24040"/>
  <c r="DP177" i="24040"/>
  <c r="DN177" i="24040"/>
  <c r="DL177" i="24040"/>
  <c r="DJ177" i="24040"/>
  <c r="DH177" i="24040"/>
  <c r="DF177" i="24040"/>
  <c r="DD177" i="24040"/>
  <c r="DB177" i="24040"/>
  <c r="CZ177" i="24040"/>
  <c r="CX177" i="24040"/>
  <c r="CV177" i="24040"/>
  <c r="CT177" i="24040"/>
  <c r="CR177" i="24040"/>
  <c r="CP177" i="24040"/>
  <c r="CN177" i="24040"/>
  <c r="CL177" i="24040"/>
  <c r="CJ177" i="24040"/>
  <c r="CH177" i="24040"/>
  <c r="CF177" i="24040"/>
  <c r="CD177" i="24040"/>
  <c r="CB177" i="24040"/>
  <c r="BZ177" i="24040"/>
  <c r="BX177" i="24040"/>
  <c r="BV177" i="24040"/>
  <c r="BT177" i="24040"/>
  <c r="BR177" i="24040"/>
  <c r="BP177" i="24040"/>
  <c r="BN177" i="24040"/>
  <c r="BL177" i="24040"/>
  <c r="BJ177" i="24040"/>
  <c r="BH177" i="24040"/>
  <c r="BF177" i="24040"/>
  <c r="BD177" i="24040"/>
  <c r="BB177" i="24040"/>
  <c r="AZ177" i="24040"/>
  <c r="AX177" i="24040"/>
  <c r="AV177" i="24040"/>
  <c r="AT177" i="24040"/>
  <c r="AR177" i="24040"/>
  <c r="AP177" i="24040"/>
  <c r="AN177" i="24040"/>
  <c r="AL177" i="24040"/>
  <c r="AJ177" i="24040"/>
  <c r="AH177" i="24040"/>
  <c r="AF177" i="24040"/>
  <c r="AD177" i="24040"/>
  <c r="AB177" i="24040"/>
  <c r="Z177" i="24040"/>
  <c r="X177" i="24040"/>
  <c r="V177" i="24040"/>
  <c r="T177" i="24040"/>
  <c r="R177" i="24040"/>
  <c r="P177" i="24040"/>
  <c r="N177" i="24040"/>
  <c r="L177" i="24040"/>
  <c r="J177" i="24040"/>
  <c r="H177" i="24040"/>
  <c r="F177" i="24040"/>
  <c r="D177" i="24040"/>
  <c r="B177" i="24040"/>
  <c r="A177" i="24040"/>
  <c r="A174" i="24040"/>
  <c r="EB173" i="24040"/>
  <c r="DZ173" i="24040"/>
  <c r="DX173" i="24040"/>
  <c r="DV173" i="24040"/>
  <c r="DT173" i="24040"/>
  <c r="DR173" i="24040"/>
  <c r="DP173" i="24040"/>
  <c r="DN173" i="24040"/>
  <c r="DL173" i="24040"/>
  <c r="DJ173" i="24040"/>
  <c r="DH173" i="24040"/>
  <c r="DF173" i="24040"/>
  <c r="DD173" i="24040"/>
  <c r="DB173" i="24040"/>
  <c r="CZ173" i="24040"/>
  <c r="CX173" i="24040"/>
  <c r="CV173" i="24040"/>
  <c r="CT173" i="24040"/>
  <c r="CR173" i="24040"/>
  <c r="CP173" i="24040"/>
  <c r="CN173" i="24040"/>
  <c r="CL173" i="24040"/>
  <c r="CJ173" i="24040"/>
  <c r="CH173" i="24040"/>
  <c r="CF173" i="24040"/>
  <c r="CD173" i="24040"/>
  <c r="CB173" i="24040"/>
  <c r="BZ173" i="24040"/>
  <c r="BX173" i="24040"/>
  <c r="BV173" i="24040"/>
  <c r="BT173" i="24040"/>
  <c r="BR173" i="24040"/>
  <c r="BP173" i="24040"/>
  <c r="BN173" i="24040"/>
  <c r="BL173" i="24040"/>
  <c r="BJ173" i="24040"/>
  <c r="BH173" i="24040"/>
  <c r="BF173" i="24040"/>
  <c r="BD173" i="24040"/>
  <c r="BB173" i="24040"/>
  <c r="AZ173" i="24040"/>
  <c r="AX173" i="24040"/>
  <c r="AV173" i="24040"/>
  <c r="AT173" i="24040"/>
  <c r="AR173" i="24040"/>
  <c r="AP173" i="24040"/>
  <c r="AN173" i="24040"/>
  <c r="AL173" i="24040"/>
  <c r="AJ173" i="24040"/>
  <c r="AH173" i="24040"/>
  <c r="AF173" i="24040"/>
  <c r="AD173" i="24040"/>
  <c r="AB173" i="24040"/>
  <c r="Z173" i="24040"/>
  <c r="X173" i="24040"/>
  <c r="V173" i="24040"/>
  <c r="T173" i="24040"/>
  <c r="R173" i="24040"/>
  <c r="P173" i="24040"/>
  <c r="N173" i="24040"/>
  <c r="L173" i="24040"/>
  <c r="J173" i="24040"/>
  <c r="H173" i="24040"/>
  <c r="F173" i="24040"/>
  <c r="D173" i="24040"/>
  <c r="B173" i="24040"/>
  <c r="A173" i="24040"/>
  <c r="EB172" i="24040"/>
  <c r="DZ172" i="24040"/>
  <c r="DX172" i="24040"/>
  <c r="DV172" i="24040"/>
  <c r="DT172" i="24040"/>
  <c r="DR172" i="24040"/>
  <c r="DP172" i="24040"/>
  <c r="DN172" i="24040"/>
  <c r="DL172" i="24040"/>
  <c r="DJ172" i="24040"/>
  <c r="DH172" i="24040"/>
  <c r="DF172" i="24040"/>
  <c r="DD172" i="24040"/>
  <c r="DB172" i="24040"/>
  <c r="CZ172" i="24040"/>
  <c r="CX172" i="24040"/>
  <c r="CV172" i="24040"/>
  <c r="CT172" i="24040"/>
  <c r="CR172" i="24040"/>
  <c r="CP172" i="24040"/>
  <c r="CN172" i="24040"/>
  <c r="CL172" i="24040"/>
  <c r="CJ172" i="24040"/>
  <c r="CH172" i="24040"/>
  <c r="CF172" i="24040"/>
  <c r="CD172" i="24040"/>
  <c r="CB172" i="24040"/>
  <c r="BZ172" i="24040"/>
  <c r="BX172" i="24040"/>
  <c r="BT172" i="24040"/>
  <c r="BR172" i="24040"/>
  <c r="BP172" i="24040"/>
  <c r="BN172" i="24040"/>
  <c r="BL172" i="24040"/>
  <c r="BJ172" i="24040"/>
  <c r="BH172" i="24040"/>
  <c r="BF172" i="24040"/>
  <c r="BD172" i="24040"/>
  <c r="BB172" i="24040"/>
  <c r="AZ172" i="24040"/>
  <c r="AX172" i="24040"/>
  <c r="AV172" i="24040"/>
  <c r="AT172" i="24040"/>
  <c r="AR172" i="24040"/>
  <c r="AP172" i="24040"/>
  <c r="AN172" i="24040"/>
  <c r="AL172" i="24040"/>
  <c r="AJ172" i="24040"/>
  <c r="AH172" i="24040"/>
  <c r="AF172" i="24040"/>
  <c r="AD172" i="24040"/>
  <c r="AB172" i="24040"/>
  <c r="Z172" i="24040"/>
  <c r="X172" i="24040"/>
  <c r="V172" i="24040"/>
  <c r="T172" i="24040"/>
  <c r="R172" i="24040"/>
  <c r="P172" i="24040"/>
  <c r="N172" i="24040"/>
  <c r="L172" i="24040"/>
  <c r="J172" i="24040"/>
  <c r="H172" i="24040"/>
  <c r="F172" i="24040"/>
  <c r="D172" i="24040"/>
  <c r="B172" i="24040"/>
  <c r="A172" i="24040"/>
  <c r="EB171" i="24040"/>
  <c r="DZ171" i="24040"/>
  <c r="DX171" i="24040"/>
  <c r="DV171" i="24040"/>
  <c r="DT171" i="24040"/>
  <c r="DR171" i="24040"/>
  <c r="DP171" i="24040"/>
  <c r="DN171" i="24040"/>
  <c r="DL171" i="24040"/>
  <c r="DJ171" i="24040"/>
  <c r="DH171" i="24040"/>
  <c r="DF171" i="24040"/>
  <c r="DD171" i="24040"/>
  <c r="DB171" i="24040"/>
  <c r="CZ171" i="24040"/>
  <c r="CX171" i="24040"/>
  <c r="CV171" i="24040"/>
  <c r="CT171" i="24040"/>
  <c r="CR171" i="24040"/>
  <c r="CP171" i="24040"/>
  <c r="CN171" i="24040"/>
  <c r="CL171" i="24040"/>
  <c r="CJ171" i="24040"/>
  <c r="CH171" i="24040"/>
  <c r="CF171" i="24040"/>
  <c r="CD171" i="24040"/>
  <c r="CB171" i="24040"/>
  <c r="BZ171" i="24040"/>
  <c r="BX171" i="24040"/>
  <c r="BV171" i="24040"/>
  <c r="BT171" i="24040"/>
  <c r="BR171" i="24040"/>
  <c r="BP171" i="24040"/>
  <c r="BN171" i="24040"/>
  <c r="BL171" i="24040"/>
  <c r="BJ171" i="24040"/>
  <c r="BH171" i="24040"/>
  <c r="BF171" i="24040"/>
  <c r="BD171" i="24040"/>
  <c r="BB171" i="24040"/>
  <c r="AZ171" i="24040"/>
  <c r="AX171" i="24040"/>
  <c r="AV171" i="24040"/>
  <c r="AT171" i="24040"/>
  <c r="AR171" i="24040"/>
  <c r="AP171" i="24040"/>
  <c r="AN171" i="24040"/>
  <c r="AL171" i="24040"/>
  <c r="AJ171" i="24040"/>
  <c r="AH171" i="24040"/>
  <c r="AF171" i="24040"/>
  <c r="AD171" i="24040"/>
  <c r="AB171" i="24040"/>
  <c r="Z171" i="24040"/>
  <c r="X171" i="24040"/>
  <c r="V171" i="24040"/>
  <c r="T171" i="24040"/>
  <c r="R171" i="24040"/>
  <c r="P171" i="24040"/>
  <c r="N171" i="24040"/>
  <c r="L171" i="24040"/>
  <c r="J171" i="24040"/>
  <c r="H171" i="24040"/>
  <c r="F171" i="24040"/>
  <c r="D171" i="24040"/>
  <c r="B171" i="24040"/>
  <c r="A171" i="24040"/>
  <c r="GK167" i="24040"/>
  <c r="A167" i="24040"/>
  <c r="A162" i="24040"/>
  <c r="GC157" i="24040"/>
  <c r="EF158" i="24040"/>
  <c r="ED158" i="24040"/>
  <c r="EF157" i="24040"/>
  <c r="ED157" i="24040"/>
  <c r="GC151" i="24040"/>
  <c r="EB150" i="24040"/>
  <c r="DZ150" i="24040"/>
  <c r="DX150" i="24040"/>
  <c r="DV150" i="24040"/>
  <c r="DT150" i="24040"/>
  <c r="DR150" i="24040"/>
  <c r="DP150" i="24040"/>
  <c r="DN150" i="24040"/>
  <c r="DL150" i="24040"/>
  <c r="DJ150" i="24040"/>
  <c r="DH150" i="24040"/>
  <c r="DF150" i="24040"/>
  <c r="DD150" i="24040"/>
  <c r="DB150" i="24040"/>
  <c r="CZ150" i="24040"/>
  <c r="CX150" i="24040"/>
  <c r="CV150" i="24040"/>
  <c r="CT150" i="24040"/>
  <c r="CR150" i="24040"/>
  <c r="CP150" i="24040"/>
  <c r="CN150" i="24040"/>
  <c r="CL150" i="24040"/>
  <c r="CJ150" i="24040"/>
  <c r="CH150" i="24040"/>
  <c r="CF150" i="24040"/>
  <c r="CD150" i="24040"/>
  <c r="CB150" i="24040"/>
  <c r="BZ150" i="24040"/>
  <c r="BX150" i="24040"/>
  <c r="BV150" i="24040"/>
  <c r="BT150" i="24040"/>
  <c r="BR150" i="24040"/>
  <c r="BP150" i="24040"/>
  <c r="BN150" i="24040"/>
  <c r="BL150" i="24040"/>
  <c r="BJ150" i="24040"/>
  <c r="BH150" i="24040"/>
  <c r="BF150" i="24040"/>
  <c r="BD150" i="24040"/>
  <c r="BB150" i="24040"/>
  <c r="AZ150" i="24040"/>
  <c r="AX150" i="24040"/>
  <c r="AV150" i="24040"/>
  <c r="AT150" i="24040"/>
  <c r="AR150" i="24040"/>
  <c r="AP150" i="24040"/>
  <c r="AN150" i="24040"/>
  <c r="AL150" i="24040"/>
  <c r="AJ150" i="24040"/>
  <c r="AH150" i="24040"/>
  <c r="AF150" i="24040"/>
  <c r="AD150" i="24040"/>
  <c r="AB150" i="24040"/>
  <c r="Z150" i="24040"/>
  <c r="X150" i="24040"/>
  <c r="V150" i="24040"/>
  <c r="T150" i="24040"/>
  <c r="R150" i="24040"/>
  <c r="P150" i="24040"/>
  <c r="N150" i="24040"/>
  <c r="L150" i="24040"/>
  <c r="J150" i="24040"/>
  <c r="H150" i="24040"/>
  <c r="F150" i="24040"/>
  <c r="D150" i="24040"/>
  <c r="B150" i="24040"/>
  <c r="A147" i="24040"/>
  <c r="EF146" i="24040"/>
  <c r="ED146" i="24040"/>
  <c r="A146" i="24040"/>
  <c r="ED145" i="24040"/>
  <c r="A145" i="24040"/>
  <c r="GK141" i="24040"/>
  <c r="A141" i="24040"/>
  <c r="A139" i="24040"/>
  <c r="A136" i="24040"/>
  <c r="GH134" i="24040"/>
  <c r="GG134" i="24040"/>
  <c r="GF134" i="24040"/>
  <c r="GE134" i="24040"/>
  <c r="GD134" i="24040"/>
  <c r="GC134" i="24040"/>
  <c r="GB134" i="24040"/>
  <c r="GA134" i="24040"/>
  <c r="FZ134" i="24040"/>
  <c r="FY134" i="24040"/>
  <c r="FX134" i="24040"/>
  <c r="FW134" i="24040"/>
  <c r="FV134" i="24040"/>
  <c r="FU134" i="24040"/>
  <c r="FT134" i="24040"/>
  <c r="FS134" i="24040"/>
  <c r="FR134" i="24040"/>
  <c r="FQ134" i="24040"/>
  <c r="FP134" i="24040"/>
  <c r="FO134" i="24040"/>
  <c r="FN134" i="24040"/>
  <c r="FM134" i="24040"/>
  <c r="FL134" i="24040"/>
  <c r="FK134" i="24040"/>
  <c r="FJ134" i="24040"/>
  <c r="FI134" i="24040"/>
  <c r="FG134" i="24040"/>
  <c r="FF134" i="24040"/>
  <c r="FE134" i="24040"/>
  <c r="FD134" i="24040"/>
  <c r="FC134" i="24040"/>
  <c r="FA134" i="24040"/>
  <c r="EY134" i="24040"/>
  <c r="EW134" i="24040"/>
  <c r="EU134" i="24040"/>
  <c r="ES134" i="24040"/>
  <c r="EQ134" i="24040"/>
  <c r="GH133" i="24040"/>
  <c r="GG133" i="24040"/>
  <c r="GF133" i="24040"/>
  <c r="GE133" i="24040"/>
  <c r="GD133" i="24040"/>
  <c r="GC133" i="24040"/>
  <c r="GB133" i="24040"/>
  <c r="GA133" i="24040"/>
  <c r="FZ133" i="24040"/>
  <c r="FY133" i="24040"/>
  <c r="FX133" i="24040"/>
  <c r="FW133" i="24040"/>
  <c r="FV133" i="24040"/>
  <c r="FU133" i="24040"/>
  <c r="FT133" i="24040"/>
  <c r="FS133" i="24040"/>
  <c r="FR133" i="24040"/>
  <c r="FQ133" i="24040"/>
  <c r="FP133" i="24040"/>
  <c r="FO133" i="24040"/>
  <c r="FN133" i="24040"/>
  <c r="FM133" i="24040"/>
  <c r="FL133" i="24040"/>
  <c r="FK133" i="24040"/>
  <c r="FJ133" i="24040"/>
  <c r="FI133" i="24040"/>
  <c r="FG133" i="24040"/>
  <c r="FF133" i="24040"/>
  <c r="FE133" i="24040"/>
  <c r="FD133" i="24040"/>
  <c r="FC133" i="24040"/>
  <c r="FA133" i="24040"/>
  <c r="EY133" i="24040"/>
  <c r="EW133" i="24040"/>
  <c r="EU133" i="24040"/>
  <c r="ES133" i="24040"/>
  <c r="EQ133" i="24040"/>
  <c r="GC132" i="24040"/>
  <c r="EF134" i="24040"/>
  <c r="ED134" i="24040"/>
  <c r="EB134" i="24040"/>
  <c r="DZ134" i="24040"/>
  <c r="DX134" i="24040"/>
  <c r="DV134" i="24040"/>
  <c r="DT134" i="24040"/>
  <c r="DR134" i="24040"/>
  <c r="DP134" i="24040"/>
  <c r="DN134" i="24040"/>
  <c r="DL134" i="24040"/>
  <c r="DJ134" i="24040"/>
  <c r="DH134" i="24040"/>
  <c r="DF134" i="24040"/>
  <c r="DD134" i="24040"/>
  <c r="DB134" i="24040"/>
  <c r="CZ134" i="24040"/>
  <c r="CX134" i="24040"/>
  <c r="CV134" i="24040"/>
  <c r="CT134" i="24040"/>
  <c r="CR134" i="24040"/>
  <c r="CP134" i="24040"/>
  <c r="CN134" i="24040"/>
  <c r="CL134" i="24040"/>
  <c r="CJ134" i="24040"/>
  <c r="CI134" i="24040"/>
  <c r="CH134" i="24040"/>
  <c r="CG134" i="24040"/>
  <c r="CF134" i="24040"/>
  <c r="CE134" i="24040"/>
  <c r="CD134" i="24040"/>
  <c r="CC134" i="24040"/>
  <c r="CB134" i="24040"/>
  <c r="BZ134" i="24040"/>
  <c r="BX134" i="24040"/>
  <c r="BV134" i="24040"/>
  <c r="BT134" i="24040"/>
  <c r="BR134" i="24040"/>
  <c r="BP134" i="24040"/>
  <c r="BN134" i="24040"/>
  <c r="BL134" i="24040"/>
  <c r="BJ134" i="24040"/>
  <c r="BH134" i="24040"/>
  <c r="BF134" i="24040"/>
  <c r="BD134" i="24040"/>
  <c r="BB134" i="24040"/>
  <c r="AZ134" i="24040"/>
  <c r="AX134" i="24040"/>
  <c r="AV134" i="24040"/>
  <c r="AT134" i="24040"/>
  <c r="AR134" i="24040"/>
  <c r="AP134" i="24040"/>
  <c r="AN134" i="24040"/>
  <c r="AL134" i="24040"/>
  <c r="AJ134" i="24040"/>
  <c r="AH134" i="24040"/>
  <c r="AF134" i="24040"/>
  <c r="AD134" i="24040"/>
  <c r="AB134" i="24040"/>
  <c r="Z134" i="24040"/>
  <c r="X134" i="24040"/>
  <c r="V134" i="24040"/>
  <c r="T134" i="24040"/>
  <c r="R134" i="24040"/>
  <c r="P134" i="24040"/>
  <c r="N134" i="24040"/>
  <c r="L134" i="24040"/>
  <c r="J134" i="24040"/>
  <c r="H134" i="24040"/>
  <c r="F134" i="24040"/>
  <c r="B134" i="24040"/>
  <c r="EF133" i="24040"/>
  <c r="ED133" i="24040"/>
  <c r="EB133" i="24040"/>
  <c r="DZ133" i="24040"/>
  <c r="DX133" i="24040"/>
  <c r="DV133" i="24040"/>
  <c r="DT133" i="24040"/>
  <c r="DR133" i="24040"/>
  <c r="DP133" i="24040"/>
  <c r="DN133" i="24040"/>
  <c r="DL133" i="24040"/>
  <c r="DJ133" i="24040"/>
  <c r="DH133" i="24040"/>
  <c r="DF133" i="24040"/>
  <c r="DD133" i="24040"/>
  <c r="DB133" i="24040"/>
  <c r="CZ133" i="24040"/>
  <c r="CX133" i="24040"/>
  <c r="CV133" i="24040"/>
  <c r="CT133" i="24040"/>
  <c r="CR133" i="24040"/>
  <c r="CP133" i="24040"/>
  <c r="CN133" i="24040"/>
  <c r="CL133" i="24040"/>
  <c r="CJ133" i="24040"/>
  <c r="CI133" i="24040"/>
  <c r="CH133" i="24040"/>
  <c r="CG133" i="24040"/>
  <c r="CF133" i="24040"/>
  <c r="CE133" i="24040"/>
  <c r="CD133" i="24040"/>
  <c r="CC133" i="24040"/>
  <c r="CB133" i="24040"/>
  <c r="BZ133" i="24040"/>
  <c r="BX133" i="24040"/>
  <c r="BV133" i="24040"/>
  <c r="BT133" i="24040"/>
  <c r="BR133" i="24040"/>
  <c r="BP133" i="24040"/>
  <c r="BN133" i="24040"/>
  <c r="BL133" i="24040"/>
  <c r="BJ133" i="24040"/>
  <c r="BH133" i="24040"/>
  <c r="BF133" i="24040"/>
  <c r="BD133" i="24040"/>
  <c r="BB133" i="24040"/>
  <c r="AZ133" i="24040"/>
  <c r="AX133" i="24040"/>
  <c r="AV133" i="24040"/>
  <c r="AT133" i="24040"/>
  <c r="AR133" i="24040"/>
  <c r="AP133" i="24040"/>
  <c r="AN133" i="24040"/>
  <c r="AL133" i="24040"/>
  <c r="AJ133" i="24040"/>
  <c r="AH133" i="24040"/>
  <c r="AF133" i="24040"/>
  <c r="AD133" i="24040"/>
  <c r="AB133" i="24040"/>
  <c r="Z133" i="24040"/>
  <c r="X133" i="24040"/>
  <c r="V133" i="24040"/>
  <c r="T133" i="24040"/>
  <c r="R133" i="24040"/>
  <c r="P133" i="24040"/>
  <c r="N133" i="24040"/>
  <c r="L133" i="24040"/>
  <c r="J133" i="24040"/>
  <c r="H133" i="24040"/>
  <c r="F133" i="24040"/>
  <c r="B133" i="24040"/>
  <c r="EF132" i="24040"/>
  <c r="ED132" i="24040"/>
  <c r="AK132" i="24040"/>
  <c r="A128" i="24040"/>
  <c r="EB127" i="24040"/>
  <c r="DZ126" i="24040"/>
  <c r="DX126" i="24040"/>
  <c r="DV126" i="24040"/>
  <c r="DT126" i="24040"/>
  <c r="DR126" i="24040"/>
  <c r="DP126" i="24040"/>
  <c r="DN126" i="24040"/>
  <c r="DL126" i="24040"/>
  <c r="DJ126" i="24040"/>
  <c r="DH126" i="24040"/>
  <c r="DF126" i="24040"/>
  <c r="DD126" i="24040"/>
  <c r="DB126" i="24040"/>
  <c r="CZ126" i="24040"/>
  <c r="CX126" i="24040"/>
  <c r="CV126" i="24040"/>
  <c r="CT126" i="24040"/>
  <c r="CR126" i="24040"/>
  <c r="CP126" i="24040"/>
  <c r="CN126" i="24040"/>
  <c r="CL126" i="24040"/>
  <c r="CJ126" i="24040"/>
  <c r="CH126" i="24040"/>
  <c r="CF126" i="24040"/>
  <c r="CD126" i="24040"/>
  <c r="CB126" i="24040"/>
  <c r="BZ126" i="24040"/>
  <c r="BX126" i="24040"/>
  <c r="BV126" i="24040"/>
  <c r="BT126" i="24040"/>
  <c r="BR126" i="24040"/>
  <c r="BP126" i="24040"/>
  <c r="BN126" i="24040"/>
  <c r="BL126" i="24040"/>
  <c r="BJ126" i="24040"/>
  <c r="BH126" i="24040"/>
  <c r="BF126" i="24040"/>
  <c r="BD126" i="24040"/>
  <c r="BB126" i="24040"/>
  <c r="AZ126" i="24040"/>
  <c r="AX126" i="24040"/>
  <c r="AV126" i="24040"/>
  <c r="AT126" i="24040"/>
  <c r="AR126" i="24040"/>
  <c r="AP126" i="24040"/>
  <c r="AN126" i="24040"/>
  <c r="AL126" i="24040"/>
  <c r="AJ126" i="24040"/>
  <c r="AH126" i="24040"/>
  <c r="AF126" i="24040"/>
  <c r="AD126" i="24040"/>
  <c r="AB126" i="24040"/>
  <c r="Z126" i="24040"/>
  <c r="X126" i="24040"/>
  <c r="V126" i="24040"/>
  <c r="T126" i="24040"/>
  <c r="R126" i="24040"/>
  <c r="P126" i="24040"/>
  <c r="N126" i="24040"/>
  <c r="L126" i="24040"/>
  <c r="J126" i="24040"/>
  <c r="H126" i="24040"/>
  <c r="F126" i="24040"/>
  <c r="D126" i="24040"/>
  <c r="B126" i="24040"/>
  <c r="EB125" i="24040"/>
  <c r="DZ125" i="24040"/>
  <c r="DX125" i="24040"/>
  <c r="DV125" i="24040"/>
  <c r="DT125" i="24040"/>
  <c r="DR125" i="24040"/>
  <c r="DP125" i="24040"/>
  <c r="DN125" i="24040"/>
  <c r="DL125" i="24040"/>
  <c r="DJ125" i="24040"/>
  <c r="DH125" i="24040"/>
  <c r="DF125" i="24040"/>
  <c r="DD125" i="24040"/>
  <c r="DB125" i="24040"/>
  <c r="CZ125" i="24040"/>
  <c r="CX125" i="24040"/>
  <c r="CV125" i="24040"/>
  <c r="CT125" i="24040"/>
  <c r="CR125" i="24040"/>
  <c r="CP125" i="24040"/>
  <c r="CN125" i="24040"/>
  <c r="CL125" i="24040"/>
  <c r="CJ125" i="24040"/>
  <c r="CH125" i="24040"/>
  <c r="CF125" i="24040"/>
  <c r="CD125" i="24040"/>
  <c r="CB125" i="24040"/>
  <c r="BZ125" i="24040"/>
  <c r="BX125" i="24040"/>
  <c r="BV125" i="24040"/>
  <c r="BT125" i="24040"/>
  <c r="BR125" i="24040"/>
  <c r="BP125" i="24040"/>
  <c r="BN125" i="24040"/>
  <c r="BL125" i="24040"/>
  <c r="BJ125" i="24040"/>
  <c r="BH125" i="24040"/>
  <c r="BF125" i="24040"/>
  <c r="BD125" i="24040"/>
  <c r="BB125" i="24040"/>
  <c r="AZ125" i="24040"/>
  <c r="AX125" i="24040"/>
  <c r="AV125" i="24040"/>
  <c r="AT125" i="24040"/>
  <c r="AR125" i="24040"/>
  <c r="AP125" i="24040"/>
  <c r="AN125" i="24040"/>
  <c r="AL125" i="24040"/>
  <c r="AJ125" i="24040"/>
  <c r="AH125" i="24040"/>
  <c r="AF125" i="24040"/>
  <c r="AD125" i="24040"/>
  <c r="AB125" i="24040"/>
  <c r="Z125" i="24040"/>
  <c r="X125" i="24040"/>
  <c r="V125" i="24040"/>
  <c r="T125" i="24040"/>
  <c r="R125" i="24040"/>
  <c r="P125" i="24040"/>
  <c r="N125" i="24040"/>
  <c r="L125" i="24040"/>
  <c r="J125" i="24040"/>
  <c r="H125" i="24040"/>
  <c r="F125" i="24040"/>
  <c r="D125" i="24040"/>
  <c r="B125" i="24040"/>
  <c r="A122" i="24040"/>
  <c r="EB121" i="24040"/>
  <c r="DZ121" i="24040"/>
  <c r="DX121" i="24040"/>
  <c r="DV121" i="24040"/>
  <c r="DT121" i="24040"/>
  <c r="DR121" i="24040"/>
  <c r="DP121" i="24040"/>
  <c r="DN121" i="24040"/>
  <c r="DL121" i="24040"/>
  <c r="DJ121" i="24040"/>
  <c r="DH121" i="24040"/>
  <c r="DF121" i="24040"/>
  <c r="DD121" i="24040"/>
  <c r="DB121" i="24040"/>
  <c r="CZ121" i="24040"/>
  <c r="CX121" i="24040"/>
  <c r="CV121" i="24040"/>
  <c r="CT121" i="24040"/>
  <c r="CR121" i="24040"/>
  <c r="CP121" i="24040"/>
  <c r="CN121" i="24040"/>
  <c r="CL121" i="24040"/>
  <c r="CJ121" i="24040"/>
  <c r="CH121" i="24040"/>
  <c r="CF121" i="24040"/>
  <c r="CD121" i="24040"/>
  <c r="CB121" i="24040"/>
  <c r="BZ121" i="24040"/>
  <c r="BX121" i="24040"/>
  <c r="BV121" i="24040"/>
  <c r="BT121" i="24040"/>
  <c r="BR121" i="24040"/>
  <c r="BP121" i="24040"/>
  <c r="BN121" i="24040"/>
  <c r="BL121" i="24040"/>
  <c r="BJ121" i="24040"/>
  <c r="BH121" i="24040"/>
  <c r="BF121" i="24040"/>
  <c r="BD121" i="24040"/>
  <c r="BB121" i="24040"/>
  <c r="AZ121" i="24040"/>
  <c r="AX121" i="24040"/>
  <c r="AV121" i="24040"/>
  <c r="AT121" i="24040"/>
  <c r="AR121" i="24040"/>
  <c r="AP121" i="24040"/>
  <c r="AN121" i="24040"/>
  <c r="AL121" i="24040"/>
  <c r="AJ121" i="24040"/>
  <c r="AH121" i="24040"/>
  <c r="AF121" i="24040"/>
  <c r="AD121" i="24040"/>
  <c r="AB121" i="24040"/>
  <c r="Z121" i="24040"/>
  <c r="X121" i="24040"/>
  <c r="V121" i="24040"/>
  <c r="T121" i="24040"/>
  <c r="R121" i="24040"/>
  <c r="P121" i="24040"/>
  <c r="N121" i="24040"/>
  <c r="L121" i="24040"/>
  <c r="J121" i="24040"/>
  <c r="H121" i="24040"/>
  <c r="F121" i="24040"/>
  <c r="D121" i="24040"/>
  <c r="B121" i="24040"/>
  <c r="A121" i="24040"/>
  <c r="A117" i="24040"/>
  <c r="A115" i="24040"/>
  <c r="EB114" i="24040"/>
  <c r="DZ114" i="24040"/>
  <c r="DX114" i="24040"/>
  <c r="DV114" i="24040"/>
  <c r="DT114" i="24040"/>
  <c r="DR114" i="24040"/>
  <c r="DP114" i="24040"/>
  <c r="DN114" i="24040"/>
  <c r="DL114" i="24040"/>
  <c r="DJ114" i="24040"/>
  <c r="DH114" i="24040"/>
  <c r="DF114" i="24040"/>
  <c r="DD114" i="24040"/>
  <c r="DB114" i="24040"/>
  <c r="CZ114" i="24040"/>
  <c r="CX114" i="24040"/>
  <c r="CV114" i="24040"/>
  <c r="CT114" i="24040"/>
  <c r="CR114" i="24040"/>
  <c r="CP114" i="24040"/>
  <c r="CN114" i="24040"/>
  <c r="CL114" i="24040"/>
  <c r="CJ114" i="24040"/>
  <c r="CH114" i="24040"/>
  <c r="CF114" i="24040"/>
  <c r="CD114" i="24040"/>
  <c r="CB114" i="24040"/>
  <c r="BZ114" i="24040"/>
  <c r="BX114" i="24040"/>
  <c r="BV114" i="24040"/>
  <c r="BT114" i="24040"/>
  <c r="BR114" i="24040"/>
  <c r="BP114" i="24040"/>
  <c r="BN114" i="24040"/>
  <c r="BL114" i="24040"/>
  <c r="BJ114" i="24040"/>
  <c r="BH114" i="24040"/>
  <c r="BF114" i="24040"/>
  <c r="BD114" i="24040"/>
  <c r="BB114" i="24040"/>
  <c r="AZ114" i="24040"/>
  <c r="AX114" i="24040"/>
  <c r="AV114" i="24040"/>
  <c r="AT114" i="24040"/>
  <c r="AR114" i="24040"/>
  <c r="AP114" i="24040"/>
  <c r="AN114" i="24040"/>
  <c r="AL114" i="24040"/>
  <c r="AJ114" i="24040"/>
  <c r="AH114" i="24040"/>
  <c r="AF114" i="24040"/>
  <c r="AD114" i="24040"/>
  <c r="AB114" i="24040"/>
  <c r="Z114" i="24040"/>
  <c r="X114" i="24040"/>
  <c r="V114" i="24040"/>
  <c r="T114" i="24040"/>
  <c r="R114" i="24040"/>
  <c r="P114" i="24040"/>
  <c r="N114" i="24040"/>
  <c r="L114" i="24040"/>
  <c r="J114" i="24040"/>
  <c r="H114" i="24040"/>
  <c r="F114" i="24040"/>
  <c r="D114" i="24040"/>
  <c r="B114" i="24040"/>
  <c r="A114" i="24040"/>
  <c r="EB113" i="24040"/>
  <c r="DZ113" i="24040"/>
  <c r="DX113" i="24040"/>
  <c r="DV113" i="24040"/>
  <c r="DT113" i="24040"/>
  <c r="DR113" i="24040"/>
  <c r="DP113" i="24040"/>
  <c r="DN113" i="24040"/>
  <c r="DL113" i="24040"/>
  <c r="DJ113" i="24040"/>
  <c r="DH113" i="24040"/>
  <c r="DF113" i="24040"/>
  <c r="DD113" i="24040"/>
  <c r="DB113" i="24040"/>
  <c r="CZ113" i="24040"/>
  <c r="CX113" i="24040"/>
  <c r="CV113" i="24040"/>
  <c r="CT113" i="24040"/>
  <c r="CR113" i="24040"/>
  <c r="CP113" i="24040"/>
  <c r="CN113" i="24040"/>
  <c r="CL113" i="24040"/>
  <c r="CJ113" i="24040"/>
  <c r="CH113" i="24040"/>
  <c r="CF113" i="24040"/>
  <c r="CD113" i="24040"/>
  <c r="CB113" i="24040"/>
  <c r="BZ113" i="24040"/>
  <c r="BX113" i="24040"/>
  <c r="BV113" i="24040"/>
  <c r="BT113" i="24040"/>
  <c r="BR113" i="24040"/>
  <c r="BP113" i="24040"/>
  <c r="BN113" i="24040"/>
  <c r="BL113" i="24040"/>
  <c r="BJ113" i="24040"/>
  <c r="BH113" i="24040"/>
  <c r="BF113" i="24040"/>
  <c r="BD113" i="24040"/>
  <c r="BB113" i="24040"/>
  <c r="AZ113" i="24040"/>
  <c r="AX113" i="24040"/>
  <c r="AV113" i="24040"/>
  <c r="AT113" i="24040"/>
  <c r="AR113" i="24040"/>
  <c r="AP113" i="24040"/>
  <c r="AN113" i="24040"/>
  <c r="AL113" i="24040"/>
  <c r="AJ113" i="24040"/>
  <c r="AH113" i="24040"/>
  <c r="AF113" i="24040"/>
  <c r="AD113" i="24040"/>
  <c r="AB113" i="24040"/>
  <c r="Z113" i="24040"/>
  <c r="X113" i="24040"/>
  <c r="V113" i="24040"/>
  <c r="T113" i="24040"/>
  <c r="R113" i="24040"/>
  <c r="P113" i="24040"/>
  <c r="N113" i="24040"/>
  <c r="L113" i="24040"/>
  <c r="J113" i="24040"/>
  <c r="H113" i="24040"/>
  <c r="F113" i="24040"/>
  <c r="D113" i="24040"/>
  <c r="B113" i="24040"/>
  <c r="A113" i="24040"/>
  <c r="A112" i="24040"/>
  <c r="EB111" i="24040"/>
  <c r="DZ111" i="24040"/>
  <c r="DX111" i="24040"/>
  <c r="DV111" i="24040"/>
  <c r="DT111" i="24040"/>
  <c r="DR111" i="24040"/>
  <c r="DP111" i="24040"/>
  <c r="DN111" i="24040"/>
  <c r="DL111" i="24040"/>
  <c r="DJ111" i="24040"/>
  <c r="DH111" i="24040"/>
  <c r="DF111" i="24040"/>
  <c r="DD111" i="24040"/>
  <c r="DB111" i="24040"/>
  <c r="CZ111" i="24040"/>
  <c r="CX111" i="24040"/>
  <c r="CV111" i="24040"/>
  <c r="CT111" i="24040"/>
  <c r="CR111" i="24040"/>
  <c r="CP111" i="24040"/>
  <c r="CN111" i="24040"/>
  <c r="CL111" i="24040"/>
  <c r="CJ111" i="24040"/>
  <c r="CH111" i="24040"/>
  <c r="CF111" i="24040"/>
  <c r="CD111" i="24040"/>
  <c r="CB111" i="24040"/>
  <c r="BZ111" i="24040"/>
  <c r="BX111" i="24040"/>
  <c r="BV111" i="24040"/>
  <c r="BT111" i="24040"/>
  <c r="BR111" i="24040"/>
  <c r="BP111" i="24040"/>
  <c r="BN111" i="24040"/>
  <c r="BL111" i="24040"/>
  <c r="BJ111" i="24040"/>
  <c r="BH111" i="24040"/>
  <c r="BF111" i="24040"/>
  <c r="BD111" i="24040"/>
  <c r="BB111" i="24040"/>
  <c r="AZ111" i="24040"/>
  <c r="AX111" i="24040"/>
  <c r="AV111" i="24040"/>
  <c r="AT111" i="24040"/>
  <c r="AR111" i="24040"/>
  <c r="AP111" i="24040"/>
  <c r="AN111" i="24040"/>
  <c r="AL111" i="24040"/>
  <c r="AJ111" i="24040"/>
  <c r="AH111" i="24040"/>
  <c r="AF111" i="24040"/>
  <c r="AD111" i="24040"/>
  <c r="AB111" i="24040"/>
  <c r="Z111" i="24040"/>
  <c r="X111" i="24040"/>
  <c r="V111" i="24040"/>
  <c r="T111" i="24040"/>
  <c r="R111" i="24040"/>
  <c r="P111" i="24040"/>
  <c r="N111" i="24040"/>
  <c r="L111" i="24040"/>
  <c r="J111" i="24040"/>
  <c r="H111" i="24040"/>
  <c r="F111" i="24040"/>
  <c r="D111" i="24040"/>
  <c r="B111" i="24040"/>
  <c r="A111" i="24040"/>
  <c r="EB110" i="24040"/>
  <c r="DZ110" i="24040"/>
  <c r="DX110" i="24040"/>
  <c r="DV110" i="24040"/>
  <c r="DT110" i="24040"/>
  <c r="DR110" i="24040"/>
  <c r="DP110" i="24040"/>
  <c r="DN110" i="24040"/>
  <c r="DL110" i="24040"/>
  <c r="DJ110" i="24040"/>
  <c r="DH110" i="24040"/>
  <c r="DF110" i="24040"/>
  <c r="DD110" i="24040"/>
  <c r="DB110" i="24040"/>
  <c r="CZ110" i="24040"/>
  <c r="CX110" i="24040"/>
  <c r="CV110" i="24040"/>
  <c r="CT110" i="24040"/>
  <c r="CR110" i="24040"/>
  <c r="CP110" i="24040"/>
  <c r="CN110" i="24040"/>
  <c r="CL110" i="24040"/>
  <c r="CJ110" i="24040"/>
  <c r="CH110" i="24040"/>
  <c r="CF110" i="24040"/>
  <c r="CD110" i="24040"/>
  <c r="CB110" i="24040"/>
  <c r="BZ110" i="24040"/>
  <c r="BX110" i="24040"/>
  <c r="BV110" i="24040"/>
  <c r="BT110" i="24040"/>
  <c r="BR110" i="24040"/>
  <c r="BP110" i="24040"/>
  <c r="BN110" i="24040"/>
  <c r="BL110" i="24040"/>
  <c r="BJ110" i="24040"/>
  <c r="BH110" i="24040"/>
  <c r="BF110" i="24040"/>
  <c r="BD110" i="24040"/>
  <c r="BB110" i="24040"/>
  <c r="AZ110" i="24040"/>
  <c r="AX110" i="24040"/>
  <c r="AV110" i="24040"/>
  <c r="AT110" i="24040"/>
  <c r="AR110" i="24040"/>
  <c r="AP110" i="24040"/>
  <c r="AN110" i="24040"/>
  <c r="AL110" i="24040"/>
  <c r="AJ110" i="24040"/>
  <c r="AH110" i="24040"/>
  <c r="AF110" i="24040"/>
  <c r="AD110" i="24040"/>
  <c r="AB110" i="24040"/>
  <c r="Z110" i="24040"/>
  <c r="X110" i="24040"/>
  <c r="V110" i="24040"/>
  <c r="T110" i="24040"/>
  <c r="R110" i="24040"/>
  <c r="P110" i="24040"/>
  <c r="N110" i="24040"/>
  <c r="L110" i="24040"/>
  <c r="J110" i="24040"/>
  <c r="H110" i="24040"/>
  <c r="F110" i="24040"/>
  <c r="D110" i="24040"/>
  <c r="B110" i="24040"/>
  <c r="A110" i="24040"/>
  <c r="A107" i="24040"/>
  <c r="EB106" i="24040"/>
  <c r="DZ106" i="24040"/>
  <c r="DX106" i="24040"/>
  <c r="DV106" i="24040"/>
  <c r="DT106" i="24040"/>
  <c r="DR106" i="24040"/>
  <c r="DP106" i="24040"/>
  <c r="DN106" i="24040"/>
  <c r="DL106" i="24040"/>
  <c r="DJ106" i="24040"/>
  <c r="DH106" i="24040"/>
  <c r="DF106" i="24040"/>
  <c r="DD106" i="24040"/>
  <c r="DB106" i="24040"/>
  <c r="CZ106" i="24040"/>
  <c r="CX106" i="24040"/>
  <c r="CV106" i="24040"/>
  <c r="CT106" i="24040"/>
  <c r="CR106" i="24040"/>
  <c r="CP106" i="24040"/>
  <c r="CN106" i="24040"/>
  <c r="CL106" i="24040"/>
  <c r="CJ106" i="24040"/>
  <c r="CH106" i="24040"/>
  <c r="CF106" i="24040"/>
  <c r="CD106" i="24040"/>
  <c r="CB106" i="24040"/>
  <c r="BZ106" i="24040"/>
  <c r="BX106" i="24040"/>
  <c r="BV106" i="24040"/>
  <c r="BT106" i="24040"/>
  <c r="BR106" i="24040"/>
  <c r="BP106" i="24040"/>
  <c r="BN106" i="24040"/>
  <c r="BL106" i="24040"/>
  <c r="BJ106" i="24040"/>
  <c r="BH106" i="24040"/>
  <c r="BF106" i="24040"/>
  <c r="BD106" i="24040"/>
  <c r="BB106" i="24040"/>
  <c r="AZ106" i="24040"/>
  <c r="AX106" i="24040"/>
  <c r="AV106" i="24040"/>
  <c r="AT106" i="24040"/>
  <c r="AR106" i="24040"/>
  <c r="AP106" i="24040"/>
  <c r="AN106" i="24040"/>
  <c r="AL106" i="24040"/>
  <c r="AJ106" i="24040"/>
  <c r="AH106" i="24040"/>
  <c r="AF106" i="24040"/>
  <c r="AD106" i="24040"/>
  <c r="AB106" i="24040"/>
  <c r="Z106" i="24040"/>
  <c r="X106" i="24040"/>
  <c r="V106" i="24040"/>
  <c r="T106" i="24040"/>
  <c r="R106" i="24040"/>
  <c r="P106" i="24040"/>
  <c r="N106" i="24040"/>
  <c r="L106" i="24040"/>
  <c r="J106" i="24040"/>
  <c r="H106" i="24040"/>
  <c r="F106" i="24040"/>
  <c r="D106" i="24040"/>
  <c r="B106" i="24040"/>
  <c r="A106" i="24040"/>
  <c r="EB105" i="24040"/>
  <c r="DZ105" i="24040"/>
  <c r="DX105" i="24040"/>
  <c r="DV105" i="24040"/>
  <c r="DT105" i="24040"/>
  <c r="DR105" i="24040"/>
  <c r="DP105" i="24040"/>
  <c r="DN105" i="24040"/>
  <c r="DL105" i="24040"/>
  <c r="DJ105" i="24040"/>
  <c r="DH105" i="24040"/>
  <c r="DF105" i="24040"/>
  <c r="DD105" i="24040"/>
  <c r="DB105" i="24040"/>
  <c r="CZ105" i="24040"/>
  <c r="CX105" i="24040"/>
  <c r="CV105" i="24040"/>
  <c r="CT105" i="24040"/>
  <c r="CR105" i="24040"/>
  <c r="CP105" i="24040"/>
  <c r="CN105" i="24040"/>
  <c r="CL105" i="24040"/>
  <c r="CJ105" i="24040"/>
  <c r="CH105" i="24040"/>
  <c r="CF105" i="24040"/>
  <c r="CD105" i="24040"/>
  <c r="CB105" i="24040"/>
  <c r="BZ105" i="24040"/>
  <c r="BX105" i="24040"/>
  <c r="BV105" i="24040"/>
  <c r="BT105" i="24040"/>
  <c r="BR105" i="24040"/>
  <c r="BP105" i="24040"/>
  <c r="BN105" i="24040"/>
  <c r="BL105" i="24040"/>
  <c r="BJ105" i="24040"/>
  <c r="BH105" i="24040"/>
  <c r="BF105" i="24040"/>
  <c r="BD105" i="24040"/>
  <c r="BB105" i="24040"/>
  <c r="AZ105" i="24040"/>
  <c r="AX105" i="24040"/>
  <c r="AV105" i="24040"/>
  <c r="AT105" i="24040"/>
  <c r="AR105" i="24040"/>
  <c r="AP105" i="24040"/>
  <c r="AN105" i="24040"/>
  <c r="AL105" i="24040"/>
  <c r="AJ105" i="24040"/>
  <c r="AH105" i="24040"/>
  <c r="AF105" i="24040"/>
  <c r="AD105" i="24040"/>
  <c r="AB105" i="24040"/>
  <c r="Z105" i="24040"/>
  <c r="X105" i="24040"/>
  <c r="V105" i="24040"/>
  <c r="T105" i="24040"/>
  <c r="R105" i="24040"/>
  <c r="P105" i="24040"/>
  <c r="N105" i="24040"/>
  <c r="L105" i="24040"/>
  <c r="J105" i="24040"/>
  <c r="H105" i="24040"/>
  <c r="F105" i="24040"/>
  <c r="D105" i="24040"/>
  <c r="B105" i="24040"/>
  <c r="A105" i="24040"/>
  <c r="EB104" i="24040"/>
  <c r="DZ104" i="24040"/>
  <c r="DX104" i="24040"/>
  <c r="DV104" i="24040"/>
  <c r="DT104" i="24040"/>
  <c r="DR104" i="24040"/>
  <c r="DP104" i="24040"/>
  <c r="DN104" i="24040"/>
  <c r="DL104" i="24040"/>
  <c r="DJ104" i="24040"/>
  <c r="DH104" i="24040"/>
  <c r="DF104" i="24040"/>
  <c r="DD104" i="24040"/>
  <c r="DB104" i="24040"/>
  <c r="CZ104" i="24040"/>
  <c r="CX104" i="24040"/>
  <c r="CV104" i="24040"/>
  <c r="CT104" i="24040"/>
  <c r="CR104" i="24040"/>
  <c r="CP104" i="24040"/>
  <c r="CN104" i="24040"/>
  <c r="CL104" i="24040"/>
  <c r="CJ104" i="24040"/>
  <c r="CH104" i="24040"/>
  <c r="CF104" i="24040"/>
  <c r="CD104" i="24040"/>
  <c r="CB104" i="24040"/>
  <c r="BZ104" i="24040"/>
  <c r="BX104" i="24040"/>
  <c r="BV104" i="24040"/>
  <c r="BT104" i="24040"/>
  <c r="BR104" i="24040"/>
  <c r="BP104" i="24040"/>
  <c r="BN104" i="24040"/>
  <c r="BL104" i="24040"/>
  <c r="BJ104" i="24040"/>
  <c r="BH104" i="24040"/>
  <c r="BF104" i="24040"/>
  <c r="BD104" i="24040"/>
  <c r="BB104" i="24040"/>
  <c r="AZ104" i="24040"/>
  <c r="AX104" i="24040"/>
  <c r="AV104" i="24040"/>
  <c r="AT104" i="24040"/>
  <c r="AR104" i="24040"/>
  <c r="AP104" i="24040"/>
  <c r="AN104" i="24040"/>
  <c r="AL104" i="24040"/>
  <c r="AJ104" i="24040"/>
  <c r="AH104" i="24040"/>
  <c r="AF104" i="24040"/>
  <c r="AD104" i="24040"/>
  <c r="AB104" i="24040"/>
  <c r="Z104" i="24040"/>
  <c r="X104" i="24040"/>
  <c r="V104" i="24040"/>
  <c r="T104" i="24040"/>
  <c r="R104" i="24040"/>
  <c r="P104" i="24040"/>
  <c r="N104" i="24040"/>
  <c r="L104" i="24040"/>
  <c r="J104" i="24040"/>
  <c r="H104" i="24040"/>
  <c r="F104" i="24040"/>
  <c r="D104" i="24040"/>
  <c r="B104" i="24040"/>
  <c r="A104" i="24040"/>
  <c r="GK100" i="24040"/>
  <c r="A100" i="24040"/>
  <c r="EB92" i="24040"/>
  <c r="DZ92" i="24040"/>
  <c r="DX92" i="24040"/>
  <c r="DV92" i="24040"/>
  <c r="DT92" i="24040"/>
  <c r="DR92" i="24040"/>
  <c r="DP92" i="24040"/>
  <c r="DN92" i="24040"/>
  <c r="DL92" i="24040"/>
  <c r="DJ92" i="24040"/>
  <c r="DH92" i="24040"/>
  <c r="DF92" i="24040"/>
  <c r="DD92" i="24040"/>
  <c r="DB92" i="24040"/>
  <c r="CZ92" i="24040"/>
  <c r="CX92" i="24040"/>
  <c r="CV92" i="24040"/>
  <c r="CT92" i="24040"/>
  <c r="CR92" i="24040"/>
  <c r="CP92" i="24040"/>
  <c r="CN92" i="24040"/>
  <c r="CL92" i="24040"/>
  <c r="CJ92" i="24040"/>
  <c r="CH92" i="24040"/>
  <c r="CF92" i="24040"/>
  <c r="CD92" i="24040"/>
  <c r="CB92" i="24040"/>
  <c r="BZ92" i="24040"/>
  <c r="BX92" i="24040"/>
  <c r="BV92" i="24040"/>
  <c r="BT92" i="24040"/>
  <c r="BR92" i="24040"/>
  <c r="BP92" i="24040"/>
  <c r="BN92" i="24040"/>
  <c r="BL92" i="24040"/>
  <c r="BJ92" i="24040"/>
  <c r="BH92" i="24040"/>
  <c r="BF92" i="24040"/>
  <c r="BD92" i="24040"/>
  <c r="BB92" i="24040"/>
  <c r="AZ92" i="24040"/>
  <c r="AX92" i="24040"/>
  <c r="AV92" i="24040"/>
  <c r="AT92" i="24040"/>
  <c r="AR92" i="24040"/>
  <c r="AP92" i="24040"/>
  <c r="AN92" i="24040"/>
  <c r="AL92" i="24040"/>
  <c r="AJ92" i="24040"/>
  <c r="AH92" i="24040"/>
  <c r="AF92" i="24040"/>
  <c r="AD92" i="24040"/>
  <c r="AB92" i="24040"/>
  <c r="Z92" i="24040"/>
  <c r="X92" i="24040"/>
  <c r="V92" i="24040"/>
  <c r="T92" i="24040"/>
  <c r="R92" i="24040"/>
  <c r="P92" i="24040"/>
  <c r="N92" i="24040"/>
  <c r="L92" i="24040"/>
  <c r="J92" i="24040"/>
  <c r="H92" i="24040"/>
  <c r="F92" i="24040"/>
  <c r="D92" i="24040"/>
  <c r="B92" i="24040"/>
  <c r="ED90" i="24040"/>
  <c r="EB90" i="24040"/>
  <c r="DZ90" i="24040"/>
  <c r="DX90" i="24040"/>
  <c r="DV90" i="24040"/>
  <c r="DT90" i="24040"/>
  <c r="DR90" i="24040"/>
  <c r="DP90" i="24040"/>
  <c r="DN90" i="24040"/>
  <c r="DL90" i="24040"/>
  <c r="DJ90" i="24040"/>
  <c r="DH90" i="24040"/>
  <c r="DF90" i="24040"/>
  <c r="DD90" i="24040"/>
  <c r="DB90" i="24040"/>
  <c r="CZ90" i="24040"/>
  <c r="CX90" i="24040"/>
  <c r="CV90" i="24040"/>
  <c r="CT90" i="24040"/>
  <c r="CR90" i="24040"/>
  <c r="CP90" i="24040"/>
  <c r="CN90" i="24040"/>
  <c r="CL90" i="24040"/>
  <c r="CJ90" i="24040"/>
  <c r="CH90" i="24040"/>
  <c r="CF90" i="24040"/>
  <c r="CD90" i="24040"/>
  <c r="CB90" i="24040"/>
  <c r="BZ90" i="24040"/>
  <c r="BX90" i="24040"/>
  <c r="BV90" i="24040"/>
  <c r="BT90" i="24040"/>
  <c r="BR90" i="24040"/>
  <c r="BP90" i="24040"/>
  <c r="BN90" i="24040"/>
  <c r="BL90" i="24040"/>
  <c r="BJ90" i="24040"/>
  <c r="BH90" i="24040"/>
  <c r="BF90" i="24040"/>
  <c r="BD90" i="24040"/>
  <c r="BB90" i="24040"/>
  <c r="AZ90" i="24040"/>
  <c r="AX90" i="24040"/>
  <c r="AV90" i="24040"/>
  <c r="AT90" i="24040"/>
  <c r="AR90" i="24040"/>
  <c r="AP90" i="24040"/>
  <c r="AN90" i="24040"/>
  <c r="AL90" i="24040"/>
  <c r="AJ90" i="24040"/>
  <c r="AH90" i="24040"/>
  <c r="AF90" i="24040"/>
  <c r="AD90" i="24040"/>
  <c r="AB90" i="24040"/>
  <c r="Z90" i="24040"/>
  <c r="X90" i="24040"/>
  <c r="V90" i="24040"/>
  <c r="T90" i="24040"/>
  <c r="R90" i="24040"/>
  <c r="P90" i="24040"/>
  <c r="N90" i="24040"/>
  <c r="L90" i="24040"/>
  <c r="J90" i="24040"/>
  <c r="H90" i="24040"/>
  <c r="F90" i="24040"/>
  <c r="D90" i="24040"/>
  <c r="B90" i="24040"/>
  <c r="EB89" i="24040"/>
  <c r="DZ89" i="24040"/>
  <c r="DX89" i="24040"/>
  <c r="DV89" i="24040"/>
  <c r="DT89" i="24040"/>
  <c r="DR89" i="24040"/>
  <c r="DP89" i="24040"/>
  <c r="DN89" i="24040"/>
  <c r="DL89" i="24040"/>
  <c r="DJ89" i="24040"/>
  <c r="DH89" i="24040"/>
  <c r="DF89" i="24040"/>
  <c r="DD89" i="24040"/>
  <c r="DB89" i="24040"/>
  <c r="CZ89" i="24040"/>
  <c r="CX89" i="24040"/>
  <c r="CV89" i="24040"/>
  <c r="CT89" i="24040"/>
  <c r="CR89" i="24040"/>
  <c r="CP89" i="24040"/>
  <c r="CN89" i="24040"/>
  <c r="CL89" i="24040"/>
  <c r="CJ89" i="24040"/>
  <c r="CH89" i="24040"/>
  <c r="CF89" i="24040"/>
  <c r="CD89" i="24040"/>
  <c r="CB89" i="24040"/>
  <c r="BZ89" i="24040"/>
  <c r="BX89" i="24040"/>
  <c r="BV89" i="24040"/>
  <c r="BT89" i="24040"/>
  <c r="BR89" i="24040"/>
  <c r="BP89" i="24040"/>
  <c r="BN89" i="24040"/>
  <c r="BL89" i="24040"/>
  <c r="BJ89" i="24040"/>
  <c r="BH89" i="24040"/>
  <c r="BF89" i="24040"/>
  <c r="BD89" i="24040"/>
  <c r="BB89" i="24040"/>
  <c r="AZ89" i="24040"/>
  <c r="AX89" i="24040"/>
  <c r="AV89" i="24040"/>
  <c r="AT89" i="24040"/>
  <c r="AR89" i="24040"/>
  <c r="AP89" i="24040"/>
  <c r="AN89" i="24040"/>
  <c r="AL89" i="24040"/>
  <c r="AJ89" i="24040"/>
  <c r="AH89" i="24040"/>
  <c r="AF89" i="24040"/>
  <c r="AD89" i="24040"/>
  <c r="AB89" i="24040"/>
  <c r="Z89" i="24040"/>
  <c r="X89" i="24040"/>
  <c r="V89" i="24040"/>
  <c r="T89" i="24040"/>
  <c r="R89" i="24040"/>
  <c r="P89" i="24040"/>
  <c r="N89" i="24040"/>
  <c r="L89" i="24040"/>
  <c r="J89" i="24040"/>
  <c r="H89" i="24040"/>
  <c r="F89" i="24040"/>
  <c r="D89" i="24040"/>
  <c r="B89" i="24040"/>
  <c r="EB79" i="24040"/>
  <c r="DZ79" i="24040"/>
  <c r="DX79" i="24040"/>
  <c r="DV79" i="24040"/>
  <c r="DT79" i="24040"/>
  <c r="DR79" i="24040"/>
  <c r="DP79" i="24040"/>
  <c r="DN79" i="24040"/>
  <c r="DL79" i="24040"/>
  <c r="DJ79" i="24040"/>
  <c r="DH79" i="24040"/>
  <c r="DF79" i="24040"/>
  <c r="DD79" i="24040"/>
  <c r="DB79" i="24040"/>
  <c r="CZ79" i="24040"/>
  <c r="CX79" i="24040"/>
  <c r="CV79" i="24040"/>
  <c r="CT79" i="24040"/>
  <c r="CR79" i="24040"/>
  <c r="CP79" i="24040"/>
  <c r="CN79" i="24040"/>
  <c r="CL79" i="24040"/>
  <c r="CJ79" i="24040"/>
  <c r="CH79" i="24040"/>
  <c r="CF79" i="24040"/>
  <c r="CD79" i="24040"/>
  <c r="CB79" i="24040"/>
  <c r="BZ79" i="24040"/>
  <c r="BX79" i="24040"/>
  <c r="BV79" i="24040"/>
  <c r="BT79" i="24040"/>
  <c r="BR79" i="24040"/>
  <c r="BP79" i="24040"/>
  <c r="BN79" i="24040"/>
  <c r="BL79" i="24040"/>
  <c r="BJ79" i="24040"/>
  <c r="BH79" i="24040"/>
  <c r="BF79" i="24040"/>
  <c r="BD79" i="24040"/>
  <c r="BB79" i="24040"/>
  <c r="AZ79" i="24040"/>
  <c r="AX79" i="24040"/>
  <c r="AV79" i="24040"/>
  <c r="AT79" i="24040"/>
  <c r="AR79" i="24040"/>
  <c r="AP79" i="24040"/>
  <c r="AN79" i="24040"/>
  <c r="AL79" i="24040"/>
  <c r="AJ79" i="24040"/>
  <c r="AH79" i="24040"/>
  <c r="AF79" i="24040"/>
  <c r="AD79" i="24040"/>
  <c r="AB79" i="24040"/>
  <c r="Z79" i="24040"/>
  <c r="X79" i="24040"/>
  <c r="V79" i="24040"/>
  <c r="T79" i="24040"/>
  <c r="R79" i="24040"/>
  <c r="P79" i="24040"/>
  <c r="N79" i="24040"/>
  <c r="L79" i="24040"/>
  <c r="J79" i="24040"/>
  <c r="H79" i="24040"/>
  <c r="F79" i="24040"/>
  <c r="D79" i="24040"/>
  <c r="B79" i="24040"/>
  <c r="EB70" i="24040"/>
  <c r="DZ70" i="24040"/>
  <c r="DX70" i="24040"/>
  <c r="DV70" i="24040"/>
  <c r="DT70" i="24040"/>
  <c r="DR70" i="24040"/>
  <c r="DP70" i="24040"/>
  <c r="DN70" i="24040"/>
  <c r="DL70" i="24040"/>
  <c r="DJ70" i="24040"/>
  <c r="DH70" i="24040"/>
  <c r="DF70" i="24040"/>
  <c r="DD70" i="24040"/>
  <c r="DB70" i="24040"/>
  <c r="CZ70" i="24040"/>
  <c r="CX70" i="24040"/>
  <c r="CV70" i="24040"/>
  <c r="CT70" i="24040"/>
  <c r="CR70" i="24040"/>
  <c r="CP70" i="24040"/>
  <c r="CN70" i="24040"/>
  <c r="CL70" i="24040"/>
  <c r="CJ70" i="24040"/>
  <c r="CD70" i="24040"/>
  <c r="CB70" i="24040"/>
  <c r="BT70" i="24040"/>
  <c r="BR70" i="24040"/>
  <c r="BP70" i="24040"/>
  <c r="BN70" i="24040"/>
  <c r="BL70" i="24040"/>
  <c r="BJ70" i="24040"/>
  <c r="BH70" i="24040"/>
  <c r="BF70" i="24040"/>
  <c r="BD70" i="24040"/>
  <c r="BB70" i="24040"/>
  <c r="AZ70" i="24040"/>
  <c r="AX70" i="24040"/>
  <c r="AV70" i="24040"/>
  <c r="AT70" i="24040"/>
  <c r="AR70" i="24040"/>
  <c r="AP70" i="24040"/>
  <c r="AN70" i="24040"/>
  <c r="AL70" i="24040"/>
  <c r="AJ70" i="24040"/>
  <c r="AH70" i="24040"/>
  <c r="AF70" i="24040"/>
  <c r="AD70" i="24040"/>
  <c r="AB70" i="24040"/>
  <c r="Z70" i="24040"/>
  <c r="X70" i="24040"/>
  <c r="V70" i="24040"/>
  <c r="T70" i="24040"/>
  <c r="R70" i="24040"/>
  <c r="P70" i="24040"/>
  <c r="N70" i="24040"/>
  <c r="L70" i="24040"/>
  <c r="J70" i="24040"/>
  <c r="H70" i="24040"/>
  <c r="F70" i="24040"/>
  <c r="D70" i="24040"/>
  <c r="B70" i="24040"/>
  <c r="EB69" i="24040"/>
  <c r="DZ69" i="24040"/>
  <c r="DX69" i="24040"/>
  <c r="DV69" i="24040"/>
  <c r="DT69" i="24040"/>
  <c r="DR69" i="24040"/>
  <c r="DP69" i="24040"/>
  <c r="DN69" i="24040"/>
  <c r="DL69" i="24040"/>
  <c r="DJ69" i="24040"/>
  <c r="DH69" i="24040"/>
  <c r="DF69" i="24040"/>
  <c r="DD69" i="24040"/>
  <c r="DB69" i="24040"/>
  <c r="CZ69" i="24040"/>
  <c r="CX69" i="24040"/>
  <c r="CV69" i="24040"/>
  <c r="CT69" i="24040"/>
  <c r="CR69" i="24040"/>
  <c r="CP69" i="24040"/>
  <c r="CN69" i="24040"/>
  <c r="CL69" i="24040"/>
  <c r="CJ69" i="24040"/>
  <c r="CH69" i="24040"/>
  <c r="CF69" i="24040"/>
  <c r="CD69" i="24040"/>
  <c r="CB69" i="24040"/>
  <c r="BZ69" i="24040"/>
  <c r="BX69" i="24040"/>
  <c r="BV69" i="24040"/>
  <c r="BT69" i="24040"/>
  <c r="BR69" i="24040"/>
  <c r="BP69" i="24040"/>
  <c r="BN69" i="24040"/>
  <c r="BL69" i="24040"/>
  <c r="BJ69" i="24040"/>
  <c r="BH69" i="24040"/>
  <c r="BF69" i="24040"/>
  <c r="BD69" i="24040"/>
  <c r="BB69" i="24040"/>
  <c r="AZ69" i="24040"/>
  <c r="AX69" i="24040"/>
  <c r="AV69" i="24040"/>
  <c r="AT69" i="24040"/>
  <c r="AR69" i="24040"/>
  <c r="AP69" i="24040"/>
  <c r="AN69" i="24040"/>
  <c r="AL69" i="24040"/>
  <c r="AJ69" i="24040"/>
  <c r="AH69" i="24040"/>
  <c r="AF69" i="24040"/>
  <c r="AD69" i="24040"/>
  <c r="AB69" i="24040"/>
  <c r="Z69" i="24040"/>
  <c r="X69" i="24040"/>
  <c r="V69" i="24040"/>
  <c r="T69" i="24040"/>
  <c r="R69" i="24040"/>
  <c r="P69" i="24040"/>
  <c r="N69" i="24040"/>
  <c r="L69" i="24040"/>
  <c r="J69" i="24040"/>
  <c r="H69" i="24040"/>
  <c r="F69" i="24040"/>
  <c r="D69" i="24040"/>
  <c r="B69" i="24040"/>
  <c r="EB68" i="24040"/>
  <c r="DZ68" i="24040"/>
  <c r="DX68" i="24040"/>
  <c r="DV68" i="24040"/>
  <c r="DT68" i="24040"/>
  <c r="DR68" i="24040"/>
  <c r="DP68" i="24040"/>
  <c r="DN68" i="24040"/>
  <c r="DL68" i="24040"/>
  <c r="DJ68" i="24040"/>
  <c r="DH68" i="24040"/>
  <c r="DF68" i="24040"/>
  <c r="DD68" i="24040"/>
  <c r="DB68" i="24040"/>
  <c r="CZ68" i="24040"/>
  <c r="CX68" i="24040"/>
  <c r="CV68" i="24040"/>
  <c r="CT68" i="24040"/>
  <c r="CR68" i="24040"/>
  <c r="CP68" i="24040"/>
  <c r="CN68" i="24040"/>
  <c r="CL68" i="24040"/>
  <c r="CJ68" i="24040"/>
  <c r="CH68" i="24040"/>
  <c r="CF68" i="24040"/>
  <c r="CD68" i="24040"/>
  <c r="CB68" i="24040"/>
  <c r="BZ68" i="24040"/>
  <c r="BX68" i="24040"/>
  <c r="BV68" i="24040"/>
  <c r="BT68" i="24040"/>
  <c r="BR68" i="24040"/>
  <c r="BP68" i="24040"/>
  <c r="BN68" i="24040"/>
  <c r="BL68" i="24040"/>
  <c r="BJ68" i="24040"/>
  <c r="BH68" i="24040"/>
  <c r="BF68" i="24040"/>
  <c r="BD68" i="24040"/>
  <c r="BB68" i="24040"/>
  <c r="AZ68" i="24040"/>
  <c r="AX68" i="24040"/>
  <c r="AV68" i="24040"/>
  <c r="AT68" i="24040"/>
  <c r="AR68" i="24040"/>
  <c r="AP68" i="24040"/>
  <c r="AN68" i="24040"/>
  <c r="AL68" i="24040"/>
  <c r="AJ68" i="24040"/>
  <c r="AH68" i="24040"/>
  <c r="AF68" i="24040"/>
  <c r="AD68" i="24040"/>
  <c r="AB68" i="24040"/>
  <c r="Z68" i="24040"/>
  <c r="X68" i="24040"/>
  <c r="V68" i="24040"/>
  <c r="T68" i="24040"/>
  <c r="R68" i="24040"/>
  <c r="P68" i="24040"/>
  <c r="N68" i="24040"/>
  <c r="L68" i="24040"/>
  <c r="J68" i="24040"/>
  <c r="H68" i="24040"/>
  <c r="F68" i="24040"/>
  <c r="D68" i="24040"/>
  <c r="B68" i="24040"/>
  <c r="EB65" i="24040"/>
  <c r="DZ65" i="24040"/>
  <c r="DX65" i="24040"/>
  <c r="DV65" i="24040"/>
  <c r="DT65" i="24040"/>
  <c r="DR65" i="24040"/>
  <c r="DP65" i="24040"/>
  <c r="DN65" i="24040"/>
  <c r="DL65" i="24040"/>
  <c r="DJ65" i="24040"/>
  <c r="DH65" i="24040"/>
  <c r="DF65" i="24040"/>
  <c r="DD65" i="24040"/>
  <c r="DB65" i="24040"/>
  <c r="CZ65" i="24040"/>
  <c r="CX65" i="24040"/>
  <c r="CV65" i="24040"/>
  <c r="CT65" i="24040"/>
  <c r="CR65" i="24040"/>
  <c r="CP65" i="24040"/>
  <c r="CN65" i="24040"/>
  <c r="CL65" i="24040"/>
  <c r="CJ65" i="24040"/>
  <c r="CH65" i="24040"/>
  <c r="CF65" i="24040"/>
  <c r="CD65" i="24040"/>
  <c r="CB65" i="24040"/>
  <c r="BZ65" i="24040"/>
  <c r="BX65" i="24040"/>
  <c r="BV65" i="24040"/>
  <c r="BT65" i="24040"/>
  <c r="BR65" i="24040"/>
  <c r="BP65" i="24040"/>
  <c r="BN65" i="24040"/>
  <c r="BL65" i="24040"/>
  <c r="BJ65" i="24040"/>
  <c r="BH65" i="24040"/>
  <c r="BF65" i="24040"/>
  <c r="BD65" i="24040"/>
  <c r="BB65" i="24040"/>
  <c r="AZ65" i="24040"/>
  <c r="AX65" i="24040"/>
  <c r="AV65" i="24040"/>
  <c r="AT65" i="24040"/>
  <c r="AR65" i="24040"/>
  <c r="AP65" i="24040"/>
  <c r="AN65" i="24040"/>
  <c r="AL65" i="24040"/>
  <c r="AJ65" i="24040"/>
  <c r="AH65" i="24040"/>
  <c r="AF65" i="24040"/>
  <c r="AD65" i="24040"/>
  <c r="AB65" i="24040"/>
  <c r="Z65" i="24040"/>
  <c r="X65" i="24040"/>
  <c r="V65" i="24040"/>
  <c r="T65" i="24040"/>
  <c r="R65" i="24040"/>
  <c r="P65" i="24040"/>
  <c r="N65" i="24040"/>
  <c r="L65" i="24040"/>
  <c r="J65" i="24040"/>
  <c r="H65" i="24040"/>
  <c r="F65" i="24040"/>
  <c r="D65" i="24040"/>
  <c r="B65" i="24040"/>
  <c r="A65" i="24040"/>
  <c r="EB64" i="24040"/>
  <c r="DZ64" i="24040"/>
  <c r="DX64" i="24040"/>
  <c r="DV64" i="24040"/>
  <c r="DT64" i="24040"/>
  <c r="DR64" i="24040"/>
  <c r="DP64" i="24040"/>
  <c r="DN64" i="24040"/>
  <c r="DL64" i="24040"/>
  <c r="DJ64" i="24040"/>
  <c r="DH64" i="24040"/>
  <c r="DF64" i="24040"/>
  <c r="DD64" i="24040"/>
  <c r="DB64" i="24040"/>
  <c r="CZ64" i="24040"/>
  <c r="CX64" i="24040"/>
  <c r="CV64" i="24040"/>
  <c r="CT64" i="24040"/>
  <c r="CR64" i="24040"/>
  <c r="CP64" i="24040"/>
  <c r="CN64" i="24040"/>
  <c r="CL64" i="24040"/>
  <c r="CJ64" i="24040"/>
  <c r="CH64" i="24040"/>
  <c r="CF64" i="24040"/>
  <c r="CD64" i="24040"/>
  <c r="CB64" i="24040"/>
  <c r="BZ64" i="24040"/>
  <c r="BX64" i="24040"/>
  <c r="BV64" i="24040"/>
  <c r="BT64" i="24040"/>
  <c r="BR64" i="24040"/>
  <c r="BP64" i="24040"/>
  <c r="BN64" i="24040"/>
  <c r="BL64" i="24040"/>
  <c r="BJ64" i="24040"/>
  <c r="BH64" i="24040"/>
  <c r="BF64" i="24040"/>
  <c r="BD64" i="24040"/>
  <c r="BB64" i="24040"/>
  <c r="AZ64" i="24040"/>
  <c r="AX64" i="24040"/>
  <c r="AV64" i="24040"/>
  <c r="AT64" i="24040"/>
  <c r="AR64" i="24040"/>
  <c r="AP64" i="24040"/>
  <c r="AN64" i="24040"/>
  <c r="AL64" i="24040"/>
  <c r="AJ64" i="24040"/>
  <c r="AH64" i="24040"/>
  <c r="AF64" i="24040"/>
  <c r="AD64" i="24040"/>
  <c r="AB64" i="24040"/>
  <c r="Z64" i="24040"/>
  <c r="X64" i="24040"/>
  <c r="V64" i="24040"/>
  <c r="T64" i="24040"/>
  <c r="R64" i="24040"/>
  <c r="P64" i="24040"/>
  <c r="N64" i="24040"/>
  <c r="L64" i="24040"/>
  <c r="J64" i="24040"/>
  <c r="H64" i="24040"/>
  <c r="F64" i="24040"/>
  <c r="D64" i="24040"/>
  <c r="B64" i="24040"/>
  <c r="A64" i="24040"/>
  <c r="GK59" i="24040"/>
  <c r="A59" i="24040"/>
  <c r="A57" i="24040"/>
  <c r="EB51" i="24040"/>
  <c r="DZ51" i="24040"/>
  <c r="DX51" i="24040"/>
  <c r="DR51" i="24040"/>
  <c r="DP51" i="24040"/>
  <c r="DN51" i="24040"/>
  <c r="DL51" i="24040"/>
  <c r="DJ51" i="24040"/>
  <c r="DH51" i="24040"/>
  <c r="DF51" i="24040"/>
  <c r="DD51" i="24040"/>
  <c r="DB51" i="24040"/>
  <c r="CZ51" i="24040"/>
  <c r="CX51" i="24040"/>
  <c r="CV51" i="24040"/>
  <c r="CT51" i="24040"/>
  <c r="CR51" i="24040"/>
  <c r="CP51" i="24040"/>
  <c r="CN51" i="24040"/>
  <c r="CL51" i="24040"/>
  <c r="CJ51" i="24040"/>
  <c r="CH51" i="24040"/>
  <c r="CF51" i="24040"/>
  <c r="CD51" i="24040"/>
  <c r="CB51" i="24040"/>
  <c r="BZ51" i="24040"/>
  <c r="BX51" i="24040"/>
  <c r="BV51" i="24040"/>
  <c r="BT51" i="24040"/>
  <c r="BR51" i="24040"/>
  <c r="BP51" i="24040"/>
  <c r="BN51" i="24040"/>
  <c r="BL51" i="24040"/>
  <c r="BJ51" i="24040"/>
  <c r="BH51" i="24040"/>
  <c r="BF51" i="24040"/>
  <c r="BD51" i="24040"/>
  <c r="BB51" i="24040"/>
  <c r="AZ51" i="24040"/>
  <c r="AX51" i="24040"/>
  <c r="AV51" i="24040"/>
  <c r="AT51" i="24040"/>
  <c r="AR51" i="24040"/>
  <c r="AP51" i="24040"/>
  <c r="AN51" i="24040"/>
  <c r="AL51" i="24040"/>
  <c r="AJ51" i="24040"/>
  <c r="AH51" i="24040"/>
  <c r="AF51" i="24040"/>
  <c r="AD51" i="24040"/>
  <c r="AB51" i="24040"/>
  <c r="Z51" i="24040"/>
  <c r="X51" i="24040"/>
  <c r="V51" i="24040"/>
  <c r="T51" i="24040"/>
  <c r="R51" i="24040"/>
  <c r="P51" i="24040"/>
  <c r="N51" i="24040"/>
  <c r="L51" i="24040"/>
  <c r="J51" i="24040"/>
  <c r="H51" i="24040"/>
  <c r="F51" i="24040"/>
  <c r="D51" i="24040"/>
  <c r="B51" i="24040"/>
  <c r="GG38" i="24040"/>
  <c r="GE38" i="24040"/>
  <c r="GC38" i="24040"/>
  <c r="EU38" i="24040"/>
  <c r="EF38" i="24040"/>
  <c r="ED38" i="24040"/>
  <c r="EB38" i="24040"/>
  <c r="EB37" i="24040"/>
  <c r="DZ38" i="24040"/>
  <c r="DZ37" i="24040"/>
  <c r="DX38" i="24040"/>
  <c r="DX37" i="24040"/>
  <c r="DV38" i="24040"/>
  <c r="DV37" i="24040"/>
  <c r="DT38" i="24040"/>
  <c r="DT37" i="24040"/>
  <c r="DR38" i="24040"/>
  <c r="DR37" i="24040"/>
  <c r="DP38" i="24040"/>
  <c r="DP37" i="24040"/>
  <c r="DN38" i="24040"/>
  <c r="DN37" i="24040"/>
  <c r="DL38" i="24040"/>
  <c r="DL37" i="24040"/>
  <c r="DJ38" i="24040"/>
  <c r="DJ37" i="24040"/>
  <c r="DH38" i="24040"/>
  <c r="DH37" i="24040"/>
  <c r="DF38" i="24040"/>
  <c r="DF37" i="24040"/>
  <c r="DD38" i="24040"/>
  <c r="DD37" i="24040"/>
  <c r="DB38" i="24040"/>
  <c r="DB37" i="24040"/>
  <c r="CZ38" i="24040"/>
  <c r="CZ37" i="24040"/>
  <c r="CX38" i="24040"/>
  <c r="CX37" i="24040"/>
  <c r="CV38" i="24040"/>
  <c r="CV37" i="24040"/>
  <c r="CT38" i="24040"/>
  <c r="CT37" i="24040"/>
  <c r="CR38" i="24040"/>
  <c r="CR37" i="24040"/>
  <c r="CP38" i="24040"/>
  <c r="CP37" i="24040"/>
  <c r="CN38" i="24040"/>
  <c r="CN37" i="24040"/>
  <c r="CL38" i="24040"/>
  <c r="CL37" i="24040"/>
  <c r="CJ38" i="24040"/>
  <c r="CJ37" i="24040"/>
  <c r="CH38" i="24040"/>
  <c r="CH37" i="24040"/>
  <c r="CF38" i="24040"/>
  <c r="CF37" i="24040"/>
  <c r="CD38" i="24040"/>
  <c r="CD37" i="24040"/>
  <c r="CB38" i="24040"/>
  <c r="CB37" i="24040"/>
  <c r="BZ38" i="24040"/>
  <c r="BZ37" i="24040"/>
  <c r="BX38" i="24040"/>
  <c r="BX37" i="24040"/>
  <c r="BV38" i="24040"/>
  <c r="BV37" i="24040"/>
  <c r="BT38" i="24040"/>
  <c r="BT37" i="24040"/>
  <c r="BR38" i="24040"/>
  <c r="BR37" i="24040"/>
  <c r="BP38" i="24040"/>
  <c r="BP37" i="24040"/>
  <c r="BN38" i="24040"/>
  <c r="BN37" i="24040"/>
  <c r="BL38" i="24040"/>
  <c r="BL37" i="24040"/>
  <c r="BJ38" i="24040"/>
  <c r="BJ37" i="24040"/>
  <c r="BH38" i="24040"/>
  <c r="BH37" i="24040"/>
  <c r="BF38" i="24040"/>
  <c r="BF37" i="24040"/>
  <c r="BD38" i="24040"/>
  <c r="BD37" i="24040"/>
  <c r="BB38" i="24040"/>
  <c r="BB37" i="24040"/>
  <c r="AZ38" i="24040"/>
  <c r="AZ37" i="24040"/>
  <c r="AX38" i="24040"/>
  <c r="AX37" i="24040"/>
  <c r="AV38" i="24040"/>
  <c r="AV37" i="24040"/>
  <c r="AT38" i="24040"/>
  <c r="AT37" i="24040"/>
  <c r="AR38" i="24040"/>
  <c r="AR37" i="24040"/>
  <c r="AP38" i="24040"/>
  <c r="AP37" i="24040"/>
  <c r="AN38" i="24040"/>
  <c r="AN37" i="24040"/>
  <c r="AL38" i="24040"/>
  <c r="AL37" i="24040"/>
  <c r="AJ38" i="24040"/>
  <c r="AJ37" i="24040"/>
  <c r="AH38" i="24040"/>
  <c r="AH37" i="24040"/>
  <c r="AF38" i="24040"/>
  <c r="AF37" i="24040"/>
  <c r="AD38" i="24040"/>
  <c r="AD37" i="24040"/>
  <c r="AB38" i="24040"/>
  <c r="AB37" i="24040"/>
  <c r="Z38" i="24040"/>
  <c r="Z37" i="24040"/>
  <c r="X38" i="24040"/>
  <c r="X37" i="24040"/>
  <c r="V38" i="24040"/>
  <c r="V37" i="24040"/>
  <c r="T38" i="24040"/>
  <c r="T37" i="24040"/>
  <c r="R38" i="24040"/>
  <c r="R37" i="24040"/>
  <c r="P38" i="24040"/>
  <c r="P37" i="24040"/>
  <c r="N38" i="24040"/>
  <c r="N37" i="24040"/>
  <c r="L38" i="24040"/>
  <c r="L37" i="24040"/>
  <c r="J38" i="24040"/>
  <c r="J37" i="24040"/>
  <c r="H38" i="24040"/>
  <c r="H37" i="24040"/>
  <c r="F38" i="24040"/>
  <c r="F37" i="24040"/>
  <c r="D38" i="24040"/>
  <c r="D37" i="24040"/>
  <c r="B38" i="24040"/>
  <c r="B37" i="24040"/>
  <c r="EB31" i="24040"/>
  <c r="DZ31" i="24040"/>
  <c r="DX31" i="24040"/>
  <c r="DV31" i="24040"/>
  <c r="DT31" i="24040"/>
  <c r="DR31" i="24040"/>
  <c r="DP31" i="24040"/>
  <c r="DN31" i="24040"/>
  <c r="DL31" i="24040"/>
  <c r="DJ31" i="24040"/>
  <c r="DH31" i="24040"/>
  <c r="DF31" i="24040"/>
  <c r="DD31" i="24040"/>
  <c r="DB31" i="24040"/>
  <c r="CZ31" i="24040"/>
  <c r="CX31" i="24040"/>
  <c r="CV31" i="24040"/>
  <c r="CT31" i="24040"/>
  <c r="CR31" i="24040"/>
  <c r="CP31" i="24040"/>
  <c r="CN31" i="24040"/>
  <c r="CL31" i="24040"/>
  <c r="CJ31" i="24040"/>
  <c r="CH31" i="24040"/>
  <c r="CF31" i="24040"/>
  <c r="CD31" i="24040"/>
  <c r="CB31" i="24040"/>
  <c r="BZ31" i="24040"/>
  <c r="BX31" i="24040"/>
  <c r="BV31" i="24040"/>
  <c r="BT31" i="24040"/>
  <c r="BR31" i="24040"/>
  <c r="BP31" i="24040"/>
  <c r="BN31" i="24040"/>
  <c r="BL31" i="24040"/>
  <c r="BJ31" i="24040"/>
  <c r="BH31" i="24040"/>
  <c r="BF31" i="24040"/>
  <c r="BD31" i="24040"/>
  <c r="BB31" i="24040"/>
  <c r="AZ31" i="24040"/>
  <c r="AX31" i="24040"/>
  <c r="AV31" i="24040"/>
  <c r="AT31" i="24040"/>
  <c r="AR31" i="24040"/>
  <c r="AP31" i="24040"/>
  <c r="AN31" i="24040"/>
  <c r="AL31" i="24040"/>
  <c r="AJ31" i="24040"/>
  <c r="AH31" i="24040"/>
  <c r="AF31" i="24040"/>
  <c r="AD31" i="24040"/>
  <c r="AB31" i="24040"/>
  <c r="Z31" i="24040"/>
  <c r="X31" i="24040"/>
  <c r="V31" i="24040"/>
  <c r="T31" i="24040"/>
  <c r="R31" i="24040"/>
  <c r="P31" i="24040"/>
  <c r="N31" i="24040"/>
  <c r="L31" i="24040"/>
  <c r="J31" i="24040"/>
  <c r="H31" i="24040"/>
  <c r="F31" i="24040"/>
  <c r="D31" i="24040"/>
  <c r="B31" i="24040"/>
  <c r="A31" i="24040"/>
  <c r="ED27" i="24040"/>
  <c r="EB26" i="24040"/>
  <c r="DZ26" i="24040"/>
  <c r="DX26" i="24040"/>
  <c r="DV26" i="24040"/>
  <c r="DT26" i="24040"/>
  <c r="DR26" i="24040"/>
  <c r="DP26" i="24040"/>
  <c r="DN26" i="24040"/>
  <c r="DL26" i="24040"/>
  <c r="DJ26" i="24040"/>
  <c r="DH26" i="24040"/>
  <c r="DF26" i="24040"/>
  <c r="DD26" i="24040"/>
  <c r="DB26" i="24040"/>
  <c r="CZ26" i="24040"/>
  <c r="CX26" i="24040"/>
  <c r="CV26" i="24040"/>
  <c r="CT26" i="24040"/>
  <c r="CR26" i="24040"/>
  <c r="CP26" i="24040"/>
  <c r="CN26" i="24040"/>
  <c r="CL26" i="24040"/>
  <c r="CJ26" i="24040"/>
  <c r="CH26" i="24040"/>
  <c r="CF26" i="24040"/>
  <c r="CD26" i="24040"/>
  <c r="CB26" i="24040"/>
  <c r="BZ26" i="24040"/>
  <c r="BX26" i="24040"/>
  <c r="BV26" i="24040"/>
  <c r="BT26" i="24040"/>
  <c r="BR26" i="24040"/>
  <c r="BP26" i="24040"/>
  <c r="BN26" i="24040"/>
  <c r="BL26" i="24040"/>
  <c r="BJ26" i="24040"/>
  <c r="BH26" i="24040"/>
  <c r="BF26" i="24040"/>
  <c r="BD26" i="24040"/>
  <c r="BB26" i="24040"/>
  <c r="AZ26" i="24040"/>
  <c r="AX26" i="24040"/>
  <c r="AV26" i="24040"/>
  <c r="AT26" i="24040"/>
  <c r="AR26" i="24040"/>
  <c r="AP26" i="24040"/>
  <c r="AN26" i="24040"/>
  <c r="AL26" i="24040"/>
  <c r="AJ26" i="24040"/>
  <c r="AH26" i="24040"/>
  <c r="AF26" i="24040"/>
  <c r="AD26" i="24040"/>
  <c r="AB26" i="24040"/>
  <c r="Z26" i="24040"/>
  <c r="X26" i="24040"/>
  <c r="V26" i="24040"/>
  <c r="T26" i="24040"/>
  <c r="R26" i="24040"/>
  <c r="P26" i="24040"/>
  <c r="N26" i="24040"/>
  <c r="L26" i="24040"/>
  <c r="J26" i="24040"/>
  <c r="H26" i="24040"/>
  <c r="F26" i="24040"/>
  <c r="D26" i="24040"/>
  <c r="B26" i="24040"/>
  <c r="GG23" i="24040"/>
  <c r="GE23" i="24040"/>
  <c r="GC23" i="24040"/>
  <c r="EF23" i="24040"/>
  <c r="EB23" i="24040"/>
  <c r="DZ23" i="24040"/>
  <c r="DX23" i="24040"/>
  <c r="DV23" i="24040"/>
  <c r="DT23" i="24040"/>
  <c r="DR23" i="24040"/>
  <c r="DP23" i="24040"/>
  <c r="DN23" i="24040"/>
  <c r="DL23" i="24040"/>
  <c r="DJ23" i="24040"/>
  <c r="DH23" i="24040"/>
  <c r="DF23" i="24040"/>
  <c r="DD23" i="24040"/>
  <c r="DB23" i="24040"/>
  <c r="CZ23" i="24040"/>
  <c r="CX23" i="24040"/>
  <c r="CV23" i="24040"/>
  <c r="CT23" i="24040"/>
  <c r="CR23" i="24040"/>
  <c r="CP23" i="24040"/>
  <c r="CN23" i="24040"/>
  <c r="CL23" i="24040"/>
  <c r="CJ23" i="24040"/>
  <c r="CH23" i="24040"/>
  <c r="CF23" i="24040"/>
  <c r="CD23" i="24040"/>
  <c r="CB23" i="24040"/>
  <c r="BZ23" i="24040"/>
  <c r="BX23" i="24040"/>
  <c r="BV23" i="24040"/>
  <c r="BT23" i="24040"/>
  <c r="BR23" i="24040"/>
  <c r="BP23" i="24040"/>
  <c r="BN23" i="24040"/>
  <c r="BL23" i="24040"/>
  <c r="BJ23" i="24040"/>
  <c r="BH23" i="24040"/>
  <c r="BF23" i="24040"/>
  <c r="BD23" i="24040"/>
  <c r="BB23" i="24040"/>
  <c r="AZ23" i="24040"/>
  <c r="AX23" i="24040"/>
  <c r="AV23" i="24040"/>
  <c r="AT23" i="24040"/>
  <c r="AR23" i="24040"/>
  <c r="AP23" i="24040"/>
  <c r="AN23" i="24040"/>
  <c r="AL23" i="24040"/>
  <c r="AJ23" i="24040"/>
  <c r="AH23" i="24040"/>
  <c r="AF23" i="24040"/>
  <c r="AD23" i="24040"/>
  <c r="AB23" i="24040"/>
  <c r="Z23" i="24040"/>
  <c r="X23" i="24040"/>
  <c r="V23" i="24040"/>
  <c r="T23" i="24040"/>
  <c r="R23" i="24040"/>
  <c r="P23" i="24040"/>
  <c r="N23" i="24040"/>
  <c r="L23" i="24040"/>
  <c r="J23" i="24040"/>
  <c r="H23" i="24040"/>
  <c r="F23" i="24040"/>
  <c r="D23" i="24040"/>
  <c r="B23" i="24040"/>
  <c r="EB22" i="24040"/>
  <c r="DZ22" i="24040"/>
  <c r="DX22" i="24040"/>
  <c r="DV22" i="24040"/>
  <c r="DT22" i="24040"/>
  <c r="DR22" i="24040"/>
  <c r="DP22" i="24040"/>
  <c r="DN22" i="24040"/>
  <c r="DL22" i="24040"/>
  <c r="DJ22" i="24040"/>
  <c r="DH22" i="24040"/>
  <c r="DF22" i="24040"/>
  <c r="DD22" i="24040"/>
  <c r="DB22" i="24040"/>
  <c r="CZ22" i="24040"/>
  <c r="CX22" i="24040"/>
  <c r="CV22" i="24040"/>
  <c r="CT22" i="24040"/>
  <c r="CR22" i="24040"/>
  <c r="CP22" i="24040"/>
  <c r="CN22" i="24040"/>
  <c r="CL22" i="24040"/>
  <c r="CJ22" i="24040"/>
  <c r="CH22" i="24040"/>
  <c r="CF22" i="24040"/>
  <c r="CD22" i="24040"/>
  <c r="CB22" i="24040"/>
  <c r="BZ22" i="24040"/>
  <c r="BX22" i="24040"/>
  <c r="BV22" i="24040"/>
  <c r="BT22" i="24040"/>
  <c r="BR22" i="24040"/>
  <c r="BP22" i="24040"/>
  <c r="BN22" i="24040"/>
  <c r="BL22" i="24040"/>
  <c r="BJ22" i="24040"/>
  <c r="BH22" i="24040"/>
  <c r="BF22" i="24040"/>
  <c r="BD22" i="24040"/>
  <c r="BB22" i="24040"/>
  <c r="AZ22" i="24040"/>
  <c r="AX22" i="24040"/>
  <c r="AV22" i="24040"/>
  <c r="AT22" i="24040"/>
  <c r="AR22" i="24040"/>
  <c r="AP22" i="24040"/>
  <c r="AN22" i="24040"/>
  <c r="AL22" i="24040"/>
  <c r="AJ22" i="24040"/>
  <c r="AH22" i="24040"/>
  <c r="AF22" i="24040"/>
  <c r="AD22" i="24040"/>
  <c r="AB22" i="24040"/>
  <c r="Z22" i="24040"/>
  <c r="X22" i="24040"/>
  <c r="V22" i="24040"/>
  <c r="T22" i="24040"/>
  <c r="R22" i="24040"/>
  <c r="P22" i="24040"/>
  <c r="N22" i="24040"/>
  <c r="L22" i="24040"/>
  <c r="J22" i="24040"/>
  <c r="H22" i="24040"/>
  <c r="F22" i="24040"/>
  <c r="D22" i="24040"/>
  <c r="B22" i="24040"/>
  <c r="GK5" i="24040"/>
  <c r="GH5" i="24040"/>
  <c r="GG5" i="24040"/>
  <c r="GF5" i="24040"/>
  <c r="GE5" i="24040"/>
  <c r="GD5" i="24040"/>
  <c r="GC5" i="24040"/>
  <c r="GB5" i="24040"/>
  <c r="GA5" i="24040"/>
  <c r="FZ5" i="24040"/>
  <c r="FY5" i="24040"/>
  <c r="FX5" i="24040"/>
  <c r="FW5" i="24040"/>
  <c r="FV5" i="24040"/>
  <c r="FU5" i="24040"/>
  <c r="FT5" i="24040"/>
  <c r="FS5" i="24040"/>
  <c r="FR5" i="24040"/>
  <c r="FQ5" i="24040"/>
  <c r="FP5" i="24040"/>
  <c r="FO5" i="24040"/>
  <c r="FN5" i="24040"/>
  <c r="FM5" i="24040"/>
  <c r="FL5" i="24040"/>
  <c r="FK5" i="24040"/>
  <c r="FJ5" i="24040"/>
  <c r="FI5" i="24040"/>
  <c r="FH5" i="24040"/>
  <c r="FG5" i="24040"/>
  <c r="FF5" i="24040"/>
  <c r="FE5" i="24040"/>
  <c r="FD5" i="24040"/>
  <c r="FD143" i="24040" s="1"/>
  <c r="FC5" i="24040"/>
  <c r="FB5" i="24040"/>
  <c r="FA5" i="24040"/>
  <c r="EZ5" i="24040"/>
  <c r="EY5" i="24040"/>
  <c r="EX5" i="24040"/>
  <c r="EW5" i="24040"/>
  <c r="EV5" i="24040"/>
  <c r="EU5" i="24040"/>
  <c r="ET5" i="24040"/>
  <c r="ES5" i="24040"/>
  <c r="ER5" i="24040"/>
  <c r="EQ5" i="24040"/>
  <c r="EG5" i="24040"/>
  <c r="EF5" i="24040"/>
  <c r="EE5" i="24040"/>
  <c r="ED5" i="24040"/>
  <c r="EC5" i="24040"/>
  <c r="EB5" i="24040"/>
  <c r="EA5" i="24040"/>
  <c r="DZ5" i="24040"/>
  <c r="DY5" i="24040"/>
  <c r="DX5" i="24040"/>
  <c r="DW5" i="24040"/>
  <c r="DV5" i="24040"/>
  <c r="DU5" i="24040"/>
  <c r="DT5" i="24040"/>
  <c r="DS5" i="24040"/>
  <c r="DR5" i="24040"/>
  <c r="DQ5" i="24040"/>
  <c r="DP5" i="24040"/>
  <c r="DO5" i="24040"/>
  <c r="DO143" i="24040" s="1"/>
  <c r="DN5" i="24040"/>
  <c r="DM5" i="24040"/>
  <c r="DL5" i="24040"/>
  <c r="DK5" i="24040"/>
  <c r="DJ5" i="24040"/>
  <c r="DI5" i="24040"/>
  <c r="DH5" i="24040"/>
  <c r="DG5" i="24040"/>
  <c r="DF5" i="24040"/>
  <c r="DE5" i="24040"/>
  <c r="DD5" i="24040"/>
  <c r="DC5" i="24040"/>
  <c r="DB5" i="24040"/>
  <c r="DA5" i="24040"/>
  <c r="CZ5" i="24040"/>
  <c r="CY5" i="24040"/>
  <c r="CX5" i="24040"/>
  <c r="CW5" i="24040"/>
  <c r="CV5" i="24040"/>
  <c r="CU5" i="24040"/>
  <c r="CT5" i="24040"/>
  <c r="CS5" i="24040"/>
  <c r="CR5" i="24040"/>
  <c r="CQ5" i="24040"/>
  <c r="CP5" i="24040"/>
  <c r="CO5" i="24040"/>
  <c r="CN5" i="24040"/>
  <c r="CM5" i="24040"/>
  <c r="CL5" i="24040"/>
  <c r="CK5" i="24040"/>
  <c r="CJ5" i="24040"/>
  <c r="CI5" i="24040"/>
  <c r="CH5" i="24040"/>
  <c r="CG5" i="24040"/>
  <c r="CF5" i="24040"/>
  <c r="CE5" i="24040"/>
  <c r="CD5" i="24040"/>
  <c r="CC5" i="24040"/>
  <c r="CB5" i="24040"/>
  <c r="CA5" i="24040"/>
  <c r="BZ5" i="24040"/>
  <c r="BY5" i="24040"/>
  <c r="BX5" i="24040"/>
  <c r="BW5" i="24040"/>
  <c r="BV5" i="24040"/>
  <c r="BU5" i="24040"/>
  <c r="BT5" i="24040"/>
  <c r="BS5" i="24040"/>
  <c r="BR5" i="24040"/>
  <c r="BQ5" i="24040"/>
  <c r="BP5" i="24040"/>
  <c r="BO5" i="24040"/>
  <c r="BN5" i="24040"/>
  <c r="BM5" i="24040"/>
  <c r="BL5" i="24040"/>
  <c r="BK5" i="24040"/>
  <c r="BJ5" i="24040"/>
  <c r="BI5" i="24040"/>
  <c r="BH5" i="24040"/>
  <c r="BG5" i="24040"/>
  <c r="BF5" i="24040"/>
  <c r="BE5" i="24040"/>
  <c r="BD5" i="24040"/>
  <c r="BC5" i="24040"/>
  <c r="BC143" i="24040" s="1"/>
  <c r="BB5" i="24040"/>
  <c r="BA5" i="24040"/>
  <c r="AZ5" i="24040"/>
  <c r="AY5" i="24040"/>
  <c r="AX5" i="24040"/>
  <c r="AW5" i="24040"/>
  <c r="AV5" i="24040"/>
  <c r="AU5" i="24040"/>
  <c r="AT5" i="24040"/>
  <c r="AS5" i="24040"/>
  <c r="AR5" i="24040"/>
  <c r="AQ5" i="24040"/>
  <c r="AP5" i="24040"/>
  <c r="AO5" i="24040"/>
  <c r="AN5" i="24040"/>
  <c r="AM5" i="24040"/>
  <c r="AL5" i="24040"/>
  <c r="AK5" i="24040"/>
  <c r="AJ5" i="24040"/>
  <c r="AI5" i="24040"/>
  <c r="AH5" i="24040"/>
  <c r="AG5" i="24040"/>
  <c r="AF5" i="24040"/>
  <c r="AE5" i="24040"/>
  <c r="AD5" i="24040"/>
  <c r="AC5" i="24040"/>
  <c r="AB5" i="24040"/>
  <c r="AA5" i="24040"/>
  <c r="Z5" i="24040"/>
  <c r="Y5" i="24040"/>
  <c r="X5" i="24040"/>
  <c r="W5" i="24040"/>
  <c r="W143" i="24040" s="1"/>
  <c r="V5" i="24040"/>
  <c r="U5" i="24040"/>
  <c r="T5" i="24040"/>
  <c r="S5" i="24040"/>
  <c r="R5" i="24040"/>
  <c r="Q5" i="24040"/>
  <c r="P5" i="24040"/>
  <c r="O5" i="24040"/>
  <c r="N5" i="24040"/>
  <c r="M5" i="24040"/>
  <c r="L5" i="24040"/>
  <c r="K5" i="24040"/>
  <c r="K203" i="24040" s="1"/>
  <c r="J5" i="24040"/>
  <c r="I5" i="24040"/>
  <c r="H5" i="24040"/>
  <c r="G5" i="24040"/>
  <c r="F5" i="24040"/>
  <c r="E5" i="24040"/>
  <c r="D5" i="24040"/>
  <c r="C5" i="24040"/>
  <c r="B5" i="24040"/>
  <c r="GK4" i="24040"/>
  <c r="A307" i="23917"/>
  <c r="EF303" i="23917"/>
  <c r="ED303" i="23917"/>
  <c r="EF296" i="23917"/>
  <c r="ED296" i="23917"/>
  <c r="EB295" i="23917"/>
  <c r="DZ295" i="23917"/>
  <c r="DX295" i="23917"/>
  <c r="DV295" i="23917"/>
  <c r="DT295" i="23917"/>
  <c r="DR295" i="23917"/>
  <c r="DP295" i="23917"/>
  <c r="DN295" i="23917"/>
  <c r="DL295" i="23917"/>
  <c r="DJ295" i="23917"/>
  <c r="DH295" i="23917"/>
  <c r="DF295" i="23917"/>
  <c r="DD295" i="23917"/>
  <c r="DB295" i="23917"/>
  <c r="CZ295" i="23917"/>
  <c r="CX295" i="23917"/>
  <c r="CV295" i="23917"/>
  <c r="CT295" i="23917"/>
  <c r="CR295" i="23917"/>
  <c r="CP295" i="23917"/>
  <c r="CN295" i="23917"/>
  <c r="CL295" i="23917"/>
  <c r="CJ295" i="23917"/>
  <c r="CH295" i="23917"/>
  <c r="CF295" i="23917"/>
  <c r="CD295" i="23917"/>
  <c r="CB295" i="23917"/>
  <c r="BZ295" i="23917"/>
  <c r="BX295" i="23917"/>
  <c r="BV295" i="23917"/>
  <c r="BT295" i="23917"/>
  <c r="BR295" i="23917"/>
  <c r="BP295" i="23917"/>
  <c r="BN295" i="23917"/>
  <c r="BL295" i="23917"/>
  <c r="BJ295" i="23917"/>
  <c r="BH295" i="23917"/>
  <c r="BF295" i="23917"/>
  <c r="BD295" i="23917"/>
  <c r="BB295" i="23917"/>
  <c r="AZ295" i="23917"/>
  <c r="AX295" i="23917"/>
  <c r="AV295" i="23917"/>
  <c r="AT295" i="23917"/>
  <c r="AR295" i="23917"/>
  <c r="AP295" i="23917"/>
  <c r="AN295" i="23917"/>
  <c r="AL295" i="23917"/>
  <c r="AJ295" i="23917"/>
  <c r="AH295" i="23917"/>
  <c r="AF295" i="23917"/>
  <c r="AD295" i="23917"/>
  <c r="AB295" i="23917"/>
  <c r="Z295" i="23917"/>
  <c r="X295" i="23917"/>
  <c r="V295" i="23917"/>
  <c r="T295" i="23917"/>
  <c r="R295" i="23917"/>
  <c r="P295" i="23917"/>
  <c r="N295" i="23917"/>
  <c r="L295" i="23917"/>
  <c r="J295" i="23917"/>
  <c r="H295" i="23917"/>
  <c r="F295" i="23917"/>
  <c r="D295" i="23917"/>
  <c r="B295" i="23917"/>
  <c r="GC290" i="23917"/>
  <c r="A292" i="23917"/>
  <c r="EF291" i="23917"/>
  <c r="ED291" i="23917"/>
  <c r="A291" i="23917"/>
  <c r="ED290" i="23917"/>
  <c r="A290" i="23917"/>
  <c r="GK285" i="23917"/>
  <c r="A285" i="23917"/>
  <c r="A283" i="23917"/>
  <c r="A280" i="23917"/>
  <c r="GF278" i="23917"/>
  <c r="GF277" i="23917"/>
  <c r="GD278" i="23917"/>
  <c r="GD277" i="23917"/>
  <c r="GB278" i="23917"/>
  <c r="GB277" i="23917"/>
  <c r="FZ278" i="23917"/>
  <c r="FZ277" i="23917"/>
  <c r="FX278" i="23917"/>
  <c r="FX277" i="23917"/>
  <c r="FV278" i="23917"/>
  <c r="FV277" i="23917"/>
  <c r="FT278" i="23917"/>
  <c r="FT277" i="23917"/>
  <c r="FR278" i="23917"/>
  <c r="FR277" i="23917"/>
  <c r="FP278" i="23917"/>
  <c r="FP277" i="23917"/>
  <c r="GH278" i="23917"/>
  <c r="GH277" i="23917"/>
  <c r="EF278" i="23917"/>
  <c r="ED278" i="23917"/>
  <c r="EB278" i="23917"/>
  <c r="DZ278" i="23917"/>
  <c r="DX278" i="23917"/>
  <c r="DV278" i="23917"/>
  <c r="DT278" i="23917"/>
  <c r="DR278" i="23917"/>
  <c r="DP278" i="23917"/>
  <c r="DN278" i="23917"/>
  <c r="DL278" i="23917"/>
  <c r="DJ278" i="23917"/>
  <c r="DH278" i="23917"/>
  <c r="DF278" i="23917"/>
  <c r="DD278" i="23917"/>
  <c r="DB278" i="23917"/>
  <c r="CZ278" i="23917"/>
  <c r="CX278" i="23917"/>
  <c r="CV278" i="23917"/>
  <c r="CT278" i="23917"/>
  <c r="CR278" i="23917"/>
  <c r="CP278" i="23917"/>
  <c r="CN278" i="23917"/>
  <c r="CL278" i="23917"/>
  <c r="CJ278" i="23917"/>
  <c r="CH278" i="23917"/>
  <c r="CF278" i="23917"/>
  <c r="CD278" i="23917"/>
  <c r="CB278" i="23917"/>
  <c r="BZ278" i="23917"/>
  <c r="BX278" i="23917"/>
  <c r="BV278" i="23917"/>
  <c r="BT278" i="23917"/>
  <c r="BR278" i="23917"/>
  <c r="BP278" i="23917"/>
  <c r="BN278" i="23917"/>
  <c r="BL278" i="23917"/>
  <c r="BJ278" i="23917"/>
  <c r="BH278" i="23917"/>
  <c r="BF278" i="23917"/>
  <c r="BD278" i="23917"/>
  <c r="BB278" i="23917"/>
  <c r="AZ278" i="23917"/>
  <c r="AX278" i="23917"/>
  <c r="AV278" i="23917"/>
  <c r="AT278" i="23917"/>
  <c r="AR278" i="23917"/>
  <c r="AP278" i="23917"/>
  <c r="AN278" i="23917"/>
  <c r="AL278" i="23917"/>
  <c r="AJ278" i="23917"/>
  <c r="AH278" i="23917"/>
  <c r="AF278" i="23917"/>
  <c r="AD278" i="23917"/>
  <c r="AB278" i="23917"/>
  <c r="Z278" i="23917"/>
  <c r="X278" i="23917"/>
  <c r="V278" i="23917"/>
  <c r="T278" i="23917"/>
  <c r="R278" i="23917"/>
  <c r="P278" i="23917"/>
  <c r="N278" i="23917"/>
  <c r="L278" i="23917"/>
  <c r="J278" i="23917"/>
  <c r="H278" i="23917"/>
  <c r="F278" i="23917"/>
  <c r="B278" i="23917"/>
  <c r="EF277" i="23917"/>
  <c r="ED277" i="23917"/>
  <c r="EB277" i="23917"/>
  <c r="DZ277" i="23917"/>
  <c r="DX277" i="23917"/>
  <c r="DV277" i="23917"/>
  <c r="DT277" i="23917"/>
  <c r="DR277" i="23917"/>
  <c r="DP277" i="23917"/>
  <c r="DN277" i="23917"/>
  <c r="DL277" i="23917"/>
  <c r="DJ277" i="23917"/>
  <c r="DH277" i="23917"/>
  <c r="DF277" i="23917"/>
  <c r="DD277" i="23917"/>
  <c r="DB277" i="23917"/>
  <c r="CZ277" i="23917"/>
  <c r="CX277" i="23917"/>
  <c r="CV277" i="23917"/>
  <c r="CT277" i="23917"/>
  <c r="CR277" i="23917"/>
  <c r="CP277" i="23917"/>
  <c r="CN277" i="23917"/>
  <c r="CL277" i="23917"/>
  <c r="CJ277" i="23917"/>
  <c r="CH277" i="23917"/>
  <c r="CF277" i="23917"/>
  <c r="CD277" i="23917"/>
  <c r="CB277" i="23917"/>
  <c r="BZ277" i="23917"/>
  <c r="BX277" i="23917"/>
  <c r="BV277" i="23917"/>
  <c r="BT277" i="23917"/>
  <c r="BR277" i="23917"/>
  <c r="BP277" i="23917"/>
  <c r="BN277" i="23917"/>
  <c r="BL277" i="23917"/>
  <c r="BJ277" i="23917"/>
  <c r="BH277" i="23917"/>
  <c r="BF277" i="23917"/>
  <c r="BD277" i="23917"/>
  <c r="BB277" i="23917"/>
  <c r="AZ277" i="23917"/>
  <c r="AX277" i="23917"/>
  <c r="AV277" i="23917"/>
  <c r="AT277" i="23917"/>
  <c r="AR277" i="23917"/>
  <c r="AP277" i="23917"/>
  <c r="AN277" i="23917"/>
  <c r="AL277" i="23917"/>
  <c r="AJ277" i="23917"/>
  <c r="AH277" i="23917"/>
  <c r="AF277" i="23917"/>
  <c r="AD277" i="23917"/>
  <c r="AB277" i="23917"/>
  <c r="Z277" i="23917"/>
  <c r="X277" i="23917"/>
  <c r="V277" i="23917"/>
  <c r="T277" i="23917"/>
  <c r="R277" i="23917"/>
  <c r="P277" i="23917"/>
  <c r="N277" i="23917"/>
  <c r="L277" i="23917"/>
  <c r="J277" i="23917"/>
  <c r="H277" i="23917"/>
  <c r="F277" i="23917"/>
  <c r="B277" i="23917"/>
  <c r="ED276" i="23917"/>
  <c r="A272" i="23917"/>
  <c r="A271" i="23917"/>
  <c r="GC271" i="23917"/>
  <c r="EB270" i="23917"/>
  <c r="EB269" i="23917"/>
  <c r="DZ269" i="23917"/>
  <c r="DX269" i="23917"/>
  <c r="DV269" i="23917"/>
  <c r="DT269" i="23917"/>
  <c r="DR269" i="23917"/>
  <c r="DP269" i="23917"/>
  <c r="DN269" i="23917"/>
  <c r="DL269" i="23917"/>
  <c r="DJ269" i="23917"/>
  <c r="DH269" i="23917"/>
  <c r="DF269" i="23917"/>
  <c r="DD269" i="23917"/>
  <c r="DB269" i="23917"/>
  <c r="CZ269" i="23917"/>
  <c r="CX269" i="23917"/>
  <c r="CV269" i="23917"/>
  <c r="CT269" i="23917"/>
  <c r="CR269" i="23917"/>
  <c r="CP269" i="23917"/>
  <c r="CN269" i="23917"/>
  <c r="CL269" i="23917"/>
  <c r="CJ269" i="23917"/>
  <c r="CH269" i="23917"/>
  <c r="CF269" i="23917"/>
  <c r="CD269" i="23917"/>
  <c r="CB269" i="23917"/>
  <c r="BZ269" i="23917"/>
  <c r="BX269" i="23917"/>
  <c r="BV269" i="23917"/>
  <c r="BT269" i="23917"/>
  <c r="BR269" i="23917"/>
  <c r="BP269" i="23917"/>
  <c r="BN269" i="23917"/>
  <c r="BL269" i="23917"/>
  <c r="BJ269" i="23917"/>
  <c r="BH269" i="23917"/>
  <c r="BF269" i="23917"/>
  <c r="BD269" i="23917"/>
  <c r="BB269" i="23917"/>
  <c r="AZ269" i="23917"/>
  <c r="AX269" i="23917"/>
  <c r="AV269" i="23917"/>
  <c r="AT269" i="23917"/>
  <c r="AR269" i="23917"/>
  <c r="AP269" i="23917"/>
  <c r="AN269" i="23917"/>
  <c r="AL269" i="23917"/>
  <c r="AJ269" i="23917"/>
  <c r="AH269" i="23917"/>
  <c r="AF269" i="23917"/>
  <c r="AD269" i="23917"/>
  <c r="AB269" i="23917"/>
  <c r="Z269" i="23917"/>
  <c r="X269" i="23917"/>
  <c r="V269" i="23917"/>
  <c r="T269" i="23917"/>
  <c r="R269" i="23917"/>
  <c r="P269" i="23917"/>
  <c r="N269" i="23917"/>
  <c r="L269" i="23917"/>
  <c r="J269" i="23917"/>
  <c r="H269" i="23917"/>
  <c r="F269" i="23917"/>
  <c r="D269" i="23917"/>
  <c r="B269" i="23917"/>
  <c r="EB268" i="23917"/>
  <c r="DZ268" i="23917"/>
  <c r="DX268" i="23917"/>
  <c r="DV268" i="23917"/>
  <c r="DT268" i="23917"/>
  <c r="DR268" i="23917"/>
  <c r="DP268" i="23917"/>
  <c r="DN268" i="23917"/>
  <c r="DL268" i="23917"/>
  <c r="DJ268" i="23917"/>
  <c r="DH268" i="23917"/>
  <c r="DF268" i="23917"/>
  <c r="DD268" i="23917"/>
  <c r="DB268" i="23917"/>
  <c r="CZ268" i="23917"/>
  <c r="CX268" i="23917"/>
  <c r="CV268" i="23917"/>
  <c r="CT268" i="23917"/>
  <c r="CR268" i="23917"/>
  <c r="CP268" i="23917"/>
  <c r="CN268" i="23917"/>
  <c r="CL268" i="23917"/>
  <c r="CJ268" i="23917"/>
  <c r="CH268" i="23917"/>
  <c r="CF268" i="23917"/>
  <c r="CD268" i="23917"/>
  <c r="CB268" i="23917"/>
  <c r="BZ268" i="23917"/>
  <c r="BX268" i="23917"/>
  <c r="BV268" i="23917"/>
  <c r="BT268" i="23917"/>
  <c r="BR268" i="23917"/>
  <c r="BP268" i="23917"/>
  <c r="BN268" i="23917"/>
  <c r="BL268" i="23917"/>
  <c r="BJ268" i="23917"/>
  <c r="BH268" i="23917"/>
  <c r="BF268" i="23917"/>
  <c r="BD268" i="23917"/>
  <c r="BB268" i="23917"/>
  <c r="AZ268" i="23917"/>
  <c r="AX268" i="23917"/>
  <c r="AV268" i="23917"/>
  <c r="AT268" i="23917"/>
  <c r="AR268" i="23917"/>
  <c r="AP268" i="23917"/>
  <c r="AN268" i="23917"/>
  <c r="AL268" i="23917"/>
  <c r="AJ268" i="23917"/>
  <c r="AH268" i="23917"/>
  <c r="AF268" i="23917"/>
  <c r="AD268" i="23917"/>
  <c r="AB268" i="23917"/>
  <c r="Z268" i="23917"/>
  <c r="X268" i="23917"/>
  <c r="V268" i="23917"/>
  <c r="T268" i="23917"/>
  <c r="R268" i="23917"/>
  <c r="P268" i="23917"/>
  <c r="N268" i="23917"/>
  <c r="L268" i="23917"/>
  <c r="J268" i="23917"/>
  <c r="H268" i="23917"/>
  <c r="F268" i="23917"/>
  <c r="D268" i="23917"/>
  <c r="B268" i="23917"/>
  <c r="A265" i="23917"/>
  <c r="EB264" i="23917"/>
  <c r="DZ264" i="23917"/>
  <c r="DX264" i="23917"/>
  <c r="DV264" i="23917"/>
  <c r="DT264" i="23917"/>
  <c r="DR264" i="23917"/>
  <c r="DP264" i="23917"/>
  <c r="DN264" i="23917"/>
  <c r="DL264" i="23917"/>
  <c r="DJ264" i="23917"/>
  <c r="DH264" i="23917"/>
  <c r="DF264" i="23917"/>
  <c r="DD264" i="23917"/>
  <c r="DB264" i="23917"/>
  <c r="CZ264" i="23917"/>
  <c r="CX264" i="23917"/>
  <c r="CV264" i="23917"/>
  <c r="CT264" i="23917"/>
  <c r="CR264" i="23917"/>
  <c r="CP264" i="23917"/>
  <c r="CN264" i="23917"/>
  <c r="CL264" i="23917"/>
  <c r="CJ264" i="23917"/>
  <c r="CH264" i="23917"/>
  <c r="CF264" i="23917"/>
  <c r="CD264" i="23917"/>
  <c r="CB264" i="23917"/>
  <c r="BZ264" i="23917"/>
  <c r="BX264" i="23917"/>
  <c r="BV264" i="23917"/>
  <c r="BT264" i="23917"/>
  <c r="BR264" i="23917"/>
  <c r="BP264" i="23917"/>
  <c r="BN264" i="23917"/>
  <c r="BL264" i="23917"/>
  <c r="BJ264" i="23917"/>
  <c r="BH264" i="23917"/>
  <c r="BF264" i="23917"/>
  <c r="BD264" i="23917"/>
  <c r="BB264" i="23917"/>
  <c r="AZ264" i="23917"/>
  <c r="AX264" i="23917"/>
  <c r="AV264" i="23917"/>
  <c r="AT264" i="23917"/>
  <c r="AR264" i="23917"/>
  <c r="AP264" i="23917"/>
  <c r="AN264" i="23917"/>
  <c r="AL264" i="23917"/>
  <c r="AJ264" i="23917"/>
  <c r="AH264" i="23917"/>
  <c r="AF264" i="23917"/>
  <c r="AD264" i="23917"/>
  <c r="AB264" i="23917"/>
  <c r="Z264" i="23917"/>
  <c r="X264" i="23917"/>
  <c r="V264" i="23917"/>
  <c r="T264" i="23917"/>
  <c r="R264" i="23917"/>
  <c r="P264" i="23917"/>
  <c r="N264" i="23917"/>
  <c r="L264" i="23917"/>
  <c r="J264" i="23917"/>
  <c r="H264" i="23917"/>
  <c r="F264" i="23917"/>
  <c r="D264" i="23917"/>
  <c r="B264" i="23917"/>
  <c r="A264" i="23917"/>
  <c r="A260" i="23917"/>
  <c r="A258" i="23917"/>
  <c r="EB257" i="23917"/>
  <c r="DZ257" i="23917"/>
  <c r="DX257" i="23917"/>
  <c r="DV257" i="23917"/>
  <c r="DT257" i="23917"/>
  <c r="DR257" i="23917"/>
  <c r="DP257" i="23917"/>
  <c r="DN257" i="23917"/>
  <c r="DL257" i="23917"/>
  <c r="DJ257" i="23917"/>
  <c r="DH257" i="23917"/>
  <c r="DF257" i="23917"/>
  <c r="DD257" i="23917"/>
  <c r="DB257" i="23917"/>
  <c r="CZ257" i="23917"/>
  <c r="CX257" i="23917"/>
  <c r="CV257" i="23917"/>
  <c r="CT257" i="23917"/>
  <c r="CR257" i="23917"/>
  <c r="CP257" i="23917"/>
  <c r="CN257" i="23917"/>
  <c r="CL257" i="23917"/>
  <c r="CJ257" i="23917"/>
  <c r="CH257" i="23917"/>
  <c r="CF257" i="23917"/>
  <c r="CD257" i="23917"/>
  <c r="CB257" i="23917"/>
  <c r="BZ257" i="23917"/>
  <c r="BX257" i="23917"/>
  <c r="BV257" i="23917"/>
  <c r="BT257" i="23917"/>
  <c r="BR257" i="23917"/>
  <c r="BP257" i="23917"/>
  <c r="BN257" i="23917"/>
  <c r="BL257" i="23917"/>
  <c r="BJ257" i="23917"/>
  <c r="BH257" i="23917"/>
  <c r="BF257" i="23917"/>
  <c r="BD257" i="23917"/>
  <c r="BB257" i="23917"/>
  <c r="AZ257" i="23917"/>
  <c r="AX257" i="23917"/>
  <c r="AV257" i="23917"/>
  <c r="AT257" i="23917"/>
  <c r="AR257" i="23917"/>
  <c r="AP257" i="23917"/>
  <c r="AN257" i="23917"/>
  <c r="AL257" i="23917"/>
  <c r="AJ257" i="23917"/>
  <c r="AH257" i="23917"/>
  <c r="AF257" i="23917"/>
  <c r="AD257" i="23917"/>
  <c r="AB257" i="23917"/>
  <c r="Z257" i="23917"/>
  <c r="X257" i="23917"/>
  <c r="V257" i="23917"/>
  <c r="T257" i="23917"/>
  <c r="R257" i="23917"/>
  <c r="P257" i="23917"/>
  <c r="N257" i="23917"/>
  <c r="L257" i="23917"/>
  <c r="J257" i="23917"/>
  <c r="H257" i="23917"/>
  <c r="F257" i="23917"/>
  <c r="D257" i="23917"/>
  <c r="B257" i="23917"/>
  <c r="A257" i="23917"/>
  <c r="A255" i="23917"/>
  <c r="EB254" i="23917"/>
  <c r="DZ254" i="23917"/>
  <c r="DX254" i="23917"/>
  <c r="DV254" i="23917"/>
  <c r="DT254" i="23917"/>
  <c r="DR254" i="23917"/>
  <c r="DP254" i="23917"/>
  <c r="DN254" i="23917"/>
  <c r="DL254" i="23917"/>
  <c r="DJ254" i="23917"/>
  <c r="DH254" i="23917"/>
  <c r="DF254" i="23917"/>
  <c r="DD254" i="23917"/>
  <c r="DB254" i="23917"/>
  <c r="CZ254" i="23917"/>
  <c r="CX254" i="23917"/>
  <c r="CV254" i="23917"/>
  <c r="CT254" i="23917"/>
  <c r="CR254" i="23917"/>
  <c r="CP254" i="23917"/>
  <c r="CN254" i="23917"/>
  <c r="CL254" i="23917"/>
  <c r="CJ254" i="23917"/>
  <c r="CH254" i="23917"/>
  <c r="CF254" i="23917"/>
  <c r="CD254" i="23917"/>
  <c r="CB254" i="23917"/>
  <c r="BZ254" i="23917"/>
  <c r="BX254" i="23917"/>
  <c r="BV254" i="23917"/>
  <c r="BT254" i="23917"/>
  <c r="BR254" i="23917"/>
  <c r="BP254" i="23917"/>
  <c r="BN254" i="23917"/>
  <c r="BL254" i="23917"/>
  <c r="BJ254" i="23917"/>
  <c r="BH254" i="23917"/>
  <c r="BF254" i="23917"/>
  <c r="BD254" i="23917"/>
  <c r="BB254" i="23917"/>
  <c r="AZ254" i="23917"/>
  <c r="AX254" i="23917"/>
  <c r="AV254" i="23917"/>
  <c r="AT254" i="23917"/>
  <c r="AR254" i="23917"/>
  <c r="AP254" i="23917"/>
  <c r="AN254" i="23917"/>
  <c r="AL254" i="23917"/>
  <c r="AJ254" i="23917"/>
  <c r="AH254" i="23917"/>
  <c r="AF254" i="23917"/>
  <c r="AD254" i="23917"/>
  <c r="AB254" i="23917"/>
  <c r="Z254" i="23917"/>
  <c r="X254" i="23917"/>
  <c r="V254" i="23917"/>
  <c r="T254" i="23917"/>
  <c r="R254" i="23917"/>
  <c r="P254" i="23917"/>
  <c r="N254" i="23917"/>
  <c r="L254" i="23917"/>
  <c r="J254" i="23917"/>
  <c r="H254" i="23917"/>
  <c r="F254" i="23917"/>
  <c r="D254" i="23917"/>
  <c r="B254" i="23917"/>
  <c r="A254" i="23917"/>
  <c r="EB253" i="23917"/>
  <c r="DZ253" i="23917"/>
  <c r="DX253" i="23917"/>
  <c r="DV253" i="23917"/>
  <c r="DT253" i="23917"/>
  <c r="DR253" i="23917"/>
  <c r="DP253" i="23917"/>
  <c r="DN253" i="23917"/>
  <c r="DL253" i="23917"/>
  <c r="DJ253" i="23917"/>
  <c r="DH253" i="23917"/>
  <c r="DF253" i="23917"/>
  <c r="DD253" i="23917"/>
  <c r="DB253" i="23917"/>
  <c r="CZ253" i="23917"/>
  <c r="CX253" i="23917"/>
  <c r="CV253" i="23917"/>
  <c r="CT253" i="23917"/>
  <c r="CR253" i="23917"/>
  <c r="CP253" i="23917"/>
  <c r="CN253" i="23917"/>
  <c r="CL253" i="23917"/>
  <c r="CJ253" i="23917"/>
  <c r="CH253" i="23917"/>
  <c r="CF253" i="23917"/>
  <c r="CD253" i="23917"/>
  <c r="CB253" i="23917"/>
  <c r="BZ253" i="23917"/>
  <c r="BX253" i="23917"/>
  <c r="BV253" i="23917"/>
  <c r="BT253" i="23917"/>
  <c r="BR253" i="23917"/>
  <c r="BP253" i="23917"/>
  <c r="BN253" i="23917"/>
  <c r="BL253" i="23917"/>
  <c r="BJ253" i="23917"/>
  <c r="BH253" i="23917"/>
  <c r="BF253" i="23917"/>
  <c r="BD253" i="23917"/>
  <c r="BB253" i="23917"/>
  <c r="AZ253" i="23917"/>
  <c r="AX253" i="23917"/>
  <c r="AV253" i="23917"/>
  <c r="AT253" i="23917"/>
  <c r="AR253" i="23917"/>
  <c r="AP253" i="23917"/>
  <c r="AN253" i="23917"/>
  <c r="AL253" i="23917"/>
  <c r="AJ253" i="23917"/>
  <c r="AH253" i="23917"/>
  <c r="AF253" i="23917"/>
  <c r="AD253" i="23917"/>
  <c r="AB253" i="23917"/>
  <c r="Z253" i="23917"/>
  <c r="X253" i="23917"/>
  <c r="V253" i="23917"/>
  <c r="T253" i="23917"/>
  <c r="R253" i="23917"/>
  <c r="P253" i="23917"/>
  <c r="N253" i="23917"/>
  <c r="L253" i="23917"/>
  <c r="J253" i="23917"/>
  <c r="H253" i="23917"/>
  <c r="F253" i="23917"/>
  <c r="D253" i="23917"/>
  <c r="B253" i="23917"/>
  <c r="A253" i="23917"/>
  <c r="A250" i="23917"/>
  <c r="EB249" i="23917"/>
  <c r="DZ249" i="23917"/>
  <c r="DX249" i="23917"/>
  <c r="DV249" i="23917"/>
  <c r="DT249" i="23917"/>
  <c r="DR249" i="23917"/>
  <c r="DP249" i="23917"/>
  <c r="DN249" i="23917"/>
  <c r="DL249" i="23917"/>
  <c r="DJ249" i="23917"/>
  <c r="DH249" i="23917"/>
  <c r="DF249" i="23917"/>
  <c r="DD249" i="23917"/>
  <c r="DB249" i="23917"/>
  <c r="CZ249" i="23917"/>
  <c r="CX249" i="23917"/>
  <c r="CV249" i="23917"/>
  <c r="CT249" i="23917"/>
  <c r="CR249" i="23917"/>
  <c r="CP249" i="23917"/>
  <c r="CN249" i="23917"/>
  <c r="CL249" i="23917"/>
  <c r="CJ249" i="23917"/>
  <c r="CH249" i="23917"/>
  <c r="CF249" i="23917"/>
  <c r="CD249" i="23917"/>
  <c r="CB249" i="23917"/>
  <c r="BZ249" i="23917"/>
  <c r="BX249" i="23917"/>
  <c r="BV249" i="23917"/>
  <c r="BT249" i="23917"/>
  <c r="BR249" i="23917"/>
  <c r="BP249" i="23917"/>
  <c r="BN249" i="23917"/>
  <c r="BL249" i="23917"/>
  <c r="BJ249" i="23917"/>
  <c r="BH249" i="23917"/>
  <c r="BF249" i="23917"/>
  <c r="BD249" i="23917"/>
  <c r="BB249" i="23917"/>
  <c r="AZ249" i="23917"/>
  <c r="AX249" i="23917"/>
  <c r="AV249" i="23917"/>
  <c r="AT249" i="23917"/>
  <c r="AR249" i="23917"/>
  <c r="AP249" i="23917"/>
  <c r="AN249" i="23917"/>
  <c r="AL249" i="23917"/>
  <c r="AJ249" i="23917"/>
  <c r="AH249" i="23917"/>
  <c r="AF249" i="23917"/>
  <c r="AD249" i="23917"/>
  <c r="AB249" i="23917"/>
  <c r="Z249" i="23917"/>
  <c r="X249" i="23917"/>
  <c r="V249" i="23917"/>
  <c r="T249" i="23917"/>
  <c r="R249" i="23917"/>
  <c r="P249" i="23917"/>
  <c r="N249" i="23917"/>
  <c r="L249" i="23917"/>
  <c r="J249" i="23917"/>
  <c r="H249" i="23917"/>
  <c r="F249" i="23917"/>
  <c r="D249" i="23917"/>
  <c r="B249" i="23917"/>
  <c r="A249" i="23917"/>
  <c r="EB248" i="23917"/>
  <c r="DZ248" i="23917"/>
  <c r="DX248" i="23917"/>
  <c r="DV248" i="23917"/>
  <c r="DT248" i="23917"/>
  <c r="DR248" i="23917"/>
  <c r="DP248" i="23917"/>
  <c r="DN248" i="23917"/>
  <c r="DL248" i="23917"/>
  <c r="DJ248" i="23917"/>
  <c r="DH248" i="23917"/>
  <c r="DF248" i="23917"/>
  <c r="DD248" i="23917"/>
  <c r="DB248" i="23917"/>
  <c r="CZ248" i="23917"/>
  <c r="CX248" i="23917"/>
  <c r="CV248" i="23917"/>
  <c r="CT248" i="23917"/>
  <c r="CR248" i="23917"/>
  <c r="CP248" i="23917"/>
  <c r="CN248" i="23917"/>
  <c r="CL248" i="23917"/>
  <c r="CJ248" i="23917"/>
  <c r="CH248" i="23917"/>
  <c r="CF248" i="23917"/>
  <c r="CD248" i="23917"/>
  <c r="CB248" i="23917"/>
  <c r="BZ248" i="23917"/>
  <c r="BX248" i="23917"/>
  <c r="BV248" i="23917"/>
  <c r="BT248" i="23917"/>
  <c r="BR248" i="23917"/>
  <c r="BP248" i="23917"/>
  <c r="BN248" i="23917"/>
  <c r="BL248" i="23917"/>
  <c r="BJ248" i="23917"/>
  <c r="BH248" i="23917"/>
  <c r="BF248" i="23917"/>
  <c r="BD248" i="23917"/>
  <c r="BB248" i="23917"/>
  <c r="AZ248" i="23917"/>
  <c r="AX248" i="23917"/>
  <c r="AV248" i="23917"/>
  <c r="AT248" i="23917"/>
  <c r="AR248" i="23917"/>
  <c r="AP248" i="23917"/>
  <c r="AN248" i="23917"/>
  <c r="AL248" i="23917"/>
  <c r="AJ248" i="23917"/>
  <c r="AH248" i="23917"/>
  <c r="AF248" i="23917"/>
  <c r="AD248" i="23917"/>
  <c r="AB248" i="23917"/>
  <c r="Z248" i="23917"/>
  <c r="X248" i="23917"/>
  <c r="V248" i="23917"/>
  <c r="T248" i="23917"/>
  <c r="R248" i="23917"/>
  <c r="P248" i="23917"/>
  <c r="N248" i="23917"/>
  <c r="L248" i="23917"/>
  <c r="J248" i="23917"/>
  <c r="H248" i="23917"/>
  <c r="F248" i="23917"/>
  <c r="D248" i="23917"/>
  <c r="B248" i="23917"/>
  <c r="A248" i="23917"/>
  <c r="EB247" i="23917"/>
  <c r="DZ247" i="23917"/>
  <c r="DX247" i="23917"/>
  <c r="DV247" i="23917"/>
  <c r="DT247" i="23917"/>
  <c r="DR247" i="23917"/>
  <c r="DP247" i="23917"/>
  <c r="DN247" i="23917"/>
  <c r="DL247" i="23917"/>
  <c r="DJ247" i="23917"/>
  <c r="DH247" i="23917"/>
  <c r="DF247" i="23917"/>
  <c r="DD247" i="23917"/>
  <c r="DB247" i="23917"/>
  <c r="CZ247" i="23917"/>
  <c r="CX247" i="23917"/>
  <c r="CV247" i="23917"/>
  <c r="CT247" i="23917"/>
  <c r="CR247" i="23917"/>
  <c r="CP247" i="23917"/>
  <c r="CN247" i="23917"/>
  <c r="CL247" i="23917"/>
  <c r="CJ247" i="23917"/>
  <c r="CH247" i="23917"/>
  <c r="CF247" i="23917"/>
  <c r="CD247" i="23917"/>
  <c r="CB247" i="23917"/>
  <c r="BZ247" i="23917"/>
  <c r="BX247" i="23917"/>
  <c r="BV247" i="23917"/>
  <c r="BT247" i="23917"/>
  <c r="BR247" i="23917"/>
  <c r="BP247" i="23917"/>
  <c r="BN247" i="23917"/>
  <c r="BL247" i="23917"/>
  <c r="BJ247" i="23917"/>
  <c r="BH247" i="23917"/>
  <c r="BF247" i="23917"/>
  <c r="BD247" i="23917"/>
  <c r="BB247" i="23917"/>
  <c r="AZ247" i="23917"/>
  <c r="AX247" i="23917"/>
  <c r="AV247" i="23917"/>
  <c r="AT247" i="23917"/>
  <c r="AR247" i="23917"/>
  <c r="AP247" i="23917"/>
  <c r="AN247" i="23917"/>
  <c r="AL247" i="23917"/>
  <c r="AJ247" i="23917"/>
  <c r="AH247" i="23917"/>
  <c r="AF247" i="23917"/>
  <c r="AD247" i="23917"/>
  <c r="AB247" i="23917"/>
  <c r="Z247" i="23917"/>
  <c r="X247" i="23917"/>
  <c r="V247" i="23917"/>
  <c r="T247" i="23917"/>
  <c r="R247" i="23917"/>
  <c r="P247" i="23917"/>
  <c r="N247" i="23917"/>
  <c r="L247" i="23917"/>
  <c r="J247" i="23917"/>
  <c r="H247" i="23917"/>
  <c r="F247" i="23917"/>
  <c r="D247" i="23917"/>
  <c r="B247" i="23917"/>
  <c r="A247" i="23917"/>
  <c r="GK242" i="23917"/>
  <c r="A242" i="23917"/>
  <c r="A237" i="23917"/>
  <c r="EB225" i="23917"/>
  <c r="DZ225" i="23917"/>
  <c r="DX225" i="23917"/>
  <c r="DV225" i="23917"/>
  <c r="DT225" i="23917"/>
  <c r="DR225" i="23917"/>
  <c r="DP225" i="23917"/>
  <c r="DN225" i="23917"/>
  <c r="DL225" i="23917"/>
  <c r="DJ225" i="23917"/>
  <c r="DH225" i="23917"/>
  <c r="DF225" i="23917"/>
  <c r="DD225" i="23917"/>
  <c r="DB225" i="23917"/>
  <c r="CZ225" i="23917"/>
  <c r="CX225" i="23917"/>
  <c r="CV225" i="23917"/>
  <c r="CT225" i="23917"/>
  <c r="CR225" i="23917"/>
  <c r="CP225" i="23917"/>
  <c r="CN225" i="23917"/>
  <c r="CL225" i="23917"/>
  <c r="CJ225" i="23917"/>
  <c r="BT225" i="23917"/>
  <c r="BR225" i="23917"/>
  <c r="BP225" i="23917"/>
  <c r="BN225" i="23917"/>
  <c r="BL225" i="23917"/>
  <c r="BJ225" i="23917"/>
  <c r="BH225" i="23917"/>
  <c r="BF225" i="23917"/>
  <c r="BD225" i="23917"/>
  <c r="BB225" i="23917"/>
  <c r="AZ225" i="23917"/>
  <c r="AX225" i="23917"/>
  <c r="AV225" i="23917"/>
  <c r="AT225" i="23917"/>
  <c r="AR225" i="23917"/>
  <c r="AP225" i="23917"/>
  <c r="AN225" i="23917"/>
  <c r="AL225" i="23917"/>
  <c r="AJ225" i="23917"/>
  <c r="AH225" i="23917"/>
  <c r="AF225" i="23917"/>
  <c r="AD225" i="23917"/>
  <c r="AB225" i="23917"/>
  <c r="Z225" i="23917"/>
  <c r="X225" i="23917"/>
  <c r="V225" i="23917"/>
  <c r="T225" i="23917"/>
  <c r="R225" i="23917"/>
  <c r="P225" i="23917"/>
  <c r="N225" i="23917"/>
  <c r="L225" i="23917"/>
  <c r="J225" i="23917"/>
  <c r="H225" i="23917"/>
  <c r="F225" i="23917"/>
  <c r="D225" i="23917"/>
  <c r="B225" i="23917"/>
  <c r="A222" i="23917"/>
  <c r="A221" i="23917"/>
  <c r="A220" i="23917"/>
  <c r="GK215" i="23917"/>
  <c r="A215" i="23917"/>
  <c r="A213" i="23917"/>
  <c r="A210" i="23917"/>
  <c r="GH208" i="23917"/>
  <c r="GG208" i="23917"/>
  <c r="GF208" i="23917"/>
  <c r="GE208" i="23917"/>
  <c r="GD208" i="23917"/>
  <c r="GC208" i="23917"/>
  <c r="GB208" i="23917"/>
  <c r="GA208" i="23917"/>
  <c r="FZ208" i="23917"/>
  <c r="FY208" i="23917"/>
  <c r="FX208" i="23917"/>
  <c r="FW208" i="23917"/>
  <c r="FV208" i="23917"/>
  <c r="FU208" i="23917"/>
  <c r="FT208" i="23917"/>
  <c r="FS208" i="23917"/>
  <c r="FR208" i="23917"/>
  <c r="FQ208" i="23917"/>
  <c r="FP208" i="23917"/>
  <c r="FO208" i="23917"/>
  <c r="FN208" i="23917"/>
  <c r="FM208" i="23917"/>
  <c r="FL208" i="23917"/>
  <c r="FK208" i="23917"/>
  <c r="FJ208" i="23917"/>
  <c r="FI208" i="23917"/>
  <c r="FG208" i="23917"/>
  <c r="FF208" i="23917"/>
  <c r="FE208" i="23917"/>
  <c r="FD208" i="23917"/>
  <c r="FC208" i="23917"/>
  <c r="FA208" i="23917"/>
  <c r="EY208" i="23917"/>
  <c r="EW208" i="23917"/>
  <c r="EU208" i="23917"/>
  <c r="ES208" i="23917"/>
  <c r="EQ208" i="23917"/>
  <c r="GH207" i="23917"/>
  <c r="GG207" i="23917"/>
  <c r="GF207" i="23917"/>
  <c r="GE207" i="23917"/>
  <c r="GD207" i="23917"/>
  <c r="GC207" i="23917"/>
  <c r="GB207" i="23917"/>
  <c r="GA207" i="23917"/>
  <c r="FZ207" i="23917"/>
  <c r="FY207" i="23917"/>
  <c r="FX207" i="23917"/>
  <c r="FW207" i="23917"/>
  <c r="FV207" i="23917"/>
  <c r="FU207" i="23917"/>
  <c r="FT207" i="23917"/>
  <c r="FS207" i="23917"/>
  <c r="FR207" i="23917"/>
  <c r="FQ207" i="23917"/>
  <c r="FP207" i="23917"/>
  <c r="FO207" i="23917"/>
  <c r="FN207" i="23917"/>
  <c r="FM207" i="23917"/>
  <c r="FL207" i="23917"/>
  <c r="FK207" i="23917"/>
  <c r="FJ207" i="23917"/>
  <c r="FI207" i="23917"/>
  <c r="FG207" i="23917"/>
  <c r="FF207" i="23917"/>
  <c r="FE207" i="23917"/>
  <c r="FD207" i="23917"/>
  <c r="FC207" i="23917"/>
  <c r="FA207" i="23917"/>
  <c r="EY207" i="23917"/>
  <c r="EW207" i="23917"/>
  <c r="EU207" i="23917"/>
  <c r="ES207" i="23917"/>
  <c r="EQ207" i="23917"/>
  <c r="GC206" i="23917"/>
  <c r="EF208" i="23917"/>
  <c r="ED208" i="23917"/>
  <c r="EB208" i="23917"/>
  <c r="DZ208" i="23917"/>
  <c r="DX208" i="23917"/>
  <c r="DV208" i="23917"/>
  <c r="DT208" i="23917"/>
  <c r="DR208" i="23917"/>
  <c r="DP208" i="23917"/>
  <c r="DN208" i="23917"/>
  <c r="DL208" i="23917"/>
  <c r="DJ208" i="23917"/>
  <c r="DH208" i="23917"/>
  <c r="DF208" i="23917"/>
  <c r="DD208" i="23917"/>
  <c r="DB208" i="23917"/>
  <c r="CZ208" i="23917"/>
  <c r="CX208" i="23917"/>
  <c r="CV208" i="23917"/>
  <c r="CT208" i="23917"/>
  <c r="CR208" i="23917"/>
  <c r="CP208" i="23917"/>
  <c r="CN208" i="23917"/>
  <c r="CL208" i="23917"/>
  <c r="CJ208" i="23917"/>
  <c r="CI208" i="23917"/>
  <c r="CH208" i="23917"/>
  <c r="CG208" i="23917"/>
  <c r="CF208" i="23917"/>
  <c r="CE208" i="23917"/>
  <c r="CD208" i="23917"/>
  <c r="CC208" i="23917"/>
  <c r="CB208" i="23917"/>
  <c r="BZ208" i="23917"/>
  <c r="BX208" i="23917"/>
  <c r="BV208" i="23917"/>
  <c r="BT208" i="23917"/>
  <c r="BR208" i="23917"/>
  <c r="BP208" i="23917"/>
  <c r="BN208" i="23917"/>
  <c r="BL208" i="23917"/>
  <c r="BJ208" i="23917"/>
  <c r="BH208" i="23917"/>
  <c r="BF208" i="23917"/>
  <c r="BD208" i="23917"/>
  <c r="BB208" i="23917"/>
  <c r="AZ208" i="23917"/>
  <c r="AX208" i="23917"/>
  <c r="AV208" i="23917"/>
  <c r="AT208" i="23917"/>
  <c r="AR208" i="23917"/>
  <c r="AP208" i="23917"/>
  <c r="AN208" i="23917"/>
  <c r="AL208" i="23917"/>
  <c r="AJ208" i="23917"/>
  <c r="AH208" i="23917"/>
  <c r="AF208" i="23917"/>
  <c r="AD208" i="23917"/>
  <c r="AB208" i="23917"/>
  <c r="Z208" i="23917"/>
  <c r="X208" i="23917"/>
  <c r="V208" i="23917"/>
  <c r="T208" i="23917"/>
  <c r="R208" i="23917"/>
  <c r="P208" i="23917"/>
  <c r="N208" i="23917"/>
  <c r="L208" i="23917"/>
  <c r="J208" i="23917"/>
  <c r="H208" i="23917"/>
  <c r="F208" i="23917"/>
  <c r="B208" i="23917"/>
  <c r="EF207" i="23917"/>
  <c r="ED207" i="23917"/>
  <c r="EB207" i="23917"/>
  <c r="DZ207" i="23917"/>
  <c r="DX207" i="23917"/>
  <c r="DV207" i="23917"/>
  <c r="DT207" i="23917"/>
  <c r="DR207" i="23917"/>
  <c r="DP207" i="23917"/>
  <c r="DN207" i="23917"/>
  <c r="DL207" i="23917"/>
  <c r="DJ207" i="23917"/>
  <c r="DH207" i="23917"/>
  <c r="DF207" i="23917"/>
  <c r="DD207" i="23917"/>
  <c r="DB207" i="23917"/>
  <c r="CZ207" i="23917"/>
  <c r="CX207" i="23917"/>
  <c r="CV207" i="23917"/>
  <c r="CT207" i="23917"/>
  <c r="CR207" i="23917"/>
  <c r="CP207" i="23917"/>
  <c r="CN207" i="23917"/>
  <c r="CL207" i="23917"/>
  <c r="CJ207" i="23917"/>
  <c r="CI207" i="23917"/>
  <c r="CH207" i="23917"/>
  <c r="CG207" i="23917"/>
  <c r="CF207" i="23917"/>
  <c r="CE207" i="23917"/>
  <c r="CD207" i="23917"/>
  <c r="CC207" i="23917"/>
  <c r="CB207" i="23917"/>
  <c r="BZ207" i="23917"/>
  <c r="BX207" i="23917"/>
  <c r="BV207" i="23917"/>
  <c r="BT207" i="23917"/>
  <c r="BR207" i="23917"/>
  <c r="BP207" i="23917"/>
  <c r="BN207" i="23917"/>
  <c r="BL207" i="23917"/>
  <c r="BJ207" i="23917"/>
  <c r="BH207" i="23917"/>
  <c r="BF207" i="23917"/>
  <c r="BD207" i="23917"/>
  <c r="BB207" i="23917"/>
  <c r="AZ207" i="23917"/>
  <c r="AX207" i="23917"/>
  <c r="AV207" i="23917"/>
  <c r="AT207" i="23917"/>
  <c r="AR207" i="23917"/>
  <c r="AP207" i="23917"/>
  <c r="AN207" i="23917"/>
  <c r="AL207" i="23917"/>
  <c r="AJ207" i="23917"/>
  <c r="AH207" i="23917"/>
  <c r="AF207" i="23917"/>
  <c r="AD207" i="23917"/>
  <c r="AB207" i="23917"/>
  <c r="Z207" i="23917"/>
  <c r="X207" i="23917"/>
  <c r="V207" i="23917"/>
  <c r="T207" i="23917"/>
  <c r="R207" i="23917"/>
  <c r="P207" i="23917"/>
  <c r="N207" i="23917"/>
  <c r="L207" i="23917"/>
  <c r="J207" i="23917"/>
  <c r="H207" i="23917"/>
  <c r="F207" i="23917"/>
  <c r="B207" i="23917"/>
  <c r="EF206" i="23917"/>
  <c r="ED206" i="23917"/>
  <c r="AK206" i="23917"/>
  <c r="A198" i="23917"/>
  <c r="A196" i="23917"/>
  <c r="EB195" i="23917"/>
  <c r="DZ195" i="23917"/>
  <c r="DX195" i="23917"/>
  <c r="DV195" i="23917"/>
  <c r="DT195" i="23917"/>
  <c r="DR195" i="23917"/>
  <c r="DP195" i="23917"/>
  <c r="DN195" i="23917"/>
  <c r="DL195" i="23917"/>
  <c r="DJ195" i="23917"/>
  <c r="DH195" i="23917"/>
  <c r="DF195" i="23917"/>
  <c r="DD195" i="23917"/>
  <c r="DB195" i="23917"/>
  <c r="CZ195" i="23917"/>
  <c r="CX195" i="23917"/>
  <c r="CV195" i="23917"/>
  <c r="CT195" i="23917"/>
  <c r="CR195" i="23917"/>
  <c r="CP195" i="23917"/>
  <c r="CN195" i="23917"/>
  <c r="CL195" i="23917"/>
  <c r="CJ195" i="23917"/>
  <c r="CH195" i="23917"/>
  <c r="CF195" i="23917"/>
  <c r="CD195" i="23917"/>
  <c r="BT195" i="23917"/>
  <c r="BR195" i="23917"/>
  <c r="BP195" i="23917"/>
  <c r="BN195" i="23917"/>
  <c r="BL195" i="23917"/>
  <c r="BJ195" i="23917"/>
  <c r="BH195" i="23917"/>
  <c r="BF195" i="23917"/>
  <c r="BD195" i="23917"/>
  <c r="BB195" i="23917"/>
  <c r="AZ195" i="23917"/>
  <c r="AX195" i="23917"/>
  <c r="AV195" i="23917"/>
  <c r="AT195" i="23917"/>
  <c r="AR195" i="23917"/>
  <c r="AP195" i="23917"/>
  <c r="AN195" i="23917"/>
  <c r="AL195" i="23917"/>
  <c r="AJ195" i="23917"/>
  <c r="AH195" i="23917"/>
  <c r="AF195" i="23917"/>
  <c r="AD195" i="23917"/>
  <c r="AB195" i="23917"/>
  <c r="Z195" i="23917"/>
  <c r="X195" i="23917"/>
  <c r="V195" i="23917"/>
  <c r="T195" i="23917"/>
  <c r="R195" i="23917"/>
  <c r="P195" i="23917"/>
  <c r="N195" i="23917"/>
  <c r="L195" i="23917"/>
  <c r="J195" i="23917"/>
  <c r="H195" i="23917"/>
  <c r="F195" i="23917"/>
  <c r="D195" i="23917"/>
  <c r="B195" i="23917"/>
  <c r="A195" i="23917"/>
  <c r="EB194" i="23917"/>
  <c r="DZ194" i="23917"/>
  <c r="DX194" i="23917"/>
  <c r="DV194" i="23917"/>
  <c r="DT194" i="23917"/>
  <c r="DR194" i="23917"/>
  <c r="DP194" i="23917"/>
  <c r="DN194" i="23917"/>
  <c r="DL194" i="23917"/>
  <c r="DJ194" i="23917"/>
  <c r="DH194" i="23917"/>
  <c r="DF194" i="23917"/>
  <c r="DD194" i="23917"/>
  <c r="DB194" i="23917"/>
  <c r="CZ194" i="23917"/>
  <c r="CX194" i="23917"/>
  <c r="CV194" i="23917"/>
  <c r="CT194" i="23917"/>
  <c r="CR194" i="23917"/>
  <c r="CP194" i="23917"/>
  <c r="CN194" i="23917"/>
  <c r="CL194" i="23917"/>
  <c r="CJ194" i="23917"/>
  <c r="CD194" i="23917"/>
  <c r="BT194" i="23917"/>
  <c r="BR194" i="23917"/>
  <c r="BP194" i="23917"/>
  <c r="BN194" i="23917"/>
  <c r="BL194" i="23917"/>
  <c r="BJ194" i="23917"/>
  <c r="BH194" i="23917"/>
  <c r="BF194" i="23917"/>
  <c r="BD194" i="23917"/>
  <c r="BB194" i="23917"/>
  <c r="AZ194" i="23917"/>
  <c r="AX194" i="23917"/>
  <c r="AV194" i="23917"/>
  <c r="AT194" i="23917"/>
  <c r="AR194" i="23917"/>
  <c r="AP194" i="23917"/>
  <c r="AN194" i="23917"/>
  <c r="AL194" i="23917"/>
  <c r="AJ194" i="23917"/>
  <c r="AH194" i="23917"/>
  <c r="AF194" i="23917"/>
  <c r="AD194" i="23917"/>
  <c r="AB194" i="23917"/>
  <c r="Z194" i="23917"/>
  <c r="X194" i="23917"/>
  <c r="V194" i="23917"/>
  <c r="T194" i="23917"/>
  <c r="R194" i="23917"/>
  <c r="P194" i="23917"/>
  <c r="N194" i="23917"/>
  <c r="L194" i="23917"/>
  <c r="J194" i="23917"/>
  <c r="H194" i="23917"/>
  <c r="F194" i="23917"/>
  <c r="D194" i="23917"/>
  <c r="B194" i="23917"/>
  <c r="A194" i="23917"/>
  <c r="A193" i="23917"/>
  <c r="EB192" i="23917"/>
  <c r="DZ192" i="23917"/>
  <c r="DX192" i="23917"/>
  <c r="DV192" i="23917"/>
  <c r="DT192" i="23917"/>
  <c r="DR192" i="23917"/>
  <c r="DP192" i="23917"/>
  <c r="DN192" i="23917"/>
  <c r="DL192" i="23917"/>
  <c r="DJ192" i="23917"/>
  <c r="DH192" i="23917"/>
  <c r="DF192" i="23917"/>
  <c r="DD192" i="23917"/>
  <c r="DB192" i="23917"/>
  <c r="CZ192" i="23917"/>
  <c r="CX192" i="23917"/>
  <c r="CV192" i="23917"/>
  <c r="CT192" i="23917"/>
  <c r="CR192" i="23917"/>
  <c r="CP192" i="23917"/>
  <c r="CN192" i="23917"/>
  <c r="CL192" i="23917"/>
  <c r="CJ192" i="23917"/>
  <c r="CH192" i="23917"/>
  <c r="CF192" i="23917"/>
  <c r="CD192" i="23917"/>
  <c r="CB192" i="23917"/>
  <c r="BZ192" i="23917"/>
  <c r="BX192" i="23917"/>
  <c r="BV192" i="23917"/>
  <c r="BT192" i="23917"/>
  <c r="BR192" i="23917"/>
  <c r="BP192" i="23917"/>
  <c r="BN192" i="23917"/>
  <c r="BL192" i="23917"/>
  <c r="BJ192" i="23917"/>
  <c r="BH192" i="23917"/>
  <c r="BF192" i="23917"/>
  <c r="BD192" i="23917"/>
  <c r="BB192" i="23917"/>
  <c r="AZ192" i="23917"/>
  <c r="AX192" i="23917"/>
  <c r="AV192" i="23917"/>
  <c r="AT192" i="23917"/>
  <c r="AR192" i="23917"/>
  <c r="AP192" i="23917"/>
  <c r="AN192" i="23917"/>
  <c r="AL192" i="23917"/>
  <c r="AJ192" i="23917"/>
  <c r="AH192" i="23917"/>
  <c r="AF192" i="23917"/>
  <c r="AD192" i="23917"/>
  <c r="AB192" i="23917"/>
  <c r="Z192" i="23917"/>
  <c r="X192" i="23917"/>
  <c r="V192" i="23917"/>
  <c r="T192" i="23917"/>
  <c r="R192" i="23917"/>
  <c r="P192" i="23917"/>
  <c r="N192" i="23917"/>
  <c r="L192" i="23917"/>
  <c r="J192" i="23917"/>
  <c r="H192" i="23917"/>
  <c r="F192" i="23917"/>
  <c r="D192" i="23917"/>
  <c r="B192" i="23917"/>
  <c r="A192" i="23917"/>
  <c r="EB191" i="23917"/>
  <c r="DZ191" i="23917"/>
  <c r="DX191" i="23917"/>
  <c r="DV191" i="23917"/>
  <c r="DT191" i="23917"/>
  <c r="DR191" i="23917"/>
  <c r="DP191" i="23917"/>
  <c r="DN191" i="23917"/>
  <c r="DL191" i="23917"/>
  <c r="DJ191" i="23917"/>
  <c r="DH191" i="23917"/>
  <c r="DF191" i="23917"/>
  <c r="DD191" i="23917"/>
  <c r="DB191" i="23917"/>
  <c r="CZ191" i="23917"/>
  <c r="CX191" i="23917"/>
  <c r="CV191" i="23917"/>
  <c r="CT191" i="23917"/>
  <c r="CR191" i="23917"/>
  <c r="CP191" i="23917"/>
  <c r="CN191" i="23917"/>
  <c r="CL191" i="23917"/>
  <c r="CJ191" i="23917"/>
  <c r="CH191" i="23917"/>
  <c r="CF191" i="23917"/>
  <c r="CD191" i="23917"/>
  <c r="CB191" i="23917"/>
  <c r="BZ191" i="23917"/>
  <c r="BX191" i="23917"/>
  <c r="BV191" i="23917"/>
  <c r="BT191" i="23917"/>
  <c r="BR191" i="23917"/>
  <c r="BP191" i="23917"/>
  <c r="BN191" i="23917"/>
  <c r="BL191" i="23917"/>
  <c r="BJ191" i="23917"/>
  <c r="BH191" i="23917"/>
  <c r="BF191" i="23917"/>
  <c r="BD191" i="23917"/>
  <c r="BB191" i="23917"/>
  <c r="AZ191" i="23917"/>
  <c r="AX191" i="23917"/>
  <c r="AV191" i="23917"/>
  <c r="AT191" i="23917"/>
  <c r="AR191" i="23917"/>
  <c r="AP191" i="23917"/>
  <c r="AN191" i="23917"/>
  <c r="AL191" i="23917"/>
  <c r="AJ191" i="23917"/>
  <c r="AH191" i="23917"/>
  <c r="AF191" i="23917"/>
  <c r="AD191" i="23917"/>
  <c r="AB191" i="23917"/>
  <c r="Z191" i="23917"/>
  <c r="X191" i="23917"/>
  <c r="V191" i="23917"/>
  <c r="T191" i="23917"/>
  <c r="R191" i="23917"/>
  <c r="P191" i="23917"/>
  <c r="N191" i="23917"/>
  <c r="L191" i="23917"/>
  <c r="J191" i="23917"/>
  <c r="H191" i="23917"/>
  <c r="F191" i="23917"/>
  <c r="D191" i="23917"/>
  <c r="B191" i="23917"/>
  <c r="A191" i="23917"/>
  <c r="A188" i="23917"/>
  <c r="EB187" i="23917"/>
  <c r="DZ187" i="23917"/>
  <c r="DX187" i="23917"/>
  <c r="DV187" i="23917"/>
  <c r="DT187" i="23917"/>
  <c r="DR187" i="23917"/>
  <c r="DP187" i="23917"/>
  <c r="DN187" i="23917"/>
  <c r="DL187" i="23917"/>
  <c r="DJ187" i="23917"/>
  <c r="DH187" i="23917"/>
  <c r="DF187" i="23917"/>
  <c r="DD187" i="23917"/>
  <c r="DB187" i="23917"/>
  <c r="CZ187" i="23917"/>
  <c r="CX187" i="23917"/>
  <c r="CV187" i="23917"/>
  <c r="CT187" i="23917"/>
  <c r="CR187" i="23917"/>
  <c r="CP187" i="23917"/>
  <c r="CN187" i="23917"/>
  <c r="CL187" i="23917"/>
  <c r="CJ187" i="23917"/>
  <c r="CH187" i="23917"/>
  <c r="CF187" i="23917"/>
  <c r="CD187" i="23917"/>
  <c r="CB187" i="23917"/>
  <c r="BZ187" i="23917"/>
  <c r="BX187" i="23917"/>
  <c r="BV187" i="23917"/>
  <c r="BT187" i="23917"/>
  <c r="BR187" i="23917"/>
  <c r="BP187" i="23917"/>
  <c r="BN187" i="23917"/>
  <c r="BL187" i="23917"/>
  <c r="BJ187" i="23917"/>
  <c r="BH187" i="23917"/>
  <c r="BF187" i="23917"/>
  <c r="BD187" i="23917"/>
  <c r="BB187" i="23917"/>
  <c r="AZ187" i="23917"/>
  <c r="AX187" i="23917"/>
  <c r="AV187" i="23917"/>
  <c r="AT187" i="23917"/>
  <c r="AR187" i="23917"/>
  <c r="AP187" i="23917"/>
  <c r="AN187" i="23917"/>
  <c r="AL187" i="23917"/>
  <c r="AJ187" i="23917"/>
  <c r="AH187" i="23917"/>
  <c r="AF187" i="23917"/>
  <c r="AD187" i="23917"/>
  <c r="AB187" i="23917"/>
  <c r="Z187" i="23917"/>
  <c r="X187" i="23917"/>
  <c r="V187" i="23917"/>
  <c r="T187" i="23917"/>
  <c r="R187" i="23917"/>
  <c r="P187" i="23917"/>
  <c r="N187" i="23917"/>
  <c r="L187" i="23917"/>
  <c r="J187" i="23917"/>
  <c r="H187" i="23917"/>
  <c r="F187" i="23917"/>
  <c r="D187" i="23917"/>
  <c r="B187" i="23917"/>
  <c r="A187" i="23917"/>
  <c r="EB186" i="23917"/>
  <c r="DZ186" i="23917"/>
  <c r="DX186" i="23917"/>
  <c r="DV186" i="23917"/>
  <c r="DT186" i="23917"/>
  <c r="DR186" i="23917"/>
  <c r="DP186" i="23917"/>
  <c r="DN186" i="23917"/>
  <c r="DL186" i="23917"/>
  <c r="DJ186" i="23917"/>
  <c r="DH186" i="23917"/>
  <c r="DF186" i="23917"/>
  <c r="DD186" i="23917"/>
  <c r="DB186" i="23917"/>
  <c r="CZ186" i="23917"/>
  <c r="CX186" i="23917"/>
  <c r="CV186" i="23917"/>
  <c r="CT186" i="23917"/>
  <c r="CR186" i="23917"/>
  <c r="CP186" i="23917"/>
  <c r="CN186" i="23917"/>
  <c r="CL186" i="23917"/>
  <c r="CJ186" i="23917"/>
  <c r="CH186" i="23917"/>
  <c r="CF186" i="23917"/>
  <c r="CD186" i="23917"/>
  <c r="CB186" i="23917"/>
  <c r="BZ186" i="23917"/>
  <c r="BX186" i="23917"/>
  <c r="BT186" i="23917"/>
  <c r="BR186" i="23917"/>
  <c r="BP186" i="23917"/>
  <c r="BN186" i="23917"/>
  <c r="BL186" i="23917"/>
  <c r="BJ186" i="23917"/>
  <c r="BH186" i="23917"/>
  <c r="BF186" i="23917"/>
  <c r="BD186" i="23917"/>
  <c r="BB186" i="23917"/>
  <c r="AZ186" i="23917"/>
  <c r="AX186" i="23917"/>
  <c r="AV186" i="23917"/>
  <c r="AT186" i="23917"/>
  <c r="AR186" i="23917"/>
  <c r="AP186" i="23917"/>
  <c r="AN186" i="23917"/>
  <c r="AL186" i="23917"/>
  <c r="AJ186" i="23917"/>
  <c r="AH186" i="23917"/>
  <c r="AF186" i="23917"/>
  <c r="AD186" i="23917"/>
  <c r="AB186" i="23917"/>
  <c r="Z186" i="23917"/>
  <c r="X186" i="23917"/>
  <c r="V186" i="23917"/>
  <c r="T186" i="23917"/>
  <c r="R186" i="23917"/>
  <c r="P186" i="23917"/>
  <c r="N186" i="23917"/>
  <c r="L186" i="23917"/>
  <c r="J186" i="23917"/>
  <c r="H186" i="23917"/>
  <c r="F186" i="23917"/>
  <c r="D186" i="23917"/>
  <c r="B186" i="23917"/>
  <c r="A186" i="23917"/>
  <c r="EB185" i="23917"/>
  <c r="DZ185" i="23917"/>
  <c r="DX185" i="23917"/>
  <c r="DV185" i="23917"/>
  <c r="DT185" i="23917"/>
  <c r="DR185" i="23917"/>
  <c r="DP185" i="23917"/>
  <c r="DN185" i="23917"/>
  <c r="DL185" i="23917"/>
  <c r="DJ185" i="23917"/>
  <c r="DH185" i="23917"/>
  <c r="DF185" i="23917"/>
  <c r="DD185" i="23917"/>
  <c r="DB185" i="23917"/>
  <c r="CZ185" i="23917"/>
  <c r="CX185" i="23917"/>
  <c r="CV185" i="23917"/>
  <c r="CT185" i="23917"/>
  <c r="CR185" i="23917"/>
  <c r="CP185" i="23917"/>
  <c r="CN185" i="23917"/>
  <c r="CL185" i="23917"/>
  <c r="CJ185" i="23917"/>
  <c r="CH185" i="23917"/>
  <c r="CF185" i="23917"/>
  <c r="CD185" i="23917"/>
  <c r="CB185" i="23917"/>
  <c r="BZ185" i="23917"/>
  <c r="BX185" i="23917"/>
  <c r="BV185" i="23917"/>
  <c r="BT185" i="23917"/>
  <c r="BR185" i="23917"/>
  <c r="BP185" i="23917"/>
  <c r="BN185" i="23917"/>
  <c r="BL185" i="23917"/>
  <c r="BJ185" i="23917"/>
  <c r="BH185" i="23917"/>
  <c r="BF185" i="23917"/>
  <c r="BD185" i="23917"/>
  <c r="BB185" i="23917"/>
  <c r="AZ185" i="23917"/>
  <c r="AX185" i="23917"/>
  <c r="AV185" i="23917"/>
  <c r="AT185" i="23917"/>
  <c r="AR185" i="23917"/>
  <c r="AP185" i="23917"/>
  <c r="AN185" i="23917"/>
  <c r="AL185" i="23917"/>
  <c r="AJ185" i="23917"/>
  <c r="AH185" i="23917"/>
  <c r="AF185" i="23917"/>
  <c r="AD185" i="23917"/>
  <c r="AB185" i="23917"/>
  <c r="Z185" i="23917"/>
  <c r="X185" i="23917"/>
  <c r="V185" i="23917"/>
  <c r="T185" i="23917"/>
  <c r="R185" i="23917"/>
  <c r="P185" i="23917"/>
  <c r="N185" i="23917"/>
  <c r="L185" i="23917"/>
  <c r="J185" i="23917"/>
  <c r="H185" i="23917"/>
  <c r="F185" i="23917"/>
  <c r="D185" i="23917"/>
  <c r="B185" i="23917"/>
  <c r="A185" i="23917"/>
  <c r="GK180" i="23917"/>
  <c r="A180" i="23917"/>
  <c r="A175" i="23917"/>
  <c r="GC170" i="23917"/>
  <c r="EF171" i="23917"/>
  <c r="ED171" i="23917"/>
  <c r="EF170" i="23917"/>
  <c r="ED170" i="23917"/>
  <c r="GC164" i="23917"/>
  <c r="EB163" i="23917"/>
  <c r="DZ163" i="23917"/>
  <c r="DX163" i="23917"/>
  <c r="DV163" i="23917"/>
  <c r="DT163" i="23917"/>
  <c r="DR163" i="23917"/>
  <c r="DP163" i="23917"/>
  <c r="DN163" i="23917"/>
  <c r="DL163" i="23917"/>
  <c r="DJ163" i="23917"/>
  <c r="DH163" i="23917"/>
  <c r="DF163" i="23917"/>
  <c r="DD163" i="23917"/>
  <c r="DB163" i="23917"/>
  <c r="CZ163" i="23917"/>
  <c r="CX163" i="23917"/>
  <c r="CV163" i="23917"/>
  <c r="CT163" i="23917"/>
  <c r="CR163" i="23917"/>
  <c r="CP163" i="23917"/>
  <c r="CN163" i="23917"/>
  <c r="CL163" i="23917"/>
  <c r="CJ163" i="23917"/>
  <c r="CH163" i="23917"/>
  <c r="CF163" i="23917"/>
  <c r="CD163" i="23917"/>
  <c r="CB163" i="23917"/>
  <c r="BZ163" i="23917"/>
  <c r="BX163" i="23917"/>
  <c r="BV163" i="23917"/>
  <c r="BT163" i="23917"/>
  <c r="BR163" i="23917"/>
  <c r="BP163" i="23917"/>
  <c r="BN163" i="23917"/>
  <c r="BL163" i="23917"/>
  <c r="BJ163" i="23917"/>
  <c r="BH163" i="23917"/>
  <c r="BF163" i="23917"/>
  <c r="BD163" i="23917"/>
  <c r="BB163" i="23917"/>
  <c r="AZ163" i="23917"/>
  <c r="AX163" i="23917"/>
  <c r="AV163" i="23917"/>
  <c r="AT163" i="23917"/>
  <c r="AR163" i="23917"/>
  <c r="AP163" i="23917"/>
  <c r="AN163" i="23917"/>
  <c r="AL163" i="23917"/>
  <c r="AJ163" i="23917"/>
  <c r="AH163" i="23917"/>
  <c r="AF163" i="23917"/>
  <c r="AD163" i="23917"/>
  <c r="AB163" i="23917"/>
  <c r="Z163" i="23917"/>
  <c r="X163" i="23917"/>
  <c r="V163" i="23917"/>
  <c r="T163" i="23917"/>
  <c r="R163" i="23917"/>
  <c r="P163" i="23917"/>
  <c r="N163" i="23917"/>
  <c r="L163" i="23917"/>
  <c r="J163" i="23917"/>
  <c r="H163" i="23917"/>
  <c r="F163" i="23917"/>
  <c r="D163" i="23917"/>
  <c r="B163" i="23917"/>
  <c r="GC159" i="23917"/>
  <c r="A160" i="23917"/>
  <c r="EF159" i="23917"/>
  <c r="ED159" i="23917"/>
  <c r="A159" i="23917"/>
  <c r="ED158" i="23917"/>
  <c r="A158" i="23917"/>
  <c r="GK153" i="23917"/>
  <c r="A153" i="23917"/>
  <c r="A151" i="23917"/>
  <c r="A148" i="23917"/>
  <c r="GH146" i="23917"/>
  <c r="GG146" i="23917"/>
  <c r="GF146" i="23917"/>
  <c r="GE146" i="23917"/>
  <c r="GD146" i="23917"/>
  <c r="GC146" i="23917"/>
  <c r="GB146" i="23917"/>
  <c r="GA146" i="23917"/>
  <c r="FZ146" i="23917"/>
  <c r="FY146" i="23917"/>
  <c r="FX146" i="23917"/>
  <c r="FW146" i="23917"/>
  <c r="FV146" i="23917"/>
  <c r="FU146" i="23917"/>
  <c r="FT146" i="23917"/>
  <c r="FS146" i="23917"/>
  <c r="FR146" i="23917"/>
  <c r="FQ146" i="23917"/>
  <c r="FP146" i="23917"/>
  <c r="FO146" i="23917"/>
  <c r="FN146" i="23917"/>
  <c r="FM146" i="23917"/>
  <c r="FL146" i="23917"/>
  <c r="FK146" i="23917"/>
  <c r="FJ146" i="23917"/>
  <c r="FI146" i="23917"/>
  <c r="FG146" i="23917"/>
  <c r="FF146" i="23917"/>
  <c r="FE146" i="23917"/>
  <c r="FD146" i="23917"/>
  <c r="FC146" i="23917"/>
  <c r="FA146" i="23917"/>
  <c r="EY146" i="23917"/>
  <c r="EW146" i="23917"/>
  <c r="EU146" i="23917"/>
  <c r="ES146" i="23917"/>
  <c r="EQ146" i="23917"/>
  <c r="GH145" i="23917"/>
  <c r="GG145" i="23917"/>
  <c r="GF145" i="23917"/>
  <c r="GE145" i="23917"/>
  <c r="GD145" i="23917"/>
  <c r="GC145" i="23917"/>
  <c r="GB145" i="23917"/>
  <c r="GA145" i="23917"/>
  <c r="FZ145" i="23917"/>
  <c r="FY145" i="23917"/>
  <c r="FX145" i="23917"/>
  <c r="FW145" i="23917"/>
  <c r="FV145" i="23917"/>
  <c r="FU145" i="23917"/>
  <c r="FT145" i="23917"/>
  <c r="FS145" i="23917"/>
  <c r="FR145" i="23917"/>
  <c r="FQ145" i="23917"/>
  <c r="FP145" i="23917"/>
  <c r="FO145" i="23917"/>
  <c r="FN145" i="23917"/>
  <c r="FM145" i="23917"/>
  <c r="FL145" i="23917"/>
  <c r="FK145" i="23917"/>
  <c r="FJ145" i="23917"/>
  <c r="FI145" i="23917"/>
  <c r="FG145" i="23917"/>
  <c r="FF145" i="23917"/>
  <c r="FE145" i="23917"/>
  <c r="FD145" i="23917"/>
  <c r="FC145" i="23917"/>
  <c r="FA145" i="23917"/>
  <c r="EY145" i="23917"/>
  <c r="EW145" i="23917"/>
  <c r="EU145" i="23917"/>
  <c r="ES145" i="23917"/>
  <c r="EQ145" i="23917"/>
  <c r="GC144" i="23917"/>
  <c r="EF146" i="23917"/>
  <c r="ED146" i="23917"/>
  <c r="EB146" i="23917"/>
  <c r="DZ146" i="23917"/>
  <c r="DX146" i="23917"/>
  <c r="DV146" i="23917"/>
  <c r="DT146" i="23917"/>
  <c r="DR146" i="23917"/>
  <c r="DP146" i="23917"/>
  <c r="DN146" i="23917"/>
  <c r="DL146" i="23917"/>
  <c r="DJ146" i="23917"/>
  <c r="DH146" i="23917"/>
  <c r="DF146" i="23917"/>
  <c r="DD146" i="23917"/>
  <c r="DB146" i="23917"/>
  <c r="CZ146" i="23917"/>
  <c r="CX146" i="23917"/>
  <c r="CV146" i="23917"/>
  <c r="CT146" i="23917"/>
  <c r="CR146" i="23917"/>
  <c r="CP146" i="23917"/>
  <c r="CN146" i="23917"/>
  <c r="CL146" i="23917"/>
  <c r="CJ146" i="23917"/>
  <c r="CI146" i="23917"/>
  <c r="CH146" i="23917"/>
  <c r="CG146" i="23917"/>
  <c r="CF146" i="23917"/>
  <c r="CE146" i="23917"/>
  <c r="CD146" i="23917"/>
  <c r="CC146" i="23917"/>
  <c r="CB146" i="23917"/>
  <c r="BZ146" i="23917"/>
  <c r="BX146" i="23917"/>
  <c r="BV146" i="23917"/>
  <c r="BT146" i="23917"/>
  <c r="BR146" i="23917"/>
  <c r="BP146" i="23917"/>
  <c r="BN146" i="23917"/>
  <c r="BL146" i="23917"/>
  <c r="BJ146" i="23917"/>
  <c r="BH146" i="23917"/>
  <c r="BF146" i="23917"/>
  <c r="BD146" i="23917"/>
  <c r="BB146" i="23917"/>
  <c r="AZ146" i="23917"/>
  <c r="AX146" i="23917"/>
  <c r="AV146" i="23917"/>
  <c r="AT146" i="23917"/>
  <c r="AR146" i="23917"/>
  <c r="AP146" i="23917"/>
  <c r="AN146" i="23917"/>
  <c r="AL146" i="23917"/>
  <c r="AJ146" i="23917"/>
  <c r="AH146" i="23917"/>
  <c r="AF146" i="23917"/>
  <c r="AD146" i="23917"/>
  <c r="AB146" i="23917"/>
  <c r="Z146" i="23917"/>
  <c r="X146" i="23917"/>
  <c r="V146" i="23917"/>
  <c r="T146" i="23917"/>
  <c r="R146" i="23917"/>
  <c r="P146" i="23917"/>
  <c r="N146" i="23917"/>
  <c r="L146" i="23917"/>
  <c r="J146" i="23917"/>
  <c r="H146" i="23917"/>
  <c r="F146" i="23917"/>
  <c r="B146" i="23917"/>
  <c r="EF145" i="23917"/>
  <c r="ED145" i="23917"/>
  <c r="EB145" i="23917"/>
  <c r="DZ145" i="23917"/>
  <c r="DX145" i="23917"/>
  <c r="DV145" i="23917"/>
  <c r="DT145" i="23917"/>
  <c r="DR145" i="23917"/>
  <c r="DP145" i="23917"/>
  <c r="DN145" i="23917"/>
  <c r="DL145" i="23917"/>
  <c r="DJ145" i="23917"/>
  <c r="DH145" i="23917"/>
  <c r="DF145" i="23917"/>
  <c r="DD145" i="23917"/>
  <c r="DB145" i="23917"/>
  <c r="CZ145" i="23917"/>
  <c r="CX145" i="23917"/>
  <c r="CV145" i="23917"/>
  <c r="CT145" i="23917"/>
  <c r="CR145" i="23917"/>
  <c r="CP145" i="23917"/>
  <c r="CN145" i="23917"/>
  <c r="CL145" i="23917"/>
  <c r="CJ145" i="23917"/>
  <c r="CI145" i="23917"/>
  <c r="CH145" i="23917"/>
  <c r="CG145" i="23917"/>
  <c r="CF145" i="23917"/>
  <c r="CE145" i="23917"/>
  <c r="CD145" i="23917"/>
  <c r="CC145" i="23917"/>
  <c r="CB145" i="23917"/>
  <c r="BZ145" i="23917"/>
  <c r="BX145" i="23917"/>
  <c r="BV145" i="23917"/>
  <c r="BT145" i="23917"/>
  <c r="BR145" i="23917"/>
  <c r="BP145" i="23917"/>
  <c r="BN145" i="23917"/>
  <c r="BL145" i="23917"/>
  <c r="BJ145" i="23917"/>
  <c r="BH145" i="23917"/>
  <c r="BF145" i="23917"/>
  <c r="BD145" i="23917"/>
  <c r="BB145" i="23917"/>
  <c r="AZ145" i="23917"/>
  <c r="AX145" i="23917"/>
  <c r="AV145" i="23917"/>
  <c r="AT145" i="23917"/>
  <c r="AR145" i="23917"/>
  <c r="AP145" i="23917"/>
  <c r="AN145" i="23917"/>
  <c r="AL145" i="23917"/>
  <c r="AJ145" i="23917"/>
  <c r="AH145" i="23917"/>
  <c r="AF145" i="23917"/>
  <c r="AD145" i="23917"/>
  <c r="AB145" i="23917"/>
  <c r="Z145" i="23917"/>
  <c r="X145" i="23917"/>
  <c r="V145" i="23917"/>
  <c r="T145" i="23917"/>
  <c r="R145" i="23917"/>
  <c r="P145" i="23917"/>
  <c r="N145" i="23917"/>
  <c r="L145" i="23917"/>
  <c r="J145" i="23917"/>
  <c r="H145" i="23917"/>
  <c r="F145" i="23917"/>
  <c r="B145" i="23917"/>
  <c r="EF144" i="23917"/>
  <c r="ED144" i="23917"/>
  <c r="AK144" i="23917"/>
  <c r="A140" i="23917"/>
  <c r="EB139" i="23917"/>
  <c r="DZ138" i="23917"/>
  <c r="DX138" i="23917"/>
  <c r="DV138" i="23917"/>
  <c r="DT138" i="23917"/>
  <c r="DR138" i="23917"/>
  <c r="DP138" i="23917"/>
  <c r="DN138" i="23917"/>
  <c r="DL138" i="23917"/>
  <c r="DJ138" i="23917"/>
  <c r="DH138" i="23917"/>
  <c r="DF138" i="23917"/>
  <c r="DD138" i="23917"/>
  <c r="DB138" i="23917"/>
  <c r="CZ138" i="23917"/>
  <c r="CX138" i="23917"/>
  <c r="CV138" i="23917"/>
  <c r="CT138" i="23917"/>
  <c r="CR138" i="23917"/>
  <c r="CP138" i="23917"/>
  <c r="CN138" i="23917"/>
  <c r="CL138" i="23917"/>
  <c r="CJ138" i="23917"/>
  <c r="CH138" i="23917"/>
  <c r="CF138" i="23917"/>
  <c r="CD138" i="23917"/>
  <c r="CB138" i="23917"/>
  <c r="BZ138" i="23917"/>
  <c r="BX138" i="23917"/>
  <c r="BV138" i="23917"/>
  <c r="BT138" i="23917"/>
  <c r="BR138" i="23917"/>
  <c r="BP138" i="23917"/>
  <c r="BN138" i="23917"/>
  <c r="BL138" i="23917"/>
  <c r="BJ138" i="23917"/>
  <c r="BH138" i="23917"/>
  <c r="BF138" i="23917"/>
  <c r="BD138" i="23917"/>
  <c r="BB138" i="23917"/>
  <c r="AZ138" i="23917"/>
  <c r="AX138" i="23917"/>
  <c r="AV138" i="23917"/>
  <c r="AT138" i="23917"/>
  <c r="AR138" i="23917"/>
  <c r="AP138" i="23917"/>
  <c r="AN138" i="23917"/>
  <c r="AL138" i="23917"/>
  <c r="AJ138" i="23917"/>
  <c r="AH138" i="23917"/>
  <c r="AF138" i="23917"/>
  <c r="AD138" i="23917"/>
  <c r="AB138" i="23917"/>
  <c r="Z138" i="23917"/>
  <c r="X138" i="23917"/>
  <c r="V138" i="23917"/>
  <c r="T138" i="23917"/>
  <c r="R138" i="23917"/>
  <c r="P138" i="23917"/>
  <c r="N138" i="23917"/>
  <c r="L138" i="23917"/>
  <c r="J138" i="23917"/>
  <c r="H138" i="23917"/>
  <c r="F138" i="23917"/>
  <c r="D138" i="23917"/>
  <c r="B138" i="23917"/>
  <c r="EB137" i="23917"/>
  <c r="DZ137" i="23917"/>
  <c r="DX137" i="23917"/>
  <c r="DV137" i="23917"/>
  <c r="DT137" i="23917"/>
  <c r="DR137" i="23917"/>
  <c r="DP137" i="23917"/>
  <c r="DN137" i="23917"/>
  <c r="DL137" i="23917"/>
  <c r="DJ137" i="23917"/>
  <c r="DH137" i="23917"/>
  <c r="DF137" i="23917"/>
  <c r="DD137" i="23917"/>
  <c r="DB137" i="23917"/>
  <c r="CZ137" i="23917"/>
  <c r="CX137" i="23917"/>
  <c r="CV137" i="23917"/>
  <c r="CT137" i="23917"/>
  <c r="CR137" i="23917"/>
  <c r="CP137" i="23917"/>
  <c r="CN137" i="23917"/>
  <c r="CL137" i="23917"/>
  <c r="CJ137" i="23917"/>
  <c r="CH137" i="23917"/>
  <c r="CF137" i="23917"/>
  <c r="CD137" i="23917"/>
  <c r="CB137" i="23917"/>
  <c r="BZ137" i="23917"/>
  <c r="BX137" i="23917"/>
  <c r="BV137" i="23917"/>
  <c r="BT137" i="23917"/>
  <c r="BR137" i="23917"/>
  <c r="BP137" i="23917"/>
  <c r="BN137" i="23917"/>
  <c r="BL137" i="23917"/>
  <c r="BJ137" i="23917"/>
  <c r="BH137" i="23917"/>
  <c r="BF137" i="23917"/>
  <c r="BD137" i="23917"/>
  <c r="BB137" i="23917"/>
  <c r="AZ137" i="23917"/>
  <c r="AX137" i="23917"/>
  <c r="AV137" i="23917"/>
  <c r="AT137" i="23917"/>
  <c r="AR137" i="23917"/>
  <c r="AP137" i="23917"/>
  <c r="AN137" i="23917"/>
  <c r="AL137" i="23917"/>
  <c r="AJ137" i="23917"/>
  <c r="AH137" i="23917"/>
  <c r="AF137" i="23917"/>
  <c r="AD137" i="23917"/>
  <c r="AB137" i="23917"/>
  <c r="Z137" i="23917"/>
  <c r="X137" i="23917"/>
  <c r="V137" i="23917"/>
  <c r="T137" i="23917"/>
  <c r="R137" i="23917"/>
  <c r="P137" i="23917"/>
  <c r="N137" i="23917"/>
  <c r="L137" i="23917"/>
  <c r="J137" i="23917"/>
  <c r="H137" i="23917"/>
  <c r="F137" i="23917"/>
  <c r="D137" i="23917"/>
  <c r="B137" i="23917"/>
  <c r="A134" i="23917"/>
  <c r="EB133" i="23917"/>
  <c r="DZ133" i="23917"/>
  <c r="DX133" i="23917"/>
  <c r="DV133" i="23917"/>
  <c r="DT133" i="23917"/>
  <c r="DR133" i="23917"/>
  <c r="DP133" i="23917"/>
  <c r="DN133" i="23917"/>
  <c r="DL133" i="23917"/>
  <c r="DJ133" i="23917"/>
  <c r="DH133" i="23917"/>
  <c r="DF133" i="23917"/>
  <c r="DD133" i="23917"/>
  <c r="DB133" i="23917"/>
  <c r="CZ133" i="23917"/>
  <c r="CX133" i="23917"/>
  <c r="CV133" i="23917"/>
  <c r="CT133" i="23917"/>
  <c r="CR133" i="23917"/>
  <c r="CP133" i="23917"/>
  <c r="CN133" i="23917"/>
  <c r="CL133" i="23917"/>
  <c r="CJ133" i="23917"/>
  <c r="CH133" i="23917"/>
  <c r="CF133" i="23917"/>
  <c r="CD133" i="23917"/>
  <c r="CB133" i="23917"/>
  <c r="BZ133" i="23917"/>
  <c r="BX133" i="23917"/>
  <c r="BV133" i="23917"/>
  <c r="BT133" i="23917"/>
  <c r="BR133" i="23917"/>
  <c r="BP133" i="23917"/>
  <c r="BN133" i="23917"/>
  <c r="BL133" i="23917"/>
  <c r="BJ133" i="23917"/>
  <c r="BH133" i="23917"/>
  <c r="BF133" i="23917"/>
  <c r="BD133" i="23917"/>
  <c r="BB133" i="23917"/>
  <c r="AZ133" i="23917"/>
  <c r="AX133" i="23917"/>
  <c r="AV133" i="23917"/>
  <c r="AT133" i="23917"/>
  <c r="AR133" i="23917"/>
  <c r="AP133" i="23917"/>
  <c r="AN133" i="23917"/>
  <c r="AL133" i="23917"/>
  <c r="AJ133" i="23917"/>
  <c r="AH133" i="23917"/>
  <c r="AF133" i="23917"/>
  <c r="AD133" i="23917"/>
  <c r="AB133" i="23917"/>
  <c r="Z133" i="23917"/>
  <c r="X133" i="23917"/>
  <c r="V133" i="23917"/>
  <c r="T133" i="23917"/>
  <c r="R133" i="23917"/>
  <c r="P133" i="23917"/>
  <c r="N133" i="23917"/>
  <c r="L133" i="23917"/>
  <c r="J133" i="23917"/>
  <c r="H133" i="23917"/>
  <c r="F133" i="23917"/>
  <c r="D133" i="23917"/>
  <c r="B133" i="23917"/>
  <c r="A133" i="23917"/>
  <c r="A129" i="23917"/>
  <c r="A127" i="23917"/>
  <c r="EB126" i="23917"/>
  <c r="DZ126" i="23917"/>
  <c r="DX126" i="23917"/>
  <c r="DV126" i="23917"/>
  <c r="DT126" i="23917"/>
  <c r="DR126" i="23917"/>
  <c r="DP126" i="23917"/>
  <c r="DN126" i="23917"/>
  <c r="DL126" i="23917"/>
  <c r="DJ126" i="23917"/>
  <c r="DH126" i="23917"/>
  <c r="DF126" i="23917"/>
  <c r="DD126" i="23917"/>
  <c r="DB126" i="23917"/>
  <c r="CZ126" i="23917"/>
  <c r="CX126" i="23917"/>
  <c r="CV126" i="23917"/>
  <c r="CT126" i="23917"/>
  <c r="CR126" i="23917"/>
  <c r="CP126" i="23917"/>
  <c r="CN126" i="23917"/>
  <c r="CL126" i="23917"/>
  <c r="CJ126" i="23917"/>
  <c r="CH126" i="23917"/>
  <c r="CF126" i="23917"/>
  <c r="CD126" i="23917"/>
  <c r="CB126" i="23917"/>
  <c r="BZ126" i="23917"/>
  <c r="BX126" i="23917"/>
  <c r="BV126" i="23917"/>
  <c r="BT126" i="23917"/>
  <c r="BR126" i="23917"/>
  <c r="BP126" i="23917"/>
  <c r="BN126" i="23917"/>
  <c r="BL126" i="23917"/>
  <c r="BJ126" i="23917"/>
  <c r="BH126" i="23917"/>
  <c r="BF126" i="23917"/>
  <c r="BD126" i="23917"/>
  <c r="BB126" i="23917"/>
  <c r="AZ126" i="23917"/>
  <c r="AX126" i="23917"/>
  <c r="AV126" i="23917"/>
  <c r="AT126" i="23917"/>
  <c r="AR126" i="23917"/>
  <c r="AP126" i="23917"/>
  <c r="AN126" i="23917"/>
  <c r="AL126" i="23917"/>
  <c r="AJ126" i="23917"/>
  <c r="AH126" i="23917"/>
  <c r="AF126" i="23917"/>
  <c r="AD126" i="23917"/>
  <c r="AB126" i="23917"/>
  <c r="Z126" i="23917"/>
  <c r="X126" i="23917"/>
  <c r="V126" i="23917"/>
  <c r="T126" i="23917"/>
  <c r="R126" i="23917"/>
  <c r="P126" i="23917"/>
  <c r="N126" i="23917"/>
  <c r="L126" i="23917"/>
  <c r="J126" i="23917"/>
  <c r="H126" i="23917"/>
  <c r="F126" i="23917"/>
  <c r="D126" i="23917"/>
  <c r="B126" i="23917"/>
  <c r="A126" i="23917"/>
  <c r="EB125" i="23917"/>
  <c r="DZ125" i="23917"/>
  <c r="DX125" i="23917"/>
  <c r="DV125" i="23917"/>
  <c r="DT125" i="23917"/>
  <c r="DR125" i="23917"/>
  <c r="DP125" i="23917"/>
  <c r="DN125" i="23917"/>
  <c r="DL125" i="23917"/>
  <c r="DJ125" i="23917"/>
  <c r="DH125" i="23917"/>
  <c r="DF125" i="23917"/>
  <c r="DD125" i="23917"/>
  <c r="DB125" i="23917"/>
  <c r="CZ125" i="23917"/>
  <c r="CX125" i="23917"/>
  <c r="CV125" i="23917"/>
  <c r="CT125" i="23917"/>
  <c r="CR125" i="23917"/>
  <c r="CP125" i="23917"/>
  <c r="CN125" i="23917"/>
  <c r="CL125" i="23917"/>
  <c r="CJ125" i="23917"/>
  <c r="CH125" i="23917"/>
  <c r="CF125" i="23917"/>
  <c r="CD125" i="23917"/>
  <c r="CB125" i="23917"/>
  <c r="BZ125" i="23917"/>
  <c r="BX125" i="23917"/>
  <c r="BV125" i="23917"/>
  <c r="BT125" i="23917"/>
  <c r="BR125" i="23917"/>
  <c r="BP125" i="23917"/>
  <c r="BN125" i="23917"/>
  <c r="BL125" i="23917"/>
  <c r="BJ125" i="23917"/>
  <c r="BH125" i="23917"/>
  <c r="BF125" i="23917"/>
  <c r="BD125" i="23917"/>
  <c r="BB125" i="23917"/>
  <c r="AZ125" i="23917"/>
  <c r="AX125" i="23917"/>
  <c r="AV125" i="23917"/>
  <c r="AT125" i="23917"/>
  <c r="AR125" i="23917"/>
  <c r="AP125" i="23917"/>
  <c r="AN125" i="23917"/>
  <c r="AL125" i="23917"/>
  <c r="AJ125" i="23917"/>
  <c r="AH125" i="23917"/>
  <c r="AF125" i="23917"/>
  <c r="AD125" i="23917"/>
  <c r="AB125" i="23917"/>
  <c r="Z125" i="23917"/>
  <c r="X125" i="23917"/>
  <c r="V125" i="23917"/>
  <c r="T125" i="23917"/>
  <c r="R125" i="23917"/>
  <c r="P125" i="23917"/>
  <c r="N125" i="23917"/>
  <c r="L125" i="23917"/>
  <c r="J125" i="23917"/>
  <c r="H125" i="23917"/>
  <c r="F125" i="23917"/>
  <c r="D125" i="23917"/>
  <c r="B125" i="23917"/>
  <c r="A125" i="23917"/>
  <c r="A124" i="23917"/>
  <c r="EB123" i="23917"/>
  <c r="DZ123" i="23917"/>
  <c r="DX123" i="23917"/>
  <c r="DV123" i="23917"/>
  <c r="DT123" i="23917"/>
  <c r="DR123" i="23917"/>
  <c r="DP123" i="23917"/>
  <c r="DN123" i="23917"/>
  <c r="DL123" i="23917"/>
  <c r="DJ123" i="23917"/>
  <c r="DH123" i="23917"/>
  <c r="DF123" i="23917"/>
  <c r="DD123" i="23917"/>
  <c r="DB123" i="23917"/>
  <c r="CZ123" i="23917"/>
  <c r="CX123" i="23917"/>
  <c r="CV123" i="23917"/>
  <c r="CT123" i="23917"/>
  <c r="CR123" i="23917"/>
  <c r="CP123" i="23917"/>
  <c r="CN123" i="23917"/>
  <c r="CL123" i="23917"/>
  <c r="CJ123" i="23917"/>
  <c r="CH123" i="23917"/>
  <c r="CF123" i="23917"/>
  <c r="CD123" i="23917"/>
  <c r="CB123" i="23917"/>
  <c r="BZ123" i="23917"/>
  <c r="BX123" i="23917"/>
  <c r="BV123" i="23917"/>
  <c r="BT123" i="23917"/>
  <c r="BR123" i="23917"/>
  <c r="BP123" i="23917"/>
  <c r="BN123" i="23917"/>
  <c r="BL123" i="23917"/>
  <c r="BJ123" i="23917"/>
  <c r="BH123" i="23917"/>
  <c r="BF123" i="23917"/>
  <c r="BD123" i="23917"/>
  <c r="BB123" i="23917"/>
  <c r="AZ123" i="23917"/>
  <c r="AX123" i="23917"/>
  <c r="AV123" i="23917"/>
  <c r="AT123" i="23917"/>
  <c r="AR123" i="23917"/>
  <c r="AP123" i="23917"/>
  <c r="AN123" i="23917"/>
  <c r="AL123" i="23917"/>
  <c r="AJ123" i="23917"/>
  <c r="AH123" i="23917"/>
  <c r="AF123" i="23917"/>
  <c r="AD123" i="23917"/>
  <c r="AB123" i="23917"/>
  <c r="Z123" i="23917"/>
  <c r="X123" i="23917"/>
  <c r="V123" i="23917"/>
  <c r="T123" i="23917"/>
  <c r="R123" i="23917"/>
  <c r="P123" i="23917"/>
  <c r="N123" i="23917"/>
  <c r="L123" i="23917"/>
  <c r="J123" i="23917"/>
  <c r="H123" i="23917"/>
  <c r="F123" i="23917"/>
  <c r="D123" i="23917"/>
  <c r="B123" i="23917"/>
  <c r="A123" i="23917"/>
  <c r="EB122" i="23917"/>
  <c r="DZ122" i="23917"/>
  <c r="DX122" i="23917"/>
  <c r="DV122" i="23917"/>
  <c r="DT122" i="23917"/>
  <c r="DR122" i="23917"/>
  <c r="DP122" i="23917"/>
  <c r="DN122" i="23917"/>
  <c r="DL122" i="23917"/>
  <c r="DJ122" i="23917"/>
  <c r="DH122" i="23917"/>
  <c r="DF122" i="23917"/>
  <c r="DD122" i="23917"/>
  <c r="DB122" i="23917"/>
  <c r="CZ122" i="23917"/>
  <c r="CX122" i="23917"/>
  <c r="CV122" i="23917"/>
  <c r="CT122" i="23917"/>
  <c r="CR122" i="23917"/>
  <c r="CP122" i="23917"/>
  <c r="CN122" i="23917"/>
  <c r="CL122" i="23917"/>
  <c r="CJ122" i="23917"/>
  <c r="CH122" i="23917"/>
  <c r="CF122" i="23917"/>
  <c r="CD122" i="23917"/>
  <c r="CB122" i="23917"/>
  <c r="BZ122" i="23917"/>
  <c r="BX122" i="23917"/>
  <c r="BV122" i="23917"/>
  <c r="BT122" i="23917"/>
  <c r="BR122" i="23917"/>
  <c r="BP122" i="23917"/>
  <c r="BN122" i="23917"/>
  <c r="BL122" i="23917"/>
  <c r="BJ122" i="23917"/>
  <c r="BH122" i="23917"/>
  <c r="BF122" i="23917"/>
  <c r="BD122" i="23917"/>
  <c r="BB122" i="23917"/>
  <c r="AZ122" i="23917"/>
  <c r="AX122" i="23917"/>
  <c r="AV122" i="23917"/>
  <c r="AT122" i="23917"/>
  <c r="AR122" i="23917"/>
  <c r="AP122" i="23917"/>
  <c r="AN122" i="23917"/>
  <c r="AL122" i="23917"/>
  <c r="AJ122" i="23917"/>
  <c r="AH122" i="23917"/>
  <c r="AF122" i="23917"/>
  <c r="AD122" i="23917"/>
  <c r="AB122" i="23917"/>
  <c r="Z122" i="23917"/>
  <c r="X122" i="23917"/>
  <c r="V122" i="23917"/>
  <c r="T122" i="23917"/>
  <c r="R122" i="23917"/>
  <c r="P122" i="23917"/>
  <c r="N122" i="23917"/>
  <c r="L122" i="23917"/>
  <c r="J122" i="23917"/>
  <c r="H122" i="23917"/>
  <c r="F122" i="23917"/>
  <c r="D122" i="23917"/>
  <c r="B122" i="23917"/>
  <c r="A122" i="23917"/>
  <c r="A119" i="23917"/>
  <c r="EB118" i="23917"/>
  <c r="DZ118" i="23917"/>
  <c r="DX118" i="23917"/>
  <c r="DV118" i="23917"/>
  <c r="DT118" i="23917"/>
  <c r="DR118" i="23917"/>
  <c r="DP118" i="23917"/>
  <c r="DN118" i="23917"/>
  <c r="DL118" i="23917"/>
  <c r="DJ118" i="23917"/>
  <c r="DH118" i="23917"/>
  <c r="DF118" i="23917"/>
  <c r="DD118" i="23917"/>
  <c r="DB118" i="23917"/>
  <c r="CZ118" i="23917"/>
  <c r="CX118" i="23917"/>
  <c r="CV118" i="23917"/>
  <c r="CT118" i="23917"/>
  <c r="CR118" i="23917"/>
  <c r="CP118" i="23917"/>
  <c r="CN118" i="23917"/>
  <c r="CL118" i="23917"/>
  <c r="CJ118" i="23917"/>
  <c r="CH118" i="23917"/>
  <c r="CF118" i="23917"/>
  <c r="CD118" i="23917"/>
  <c r="CB118" i="23917"/>
  <c r="BZ118" i="23917"/>
  <c r="BX118" i="23917"/>
  <c r="BV118" i="23917"/>
  <c r="BT118" i="23917"/>
  <c r="BR118" i="23917"/>
  <c r="BP118" i="23917"/>
  <c r="BN118" i="23917"/>
  <c r="BL118" i="23917"/>
  <c r="BJ118" i="23917"/>
  <c r="BH118" i="23917"/>
  <c r="BF118" i="23917"/>
  <c r="BD118" i="23917"/>
  <c r="BB118" i="23917"/>
  <c r="AZ118" i="23917"/>
  <c r="AX118" i="23917"/>
  <c r="AV118" i="23917"/>
  <c r="AT118" i="23917"/>
  <c r="AR118" i="23917"/>
  <c r="AP118" i="23917"/>
  <c r="AN118" i="23917"/>
  <c r="AL118" i="23917"/>
  <c r="AJ118" i="23917"/>
  <c r="AH118" i="23917"/>
  <c r="AF118" i="23917"/>
  <c r="AD118" i="23917"/>
  <c r="AB118" i="23917"/>
  <c r="Z118" i="23917"/>
  <c r="X118" i="23917"/>
  <c r="V118" i="23917"/>
  <c r="T118" i="23917"/>
  <c r="R118" i="23917"/>
  <c r="P118" i="23917"/>
  <c r="N118" i="23917"/>
  <c r="L118" i="23917"/>
  <c r="J118" i="23917"/>
  <c r="H118" i="23917"/>
  <c r="F118" i="23917"/>
  <c r="D118" i="23917"/>
  <c r="B118" i="23917"/>
  <c r="A118" i="23917"/>
  <c r="EB117" i="23917"/>
  <c r="DZ117" i="23917"/>
  <c r="DX117" i="23917"/>
  <c r="DV117" i="23917"/>
  <c r="DT117" i="23917"/>
  <c r="DR117" i="23917"/>
  <c r="DP117" i="23917"/>
  <c r="DN117" i="23917"/>
  <c r="DL117" i="23917"/>
  <c r="DJ117" i="23917"/>
  <c r="DH117" i="23917"/>
  <c r="DF117" i="23917"/>
  <c r="DD117" i="23917"/>
  <c r="DB117" i="23917"/>
  <c r="CZ117" i="23917"/>
  <c r="CX117" i="23917"/>
  <c r="CV117" i="23917"/>
  <c r="CT117" i="23917"/>
  <c r="CR117" i="23917"/>
  <c r="CP117" i="23917"/>
  <c r="CN117" i="23917"/>
  <c r="CL117" i="23917"/>
  <c r="CJ117" i="23917"/>
  <c r="CH117" i="23917"/>
  <c r="CF117" i="23917"/>
  <c r="CD117" i="23917"/>
  <c r="CB117" i="23917"/>
  <c r="BZ117" i="23917"/>
  <c r="BX117" i="23917"/>
  <c r="BV117" i="23917"/>
  <c r="BT117" i="23917"/>
  <c r="BR117" i="23917"/>
  <c r="BP117" i="23917"/>
  <c r="BN117" i="23917"/>
  <c r="BL117" i="23917"/>
  <c r="BJ117" i="23917"/>
  <c r="BH117" i="23917"/>
  <c r="BF117" i="23917"/>
  <c r="BD117" i="23917"/>
  <c r="BB117" i="23917"/>
  <c r="AZ117" i="23917"/>
  <c r="AX117" i="23917"/>
  <c r="AV117" i="23917"/>
  <c r="AT117" i="23917"/>
  <c r="AR117" i="23917"/>
  <c r="AP117" i="23917"/>
  <c r="AN117" i="23917"/>
  <c r="AL117" i="23917"/>
  <c r="AJ117" i="23917"/>
  <c r="AH117" i="23917"/>
  <c r="AF117" i="23917"/>
  <c r="AD117" i="23917"/>
  <c r="AB117" i="23917"/>
  <c r="Z117" i="23917"/>
  <c r="X117" i="23917"/>
  <c r="V117" i="23917"/>
  <c r="T117" i="23917"/>
  <c r="R117" i="23917"/>
  <c r="P117" i="23917"/>
  <c r="N117" i="23917"/>
  <c r="L117" i="23917"/>
  <c r="J117" i="23917"/>
  <c r="H117" i="23917"/>
  <c r="F117" i="23917"/>
  <c r="D117" i="23917"/>
  <c r="B117" i="23917"/>
  <c r="A117" i="23917"/>
  <c r="EB116" i="23917"/>
  <c r="DZ116" i="23917"/>
  <c r="DX116" i="23917"/>
  <c r="DV116" i="23917"/>
  <c r="DT116" i="23917"/>
  <c r="DR116" i="23917"/>
  <c r="DP116" i="23917"/>
  <c r="DN116" i="23917"/>
  <c r="DL116" i="23917"/>
  <c r="DJ116" i="23917"/>
  <c r="DH116" i="23917"/>
  <c r="DF116" i="23917"/>
  <c r="DD116" i="23917"/>
  <c r="DB116" i="23917"/>
  <c r="CZ116" i="23917"/>
  <c r="CX116" i="23917"/>
  <c r="CV116" i="23917"/>
  <c r="CT116" i="23917"/>
  <c r="CR116" i="23917"/>
  <c r="CP116" i="23917"/>
  <c r="CN116" i="23917"/>
  <c r="CL116" i="23917"/>
  <c r="CJ116" i="23917"/>
  <c r="CH116" i="23917"/>
  <c r="CF116" i="23917"/>
  <c r="CD116" i="23917"/>
  <c r="CB116" i="23917"/>
  <c r="BZ116" i="23917"/>
  <c r="BX116" i="23917"/>
  <c r="BV116" i="23917"/>
  <c r="BT116" i="23917"/>
  <c r="BR116" i="23917"/>
  <c r="BP116" i="23917"/>
  <c r="BN116" i="23917"/>
  <c r="BL116" i="23917"/>
  <c r="BJ116" i="23917"/>
  <c r="BH116" i="23917"/>
  <c r="BF116" i="23917"/>
  <c r="BD116" i="23917"/>
  <c r="BB116" i="23917"/>
  <c r="AZ116" i="23917"/>
  <c r="AX116" i="23917"/>
  <c r="AV116" i="23917"/>
  <c r="AT116" i="23917"/>
  <c r="AR116" i="23917"/>
  <c r="AP116" i="23917"/>
  <c r="AN116" i="23917"/>
  <c r="AL116" i="23917"/>
  <c r="AJ116" i="23917"/>
  <c r="AH116" i="23917"/>
  <c r="AF116" i="23917"/>
  <c r="AD116" i="23917"/>
  <c r="AB116" i="23917"/>
  <c r="Z116" i="23917"/>
  <c r="X116" i="23917"/>
  <c r="V116" i="23917"/>
  <c r="T116" i="23917"/>
  <c r="R116" i="23917"/>
  <c r="P116" i="23917"/>
  <c r="N116" i="23917"/>
  <c r="L116" i="23917"/>
  <c r="J116" i="23917"/>
  <c r="H116" i="23917"/>
  <c r="F116" i="23917"/>
  <c r="D116" i="23917"/>
  <c r="B116" i="23917"/>
  <c r="A116" i="23917"/>
  <c r="A111" i="23917"/>
  <c r="A106" i="23917"/>
  <c r="EB103" i="23917"/>
  <c r="DZ103" i="23917"/>
  <c r="DX103" i="23917"/>
  <c r="DV103" i="23917"/>
  <c r="DT103" i="23917"/>
  <c r="DR103" i="23917"/>
  <c r="DP103" i="23917"/>
  <c r="DN103" i="23917"/>
  <c r="DL103" i="23917"/>
  <c r="DJ103" i="23917"/>
  <c r="DH103" i="23917"/>
  <c r="DF103" i="23917"/>
  <c r="DD103" i="23917"/>
  <c r="DB103" i="23917"/>
  <c r="CZ103" i="23917"/>
  <c r="CX103" i="23917"/>
  <c r="CV103" i="23917"/>
  <c r="CT103" i="23917"/>
  <c r="CR103" i="23917"/>
  <c r="CP103" i="23917"/>
  <c r="CN103" i="23917"/>
  <c r="CL103" i="23917"/>
  <c r="CJ103" i="23917"/>
  <c r="CH103" i="23917"/>
  <c r="CF103" i="23917"/>
  <c r="CD103" i="23917"/>
  <c r="CB103" i="23917"/>
  <c r="BZ103" i="23917"/>
  <c r="BX103" i="23917"/>
  <c r="BV103" i="23917"/>
  <c r="BT103" i="23917"/>
  <c r="BR103" i="23917"/>
  <c r="BP103" i="23917"/>
  <c r="BN103" i="23917"/>
  <c r="BL103" i="23917"/>
  <c r="BJ103" i="23917"/>
  <c r="BH103" i="23917"/>
  <c r="BF103" i="23917"/>
  <c r="BD103" i="23917"/>
  <c r="BB103" i="23917"/>
  <c r="AZ103" i="23917"/>
  <c r="AX103" i="23917"/>
  <c r="AV103" i="23917"/>
  <c r="AT103" i="23917"/>
  <c r="AR103" i="23917"/>
  <c r="AP103" i="23917"/>
  <c r="AN103" i="23917"/>
  <c r="AL103" i="23917"/>
  <c r="AJ103" i="23917"/>
  <c r="AH103" i="23917"/>
  <c r="AF103" i="23917"/>
  <c r="AD103" i="23917"/>
  <c r="AB103" i="23917"/>
  <c r="Z103" i="23917"/>
  <c r="X103" i="23917"/>
  <c r="V103" i="23917"/>
  <c r="T103" i="23917"/>
  <c r="R103" i="23917"/>
  <c r="P103" i="23917"/>
  <c r="N103" i="23917"/>
  <c r="L103" i="23917"/>
  <c r="J103" i="23917"/>
  <c r="H103" i="23917"/>
  <c r="F103" i="23917"/>
  <c r="D103" i="23917"/>
  <c r="B103" i="23917"/>
  <c r="ED101" i="23917"/>
  <c r="EB101" i="23917"/>
  <c r="DZ101" i="23917"/>
  <c r="DX101" i="23917"/>
  <c r="DV101" i="23917"/>
  <c r="DT101" i="23917"/>
  <c r="DR101" i="23917"/>
  <c r="DP101" i="23917"/>
  <c r="DN101" i="23917"/>
  <c r="DL101" i="23917"/>
  <c r="DJ101" i="23917"/>
  <c r="DH101" i="23917"/>
  <c r="DF101" i="23917"/>
  <c r="DD101" i="23917"/>
  <c r="DB101" i="23917"/>
  <c r="CZ101" i="23917"/>
  <c r="CX101" i="23917"/>
  <c r="CV101" i="23917"/>
  <c r="CT101" i="23917"/>
  <c r="CR101" i="23917"/>
  <c r="CP101" i="23917"/>
  <c r="CN101" i="23917"/>
  <c r="CL101" i="23917"/>
  <c r="CJ101" i="23917"/>
  <c r="CH101" i="23917"/>
  <c r="CF101" i="23917"/>
  <c r="CD101" i="23917"/>
  <c r="CB101" i="23917"/>
  <c r="BZ101" i="23917"/>
  <c r="BX101" i="23917"/>
  <c r="BV101" i="23917"/>
  <c r="BT101" i="23917"/>
  <c r="BR101" i="23917"/>
  <c r="BP101" i="23917"/>
  <c r="BN101" i="23917"/>
  <c r="BL101" i="23917"/>
  <c r="BJ101" i="23917"/>
  <c r="BH101" i="23917"/>
  <c r="BF101" i="23917"/>
  <c r="BD101" i="23917"/>
  <c r="BB101" i="23917"/>
  <c r="AZ101" i="23917"/>
  <c r="AX101" i="23917"/>
  <c r="AV101" i="23917"/>
  <c r="AT101" i="23917"/>
  <c r="AR101" i="23917"/>
  <c r="AP101" i="23917"/>
  <c r="AN101" i="23917"/>
  <c r="AL101" i="23917"/>
  <c r="AJ101" i="23917"/>
  <c r="AH101" i="23917"/>
  <c r="AF101" i="23917"/>
  <c r="AD101" i="23917"/>
  <c r="AB101" i="23917"/>
  <c r="Z101" i="23917"/>
  <c r="X101" i="23917"/>
  <c r="V101" i="23917"/>
  <c r="T101" i="23917"/>
  <c r="R101" i="23917"/>
  <c r="P101" i="23917"/>
  <c r="N101" i="23917"/>
  <c r="L101" i="23917"/>
  <c r="J101" i="23917"/>
  <c r="H101" i="23917"/>
  <c r="F101" i="23917"/>
  <c r="D101" i="23917"/>
  <c r="B101" i="23917"/>
  <c r="EB100" i="23917"/>
  <c r="DZ100" i="23917"/>
  <c r="DX100" i="23917"/>
  <c r="DV100" i="23917"/>
  <c r="DT100" i="23917"/>
  <c r="DR100" i="23917"/>
  <c r="DP100" i="23917"/>
  <c r="DN100" i="23917"/>
  <c r="DL100" i="23917"/>
  <c r="DJ100" i="23917"/>
  <c r="DH100" i="23917"/>
  <c r="DF100" i="23917"/>
  <c r="DD100" i="23917"/>
  <c r="DB100" i="23917"/>
  <c r="CZ100" i="23917"/>
  <c r="CX100" i="23917"/>
  <c r="CV100" i="23917"/>
  <c r="CT100" i="23917"/>
  <c r="CR100" i="23917"/>
  <c r="CP100" i="23917"/>
  <c r="CN100" i="23917"/>
  <c r="CL100" i="23917"/>
  <c r="CJ100" i="23917"/>
  <c r="CH100" i="23917"/>
  <c r="CF100" i="23917"/>
  <c r="CD100" i="23917"/>
  <c r="CB100" i="23917"/>
  <c r="BZ100" i="23917"/>
  <c r="BX100" i="23917"/>
  <c r="BV100" i="23917"/>
  <c r="BT100" i="23917"/>
  <c r="BR100" i="23917"/>
  <c r="BP100" i="23917"/>
  <c r="BN100" i="23917"/>
  <c r="BL100" i="23917"/>
  <c r="BJ100" i="23917"/>
  <c r="BH100" i="23917"/>
  <c r="BF100" i="23917"/>
  <c r="BD100" i="23917"/>
  <c r="BB100" i="23917"/>
  <c r="AZ100" i="23917"/>
  <c r="AX100" i="23917"/>
  <c r="AV100" i="23917"/>
  <c r="AT100" i="23917"/>
  <c r="AR100" i="23917"/>
  <c r="AP100" i="23917"/>
  <c r="AN100" i="23917"/>
  <c r="AL100" i="23917"/>
  <c r="AJ100" i="23917"/>
  <c r="AH100" i="23917"/>
  <c r="AF100" i="23917"/>
  <c r="AD100" i="23917"/>
  <c r="AB100" i="23917"/>
  <c r="Z100" i="23917"/>
  <c r="X100" i="23917"/>
  <c r="V100" i="23917"/>
  <c r="T100" i="23917"/>
  <c r="R100" i="23917"/>
  <c r="P100" i="23917"/>
  <c r="N100" i="23917"/>
  <c r="L100" i="23917"/>
  <c r="J100" i="23917"/>
  <c r="H100" i="23917"/>
  <c r="F100" i="23917"/>
  <c r="D100" i="23917"/>
  <c r="B100" i="23917"/>
  <c r="EB90" i="23917"/>
  <c r="DZ90" i="23917"/>
  <c r="DX90" i="23917"/>
  <c r="DV90" i="23917"/>
  <c r="DT90" i="23917"/>
  <c r="DR90" i="23917"/>
  <c r="DP90" i="23917"/>
  <c r="DN90" i="23917"/>
  <c r="DL90" i="23917"/>
  <c r="DJ90" i="23917"/>
  <c r="DH90" i="23917"/>
  <c r="DF90" i="23917"/>
  <c r="DD90" i="23917"/>
  <c r="DB90" i="23917"/>
  <c r="CZ90" i="23917"/>
  <c r="CX90" i="23917"/>
  <c r="CV90" i="23917"/>
  <c r="CT90" i="23917"/>
  <c r="CR90" i="23917"/>
  <c r="CP90" i="23917"/>
  <c r="CN90" i="23917"/>
  <c r="CL90" i="23917"/>
  <c r="CJ90" i="23917"/>
  <c r="CH90" i="23917"/>
  <c r="CF90" i="23917"/>
  <c r="CD90" i="23917"/>
  <c r="CB90" i="23917"/>
  <c r="BZ90" i="23917"/>
  <c r="BX90" i="23917"/>
  <c r="BV90" i="23917"/>
  <c r="BT90" i="23917"/>
  <c r="BR90" i="23917"/>
  <c r="BP90" i="23917"/>
  <c r="BN90" i="23917"/>
  <c r="BL90" i="23917"/>
  <c r="BJ90" i="23917"/>
  <c r="BH90" i="23917"/>
  <c r="BF90" i="23917"/>
  <c r="BD90" i="23917"/>
  <c r="BB90" i="23917"/>
  <c r="AZ90" i="23917"/>
  <c r="AX90" i="23917"/>
  <c r="AV90" i="23917"/>
  <c r="AT90" i="23917"/>
  <c r="AR90" i="23917"/>
  <c r="AP90" i="23917"/>
  <c r="AN90" i="23917"/>
  <c r="AL90" i="23917"/>
  <c r="AJ90" i="23917"/>
  <c r="AH90" i="23917"/>
  <c r="AF90" i="23917"/>
  <c r="AD90" i="23917"/>
  <c r="AB90" i="23917"/>
  <c r="Z90" i="23917"/>
  <c r="X90" i="23917"/>
  <c r="V90" i="23917"/>
  <c r="T90" i="23917"/>
  <c r="R90" i="23917"/>
  <c r="P90" i="23917"/>
  <c r="N90" i="23917"/>
  <c r="L90" i="23917"/>
  <c r="J90" i="23917"/>
  <c r="H90" i="23917"/>
  <c r="F90" i="23917"/>
  <c r="D90" i="23917"/>
  <c r="B90" i="23917"/>
  <c r="DN85" i="23917"/>
  <c r="DX83" i="23917"/>
  <c r="CV83" i="23917"/>
  <c r="BR83" i="23917"/>
  <c r="BB83" i="23917"/>
  <c r="AT83" i="23917"/>
  <c r="AL83" i="23917"/>
  <c r="AB83" i="23917"/>
  <c r="T83" i="23917"/>
  <c r="D83" i="23917"/>
  <c r="DX82" i="23917"/>
  <c r="DL82" i="23917"/>
  <c r="CV82" i="23917"/>
  <c r="CN82" i="23917"/>
  <c r="CB82" i="23917"/>
  <c r="BN82" i="23917"/>
  <c r="BF82" i="23917"/>
  <c r="AX82" i="23917"/>
  <c r="AP82" i="23917"/>
  <c r="AH82" i="23917"/>
  <c r="AB82" i="23917"/>
  <c r="T82" i="23917"/>
  <c r="EB81" i="23917"/>
  <c r="DZ81" i="23917"/>
  <c r="DX81" i="23917"/>
  <c r="DV81" i="23917"/>
  <c r="DT81" i="23917"/>
  <c r="DR81" i="23917"/>
  <c r="DP81" i="23917"/>
  <c r="DN81" i="23917"/>
  <c r="DL81" i="23917"/>
  <c r="DJ81" i="23917"/>
  <c r="DH81" i="23917"/>
  <c r="DF81" i="23917"/>
  <c r="DD81" i="23917"/>
  <c r="DB81" i="23917"/>
  <c r="CZ81" i="23917"/>
  <c r="CX81" i="23917"/>
  <c r="CV81" i="23917"/>
  <c r="CT81" i="23917"/>
  <c r="CS81" i="23917"/>
  <c r="CR81" i="23917"/>
  <c r="CP81" i="23917"/>
  <c r="CN81" i="23917"/>
  <c r="CL81" i="23917"/>
  <c r="CJ81" i="23917"/>
  <c r="CD81" i="23917"/>
  <c r="CB81" i="23917"/>
  <c r="BT81" i="23917"/>
  <c r="BR81" i="23917"/>
  <c r="BP81" i="23917"/>
  <c r="BN81" i="23917"/>
  <c r="BM81" i="23917"/>
  <c r="BL81" i="23917"/>
  <c r="BJ81" i="23917"/>
  <c r="BH81" i="23917"/>
  <c r="BF81" i="23917"/>
  <c r="BD81" i="23917"/>
  <c r="BB81" i="23917"/>
  <c r="AZ81" i="23917"/>
  <c r="AX81" i="23917"/>
  <c r="AW81" i="23917"/>
  <c r="AV81" i="23917"/>
  <c r="AT81" i="23917"/>
  <c r="AR81" i="23917"/>
  <c r="AP81" i="23917"/>
  <c r="AN81" i="23917"/>
  <c r="AL81" i="23917"/>
  <c r="AJ81" i="23917"/>
  <c r="AH81" i="23917"/>
  <c r="AF81" i="23917"/>
  <c r="AD81" i="23917"/>
  <c r="AB81" i="23917"/>
  <c r="Z81" i="23917"/>
  <c r="X81" i="23917"/>
  <c r="V81" i="23917"/>
  <c r="T81" i="23917"/>
  <c r="R81" i="23917"/>
  <c r="P81" i="23917"/>
  <c r="N81" i="23917"/>
  <c r="L81" i="23917"/>
  <c r="J81" i="23917"/>
  <c r="H81" i="23917"/>
  <c r="F81" i="23917"/>
  <c r="D81" i="23917"/>
  <c r="B81" i="23917"/>
  <c r="EB80" i="23917"/>
  <c r="DZ80" i="23917"/>
  <c r="DX80" i="23917"/>
  <c r="DV80" i="23917"/>
  <c r="DT80" i="23917"/>
  <c r="DR80" i="23917"/>
  <c r="DP80" i="23917"/>
  <c r="DN80" i="23917"/>
  <c r="DL80" i="23917"/>
  <c r="DJ80" i="23917"/>
  <c r="DH80" i="23917"/>
  <c r="DF80" i="23917"/>
  <c r="DD80" i="23917"/>
  <c r="DB80" i="23917"/>
  <c r="CZ80" i="23917"/>
  <c r="CX80" i="23917"/>
  <c r="CV80" i="23917"/>
  <c r="CT80" i="23917"/>
  <c r="CR80" i="23917"/>
  <c r="CP80" i="23917"/>
  <c r="CN80" i="23917"/>
  <c r="CL80" i="23917"/>
  <c r="CJ80" i="23917"/>
  <c r="CH80" i="23917"/>
  <c r="CF80" i="23917"/>
  <c r="CD80" i="23917"/>
  <c r="CB80" i="23917"/>
  <c r="BZ80" i="23917"/>
  <c r="BX80" i="23917"/>
  <c r="BV80" i="23917"/>
  <c r="BT80" i="23917"/>
  <c r="BR80" i="23917"/>
  <c r="BP80" i="23917"/>
  <c r="BN80" i="23917"/>
  <c r="BL80" i="23917"/>
  <c r="BJ80" i="23917"/>
  <c r="BH80" i="23917"/>
  <c r="BF80" i="23917"/>
  <c r="BD80" i="23917"/>
  <c r="BB80" i="23917"/>
  <c r="AZ80" i="23917"/>
  <c r="AX80" i="23917"/>
  <c r="AV80" i="23917"/>
  <c r="AT80" i="23917"/>
  <c r="AR80" i="23917"/>
  <c r="AP80" i="23917"/>
  <c r="AN80" i="23917"/>
  <c r="AL80" i="23917"/>
  <c r="AJ80" i="23917"/>
  <c r="AH80" i="23917"/>
  <c r="AF80" i="23917"/>
  <c r="AD80" i="23917"/>
  <c r="AB80" i="23917"/>
  <c r="Z80" i="23917"/>
  <c r="X80" i="23917"/>
  <c r="V80" i="23917"/>
  <c r="T80" i="23917"/>
  <c r="R80" i="23917"/>
  <c r="P80" i="23917"/>
  <c r="N80" i="23917"/>
  <c r="L80" i="23917"/>
  <c r="J80" i="23917"/>
  <c r="H80" i="23917"/>
  <c r="F80" i="23917"/>
  <c r="D80" i="23917"/>
  <c r="B80" i="23917"/>
  <c r="EB79" i="23917"/>
  <c r="DZ79" i="23917"/>
  <c r="DX79" i="23917"/>
  <c r="DV79" i="23917"/>
  <c r="DT79" i="23917"/>
  <c r="DR79" i="23917"/>
  <c r="DP79" i="23917"/>
  <c r="DN79" i="23917"/>
  <c r="DL79" i="23917"/>
  <c r="DJ79" i="23917"/>
  <c r="DH79" i="23917"/>
  <c r="DF79" i="23917"/>
  <c r="DD79" i="23917"/>
  <c r="DB79" i="23917"/>
  <c r="CZ79" i="23917"/>
  <c r="CX79" i="23917"/>
  <c r="CV79" i="23917"/>
  <c r="CT79" i="23917"/>
  <c r="CR79" i="23917"/>
  <c r="CP79" i="23917"/>
  <c r="CN79" i="23917"/>
  <c r="CL79" i="23917"/>
  <c r="CJ79" i="23917"/>
  <c r="CH79" i="23917"/>
  <c r="CF79" i="23917"/>
  <c r="CD79" i="23917"/>
  <c r="CB79" i="23917"/>
  <c r="BZ79" i="23917"/>
  <c r="BX79" i="23917"/>
  <c r="BV79" i="23917"/>
  <c r="BT79" i="23917"/>
  <c r="BR79" i="23917"/>
  <c r="BP79" i="23917"/>
  <c r="BN79" i="23917"/>
  <c r="BL79" i="23917"/>
  <c r="BJ79" i="23917"/>
  <c r="BH79" i="23917"/>
  <c r="BF79" i="23917"/>
  <c r="BD79" i="23917"/>
  <c r="BB79" i="23917"/>
  <c r="AZ79" i="23917"/>
  <c r="AX79" i="23917"/>
  <c r="AV79" i="23917"/>
  <c r="AT79" i="23917"/>
  <c r="AR79" i="23917"/>
  <c r="AP79" i="23917"/>
  <c r="AN79" i="23917"/>
  <c r="AL79" i="23917"/>
  <c r="AJ79" i="23917"/>
  <c r="AH79" i="23917"/>
  <c r="AF79" i="23917"/>
  <c r="AD79" i="23917"/>
  <c r="AB79" i="23917"/>
  <c r="Z79" i="23917"/>
  <c r="X79" i="23917"/>
  <c r="V79" i="23917"/>
  <c r="T79" i="23917"/>
  <c r="R79" i="23917"/>
  <c r="P79" i="23917"/>
  <c r="N79" i="23917"/>
  <c r="L79" i="23917"/>
  <c r="J79" i="23917"/>
  <c r="H79" i="23917"/>
  <c r="F79" i="23917"/>
  <c r="D79" i="23917"/>
  <c r="B79" i="23917"/>
  <c r="EB76" i="23917"/>
  <c r="DZ76" i="23917"/>
  <c r="DX76" i="23917"/>
  <c r="DV76" i="23917"/>
  <c r="DT76" i="23917"/>
  <c r="DR76" i="23917"/>
  <c r="DP76" i="23917"/>
  <c r="DN76" i="23917"/>
  <c r="DL76" i="23917"/>
  <c r="DJ76" i="23917"/>
  <c r="DH76" i="23917"/>
  <c r="DF76" i="23917"/>
  <c r="DD76" i="23917"/>
  <c r="DB76" i="23917"/>
  <c r="CZ76" i="23917"/>
  <c r="CX76" i="23917"/>
  <c r="CV76" i="23917"/>
  <c r="CT76" i="23917"/>
  <c r="CR76" i="23917"/>
  <c r="CP76" i="23917"/>
  <c r="CN76" i="23917"/>
  <c r="CL76" i="23917"/>
  <c r="CJ76" i="23917"/>
  <c r="CH76" i="23917"/>
  <c r="CF76" i="23917"/>
  <c r="CD76" i="23917"/>
  <c r="CB76" i="23917"/>
  <c r="BZ76" i="23917"/>
  <c r="BX76" i="23917"/>
  <c r="BV76" i="23917"/>
  <c r="BT76" i="23917"/>
  <c r="BR76" i="23917"/>
  <c r="BP76" i="23917"/>
  <c r="BN76" i="23917"/>
  <c r="BL76" i="23917"/>
  <c r="BJ76" i="23917"/>
  <c r="BH76" i="23917"/>
  <c r="BF76" i="23917"/>
  <c r="BD76" i="23917"/>
  <c r="BB76" i="23917"/>
  <c r="AZ76" i="23917"/>
  <c r="AX76" i="23917"/>
  <c r="AV76" i="23917"/>
  <c r="AT76" i="23917"/>
  <c r="AR76" i="23917"/>
  <c r="AP76" i="23917"/>
  <c r="AN76" i="23917"/>
  <c r="AL76" i="23917"/>
  <c r="AJ76" i="23917"/>
  <c r="AH76" i="23917"/>
  <c r="AF76" i="23917"/>
  <c r="AD76" i="23917"/>
  <c r="AB76" i="23917"/>
  <c r="Z76" i="23917"/>
  <c r="X76" i="23917"/>
  <c r="V76" i="23917"/>
  <c r="T76" i="23917"/>
  <c r="R76" i="23917"/>
  <c r="P76" i="23917"/>
  <c r="N76" i="23917"/>
  <c r="L76" i="23917"/>
  <c r="J76" i="23917"/>
  <c r="H76" i="23917"/>
  <c r="F76" i="23917"/>
  <c r="D76" i="23917"/>
  <c r="B76" i="23917"/>
  <c r="A76" i="23917"/>
  <c r="EB75" i="23917"/>
  <c r="DZ75" i="23917"/>
  <c r="DX75" i="23917"/>
  <c r="DV75" i="23917"/>
  <c r="DT75" i="23917"/>
  <c r="DR75" i="23917"/>
  <c r="DP75" i="23917"/>
  <c r="DN75" i="23917"/>
  <c r="DL75" i="23917"/>
  <c r="DJ75" i="23917"/>
  <c r="DH75" i="23917"/>
  <c r="DF75" i="23917"/>
  <c r="DD75" i="23917"/>
  <c r="DB75" i="23917"/>
  <c r="CZ75" i="23917"/>
  <c r="CX75" i="23917"/>
  <c r="CV75" i="23917"/>
  <c r="CT75" i="23917"/>
  <c r="CR75" i="23917"/>
  <c r="CP75" i="23917"/>
  <c r="CN75" i="23917"/>
  <c r="CL75" i="23917"/>
  <c r="CJ75" i="23917"/>
  <c r="CH75" i="23917"/>
  <c r="CF75" i="23917"/>
  <c r="CD75" i="23917"/>
  <c r="CB75" i="23917"/>
  <c r="BZ75" i="23917"/>
  <c r="BX75" i="23917"/>
  <c r="BV75" i="23917"/>
  <c r="BT75" i="23917"/>
  <c r="BR75" i="23917"/>
  <c r="BP75" i="23917"/>
  <c r="BN75" i="23917"/>
  <c r="BL75" i="23917"/>
  <c r="BJ75" i="23917"/>
  <c r="BH75" i="23917"/>
  <c r="BF75" i="23917"/>
  <c r="BD75" i="23917"/>
  <c r="BB75" i="23917"/>
  <c r="AZ75" i="23917"/>
  <c r="AX75" i="23917"/>
  <c r="AV75" i="23917"/>
  <c r="AT75" i="23917"/>
  <c r="AR75" i="23917"/>
  <c r="AP75" i="23917"/>
  <c r="AN75" i="23917"/>
  <c r="AL75" i="23917"/>
  <c r="AJ75" i="23917"/>
  <c r="AH75" i="23917"/>
  <c r="AF75" i="23917"/>
  <c r="AD75" i="23917"/>
  <c r="AB75" i="23917"/>
  <c r="Z75" i="23917"/>
  <c r="X75" i="23917"/>
  <c r="V75" i="23917"/>
  <c r="T75" i="23917"/>
  <c r="R75" i="23917"/>
  <c r="P75" i="23917"/>
  <c r="N75" i="23917"/>
  <c r="L75" i="23917"/>
  <c r="J75" i="23917"/>
  <c r="H75" i="23917"/>
  <c r="F75" i="23917"/>
  <c r="D75" i="23917"/>
  <c r="B75" i="23917"/>
  <c r="A75" i="23917"/>
  <c r="A70" i="23917"/>
  <c r="A68" i="23917"/>
  <c r="EB62" i="23917"/>
  <c r="DZ62" i="23917"/>
  <c r="DX62" i="23917"/>
  <c r="DR62" i="23917"/>
  <c r="DP62" i="23917"/>
  <c r="DN62" i="23917"/>
  <c r="DL62" i="23917"/>
  <c r="DJ62" i="23917"/>
  <c r="DH62" i="23917"/>
  <c r="DF62" i="23917"/>
  <c r="DD62" i="23917"/>
  <c r="DB62" i="23917"/>
  <c r="CZ62" i="23917"/>
  <c r="CX62" i="23917"/>
  <c r="CV62" i="23917"/>
  <c r="CT62" i="23917"/>
  <c r="CR62" i="23917"/>
  <c r="CP62" i="23917"/>
  <c r="CN62" i="23917"/>
  <c r="CL62" i="23917"/>
  <c r="CJ62" i="23917"/>
  <c r="CH62" i="23917"/>
  <c r="CF62" i="23917"/>
  <c r="CD62" i="23917"/>
  <c r="CB62" i="23917"/>
  <c r="BZ62" i="23917"/>
  <c r="BX62" i="23917"/>
  <c r="BV62" i="23917"/>
  <c r="BT62" i="23917"/>
  <c r="BR62" i="23917"/>
  <c r="BP62" i="23917"/>
  <c r="BN62" i="23917"/>
  <c r="BL62" i="23917"/>
  <c r="BJ62" i="23917"/>
  <c r="BH62" i="23917"/>
  <c r="BF62" i="23917"/>
  <c r="BD62" i="23917"/>
  <c r="BB62" i="23917"/>
  <c r="AZ62" i="23917"/>
  <c r="AX62" i="23917"/>
  <c r="AV62" i="23917"/>
  <c r="AT62" i="23917"/>
  <c r="AR62" i="23917"/>
  <c r="AP62" i="23917"/>
  <c r="AN62" i="23917"/>
  <c r="AL62" i="23917"/>
  <c r="AJ62" i="23917"/>
  <c r="AH62" i="23917"/>
  <c r="AF62" i="23917"/>
  <c r="AD62" i="23917"/>
  <c r="AB62" i="23917"/>
  <c r="Z62" i="23917"/>
  <c r="X62" i="23917"/>
  <c r="V62" i="23917"/>
  <c r="T62" i="23917"/>
  <c r="R62" i="23917"/>
  <c r="P62" i="23917"/>
  <c r="N62" i="23917"/>
  <c r="L62" i="23917"/>
  <c r="J62" i="23917"/>
  <c r="H62" i="23917"/>
  <c r="F62" i="23917"/>
  <c r="D62" i="23917"/>
  <c r="B62" i="23917"/>
  <c r="GG48" i="23917"/>
  <c r="GE48" i="23917"/>
  <c r="GC48" i="23917"/>
  <c r="EF48" i="23917"/>
  <c r="ED48" i="23917"/>
  <c r="EB48" i="23917"/>
  <c r="EB47" i="23917"/>
  <c r="DZ48" i="23917"/>
  <c r="DZ47" i="23917"/>
  <c r="DX48" i="23917"/>
  <c r="DX47" i="23917"/>
  <c r="DV48" i="23917"/>
  <c r="DV47" i="23917"/>
  <c r="DT48" i="23917"/>
  <c r="DT47" i="23917"/>
  <c r="DR48" i="23917"/>
  <c r="DR47" i="23917"/>
  <c r="DP48" i="23917"/>
  <c r="DP47" i="23917"/>
  <c r="DN48" i="23917"/>
  <c r="DN47" i="23917"/>
  <c r="DL48" i="23917"/>
  <c r="DL47" i="23917"/>
  <c r="DJ48" i="23917"/>
  <c r="DJ47" i="23917"/>
  <c r="DH48" i="23917"/>
  <c r="DH47" i="23917"/>
  <c r="DF48" i="23917"/>
  <c r="DF47" i="23917"/>
  <c r="DD48" i="23917"/>
  <c r="DD47" i="23917"/>
  <c r="DB48" i="23917"/>
  <c r="DB47" i="23917"/>
  <c r="CZ48" i="23917"/>
  <c r="CZ47" i="23917"/>
  <c r="CX48" i="23917"/>
  <c r="CX47" i="23917"/>
  <c r="CV48" i="23917"/>
  <c r="CV47" i="23917"/>
  <c r="CT48" i="23917"/>
  <c r="CT47" i="23917"/>
  <c r="CR48" i="23917"/>
  <c r="CR47" i="23917"/>
  <c r="CP48" i="23917"/>
  <c r="CP47" i="23917"/>
  <c r="CN48" i="23917"/>
  <c r="CN47" i="23917"/>
  <c r="CL48" i="23917"/>
  <c r="CL47" i="23917"/>
  <c r="EU48" i="23917"/>
  <c r="CJ48" i="23917"/>
  <c r="CJ47" i="23917"/>
  <c r="CH48" i="23917"/>
  <c r="CH47" i="23917"/>
  <c r="CF48" i="23917"/>
  <c r="CF47" i="23917"/>
  <c r="CD48" i="23917"/>
  <c r="CD47" i="23917"/>
  <c r="CB48" i="23917"/>
  <c r="CB47" i="23917"/>
  <c r="BZ48" i="23917"/>
  <c r="BZ47" i="23917"/>
  <c r="BX48" i="23917"/>
  <c r="BX47" i="23917"/>
  <c r="BV48" i="23917"/>
  <c r="BV47" i="23917"/>
  <c r="BT48" i="23917"/>
  <c r="BT47" i="23917"/>
  <c r="BR48" i="23917"/>
  <c r="BR47" i="23917"/>
  <c r="BP48" i="23917"/>
  <c r="BP47" i="23917"/>
  <c r="BN48" i="23917"/>
  <c r="BN47" i="23917"/>
  <c r="BL48" i="23917"/>
  <c r="BL47" i="23917"/>
  <c r="BJ48" i="23917"/>
  <c r="BJ47" i="23917"/>
  <c r="BH48" i="23917"/>
  <c r="BH47" i="23917"/>
  <c r="BF48" i="23917"/>
  <c r="BF47" i="23917"/>
  <c r="BD48" i="23917"/>
  <c r="BD47" i="23917"/>
  <c r="BB48" i="23917"/>
  <c r="BB47" i="23917"/>
  <c r="AZ48" i="23917"/>
  <c r="AZ47" i="23917"/>
  <c r="AX48" i="23917"/>
  <c r="AX47" i="23917"/>
  <c r="AV48" i="23917"/>
  <c r="AV47" i="23917"/>
  <c r="AT48" i="23917"/>
  <c r="AT47" i="23917"/>
  <c r="AR48" i="23917"/>
  <c r="AR47" i="23917"/>
  <c r="AP48" i="23917"/>
  <c r="AP47" i="23917"/>
  <c r="AN48" i="23917"/>
  <c r="AN47" i="23917"/>
  <c r="AL48" i="23917"/>
  <c r="AL47" i="23917"/>
  <c r="AJ48" i="23917"/>
  <c r="AJ47" i="23917"/>
  <c r="AH48" i="23917"/>
  <c r="AH47" i="23917"/>
  <c r="AF48" i="23917"/>
  <c r="AF47" i="23917"/>
  <c r="AD48" i="23917"/>
  <c r="AD47" i="23917"/>
  <c r="AB48" i="23917"/>
  <c r="AB47" i="23917"/>
  <c r="Z48" i="23917"/>
  <c r="Z47" i="23917"/>
  <c r="X48" i="23917"/>
  <c r="X47" i="23917"/>
  <c r="V48" i="23917"/>
  <c r="V47" i="23917"/>
  <c r="T48" i="23917"/>
  <c r="T47" i="23917"/>
  <c r="R48" i="23917"/>
  <c r="R47" i="23917"/>
  <c r="P48" i="23917"/>
  <c r="P47" i="23917"/>
  <c r="N48" i="23917"/>
  <c r="N47" i="23917"/>
  <c r="L48" i="23917"/>
  <c r="L47" i="23917"/>
  <c r="J48" i="23917"/>
  <c r="J47" i="23917"/>
  <c r="H48" i="23917"/>
  <c r="H47" i="23917"/>
  <c r="F48" i="23917"/>
  <c r="F47" i="23917"/>
  <c r="D48" i="23917"/>
  <c r="D47" i="23917"/>
  <c r="B48" i="23917"/>
  <c r="B47" i="23917"/>
  <c r="EB36" i="23917"/>
  <c r="DZ36" i="23917"/>
  <c r="DX36" i="23917"/>
  <c r="DV36" i="23917"/>
  <c r="DT36" i="23917"/>
  <c r="DR36" i="23917"/>
  <c r="DP36" i="23917"/>
  <c r="DN36" i="23917"/>
  <c r="DL36" i="23917"/>
  <c r="DJ36" i="23917"/>
  <c r="DH36" i="23917"/>
  <c r="DF36" i="23917"/>
  <c r="DD36" i="23917"/>
  <c r="DB36" i="23917"/>
  <c r="CZ36" i="23917"/>
  <c r="CX36" i="23917"/>
  <c r="CV36" i="23917"/>
  <c r="CT36" i="23917"/>
  <c r="CR36" i="23917"/>
  <c r="CP36" i="23917"/>
  <c r="CN36" i="23917"/>
  <c r="CL36" i="23917"/>
  <c r="DE37" i="23917"/>
  <c r="A37" i="23917"/>
  <c r="A36" i="23917"/>
  <c r="CJ36" i="23917"/>
  <c r="CH36" i="23917"/>
  <c r="CF36" i="23917"/>
  <c r="CD36" i="23917"/>
  <c r="CB36" i="23917"/>
  <c r="BZ36" i="23917"/>
  <c r="BX36" i="23917"/>
  <c r="BV36" i="23917"/>
  <c r="BT36" i="23917"/>
  <c r="BR36" i="23917"/>
  <c r="BP36" i="23917"/>
  <c r="BN36" i="23917"/>
  <c r="BL36" i="23917"/>
  <c r="BJ36" i="23917"/>
  <c r="BH36" i="23917"/>
  <c r="BF36" i="23917"/>
  <c r="BD36" i="23917"/>
  <c r="BB36" i="23917"/>
  <c r="AZ36" i="23917"/>
  <c r="AX36" i="23917"/>
  <c r="AV36" i="23917"/>
  <c r="AT36" i="23917"/>
  <c r="AR36" i="23917"/>
  <c r="AP36" i="23917"/>
  <c r="AN36" i="23917"/>
  <c r="AL36" i="23917"/>
  <c r="AJ36" i="23917"/>
  <c r="AH36" i="23917"/>
  <c r="AF36" i="23917"/>
  <c r="AD36" i="23917"/>
  <c r="AB36" i="23917"/>
  <c r="Z36" i="23917"/>
  <c r="X36" i="23917"/>
  <c r="V36" i="23917"/>
  <c r="T36" i="23917"/>
  <c r="R36" i="23917"/>
  <c r="P36" i="23917"/>
  <c r="N36" i="23917"/>
  <c r="L36" i="23917"/>
  <c r="J36" i="23917"/>
  <c r="H36" i="23917"/>
  <c r="F36" i="23917"/>
  <c r="D36" i="23917"/>
  <c r="B36" i="23917"/>
  <c r="ED32" i="23917"/>
  <c r="EB31" i="23917"/>
  <c r="DZ31" i="23917"/>
  <c r="DX31" i="23917"/>
  <c r="DV31" i="23917"/>
  <c r="DT31" i="23917"/>
  <c r="DR31" i="23917"/>
  <c r="DP31" i="23917"/>
  <c r="DN31" i="23917"/>
  <c r="DL31" i="23917"/>
  <c r="DJ31" i="23917"/>
  <c r="DH31" i="23917"/>
  <c r="DF31" i="23917"/>
  <c r="DD31" i="23917"/>
  <c r="DB31" i="23917"/>
  <c r="CZ31" i="23917"/>
  <c r="CX31" i="23917"/>
  <c r="CV31" i="23917"/>
  <c r="CT31" i="23917"/>
  <c r="CR31" i="23917"/>
  <c r="CP31" i="23917"/>
  <c r="CN31" i="23917"/>
  <c r="CL31" i="23917"/>
  <c r="CJ31" i="23917"/>
  <c r="CH31" i="23917"/>
  <c r="CF31" i="23917"/>
  <c r="CD31" i="23917"/>
  <c r="CB31" i="23917"/>
  <c r="BZ31" i="23917"/>
  <c r="BX31" i="23917"/>
  <c r="BV31" i="23917"/>
  <c r="BT31" i="23917"/>
  <c r="BR31" i="23917"/>
  <c r="BP31" i="23917"/>
  <c r="BN31" i="23917"/>
  <c r="BL31" i="23917"/>
  <c r="BJ31" i="23917"/>
  <c r="BH31" i="23917"/>
  <c r="BF31" i="23917"/>
  <c r="BD31" i="23917"/>
  <c r="BB31" i="23917"/>
  <c r="AZ31" i="23917"/>
  <c r="AX31" i="23917"/>
  <c r="AV31" i="23917"/>
  <c r="AT31" i="23917"/>
  <c r="AR31" i="23917"/>
  <c r="AP31" i="23917"/>
  <c r="AN31" i="23917"/>
  <c r="AL31" i="23917"/>
  <c r="AJ31" i="23917"/>
  <c r="AH31" i="23917"/>
  <c r="AF31" i="23917"/>
  <c r="AD31" i="23917"/>
  <c r="AB31" i="23917"/>
  <c r="Z31" i="23917"/>
  <c r="X31" i="23917"/>
  <c r="V31" i="23917"/>
  <c r="T31" i="23917"/>
  <c r="R31" i="23917"/>
  <c r="P31" i="23917"/>
  <c r="N31" i="23917"/>
  <c r="L31" i="23917"/>
  <c r="J31" i="23917"/>
  <c r="H31" i="23917"/>
  <c r="F31" i="23917"/>
  <c r="D31" i="23917"/>
  <c r="B31" i="23917"/>
  <c r="GG25" i="23917"/>
  <c r="GE25" i="23917"/>
  <c r="GC25" i="23917"/>
  <c r="EF25" i="23917"/>
  <c r="EB25" i="23917"/>
  <c r="DZ25" i="23917"/>
  <c r="DX25" i="23917"/>
  <c r="DV25" i="23917"/>
  <c r="DT25" i="23917"/>
  <c r="DR25" i="23917"/>
  <c r="DP25" i="23917"/>
  <c r="DN25" i="23917"/>
  <c r="DL25" i="23917"/>
  <c r="DJ25" i="23917"/>
  <c r="DH25" i="23917"/>
  <c r="DF25" i="23917"/>
  <c r="DD25" i="23917"/>
  <c r="DB25" i="23917"/>
  <c r="CZ25" i="23917"/>
  <c r="CX25" i="23917"/>
  <c r="CV25" i="23917"/>
  <c r="CT25" i="23917"/>
  <c r="CR25" i="23917"/>
  <c r="CP25" i="23917"/>
  <c r="CN25" i="23917"/>
  <c r="CL25" i="23917"/>
  <c r="CJ25" i="23917"/>
  <c r="CH25" i="23917"/>
  <c r="CF25" i="23917"/>
  <c r="CD25" i="23917"/>
  <c r="CB25" i="23917"/>
  <c r="BZ25" i="23917"/>
  <c r="BX25" i="23917"/>
  <c r="BV25" i="23917"/>
  <c r="BT25" i="23917"/>
  <c r="BR25" i="23917"/>
  <c r="BP25" i="23917"/>
  <c r="BN25" i="23917"/>
  <c r="BL25" i="23917"/>
  <c r="BJ25" i="23917"/>
  <c r="BH25" i="23917"/>
  <c r="BF25" i="23917"/>
  <c r="BD25" i="23917"/>
  <c r="BB25" i="23917"/>
  <c r="AZ25" i="23917"/>
  <c r="AX25" i="23917"/>
  <c r="AV25" i="23917"/>
  <c r="AT25" i="23917"/>
  <c r="AR25" i="23917"/>
  <c r="AP25" i="23917"/>
  <c r="AN25" i="23917"/>
  <c r="AL25" i="23917"/>
  <c r="AJ25" i="23917"/>
  <c r="AH25" i="23917"/>
  <c r="AF25" i="23917"/>
  <c r="AD25" i="23917"/>
  <c r="AB25" i="23917"/>
  <c r="Z25" i="23917"/>
  <c r="X25" i="23917"/>
  <c r="V25" i="23917"/>
  <c r="T25" i="23917"/>
  <c r="R25" i="23917"/>
  <c r="P25" i="23917"/>
  <c r="N25" i="23917"/>
  <c r="L25" i="23917"/>
  <c r="J25" i="23917"/>
  <c r="H25" i="23917"/>
  <c r="F25" i="23917"/>
  <c r="D25" i="23917"/>
  <c r="B25" i="23917"/>
  <c r="EB24" i="23917"/>
  <c r="DZ24" i="23917"/>
  <c r="DX24" i="23917"/>
  <c r="DV24" i="23917"/>
  <c r="DT24" i="23917"/>
  <c r="DR24" i="23917"/>
  <c r="DP24" i="23917"/>
  <c r="DN24" i="23917"/>
  <c r="DL24" i="23917"/>
  <c r="DJ24" i="23917"/>
  <c r="DH24" i="23917"/>
  <c r="DF24" i="23917"/>
  <c r="DD24" i="23917"/>
  <c r="DB24" i="23917"/>
  <c r="CZ24" i="23917"/>
  <c r="CX24" i="23917"/>
  <c r="CV24" i="23917"/>
  <c r="CT24" i="23917"/>
  <c r="CR24" i="23917"/>
  <c r="CP24" i="23917"/>
  <c r="CN24" i="23917"/>
  <c r="CL24" i="23917"/>
  <c r="CJ24" i="23917"/>
  <c r="CH24" i="23917"/>
  <c r="CF24" i="23917"/>
  <c r="CD24" i="23917"/>
  <c r="CB24" i="23917"/>
  <c r="BZ24" i="23917"/>
  <c r="BX24" i="23917"/>
  <c r="BV24" i="23917"/>
  <c r="BT24" i="23917"/>
  <c r="BR24" i="23917"/>
  <c r="BP24" i="23917"/>
  <c r="BN24" i="23917"/>
  <c r="BL24" i="23917"/>
  <c r="BJ24" i="23917"/>
  <c r="BH24" i="23917"/>
  <c r="BF24" i="23917"/>
  <c r="BD24" i="23917"/>
  <c r="BB24" i="23917"/>
  <c r="AZ24" i="23917"/>
  <c r="AX24" i="23917"/>
  <c r="AV24" i="23917"/>
  <c r="AT24" i="23917"/>
  <c r="AR24" i="23917"/>
  <c r="AP24" i="23917"/>
  <c r="AN24" i="23917"/>
  <c r="AL24" i="23917"/>
  <c r="AJ24" i="23917"/>
  <c r="AH24" i="23917"/>
  <c r="AF24" i="23917"/>
  <c r="AD24" i="23917"/>
  <c r="AB24" i="23917"/>
  <c r="Z24" i="23917"/>
  <c r="X24" i="23917"/>
  <c r="V24" i="23917"/>
  <c r="T24" i="23917"/>
  <c r="R24" i="23917"/>
  <c r="P24" i="23917"/>
  <c r="N24" i="23917"/>
  <c r="L24" i="23917"/>
  <c r="J24" i="23917"/>
  <c r="H24" i="23917"/>
  <c r="F24" i="23917"/>
  <c r="D24" i="23917"/>
  <c r="B24" i="23917"/>
  <c r="GK5" i="23917"/>
  <c r="GH5" i="23917"/>
  <c r="GG5" i="23917"/>
  <c r="GF5" i="23917"/>
  <c r="GE5" i="23917"/>
  <c r="GD5" i="23917"/>
  <c r="GC5" i="23917"/>
  <c r="GB5" i="23917"/>
  <c r="GA5" i="23917"/>
  <c r="FZ5" i="23917"/>
  <c r="FY5" i="23917"/>
  <c r="FX5" i="23917"/>
  <c r="FW5" i="23917"/>
  <c r="FV5" i="23917"/>
  <c r="FU5" i="23917"/>
  <c r="FT5" i="23917"/>
  <c r="FS5" i="23917"/>
  <c r="FR5" i="23917"/>
  <c r="FQ5" i="23917"/>
  <c r="FP5" i="23917"/>
  <c r="FO5" i="23917"/>
  <c r="FN5" i="23917"/>
  <c r="FM5" i="23917"/>
  <c r="FL5" i="23917"/>
  <c r="FK5" i="23917"/>
  <c r="FJ5" i="23917"/>
  <c r="FI5" i="23917"/>
  <c r="FH5" i="23917"/>
  <c r="FG5" i="23917"/>
  <c r="FF5" i="23917"/>
  <c r="FE5" i="23917"/>
  <c r="FD5" i="23917"/>
  <c r="FC5" i="23917"/>
  <c r="FB5" i="23917"/>
  <c r="FA5" i="23917"/>
  <c r="EZ5" i="23917"/>
  <c r="EY5" i="23917"/>
  <c r="EX5" i="23917"/>
  <c r="EW5" i="23917"/>
  <c r="EV5" i="23917"/>
  <c r="EU5" i="23917"/>
  <c r="ET5" i="23917"/>
  <c r="ES5" i="23917"/>
  <c r="ER5" i="23917"/>
  <c r="EQ5" i="23917"/>
  <c r="EG5" i="23917"/>
  <c r="EF5" i="23917"/>
  <c r="EE5" i="23917"/>
  <c r="ED5" i="23917"/>
  <c r="EC5" i="23917"/>
  <c r="EB5" i="23917"/>
  <c r="EA5" i="23917"/>
  <c r="DZ5" i="23917"/>
  <c r="DY5" i="23917"/>
  <c r="DX5" i="23917"/>
  <c r="DW5" i="23917"/>
  <c r="DV5" i="23917"/>
  <c r="DU5" i="23917"/>
  <c r="DT5" i="23917"/>
  <c r="DS5" i="23917"/>
  <c r="DR5" i="23917"/>
  <c r="DQ5" i="23917"/>
  <c r="DP5" i="23917"/>
  <c r="DO5" i="23917"/>
  <c r="DN5" i="23917"/>
  <c r="DM5" i="23917"/>
  <c r="DL5" i="23917"/>
  <c r="DK5" i="23917"/>
  <c r="DJ5" i="23917"/>
  <c r="DI5" i="23917"/>
  <c r="DH5" i="23917"/>
  <c r="DG5" i="23917"/>
  <c r="DF5" i="23917"/>
  <c r="DE5" i="23917"/>
  <c r="DD5" i="23917"/>
  <c r="DC5" i="23917"/>
  <c r="DB5" i="23917"/>
  <c r="DA5" i="23917"/>
  <c r="CZ5" i="23917"/>
  <c r="CY5" i="23917"/>
  <c r="CX5" i="23917"/>
  <c r="CW5" i="23917"/>
  <c r="CV5" i="23917"/>
  <c r="CU5" i="23917"/>
  <c r="CT5" i="23917"/>
  <c r="CS5" i="23917"/>
  <c r="CR5" i="23917"/>
  <c r="CQ5" i="23917"/>
  <c r="CP5" i="23917"/>
  <c r="CO5" i="23917"/>
  <c r="CN5" i="23917"/>
  <c r="CM5" i="23917"/>
  <c r="CL5" i="23917"/>
  <c r="CK5" i="23917"/>
  <c r="CJ5" i="23917"/>
  <c r="CI5" i="23917"/>
  <c r="CH5" i="23917"/>
  <c r="CG5" i="23917"/>
  <c r="CF5" i="23917"/>
  <c r="CE5" i="23917"/>
  <c r="CD5" i="23917"/>
  <c r="CC5" i="23917"/>
  <c r="CB5" i="23917"/>
  <c r="CA5" i="23917"/>
  <c r="BZ5" i="23917"/>
  <c r="BY5" i="23917"/>
  <c r="BX5" i="23917"/>
  <c r="BW5" i="23917"/>
  <c r="BV5" i="23917"/>
  <c r="BU5" i="23917"/>
  <c r="BT5" i="23917"/>
  <c r="BS5" i="23917"/>
  <c r="BR5" i="23917"/>
  <c r="BQ5" i="23917"/>
  <c r="BP5" i="23917"/>
  <c r="BO5" i="23917"/>
  <c r="BN5" i="23917"/>
  <c r="BM5" i="23917"/>
  <c r="BL5" i="23917"/>
  <c r="BK5" i="23917"/>
  <c r="BJ5" i="23917"/>
  <c r="BI5" i="23917"/>
  <c r="BH5" i="23917"/>
  <c r="BG5" i="23917"/>
  <c r="BF5" i="23917"/>
  <c r="BE5" i="23917"/>
  <c r="BD5" i="23917"/>
  <c r="BC5" i="23917"/>
  <c r="BB5" i="23917"/>
  <c r="BA5" i="23917"/>
  <c r="AZ5" i="23917"/>
  <c r="AY5" i="23917"/>
  <c r="AX5" i="23917"/>
  <c r="AW5" i="23917"/>
  <c r="AV5" i="23917"/>
  <c r="AU5" i="23917"/>
  <c r="AT5" i="23917"/>
  <c r="AS5" i="23917"/>
  <c r="AR5" i="23917"/>
  <c r="AQ5" i="23917"/>
  <c r="AP5" i="23917"/>
  <c r="AO5" i="23917"/>
  <c r="AN5" i="23917"/>
  <c r="AM5" i="23917"/>
  <c r="AL5" i="23917"/>
  <c r="AK5" i="23917"/>
  <c r="AJ5" i="23917"/>
  <c r="AI5" i="23917"/>
  <c r="AH5" i="23917"/>
  <c r="AG5" i="23917"/>
  <c r="AF5" i="23917"/>
  <c r="AE5" i="23917"/>
  <c r="AD5" i="23917"/>
  <c r="AC5" i="23917"/>
  <c r="AB5" i="23917"/>
  <c r="AA5" i="23917"/>
  <c r="Z5" i="23917"/>
  <c r="Y5" i="23917"/>
  <c r="X5" i="23917"/>
  <c r="W5" i="23917"/>
  <c r="V5" i="23917"/>
  <c r="U5" i="23917"/>
  <c r="T5" i="23917"/>
  <c r="S5" i="23917"/>
  <c r="R5" i="23917"/>
  <c r="Q5" i="23917"/>
  <c r="P5" i="23917"/>
  <c r="O5" i="23917"/>
  <c r="N5" i="23917"/>
  <c r="M5" i="23917"/>
  <c r="L5" i="23917"/>
  <c r="K5" i="23917"/>
  <c r="J5" i="23917"/>
  <c r="I5" i="23917"/>
  <c r="H5" i="23917"/>
  <c r="G5" i="23917"/>
  <c r="F5" i="23917"/>
  <c r="E5" i="23917"/>
  <c r="D5" i="23917"/>
  <c r="C5" i="23917"/>
  <c r="B5" i="23917"/>
  <c r="GK4" i="23917"/>
  <c r="EB86" i="23917"/>
  <c r="DX86" i="23917"/>
  <c r="DT86" i="23917"/>
  <c r="DP75" i="24040"/>
  <c r="DF86" i="23917"/>
  <c r="CP75" i="24040"/>
  <c r="CN75" i="24040"/>
  <c r="CD75" i="24040"/>
  <c r="R75" i="24040"/>
  <c r="L75" i="24040"/>
  <c r="H75" i="24040"/>
  <c r="F75" i="24040"/>
  <c r="DZ74" i="24040"/>
  <c r="DX74" i="24040"/>
  <c r="DV74" i="24040"/>
  <c r="DR74" i="24040"/>
  <c r="DP74" i="24040"/>
  <c r="DN74" i="24040"/>
  <c r="DJ74" i="24040"/>
  <c r="DF74" i="24040"/>
  <c r="DB74" i="24040"/>
  <c r="CX74" i="24040"/>
  <c r="CT74" i="24040"/>
  <c r="CP74" i="24040"/>
  <c r="CN74" i="24040"/>
  <c r="CD74" i="24040"/>
  <c r="BN74" i="24040"/>
  <c r="BK74" i="24040"/>
  <c r="BJ74" i="24040"/>
  <c r="BF74" i="24040"/>
  <c r="AX74" i="24040"/>
  <c r="AT74" i="24040"/>
  <c r="AP74" i="24040"/>
  <c r="AN85" i="23917"/>
  <c r="AH74" i="24040"/>
  <c r="AE74" i="24040"/>
  <c r="AD74" i="24040"/>
  <c r="Z74" i="24040"/>
  <c r="R74" i="24040"/>
  <c r="N74" i="24040"/>
  <c r="J74" i="24040"/>
  <c r="B74" i="24040"/>
  <c r="EB72" i="24040"/>
  <c r="DZ72" i="24040"/>
  <c r="DX72" i="24040"/>
  <c r="DT72" i="24040"/>
  <c r="DR83" i="23917"/>
  <c r="DP72" i="24040"/>
  <c r="DN72" i="24040"/>
  <c r="DJ72" i="24040"/>
  <c r="DF72" i="24040"/>
  <c r="DB72" i="24040"/>
  <c r="CX83" i="23917"/>
  <c r="CV72" i="24040"/>
  <c r="CR72" i="24040"/>
  <c r="CN72" i="24040"/>
  <c r="CJ72" i="24040"/>
  <c r="CD72" i="24040"/>
  <c r="CB72" i="24040"/>
  <c r="BT72" i="24040"/>
  <c r="BR72" i="24040"/>
  <c r="BQ72" i="24040"/>
  <c r="BP72" i="24040"/>
  <c r="BN72" i="24040"/>
  <c r="BL72" i="24040"/>
  <c r="BJ83" i="23917"/>
  <c r="BD72" i="24040"/>
  <c r="BB72" i="24040"/>
  <c r="AZ72" i="24040"/>
  <c r="AX72" i="24040"/>
  <c r="AV72" i="24040"/>
  <c r="AT72" i="24040"/>
  <c r="AN72" i="24040"/>
  <c r="AK72" i="24040"/>
  <c r="AJ72" i="24040"/>
  <c r="AF72" i="24040"/>
  <c r="AD83" i="23917"/>
  <c r="X72" i="24040"/>
  <c r="V83" i="23917"/>
  <c r="T72" i="24040"/>
  <c r="P72" i="24040"/>
  <c r="N83" i="23917"/>
  <c r="H72" i="24040"/>
  <c r="F83" i="23917"/>
  <c r="E72" i="24040"/>
  <c r="D72" i="24040"/>
  <c r="EB82" i="23917"/>
  <c r="DZ71" i="24040"/>
  <c r="DX71" i="24040"/>
  <c r="DV71" i="24040"/>
  <c r="DT82" i="23917"/>
  <c r="DR71" i="24040"/>
  <c r="DP71" i="24040"/>
  <c r="DF71" i="24040"/>
  <c r="DB71" i="24040"/>
  <c r="CR71" i="24040"/>
  <c r="CP71" i="24040"/>
  <c r="CN71" i="24040"/>
  <c r="CL71" i="24040"/>
  <c r="CJ82" i="23917"/>
  <c r="CD71" i="24040"/>
  <c r="CB71" i="24040"/>
  <c r="BR82" i="23917"/>
  <c r="BL71" i="24040"/>
  <c r="BJ71" i="24040"/>
  <c r="BF71" i="24040"/>
  <c r="BB82" i="23917"/>
  <c r="AV71" i="24040"/>
  <c r="AT71" i="24040"/>
  <c r="AP71" i="24040"/>
  <c r="AL82" i="23917"/>
  <c r="AG71" i="24040"/>
  <c r="AF71" i="24040"/>
  <c r="AD71" i="24040"/>
  <c r="Z71" i="24040"/>
  <c r="X82" i="23917"/>
  <c r="P71" i="24040"/>
  <c r="F82" i="23917"/>
  <c r="B82" i="23917"/>
  <c r="BH80" i="24040"/>
  <c r="BL80" i="24040"/>
  <c r="BB80" i="24040"/>
  <c r="AV80" i="24040"/>
  <c r="AL80" i="24040"/>
  <c r="AF80" i="24040"/>
  <c r="Z80" i="24040"/>
  <c r="EA70" i="24040"/>
  <c r="DY70" i="24040"/>
  <c r="DW70" i="24040"/>
  <c r="DU70" i="24040"/>
  <c r="DS70" i="24040"/>
  <c r="DQ70" i="24040"/>
  <c r="DM70" i="24040"/>
  <c r="DE70" i="24040"/>
  <c r="DC70" i="24040"/>
  <c r="CY70" i="24040"/>
  <c r="CU70" i="24040"/>
  <c r="CS70" i="24040"/>
  <c r="CM70" i="24040"/>
  <c r="CF70" i="24040"/>
  <c r="CC70" i="24040"/>
  <c r="BU70" i="24040"/>
  <c r="BS70" i="24040"/>
  <c r="BO70" i="24040"/>
  <c r="BM70" i="24040"/>
  <c r="BK70" i="24040"/>
  <c r="BG70" i="24040"/>
  <c r="BE70" i="24040"/>
  <c r="BC70" i="24040"/>
  <c r="AY70" i="24040"/>
  <c r="AW70" i="24040"/>
  <c r="AU70" i="24040"/>
  <c r="AS70" i="24040"/>
  <c r="AQ70" i="24040"/>
  <c r="AO70" i="24040"/>
  <c r="AK70" i="24040"/>
  <c r="AE70" i="24040"/>
  <c r="AA70" i="24040"/>
  <c r="W70" i="24040"/>
  <c r="S70" i="24040"/>
  <c r="O70" i="24040"/>
  <c r="K70" i="24040"/>
  <c r="G70" i="24040"/>
  <c r="C70" i="24040"/>
  <c r="FU70" i="24040"/>
  <c r="FQ70" i="24040"/>
  <c r="FM70" i="24040"/>
  <c r="FI70" i="24040"/>
  <c r="FE70" i="24040"/>
  <c r="FA70" i="24040"/>
  <c r="EW70" i="24040"/>
  <c r="EB73" i="24040"/>
  <c r="DX73" i="24040"/>
  <c r="DV73" i="24040"/>
  <c r="DT73" i="24040"/>
  <c r="DR73" i="24040"/>
  <c r="DP73" i="24040"/>
  <c r="DL73" i="24040"/>
  <c r="DD73" i="24040"/>
  <c r="CV73" i="24040"/>
  <c r="CR73" i="24040"/>
  <c r="CN73" i="24040"/>
  <c r="CJ73" i="24040"/>
  <c r="CB73" i="24040"/>
  <c r="BT73" i="24040"/>
  <c r="BP73" i="24040"/>
  <c r="BL73" i="24040"/>
  <c r="BH73" i="24040"/>
  <c r="BD73" i="24040"/>
  <c r="AZ73" i="24040"/>
  <c r="AV73" i="24040"/>
  <c r="AR73" i="24040"/>
  <c r="AN73" i="24040"/>
  <c r="AF73" i="24040"/>
  <c r="X73" i="24040"/>
  <c r="V73" i="24040"/>
  <c r="P73" i="24040"/>
  <c r="F73" i="24040"/>
  <c r="EC68" i="24040"/>
  <c r="DY68" i="24040"/>
  <c r="DS68" i="24040"/>
  <c r="DQ68" i="24040"/>
  <c r="DM68" i="24040"/>
  <c r="DI68" i="24040"/>
  <c r="DE68" i="24040"/>
  <c r="DC68" i="24040"/>
  <c r="CY68" i="24040"/>
  <c r="CW68" i="24040"/>
  <c r="CS68" i="24040"/>
  <c r="CM68" i="24040"/>
  <c r="CI68" i="24040"/>
  <c r="CG68" i="24040"/>
  <c r="CA68" i="24040"/>
  <c r="BY68" i="24040"/>
  <c r="BU68" i="24040"/>
  <c r="BS68" i="24040"/>
  <c r="BQ68" i="24040"/>
  <c r="BE68" i="24040"/>
  <c r="AQ68" i="24040"/>
  <c r="AO68" i="24040"/>
  <c r="AK68" i="24040"/>
  <c r="AA68" i="24040"/>
  <c r="Q68" i="24040"/>
  <c r="O68" i="24040"/>
  <c r="K68" i="24040"/>
  <c r="E68" i="24040"/>
  <c r="C68" i="24040"/>
  <c r="FM68" i="24040"/>
  <c r="FK68" i="24040"/>
  <c r="FE68" i="24040"/>
  <c r="EW68" i="24040"/>
  <c r="DT89" i="23917"/>
  <c r="DP89" i="23917"/>
  <c r="BN78" i="24040"/>
  <c r="BJ78" i="24040"/>
  <c r="AX78" i="24040"/>
  <c r="N78" i="24040"/>
  <c r="F78" i="24040"/>
  <c r="FS92" i="24040"/>
  <c r="FI92" i="24040"/>
  <c r="FA92" i="24040"/>
  <c r="ES92" i="24040"/>
  <c r="EC92" i="24040"/>
  <c r="DY92" i="24040"/>
  <c r="DU92" i="24040"/>
  <c r="DQ92" i="24040"/>
  <c r="DM92" i="24040"/>
  <c r="DI92" i="24040"/>
  <c r="DE92" i="24040"/>
  <c r="DA92" i="24040"/>
  <c r="CW92" i="24040"/>
  <c r="CS92" i="24040"/>
  <c r="CO92" i="24040"/>
  <c r="CK92" i="24040"/>
  <c r="CG92" i="24040"/>
  <c r="CC92" i="24040"/>
  <c r="BY92" i="24040"/>
  <c r="BU92" i="24040"/>
  <c r="BQ92" i="24040"/>
  <c r="BM92" i="24040"/>
  <c r="BI92" i="24040"/>
  <c r="BE92" i="24040"/>
  <c r="BA92" i="24040"/>
  <c r="AW92" i="24040"/>
  <c r="AS92" i="24040"/>
  <c r="AO92" i="24040"/>
  <c r="AK92" i="24040"/>
  <c r="AG92" i="24040"/>
  <c r="AC92" i="24040"/>
  <c r="Y92" i="24040"/>
  <c r="U92" i="24040"/>
  <c r="Q92" i="24040"/>
  <c r="M92" i="24040"/>
  <c r="I92" i="24040"/>
  <c r="C92" i="24040"/>
  <c r="DY64" i="24040"/>
  <c r="DU64" i="24040"/>
  <c r="DQ64" i="24040"/>
  <c r="DM64" i="24040"/>
  <c r="DI64" i="24040"/>
  <c r="DE64" i="24040"/>
  <c r="DA64" i="24040"/>
  <c r="CW64" i="24040"/>
  <c r="CQ64" i="24040"/>
  <c r="CM64" i="24040"/>
  <c r="CI64" i="24040"/>
  <c r="CE64" i="24040"/>
  <c r="CA64" i="24040"/>
  <c r="BW64" i="24040"/>
  <c r="BS64" i="24040"/>
  <c r="BO64" i="24040"/>
  <c r="BK64" i="24040"/>
  <c r="BG64" i="24040"/>
  <c r="BC64" i="24040"/>
  <c r="AY64" i="24040"/>
  <c r="AU64" i="24040"/>
  <c r="AQ64" i="24040"/>
  <c r="AM64" i="24040"/>
  <c r="AI64" i="24040"/>
  <c r="AE64" i="24040"/>
  <c r="AA64" i="24040"/>
  <c r="W64" i="24040"/>
  <c r="Q64" i="24040"/>
  <c r="CU64" i="24040"/>
  <c r="CS64" i="24040"/>
  <c r="X34" i="24066"/>
  <c r="V34" i="24066"/>
  <c r="E34" i="24066"/>
  <c r="D34" i="24066"/>
  <c r="C34" i="24066"/>
  <c r="B34" i="24066"/>
  <c r="FO51" i="24040"/>
  <c r="FG51" i="24040"/>
  <c r="EY51" i="24040"/>
  <c r="ES51" i="24040"/>
  <c r="EA51" i="24040"/>
  <c r="DQ51" i="24040"/>
  <c r="DM51" i="24040"/>
  <c r="DI51" i="24040"/>
  <c r="DE51" i="24040"/>
  <c r="DA51" i="24040"/>
  <c r="CW51" i="24040"/>
  <c r="CS51" i="24040"/>
  <c r="CO51" i="24040"/>
  <c r="CK51" i="24040"/>
  <c r="CG51" i="24040"/>
  <c r="CC51" i="24040"/>
  <c r="BY51" i="24040"/>
  <c r="BU51" i="24040"/>
  <c r="BQ51" i="24040"/>
  <c r="BM51" i="24040"/>
  <c r="BI51" i="24040"/>
  <c r="BE51" i="24040"/>
  <c r="BA51" i="24040"/>
  <c r="AW51" i="24040"/>
  <c r="AS51" i="24040"/>
  <c r="AO51" i="24040"/>
  <c r="AK51" i="24040"/>
  <c r="AG51" i="24040"/>
  <c r="AC51" i="24040"/>
  <c r="Y51" i="24040"/>
  <c r="U51" i="24040"/>
  <c r="Q51" i="24040"/>
  <c r="M51" i="24040"/>
  <c r="G51" i="24040"/>
  <c r="C51" i="24040"/>
  <c r="FY38" i="24040"/>
  <c r="FK38" i="24040"/>
  <c r="FE38" i="24040"/>
  <c r="FU38" i="24040"/>
  <c r="CO37" i="24040"/>
  <c r="BK37" i="24040"/>
  <c r="BI37" i="24040"/>
  <c r="BG37" i="24040"/>
  <c r="BE37" i="24040"/>
  <c r="BC37" i="24040"/>
  <c r="BA37" i="24040"/>
  <c r="AY37" i="24040"/>
  <c r="AW37" i="24040"/>
  <c r="AO37" i="24040"/>
  <c r="AC37" i="24040"/>
  <c r="W37" i="24040"/>
  <c r="U37" i="24040"/>
  <c r="S37" i="24040"/>
  <c r="Q37" i="24040"/>
  <c r="O37" i="24040"/>
  <c r="M37" i="24040"/>
  <c r="K37" i="24040"/>
  <c r="I37" i="24040"/>
  <c r="G37" i="24040"/>
  <c r="E37" i="24040"/>
  <c r="C37" i="24040"/>
  <c r="FU37" i="24040"/>
  <c r="FQ37" i="24040"/>
  <c r="EY37" i="24040"/>
  <c r="EC37" i="24040"/>
  <c r="DY37" i="24040"/>
  <c r="DU37" i="24040"/>
  <c r="DQ37" i="24040"/>
  <c r="DO37" i="24040"/>
  <c r="DM37" i="24040"/>
  <c r="DI37" i="24040"/>
  <c r="DE37" i="24040"/>
  <c r="DA37" i="24040"/>
  <c r="CS37" i="24040"/>
  <c r="CE37" i="24040"/>
  <c r="BO37" i="24040"/>
  <c r="AM37" i="24040"/>
  <c r="AG37" i="24040"/>
  <c r="AA37" i="24040"/>
  <c r="EF27" i="24040"/>
  <c r="EA26" i="24040"/>
  <c r="EA22" i="24040"/>
  <c r="DY23" i="24040"/>
  <c r="DW26" i="24040"/>
  <c r="DW22" i="24040"/>
  <c r="DU23" i="24040"/>
  <c r="DS26" i="24040"/>
  <c r="DS22" i="24040"/>
  <c r="DQ23" i="24040"/>
  <c r="DQ22" i="24040"/>
  <c r="DO26" i="24040"/>
  <c r="DO22" i="24040"/>
  <c r="DM26" i="24040"/>
  <c r="DM23" i="24040"/>
  <c r="DK26" i="24040"/>
  <c r="DK23" i="24040"/>
  <c r="DK22" i="24040"/>
  <c r="DI23" i="24040"/>
  <c r="DI22" i="24040"/>
  <c r="DG26" i="24040"/>
  <c r="DG22" i="24040"/>
  <c r="DE26" i="24040"/>
  <c r="DE23" i="24040"/>
  <c r="DC26" i="24040"/>
  <c r="DC22" i="24040"/>
  <c r="DA23" i="24040"/>
  <c r="CY26" i="24040"/>
  <c r="CY22" i="24040"/>
  <c r="CW23" i="24040"/>
  <c r="CU26" i="24040"/>
  <c r="CU22" i="24040"/>
  <c r="CQ26" i="24040"/>
  <c r="CQ22" i="24040"/>
  <c r="CO23" i="24040"/>
  <c r="CM26" i="24040"/>
  <c r="CM22" i="24040"/>
  <c r="CI26" i="24040"/>
  <c r="CG23" i="24040"/>
  <c r="CE26" i="24040"/>
  <c r="CE22" i="24040"/>
  <c r="CC23" i="24040"/>
  <c r="CA26" i="24040"/>
  <c r="CA22" i="24040"/>
  <c r="BY23" i="24040"/>
  <c r="BW26" i="24040"/>
  <c r="BW22" i="24040"/>
  <c r="BU23" i="24040"/>
  <c r="BS26" i="24040"/>
  <c r="BS22" i="24040"/>
  <c r="BQ23" i="24040"/>
  <c r="BO26" i="24040"/>
  <c r="BO22" i="24040"/>
  <c r="BM22" i="24040"/>
  <c r="BK23" i="24040"/>
  <c r="BI26" i="24040"/>
  <c r="BI22" i="24040"/>
  <c r="BG23" i="24040"/>
  <c r="BM26" i="24040"/>
  <c r="BA26" i="24040"/>
  <c r="BA22" i="24040"/>
  <c r="AY23" i="24040"/>
  <c r="AW26" i="24040"/>
  <c r="AW22" i="24040"/>
  <c r="AU23" i="24040"/>
  <c r="AS26" i="24040"/>
  <c r="AS22" i="24040"/>
  <c r="AQ23" i="24040"/>
  <c r="AO26" i="24040"/>
  <c r="AO22" i="24040"/>
  <c r="AM23" i="24040"/>
  <c r="AK26" i="24040"/>
  <c r="AK23" i="24040"/>
  <c r="AI26" i="24040"/>
  <c r="AI22" i="24040"/>
  <c r="AG23" i="24040"/>
  <c r="AE26" i="24040"/>
  <c r="AE22" i="24040"/>
  <c r="AC22" i="24040"/>
  <c r="AA23" i="24040"/>
  <c r="Y26" i="24040"/>
  <c r="Y22" i="24040"/>
  <c r="W23" i="24040"/>
  <c r="U26" i="24040"/>
  <c r="U23" i="24040"/>
  <c r="S26" i="24040"/>
  <c r="S22" i="24040"/>
  <c r="Q23" i="24040"/>
  <c r="O26" i="24040"/>
  <c r="M26" i="24040"/>
  <c r="M23" i="24040"/>
  <c r="K26" i="24040"/>
  <c r="K22" i="24040"/>
  <c r="I23" i="24040"/>
  <c r="G26" i="24040"/>
  <c r="E22" i="24040"/>
  <c r="C23" i="24040"/>
  <c r="EB28" i="23917"/>
  <c r="BL28" i="23917"/>
  <c r="AJ28" i="23917"/>
  <c r="AB28" i="23917"/>
  <c r="T28" i="23917"/>
  <c r="L28" i="23917"/>
  <c r="FW26" i="24040"/>
  <c r="FS26" i="24040"/>
  <c r="FO26" i="24040"/>
  <c r="FK26" i="24040"/>
  <c r="FG26" i="24040"/>
  <c r="FC26" i="24040"/>
  <c r="EY26" i="24040"/>
  <c r="EU26" i="24040"/>
  <c r="GG28" i="23917"/>
  <c r="GC28" i="23917"/>
  <c r="EJ27" i="24040"/>
  <c r="EC26" i="24040"/>
  <c r="EH28" i="23917"/>
  <c r="EC28" i="23917"/>
  <c r="CL28" i="23917"/>
  <c r="CK28" i="23917"/>
  <c r="CJ28" i="23917"/>
  <c r="GF23" i="24040"/>
  <c r="FW23" i="24040"/>
  <c r="FI23" i="24040"/>
  <c r="FE23" i="24040"/>
  <c r="FA23" i="24040"/>
  <c r="EW23" i="24040"/>
  <c r="ES23" i="24040"/>
  <c r="ED23" i="24040"/>
  <c r="CK23" i="24040"/>
  <c r="CI23" i="24040"/>
  <c r="BE22" i="24040"/>
  <c r="BC22" i="24040"/>
  <c r="CI22" i="24040"/>
  <c r="GH23" i="24040"/>
  <c r="FS22" i="24040"/>
  <c r="FQ22" i="24040"/>
  <c r="FK22" i="24040"/>
  <c r="FI22" i="24040"/>
  <c r="FC22" i="24040"/>
  <c r="FA22" i="24040"/>
  <c r="EU22" i="24040"/>
  <c r="ES22" i="24040"/>
  <c r="EF22" i="24040"/>
  <c r="EA240" i="24040"/>
  <c r="DY240" i="24040"/>
  <c r="DW240" i="24040"/>
  <c r="DU240" i="24040"/>
  <c r="DS240" i="24040"/>
  <c r="DQ240" i="24040"/>
  <c r="DO240" i="24040"/>
  <c r="DM240" i="24040"/>
  <c r="DK240" i="24040"/>
  <c r="DI240" i="24040"/>
  <c r="DG240" i="24040"/>
  <c r="DE240" i="24040"/>
  <c r="DC240" i="24040"/>
  <c r="DA240" i="24040"/>
  <c r="CY240" i="24040"/>
  <c r="CW240" i="24040"/>
  <c r="CU240" i="24040"/>
  <c r="CS240" i="24040"/>
  <c r="CQ240" i="24040"/>
  <c r="CO240" i="24040"/>
  <c r="CM240" i="24040"/>
  <c r="CK240" i="24040"/>
  <c r="CI240" i="24040"/>
  <c r="CG240" i="24040"/>
  <c r="CE240" i="24040"/>
  <c r="CC240" i="24040"/>
  <c r="CA240" i="24040"/>
  <c r="BY240" i="24040"/>
  <c r="BW240" i="24040"/>
  <c r="BU240" i="24040"/>
  <c r="BS240" i="24040"/>
  <c r="BQ240" i="24040"/>
  <c r="BO240" i="24040"/>
  <c r="BM240" i="24040"/>
  <c r="BK240" i="24040"/>
  <c r="BI240" i="24040"/>
  <c r="BG240" i="24040"/>
  <c r="BE240" i="24040"/>
  <c r="BC240" i="24040"/>
  <c r="BA240" i="24040"/>
  <c r="AY240" i="24040"/>
  <c r="AW240" i="24040"/>
  <c r="AU240" i="24040"/>
  <c r="AS240" i="24040"/>
  <c r="AQ240" i="24040"/>
  <c r="AO240" i="24040"/>
  <c r="AM240" i="24040"/>
  <c r="AK240" i="24040"/>
  <c r="AI240" i="24040"/>
  <c r="AG240" i="24040"/>
  <c r="AE240" i="24040"/>
  <c r="AC240" i="24040"/>
  <c r="AA240" i="24040"/>
  <c r="Y240" i="24040"/>
  <c r="W240" i="24040"/>
  <c r="U240" i="24040"/>
  <c r="S240" i="24040"/>
  <c r="Q240" i="24040"/>
  <c r="O240" i="24040"/>
  <c r="M240" i="24040"/>
  <c r="K240" i="24040"/>
  <c r="I240" i="24040"/>
  <c r="G240" i="24040"/>
  <c r="E240" i="24040"/>
  <c r="C240" i="24040"/>
  <c r="FW240" i="24040"/>
  <c r="FS240" i="24040"/>
  <c r="FQ240" i="24040"/>
  <c r="FO240" i="24040"/>
  <c r="FK240" i="24040"/>
  <c r="FI240" i="24040"/>
  <c r="FG240" i="24040"/>
  <c r="FC240" i="24040"/>
  <c r="FA240" i="24040"/>
  <c r="EY240" i="24040"/>
  <c r="EU240" i="24040"/>
  <c r="ET240" i="24040"/>
  <c r="EQ240" i="24040"/>
  <c r="EE240" i="24040"/>
  <c r="EC240" i="24040"/>
  <c r="FO28" i="23917"/>
  <c r="FM28" i="23917"/>
  <c r="GA28" i="23917"/>
  <c r="FW28" i="23917"/>
  <c r="FG28" i="23917"/>
  <c r="FC28" i="23917"/>
  <c r="EY28" i="23917"/>
  <c r="EU28" i="23917"/>
  <c r="EH152" i="24040"/>
  <c r="P6" i="24066"/>
  <c r="O6" i="24066"/>
  <c r="M6" i="24066"/>
  <c r="J6" i="24066"/>
  <c r="H6" i="24066"/>
  <c r="G6" i="24066"/>
  <c r="E6" i="24066"/>
  <c r="B6" i="24066"/>
  <c r="Q8" i="24066"/>
  <c r="P8" i="24066"/>
  <c r="O8" i="24066"/>
  <c r="N8" i="24066"/>
  <c r="M8" i="24066"/>
  <c r="L8" i="24066"/>
  <c r="K8" i="24066"/>
  <c r="J8" i="24066"/>
  <c r="I8" i="24066"/>
  <c r="H8" i="24066"/>
  <c r="G8" i="24066"/>
  <c r="F8" i="24066"/>
  <c r="E8" i="24066"/>
  <c r="D8" i="24066"/>
  <c r="C8" i="24066"/>
  <c r="B8" i="24066"/>
  <c r="EX182" i="23916" l="1"/>
  <c r="EW183" i="23916"/>
  <c r="EX183" i="23916" s="1"/>
  <c r="EW186" i="23916"/>
  <c r="EW7" i="23916"/>
  <c r="GP182" i="23916"/>
  <c r="GT465" i="23916"/>
  <c r="GU465" i="23916" s="1"/>
  <c r="GT263" i="23916"/>
  <c r="GU263" i="23916" s="1"/>
  <c r="GU214" i="23916"/>
  <c r="GT250" i="23916"/>
  <c r="GU250" i="23916" s="1"/>
  <c r="EX289" i="23916"/>
  <c r="EW293" i="23916"/>
  <c r="GP237" i="23916"/>
  <c r="GQ236" i="23916"/>
  <c r="GS236" i="23916"/>
  <c r="GR238" i="23916"/>
  <c r="GQ238" i="23916"/>
  <c r="GV50" i="23916"/>
  <c r="GW50" i="23916" s="1"/>
  <c r="GV51" i="23916"/>
  <c r="GW48" i="23916"/>
  <c r="GR143" i="23916"/>
  <c r="GR79" i="23916"/>
  <c r="GS77" i="23916"/>
  <c r="GR466" i="23916"/>
  <c r="GS466" i="23916" s="1"/>
  <c r="GR283" i="23916"/>
  <c r="GR172" i="23916"/>
  <c r="GS172" i="23916" s="1"/>
  <c r="GS131" i="23916"/>
  <c r="GR159" i="23916"/>
  <c r="GS159" i="23916" s="1"/>
  <c r="GS220" i="23916"/>
  <c r="GR221" i="23916"/>
  <c r="GT220" i="23916"/>
  <c r="EQ455" i="23916"/>
  <c r="EQ383" i="23916"/>
  <c r="ER315" i="23916"/>
  <c r="ES340" i="23916"/>
  <c r="ET340" i="23916" s="1"/>
  <c r="ES315" i="23916"/>
  <c r="ES312" i="23916"/>
  <c r="ET309" i="23916"/>
  <c r="ES311" i="23916"/>
  <c r="ES337" i="23916"/>
  <c r="ET337" i="23916" s="1"/>
  <c r="ES338" i="23916"/>
  <c r="ES334" i="23916"/>
  <c r="ET334" i="23916" s="1"/>
  <c r="ES335" i="23916"/>
  <c r="ET335" i="23916" s="1"/>
  <c r="EX180" i="23916"/>
  <c r="GP180" i="23916"/>
  <c r="GQ180" i="23916" s="1"/>
  <c r="GQ286" i="23916"/>
  <c r="GR163" i="23916"/>
  <c r="GR117" i="23916"/>
  <c r="GS117" i="23916" s="1"/>
  <c r="GS100" i="23916"/>
  <c r="GR106" i="23916"/>
  <c r="EV295" i="23916"/>
  <c r="EQ314" i="23916"/>
  <c r="ER311" i="23916"/>
  <c r="EQ11" i="23916"/>
  <c r="GR138" i="23916"/>
  <c r="GS138" i="23916" s="1"/>
  <c r="GR67" i="23916"/>
  <c r="GT66" i="23916"/>
  <c r="GS66" i="23916"/>
  <c r="GV207" i="23916"/>
  <c r="GT478" i="23916"/>
  <c r="GT83" i="23916"/>
  <c r="GU83" i="23916" s="1"/>
  <c r="GU82" i="23916"/>
  <c r="GV82" i="23916"/>
  <c r="ES336" i="23916"/>
  <c r="ET336" i="23916" s="1"/>
  <c r="EW271" i="23916"/>
  <c r="EW260" i="23916"/>
  <c r="EX260" i="23916" s="1"/>
  <c r="EX259" i="23916"/>
  <c r="GR256" i="23916"/>
  <c r="GQ256" i="23916"/>
  <c r="EU452" i="23916"/>
  <c r="EU305" i="23916"/>
  <c r="EV277" i="23916"/>
  <c r="EV278" i="23916" s="1"/>
  <c r="EU278" i="23916"/>
  <c r="GU224" i="23916"/>
  <c r="GV224" i="23916"/>
  <c r="GV84" i="23916"/>
  <c r="GU84" i="23916"/>
  <c r="GT59" i="23916"/>
  <c r="GU52" i="23916"/>
  <c r="GW60" i="23916"/>
  <c r="GX60" i="23916"/>
  <c r="EQ339" i="23916"/>
  <c r="ER339" i="23916" s="1"/>
  <c r="ER338" i="23916"/>
  <c r="EQ296" i="23916"/>
  <c r="ER312" i="23916"/>
  <c r="EQ12" i="23916"/>
  <c r="GW215" i="23916"/>
  <c r="GX215" i="23916"/>
  <c r="GP260" i="23916"/>
  <c r="GQ260" i="23916" s="1"/>
  <c r="GQ259" i="23916"/>
  <c r="GP293" i="23916"/>
  <c r="GQ293" i="23916" s="1"/>
  <c r="GQ289" i="23916"/>
  <c r="GV330" i="23916"/>
  <c r="GU330" i="23916"/>
  <c r="EV8" i="23916"/>
  <c r="EU10" i="23916"/>
  <c r="GP239" i="23916"/>
  <c r="GQ239" i="23916" s="1"/>
  <c r="GP240" i="23916"/>
  <c r="GQ240" i="23916" s="1"/>
  <c r="GQ233" i="23916"/>
  <c r="GR144" i="23916"/>
  <c r="GS78" i="23916"/>
  <c r="GV70" i="23916"/>
  <c r="GU70" i="23916"/>
  <c r="EX268" i="23916"/>
  <c r="GP268" i="23916"/>
  <c r="GQ268" i="23916" s="1"/>
  <c r="GC158" i="23917"/>
  <c r="ER240" i="24040"/>
  <c r="AC279" i="24040"/>
  <c r="BI279" i="24040"/>
  <c r="CO279" i="24040"/>
  <c r="FT89" i="24040"/>
  <c r="EX172" i="24040"/>
  <c r="CY174" i="24040"/>
  <c r="DO174" i="24040"/>
  <c r="CN207" i="24040"/>
  <c r="DH222" i="23917"/>
  <c r="Y211" i="24040"/>
  <c r="AO211" i="24040"/>
  <c r="BE211" i="24040"/>
  <c r="BU211" i="24040"/>
  <c r="BY302" i="23917"/>
  <c r="CO302" i="23917"/>
  <c r="M28" i="23917"/>
  <c r="U28" i="23917"/>
  <c r="N73" i="24040"/>
  <c r="AR72" i="24040"/>
  <c r="AR83" i="23917"/>
  <c r="AS72" i="24040"/>
  <c r="BA72" i="24040"/>
  <c r="AL74" i="24040"/>
  <c r="AU74" i="24040"/>
  <c r="EE28" i="23917"/>
  <c r="AK28" i="23917"/>
  <c r="AD73" i="24040"/>
  <c r="BV70" i="24040"/>
  <c r="BZ70" i="24040"/>
  <c r="CK70" i="24040"/>
  <c r="CK81" i="23917"/>
  <c r="J71" i="24040"/>
  <c r="J82" i="23917"/>
  <c r="N71" i="24040"/>
  <c r="N82" i="23917"/>
  <c r="L72" i="24040"/>
  <c r="M72" i="24040"/>
  <c r="L83" i="23917"/>
  <c r="U72" i="24040"/>
  <c r="CL72" i="24040"/>
  <c r="CL83" i="23917"/>
  <c r="CP72" i="24040"/>
  <c r="CP83" i="23917"/>
  <c r="DD72" i="24040"/>
  <c r="DE72" i="24040"/>
  <c r="DD83" i="23917"/>
  <c r="F74" i="24040"/>
  <c r="G74" i="24040"/>
  <c r="O74" i="24040"/>
  <c r="BR74" i="24040"/>
  <c r="BS74" i="24040"/>
  <c r="BA70" i="24040"/>
  <c r="BA81" i="23917"/>
  <c r="BI70" i="24040"/>
  <c r="BI81" i="23917"/>
  <c r="BQ70" i="24040"/>
  <c r="BQ81" i="23917"/>
  <c r="CW70" i="24040"/>
  <c r="CW81" i="23917"/>
  <c r="AB72" i="24040"/>
  <c r="AC72" i="24040"/>
  <c r="BH72" i="24040"/>
  <c r="BH83" i="23917"/>
  <c r="BI72" i="24040"/>
  <c r="DL72" i="24040"/>
  <c r="DL83" i="23917"/>
  <c r="DM72" i="24040"/>
  <c r="V74" i="24040"/>
  <c r="W74" i="24040"/>
  <c r="BB74" i="24040"/>
  <c r="BC74" i="24040"/>
  <c r="CL74" i="24040"/>
  <c r="CM74" i="24040"/>
  <c r="BE81" i="23917"/>
  <c r="BU81" i="23917"/>
  <c r="CC81" i="23917"/>
  <c r="AF82" i="23917"/>
  <c r="AT82" i="23917"/>
  <c r="BJ82" i="23917"/>
  <c r="CR82" i="23917"/>
  <c r="DB82" i="23917"/>
  <c r="AZ83" i="23917"/>
  <c r="BP83" i="23917"/>
  <c r="CJ83" i="23917"/>
  <c r="DZ85" i="23917"/>
  <c r="FB125" i="24040"/>
  <c r="FB137" i="23917"/>
  <c r="AM127" i="24040"/>
  <c r="AM139" i="23917"/>
  <c r="AY127" i="24040"/>
  <c r="AY139" i="23917"/>
  <c r="BC127" i="24040"/>
  <c r="BC139" i="23917"/>
  <c r="BS127" i="24040"/>
  <c r="BS139" i="23917"/>
  <c r="BW127" i="24040"/>
  <c r="BW139" i="23917"/>
  <c r="CA127" i="24040"/>
  <c r="CA139" i="23917"/>
  <c r="CY127" i="24040"/>
  <c r="CY139" i="23917"/>
  <c r="DO127" i="24040"/>
  <c r="DO139" i="23917"/>
  <c r="EK106" i="24040"/>
  <c r="EK118" i="23917"/>
  <c r="FF105" i="24040"/>
  <c r="FF117" i="23917"/>
  <c r="FN105" i="24040"/>
  <c r="FN117" i="23917"/>
  <c r="FV105" i="24040"/>
  <c r="FV117" i="23917"/>
  <c r="FM131" i="24040"/>
  <c r="FM143" i="23917"/>
  <c r="AQ107" i="24040"/>
  <c r="AQ119" i="23917"/>
  <c r="BW107" i="24040"/>
  <c r="BW119" i="23917"/>
  <c r="EU112" i="24040"/>
  <c r="EU124" i="23917"/>
  <c r="EY146" i="24040"/>
  <c r="EY159" i="23917"/>
  <c r="FG146" i="24040"/>
  <c r="FG159" i="23917"/>
  <c r="FS146" i="24040"/>
  <c r="FS159" i="23917"/>
  <c r="C112" i="24040"/>
  <c r="C124" i="23917"/>
  <c r="O112" i="24040"/>
  <c r="O124" i="23917"/>
  <c r="AE112" i="24040"/>
  <c r="AE124" i="23917"/>
  <c r="C145" i="24040"/>
  <c r="C158" i="23917"/>
  <c r="S145" i="24040"/>
  <c r="S158" i="23917"/>
  <c r="AI145" i="24040"/>
  <c r="AI158" i="23917"/>
  <c r="AY145" i="24040"/>
  <c r="AY158" i="23917"/>
  <c r="BO145" i="24040"/>
  <c r="BO158" i="23917"/>
  <c r="AE146" i="24040"/>
  <c r="AE159" i="23917"/>
  <c r="CA146" i="24040"/>
  <c r="CA159" i="23917"/>
  <c r="CQ146" i="24040"/>
  <c r="CQ159" i="23917"/>
  <c r="J152" i="24040"/>
  <c r="J165" i="23917"/>
  <c r="Z152" i="24040"/>
  <c r="Z165" i="23917"/>
  <c r="AP152" i="24040"/>
  <c r="AP165" i="23917"/>
  <c r="BF152" i="24040"/>
  <c r="BF165" i="23917"/>
  <c r="BV152" i="24040"/>
  <c r="BV165" i="23917"/>
  <c r="CL152" i="24040"/>
  <c r="CL165" i="23917"/>
  <c r="DB152" i="24040"/>
  <c r="DB165" i="23917"/>
  <c r="K153" i="24040"/>
  <c r="K166" i="23917"/>
  <c r="AA153" i="24040"/>
  <c r="AA166" i="23917"/>
  <c r="AQ153" i="24040"/>
  <c r="AQ166" i="23917"/>
  <c r="BG153" i="24040"/>
  <c r="BG166" i="23917"/>
  <c r="GH157" i="24040"/>
  <c r="GH170" i="23917"/>
  <c r="E157" i="24040"/>
  <c r="E170" i="23917"/>
  <c r="EG90" i="24040"/>
  <c r="EG101" i="23917"/>
  <c r="FH89" i="24040"/>
  <c r="FH100" i="23917"/>
  <c r="FT100" i="23917"/>
  <c r="FX89" i="24040"/>
  <c r="FX100" i="23917"/>
  <c r="EX186" i="23917"/>
  <c r="CI174" i="24040"/>
  <c r="CI188" i="23917"/>
  <c r="CT205" i="24040"/>
  <c r="CT220" i="23917"/>
  <c r="CY188" i="23917"/>
  <c r="DG174" i="24040"/>
  <c r="DG188" i="23917"/>
  <c r="DJ205" i="24040"/>
  <c r="DJ220" i="23917"/>
  <c r="DO188" i="23917"/>
  <c r="FF177" i="24040"/>
  <c r="FF191" i="23917"/>
  <c r="CN222" i="23917"/>
  <c r="CV207" i="24040"/>
  <c r="CV222" i="23917"/>
  <c r="DH207" i="24040"/>
  <c r="CN212" i="24040"/>
  <c r="CN227" i="23917"/>
  <c r="EK253" i="24040"/>
  <c r="EK269" i="23917"/>
  <c r="G234" i="24040"/>
  <c r="G250" i="23917"/>
  <c r="AS127" i="24040"/>
  <c r="AS139" i="23917"/>
  <c r="BI127" i="24040"/>
  <c r="BI139" i="23917"/>
  <c r="BM127" i="24040"/>
  <c r="BM139" i="23917"/>
  <c r="CG127" i="24040"/>
  <c r="CG139" i="23917"/>
  <c r="CK127" i="24040"/>
  <c r="CK139" i="23917"/>
  <c r="CS127" i="24040"/>
  <c r="CS139" i="23917"/>
  <c r="DE127" i="24040"/>
  <c r="DE139" i="23917"/>
  <c r="DI127" i="24040"/>
  <c r="DI139" i="23917"/>
  <c r="EY127" i="24040"/>
  <c r="EY139" i="23917"/>
  <c r="L122" i="24040"/>
  <c r="L134" i="23917"/>
  <c r="AB122" i="24040"/>
  <c r="AB134" i="23917"/>
  <c r="AJ122" i="24040"/>
  <c r="AJ134" i="23917"/>
  <c r="AV122" i="24040"/>
  <c r="AV134" i="23917"/>
  <c r="BH122" i="24040"/>
  <c r="BH134" i="23917"/>
  <c r="BP122" i="24040"/>
  <c r="BP134" i="23917"/>
  <c r="CB122" i="24040"/>
  <c r="CB134" i="23917"/>
  <c r="CN122" i="24040"/>
  <c r="CN134" i="23917"/>
  <c r="CV122" i="24040"/>
  <c r="CV134" i="23917"/>
  <c r="DH122" i="24040"/>
  <c r="DH134" i="23917"/>
  <c r="ET104" i="24040"/>
  <c r="ET116" i="23917"/>
  <c r="FB104" i="24040"/>
  <c r="FB116" i="23917"/>
  <c r="FR104" i="24040"/>
  <c r="FR116" i="23917"/>
  <c r="EV106" i="24040"/>
  <c r="EV118" i="23917"/>
  <c r="FL106" i="24040"/>
  <c r="FL118" i="23917"/>
  <c r="ET105" i="24040"/>
  <c r="ET117" i="23917"/>
  <c r="FB105" i="24040"/>
  <c r="FB117" i="23917"/>
  <c r="AG131" i="24040"/>
  <c r="AG143" i="23917"/>
  <c r="CS131" i="24040"/>
  <c r="CS143" i="23917"/>
  <c r="O107" i="24040"/>
  <c r="O119" i="23917"/>
  <c r="AI107" i="24040"/>
  <c r="AI119" i="23917"/>
  <c r="W112" i="24040"/>
  <c r="W124" i="23917"/>
  <c r="BC112" i="24040"/>
  <c r="BC124" i="23917"/>
  <c r="BS112" i="24040"/>
  <c r="BS124" i="23917"/>
  <c r="CY112" i="24040"/>
  <c r="CY124" i="23917"/>
  <c r="K145" i="24040"/>
  <c r="K158" i="23917"/>
  <c r="AA145" i="24040"/>
  <c r="AA158" i="23917"/>
  <c r="AQ145" i="24040"/>
  <c r="AQ158" i="23917"/>
  <c r="BG145" i="24040"/>
  <c r="BG158" i="23917"/>
  <c r="BW145" i="24040"/>
  <c r="BW158" i="23917"/>
  <c r="G146" i="24040"/>
  <c r="G159" i="23917"/>
  <c r="BC146" i="24040"/>
  <c r="BC159" i="23917"/>
  <c r="CI146" i="24040"/>
  <c r="CI159" i="23917"/>
  <c r="CY146" i="24040"/>
  <c r="CY159" i="23917"/>
  <c r="ES153" i="24040"/>
  <c r="ES166" i="23917"/>
  <c r="FI153" i="24040"/>
  <c r="FI166" i="23917"/>
  <c r="C151" i="24040"/>
  <c r="C164" i="23917"/>
  <c r="S151" i="24040"/>
  <c r="S164" i="23917"/>
  <c r="AI151" i="24040"/>
  <c r="AI164" i="23917"/>
  <c r="AY151" i="24040"/>
  <c r="AY164" i="23917"/>
  <c r="BO151" i="24040"/>
  <c r="BO164" i="23917"/>
  <c r="CE151" i="24040"/>
  <c r="CE164" i="23917"/>
  <c r="CU151" i="24040"/>
  <c r="CU164" i="23917"/>
  <c r="DK151" i="24040"/>
  <c r="DK164" i="23917"/>
  <c r="GE152" i="24040"/>
  <c r="GE165" i="23917"/>
  <c r="S153" i="24040"/>
  <c r="S166" i="23917"/>
  <c r="AI153" i="24040"/>
  <c r="AI166" i="23917"/>
  <c r="AY153" i="24040"/>
  <c r="AY166" i="23917"/>
  <c r="BO153" i="24040"/>
  <c r="BO166" i="23917"/>
  <c r="DK153" i="24040"/>
  <c r="DK166" i="23917"/>
  <c r="EE89" i="24040"/>
  <c r="EE100" i="23917"/>
  <c r="EX89" i="24040"/>
  <c r="EX100" i="23917"/>
  <c r="FB89" i="24040"/>
  <c r="FB100" i="23917"/>
  <c r="FN89" i="24040"/>
  <c r="FN100" i="23917"/>
  <c r="ER172" i="24040"/>
  <c r="ER186" i="23917"/>
  <c r="FD172" i="24040"/>
  <c r="FD186" i="23917"/>
  <c r="FH172" i="24040"/>
  <c r="FH186" i="23917"/>
  <c r="CO174" i="24040"/>
  <c r="CO188" i="23917"/>
  <c r="DA174" i="24040"/>
  <c r="DA188" i="23917"/>
  <c r="DM174" i="24040"/>
  <c r="DM188" i="23917"/>
  <c r="ER177" i="24040"/>
  <c r="ER191" i="23917"/>
  <c r="EV177" i="24040"/>
  <c r="EV191" i="23917"/>
  <c r="EZ177" i="24040"/>
  <c r="EZ191" i="23917"/>
  <c r="FL177" i="24040"/>
  <c r="FL191" i="23917"/>
  <c r="FT177" i="24040"/>
  <c r="FT191" i="23917"/>
  <c r="EX180" i="24040"/>
  <c r="EX194" i="23917"/>
  <c r="FF180" i="24040"/>
  <c r="FF194" i="23917"/>
  <c r="ER210" i="24040"/>
  <c r="ER225" i="23917"/>
  <c r="B212" i="24040"/>
  <c r="B227" i="23917"/>
  <c r="AM254" i="24040"/>
  <c r="AM270" i="23917"/>
  <c r="CI254" i="24040"/>
  <c r="CI270" i="23917"/>
  <c r="EZ248" i="24040"/>
  <c r="EZ264" i="23917"/>
  <c r="C4" i="24040"/>
  <c r="C4" i="23917"/>
  <c r="E4" i="24040"/>
  <c r="E4" i="23917"/>
  <c r="I4" i="24040"/>
  <c r="I4" i="23917"/>
  <c r="M4" i="24040"/>
  <c r="M4" i="23917"/>
  <c r="O4" i="24040"/>
  <c r="O4" i="23917"/>
  <c r="S4" i="24040"/>
  <c r="S202" i="24040" s="1"/>
  <c r="S4" i="23917"/>
  <c r="U4" i="24040"/>
  <c r="U4" i="23917"/>
  <c r="Y4" i="24040"/>
  <c r="Y4" i="23917"/>
  <c r="AA4" i="24040"/>
  <c r="AA4" i="23917"/>
  <c r="AE4" i="24040"/>
  <c r="AE228" i="24040" s="1"/>
  <c r="AE4" i="23917"/>
  <c r="AI4" i="24040"/>
  <c r="AI4" i="23917"/>
  <c r="AK4" i="24040"/>
  <c r="AK4" i="23917"/>
  <c r="AO4" i="24040"/>
  <c r="AO4" i="23917"/>
  <c r="AQ4" i="24040"/>
  <c r="AQ4" i="23917"/>
  <c r="AU4" i="24040"/>
  <c r="AU4" i="23917"/>
  <c r="AY4" i="24040"/>
  <c r="AY4" i="23917"/>
  <c r="BA4" i="24040"/>
  <c r="BA4" i="23917"/>
  <c r="BE4" i="24040"/>
  <c r="BE202" i="24040" s="1"/>
  <c r="BE4" i="23917"/>
  <c r="BG4" i="24040"/>
  <c r="BG4" i="23917"/>
  <c r="BK4" i="24040"/>
  <c r="BK228" i="24040" s="1"/>
  <c r="BK4" i="23917"/>
  <c r="BM4" i="24040"/>
  <c r="BM4" i="23917"/>
  <c r="BQ4" i="24040"/>
  <c r="BQ4" i="23917"/>
  <c r="BS4" i="24040"/>
  <c r="BS4" i="23917"/>
  <c r="BW4" i="24040"/>
  <c r="BW4" i="23917"/>
  <c r="CA4" i="24040"/>
  <c r="CA4" i="23917"/>
  <c r="CE4" i="24040"/>
  <c r="CE4" i="23917"/>
  <c r="CE181" i="23917" s="1"/>
  <c r="CG4" i="24040"/>
  <c r="CG4" i="23917"/>
  <c r="CK4" i="24040"/>
  <c r="CK202" i="24040" s="1"/>
  <c r="CK4" i="23917"/>
  <c r="CM4" i="24040"/>
  <c r="CM4" i="23917"/>
  <c r="CQ4" i="24040"/>
  <c r="CQ228" i="24040" s="1"/>
  <c r="CQ4" i="23917"/>
  <c r="CS4" i="24040"/>
  <c r="CS4" i="23917"/>
  <c r="CW4" i="24040"/>
  <c r="CW228" i="24040" s="1"/>
  <c r="CW4" i="23917"/>
  <c r="DI4" i="24040"/>
  <c r="DI4" i="23917"/>
  <c r="DM4" i="24040"/>
  <c r="DM228" i="24040" s="1"/>
  <c r="DM4" i="23917"/>
  <c r="DO4" i="24040"/>
  <c r="DO4" i="23917"/>
  <c r="DS4" i="24040"/>
  <c r="DS4" i="23917"/>
  <c r="DU4" i="24040"/>
  <c r="DU4" i="23917"/>
  <c r="DW4" i="24040"/>
  <c r="DW4" i="23917"/>
  <c r="DW181" i="23917" s="1"/>
  <c r="EA4" i="24040"/>
  <c r="EA4" i="23917"/>
  <c r="EC4" i="24040"/>
  <c r="EC228" i="24040" s="1"/>
  <c r="EC4" i="23917"/>
  <c r="EC181" i="23917" s="1"/>
  <c r="EG4" i="24040"/>
  <c r="EG4" i="23917"/>
  <c r="EI4" i="23917"/>
  <c r="EI4" i="24040"/>
  <c r="EM4" i="23917"/>
  <c r="EM4" i="24040"/>
  <c r="ET4" i="24040"/>
  <c r="ET168" i="24040" s="1"/>
  <c r="ET4" i="23917"/>
  <c r="EV4" i="24040"/>
  <c r="EV4" i="23917"/>
  <c r="EX4" i="24040"/>
  <c r="EX4" i="23917"/>
  <c r="FB4" i="24040"/>
  <c r="FB4" i="23917"/>
  <c r="FD4" i="24040"/>
  <c r="FD168" i="24040" s="1"/>
  <c r="FD4" i="23917"/>
  <c r="FH4" i="24040"/>
  <c r="FH4" i="23917"/>
  <c r="FL4" i="24040"/>
  <c r="FL4" i="23917"/>
  <c r="FN4" i="24040"/>
  <c r="FN4" i="23917"/>
  <c r="FR4" i="24040"/>
  <c r="FR228" i="24040" s="1"/>
  <c r="FR4" i="23917"/>
  <c r="FT4" i="24040"/>
  <c r="FT4" i="23917"/>
  <c r="FX4" i="24040"/>
  <c r="FX4" i="23917"/>
  <c r="FZ4" i="24040"/>
  <c r="FZ4" i="23917"/>
  <c r="GD4" i="24040"/>
  <c r="GD270" i="24040" s="1"/>
  <c r="GD4" i="23917"/>
  <c r="GF4" i="24040"/>
  <c r="GF4" i="23917"/>
  <c r="GJ4" i="24040"/>
  <c r="GJ4" i="23917"/>
  <c r="D6" i="24066"/>
  <c r="H7" i="24066" s="1"/>
  <c r="F6" i="24066"/>
  <c r="F7" i="24066" s="1"/>
  <c r="I6" i="24066"/>
  <c r="I7" i="24066" s="1"/>
  <c r="K6" i="24066"/>
  <c r="K7" i="24066" s="1"/>
  <c r="EC125" i="24040"/>
  <c r="EC137" i="23917"/>
  <c r="ED126" i="24040"/>
  <c r="ED138" i="23917"/>
  <c r="EF126" i="24040"/>
  <c r="EF138" i="23917"/>
  <c r="EH126" i="24040"/>
  <c r="EH138" i="23917"/>
  <c r="EQ125" i="24040"/>
  <c r="EQ137" i="23917"/>
  <c r="ES125" i="24040"/>
  <c r="ES137" i="23917"/>
  <c r="EU125" i="24040"/>
  <c r="EU137" i="23917"/>
  <c r="FC125" i="24040"/>
  <c r="FC137" i="23917"/>
  <c r="FI125" i="24040"/>
  <c r="FI137" i="23917"/>
  <c r="FK125" i="24040"/>
  <c r="FK137" i="23917"/>
  <c r="FQ125" i="24040"/>
  <c r="FQ137" i="23917"/>
  <c r="FS125" i="24040"/>
  <c r="FS137" i="23917"/>
  <c r="ES126" i="24040"/>
  <c r="ES138" i="23917"/>
  <c r="EU126" i="24040"/>
  <c r="EU138" i="23917"/>
  <c r="EY126" i="24040"/>
  <c r="EY138" i="23917"/>
  <c r="FC126" i="24040"/>
  <c r="FC138" i="23917"/>
  <c r="FI126" i="24040"/>
  <c r="FI138" i="23917"/>
  <c r="FK126" i="24040"/>
  <c r="FK138" i="23917"/>
  <c r="FS126" i="24040"/>
  <c r="FS138" i="23917"/>
  <c r="C125" i="24040"/>
  <c r="C137" i="23917"/>
  <c r="G125" i="24040"/>
  <c r="G137" i="23917"/>
  <c r="K125" i="24040"/>
  <c r="K137" i="23917"/>
  <c r="M125" i="24040"/>
  <c r="M137" i="23917"/>
  <c r="Q125" i="24040"/>
  <c r="Q137" i="23917"/>
  <c r="S125" i="24040"/>
  <c r="S137" i="23917"/>
  <c r="W125" i="24040"/>
  <c r="W137" i="23917"/>
  <c r="Y125" i="24040"/>
  <c r="Y137" i="23917"/>
  <c r="AC125" i="24040"/>
  <c r="AC137" i="23917"/>
  <c r="AE125" i="24040"/>
  <c r="AE137" i="23917"/>
  <c r="AI125" i="24040"/>
  <c r="AI137" i="23917"/>
  <c r="AM125" i="24040"/>
  <c r="AM137" i="23917"/>
  <c r="AO125" i="24040"/>
  <c r="AO137" i="23917"/>
  <c r="AS125" i="24040"/>
  <c r="AS137" i="23917"/>
  <c r="AU125" i="24040"/>
  <c r="AU137" i="23917"/>
  <c r="AY125" i="24040"/>
  <c r="AY137" i="23917"/>
  <c r="BA125" i="24040"/>
  <c r="BA137" i="23917"/>
  <c r="BE125" i="24040"/>
  <c r="BE137" i="23917"/>
  <c r="BG125" i="24040"/>
  <c r="BG137" i="23917"/>
  <c r="BK125" i="24040"/>
  <c r="BK137" i="23917"/>
  <c r="BM125" i="24040"/>
  <c r="BM137" i="23917"/>
  <c r="BQ125" i="24040"/>
  <c r="BQ137" i="23917"/>
  <c r="BS125" i="24040"/>
  <c r="BS137" i="23917"/>
  <c r="BW125" i="24040"/>
  <c r="BW137" i="23917"/>
  <c r="BY125" i="24040"/>
  <c r="BY137" i="23917"/>
  <c r="CC125" i="24040"/>
  <c r="CC137" i="23917"/>
  <c r="CE125" i="24040"/>
  <c r="CE137" i="23917"/>
  <c r="CI125" i="24040"/>
  <c r="CI137" i="23917"/>
  <c r="CM125" i="24040"/>
  <c r="CM137" i="23917"/>
  <c r="CO125" i="24040"/>
  <c r="CO137" i="23917"/>
  <c r="CS125" i="24040"/>
  <c r="CS137" i="23917"/>
  <c r="CU125" i="24040"/>
  <c r="CU137" i="23917"/>
  <c r="CY125" i="24040"/>
  <c r="CY137" i="23917"/>
  <c r="DA125" i="24040"/>
  <c r="DA137" i="23917"/>
  <c r="DE125" i="24040"/>
  <c r="DE137" i="23917"/>
  <c r="DG125" i="24040"/>
  <c r="DG137" i="23917"/>
  <c r="DK125" i="24040"/>
  <c r="DK137" i="23917"/>
  <c r="DO125" i="24040"/>
  <c r="DO137" i="23917"/>
  <c r="DQ125" i="24040"/>
  <c r="DQ137" i="23917"/>
  <c r="DU125" i="24040"/>
  <c r="DU137" i="23917"/>
  <c r="DY125" i="24040"/>
  <c r="DY137" i="23917"/>
  <c r="EA126" i="24040"/>
  <c r="EA138" i="23917"/>
  <c r="B127" i="24040"/>
  <c r="B139" i="23917"/>
  <c r="H127" i="24040"/>
  <c r="H139" i="23917"/>
  <c r="P127" i="24040"/>
  <c r="P139" i="23917"/>
  <c r="R127" i="24040"/>
  <c r="R139" i="23917"/>
  <c r="AH127" i="24040"/>
  <c r="AH139" i="23917"/>
  <c r="AJ127" i="24040"/>
  <c r="AJ139" i="23917"/>
  <c r="AN127" i="24040"/>
  <c r="AN139" i="23917"/>
  <c r="AP127" i="24040"/>
  <c r="AP139" i="23917"/>
  <c r="AT127" i="24040"/>
  <c r="AT139" i="23917"/>
  <c r="AV127" i="24040"/>
  <c r="AV139" i="23917"/>
  <c r="AZ127" i="24040"/>
  <c r="AZ139" i="23917"/>
  <c r="BD127" i="24040"/>
  <c r="BD139" i="23917"/>
  <c r="BF127" i="24040"/>
  <c r="BF139" i="23917"/>
  <c r="BJ127" i="24040"/>
  <c r="BJ139" i="23917"/>
  <c r="BN127" i="24040"/>
  <c r="BN139" i="23917"/>
  <c r="BP127" i="24040"/>
  <c r="BP139" i="23917"/>
  <c r="BT127" i="24040"/>
  <c r="BT139" i="23917"/>
  <c r="BX127" i="24040"/>
  <c r="BX139" i="23917"/>
  <c r="CB127" i="24040"/>
  <c r="CB139" i="23917"/>
  <c r="CD127" i="24040"/>
  <c r="CD139" i="23917"/>
  <c r="CH127" i="24040"/>
  <c r="CH139" i="23917"/>
  <c r="CL127" i="24040"/>
  <c r="CL139" i="23917"/>
  <c r="CN127" i="24040"/>
  <c r="CN139" i="23917"/>
  <c r="CP127" i="24040"/>
  <c r="CP139" i="23917"/>
  <c r="CT127" i="24040"/>
  <c r="CT139" i="23917"/>
  <c r="CV127" i="24040"/>
  <c r="CV139" i="23917"/>
  <c r="CZ127" i="24040"/>
  <c r="CZ139" i="23917"/>
  <c r="DB127" i="24040"/>
  <c r="DB139" i="23917"/>
  <c r="DF127" i="24040"/>
  <c r="DF139" i="23917"/>
  <c r="DJ127" i="24040"/>
  <c r="DJ139" i="23917"/>
  <c r="DL127" i="24040"/>
  <c r="DL139" i="23917"/>
  <c r="EQ121" i="24040"/>
  <c r="EQ133" i="23917"/>
  <c r="ES121" i="24040"/>
  <c r="ES133" i="23917"/>
  <c r="EY121" i="24040"/>
  <c r="EY133" i="23917"/>
  <c r="FA121" i="24040"/>
  <c r="FA133" i="23917"/>
  <c r="FG121" i="24040"/>
  <c r="FG133" i="23917"/>
  <c r="FI121" i="24040"/>
  <c r="FI133" i="23917"/>
  <c r="FO121" i="24040"/>
  <c r="FO133" i="23917"/>
  <c r="FQ121" i="24040"/>
  <c r="FQ133" i="23917"/>
  <c r="FW121" i="24040"/>
  <c r="FW133" i="23917"/>
  <c r="C121" i="24040"/>
  <c r="C133" i="23917"/>
  <c r="K121" i="24040"/>
  <c r="K133" i="23917"/>
  <c r="M121" i="24040"/>
  <c r="M133" i="23917"/>
  <c r="U121" i="24040"/>
  <c r="U133" i="23917"/>
  <c r="Y121" i="24040"/>
  <c r="Y133" i="23917"/>
  <c r="AE121" i="24040"/>
  <c r="AE133" i="23917"/>
  <c r="AG121" i="24040"/>
  <c r="AG133" i="23917"/>
  <c r="AK121" i="24040"/>
  <c r="AK133" i="23917"/>
  <c r="AQ121" i="24040"/>
  <c r="AQ133" i="23917"/>
  <c r="AW121" i="24040"/>
  <c r="AW133" i="23917"/>
  <c r="BG121" i="24040"/>
  <c r="BG133" i="23917"/>
  <c r="BO121" i="24040"/>
  <c r="BO133" i="23917"/>
  <c r="BS121" i="24040"/>
  <c r="BS133" i="23917"/>
  <c r="BY121" i="24040"/>
  <c r="BY133" i="23917"/>
  <c r="CM121" i="24040"/>
  <c r="CM133" i="23917"/>
  <c r="CU121" i="24040"/>
  <c r="CU133" i="23917"/>
  <c r="CY121" i="24040"/>
  <c r="CY133" i="23917"/>
  <c r="DA121" i="24040"/>
  <c r="DA133" i="23917"/>
  <c r="DE121" i="24040"/>
  <c r="DE133" i="23917"/>
  <c r="DK121" i="24040"/>
  <c r="DK133" i="23917"/>
  <c r="DU121" i="24040"/>
  <c r="DU133" i="23917"/>
  <c r="DY121" i="24040"/>
  <c r="DY133" i="23917"/>
  <c r="T122" i="24040"/>
  <c r="T134" i="23917"/>
  <c r="AR122" i="24040"/>
  <c r="AR134" i="23917"/>
  <c r="AZ122" i="24040"/>
  <c r="AZ134" i="23917"/>
  <c r="BX122" i="24040"/>
  <c r="BX134" i="23917"/>
  <c r="CR122" i="24040"/>
  <c r="CR134" i="23917"/>
  <c r="DD122" i="24040"/>
  <c r="DD134" i="23917"/>
  <c r="EG106" i="24040"/>
  <c r="EG118" i="23917"/>
  <c r="EU104" i="24040"/>
  <c r="EU116" i="23917"/>
  <c r="FC104" i="24040"/>
  <c r="FC116" i="23917"/>
  <c r="FI104" i="24040"/>
  <c r="FI116" i="23917"/>
  <c r="FK104" i="24040"/>
  <c r="FK116" i="23917"/>
  <c r="FS104" i="24040"/>
  <c r="FS116" i="23917"/>
  <c r="ER106" i="24040"/>
  <c r="ER118" i="23917"/>
  <c r="EW106" i="24040"/>
  <c r="EW118" i="23917"/>
  <c r="FC106" i="24040"/>
  <c r="FC118" i="23917"/>
  <c r="FE106" i="24040"/>
  <c r="FE118" i="23917"/>
  <c r="FM106" i="24040"/>
  <c r="FM118" i="23917"/>
  <c r="FS106" i="24040"/>
  <c r="FS118" i="23917"/>
  <c r="FU106" i="24040"/>
  <c r="FU118" i="23917"/>
  <c r="C104" i="24040"/>
  <c r="C116" i="23917"/>
  <c r="E104" i="24040"/>
  <c r="E116" i="23917"/>
  <c r="I104" i="24040"/>
  <c r="I116" i="23917"/>
  <c r="K104" i="24040"/>
  <c r="K116" i="23917"/>
  <c r="O104" i="24040"/>
  <c r="O116" i="23917"/>
  <c r="Q104" i="24040"/>
  <c r="Q116" i="23917"/>
  <c r="U104" i="24040"/>
  <c r="U116" i="23917"/>
  <c r="W104" i="24040"/>
  <c r="W116" i="23917"/>
  <c r="AA104" i="24040"/>
  <c r="AA116" i="23917"/>
  <c r="AC104" i="24040"/>
  <c r="AC116" i="23917"/>
  <c r="AG104" i="24040"/>
  <c r="AG116" i="23917"/>
  <c r="AK104" i="24040"/>
  <c r="AK116" i="23917"/>
  <c r="AM104" i="24040"/>
  <c r="AM116" i="23917"/>
  <c r="AQ104" i="24040"/>
  <c r="AQ116" i="23917"/>
  <c r="AS104" i="24040"/>
  <c r="AS116" i="23917"/>
  <c r="AW104" i="24040"/>
  <c r="AW116" i="23917"/>
  <c r="AY104" i="24040"/>
  <c r="AY116" i="23917"/>
  <c r="BC104" i="24040"/>
  <c r="BC116" i="23917"/>
  <c r="BG104" i="24040"/>
  <c r="BG116" i="23917"/>
  <c r="BI104" i="24040"/>
  <c r="BI116" i="23917"/>
  <c r="BM104" i="24040"/>
  <c r="BM116" i="23917"/>
  <c r="BO104" i="24040"/>
  <c r="BO116" i="23917"/>
  <c r="BS104" i="24040"/>
  <c r="BS116" i="23917"/>
  <c r="BU104" i="24040"/>
  <c r="BU116" i="23917"/>
  <c r="BY104" i="24040"/>
  <c r="BY116" i="23917"/>
  <c r="CA104" i="24040"/>
  <c r="CA116" i="23917"/>
  <c r="CE104" i="24040"/>
  <c r="CE116" i="23917"/>
  <c r="CI104" i="24040"/>
  <c r="CI116" i="23917"/>
  <c r="CK104" i="24040"/>
  <c r="CK116" i="23917"/>
  <c r="CO104" i="24040"/>
  <c r="CO116" i="23917"/>
  <c r="CQ104" i="24040"/>
  <c r="CQ116" i="23917"/>
  <c r="CU104" i="24040"/>
  <c r="CU116" i="23917"/>
  <c r="CW104" i="24040"/>
  <c r="CW116" i="23917"/>
  <c r="DA104" i="24040"/>
  <c r="DA116" i="23917"/>
  <c r="DC104" i="24040"/>
  <c r="DC116" i="23917"/>
  <c r="DG104" i="24040"/>
  <c r="DG116" i="23917"/>
  <c r="DI104" i="24040"/>
  <c r="DI116" i="23917"/>
  <c r="DM104" i="24040"/>
  <c r="DM116" i="23917"/>
  <c r="DQ104" i="24040"/>
  <c r="DQ116" i="23917"/>
  <c r="DS104" i="24040"/>
  <c r="DS116" i="23917"/>
  <c r="DW104" i="24040"/>
  <c r="DW116" i="23917"/>
  <c r="DY104" i="24040"/>
  <c r="DY116" i="23917"/>
  <c r="EW105" i="24040"/>
  <c r="EW117" i="23917"/>
  <c r="FG105" i="24040"/>
  <c r="FG117" i="23917"/>
  <c r="FO105" i="24040"/>
  <c r="FO117" i="23917"/>
  <c r="FW105" i="24040"/>
  <c r="FW117" i="23917"/>
  <c r="B131" i="24040"/>
  <c r="B143" i="23917"/>
  <c r="F131" i="24040"/>
  <c r="F143" i="23917"/>
  <c r="J131" i="24040"/>
  <c r="J143" i="23917"/>
  <c r="P131" i="24040"/>
  <c r="P143" i="23917"/>
  <c r="U131" i="24040"/>
  <c r="U143" i="23917"/>
  <c r="X131" i="24040"/>
  <c r="X143" i="23917"/>
  <c r="AC131" i="24040"/>
  <c r="AC143" i="23917"/>
  <c r="AH131" i="24040"/>
  <c r="AH143" i="23917"/>
  <c r="AK131" i="24040"/>
  <c r="AK143" i="23917"/>
  <c r="AN131" i="24040"/>
  <c r="AN143" i="23917"/>
  <c r="AP131" i="24040"/>
  <c r="AP143" i="23917"/>
  <c r="AV131" i="24040"/>
  <c r="AV143" i="23917"/>
  <c r="BA131" i="24040"/>
  <c r="BA143" i="23917"/>
  <c r="BD131" i="24040"/>
  <c r="BD143" i="23917"/>
  <c r="BF131" i="24040"/>
  <c r="BF143" i="23917"/>
  <c r="BL131" i="24040"/>
  <c r="BL143" i="23917"/>
  <c r="BQ131" i="24040"/>
  <c r="BQ143" i="23917"/>
  <c r="BT131" i="24040"/>
  <c r="BT143" i="23917"/>
  <c r="BV131" i="24040"/>
  <c r="BV143" i="23917"/>
  <c r="CB131" i="24040"/>
  <c r="CB143" i="23917"/>
  <c r="CG131" i="24040"/>
  <c r="CG143" i="23917"/>
  <c r="CJ131" i="24040"/>
  <c r="CJ143" i="23917"/>
  <c r="CO131" i="24040"/>
  <c r="CO143" i="23917"/>
  <c r="CT131" i="24040"/>
  <c r="CT143" i="23917"/>
  <c r="CW131" i="24040"/>
  <c r="CW143" i="23917"/>
  <c r="CZ131" i="24040"/>
  <c r="CZ143" i="23917"/>
  <c r="DB131" i="24040"/>
  <c r="DB143" i="23917"/>
  <c r="DH131" i="24040"/>
  <c r="DH143" i="23917"/>
  <c r="DM131" i="24040"/>
  <c r="DM143" i="23917"/>
  <c r="DX131" i="24040"/>
  <c r="DX143" i="23917"/>
  <c r="EB131" i="24040"/>
  <c r="EB143" i="23917"/>
  <c r="L192" i="24040"/>
  <c r="L132" i="24040"/>
  <c r="L144" i="23917"/>
  <c r="L206" i="23917"/>
  <c r="AB192" i="24040"/>
  <c r="AB132" i="24040"/>
  <c r="AB144" i="23917"/>
  <c r="AB206" i="23917"/>
  <c r="BH192" i="24040"/>
  <c r="BH132" i="24040"/>
  <c r="BH144" i="23917"/>
  <c r="BH206" i="23917"/>
  <c r="BX192" i="24040"/>
  <c r="BX132" i="24040"/>
  <c r="BX144" i="23917"/>
  <c r="BX206" i="23917"/>
  <c r="CN192" i="24040"/>
  <c r="CN132" i="24040"/>
  <c r="CN144" i="23917"/>
  <c r="CN206" i="23917"/>
  <c r="DD192" i="24040"/>
  <c r="DD132" i="24040"/>
  <c r="DD144" i="23917"/>
  <c r="DD206" i="23917"/>
  <c r="GE192" i="24040"/>
  <c r="GE132" i="24040"/>
  <c r="GE144" i="23917"/>
  <c r="GE206" i="23917"/>
  <c r="C193" i="24040"/>
  <c r="C133" i="24040"/>
  <c r="C145" i="23917"/>
  <c r="C207" i="23917"/>
  <c r="E193" i="24040"/>
  <c r="E133" i="24040"/>
  <c r="E145" i="23917"/>
  <c r="E207" i="23917"/>
  <c r="C194" i="24040"/>
  <c r="C134" i="24040"/>
  <c r="C146" i="23917"/>
  <c r="C208" i="23917"/>
  <c r="E194" i="24040"/>
  <c r="E134" i="24040"/>
  <c r="E146" i="23917"/>
  <c r="E208" i="23917"/>
  <c r="I193" i="24040"/>
  <c r="I133" i="24040"/>
  <c r="I145" i="23917"/>
  <c r="I207" i="23917"/>
  <c r="Y193" i="24040"/>
  <c r="Y133" i="24040"/>
  <c r="Y145" i="23917"/>
  <c r="Y207" i="23917"/>
  <c r="AA193" i="24040"/>
  <c r="AA133" i="24040"/>
  <c r="AA145" i="23917"/>
  <c r="AA207" i="23917"/>
  <c r="AE193" i="24040"/>
  <c r="AE133" i="24040"/>
  <c r="AE145" i="23917"/>
  <c r="AE207" i="23917"/>
  <c r="AG193" i="24040"/>
  <c r="AG133" i="24040"/>
  <c r="AG145" i="23917"/>
  <c r="AG207" i="23917"/>
  <c r="AK193" i="24040"/>
  <c r="AK133" i="24040"/>
  <c r="AK145" i="23917"/>
  <c r="AK207" i="23917"/>
  <c r="AO193" i="24040"/>
  <c r="AO133" i="24040"/>
  <c r="AO145" i="23917"/>
  <c r="AO207" i="23917"/>
  <c r="AQ193" i="24040"/>
  <c r="AQ133" i="24040"/>
  <c r="AQ145" i="23917"/>
  <c r="AQ207" i="23917"/>
  <c r="AU193" i="24040"/>
  <c r="AU133" i="24040"/>
  <c r="AU145" i="23917"/>
  <c r="AU207" i="23917"/>
  <c r="AW193" i="24040"/>
  <c r="AW133" i="24040"/>
  <c r="AW145" i="23917"/>
  <c r="AW207" i="23917"/>
  <c r="BA194" i="24040"/>
  <c r="BA134" i="24040"/>
  <c r="BA146" i="23917"/>
  <c r="BA208" i="23917"/>
  <c r="BE194" i="24040"/>
  <c r="BE134" i="24040"/>
  <c r="BE146" i="23917"/>
  <c r="BE208" i="23917"/>
  <c r="BG194" i="24040"/>
  <c r="BG134" i="24040"/>
  <c r="BG146" i="23917"/>
  <c r="BG208" i="23917"/>
  <c r="BK193" i="24040"/>
  <c r="BK133" i="24040"/>
  <c r="BK145" i="23917"/>
  <c r="BK207" i="23917"/>
  <c r="BO193" i="24040"/>
  <c r="BO133" i="24040"/>
  <c r="BO145" i="23917"/>
  <c r="BO207" i="23917"/>
  <c r="BQ193" i="24040"/>
  <c r="BQ133" i="24040"/>
  <c r="BQ145" i="23917"/>
  <c r="BQ207" i="23917"/>
  <c r="BU193" i="24040"/>
  <c r="BU133" i="24040"/>
  <c r="BU145" i="23917"/>
  <c r="BU207" i="23917"/>
  <c r="BW193" i="24040"/>
  <c r="BW133" i="24040"/>
  <c r="BW145" i="23917"/>
  <c r="BW207" i="23917"/>
  <c r="CA193" i="24040"/>
  <c r="CA133" i="24040"/>
  <c r="CA145" i="23917"/>
  <c r="CA207" i="23917"/>
  <c r="CK193" i="24040"/>
  <c r="CK133" i="24040"/>
  <c r="CK145" i="23917"/>
  <c r="CK207" i="23917"/>
  <c r="CO193" i="24040"/>
  <c r="CO133" i="24040"/>
  <c r="CO145" i="23917"/>
  <c r="CO207" i="23917"/>
  <c r="CQ193" i="24040"/>
  <c r="CQ133" i="24040"/>
  <c r="CQ145" i="23917"/>
  <c r="CQ207" i="23917"/>
  <c r="CU193" i="24040"/>
  <c r="CU133" i="24040"/>
  <c r="CU145" i="23917"/>
  <c r="CU207" i="23917"/>
  <c r="CY193" i="24040"/>
  <c r="CY133" i="24040"/>
  <c r="CY145" i="23917"/>
  <c r="CY207" i="23917"/>
  <c r="DA193" i="24040"/>
  <c r="DA133" i="24040"/>
  <c r="DA145" i="23917"/>
  <c r="DA207" i="23917"/>
  <c r="DE193" i="24040"/>
  <c r="DE133" i="24040"/>
  <c r="DE145" i="23917"/>
  <c r="DE207" i="23917"/>
  <c r="DG193" i="24040"/>
  <c r="DG133" i="24040"/>
  <c r="DG145" i="23917"/>
  <c r="DG207" i="23917"/>
  <c r="DK193" i="24040"/>
  <c r="DK133" i="24040"/>
  <c r="DK145" i="23917"/>
  <c r="DK207" i="23917"/>
  <c r="DM193" i="24040"/>
  <c r="DM133" i="24040"/>
  <c r="DM145" i="23917"/>
  <c r="DM207" i="23917"/>
  <c r="DQ193" i="24040"/>
  <c r="DQ133" i="24040"/>
  <c r="DQ145" i="23917"/>
  <c r="DQ207" i="23917"/>
  <c r="DU193" i="24040"/>
  <c r="DU133" i="24040"/>
  <c r="DU145" i="23917"/>
  <c r="DU207" i="23917"/>
  <c r="DW193" i="24040"/>
  <c r="DW133" i="24040"/>
  <c r="DW145" i="23917"/>
  <c r="DW207" i="23917"/>
  <c r="EA193" i="24040"/>
  <c r="EA133" i="24040"/>
  <c r="EA145" i="23917"/>
  <c r="EA207" i="23917"/>
  <c r="EC193" i="24040"/>
  <c r="EC133" i="24040"/>
  <c r="EC145" i="23917"/>
  <c r="EC207" i="23917"/>
  <c r="EG193" i="24040"/>
  <c r="EG133" i="24040"/>
  <c r="EG145" i="23917"/>
  <c r="EG207" i="23917"/>
  <c r="EM192" i="24040"/>
  <c r="EM206" i="23917"/>
  <c r="EM132" i="24040"/>
  <c r="EM144" i="23917"/>
  <c r="ER194" i="24040"/>
  <c r="ER134" i="24040"/>
  <c r="ER146" i="23917"/>
  <c r="ER208" i="23917"/>
  <c r="EV194" i="24040"/>
  <c r="EV134" i="24040"/>
  <c r="EV146" i="23917"/>
  <c r="EV208" i="23917"/>
  <c r="EZ194" i="24040"/>
  <c r="EZ134" i="24040"/>
  <c r="EZ146" i="23917"/>
  <c r="EZ208" i="23917"/>
  <c r="FB194" i="24040"/>
  <c r="FB134" i="24040"/>
  <c r="FB146" i="23917"/>
  <c r="FB208" i="23917"/>
  <c r="C107" i="24040"/>
  <c r="C119" i="23917"/>
  <c r="J107" i="24040"/>
  <c r="J119" i="23917"/>
  <c r="L107" i="24040"/>
  <c r="L119" i="23917"/>
  <c r="R107" i="24040"/>
  <c r="R119" i="23917"/>
  <c r="T107" i="24040"/>
  <c r="T119" i="23917"/>
  <c r="Z107" i="24040"/>
  <c r="Z119" i="23917"/>
  <c r="AE107" i="24040"/>
  <c r="AE119" i="23917"/>
  <c r="AM107" i="24040"/>
  <c r="AM119" i="23917"/>
  <c r="AU107" i="24040"/>
  <c r="AU119" i="23917"/>
  <c r="AX107" i="24040"/>
  <c r="AX119" i="23917"/>
  <c r="BC107" i="24040"/>
  <c r="BC119" i="23917"/>
  <c r="BF107" i="24040"/>
  <c r="BF119" i="23917"/>
  <c r="BH107" i="24040"/>
  <c r="BH119" i="23917"/>
  <c r="BN107" i="24040"/>
  <c r="BN119" i="23917"/>
  <c r="BS107" i="24040"/>
  <c r="BS119" i="23917"/>
  <c r="BX107" i="24040"/>
  <c r="BX119" i="23917"/>
  <c r="CA107" i="24040"/>
  <c r="CA119" i="23917"/>
  <c r="CD107" i="24040"/>
  <c r="CD119" i="23917"/>
  <c r="CF107" i="24040"/>
  <c r="CF119" i="23917"/>
  <c r="CL107" i="24040"/>
  <c r="CL119" i="23917"/>
  <c r="CN107" i="24040"/>
  <c r="CN119" i="23917"/>
  <c r="CQ107" i="24040"/>
  <c r="CQ119" i="23917"/>
  <c r="CT107" i="24040"/>
  <c r="CT119" i="23917"/>
  <c r="CV107" i="24040"/>
  <c r="CV119" i="23917"/>
  <c r="DB107" i="24040"/>
  <c r="DB119" i="23917"/>
  <c r="DG107" i="24040"/>
  <c r="DG119" i="23917"/>
  <c r="DJ107" i="24040"/>
  <c r="DJ119" i="23917"/>
  <c r="DL107" i="24040"/>
  <c r="DL119" i="23917"/>
  <c r="DR107" i="24040"/>
  <c r="DR119" i="23917"/>
  <c r="DW107" i="24040"/>
  <c r="DW119" i="23917"/>
  <c r="DK110" i="24040"/>
  <c r="DK122" i="23917"/>
  <c r="DN145" i="24040"/>
  <c r="DN158" i="23917"/>
  <c r="DQ110" i="24040"/>
  <c r="DQ122" i="23917"/>
  <c r="DY110" i="24040"/>
  <c r="DY122" i="23917"/>
  <c r="EA110" i="24040"/>
  <c r="EA122" i="23917"/>
  <c r="DK111" i="24040"/>
  <c r="DK123" i="23917"/>
  <c r="DN146" i="24040"/>
  <c r="DN159" i="23917"/>
  <c r="DQ111" i="24040"/>
  <c r="DQ123" i="23917"/>
  <c r="DY111" i="24040"/>
  <c r="DY123" i="23917"/>
  <c r="EA111" i="24040"/>
  <c r="EA123" i="23917"/>
  <c r="ER110" i="24040"/>
  <c r="ER122" i="23917"/>
  <c r="EW110" i="24040"/>
  <c r="EW122" i="23917"/>
  <c r="FC110" i="24040"/>
  <c r="FC122" i="23917"/>
  <c r="FE110" i="24040"/>
  <c r="FE122" i="23917"/>
  <c r="FK110" i="24040"/>
  <c r="FK122" i="23917"/>
  <c r="FM110" i="24040"/>
  <c r="FM122" i="23917"/>
  <c r="FS110" i="24040"/>
  <c r="FS122" i="23917"/>
  <c r="ER111" i="24040"/>
  <c r="ER123" i="23917"/>
  <c r="EU111" i="24040"/>
  <c r="EU123" i="23917"/>
  <c r="FC111" i="24040"/>
  <c r="FC123" i="23917"/>
  <c r="FK111" i="24040"/>
  <c r="FK123" i="23917"/>
  <c r="FO111" i="24040"/>
  <c r="FO123" i="23917"/>
  <c r="C110" i="24040"/>
  <c r="C122" i="23917"/>
  <c r="G110" i="24040"/>
  <c r="G122" i="23917"/>
  <c r="I110" i="24040"/>
  <c r="I122" i="23917"/>
  <c r="M110" i="24040"/>
  <c r="M122" i="23917"/>
  <c r="O110" i="24040"/>
  <c r="O122" i="23917"/>
  <c r="S110" i="24040"/>
  <c r="S122" i="23917"/>
  <c r="U110" i="24040"/>
  <c r="U122" i="23917"/>
  <c r="Y110" i="24040"/>
  <c r="Y122" i="23917"/>
  <c r="AA110" i="24040"/>
  <c r="AA122" i="23917"/>
  <c r="AE110" i="24040"/>
  <c r="AE122" i="23917"/>
  <c r="AG110" i="24040"/>
  <c r="AG122" i="23917"/>
  <c r="AK110" i="24040"/>
  <c r="AK122" i="23917"/>
  <c r="AO110" i="24040"/>
  <c r="AO122" i="23917"/>
  <c r="AQ110" i="24040"/>
  <c r="AQ122" i="23917"/>
  <c r="AU110" i="24040"/>
  <c r="AU122" i="23917"/>
  <c r="AW110" i="24040"/>
  <c r="AW122" i="23917"/>
  <c r="BA110" i="24040"/>
  <c r="BA122" i="23917"/>
  <c r="BC110" i="24040"/>
  <c r="BC122" i="23917"/>
  <c r="BG110" i="24040"/>
  <c r="BG122" i="23917"/>
  <c r="BK110" i="24040"/>
  <c r="BK122" i="23917"/>
  <c r="BM110" i="24040"/>
  <c r="BM122" i="23917"/>
  <c r="BQ110" i="24040"/>
  <c r="BQ122" i="23917"/>
  <c r="BS110" i="24040"/>
  <c r="BS122" i="23917"/>
  <c r="BW110" i="24040"/>
  <c r="BW122" i="23917"/>
  <c r="BY110" i="24040"/>
  <c r="BY122" i="23917"/>
  <c r="CC110" i="24040"/>
  <c r="CC122" i="23917"/>
  <c r="CE110" i="24040"/>
  <c r="CE122" i="23917"/>
  <c r="CI110" i="24040"/>
  <c r="CI122" i="23917"/>
  <c r="CM110" i="24040"/>
  <c r="CM122" i="23917"/>
  <c r="CO110" i="24040"/>
  <c r="CO122" i="23917"/>
  <c r="CS110" i="24040"/>
  <c r="CS122" i="23917"/>
  <c r="CU110" i="24040"/>
  <c r="CU122" i="23917"/>
  <c r="CY110" i="24040"/>
  <c r="CY122" i="23917"/>
  <c r="DA110" i="24040"/>
  <c r="DA122" i="23917"/>
  <c r="DE110" i="24040"/>
  <c r="DE122" i="23917"/>
  <c r="D112" i="24040"/>
  <c r="D124" i="23917"/>
  <c r="S112" i="24040"/>
  <c r="S124" i="23917"/>
  <c r="AA112" i="24040"/>
  <c r="AA124" i="23917"/>
  <c r="AI112" i="24040"/>
  <c r="AI124" i="23917"/>
  <c r="AL112" i="24040"/>
  <c r="AL124" i="23917"/>
  <c r="AQ112" i="24040"/>
  <c r="AQ124" i="23917"/>
  <c r="AT112" i="24040"/>
  <c r="AT124" i="23917"/>
  <c r="AV112" i="24040"/>
  <c r="AV124" i="23917"/>
  <c r="BG112" i="24040"/>
  <c r="BG124" i="23917"/>
  <c r="BO112" i="24040"/>
  <c r="BO124" i="23917"/>
  <c r="BW112" i="24040"/>
  <c r="BW124" i="23917"/>
  <c r="CB112" i="24040"/>
  <c r="CB124" i="23917"/>
  <c r="CE112" i="24040"/>
  <c r="CE124" i="23917"/>
  <c r="CH112" i="24040"/>
  <c r="CH124" i="23917"/>
  <c r="CJ112" i="24040"/>
  <c r="CJ124" i="23917"/>
  <c r="CP112" i="24040"/>
  <c r="CP124" i="23917"/>
  <c r="CU112" i="24040"/>
  <c r="CU124" i="23917"/>
  <c r="DC112" i="24040"/>
  <c r="DC124" i="23917"/>
  <c r="DF112" i="24040"/>
  <c r="DF124" i="23917"/>
  <c r="DH112" i="24040"/>
  <c r="DH124" i="23917"/>
  <c r="DX112" i="24040"/>
  <c r="DX124" i="23917"/>
  <c r="EQ112" i="24040"/>
  <c r="EQ124" i="23917"/>
  <c r="GK194" i="24040"/>
  <c r="GK134" i="24040"/>
  <c r="GK208" i="23917"/>
  <c r="GK146" i="23917"/>
  <c r="G145" i="24040"/>
  <c r="G158" i="23917"/>
  <c r="O145" i="24040"/>
  <c r="O158" i="23917"/>
  <c r="W145" i="24040"/>
  <c r="W158" i="23917"/>
  <c r="AE145" i="24040"/>
  <c r="AE158" i="23917"/>
  <c r="AM145" i="24040"/>
  <c r="AM158" i="23917"/>
  <c r="AU145" i="24040"/>
  <c r="AU158" i="23917"/>
  <c r="BC145" i="24040"/>
  <c r="BC158" i="23917"/>
  <c r="BK145" i="24040"/>
  <c r="BK158" i="23917"/>
  <c r="BS145" i="24040"/>
  <c r="BS158" i="23917"/>
  <c r="CA145" i="24040"/>
  <c r="CA158" i="23917"/>
  <c r="CD145" i="24040"/>
  <c r="CD158" i="23917"/>
  <c r="CI145" i="24040"/>
  <c r="CI158" i="23917"/>
  <c r="CL145" i="24040"/>
  <c r="CL158" i="23917"/>
  <c r="CN145" i="24040"/>
  <c r="CN158" i="23917"/>
  <c r="CT145" i="24040"/>
  <c r="CT158" i="23917"/>
  <c r="CY145" i="24040"/>
  <c r="CY158" i="23917"/>
  <c r="DB145" i="24040"/>
  <c r="DB158" i="23917"/>
  <c r="DD145" i="24040"/>
  <c r="DD158" i="23917"/>
  <c r="GE146" i="24040"/>
  <c r="GE159" i="23917"/>
  <c r="C146" i="24040"/>
  <c r="C159" i="23917"/>
  <c r="H146" i="24040"/>
  <c r="H159" i="23917"/>
  <c r="K146" i="24040"/>
  <c r="K159" i="23917"/>
  <c r="N146" i="24040"/>
  <c r="N159" i="23917"/>
  <c r="P146" i="24040"/>
  <c r="P159" i="23917"/>
  <c r="V146" i="24040"/>
  <c r="V159" i="23917"/>
  <c r="AA146" i="24040"/>
  <c r="AA159" i="23917"/>
  <c r="AF146" i="24040"/>
  <c r="AF159" i="23917"/>
  <c r="AI146" i="24040"/>
  <c r="AI159" i="23917"/>
  <c r="AL146" i="24040"/>
  <c r="AL159" i="23917"/>
  <c r="AN146" i="24040"/>
  <c r="AN159" i="23917"/>
  <c r="AT146" i="24040"/>
  <c r="AT159" i="23917"/>
  <c r="AY146" i="24040"/>
  <c r="AY159" i="23917"/>
  <c r="BG146" i="24040"/>
  <c r="BG159" i="23917"/>
  <c r="BJ146" i="24040"/>
  <c r="BJ159" i="23917"/>
  <c r="BL146" i="24040"/>
  <c r="BL159" i="23917"/>
  <c r="BO146" i="24040"/>
  <c r="BO159" i="23917"/>
  <c r="BR146" i="24040"/>
  <c r="BR159" i="23917"/>
  <c r="BT146" i="24040"/>
  <c r="BT159" i="23917"/>
  <c r="CE146" i="24040"/>
  <c r="CE159" i="23917"/>
  <c r="CM146" i="24040"/>
  <c r="CM159" i="23917"/>
  <c r="CU146" i="24040"/>
  <c r="CU159" i="23917"/>
  <c r="DC146" i="24040"/>
  <c r="DC159" i="23917"/>
  <c r="DF146" i="24040"/>
  <c r="DF159" i="23917"/>
  <c r="EM145" i="24040"/>
  <c r="EM158" i="23917"/>
  <c r="DD147" i="24040"/>
  <c r="DD160" i="23917"/>
  <c r="EW113" i="24040"/>
  <c r="EW125" i="23917"/>
  <c r="FA113" i="24040"/>
  <c r="FA125" i="23917"/>
  <c r="FE113" i="24040"/>
  <c r="FE125" i="23917"/>
  <c r="FM113" i="24040"/>
  <c r="FM125" i="23917"/>
  <c r="FQ113" i="24040"/>
  <c r="FQ125" i="23917"/>
  <c r="W11" i="24066"/>
  <c r="FU113" i="24040"/>
  <c r="FU125" i="23917"/>
  <c r="EU150" i="24040"/>
  <c r="EU163" i="23917"/>
  <c r="EW150" i="24040"/>
  <c r="EW163" i="23917"/>
  <c r="FC150" i="24040"/>
  <c r="FC163" i="23917"/>
  <c r="FE150" i="24040"/>
  <c r="FE163" i="23917"/>
  <c r="FK150" i="24040"/>
  <c r="FK163" i="23917"/>
  <c r="FM150" i="24040"/>
  <c r="FM163" i="23917"/>
  <c r="FS150" i="24040"/>
  <c r="FS163" i="23917"/>
  <c r="FU150" i="24040"/>
  <c r="FU163" i="23917"/>
  <c r="C150" i="24040"/>
  <c r="C163" i="23917"/>
  <c r="E150" i="24040"/>
  <c r="E163" i="23917"/>
  <c r="I150" i="24040"/>
  <c r="I163" i="23917"/>
  <c r="K150" i="24040"/>
  <c r="K163" i="23917"/>
  <c r="O150" i="24040"/>
  <c r="O163" i="23917"/>
  <c r="S150" i="24040"/>
  <c r="S163" i="23917"/>
  <c r="U150" i="24040"/>
  <c r="U163" i="23917"/>
  <c r="Y150" i="24040"/>
  <c r="Y163" i="23917"/>
  <c r="AA150" i="24040"/>
  <c r="AA163" i="23917"/>
  <c r="AE150" i="24040"/>
  <c r="AE163" i="23917"/>
  <c r="AG150" i="24040"/>
  <c r="AG163" i="23917"/>
  <c r="AK150" i="24040"/>
  <c r="AK163" i="23917"/>
  <c r="AM150" i="24040"/>
  <c r="AM163" i="23917"/>
  <c r="AQ150" i="24040"/>
  <c r="AQ163" i="23917"/>
  <c r="AS150" i="24040"/>
  <c r="AS163" i="23917"/>
  <c r="AW150" i="24040"/>
  <c r="AW163" i="23917"/>
  <c r="AY150" i="24040"/>
  <c r="AY163" i="23917"/>
  <c r="BC150" i="24040"/>
  <c r="BC163" i="23917"/>
  <c r="BE150" i="24040"/>
  <c r="BE163" i="23917"/>
  <c r="BI150" i="24040"/>
  <c r="BI163" i="23917"/>
  <c r="BK150" i="24040"/>
  <c r="BK163" i="23917"/>
  <c r="BO150" i="24040"/>
  <c r="BO163" i="23917"/>
  <c r="BQ150" i="24040"/>
  <c r="BQ163" i="23917"/>
  <c r="BU150" i="24040"/>
  <c r="BU163" i="23917"/>
  <c r="BY150" i="24040"/>
  <c r="BY163" i="23917"/>
  <c r="CA150" i="24040"/>
  <c r="CA163" i="23917"/>
  <c r="CE150" i="24040"/>
  <c r="CE163" i="23917"/>
  <c r="CG150" i="24040"/>
  <c r="CG163" i="23917"/>
  <c r="CK150" i="24040"/>
  <c r="CK163" i="23917"/>
  <c r="CM150" i="24040"/>
  <c r="CM163" i="23917"/>
  <c r="CQ150" i="24040"/>
  <c r="CQ163" i="23917"/>
  <c r="DA150" i="24040"/>
  <c r="DA163" i="23917"/>
  <c r="DE150" i="24040"/>
  <c r="DE163" i="23917"/>
  <c r="DG150" i="24040"/>
  <c r="DG163" i="23917"/>
  <c r="DK150" i="24040"/>
  <c r="DK163" i="23917"/>
  <c r="DM150" i="24040"/>
  <c r="DM163" i="23917"/>
  <c r="DQ150" i="24040"/>
  <c r="DQ163" i="23917"/>
  <c r="DS150" i="24040"/>
  <c r="DS163" i="23917"/>
  <c r="DW150" i="24040"/>
  <c r="DW163" i="23917"/>
  <c r="EA150" i="24040"/>
  <c r="EA163" i="23917"/>
  <c r="BS153" i="24040"/>
  <c r="BS166" i="23917"/>
  <c r="BV153" i="24040"/>
  <c r="BV166" i="23917"/>
  <c r="BX153" i="24040"/>
  <c r="BX166" i="23917"/>
  <c r="CD153" i="24040"/>
  <c r="CD166" i="23917"/>
  <c r="CI153" i="24040"/>
  <c r="CI166" i="23917"/>
  <c r="CL153" i="24040"/>
  <c r="CL166" i="23917"/>
  <c r="CQ153" i="24040"/>
  <c r="CQ166" i="23917"/>
  <c r="CT153" i="24040"/>
  <c r="CT166" i="23917"/>
  <c r="CV153" i="24040"/>
  <c r="CV166" i="23917"/>
  <c r="DB153" i="24040"/>
  <c r="DB166" i="23917"/>
  <c r="DG153" i="24040"/>
  <c r="DG166" i="23917"/>
  <c r="DO153" i="24040"/>
  <c r="DO166" i="23917"/>
  <c r="C153" i="24040"/>
  <c r="C166" i="23917"/>
  <c r="E114" i="24040"/>
  <c r="E126" i="23917"/>
  <c r="M114" i="24040"/>
  <c r="M126" i="23917"/>
  <c r="Q114" i="24040"/>
  <c r="Q126" i="23917"/>
  <c r="Y114" i="24040"/>
  <c r="Y126" i="23917"/>
  <c r="AC114" i="24040"/>
  <c r="AC126" i="23917"/>
  <c r="AK114" i="24040"/>
  <c r="AK126" i="23917"/>
  <c r="AO114" i="24040"/>
  <c r="AO126" i="23917"/>
  <c r="AW114" i="24040"/>
  <c r="AW126" i="23917"/>
  <c r="BA114" i="24040"/>
  <c r="BA126" i="23917"/>
  <c r="EC114" i="24040"/>
  <c r="EC126" i="23917"/>
  <c r="EQ114" i="24040"/>
  <c r="EQ126" i="23917"/>
  <c r="EY114" i="24040"/>
  <c r="EY126" i="23917"/>
  <c r="FU114" i="24040"/>
  <c r="FU126" i="23917"/>
  <c r="GE157" i="24040"/>
  <c r="GE170" i="23917"/>
  <c r="B157" i="24040"/>
  <c r="B170" i="23917"/>
  <c r="I157" i="24040"/>
  <c r="I170" i="23917"/>
  <c r="Q157" i="24040"/>
  <c r="Q170" i="23917"/>
  <c r="S157" i="24040"/>
  <c r="S170" i="23917"/>
  <c r="W157" i="24040"/>
  <c r="W170" i="23917"/>
  <c r="Y157" i="24040"/>
  <c r="Y170" i="23917"/>
  <c r="AC157" i="24040"/>
  <c r="AC170" i="23917"/>
  <c r="AG157" i="24040"/>
  <c r="AG170" i="23917"/>
  <c r="AI157" i="24040"/>
  <c r="AI170" i="23917"/>
  <c r="AM157" i="24040"/>
  <c r="AM170" i="23917"/>
  <c r="AO157" i="24040"/>
  <c r="AO170" i="23917"/>
  <c r="AS157" i="24040"/>
  <c r="AS170" i="23917"/>
  <c r="AU157" i="24040"/>
  <c r="AU170" i="23917"/>
  <c r="AY157" i="24040"/>
  <c r="AY170" i="23917"/>
  <c r="BC157" i="24040"/>
  <c r="BC170" i="23917"/>
  <c r="BE157" i="24040"/>
  <c r="BE170" i="23917"/>
  <c r="EM158" i="24040"/>
  <c r="EM171" i="23917"/>
  <c r="BI114" i="24040"/>
  <c r="BI126" i="23917"/>
  <c r="BO157" i="24040"/>
  <c r="BO170" i="23917"/>
  <c r="BQ157" i="24040"/>
  <c r="BQ170" i="23917"/>
  <c r="BU157" i="24040"/>
  <c r="BU170" i="23917"/>
  <c r="BW157" i="24040"/>
  <c r="BW170" i="23917"/>
  <c r="BY157" i="24040"/>
  <c r="BY170" i="23917"/>
  <c r="CC157" i="24040"/>
  <c r="CC170" i="23917"/>
  <c r="CE157" i="24040"/>
  <c r="CE170" i="23917"/>
  <c r="CI157" i="24040"/>
  <c r="CI170" i="23917"/>
  <c r="CK157" i="24040"/>
  <c r="CK170" i="23917"/>
  <c r="CO157" i="24040"/>
  <c r="CO170" i="23917"/>
  <c r="CQ157" i="24040"/>
  <c r="CQ170" i="23917"/>
  <c r="CU157" i="24040"/>
  <c r="CU170" i="23917"/>
  <c r="CW157" i="24040"/>
  <c r="CW170" i="23917"/>
  <c r="DA157" i="24040"/>
  <c r="DA170" i="23917"/>
  <c r="DC157" i="24040"/>
  <c r="DC170" i="23917"/>
  <c r="DG157" i="24040"/>
  <c r="DG170" i="23917"/>
  <c r="DI157" i="24040"/>
  <c r="DI170" i="23917"/>
  <c r="DM157" i="24040"/>
  <c r="DM170" i="23917"/>
  <c r="DO157" i="24040"/>
  <c r="DO170" i="23917"/>
  <c r="BF157" i="24040"/>
  <c r="BF170" i="23917"/>
  <c r="BN157" i="24040"/>
  <c r="BN170" i="23917"/>
  <c r="BR157" i="24040"/>
  <c r="BR170" i="23917"/>
  <c r="BZ157" i="24040"/>
  <c r="BZ170" i="23917"/>
  <c r="CD157" i="24040"/>
  <c r="CD170" i="23917"/>
  <c r="CL157" i="24040"/>
  <c r="CL170" i="23917"/>
  <c r="CP157" i="24040"/>
  <c r="CP170" i="23917"/>
  <c r="CT157" i="24040"/>
  <c r="CT170" i="23917"/>
  <c r="DB157" i="24040"/>
  <c r="DB170" i="23917"/>
  <c r="DF157" i="24040"/>
  <c r="DF170" i="23917"/>
  <c r="DJ157" i="24040"/>
  <c r="DJ170" i="23917"/>
  <c r="DN157" i="24040"/>
  <c r="DN170" i="23917"/>
  <c r="FC114" i="24040"/>
  <c r="FC126" i="23917"/>
  <c r="FG114" i="24040"/>
  <c r="FG126" i="23917"/>
  <c r="FK114" i="24040"/>
  <c r="FK126" i="23917"/>
  <c r="FO114" i="24040"/>
  <c r="FO126" i="23917"/>
  <c r="FS114" i="24040"/>
  <c r="FS126" i="23917"/>
  <c r="EY89" i="24040"/>
  <c r="EY100" i="23917"/>
  <c r="FC89" i="24040"/>
  <c r="FC100" i="23917"/>
  <c r="FE89" i="24040"/>
  <c r="FE100" i="23917"/>
  <c r="FI89" i="24040"/>
  <c r="FI100" i="23917"/>
  <c r="FK89" i="24040"/>
  <c r="FK100" i="23917"/>
  <c r="FO89" i="24040"/>
  <c r="FO100" i="23917"/>
  <c r="FQ89" i="24040"/>
  <c r="FQ100" i="23917"/>
  <c r="FU89" i="24040"/>
  <c r="FU100" i="23917"/>
  <c r="ES90" i="24040"/>
  <c r="ES101" i="23917"/>
  <c r="FA90" i="24040"/>
  <c r="FA101" i="23917"/>
  <c r="FI90" i="24040"/>
  <c r="FI101" i="23917"/>
  <c r="FM90" i="24040"/>
  <c r="FM101" i="23917"/>
  <c r="FU90" i="24040"/>
  <c r="FU101" i="23917"/>
  <c r="C90" i="24040"/>
  <c r="C101" i="23917"/>
  <c r="M90" i="24040"/>
  <c r="M101" i="23917"/>
  <c r="S89" i="24040"/>
  <c r="S100" i="23917"/>
  <c r="U89" i="24040"/>
  <c r="U100" i="23917"/>
  <c r="Y89" i="24040"/>
  <c r="Y100" i="23917"/>
  <c r="AA89" i="24040"/>
  <c r="AA100" i="23917"/>
  <c r="AE89" i="24040"/>
  <c r="AE100" i="23917"/>
  <c r="AG89" i="24040"/>
  <c r="AG100" i="23917"/>
  <c r="AK89" i="24040"/>
  <c r="AK100" i="23917"/>
  <c r="AM89" i="24040"/>
  <c r="AM100" i="23917"/>
  <c r="AQ89" i="24040"/>
  <c r="AQ100" i="23917"/>
  <c r="AS89" i="24040"/>
  <c r="AS100" i="23917"/>
  <c r="AW89" i="24040"/>
  <c r="AW100" i="23917"/>
  <c r="AY89" i="24040"/>
  <c r="AY100" i="23917"/>
  <c r="BC89" i="24040"/>
  <c r="BC100" i="23917"/>
  <c r="BG89" i="24040"/>
  <c r="BG100" i="23917"/>
  <c r="BI89" i="24040"/>
  <c r="BI100" i="23917"/>
  <c r="BM89" i="24040"/>
  <c r="BM100" i="23917"/>
  <c r="BO89" i="24040"/>
  <c r="BO100" i="23917"/>
  <c r="BS89" i="24040"/>
  <c r="BS100" i="23917"/>
  <c r="BU89" i="24040"/>
  <c r="BU100" i="23917"/>
  <c r="BY89" i="24040"/>
  <c r="BY100" i="23917"/>
  <c r="CA89" i="24040"/>
  <c r="CA100" i="23917"/>
  <c r="CE89" i="24040"/>
  <c r="CE100" i="23917"/>
  <c r="CG89" i="24040"/>
  <c r="CG100" i="23917"/>
  <c r="CK89" i="24040"/>
  <c r="CK100" i="23917"/>
  <c r="CM89" i="24040"/>
  <c r="CM100" i="23917"/>
  <c r="CQ89" i="24040"/>
  <c r="CQ100" i="23917"/>
  <c r="CS89" i="24040"/>
  <c r="CS100" i="23917"/>
  <c r="CW89" i="24040"/>
  <c r="CW100" i="23917"/>
  <c r="DA89" i="24040"/>
  <c r="DA100" i="23917"/>
  <c r="DC89" i="24040"/>
  <c r="DC100" i="23917"/>
  <c r="DG89" i="24040"/>
  <c r="DG100" i="23917"/>
  <c r="DI89" i="24040"/>
  <c r="DI100" i="23917"/>
  <c r="DM89" i="24040"/>
  <c r="DM100" i="23917"/>
  <c r="DO89" i="24040"/>
  <c r="DO100" i="23917"/>
  <c r="DS89" i="24040"/>
  <c r="DS100" i="23917"/>
  <c r="DW89" i="24040"/>
  <c r="DW100" i="23917"/>
  <c r="DY89" i="24040"/>
  <c r="DY100" i="23917"/>
  <c r="EC89" i="24040"/>
  <c r="EC100" i="23917"/>
  <c r="ES171" i="24040"/>
  <c r="ES185" i="23917"/>
  <c r="EW171" i="24040"/>
  <c r="EW185" i="23917"/>
  <c r="FE171" i="24040"/>
  <c r="FE185" i="23917"/>
  <c r="FI171" i="24040"/>
  <c r="FI185" i="23917"/>
  <c r="FQ171" i="24040"/>
  <c r="FQ185" i="23917"/>
  <c r="EU173" i="24040"/>
  <c r="EU187" i="23917"/>
  <c r="FC173" i="24040"/>
  <c r="FC187" i="23917"/>
  <c r="FG173" i="24040"/>
  <c r="FG187" i="23917"/>
  <c r="FO173" i="24040"/>
  <c r="FO187" i="23917"/>
  <c r="FW173" i="24040"/>
  <c r="FW187" i="23917"/>
  <c r="J188" i="24040"/>
  <c r="J202" i="23917"/>
  <c r="N188" i="24040"/>
  <c r="N202" i="23917"/>
  <c r="V188" i="24040"/>
  <c r="V202" i="23917"/>
  <c r="Z188" i="24040"/>
  <c r="Z202" i="23917"/>
  <c r="AH188" i="24040"/>
  <c r="AH202" i="23917"/>
  <c r="AL188" i="24040"/>
  <c r="AL202" i="23917"/>
  <c r="AT188" i="24040"/>
  <c r="AT202" i="23917"/>
  <c r="AX188" i="24040"/>
  <c r="AX202" i="23917"/>
  <c r="BF188" i="24040"/>
  <c r="BF202" i="23917"/>
  <c r="BJ188" i="24040"/>
  <c r="BJ202" i="23917"/>
  <c r="BR188" i="24040"/>
  <c r="BR202" i="23917"/>
  <c r="BZ188" i="24040"/>
  <c r="BZ202" i="23917"/>
  <c r="CH188" i="24040"/>
  <c r="CH202" i="23917"/>
  <c r="CL188" i="24040"/>
  <c r="CL202" i="23917"/>
  <c r="CT188" i="24040"/>
  <c r="CT202" i="23917"/>
  <c r="DB188" i="24040"/>
  <c r="DB202" i="23917"/>
  <c r="DF188" i="24040"/>
  <c r="DF202" i="23917"/>
  <c r="DN188" i="24040"/>
  <c r="DN202" i="23917"/>
  <c r="DZ188" i="24040"/>
  <c r="DZ202" i="23917"/>
  <c r="C171" i="24040"/>
  <c r="C185" i="23917"/>
  <c r="G171" i="24040"/>
  <c r="G185" i="23917"/>
  <c r="I171" i="24040"/>
  <c r="I185" i="23917"/>
  <c r="M171" i="24040"/>
  <c r="M185" i="23917"/>
  <c r="O171" i="24040"/>
  <c r="O185" i="23917"/>
  <c r="S171" i="24040"/>
  <c r="S185" i="23917"/>
  <c r="U171" i="24040"/>
  <c r="U185" i="23917"/>
  <c r="W173" i="24040"/>
  <c r="W187" i="23917"/>
  <c r="Y188" i="24040"/>
  <c r="Y202" i="23917"/>
  <c r="AC171" i="24040"/>
  <c r="AC185" i="23917"/>
  <c r="AC173" i="24040"/>
  <c r="AC187" i="23917"/>
  <c r="AG188" i="24040"/>
  <c r="AG202" i="23917"/>
  <c r="AK171" i="24040"/>
  <c r="AK185" i="23917"/>
  <c r="AK173" i="24040"/>
  <c r="AK187" i="23917"/>
  <c r="AO188" i="24040"/>
  <c r="AO202" i="23917"/>
  <c r="AS171" i="24040"/>
  <c r="AS185" i="23917"/>
  <c r="AS173" i="24040"/>
  <c r="AS187" i="23917"/>
  <c r="AW188" i="24040"/>
  <c r="AW202" i="23917"/>
  <c r="AY171" i="24040"/>
  <c r="AY185" i="23917"/>
  <c r="BA173" i="24040"/>
  <c r="BA187" i="23917"/>
  <c r="BE188" i="24040"/>
  <c r="BE202" i="23917"/>
  <c r="BG171" i="24040"/>
  <c r="BG185" i="23917"/>
  <c r="BI173" i="24040"/>
  <c r="BI187" i="23917"/>
  <c r="BM188" i="24040"/>
  <c r="BM202" i="23917"/>
  <c r="BQ171" i="24040"/>
  <c r="BQ185" i="23917"/>
  <c r="BQ173" i="24040"/>
  <c r="BQ187" i="23917"/>
  <c r="BU188" i="24040"/>
  <c r="BU202" i="23917"/>
  <c r="BW171" i="24040"/>
  <c r="BW185" i="23917"/>
  <c r="BY173" i="24040"/>
  <c r="BY187" i="23917"/>
  <c r="CC188" i="24040"/>
  <c r="CC202" i="23917"/>
  <c r="CE171" i="24040"/>
  <c r="CE185" i="23917"/>
  <c r="CG173" i="24040"/>
  <c r="CG187" i="23917"/>
  <c r="CI173" i="24040"/>
  <c r="CI187" i="23917"/>
  <c r="CM171" i="24040"/>
  <c r="CM185" i="23917"/>
  <c r="CO171" i="24040"/>
  <c r="CO185" i="23917"/>
  <c r="CO173" i="24040"/>
  <c r="CO187" i="23917"/>
  <c r="CS188" i="24040"/>
  <c r="CS202" i="23917"/>
  <c r="CU171" i="24040"/>
  <c r="CU185" i="23917"/>
  <c r="CW171" i="24040"/>
  <c r="CW185" i="23917"/>
  <c r="CW173" i="24040"/>
  <c r="CW187" i="23917"/>
  <c r="DA188" i="24040"/>
  <c r="DA202" i="23917"/>
  <c r="DE171" i="24040"/>
  <c r="DE185" i="23917"/>
  <c r="DE173" i="24040"/>
  <c r="DE187" i="23917"/>
  <c r="DG173" i="24040"/>
  <c r="DG187" i="23917"/>
  <c r="DK171" i="24040"/>
  <c r="DK185" i="23917"/>
  <c r="DM173" i="24040"/>
  <c r="DM187" i="23917"/>
  <c r="DO173" i="24040"/>
  <c r="DO187" i="23917"/>
  <c r="DS173" i="24040"/>
  <c r="DS187" i="23917"/>
  <c r="DU173" i="24040"/>
  <c r="DU187" i="23917"/>
  <c r="DY173" i="24040"/>
  <c r="DY187" i="23917"/>
  <c r="EA173" i="24040"/>
  <c r="EA187" i="23917"/>
  <c r="I172" i="24040"/>
  <c r="I186" i="23917"/>
  <c r="M172" i="24040"/>
  <c r="M186" i="23917"/>
  <c r="U172" i="24040"/>
  <c r="U186" i="23917"/>
  <c r="Y172" i="24040"/>
  <c r="Y186" i="23917"/>
  <c r="AG172" i="24040"/>
  <c r="AG186" i="23917"/>
  <c r="AO172" i="24040"/>
  <c r="AO186" i="23917"/>
  <c r="AS172" i="24040"/>
  <c r="AS186" i="23917"/>
  <c r="BA172" i="24040"/>
  <c r="BA186" i="23917"/>
  <c r="BE172" i="24040"/>
  <c r="BE186" i="23917"/>
  <c r="BM172" i="24040"/>
  <c r="BM186" i="23917"/>
  <c r="BU172" i="24040"/>
  <c r="BU186" i="23917"/>
  <c r="BW172" i="24040"/>
  <c r="BW186" i="23917"/>
  <c r="CA172" i="24040"/>
  <c r="CA186" i="23917"/>
  <c r="CI172" i="24040"/>
  <c r="CI186" i="23917"/>
  <c r="CQ172" i="24040"/>
  <c r="CQ186" i="23917"/>
  <c r="CU172" i="24040"/>
  <c r="CU186" i="23917"/>
  <c r="DC172" i="24040"/>
  <c r="DC186" i="23917"/>
  <c r="DG172" i="24040"/>
  <c r="DG186" i="23917"/>
  <c r="DO172" i="24040"/>
  <c r="DO186" i="23917"/>
  <c r="DU172" i="24040"/>
  <c r="DU186" i="23917"/>
  <c r="DY172" i="24040"/>
  <c r="DY186" i="23917"/>
  <c r="EC172" i="24040"/>
  <c r="EC186" i="23917"/>
  <c r="ES172" i="24040"/>
  <c r="ES186" i="23917"/>
  <c r="EU172" i="24040"/>
  <c r="EU186" i="23917"/>
  <c r="EY172" i="24040"/>
  <c r="EY186" i="23917"/>
  <c r="FA172" i="24040"/>
  <c r="FA186" i="23917"/>
  <c r="FE172" i="24040"/>
  <c r="FE186" i="23917"/>
  <c r="FI172" i="24040"/>
  <c r="FI186" i="23917"/>
  <c r="FM172" i="24040"/>
  <c r="FM186" i="23917"/>
  <c r="FR172" i="24040"/>
  <c r="FR186" i="23917"/>
  <c r="FV172" i="24040"/>
  <c r="FV186" i="23917"/>
  <c r="F174" i="24040"/>
  <c r="F188" i="23917"/>
  <c r="H174" i="24040"/>
  <c r="H188" i="23917"/>
  <c r="K174" i="24040"/>
  <c r="K188" i="23917"/>
  <c r="S174" i="24040"/>
  <c r="S188" i="23917"/>
  <c r="U174" i="24040"/>
  <c r="U188" i="23917"/>
  <c r="Y174" i="24040"/>
  <c r="Y188" i="23917"/>
  <c r="AA174" i="24040"/>
  <c r="AA188" i="23917"/>
  <c r="AE174" i="24040"/>
  <c r="AE188" i="23917"/>
  <c r="AG174" i="24040"/>
  <c r="AG188" i="23917"/>
  <c r="AK174" i="24040"/>
  <c r="AK188" i="23917"/>
  <c r="AO174" i="24040"/>
  <c r="AO188" i="23917"/>
  <c r="AQ174" i="24040"/>
  <c r="AQ188" i="23917"/>
  <c r="AU174" i="24040"/>
  <c r="AU188" i="23917"/>
  <c r="AW174" i="24040"/>
  <c r="AW188" i="23917"/>
  <c r="BA174" i="24040"/>
  <c r="BA188" i="23917"/>
  <c r="BC174" i="24040"/>
  <c r="BC188" i="23917"/>
  <c r="BG174" i="24040"/>
  <c r="BG188" i="23917"/>
  <c r="BK174" i="24040"/>
  <c r="BK188" i="23917"/>
  <c r="BM174" i="24040"/>
  <c r="BM188" i="23917"/>
  <c r="BQ174" i="24040"/>
  <c r="BQ188" i="23917"/>
  <c r="BS174" i="24040"/>
  <c r="BS188" i="23917"/>
  <c r="BY174" i="24040"/>
  <c r="BY188" i="23917"/>
  <c r="CA174" i="24040"/>
  <c r="CA188" i="23917"/>
  <c r="CF174" i="24040"/>
  <c r="CF188" i="23917"/>
  <c r="CJ174" i="24040"/>
  <c r="CJ188" i="23917"/>
  <c r="CL174" i="24040"/>
  <c r="CL188" i="23917"/>
  <c r="CP174" i="24040"/>
  <c r="CP188" i="23917"/>
  <c r="CR174" i="24040"/>
  <c r="CR188" i="23917"/>
  <c r="CV174" i="24040"/>
  <c r="CV188" i="23917"/>
  <c r="DB174" i="24040"/>
  <c r="DB188" i="23917"/>
  <c r="DD174" i="24040"/>
  <c r="DD188" i="23917"/>
  <c r="DH174" i="24040"/>
  <c r="DH188" i="23917"/>
  <c r="DV174" i="24040"/>
  <c r="DV188" i="23917"/>
  <c r="FU177" i="24040"/>
  <c r="FU191" i="23917"/>
  <c r="FW177" i="24040"/>
  <c r="FW191" i="23917"/>
  <c r="DI178" i="24040"/>
  <c r="DI192" i="23917"/>
  <c r="DM178" i="24040"/>
  <c r="DM192" i="23917"/>
  <c r="DQ178" i="24040"/>
  <c r="DQ192" i="23917"/>
  <c r="DS178" i="24040"/>
  <c r="DS192" i="23917"/>
  <c r="DW178" i="24040"/>
  <c r="DW192" i="23917"/>
  <c r="DY178" i="24040"/>
  <c r="DY192" i="23917"/>
  <c r="EC178" i="24040"/>
  <c r="EC192" i="23917"/>
  <c r="ES177" i="24040"/>
  <c r="ES191" i="23917"/>
  <c r="EW177" i="24040"/>
  <c r="EW191" i="23917"/>
  <c r="FA177" i="24040"/>
  <c r="FA191" i="23917"/>
  <c r="FC177" i="24040"/>
  <c r="FC191" i="23917"/>
  <c r="FG177" i="24040"/>
  <c r="FG191" i="23917"/>
  <c r="FI177" i="24040"/>
  <c r="FI191" i="23917"/>
  <c r="FM177" i="24040"/>
  <c r="FM191" i="23917"/>
  <c r="EU178" i="24040"/>
  <c r="EU192" i="23917"/>
  <c r="EY178" i="24040"/>
  <c r="EY192" i="23917"/>
  <c r="FG178" i="24040"/>
  <c r="FG192" i="23917"/>
  <c r="FK178" i="24040"/>
  <c r="FK192" i="23917"/>
  <c r="FS178" i="24040"/>
  <c r="FS192" i="23917"/>
  <c r="C178" i="24040"/>
  <c r="C192" i="23917"/>
  <c r="E178" i="24040"/>
  <c r="E192" i="23917"/>
  <c r="I178" i="24040"/>
  <c r="I192" i="23917"/>
  <c r="K178" i="24040"/>
  <c r="K192" i="23917"/>
  <c r="O178" i="24040"/>
  <c r="O192" i="23917"/>
  <c r="Q178" i="24040"/>
  <c r="Q192" i="23917"/>
  <c r="U178" i="24040"/>
  <c r="U192" i="23917"/>
  <c r="W178" i="24040"/>
  <c r="W192" i="23917"/>
  <c r="AA178" i="24040"/>
  <c r="AA192" i="23917"/>
  <c r="AC178" i="24040"/>
  <c r="AC192" i="23917"/>
  <c r="AG178" i="24040"/>
  <c r="AG192" i="23917"/>
  <c r="AI178" i="24040"/>
  <c r="AI192" i="23917"/>
  <c r="AM178" i="24040"/>
  <c r="AM192" i="23917"/>
  <c r="AO178" i="24040"/>
  <c r="AO192" i="23917"/>
  <c r="AS178" i="24040"/>
  <c r="AS192" i="23917"/>
  <c r="AU178" i="24040"/>
  <c r="AU192" i="23917"/>
  <c r="AY178" i="24040"/>
  <c r="AY192" i="23917"/>
  <c r="BA178" i="24040"/>
  <c r="BA192" i="23917"/>
  <c r="BE178" i="24040"/>
  <c r="BE192" i="23917"/>
  <c r="BG178" i="24040"/>
  <c r="BG192" i="23917"/>
  <c r="BK178" i="24040"/>
  <c r="BK192" i="23917"/>
  <c r="BM178" i="24040"/>
  <c r="BM192" i="23917"/>
  <c r="BQ178" i="24040"/>
  <c r="BQ192" i="23917"/>
  <c r="BS178" i="24040"/>
  <c r="BS192" i="23917"/>
  <c r="BW178" i="24040"/>
  <c r="BW192" i="23917"/>
  <c r="CA178" i="24040"/>
  <c r="CA192" i="23917"/>
  <c r="CC178" i="24040"/>
  <c r="CC192" i="23917"/>
  <c r="CG178" i="24040"/>
  <c r="CG192" i="23917"/>
  <c r="CI178" i="24040"/>
  <c r="CI192" i="23917"/>
  <c r="CM178" i="24040"/>
  <c r="CM192" i="23917"/>
  <c r="CO178" i="24040"/>
  <c r="CO192" i="23917"/>
  <c r="CS178" i="24040"/>
  <c r="CS192" i="23917"/>
  <c r="CU178" i="24040"/>
  <c r="CU192" i="23917"/>
  <c r="CY178" i="24040"/>
  <c r="CY192" i="23917"/>
  <c r="DA178" i="24040"/>
  <c r="DA192" i="23917"/>
  <c r="DC178" i="24040"/>
  <c r="DC192" i="23917"/>
  <c r="DG178" i="24040"/>
  <c r="DG192" i="23917"/>
  <c r="H179" i="24040"/>
  <c r="H193" i="23917"/>
  <c r="L179" i="24040"/>
  <c r="L193" i="23917"/>
  <c r="T179" i="24040"/>
  <c r="T193" i="23917"/>
  <c r="X179" i="24040"/>
  <c r="X193" i="23917"/>
  <c r="AF179" i="24040"/>
  <c r="AF193" i="23917"/>
  <c r="AN179" i="24040"/>
  <c r="AN193" i="23917"/>
  <c r="AR179" i="24040"/>
  <c r="AR193" i="23917"/>
  <c r="AZ179" i="24040"/>
  <c r="AZ193" i="23917"/>
  <c r="BD179" i="24040"/>
  <c r="BD193" i="23917"/>
  <c r="BL179" i="24040"/>
  <c r="BL193" i="23917"/>
  <c r="BP179" i="24040"/>
  <c r="BP193" i="23917"/>
  <c r="BX179" i="24040"/>
  <c r="BX193" i="23917"/>
  <c r="CF179" i="24040"/>
  <c r="CF193" i="23917"/>
  <c r="CJ179" i="24040"/>
  <c r="CJ193" i="23917"/>
  <c r="CR179" i="24040"/>
  <c r="CR193" i="23917"/>
  <c r="CZ179" i="24040"/>
  <c r="CZ193" i="23917"/>
  <c r="DD179" i="24040"/>
  <c r="DD193" i="23917"/>
  <c r="DN179" i="24040"/>
  <c r="DN193" i="23917"/>
  <c r="B205" i="24040"/>
  <c r="B220" i="23917"/>
  <c r="R205" i="24040"/>
  <c r="R220" i="23917"/>
  <c r="AH205" i="24040"/>
  <c r="AH220" i="23917"/>
  <c r="AP205" i="24040"/>
  <c r="AP220" i="23917"/>
  <c r="BF205" i="24040"/>
  <c r="BF220" i="23917"/>
  <c r="BZ205" i="24040"/>
  <c r="BZ220" i="23917"/>
  <c r="BW180" i="24040"/>
  <c r="BW194" i="23917"/>
  <c r="BY180" i="24040"/>
  <c r="BY194" i="23917"/>
  <c r="CC180" i="24040"/>
  <c r="CC194" i="23917"/>
  <c r="CH180" i="24040"/>
  <c r="CH194" i="23917"/>
  <c r="EQ180" i="24040"/>
  <c r="EQ194" i="23917"/>
  <c r="ES180" i="24040"/>
  <c r="ES194" i="23917"/>
  <c r="EU180" i="24040"/>
  <c r="EU194" i="23917"/>
  <c r="EY180" i="24040"/>
  <c r="EY194" i="23917"/>
  <c r="FA180" i="24040"/>
  <c r="FA194" i="23917"/>
  <c r="FC180" i="24040"/>
  <c r="FC194" i="23917"/>
  <c r="FG180" i="24040"/>
  <c r="FG194" i="23917"/>
  <c r="FI180" i="24040"/>
  <c r="FI194" i="23917"/>
  <c r="FO180" i="24040"/>
  <c r="FO194" i="23917"/>
  <c r="FV180" i="24040"/>
  <c r="FV194" i="23917"/>
  <c r="FX180" i="24040"/>
  <c r="FX194" i="23917"/>
  <c r="E210" i="24040"/>
  <c r="E225" i="23917"/>
  <c r="I210" i="24040"/>
  <c r="I225" i="23917"/>
  <c r="K210" i="24040"/>
  <c r="K225" i="23917"/>
  <c r="O210" i="24040"/>
  <c r="O225" i="23917"/>
  <c r="S210" i="24040"/>
  <c r="S225" i="23917"/>
  <c r="U210" i="24040"/>
  <c r="U225" i="23917"/>
  <c r="Y210" i="24040"/>
  <c r="Y225" i="23917"/>
  <c r="AA210" i="24040"/>
  <c r="AA225" i="23917"/>
  <c r="AE210" i="24040"/>
  <c r="AE225" i="23917"/>
  <c r="AG210" i="24040"/>
  <c r="AG225" i="23917"/>
  <c r="AK210" i="24040"/>
  <c r="AK225" i="23917"/>
  <c r="AM210" i="24040"/>
  <c r="AM225" i="23917"/>
  <c r="AQ210" i="24040"/>
  <c r="AQ225" i="23917"/>
  <c r="AS210" i="24040"/>
  <c r="AS225" i="23917"/>
  <c r="AW210" i="24040"/>
  <c r="AW225" i="23917"/>
  <c r="AY210" i="24040"/>
  <c r="AY225" i="23917"/>
  <c r="BC210" i="24040"/>
  <c r="BC225" i="23917"/>
  <c r="BG210" i="24040"/>
  <c r="BG225" i="23917"/>
  <c r="BI210" i="24040"/>
  <c r="BI225" i="23917"/>
  <c r="BM210" i="24040"/>
  <c r="BM225" i="23917"/>
  <c r="BO210" i="24040"/>
  <c r="BO225" i="23917"/>
  <c r="BS210" i="24040"/>
  <c r="BS225" i="23917"/>
  <c r="BV210" i="24040"/>
  <c r="BV225" i="23917"/>
  <c r="CD210" i="24040"/>
  <c r="CD225" i="23917"/>
  <c r="CM180" i="24040"/>
  <c r="CM194" i="23917"/>
  <c r="CS210" i="24040"/>
  <c r="CS225" i="23917"/>
  <c r="CW210" i="24040"/>
  <c r="CW225" i="23917"/>
  <c r="CY210" i="24040"/>
  <c r="CY225" i="23917"/>
  <c r="DC210" i="24040"/>
  <c r="DC225" i="23917"/>
  <c r="DE210" i="24040"/>
  <c r="DE225" i="23917"/>
  <c r="DI210" i="24040"/>
  <c r="DI225" i="23917"/>
  <c r="DM210" i="24040"/>
  <c r="DM225" i="23917"/>
  <c r="DO210" i="24040"/>
  <c r="DO225" i="23917"/>
  <c r="DS210" i="24040"/>
  <c r="DS225" i="23917"/>
  <c r="DU210" i="24040"/>
  <c r="DU225" i="23917"/>
  <c r="DY210" i="24040"/>
  <c r="DY225" i="23917"/>
  <c r="ES210" i="24040"/>
  <c r="ES225" i="23917"/>
  <c r="E211" i="24040"/>
  <c r="E226" i="23917"/>
  <c r="G211" i="24040"/>
  <c r="G226" i="23917"/>
  <c r="M211" i="24040"/>
  <c r="M226" i="23917"/>
  <c r="O211" i="24040"/>
  <c r="O226" i="23917"/>
  <c r="S211" i="24040"/>
  <c r="S226" i="23917"/>
  <c r="U211" i="24040"/>
  <c r="U226" i="23917"/>
  <c r="Y226" i="23917"/>
  <c r="AC211" i="24040"/>
  <c r="AC226" i="23917"/>
  <c r="AE211" i="24040"/>
  <c r="AE226" i="23917"/>
  <c r="AI211" i="24040"/>
  <c r="AI226" i="23917"/>
  <c r="AK211" i="24040"/>
  <c r="AK226" i="23917"/>
  <c r="AO226" i="23917"/>
  <c r="AS211" i="24040"/>
  <c r="AS226" i="23917"/>
  <c r="AU211" i="24040"/>
  <c r="AU226" i="23917"/>
  <c r="AY211" i="24040"/>
  <c r="AY226" i="23917"/>
  <c r="BA211" i="24040"/>
  <c r="BA226" i="23917"/>
  <c r="BE226" i="23917"/>
  <c r="BG211" i="24040"/>
  <c r="BG226" i="23917"/>
  <c r="BK211" i="24040"/>
  <c r="BK226" i="23917"/>
  <c r="BO211" i="24040"/>
  <c r="BO226" i="23917"/>
  <c r="BQ211" i="24040"/>
  <c r="BQ226" i="23917"/>
  <c r="BU226" i="23917"/>
  <c r="CR211" i="24040"/>
  <c r="CR226" i="23917"/>
  <c r="CU211" i="24040"/>
  <c r="CU226" i="23917"/>
  <c r="DC211" i="24040"/>
  <c r="DC226" i="23917"/>
  <c r="DE211" i="24040"/>
  <c r="DE226" i="23917"/>
  <c r="DI211" i="24040"/>
  <c r="DI226" i="23917"/>
  <c r="DK211" i="24040"/>
  <c r="DK226" i="23917"/>
  <c r="DO211" i="24040"/>
  <c r="DO226" i="23917"/>
  <c r="D212" i="24040"/>
  <c r="D227" i="23917"/>
  <c r="L212" i="24040"/>
  <c r="L227" i="23917"/>
  <c r="P212" i="24040"/>
  <c r="P227" i="23917"/>
  <c r="X212" i="24040"/>
  <c r="X227" i="23917"/>
  <c r="AF212" i="24040"/>
  <c r="AF227" i="23917"/>
  <c r="AJ212" i="24040"/>
  <c r="AJ227" i="23917"/>
  <c r="AR212" i="24040"/>
  <c r="AR227" i="23917"/>
  <c r="AZ212" i="24040"/>
  <c r="AZ227" i="23917"/>
  <c r="BD212" i="24040"/>
  <c r="BD227" i="23917"/>
  <c r="BL212" i="24040"/>
  <c r="BL227" i="23917"/>
  <c r="BP212" i="24040"/>
  <c r="BP227" i="23917"/>
  <c r="CV212" i="24040"/>
  <c r="CV227" i="23917"/>
  <c r="CZ212" i="24040"/>
  <c r="CZ227" i="23917"/>
  <c r="DD212" i="24040"/>
  <c r="DD227" i="23917"/>
  <c r="DL212" i="24040"/>
  <c r="DL227" i="23917"/>
  <c r="E213" i="24040"/>
  <c r="E228" i="23917"/>
  <c r="I213" i="24040"/>
  <c r="I228" i="23917"/>
  <c r="K213" i="24040"/>
  <c r="K228" i="23917"/>
  <c r="O213" i="24040"/>
  <c r="O228" i="23917"/>
  <c r="Q213" i="24040"/>
  <c r="Q228" i="23917"/>
  <c r="U213" i="24040"/>
  <c r="U228" i="23917"/>
  <c r="W213" i="24040"/>
  <c r="W228" i="23917"/>
  <c r="AA213" i="24040"/>
  <c r="AA228" i="23917"/>
  <c r="AC213" i="24040"/>
  <c r="AC228" i="23917"/>
  <c r="AG213" i="24040"/>
  <c r="AG228" i="23917"/>
  <c r="AK213" i="24040"/>
  <c r="AK228" i="23917"/>
  <c r="AM213" i="24040"/>
  <c r="AM228" i="23917"/>
  <c r="AO213" i="24040"/>
  <c r="AO228" i="23917"/>
  <c r="AS213" i="24040"/>
  <c r="AS228" i="23917"/>
  <c r="AW213" i="24040"/>
  <c r="AW228" i="23917"/>
  <c r="AY213" i="24040"/>
  <c r="AY228" i="23917"/>
  <c r="BC213" i="24040"/>
  <c r="BC228" i="23917"/>
  <c r="BE213" i="24040"/>
  <c r="BE228" i="23917"/>
  <c r="BI213" i="24040"/>
  <c r="BI228" i="23917"/>
  <c r="BM213" i="24040"/>
  <c r="BM228" i="23917"/>
  <c r="BO213" i="24040"/>
  <c r="BO228" i="23917"/>
  <c r="BS213" i="24040"/>
  <c r="BS228" i="23917"/>
  <c r="BU213" i="24040"/>
  <c r="BU228" i="23917"/>
  <c r="CJ213" i="24040"/>
  <c r="CJ228" i="23917"/>
  <c r="CP213" i="24040"/>
  <c r="CP228" i="23917"/>
  <c r="CU213" i="24040"/>
  <c r="CU228" i="23917"/>
  <c r="DA213" i="24040"/>
  <c r="DA228" i="23917"/>
  <c r="DG213" i="24040"/>
  <c r="DG228" i="23917"/>
  <c r="DI213" i="24040"/>
  <c r="DI228" i="23917"/>
  <c r="DM213" i="24040"/>
  <c r="DM228" i="23917"/>
  <c r="DO213" i="24040"/>
  <c r="DO228" i="23917"/>
  <c r="E181" i="24040"/>
  <c r="E195" i="23917"/>
  <c r="I181" i="24040"/>
  <c r="I195" i="23917"/>
  <c r="Q181" i="24040"/>
  <c r="Q195" i="23917"/>
  <c r="U181" i="24040"/>
  <c r="U195" i="23917"/>
  <c r="Y181" i="24040"/>
  <c r="Y195" i="23917"/>
  <c r="AC181" i="24040"/>
  <c r="AC195" i="23917"/>
  <c r="AG181" i="24040"/>
  <c r="AG195" i="23917"/>
  <c r="AK181" i="24040"/>
  <c r="AK195" i="23917"/>
  <c r="AO181" i="24040"/>
  <c r="AO195" i="23917"/>
  <c r="AS181" i="24040"/>
  <c r="AS195" i="23917"/>
  <c r="AW181" i="24040"/>
  <c r="AW195" i="23917"/>
  <c r="BA181" i="24040"/>
  <c r="BA195" i="23917"/>
  <c r="BE181" i="24040"/>
  <c r="BE195" i="23917"/>
  <c r="BI181" i="24040"/>
  <c r="BI195" i="23917"/>
  <c r="BM181" i="24040"/>
  <c r="BM195" i="23917"/>
  <c r="BQ181" i="24040"/>
  <c r="BQ195" i="23917"/>
  <c r="BU181" i="24040"/>
  <c r="BU195" i="23917"/>
  <c r="CI181" i="24040"/>
  <c r="CI195" i="23917"/>
  <c r="CM181" i="24040"/>
  <c r="CM195" i="23917"/>
  <c r="CQ181" i="24040"/>
  <c r="CQ195" i="23917"/>
  <c r="DA181" i="24040"/>
  <c r="DA195" i="23917"/>
  <c r="DI181" i="24040"/>
  <c r="DI195" i="23917"/>
  <c r="DM181" i="24040"/>
  <c r="DM195" i="23917"/>
  <c r="DU181" i="24040"/>
  <c r="DU195" i="23917"/>
  <c r="DY181" i="24040"/>
  <c r="DY195" i="23917"/>
  <c r="EQ181" i="24040"/>
  <c r="EQ195" i="23917"/>
  <c r="EU181" i="24040"/>
  <c r="EU195" i="23917"/>
  <c r="FC181" i="24040"/>
  <c r="FC195" i="23917"/>
  <c r="FK181" i="24040"/>
  <c r="FK195" i="23917"/>
  <c r="FO181" i="24040"/>
  <c r="FO195" i="23917"/>
  <c r="FW181" i="24040"/>
  <c r="FW195" i="23917"/>
  <c r="D217" i="24040"/>
  <c r="D232" i="23917"/>
  <c r="L217" i="24040"/>
  <c r="L232" i="23917"/>
  <c r="P217" i="24040"/>
  <c r="P232" i="23917"/>
  <c r="X217" i="24040"/>
  <c r="X232" i="23917"/>
  <c r="AB217" i="24040"/>
  <c r="AB232" i="23917"/>
  <c r="AJ217" i="24040"/>
  <c r="AJ232" i="23917"/>
  <c r="AN217" i="24040"/>
  <c r="AN232" i="23917"/>
  <c r="AV217" i="24040"/>
  <c r="AV232" i="23917"/>
  <c r="AZ217" i="24040"/>
  <c r="AZ232" i="23917"/>
  <c r="BH217" i="24040"/>
  <c r="BH232" i="23917"/>
  <c r="BL217" i="24040"/>
  <c r="BL232" i="23917"/>
  <c r="BT217" i="24040"/>
  <c r="BT232" i="23917"/>
  <c r="BX217" i="24040"/>
  <c r="BX232" i="23917"/>
  <c r="CF217" i="24040"/>
  <c r="CF232" i="23917"/>
  <c r="CL217" i="24040"/>
  <c r="CL232" i="23917"/>
  <c r="CP217" i="24040"/>
  <c r="CP232" i="23917"/>
  <c r="CX217" i="24040"/>
  <c r="CX232" i="23917"/>
  <c r="DB217" i="24040"/>
  <c r="DB232" i="23917"/>
  <c r="DF217" i="24040"/>
  <c r="DF232" i="23917"/>
  <c r="DJ217" i="24040"/>
  <c r="DJ232" i="23917"/>
  <c r="DN217" i="24040"/>
  <c r="DN232" i="23917"/>
  <c r="DR217" i="24040"/>
  <c r="DR232" i="23917"/>
  <c r="DV217" i="24040"/>
  <c r="DV232" i="23917"/>
  <c r="DZ217" i="24040"/>
  <c r="DZ232" i="23917"/>
  <c r="ER28" i="23917"/>
  <c r="EQ28" i="23917"/>
  <c r="EX28" i="23917"/>
  <c r="EW28" i="23917"/>
  <c r="EQ252" i="24040"/>
  <c r="EQ268" i="23917"/>
  <c r="ES252" i="24040"/>
  <c r="ES268" i="23917"/>
  <c r="FA252" i="24040"/>
  <c r="FA268" i="23917"/>
  <c r="FI252" i="24040"/>
  <c r="FI268" i="23917"/>
  <c r="FM252" i="24040"/>
  <c r="FM268" i="23917"/>
  <c r="FU252" i="24040"/>
  <c r="FU268" i="23917"/>
  <c r="C252" i="24040"/>
  <c r="C268" i="23917"/>
  <c r="G252" i="24040"/>
  <c r="G268" i="23917"/>
  <c r="I252" i="24040"/>
  <c r="I268" i="23917"/>
  <c r="M252" i="24040"/>
  <c r="M268" i="23917"/>
  <c r="O252" i="24040"/>
  <c r="O268" i="23917"/>
  <c r="Q252" i="24040"/>
  <c r="Q268" i="23917"/>
  <c r="U252" i="24040"/>
  <c r="U268" i="23917"/>
  <c r="Y252" i="24040"/>
  <c r="Y268" i="23917"/>
  <c r="AA252" i="24040"/>
  <c r="AA268" i="23917"/>
  <c r="AE252" i="24040"/>
  <c r="AE268" i="23917"/>
  <c r="AG252" i="24040"/>
  <c r="AG268" i="23917"/>
  <c r="AK252" i="24040"/>
  <c r="AK268" i="23917"/>
  <c r="AM252" i="24040"/>
  <c r="AM268" i="23917"/>
  <c r="AQ252" i="24040"/>
  <c r="AQ268" i="23917"/>
  <c r="AU252" i="24040"/>
  <c r="AU268" i="23917"/>
  <c r="AW252" i="24040"/>
  <c r="AW268" i="23917"/>
  <c r="BA252" i="24040"/>
  <c r="BA268" i="23917"/>
  <c r="BC252" i="24040"/>
  <c r="BC268" i="23917"/>
  <c r="BG252" i="24040"/>
  <c r="BG268" i="23917"/>
  <c r="BI252" i="24040"/>
  <c r="BI268" i="23917"/>
  <c r="BM252" i="24040"/>
  <c r="BM268" i="23917"/>
  <c r="BO252" i="24040"/>
  <c r="BO268" i="23917"/>
  <c r="BS252" i="24040"/>
  <c r="BS268" i="23917"/>
  <c r="BW252" i="24040"/>
  <c r="BW268" i="23917"/>
  <c r="BY252" i="24040"/>
  <c r="BY268" i="23917"/>
  <c r="CC252" i="24040"/>
  <c r="CC268" i="23917"/>
  <c r="CE252" i="24040"/>
  <c r="CE268" i="23917"/>
  <c r="CG252" i="24040"/>
  <c r="CG268" i="23917"/>
  <c r="CK252" i="24040"/>
  <c r="CK268" i="23917"/>
  <c r="CO252" i="24040"/>
  <c r="CO268" i="23917"/>
  <c r="CQ252" i="24040"/>
  <c r="CQ268" i="23917"/>
  <c r="CU252" i="24040"/>
  <c r="CU268" i="23917"/>
  <c r="CW252" i="24040"/>
  <c r="CW268" i="23917"/>
  <c r="DA252" i="24040"/>
  <c r="DA268" i="23917"/>
  <c r="DC252" i="24040"/>
  <c r="DC268" i="23917"/>
  <c r="DG252" i="24040"/>
  <c r="DG268" i="23917"/>
  <c r="DI252" i="24040"/>
  <c r="DI268" i="23917"/>
  <c r="DM252" i="24040"/>
  <c r="DM268" i="23917"/>
  <c r="DO252" i="24040"/>
  <c r="DO268" i="23917"/>
  <c r="DS252" i="24040"/>
  <c r="DS268" i="23917"/>
  <c r="DW252" i="24040"/>
  <c r="DW268" i="23917"/>
  <c r="DY252" i="24040"/>
  <c r="DY268" i="23917"/>
  <c r="ES253" i="24040"/>
  <c r="ES269" i="23917"/>
  <c r="EW253" i="24040"/>
  <c r="EW269" i="23917"/>
  <c r="FE253" i="24040"/>
  <c r="FE269" i="23917"/>
  <c r="FI253" i="24040"/>
  <c r="FI269" i="23917"/>
  <c r="FM253" i="24040"/>
  <c r="FM269" i="23917"/>
  <c r="FQ253" i="24040"/>
  <c r="FQ269" i="23917"/>
  <c r="FU253" i="24040"/>
  <c r="FU269" i="23917"/>
  <c r="B254" i="24040"/>
  <c r="B270" i="23917"/>
  <c r="H254" i="24040"/>
  <c r="H270" i="23917"/>
  <c r="N254" i="24040"/>
  <c r="N270" i="23917"/>
  <c r="S254" i="24040"/>
  <c r="S270" i="23917"/>
  <c r="V254" i="24040"/>
  <c r="V270" i="23917"/>
  <c r="X254" i="24040"/>
  <c r="X270" i="23917"/>
  <c r="AI254" i="24040"/>
  <c r="AI270" i="23917"/>
  <c r="AQ254" i="24040"/>
  <c r="AQ270" i="23917"/>
  <c r="AT254" i="24040"/>
  <c r="AT270" i="23917"/>
  <c r="AY254" i="24040"/>
  <c r="AY270" i="23917"/>
  <c r="BB254" i="24040"/>
  <c r="BB270" i="23917"/>
  <c r="BD254" i="24040"/>
  <c r="BD270" i="23917"/>
  <c r="BJ254" i="24040"/>
  <c r="BJ270" i="23917"/>
  <c r="BO254" i="24040"/>
  <c r="BO270" i="23917"/>
  <c r="BR254" i="24040"/>
  <c r="BR270" i="23917"/>
  <c r="BT254" i="24040"/>
  <c r="BT270" i="23917"/>
  <c r="BZ254" i="24040"/>
  <c r="BZ270" i="23917"/>
  <c r="CE254" i="24040"/>
  <c r="CE270" i="23917"/>
  <c r="E17" i="24066"/>
  <c r="CJ254" i="24040"/>
  <c r="CJ270" i="23917"/>
  <c r="CM254" i="24040"/>
  <c r="CM270" i="23917"/>
  <c r="H17" i="24066"/>
  <c r="CP254" i="24040"/>
  <c r="CP270" i="23917"/>
  <c r="I17" i="24066"/>
  <c r="I18" i="24066" s="1"/>
  <c r="CR254" i="24040"/>
  <c r="CR270" i="23917"/>
  <c r="L17" i="24066"/>
  <c r="CX254" i="24040"/>
  <c r="CX270" i="23917"/>
  <c r="DC254" i="24040"/>
  <c r="DC270" i="23917"/>
  <c r="P17" i="24066"/>
  <c r="DF254" i="24040"/>
  <c r="DF270" i="23917"/>
  <c r="Q17" i="24066"/>
  <c r="DH254" i="24040"/>
  <c r="DH270" i="23917"/>
  <c r="DN254" i="24040"/>
  <c r="DN270" i="23917"/>
  <c r="EC252" i="24040"/>
  <c r="EC268" i="23917"/>
  <c r="EG253" i="24040"/>
  <c r="EG269" i="23917"/>
  <c r="ER248" i="24040"/>
  <c r="ER264" i="23917"/>
  <c r="EU248" i="24040"/>
  <c r="EU264" i="23917"/>
  <c r="FC248" i="24040"/>
  <c r="FC264" i="23917"/>
  <c r="FE248" i="24040"/>
  <c r="FE264" i="23917"/>
  <c r="FK248" i="24040"/>
  <c r="FK264" i="23917"/>
  <c r="FM248" i="24040"/>
  <c r="FM264" i="23917"/>
  <c r="FS248" i="24040"/>
  <c r="FS264" i="23917"/>
  <c r="FU248" i="24040"/>
  <c r="FU264" i="23917"/>
  <c r="H249" i="24040"/>
  <c r="H265" i="23917"/>
  <c r="N249" i="24040"/>
  <c r="N265" i="23917"/>
  <c r="T249" i="24040"/>
  <c r="T265" i="23917"/>
  <c r="X249" i="24040"/>
  <c r="X265" i="23917"/>
  <c r="AN249" i="24040"/>
  <c r="AN265" i="23917"/>
  <c r="AT249" i="24040"/>
  <c r="AT265" i="23917"/>
  <c r="BD249" i="24040"/>
  <c r="BD265" i="23917"/>
  <c r="BJ249" i="24040"/>
  <c r="BJ265" i="23917"/>
  <c r="BP249" i="24040"/>
  <c r="BP265" i="23917"/>
  <c r="BT249" i="24040"/>
  <c r="BT265" i="23917"/>
  <c r="BZ249" i="24040"/>
  <c r="BZ265" i="23917"/>
  <c r="CF249" i="24040"/>
  <c r="CF265" i="23917"/>
  <c r="CJ249" i="24040"/>
  <c r="CJ265" i="23917"/>
  <c r="CP249" i="24040"/>
  <c r="CP265" i="23917"/>
  <c r="CZ249" i="24040"/>
  <c r="CZ265" i="23917"/>
  <c r="DF249" i="24040"/>
  <c r="DF265" i="23917"/>
  <c r="DL249" i="24040"/>
  <c r="DL265" i="23917"/>
  <c r="K248" i="24040"/>
  <c r="K264" i="23917"/>
  <c r="M248" i="24040"/>
  <c r="M264" i="23917"/>
  <c r="Q248" i="24040"/>
  <c r="Q264" i="23917"/>
  <c r="AA248" i="24040"/>
  <c r="AA264" i="23917"/>
  <c r="AC248" i="24040"/>
  <c r="AC264" i="23917"/>
  <c r="AE248" i="24040"/>
  <c r="AE264" i="23917"/>
  <c r="AQ248" i="24040"/>
  <c r="AQ264" i="23917"/>
  <c r="AS248" i="24040"/>
  <c r="AS264" i="23917"/>
  <c r="AW248" i="24040"/>
  <c r="AW264" i="23917"/>
  <c r="BG248" i="24040"/>
  <c r="BG264" i="23917"/>
  <c r="BI248" i="24040"/>
  <c r="BI264" i="23917"/>
  <c r="BM248" i="24040"/>
  <c r="BM264" i="23917"/>
  <c r="BW248" i="24040"/>
  <c r="BW264" i="23917"/>
  <c r="CE248" i="24040"/>
  <c r="CE264" i="23917"/>
  <c r="CM248" i="24040"/>
  <c r="CM264" i="23917"/>
  <c r="CU248" i="24040"/>
  <c r="CU264" i="23917"/>
  <c r="DK248" i="24040"/>
  <c r="DK264" i="23917"/>
  <c r="DS248" i="24040"/>
  <c r="DS264" i="23917"/>
  <c r="EH272" i="23917"/>
  <c r="EH256" i="24040"/>
  <c r="EL256" i="24040"/>
  <c r="EL272" i="23917"/>
  <c r="EA231" i="24040"/>
  <c r="EA247" i="23917"/>
  <c r="EU231" i="24040"/>
  <c r="EU247" i="23917"/>
  <c r="EW231" i="24040"/>
  <c r="EW247" i="23917"/>
  <c r="FC231" i="24040"/>
  <c r="FC247" i="23917"/>
  <c r="FE231" i="24040"/>
  <c r="FE247" i="23917"/>
  <c r="FK231" i="24040"/>
  <c r="FK247" i="23917"/>
  <c r="FM231" i="24040"/>
  <c r="FM247" i="23917"/>
  <c r="FS231" i="24040"/>
  <c r="FS247" i="23917"/>
  <c r="FU231" i="24040"/>
  <c r="FU247" i="23917"/>
  <c r="EQ233" i="24040"/>
  <c r="EQ249" i="23917"/>
  <c r="EW233" i="24040"/>
  <c r="EW249" i="23917"/>
  <c r="EY233" i="24040"/>
  <c r="EY249" i="23917"/>
  <c r="FC233" i="24040"/>
  <c r="FC249" i="23917"/>
  <c r="FI233" i="24040"/>
  <c r="FI249" i="23917"/>
  <c r="FS233" i="24040"/>
  <c r="FS249" i="23917"/>
  <c r="FY233" i="24040"/>
  <c r="FY249" i="23917"/>
  <c r="EH233" i="24040"/>
  <c r="EH249" i="23917"/>
  <c r="EQ232" i="24040"/>
  <c r="EQ248" i="23917"/>
  <c r="FG232" i="24040"/>
  <c r="FG248" i="23917"/>
  <c r="FM232" i="24040"/>
  <c r="FM248" i="23917"/>
  <c r="EU259" i="24040"/>
  <c r="EU275" i="23917"/>
  <c r="FC259" i="24040"/>
  <c r="FC275" i="23917"/>
  <c r="FG259" i="24040"/>
  <c r="FG275" i="23917"/>
  <c r="FO259" i="24040"/>
  <c r="FO275" i="23917"/>
  <c r="H259" i="24040"/>
  <c r="H275" i="23917"/>
  <c r="L259" i="24040"/>
  <c r="L275" i="23917"/>
  <c r="T259" i="24040"/>
  <c r="T275" i="23917"/>
  <c r="AB259" i="24040"/>
  <c r="AB275" i="23917"/>
  <c r="AJ259" i="24040"/>
  <c r="AJ275" i="23917"/>
  <c r="AN259" i="24040"/>
  <c r="AN275" i="23917"/>
  <c r="AV259" i="24040"/>
  <c r="AV275" i="23917"/>
  <c r="AZ259" i="24040"/>
  <c r="AZ275" i="23917"/>
  <c r="BH259" i="24040"/>
  <c r="BH275" i="23917"/>
  <c r="BP259" i="24040"/>
  <c r="BP275" i="23917"/>
  <c r="BT259" i="24040"/>
  <c r="BT275" i="23917"/>
  <c r="CB259" i="24040"/>
  <c r="CB275" i="23917"/>
  <c r="CF259" i="24040"/>
  <c r="CF275" i="23917"/>
  <c r="CN259" i="24040"/>
  <c r="CN275" i="23917"/>
  <c r="CV259" i="24040"/>
  <c r="CV275" i="23917"/>
  <c r="CZ259" i="24040"/>
  <c r="CZ275" i="23917"/>
  <c r="DH259" i="24040"/>
  <c r="DH275" i="23917"/>
  <c r="DL259" i="24040"/>
  <c r="DL275" i="23917"/>
  <c r="EB259" i="24040"/>
  <c r="EB275" i="23917"/>
  <c r="C262" i="24040"/>
  <c r="C278" i="23917"/>
  <c r="E262" i="24040"/>
  <c r="E278" i="23917"/>
  <c r="I261" i="24040"/>
  <c r="I277" i="23917"/>
  <c r="K261" i="24040"/>
  <c r="K277" i="23917"/>
  <c r="Q261" i="24040"/>
  <c r="Q277" i="23917"/>
  <c r="S261" i="24040"/>
  <c r="S277" i="23917"/>
  <c r="U261" i="24040"/>
  <c r="U277" i="23917"/>
  <c r="W261" i="24040"/>
  <c r="W277" i="23917"/>
  <c r="Y261" i="24040"/>
  <c r="Y277" i="23917"/>
  <c r="AA261" i="24040"/>
  <c r="AA277" i="23917"/>
  <c r="AC261" i="24040"/>
  <c r="AC277" i="23917"/>
  <c r="AE261" i="24040"/>
  <c r="AE277" i="23917"/>
  <c r="AG261" i="24040"/>
  <c r="AG277" i="23917"/>
  <c r="AI261" i="24040"/>
  <c r="AI277" i="23917"/>
  <c r="AK261" i="24040"/>
  <c r="AK277" i="23917"/>
  <c r="AM261" i="24040"/>
  <c r="AM277" i="23917"/>
  <c r="AO261" i="24040"/>
  <c r="AO277" i="23917"/>
  <c r="AQ261" i="24040"/>
  <c r="AQ277" i="23917"/>
  <c r="AS261" i="24040"/>
  <c r="AS277" i="23917"/>
  <c r="AU261" i="24040"/>
  <c r="AU277" i="23917"/>
  <c r="AW261" i="24040"/>
  <c r="AW277" i="23917"/>
  <c r="AY261" i="24040"/>
  <c r="AY277" i="23917"/>
  <c r="BA261" i="24040"/>
  <c r="BA277" i="23917"/>
  <c r="BC261" i="24040"/>
  <c r="BC277" i="23917"/>
  <c r="BE261" i="24040"/>
  <c r="BE277" i="23917"/>
  <c r="BG261" i="24040"/>
  <c r="BG277" i="23917"/>
  <c r="BI261" i="24040"/>
  <c r="BI277" i="23917"/>
  <c r="BK261" i="24040"/>
  <c r="BK277" i="23917"/>
  <c r="BM261" i="24040"/>
  <c r="BM277" i="23917"/>
  <c r="BO261" i="24040"/>
  <c r="BO277" i="23917"/>
  <c r="BQ261" i="24040"/>
  <c r="BQ277" i="23917"/>
  <c r="BS261" i="24040"/>
  <c r="BS277" i="23917"/>
  <c r="BU261" i="24040"/>
  <c r="BU277" i="23917"/>
  <c r="BW261" i="24040"/>
  <c r="BW277" i="23917"/>
  <c r="BY261" i="24040"/>
  <c r="BY277" i="23917"/>
  <c r="CA261" i="24040"/>
  <c r="CA277" i="23917"/>
  <c r="CC261" i="24040"/>
  <c r="CC277" i="23917"/>
  <c r="CE261" i="24040"/>
  <c r="CE277" i="23917"/>
  <c r="CG261" i="24040"/>
  <c r="CG277" i="23917"/>
  <c r="CI261" i="24040"/>
  <c r="CI277" i="23917"/>
  <c r="CK261" i="24040"/>
  <c r="CK277" i="23917"/>
  <c r="CM261" i="24040"/>
  <c r="CM277" i="23917"/>
  <c r="CO261" i="24040"/>
  <c r="CO277" i="23917"/>
  <c r="CQ261" i="24040"/>
  <c r="CQ277" i="23917"/>
  <c r="CS261" i="24040"/>
  <c r="CS277" i="23917"/>
  <c r="CU261" i="24040"/>
  <c r="CU277" i="23917"/>
  <c r="CW261" i="24040"/>
  <c r="CW277" i="23917"/>
  <c r="CY261" i="24040"/>
  <c r="CY277" i="23917"/>
  <c r="DA261" i="24040"/>
  <c r="DA277" i="23917"/>
  <c r="DC261" i="24040"/>
  <c r="DC277" i="23917"/>
  <c r="DE261" i="24040"/>
  <c r="DE277" i="23917"/>
  <c r="DG261" i="24040"/>
  <c r="DG277" i="23917"/>
  <c r="DI261" i="24040"/>
  <c r="DI277" i="23917"/>
  <c r="DK261" i="24040"/>
  <c r="DK277" i="23917"/>
  <c r="DM261" i="24040"/>
  <c r="DM277" i="23917"/>
  <c r="DO261" i="24040"/>
  <c r="DO277" i="23917"/>
  <c r="DQ261" i="24040"/>
  <c r="DQ277" i="23917"/>
  <c r="DS261" i="24040"/>
  <c r="DS277" i="23917"/>
  <c r="DU261" i="24040"/>
  <c r="DU277" i="23917"/>
  <c r="DW261" i="24040"/>
  <c r="DW277" i="23917"/>
  <c r="DY261" i="24040"/>
  <c r="DY277" i="23917"/>
  <c r="EA261" i="24040"/>
  <c r="EA277" i="23917"/>
  <c r="EC261" i="24040"/>
  <c r="EC277" i="23917"/>
  <c r="EE261" i="24040"/>
  <c r="EE277" i="23917"/>
  <c r="EG261" i="24040"/>
  <c r="EG277" i="23917"/>
  <c r="EI261" i="24040"/>
  <c r="EI277" i="23917"/>
  <c r="EK261" i="24040"/>
  <c r="EK277" i="23917"/>
  <c r="EM261" i="24040"/>
  <c r="EM277" i="23917"/>
  <c r="ER261" i="24040"/>
  <c r="ER277" i="23917"/>
  <c r="ET261" i="24040"/>
  <c r="ET277" i="23917"/>
  <c r="EV261" i="24040"/>
  <c r="EV277" i="23917"/>
  <c r="EX261" i="24040"/>
  <c r="ES261" i="24040"/>
  <c r="EX277" i="23917"/>
  <c r="EZ261" i="24040"/>
  <c r="EU261" i="24040"/>
  <c r="EZ277" i="23917"/>
  <c r="FB261" i="24040"/>
  <c r="EW261" i="24040"/>
  <c r="FB277" i="23917"/>
  <c r="FD261" i="24040"/>
  <c r="EY261" i="24040"/>
  <c r="FD277" i="23917"/>
  <c r="FF261" i="24040"/>
  <c r="FA261" i="24040"/>
  <c r="FF277" i="23917"/>
  <c r="FH261" i="24040"/>
  <c r="FC261" i="24040"/>
  <c r="FH277" i="23917"/>
  <c r="FJ261" i="24040"/>
  <c r="FE261" i="24040"/>
  <c r="FJ277" i="23917"/>
  <c r="FL261" i="24040"/>
  <c r="FG261" i="24040"/>
  <c r="FL277" i="23917"/>
  <c r="FN261" i="24040"/>
  <c r="FI261" i="24040"/>
  <c r="FN277" i="23917"/>
  <c r="B234" i="24040"/>
  <c r="B250" i="23917"/>
  <c r="L234" i="24040"/>
  <c r="L250" i="23917"/>
  <c r="O234" i="24040"/>
  <c r="O250" i="23917"/>
  <c r="R234" i="24040"/>
  <c r="R250" i="23917"/>
  <c r="AB234" i="24040"/>
  <c r="AB250" i="23917"/>
  <c r="AE234" i="24040"/>
  <c r="AE250" i="23917"/>
  <c r="AH234" i="24040"/>
  <c r="AH250" i="23917"/>
  <c r="AR234" i="24040"/>
  <c r="AR250" i="23917"/>
  <c r="AU234" i="24040"/>
  <c r="AU250" i="23917"/>
  <c r="AX234" i="24040"/>
  <c r="AX250" i="23917"/>
  <c r="BH234" i="24040"/>
  <c r="BH250" i="23917"/>
  <c r="BK234" i="24040"/>
  <c r="BK250" i="23917"/>
  <c r="BN234" i="24040"/>
  <c r="BN250" i="23917"/>
  <c r="BX234" i="24040"/>
  <c r="BX250" i="23917"/>
  <c r="CA234" i="24040"/>
  <c r="CA250" i="23917"/>
  <c r="CD234" i="24040"/>
  <c r="CD250" i="23917"/>
  <c r="CN234" i="24040"/>
  <c r="CN250" i="23917"/>
  <c r="CQ234" i="24040"/>
  <c r="CQ250" i="23917"/>
  <c r="CT234" i="24040"/>
  <c r="CT250" i="23917"/>
  <c r="DD234" i="24040"/>
  <c r="DD250" i="23917"/>
  <c r="DG234" i="24040"/>
  <c r="DG250" i="23917"/>
  <c r="DJ234" i="24040"/>
  <c r="DJ250" i="23917"/>
  <c r="DT234" i="24040"/>
  <c r="DT250" i="23917"/>
  <c r="DW234" i="24040"/>
  <c r="DW250" i="23917"/>
  <c r="DZ234" i="24040"/>
  <c r="DZ250" i="23917"/>
  <c r="EW237" i="24040"/>
  <c r="EW253" i="23917"/>
  <c r="FA237" i="24040"/>
  <c r="FA253" i="23917"/>
  <c r="FG237" i="24040"/>
  <c r="FG253" i="23917"/>
  <c r="FW237" i="24040"/>
  <c r="FW253" i="23917"/>
  <c r="EQ238" i="24040"/>
  <c r="EQ254" i="23917"/>
  <c r="FI238" i="24040"/>
  <c r="FI254" i="23917"/>
  <c r="FM238" i="24040"/>
  <c r="FM254" i="23917"/>
  <c r="FQ238" i="24040"/>
  <c r="FQ254" i="23917"/>
  <c r="C237" i="24040"/>
  <c r="C253" i="23917"/>
  <c r="E237" i="24040"/>
  <c r="E253" i="23917"/>
  <c r="G237" i="24040"/>
  <c r="G253" i="23917"/>
  <c r="I237" i="24040"/>
  <c r="I253" i="23917"/>
  <c r="K237" i="24040"/>
  <c r="K253" i="23917"/>
  <c r="M237" i="24040"/>
  <c r="M253" i="23917"/>
  <c r="O237" i="24040"/>
  <c r="O253" i="23917"/>
  <c r="Q237" i="24040"/>
  <c r="Q253" i="23917"/>
  <c r="S237" i="24040"/>
  <c r="S253" i="23917"/>
  <c r="U237" i="24040"/>
  <c r="U253" i="23917"/>
  <c r="W237" i="24040"/>
  <c r="W253" i="23917"/>
  <c r="Y237" i="24040"/>
  <c r="Y253" i="23917"/>
  <c r="AA237" i="24040"/>
  <c r="AA253" i="23917"/>
  <c r="AC237" i="24040"/>
  <c r="AC253" i="23917"/>
  <c r="AE237" i="24040"/>
  <c r="AE253" i="23917"/>
  <c r="AG237" i="24040"/>
  <c r="AG253" i="23917"/>
  <c r="AI237" i="24040"/>
  <c r="AI253" i="23917"/>
  <c r="AK237" i="24040"/>
  <c r="AK253" i="23917"/>
  <c r="AM237" i="24040"/>
  <c r="AM253" i="23917"/>
  <c r="AO237" i="24040"/>
  <c r="AO253" i="23917"/>
  <c r="AQ237" i="24040"/>
  <c r="AQ253" i="23917"/>
  <c r="AS237" i="24040"/>
  <c r="AS253" i="23917"/>
  <c r="AU237" i="24040"/>
  <c r="AU253" i="23917"/>
  <c r="AW237" i="24040"/>
  <c r="AW253" i="23917"/>
  <c r="AY237" i="24040"/>
  <c r="AY253" i="23917"/>
  <c r="BA237" i="24040"/>
  <c r="BA253" i="23917"/>
  <c r="BC237" i="24040"/>
  <c r="BC253" i="23917"/>
  <c r="BE237" i="24040"/>
  <c r="BE253" i="23917"/>
  <c r="BG237" i="24040"/>
  <c r="BG253" i="23917"/>
  <c r="BI237" i="24040"/>
  <c r="BI253" i="23917"/>
  <c r="BK237" i="24040"/>
  <c r="BK253" i="23917"/>
  <c r="BM237" i="24040"/>
  <c r="BM253" i="23917"/>
  <c r="BO237" i="24040"/>
  <c r="BO253" i="23917"/>
  <c r="BQ237" i="24040"/>
  <c r="BQ253" i="23917"/>
  <c r="BS237" i="24040"/>
  <c r="BS253" i="23917"/>
  <c r="BU237" i="24040"/>
  <c r="BU253" i="23917"/>
  <c r="BW237" i="24040"/>
  <c r="BW253" i="23917"/>
  <c r="BY237" i="24040"/>
  <c r="BY253" i="23917"/>
  <c r="CA237" i="24040"/>
  <c r="CA253" i="23917"/>
  <c r="CC237" i="24040"/>
  <c r="CC253" i="23917"/>
  <c r="CE237" i="24040"/>
  <c r="CE253" i="23917"/>
  <c r="CG237" i="24040"/>
  <c r="CG253" i="23917"/>
  <c r="CI237" i="24040"/>
  <c r="CI253" i="23917"/>
  <c r="CK237" i="24040"/>
  <c r="CK253" i="23917"/>
  <c r="CM237" i="24040"/>
  <c r="CM253" i="23917"/>
  <c r="CO237" i="24040"/>
  <c r="CO253" i="23917"/>
  <c r="CQ237" i="24040"/>
  <c r="CQ253" i="23917"/>
  <c r="CS237" i="24040"/>
  <c r="CS253" i="23917"/>
  <c r="CU237" i="24040"/>
  <c r="CU253" i="23917"/>
  <c r="CW237" i="24040"/>
  <c r="CW253" i="23917"/>
  <c r="CY237" i="24040"/>
  <c r="CY253" i="23917"/>
  <c r="DA237" i="24040"/>
  <c r="DA253" i="23917"/>
  <c r="DC237" i="24040"/>
  <c r="DC253" i="23917"/>
  <c r="DE237" i="24040"/>
  <c r="DE253" i="23917"/>
  <c r="DG237" i="24040"/>
  <c r="DG253" i="23917"/>
  <c r="DI237" i="24040"/>
  <c r="DI253" i="23917"/>
  <c r="DK237" i="24040"/>
  <c r="DK253" i="23917"/>
  <c r="DM237" i="24040"/>
  <c r="DM253" i="23917"/>
  <c r="DO238" i="24040"/>
  <c r="DO254" i="23917"/>
  <c r="DS237" i="24040"/>
  <c r="DS253" i="23917"/>
  <c r="DU237" i="24040"/>
  <c r="DU253" i="23917"/>
  <c r="DW238" i="24040"/>
  <c r="DW254" i="23917"/>
  <c r="DZ239" i="24040"/>
  <c r="DZ255" i="23917"/>
  <c r="D239" i="24040"/>
  <c r="D255" i="23917"/>
  <c r="L239" i="24040"/>
  <c r="L255" i="23917"/>
  <c r="P239" i="24040"/>
  <c r="P255" i="23917"/>
  <c r="T239" i="24040"/>
  <c r="T255" i="23917"/>
  <c r="BB239" i="24040"/>
  <c r="BB255" i="23917"/>
  <c r="BF239" i="24040"/>
  <c r="BF255" i="23917"/>
  <c r="BJ239" i="24040"/>
  <c r="BJ255" i="23917"/>
  <c r="BN239" i="24040"/>
  <c r="BN255" i="23917"/>
  <c r="BQ239" i="24040"/>
  <c r="BQ255" i="23917"/>
  <c r="BT239" i="24040"/>
  <c r="BT255" i="23917"/>
  <c r="BX239" i="24040"/>
  <c r="BX255" i="23917"/>
  <c r="CB239" i="24040"/>
  <c r="CB255" i="23917"/>
  <c r="CF239" i="24040"/>
  <c r="CF255" i="23917"/>
  <c r="DN239" i="24040"/>
  <c r="DN255" i="23917"/>
  <c r="DJ275" i="24040"/>
  <c r="DJ292" i="23917"/>
  <c r="FB240" i="24040"/>
  <c r="FE240" i="24040"/>
  <c r="FF240" i="24040"/>
  <c r="FR240" i="24040"/>
  <c r="FU240" i="24040"/>
  <c r="FV240" i="24040"/>
  <c r="J279" i="24040"/>
  <c r="J296" i="23917"/>
  <c r="M279" i="24040"/>
  <c r="M296" i="23917"/>
  <c r="P279" i="24040"/>
  <c r="P296" i="23917"/>
  <c r="Z279" i="24040"/>
  <c r="Z296" i="23917"/>
  <c r="AC296" i="23917"/>
  <c r="AF279" i="24040"/>
  <c r="AF296" i="23917"/>
  <c r="AP279" i="24040"/>
  <c r="AP296" i="23917"/>
  <c r="AS279" i="24040"/>
  <c r="AS296" i="23917"/>
  <c r="AV279" i="24040"/>
  <c r="AV296" i="23917"/>
  <c r="BF279" i="24040"/>
  <c r="BF296" i="23917"/>
  <c r="BI296" i="23917"/>
  <c r="BL279" i="24040"/>
  <c r="BL296" i="23917"/>
  <c r="BV279" i="24040"/>
  <c r="BV296" i="23917"/>
  <c r="BY279" i="24040"/>
  <c r="BY296" i="23917"/>
  <c r="CB279" i="24040"/>
  <c r="CB296" i="23917"/>
  <c r="CL279" i="24040"/>
  <c r="CL296" i="23917"/>
  <c r="CO296" i="23917"/>
  <c r="CR279" i="24040"/>
  <c r="CR296" i="23917"/>
  <c r="DB279" i="24040"/>
  <c r="DB296" i="23917"/>
  <c r="DE279" i="24040"/>
  <c r="DE296" i="23917"/>
  <c r="DH279" i="24040"/>
  <c r="DH296" i="23917"/>
  <c r="EM279" i="24040"/>
  <c r="EM296" i="23917"/>
  <c r="D280" i="24040"/>
  <c r="D297" i="23917"/>
  <c r="X280" i="24040"/>
  <c r="X297" i="23917"/>
  <c r="AN280" i="24040"/>
  <c r="AN297" i="23917"/>
  <c r="BD280" i="24040"/>
  <c r="BD297" i="23917"/>
  <c r="BT280" i="24040"/>
  <c r="BT297" i="23917"/>
  <c r="CJ280" i="24040"/>
  <c r="CJ297" i="23917"/>
  <c r="CZ280" i="24040"/>
  <c r="CZ297" i="23917"/>
  <c r="ED280" i="24040"/>
  <c r="ED297" i="23917"/>
  <c r="EH297" i="23917"/>
  <c r="EH280" i="24040"/>
  <c r="EL280" i="24040"/>
  <c r="EL297" i="23917"/>
  <c r="J281" i="24040"/>
  <c r="J298" i="23917"/>
  <c r="M281" i="24040"/>
  <c r="M298" i="23917"/>
  <c r="P281" i="24040"/>
  <c r="P298" i="23917"/>
  <c r="Z281" i="24040"/>
  <c r="Z298" i="23917"/>
  <c r="AC281" i="24040"/>
  <c r="AC298" i="23917"/>
  <c r="AF281" i="24040"/>
  <c r="AF298" i="23917"/>
  <c r="AP281" i="24040"/>
  <c r="AP298" i="23917"/>
  <c r="AS281" i="24040"/>
  <c r="AS298" i="23917"/>
  <c r="AV281" i="24040"/>
  <c r="AV298" i="23917"/>
  <c r="BF281" i="24040"/>
  <c r="BF298" i="23917"/>
  <c r="BI281" i="24040"/>
  <c r="BI298" i="23917"/>
  <c r="BL281" i="24040"/>
  <c r="BL298" i="23917"/>
  <c r="BV281" i="24040"/>
  <c r="BV298" i="23917"/>
  <c r="BY281" i="24040"/>
  <c r="BY298" i="23917"/>
  <c r="CB281" i="24040"/>
  <c r="CB298" i="23917"/>
  <c r="CL281" i="24040"/>
  <c r="CL298" i="23917"/>
  <c r="CO281" i="24040"/>
  <c r="CO298" i="23917"/>
  <c r="CR281" i="24040"/>
  <c r="CR298" i="23917"/>
  <c r="DB281" i="24040"/>
  <c r="DB298" i="23917"/>
  <c r="DE281" i="24040"/>
  <c r="DE298" i="23917"/>
  <c r="DH281" i="24040"/>
  <c r="DH298" i="23917"/>
  <c r="BS241" i="24040"/>
  <c r="BS257" i="23917"/>
  <c r="BU285" i="24040"/>
  <c r="BU302" i="23917"/>
  <c r="BW285" i="24040"/>
  <c r="BW302" i="23917"/>
  <c r="BY285" i="24040"/>
  <c r="CC241" i="24040"/>
  <c r="CC257" i="23917"/>
  <c r="CI241" i="24040"/>
  <c r="CI257" i="23917"/>
  <c r="CK285" i="24040"/>
  <c r="CK302" i="23917"/>
  <c r="CM285" i="24040"/>
  <c r="CM302" i="23917"/>
  <c r="CO285" i="24040"/>
  <c r="CS241" i="24040"/>
  <c r="CS257" i="23917"/>
  <c r="CY241" i="24040"/>
  <c r="CY257" i="23917"/>
  <c r="DA285" i="24040"/>
  <c r="DA302" i="23917"/>
  <c r="FF241" i="24040"/>
  <c r="FF257" i="23917"/>
  <c r="FV241" i="24040"/>
  <c r="FV257" i="23917"/>
  <c r="BH285" i="24040"/>
  <c r="BH302" i="23917"/>
  <c r="BL285" i="24040"/>
  <c r="BL302" i="23917"/>
  <c r="BP285" i="24040"/>
  <c r="BP302" i="23917"/>
  <c r="BT285" i="24040"/>
  <c r="BT302" i="23917"/>
  <c r="BX285" i="24040"/>
  <c r="BX302" i="23917"/>
  <c r="CB285" i="24040"/>
  <c r="CB302" i="23917"/>
  <c r="CF285" i="24040"/>
  <c r="CF302" i="23917"/>
  <c r="CJ285" i="24040"/>
  <c r="CJ302" i="23917"/>
  <c r="CN285" i="24040"/>
  <c r="CN302" i="23917"/>
  <c r="CR285" i="24040"/>
  <c r="CR302" i="23917"/>
  <c r="CV285" i="24040"/>
  <c r="CV302" i="23917"/>
  <c r="CZ285" i="24040"/>
  <c r="CZ302" i="23917"/>
  <c r="FC241" i="24040"/>
  <c r="FC257" i="23917"/>
  <c r="FG241" i="24040"/>
  <c r="FG257" i="23917"/>
  <c r="FK241" i="24040"/>
  <c r="FK257" i="23917"/>
  <c r="FO241" i="24040"/>
  <c r="FO257" i="23917"/>
  <c r="FS241" i="24040"/>
  <c r="FS257" i="23917"/>
  <c r="FW241" i="24040"/>
  <c r="FW257" i="23917"/>
  <c r="EY22" i="24040"/>
  <c r="EY24" i="23917"/>
  <c r="FE22" i="24040"/>
  <c r="FE24" i="23917"/>
  <c r="FO22" i="24040"/>
  <c r="FO24" i="23917"/>
  <c r="FU22" i="24040"/>
  <c r="FU24" i="23917"/>
  <c r="EI28" i="23917"/>
  <c r="EL28" i="23917"/>
  <c r="EM28" i="23917"/>
  <c r="G22" i="24040"/>
  <c r="G24" i="23917"/>
  <c r="I22" i="24040"/>
  <c r="I24" i="23917"/>
  <c r="I26" i="24040"/>
  <c r="I31" i="23917"/>
  <c r="K23" i="24040"/>
  <c r="K25" i="23917"/>
  <c r="M22" i="24040"/>
  <c r="M24" i="23917"/>
  <c r="O22" i="24040"/>
  <c r="O24" i="23917"/>
  <c r="Q22" i="24040"/>
  <c r="Q24" i="23917"/>
  <c r="Q26" i="24040"/>
  <c r="Q31" i="23917"/>
  <c r="S23" i="24040"/>
  <c r="S25" i="23917"/>
  <c r="U22" i="24040"/>
  <c r="U24" i="23917"/>
  <c r="W22" i="24040"/>
  <c r="W24" i="23917"/>
  <c r="W26" i="24040"/>
  <c r="W31" i="23917"/>
  <c r="Y23" i="24040"/>
  <c r="Y25" i="23917"/>
  <c r="AA22" i="24040"/>
  <c r="AA24" i="23917"/>
  <c r="AA26" i="24040"/>
  <c r="AA31" i="23917"/>
  <c r="AC23" i="24040"/>
  <c r="AC25" i="23917"/>
  <c r="Y37" i="24040"/>
  <c r="Y47" i="23917"/>
  <c r="AE37" i="24040"/>
  <c r="AE47" i="23917"/>
  <c r="AK37" i="24040"/>
  <c r="AK47" i="23917"/>
  <c r="BM37" i="24040"/>
  <c r="BM47" i="23917"/>
  <c r="CC37" i="24040"/>
  <c r="CC47" i="23917"/>
  <c r="CY37" i="24040"/>
  <c r="CY47" i="23917"/>
  <c r="DC37" i="24040"/>
  <c r="DC47" i="23917"/>
  <c r="DG37" i="24040"/>
  <c r="DG47" i="23917"/>
  <c r="DK37" i="24040"/>
  <c r="DK47" i="23917"/>
  <c r="DS37" i="24040"/>
  <c r="DS47" i="23917"/>
  <c r="DW37" i="24040"/>
  <c r="DW47" i="23917"/>
  <c r="EA37" i="24040"/>
  <c r="EA47" i="23917"/>
  <c r="ES37" i="24040"/>
  <c r="ES47" i="23917"/>
  <c r="EW37" i="24040"/>
  <c r="EW47" i="23917"/>
  <c r="FA37" i="24040"/>
  <c r="FA47" i="23917"/>
  <c r="FE37" i="24040"/>
  <c r="FE47" i="23917"/>
  <c r="FI37" i="24040"/>
  <c r="FI47" i="23917"/>
  <c r="FM37" i="24040"/>
  <c r="FM47" i="23917"/>
  <c r="FS37" i="24040"/>
  <c r="FS47" i="23917"/>
  <c r="FW37" i="24040"/>
  <c r="FW47" i="23917"/>
  <c r="EY38" i="24040"/>
  <c r="EY48" i="23917"/>
  <c r="AI37" i="24040"/>
  <c r="AI47" i="23917"/>
  <c r="AQ37" i="24040"/>
  <c r="AQ47" i="23917"/>
  <c r="AS37" i="24040"/>
  <c r="AS47" i="23917"/>
  <c r="AU37" i="24040"/>
  <c r="AU47" i="23917"/>
  <c r="BQ37" i="24040"/>
  <c r="BQ47" i="23917"/>
  <c r="BS37" i="24040"/>
  <c r="BS47" i="23917"/>
  <c r="BU37" i="24040"/>
  <c r="BU47" i="23917"/>
  <c r="BW37" i="24040"/>
  <c r="BW47" i="23917"/>
  <c r="BY37" i="24040"/>
  <c r="BY47" i="23917"/>
  <c r="CA37" i="24040"/>
  <c r="CA47" i="23917"/>
  <c r="CG37" i="24040"/>
  <c r="CG47" i="23917"/>
  <c r="CI37" i="24040"/>
  <c r="CI47" i="23917"/>
  <c r="CK37" i="24040"/>
  <c r="CK47" i="23917"/>
  <c r="CM37" i="24040"/>
  <c r="CM47" i="23917"/>
  <c r="CU37" i="24040"/>
  <c r="CU47" i="23917"/>
  <c r="CW37" i="24040"/>
  <c r="CW47" i="23917"/>
  <c r="FC38" i="24040"/>
  <c r="FC48" i="23917"/>
  <c r="FG38" i="24040"/>
  <c r="FG48" i="23917"/>
  <c r="FO38" i="24040"/>
  <c r="FO48" i="23917"/>
  <c r="GA38" i="24040"/>
  <c r="GA48" i="23917"/>
  <c r="DY51" i="24040"/>
  <c r="DY62" i="23917"/>
  <c r="EC51" i="24040"/>
  <c r="EC62" i="23917"/>
  <c r="EF51" i="24040"/>
  <c r="EF62" i="23917"/>
  <c r="EI62" i="23917"/>
  <c r="EI51" i="24040"/>
  <c r="EU51" i="24040"/>
  <c r="EU62" i="23917"/>
  <c r="FE51" i="24040"/>
  <c r="FE62" i="23917"/>
  <c r="FK51" i="24040"/>
  <c r="FK62" i="23917"/>
  <c r="FU51" i="24040"/>
  <c r="FU62" i="23917"/>
  <c r="EC64" i="24040"/>
  <c r="EC75" i="23917"/>
  <c r="EC31" i="24040"/>
  <c r="EC65" i="24040"/>
  <c r="EC76" i="23917"/>
  <c r="EC36" i="23917"/>
  <c r="FD64" i="24040"/>
  <c r="FD75" i="23917"/>
  <c r="FG64" i="24040"/>
  <c r="FG75" i="23917"/>
  <c r="FQ64" i="24040"/>
  <c r="FQ75" i="23917"/>
  <c r="FW64" i="24040"/>
  <c r="FW75" i="23917"/>
  <c r="FE65" i="24040"/>
  <c r="FE31" i="24040"/>
  <c r="FE36" i="23917"/>
  <c r="FE76" i="23917"/>
  <c r="FI65" i="24040"/>
  <c r="FI31" i="24040"/>
  <c r="FI36" i="23917"/>
  <c r="FI76" i="23917"/>
  <c r="FM65" i="24040"/>
  <c r="FM31" i="24040"/>
  <c r="FM76" i="23917"/>
  <c r="FM36" i="23917"/>
  <c r="FQ65" i="24040"/>
  <c r="FQ31" i="24040"/>
  <c r="FQ76" i="23917"/>
  <c r="FQ36" i="23917"/>
  <c r="FW65" i="24040"/>
  <c r="FW31" i="24040"/>
  <c r="FW36" i="23917"/>
  <c r="FW76" i="23917"/>
  <c r="G92" i="24040"/>
  <c r="G103" i="23917"/>
  <c r="K92" i="24040"/>
  <c r="K103" i="23917"/>
  <c r="O92" i="24040"/>
  <c r="O103" i="23917"/>
  <c r="S92" i="24040"/>
  <c r="S103" i="23917"/>
  <c r="W92" i="24040"/>
  <c r="W103" i="23917"/>
  <c r="AA92" i="24040"/>
  <c r="AA103" i="23917"/>
  <c r="AE92" i="24040"/>
  <c r="AE103" i="23917"/>
  <c r="AI92" i="24040"/>
  <c r="AI103" i="23917"/>
  <c r="AM92" i="24040"/>
  <c r="AM103" i="23917"/>
  <c r="AQ92" i="24040"/>
  <c r="AQ103" i="23917"/>
  <c r="AU92" i="24040"/>
  <c r="AU103" i="23917"/>
  <c r="AY92" i="24040"/>
  <c r="AY103" i="23917"/>
  <c r="BC92" i="24040"/>
  <c r="BC103" i="23917"/>
  <c r="BG92" i="24040"/>
  <c r="BG103" i="23917"/>
  <c r="BK92" i="24040"/>
  <c r="BK103" i="23917"/>
  <c r="BO92" i="24040"/>
  <c r="BO103" i="23917"/>
  <c r="BS92" i="24040"/>
  <c r="BS103" i="23917"/>
  <c r="BW92" i="24040"/>
  <c r="BW103" i="23917"/>
  <c r="CA92" i="24040"/>
  <c r="CA103" i="23917"/>
  <c r="CE92" i="24040"/>
  <c r="CE103" i="23917"/>
  <c r="CI92" i="24040"/>
  <c r="CI103" i="23917"/>
  <c r="CM92" i="24040"/>
  <c r="CM103" i="23917"/>
  <c r="CQ92" i="24040"/>
  <c r="CQ103" i="23917"/>
  <c r="CU92" i="24040"/>
  <c r="CU103" i="23917"/>
  <c r="CY92" i="24040"/>
  <c r="CY103" i="23917"/>
  <c r="DC92" i="24040"/>
  <c r="DC103" i="23917"/>
  <c r="DG92" i="24040"/>
  <c r="DG103" i="23917"/>
  <c r="DK92" i="24040"/>
  <c r="DK103" i="23917"/>
  <c r="DO92" i="24040"/>
  <c r="DO103" i="23917"/>
  <c r="DS92" i="24040"/>
  <c r="DS103" i="23917"/>
  <c r="DW92" i="24040"/>
  <c r="DW103" i="23917"/>
  <c r="EA92" i="24040"/>
  <c r="EA103" i="23917"/>
  <c r="EQ92" i="24040"/>
  <c r="EQ103" i="23917"/>
  <c r="EW92" i="24040"/>
  <c r="EW103" i="23917"/>
  <c r="FG92" i="24040"/>
  <c r="FG103" i="23917"/>
  <c r="FU92" i="24040"/>
  <c r="FU103" i="23917"/>
  <c r="FO68" i="24040"/>
  <c r="FO79" i="23917"/>
  <c r="FS68" i="24040"/>
  <c r="FS79" i="23917"/>
  <c r="FW68" i="24040"/>
  <c r="FW79" i="23917"/>
  <c r="CB78" i="24040"/>
  <c r="CB89" i="23917"/>
  <c r="FC68" i="24040"/>
  <c r="FC79" i="23917"/>
  <c r="FI68" i="24040"/>
  <c r="FI79" i="23917"/>
  <c r="G68" i="24040"/>
  <c r="G79" i="23917"/>
  <c r="G78" i="24040"/>
  <c r="G89" i="23917"/>
  <c r="I68" i="24040"/>
  <c r="I79" i="23917"/>
  <c r="M68" i="24040"/>
  <c r="M79" i="23917"/>
  <c r="AC68" i="24040"/>
  <c r="AC79" i="23917"/>
  <c r="AE68" i="24040"/>
  <c r="AE79" i="23917"/>
  <c r="AG68" i="24040"/>
  <c r="AG79" i="23917"/>
  <c r="BG68" i="24040"/>
  <c r="BG79" i="23917"/>
  <c r="CQ68" i="24040"/>
  <c r="CQ79" i="23917"/>
  <c r="CU68" i="24040"/>
  <c r="CU79" i="23917"/>
  <c r="DA68" i="24040"/>
  <c r="DA79" i="23917"/>
  <c r="DU68" i="24040"/>
  <c r="DU79" i="23917"/>
  <c r="DW68" i="24040"/>
  <c r="DW79" i="23917"/>
  <c r="EA68" i="24040"/>
  <c r="EA79" i="23917"/>
  <c r="D73" i="24040"/>
  <c r="D84" i="23917"/>
  <c r="T73" i="24040"/>
  <c r="T84" i="23917"/>
  <c r="AS79" i="24040"/>
  <c r="AS69" i="24040"/>
  <c r="AS90" i="23917"/>
  <c r="AS80" i="23917"/>
  <c r="AU79" i="24040"/>
  <c r="AU69" i="24040"/>
  <c r="AU90" i="23917"/>
  <c r="AU80" i="23917"/>
  <c r="AW79" i="24040"/>
  <c r="AW69" i="24040"/>
  <c r="AW90" i="23917"/>
  <c r="AW80" i="23917"/>
  <c r="AY79" i="24040"/>
  <c r="AY69" i="24040"/>
  <c r="AY90" i="23917"/>
  <c r="AY80" i="23917"/>
  <c r="BY79" i="24040"/>
  <c r="BY69" i="24040"/>
  <c r="BY90" i="23917"/>
  <c r="BY80" i="23917"/>
  <c r="CA79" i="24040"/>
  <c r="CA69" i="24040"/>
  <c r="CA90" i="23917"/>
  <c r="CA80" i="23917"/>
  <c r="CC79" i="24040"/>
  <c r="CC69" i="24040"/>
  <c r="CC90" i="23917"/>
  <c r="CC80" i="23917"/>
  <c r="CE79" i="24040"/>
  <c r="CE69" i="24040"/>
  <c r="CE90" i="23917"/>
  <c r="CE80" i="23917"/>
  <c r="DE79" i="24040"/>
  <c r="DE69" i="24040"/>
  <c r="DE90" i="23917"/>
  <c r="DE80" i="23917"/>
  <c r="DG79" i="24040"/>
  <c r="DG69" i="24040"/>
  <c r="DG90" i="23917"/>
  <c r="DG80" i="23917"/>
  <c r="DI79" i="24040"/>
  <c r="DI69" i="24040"/>
  <c r="DI90" i="23917"/>
  <c r="DI80" i="23917"/>
  <c r="DK79" i="24040"/>
  <c r="DK69" i="24040"/>
  <c r="DK90" i="23917"/>
  <c r="DK80" i="23917"/>
  <c r="E70" i="24040"/>
  <c r="E81" i="23917"/>
  <c r="I70" i="24040"/>
  <c r="I81" i="23917"/>
  <c r="M70" i="24040"/>
  <c r="M81" i="23917"/>
  <c r="Q70" i="24040"/>
  <c r="Q81" i="23917"/>
  <c r="U70" i="24040"/>
  <c r="U81" i="23917"/>
  <c r="Y70" i="24040"/>
  <c r="Y81" i="23917"/>
  <c r="AC70" i="24040"/>
  <c r="AC81" i="23917"/>
  <c r="AG70" i="24040"/>
  <c r="AG81" i="23917"/>
  <c r="P80" i="24040"/>
  <c r="P91" i="23917"/>
  <c r="BT80" i="24040"/>
  <c r="BT91" i="23917"/>
  <c r="C3" i="24040"/>
  <c r="C167" i="24040" s="1"/>
  <c r="C3" i="23917"/>
  <c r="E3" i="24040"/>
  <c r="E3" i="23917"/>
  <c r="G3" i="24040"/>
  <c r="G3" i="23917"/>
  <c r="I3" i="24040"/>
  <c r="I3" i="23917"/>
  <c r="K3" i="24040"/>
  <c r="K3" i="23917"/>
  <c r="K153" i="23917" s="1"/>
  <c r="M3" i="24040"/>
  <c r="M3" i="23917"/>
  <c r="O3" i="24040"/>
  <c r="O3" i="23917"/>
  <c r="Q3" i="24040"/>
  <c r="Q3" i="23917"/>
  <c r="S3" i="24040"/>
  <c r="S201" i="24040" s="1"/>
  <c r="S3" i="23917"/>
  <c r="U3" i="24040"/>
  <c r="U3" i="23917"/>
  <c r="W3" i="24040"/>
  <c r="W3" i="23917"/>
  <c r="Y3" i="24040"/>
  <c r="Y3" i="23917"/>
  <c r="AA3" i="24040"/>
  <c r="AA269" i="24040" s="1"/>
  <c r="AA3" i="23917"/>
  <c r="AA153" i="23917" s="1"/>
  <c r="AC3" i="24040"/>
  <c r="AC3" i="23917"/>
  <c r="AE3" i="24040"/>
  <c r="AE227" i="24040" s="1"/>
  <c r="AE3" i="23917"/>
  <c r="AG3" i="24040"/>
  <c r="AG3" i="23917"/>
  <c r="AI3" i="24040"/>
  <c r="AI3" i="23917"/>
  <c r="AK3" i="24040"/>
  <c r="AK3" i="23917"/>
  <c r="AM3" i="24040"/>
  <c r="AM167" i="24040" s="1"/>
  <c r="AM3" i="23917"/>
  <c r="AO3" i="24040"/>
  <c r="AO3" i="23917"/>
  <c r="AQ3" i="24040"/>
  <c r="AQ3" i="23917"/>
  <c r="AQ153" i="23917" s="1"/>
  <c r="AS3" i="24040"/>
  <c r="AS3" i="23917"/>
  <c r="AU3" i="24040"/>
  <c r="AU3" i="23917"/>
  <c r="AW3" i="24040"/>
  <c r="AW3" i="23917"/>
  <c r="AY3" i="24040"/>
  <c r="AY3" i="23917"/>
  <c r="BA3" i="24040"/>
  <c r="BA3" i="23917"/>
  <c r="BC3" i="24040"/>
  <c r="BC167" i="24040" s="1"/>
  <c r="BC3" i="23917"/>
  <c r="BE3" i="24040"/>
  <c r="BE3" i="23917"/>
  <c r="BG3" i="24040"/>
  <c r="BG3" i="23917"/>
  <c r="BG153" i="23917" s="1"/>
  <c r="BI3" i="24040"/>
  <c r="BI3" i="23917"/>
  <c r="BK3" i="24040"/>
  <c r="BK227" i="24040" s="1"/>
  <c r="BK3" i="23917"/>
  <c r="BM3" i="24040"/>
  <c r="BM3" i="23917"/>
  <c r="BO3" i="24040"/>
  <c r="BO167" i="24040" s="1"/>
  <c r="BO3" i="23917"/>
  <c r="BQ3" i="24040"/>
  <c r="BQ3" i="23917"/>
  <c r="BS3" i="24040"/>
  <c r="BS3" i="23917"/>
  <c r="BU3" i="24040"/>
  <c r="BU3" i="23917"/>
  <c r="BW3" i="24040"/>
  <c r="BW269" i="24040" s="1"/>
  <c r="BW3" i="23917"/>
  <c r="BW153" i="23917" s="1"/>
  <c r="BY3" i="24040"/>
  <c r="BY3" i="23917"/>
  <c r="CA3" i="24040"/>
  <c r="CA3" i="23917"/>
  <c r="CC3" i="24040"/>
  <c r="CC3" i="23917"/>
  <c r="CE3" i="24040"/>
  <c r="CE3" i="23917"/>
  <c r="CG3" i="24040"/>
  <c r="CG3" i="23917"/>
  <c r="CI3" i="24040"/>
  <c r="CI3" i="23917"/>
  <c r="CK3" i="24040"/>
  <c r="CK3" i="23917"/>
  <c r="CM3" i="24040"/>
  <c r="CM269" i="24040" s="1"/>
  <c r="CM3" i="23917"/>
  <c r="CM180" i="23917" s="1"/>
  <c r="CO3" i="24040"/>
  <c r="CO3" i="23917"/>
  <c r="CQ3" i="24040"/>
  <c r="CQ3" i="23917"/>
  <c r="CS3" i="24040"/>
  <c r="CS3" i="23917"/>
  <c r="CU3" i="24040"/>
  <c r="CU3" i="23917"/>
  <c r="CW3" i="24040"/>
  <c r="CW3" i="23917"/>
  <c r="CY3" i="24040"/>
  <c r="CY141" i="24040" s="1"/>
  <c r="CY3" i="23917"/>
  <c r="DA3" i="24040"/>
  <c r="DA3" i="23917"/>
  <c r="DC3" i="24040"/>
  <c r="DC3" i="23917"/>
  <c r="DC180" i="23917" s="1"/>
  <c r="DE3" i="24040"/>
  <c r="DE3" i="23917"/>
  <c r="DG3" i="24040"/>
  <c r="DG227" i="24040" s="1"/>
  <c r="DG3" i="23917"/>
  <c r="DI3" i="24040"/>
  <c r="DI3" i="23917"/>
  <c r="DK3" i="24040"/>
  <c r="DK3" i="23917"/>
  <c r="DM3" i="24040"/>
  <c r="DM3" i="23917"/>
  <c r="DO3" i="24040"/>
  <c r="DO3" i="23917"/>
  <c r="DQ3" i="24040"/>
  <c r="DQ3" i="23917"/>
  <c r="DS3" i="24040"/>
  <c r="DS3" i="23917"/>
  <c r="DS180" i="23917" s="1"/>
  <c r="DU3" i="24040"/>
  <c r="DU3" i="23917"/>
  <c r="DW3" i="24040"/>
  <c r="DW227" i="24040" s="1"/>
  <c r="DW3" i="23917"/>
  <c r="DY3" i="24040"/>
  <c r="DY3" i="23917"/>
  <c r="EA3" i="24040"/>
  <c r="EA3" i="23917"/>
  <c r="EC3" i="24040"/>
  <c r="EC3" i="23917"/>
  <c r="EE3" i="24040"/>
  <c r="EE3" i="23917"/>
  <c r="EG3" i="24040"/>
  <c r="EG3" i="23917"/>
  <c r="EI3" i="24040"/>
  <c r="EI3" i="23917"/>
  <c r="EK3" i="24040"/>
  <c r="EK3" i="23917"/>
  <c r="EM3" i="23917"/>
  <c r="EM3" i="24040"/>
  <c r="ER3" i="24040"/>
  <c r="ER3" i="23917"/>
  <c r="ET3" i="24040"/>
  <c r="ET227" i="24040" s="1"/>
  <c r="ET3" i="23917"/>
  <c r="EV3" i="24040"/>
  <c r="EV3" i="23917"/>
  <c r="EX3" i="24040"/>
  <c r="EX3" i="23917"/>
  <c r="EZ3" i="24040"/>
  <c r="EZ3" i="23917"/>
  <c r="FB3" i="24040"/>
  <c r="FB3" i="23917"/>
  <c r="FD3" i="24040"/>
  <c r="FD3" i="23917"/>
  <c r="FF3" i="24040"/>
  <c r="FF59" i="24040" s="1"/>
  <c r="FF3" i="23917"/>
  <c r="FH3" i="24040"/>
  <c r="FH3" i="23917"/>
  <c r="FJ3" i="24040"/>
  <c r="FJ3" i="23917"/>
  <c r="FL3" i="24040"/>
  <c r="FL3" i="23917"/>
  <c r="FN3" i="24040"/>
  <c r="FN201" i="24040" s="1"/>
  <c r="FN3" i="23917"/>
  <c r="FP3" i="24040"/>
  <c r="FP3" i="23917"/>
  <c r="FR3" i="24040"/>
  <c r="FR269" i="24040" s="1"/>
  <c r="FR3" i="23917"/>
  <c r="FT3" i="24040"/>
  <c r="FT3" i="23917"/>
  <c r="FV3" i="24040"/>
  <c r="FV3" i="23917"/>
  <c r="FX3" i="24040"/>
  <c r="FX3" i="23917"/>
  <c r="FZ3" i="24040"/>
  <c r="FZ227" i="24040" s="1"/>
  <c r="FZ3" i="23917"/>
  <c r="FZ285" i="23917" s="1"/>
  <c r="GB3" i="24040"/>
  <c r="GB3" i="23917"/>
  <c r="GD3" i="24040"/>
  <c r="GD269" i="24040" s="1"/>
  <c r="GD3" i="23917"/>
  <c r="GF3" i="24040"/>
  <c r="GF3" i="23917"/>
  <c r="GH3" i="24040"/>
  <c r="GH269" i="24040" s="1"/>
  <c r="GH3" i="23917"/>
  <c r="GJ3" i="24040"/>
  <c r="GJ3" i="23917"/>
  <c r="S6" i="24066"/>
  <c r="W6" i="24066"/>
  <c r="G9" i="24066"/>
  <c r="I9" i="24066"/>
  <c r="C6" i="24066"/>
  <c r="G7" i="24066" s="1"/>
  <c r="L6" i="24066"/>
  <c r="P7" i="24066" s="1"/>
  <c r="N6" i="24066"/>
  <c r="N7" i="24066" s="1"/>
  <c r="Q6" i="24066"/>
  <c r="Q7" i="24066" s="1"/>
  <c r="EA125" i="24040"/>
  <c r="EA137" i="23917"/>
  <c r="EC126" i="24040"/>
  <c r="EC138" i="23917"/>
  <c r="EW125" i="24040"/>
  <c r="EW137" i="23917"/>
  <c r="EY125" i="24040"/>
  <c r="EY137" i="23917"/>
  <c r="FE125" i="24040"/>
  <c r="FE137" i="23917"/>
  <c r="FG125" i="24040"/>
  <c r="FG137" i="23917"/>
  <c r="FM125" i="24040"/>
  <c r="FM137" i="23917"/>
  <c r="FO125" i="24040"/>
  <c r="FO137" i="23917"/>
  <c r="FU125" i="24040"/>
  <c r="FU137" i="23917"/>
  <c r="FW125" i="24040"/>
  <c r="FW137" i="23917"/>
  <c r="EQ126" i="24040"/>
  <c r="EQ138" i="23917"/>
  <c r="EW126" i="24040"/>
  <c r="EW138" i="23917"/>
  <c r="FA126" i="24040"/>
  <c r="FA138" i="23917"/>
  <c r="FE126" i="24040"/>
  <c r="FE138" i="23917"/>
  <c r="FG126" i="24040"/>
  <c r="FG138" i="23917"/>
  <c r="FM126" i="24040"/>
  <c r="FM138" i="23917"/>
  <c r="FQ126" i="24040"/>
  <c r="FQ138" i="23917"/>
  <c r="FU126" i="24040"/>
  <c r="FU138" i="23917"/>
  <c r="FW126" i="24040"/>
  <c r="FW138" i="23917"/>
  <c r="C126" i="24040"/>
  <c r="C138" i="23917"/>
  <c r="E126" i="24040"/>
  <c r="E138" i="23917"/>
  <c r="G126" i="24040"/>
  <c r="G138" i="23917"/>
  <c r="I126" i="24040"/>
  <c r="I138" i="23917"/>
  <c r="K126" i="24040"/>
  <c r="K138" i="23917"/>
  <c r="M126" i="24040"/>
  <c r="M138" i="23917"/>
  <c r="O126" i="24040"/>
  <c r="O138" i="23917"/>
  <c r="Q126" i="24040"/>
  <c r="Q138" i="23917"/>
  <c r="S126" i="24040"/>
  <c r="S138" i="23917"/>
  <c r="U126" i="24040"/>
  <c r="U138" i="23917"/>
  <c r="W126" i="24040"/>
  <c r="W138" i="23917"/>
  <c r="Y126" i="24040"/>
  <c r="Y138" i="23917"/>
  <c r="AA126" i="24040"/>
  <c r="AA138" i="23917"/>
  <c r="AC126" i="24040"/>
  <c r="AC138" i="23917"/>
  <c r="AE126" i="24040"/>
  <c r="AE138" i="23917"/>
  <c r="AG126" i="24040"/>
  <c r="AG138" i="23917"/>
  <c r="AI126" i="24040"/>
  <c r="AI138" i="23917"/>
  <c r="AK126" i="24040"/>
  <c r="AK138" i="23917"/>
  <c r="AM126" i="24040"/>
  <c r="AM138" i="23917"/>
  <c r="AO126" i="24040"/>
  <c r="AO138" i="23917"/>
  <c r="AQ126" i="24040"/>
  <c r="AQ138" i="23917"/>
  <c r="AS126" i="24040"/>
  <c r="AS138" i="23917"/>
  <c r="AU126" i="24040"/>
  <c r="AU138" i="23917"/>
  <c r="AW126" i="24040"/>
  <c r="AW138" i="23917"/>
  <c r="AY126" i="24040"/>
  <c r="AY138" i="23917"/>
  <c r="BA126" i="24040"/>
  <c r="BA138" i="23917"/>
  <c r="BC126" i="24040"/>
  <c r="BC138" i="23917"/>
  <c r="BE126" i="24040"/>
  <c r="BE138" i="23917"/>
  <c r="BG126" i="24040"/>
  <c r="BG138" i="23917"/>
  <c r="BI126" i="24040"/>
  <c r="BI138" i="23917"/>
  <c r="BK126" i="24040"/>
  <c r="BK138" i="23917"/>
  <c r="BM126" i="24040"/>
  <c r="BM138" i="23917"/>
  <c r="BO126" i="24040"/>
  <c r="BO138" i="23917"/>
  <c r="BQ126" i="24040"/>
  <c r="BQ138" i="23917"/>
  <c r="BS126" i="24040"/>
  <c r="BS138" i="23917"/>
  <c r="BU126" i="24040"/>
  <c r="BU138" i="23917"/>
  <c r="BW126" i="24040"/>
  <c r="BW138" i="23917"/>
  <c r="BY126" i="24040"/>
  <c r="BY138" i="23917"/>
  <c r="CA126" i="24040"/>
  <c r="CA138" i="23917"/>
  <c r="CC126" i="24040"/>
  <c r="CC138" i="23917"/>
  <c r="CE126" i="24040"/>
  <c r="CE138" i="23917"/>
  <c r="CG126" i="24040"/>
  <c r="CG138" i="23917"/>
  <c r="CI126" i="24040"/>
  <c r="CI138" i="23917"/>
  <c r="CK126" i="24040"/>
  <c r="CK138" i="23917"/>
  <c r="CM126" i="24040"/>
  <c r="CM138" i="23917"/>
  <c r="CO126" i="24040"/>
  <c r="CO138" i="23917"/>
  <c r="CQ126" i="24040"/>
  <c r="CQ138" i="23917"/>
  <c r="CS126" i="24040"/>
  <c r="CS138" i="23917"/>
  <c r="CU126" i="24040"/>
  <c r="CU138" i="23917"/>
  <c r="CW126" i="24040"/>
  <c r="CW138" i="23917"/>
  <c r="CY126" i="24040"/>
  <c r="CY138" i="23917"/>
  <c r="DA126" i="24040"/>
  <c r="DA138" i="23917"/>
  <c r="DC126" i="24040"/>
  <c r="DC138" i="23917"/>
  <c r="DE126" i="24040"/>
  <c r="DE138" i="23917"/>
  <c r="DG126" i="24040"/>
  <c r="DG138" i="23917"/>
  <c r="DI126" i="24040"/>
  <c r="DI138" i="23917"/>
  <c r="DK126" i="24040"/>
  <c r="DK138" i="23917"/>
  <c r="DM126" i="24040"/>
  <c r="DM138" i="23917"/>
  <c r="DO126" i="24040"/>
  <c r="DO138" i="23917"/>
  <c r="DQ126" i="24040"/>
  <c r="DQ138" i="23917"/>
  <c r="DS126" i="24040"/>
  <c r="DS138" i="23917"/>
  <c r="DU126" i="24040"/>
  <c r="DU138" i="23917"/>
  <c r="DW126" i="24040"/>
  <c r="DW138" i="23917"/>
  <c r="DY126" i="24040"/>
  <c r="DY138" i="23917"/>
  <c r="EB126" i="24040"/>
  <c r="EB138" i="23917"/>
  <c r="D127" i="24040"/>
  <c r="D139" i="23917"/>
  <c r="F127" i="24040"/>
  <c r="F139" i="23917"/>
  <c r="J127" i="24040"/>
  <c r="J139" i="23917"/>
  <c r="N127" i="24040"/>
  <c r="N139" i="23917"/>
  <c r="T127" i="24040"/>
  <c r="T139" i="23917"/>
  <c r="X127" i="24040"/>
  <c r="X139" i="23917"/>
  <c r="AB127" i="24040"/>
  <c r="AB139" i="23917"/>
  <c r="AF127" i="24040"/>
  <c r="AF139" i="23917"/>
  <c r="DW139" i="23917"/>
  <c r="EC121" i="24040"/>
  <c r="EC133" i="23917"/>
  <c r="EU121" i="24040"/>
  <c r="EU133" i="23917"/>
  <c r="EW121" i="24040"/>
  <c r="EW133" i="23917"/>
  <c r="FC121" i="24040"/>
  <c r="FC133" i="23917"/>
  <c r="FE121" i="24040"/>
  <c r="FE133" i="23917"/>
  <c r="FK121" i="24040"/>
  <c r="FK133" i="23917"/>
  <c r="FM121" i="24040"/>
  <c r="FM133" i="23917"/>
  <c r="FS121" i="24040"/>
  <c r="FS133" i="23917"/>
  <c r="FU121" i="24040"/>
  <c r="FU133" i="23917"/>
  <c r="H122" i="24040"/>
  <c r="H134" i="23917"/>
  <c r="E121" i="24040"/>
  <c r="E133" i="23917"/>
  <c r="I121" i="24040"/>
  <c r="I133" i="23917"/>
  <c r="O121" i="24040"/>
  <c r="O133" i="23917"/>
  <c r="Q121" i="24040"/>
  <c r="Q133" i="23917"/>
  <c r="W121" i="24040"/>
  <c r="W133" i="23917"/>
  <c r="AA121" i="24040"/>
  <c r="AA133" i="23917"/>
  <c r="AC121" i="24040"/>
  <c r="AC133" i="23917"/>
  <c r="AI121" i="24040"/>
  <c r="AI133" i="23917"/>
  <c r="AM121" i="24040"/>
  <c r="AM133" i="23917"/>
  <c r="AO121" i="24040"/>
  <c r="AO133" i="23917"/>
  <c r="AS121" i="24040"/>
  <c r="AS133" i="23917"/>
  <c r="AY121" i="24040"/>
  <c r="AY133" i="23917"/>
  <c r="BC121" i="24040"/>
  <c r="BC133" i="23917"/>
  <c r="BE121" i="24040"/>
  <c r="BE133" i="23917"/>
  <c r="BI121" i="24040"/>
  <c r="BI133" i="23917"/>
  <c r="BK121" i="24040"/>
  <c r="BK133" i="23917"/>
  <c r="BM121" i="24040"/>
  <c r="BM133" i="23917"/>
  <c r="BQ121" i="24040"/>
  <c r="BQ133" i="23917"/>
  <c r="BW121" i="24040"/>
  <c r="BW133" i="23917"/>
  <c r="CA121" i="24040"/>
  <c r="CA133" i="23917"/>
  <c r="CC121" i="24040"/>
  <c r="CC133" i="23917"/>
  <c r="CG121" i="24040"/>
  <c r="CG133" i="23917"/>
  <c r="CI121" i="24040"/>
  <c r="CI133" i="23917"/>
  <c r="CK121" i="24040"/>
  <c r="CK133" i="23917"/>
  <c r="CO121" i="24040"/>
  <c r="CO133" i="23917"/>
  <c r="CQ121" i="24040"/>
  <c r="CQ133" i="23917"/>
  <c r="CS121" i="24040"/>
  <c r="CS133" i="23917"/>
  <c r="CW121" i="24040"/>
  <c r="CW133" i="23917"/>
  <c r="DC121" i="24040"/>
  <c r="DC133" i="23917"/>
  <c r="DG121" i="24040"/>
  <c r="DG133" i="23917"/>
  <c r="DI121" i="24040"/>
  <c r="DI133" i="23917"/>
  <c r="DM121" i="24040"/>
  <c r="DM133" i="23917"/>
  <c r="DO121" i="24040"/>
  <c r="DO133" i="23917"/>
  <c r="DS121" i="24040"/>
  <c r="DS133" i="23917"/>
  <c r="DW121" i="24040"/>
  <c r="DW133" i="23917"/>
  <c r="EA121" i="24040"/>
  <c r="EA133" i="23917"/>
  <c r="EC106" i="24040"/>
  <c r="EC118" i="23917"/>
  <c r="EF106" i="24040"/>
  <c r="EF118" i="23917"/>
  <c r="EH106" i="24040"/>
  <c r="EH118" i="23917"/>
  <c r="EQ104" i="24040"/>
  <c r="EQ116" i="23917"/>
  <c r="EW104" i="24040"/>
  <c r="EW116" i="23917"/>
  <c r="EY104" i="24040"/>
  <c r="EY116" i="23917"/>
  <c r="FE104" i="24040"/>
  <c r="FE116" i="23917"/>
  <c r="FG104" i="24040"/>
  <c r="FG116" i="23917"/>
  <c r="FM104" i="24040"/>
  <c r="FM116" i="23917"/>
  <c r="FO104" i="24040"/>
  <c r="FO116" i="23917"/>
  <c r="FU104" i="24040"/>
  <c r="FU116" i="23917"/>
  <c r="FW104" i="24040"/>
  <c r="FW116" i="23917"/>
  <c r="EQ106" i="24040"/>
  <c r="EQ118" i="23917"/>
  <c r="ES106" i="24040"/>
  <c r="ES118" i="23917"/>
  <c r="EY106" i="24040"/>
  <c r="EY118" i="23917"/>
  <c r="FA106" i="24040"/>
  <c r="FA118" i="23917"/>
  <c r="FG106" i="24040"/>
  <c r="FG118" i="23917"/>
  <c r="FI106" i="24040"/>
  <c r="FI118" i="23917"/>
  <c r="FO106" i="24040"/>
  <c r="FO118" i="23917"/>
  <c r="FQ106" i="24040"/>
  <c r="FQ118" i="23917"/>
  <c r="FW106" i="24040"/>
  <c r="FW118" i="23917"/>
  <c r="C106" i="24040"/>
  <c r="C118" i="23917"/>
  <c r="E106" i="24040"/>
  <c r="E118" i="23917"/>
  <c r="G106" i="24040"/>
  <c r="G118" i="23917"/>
  <c r="I106" i="24040"/>
  <c r="I118" i="23917"/>
  <c r="K106" i="24040"/>
  <c r="K118" i="23917"/>
  <c r="M106" i="24040"/>
  <c r="M118" i="23917"/>
  <c r="O106" i="24040"/>
  <c r="O118" i="23917"/>
  <c r="Q106" i="24040"/>
  <c r="Q118" i="23917"/>
  <c r="S106" i="24040"/>
  <c r="S118" i="23917"/>
  <c r="U106" i="24040"/>
  <c r="U118" i="23917"/>
  <c r="W106" i="24040"/>
  <c r="W118" i="23917"/>
  <c r="Y106" i="24040"/>
  <c r="Y118" i="23917"/>
  <c r="AA106" i="24040"/>
  <c r="AA118" i="23917"/>
  <c r="AC106" i="24040"/>
  <c r="AC118" i="23917"/>
  <c r="AE106" i="24040"/>
  <c r="AE118" i="23917"/>
  <c r="AG106" i="24040"/>
  <c r="AG118" i="23917"/>
  <c r="AI106" i="24040"/>
  <c r="AI118" i="23917"/>
  <c r="AK106" i="24040"/>
  <c r="AK118" i="23917"/>
  <c r="AM106" i="24040"/>
  <c r="AM118" i="23917"/>
  <c r="AO106" i="24040"/>
  <c r="AO118" i="23917"/>
  <c r="AQ106" i="24040"/>
  <c r="AQ118" i="23917"/>
  <c r="AS106" i="24040"/>
  <c r="AS118" i="23917"/>
  <c r="AU106" i="24040"/>
  <c r="AU118" i="23917"/>
  <c r="AW106" i="24040"/>
  <c r="AW118" i="23917"/>
  <c r="AY106" i="24040"/>
  <c r="AY118" i="23917"/>
  <c r="BA106" i="24040"/>
  <c r="BA118" i="23917"/>
  <c r="BC106" i="24040"/>
  <c r="BC118" i="23917"/>
  <c r="BE106" i="24040"/>
  <c r="BE118" i="23917"/>
  <c r="BG106" i="24040"/>
  <c r="BG118" i="23917"/>
  <c r="BI106" i="24040"/>
  <c r="BI118" i="23917"/>
  <c r="BK106" i="24040"/>
  <c r="BK118" i="23917"/>
  <c r="BM106" i="24040"/>
  <c r="BM118" i="23917"/>
  <c r="BO106" i="24040"/>
  <c r="BO118" i="23917"/>
  <c r="BQ106" i="24040"/>
  <c r="BQ118" i="23917"/>
  <c r="BS106" i="24040"/>
  <c r="BS118" i="23917"/>
  <c r="BU106" i="24040"/>
  <c r="BU118" i="23917"/>
  <c r="BW106" i="24040"/>
  <c r="BW118" i="23917"/>
  <c r="BY106" i="24040"/>
  <c r="BY118" i="23917"/>
  <c r="CA106" i="24040"/>
  <c r="CA118" i="23917"/>
  <c r="CC106" i="24040"/>
  <c r="CC118" i="23917"/>
  <c r="CE106" i="24040"/>
  <c r="CE118" i="23917"/>
  <c r="CG106" i="24040"/>
  <c r="CG118" i="23917"/>
  <c r="CI106" i="24040"/>
  <c r="CI118" i="23917"/>
  <c r="CK106" i="24040"/>
  <c r="CK118" i="23917"/>
  <c r="CM106" i="24040"/>
  <c r="CM118" i="23917"/>
  <c r="CO106" i="24040"/>
  <c r="CO118" i="23917"/>
  <c r="CQ106" i="24040"/>
  <c r="CQ118" i="23917"/>
  <c r="CS106" i="24040"/>
  <c r="CS118" i="23917"/>
  <c r="CU106" i="24040"/>
  <c r="CU118" i="23917"/>
  <c r="CW106" i="24040"/>
  <c r="CW118" i="23917"/>
  <c r="CY106" i="24040"/>
  <c r="CY118" i="23917"/>
  <c r="DA106" i="24040"/>
  <c r="DA118" i="23917"/>
  <c r="DC106" i="24040"/>
  <c r="DC118" i="23917"/>
  <c r="DE106" i="24040"/>
  <c r="DE118" i="23917"/>
  <c r="DG106" i="24040"/>
  <c r="DG118" i="23917"/>
  <c r="DI106" i="24040"/>
  <c r="DI118" i="23917"/>
  <c r="DK106" i="24040"/>
  <c r="DK118" i="23917"/>
  <c r="DM106" i="24040"/>
  <c r="DM118" i="23917"/>
  <c r="DO106" i="24040"/>
  <c r="DO118" i="23917"/>
  <c r="DQ106" i="24040"/>
  <c r="DQ118" i="23917"/>
  <c r="DS106" i="24040"/>
  <c r="DS118" i="23917"/>
  <c r="DU106" i="24040"/>
  <c r="DU118" i="23917"/>
  <c r="DW106" i="24040"/>
  <c r="DW118" i="23917"/>
  <c r="DY106" i="24040"/>
  <c r="DY118" i="23917"/>
  <c r="EA106" i="24040"/>
  <c r="EA118" i="23917"/>
  <c r="EC105" i="24040"/>
  <c r="EC117" i="23917"/>
  <c r="ES105" i="24040"/>
  <c r="ES117" i="23917"/>
  <c r="EU105" i="24040"/>
  <c r="EU117" i="23917"/>
  <c r="FA105" i="24040"/>
  <c r="FA117" i="23917"/>
  <c r="FC105" i="24040"/>
  <c r="FC117" i="23917"/>
  <c r="FI105" i="24040"/>
  <c r="FI117" i="23917"/>
  <c r="FK105" i="24040"/>
  <c r="FK117" i="23917"/>
  <c r="FQ105" i="24040"/>
  <c r="FQ117" i="23917"/>
  <c r="FS105" i="24040"/>
  <c r="FS117" i="23917"/>
  <c r="C105" i="24040"/>
  <c r="C117" i="23917"/>
  <c r="E105" i="24040"/>
  <c r="E117" i="23917"/>
  <c r="G105" i="24040"/>
  <c r="G117" i="23917"/>
  <c r="I105" i="24040"/>
  <c r="I117" i="23917"/>
  <c r="K105" i="24040"/>
  <c r="K117" i="23917"/>
  <c r="M105" i="24040"/>
  <c r="M117" i="23917"/>
  <c r="O105" i="24040"/>
  <c r="O117" i="23917"/>
  <c r="Q105" i="24040"/>
  <c r="Q117" i="23917"/>
  <c r="S105" i="24040"/>
  <c r="S117" i="23917"/>
  <c r="U105" i="24040"/>
  <c r="U117" i="23917"/>
  <c r="W105" i="24040"/>
  <c r="W117" i="23917"/>
  <c r="Y105" i="24040"/>
  <c r="Y117" i="23917"/>
  <c r="AA105" i="24040"/>
  <c r="AA117" i="23917"/>
  <c r="AC105" i="24040"/>
  <c r="AC117" i="23917"/>
  <c r="AE105" i="24040"/>
  <c r="AE117" i="23917"/>
  <c r="AG105" i="24040"/>
  <c r="AG117" i="23917"/>
  <c r="AI105" i="24040"/>
  <c r="AI117" i="23917"/>
  <c r="AK105" i="24040"/>
  <c r="AK117" i="23917"/>
  <c r="AM105" i="24040"/>
  <c r="AM117" i="23917"/>
  <c r="AO105" i="24040"/>
  <c r="AO117" i="23917"/>
  <c r="AQ105" i="24040"/>
  <c r="AQ117" i="23917"/>
  <c r="AS105" i="24040"/>
  <c r="AS117" i="23917"/>
  <c r="AU105" i="24040"/>
  <c r="AU117" i="23917"/>
  <c r="AW105" i="24040"/>
  <c r="AW117" i="23917"/>
  <c r="AY105" i="24040"/>
  <c r="AY117" i="23917"/>
  <c r="BA105" i="24040"/>
  <c r="BA117" i="23917"/>
  <c r="BC105" i="24040"/>
  <c r="BC117" i="23917"/>
  <c r="BE105" i="24040"/>
  <c r="BE117" i="23917"/>
  <c r="BG105" i="24040"/>
  <c r="BG117" i="23917"/>
  <c r="BI105" i="24040"/>
  <c r="BI117" i="23917"/>
  <c r="BK105" i="24040"/>
  <c r="BK117" i="23917"/>
  <c r="BM105" i="24040"/>
  <c r="BM117" i="23917"/>
  <c r="BO105" i="24040"/>
  <c r="BO117" i="23917"/>
  <c r="BQ105" i="24040"/>
  <c r="BQ117" i="23917"/>
  <c r="BS105" i="24040"/>
  <c r="BS117" i="23917"/>
  <c r="BU105" i="24040"/>
  <c r="BU117" i="23917"/>
  <c r="BW105" i="24040"/>
  <c r="BW117" i="23917"/>
  <c r="BY105" i="24040"/>
  <c r="BY117" i="23917"/>
  <c r="CA105" i="24040"/>
  <c r="CA117" i="23917"/>
  <c r="CC105" i="24040"/>
  <c r="CC117" i="23917"/>
  <c r="CE105" i="24040"/>
  <c r="CE117" i="23917"/>
  <c r="CG105" i="24040"/>
  <c r="CG117" i="23917"/>
  <c r="CI105" i="24040"/>
  <c r="CI117" i="23917"/>
  <c r="CK105" i="24040"/>
  <c r="CK117" i="23917"/>
  <c r="CM105" i="24040"/>
  <c r="CM117" i="23917"/>
  <c r="CO105" i="24040"/>
  <c r="CO117" i="23917"/>
  <c r="CQ105" i="24040"/>
  <c r="CQ117" i="23917"/>
  <c r="CS105" i="24040"/>
  <c r="CS117" i="23917"/>
  <c r="CU105" i="24040"/>
  <c r="CU117" i="23917"/>
  <c r="CW105" i="24040"/>
  <c r="CW117" i="23917"/>
  <c r="CY105" i="24040"/>
  <c r="CY117" i="23917"/>
  <c r="DA105" i="24040"/>
  <c r="DA117" i="23917"/>
  <c r="DC105" i="24040"/>
  <c r="DC117" i="23917"/>
  <c r="DE105" i="24040"/>
  <c r="DE117" i="23917"/>
  <c r="DG105" i="24040"/>
  <c r="DG117" i="23917"/>
  <c r="DI105" i="24040"/>
  <c r="DI117" i="23917"/>
  <c r="DK105" i="24040"/>
  <c r="DK117" i="23917"/>
  <c r="DM105" i="24040"/>
  <c r="DM117" i="23917"/>
  <c r="DO105" i="24040"/>
  <c r="DO117" i="23917"/>
  <c r="DQ105" i="24040"/>
  <c r="DQ117" i="23917"/>
  <c r="DS105" i="24040"/>
  <c r="DS117" i="23917"/>
  <c r="DU105" i="24040"/>
  <c r="DU117" i="23917"/>
  <c r="DW105" i="24040"/>
  <c r="DW117" i="23917"/>
  <c r="DY105" i="24040"/>
  <c r="DY117" i="23917"/>
  <c r="D131" i="24040"/>
  <c r="D143" i="23917"/>
  <c r="H131" i="24040"/>
  <c r="H143" i="23917"/>
  <c r="L131" i="24040"/>
  <c r="L143" i="23917"/>
  <c r="N131" i="24040"/>
  <c r="N143" i="23917"/>
  <c r="T131" i="24040"/>
  <c r="T143" i="23917"/>
  <c r="V131" i="24040"/>
  <c r="V143" i="23917"/>
  <c r="AB131" i="24040"/>
  <c r="AB143" i="23917"/>
  <c r="AD131" i="24040"/>
  <c r="AD143" i="23917"/>
  <c r="AJ131" i="24040"/>
  <c r="AJ143" i="23917"/>
  <c r="AL131" i="24040"/>
  <c r="AL143" i="23917"/>
  <c r="AR131" i="24040"/>
  <c r="AR143" i="23917"/>
  <c r="AT131" i="24040"/>
  <c r="AT143" i="23917"/>
  <c r="AZ131" i="24040"/>
  <c r="AZ143" i="23917"/>
  <c r="BB131" i="24040"/>
  <c r="BB143" i="23917"/>
  <c r="BH131" i="24040"/>
  <c r="BH143" i="23917"/>
  <c r="BJ131" i="24040"/>
  <c r="BJ143" i="23917"/>
  <c r="BP131" i="24040"/>
  <c r="BP143" i="23917"/>
  <c r="BR131" i="24040"/>
  <c r="BR143" i="23917"/>
  <c r="BX131" i="24040"/>
  <c r="BX143" i="23917"/>
  <c r="BZ131" i="24040"/>
  <c r="BZ143" i="23917"/>
  <c r="CF131" i="24040"/>
  <c r="CF143" i="23917"/>
  <c r="CH131" i="24040"/>
  <c r="CH143" i="23917"/>
  <c r="CN131" i="24040"/>
  <c r="CN143" i="23917"/>
  <c r="CP131" i="24040"/>
  <c r="CP143" i="23917"/>
  <c r="CV131" i="24040"/>
  <c r="CV143" i="23917"/>
  <c r="CX131" i="24040"/>
  <c r="CX143" i="23917"/>
  <c r="DD131" i="24040"/>
  <c r="DD143" i="23917"/>
  <c r="DF131" i="24040"/>
  <c r="DF143" i="23917"/>
  <c r="DL131" i="24040"/>
  <c r="DL143" i="23917"/>
  <c r="DN131" i="24040"/>
  <c r="DN143" i="23917"/>
  <c r="DZ131" i="24040"/>
  <c r="DZ143" i="23917"/>
  <c r="D193" i="24040"/>
  <c r="D133" i="24040"/>
  <c r="D207" i="23917"/>
  <c r="D145" i="23917"/>
  <c r="D194" i="24040"/>
  <c r="D134" i="24040"/>
  <c r="D208" i="23917"/>
  <c r="D146" i="23917"/>
  <c r="O194" i="24040"/>
  <c r="O134" i="24040"/>
  <c r="O146" i="23917"/>
  <c r="O208" i="23917"/>
  <c r="I194" i="24040"/>
  <c r="I134" i="24040"/>
  <c r="I146" i="23917"/>
  <c r="I208" i="23917"/>
  <c r="K194" i="24040"/>
  <c r="K134" i="24040"/>
  <c r="K146" i="23917"/>
  <c r="K208" i="23917"/>
  <c r="Q194" i="24040"/>
  <c r="Q134" i="24040"/>
  <c r="Q146" i="23917"/>
  <c r="Q208" i="23917"/>
  <c r="S194" i="24040"/>
  <c r="S134" i="24040"/>
  <c r="S146" i="23917"/>
  <c r="S208" i="23917"/>
  <c r="U194" i="24040"/>
  <c r="U134" i="24040"/>
  <c r="U146" i="23917"/>
  <c r="U208" i="23917"/>
  <c r="W194" i="24040"/>
  <c r="W134" i="24040"/>
  <c r="W146" i="23917"/>
  <c r="W208" i="23917"/>
  <c r="Y194" i="24040"/>
  <c r="Y134" i="24040"/>
  <c r="Y146" i="23917"/>
  <c r="Y208" i="23917"/>
  <c r="AA194" i="24040"/>
  <c r="AA134" i="24040"/>
  <c r="AA146" i="23917"/>
  <c r="AA208" i="23917"/>
  <c r="AC194" i="24040"/>
  <c r="AC134" i="24040"/>
  <c r="AC146" i="23917"/>
  <c r="AC208" i="23917"/>
  <c r="AE194" i="24040"/>
  <c r="AE134" i="24040"/>
  <c r="AE146" i="23917"/>
  <c r="AE208" i="23917"/>
  <c r="AG194" i="24040"/>
  <c r="AG134" i="24040"/>
  <c r="AG146" i="23917"/>
  <c r="AG208" i="23917"/>
  <c r="AI194" i="24040"/>
  <c r="AI134" i="24040"/>
  <c r="AI146" i="23917"/>
  <c r="AI208" i="23917"/>
  <c r="AK194" i="24040"/>
  <c r="AK134" i="24040"/>
  <c r="AK146" i="23917"/>
  <c r="AK208" i="23917"/>
  <c r="AM194" i="24040"/>
  <c r="AM134" i="24040"/>
  <c r="AM146" i="23917"/>
  <c r="AM208" i="23917"/>
  <c r="AO194" i="24040"/>
  <c r="AO134" i="24040"/>
  <c r="AO146" i="23917"/>
  <c r="AO208" i="23917"/>
  <c r="AQ194" i="24040"/>
  <c r="AQ134" i="24040"/>
  <c r="AQ146" i="23917"/>
  <c r="AQ208" i="23917"/>
  <c r="AS194" i="24040"/>
  <c r="AS134" i="24040"/>
  <c r="AS146" i="23917"/>
  <c r="AS208" i="23917"/>
  <c r="AU194" i="24040"/>
  <c r="AU134" i="24040"/>
  <c r="AU146" i="23917"/>
  <c r="AU208" i="23917"/>
  <c r="AW194" i="24040"/>
  <c r="AW134" i="24040"/>
  <c r="AW146" i="23917"/>
  <c r="AW208" i="23917"/>
  <c r="AY194" i="24040"/>
  <c r="AY134" i="24040"/>
  <c r="AY146" i="23917"/>
  <c r="AY208" i="23917"/>
  <c r="BA193" i="24040"/>
  <c r="BA133" i="24040"/>
  <c r="BA145" i="23917"/>
  <c r="BA207" i="23917"/>
  <c r="BC193" i="24040"/>
  <c r="BC133" i="24040"/>
  <c r="BC145" i="23917"/>
  <c r="BC207" i="23917"/>
  <c r="BE193" i="24040"/>
  <c r="BE133" i="24040"/>
  <c r="BE145" i="23917"/>
  <c r="BE207" i="23917"/>
  <c r="BG193" i="24040"/>
  <c r="BG133" i="24040"/>
  <c r="BG145" i="23917"/>
  <c r="BG207" i="23917"/>
  <c r="BI194" i="24040"/>
  <c r="BI134" i="24040"/>
  <c r="BI146" i="23917"/>
  <c r="BI208" i="23917"/>
  <c r="BK194" i="24040"/>
  <c r="BK134" i="24040"/>
  <c r="BK146" i="23917"/>
  <c r="BK208" i="23917"/>
  <c r="BM194" i="24040"/>
  <c r="BM134" i="24040"/>
  <c r="BM146" i="23917"/>
  <c r="BM208" i="23917"/>
  <c r="BO194" i="24040"/>
  <c r="BO134" i="24040"/>
  <c r="BO146" i="23917"/>
  <c r="BO208" i="23917"/>
  <c r="BQ194" i="24040"/>
  <c r="BQ134" i="24040"/>
  <c r="BQ146" i="23917"/>
  <c r="BQ208" i="23917"/>
  <c r="BS194" i="24040"/>
  <c r="BS134" i="24040"/>
  <c r="BS146" i="23917"/>
  <c r="BS208" i="23917"/>
  <c r="BU194" i="24040"/>
  <c r="BU134" i="24040"/>
  <c r="BU146" i="23917"/>
  <c r="BU208" i="23917"/>
  <c r="BW194" i="24040"/>
  <c r="BW134" i="24040"/>
  <c r="BW146" i="23917"/>
  <c r="BW208" i="23917"/>
  <c r="BY194" i="24040"/>
  <c r="BY134" i="24040"/>
  <c r="BY146" i="23917"/>
  <c r="BY208" i="23917"/>
  <c r="CA194" i="24040"/>
  <c r="CA134" i="24040"/>
  <c r="CA146" i="23917"/>
  <c r="CA208" i="23917"/>
  <c r="CK194" i="24040"/>
  <c r="CK134" i="24040"/>
  <c r="CK146" i="23917"/>
  <c r="CK208" i="23917"/>
  <c r="CM194" i="24040"/>
  <c r="CM134" i="24040"/>
  <c r="CM146" i="23917"/>
  <c r="CM208" i="23917"/>
  <c r="CO194" i="24040"/>
  <c r="CO134" i="24040"/>
  <c r="CO146" i="23917"/>
  <c r="CO208" i="23917"/>
  <c r="CQ194" i="24040"/>
  <c r="CQ134" i="24040"/>
  <c r="CQ146" i="23917"/>
  <c r="CQ208" i="23917"/>
  <c r="CS194" i="24040"/>
  <c r="CS134" i="24040"/>
  <c r="CS146" i="23917"/>
  <c r="CS208" i="23917"/>
  <c r="CU194" i="24040"/>
  <c r="CU134" i="24040"/>
  <c r="CU146" i="23917"/>
  <c r="CU208" i="23917"/>
  <c r="CW194" i="24040"/>
  <c r="CW134" i="24040"/>
  <c r="CW146" i="23917"/>
  <c r="CW208" i="23917"/>
  <c r="CY194" i="24040"/>
  <c r="CY134" i="24040"/>
  <c r="CY146" i="23917"/>
  <c r="CY208" i="23917"/>
  <c r="DA194" i="24040"/>
  <c r="DA134" i="24040"/>
  <c r="DA146" i="23917"/>
  <c r="DA208" i="23917"/>
  <c r="DC194" i="24040"/>
  <c r="DC134" i="24040"/>
  <c r="DC146" i="23917"/>
  <c r="DC208" i="23917"/>
  <c r="DE194" i="24040"/>
  <c r="DE134" i="24040"/>
  <c r="DE146" i="23917"/>
  <c r="DE208" i="23917"/>
  <c r="DG194" i="24040"/>
  <c r="DG134" i="24040"/>
  <c r="DG146" i="23917"/>
  <c r="DG208" i="23917"/>
  <c r="DI194" i="24040"/>
  <c r="DI134" i="24040"/>
  <c r="DI146" i="23917"/>
  <c r="DI208" i="23917"/>
  <c r="DK194" i="24040"/>
  <c r="DK134" i="24040"/>
  <c r="DK146" i="23917"/>
  <c r="DK208" i="23917"/>
  <c r="DM194" i="24040"/>
  <c r="DM134" i="24040"/>
  <c r="DM146" i="23917"/>
  <c r="DM208" i="23917"/>
  <c r="DO194" i="24040"/>
  <c r="DO134" i="24040"/>
  <c r="DO146" i="23917"/>
  <c r="DO208" i="23917"/>
  <c r="DQ194" i="24040"/>
  <c r="DQ134" i="24040"/>
  <c r="DQ146" i="23917"/>
  <c r="DQ208" i="23917"/>
  <c r="DS194" i="24040"/>
  <c r="DS134" i="24040"/>
  <c r="DS146" i="23917"/>
  <c r="DS208" i="23917"/>
  <c r="DU194" i="24040"/>
  <c r="DU134" i="24040"/>
  <c r="DU146" i="23917"/>
  <c r="DU208" i="23917"/>
  <c r="DW194" i="24040"/>
  <c r="DW134" i="24040"/>
  <c r="DW146" i="23917"/>
  <c r="DW208" i="23917"/>
  <c r="DY194" i="24040"/>
  <c r="DY134" i="24040"/>
  <c r="DY146" i="23917"/>
  <c r="DY208" i="23917"/>
  <c r="EA194" i="24040"/>
  <c r="EA134" i="24040"/>
  <c r="EA146" i="23917"/>
  <c r="EA208" i="23917"/>
  <c r="EC194" i="24040"/>
  <c r="EC134" i="24040"/>
  <c r="EC146" i="23917"/>
  <c r="EC208" i="23917"/>
  <c r="EE194" i="24040"/>
  <c r="EE134" i="24040"/>
  <c r="EE146" i="23917"/>
  <c r="EE208" i="23917"/>
  <c r="EG194" i="24040"/>
  <c r="EG134" i="24040"/>
  <c r="EG146" i="23917"/>
  <c r="EG208" i="23917"/>
  <c r="EI194" i="24040"/>
  <c r="EI208" i="23917"/>
  <c r="EI134" i="24040"/>
  <c r="EI146" i="23917"/>
  <c r="EK194" i="24040"/>
  <c r="EK208" i="23917"/>
  <c r="EK134" i="24040"/>
  <c r="EK146" i="23917"/>
  <c r="EM193" i="24040"/>
  <c r="EM207" i="23917"/>
  <c r="EM133" i="24040"/>
  <c r="EM145" i="23917"/>
  <c r="ER193" i="24040"/>
  <c r="ER133" i="24040"/>
  <c r="ER207" i="23917"/>
  <c r="ER145" i="23917"/>
  <c r="ET193" i="24040"/>
  <c r="ET133" i="24040"/>
  <c r="ET207" i="23917"/>
  <c r="ET145" i="23917"/>
  <c r="EV193" i="24040"/>
  <c r="EV133" i="24040"/>
  <c r="EV207" i="23917"/>
  <c r="EV145" i="23917"/>
  <c r="EX193" i="24040"/>
  <c r="EX133" i="24040"/>
  <c r="EX207" i="23917"/>
  <c r="EX145" i="23917"/>
  <c r="EZ193" i="24040"/>
  <c r="EZ133" i="24040"/>
  <c r="EZ207" i="23917"/>
  <c r="EZ145" i="23917"/>
  <c r="FB193" i="24040"/>
  <c r="FB133" i="24040"/>
  <c r="FB207" i="23917"/>
  <c r="FB145" i="23917"/>
  <c r="FH193" i="24040"/>
  <c r="FH133" i="24040"/>
  <c r="FH207" i="23917"/>
  <c r="FH145" i="23917"/>
  <c r="B107" i="24040"/>
  <c r="B119" i="23917"/>
  <c r="D107" i="24040"/>
  <c r="D119" i="23917"/>
  <c r="H107" i="24040"/>
  <c r="H119" i="23917"/>
  <c r="N107" i="24040"/>
  <c r="N119" i="23917"/>
  <c r="P107" i="24040"/>
  <c r="P119" i="23917"/>
  <c r="V107" i="24040"/>
  <c r="V119" i="23917"/>
  <c r="X107" i="24040"/>
  <c r="X119" i="23917"/>
  <c r="AD107" i="24040"/>
  <c r="AD119" i="23917"/>
  <c r="AF107" i="24040"/>
  <c r="AF119" i="23917"/>
  <c r="AL107" i="24040"/>
  <c r="AL119" i="23917"/>
  <c r="AN107" i="24040"/>
  <c r="AN119" i="23917"/>
  <c r="AT107" i="24040"/>
  <c r="AT119" i="23917"/>
  <c r="AV107" i="24040"/>
  <c r="AV119" i="23917"/>
  <c r="BB107" i="24040"/>
  <c r="BB119" i="23917"/>
  <c r="BD107" i="24040"/>
  <c r="BD119" i="23917"/>
  <c r="BJ107" i="24040"/>
  <c r="BJ119" i="23917"/>
  <c r="BL107" i="24040"/>
  <c r="BL119" i="23917"/>
  <c r="BR107" i="24040"/>
  <c r="BR119" i="23917"/>
  <c r="BT107" i="24040"/>
  <c r="BT119" i="23917"/>
  <c r="BZ107" i="24040"/>
  <c r="BZ119" i="23917"/>
  <c r="CB107" i="24040"/>
  <c r="CB119" i="23917"/>
  <c r="CH107" i="24040"/>
  <c r="CH119" i="23917"/>
  <c r="CJ107" i="24040"/>
  <c r="CJ119" i="23917"/>
  <c r="CP107" i="24040"/>
  <c r="CP119" i="23917"/>
  <c r="CR107" i="24040"/>
  <c r="CR119" i="23917"/>
  <c r="CX107" i="24040"/>
  <c r="CX119" i="23917"/>
  <c r="CZ107" i="24040"/>
  <c r="CZ119" i="23917"/>
  <c r="DF107" i="24040"/>
  <c r="DF119" i="23917"/>
  <c r="DH107" i="24040"/>
  <c r="DH119" i="23917"/>
  <c r="DN107" i="24040"/>
  <c r="DN119" i="23917"/>
  <c r="DP107" i="24040"/>
  <c r="DP119" i="23917"/>
  <c r="DV107" i="24040"/>
  <c r="DV119" i="23917"/>
  <c r="DX107" i="24040"/>
  <c r="DX119" i="23917"/>
  <c r="DJ145" i="24040"/>
  <c r="DJ158" i="23917"/>
  <c r="DM110" i="24040"/>
  <c r="DM122" i="23917"/>
  <c r="DO110" i="24040"/>
  <c r="DO122" i="23917"/>
  <c r="DR145" i="24040"/>
  <c r="DR158" i="23917"/>
  <c r="DU110" i="24040"/>
  <c r="DU122" i="23917"/>
  <c r="DW110" i="24040"/>
  <c r="DW122" i="23917"/>
  <c r="DZ145" i="24040"/>
  <c r="DZ158" i="23917"/>
  <c r="EC110" i="24040"/>
  <c r="EC122" i="23917"/>
  <c r="DJ146" i="24040"/>
  <c r="DJ159" i="23917"/>
  <c r="DM111" i="24040"/>
  <c r="DM123" i="23917"/>
  <c r="DO111" i="24040"/>
  <c r="DO123" i="23917"/>
  <c r="DR146" i="24040"/>
  <c r="DR159" i="23917"/>
  <c r="DU111" i="24040"/>
  <c r="DU123" i="23917"/>
  <c r="DW111" i="24040"/>
  <c r="DW123" i="23917"/>
  <c r="DZ146" i="24040"/>
  <c r="DZ159" i="23917"/>
  <c r="EC111" i="24040"/>
  <c r="EC123" i="23917"/>
  <c r="EQ110" i="24040"/>
  <c r="EQ122" i="23917"/>
  <c r="ES110" i="24040"/>
  <c r="ES122" i="23917"/>
  <c r="EY110" i="24040"/>
  <c r="EY122" i="23917"/>
  <c r="FA110" i="24040"/>
  <c r="FA122" i="23917"/>
  <c r="FG110" i="24040"/>
  <c r="FG122" i="23917"/>
  <c r="FI110" i="24040"/>
  <c r="FI122" i="23917"/>
  <c r="FO110" i="24040"/>
  <c r="FO122" i="23917"/>
  <c r="FQ110" i="24040"/>
  <c r="FQ122" i="23917"/>
  <c r="EQ111" i="24040"/>
  <c r="EQ123" i="23917"/>
  <c r="ES111" i="24040"/>
  <c r="ES123" i="23917"/>
  <c r="EW111" i="24040"/>
  <c r="EW123" i="23917"/>
  <c r="FA111" i="24040"/>
  <c r="FA123" i="23917"/>
  <c r="FE111" i="24040"/>
  <c r="FE123" i="23917"/>
  <c r="FI111" i="24040"/>
  <c r="FI123" i="23917"/>
  <c r="FM111" i="24040"/>
  <c r="FM123" i="23917"/>
  <c r="FQ111" i="24040"/>
  <c r="FQ123" i="23917"/>
  <c r="FU111" i="24040"/>
  <c r="FU123" i="23917"/>
  <c r="C111" i="24040"/>
  <c r="C123" i="23917"/>
  <c r="E111" i="24040"/>
  <c r="E123" i="23917"/>
  <c r="G111" i="24040"/>
  <c r="G123" i="23917"/>
  <c r="I111" i="24040"/>
  <c r="I123" i="23917"/>
  <c r="K111" i="24040"/>
  <c r="K123" i="23917"/>
  <c r="M111" i="24040"/>
  <c r="M123" i="23917"/>
  <c r="O111" i="24040"/>
  <c r="O123" i="23917"/>
  <c r="Q111" i="24040"/>
  <c r="Q123" i="23917"/>
  <c r="S111" i="24040"/>
  <c r="S123" i="23917"/>
  <c r="U111" i="24040"/>
  <c r="U123" i="23917"/>
  <c r="W111" i="24040"/>
  <c r="W123" i="23917"/>
  <c r="Y111" i="24040"/>
  <c r="Y123" i="23917"/>
  <c r="AA111" i="24040"/>
  <c r="AA123" i="23917"/>
  <c r="AC111" i="24040"/>
  <c r="AC123" i="23917"/>
  <c r="AE111" i="24040"/>
  <c r="AE123" i="23917"/>
  <c r="AG111" i="24040"/>
  <c r="AG123" i="23917"/>
  <c r="AI111" i="24040"/>
  <c r="AI123" i="23917"/>
  <c r="AK111" i="24040"/>
  <c r="AK123" i="23917"/>
  <c r="AM111" i="24040"/>
  <c r="AM123" i="23917"/>
  <c r="AO111" i="24040"/>
  <c r="AO123" i="23917"/>
  <c r="AQ111" i="24040"/>
  <c r="AQ123" i="23917"/>
  <c r="AS111" i="24040"/>
  <c r="AS123" i="23917"/>
  <c r="AU111" i="24040"/>
  <c r="AU123" i="23917"/>
  <c r="AW111" i="24040"/>
  <c r="AW123" i="23917"/>
  <c r="AY111" i="24040"/>
  <c r="AY123" i="23917"/>
  <c r="BA111" i="24040"/>
  <c r="BA123" i="23917"/>
  <c r="BC111" i="24040"/>
  <c r="BC123" i="23917"/>
  <c r="BE111" i="24040"/>
  <c r="BE123" i="23917"/>
  <c r="BG111" i="24040"/>
  <c r="BG123" i="23917"/>
  <c r="BI111" i="24040"/>
  <c r="BI123" i="23917"/>
  <c r="BK111" i="24040"/>
  <c r="BK123" i="23917"/>
  <c r="BM111" i="24040"/>
  <c r="BM123" i="23917"/>
  <c r="BO111" i="24040"/>
  <c r="BO123" i="23917"/>
  <c r="BQ111" i="24040"/>
  <c r="BQ123" i="23917"/>
  <c r="BS111" i="24040"/>
  <c r="BS123" i="23917"/>
  <c r="BU111" i="24040"/>
  <c r="BU123" i="23917"/>
  <c r="BW111" i="24040"/>
  <c r="BW123" i="23917"/>
  <c r="BY111" i="24040"/>
  <c r="BY123" i="23917"/>
  <c r="CA111" i="24040"/>
  <c r="CA123" i="23917"/>
  <c r="CC111" i="24040"/>
  <c r="CC123" i="23917"/>
  <c r="CE111" i="24040"/>
  <c r="CE123" i="23917"/>
  <c r="CG111" i="24040"/>
  <c r="CG123" i="23917"/>
  <c r="CI111" i="24040"/>
  <c r="CI123" i="23917"/>
  <c r="CK111" i="24040"/>
  <c r="CK123" i="23917"/>
  <c r="CM111" i="24040"/>
  <c r="CM123" i="23917"/>
  <c r="CO111" i="24040"/>
  <c r="CO123" i="23917"/>
  <c r="CQ111" i="24040"/>
  <c r="CQ123" i="23917"/>
  <c r="CS111" i="24040"/>
  <c r="CS123" i="23917"/>
  <c r="CU111" i="24040"/>
  <c r="CU123" i="23917"/>
  <c r="CW111" i="24040"/>
  <c r="CW123" i="23917"/>
  <c r="CY111" i="24040"/>
  <c r="CY123" i="23917"/>
  <c r="DA111" i="24040"/>
  <c r="DA123" i="23917"/>
  <c r="DC111" i="24040"/>
  <c r="DC123" i="23917"/>
  <c r="DE111" i="24040"/>
  <c r="DE123" i="23917"/>
  <c r="DG111" i="24040"/>
  <c r="DG123" i="23917"/>
  <c r="F112" i="24040"/>
  <c r="F124" i="23917"/>
  <c r="J112" i="24040"/>
  <c r="J124" i="23917"/>
  <c r="L112" i="24040"/>
  <c r="L124" i="23917"/>
  <c r="R112" i="24040"/>
  <c r="R124" i="23917"/>
  <c r="T112" i="24040"/>
  <c r="T124" i="23917"/>
  <c r="Z112" i="24040"/>
  <c r="Z124" i="23917"/>
  <c r="AB112" i="24040"/>
  <c r="AB124" i="23917"/>
  <c r="AH112" i="24040"/>
  <c r="AH124" i="23917"/>
  <c r="AJ112" i="24040"/>
  <c r="AJ124" i="23917"/>
  <c r="AP112" i="24040"/>
  <c r="AP124" i="23917"/>
  <c r="AR112" i="24040"/>
  <c r="AR124" i="23917"/>
  <c r="AX112" i="24040"/>
  <c r="AX124" i="23917"/>
  <c r="AZ112" i="24040"/>
  <c r="AZ124" i="23917"/>
  <c r="BF112" i="24040"/>
  <c r="BF124" i="23917"/>
  <c r="BH112" i="24040"/>
  <c r="BH124" i="23917"/>
  <c r="BN112" i="24040"/>
  <c r="BN124" i="23917"/>
  <c r="BP112" i="24040"/>
  <c r="BP124" i="23917"/>
  <c r="BV112" i="24040"/>
  <c r="BV124" i="23917"/>
  <c r="BX112" i="24040"/>
  <c r="BX124" i="23917"/>
  <c r="CD112" i="24040"/>
  <c r="CD124" i="23917"/>
  <c r="CF112" i="24040"/>
  <c r="CF124" i="23917"/>
  <c r="CL112" i="24040"/>
  <c r="CL124" i="23917"/>
  <c r="CN112" i="24040"/>
  <c r="CN124" i="23917"/>
  <c r="CT112" i="24040"/>
  <c r="CT124" i="23917"/>
  <c r="CV112" i="24040"/>
  <c r="CV124" i="23917"/>
  <c r="DB112" i="24040"/>
  <c r="DB124" i="23917"/>
  <c r="DD112" i="24040"/>
  <c r="DD124" i="23917"/>
  <c r="DL112" i="24040"/>
  <c r="DL124" i="23917"/>
  <c r="GK193" i="24040"/>
  <c r="GK133" i="24040"/>
  <c r="GK145" i="23917"/>
  <c r="GK207" i="23917"/>
  <c r="F145" i="24040"/>
  <c r="F158" i="23917"/>
  <c r="H145" i="24040"/>
  <c r="H158" i="23917"/>
  <c r="N145" i="24040"/>
  <c r="N158" i="23917"/>
  <c r="P145" i="24040"/>
  <c r="P158" i="23917"/>
  <c r="V145" i="24040"/>
  <c r="V158" i="23917"/>
  <c r="X145" i="24040"/>
  <c r="X158" i="23917"/>
  <c r="AD145" i="24040"/>
  <c r="AD158" i="23917"/>
  <c r="AF145" i="24040"/>
  <c r="AF158" i="23917"/>
  <c r="AL145" i="24040"/>
  <c r="AL158" i="23917"/>
  <c r="AN145" i="24040"/>
  <c r="AN158" i="23917"/>
  <c r="AT145" i="24040"/>
  <c r="AT158" i="23917"/>
  <c r="AV145" i="24040"/>
  <c r="AV158" i="23917"/>
  <c r="BB145" i="24040"/>
  <c r="BB158" i="23917"/>
  <c r="BD145" i="24040"/>
  <c r="BD158" i="23917"/>
  <c r="BJ145" i="24040"/>
  <c r="BJ158" i="23917"/>
  <c r="BL145" i="24040"/>
  <c r="BL158" i="23917"/>
  <c r="BR145" i="24040"/>
  <c r="BR158" i="23917"/>
  <c r="BT145" i="24040"/>
  <c r="BT158" i="23917"/>
  <c r="BZ145" i="24040"/>
  <c r="BZ158" i="23917"/>
  <c r="CB145" i="24040"/>
  <c r="CB158" i="23917"/>
  <c r="CH145" i="24040"/>
  <c r="CH158" i="23917"/>
  <c r="CJ145" i="24040"/>
  <c r="CJ158" i="23917"/>
  <c r="CP145" i="24040"/>
  <c r="CP158" i="23917"/>
  <c r="CR145" i="24040"/>
  <c r="CR158" i="23917"/>
  <c r="CX145" i="24040"/>
  <c r="CX158" i="23917"/>
  <c r="CZ145" i="24040"/>
  <c r="CZ158" i="23917"/>
  <c r="DF145" i="24040"/>
  <c r="DF158" i="23917"/>
  <c r="DH145" i="24040"/>
  <c r="DH158" i="23917"/>
  <c r="EF145" i="24040"/>
  <c r="EF158" i="23917"/>
  <c r="B146" i="24040"/>
  <c r="B159" i="23917"/>
  <c r="D146" i="24040"/>
  <c r="D159" i="23917"/>
  <c r="J146" i="24040"/>
  <c r="J159" i="23917"/>
  <c r="L146" i="24040"/>
  <c r="L159" i="23917"/>
  <c r="R146" i="24040"/>
  <c r="R159" i="23917"/>
  <c r="T146" i="24040"/>
  <c r="T159" i="23917"/>
  <c r="Z146" i="24040"/>
  <c r="Z159" i="23917"/>
  <c r="AB146" i="24040"/>
  <c r="AB159" i="23917"/>
  <c r="AH146" i="24040"/>
  <c r="AH159" i="23917"/>
  <c r="AJ146" i="24040"/>
  <c r="AJ159" i="23917"/>
  <c r="AP146" i="24040"/>
  <c r="AP159" i="23917"/>
  <c r="AR146" i="24040"/>
  <c r="AR159" i="23917"/>
  <c r="AX146" i="24040"/>
  <c r="AX159" i="23917"/>
  <c r="AZ146" i="24040"/>
  <c r="AZ159" i="23917"/>
  <c r="BF146" i="24040"/>
  <c r="BF159" i="23917"/>
  <c r="BH146" i="24040"/>
  <c r="BH159" i="23917"/>
  <c r="BN146" i="24040"/>
  <c r="BN159" i="23917"/>
  <c r="BP146" i="24040"/>
  <c r="BP159" i="23917"/>
  <c r="BV146" i="24040"/>
  <c r="BV159" i="23917"/>
  <c r="BX146" i="24040"/>
  <c r="BX159" i="23917"/>
  <c r="CD146" i="24040"/>
  <c r="CD159" i="23917"/>
  <c r="CF146" i="24040"/>
  <c r="CF159" i="23917"/>
  <c r="CL146" i="24040"/>
  <c r="CL159" i="23917"/>
  <c r="CN146" i="24040"/>
  <c r="CN159" i="23917"/>
  <c r="CT146" i="24040"/>
  <c r="CT159" i="23917"/>
  <c r="CV146" i="24040"/>
  <c r="CV159" i="23917"/>
  <c r="DB146" i="24040"/>
  <c r="DB159" i="23917"/>
  <c r="DD146" i="24040"/>
  <c r="DD159" i="23917"/>
  <c r="EC150" i="24040"/>
  <c r="EC163" i="23917"/>
  <c r="EQ113" i="24040"/>
  <c r="EQ125" i="23917"/>
  <c r="EU113" i="24040"/>
  <c r="EU125" i="23917"/>
  <c r="EY113" i="24040"/>
  <c r="EY125" i="23917"/>
  <c r="FC113" i="24040"/>
  <c r="FC125" i="23917"/>
  <c r="FG113" i="24040"/>
  <c r="FG125" i="23917"/>
  <c r="FK113" i="24040"/>
  <c r="FK125" i="23917"/>
  <c r="FO113" i="24040"/>
  <c r="FO125" i="23917"/>
  <c r="FS113" i="24040"/>
  <c r="FS125" i="23917"/>
  <c r="FW113" i="24040"/>
  <c r="FW125" i="23917"/>
  <c r="EQ150" i="24040"/>
  <c r="EQ163" i="23917"/>
  <c r="ES150" i="24040"/>
  <c r="ES163" i="23917"/>
  <c r="EY150" i="24040"/>
  <c r="EY163" i="23917"/>
  <c r="FA150" i="24040"/>
  <c r="FA163" i="23917"/>
  <c r="FG150" i="24040"/>
  <c r="FG163" i="23917"/>
  <c r="FI150" i="24040"/>
  <c r="FI163" i="23917"/>
  <c r="FO150" i="24040"/>
  <c r="FO163" i="23917"/>
  <c r="FQ150" i="24040"/>
  <c r="FQ163" i="23917"/>
  <c r="FW150" i="24040"/>
  <c r="FW163" i="23917"/>
  <c r="C113" i="24040"/>
  <c r="C125" i="23917"/>
  <c r="E113" i="24040"/>
  <c r="E125" i="23917"/>
  <c r="G113" i="24040"/>
  <c r="G125" i="23917"/>
  <c r="I113" i="24040"/>
  <c r="I125" i="23917"/>
  <c r="K113" i="24040"/>
  <c r="K125" i="23917"/>
  <c r="M113" i="24040"/>
  <c r="M125" i="23917"/>
  <c r="O113" i="24040"/>
  <c r="O125" i="23917"/>
  <c r="Q113" i="24040"/>
  <c r="Q125" i="23917"/>
  <c r="S113" i="24040"/>
  <c r="S125" i="23917"/>
  <c r="U113" i="24040"/>
  <c r="U125" i="23917"/>
  <c r="W113" i="24040"/>
  <c r="W125" i="23917"/>
  <c r="Y113" i="24040"/>
  <c r="Y125" i="23917"/>
  <c r="AA113" i="24040"/>
  <c r="AA125" i="23917"/>
  <c r="AC113" i="24040"/>
  <c r="AC125" i="23917"/>
  <c r="AE113" i="24040"/>
  <c r="AE125" i="23917"/>
  <c r="AG113" i="24040"/>
  <c r="AG125" i="23917"/>
  <c r="AI113" i="24040"/>
  <c r="AI125" i="23917"/>
  <c r="AK113" i="24040"/>
  <c r="AK125" i="23917"/>
  <c r="AM113" i="24040"/>
  <c r="AM125" i="23917"/>
  <c r="AO113" i="24040"/>
  <c r="AO125" i="23917"/>
  <c r="AQ113" i="24040"/>
  <c r="AQ125" i="23917"/>
  <c r="AS113" i="24040"/>
  <c r="AS125" i="23917"/>
  <c r="AU113" i="24040"/>
  <c r="AU125" i="23917"/>
  <c r="AW113" i="24040"/>
  <c r="AW125" i="23917"/>
  <c r="AY113" i="24040"/>
  <c r="AY125" i="23917"/>
  <c r="BA113" i="24040"/>
  <c r="BA125" i="23917"/>
  <c r="BC113" i="24040"/>
  <c r="BC125" i="23917"/>
  <c r="BE113" i="24040"/>
  <c r="BE125" i="23917"/>
  <c r="BG113" i="24040"/>
  <c r="BG125" i="23917"/>
  <c r="BI113" i="24040"/>
  <c r="BI125" i="23917"/>
  <c r="BK113" i="24040"/>
  <c r="BK125" i="23917"/>
  <c r="BM113" i="24040"/>
  <c r="BM125" i="23917"/>
  <c r="BO113" i="24040"/>
  <c r="BO125" i="23917"/>
  <c r="BQ113" i="24040"/>
  <c r="BQ125" i="23917"/>
  <c r="BS113" i="24040"/>
  <c r="BS125" i="23917"/>
  <c r="BU113" i="24040"/>
  <c r="BU125" i="23917"/>
  <c r="BW113" i="24040"/>
  <c r="BW125" i="23917"/>
  <c r="BY113" i="24040"/>
  <c r="BY125" i="23917"/>
  <c r="CA113" i="24040"/>
  <c r="CA125" i="23917"/>
  <c r="CC113" i="24040"/>
  <c r="CC125" i="23917"/>
  <c r="CE113" i="24040"/>
  <c r="CE125" i="23917"/>
  <c r="CG113" i="24040"/>
  <c r="CG125" i="23917"/>
  <c r="CI113" i="24040"/>
  <c r="CI125" i="23917"/>
  <c r="CK113" i="24040"/>
  <c r="CK125" i="23917"/>
  <c r="CM113" i="24040"/>
  <c r="CM125" i="23917"/>
  <c r="CO113" i="24040"/>
  <c r="CO125" i="23917"/>
  <c r="CQ113" i="24040"/>
  <c r="CQ125" i="23917"/>
  <c r="CS113" i="24040"/>
  <c r="CS125" i="23917"/>
  <c r="CU113" i="24040"/>
  <c r="CU125" i="23917"/>
  <c r="CW113" i="24040"/>
  <c r="CW125" i="23917"/>
  <c r="CY113" i="24040"/>
  <c r="CY125" i="23917"/>
  <c r="DA113" i="24040"/>
  <c r="DA125" i="23917"/>
  <c r="DC113" i="24040"/>
  <c r="DC125" i="23917"/>
  <c r="DE113" i="24040"/>
  <c r="DE125" i="23917"/>
  <c r="DG113" i="24040"/>
  <c r="DG125" i="23917"/>
  <c r="DI113" i="24040"/>
  <c r="DI125" i="23917"/>
  <c r="DK113" i="24040"/>
  <c r="DK125" i="23917"/>
  <c r="DM113" i="24040"/>
  <c r="DM125" i="23917"/>
  <c r="DO113" i="24040"/>
  <c r="DO125" i="23917"/>
  <c r="DQ113" i="24040"/>
  <c r="DQ125" i="23917"/>
  <c r="DS113" i="24040"/>
  <c r="DS125" i="23917"/>
  <c r="DU113" i="24040"/>
  <c r="DU125" i="23917"/>
  <c r="DW113" i="24040"/>
  <c r="DW125" i="23917"/>
  <c r="DY113" i="24040"/>
  <c r="DY125" i="23917"/>
  <c r="EA113" i="24040"/>
  <c r="EA125" i="23917"/>
  <c r="F151" i="24040"/>
  <c r="F164" i="23917"/>
  <c r="H151" i="24040"/>
  <c r="H164" i="23917"/>
  <c r="N151" i="24040"/>
  <c r="N164" i="23917"/>
  <c r="P151" i="24040"/>
  <c r="P164" i="23917"/>
  <c r="V151" i="24040"/>
  <c r="V164" i="23917"/>
  <c r="X151" i="24040"/>
  <c r="X164" i="23917"/>
  <c r="AD151" i="24040"/>
  <c r="AD164" i="23917"/>
  <c r="AF151" i="24040"/>
  <c r="AF164" i="23917"/>
  <c r="AL151" i="24040"/>
  <c r="AL164" i="23917"/>
  <c r="AN151" i="24040"/>
  <c r="AN164" i="23917"/>
  <c r="AT151" i="24040"/>
  <c r="AT164" i="23917"/>
  <c r="AV151" i="24040"/>
  <c r="AV164" i="23917"/>
  <c r="BB151" i="24040"/>
  <c r="BB164" i="23917"/>
  <c r="BD151" i="24040"/>
  <c r="BD164" i="23917"/>
  <c r="BJ151" i="24040"/>
  <c r="BJ164" i="23917"/>
  <c r="BL151" i="24040"/>
  <c r="BL164" i="23917"/>
  <c r="BR151" i="24040"/>
  <c r="BR164" i="23917"/>
  <c r="BT151" i="24040"/>
  <c r="BT164" i="23917"/>
  <c r="BZ151" i="24040"/>
  <c r="BZ164" i="23917"/>
  <c r="CB151" i="24040"/>
  <c r="CB164" i="23917"/>
  <c r="CH151" i="24040"/>
  <c r="CH164" i="23917"/>
  <c r="CJ151" i="24040"/>
  <c r="CJ164" i="23917"/>
  <c r="CP151" i="24040"/>
  <c r="CP164" i="23917"/>
  <c r="CR151" i="24040"/>
  <c r="CR164" i="23917"/>
  <c r="CX151" i="24040"/>
  <c r="CX164" i="23917"/>
  <c r="CZ151" i="24040"/>
  <c r="CZ164" i="23917"/>
  <c r="DF151" i="24040"/>
  <c r="DF164" i="23917"/>
  <c r="DH151" i="24040"/>
  <c r="DH164" i="23917"/>
  <c r="DN151" i="24040"/>
  <c r="DN164" i="23917"/>
  <c r="EJ152" i="24040"/>
  <c r="EJ165" i="23917"/>
  <c r="EN152" i="24040"/>
  <c r="EN165" i="23917"/>
  <c r="B153" i="24040"/>
  <c r="B166" i="23917"/>
  <c r="F153" i="24040"/>
  <c r="F166" i="23917"/>
  <c r="H153" i="24040"/>
  <c r="H166" i="23917"/>
  <c r="N153" i="24040"/>
  <c r="N166" i="23917"/>
  <c r="P153" i="24040"/>
  <c r="P166" i="23917"/>
  <c r="V153" i="24040"/>
  <c r="V166" i="23917"/>
  <c r="X153" i="24040"/>
  <c r="X166" i="23917"/>
  <c r="AD153" i="24040"/>
  <c r="AD166" i="23917"/>
  <c r="AF153" i="24040"/>
  <c r="AF166" i="23917"/>
  <c r="AL153" i="24040"/>
  <c r="AL166" i="23917"/>
  <c r="AN153" i="24040"/>
  <c r="AN166" i="23917"/>
  <c r="AT153" i="24040"/>
  <c r="AT166" i="23917"/>
  <c r="AV153" i="24040"/>
  <c r="AV166" i="23917"/>
  <c r="BB153" i="24040"/>
  <c r="BB166" i="23917"/>
  <c r="BD153" i="24040"/>
  <c r="BD166" i="23917"/>
  <c r="BJ153" i="24040"/>
  <c r="BJ166" i="23917"/>
  <c r="BL153" i="24040"/>
  <c r="BL166" i="23917"/>
  <c r="BR153" i="24040"/>
  <c r="BR166" i="23917"/>
  <c r="BT153" i="24040"/>
  <c r="BT166" i="23917"/>
  <c r="BZ153" i="24040"/>
  <c r="BZ166" i="23917"/>
  <c r="CB153" i="24040"/>
  <c r="CB166" i="23917"/>
  <c r="CH153" i="24040"/>
  <c r="CH166" i="23917"/>
  <c r="CJ153" i="24040"/>
  <c r="CJ166" i="23917"/>
  <c r="CP153" i="24040"/>
  <c r="CP166" i="23917"/>
  <c r="CR153" i="24040"/>
  <c r="CR166" i="23917"/>
  <c r="CX153" i="24040"/>
  <c r="CX166" i="23917"/>
  <c r="CZ153" i="24040"/>
  <c r="CZ166" i="23917"/>
  <c r="DF153" i="24040"/>
  <c r="DF166" i="23917"/>
  <c r="DH153" i="24040"/>
  <c r="DH166" i="23917"/>
  <c r="DN153" i="24040"/>
  <c r="DN166" i="23917"/>
  <c r="DS153" i="24040"/>
  <c r="EB153" i="24040"/>
  <c r="EB166" i="23917"/>
  <c r="C114" i="24040"/>
  <c r="C126" i="23917"/>
  <c r="G114" i="24040"/>
  <c r="G126" i="23917"/>
  <c r="K114" i="24040"/>
  <c r="K126" i="23917"/>
  <c r="O114" i="24040"/>
  <c r="O126" i="23917"/>
  <c r="S114" i="24040"/>
  <c r="S126" i="23917"/>
  <c r="W114" i="24040"/>
  <c r="W126" i="23917"/>
  <c r="AA114" i="24040"/>
  <c r="AA126" i="23917"/>
  <c r="AE114" i="24040"/>
  <c r="AE126" i="23917"/>
  <c r="AI114" i="24040"/>
  <c r="AI126" i="23917"/>
  <c r="AM114" i="24040"/>
  <c r="AM126" i="23917"/>
  <c r="AQ114" i="24040"/>
  <c r="AQ126" i="23917"/>
  <c r="AU114" i="24040"/>
  <c r="AU126" i="23917"/>
  <c r="AY114" i="24040"/>
  <c r="AY126" i="23917"/>
  <c r="BC114" i="24040"/>
  <c r="BC126" i="23917"/>
  <c r="EA114" i="24040"/>
  <c r="EA126" i="23917"/>
  <c r="ES114" i="24040"/>
  <c r="ES126" i="23917"/>
  <c r="EW114" i="24040"/>
  <c r="EW126" i="23917"/>
  <c r="FA114" i="24040"/>
  <c r="FA126" i="23917"/>
  <c r="FW114" i="24040"/>
  <c r="FW126" i="23917"/>
  <c r="H157" i="24040"/>
  <c r="H170" i="23917"/>
  <c r="J157" i="24040"/>
  <c r="J170" i="23917"/>
  <c r="L157" i="24040"/>
  <c r="L170" i="23917"/>
  <c r="N157" i="24040"/>
  <c r="N170" i="23917"/>
  <c r="P157" i="24040"/>
  <c r="P170" i="23917"/>
  <c r="R157" i="24040"/>
  <c r="R170" i="23917"/>
  <c r="T157" i="24040"/>
  <c r="T170" i="23917"/>
  <c r="V157" i="24040"/>
  <c r="V170" i="23917"/>
  <c r="X157" i="24040"/>
  <c r="X170" i="23917"/>
  <c r="Z157" i="24040"/>
  <c r="Z170" i="23917"/>
  <c r="AB157" i="24040"/>
  <c r="AB170" i="23917"/>
  <c r="AD157" i="24040"/>
  <c r="AD170" i="23917"/>
  <c r="AF157" i="24040"/>
  <c r="AF170" i="23917"/>
  <c r="AH157" i="24040"/>
  <c r="AH170" i="23917"/>
  <c r="AJ157" i="24040"/>
  <c r="AJ170" i="23917"/>
  <c r="AL157" i="24040"/>
  <c r="AL170" i="23917"/>
  <c r="AN157" i="24040"/>
  <c r="AN170" i="23917"/>
  <c r="AP157" i="24040"/>
  <c r="AP170" i="23917"/>
  <c r="AR157" i="24040"/>
  <c r="AR170" i="23917"/>
  <c r="AT157" i="24040"/>
  <c r="AT170" i="23917"/>
  <c r="AV157" i="24040"/>
  <c r="AV170" i="23917"/>
  <c r="AX157" i="24040"/>
  <c r="AX170" i="23917"/>
  <c r="AZ157" i="24040"/>
  <c r="AZ170" i="23917"/>
  <c r="BB157" i="24040"/>
  <c r="BB170" i="23917"/>
  <c r="BD157" i="24040"/>
  <c r="BD170" i="23917"/>
  <c r="EB157" i="24040"/>
  <c r="EB170" i="23917"/>
  <c r="EM157" i="24040"/>
  <c r="EM170" i="23917"/>
  <c r="BG114" i="24040"/>
  <c r="BG126" i="23917"/>
  <c r="BK114" i="24040"/>
  <c r="BK126" i="23917"/>
  <c r="BO114" i="24040"/>
  <c r="BO126" i="23917"/>
  <c r="BQ114" i="24040"/>
  <c r="BQ126" i="23917"/>
  <c r="BS114" i="24040"/>
  <c r="BS126" i="23917"/>
  <c r="BU114" i="24040"/>
  <c r="BU126" i="23917"/>
  <c r="BW114" i="24040"/>
  <c r="BW126" i="23917"/>
  <c r="BY114" i="24040"/>
  <c r="BY126" i="23917"/>
  <c r="CA114" i="24040"/>
  <c r="CA126" i="23917"/>
  <c r="CC114" i="24040"/>
  <c r="CC126" i="23917"/>
  <c r="CE114" i="24040"/>
  <c r="CE126" i="23917"/>
  <c r="CG114" i="24040"/>
  <c r="CG126" i="23917"/>
  <c r="CI114" i="24040"/>
  <c r="CI126" i="23917"/>
  <c r="CK114" i="24040"/>
  <c r="CK126" i="23917"/>
  <c r="CM114" i="24040"/>
  <c r="CM126" i="23917"/>
  <c r="CO114" i="24040"/>
  <c r="CO126" i="23917"/>
  <c r="CQ114" i="24040"/>
  <c r="CQ126" i="23917"/>
  <c r="CS114" i="24040"/>
  <c r="CS126" i="23917"/>
  <c r="CU114" i="24040"/>
  <c r="CU126" i="23917"/>
  <c r="CW114" i="24040"/>
  <c r="CW126" i="23917"/>
  <c r="CY114" i="24040"/>
  <c r="CY126" i="23917"/>
  <c r="DA114" i="24040"/>
  <c r="DA126" i="23917"/>
  <c r="DC114" i="24040"/>
  <c r="DC126" i="23917"/>
  <c r="DE114" i="24040"/>
  <c r="DE126" i="23917"/>
  <c r="DG114" i="24040"/>
  <c r="DG126" i="23917"/>
  <c r="DI114" i="24040"/>
  <c r="DI126" i="23917"/>
  <c r="DK114" i="24040"/>
  <c r="DK126" i="23917"/>
  <c r="DM114" i="24040"/>
  <c r="DM126" i="23917"/>
  <c r="DO114" i="24040"/>
  <c r="DO126" i="23917"/>
  <c r="DQ114" i="24040"/>
  <c r="DQ126" i="23917"/>
  <c r="DS114" i="24040"/>
  <c r="DS126" i="23917"/>
  <c r="DU114" i="24040"/>
  <c r="DU126" i="23917"/>
  <c r="DW114" i="24040"/>
  <c r="DW126" i="23917"/>
  <c r="DY114" i="24040"/>
  <c r="DY126" i="23917"/>
  <c r="BH157" i="24040"/>
  <c r="BH170" i="23917"/>
  <c r="BL157" i="24040"/>
  <c r="BL170" i="23917"/>
  <c r="BP157" i="24040"/>
  <c r="BP170" i="23917"/>
  <c r="BT157" i="24040"/>
  <c r="BT170" i="23917"/>
  <c r="BX157" i="24040"/>
  <c r="BX170" i="23917"/>
  <c r="CB157" i="24040"/>
  <c r="CB170" i="23917"/>
  <c r="CF157" i="24040"/>
  <c r="CF170" i="23917"/>
  <c r="CJ157" i="24040"/>
  <c r="CJ170" i="23917"/>
  <c r="CN157" i="24040"/>
  <c r="CN170" i="23917"/>
  <c r="CR157" i="24040"/>
  <c r="CR170" i="23917"/>
  <c r="CV157" i="24040"/>
  <c r="CV170" i="23917"/>
  <c r="CZ157" i="24040"/>
  <c r="CZ170" i="23917"/>
  <c r="DD157" i="24040"/>
  <c r="DD170" i="23917"/>
  <c r="DH157" i="24040"/>
  <c r="DH170" i="23917"/>
  <c r="DL157" i="24040"/>
  <c r="DL170" i="23917"/>
  <c r="FE114" i="24040"/>
  <c r="FE126" i="23917"/>
  <c r="FI114" i="24040"/>
  <c r="FI126" i="23917"/>
  <c r="FM114" i="24040"/>
  <c r="FM126" i="23917"/>
  <c r="FQ114" i="24040"/>
  <c r="FQ126" i="23917"/>
  <c r="D188" i="24040"/>
  <c r="D202" i="23917"/>
  <c r="EE90" i="24040"/>
  <c r="EE101" i="23917"/>
  <c r="EU89" i="24040"/>
  <c r="EU100" i="23917"/>
  <c r="EQ90" i="24040"/>
  <c r="EQ101" i="23917"/>
  <c r="EU90" i="24040"/>
  <c r="EU101" i="23917"/>
  <c r="EY90" i="24040"/>
  <c r="EY101" i="23917"/>
  <c r="FC90" i="24040"/>
  <c r="FC101" i="23917"/>
  <c r="FG90" i="24040"/>
  <c r="FG101" i="23917"/>
  <c r="FK90" i="24040"/>
  <c r="FK101" i="23917"/>
  <c r="FO90" i="24040"/>
  <c r="FO101" i="23917"/>
  <c r="FS90" i="24040"/>
  <c r="FS101" i="23917"/>
  <c r="FW90" i="24040"/>
  <c r="FW101" i="23917"/>
  <c r="C89" i="24040"/>
  <c r="C100" i="23917"/>
  <c r="E90" i="24040"/>
  <c r="E101" i="23917"/>
  <c r="G90" i="24040"/>
  <c r="G101" i="23917"/>
  <c r="K90" i="24040"/>
  <c r="K101" i="23917"/>
  <c r="O89" i="24040"/>
  <c r="O100" i="23917"/>
  <c r="Q90" i="24040"/>
  <c r="Q101" i="23917"/>
  <c r="S90" i="24040"/>
  <c r="S101" i="23917"/>
  <c r="U90" i="24040"/>
  <c r="U101" i="23917"/>
  <c r="W90" i="24040"/>
  <c r="W101" i="23917"/>
  <c r="Y90" i="24040"/>
  <c r="Y101" i="23917"/>
  <c r="AA90" i="24040"/>
  <c r="AA101" i="23917"/>
  <c r="AC90" i="24040"/>
  <c r="AC101" i="23917"/>
  <c r="AE90" i="24040"/>
  <c r="AE101" i="23917"/>
  <c r="AG90" i="24040"/>
  <c r="AG101" i="23917"/>
  <c r="AI90" i="24040"/>
  <c r="AI101" i="23917"/>
  <c r="AK90" i="24040"/>
  <c r="AK101" i="23917"/>
  <c r="AM90" i="24040"/>
  <c r="AM101" i="23917"/>
  <c r="AO90" i="24040"/>
  <c r="AO101" i="23917"/>
  <c r="AQ90" i="24040"/>
  <c r="AQ101" i="23917"/>
  <c r="AS90" i="24040"/>
  <c r="AS101" i="23917"/>
  <c r="AU90" i="24040"/>
  <c r="AU101" i="23917"/>
  <c r="AW90" i="24040"/>
  <c r="AW101" i="23917"/>
  <c r="AY90" i="24040"/>
  <c r="AY101" i="23917"/>
  <c r="BA90" i="24040"/>
  <c r="BA101" i="23917"/>
  <c r="BC90" i="24040"/>
  <c r="BC101" i="23917"/>
  <c r="BE90" i="24040"/>
  <c r="BE101" i="23917"/>
  <c r="BG90" i="24040"/>
  <c r="BG101" i="23917"/>
  <c r="BI90" i="24040"/>
  <c r="BI101" i="23917"/>
  <c r="BK90" i="24040"/>
  <c r="BK101" i="23917"/>
  <c r="BM90" i="24040"/>
  <c r="BM101" i="23917"/>
  <c r="BO90" i="24040"/>
  <c r="BO101" i="23917"/>
  <c r="BQ90" i="24040"/>
  <c r="BQ101" i="23917"/>
  <c r="BS90" i="24040"/>
  <c r="BS101" i="23917"/>
  <c r="BU90" i="24040"/>
  <c r="BU101" i="23917"/>
  <c r="BW90" i="24040"/>
  <c r="BW101" i="23917"/>
  <c r="BY90" i="24040"/>
  <c r="BY101" i="23917"/>
  <c r="CA90" i="24040"/>
  <c r="CA101" i="23917"/>
  <c r="CC90" i="24040"/>
  <c r="CC101" i="23917"/>
  <c r="CE90" i="24040"/>
  <c r="CE101" i="23917"/>
  <c r="CG90" i="24040"/>
  <c r="CG101" i="23917"/>
  <c r="CI90" i="24040"/>
  <c r="CI101" i="23917"/>
  <c r="CK90" i="24040"/>
  <c r="CK101" i="23917"/>
  <c r="CM90" i="24040"/>
  <c r="CM101" i="23917"/>
  <c r="CO90" i="24040"/>
  <c r="CO101" i="23917"/>
  <c r="CQ90" i="24040"/>
  <c r="CQ101" i="23917"/>
  <c r="CS90" i="24040"/>
  <c r="CS101" i="23917"/>
  <c r="CU90" i="24040"/>
  <c r="CU101" i="23917"/>
  <c r="CW90" i="24040"/>
  <c r="CW101" i="23917"/>
  <c r="CY90" i="24040"/>
  <c r="CY101" i="23917"/>
  <c r="DA90" i="24040"/>
  <c r="DA101" i="23917"/>
  <c r="DC90" i="24040"/>
  <c r="DC101" i="23917"/>
  <c r="DE90" i="24040"/>
  <c r="DE101" i="23917"/>
  <c r="DG90" i="24040"/>
  <c r="DG101" i="23917"/>
  <c r="DI90" i="24040"/>
  <c r="DI101" i="23917"/>
  <c r="DK90" i="24040"/>
  <c r="DK101" i="23917"/>
  <c r="DM90" i="24040"/>
  <c r="DM101" i="23917"/>
  <c r="DO90" i="24040"/>
  <c r="DO101" i="23917"/>
  <c r="DQ90" i="24040"/>
  <c r="DQ101" i="23917"/>
  <c r="DS90" i="24040"/>
  <c r="DS101" i="23917"/>
  <c r="DU90" i="24040"/>
  <c r="DU101" i="23917"/>
  <c r="DW90" i="24040"/>
  <c r="DW101" i="23917"/>
  <c r="DY90" i="24040"/>
  <c r="DY101" i="23917"/>
  <c r="EA90" i="24040"/>
  <c r="EA101" i="23917"/>
  <c r="EC90" i="24040"/>
  <c r="EC101" i="23917"/>
  <c r="EC171" i="24040"/>
  <c r="EC185" i="23917"/>
  <c r="EC173" i="24040"/>
  <c r="EC187" i="23917"/>
  <c r="EQ171" i="24040"/>
  <c r="EQ185" i="23917"/>
  <c r="EU171" i="24040"/>
  <c r="EU185" i="23917"/>
  <c r="EY171" i="24040"/>
  <c r="EY185" i="23917"/>
  <c r="FC171" i="24040"/>
  <c r="FC185" i="23917"/>
  <c r="FG171" i="24040"/>
  <c r="FG185" i="23917"/>
  <c r="FK171" i="24040"/>
  <c r="FK185" i="23917"/>
  <c r="FO171" i="24040"/>
  <c r="FO185" i="23917"/>
  <c r="FS171" i="24040"/>
  <c r="FS185" i="23917"/>
  <c r="FW171" i="24040"/>
  <c r="FW185" i="23917"/>
  <c r="ES173" i="24040"/>
  <c r="ES187" i="23917"/>
  <c r="EW173" i="24040"/>
  <c r="EW187" i="23917"/>
  <c r="FA173" i="24040"/>
  <c r="FA187" i="23917"/>
  <c r="FE173" i="24040"/>
  <c r="FE187" i="23917"/>
  <c r="FI173" i="24040"/>
  <c r="FI187" i="23917"/>
  <c r="FM173" i="24040"/>
  <c r="FM187" i="23917"/>
  <c r="FQ173" i="24040"/>
  <c r="FQ187" i="23917"/>
  <c r="FU173" i="24040"/>
  <c r="FU187" i="23917"/>
  <c r="F188" i="24040"/>
  <c r="F202" i="23917"/>
  <c r="L188" i="24040"/>
  <c r="L202" i="23917"/>
  <c r="P188" i="24040"/>
  <c r="P202" i="23917"/>
  <c r="T188" i="24040"/>
  <c r="T202" i="23917"/>
  <c r="X188" i="24040"/>
  <c r="X202" i="23917"/>
  <c r="AB188" i="24040"/>
  <c r="AB202" i="23917"/>
  <c r="AF188" i="24040"/>
  <c r="AF202" i="23917"/>
  <c r="AJ188" i="24040"/>
  <c r="AJ202" i="23917"/>
  <c r="AN188" i="24040"/>
  <c r="AN202" i="23917"/>
  <c r="AR188" i="24040"/>
  <c r="AR202" i="23917"/>
  <c r="AV188" i="24040"/>
  <c r="AV202" i="23917"/>
  <c r="AZ188" i="24040"/>
  <c r="AZ202" i="23917"/>
  <c r="BD188" i="24040"/>
  <c r="BD202" i="23917"/>
  <c r="BH188" i="24040"/>
  <c r="BH202" i="23917"/>
  <c r="BL188" i="24040"/>
  <c r="BL202" i="23917"/>
  <c r="BP188" i="24040"/>
  <c r="BP202" i="23917"/>
  <c r="BT188" i="24040"/>
  <c r="BT202" i="23917"/>
  <c r="BX188" i="24040"/>
  <c r="BX202" i="23917"/>
  <c r="CB188" i="24040"/>
  <c r="CB202" i="23917"/>
  <c r="CF188" i="24040"/>
  <c r="CF202" i="23917"/>
  <c r="CJ188" i="24040"/>
  <c r="CJ202" i="23917"/>
  <c r="CN188" i="24040"/>
  <c r="CN202" i="23917"/>
  <c r="CR188" i="24040"/>
  <c r="CR202" i="23917"/>
  <c r="CV188" i="24040"/>
  <c r="CV202" i="23917"/>
  <c r="CZ188" i="24040"/>
  <c r="CZ202" i="23917"/>
  <c r="DD188" i="24040"/>
  <c r="DD202" i="23917"/>
  <c r="DH188" i="24040"/>
  <c r="DH202" i="23917"/>
  <c r="DL188" i="24040"/>
  <c r="DL202" i="23917"/>
  <c r="DX188" i="24040"/>
  <c r="DX202" i="23917"/>
  <c r="EB188" i="24040"/>
  <c r="EB202" i="23917"/>
  <c r="C173" i="24040"/>
  <c r="C187" i="23917"/>
  <c r="E173" i="24040"/>
  <c r="E187" i="23917"/>
  <c r="G173" i="24040"/>
  <c r="G187" i="23917"/>
  <c r="I173" i="24040"/>
  <c r="I187" i="23917"/>
  <c r="K173" i="24040"/>
  <c r="K187" i="23917"/>
  <c r="M173" i="24040"/>
  <c r="M187" i="23917"/>
  <c r="O173" i="24040"/>
  <c r="O187" i="23917"/>
  <c r="Q173" i="24040"/>
  <c r="Q187" i="23917"/>
  <c r="S173" i="24040"/>
  <c r="S187" i="23917"/>
  <c r="W171" i="24040"/>
  <c r="W185" i="23917"/>
  <c r="Y171" i="24040"/>
  <c r="Y185" i="23917"/>
  <c r="Y173" i="24040"/>
  <c r="Y187" i="23917"/>
  <c r="AA173" i="24040"/>
  <c r="AA187" i="23917"/>
  <c r="AE171" i="24040"/>
  <c r="AE185" i="23917"/>
  <c r="AG171" i="24040"/>
  <c r="AG185" i="23917"/>
  <c r="AG173" i="24040"/>
  <c r="AG187" i="23917"/>
  <c r="AI173" i="24040"/>
  <c r="AI187" i="23917"/>
  <c r="AM171" i="24040"/>
  <c r="AM185" i="23917"/>
  <c r="AO171" i="24040"/>
  <c r="AO185" i="23917"/>
  <c r="AO173" i="24040"/>
  <c r="AO187" i="23917"/>
  <c r="AQ173" i="24040"/>
  <c r="AQ187" i="23917"/>
  <c r="AU171" i="24040"/>
  <c r="AU185" i="23917"/>
  <c r="AW171" i="24040"/>
  <c r="AW185" i="23917"/>
  <c r="AW173" i="24040"/>
  <c r="AW187" i="23917"/>
  <c r="AY173" i="24040"/>
  <c r="AY187" i="23917"/>
  <c r="BC171" i="24040"/>
  <c r="BC185" i="23917"/>
  <c r="BE171" i="24040"/>
  <c r="BE185" i="23917"/>
  <c r="BE173" i="24040"/>
  <c r="BE187" i="23917"/>
  <c r="BG173" i="24040"/>
  <c r="BG187" i="23917"/>
  <c r="BK171" i="24040"/>
  <c r="BK185" i="23917"/>
  <c r="BM171" i="24040"/>
  <c r="BM185" i="23917"/>
  <c r="BM173" i="24040"/>
  <c r="BM187" i="23917"/>
  <c r="BO173" i="24040"/>
  <c r="BO187" i="23917"/>
  <c r="BS171" i="24040"/>
  <c r="BS185" i="23917"/>
  <c r="BU171" i="24040"/>
  <c r="BU185" i="23917"/>
  <c r="BU173" i="24040"/>
  <c r="BU187" i="23917"/>
  <c r="BW173" i="24040"/>
  <c r="BW187" i="23917"/>
  <c r="CA171" i="24040"/>
  <c r="CA185" i="23917"/>
  <c r="CC171" i="24040"/>
  <c r="CC185" i="23917"/>
  <c r="CC173" i="24040"/>
  <c r="CC187" i="23917"/>
  <c r="CE173" i="24040"/>
  <c r="CE187" i="23917"/>
  <c r="CI171" i="24040"/>
  <c r="CI185" i="23917"/>
  <c r="CK171" i="24040"/>
  <c r="CK185" i="23917"/>
  <c r="CK173" i="24040"/>
  <c r="CK187" i="23917"/>
  <c r="CM173" i="24040"/>
  <c r="CM187" i="23917"/>
  <c r="CQ171" i="24040"/>
  <c r="CQ185" i="23917"/>
  <c r="CS171" i="24040"/>
  <c r="CS185" i="23917"/>
  <c r="CS173" i="24040"/>
  <c r="CS187" i="23917"/>
  <c r="CU173" i="24040"/>
  <c r="CU187" i="23917"/>
  <c r="CY171" i="24040"/>
  <c r="CY185" i="23917"/>
  <c r="DA171" i="24040"/>
  <c r="DA185" i="23917"/>
  <c r="DA173" i="24040"/>
  <c r="DA187" i="23917"/>
  <c r="DC173" i="24040"/>
  <c r="DC187" i="23917"/>
  <c r="DG171" i="24040"/>
  <c r="DG185" i="23917"/>
  <c r="DI171" i="24040"/>
  <c r="DI185" i="23917"/>
  <c r="DI173" i="24040"/>
  <c r="DI187" i="23917"/>
  <c r="DK173" i="24040"/>
  <c r="DK187" i="23917"/>
  <c r="DO171" i="24040"/>
  <c r="DO185" i="23917"/>
  <c r="DQ171" i="24040"/>
  <c r="DQ185" i="23917"/>
  <c r="DS171" i="24040"/>
  <c r="DS185" i="23917"/>
  <c r="DU171" i="24040"/>
  <c r="DU185" i="23917"/>
  <c r="DW171" i="24040"/>
  <c r="DW185" i="23917"/>
  <c r="DY171" i="24040"/>
  <c r="DY185" i="23917"/>
  <c r="EA171" i="24040"/>
  <c r="EA185" i="23917"/>
  <c r="C172" i="24040"/>
  <c r="C186" i="23917"/>
  <c r="G172" i="24040"/>
  <c r="G186" i="23917"/>
  <c r="K172" i="24040"/>
  <c r="K186" i="23917"/>
  <c r="O172" i="24040"/>
  <c r="O186" i="23917"/>
  <c r="S172" i="24040"/>
  <c r="S186" i="23917"/>
  <c r="W172" i="24040"/>
  <c r="W186" i="23917"/>
  <c r="AA172" i="24040"/>
  <c r="AA186" i="23917"/>
  <c r="AE172" i="24040"/>
  <c r="AE186" i="23917"/>
  <c r="AI172" i="24040"/>
  <c r="AI186" i="23917"/>
  <c r="AM172" i="24040"/>
  <c r="AM186" i="23917"/>
  <c r="AQ172" i="24040"/>
  <c r="AQ186" i="23917"/>
  <c r="AU172" i="24040"/>
  <c r="AU186" i="23917"/>
  <c r="AY172" i="24040"/>
  <c r="AY186" i="23917"/>
  <c r="BC172" i="24040"/>
  <c r="BC186" i="23917"/>
  <c r="BG172" i="24040"/>
  <c r="BG186" i="23917"/>
  <c r="BK172" i="24040"/>
  <c r="BK186" i="23917"/>
  <c r="BO172" i="24040"/>
  <c r="BO186" i="23917"/>
  <c r="BS172" i="24040"/>
  <c r="BS186" i="23917"/>
  <c r="BV172" i="24040"/>
  <c r="BV186" i="23917"/>
  <c r="BY172" i="24040"/>
  <c r="BY186" i="23917"/>
  <c r="CC172" i="24040"/>
  <c r="CC186" i="23917"/>
  <c r="CG172" i="24040"/>
  <c r="CG186" i="23917"/>
  <c r="CK172" i="24040"/>
  <c r="CK186" i="23917"/>
  <c r="CO172" i="24040"/>
  <c r="CO186" i="23917"/>
  <c r="CS172" i="24040"/>
  <c r="CS186" i="23917"/>
  <c r="CW172" i="24040"/>
  <c r="CW186" i="23917"/>
  <c r="DA172" i="24040"/>
  <c r="DA186" i="23917"/>
  <c r="DE172" i="24040"/>
  <c r="DE186" i="23917"/>
  <c r="DI172" i="24040"/>
  <c r="DI186" i="23917"/>
  <c r="DM172" i="24040"/>
  <c r="DM186" i="23917"/>
  <c r="DQ172" i="24040"/>
  <c r="DQ186" i="23917"/>
  <c r="DW172" i="24040"/>
  <c r="DW186" i="23917"/>
  <c r="DZ174" i="24040"/>
  <c r="DZ188" i="23917"/>
  <c r="FO172" i="24040"/>
  <c r="FO186" i="23917"/>
  <c r="FQ172" i="24040"/>
  <c r="FQ186" i="23917"/>
  <c r="FS172" i="24040"/>
  <c r="FS186" i="23917"/>
  <c r="FU172" i="24040"/>
  <c r="FU186" i="23917"/>
  <c r="B174" i="24040"/>
  <c r="B188" i="23917"/>
  <c r="D174" i="24040"/>
  <c r="D188" i="23917"/>
  <c r="J174" i="24040"/>
  <c r="J188" i="23917"/>
  <c r="L174" i="24040"/>
  <c r="L188" i="23917"/>
  <c r="N174" i="24040"/>
  <c r="N188" i="23917"/>
  <c r="P174" i="24040"/>
  <c r="P188" i="23917"/>
  <c r="R174" i="24040"/>
  <c r="R188" i="23917"/>
  <c r="T174" i="24040"/>
  <c r="T188" i="23917"/>
  <c r="V174" i="24040"/>
  <c r="V188" i="23917"/>
  <c r="X174" i="24040"/>
  <c r="X188" i="23917"/>
  <c r="Z174" i="24040"/>
  <c r="Z188" i="23917"/>
  <c r="AB174" i="24040"/>
  <c r="AB188" i="23917"/>
  <c r="AD174" i="24040"/>
  <c r="AD188" i="23917"/>
  <c r="AF174" i="24040"/>
  <c r="AF188" i="23917"/>
  <c r="AH174" i="24040"/>
  <c r="AH188" i="23917"/>
  <c r="AJ174" i="24040"/>
  <c r="AJ188" i="23917"/>
  <c r="AL174" i="24040"/>
  <c r="AL188" i="23917"/>
  <c r="AN174" i="24040"/>
  <c r="AN188" i="23917"/>
  <c r="AP174" i="24040"/>
  <c r="AP188" i="23917"/>
  <c r="AR174" i="24040"/>
  <c r="AR188" i="23917"/>
  <c r="AT174" i="24040"/>
  <c r="AT188" i="23917"/>
  <c r="AV174" i="24040"/>
  <c r="AV188" i="23917"/>
  <c r="AX174" i="24040"/>
  <c r="AX188" i="23917"/>
  <c r="AZ174" i="24040"/>
  <c r="AZ188" i="23917"/>
  <c r="BB174" i="24040"/>
  <c r="BB188" i="23917"/>
  <c r="BD174" i="24040"/>
  <c r="BD188" i="23917"/>
  <c r="BF174" i="24040"/>
  <c r="BF188" i="23917"/>
  <c r="BH174" i="24040"/>
  <c r="BH188" i="23917"/>
  <c r="BJ174" i="24040"/>
  <c r="BJ188" i="23917"/>
  <c r="BL174" i="24040"/>
  <c r="BL188" i="23917"/>
  <c r="BN174" i="24040"/>
  <c r="BN188" i="23917"/>
  <c r="BP174" i="24040"/>
  <c r="BP188" i="23917"/>
  <c r="BR174" i="24040"/>
  <c r="BR188" i="23917"/>
  <c r="BT174" i="24040"/>
  <c r="BT188" i="23917"/>
  <c r="BX174" i="24040"/>
  <c r="BX188" i="23917"/>
  <c r="BZ174" i="24040"/>
  <c r="BZ188" i="23917"/>
  <c r="CB174" i="24040"/>
  <c r="CB188" i="23917"/>
  <c r="CD174" i="24040"/>
  <c r="CD188" i="23917"/>
  <c r="DI177" i="24040"/>
  <c r="DI191" i="23917"/>
  <c r="DK177" i="24040"/>
  <c r="DK191" i="23917"/>
  <c r="DM177" i="24040"/>
  <c r="DM191" i="23917"/>
  <c r="DO177" i="24040"/>
  <c r="DO191" i="23917"/>
  <c r="DQ177" i="24040"/>
  <c r="DQ191" i="23917"/>
  <c r="DS177" i="24040"/>
  <c r="DS191" i="23917"/>
  <c r="DU177" i="24040"/>
  <c r="DU191" i="23917"/>
  <c r="DW177" i="24040"/>
  <c r="DW191" i="23917"/>
  <c r="DY177" i="24040"/>
  <c r="DY191" i="23917"/>
  <c r="EA177" i="24040"/>
  <c r="EA191" i="23917"/>
  <c r="EC177" i="24040"/>
  <c r="EC191" i="23917"/>
  <c r="FS177" i="24040"/>
  <c r="FS191" i="23917"/>
  <c r="ES178" i="24040"/>
  <c r="ES192" i="23917"/>
  <c r="EW178" i="24040"/>
  <c r="EW192" i="23917"/>
  <c r="FA178" i="24040"/>
  <c r="FA192" i="23917"/>
  <c r="FE178" i="24040"/>
  <c r="FE192" i="23917"/>
  <c r="FI178" i="24040"/>
  <c r="FI192" i="23917"/>
  <c r="FM178" i="24040"/>
  <c r="FM192" i="23917"/>
  <c r="FQ178" i="24040"/>
  <c r="FQ192" i="23917"/>
  <c r="FU178" i="24040"/>
  <c r="FU192" i="23917"/>
  <c r="C177" i="24040"/>
  <c r="C191" i="23917"/>
  <c r="E177" i="24040"/>
  <c r="E191" i="23917"/>
  <c r="G177" i="24040"/>
  <c r="G191" i="23917"/>
  <c r="I177" i="24040"/>
  <c r="I191" i="23917"/>
  <c r="K177" i="24040"/>
  <c r="K191" i="23917"/>
  <c r="M177" i="24040"/>
  <c r="M191" i="23917"/>
  <c r="O177" i="24040"/>
  <c r="O191" i="23917"/>
  <c r="Q177" i="24040"/>
  <c r="Q191" i="23917"/>
  <c r="S177" i="24040"/>
  <c r="S191" i="23917"/>
  <c r="U177" i="24040"/>
  <c r="U191" i="23917"/>
  <c r="W177" i="24040"/>
  <c r="W191" i="23917"/>
  <c r="Y177" i="24040"/>
  <c r="Y191" i="23917"/>
  <c r="AA177" i="24040"/>
  <c r="AA191" i="23917"/>
  <c r="AC177" i="24040"/>
  <c r="AC191" i="23917"/>
  <c r="AE177" i="24040"/>
  <c r="AE191" i="23917"/>
  <c r="AG177" i="24040"/>
  <c r="AG191" i="23917"/>
  <c r="AI177" i="24040"/>
  <c r="AI191" i="23917"/>
  <c r="AK177" i="24040"/>
  <c r="AK191" i="23917"/>
  <c r="AM177" i="24040"/>
  <c r="AM191" i="23917"/>
  <c r="AO177" i="24040"/>
  <c r="AO191" i="23917"/>
  <c r="AQ177" i="24040"/>
  <c r="AQ191" i="23917"/>
  <c r="AS177" i="24040"/>
  <c r="AS191" i="23917"/>
  <c r="AU177" i="24040"/>
  <c r="AU191" i="23917"/>
  <c r="AW177" i="24040"/>
  <c r="AW191" i="23917"/>
  <c r="AY177" i="24040"/>
  <c r="AY191" i="23917"/>
  <c r="BA177" i="24040"/>
  <c r="BA191" i="23917"/>
  <c r="BC177" i="24040"/>
  <c r="BC191" i="23917"/>
  <c r="BE177" i="24040"/>
  <c r="BE191" i="23917"/>
  <c r="BG177" i="24040"/>
  <c r="BG191" i="23917"/>
  <c r="BI177" i="24040"/>
  <c r="BI191" i="23917"/>
  <c r="BK177" i="24040"/>
  <c r="BK191" i="23917"/>
  <c r="BM177" i="24040"/>
  <c r="BM191" i="23917"/>
  <c r="BO177" i="24040"/>
  <c r="BO191" i="23917"/>
  <c r="BQ177" i="24040"/>
  <c r="BQ191" i="23917"/>
  <c r="BS177" i="24040"/>
  <c r="BS191" i="23917"/>
  <c r="BU177" i="24040"/>
  <c r="BU191" i="23917"/>
  <c r="BW177" i="24040"/>
  <c r="BW191" i="23917"/>
  <c r="BY177" i="24040"/>
  <c r="BY191" i="23917"/>
  <c r="CA177" i="24040"/>
  <c r="CA191" i="23917"/>
  <c r="CC177" i="24040"/>
  <c r="CC191" i="23917"/>
  <c r="CE177" i="24040"/>
  <c r="CE191" i="23917"/>
  <c r="CG177" i="24040"/>
  <c r="CG191" i="23917"/>
  <c r="CI177" i="24040"/>
  <c r="CI191" i="23917"/>
  <c r="CK177" i="24040"/>
  <c r="CK191" i="23917"/>
  <c r="CM177" i="24040"/>
  <c r="CM191" i="23917"/>
  <c r="CO177" i="24040"/>
  <c r="CO191" i="23917"/>
  <c r="CQ177" i="24040"/>
  <c r="CQ191" i="23917"/>
  <c r="CS177" i="24040"/>
  <c r="CS191" i="23917"/>
  <c r="CU177" i="24040"/>
  <c r="CU191" i="23917"/>
  <c r="CW177" i="24040"/>
  <c r="CW191" i="23917"/>
  <c r="CY177" i="24040"/>
  <c r="CY191" i="23917"/>
  <c r="DA177" i="24040"/>
  <c r="DA191" i="23917"/>
  <c r="DC177" i="24040"/>
  <c r="DC191" i="23917"/>
  <c r="DE177" i="24040"/>
  <c r="DE191" i="23917"/>
  <c r="DG177" i="24040"/>
  <c r="DG191" i="23917"/>
  <c r="B179" i="24040"/>
  <c r="B193" i="23917"/>
  <c r="F179" i="24040"/>
  <c r="F193" i="23917"/>
  <c r="J179" i="24040"/>
  <c r="J193" i="23917"/>
  <c r="N179" i="24040"/>
  <c r="N193" i="23917"/>
  <c r="R179" i="24040"/>
  <c r="R193" i="23917"/>
  <c r="V179" i="24040"/>
  <c r="V193" i="23917"/>
  <c r="Z179" i="24040"/>
  <c r="Z193" i="23917"/>
  <c r="AD179" i="24040"/>
  <c r="AD193" i="23917"/>
  <c r="AH179" i="24040"/>
  <c r="AH193" i="23917"/>
  <c r="AL179" i="24040"/>
  <c r="AL193" i="23917"/>
  <c r="AP179" i="24040"/>
  <c r="AP193" i="23917"/>
  <c r="AT179" i="24040"/>
  <c r="AT193" i="23917"/>
  <c r="AX179" i="24040"/>
  <c r="AX193" i="23917"/>
  <c r="BB179" i="24040"/>
  <c r="BB193" i="23917"/>
  <c r="BF179" i="24040"/>
  <c r="BF193" i="23917"/>
  <c r="BJ179" i="24040"/>
  <c r="BJ193" i="23917"/>
  <c r="BN179" i="24040"/>
  <c r="BN193" i="23917"/>
  <c r="BR179" i="24040"/>
  <c r="BR193" i="23917"/>
  <c r="BV179" i="24040"/>
  <c r="BV193" i="23917"/>
  <c r="BZ179" i="24040"/>
  <c r="BZ193" i="23917"/>
  <c r="CD179" i="24040"/>
  <c r="CD193" i="23917"/>
  <c r="CH179" i="24040"/>
  <c r="CH193" i="23917"/>
  <c r="CL179" i="24040"/>
  <c r="CL193" i="23917"/>
  <c r="CP179" i="24040"/>
  <c r="CP193" i="23917"/>
  <c r="CT179" i="24040"/>
  <c r="CT193" i="23917"/>
  <c r="CX179" i="24040"/>
  <c r="CX193" i="23917"/>
  <c r="DB179" i="24040"/>
  <c r="DB193" i="23917"/>
  <c r="DF179" i="24040"/>
  <c r="DF193" i="23917"/>
  <c r="DJ179" i="24040"/>
  <c r="DJ193" i="23917"/>
  <c r="DZ179" i="24040"/>
  <c r="DZ193" i="23917"/>
  <c r="BV180" i="24040"/>
  <c r="BV194" i="23917"/>
  <c r="BX180" i="24040"/>
  <c r="BX194" i="23917"/>
  <c r="BZ180" i="24040"/>
  <c r="BZ194" i="23917"/>
  <c r="CB180" i="24040"/>
  <c r="CB194" i="23917"/>
  <c r="CF180" i="24040"/>
  <c r="CF194" i="23917"/>
  <c r="EC180" i="24040"/>
  <c r="EC194" i="23917"/>
  <c r="FQ180" i="24040"/>
  <c r="FQ194" i="23917"/>
  <c r="FS180" i="24040"/>
  <c r="FS194" i="23917"/>
  <c r="FU180" i="24040"/>
  <c r="FU194" i="23917"/>
  <c r="FW180" i="24040"/>
  <c r="FW194" i="23917"/>
  <c r="C180" i="24040"/>
  <c r="C194" i="23917"/>
  <c r="E180" i="24040"/>
  <c r="E194" i="23917"/>
  <c r="G180" i="24040"/>
  <c r="G194" i="23917"/>
  <c r="I180" i="24040"/>
  <c r="I194" i="23917"/>
  <c r="K180" i="24040"/>
  <c r="K194" i="23917"/>
  <c r="M180" i="24040"/>
  <c r="M194" i="23917"/>
  <c r="O180" i="24040"/>
  <c r="O194" i="23917"/>
  <c r="Q180" i="24040"/>
  <c r="Q194" i="23917"/>
  <c r="S180" i="24040"/>
  <c r="S194" i="23917"/>
  <c r="U180" i="24040"/>
  <c r="U194" i="23917"/>
  <c r="W180" i="24040"/>
  <c r="W194" i="23917"/>
  <c r="Y180" i="24040"/>
  <c r="Y194" i="23917"/>
  <c r="AA180" i="24040"/>
  <c r="AA194" i="23917"/>
  <c r="AC180" i="24040"/>
  <c r="AC194" i="23917"/>
  <c r="AE180" i="24040"/>
  <c r="AE194" i="23917"/>
  <c r="AG180" i="24040"/>
  <c r="AG194" i="23917"/>
  <c r="AI180" i="24040"/>
  <c r="AI194" i="23917"/>
  <c r="AK180" i="24040"/>
  <c r="AK194" i="23917"/>
  <c r="AM180" i="24040"/>
  <c r="AM194" i="23917"/>
  <c r="AO180" i="24040"/>
  <c r="AO194" i="23917"/>
  <c r="AQ180" i="24040"/>
  <c r="AQ194" i="23917"/>
  <c r="AS180" i="24040"/>
  <c r="AS194" i="23917"/>
  <c r="AU180" i="24040"/>
  <c r="AU194" i="23917"/>
  <c r="AW180" i="24040"/>
  <c r="AW194" i="23917"/>
  <c r="AY180" i="24040"/>
  <c r="AY194" i="23917"/>
  <c r="BA180" i="24040"/>
  <c r="BA194" i="23917"/>
  <c r="BC180" i="24040"/>
  <c r="BC194" i="23917"/>
  <c r="BE180" i="24040"/>
  <c r="BE194" i="23917"/>
  <c r="BG180" i="24040"/>
  <c r="BG194" i="23917"/>
  <c r="BI180" i="24040"/>
  <c r="BI194" i="23917"/>
  <c r="BK180" i="24040"/>
  <c r="BK194" i="23917"/>
  <c r="BM180" i="24040"/>
  <c r="BM194" i="23917"/>
  <c r="BO180" i="24040"/>
  <c r="BO194" i="23917"/>
  <c r="BQ180" i="24040"/>
  <c r="BQ194" i="23917"/>
  <c r="BS180" i="24040"/>
  <c r="BS194" i="23917"/>
  <c r="BU210" i="24040"/>
  <c r="BU225" i="23917"/>
  <c r="BX210" i="24040"/>
  <c r="BX225" i="23917"/>
  <c r="CB210" i="24040"/>
  <c r="CB225" i="23917"/>
  <c r="CF210" i="24040"/>
  <c r="CF225" i="23917"/>
  <c r="CS180" i="24040"/>
  <c r="CS194" i="23917"/>
  <c r="CU180" i="24040"/>
  <c r="CU194" i="23917"/>
  <c r="CW180" i="24040"/>
  <c r="CW194" i="23917"/>
  <c r="CY180" i="24040"/>
  <c r="CY194" i="23917"/>
  <c r="DA180" i="24040"/>
  <c r="DA194" i="23917"/>
  <c r="DC180" i="24040"/>
  <c r="DC194" i="23917"/>
  <c r="DE180" i="24040"/>
  <c r="DE194" i="23917"/>
  <c r="DG180" i="24040"/>
  <c r="DG194" i="23917"/>
  <c r="DI180" i="24040"/>
  <c r="DI194" i="23917"/>
  <c r="DK180" i="24040"/>
  <c r="DK194" i="23917"/>
  <c r="DM180" i="24040"/>
  <c r="DM194" i="23917"/>
  <c r="DO180" i="24040"/>
  <c r="DO194" i="23917"/>
  <c r="DQ180" i="24040"/>
  <c r="DQ194" i="23917"/>
  <c r="DS180" i="24040"/>
  <c r="DS194" i="23917"/>
  <c r="DU180" i="24040"/>
  <c r="DU194" i="23917"/>
  <c r="DW180" i="24040"/>
  <c r="DW194" i="23917"/>
  <c r="DY180" i="24040"/>
  <c r="DY194" i="23917"/>
  <c r="EA180" i="24040"/>
  <c r="EA194" i="23917"/>
  <c r="D211" i="24040"/>
  <c r="D226" i="23917"/>
  <c r="F211" i="24040"/>
  <c r="F226" i="23917"/>
  <c r="H211" i="24040"/>
  <c r="H226" i="23917"/>
  <c r="J211" i="24040"/>
  <c r="J226" i="23917"/>
  <c r="L211" i="24040"/>
  <c r="L226" i="23917"/>
  <c r="N211" i="24040"/>
  <c r="N226" i="23917"/>
  <c r="P211" i="24040"/>
  <c r="P226" i="23917"/>
  <c r="R211" i="24040"/>
  <c r="R226" i="23917"/>
  <c r="T211" i="24040"/>
  <c r="T226" i="23917"/>
  <c r="V211" i="24040"/>
  <c r="V226" i="23917"/>
  <c r="X211" i="24040"/>
  <c r="X226" i="23917"/>
  <c r="Z211" i="24040"/>
  <c r="Z226" i="23917"/>
  <c r="AB211" i="24040"/>
  <c r="AB226" i="23917"/>
  <c r="AD211" i="24040"/>
  <c r="AD226" i="23917"/>
  <c r="AF211" i="24040"/>
  <c r="AF226" i="23917"/>
  <c r="AH211" i="24040"/>
  <c r="AH226" i="23917"/>
  <c r="AJ211" i="24040"/>
  <c r="AJ226" i="23917"/>
  <c r="AL211" i="24040"/>
  <c r="AL226" i="23917"/>
  <c r="AN211" i="24040"/>
  <c r="AN226" i="23917"/>
  <c r="AP211" i="24040"/>
  <c r="AP226" i="23917"/>
  <c r="AR211" i="24040"/>
  <c r="AR226" i="23917"/>
  <c r="AT211" i="24040"/>
  <c r="AT226" i="23917"/>
  <c r="AV211" i="24040"/>
  <c r="AV226" i="23917"/>
  <c r="AX211" i="24040"/>
  <c r="AX226" i="23917"/>
  <c r="AZ211" i="24040"/>
  <c r="AZ226" i="23917"/>
  <c r="BB211" i="24040"/>
  <c r="BB226" i="23917"/>
  <c r="BD211" i="24040"/>
  <c r="BD226" i="23917"/>
  <c r="BF211" i="24040"/>
  <c r="BF226" i="23917"/>
  <c r="BH211" i="24040"/>
  <c r="BH226" i="23917"/>
  <c r="BJ211" i="24040"/>
  <c r="BJ226" i="23917"/>
  <c r="BL211" i="24040"/>
  <c r="BL226" i="23917"/>
  <c r="BN211" i="24040"/>
  <c r="BN226" i="23917"/>
  <c r="BP211" i="24040"/>
  <c r="BP226" i="23917"/>
  <c r="BR211" i="24040"/>
  <c r="BR226" i="23917"/>
  <c r="BT211" i="24040"/>
  <c r="BT226" i="23917"/>
  <c r="CL211" i="24040"/>
  <c r="CL226" i="23917"/>
  <c r="CP211" i="24040"/>
  <c r="CP226" i="23917"/>
  <c r="CT211" i="24040"/>
  <c r="CT226" i="23917"/>
  <c r="CV211" i="24040"/>
  <c r="CV226" i="23917"/>
  <c r="CX211" i="24040"/>
  <c r="CX226" i="23917"/>
  <c r="CZ211" i="24040"/>
  <c r="CZ226" i="23917"/>
  <c r="DB211" i="24040"/>
  <c r="DB226" i="23917"/>
  <c r="DD211" i="24040"/>
  <c r="DD226" i="23917"/>
  <c r="DF211" i="24040"/>
  <c r="DF226" i="23917"/>
  <c r="DH211" i="24040"/>
  <c r="DH226" i="23917"/>
  <c r="DJ211" i="24040"/>
  <c r="DJ226" i="23917"/>
  <c r="DL211" i="24040"/>
  <c r="DL226" i="23917"/>
  <c r="DN211" i="24040"/>
  <c r="DN226" i="23917"/>
  <c r="B213" i="24040"/>
  <c r="B228" i="23917"/>
  <c r="D213" i="24040"/>
  <c r="D228" i="23917"/>
  <c r="F213" i="24040"/>
  <c r="F228" i="23917"/>
  <c r="H213" i="24040"/>
  <c r="H228" i="23917"/>
  <c r="J213" i="24040"/>
  <c r="J228" i="23917"/>
  <c r="L213" i="24040"/>
  <c r="L228" i="23917"/>
  <c r="N213" i="24040"/>
  <c r="N228" i="23917"/>
  <c r="P213" i="24040"/>
  <c r="P228" i="23917"/>
  <c r="R213" i="24040"/>
  <c r="R228" i="23917"/>
  <c r="T213" i="24040"/>
  <c r="T228" i="23917"/>
  <c r="V213" i="24040"/>
  <c r="V228" i="23917"/>
  <c r="X213" i="24040"/>
  <c r="X228" i="23917"/>
  <c r="Z213" i="24040"/>
  <c r="Z228" i="23917"/>
  <c r="AB213" i="24040"/>
  <c r="AB228" i="23917"/>
  <c r="AD213" i="24040"/>
  <c r="AD228" i="23917"/>
  <c r="AF213" i="24040"/>
  <c r="AF228" i="23917"/>
  <c r="AH213" i="24040"/>
  <c r="AH228" i="23917"/>
  <c r="AJ213" i="24040"/>
  <c r="AJ228" i="23917"/>
  <c r="AL213" i="24040"/>
  <c r="AL228" i="23917"/>
  <c r="AN213" i="24040"/>
  <c r="AN228" i="23917"/>
  <c r="AP213" i="24040"/>
  <c r="AP228" i="23917"/>
  <c r="AR213" i="24040"/>
  <c r="AR228" i="23917"/>
  <c r="AT213" i="24040"/>
  <c r="AT228" i="23917"/>
  <c r="AV213" i="24040"/>
  <c r="AV228" i="23917"/>
  <c r="AX213" i="24040"/>
  <c r="AX228" i="23917"/>
  <c r="AZ213" i="24040"/>
  <c r="AZ228" i="23917"/>
  <c r="BB213" i="24040"/>
  <c r="BB228" i="23917"/>
  <c r="BD213" i="24040"/>
  <c r="BD228" i="23917"/>
  <c r="BF213" i="24040"/>
  <c r="BF228" i="23917"/>
  <c r="BH213" i="24040"/>
  <c r="BH228" i="23917"/>
  <c r="BJ213" i="24040"/>
  <c r="BJ228" i="23917"/>
  <c r="BL213" i="24040"/>
  <c r="BL228" i="23917"/>
  <c r="BN213" i="24040"/>
  <c r="BN228" i="23917"/>
  <c r="BP213" i="24040"/>
  <c r="BP228" i="23917"/>
  <c r="BR213" i="24040"/>
  <c r="BR228" i="23917"/>
  <c r="BT213" i="24040"/>
  <c r="BT228" i="23917"/>
  <c r="CD213" i="24040"/>
  <c r="CD228" i="23917"/>
  <c r="CL213" i="24040"/>
  <c r="CL228" i="23917"/>
  <c r="CN213" i="24040"/>
  <c r="CN228" i="23917"/>
  <c r="CR213" i="24040"/>
  <c r="CR228" i="23917"/>
  <c r="CT213" i="24040"/>
  <c r="CT228" i="23917"/>
  <c r="CV213" i="24040"/>
  <c r="CV228" i="23917"/>
  <c r="CX213" i="24040"/>
  <c r="CX228" i="23917"/>
  <c r="CZ213" i="24040"/>
  <c r="CZ228" i="23917"/>
  <c r="DB213" i="24040"/>
  <c r="DB228" i="23917"/>
  <c r="DD213" i="24040"/>
  <c r="DD228" i="23917"/>
  <c r="DF213" i="24040"/>
  <c r="DF228" i="23917"/>
  <c r="DH213" i="24040"/>
  <c r="DH228" i="23917"/>
  <c r="DJ213" i="24040"/>
  <c r="DJ228" i="23917"/>
  <c r="DL213" i="24040"/>
  <c r="DL228" i="23917"/>
  <c r="DN213" i="24040"/>
  <c r="DN228" i="23917"/>
  <c r="DY228" i="23917"/>
  <c r="EB213" i="24040"/>
  <c r="EB228" i="23917"/>
  <c r="C181" i="24040"/>
  <c r="C195" i="23917"/>
  <c r="G181" i="24040"/>
  <c r="G195" i="23917"/>
  <c r="K181" i="24040"/>
  <c r="K195" i="23917"/>
  <c r="O181" i="24040"/>
  <c r="O195" i="23917"/>
  <c r="S181" i="24040"/>
  <c r="S195" i="23917"/>
  <c r="W181" i="24040"/>
  <c r="W195" i="23917"/>
  <c r="AA181" i="24040"/>
  <c r="AA195" i="23917"/>
  <c r="AE181" i="24040"/>
  <c r="AE195" i="23917"/>
  <c r="AI181" i="24040"/>
  <c r="AI195" i="23917"/>
  <c r="AM181" i="24040"/>
  <c r="AM195" i="23917"/>
  <c r="AQ181" i="24040"/>
  <c r="AQ195" i="23917"/>
  <c r="AU181" i="24040"/>
  <c r="AU195" i="23917"/>
  <c r="AY181" i="24040"/>
  <c r="AY195" i="23917"/>
  <c r="BC181" i="24040"/>
  <c r="BC195" i="23917"/>
  <c r="BG181" i="24040"/>
  <c r="BG195" i="23917"/>
  <c r="BK181" i="24040"/>
  <c r="BK195" i="23917"/>
  <c r="BO181" i="24040"/>
  <c r="BO195" i="23917"/>
  <c r="BS181" i="24040"/>
  <c r="BS195" i="23917"/>
  <c r="BV181" i="24040"/>
  <c r="BV195" i="23917"/>
  <c r="BX181" i="24040"/>
  <c r="BX195" i="23917"/>
  <c r="BZ181" i="24040"/>
  <c r="BZ195" i="23917"/>
  <c r="CB181" i="24040"/>
  <c r="CB195" i="23917"/>
  <c r="CO181" i="24040"/>
  <c r="CO195" i="23917"/>
  <c r="CU181" i="24040"/>
  <c r="CU195" i="23917"/>
  <c r="CY181" i="24040"/>
  <c r="CY195" i="23917"/>
  <c r="DC181" i="24040"/>
  <c r="DC195" i="23917"/>
  <c r="DG181" i="24040"/>
  <c r="DG195" i="23917"/>
  <c r="DK181" i="24040"/>
  <c r="DK195" i="23917"/>
  <c r="DO181" i="24040"/>
  <c r="DO195" i="23917"/>
  <c r="DS181" i="24040"/>
  <c r="DS195" i="23917"/>
  <c r="DW181" i="24040"/>
  <c r="DW195" i="23917"/>
  <c r="EA181" i="24040"/>
  <c r="EA195" i="23917"/>
  <c r="ES181" i="24040"/>
  <c r="ES195" i="23917"/>
  <c r="EW181" i="24040"/>
  <c r="EW195" i="23917"/>
  <c r="FA181" i="24040"/>
  <c r="FA195" i="23917"/>
  <c r="FE181" i="24040"/>
  <c r="FE195" i="23917"/>
  <c r="FI181" i="24040"/>
  <c r="FI195" i="23917"/>
  <c r="FM181" i="24040"/>
  <c r="FM195" i="23917"/>
  <c r="FQ181" i="24040"/>
  <c r="FQ195" i="23917"/>
  <c r="FU181" i="24040"/>
  <c r="FU195" i="23917"/>
  <c r="B217" i="24040"/>
  <c r="B232" i="23917"/>
  <c r="F217" i="24040"/>
  <c r="F232" i="23917"/>
  <c r="J217" i="24040"/>
  <c r="J232" i="23917"/>
  <c r="N217" i="24040"/>
  <c r="N232" i="23917"/>
  <c r="R217" i="24040"/>
  <c r="R232" i="23917"/>
  <c r="V217" i="24040"/>
  <c r="V232" i="23917"/>
  <c r="Z217" i="24040"/>
  <c r="Z232" i="23917"/>
  <c r="AD217" i="24040"/>
  <c r="AD232" i="23917"/>
  <c r="AH217" i="24040"/>
  <c r="AH232" i="23917"/>
  <c r="AL217" i="24040"/>
  <c r="AL232" i="23917"/>
  <c r="AP217" i="24040"/>
  <c r="AP232" i="23917"/>
  <c r="AT217" i="24040"/>
  <c r="AT232" i="23917"/>
  <c r="AX217" i="24040"/>
  <c r="AX232" i="23917"/>
  <c r="BB217" i="24040"/>
  <c r="BB232" i="23917"/>
  <c r="BF217" i="24040"/>
  <c r="BF232" i="23917"/>
  <c r="BJ217" i="24040"/>
  <c r="BJ232" i="23917"/>
  <c r="BN217" i="24040"/>
  <c r="BN232" i="23917"/>
  <c r="BR217" i="24040"/>
  <c r="BR232" i="23917"/>
  <c r="CD217" i="24040"/>
  <c r="CD232" i="23917"/>
  <c r="CH217" i="24040"/>
  <c r="CH232" i="23917"/>
  <c r="CN217" i="24040"/>
  <c r="CN232" i="23917"/>
  <c r="CR217" i="24040"/>
  <c r="CR232" i="23917"/>
  <c r="CV217" i="24040"/>
  <c r="CV232" i="23917"/>
  <c r="CZ217" i="24040"/>
  <c r="CZ232" i="23917"/>
  <c r="DD217" i="24040"/>
  <c r="DD232" i="23917"/>
  <c r="DH217" i="24040"/>
  <c r="DH232" i="23917"/>
  <c r="DL217" i="24040"/>
  <c r="DL232" i="23917"/>
  <c r="DP217" i="24040"/>
  <c r="DP232" i="23917"/>
  <c r="DT217" i="24040"/>
  <c r="DT232" i="23917"/>
  <c r="DX217" i="24040"/>
  <c r="DX232" i="23917"/>
  <c r="EB217" i="24040"/>
  <c r="EB232" i="23917"/>
  <c r="ET28" i="23917"/>
  <c r="ES28" i="23917"/>
  <c r="FB28" i="23917"/>
  <c r="FA28" i="23917"/>
  <c r="FJ28" i="23917"/>
  <c r="FI28" i="23917"/>
  <c r="FT28" i="23917"/>
  <c r="FS28" i="23917"/>
  <c r="FZ28" i="23917"/>
  <c r="FY28" i="23917"/>
  <c r="FL28" i="23917"/>
  <c r="FK28" i="23917"/>
  <c r="EU252" i="24040"/>
  <c r="EU268" i="23917"/>
  <c r="EY252" i="24040"/>
  <c r="EY268" i="23917"/>
  <c r="FC252" i="24040"/>
  <c r="FC268" i="23917"/>
  <c r="FG252" i="24040"/>
  <c r="FG268" i="23917"/>
  <c r="FK252" i="24040"/>
  <c r="FK268" i="23917"/>
  <c r="FO252" i="24040"/>
  <c r="FO268" i="23917"/>
  <c r="FS252" i="24040"/>
  <c r="FS268" i="23917"/>
  <c r="FW252" i="24040"/>
  <c r="FW268" i="23917"/>
  <c r="C253" i="24040"/>
  <c r="C269" i="23917"/>
  <c r="E253" i="24040"/>
  <c r="E269" i="23917"/>
  <c r="G253" i="24040"/>
  <c r="G269" i="23917"/>
  <c r="I253" i="24040"/>
  <c r="I269" i="23917"/>
  <c r="K253" i="24040"/>
  <c r="K269" i="23917"/>
  <c r="M253" i="24040"/>
  <c r="M269" i="23917"/>
  <c r="O253" i="24040"/>
  <c r="O269" i="23917"/>
  <c r="Q253" i="24040"/>
  <c r="Q269" i="23917"/>
  <c r="S253" i="24040"/>
  <c r="S269" i="23917"/>
  <c r="U253" i="24040"/>
  <c r="U269" i="23917"/>
  <c r="W253" i="24040"/>
  <c r="W269" i="23917"/>
  <c r="Y253" i="24040"/>
  <c r="Y269" i="23917"/>
  <c r="AA253" i="24040"/>
  <c r="AA269" i="23917"/>
  <c r="AC253" i="24040"/>
  <c r="AC269" i="23917"/>
  <c r="AE253" i="24040"/>
  <c r="AE269" i="23917"/>
  <c r="AG253" i="24040"/>
  <c r="AG269" i="23917"/>
  <c r="AI253" i="24040"/>
  <c r="AI269" i="23917"/>
  <c r="AK253" i="24040"/>
  <c r="AK269" i="23917"/>
  <c r="AM253" i="24040"/>
  <c r="AM269" i="23917"/>
  <c r="AO253" i="24040"/>
  <c r="AO269" i="23917"/>
  <c r="AQ253" i="24040"/>
  <c r="AQ269" i="23917"/>
  <c r="AS253" i="24040"/>
  <c r="AS269" i="23917"/>
  <c r="AU253" i="24040"/>
  <c r="AU269" i="23917"/>
  <c r="AW253" i="24040"/>
  <c r="AW269" i="23917"/>
  <c r="AY253" i="24040"/>
  <c r="AY269" i="23917"/>
  <c r="BA253" i="24040"/>
  <c r="BA269" i="23917"/>
  <c r="BC253" i="24040"/>
  <c r="BC269" i="23917"/>
  <c r="BE253" i="24040"/>
  <c r="BE269" i="23917"/>
  <c r="BG253" i="24040"/>
  <c r="BG269" i="23917"/>
  <c r="BI253" i="24040"/>
  <c r="BI269" i="23917"/>
  <c r="BK253" i="24040"/>
  <c r="BK269" i="23917"/>
  <c r="BM253" i="24040"/>
  <c r="BM269" i="23917"/>
  <c r="BO253" i="24040"/>
  <c r="BO269" i="23917"/>
  <c r="BQ253" i="24040"/>
  <c r="BQ269" i="23917"/>
  <c r="BS253" i="24040"/>
  <c r="BS269" i="23917"/>
  <c r="BU253" i="24040"/>
  <c r="BU269" i="23917"/>
  <c r="BW253" i="24040"/>
  <c r="BW269" i="23917"/>
  <c r="BY253" i="24040"/>
  <c r="BY269" i="23917"/>
  <c r="CA253" i="24040"/>
  <c r="CA269" i="23917"/>
  <c r="CC253" i="24040"/>
  <c r="CC269" i="23917"/>
  <c r="CE253" i="24040"/>
  <c r="CE269" i="23917"/>
  <c r="CG253" i="24040"/>
  <c r="CG269" i="23917"/>
  <c r="CI253" i="24040"/>
  <c r="CI269" i="23917"/>
  <c r="CK253" i="24040"/>
  <c r="CK269" i="23917"/>
  <c r="CM253" i="24040"/>
  <c r="CM269" i="23917"/>
  <c r="CO253" i="24040"/>
  <c r="CO269" i="23917"/>
  <c r="CQ253" i="24040"/>
  <c r="CQ269" i="23917"/>
  <c r="CS253" i="24040"/>
  <c r="CS269" i="23917"/>
  <c r="CU253" i="24040"/>
  <c r="CU269" i="23917"/>
  <c r="CW253" i="24040"/>
  <c r="CW269" i="23917"/>
  <c r="CY253" i="24040"/>
  <c r="CY269" i="23917"/>
  <c r="DA253" i="24040"/>
  <c r="DA269" i="23917"/>
  <c r="DC253" i="24040"/>
  <c r="DC269" i="23917"/>
  <c r="DE253" i="24040"/>
  <c r="DE269" i="23917"/>
  <c r="DG253" i="24040"/>
  <c r="DG269" i="23917"/>
  <c r="DI253" i="24040"/>
  <c r="DI269" i="23917"/>
  <c r="DK253" i="24040"/>
  <c r="DK269" i="23917"/>
  <c r="DM253" i="24040"/>
  <c r="DM269" i="23917"/>
  <c r="DO253" i="24040"/>
  <c r="DO269" i="23917"/>
  <c r="DQ253" i="24040"/>
  <c r="DQ269" i="23917"/>
  <c r="DS253" i="24040"/>
  <c r="DS269" i="23917"/>
  <c r="DU253" i="24040"/>
  <c r="DU269" i="23917"/>
  <c r="DW253" i="24040"/>
  <c r="DW269" i="23917"/>
  <c r="DY253" i="24040"/>
  <c r="DY269" i="23917"/>
  <c r="EA253" i="24040"/>
  <c r="EA269" i="23917"/>
  <c r="EQ253" i="24040"/>
  <c r="EQ269" i="23917"/>
  <c r="EU253" i="24040"/>
  <c r="EU269" i="23917"/>
  <c r="EY253" i="24040"/>
  <c r="EY269" i="23917"/>
  <c r="FC253" i="24040"/>
  <c r="FC269" i="23917"/>
  <c r="FG253" i="24040"/>
  <c r="FG269" i="23917"/>
  <c r="FK253" i="24040"/>
  <c r="FK269" i="23917"/>
  <c r="FO253" i="24040"/>
  <c r="FO269" i="23917"/>
  <c r="FS253" i="24040"/>
  <c r="FS269" i="23917"/>
  <c r="FW253" i="24040"/>
  <c r="FW269" i="23917"/>
  <c r="F254" i="24040"/>
  <c r="F270" i="23917"/>
  <c r="J254" i="24040"/>
  <c r="J270" i="23917"/>
  <c r="L254" i="24040"/>
  <c r="L270" i="23917"/>
  <c r="R254" i="24040"/>
  <c r="R270" i="23917"/>
  <c r="T254" i="24040"/>
  <c r="T270" i="23917"/>
  <c r="Z254" i="24040"/>
  <c r="Z270" i="23917"/>
  <c r="AB254" i="24040"/>
  <c r="AB270" i="23917"/>
  <c r="AH254" i="24040"/>
  <c r="AH270" i="23917"/>
  <c r="AJ254" i="24040"/>
  <c r="AJ270" i="23917"/>
  <c r="AP254" i="24040"/>
  <c r="AP270" i="23917"/>
  <c r="AR254" i="24040"/>
  <c r="AR270" i="23917"/>
  <c r="AX254" i="24040"/>
  <c r="AX270" i="23917"/>
  <c r="AZ254" i="24040"/>
  <c r="AZ270" i="23917"/>
  <c r="BF254" i="24040"/>
  <c r="BF270" i="23917"/>
  <c r="BH254" i="24040"/>
  <c r="BH270" i="23917"/>
  <c r="BN254" i="24040"/>
  <c r="BN270" i="23917"/>
  <c r="BP254" i="24040"/>
  <c r="BP270" i="23917"/>
  <c r="BV254" i="24040"/>
  <c r="BV270" i="23917"/>
  <c r="BX254" i="24040"/>
  <c r="BX270" i="23917"/>
  <c r="B17" i="24066"/>
  <c r="CD254" i="24040"/>
  <c r="CD270" i="23917"/>
  <c r="C17" i="24066"/>
  <c r="CF254" i="24040"/>
  <c r="CF270" i="23917"/>
  <c r="F17" i="24066"/>
  <c r="CL254" i="24040"/>
  <c r="CL270" i="23917"/>
  <c r="G17" i="24066"/>
  <c r="CN254" i="24040"/>
  <c r="CN270" i="23917"/>
  <c r="J17" i="24066"/>
  <c r="CT254" i="24040"/>
  <c r="CT270" i="23917"/>
  <c r="K17" i="24066"/>
  <c r="CV254" i="24040"/>
  <c r="CV270" i="23917"/>
  <c r="N17" i="24066"/>
  <c r="DB254" i="24040"/>
  <c r="DB270" i="23917"/>
  <c r="O17" i="24066"/>
  <c r="DD254" i="24040"/>
  <c r="DD270" i="23917"/>
  <c r="DJ254" i="24040"/>
  <c r="DJ270" i="23917"/>
  <c r="DL254" i="24040"/>
  <c r="DL270" i="23917"/>
  <c r="DZ254" i="24040"/>
  <c r="DZ270" i="23917"/>
  <c r="EC253" i="24040"/>
  <c r="EC269" i="23917"/>
  <c r="EF253" i="24040"/>
  <c r="EF269" i="23917"/>
  <c r="EH253" i="24040"/>
  <c r="EH269" i="23917"/>
  <c r="EQ248" i="24040"/>
  <c r="EQ264" i="23917"/>
  <c r="ES248" i="24040"/>
  <c r="ES264" i="23917"/>
  <c r="EY248" i="24040"/>
  <c r="EY264" i="23917"/>
  <c r="FA248" i="24040"/>
  <c r="FA264" i="23917"/>
  <c r="FG248" i="24040"/>
  <c r="FG264" i="23917"/>
  <c r="FI248" i="24040"/>
  <c r="FI264" i="23917"/>
  <c r="FO248" i="24040"/>
  <c r="FO264" i="23917"/>
  <c r="FQ248" i="24040"/>
  <c r="FQ264" i="23917"/>
  <c r="FW248" i="24040"/>
  <c r="FW264" i="23917"/>
  <c r="F249" i="24040"/>
  <c r="F265" i="23917"/>
  <c r="L249" i="24040"/>
  <c r="L265" i="23917"/>
  <c r="P249" i="24040"/>
  <c r="P265" i="23917"/>
  <c r="V249" i="24040"/>
  <c r="V265" i="23917"/>
  <c r="AB249" i="24040"/>
  <c r="AB265" i="23917"/>
  <c r="AF249" i="24040"/>
  <c r="AF265" i="23917"/>
  <c r="AL249" i="24040"/>
  <c r="AL265" i="23917"/>
  <c r="AR249" i="24040"/>
  <c r="AR265" i="23917"/>
  <c r="AV249" i="24040"/>
  <c r="AV265" i="23917"/>
  <c r="BB249" i="24040"/>
  <c r="BB265" i="23917"/>
  <c r="BH249" i="24040"/>
  <c r="BH265" i="23917"/>
  <c r="BL249" i="24040"/>
  <c r="BL265" i="23917"/>
  <c r="BR249" i="24040"/>
  <c r="BR265" i="23917"/>
  <c r="BX249" i="24040"/>
  <c r="BX265" i="23917"/>
  <c r="CB249" i="24040"/>
  <c r="CB265" i="23917"/>
  <c r="CH249" i="24040"/>
  <c r="CH265" i="23917"/>
  <c r="CN249" i="24040"/>
  <c r="CN265" i="23917"/>
  <c r="CR249" i="24040"/>
  <c r="CR265" i="23917"/>
  <c r="CX249" i="24040"/>
  <c r="CX265" i="23917"/>
  <c r="DD249" i="24040"/>
  <c r="DD265" i="23917"/>
  <c r="DH249" i="24040"/>
  <c r="DH265" i="23917"/>
  <c r="DN249" i="24040"/>
  <c r="DN265" i="23917"/>
  <c r="C248" i="24040"/>
  <c r="C264" i="23917"/>
  <c r="E248" i="24040"/>
  <c r="E264" i="23917"/>
  <c r="G248" i="24040"/>
  <c r="G264" i="23917"/>
  <c r="I248" i="24040"/>
  <c r="I264" i="23917"/>
  <c r="S248" i="24040"/>
  <c r="S264" i="23917"/>
  <c r="U248" i="24040"/>
  <c r="U264" i="23917"/>
  <c r="W248" i="24040"/>
  <c r="W264" i="23917"/>
  <c r="Y248" i="24040"/>
  <c r="Y264" i="23917"/>
  <c r="AI248" i="24040"/>
  <c r="AI264" i="23917"/>
  <c r="AK248" i="24040"/>
  <c r="AK264" i="23917"/>
  <c r="AM248" i="24040"/>
  <c r="AM264" i="23917"/>
  <c r="AO248" i="24040"/>
  <c r="AO264" i="23917"/>
  <c r="AY248" i="24040"/>
  <c r="AY264" i="23917"/>
  <c r="BA248" i="24040"/>
  <c r="BA264" i="23917"/>
  <c r="BC248" i="24040"/>
  <c r="BC264" i="23917"/>
  <c r="BE248" i="24040"/>
  <c r="BE264" i="23917"/>
  <c r="BO248" i="24040"/>
  <c r="BO264" i="23917"/>
  <c r="BQ248" i="24040"/>
  <c r="BQ264" i="23917"/>
  <c r="BS248" i="24040"/>
  <c r="BS264" i="23917"/>
  <c r="BU248" i="24040"/>
  <c r="BU264" i="23917"/>
  <c r="BY248" i="24040"/>
  <c r="BY264" i="23917"/>
  <c r="CA248" i="24040"/>
  <c r="CA264" i="23917"/>
  <c r="CC248" i="24040"/>
  <c r="CC264" i="23917"/>
  <c r="CG248" i="24040"/>
  <c r="CG264" i="23917"/>
  <c r="CI248" i="24040"/>
  <c r="CI264" i="23917"/>
  <c r="CK248" i="24040"/>
  <c r="CK264" i="23917"/>
  <c r="CO248" i="24040"/>
  <c r="CO264" i="23917"/>
  <c r="CQ248" i="24040"/>
  <c r="CQ264" i="23917"/>
  <c r="CS248" i="24040"/>
  <c r="CS264" i="23917"/>
  <c r="CW248" i="24040"/>
  <c r="CW264" i="23917"/>
  <c r="CY248" i="24040"/>
  <c r="CY264" i="23917"/>
  <c r="DA248" i="24040"/>
  <c r="DA264" i="23917"/>
  <c r="DE248" i="24040"/>
  <c r="DE264" i="23917"/>
  <c r="DG248" i="24040"/>
  <c r="DG264" i="23917"/>
  <c r="DI248" i="24040"/>
  <c r="DI264" i="23917"/>
  <c r="DM248" i="24040"/>
  <c r="DM264" i="23917"/>
  <c r="DO248" i="24040"/>
  <c r="DO264" i="23917"/>
  <c r="DQ248" i="24040"/>
  <c r="DQ264" i="23917"/>
  <c r="DU248" i="24040"/>
  <c r="DU264" i="23917"/>
  <c r="DW248" i="24040"/>
  <c r="DW264" i="23917"/>
  <c r="DY248" i="24040"/>
  <c r="DY264" i="23917"/>
  <c r="GE255" i="24040"/>
  <c r="GE271" i="23917"/>
  <c r="EJ272" i="23917"/>
  <c r="EJ256" i="24040"/>
  <c r="EN256" i="24040"/>
  <c r="EN272" i="23917"/>
  <c r="EC231" i="24040"/>
  <c r="EC247" i="23917"/>
  <c r="EQ231" i="24040"/>
  <c r="EQ247" i="23917"/>
  <c r="ES231" i="24040"/>
  <c r="ES247" i="23917"/>
  <c r="EY231" i="24040"/>
  <c r="EY247" i="23917"/>
  <c r="FA231" i="24040"/>
  <c r="FA247" i="23917"/>
  <c r="FG231" i="24040"/>
  <c r="FG247" i="23917"/>
  <c r="FI231" i="24040"/>
  <c r="FI247" i="23917"/>
  <c r="FO231" i="24040"/>
  <c r="FO247" i="23917"/>
  <c r="FQ231" i="24040"/>
  <c r="FQ247" i="23917"/>
  <c r="FW231" i="24040"/>
  <c r="FW247" i="23917"/>
  <c r="ES233" i="24040"/>
  <c r="ES249" i="23917"/>
  <c r="EU233" i="24040"/>
  <c r="EU249" i="23917"/>
  <c r="FA233" i="24040"/>
  <c r="FA249" i="23917"/>
  <c r="FK233" i="24040"/>
  <c r="FK249" i="23917"/>
  <c r="FQ233" i="24040"/>
  <c r="FQ249" i="23917"/>
  <c r="C231" i="24040"/>
  <c r="C247" i="23917"/>
  <c r="E231" i="24040"/>
  <c r="E247" i="23917"/>
  <c r="G231" i="24040"/>
  <c r="G247" i="23917"/>
  <c r="I231" i="24040"/>
  <c r="I247" i="23917"/>
  <c r="K231" i="24040"/>
  <c r="K247" i="23917"/>
  <c r="M231" i="24040"/>
  <c r="M247" i="23917"/>
  <c r="O231" i="24040"/>
  <c r="O247" i="23917"/>
  <c r="Q231" i="24040"/>
  <c r="Q247" i="23917"/>
  <c r="S231" i="24040"/>
  <c r="S247" i="23917"/>
  <c r="U231" i="24040"/>
  <c r="U247" i="23917"/>
  <c r="W231" i="24040"/>
  <c r="W247" i="23917"/>
  <c r="Y231" i="24040"/>
  <c r="Y247" i="23917"/>
  <c r="AA231" i="24040"/>
  <c r="AA247" i="23917"/>
  <c r="AC231" i="24040"/>
  <c r="AC247" i="23917"/>
  <c r="AE231" i="24040"/>
  <c r="AE247" i="23917"/>
  <c r="AG231" i="24040"/>
  <c r="AG247" i="23917"/>
  <c r="AI231" i="24040"/>
  <c r="AI247" i="23917"/>
  <c r="AK231" i="24040"/>
  <c r="AK247" i="23917"/>
  <c r="AM231" i="24040"/>
  <c r="AM247" i="23917"/>
  <c r="AO231" i="24040"/>
  <c r="AO247" i="23917"/>
  <c r="AQ231" i="24040"/>
  <c r="AQ247" i="23917"/>
  <c r="AS231" i="24040"/>
  <c r="AS247" i="23917"/>
  <c r="AU231" i="24040"/>
  <c r="AU247" i="23917"/>
  <c r="AW231" i="24040"/>
  <c r="AW247" i="23917"/>
  <c r="AY231" i="24040"/>
  <c r="AY247" i="23917"/>
  <c r="BA231" i="24040"/>
  <c r="BA247" i="23917"/>
  <c r="BC231" i="24040"/>
  <c r="BC247" i="23917"/>
  <c r="BE231" i="24040"/>
  <c r="BE247" i="23917"/>
  <c r="BG231" i="24040"/>
  <c r="BG247" i="23917"/>
  <c r="BI231" i="24040"/>
  <c r="BI247" i="23917"/>
  <c r="BK231" i="24040"/>
  <c r="BK247" i="23917"/>
  <c r="BM231" i="24040"/>
  <c r="BM247" i="23917"/>
  <c r="BO231" i="24040"/>
  <c r="BO247" i="23917"/>
  <c r="BQ231" i="24040"/>
  <c r="BQ247" i="23917"/>
  <c r="BS231" i="24040"/>
  <c r="BS247" i="23917"/>
  <c r="BU231" i="24040"/>
  <c r="BU247" i="23917"/>
  <c r="BW231" i="24040"/>
  <c r="BW247" i="23917"/>
  <c r="BY231" i="24040"/>
  <c r="BY247" i="23917"/>
  <c r="CA231" i="24040"/>
  <c r="CA247" i="23917"/>
  <c r="CC231" i="24040"/>
  <c r="CC247" i="23917"/>
  <c r="CE231" i="24040"/>
  <c r="CE247" i="23917"/>
  <c r="CG231" i="24040"/>
  <c r="CG247" i="23917"/>
  <c r="CI231" i="24040"/>
  <c r="CI247" i="23917"/>
  <c r="CK231" i="24040"/>
  <c r="CK247" i="23917"/>
  <c r="CM231" i="24040"/>
  <c r="CM247" i="23917"/>
  <c r="CO231" i="24040"/>
  <c r="CO247" i="23917"/>
  <c r="CQ231" i="24040"/>
  <c r="CQ247" i="23917"/>
  <c r="CS231" i="24040"/>
  <c r="CS247" i="23917"/>
  <c r="CU231" i="24040"/>
  <c r="CU247" i="23917"/>
  <c r="CW231" i="24040"/>
  <c r="CW247" i="23917"/>
  <c r="CY231" i="24040"/>
  <c r="CY247" i="23917"/>
  <c r="DA231" i="24040"/>
  <c r="DA247" i="23917"/>
  <c r="DC231" i="24040"/>
  <c r="DC247" i="23917"/>
  <c r="DE231" i="24040"/>
  <c r="DE247" i="23917"/>
  <c r="DG231" i="24040"/>
  <c r="DG247" i="23917"/>
  <c r="DI231" i="24040"/>
  <c r="DI247" i="23917"/>
  <c r="DK231" i="24040"/>
  <c r="DK247" i="23917"/>
  <c r="DM231" i="24040"/>
  <c r="DM247" i="23917"/>
  <c r="DO231" i="24040"/>
  <c r="DO247" i="23917"/>
  <c r="DQ231" i="24040"/>
  <c r="DQ247" i="23917"/>
  <c r="DS231" i="24040"/>
  <c r="DS247" i="23917"/>
  <c r="DU231" i="24040"/>
  <c r="DU247" i="23917"/>
  <c r="DW231" i="24040"/>
  <c r="DW247" i="23917"/>
  <c r="DY231" i="24040"/>
  <c r="DY247" i="23917"/>
  <c r="EA233" i="24040"/>
  <c r="EA249" i="23917"/>
  <c r="EC233" i="24040"/>
  <c r="EC249" i="23917"/>
  <c r="EF233" i="24040"/>
  <c r="EF249" i="23917"/>
  <c r="EY232" i="24040"/>
  <c r="EY248" i="23917"/>
  <c r="FE232" i="24040"/>
  <c r="FE248" i="23917"/>
  <c r="FO232" i="24040"/>
  <c r="FO248" i="23917"/>
  <c r="FU232" i="24040"/>
  <c r="FU248" i="23917"/>
  <c r="D234" i="24040"/>
  <c r="D250" i="23917"/>
  <c r="J234" i="24040"/>
  <c r="J250" i="23917"/>
  <c r="T234" i="24040"/>
  <c r="T250" i="23917"/>
  <c r="W234" i="24040"/>
  <c r="W250" i="23917"/>
  <c r="Z234" i="24040"/>
  <c r="Z250" i="23917"/>
  <c r="AJ234" i="24040"/>
  <c r="AJ250" i="23917"/>
  <c r="AM234" i="24040"/>
  <c r="AM250" i="23917"/>
  <c r="AP234" i="24040"/>
  <c r="AP250" i="23917"/>
  <c r="AZ234" i="24040"/>
  <c r="AZ250" i="23917"/>
  <c r="BC234" i="24040"/>
  <c r="BC250" i="23917"/>
  <c r="BF234" i="24040"/>
  <c r="BF250" i="23917"/>
  <c r="BP234" i="24040"/>
  <c r="BP250" i="23917"/>
  <c r="BS234" i="24040"/>
  <c r="BS250" i="23917"/>
  <c r="BV234" i="24040"/>
  <c r="BV250" i="23917"/>
  <c r="CF234" i="24040"/>
  <c r="CF250" i="23917"/>
  <c r="CI234" i="24040"/>
  <c r="CI250" i="23917"/>
  <c r="CL234" i="24040"/>
  <c r="CL250" i="23917"/>
  <c r="CV234" i="24040"/>
  <c r="CV250" i="23917"/>
  <c r="CY234" i="24040"/>
  <c r="CY250" i="23917"/>
  <c r="DB234" i="24040"/>
  <c r="DB250" i="23917"/>
  <c r="DL234" i="24040"/>
  <c r="DL250" i="23917"/>
  <c r="DO234" i="24040"/>
  <c r="DO250" i="23917"/>
  <c r="EA234" i="24040"/>
  <c r="F273" i="24040"/>
  <c r="F290" i="23917"/>
  <c r="DW237" i="24040"/>
  <c r="DW253" i="23917"/>
  <c r="EA237" i="24040"/>
  <c r="EA253" i="23917"/>
  <c r="ER237" i="24040"/>
  <c r="ER253" i="23917"/>
  <c r="EU237" i="24040"/>
  <c r="EU253" i="23917"/>
  <c r="FI237" i="24040"/>
  <c r="FI253" i="23917"/>
  <c r="FO237" i="24040"/>
  <c r="FO253" i="23917"/>
  <c r="FS237" i="24040"/>
  <c r="FS253" i="23917"/>
  <c r="ES238" i="24040"/>
  <c r="ES254" i="23917"/>
  <c r="EW238" i="24040"/>
  <c r="EW254" i="23917"/>
  <c r="FA238" i="24040"/>
  <c r="FA254" i="23917"/>
  <c r="FG238" i="24040"/>
  <c r="FG254" i="23917"/>
  <c r="V239" i="24040"/>
  <c r="V255" i="23917"/>
  <c r="Z239" i="24040"/>
  <c r="Z255" i="23917"/>
  <c r="AD239" i="24040"/>
  <c r="AD255" i="23917"/>
  <c r="AH239" i="24040"/>
  <c r="AH255" i="23917"/>
  <c r="AK239" i="24040"/>
  <c r="AK255" i="23917"/>
  <c r="AN239" i="24040"/>
  <c r="AN255" i="23917"/>
  <c r="AR239" i="24040"/>
  <c r="AR255" i="23917"/>
  <c r="AV239" i="24040"/>
  <c r="AV255" i="23917"/>
  <c r="AZ239" i="24040"/>
  <c r="AZ255" i="23917"/>
  <c r="CH239" i="24040"/>
  <c r="CH255" i="23917"/>
  <c r="CL239" i="24040"/>
  <c r="CL255" i="23917"/>
  <c r="CP239" i="24040"/>
  <c r="CP255" i="23917"/>
  <c r="CT239" i="24040"/>
  <c r="CT255" i="23917"/>
  <c r="CW239" i="24040"/>
  <c r="CW255" i="23917"/>
  <c r="CZ239" i="24040"/>
  <c r="CZ255" i="23917"/>
  <c r="DD239" i="24040"/>
  <c r="DD255" i="23917"/>
  <c r="DH239" i="24040"/>
  <c r="DH255" i="23917"/>
  <c r="DL239" i="24040"/>
  <c r="DL255" i="23917"/>
  <c r="FK239" i="24040"/>
  <c r="FK255" i="23917"/>
  <c r="EM273" i="24040"/>
  <c r="EM290" i="23917"/>
  <c r="DB275" i="24040"/>
  <c r="DB292" i="23917"/>
  <c r="EW240" i="24040"/>
  <c r="EX240" i="24040"/>
  <c r="FJ240" i="24040"/>
  <c r="FM240" i="24040"/>
  <c r="FN240" i="24040"/>
  <c r="EQ278" i="24040"/>
  <c r="EQ295" i="23917"/>
  <c r="EU278" i="24040"/>
  <c r="EU295" i="23917"/>
  <c r="EY278" i="24040"/>
  <c r="EY295" i="23917"/>
  <c r="FC278" i="24040"/>
  <c r="FC295" i="23917"/>
  <c r="FG278" i="24040"/>
  <c r="FG295" i="23917"/>
  <c r="FK278" i="24040"/>
  <c r="FK295" i="23917"/>
  <c r="FO278" i="24040"/>
  <c r="FO295" i="23917"/>
  <c r="FS278" i="24040"/>
  <c r="FS295" i="23917"/>
  <c r="FW278" i="24040"/>
  <c r="FW295" i="23917"/>
  <c r="C278" i="24040"/>
  <c r="C295" i="23917"/>
  <c r="E278" i="24040"/>
  <c r="E295" i="23917"/>
  <c r="G278" i="24040"/>
  <c r="G295" i="23917"/>
  <c r="I278" i="24040"/>
  <c r="I295" i="23917"/>
  <c r="K278" i="24040"/>
  <c r="K295" i="23917"/>
  <c r="M278" i="24040"/>
  <c r="M295" i="23917"/>
  <c r="O278" i="24040"/>
  <c r="O295" i="23917"/>
  <c r="Q278" i="24040"/>
  <c r="Q295" i="23917"/>
  <c r="S278" i="24040"/>
  <c r="S295" i="23917"/>
  <c r="U278" i="24040"/>
  <c r="U295" i="23917"/>
  <c r="W278" i="24040"/>
  <c r="W295" i="23917"/>
  <c r="Y278" i="24040"/>
  <c r="Y295" i="23917"/>
  <c r="AA278" i="24040"/>
  <c r="AA295" i="23917"/>
  <c r="AC278" i="24040"/>
  <c r="AC295" i="23917"/>
  <c r="AE278" i="24040"/>
  <c r="AE295" i="23917"/>
  <c r="AG278" i="24040"/>
  <c r="AG295" i="23917"/>
  <c r="AI278" i="24040"/>
  <c r="AI295" i="23917"/>
  <c r="AK278" i="24040"/>
  <c r="AK295" i="23917"/>
  <c r="AM278" i="24040"/>
  <c r="AM295" i="23917"/>
  <c r="AO278" i="24040"/>
  <c r="AO295" i="23917"/>
  <c r="AQ278" i="24040"/>
  <c r="AQ295" i="23917"/>
  <c r="AS278" i="24040"/>
  <c r="AS295" i="23917"/>
  <c r="AU278" i="24040"/>
  <c r="AU295" i="23917"/>
  <c r="AW278" i="24040"/>
  <c r="AW295" i="23917"/>
  <c r="AY278" i="24040"/>
  <c r="AY295" i="23917"/>
  <c r="BA278" i="24040"/>
  <c r="BA295" i="23917"/>
  <c r="BC278" i="24040"/>
  <c r="BC295" i="23917"/>
  <c r="BE278" i="24040"/>
  <c r="BE295" i="23917"/>
  <c r="BG278" i="24040"/>
  <c r="BG295" i="23917"/>
  <c r="BI278" i="24040"/>
  <c r="BI295" i="23917"/>
  <c r="BK278" i="24040"/>
  <c r="BK295" i="23917"/>
  <c r="BM278" i="24040"/>
  <c r="BM295" i="23917"/>
  <c r="BO278" i="24040"/>
  <c r="BO295" i="23917"/>
  <c r="BQ278" i="24040"/>
  <c r="BQ295" i="23917"/>
  <c r="BS278" i="24040"/>
  <c r="BS295" i="23917"/>
  <c r="BU278" i="24040"/>
  <c r="BU295" i="23917"/>
  <c r="BW278" i="24040"/>
  <c r="BW295" i="23917"/>
  <c r="BY278" i="24040"/>
  <c r="BY295" i="23917"/>
  <c r="CA278" i="24040"/>
  <c r="CA295" i="23917"/>
  <c r="CC278" i="24040"/>
  <c r="CC295" i="23917"/>
  <c r="CE278" i="24040"/>
  <c r="CE295" i="23917"/>
  <c r="CG278" i="24040"/>
  <c r="CG295" i="23917"/>
  <c r="CI278" i="24040"/>
  <c r="CI295" i="23917"/>
  <c r="CK278" i="24040"/>
  <c r="CK295" i="23917"/>
  <c r="CM278" i="24040"/>
  <c r="CM295" i="23917"/>
  <c r="CO278" i="24040"/>
  <c r="CO295" i="23917"/>
  <c r="CQ278" i="24040"/>
  <c r="CQ295" i="23917"/>
  <c r="CS278" i="24040"/>
  <c r="CS295" i="23917"/>
  <c r="CU278" i="24040"/>
  <c r="CU295" i="23917"/>
  <c r="CW278" i="24040"/>
  <c r="CW295" i="23917"/>
  <c r="CY278" i="24040"/>
  <c r="CY295" i="23917"/>
  <c r="DA278" i="24040"/>
  <c r="DA295" i="23917"/>
  <c r="DC278" i="24040"/>
  <c r="DC295" i="23917"/>
  <c r="DE278" i="24040"/>
  <c r="DE295" i="23917"/>
  <c r="DG278" i="24040"/>
  <c r="DG295" i="23917"/>
  <c r="DI278" i="24040"/>
  <c r="DI295" i="23917"/>
  <c r="DK278" i="24040"/>
  <c r="DK295" i="23917"/>
  <c r="DM278" i="24040"/>
  <c r="DM295" i="23917"/>
  <c r="DO278" i="24040"/>
  <c r="DO295" i="23917"/>
  <c r="DQ278" i="24040"/>
  <c r="DQ295" i="23917"/>
  <c r="DS278" i="24040"/>
  <c r="DS295" i="23917"/>
  <c r="DU278" i="24040"/>
  <c r="DU295" i="23917"/>
  <c r="DW278" i="24040"/>
  <c r="DW295" i="23917"/>
  <c r="DY278" i="24040"/>
  <c r="DY295" i="23917"/>
  <c r="EA278" i="24040"/>
  <c r="EA295" i="23917"/>
  <c r="B279" i="24040"/>
  <c r="B296" i="23917"/>
  <c r="E279" i="24040"/>
  <c r="E296" i="23917"/>
  <c r="H279" i="24040"/>
  <c r="H296" i="23917"/>
  <c r="R279" i="24040"/>
  <c r="R296" i="23917"/>
  <c r="U279" i="24040"/>
  <c r="U296" i="23917"/>
  <c r="X279" i="24040"/>
  <c r="X296" i="23917"/>
  <c r="AH279" i="24040"/>
  <c r="AH296" i="23917"/>
  <c r="AK279" i="24040"/>
  <c r="AK296" i="23917"/>
  <c r="AN279" i="24040"/>
  <c r="AN296" i="23917"/>
  <c r="AX279" i="24040"/>
  <c r="AX296" i="23917"/>
  <c r="BA279" i="24040"/>
  <c r="BA296" i="23917"/>
  <c r="BD279" i="24040"/>
  <c r="BD296" i="23917"/>
  <c r="BN279" i="24040"/>
  <c r="BN296" i="23917"/>
  <c r="BQ279" i="24040"/>
  <c r="BQ296" i="23917"/>
  <c r="BT279" i="24040"/>
  <c r="BT296" i="23917"/>
  <c r="CD279" i="24040"/>
  <c r="CD296" i="23917"/>
  <c r="CG279" i="24040"/>
  <c r="CG296" i="23917"/>
  <c r="CJ279" i="24040"/>
  <c r="CJ296" i="23917"/>
  <c r="CT279" i="24040"/>
  <c r="CT296" i="23917"/>
  <c r="CW279" i="24040"/>
  <c r="CW296" i="23917"/>
  <c r="CZ279" i="24040"/>
  <c r="CZ296" i="23917"/>
  <c r="DJ279" i="24040"/>
  <c r="DJ296" i="23917"/>
  <c r="DM279" i="24040"/>
  <c r="DM296" i="23917"/>
  <c r="DY296" i="23917"/>
  <c r="L280" i="24040"/>
  <c r="L297" i="23917"/>
  <c r="T280" i="24040"/>
  <c r="T297" i="23917"/>
  <c r="AB280" i="24040"/>
  <c r="AB297" i="23917"/>
  <c r="AJ280" i="24040"/>
  <c r="AJ297" i="23917"/>
  <c r="AR280" i="24040"/>
  <c r="AR297" i="23917"/>
  <c r="AZ280" i="24040"/>
  <c r="AZ297" i="23917"/>
  <c r="BH280" i="24040"/>
  <c r="BH297" i="23917"/>
  <c r="BP280" i="24040"/>
  <c r="BP297" i="23917"/>
  <c r="BX280" i="24040"/>
  <c r="BX297" i="23917"/>
  <c r="CF280" i="24040"/>
  <c r="CF297" i="23917"/>
  <c r="CN280" i="24040"/>
  <c r="CN297" i="23917"/>
  <c r="CV280" i="24040"/>
  <c r="CV297" i="23917"/>
  <c r="DD280" i="24040"/>
  <c r="DD297" i="23917"/>
  <c r="DL280" i="24040"/>
  <c r="DL297" i="23917"/>
  <c r="EN280" i="24040"/>
  <c r="EN297" i="23917"/>
  <c r="GK262" i="24040"/>
  <c r="GK278" i="23917"/>
  <c r="B281" i="24040"/>
  <c r="B298" i="23917"/>
  <c r="E281" i="24040"/>
  <c r="E298" i="23917"/>
  <c r="H281" i="24040"/>
  <c r="H298" i="23917"/>
  <c r="R281" i="24040"/>
  <c r="R298" i="23917"/>
  <c r="U281" i="24040"/>
  <c r="U298" i="23917"/>
  <c r="X281" i="24040"/>
  <c r="X298" i="23917"/>
  <c r="AH281" i="24040"/>
  <c r="AH298" i="23917"/>
  <c r="AK281" i="24040"/>
  <c r="AK298" i="23917"/>
  <c r="AN281" i="24040"/>
  <c r="AN298" i="23917"/>
  <c r="AX281" i="24040"/>
  <c r="AX298" i="23917"/>
  <c r="BA281" i="24040"/>
  <c r="BA298" i="23917"/>
  <c r="BD281" i="24040"/>
  <c r="BD298" i="23917"/>
  <c r="BN281" i="24040"/>
  <c r="BN298" i="23917"/>
  <c r="BQ281" i="24040"/>
  <c r="BQ298" i="23917"/>
  <c r="BT281" i="24040"/>
  <c r="BT298" i="23917"/>
  <c r="CD281" i="24040"/>
  <c r="CD298" i="23917"/>
  <c r="CG281" i="24040"/>
  <c r="CG298" i="23917"/>
  <c r="CJ281" i="24040"/>
  <c r="CJ298" i="23917"/>
  <c r="CT281" i="24040"/>
  <c r="CT298" i="23917"/>
  <c r="CW281" i="24040"/>
  <c r="CW298" i="23917"/>
  <c r="CZ281" i="24040"/>
  <c r="CZ298" i="23917"/>
  <c r="DJ281" i="24040"/>
  <c r="DJ298" i="23917"/>
  <c r="DM281" i="24040"/>
  <c r="DM298" i="23917"/>
  <c r="E241" i="24040"/>
  <c r="E257" i="23917"/>
  <c r="I241" i="24040"/>
  <c r="I257" i="23917"/>
  <c r="M241" i="24040"/>
  <c r="M257" i="23917"/>
  <c r="Q241" i="24040"/>
  <c r="Q257" i="23917"/>
  <c r="U241" i="24040"/>
  <c r="U257" i="23917"/>
  <c r="Y241" i="24040"/>
  <c r="Y257" i="23917"/>
  <c r="AC241" i="24040"/>
  <c r="AC257" i="23917"/>
  <c r="AG241" i="24040"/>
  <c r="AG257" i="23917"/>
  <c r="AK241" i="24040"/>
  <c r="AK257" i="23917"/>
  <c r="AO241" i="24040"/>
  <c r="AO257" i="23917"/>
  <c r="AS241" i="24040"/>
  <c r="AS257" i="23917"/>
  <c r="AW241" i="24040"/>
  <c r="AW257" i="23917"/>
  <c r="BA241" i="24040"/>
  <c r="BA257" i="23917"/>
  <c r="BE241" i="24040"/>
  <c r="BE257" i="23917"/>
  <c r="DE241" i="24040"/>
  <c r="DE257" i="23917"/>
  <c r="DI241" i="24040"/>
  <c r="DI257" i="23917"/>
  <c r="DM241" i="24040"/>
  <c r="DM257" i="23917"/>
  <c r="DQ241" i="24040"/>
  <c r="DQ257" i="23917"/>
  <c r="DU241" i="24040"/>
  <c r="DU257" i="23917"/>
  <c r="DY241" i="24040"/>
  <c r="DY257" i="23917"/>
  <c r="EC241" i="24040"/>
  <c r="EC257" i="23917"/>
  <c r="EM286" i="24040"/>
  <c r="EM303" i="23917"/>
  <c r="ER241" i="24040"/>
  <c r="ER257" i="23917"/>
  <c r="ET241" i="24040"/>
  <c r="ET257" i="23917"/>
  <c r="EV241" i="24040"/>
  <c r="EV257" i="23917"/>
  <c r="EX241" i="24040"/>
  <c r="EX257" i="23917"/>
  <c r="EZ241" i="24040"/>
  <c r="EZ257" i="23917"/>
  <c r="FB241" i="24040"/>
  <c r="FB257" i="23917"/>
  <c r="C285" i="24040"/>
  <c r="C302" i="23917"/>
  <c r="E285" i="24040"/>
  <c r="E302" i="23917"/>
  <c r="G285" i="24040"/>
  <c r="G302" i="23917"/>
  <c r="I285" i="24040"/>
  <c r="I302" i="23917"/>
  <c r="K285" i="24040"/>
  <c r="K302" i="23917"/>
  <c r="M285" i="24040"/>
  <c r="M302" i="23917"/>
  <c r="O285" i="24040"/>
  <c r="O302" i="23917"/>
  <c r="Q285" i="24040"/>
  <c r="Q302" i="23917"/>
  <c r="S285" i="24040"/>
  <c r="S302" i="23917"/>
  <c r="U285" i="24040"/>
  <c r="U302" i="23917"/>
  <c r="W285" i="24040"/>
  <c r="W302" i="23917"/>
  <c r="Y285" i="24040"/>
  <c r="Y302" i="23917"/>
  <c r="AA285" i="24040"/>
  <c r="AA302" i="23917"/>
  <c r="AC285" i="24040"/>
  <c r="AC302" i="23917"/>
  <c r="AE285" i="24040"/>
  <c r="AE302" i="23917"/>
  <c r="AG285" i="24040"/>
  <c r="AG302" i="23917"/>
  <c r="AI285" i="24040"/>
  <c r="AI302" i="23917"/>
  <c r="AK285" i="24040"/>
  <c r="AK302" i="23917"/>
  <c r="AM285" i="24040"/>
  <c r="AM302" i="23917"/>
  <c r="AO285" i="24040"/>
  <c r="AO302" i="23917"/>
  <c r="AQ285" i="24040"/>
  <c r="AQ302" i="23917"/>
  <c r="AS285" i="24040"/>
  <c r="AS302" i="23917"/>
  <c r="AU285" i="24040"/>
  <c r="AU302" i="23917"/>
  <c r="AW285" i="24040"/>
  <c r="AW302" i="23917"/>
  <c r="AY285" i="24040"/>
  <c r="AY302" i="23917"/>
  <c r="BA285" i="24040"/>
  <c r="BA302" i="23917"/>
  <c r="BC285" i="24040"/>
  <c r="BC302" i="23917"/>
  <c r="BE285" i="24040"/>
  <c r="BE302" i="23917"/>
  <c r="DD285" i="24040"/>
  <c r="DD302" i="23917"/>
  <c r="DH285" i="24040"/>
  <c r="DH302" i="23917"/>
  <c r="DL285" i="24040"/>
  <c r="DL302" i="23917"/>
  <c r="EB285" i="24040"/>
  <c r="EB302" i="23917"/>
  <c r="BG285" i="24040"/>
  <c r="BG302" i="23917"/>
  <c r="BK241" i="24040"/>
  <c r="BK257" i="23917"/>
  <c r="BO241" i="24040"/>
  <c r="BO257" i="23917"/>
  <c r="BQ241" i="24040"/>
  <c r="BQ257" i="23917"/>
  <c r="CE241" i="24040"/>
  <c r="CE257" i="23917"/>
  <c r="CG241" i="24040"/>
  <c r="CG257" i="23917"/>
  <c r="CU241" i="24040"/>
  <c r="CU257" i="23917"/>
  <c r="CW241" i="24040"/>
  <c r="CW257" i="23917"/>
  <c r="EC22" i="24040"/>
  <c r="EC24" i="23917"/>
  <c r="EQ22" i="24040"/>
  <c r="EQ24" i="23917"/>
  <c r="EW22" i="24040"/>
  <c r="EW24" i="23917"/>
  <c r="FG22" i="24040"/>
  <c r="FG24" i="23917"/>
  <c r="FM22" i="24040"/>
  <c r="FM24" i="23917"/>
  <c r="FW22" i="24040"/>
  <c r="FW24" i="23917"/>
  <c r="GI23" i="24040"/>
  <c r="GI25" i="23917"/>
  <c r="CK22" i="24040"/>
  <c r="CK24" i="23917"/>
  <c r="BC23" i="24040"/>
  <c r="BC25" i="23917"/>
  <c r="BE23" i="24040"/>
  <c r="BE25" i="23917"/>
  <c r="EC23" i="24040"/>
  <c r="EC25" i="23917"/>
  <c r="EG23" i="24040"/>
  <c r="EG25" i="23917"/>
  <c r="EK23" i="24040"/>
  <c r="EK25" i="23917"/>
  <c r="EQ23" i="24040"/>
  <c r="EQ25" i="23917"/>
  <c r="EU23" i="24040"/>
  <c r="EU25" i="23917"/>
  <c r="EY23" i="24040"/>
  <c r="EY25" i="23917"/>
  <c r="FC23" i="24040"/>
  <c r="FC25" i="23917"/>
  <c r="FG23" i="24040"/>
  <c r="FG25" i="23917"/>
  <c r="FK23" i="24040"/>
  <c r="FK25" i="23917"/>
  <c r="FQ23" i="24040"/>
  <c r="FQ25" i="23917"/>
  <c r="FU23" i="24040"/>
  <c r="FU25" i="23917"/>
  <c r="GA23" i="24040"/>
  <c r="GA25" i="23917"/>
  <c r="BC28" i="23917"/>
  <c r="BB28" i="23917"/>
  <c r="CI28" i="23917"/>
  <c r="CH28" i="23917"/>
  <c r="EF28" i="23917"/>
  <c r="EG28" i="23917"/>
  <c r="EN28" i="23917"/>
  <c r="EO28" i="23917"/>
  <c r="GF28" i="23917"/>
  <c r="GE28" i="23917"/>
  <c r="GJ28" i="23917"/>
  <c r="GI28" i="23917"/>
  <c r="ES26" i="24040"/>
  <c r="ES31" i="23917"/>
  <c r="EW26" i="24040"/>
  <c r="EW31" i="23917"/>
  <c r="FA26" i="24040"/>
  <c r="FA31" i="23917"/>
  <c r="FE26" i="24040"/>
  <c r="FE31" i="23917"/>
  <c r="FI26" i="24040"/>
  <c r="FI31" i="23917"/>
  <c r="FM26" i="24040"/>
  <c r="FM31" i="23917"/>
  <c r="FQ26" i="24040"/>
  <c r="FQ31" i="23917"/>
  <c r="FU26" i="24040"/>
  <c r="FU31" i="23917"/>
  <c r="D28" i="23917"/>
  <c r="E28" i="23917"/>
  <c r="G28" i="23917"/>
  <c r="F28" i="23917"/>
  <c r="K28" i="23917"/>
  <c r="J28" i="23917"/>
  <c r="O28" i="23917"/>
  <c r="N28" i="23917"/>
  <c r="S28" i="23917"/>
  <c r="R28" i="23917"/>
  <c r="W28" i="23917"/>
  <c r="V28" i="23917"/>
  <c r="AA28" i="23917"/>
  <c r="Z28" i="23917"/>
  <c r="AE28" i="23917"/>
  <c r="AD28" i="23917"/>
  <c r="AI28" i="23917"/>
  <c r="AH28" i="23917"/>
  <c r="AM28" i="23917"/>
  <c r="AL28" i="23917"/>
  <c r="AQ28" i="23917"/>
  <c r="AP28" i="23917"/>
  <c r="AU28" i="23917"/>
  <c r="AT28" i="23917"/>
  <c r="AY28" i="23917"/>
  <c r="AX28" i="23917"/>
  <c r="BI28" i="23917"/>
  <c r="BH28" i="23917"/>
  <c r="BQ28" i="23917"/>
  <c r="BP28" i="23917"/>
  <c r="BU28" i="23917"/>
  <c r="BT28" i="23917"/>
  <c r="BY28" i="23917"/>
  <c r="BX28" i="23917"/>
  <c r="CC28" i="23917"/>
  <c r="CB28" i="23917"/>
  <c r="CO28" i="23917"/>
  <c r="CN28" i="23917"/>
  <c r="CS28" i="23917"/>
  <c r="CR28" i="23917"/>
  <c r="CW28" i="23917"/>
  <c r="CV28" i="23917"/>
  <c r="DA28" i="23917"/>
  <c r="CZ28" i="23917"/>
  <c r="DE28" i="23917"/>
  <c r="DD28" i="23917"/>
  <c r="DI28" i="23917"/>
  <c r="DH28" i="23917"/>
  <c r="DM28" i="23917"/>
  <c r="DL28" i="23917"/>
  <c r="DQ28" i="23917"/>
  <c r="DP28" i="23917"/>
  <c r="DU28" i="23917"/>
  <c r="DT28" i="23917"/>
  <c r="DY28" i="23917"/>
  <c r="DX28" i="23917"/>
  <c r="C22" i="24040"/>
  <c r="C24" i="23917"/>
  <c r="C26" i="24040"/>
  <c r="C31" i="23917"/>
  <c r="E23" i="24040"/>
  <c r="E25" i="23917"/>
  <c r="AC26" i="24040"/>
  <c r="AC31" i="23917"/>
  <c r="AE23" i="24040"/>
  <c r="AE25" i="23917"/>
  <c r="AG22" i="24040"/>
  <c r="AG24" i="23917"/>
  <c r="AG26" i="24040"/>
  <c r="AG31" i="23917"/>
  <c r="AI23" i="24040"/>
  <c r="AI25" i="23917"/>
  <c r="AK22" i="24040"/>
  <c r="AK24" i="23917"/>
  <c r="AM22" i="24040"/>
  <c r="AM24" i="23917"/>
  <c r="AM26" i="24040"/>
  <c r="AM31" i="23917"/>
  <c r="AO23" i="24040"/>
  <c r="AO25" i="23917"/>
  <c r="AQ22" i="24040"/>
  <c r="AQ24" i="23917"/>
  <c r="AQ26" i="24040"/>
  <c r="AQ31" i="23917"/>
  <c r="AS23" i="24040"/>
  <c r="AS25" i="23917"/>
  <c r="AU22" i="24040"/>
  <c r="AU24" i="23917"/>
  <c r="AU26" i="24040"/>
  <c r="AU31" i="23917"/>
  <c r="AW23" i="24040"/>
  <c r="AW25" i="23917"/>
  <c r="AY22" i="24040"/>
  <c r="AY24" i="23917"/>
  <c r="AY26" i="24040"/>
  <c r="AY31" i="23917"/>
  <c r="BA23" i="24040"/>
  <c r="BA25" i="23917"/>
  <c r="BC26" i="24040"/>
  <c r="BC31" i="23917"/>
  <c r="BG22" i="24040"/>
  <c r="BG24" i="23917"/>
  <c r="BG26" i="24040"/>
  <c r="BG31" i="23917"/>
  <c r="BI23" i="24040"/>
  <c r="BI25" i="23917"/>
  <c r="BK22" i="24040"/>
  <c r="BK24" i="23917"/>
  <c r="BK26" i="24040"/>
  <c r="BK31" i="23917"/>
  <c r="BM23" i="24040"/>
  <c r="BM25" i="23917"/>
  <c r="BO23" i="24040"/>
  <c r="BO25" i="23917"/>
  <c r="BQ22" i="24040"/>
  <c r="BQ24" i="23917"/>
  <c r="BQ26" i="24040"/>
  <c r="BQ31" i="23917"/>
  <c r="BS23" i="24040"/>
  <c r="BS25" i="23917"/>
  <c r="BU22" i="24040"/>
  <c r="BU24" i="23917"/>
  <c r="BU26" i="24040"/>
  <c r="BU31" i="23917"/>
  <c r="BW23" i="24040"/>
  <c r="BW25" i="23917"/>
  <c r="BY22" i="24040"/>
  <c r="BY24" i="23917"/>
  <c r="BY26" i="24040"/>
  <c r="BY31" i="23917"/>
  <c r="CA23" i="24040"/>
  <c r="CA25" i="23917"/>
  <c r="CC22" i="24040"/>
  <c r="CC24" i="23917"/>
  <c r="CC26" i="24040"/>
  <c r="CC31" i="23917"/>
  <c r="CE23" i="24040"/>
  <c r="CE25" i="23917"/>
  <c r="CG22" i="24040"/>
  <c r="CG24" i="23917"/>
  <c r="CG26" i="24040"/>
  <c r="CG31" i="23917"/>
  <c r="CS26" i="24040"/>
  <c r="CS31" i="23917"/>
  <c r="CM23" i="24040"/>
  <c r="CM25" i="23917"/>
  <c r="CO22" i="24040"/>
  <c r="CO24" i="23917"/>
  <c r="CO26" i="24040"/>
  <c r="CO31" i="23917"/>
  <c r="CQ23" i="24040"/>
  <c r="CQ25" i="23917"/>
  <c r="CS22" i="24040"/>
  <c r="CS24" i="23917"/>
  <c r="CU23" i="24040"/>
  <c r="CU25" i="23917"/>
  <c r="CW22" i="24040"/>
  <c r="CW24" i="23917"/>
  <c r="CW26" i="24040"/>
  <c r="CW31" i="23917"/>
  <c r="CY23" i="24040"/>
  <c r="CY25" i="23917"/>
  <c r="DA22" i="24040"/>
  <c r="DA24" i="23917"/>
  <c r="DA26" i="24040"/>
  <c r="DA31" i="23917"/>
  <c r="DC23" i="24040"/>
  <c r="DC25" i="23917"/>
  <c r="DS23" i="24040"/>
  <c r="DS25" i="23917"/>
  <c r="DU22" i="24040"/>
  <c r="DU24" i="23917"/>
  <c r="DU26" i="24040"/>
  <c r="DU31" i="23917"/>
  <c r="DW23" i="24040"/>
  <c r="DW25" i="23917"/>
  <c r="DY22" i="24040"/>
  <c r="DY24" i="23917"/>
  <c r="DY26" i="24040"/>
  <c r="DY31" i="23917"/>
  <c r="EA23" i="24040"/>
  <c r="EA25" i="23917"/>
  <c r="ES38" i="24040"/>
  <c r="ES48" i="23917"/>
  <c r="E51" i="24040"/>
  <c r="E62" i="23917"/>
  <c r="K51" i="24040"/>
  <c r="K62" i="23917"/>
  <c r="O51" i="24040"/>
  <c r="O62" i="23917"/>
  <c r="S51" i="24040"/>
  <c r="S62" i="23917"/>
  <c r="W51" i="24040"/>
  <c r="W62" i="23917"/>
  <c r="AA51" i="24040"/>
  <c r="AA62" i="23917"/>
  <c r="AE51" i="24040"/>
  <c r="AE62" i="23917"/>
  <c r="AI51" i="24040"/>
  <c r="AI62" i="23917"/>
  <c r="AM51" i="24040"/>
  <c r="AM62" i="23917"/>
  <c r="AQ51" i="24040"/>
  <c r="AQ62" i="23917"/>
  <c r="AU51" i="24040"/>
  <c r="AU62" i="23917"/>
  <c r="AY51" i="24040"/>
  <c r="AY62" i="23917"/>
  <c r="BC51" i="24040"/>
  <c r="BC62" i="23917"/>
  <c r="BG51" i="24040"/>
  <c r="BG62" i="23917"/>
  <c r="BK51" i="24040"/>
  <c r="BK62" i="23917"/>
  <c r="BO51" i="24040"/>
  <c r="BO62" i="23917"/>
  <c r="BS51" i="24040"/>
  <c r="BS62" i="23917"/>
  <c r="BW51" i="24040"/>
  <c r="BW62" i="23917"/>
  <c r="CA51" i="24040"/>
  <c r="CA62" i="23917"/>
  <c r="CE51" i="24040"/>
  <c r="CE62" i="23917"/>
  <c r="CI51" i="24040"/>
  <c r="CI62" i="23917"/>
  <c r="CM51" i="24040"/>
  <c r="CM62" i="23917"/>
  <c r="CQ51" i="24040"/>
  <c r="CQ62" i="23917"/>
  <c r="CU51" i="24040"/>
  <c r="CU62" i="23917"/>
  <c r="CY51" i="24040"/>
  <c r="CY62" i="23917"/>
  <c r="DC51" i="24040"/>
  <c r="DC62" i="23917"/>
  <c r="DG51" i="24040"/>
  <c r="DG62" i="23917"/>
  <c r="DK51" i="24040"/>
  <c r="DK62" i="23917"/>
  <c r="DO51" i="24040"/>
  <c r="DO62" i="23917"/>
  <c r="DS51" i="24040"/>
  <c r="DS62" i="23917"/>
  <c r="DU51" i="24040"/>
  <c r="DU62" i="23917"/>
  <c r="EW51" i="24040"/>
  <c r="EW62" i="23917"/>
  <c r="FC51" i="24040"/>
  <c r="FC62" i="23917"/>
  <c r="FM51" i="24040"/>
  <c r="FM62" i="23917"/>
  <c r="FS51" i="24040"/>
  <c r="FS62" i="23917"/>
  <c r="EU65" i="24040"/>
  <c r="EU31" i="24040"/>
  <c r="EU36" i="23917"/>
  <c r="EU76" i="23917"/>
  <c r="FI64" i="24040"/>
  <c r="FI75" i="23917"/>
  <c r="FO64" i="24040"/>
  <c r="FO75" i="23917"/>
  <c r="G64" i="24040"/>
  <c r="G75" i="23917"/>
  <c r="C64" i="24040"/>
  <c r="C75" i="23917"/>
  <c r="S64" i="24040"/>
  <c r="S75" i="23917"/>
  <c r="EW64" i="24040"/>
  <c r="EW75" i="23917"/>
  <c r="FA64" i="24040"/>
  <c r="FA75" i="23917"/>
  <c r="O64" i="24040"/>
  <c r="O75" i="23917"/>
  <c r="O31" i="24040"/>
  <c r="O65" i="24040"/>
  <c r="O76" i="23917"/>
  <c r="O36" i="23917"/>
  <c r="U64" i="24040"/>
  <c r="U75" i="23917"/>
  <c r="U31" i="24040"/>
  <c r="U65" i="24040"/>
  <c r="U76" i="23917"/>
  <c r="U36" i="23917"/>
  <c r="Y64" i="24040"/>
  <c r="Y75" i="23917"/>
  <c r="Y31" i="24040"/>
  <c r="Y65" i="24040"/>
  <c r="Y76" i="23917"/>
  <c r="Y36" i="23917"/>
  <c r="AC64" i="24040"/>
  <c r="AC75" i="23917"/>
  <c r="AC31" i="24040"/>
  <c r="AC65" i="24040"/>
  <c r="AC76" i="23917"/>
  <c r="AC36" i="23917"/>
  <c r="AG64" i="24040"/>
  <c r="AG75" i="23917"/>
  <c r="AG31" i="24040"/>
  <c r="AG65" i="24040"/>
  <c r="AG76" i="23917"/>
  <c r="AG36" i="23917"/>
  <c r="AK64" i="24040"/>
  <c r="AK75" i="23917"/>
  <c r="AK31" i="24040"/>
  <c r="AK65" i="24040"/>
  <c r="AK76" i="23917"/>
  <c r="AK36" i="23917"/>
  <c r="AO64" i="24040"/>
  <c r="AO75" i="23917"/>
  <c r="AO31" i="24040"/>
  <c r="AO65" i="24040"/>
  <c r="AO76" i="23917"/>
  <c r="AO36" i="23917"/>
  <c r="AS64" i="24040"/>
  <c r="AS75" i="23917"/>
  <c r="AS31" i="24040"/>
  <c r="AS65" i="24040"/>
  <c r="AS76" i="23917"/>
  <c r="AS36" i="23917"/>
  <c r="AW64" i="24040"/>
  <c r="AW75" i="23917"/>
  <c r="AW31" i="24040"/>
  <c r="AW65" i="24040"/>
  <c r="AW76" i="23917"/>
  <c r="AW36" i="23917"/>
  <c r="BA64" i="24040"/>
  <c r="BA75" i="23917"/>
  <c r="BA31" i="24040"/>
  <c r="BA65" i="24040"/>
  <c r="BA76" i="23917"/>
  <c r="BA36" i="23917"/>
  <c r="BE64" i="24040"/>
  <c r="BE75" i="23917"/>
  <c r="BE31" i="24040"/>
  <c r="BE65" i="24040"/>
  <c r="BE76" i="23917"/>
  <c r="BE36" i="23917"/>
  <c r="BI64" i="24040"/>
  <c r="BI75" i="23917"/>
  <c r="BI31" i="24040"/>
  <c r="BI65" i="24040"/>
  <c r="BI76" i="23917"/>
  <c r="BI36" i="23917"/>
  <c r="BM64" i="24040"/>
  <c r="BM75" i="23917"/>
  <c r="BM31" i="24040"/>
  <c r="BM65" i="24040"/>
  <c r="BM76" i="23917"/>
  <c r="BM36" i="23917"/>
  <c r="BQ64" i="24040"/>
  <c r="BQ75" i="23917"/>
  <c r="BQ31" i="24040"/>
  <c r="BQ65" i="24040"/>
  <c r="BQ76" i="23917"/>
  <c r="BQ36" i="23917"/>
  <c r="BU64" i="24040"/>
  <c r="BU75" i="23917"/>
  <c r="BU31" i="24040"/>
  <c r="BU65" i="24040"/>
  <c r="BU76" i="23917"/>
  <c r="BU36" i="23917"/>
  <c r="BY64" i="24040"/>
  <c r="BY75" i="23917"/>
  <c r="BY31" i="24040"/>
  <c r="BY65" i="24040"/>
  <c r="BY76" i="23917"/>
  <c r="BY36" i="23917"/>
  <c r="CC64" i="24040"/>
  <c r="CC75" i="23917"/>
  <c r="CC31" i="24040"/>
  <c r="CC65" i="24040"/>
  <c r="CC76" i="23917"/>
  <c r="CC36" i="23917"/>
  <c r="CG64" i="24040"/>
  <c r="CG75" i="23917"/>
  <c r="CG31" i="24040"/>
  <c r="CG65" i="24040"/>
  <c r="CG76" i="23917"/>
  <c r="CG36" i="23917"/>
  <c r="CK64" i="24040"/>
  <c r="CK75" i="23917"/>
  <c r="CK31" i="24040"/>
  <c r="CK65" i="24040"/>
  <c r="CK76" i="23917"/>
  <c r="CK36" i="23917"/>
  <c r="CO64" i="24040"/>
  <c r="CO75" i="23917"/>
  <c r="CO31" i="24040"/>
  <c r="CO65" i="24040"/>
  <c r="CO76" i="23917"/>
  <c r="CO36" i="23917"/>
  <c r="CS31" i="24040"/>
  <c r="CS65" i="24040"/>
  <c r="CS76" i="23917"/>
  <c r="CS36" i="23917"/>
  <c r="CU31" i="24040"/>
  <c r="CU65" i="24040"/>
  <c r="CU76" i="23917"/>
  <c r="CU36" i="23917"/>
  <c r="CY64" i="24040"/>
  <c r="CY37" i="23917"/>
  <c r="CY75" i="23917"/>
  <c r="CY31" i="24040"/>
  <c r="CY65" i="24040"/>
  <c r="CY76" i="23917"/>
  <c r="CY36" i="23917"/>
  <c r="DC64" i="24040"/>
  <c r="DC75" i="23917"/>
  <c r="DC31" i="24040"/>
  <c r="DC65" i="24040"/>
  <c r="DC76" i="23917"/>
  <c r="DC36" i="23917"/>
  <c r="DG64" i="24040"/>
  <c r="DG75" i="23917"/>
  <c r="DG31" i="24040"/>
  <c r="DG65" i="24040"/>
  <c r="DG76" i="23917"/>
  <c r="DG36" i="23917"/>
  <c r="DK64" i="24040"/>
  <c r="DK75" i="23917"/>
  <c r="DK31" i="24040"/>
  <c r="DK65" i="24040"/>
  <c r="DK76" i="23917"/>
  <c r="DK36" i="23917"/>
  <c r="DO64" i="24040"/>
  <c r="DO75" i="23917"/>
  <c r="DO31" i="24040"/>
  <c r="DO65" i="24040"/>
  <c r="DO76" i="23917"/>
  <c r="DO36" i="23917"/>
  <c r="DS64" i="24040"/>
  <c r="DS75" i="23917"/>
  <c r="DS65" i="24040"/>
  <c r="DS31" i="24040"/>
  <c r="DS76" i="23917"/>
  <c r="DS36" i="23917"/>
  <c r="DW64" i="24040"/>
  <c r="DW75" i="23917"/>
  <c r="DW65" i="24040"/>
  <c r="DW31" i="24040"/>
  <c r="DW76" i="23917"/>
  <c r="DW36" i="23917"/>
  <c r="EA64" i="24040"/>
  <c r="EA75" i="23917"/>
  <c r="EA65" i="24040"/>
  <c r="EA31" i="24040"/>
  <c r="EA76" i="23917"/>
  <c r="EA36" i="23917"/>
  <c r="EY65" i="24040"/>
  <c r="EY31" i="24040"/>
  <c r="EY36" i="23917"/>
  <c r="EY76" i="23917"/>
  <c r="FC65" i="24040"/>
  <c r="FC31" i="24040"/>
  <c r="FC36" i="23917"/>
  <c r="FC76" i="23917"/>
  <c r="EY92" i="24040"/>
  <c r="EY103" i="23917"/>
  <c r="FE92" i="24040"/>
  <c r="FE103" i="23917"/>
  <c r="FW92" i="24040"/>
  <c r="FW103" i="23917"/>
  <c r="E92" i="24040"/>
  <c r="E103" i="23917"/>
  <c r="D78" i="24040"/>
  <c r="D89" i="23917"/>
  <c r="H78" i="24040"/>
  <c r="H89" i="23917"/>
  <c r="L78" i="24040"/>
  <c r="L89" i="23917"/>
  <c r="P78" i="24040"/>
  <c r="P89" i="23917"/>
  <c r="T78" i="24040"/>
  <c r="T89" i="23917"/>
  <c r="X78" i="24040"/>
  <c r="X89" i="23917"/>
  <c r="AB78" i="24040"/>
  <c r="AB89" i="23917"/>
  <c r="AF78" i="24040"/>
  <c r="AF89" i="23917"/>
  <c r="AK78" i="24040"/>
  <c r="AJ78" i="24040"/>
  <c r="AJ89" i="23917"/>
  <c r="AO78" i="24040"/>
  <c r="AN78" i="24040"/>
  <c r="AN89" i="23917"/>
  <c r="AR78" i="24040"/>
  <c r="AR89" i="23917"/>
  <c r="AV78" i="24040"/>
  <c r="AV89" i="23917"/>
  <c r="AZ78" i="24040"/>
  <c r="AZ89" i="23917"/>
  <c r="BD78" i="24040"/>
  <c r="BD89" i="23917"/>
  <c r="BH78" i="24040"/>
  <c r="BH89" i="23917"/>
  <c r="BL78" i="24040"/>
  <c r="BL89" i="23917"/>
  <c r="BP78" i="24040"/>
  <c r="BP89" i="23917"/>
  <c r="BT78" i="24040"/>
  <c r="BT89" i="23917"/>
  <c r="CJ78" i="24040"/>
  <c r="CJ89" i="23917"/>
  <c r="CR78" i="24040"/>
  <c r="CR89" i="23917"/>
  <c r="CZ78" i="24040"/>
  <c r="CZ89" i="23917"/>
  <c r="DI78" i="24040"/>
  <c r="DH78" i="24040"/>
  <c r="DH89" i="23917"/>
  <c r="DY78" i="24040"/>
  <c r="DX78" i="24040"/>
  <c r="DX89" i="23917"/>
  <c r="EU68" i="24040"/>
  <c r="EU79" i="23917"/>
  <c r="FA68" i="24040"/>
  <c r="FA79" i="23917"/>
  <c r="S68" i="24040"/>
  <c r="S79" i="23917"/>
  <c r="U68" i="24040"/>
  <c r="U79" i="23917"/>
  <c r="W68" i="24040"/>
  <c r="W79" i="23917"/>
  <c r="Y68" i="24040"/>
  <c r="Y79" i="23917"/>
  <c r="AS68" i="24040"/>
  <c r="AS79" i="23917"/>
  <c r="AU68" i="24040"/>
  <c r="AU79" i="23917"/>
  <c r="AW68" i="24040"/>
  <c r="AW79" i="23917"/>
  <c r="AY68" i="24040"/>
  <c r="AY79" i="23917"/>
  <c r="BA68" i="24040"/>
  <c r="BA79" i="23917"/>
  <c r="BC68" i="24040"/>
  <c r="BC79" i="23917"/>
  <c r="BI68" i="24040"/>
  <c r="BI79" i="23917"/>
  <c r="BK68" i="24040"/>
  <c r="BK79" i="23917"/>
  <c r="BM68" i="24040"/>
  <c r="BM79" i="23917"/>
  <c r="BO68" i="24040"/>
  <c r="BO79" i="23917"/>
  <c r="BW68" i="24040"/>
  <c r="BW79" i="23917"/>
  <c r="CC68" i="24040"/>
  <c r="CC79" i="23917"/>
  <c r="CE68" i="24040"/>
  <c r="CE79" i="23917"/>
  <c r="CK68" i="24040"/>
  <c r="CK79" i="23917"/>
  <c r="CO68" i="24040"/>
  <c r="CO79" i="23917"/>
  <c r="C79" i="24040"/>
  <c r="C69" i="24040"/>
  <c r="C90" i="23917"/>
  <c r="C80" i="23917"/>
  <c r="G79" i="24040"/>
  <c r="G69" i="24040"/>
  <c r="G90" i="23917"/>
  <c r="G80" i="23917"/>
  <c r="K79" i="24040"/>
  <c r="K69" i="24040"/>
  <c r="K90" i="23917"/>
  <c r="K80" i="23917"/>
  <c r="O79" i="24040"/>
  <c r="O69" i="24040"/>
  <c r="O90" i="23917"/>
  <c r="O80" i="23917"/>
  <c r="S79" i="24040"/>
  <c r="S69" i="24040"/>
  <c r="S90" i="23917"/>
  <c r="S80" i="23917"/>
  <c r="W79" i="24040"/>
  <c r="W69" i="24040"/>
  <c r="W90" i="23917"/>
  <c r="W80" i="23917"/>
  <c r="AA79" i="24040"/>
  <c r="AA69" i="24040"/>
  <c r="AA90" i="23917"/>
  <c r="AA80" i="23917"/>
  <c r="AE79" i="24040"/>
  <c r="AE69" i="24040"/>
  <c r="AE90" i="23917"/>
  <c r="AE80" i="23917"/>
  <c r="EC79" i="24040"/>
  <c r="EC69" i="24040"/>
  <c r="EC90" i="23917"/>
  <c r="EC80" i="23917"/>
  <c r="ES79" i="24040"/>
  <c r="ES69" i="24040"/>
  <c r="ES90" i="23917"/>
  <c r="ES80" i="23917"/>
  <c r="EW79" i="24040"/>
  <c r="EW69" i="24040"/>
  <c r="EW90" i="23917"/>
  <c r="EW80" i="23917"/>
  <c r="FA79" i="24040"/>
  <c r="FA69" i="24040"/>
  <c r="FA90" i="23917"/>
  <c r="FA80" i="23917"/>
  <c r="FE79" i="24040"/>
  <c r="FE69" i="24040"/>
  <c r="FE90" i="23917"/>
  <c r="FE80" i="23917"/>
  <c r="FI79" i="24040"/>
  <c r="FI69" i="24040"/>
  <c r="FI90" i="23917"/>
  <c r="FI80" i="23917"/>
  <c r="FM79" i="24040"/>
  <c r="FM69" i="24040"/>
  <c r="FM90" i="23917"/>
  <c r="FM80" i="23917"/>
  <c r="FQ79" i="24040"/>
  <c r="FQ69" i="24040"/>
  <c r="FQ90" i="23917"/>
  <c r="FQ80" i="23917"/>
  <c r="FU79" i="24040"/>
  <c r="FU69" i="24040"/>
  <c r="FU90" i="23917"/>
  <c r="FU80" i="23917"/>
  <c r="L73" i="24040"/>
  <c r="L84" i="23917"/>
  <c r="AB73" i="24040"/>
  <c r="AB84" i="23917"/>
  <c r="AL73" i="24040"/>
  <c r="AL84" i="23917"/>
  <c r="AP73" i="24040"/>
  <c r="AP84" i="23917"/>
  <c r="AT73" i="24040"/>
  <c r="AT84" i="23917"/>
  <c r="BB73" i="24040"/>
  <c r="BB84" i="23917"/>
  <c r="BF73" i="24040"/>
  <c r="BF84" i="23917"/>
  <c r="BJ73" i="24040"/>
  <c r="BJ84" i="23917"/>
  <c r="BR73" i="24040"/>
  <c r="BR84" i="23917"/>
  <c r="CL73" i="24040"/>
  <c r="CL84" i="23917"/>
  <c r="CP73" i="24040"/>
  <c r="CP84" i="23917"/>
  <c r="CX73" i="24040"/>
  <c r="CX84" i="23917"/>
  <c r="DB73" i="24040"/>
  <c r="DB84" i="23917"/>
  <c r="DF73" i="24040"/>
  <c r="DF84" i="23917"/>
  <c r="DN73" i="24040"/>
  <c r="DN84" i="23917"/>
  <c r="DZ73" i="24040"/>
  <c r="DZ84" i="23917"/>
  <c r="AI79" i="24040"/>
  <c r="AI69" i="24040"/>
  <c r="AI90" i="23917"/>
  <c r="AI80" i="23917"/>
  <c r="BI79" i="24040"/>
  <c r="BI69" i="24040"/>
  <c r="BI90" i="23917"/>
  <c r="BI80" i="23917"/>
  <c r="BK79" i="24040"/>
  <c r="BK69" i="24040"/>
  <c r="BK90" i="23917"/>
  <c r="BK80" i="23917"/>
  <c r="BM79" i="24040"/>
  <c r="BM69" i="24040"/>
  <c r="BM90" i="23917"/>
  <c r="BM80" i="23917"/>
  <c r="BO79" i="24040"/>
  <c r="BO69" i="24040"/>
  <c r="BO90" i="23917"/>
  <c r="BO80" i="23917"/>
  <c r="CO79" i="24040"/>
  <c r="CO69" i="24040"/>
  <c r="CO90" i="23917"/>
  <c r="CO80" i="23917"/>
  <c r="CQ79" i="24040"/>
  <c r="CQ69" i="24040"/>
  <c r="CQ90" i="23917"/>
  <c r="CQ80" i="23917"/>
  <c r="CS79" i="24040"/>
  <c r="CS69" i="24040"/>
  <c r="CS90" i="23917"/>
  <c r="CS80" i="23917"/>
  <c r="CU79" i="24040"/>
  <c r="CU69" i="24040"/>
  <c r="CU90" i="23917"/>
  <c r="CU80" i="23917"/>
  <c r="EC70" i="24040"/>
  <c r="EC81" i="23917"/>
  <c r="EQ70" i="24040"/>
  <c r="EQ81" i="23917"/>
  <c r="EU70" i="24040"/>
  <c r="EU81" i="23917"/>
  <c r="EY70" i="24040"/>
  <c r="EY81" i="23917"/>
  <c r="FC70" i="24040"/>
  <c r="FC81" i="23917"/>
  <c r="FG70" i="24040"/>
  <c r="FG81" i="23917"/>
  <c r="FK70" i="24040"/>
  <c r="FK81" i="23917"/>
  <c r="FO70" i="24040"/>
  <c r="FO81" i="23917"/>
  <c r="FS70" i="24040"/>
  <c r="FS81" i="23917"/>
  <c r="FW70" i="24040"/>
  <c r="FW81" i="23917"/>
  <c r="ES80" i="24040"/>
  <c r="ES91" i="23917"/>
  <c r="H80" i="24040"/>
  <c r="H91" i="23917"/>
  <c r="X80" i="24040"/>
  <c r="X91" i="23917"/>
  <c r="AJ80" i="24040"/>
  <c r="AJ91" i="23917"/>
  <c r="AN80" i="24040"/>
  <c r="AN91" i="23917"/>
  <c r="AZ80" i="24040"/>
  <c r="AZ91" i="23917"/>
  <c r="BD80" i="24040"/>
  <c r="BD91" i="23917"/>
  <c r="G4" i="24040"/>
  <c r="G4" i="23917"/>
  <c r="K4" i="24040"/>
  <c r="K4" i="23917"/>
  <c r="K286" i="23917" s="1"/>
  <c r="Q4" i="24040"/>
  <c r="Q228" i="24040" s="1"/>
  <c r="Q4" i="23917"/>
  <c r="W4" i="24040"/>
  <c r="W4" i="23917"/>
  <c r="W243" i="23917" s="1"/>
  <c r="AC4" i="24040"/>
  <c r="AC4" i="23917"/>
  <c r="AG4" i="24040"/>
  <c r="AG4" i="23917"/>
  <c r="AG286" i="23917" s="1"/>
  <c r="AM4" i="24040"/>
  <c r="AM4" i="23917"/>
  <c r="AS4" i="24040"/>
  <c r="AS4" i="23917"/>
  <c r="AS243" i="23917" s="1"/>
  <c r="AW4" i="24040"/>
  <c r="AW4" i="23917"/>
  <c r="BC4" i="24040"/>
  <c r="BC4" i="23917"/>
  <c r="BC243" i="23917" s="1"/>
  <c r="BI4" i="24040"/>
  <c r="BI4" i="23917"/>
  <c r="BO4" i="24040"/>
  <c r="BO4" i="23917"/>
  <c r="BO286" i="23917" s="1"/>
  <c r="BU4" i="24040"/>
  <c r="BU168" i="24040" s="1"/>
  <c r="BU4" i="23917"/>
  <c r="BY4" i="24040"/>
  <c r="BY4" i="23917"/>
  <c r="BY243" i="23917" s="1"/>
  <c r="CC4" i="24040"/>
  <c r="CC202" i="24040" s="1"/>
  <c r="CC4" i="23917"/>
  <c r="CI4" i="24040"/>
  <c r="CI4" i="23917"/>
  <c r="CI243" i="23917" s="1"/>
  <c r="CO4" i="24040"/>
  <c r="CO4" i="23917"/>
  <c r="CU4" i="24040"/>
  <c r="CU4" i="23917"/>
  <c r="CU286" i="23917" s="1"/>
  <c r="CY4" i="24040"/>
  <c r="CY4" i="23917"/>
  <c r="DA4" i="24040"/>
  <c r="DA4" i="23917"/>
  <c r="DA243" i="23917" s="1"/>
  <c r="DC4" i="24040"/>
  <c r="DC4" i="23917"/>
  <c r="DC286" i="23917" s="1"/>
  <c r="DE4" i="24040"/>
  <c r="DE4" i="23917"/>
  <c r="DE286" i="23917" s="1"/>
  <c r="DG4" i="24040"/>
  <c r="DG4" i="23917"/>
  <c r="DK4" i="24040"/>
  <c r="DK202" i="24040" s="1"/>
  <c r="DK4" i="23917"/>
  <c r="DK286" i="23917" s="1"/>
  <c r="DQ4" i="24040"/>
  <c r="DQ168" i="24040" s="1"/>
  <c r="DQ4" i="23917"/>
  <c r="DY4" i="24040"/>
  <c r="DY4" i="23917"/>
  <c r="DY243" i="23917" s="1"/>
  <c r="EE4" i="24040"/>
  <c r="EE4" i="23917"/>
  <c r="EK4" i="24040"/>
  <c r="EK4" i="23917"/>
  <c r="ER4" i="24040"/>
  <c r="ER270" i="24040" s="1"/>
  <c r="ER4" i="23917"/>
  <c r="EZ4" i="24040"/>
  <c r="EZ4" i="23917"/>
  <c r="EZ286" i="23917" s="1"/>
  <c r="FF4" i="24040"/>
  <c r="FF4" i="23917"/>
  <c r="FJ4" i="24040"/>
  <c r="FJ4" i="23917"/>
  <c r="FJ286" i="23917" s="1"/>
  <c r="FP4" i="24040"/>
  <c r="FP4" i="23917"/>
  <c r="FP286" i="23917" s="1"/>
  <c r="FV4" i="24040"/>
  <c r="FV4" i="23917"/>
  <c r="FV243" i="23917" s="1"/>
  <c r="GB4" i="24040"/>
  <c r="GB202" i="24040" s="1"/>
  <c r="GB4" i="23917"/>
  <c r="GB243" i="23917" s="1"/>
  <c r="GH4" i="24040"/>
  <c r="GH4" i="23917"/>
  <c r="GH243" i="23917" s="1"/>
  <c r="FA125" i="24040"/>
  <c r="FA137" i="23917"/>
  <c r="FV125" i="24040"/>
  <c r="FV137" i="23917"/>
  <c r="FF126" i="24040"/>
  <c r="FF138" i="23917"/>
  <c r="FO126" i="24040"/>
  <c r="FO138" i="23917"/>
  <c r="E125" i="24040"/>
  <c r="E137" i="23917"/>
  <c r="I125" i="24040"/>
  <c r="I137" i="23917"/>
  <c r="O125" i="24040"/>
  <c r="O137" i="23917"/>
  <c r="U125" i="24040"/>
  <c r="U137" i="23917"/>
  <c r="AA125" i="24040"/>
  <c r="AA137" i="23917"/>
  <c r="AG125" i="24040"/>
  <c r="AG137" i="23917"/>
  <c r="AK125" i="24040"/>
  <c r="AK137" i="23917"/>
  <c r="AQ125" i="24040"/>
  <c r="AQ137" i="23917"/>
  <c r="AW125" i="24040"/>
  <c r="AW137" i="23917"/>
  <c r="BC125" i="24040"/>
  <c r="BC137" i="23917"/>
  <c r="BI125" i="24040"/>
  <c r="BI137" i="23917"/>
  <c r="BO125" i="24040"/>
  <c r="BO137" i="23917"/>
  <c r="BU125" i="24040"/>
  <c r="BU137" i="23917"/>
  <c r="CA125" i="24040"/>
  <c r="CA137" i="23917"/>
  <c r="CG125" i="24040"/>
  <c r="CG137" i="23917"/>
  <c r="CK125" i="24040"/>
  <c r="CK137" i="23917"/>
  <c r="CQ125" i="24040"/>
  <c r="CQ137" i="23917"/>
  <c r="CW125" i="24040"/>
  <c r="CW137" i="23917"/>
  <c r="DC125" i="24040"/>
  <c r="DC137" i="23917"/>
  <c r="DI125" i="24040"/>
  <c r="DI137" i="23917"/>
  <c r="DM125" i="24040"/>
  <c r="DM137" i="23917"/>
  <c r="DS125" i="24040"/>
  <c r="DS137" i="23917"/>
  <c r="DW125" i="24040"/>
  <c r="DW137" i="23917"/>
  <c r="E127" i="24040"/>
  <c r="E139" i="23917"/>
  <c r="L127" i="24040"/>
  <c r="L139" i="23917"/>
  <c r="V127" i="24040"/>
  <c r="V139" i="23917"/>
  <c r="AD127" i="24040"/>
  <c r="AD139" i="23917"/>
  <c r="AL127" i="24040"/>
  <c r="AL139" i="23917"/>
  <c r="AR127" i="24040"/>
  <c r="AR139" i="23917"/>
  <c r="AX127" i="24040"/>
  <c r="AX139" i="23917"/>
  <c r="BB127" i="24040"/>
  <c r="BB139" i="23917"/>
  <c r="BH127" i="24040"/>
  <c r="BH139" i="23917"/>
  <c r="BL127" i="24040"/>
  <c r="BL139" i="23917"/>
  <c r="BR127" i="24040"/>
  <c r="BR139" i="23917"/>
  <c r="BV127" i="24040"/>
  <c r="BV139" i="23917"/>
  <c r="BZ127" i="24040"/>
  <c r="BZ139" i="23917"/>
  <c r="CF127" i="24040"/>
  <c r="CF139" i="23917"/>
  <c r="CJ127" i="24040"/>
  <c r="CJ139" i="23917"/>
  <c r="CR127" i="24040"/>
  <c r="CR139" i="23917"/>
  <c r="CX127" i="24040"/>
  <c r="CX139" i="23917"/>
  <c r="DD127" i="24040"/>
  <c r="DD139" i="23917"/>
  <c r="DH127" i="24040"/>
  <c r="DH139" i="23917"/>
  <c r="DN127" i="24040"/>
  <c r="DN139" i="23917"/>
  <c r="Z127" i="24040"/>
  <c r="Z139" i="23917"/>
  <c r="X122" i="24040"/>
  <c r="X134" i="23917"/>
  <c r="G121" i="24040"/>
  <c r="G133" i="23917"/>
  <c r="S121" i="24040"/>
  <c r="S133" i="23917"/>
  <c r="AU121" i="24040"/>
  <c r="AU133" i="23917"/>
  <c r="BA121" i="24040"/>
  <c r="BA133" i="23917"/>
  <c r="BU121" i="24040"/>
  <c r="BU133" i="23917"/>
  <c r="CE121" i="24040"/>
  <c r="CE133" i="23917"/>
  <c r="DQ121" i="24040"/>
  <c r="DQ133" i="23917"/>
  <c r="AF122" i="24040"/>
  <c r="AF134" i="23917"/>
  <c r="BL122" i="24040"/>
  <c r="BL134" i="23917"/>
  <c r="CF122" i="24040"/>
  <c r="CF134" i="23917"/>
  <c r="DL122" i="24040"/>
  <c r="DL134" i="23917"/>
  <c r="EC104" i="24040"/>
  <c r="EC116" i="23917"/>
  <c r="ED106" i="24040"/>
  <c r="ED118" i="23917"/>
  <c r="EJ106" i="24040"/>
  <c r="EJ118" i="23917"/>
  <c r="ES104" i="24040"/>
  <c r="ES116" i="23917"/>
  <c r="FA104" i="24040"/>
  <c r="FA116" i="23917"/>
  <c r="FQ104" i="24040"/>
  <c r="FQ116" i="23917"/>
  <c r="EU106" i="24040"/>
  <c r="EU118" i="23917"/>
  <c r="FK106" i="24040"/>
  <c r="FK118" i="23917"/>
  <c r="G104" i="24040"/>
  <c r="G116" i="23917"/>
  <c r="M104" i="24040"/>
  <c r="M116" i="23917"/>
  <c r="S104" i="24040"/>
  <c r="S116" i="23917"/>
  <c r="Y104" i="24040"/>
  <c r="Y116" i="23917"/>
  <c r="AE104" i="24040"/>
  <c r="AE116" i="23917"/>
  <c r="AI104" i="24040"/>
  <c r="AI116" i="23917"/>
  <c r="AO104" i="24040"/>
  <c r="AO116" i="23917"/>
  <c r="AU104" i="24040"/>
  <c r="AU116" i="23917"/>
  <c r="BA104" i="24040"/>
  <c r="BA116" i="23917"/>
  <c r="BE104" i="24040"/>
  <c r="BE116" i="23917"/>
  <c r="BK104" i="24040"/>
  <c r="BK116" i="23917"/>
  <c r="BQ104" i="24040"/>
  <c r="BQ116" i="23917"/>
  <c r="BW104" i="24040"/>
  <c r="BW116" i="23917"/>
  <c r="CC104" i="24040"/>
  <c r="CC116" i="23917"/>
  <c r="CG104" i="24040"/>
  <c r="CG116" i="23917"/>
  <c r="CM104" i="24040"/>
  <c r="CM116" i="23917"/>
  <c r="CS104" i="24040"/>
  <c r="CS116" i="23917"/>
  <c r="CY104" i="24040"/>
  <c r="CY116" i="23917"/>
  <c r="DE104" i="24040"/>
  <c r="DE116" i="23917"/>
  <c r="DK104" i="24040"/>
  <c r="DK116" i="23917"/>
  <c r="DO104" i="24040"/>
  <c r="DO116" i="23917"/>
  <c r="DU104" i="24040"/>
  <c r="DU116" i="23917"/>
  <c r="EA104" i="24040"/>
  <c r="EA116" i="23917"/>
  <c r="EQ105" i="24040"/>
  <c r="EQ117" i="23917"/>
  <c r="EY105" i="24040"/>
  <c r="EY117" i="23917"/>
  <c r="FE105" i="24040"/>
  <c r="FE117" i="23917"/>
  <c r="FM105" i="24040"/>
  <c r="FM117" i="23917"/>
  <c r="FU105" i="24040"/>
  <c r="FU117" i="23917"/>
  <c r="M131" i="24040"/>
  <c r="M143" i="23917"/>
  <c r="R131" i="24040"/>
  <c r="R143" i="23917"/>
  <c r="Z131" i="24040"/>
  <c r="Z143" i="23917"/>
  <c r="AF131" i="24040"/>
  <c r="AF143" i="23917"/>
  <c r="AS131" i="24040"/>
  <c r="AS143" i="23917"/>
  <c r="AX131" i="24040"/>
  <c r="AX143" i="23917"/>
  <c r="BI131" i="24040"/>
  <c r="BI143" i="23917"/>
  <c r="BN131" i="24040"/>
  <c r="BN143" i="23917"/>
  <c r="BY131" i="24040"/>
  <c r="BY143" i="23917"/>
  <c r="CD131" i="24040"/>
  <c r="CD143" i="23917"/>
  <c r="CL131" i="24040"/>
  <c r="CL143" i="23917"/>
  <c r="CR131" i="24040"/>
  <c r="CR143" i="23917"/>
  <c r="DE131" i="24040"/>
  <c r="DE143" i="23917"/>
  <c r="FU131" i="24040"/>
  <c r="DJ131" i="24040"/>
  <c r="DJ143" i="23917"/>
  <c r="AR192" i="24040"/>
  <c r="AR132" i="24040"/>
  <c r="AR144" i="23917"/>
  <c r="AR206" i="23917"/>
  <c r="K193" i="24040"/>
  <c r="K133" i="24040"/>
  <c r="K145" i="23917"/>
  <c r="K207" i="23917"/>
  <c r="Q193" i="24040"/>
  <c r="Q133" i="24040"/>
  <c r="Q145" i="23917"/>
  <c r="Q207" i="23917"/>
  <c r="S193" i="24040"/>
  <c r="S133" i="24040"/>
  <c r="S145" i="23917"/>
  <c r="S207" i="23917"/>
  <c r="U193" i="24040"/>
  <c r="U133" i="24040"/>
  <c r="U145" i="23917"/>
  <c r="U207" i="23917"/>
  <c r="W193" i="24040"/>
  <c r="W133" i="24040"/>
  <c r="W145" i="23917"/>
  <c r="W207" i="23917"/>
  <c r="AC193" i="24040"/>
  <c r="AC133" i="24040"/>
  <c r="AC145" i="23917"/>
  <c r="AC207" i="23917"/>
  <c r="AI193" i="24040"/>
  <c r="AI133" i="24040"/>
  <c r="AI145" i="23917"/>
  <c r="AI207" i="23917"/>
  <c r="AM193" i="24040"/>
  <c r="AM133" i="24040"/>
  <c r="AM145" i="23917"/>
  <c r="AM207" i="23917"/>
  <c r="AS193" i="24040"/>
  <c r="AS133" i="24040"/>
  <c r="AS145" i="23917"/>
  <c r="AS207" i="23917"/>
  <c r="AY193" i="24040"/>
  <c r="AY133" i="24040"/>
  <c r="AY145" i="23917"/>
  <c r="AY207" i="23917"/>
  <c r="BC194" i="24040"/>
  <c r="BC134" i="24040"/>
  <c r="BC146" i="23917"/>
  <c r="BC208" i="23917"/>
  <c r="BI193" i="24040"/>
  <c r="BI133" i="24040"/>
  <c r="BI145" i="23917"/>
  <c r="BI207" i="23917"/>
  <c r="BM193" i="24040"/>
  <c r="BM133" i="24040"/>
  <c r="BM145" i="23917"/>
  <c r="BM207" i="23917"/>
  <c r="BS193" i="24040"/>
  <c r="BS133" i="24040"/>
  <c r="BS145" i="23917"/>
  <c r="BS207" i="23917"/>
  <c r="BY193" i="24040"/>
  <c r="BY133" i="24040"/>
  <c r="BY145" i="23917"/>
  <c r="BY207" i="23917"/>
  <c r="CM193" i="24040"/>
  <c r="CM133" i="24040"/>
  <c r="CM145" i="23917"/>
  <c r="CM207" i="23917"/>
  <c r="CS193" i="24040"/>
  <c r="CS133" i="24040"/>
  <c r="CS145" i="23917"/>
  <c r="CS207" i="23917"/>
  <c r="CW193" i="24040"/>
  <c r="CW133" i="24040"/>
  <c r="CW145" i="23917"/>
  <c r="CW207" i="23917"/>
  <c r="DC193" i="24040"/>
  <c r="DC133" i="24040"/>
  <c r="DC145" i="23917"/>
  <c r="DC207" i="23917"/>
  <c r="DI193" i="24040"/>
  <c r="DI133" i="24040"/>
  <c r="DI145" i="23917"/>
  <c r="DI207" i="23917"/>
  <c r="DO193" i="24040"/>
  <c r="DO133" i="24040"/>
  <c r="DO145" i="23917"/>
  <c r="DO207" i="23917"/>
  <c r="DS193" i="24040"/>
  <c r="DS133" i="24040"/>
  <c r="DS145" i="23917"/>
  <c r="DS207" i="23917"/>
  <c r="DY193" i="24040"/>
  <c r="DY133" i="24040"/>
  <c r="DY145" i="23917"/>
  <c r="DY207" i="23917"/>
  <c r="EE193" i="24040"/>
  <c r="EE133" i="24040"/>
  <c r="EE145" i="23917"/>
  <c r="EE207" i="23917"/>
  <c r="EI193" i="24040"/>
  <c r="EI207" i="23917"/>
  <c r="EI133" i="24040"/>
  <c r="EI145" i="23917"/>
  <c r="EK193" i="24040"/>
  <c r="EK207" i="23917"/>
  <c r="EK133" i="24040"/>
  <c r="EK145" i="23917"/>
  <c r="EM194" i="24040"/>
  <c r="EM208" i="23917"/>
  <c r="EM134" i="24040"/>
  <c r="EM146" i="23917"/>
  <c r="ET194" i="24040"/>
  <c r="ET134" i="24040"/>
  <c r="ET146" i="23917"/>
  <c r="ET208" i="23917"/>
  <c r="EX194" i="24040"/>
  <c r="EX134" i="24040"/>
  <c r="EX146" i="23917"/>
  <c r="EX208" i="23917"/>
  <c r="FH194" i="24040"/>
  <c r="FH134" i="24040"/>
  <c r="FH146" i="23917"/>
  <c r="FH208" i="23917"/>
  <c r="F107" i="24040"/>
  <c r="F119" i="23917"/>
  <c r="W107" i="24040"/>
  <c r="W119" i="23917"/>
  <c r="AB107" i="24040"/>
  <c r="AB119" i="23917"/>
  <c r="AH107" i="24040"/>
  <c r="AH119" i="23917"/>
  <c r="AJ107" i="24040"/>
  <c r="AJ119" i="23917"/>
  <c r="AP107" i="24040"/>
  <c r="AP119" i="23917"/>
  <c r="AR107" i="24040"/>
  <c r="AR119" i="23917"/>
  <c r="AZ107" i="24040"/>
  <c r="AZ119" i="23917"/>
  <c r="BK107" i="24040"/>
  <c r="BK119" i="23917"/>
  <c r="BP107" i="24040"/>
  <c r="BP119" i="23917"/>
  <c r="BV107" i="24040"/>
  <c r="BV119" i="23917"/>
  <c r="CI107" i="24040"/>
  <c r="CI119" i="23917"/>
  <c r="CY107" i="24040"/>
  <c r="CY119" i="23917"/>
  <c r="DD107" i="24040"/>
  <c r="DD119" i="23917"/>
  <c r="DO107" i="24040"/>
  <c r="DO119" i="23917"/>
  <c r="DT107" i="24040"/>
  <c r="DT119" i="23917"/>
  <c r="EB107" i="24040"/>
  <c r="EB119" i="23917"/>
  <c r="DI110" i="24040"/>
  <c r="DI122" i="23917"/>
  <c r="DS110" i="24040"/>
  <c r="DS122" i="23917"/>
  <c r="DV145" i="24040"/>
  <c r="DV158" i="23917"/>
  <c r="DI111" i="24040"/>
  <c r="DI123" i="23917"/>
  <c r="DS111" i="24040"/>
  <c r="DS123" i="23917"/>
  <c r="DV146" i="24040"/>
  <c r="DV159" i="23917"/>
  <c r="EU110" i="24040"/>
  <c r="EU122" i="23917"/>
  <c r="FP110" i="24040"/>
  <c r="FP122" i="23917"/>
  <c r="EY111" i="24040"/>
  <c r="EY123" i="23917"/>
  <c r="FG111" i="24040"/>
  <c r="FG123" i="23917"/>
  <c r="FS111" i="24040"/>
  <c r="FS123" i="23917"/>
  <c r="E110" i="24040"/>
  <c r="E122" i="23917"/>
  <c r="K110" i="24040"/>
  <c r="K122" i="23917"/>
  <c r="Q110" i="24040"/>
  <c r="Q122" i="23917"/>
  <c r="W110" i="24040"/>
  <c r="W122" i="23917"/>
  <c r="AC110" i="24040"/>
  <c r="AC122" i="23917"/>
  <c r="AI110" i="24040"/>
  <c r="AI122" i="23917"/>
  <c r="AM110" i="24040"/>
  <c r="AM122" i="23917"/>
  <c r="AS110" i="24040"/>
  <c r="AS122" i="23917"/>
  <c r="AY110" i="24040"/>
  <c r="AY122" i="23917"/>
  <c r="BE110" i="24040"/>
  <c r="BE122" i="23917"/>
  <c r="BI110" i="24040"/>
  <c r="BI122" i="23917"/>
  <c r="BO110" i="24040"/>
  <c r="BO122" i="23917"/>
  <c r="BU110" i="24040"/>
  <c r="BU122" i="23917"/>
  <c r="CA110" i="24040"/>
  <c r="CA122" i="23917"/>
  <c r="CG110" i="24040"/>
  <c r="CG122" i="23917"/>
  <c r="CK110" i="24040"/>
  <c r="CK122" i="23917"/>
  <c r="CQ110" i="24040"/>
  <c r="CQ122" i="23917"/>
  <c r="CW110" i="24040"/>
  <c r="CW122" i="23917"/>
  <c r="DC110" i="24040"/>
  <c r="DC122" i="23917"/>
  <c r="DG110" i="24040"/>
  <c r="DG122" i="23917"/>
  <c r="B112" i="24040"/>
  <c r="B124" i="23917"/>
  <c r="H112" i="24040"/>
  <c r="H124" i="23917"/>
  <c r="N112" i="24040"/>
  <c r="N124" i="23917"/>
  <c r="P112" i="24040"/>
  <c r="P124" i="23917"/>
  <c r="V112" i="24040"/>
  <c r="V124" i="23917"/>
  <c r="X112" i="24040"/>
  <c r="X124" i="23917"/>
  <c r="AD112" i="24040"/>
  <c r="AD124" i="23917"/>
  <c r="AF112" i="24040"/>
  <c r="AF124" i="23917"/>
  <c r="AN112" i="24040"/>
  <c r="AN124" i="23917"/>
  <c r="AY112" i="24040"/>
  <c r="AY124" i="23917"/>
  <c r="BB112" i="24040"/>
  <c r="BB124" i="23917"/>
  <c r="BD112" i="24040"/>
  <c r="BD124" i="23917"/>
  <c r="BJ112" i="24040"/>
  <c r="BJ124" i="23917"/>
  <c r="BL112" i="24040"/>
  <c r="BL124" i="23917"/>
  <c r="BR112" i="24040"/>
  <c r="BR124" i="23917"/>
  <c r="BT112" i="24040"/>
  <c r="BT124" i="23917"/>
  <c r="BZ112" i="24040"/>
  <c r="BZ124" i="23917"/>
  <c r="CM112" i="24040"/>
  <c r="CM124" i="23917"/>
  <c r="CR112" i="24040"/>
  <c r="CR124" i="23917"/>
  <c r="CX112" i="24040"/>
  <c r="CX124" i="23917"/>
  <c r="CZ112" i="24040"/>
  <c r="CZ124" i="23917"/>
  <c r="B145" i="24040"/>
  <c r="B158" i="23917"/>
  <c r="D145" i="24040"/>
  <c r="D158" i="23917"/>
  <c r="J145" i="24040"/>
  <c r="J158" i="23917"/>
  <c r="L145" i="24040"/>
  <c r="L158" i="23917"/>
  <c r="R145" i="24040"/>
  <c r="R158" i="23917"/>
  <c r="T145" i="24040"/>
  <c r="T158" i="23917"/>
  <c r="Z145" i="24040"/>
  <c r="Z158" i="23917"/>
  <c r="AB145" i="24040"/>
  <c r="AB158" i="23917"/>
  <c r="AH145" i="24040"/>
  <c r="AH158" i="23917"/>
  <c r="AJ145" i="24040"/>
  <c r="AJ158" i="23917"/>
  <c r="AP145" i="24040"/>
  <c r="AP158" i="23917"/>
  <c r="AR145" i="24040"/>
  <c r="AR158" i="23917"/>
  <c r="AX145" i="24040"/>
  <c r="AX158" i="23917"/>
  <c r="AZ145" i="24040"/>
  <c r="AZ158" i="23917"/>
  <c r="BF145" i="24040"/>
  <c r="BF158" i="23917"/>
  <c r="BH145" i="24040"/>
  <c r="BH158" i="23917"/>
  <c r="BN145" i="24040"/>
  <c r="BN158" i="23917"/>
  <c r="BP145" i="24040"/>
  <c r="BP158" i="23917"/>
  <c r="BV145" i="24040"/>
  <c r="BV158" i="23917"/>
  <c r="BX145" i="24040"/>
  <c r="BX158" i="23917"/>
  <c r="CF145" i="24040"/>
  <c r="CF158" i="23917"/>
  <c r="CQ145" i="24040"/>
  <c r="CQ158" i="23917"/>
  <c r="CV145" i="24040"/>
  <c r="CV158" i="23917"/>
  <c r="DG145" i="24040"/>
  <c r="DG158" i="23917"/>
  <c r="GE145" i="24040"/>
  <c r="GE158" i="23917"/>
  <c r="F146" i="24040"/>
  <c r="F159" i="23917"/>
  <c r="S146" i="24040"/>
  <c r="S159" i="23917"/>
  <c r="X146" i="24040"/>
  <c r="X159" i="23917"/>
  <c r="AD146" i="24040"/>
  <c r="AD159" i="23917"/>
  <c r="AQ146" i="24040"/>
  <c r="AQ159" i="23917"/>
  <c r="AV146" i="24040"/>
  <c r="AV159" i="23917"/>
  <c r="BB146" i="24040"/>
  <c r="BB159" i="23917"/>
  <c r="BD146" i="24040"/>
  <c r="BD159" i="23917"/>
  <c r="BW146" i="24040"/>
  <c r="BW159" i="23917"/>
  <c r="BZ146" i="24040"/>
  <c r="BZ159" i="23917"/>
  <c r="CB146" i="24040"/>
  <c r="CB159" i="23917"/>
  <c r="CH146" i="24040"/>
  <c r="CH159" i="23917"/>
  <c r="CJ146" i="24040"/>
  <c r="CJ159" i="23917"/>
  <c r="CP146" i="24040"/>
  <c r="CP159" i="23917"/>
  <c r="CR146" i="24040"/>
  <c r="CR159" i="23917"/>
  <c r="CX146" i="24040"/>
  <c r="CX159" i="23917"/>
  <c r="CZ146" i="24040"/>
  <c r="CZ159" i="23917"/>
  <c r="DH146" i="24040"/>
  <c r="DH159" i="23917"/>
  <c r="EM146" i="24040"/>
  <c r="EM159" i="23917"/>
  <c r="EC113" i="24040"/>
  <c r="EC125" i="23917"/>
  <c r="ES113" i="24040"/>
  <c r="ES125" i="23917"/>
  <c r="FI113" i="24040"/>
  <c r="FI125" i="23917"/>
  <c r="ER150" i="24040"/>
  <c r="ER163" i="23917"/>
  <c r="FP150" i="24040"/>
  <c r="FP163" i="23917"/>
  <c r="G150" i="24040"/>
  <c r="G163" i="23917"/>
  <c r="M150" i="24040"/>
  <c r="M163" i="23917"/>
  <c r="Q150" i="24040"/>
  <c r="Q163" i="23917"/>
  <c r="W150" i="24040"/>
  <c r="W163" i="23917"/>
  <c r="AC150" i="24040"/>
  <c r="AC163" i="23917"/>
  <c r="AI150" i="24040"/>
  <c r="AI163" i="23917"/>
  <c r="AO150" i="24040"/>
  <c r="AO163" i="23917"/>
  <c r="AU150" i="24040"/>
  <c r="AU163" i="23917"/>
  <c r="BA150" i="24040"/>
  <c r="BA163" i="23917"/>
  <c r="BG150" i="24040"/>
  <c r="BG163" i="23917"/>
  <c r="BM150" i="24040"/>
  <c r="BM163" i="23917"/>
  <c r="BS150" i="24040"/>
  <c r="BS163" i="23917"/>
  <c r="BW150" i="24040"/>
  <c r="BW163" i="23917"/>
  <c r="CC150" i="24040"/>
  <c r="CC163" i="23917"/>
  <c r="CI150" i="24040"/>
  <c r="CI163" i="23917"/>
  <c r="CO150" i="24040"/>
  <c r="CO163" i="23917"/>
  <c r="CS150" i="24040"/>
  <c r="CS163" i="23917"/>
  <c r="CU150" i="24040"/>
  <c r="CU163" i="23917"/>
  <c r="CW150" i="24040"/>
  <c r="CW163" i="23917"/>
  <c r="CY150" i="24040"/>
  <c r="CY163" i="23917"/>
  <c r="DC150" i="24040"/>
  <c r="DC163" i="23917"/>
  <c r="DI150" i="24040"/>
  <c r="DI163" i="23917"/>
  <c r="DO150" i="24040"/>
  <c r="DO163" i="23917"/>
  <c r="DU150" i="24040"/>
  <c r="DU163" i="23917"/>
  <c r="DY150" i="24040"/>
  <c r="DY163" i="23917"/>
  <c r="B151" i="24040"/>
  <c r="B164" i="23917"/>
  <c r="D151" i="24040"/>
  <c r="D164" i="23917"/>
  <c r="G151" i="24040"/>
  <c r="G164" i="23917"/>
  <c r="J151" i="24040"/>
  <c r="J164" i="23917"/>
  <c r="L151" i="24040"/>
  <c r="L164" i="23917"/>
  <c r="O151" i="24040"/>
  <c r="O164" i="23917"/>
  <c r="R151" i="24040"/>
  <c r="R164" i="23917"/>
  <c r="T151" i="24040"/>
  <c r="T164" i="23917"/>
  <c r="W151" i="24040"/>
  <c r="W164" i="23917"/>
  <c r="Z151" i="24040"/>
  <c r="Z164" i="23917"/>
  <c r="AB151" i="24040"/>
  <c r="AB164" i="23917"/>
  <c r="AE151" i="24040"/>
  <c r="AE164" i="23917"/>
  <c r="AH151" i="24040"/>
  <c r="AH164" i="23917"/>
  <c r="AJ151" i="24040"/>
  <c r="AJ164" i="23917"/>
  <c r="AM151" i="24040"/>
  <c r="AM164" i="23917"/>
  <c r="AP151" i="24040"/>
  <c r="AP164" i="23917"/>
  <c r="AR151" i="24040"/>
  <c r="AR164" i="23917"/>
  <c r="AU151" i="24040"/>
  <c r="AU164" i="23917"/>
  <c r="AX151" i="24040"/>
  <c r="AX164" i="23917"/>
  <c r="AZ151" i="24040"/>
  <c r="AZ164" i="23917"/>
  <c r="BC151" i="24040"/>
  <c r="BC164" i="23917"/>
  <c r="BF151" i="24040"/>
  <c r="BF164" i="23917"/>
  <c r="BH151" i="24040"/>
  <c r="BH164" i="23917"/>
  <c r="BK151" i="24040"/>
  <c r="BK164" i="23917"/>
  <c r="BN151" i="24040"/>
  <c r="BN164" i="23917"/>
  <c r="BP151" i="24040"/>
  <c r="BP164" i="23917"/>
  <c r="BS151" i="24040"/>
  <c r="BS164" i="23917"/>
  <c r="BV151" i="24040"/>
  <c r="BV164" i="23917"/>
  <c r="BX151" i="24040"/>
  <c r="BX164" i="23917"/>
  <c r="CA151" i="24040"/>
  <c r="CA164" i="23917"/>
  <c r="CD151" i="24040"/>
  <c r="CD164" i="23917"/>
  <c r="CF151" i="24040"/>
  <c r="CF164" i="23917"/>
  <c r="CI151" i="24040"/>
  <c r="CI164" i="23917"/>
  <c r="CL151" i="24040"/>
  <c r="CL164" i="23917"/>
  <c r="CN151" i="24040"/>
  <c r="CN164" i="23917"/>
  <c r="CQ151" i="24040"/>
  <c r="CQ164" i="23917"/>
  <c r="CT151" i="24040"/>
  <c r="CT164" i="23917"/>
  <c r="CV151" i="24040"/>
  <c r="CV164" i="23917"/>
  <c r="CY151" i="24040"/>
  <c r="CY164" i="23917"/>
  <c r="DB151" i="24040"/>
  <c r="DB164" i="23917"/>
  <c r="DD151" i="24040"/>
  <c r="DD164" i="23917"/>
  <c r="DG151" i="24040"/>
  <c r="DG164" i="23917"/>
  <c r="DJ151" i="24040"/>
  <c r="DJ164" i="23917"/>
  <c r="DL151" i="24040"/>
  <c r="DL164" i="23917"/>
  <c r="DO151" i="24040"/>
  <c r="DO164" i="23917"/>
  <c r="EU151" i="24040"/>
  <c r="EU164" i="23917"/>
  <c r="FK151" i="24040"/>
  <c r="FK164" i="23917"/>
  <c r="GE151" i="24040"/>
  <c r="GE164" i="23917"/>
  <c r="F152" i="24040"/>
  <c r="F165" i="23917"/>
  <c r="V152" i="24040"/>
  <c r="V165" i="23917"/>
  <c r="AL152" i="24040"/>
  <c r="AL165" i="23917"/>
  <c r="BB152" i="24040"/>
  <c r="BB165" i="23917"/>
  <c r="BR152" i="24040"/>
  <c r="BR165" i="23917"/>
  <c r="CH152" i="24040"/>
  <c r="CH165" i="23917"/>
  <c r="CX152" i="24040"/>
  <c r="CX165" i="23917"/>
  <c r="DN152" i="24040"/>
  <c r="DN165" i="23917"/>
  <c r="EL152" i="24040"/>
  <c r="EL165" i="23917"/>
  <c r="GC152" i="24040"/>
  <c r="GC165" i="23917"/>
  <c r="D153" i="24040"/>
  <c r="D166" i="23917"/>
  <c r="G153" i="24040"/>
  <c r="G166" i="23917"/>
  <c r="J153" i="24040"/>
  <c r="J166" i="23917"/>
  <c r="L153" i="24040"/>
  <c r="L166" i="23917"/>
  <c r="O153" i="24040"/>
  <c r="O166" i="23917"/>
  <c r="R153" i="24040"/>
  <c r="R166" i="23917"/>
  <c r="T153" i="24040"/>
  <c r="T166" i="23917"/>
  <c r="W153" i="24040"/>
  <c r="W166" i="23917"/>
  <c r="Z153" i="24040"/>
  <c r="Z166" i="23917"/>
  <c r="AB153" i="24040"/>
  <c r="AB166" i="23917"/>
  <c r="AE153" i="24040"/>
  <c r="AE166" i="23917"/>
  <c r="AH153" i="24040"/>
  <c r="AH166" i="23917"/>
  <c r="AJ153" i="24040"/>
  <c r="AJ166" i="23917"/>
  <c r="AM153" i="24040"/>
  <c r="AM166" i="23917"/>
  <c r="AP153" i="24040"/>
  <c r="AP166" i="23917"/>
  <c r="AR153" i="24040"/>
  <c r="AR166" i="23917"/>
  <c r="AU153" i="24040"/>
  <c r="AU166" i="23917"/>
  <c r="AX153" i="24040"/>
  <c r="AX166" i="23917"/>
  <c r="AZ153" i="24040"/>
  <c r="AZ166" i="23917"/>
  <c r="BC153" i="24040"/>
  <c r="BC166" i="23917"/>
  <c r="BF153" i="24040"/>
  <c r="BF166" i="23917"/>
  <c r="BH153" i="24040"/>
  <c r="BH166" i="23917"/>
  <c r="BK153" i="24040"/>
  <c r="BK166" i="23917"/>
  <c r="BN153" i="24040"/>
  <c r="BN166" i="23917"/>
  <c r="BP153" i="24040"/>
  <c r="BP166" i="23917"/>
  <c r="CA153" i="24040"/>
  <c r="CA166" i="23917"/>
  <c r="CF153" i="24040"/>
  <c r="CF166" i="23917"/>
  <c r="CN153" i="24040"/>
  <c r="CN166" i="23917"/>
  <c r="CY153" i="24040"/>
  <c r="CY166" i="23917"/>
  <c r="DD153" i="24040"/>
  <c r="DD166" i="23917"/>
  <c r="DJ153" i="24040"/>
  <c r="DJ166" i="23917"/>
  <c r="DL153" i="24040"/>
  <c r="DL166" i="23917"/>
  <c r="I114" i="24040"/>
  <c r="I126" i="23917"/>
  <c r="U114" i="24040"/>
  <c r="U126" i="23917"/>
  <c r="AG114" i="24040"/>
  <c r="AG126" i="23917"/>
  <c r="AS114" i="24040"/>
  <c r="AS126" i="23917"/>
  <c r="BE114" i="24040"/>
  <c r="BE126" i="23917"/>
  <c r="EU114" i="24040"/>
  <c r="EU126" i="23917"/>
  <c r="GG157" i="24040"/>
  <c r="GG170" i="23917"/>
  <c r="D157" i="24040"/>
  <c r="D170" i="23917"/>
  <c r="F157" i="24040"/>
  <c r="F170" i="23917"/>
  <c r="U157" i="24040"/>
  <c r="U170" i="23917"/>
  <c r="AA157" i="24040"/>
  <c r="AA170" i="23917"/>
  <c r="AE157" i="24040"/>
  <c r="AE170" i="23917"/>
  <c r="AK157" i="24040"/>
  <c r="AK170" i="23917"/>
  <c r="AQ157" i="24040"/>
  <c r="AQ170" i="23917"/>
  <c r="AW157" i="24040"/>
  <c r="AW170" i="23917"/>
  <c r="BA157" i="24040"/>
  <c r="BA170" i="23917"/>
  <c r="EI170" i="23917"/>
  <c r="EI157" i="24040"/>
  <c r="BM114" i="24040"/>
  <c r="BM126" i="23917"/>
  <c r="BS157" i="24040"/>
  <c r="BS170" i="23917"/>
  <c r="CA157" i="24040"/>
  <c r="CA170" i="23917"/>
  <c r="CG157" i="24040"/>
  <c r="CG170" i="23917"/>
  <c r="CM157" i="24040"/>
  <c r="CM170" i="23917"/>
  <c r="CS157" i="24040"/>
  <c r="CS170" i="23917"/>
  <c r="CY157" i="24040"/>
  <c r="CY170" i="23917"/>
  <c r="DE157" i="24040"/>
  <c r="DE170" i="23917"/>
  <c r="DK157" i="24040"/>
  <c r="DK170" i="23917"/>
  <c r="BJ157" i="24040"/>
  <c r="BJ170" i="23917"/>
  <c r="BV157" i="24040"/>
  <c r="BV170" i="23917"/>
  <c r="CH157" i="24040"/>
  <c r="CH170" i="23917"/>
  <c r="CX157" i="24040"/>
  <c r="CX170" i="23917"/>
  <c r="E89" i="24040"/>
  <c r="E100" i="23917"/>
  <c r="ED89" i="24040"/>
  <c r="ED100" i="23917"/>
  <c r="EF90" i="24040"/>
  <c r="EF101" i="23917"/>
  <c r="EW89" i="24040"/>
  <c r="EW100" i="23917"/>
  <c r="FA89" i="24040"/>
  <c r="FA100" i="23917"/>
  <c r="FG89" i="24040"/>
  <c r="FG100" i="23917"/>
  <c r="FM89" i="24040"/>
  <c r="FM100" i="23917"/>
  <c r="FS89" i="24040"/>
  <c r="FS100" i="23917"/>
  <c r="FW89" i="24040"/>
  <c r="FW100" i="23917"/>
  <c r="EW90" i="24040"/>
  <c r="EW101" i="23917"/>
  <c r="FE90" i="24040"/>
  <c r="FE101" i="23917"/>
  <c r="FQ90" i="24040"/>
  <c r="FQ101" i="23917"/>
  <c r="I90" i="24040"/>
  <c r="I101" i="23917"/>
  <c r="O90" i="24040"/>
  <c r="O101" i="23917"/>
  <c r="W89" i="24040"/>
  <c r="W100" i="23917"/>
  <c r="AC89" i="24040"/>
  <c r="AC100" i="23917"/>
  <c r="AI89" i="24040"/>
  <c r="AI100" i="23917"/>
  <c r="AO89" i="24040"/>
  <c r="AO100" i="23917"/>
  <c r="AU89" i="24040"/>
  <c r="AU100" i="23917"/>
  <c r="BA89" i="24040"/>
  <c r="BA100" i="23917"/>
  <c r="BE89" i="24040"/>
  <c r="BE100" i="23917"/>
  <c r="BK89" i="24040"/>
  <c r="BK100" i="23917"/>
  <c r="BQ89" i="24040"/>
  <c r="BQ100" i="23917"/>
  <c r="BW89" i="24040"/>
  <c r="BW100" i="23917"/>
  <c r="CC89" i="24040"/>
  <c r="CC100" i="23917"/>
  <c r="CI89" i="24040"/>
  <c r="CI100" i="23917"/>
  <c r="CO89" i="24040"/>
  <c r="CO100" i="23917"/>
  <c r="CU89" i="24040"/>
  <c r="CU100" i="23917"/>
  <c r="CY89" i="24040"/>
  <c r="CY100" i="23917"/>
  <c r="DE89" i="24040"/>
  <c r="DE100" i="23917"/>
  <c r="DK89" i="24040"/>
  <c r="DK100" i="23917"/>
  <c r="DQ89" i="24040"/>
  <c r="DQ100" i="23917"/>
  <c r="DU89" i="24040"/>
  <c r="DU100" i="23917"/>
  <c r="EA89" i="24040"/>
  <c r="EA100" i="23917"/>
  <c r="FA171" i="24040"/>
  <c r="FA185" i="23917"/>
  <c r="FM171" i="24040"/>
  <c r="FM185" i="23917"/>
  <c r="FU171" i="24040"/>
  <c r="FU185" i="23917"/>
  <c r="EQ173" i="24040"/>
  <c r="EQ187" i="23917"/>
  <c r="EY173" i="24040"/>
  <c r="EY187" i="23917"/>
  <c r="FK173" i="24040"/>
  <c r="FK187" i="23917"/>
  <c r="FS173" i="24040"/>
  <c r="FS187" i="23917"/>
  <c r="R188" i="24040"/>
  <c r="R202" i="23917"/>
  <c r="AD188" i="24040"/>
  <c r="AD202" i="23917"/>
  <c r="AP188" i="24040"/>
  <c r="AP202" i="23917"/>
  <c r="BB188" i="24040"/>
  <c r="BB202" i="23917"/>
  <c r="BN188" i="24040"/>
  <c r="BN202" i="23917"/>
  <c r="BV188" i="24040"/>
  <c r="BV202" i="23917"/>
  <c r="CD188" i="24040"/>
  <c r="CD202" i="23917"/>
  <c r="CP188" i="24040"/>
  <c r="CP202" i="23917"/>
  <c r="CX188" i="24040"/>
  <c r="CX202" i="23917"/>
  <c r="DJ188" i="24040"/>
  <c r="DJ202" i="23917"/>
  <c r="E171" i="24040"/>
  <c r="E185" i="23917"/>
  <c r="K171" i="24040"/>
  <c r="K185" i="23917"/>
  <c r="Q171" i="24040"/>
  <c r="Q185" i="23917"/>
  <c r="U173" i="24040"/>
  <c r="U187" i="23917"/>
  <c r="AA171" i="24040"/>
  <c r="AA185" i="23917"/>
  <c r="AE173" i="24040"/>
  <c r="AE187" i="23917"/>
  <c r="AI171" i="24040"/>
  <c r="AI185" i="23917"/>
  <c r="AM173" i="24040"/>
  <c r="AM187" i="23917"/>
  <c r="AQ171" i="24040"/>
  <c r="AQ185" i="23917"/>
  <c r="AU173" i="24040"/>
  <c r="AU187" i="23917"/>
  <c r="BA171" i="24040"/>
  <c r="BA185" i="23917"/>
  <c r="BC173" i="24040"/>
  <c r="BC187" i="23917"/>
  <c r="BI171" i="24040"/>
  <c r="BI185" i="23917"/>
  <c r="BK173" i="24040"/>
  <c r="BK187" i="23917"/>
  <c r="BO171" i="24040"/>
  <c r="BO185" i="23917"/>
  <c r="BS173" i="24040"/>
  <c r="BS187" i="23917"/>
  <c r="BY171" i="24040"/>
  <c r="BY185" i="23917"/>
  <c r="CA173" i="24040"/>
  <c r="CA187" i="23917"/>
  <c r="CG171" i="24040"/>
  <c r="CG185" i="23917"/>
  <c r="CK188" i="24040"/>
  <c r="CK202" i="23917"/>
  <c r="CQ173" i="24040"/>
  <c r="CQ187" i="23917"/>
  <c r="CY173" i="24040"/>
  <c r="CY187" i="23917"/>
  <c r="DC171" i="24040"/>
  <c r="DC185" i="23917"/>
  <c r="DI188" i="24040"/>
  <c r="DI202" i="23917"/>
  <c r="DM171" i="24040"/>
  <c r="DM185" i="23917"/>
  <c r="DQ173" i="24040"/>
  <c r="DQ187" i="23917"/>
  <c r="DW173" i="24040"/>
  <c r="DW187" i="23917"/>
  <c r="E172" i="24040"/>
  <c r="E186" i="23917"/>
  <c r="Q172" i="24040"/>
  <c r="Q186" i="23917"/>
  <c r="AC172" i="24040"/>
  <c r="AC186" i="23917"/>
  <c r="AK172" i="24040"/>
  <c r="AK186" i="23917"/>
  <c r="AW172" i="24040"/>
  <c r="AW186" i="23917"/>
  <c r="BI172" i="24040"/>
  <c r="BI186" i="23917"/>
  <c r="BQ172" i="24040"/>
  <c r="BQ186" i="23917"/>
  <c r="CE172" i="24040"/>
  <c r="CE186" i="23917"/>
  <c r="CM172" i="24040"/>
  <c r="CM186" i="23917"/>
  <c r="CY172" i="24040"/>
  <c r="CY186" i="23917"/>
  <c r="DK172" i="24040"/>
  <c r="DK186" i="23917"/>
  <c r="DS172" i="24040"/>
  <c r="DS186" i="23917"/>
  <c r="EA172" i="24040"/>
  <c r="EA186" i="23917"/>
  <c r="EQ172" i="24040"/>
  <c r="EQ186" i="23917"/>
  <c r="EW172" i="24040"/>
  <c r="EW186" i="23917"/>
  <c r="FC172" i="24040"/>
  <c r="FC186" i="23917"/>
  <c r="FG172" i="24040"/>
  <c r="FG186" i="23917"/>
  <c r="FT172" i="24040"/>
  <c r="FT186" i="23917"/>
  <c r="C174" i="24040"/>
  <c r="C188" i="23917"/>
  <c r="M174" i="24040"/>
  <c r="M188" i="23917"/>
  <c r="W174" i="24040"/>
  <c r="W188" i="23917"/>
  <c r="AC174" i="24040"/>
  <c r="AC188" i="23917"/>
  <c r="AI174" i="24040"/>
  <c r="AI188" i="23917"/>
  <c r="AM174" i="24040"/>
  <c r="AM188" i="23917"/>
  <c r="AS174" i="24040"/>
  <c r="AS188" i="23917"/>
  <c r="AY174" i="24040"/>
  <c r="AY188" i="23917"/>
  <c r="BE174" i="24040"/>
  <c r="BE188" i="23917"/>
  <c r="BI174" i="24040"/>
  <c r="BI188" i="23917"/>
  <c r="BO174" i="24040"/>
  <c r="BO188" i="23917"/>
  <c r="BU174" i="24040"/>
  <c r="BU188" i="23917"/>
  <c r="CC174" i="24040"/>
  <c r="CC188" i="23917"/>
  <c r="CH174" i="24040"/>
  <c r="CH188" i="23917"/>
  <c r="CN174" i="24040"/>
  <c r="CN188" i="23917"/>
  <c r="CT174" i="24040"/>
  <c r="CT188" i="23917"/>
  <c r="CX174" i="24040"/>
  <c r="CX188" i="23917"/>
  <c r="CZ174" i="24040"/>
  <c r="CZ188" i="23917"/>
  <c r="DF174" i="24040"/>
  <c r="DF188" i="23917"/>
  <c r="DJ174" i="24040"/>
  <c r="DJ188" i="23917"/>
  <c r="DL174" i="24040"/>
  <c r="DL188" i="23917"/>
  <c r="DN174" i="24040"/>
  <c r="DN188" i="23917"/>
  <c r="DX174" i="24040"/>
  <c r="DX188" i="23917"/>
  <c r="DK178" i="24040"/>
  <c r="DK192" i="23917"/>
  <c r="DO178" i="24040"/>
  <c r="DO192" i="23917"/>
  <c r="DU178" i="24040"/>
  <c r="DU192" i="23917"/>
  <c r="EA178" i="24040"/>
  <c r="EA192" i="23917"/>
  <c r="EQ177" i="24040"/>
  <c r="EQ191" i="23917"/>
  <c r="EU177" i="24040"/>
  <c r="EU191" i="23917"/>
  <c r="EY177" i="24040"/>
  <c r="EY191" i="23917"/>
  <c r="FE177" i="24040"/>
  <c r="FE191" i="23917"/>
  <c r="FK177" i="24040"/>
  <c r="FK191" i="23917"/>
  <c r="FQ177" i="24040"/>
  <c r="FQ191" i="23917"/>
  <c r="EQ178" i="24040"/>
  <c r="EQ192" i="23917"/>
  <c r="FC178" i="24040"/>
  <c r="FC192" i="23917"/>
  <c r="FO178" i="24040"/>
  <c r="FO192" i="23917"/>
  <c r="FW178" i="24040"/>
  <c r="FW192" i="23917"/>
  <c r="G178" i="24040"/>
  <c r="G192" i="23917"/>
  <c r="M178" i="24040"/>
  <c r="M192" i="23917"/>
  <c r="S178" i="24040"/>
  <c r="S192" i="23917"/>
  <c r="Y178" i="24040"/>
  <c r="Y192" i="23917"/>
  <c r="AE178" i="24040"/>
  <c r="AE192" i="23917"/>
  <c r="AK178" i="24040"/>
  <c r="AK192" i="23917"/>
  <c r="AQ178" i="24040"/>
  <c r="AQ192" i="23917"/>
  <c r="AW178" i="24040"/>
  <c r="AW192" i="23917"/>
  <c r="BC178" i="24040"/>
  <c r="BC192" i="23917"/>
  <c r="BI178" i="24040"/>
  <c r="BI192" i="23917"/>
  <c r="BO178" i="24040"/>
  <c r="BO192" i="23917"/>
  <c r="BU178" i="24040"/>
  <c r="BU192" i="23917"/>
  <c r="BY178" i="24040"/>
  <c r="BY192" i="23917"/>
  <c r="CE178" i="24040"/>
  <c r="CE192" i="23917"/>
  <c r="CK178" i="24040"/>
  <c r="CK192" i="23917"/>
  <c r="CQ178" i="24040"/>
  <c r="CQ192" i="23917"/>
  <c r="CW178" i="24040"/>
  <c r="CW192" i="23917"/>
  <c r="DE178" i="24040"/>
  <c r="DE192" i="23917"/>
  <c r="D179" i="24040"/>
  <c r="D193" i="23917"/>
  <c r="P179" i="24040"/>
  <c r="P193" i="23917"/>
  <c r="AB179" i="24040"/>
  <c r="AB193" i="23917"/>
  <c r="AJ179" i="24040"/>
  <c r="AJ193" i="23917"/>
  <c r="AV179" i="24040"/>
  <c r="AV193" i="23917"/>
  <c r="BH179" i="24040"/>
  <c r="BH193" i="23917"/>
  <c r="BT179" i="24040"/>
  <c r="BT193" i="23917"/>
  <c r="CB179" i="24040"/>
  <c r="CB193" i="23917"/>
  <c r="CN179" i="24040"/>
  <c r="CN193" i="23917"/>
  <c r="CV179" i="24040"/>
  <c r="CV193" i="23917"/>
  <c r="DH179" i="24040"/>
  <c r="DH193" i="23917"/>
  <c r="J205" i="24040"/>
  <c r="J220" i="23917"/>
  <c r="Z205" i="24040"/>
  <c r="Z220" i="23917"/>
  <c r="AX205" i="24040"/>
  <c r="AX220" i="23917"/>
  <c r="BN205" i="24040"/>
  <c r="BN220" i="23917"/>
  <c r="BU180" i="24040"/>
  <c r="BU194" i="23917"/>
  <c r="CA180" i="24040"/>
  <c r="CA194" i="23917"/>
  <c r="EC210" i="24040"/>
  <c r="EC225" i="23917"/>
  <c r="EW180" i="24040"/>
  <c r="EW194" i="23917"/>
  <c r="FE180" i="24040"/>
  <c r="FE194" i="23917"/>
  <c r="FT180" i="24040"/>
  <c r="FT194" i="23917"/>
  <c r="C210" i="24040"/>
  <c r="C225" i="23917"/>
  <c r="G210" i="24040"/>
  <c r="G225" i="23917"/>
  <c r="M210" i="24040"/>
  <c r="M225" i="23917"/>
  <c r="Q210" i="24040"/>
  <c r="Q225" i="23917"/>
  <c r="W210" i="24040"/>
  <c r="W225" i="23917"/>
  <c r="AC210" i="24040"/>
  <c r="AC225" i="23917"/>
  <c r="AI210" i="24040"/>
  <c r="AI225" i="23917"/>
  <c r="AO210" i="24040"/>
  <c r="AO225" i="23917"/>
  <c r="AU210" i="24040"/>
  <c r="AU225" i="23917"/>
  <c r="BA210" i="24040"/>
  <c r="BA225" i="23917"/>
  <c r="BE210" i="24040"/>
  <c r="BE225" i="23917"/>
  <c r="BK210" i="24040"/>
  <c r="BK225" i="23917"/>
  <c r="BQ210" i="24040"/>
  <c r="BQ225" i="23917"/>
  <c r="BZ210" i="24040"/>
  <c r="BZ225" i="23917"/>
  <c r="CH210" i="24040"/>
  <c r="CH225" i="23917"/>
  <c r="CU210" i="24040"/>
  <c r="CU225" i="23917"/>
  <c r="DA210" i="24040"/>
  <c r="DA225" i="23917"/>
  <c r="DG210" i="24040"/>
  <c r="DG225" i="23917"/>
  <c r="DK210" i="24040"/>
  <c r="DK225" i="23917"/>
  <c r="DQ210" i="24040"/>
  <c r="DQ225" i="23917"/>
  <c r="DW210" i="24040"/>
  <c r="DW225" i="23917"/>
  <c r="EA210" i="24040"/>
  <c r="EA225" i="23917"/>
  <c r="EQ210" i="24040"/>
  <c r="EQ225" i="23917"/>
  <c r="B211" i="24040"/>
  <c r="B226" i="23917"/>
  <c r="I211" i="24040"/>
  <c r="I226" i="23917"/>
  <c r="Q211" i="24040"/>
  <c r="Q226" i="23917"/>
  <c r="W211" i="24040"/>
  <c r="W226" i="23917"/>
  <c r="AA211" i="24040"/>
  <c r="AA226" i="23917"/>
  <c r="AG211" i="24040"/>
  <c r="AG226" i="23917"/>
  <c r="AM211" i="24040"/>
  <c r="AM226" i="23917"/>
  <c r="AQ211" i="24040"/>
  <c r="AQ226" i="23917"/>
  <c r="AW211" i="24040"/>
  <c r="AW226" i="23917"/>
  <c r="BC211" i="24040"/>
  <c r="BC226" i="23917"/>
  <c r="BI211" i="24040"/>
  <c r="BI226" i="23917"/>
  <c r="BM211" i="24040"/>
  <c r="BM226" i="23917"/>
  <c r="BS211" i="24040"/>
  <c r="BS226" i="23917"/>
  <c r="CN211" i="24040"/>
  <c r="CN226" i="23917"/>
  <c r="CY211" i="24040"/>
  <c r="CY226" i="23917"/>
  <c r="DG211" i="24040"/>
  <c r="DG226" i="23917"/>
  <c r="DM211" i="24040"/>
  <c r="DM226" i="23917"/>
  <c r="H212" i="24040"/>
  <c r="H227" i="23917"/>
  <c r="T212" i="24040"/>
  <c r="T227" i="23917"/>
  <c r="AB212" i="24040"/>
  <c r="AB227" i="23917"/>
  <c r="AN212" i="24040"/>
  <c r="AN227" i="23917"/>
  <c r="AV212" i="24040"/>
  <c r="AV227" i="23917"/>
  <c r="BH212" i="24040"/>
  <c r="BH227" i="23917"/>
  <c r="BT212" i="24040"/>
  <c r="BT227" i="23917"/>
  <c r="DH212" i="24040"/>
  <c r="DH227" i="23917"/>
  <c r="C213" i="24040"/>
  <c r="C228" i="23917"/>
  <c r="G213" i="24040"/>
  <c r="G228" i="23917"/>
  <c r="M213" i="24040"/>
  <c r="M228" i="23917"/>
  <c r="S213" i="24040"/>
  <c r="S228" i="23917"/>
  <c r="Y213" i="24040"/>
  <c r="Y228" i="23917"/>
  <c r="AE213" i="24040"/>
  <c r="AE228" i="23917"/>
  <c r="AI213" i="24040"/>
  <c r="AI228" i="23917"/>
  <c r="AQ213" i="24040"/>
  <c r="AQ228" i="23917"/>
  <c r="AU213" i="24040"/>
  <c r="AU228" i="23917"/>
  <c r="BA213" i="24040"/>
  <c r="BA228" i="23917"/>
  <c r="BG213" i="24040"/>
  <c r="BG228" i="23917"/>
  <c r="BK213" i="24040"/>
  <c r="BK228" i="23917"/>
  <c r="BQ213" i="24040"/>
  <c r="BQ228" i="23917"/>
  <c r="CM213" i="24040"/>
  <c r="CM228" i="23917"/>
  <c r="CW213" i="24040"/>
  <c r="CW228" i="23917"/>
  <c r="DC213" i="24040"/>
  <c r="DC228" i="23917"/>
  <c r="DE213" i="24040"/>
  <c r="DE228" i="23917"/>
  <c r="DK213" i="24040"/>
  <c r="DK228" i="23917"/>
  <c r="M181" i="24040"/>
  <c r="M195" i="23917"/>
  <c r="BW181" i="24040"/>
  <c r="BW195" i="23917"/>
  <c r="BY181" i="24040"/>
  <c r="BY195" i="23917"/>
  <c r="CA181" i="24040"/>
  <c r="CA195" i="23917"/>
  <c r="CC181" i="24040"/>
  <c r="CC195" i="23917"/>
  <c r="CW181" i="24040"/>
  <c r="CW195" i="23917"/>
  <c r="DE181" i="24040"/>
  <c r="DE195" i="23917"/>
  <c r="DQ181" i="24040"/>
  <c r="DQ195" i="23917"/>
  <c r="EC181" i="24040"/>
  <c r="EC195" i="23917"/>
  <c r="EY181" i="24040"/>
  <c r="EY195" i="23917"/>
  <c r="FG181" i="24040"/>
  <c r="FG195" i="23917"/>
  <c r="FS181" i="24040"/>
  <c r="FS195" i="23917"/>
  <c r="H217" i="24040"/>
  <c r="H232" i="23917"/>
  <c r="T217" i="24040"/>
  <c r="T232" i="23917"/>
  <c r="AF217" i="24040"/>
  <c r="AF232" i="23917"/>
  <c r="AR217" i="24040"/>
  <c r="AR232" i="23917"/>
  <c r="BD217" i="24040"/>
  <c r="BD232" i="23917"/>
  <c r="BP217" i="24040"/>
  <c r="BP232" i="23917"/>
  <c r="CB217" i="24040"/>
  <c r="CB232" i="23917"/>
  <c r="CT217" i="24040"/>
  <c r="CT232" i="23917"/>
  <c r="BE28" i="23917"/>
  <c r="BD28" i="23917"/>
  <c r="FV28" i="23917"/>
  <c r="FU28" i="23917"/>
  <c r="CE28" i="23917"/>
  <c r="CD28" i="23917"/>
  <c r="FR28" i="23917"/>
  <c r="FQ28" i="23917"/>
  <c r="EW252" i="24040"/>
  <c r="EW268" i="23917"/>
  <c r="FE252" i="24040"/>
  <c r="FE268" i="23917"/>
  <c r="FQ252" i="24040"/>
  <c r="FQ268" i="23917"/>
  <c r="E252" i="24040"/>
  <c r="E268" i="23917"/>
  <c r="K252" i="24040"/>
  <c r="K268" i="23917"/>
  <c r="S252" i="24040"/>
  <c r="S268" i="23917"/>
  <c r="W252" i="24040"/>
  <c r="W268" i="23917"/>
  <c r="AC252" i="24040"/>
  <c r="AC268" i="23917"/>
  <c r="AI252" i="24040"/>
  <c r="AI268" i="23917"/>
  <c r="AO252" i="24040"/>
  <c r="AO268" i="23917"/>
  <c r="AS252" i="24040"/>
  <c r="AS268" i="23917"/>
  <c r="AY252" i="24040"/>
  <c r="AY268" i="23917"/>
  <c r="BE252" i="24040"/>
  <c r="BE268" i="23917"/>
  <c r="BK252" i="24040"/>
  <c r="BK268" i="23917"/>
  <c r="BQ252" i="24040"/>
  <c r="BQ268" i="23917"/>
  <c r="BU252" i="24040"/>
  <c r="BU268" i="23917"/>
  <c r="CA252" i="24040"/>
  <c r="CA268" i="23917"/>
  <c r="CI252" i="24040"/>
  <c r="CI268" i="23917"/>
  <c r="CM252" i="24040"/>
  <c r="CM268" i="23917"/>
  <c r="CS252" i="24040"/>
  <c r="CS268" i="23917"/>
  <c r="CY252" i="24040"/>
  <c r="CY268" i="23917"/>
  <c r="DE252" i="24040"/>
  <c r="DE268" i="23917"/>
  <c r="DK252" i="24040"/>
  <c r="DK268" i="23917"/>
  <c r="DQ252" i="24040"/>
  <c r="DQ268" i="23917"/>
  <c r="DU252" i="24040"/>
  <c r="DU268" i="23917"/>
  <c r="EA252" i="24040"/>
  <c r="EA268" i="23917"/>
  <c r="FA253" i="24040"/>
  <c r="FA269" i="23917"/>
  <c r="D254" i="24040"/>
  <c r="D270" i="23917"/>
  <c r="P254" i="24040"/>
  <c r="P270" i="23917"/>
  <c r="AA254" i="24040"/>
  <c r="AA270" i="23917"/>
  <c r="AD254" i="24040"/>
  <c r="AD270" i="23917"/>
  <c r="AF254" i="24040"/>
  <c r="AF270" i="23917"/>
  <c r="AL254" i="24040"/>
  <c r="AL270" i="23917"/>
  <c r="AN254" i="24040"/>
  <c r="AN270" i="23917"/>
  <c r="AV254" i="24040"/>
  <c r="AV270" i="23917"/>
  <c r="BG254" i="24040"/>
  <c r="BG270" i="23917"/>
  <c r="BL254" i="24040"/>
  <c r="BL270" i="23917"/>
  <c r="BW254" i="24040"/>
  <c r="BW270" i="23917"/>
  <c r="CB254" i="24040"/>
  <c r="CB270" i="23917"/>
  <c r="D17" i="24066"/>
  <c r="CH254" i="24040"/>
  <c r="CH270" i="23917"/>
  <c r="CU254" i="24040"/>
  <c r="CU270" i="23917"/>
  <c r="M17" i="24066"/>
  <c r="CZ254" i="24040"/>
  <c r="CZ270" i="23917"/>
  <c r="DK254" i="24040"/>
  <c r="DK270" i="23917"/>
  <c r="DX254" i="24040"/>
  <c r="DX270" i="23917"/>
  <c r="ED253" i="24040"/>
  <c r="ED269" i="23917"/>
  <c r="EJ253" i="24040"/>
  <c r="EJ269" i="23917"/>
  <c r="EC248" i="24040"/>
  <c r="EC264" i="23917"/>
  <c r="EW248" i="24040"/>
  <c r="EW264" i="23917"/>
  <c r="FX248" i="24040"/>
  <c r="FX264" i="23917"/>
  <c r="D249" i="24040"/>
  <c r="D265" i="23917"/>
  <c r="AD249" i="24040"/>
  <c r="AD265" i="23917"/>
  <c r="AJ249" i="24040"/>
  <c r="AJ265" i="23917"/>
  <c r="AZ249" i="24040"/>
  <c r="AZ265" i="23917"/>
  <c r="CV249" i="24040"/>
  <c r="CV265" i="23917"/>
  <c r="O248" i="24040"/>
  <c r="O264" i="23917"/>
  <c r="AG248" i="24040"/>
  <c r="AG264" i="23917"/>
  <c r="AU248" i="24040"/>
  <c r="AU264" i="23917"/>
  <c r="BK248" i="24040"/>
  <c r="BK264" i="23917"/>
  <c r="DC248" i="24040"/>
  <c r="DC264" i="23917"/>
  <c r="EA248" i="24040"/>
  <c r="EA264" i="23917"/>
  <c r="GF255" i="24040"/>
  <c r="GF271" i="23917"/>
  <c r="GC256" i="24040"/>
  <c r="GC272" i="23917"/>
  <c r="ER231" i="24040"/>
  <c r="ER247" i="23917"/>
  <c r="FP231" i="24040"/>
  <c r="FP247" i="23917"/>
  <c r="FV233" i="24040"/>
  <c r="FV249" i="23917"/>
  <c r="EW232" i="24040"/>
  <c r="EW248" i="23917"/>
  <c r="FW232" i="24040"/>
  <c r="FW248" i="23917"/>
  <c r="EY259" i="24040"/>
  <c r="EY275" i="23917"/>
  <c r="FK259" i="24040"/>
  <c r="FK275" i="23917"/>
  <c r="D259" i="24040"/>
  <c r="D275" i="23917"/>
  <c r="P259" i="24040"/>
  <c r="P275" i="23917"/>
  <c r="X259" i="24040"/>
  <c r="X275" i="23917"/>
  <c r="AF259" i="24040"/>
  <c r="AF275" i="23917"/>
  <c r="AR259" i="24040"/>
  <c r="AR275" i="23917"/>
  <c r="BD259" i="24040"/>
  <c r="BD275" i="23917"/>
  <c r="BL259" i="24040"/>
  <c r="BL275" i="23917"/>
  <c r="BX259" i="24040"/>
  <c r="BX275" i="23917"/>
  <c r="CJ259" i="24040"/>
  <c r="CJ275" i="23917"/>
  <c r="CR259" i="24040"/>
  <c r="CR275" i="23917"/>
  <c r="DD259" i="24040"/>
  <c r="DD275" i="23917"/>
  <c r="C261" i="24040"/>
  <c r="C277" i="23917"/>
  <c r="E261" i="24040"/>
  <c r="E277" i="23917"/>
  <c r="FE233" i="24040"/>
  <c r="FE249" i="23917"/>
  <c r="FG233" i="24040"/>
  <c r="FG249" i="23917"/>
  <c r="FM233" i="24040"/>
  <c r="FM249" i="23917"/>
  <c r="FO233" i="24040"/>
  <c r="FO249" i="23917"/>
  <c r="FU233" i="24040"/>
  <c r="FU249" i="23917"/>
  <c r="FW233" i="24040"/>
  <c r="FW249" i="23917"/>
  <c r="C233" i="24040"/>
  <c r="C249" i="23917"/>
  <c r="E233" i="24040"/>
  <c r="E249" i="23917"/>
  <c r="G233" i="24040"/>
  <c r="G249" i="23917"/>
  <c r="I233" i="24040"/>
  <c r="I249" i="23917"/>
  <c r="K233" i="24040"/>
  <c r="K249" i="23917"/>
  <c r="M233" i="24040"/>
  <c r="M249" i="23917"/>
  <c r="O233" i="24040"/>
  <c r="O249" i="23917"/>
  <c r="Q233" i="24040"/>
  <c r="Q249" i="23917"/>
  <c r="S233" i="24040"/>
  <c r="S249" i="23917"/>
  <c r="U233" i="24040"/>
  <c r="U249" i="23917"/>
  <c r="W233" i="24040"/>
  <c r="W249" i="23917"/>
  <c r="Y233" i="24040"/>
  <c r="Y249" i="23917"/>
  <c r="AA233" i="24040"/>
  <c r="AA249" i="23917"/>
  <c r="AC233" i="24040"/>
  <c r="AC249" i="23917"/>
  <c r="AE233" i="24040"/>
  <c r="AE249" i="23917"/>
  <c r="AG233" i="24040"/>
  <c r="AG249" i="23917"/>
  <c r="AI233" i="24040"/>
  <c r="AI249" i="23917"/>
  <c r="AK233" i="24040"/>
  <c r="AK249" i="23917"/>
  <c r="AM233" i="24040"/>
  <c r="AM249" i="23917"/>
  <c r="AO233" i="24040"/>
  <c r="AO249" i="23917"/>
  <c r="AQ233" i="24040"/>
  <c r="AQ249" i="23917"/>
  <c r="AS233" i="24040"/>
  <c r="AS249" i="23917"/>
  <c r="AU233" i="24040"/>
  <c r="AU249" i="23917"/>
  <c r="AW233" i="24040"/>
  <c r="AW249" i="23917"/>
  <c r="AY233" i="24040"/>
  <c r="AY249" i="23917"/>
  <c r="BA233" i="24040"/>
  <c r="BA249" i="23917"/>
  <c r="BC233" i="24040"/>
  <c r="BC249" i="23917"/>
  <c r="BE233" i="24040"/>
  <c r="BE249" i="23917"/>
  <c r="BG233" i="24040"/>
  <c r="BG249" i="23917"/>
  <c r="BI233" i="24040"/>
  <c r="BI249" i="23917"/>
  <c r="BK233" i="24040"/>
  <c r="BK249" i="23917"/>
  <c r="BM233" i="24040"/>
  <c r="BM249" i="23917"/>
  <c r="BO233" i="24040"/>
  <c r="BO249" i="23917"/>
  <c r="BQ233" i="24040"/>
  <c r="BQ249" i="23917"/>
  <c r="BS233" i="24040"/>
  <c r="BS249" i="23917"/>
  <c r="BU233" i="24040"/>
  <c r="BU249" i="23917"/>
  <c r="BW233" i="24040"/>
  <c r="BW249" i="23917"/>
  <c r="BY233" i="24040"/>
  <c r="BY249" i="23917"/>
  <c r="CA233" i="24040"/>
  <c r="CA249" i="23917"/>
  <c r="CC233" i="24040"/>
  <c r="CC249" i="23917"/>
  <c r="CE233" i="24040"/>
  <c r="CE249" i="23917"/>
  <c r="CG233" i="24040"/>
  <c r="CG249" i="23917"/>
  <c r="CI233" i="24040"/>
  <c r="CI249" i="23917"/>
  <c r="CK233" i="24040"/>
  <c r="CK249" i="23917"/>
  <c r="CM233" i="24040"/>
  <c r="CM249" i="23917"/>
  <c r="CO233" i="24040"/>
  <c r="CO249" i="23917"/>
  <c r="CQ233" i="24040"/>
  <c r="CQ249" i="23917"/>
  <c r="CS233" i="24040"/>
  <c r="CS249" i="23917"/>
  <c r="CU233" i="24040"/>
  <c r="CU249" i="23917"/>
  <c r="CW233" i="24040"/>
  <c r="CW249" i="23917"/>
  <c r="CY233" i="24040"/>
  <c r="CY249" i="23917"/>
  <c r="DA233" i="24040"/>
  <c r="DA249" i="23917"/>
  <c r="DC233" i="24040"/>
  <c r="DC249" i="23917"/>
  <c r="DE233" i="24040"/>
  <c r="DE249" i="23917"/>
  <c r="DG233" i="24040"/>
  <c r="DG249" i="23917"/>
  <c r="DI233" i="24040"/>
  <c r="DI249" i="23917"/>
  <c r="DK233" i="24040"/>
  <c r="DK249" i="23917"/>
  <c r="DM233" i="24040"/>
  <c r="DM249" i="23917"/>
  <c r="DO233" i="24040"/>
  <c r="DO249" i="23917"/>
  <c r="DQ233" i="24040"/>
  <c r="DQ249" i="23917"/>
  <c r="DS233" i="24040"/>
  <c r="DS249" i="23917"/>
  <c r="DU233" i="24040"/>
  <c r="DU249" i="23917"/>
  <c r="DW233" i="24040"/>
  <c r="DW249" i="23917"/>
  <c r="DY233" i="24040"/>
  <c r="DY249" i="23917"/>
  <c r="ED233" i="24040"/>
  <c r="ED249" i="23917"/>
  <c r="EC232" i="24040"/>
  <c r="EC248" i="23917"/>
  <c r="ES232" i="24040"/>
  <c r="ES248" i="23917"/>
  <c r="EU232" i="24040"/>
  <c r="EU248" i="23917"/>
  <c r="FA232" i="24040"/>
  <c r="FA248" i="23917"/>
  <c r="FC232" i="24040"/>
  <c r="FC248" i="23917"/>
  <c r="FI232" i="24040"/>
  <c r="FI248" i="23917"/>
  <c r="FK232" i="24040"/>
  <c r="FK248" i="23917"/>
  <c r="FQ232" i="24040"/>
  <c r="FQ248" i="23917"/>
  <c r="FS232" i="24040"/>
  <c r="FS248" i="23917"/>
  <c r="C232" i="24040"/>
  <c r="C248" i="23917"/>
  <c r="E232" i="24040"/>
  <c r="E248" i="23917"/>
  <c r="G232" i="24040"/>
  <c r="G248" i="23917"/>
  <c r="I232" i="24040"/>
  <c r="I248" i="23917"/>
  <c r="K232" i="24040"/>
  <c r="K248" i="23917"/>
  <c r="M232" i="24040"/>
  <c r="M248" i="23917"/>
  <c r="O232" i="24040"/>
  <c r="O248" i="23917"/>
  <c r="Q232" i="24040"/>
  <c r="Q248" i="23917"/>
  <c r="S232" i="24040"/>
  <c r="S248" i="23917"/>
  <c r="U232" i="24040"/>
  <c r="U248" i="23917"/>
  <c r="W232" i="24040"/>
  <c r="W248" i="23917"/>
  <c r="Y232" i="24040"/>
  <c r="Y248" i="23917"/>
  <c r="AA232" i="24040"/>
  <c r="AA248" i="23917"/>
  <c r="AC232" i="24040"/>
  <c r="AC248" i="23917"/>
  <c r="AE232" i="24040"/>
  <c r="AE248" i="23917"/>
  <c r="AG232" i="24040"/>
  <c r="AG248" i="23917"/>
  <c r="AI232" i="24040"/>
  <c r="AI248" i="23917"/>
  <c r="AK232" i="24040"/>
  <c r="AK248" i="23917"/>
  <c r="AM232" i="24040"/>
  <c r="AM248" i="23917"/>
  <c r="AO232" i="24040"/>
  <c r="AO248" i="23917"/>
  <c r="AQ232" i="24040"/>
  <c r="AQ248" i="23917"/>
  <c r="AS232" i="24040"/>
  <c r="AS248" i="23917"/>
  <c r="AU232" i="24040"/>
  <c r="AU248" i="23917"/>
  <c r="AW232" i="24040"/>
  <c r="AW248" i="23917"/>
  <c r="AY232" i="24040"/>
  <c r="AY248" i="23917"/>
  <c r="BA232" i="24040"/>
  <c r="BA248" i="23917"/>
  <c r="BC232" i="24040"/>
  <c r="BC248" i="23917"/>
  <c r="BE232" i="24040"/>
  <c r="BE248" i="23917"/>
  <c r="BG232" i="24040"/>
  <c r="BG248" i="23917"/>
  <c r="BI232" i="24040"/>
  <c r="BI248" i="23917"/>
  <c r="BK232" i="24040"/>
  <c r="BK248" i="23917"/>
  <c r="BM232" i="24040"/>
  <c r="BM248" i="23917"/>
  <c r="BO232" i="24040"/>
  <c r="BO248" i="23917"/>
  <c r="BQ232" i="24040"/>
  <c r="BQ248" i="23917"/>
  <c r="BS232" i="24040"/>
  <c r="BS248" i="23917"/>
  <c r="BU232" i="24040"/>
  <c r="BU248" i="23917"/>
  <c r="BW232" i="24040"/>
  <c r="BW248" i="23917"/>
  <c r="BY232" i="24040"/>
  <c r="BY248" i="23917"/>
  <c r="CA232" i="24040"/>
  <c r="CA248" i="23917"/>
  <c r="CC232" i="24040"/>
  <c r="CC248" i="23917"/>
  <c r="CE232" i="24040"/>
  <c r="CE248" i="23917"/>
  <c r="CG232" i="24040"/>
  <c r="CG248" i="23917"/>
  <c r="CI232" i="24040"/>
  <c r="CI248" i="23917"/>
  <c r="CK232" i="24040"/>
  <c r="CK248" i="23917"/>
  <c r="CM232" i="24040"/>
  <c r="CM248" i="23917"/>
  <c r="CO232" i="24040"/>
  <c r="CO248" i="23917"/>
  <c r="CQ232" i="24040"/>
  <c r="CQ248" i="23917"/>
  <c r="CS232" i="24040"/>
  <c r="CS248" i="23917"/>
  <c r="CU232" i="24040"/>
  <c r="CU248" i="23917"/>
  <c r="CW232" i="24040"/>
  <c r="CW248" i="23917"/>
  <c r="CY232" i="24040"/>
  <c r="CY248" i="23917"/>
  <c r="DA232" i="24040"/>
  <c r="DA248" i="23917"/>
  <c r="DC232" i="24040"/>
  <c r="DC248" i="23917"/>
  <c r="DE232" i="24040"/>
  <c r="DE248" i="23917"/>
  <c r="DG232" i="24040"/>
  <c r="DG248" i="23917"/>
  <c r="DI232" i="24040"/>
  <c r="DI248" i="23917"/>
  <c r="DK232" i="24040"/>
  <c r="DK248" i="23917"/>
  <c r="DM232" i="24040"/>
  <c r="DM248" i="23917"/>
  <c r="DO232" i="24040"/>
  <c r="DO248" i="23917"/>
  <c r="DQ232" i="24040"/>
  <c r="DQ248" i="23917"/>
  <c r="DS232" i="24040"/>
  <c r="DS248" i="23917"/>
  <c r="DU232" i="24040"/>
  <c r="DU248" i="23917"/>
  <c r="DW232" i="24040"/>
  <c r="DW248" i="23917"/>
  <c r="DY232" i="24040"/>
  <c r="DY248" i="23917"/>
  <c r="EA232" i="24040"/>
  <c r="EA248" i="23917"/>
  <c r="B259" i="24040"/>
  <c r="B275" i="23917"/>
  <c r="F259" i="24040"/>
  <c r="F275" i="23917"/>
  <c r="J259" i="24040"/>
  <c r="J275" i="23917"/>
  <c r="N259" i="24040"/>
  <c r="N275" i="23917"/>
  <c r="R259" i="24040"/>
  <c r="R275" i="23917"/>
  <c r="V259" i="24040"/>
  <c r="V275" i="23917"/>
  <c r="Z259" i="24040"/>
  <c r="Z275" i="23917"/>
  <c r="AD259" i="24040"/>
  <c r="AD275" i="23917"/>
  <c r="AH259" i="24040"/>
  <c r="AH275" i="23917"/>
  <c r="AL259" i="24040"/>
  <c r="AL275" i="23917"/>
  <c r="AP259" i="24040"/>
  <c r="AP275" i="23917"/>
  <c r="AT259" i="24040"/>
  <c r="AT275" i="23917"/>
  <c r="AX259" i="24040"/>
  <c r="AX275" i="23917"/>
  <c r="BB259" i="24040"/>
  <c r="BB275" i="23917"/>
  <c r="BF259" i="24040"/>
  <c r="BF275" i="23917"/>
  <c r="BJ259" i="24040"/>
  <c r="BJ275" i="23917"/>
  <c r="BN259" i="24040"/>
  <c r="BN275" i="23917"/>
  <c r="BR259" i="24040"/>
  <c r="BR275" i="23917"/>
  <c r="BV259" i="24040"/>
  <c r="BV275" i="23917"/>
  <c r="BZ259" i="24040"/>
  <c r="BZ275" i="23917"/>
  <c r="CD259" i="24040"/>
  <c r="CD275" i="23917"/>
  <c r="CH259" i="24040"/>
  <c r="CH275" i="23917"/>
  <c r="CL259" i="24040"/>
  <c r="CL275" i="23917"/>
  <c r="CP259" i="24040"/>
  <c r="CP275" i="23917"/>
  <c r="CT259" i="24040"/>
  <c r="CT275" i="23917"/>
  <c r="CX259" i="24040"/>
  <c r="CX275" i="23917"/>
  <c r="DB259" i="24040"/>
  <c r="DB275" i="23917"/>
  <c r="DF259" i="24040"/>
  <c r="DF275" i="23917"/>
  <c r="DJ259" i="24040"/>
  <c r="DJ275" i="23917"/>
  <c r="DN259" i="24040"/>
  <c r="DN275" i="23917"/>
  <c r="EF260" i="24040"/>
  <c r="EF276" i="23917"/>
  <c r="D261" i="24040"/>
  <c r="D277" i="23917"/>
  <c r="O261" i="24040"/>
  <c r="O277" i="23917"/>
  <c r="D262" i="24040"/>
  <c r="D278" i="23917"/>
  <c r="O262" i="24040"/>
  <c r="O278" i="23917"/>
  <c r="I262" i="24040"/>
  <c r="I278" i="23917"/>
  <c r="K262" i="24040"/>
  <c r="K278" i="23917"/>
  <c r="Q262" i="24040"/>
  <c r="Q278" i="23917"/>
  <c r="S262" i="24040"/>
  <c r="S278" i="23917"/>
  <c r="U262" i="24040"/>
  <c r="U278" i="23917"/>
  <c r="W262" i="24040"/>
  <c r="W278" i="23917"/>
  <c r="Y262" i="24040"/>
  <c r="Y278" i="23917"/>
  <c r="AA262" i="24040"/>
  <c r="AA278" i="23917"/>
  <c r="AC262" i="24040"/>
  <c r="AC278" i="23917"/>
  <c r="AE262" i="24040"/>
  <c r="AE278" i="23917"/>
  <c r="AG262" i="24040"/>
  <c r="AG278" i="23917"/>
  <c r="AI262" i="24040"/>
  <c r="AI278" i="23917"/>
  <c r="AK262" i="24040"/>
  <c r="AK278" i="23917"/>
  <c r="AM262" i="24040"/>
  <c r="AM278" i="23917"/>
  <c r="AO262" i="24040"/>
  <c r="AO278" i="23917"/>
  <c r="AQ262" i="24040"/>
  <c r="AQ278" i="23917"/>
  <c r="AS262" i="24040"/>
  <c r="AS278" i="23917"/>
  <c r="AU262" i="24040"/>
  <c r="AU278" i="23917"/>
  <c r="AW262" i="24040"/>
  <c r="AW278" i="23917"/>
  <c r="AY262" i="24040"/>
  <c r="AY278" i="23917"/>
  <c r="BA262" i="24040"/>
  <c r="BA278" i="23917"/>
  <c r="BC262" i="24040"/>
  <c r="BC278" i="23917"/>
  <c r="BE262" i="24040"/>
  <c r="BE278" i="23917"/>
  <c r="BG262" i="24040"/>
  <c r="BG278" i="23917"/>
  <c r="BI262" i="24040"/>
  <c r="BI278" i="23917"/>
  <c r="BK262" i="24040"/>
  <c r="BK278" i="23917"/>
  <c r="BM262" i="24040"/>
  <c r="BM278" i="23917"/>
  <c r="BO262" i="24040"/>
  <c r="BO278" i="23917"/>
  <c r="BQ262" i="24040"/>
  <c r="BQ278" i="23917"/>
  <c r="BS262" i="24040"/>
  <c r="BS278" i="23917"/>
  <c r="BU262" i="24040"/>
  <c r="BU278" i="23917"/>
  <c r="BW262" i="24040"/>
  <c r="BW278" i="23917"/>
  <c r="BY262" i="24040"/>
  <c r="BY278" i="23917"/>
  <c r="CA262" i="24040"/>
  <c r="CA278" i="23917"/>
  <c r="CC262" i="24040"/>
  <c r="CC278" i="23917"/>
  <c r="CE262" i="24040"/>
  <c r="CE278" i="23917"/>
  <c r="CG262" i="24040"/>
  <c r="CG278" i="23917"/>
  <c r="CI262" i="24040"/>
  <c r="CI278" i="23917"/>
  <c r="CK262" i="24040"/>
  <c r="CK278" i="23917"/>
  <c r="CM262" i="24040"/>
  <c r="CM278" i="23917"/>
  <c r="CO262" i="24040"/>
  <c r="CO278" i="23917"/>
  <c r="CQ262" i="24040"/>
  <c r="CQ278" i="23917"/>
  <c r="CS262" i="24040"/>
  <c r="CS278" i="23917"/>
  <c r="CU262" i="24040"/>
  <c r="CU278" i="23917"/>
  <c r="CW262" i="24040"/>
  <c r="CW278" i="23917"/>
  <c r="CY262" i="24040"/>
  <c r="CY278" i="23917"/>
  <c r="DA262" i="24040"/>
  <c r="DA278" i="23917"/>
  <c r="DC262" i="24040"/>
  <c r="DC278" i="23917"/>
  <c r="DE262" i="24040"/>
  <c r="DE278" i="23917"/>
  <c r="DG262" i="24040"/>
  <c r="DG278" i="23917"/>
  <c r="DI262" i="24040"/>
  <c r="DI278" i="23917"/>
  <c r="DK262" i="24040"/>
  <c r="DK278" i="23917"/>
  <c r="DM262" i="24040"/>
  <c r="DM278" i="23917"/>
  <c r="DO262" i="24040"/>
  <c r="DO278" i="23917"/>
  <c r="DQ262" i="24040"/>
  <c r="DQ278" i="23917"/>
  <c r="DS262" i="24040"/>
  <c r="DS278" i="23917"/>
  <c r="DU262" i="24040"/>
  <c r="DU278" i="23917"/>
  <c r="DW262" i="24040"/>
  <c r="DW278" i="23917"/>
  <c r="DY262" i="24040"/>
  <c r="DY278" i="23917"/>
  <c r="EA262" i="24040"/>
  <c r="EA278" i="23917"/>
  <c r="EC262" i="24040"/>
  <c r="EC278" i="23917"/>
  <c r="EE262" i="24040"/>
  <c r="EE278" i="23917"/>
  <c r="EG262" i="24040"/>
  <c r="EG278" i="23917"/>
  <c r="EI262" i="24040"/>
  <c r="EI278" i="23917"/>
  <c r="EK262" i="24040"/>
  <c r="EK278" i="23917"/>
  <c r="EM262" i="24040"/>
  <c r="EM278" i="23917"/>
  <c r="ER262" i="24040"/>
  <c r="ER278" i="23917"/>
  <c r="ET262" i="24040"/>
  <c r="ET278" i="23917"/>
  <c r="EV262" i="24040"/>
  <c r="EV278" i="23917"/>
  <c r="ES262" i="24040"/>
  <c r="EX262" i="24040"/>
  <c r="EX278" i="23917"/>
  <c r="EU262" i="24040"/>
  <c r="EZ262" i="24040"/>
  <c r="EZ278" i="23917"/>
  <c r="EW262" i="24040"/>
  <c r="FB262" i="24040"/>
  <c r="FB278" i="23917"/>
  <c r="EY262" i="24040"/>
  <c r="FD262" i="24040"/>
  <c r="FD278" i="23917"/>
  <c r="FA262" i="24040"/>
  <c r="FF262" i="24040"/>
  <c r="FF278" i="23917"/>
  <c r="FC262" i="24040"/>
  <c r="FH262" i="24040"/>
  <c r="FH278" i="23917"/>
  <c r="FE262" i="24040"/>
  <c r="FJ262" i="24040"/>
  <c r="FJ278" i="23917"/>
  <c r="FG262" i="24040"/>
  <c r="FL262" i="24040"/>
  <c r="FL278" i="23917"/>
  <c r="FI262" i="24040"/>
  <c r="FN262" i="24040"/>
  <c r="FN278" i="23917"/>
  <c r="F234" i="24040"/>
  <c r="F250" i="23917"/>
  <c r="H234" i="24040"/>
  <c r="H250" i="23917"/>
  <c r="N234" i="24040"/>
  <c r="N250" i="23917"/>
  <c r="P234" i="24040"/>
  <c r="P250" i="23917"/>
  <c r="V234" i="24040"/>
  <c r="V250" i="23917"/>
  <c r="X234" i="24040"/>
  <c r="X250" i="23917"/>
  <c r="AD234" i="24040"/>
  <c r="AD250" i="23917"/>
  <c r="AF234" i="24040"/>
  <c r="AF250" i="23917"/>
  <c r="AL234" i="24040"/>
  <c r="AL250" i="23917"/>
  <c r="AN234" i="24040"/>
  <c r="AN250" i="23917"/>
  <c r="AT234" i="24040"/>
  <c r="AT250" i="23917"/>
  <c r="AV234" i="24040"/>
  <c r="AV250" i="23917"/>
  <c r="BB234" i="24040"/>
  <c r="BB250" i="23917"/>
  <c r="BD234" i="24040"/>
  <c r="BD250" i="23917"/>
  <c r="BJ234" i="24040"/>
  <c r="BJ250" i="23917"/>
  <c r="BL234" i="24040"/>
  <c r="BL250" i="23917"/>
  <c r="BR234" i="24040"/>
  <c r="BR250" i="23917"/>
  <c r="BT234" i="24040"/>
  <c r="BT250" i="23917"/>
  <c r="BZ234" i="24040"/>
  <c r="BZ250" i="23917"/>
  <c r="CB234" i="24040"/>
  <c r="CB250" i="23917"/>
  <c r="CH234" i="24040"/>
  <c r="CH250" i="23917"/>
  <c r="CJ234" i="24040"/>
  <c r="CJ250" i="23917"/>
  <c r="CP234" i="24040"/>
  <c r="CP250" i="23917"/>
  <c r="CR234" i="24040"/>
  <c r="CR250" i="23917"/>
  <c r="CX234" i="24040"/>
  <c r="CX250" i="23917"/>
  <c r="CZ234" i="24040"/>
  <c r="CZ250" i="23917"/>
  <c r="DF234" i="24040"/>
  <c r="DF250" i="23917"/>
  <c r="DH234" i="24040"/>
  <c r="DH250" i="23917"/>
  <c r="DN234" i="24040"/>
  <c r="DN250" i="23917"/>
  <c r="DV14" i="23917"/>
  <c r="DV234" i="24040"/>
  <c r="DV250" i="23917"/>
  <c r="DX234" i="24040"/>
  <c r="DX250" i="23917"/>
  <c r="DO237" i="24040"/>
  <c r="DO253" i="23917"/>
  <c r="DY237" i="24040"/>
  <c r="DY253" i="23917"/>
  <c r="EC237" i="24040"/>
  <c r="EC253" i="23917"/>
  <c r="EQ237" i="24040"/>
  <c r="EQ253" i="23917"/>
  <c r="ES237" i="24040"/>
  <c r="ES253" i="23917"/>
  <c r="EY237" i="24040"/>
  <c r="EY253" i="23917"/>
  <c r="FC237" i="24040"/>
  <c r="FC253" i="23917"/>
  <c r="FE237" i="24040"/>
  <c r="FE253" i="23917"/>
  <c r="FK237" i="24040"/>
  <c r="FK253" i="23917"/>
  <c r="FM237" i="24040"/>
  <c r="FM253" i="23917"/>
  <c r="FQ237" i="24040"/>
  <c r="FQ253" i="23917"/>
  <c r="EU238" i="24040"/>
  <c r="EU254" i="23917"/>
  <c r="EY238" i="24040"/>
  <c r="EY254" i="23917"/>
  <c r="FC238" i="24040"/>
  <c r="FC254" i="23917"/>
  <c r="FE238" i="24040"/>
  <c r="FE254" i="23917"/>
  <c r="FK238" i="24040"/>
  <c r="FK254" i="23917"/>
  <c r="FO238" i="24040"/>
  <c r="FO254" i="23917"/>
  <c r="FS238" i="24040"/>
  <c r="FS254" i="23917"/>
  <c r="FU238" i="24040"/>
  <c r="FU254" i="23917"/>
  <c r="C238" i="24040"/>
  <c r="C254" i="23917"/>
  <c r="E238" i="24040"/>
  <c r="E254" i="23917"/>
  <c r="G238" i="24040"/>
  <c r="G254" i="23917"/>
  <c r="I238" i="24040"/>
  <c r="I254" i="23917"/>
  <c r="K238" i="24040"/>
  <c r="K254" i="23917"/>
  <c r="M238" i="24040"/>
  <c r="M254" i="23917"/>
  <c r="O238" i="24040"/>
  <c r="O254" i="23917"/>
  <c r="Q238" i="24040"/>
  <c r="Q254" i="23917"/>
  <c r="S238" i="24040"/>
  <c r="S254" i="23917"/>
  <c r="U238" i="24040"/>
  <c r="U254" i="23917"/>
  <c r="W238" i="24040"/>
  <c r="W254" i="23917"/>
  <c r="Y238" i="24040"/>
  <c r="Y254" i="23917"/>
  <c r="AA238" i="24040"/>
  <c r="AA254" i="23917"/>
  <c r="AC238" i="24040"/>
  <c r="AC254" i="23917"/>
  <c r="AE238" i="24040"/>
  <c r="AE254" i="23917"/>
  <c r="AG238" i="24040"/>
  <c r="AG254" i="23917"/>
  <c r="AI238" i="24040"/>
  <c r="AI254" i="23917"/>
  <c r="AK238" i="24040"/>
  <c r="AK254" i="23917"/>
  <c r="AM238" i="24040"/>
  <c r="AM254" i="23917"/>
  <c r="AO238" i="24040"/>
  <c r="AO254" i="23917"/>
  <c r="AQ238" i="24040"/>
  <c r="AQ254" i="23917"/>
  <c r="AS238" i="24040"/>
  <c r="AS254" i="23917"/>
  <c r="AU238" i="24040"/>
  <c r="AU254" i="23917"/>
  <c r="AW238" i="24040"/>
  <c r="AW254" i="23917"/>
  <c r="AY238" i="24040"/>
  <c r="AY254" i="23917"/>
  <c r="BA238" i="24040"/>
  <c r="BA254" i="23917"/>
  <c r="BC238" i="24040"/>
  <c r="BC254" i="23917"/>
  <c r="BE238" i="24040"/>
  <c r="BE254" i="23917"/>
  <c r="BG238" i="24040"/>
  <c r="BG254" i="23917"/>
  <c r="BI238" i="24040"/>
  <c r="BI254" i="23917"/>
  <c r="BK238" i="24040"/>
  <c r="BK254" i="23917"/>
  <c r="BM238" i="24040"/>
  <c r="BM254" i="23917"/>
  <c r="BO238" i="24040"/>
  <c r="BO254" i="23917"/>
  <c r="BQ238" i="24040"/>
  <c r="BQ254" i="23917"/>
  <c r="BS238" i="24040"/>
  <c r="BS254" i="23917"/>
  <c r="BU238" i="24040"/>
  <c r="BU254" i="23917"/>
  <c r="BW238" i="24040"/>
  <c r="BW254" i="23917"/>
  <c r="BY238" i="24040"/>
  <c r="BY254" i="23917"/>
  <c r="CA238" i="24040"/>
  <c r="CA254" i="23917"/>
  <c r="CC238" i="24040"/>
  <c r="CC254" i="23917"/>
  <c r="CE238" i="24040"/>
  <c r="CE254" i="23917"/>
  <c r="CG238" i="24040"/>
  <c r="CG254" i="23917"/>
  <c r="CI238" i="24040"/>
  <c r="CI254" i="23917"/>
  <c r="CK238" i="24040"/>
  <c r="CK254" i="23917"/>
  <c r="CM238" i="24040"/>
  <c r="CM254" i="23917"/>
  <c r="CO238" i="24040"/>
  <c r="CO254" i="23917"/>
  <c r="CQ238" i="24040"/>
  <c r="CQ254" i="23917"/>
  <c r="CS238" i="24040"/>
  <c r="CS254" i="23917"/>
  <c r="CU238" i="24040"/>
  <c r="CU254" i="23917"/>
  <c r="CW238" i="24040"/>
  <c r="CW254" i="23917"/>
  <c r="CY238" i="24040"/>
  <c r="CY254" i="23917"/>
  <c r="DA238" i="24040"/>
  <c r="DA254" i="23917"/>
  <c r="DC238" i="24040"/>
  <c r="DC254" i="23917"/>
  <c r="DE238" i="24040"/>
  <c r="DE254" i="23917"/>
  <c r="DG238" i="24040"/>
  <c r="DG254" i="23917"/>
  <c r="DI238" i="24040"/>
  <c r="DI254" i="23917"/>
  <c r="DK238" i="24040"/>
  <c r="DK254" i="23917"/>
  <c r="DM238" i="24040"/>
  <c r="DM254" i="23917"/>
  <c r="DS238" i="24040"/>
  <c r="DS254" i="23917"/>
  <c r="DU238" i="24040"/>
  <c r="DU254" i="23917"/>
  <c r="DX239" i="24040"/>
  <c r="DX255" i="23917"/>
  <c r="EA238" i="24040"/>
  <c r="EA254" i="23917"/>
  <c r="B239" i="24040"/>
  <c r="B255" i="23917"/>
  <c r="H239" i="24040"/>
  <c r="H255" i="23917"/>
  <c r="J239" i="24040"/>
  <c r="J255" i="23917"/>
  <c r="N239" i="24040"/>
  <c r="N255" i="23917"/>
  <c r="R239" i="24040"/>
  <c r="R255" i="23917"/>
  <c r="X239" i="24040"/>
  <c r="X255" i="23917"/>
  <c r="AB239" i="24040"/>
  <c r="AB255" i="23917"/>
  <c r="AF239" i="24040"/>
  <c r="AF255" i="23917"/>
  <c r="AJ239" i="24040"/>
  <c r="AJ255" i="23917"/>
  <c r="AL239" i="24040"/>
  <c r="AL255" i="23917"/>
  <c r="AP239" i="24040"/>
  <c r="AP255" i="23917"/>
  <c r="AT239" i="24040"/>
  <c r="AT255" i="23917"/>
  <c r="AX239" i="24040"/>
  <c r="AX255" i="23917"/>
  <c r="BD239" i="24040"/>
  <c r="BD255" i="23917"/>
  <c r="BH239" i="24040"/>
  <c r="BH255" i="23917"/>
  <c r="BL239" i="24040"/>
  <c r="BL255" i="23917"/>
  <c r="BP239" i="24040"/>
  <c r="BP255" i="23917"/>
  <c r="BR239" i="24040"/>
  <c r="BR255" i="23917"/>
  <c r="BV239" i="24040"/>
  <c r="BV255" i="23917"/>
  <c r="BZ239" i="24040"/>
  <c r="BZ255" i="23917"/>
  <c r="CD239" i="24040"/>
  <c r="CD255" i="23917"/>
  <c r="CJ239" i="24040"/>
  <c r="CJ255" i="23917"/>
  <c r="CN239" i="24040"/>
  <c r="CN255" i="23917"/>
  <c r="CR239" i="24040"/>
  <c r="CR255" i="23917"/>
  <c r="CV239" i="24040"/>
  <c r="CV255" i="23917"/>
  <c r="CX239" i="24040"/>
  <c r="CX255" i="23917"/>
  <c r="DB239" i="24040"/>
  <c r="DB255" i="23917"/>
  <c r="DF239" i="24040"/>
  <c r="DF255" i="23917"/>
  <c r="DJ239" i="24040"/>
  <c r="DJ255" i="23917"/>
  <c r="GE273" i="24040"/>
  <c r="GE290" i="23917"/>
  <c r="EF273" i="24040"/>
  <c r="EF290" i="23917"/>
  <c r="EM274" i="24040"/>
  <c r="EM291" i="23917"/>
  <c r="ED240" i="24040"/>
  <c r="EC278" i="24040"/>
  <c r="EC295" i="23917"/>
  <c r="ES240" i="24040"/>
  <c r="ES278" i="24040"/>
  <c r="ES295" i="23917"/>
  <c r="EW278" i="24040"/>
  <c r="EW295" i="23917"/>
  <c r="FA278" i="24040"/>
  <c r="FA295" i="23917"/>
  <c r="FE278" i="24040"/>
  <c r="FE295" i="23917"/>
  <c r="FI278" i="24040"/>
  <c r="FI295" i="23917"/>
  <c r="FM278" i="24040"/>
  <c r="FM295" i="23917"/>
  <c r="FQ278" i="24040"/>
  <c r="FQ295" i="23917"/>
  <c r="FU278" i="24040"/>
  <c r="FU295" i="23917"/>
  <c r="D279" i="24040"/>
  <c r="D296" i="23917"/>
  <c r="F279" i="24040"/>
  <c r="F296" i="23917"/>
  <c r="L279" i="24040"/>
  <c r="L296" i="23917"/>
  <c r="N279" i="24040"/>
  <c r="N296" i="23917"/>
  <c r="T279" i="24040"/>
  <c r="T296" i="23917"/>
  <c r="V279" i="24040"/>
  <c r="V296" i="23917"/>
  <c r="AB279" i="24040"/>
  <c r="AB296" i="23917"/>
  <c r="AD279" i="24040"/>
  <c r="AD296" i="23917"/>
  <c r="AJ279" i="24040"/>
  <c r="AJ296" i="23917"/>
  <c r="AL279" i="24040"/>
  <c r="AL296" i="23917"/>
  <c r="AR279" i="24040"/>
  <c r="AR296" i="23917"/>
  <c r="AT279" i="24040"/>
  <c r="AT296" i="23917"/>
  <c r="AZ279" i="24040"/>
  <c r="AZ296" i="23917"/>
  <c r="BB279" i="24040"/>
  <c r="BB296" i="23917"/>
  <c r="BH279" i="24040"/>
  <c r="BH296" i="23917"/>
  <c r="BJ279" i="24040"/>
  <c r="BJ296" i="23917"/>
  <c r="BP279" i="24040"/>
  <c r="BP296" i="23917"/>
  <c r="BR279" i="24040"/>
  <c r="BR296" i="23917"/>
  <c r="BX279" i="24040"/>
  <c r="BX296" i="23917"/>
  <c r="BZ279" i="24040"/>
  <c r="BZ296" i="23917"/>
  <c r="CF279" i="24040"/>
  <c r="CF296" i="23917"/>
  <c r="CH279" i="24040"/>
  <c r="CH296" i="23917"/>
  <c r="CN279" i="24040"/>
  <c r="CN296" i="23917"/>
  <c r="CP279" i="24040"/>
  <c r="CP296" i="23917"/>
  <c r="CV279" i="24040"/>
  <c r="CV296" i="23917"/>
  <c r="CX279" i="24040"/>
  <c r="CX296" i="23917"/>
  <c r="DD279" i="24040"/>
  <c r="DD296" i="23917"/>
  <c r="DF279" i="24040"/>
  <c r="DF296" i="23917"/>
  <c r="DL279" i="24040"/>
  <c r="DL296" i="23917"/>
  <c r="DN279" i="24040"/>
  <c r="DN296" i="23917"/>
  <c r="EK296" i="23917"/>
  <c r="EK279" i="24040"/>
  <c r="EF280" i="24040"/>
  <c r="EF297" i="23917"/>
  <c r="EJ297" i="23917"/>
  <c r="EJ280" i="24040"/>
  <c r="GK261" i="24040"/>
  <c r="GK277" i="23917"/>
  <c r="D281" i="24040"/>
  <c r="D298" i="23917"/>
  <c r="F281" i="24040"/>
  <c r="F298" i="23917"/>
  <c r="L281" i="24040"/>
  <c r="L298" i="23917"/>
  <c r="N281" i="24040"/>
  <c r="N298" i="23917"/>
  <c r="T281" i="24040"/>
  <c r="T298" i="23917"/>
  <c r="V281" i="24040"/>
  <c r="V298" i="23917"/>
  <c r="AB281" i="24040"/>
  <c r="AB298" i="23917"/>
  <c r="AD281" i="24040"/>
  <c r="AD298" i="23917"/>
  <c r="AJ281" i="24040"/>
  <c r="AJ298" i="23917"/>
  <c r="AL281" i="24040"/>
  <c r="AL298" i="23917"/>
  <c r="AR281" i="24040"/>
  <c r="AR298" i="23917"/>
  <c r="AT281" i="24040"/>
  <c r="AT298" i="23917"/>
  <c r="AZ281" i="24040"/>
  <c r="AZ298" i="23917"/>
  <c r="BB281" i="24040"/>
  <c r="BB298" i="23917"/>
  <c r="BH281" i="24040"/>
  <c r="BH298" i="23917"/>
  <c r="BJ281" i="24040"/>
  <c r="BJ298" i="23917"/>
  <c r="BP281" i="24040"/>
  <c r="BP298" i="23917"/>
  <c r="BR281" i="24040"/>
  <c r="BR298" i="23917"/>
  <c r="BX281" i="24040"/>
  <c r="BX298" i="23917"/>
  <c r="BZ281" i="24040"/>
  <c r="BZ298" i="23917"/>
  <c r="CF281" i="24040"/>
  <c r="CF298" i="23917"/>
  <c r="CH281" i="24040"/>
  <c r="CH298" i="23917"/>
  <c r="CN281" i="24040"/>
  <c r="CN298" i="23917"/>
  <c r="CP281" i="24040"/>
  <c r="CP298" i="23917"/>
  <c r="CV281" i="24040"/>
  <c r="CV298" i="23917"/>
  <c r="CX281" i="24040"/>
  <c r="CX298" i="23917"/>
  <c r="DD281" i="24040"/>
  <c r="DD298" i="23917"/>
  <c r="DF281" i="24040"/>
  <c r="DF298" i="23917"/>
  <c r="DL281" i="24040"/>
  <c r="DL298" i="23917"/>
  <c r="DN281" i="24040"/>
  <c r="DN298" i="23917"/>
  <c r="DX281" i="24040"/>
  <c r="DX298" i="23917"/>
  <c r="C241" i="24040"/>
  <c r="C257" i="23917"/>
  <c r="G241" i="24040"/>
  <c r="G257" i="23917"/>
  <c r="K241" i="24040"/>
  <c r="K257" i="23917"/>
  <c r="O241" i="24040"/>
  <c r="O257" i="23917"/>
  <c r="S241" i="24040"/>
  <c r="S257" i="23917"/>
  <c r="W241" i="24040"/>
  <c r="W257" i="23917"/>
  <c r="AA241" i="24040"/>
  <c r="AA257" i="23917"/>
  <c r="AE241" i="24040"/>
  <c r="AE257" i="23917"/>
  <c r="AI241" i="24040"/>
  <c r="AI257" i="23917"/>
  <c r="AM241" i="24040"/>
  <c r="AM257" i="23917"/>
  <c r="AQ241" i="24040"/>
  <c r="AQ257" i="23917"/>
  <c r="AU241" i="24040"/>
  <c r="AU257" i="23917"/>
  <c r="AY241" i="24040"/>
  <c r="AY257" i="23917"/>
  <c r="BC241" i="24040"/>
  <c r="BC257" i="23917"/>
  <c r="DC241" i="24040"/>
  <c r="DC257" i="23917"/>
  <c r="DG241" i="24040"/>
  <c r="DG257" i="23917"/>
  <c r="DK241" i="24040"/>
  <c r="DK257" i="23917"/>
  <c r="DO241" i="24040"/>
  <c r="DO257" i="23917"/>
  <c r="DS241" i="24040"/>
  <c r="DS257" i="23917"/>
  <c r="DW241" i="24040"/>
  <c r="DW257" i="23917"/>
  <c r="EA241" i="24040"/>
  <c r="EA257" i="23917"/>
  <c r="EL286" i="24040"/>
  <c r="EL303" i="23917"/>
  <c r="EN286" i="24040"/>
  <c r="EN303" i="23917"/>
  <c r="EQ241" i="24040"/>
  <c r="EQ257" i="23917"/>
  <c r="ES241" i="24040"/>
  <c r="ES257" i="23917"/>
  <c r="EU241" i="24040"/>
  <c r="EU257" i="23917"/>
  <c r="EW241" i="24040"/>
  <c r="EW257" i="23917"/>
  <c r="EY241" i="24040"/>
  <c r="EY257" i="23917"/>
  <c r="FA241" i="24040"/>
  <c r="FA257" i="23917"/>
  <c r="B285" i="24040"/>
  <c r="B302" i="23917"/>
  <c r="D285" i="24040"/>
  <c r="D302" i="23917"/>
  <c r="F285" i="24040"/>
  <c r="F302" i="23917"/>
  <c r="H285" i="24040"/>
  <c r="H302" i="23917"/>
  <c r="J285" i="24040"/>
  <c r="J302" i="23917"/>
  <c r="L285" i="24040"/>
  <c r="L302" i="23917"/>
  <c r="N285" i="24040"/>
  <c r="N302" i="23917"/>
  <c r="P285" i="24040"/>
  <c r="P302" i="23917"/>
  <c r="R285" i="24040"/>
  <c r="R302" i="23917"/>
  <c r="T285" i="24040"/>
  <c r="T302" i="23917"/>
  <c r="V285" i="24040"/>
  <c r="V302" i="23917"/>
  <c r="X285" i="24040"/>
  <c r="X302" i="23917"/>
  <c r="Z285" i="24040"/>
  <c r="Z302" i="23917"/>
  <c r="AB285" i="24040"/>
  <c r="AB302" i="23917"/>
  <c r="AD285" i="24040"/>
  <c r="AD302" i="23917"/>
  <c r="AF285" i="24040"/>
  <c r="AF302" i="23917"/>
  <c r="AH285" i="24040"/>
  <c r="AH302" i="23917"/>
  <c r="AJ285" i="24040"/>
  <c r="AJ302" i="23917"/>
  <c r="AL285" i="24040"/>
  <c r="AL302" i="23917"/>
  <c r="AN285" i="24040"/>
  <c r="AN302" i="23917"/>
  <c r="AP285" i="24040"/>
  <c r="AP302" i="23917"/>
  <c r="AR285" i="24040"/>
  <c r="AR302" i="23917"/>
  <c r="AT285" i="24040"/>
  <c r="AT302" i="23917"/>
  <c r="AV285" i="24040"/>
  <c r="AV302" i="23917"/>
  <c r="AX285" i="24040"/>
  <c r="AX302" i="23917"/>
  <c r="AZ285" i="24040"/>
  <c r="AZ302" i="23917"/>
  <c r="BB285" i="24040"/>
  <c r="BB302" i="23917"/>
  <c r="BD285" i="24040"/>
  <c r="BD302" i="23917"/>
  <c r="DC285" i="24040"/>
  <c r="DC302" i="23917"/>
  <c r="DF285" i="24040"/>
  <c r="DF302" i="23917"/>
  <c r="DJ285" i="24040"/>
  <c r="DJ302" i="23917"/>
  <c r="DN285" i="24040"/>
  <c r="DN302" i="23917"/>
  <c r="BG241" i="24040"/>
  <c r="BG257" i="23917"/>
  <c r="BI241" i="24040"/>
  <c r="BI257" i="23917"/>
  <c r="BM241" i="24040"/>
  <c r="BM257" i="23917"/>
  <c r="BO285" i="24040"/>
  <c r="BO302" i="23917"/>
  <c r="BU241" i="24040"/>
  <c r="BU257" i="23917"/>
  <c r="BW241" i="24040"/>
  <c r="BW257" i="23917"/>
  <c r="BY241" i="24040"/>
  <c r="BY257" i="23917"/>
  <c r="CA241" i="24040"/>
  <c r="CA257" i="23917"/>
  <c r="CE285" i="24040"/>
  <c r="CE302" i="23917"/>
  <c r="CK241" i="24040"/>
  <c r="CK257" i="23917"/>
  <c r="CM241" i="24040"/>
  <c r="CM257" i="23917"/>
  <c r="CO241" i="24040"/>
  <c r="CO257" i="23917"/>
  <c r="CQ241" i="24040"/>
  <c r="CQ257" i="23917"/>
  <c r="CU285" i="24040"/>
  <c r="CU302" i="23917"/>
  <c r="DA241" i="24040"/>
  <c r="DA257" i="23917"/>
  <c r="BF285" i="24040"/>
  <c r="BF302" i="23917"/>
  <c r="BJ285" i="24040"/>
  <c r="BJ302" i="23917"/>
  <c r="BN285" i="24040"/>
  <c r="BN302" i="23917"/>
  <c r="BR285" i="24040"/>
  <c r="BR302" i="23917"/>
  <c r="BV285" i="24040"/>
  <c r="BV302" i="23917"/>
  <c r="BZ285" i="24040"/>
  <c r="BZ302" i="23917"/>
  <c r="CD285" i="24040"/>
  <c r="CD302" i="23917"/>
  <c r="CH285" i="24040"/>
  <c r="CH302" i="23917"/>
  <c r="CL285" i="24040"/>
  <c r="CL302" i="23917"/>
  <c r="CP285" i="24040"/>
  <c r="CP302" i="23917"/>
  <c r="CT285" i="24040"/>
  <c r="CT302" i="23917"/>
  <c r="CX285" i="24040"/>
  <c r="CX302" i="23917"/>
  <c r="DB285" i="24040"/>
  <c r="DB302" i="23917"/>
  <c r="FE241" i="24040"/>
  <c r="FE257" i="23917"/>
  <c r="FI241" i="24040"/>
  <c r="FI257" i="23917"/>
  <c r="FM241" i="24040"/>
  <c r="FM257" i="23917"/>
  <c r="FQ241" i="24040"/>
  <c r="FQ257" i="23917"/>
  <c r="FU241" i="24040"/>
  <c r="FU257" i="23917"/>
  <c r="ED22" i="24040"/>
  <c r="EI23" i="24040"/>
  <c r="EI25" i="23917"/>
  <c r="FO23" i="24040"/>
  <c r="FS23" i="24040"/>
  <c r="BG28" i="23917"/>
  <c r="EK28" i="23917"/>
  <c r="EJ28" i="23917"/>
  <c r="C28" i="23917"/>
  <c r="I28" i="23917"/>
  <c r="Q28" i="23917"/>
  <c r="Y28" i="23917"/>
  <c r="AG28" i="23917"/>
  <c r="AO28" i="23917"/>
  <c r="AS28" i="23917"/>
  <c r="AW28" i="23917"/>
  <c r="BA28" i="23917"/>
  <c r="BK28" i="23917"/>
  <c r="BO28" i="23917"/>
  <c r="BS28" i="23917"/>
  <c r="BW28" i="23917"/>
  <c r="CA28" i="23917"/>
  <c r="CG28" i="23917"/>
  <c r="CQ28" i="23917"/>
  <c r="CU28" i="23917"/>
  <c r="CY28" i="23917"/>
  <c r="DC28" i="23917"/>
  <c r="DG28" i="23917"/>
  <c r="DK28" i="23917"/>
  <c r="DO28" i="23917"/>
  <c r="DS28" i="23917"/>
  <c r="DW28" i="23917"/>
  <c r="EA28" i="23917"/>
  <c r="AC28" i="23917"/>
  <c r="EQ38" i="24040"/>
  <c r="EQ37" i="24040"/>
  <c r="EU37" i="24040"/>
  <c r="FC37" i="24040"/>
  <c r="FG37" i="24040"/>
  <c r="FK37" i="24040"/>
  <c r="FM38" i="24040"/>
  <c r="FQ38" i="24040"/>
  <c r="EW38" i="24040"/>
  <c r="DT51" i="24040"/>
  <c r="ED51" i="24040"/>
  <c r="EH51" i="24040"/>
  <c r="EH62" i="23917"/>
  <c r="EJ51" i="24040"/>
  <c r="EJ62" i="23917"/>
  <c r="FA51" i="24040"/>
  <c r="FI51" i="24040"/>
  <c r="FQ51" i="24040"/>
  <c r="U34" i="24066"/>
  <c r="W34" i="24066"/>
  <c r="Y34" i="24066"/>
  <c r="FC64" i="24040"/>
  <c r="FE64" i="24040"/>
  <c r="FK64" i="24040"/>
  <c r="FM64" i="24040"/>
  <c r="FS64" i="24040"/>
  <c r="FU64" i="24040"/>
  <c r="ES64" i="24040"/>
  <c r="EY64" i="24040"/>
  <c r="C31" i="24040"/>
  <c r="C65" i="24040"/>
  <c r="E31" i="24040"/>
  <c r="E65" i="24040"/>
  <c r="K31" i="24040"/>
  <c r="K65" i="24040"/>
  <c r="M31" i="24040"/>
  <c r="M65" i="24040"/>
  <c r="Q31" i="24040"/>
  <c r="Q65" i="24040"/>
  <c r="S31" i="24040"/>
  <c r="S65" i="24040"/>
  <c r="W31" i="24040"/>
  <c r="W65" i="24040"/>
  <c r="AA31" i="24040"/>
  <c r="AA65" i="24040"/>
  <c r="AE31" i="24040"/>
  <c r="AE65" i="24040"/>
  <c r="AI31" i="24040"/>
  <c r="AI65" i="24040"/>
  <c r="AM31" i="24040"/>
  <c r="AM65" i="24040"/>
  <c r="AQ31" i="24040"/>
  <c r="AQ65" i="24040"/>
  <c r="AU31" i="24040"/>
  <c r="AU65" i="24040"/>
  <c r="AY31" i="24040"/>
  <c r="AY65" i="24040"/>
  <c r="BC31" i="24040"/>
  <c r="BC65" i="24040"/>
  <c r="BG31" i="24040"/>
  <c r="BG65" i="24040"/>
  <c r="BK31" i="24040"/>
  <c r="BK65" i="24040"/>
  <c r="BO31" i="24040"/>
  <c r="BO65" i="24040"/>
  <c r="BS31" i="24040"/>
  <c r="BS65" i="24040"/>
  <c r="BW31" i="24040"/>
  <c r="BW65" i="24040"/>
  <c r="CA31" i="24040"/>
  <c r="CA65" i="24040"/>
  <c r="CE31" i="24040"/>
  <c r="CE65" i="24040"/>
  <c r="CI31" i="24040"/>
  <c r="CI65" i="24040"/>
  <c r="CM31" i="24040"/>
  <c r="CM65" i="24040"/>
  <c r="CQ31" i="24040"/>
  <c r="CQ65" i="24040"/>
  <c r="CW31" i="24040"/>
  <c r="CW65" i="24040"/>
  <c r="DA31" i="24040"/>
  <c r="DA65" i="24040"/>
  <c r="DE31" i="24040"/>
  <c r="DE65" i="24040"/>
  <c r="DI31" i="24040"/>
  <c r="DI65" i="24040"/>
  <c r="DM31" i="24040"/>
  <c r="DM65" i="24040"/>
  <c r="DQ31" i="24040"/>
  <c r="DQ65" i="24040"/>
  <c r="DU31" i="24040"/>
  <c r="DU65" i="24040"/>
  <c r="DY31" i="24040"/>
  <c r="DY65" i="24040"/>
  <c r="ES65" i="24040"/>
  <c r="ES31" i="24040"/>
  <c r="FA65" i="24040"/>
  <c r="FA31" i="24040"/>
  <c r="FG65" i="24040"/>
  <c r="FG31" i="24040"/>
  <c r="FK65" i="24040"/>
  <c r="FK31" i="24040"/>
  <c r="FO65" i="24040"/>
  <c r="FO31" i="24040"/>
  <c r="FS65" i="24040"/>
  <c r="FS31" i="24040"/>
  <c r="FU65" i="24040"/>
  <c r="FU31" i="24040"/>
  <c r="EU92" i="24040"/>
  <c r="FC92" i="24040"/>
  <c r="FK92" i="24040"/>
  <c r="FQ68" i="24040"/>
  <c r="FU68" i="24040"/>
  <c r="B78" i="24040"/>
  <c r="J78" i="24040"/>
  <c r="R78" i="24040"/>
  <c r="V78" i="24040"/>
  <c r="Z78" i="24040"/>
  <c r="AD78" i="24040"/>
  <c r="AI89" i="23917"/>
  <c r="AH78" i="24040"/>
  <c r="AM78" i="24040"/>
  <c r="AL78" i="24040"/>
  <c r="AP78" i="24040"/>
  <c r="AT78" i="24040"/>
  <c r="BB78" i="24040"/>
  <c r="BR78" i="24040"/>
  <c r="CN78" i="24040"/>
  <c r="CV78" i="24040"/>
  <c r="DE78" i="24040"/>
  <c r="DD78" i="24040"/>
  <c r="DM78" i="24040"/>
  <c r="DL78" i="24040"/>
  <c r="EC78" i="24040"/>
  <c r="EB78" i="24040"/>
  <c r="EQ68" i="24040"/>
  <c r="ES68" i="24040"/>
  <c r="EY68" i="24040"/>
  <c r="FG68" i="24040"/>
  <c r="E79" i="24040"/>
  <c r="E69" i="24040"/>
  <c r="I79" i="24040"/>
  <c r="I69" i="24040"/>
  <c r="M79" i="24040"/>
  <c r="M69" i="24040"/>
  <c r="Q79" i="24040"/>
  <c r="Q69" i="24040"/>
  <c r="U79" i="24040"/>
  <c r="U69" i="24040"/>
  <c r="Y79" i="24040"/>
  <c r="Y69" i="24040"/>
  <c r="AC79" i="24040"/>
  <c r="AC69" i="24040"/>
  <c r="AG79" i="24040"/>
  <c r="AG69" i="24040"/>
  <c r="ED79" i="24040"/>
  <c r="ED69" i="24040"/>
  <c r="EQ79" i="24040"/>
  <c r="EQ69" i="24040"/>
  <c r="EU79" i="24040"/>
  <c r="EU69" i="24040"/>
  <c r="EY79" i="24040"/>
  <c r="EY69" i="24040"/>
  <c r="FC79" i="24040"/>
  <c r="FC69" i="24040"/>
  <c r="FG79" i="24040"/>
  <c r="FG69" i="24040"/>
  <c r="FK79" i="24040"/>
  <c r="FK69" i="24040"/>
  <c r="FO79" i="24040"/>
  <c r="FO69" i="24040"/>
  <c r="FS79" i="24040"/>
  <c r="FS69" i="24040"/>
  <c r="FW79" i="24040"/>
  <c r="FW69" i="24040"/>
  <c r="H73" i="24040"/>
  <c r="AK73" i="24040"/>
  <c r="AJ73" i="24040"/>
  <c r="AK79" i="24040"/>
  <c r="AK69" i="24040"/>
  <c r="AM79" i="24040"/>
  <c r="AM69" i="24040"/>
  <c r="AO79" i="24040"/>
  <c r="AO69" i="24040"/>
  <c r="AQ79" i="24040"/>
  <c r="AQ69" i="24040"/>
  <c r="BA79" i="24040"/>
  <c r="BA69" i="24040"/>
  <c r="BC79" i="24040"/>
  <c r="BC69" i="24040"/>
  <c r="BE79" i="24040"/>
  <c r="BE69" i="24040"/>
  <c r="BG79" i="24040"/>
  <c r="BG69" i="24040"/>
  <c r="BQ79" i="24040"/>
  <c r="BQ69" i="24040"/>
  <c r="BS79" i="24040"/>
  <c r="BS69" i="24040"/>
  <c r="BU79" i="24040"/>
  <c r="BU69" i="24040"/>
  <c r="BW79" i="24040"/>
  <c r="BW69" i="24040"/>
  <c r="CG79" i="24040"/>
  <c r="CG69" i="24040"/>
  <c r="CI79" i="24040"/>
  <c r="CI69" i="24040"/>
  <c r="CK79" i="24040"/>
  <c r="CK69" i="24040"/>
  <c r="CM79" i="24040"/>
  <c r="CM69" i="24040"/>
  <c r="CW79" i="24040"/>
  <c r="CW69" i="24040"/>
  <c r="CY79" i="24040"/>
  <c r="CY69" i="24040"/>
  <c r="DA79" i="24040"/>
  <c r="DA69" i="24040"/>
  <c r="DC79" i="24040"/>
  <c r="DC69" i="24040"/>
  <c r="DM79" i="24040"/>
  <c r="DM69" i="24040"/>
  <c r="DO79" i="24040"/>
  <c r="DO69" i="24040"/>
  <c r="DQ79" i="24040"/>
  <c r="DQ69" i="24040"/>
  <c r="DS79" i="24040"/>
  <c r="DS69" i="24040"/>
  <c r="DU79" i="24040"/>
  <c r="DU69" i="24040"/>
  <c r="DW79" i="24040"/>
  <c r="DW69" i="24040"/>
  <c r="DY79" i="24040"/>
  <c r="DY69" i="24040"/>
  <c r="EA79" i="24040"/>
  <c r="EA69" i="24040"/>
  <c r="ES70" i="24040"/>
  <c r="CH70" i="24040"/>
  <c r="AD80" i="24040"/>
  <c r="AT80" i="24040"/>
  <c r="BN80" i="24040"/>
  <c r="D71" i="24040"/>
  <c r="H71" i="24040"/>
  <c r="L71" i="24040"/>
  <c r="R71" i="24040"/>
  <c r="V71" i="24040"/>
  <c r="AK71" i="24040"/>
  <c r="AJ71" i="24040"/>
  <c r="AO71" i="24040"/>
  <c r="AN71" i="24040"/>
  <c r="AR71" i="24040"/>
  <c r="AZ71" i="24040"/>
  <c r="BD71" i="24040"/>
  <c r="BH71" i="24040"/>
  <c r="BP71" i="24040"/>
  <c r="BT71" i="24040"/>
  <c r="CT71" i="24040"/>
  <c r="CX71" i="24040"/>
  <c r="DE71" i="24040"/>
  <c r="DD71" i="24040"/>
  <c r="DK82" i="23917"/>
  <c r="DJ71" i="24040"/>
  <c r="DO82" i="23917"/>
  <c r="DN71" i="24040"/>
  <c r="B72" i="24040"/>
  <c r="J72" i="24040"/>
  <c r="R72" i="24040"/>
  <c r="Z72" i="24040"/>
  <c r="AI83" i="23917"/>
  <c r="AH72" i="24040"/>
  <c r="AP72" i="24040"/>
  <c r="BF72" i="24040"/>
  <c r="CT72" i="24040"/>
  <c r="DV72" i="24040"/>
  <c r="DY72" i="24040"/>
  <c r="D74" i="24040"/>
  <c r="L74" i="24040"/>
  <c r="T74" i="24040"/>
  <c r="AB74" i="24040"/>
  <c r="AK74" i="24040"/>
  <c r="AJ74" i="24040"/>
  <c r="AR74" i="24040"/>
  <c r="AZ74" i="24040"/>
  <c r="BH74" i="24040"/>
  <c r="BP74" i="24040"/>
  <c r="CB74" i="24040"/>
  <c r="CJ74" i="24040"/>
  <c r="CV74" i="24040"/>
  <c r="DM74" i="24040"/>
  <c r="DL74" i="24040"/>
  <c r="EA74" i="24040"/>
  <c r="P75" i="24040"/>
  <c r="T75" i="24040"/>
  <c r="X75" i="24040"/>
  <c r="AB75" i="24040"/>
  <c r="AF75" i="24040"/>
  <c r="AK75" i="24040"/>
  <c r="AJ75" i="24040"/>
  <c r="AO75" i="24040"/>
  <c r="AN75" i="24040"/>
  <c r="AR75" i="24040"/>
  <c r="AV75" i="24040"/>
  <c r="AZ75" i="24040"/>
  <c r="BD75" i="24040"/>
  <c r="BH75" i="24040"/>
  <c r="BL75" i="24040"/>
  <c r="BP75" i="24040"/>
  <c r="BT75" i="24040"/>
  <c r="CL75" i="24040"/>
  <c r="CT75" i="24040"/>
  <c r="CX75" i="24040"/>
  <c r="DE75" i="24040"/>
  <c r="DD75" i="24040"/>
  <c r="DJ75" i="24040"/>
  <c r="DN75" i="24040"/>
  <c r="DR75" i="24040"/>
  <c r="DV75" i="24040"/>
  <c r="DZ75" i="24040"/>
  <c r="DS24" i="23917"/>
  <c r="DW24" i="23917"/>
  <c r="EA24" i="23917"/>
  <c r="C25" i="23917"/>
  <c r="I25" i="23917"/>
  <c r="M25" i="23917"/>
  <c r="Q25" i="23917"/>
  <c r="U25" i="23917"/>
  <c r="W25" i="23917"/>
  <c r="AA25" i="23917"/>
  <c r="AG25" i="23917"/>
  <c r="AK25" i="23917"/>
  <c r="AM25" i="23917"/>
  <c r="AQ25" i="23917"/>
  <c r="AU25" i="23917"/>
  <c r="AY25" i="23917"/>
  <c r="BG25" i="23917"/>
  <c r="BK25" i="23917"/>
  <c r="BQ25" i="23917"/>
  <c r="BU25" i="23917"/>
  <c r="BY25" i="23917"/>
  <c r="CC25" i="23917"/>
  <c r="CG25" i="23917"/>
  <c r="CI25" i="23917"/>
  <c r="CK25" i="23917"/>
  <c r="CO25" i="23917"/>
  <c r="CW25" i="23917"/>
  <c r="DA25" i="23917"/>
  <c r="ED25" i="23917"/>
  <c r="GF25" i="23917"/>
  <c r="GH25" i="23917"/>
  <c r="B28" i="23917"/>
  <c r="H28" i="23917"/>
  <c r="P28" i="23917"/>
  <c r="X28" i="23917"/>
  <c r="AF28" i="23917"/>
  <c r="AN28" i="23917"/>
  <c r="AR28" i="23917"/>
  <c r="AV28" i="23917"/>
  <c r="AZ28" i="23917"/>
  <c r="BF28" i="23917"/>
  <c r="BJ28" i="23917"/>
  <c r="BN28" i="23917"/>
  <c r="BR28" i="23917"/>
  <c r="BV28" i="23917"/>
  <c r="BZ28" i="23917"/>
  <c r="CF28" i="23917"/>
  <c r="CP28" i="23917"/>
  <c r="CT28" i="23917"/>
  <c r="CX28" i="23917"/>
  <c r="DB28" i="23917"/>
  <c r="G31" i="23917"/>
  <c r="K31" i="23917"/>
  <c r="M31" i="23917"/>
  <c r="U31" i="23917"/>
  <c r="Y31" i="23917"/>
  <c r="AK31" i="23917"/>
  <c r="AO31" i="23917"/>
  <c r="AS31" i="23917"/>
  <c r="AW31" i="23917"/>
  <c r="BA31" i="23917"/>
  <c r="BI31" i="23917"/>
  <c r="BM31" i="23917"/>
  <c r="DS31" i="23917"/>
  <c r="DW31" i="23917"/>
  <c r="EA31" i="23917"/>
  <c r="CM36" i="23917"/>
  <c r="CQ36" i="23917"/>
  <c r="DA36" i="23917"/>
  <c r="DE36" i="23917"/>
  <c r="DI36" i="23917"/>
  <c r="DM36" i="23917"/>
  <c r="DQ36" i="23917"/>
  <c r="DU36" i="23917"/>
  <c r="DY36" i="23917"/>
  <c r="FO36" i="23917"/>
  <c r="FS36" i="23917"/>
  <c r="FU36" i="23917"/>
  <c r="E47" i="23917"/>
  <c r="I47" i="23917"/>
  <c r="M47" i="23917"/>
  <c r="Q47" i="23917"/>
  <c r="U47" i="23917"/>
  <c r="AC47" i="23917"/>
  <c r="AG47" i="23917"/>
  <c r="AO47" i="23917"/>
  <c r="AW47" i="23917"/>
  <c r="BA47" i="23917"/>
  <c r="BE47" i="23917"/>
  <c r="BI47" i="23917"/>
  <c r="CO47" i="23917"/>
  <c r="CS47" i="23917"/>
  <c r="DA47" i="23917"/>
  <c r="DE47" i="23917"/>
  <c r="DI47" i="23917"/>
  <c r="DQ47" i="23917"/>
  <c r="DU47" i="23917"/>
  <c r="DY47" i="23917"/>
  <c r="EC47" i="23917"/>
  <c r="EQ47" i="23917"/>
  <c r="EU47" i="23917"/>
  <c r="EY47" i="23917"/>
  <c r="FC47" i="23917"/>
  <c r="FG47" i="23917"/>
  <c r="FK47" i="23917"/>
  <c r="FQ47" i="23917"/>
  <c r="FU47" i="23917"/>
  <c r="FY48" i="23917"/>
  <c r="C62" i="23917"/>
  <c r="G62" i="23917"/>
  <c r="M62" i="23917"/>
  <c r="Q62" i="23917"/>
  <c r="U62" i="23917"/>
  <c r="Y62" i="23917"/>
  <c r="AC62" i="23917"/>
  <c r="AG62" i="23917"/>
  <c r="AK62" i="23917"/>
  <c r="AO62" i="23917"/>
  <c r="AS62" i="23917"/>
  <c r="AW62" i="23917"/>
  <c r="BA62" i="23917"/>
  <c r="BE62" i="23917"/>
  <c r="BI62" i="23917"/>
  <c r="BM62" i="23917"/>
  <c r="BQ62" i="23917"/>
  <c r="BU62" i="23917"/>
  <c r="BY62" i="23917"/>
  <c r="CC62" i="23917"/>
  <c r="CG62" i="23917"/>
  <c r="CK62" i="23917"/>
  <c r="CO62" i="23917"/>
  <c r="CS62" i="23917"/>
  <c r="CW62" i="23917"/>
  <c r="DA62" i="23917"/>
  <c r="DE62" i="23917"/>
  <c r="DI62" i="23917"/>
  <c r="DM62" i="23917"/>
  <c r="DQ62" i="23917"/>
  <c r="EA62" i="23917"/>
  <c r="Q75" i="23917"/>
  <c r="W75" i="23917"/>
  <c r="AA75" i="23917"/>
  <c r="AE75" i="23917"/>
  <c r="AI75" i="23917"/>
  <c r="AM75" i="23917"/>
  <c r="AQ75" i="23917"/>
  <c r="AU75" i="23917"/>
  <c r="AY75" i="23917"/>
  <c r="BC75" i="23917"/>
  <c r="BG75" i="23917"/>
  <c r="BK75" i="23917"/>
  <c r="BO75" i="23917"/>
  <c r="BS75" i="23917"/>
  <c r="BW75" i="23917"/>
  <c r="CA75" i="23917"/>
  <c r="CE75" i="23917"/>
  <c r="CI75" i="23917"/>
  <c r="CM75" i="23917"/>
  <c r="CQ75" i="23917"/>
  <c r="CS75" i="23917"/>
  <c r="CU75" i="23917"/>
  <c r="CW75" i="23917"/>
  <c r="DA75" i="23917"/>
  <c r="DE75" i="23917"/>
  <c r="DI75" i="23917"/>
  <c r="DM75" i="23917"/>
  <c r="DQ75" i="23917"/>
  <c r="DU75" i="23917"/>
  <c r="DY75" i="23917"/>
  <c r="ES75" i="23917"/>
  <c r="EY75" i="23917"/>
  <c r="FC75" i="23917"/>
  <c r="FE75" i="23917"/>
  <c r="FK75" i="23917"/>
  <c r="FM75" i="23917"/>
  <c r="FS75" i="23917"/>
  <c r="FU75" i="23917"/>
  <c r="ES76" i="23917"/>
  <c r="FA76" i="23917"/>
  <c r="FG76" i="23917"/>
  <c r="FK76" i="23917"/>
  <c r="FO76" i="23917"/>
  <c r="FS76" i="23917"/>
  <c r="FU76" i="23917"/>
  <c r="DS79" i="23917"/>
  <c r="DY79" i="23917"/>
  <c r="EC79" i="23917"/>
  <c r="E80" i="23917"/>
  <c r="I80" i="23917"/>
  <c r="M80" i="23917"/>
  <c r="Q80" i="23917"/>
  <c r="U80" i="23917"/>
  <c r="Y80" i="23917"/>
  <c r="AC80" i="23917"/>
  <c r="AG80" i="23917"/>
  <c r="AK80" i="23917"/>
  <c r="AM80" i="23917"/>
  <c r="AO80" i="23917"/>
  <c r="AQ80" i="23917"/>
  <c r="BA80" i="23917"/>
  <c r="BC80" i="23917"/>
  <c r="BE80" i="23917"/>
  <c r="BG80" i="23917"/>
  <c r="BQ80" i="23917"/>
  <c r="BS80" i="23917"/>
  <c r="BU80" i="23917"/>
  <c r="BW80" i="23917"/>
  <c r="CG80" i="23917"/>
  <c r="CI80" i="23917"/>
  <c r="CK80" i="23917"/>
  <c r="CM80" i="23917"/>
  <c r="CW80" i="23917"/>
  <c r="CY80" i="23917"/>
  <c r="DA80" i="23917"/>
  <c r="DC80" i="23917"/>
  <c r="DM80" i="23917"/>
  <c r="DO80" i="23917"/>
  <c r="DQ80" i="23917"/>
  <c r="DS80" i="23917"/>
  <c r="DU80" i="23917"/>
  <c r="DW80" i="23917"/>
  <c r="DY80" i="23917"/>
  <c r="EA80" i="23917"/>
  <c r="C81" i="23917"/>
  <c r="G81" i="23917"/>
  <c r="K81" i="23917"/>
  <c r="O81" i="23917"/>
  <c r="S81" i="23917"/>
  <c r="W81" i="23917"/>
  <c r="AA81" i="23917"/>
  <c r="AE81" i="23917"/>
  <c r="AQ81" i="23917"/>
  <c r="AS81" i="23917"/>
  <c r="AU81" i="23917"/>
  <c r="AY81" i="23917"/>
  <c r="BC81" i="23917"/>
  <c r="BG81" i="23917"/>
  <c r="BK81" i="23917"/>
  <c r="BO81" i="23917"/>
  <c r="BS81" i="23917"/>
  <c r="CM81" i="23917"/>
  <c r="CU81" i="23917"/>
  <c r="CY81" i="23917"/>
  <c r="DC81" i="23917"/>
  <c r="D82" i="23917"/>
  <c r="H82" i="23917"/>
  <c r="L82" i="23917"/>
  <c r="P82" i="23917"/>
  <c r="R82" i="23917"/>
  <c r="V82" i="23917"/>
  <c r="Z82" i="23917"/>
  <c r="AD82" i="23917"/>
  <c r="AR82" i="23917"/>
  <c r="AV82" i="23917"/>
  <c r="AZ82" i="23917"/>
  <c r="BD82" i="23917"/>
  <c r="BH82" i="23917"/>
  <c r="BL82" i="23917"/>
  <c r="BP82" i="23917"/>
  <c r="BT82" i="23917"/>
  <c r="CD82" i="23917"/>
  <c r="CL82" i="23917"/>
  <c r="CP82" i="23917"/>
  <c r="CT82" i="23917"/>
  <c r="CX82" i="23917"/>
  <c r="DD82" i="23917"/>
  <c r="DV82" i="23917"/>
  <c r="B83" i="23917"/>
  <c r="H83" i="23917"/>
  <c r="J83" i="23917"/>
  <c r="P83" i="23917"/>
  <c r="R83" i="23917"/>
  <c r="X83" i="23917"/>
  <c r="Z83" i="23917"/>
  <c r="AF83" i="23917"/>
  <c r="AH83" i="23917"/>
  <c r="AP83" i="23917"/>
  <c r="AV83" i="23917"/>
  <c r="AX83" i="23917"/>
  <c r="BD83" i="23917"/>
  <c r="BF83" i="23917"/>
  <c r="BL83" i="23917"/>
  <c r="BN83" i="23917"/>
  <c r="BT83" i="23917"/>
  <c r="CB83" i="23917"/>
  <c r="CD83" i="23917"/>
  <c r="CN83" i="23917"/>
  <c r="CR83" i="23917"/>
  <c r="CT83" i="23917"/>
  <c r="DB83" i="23917"/>
  <c r="DT83" i="23917"/>
  <c r="DV83" i="23917"/>
  <c r="EB83" i="23917"/>
  <c r="F84" i="23917"/>
  <c r="H84" i="23917"/>
  <c r="N84" i="23917"/>
  <c r="P84" i="23917"/>
  <c r="V84" i="23917"/>
  <c r="X84" i="23917"/>
  <c r="AD84" i="23917"/>
  <c r="AF84" i="23917"/>
  <c r="AR84" i="23917"/>
  <c r="AV84" i="23917"/>
  <c r="AZ84" i="23917"/>
  <c r="BD84" i="23917"/>
  <c r="BH84" i="23917"/>
  <c r="BL84" i="23917"/>
  <c r="BP84" i="23917"/>
  <c r="BT84" i="23917"/>
  <c r="CB84" i="23917"/>
  <c r="CJ84" i="23917"/>
  <c r="CN84" i="23917"/>
  <c r="CR84" i="23917"/>
  <c r="CV84" i="23917"/>
  <c r="DD84" i="23917"/>
  <c r="DL84" i="23917"/>
  <c r="DX84" i="23917"/>
  <c r="EB84" i="23917"/>
  <c r="G85" i="23917"/>
  <c r="O85" i="23917"/>
  <c r="W85" i="23917"/>
  <c r="AE85" i="23917"/>
  <c r="AJ85" i="23917"/>
  <c r="AU85" i="23917"/>
  <c r="BC85" i="23917"/>
  <c r="BK85" i="23917"/>
  <c r="BS85" i="23917"/>
  <c r="CM85" i="23917"/>
  <c r="DF85" i="23917"/>
  <c r="DJ85" i="23917"/>
  <c r="AJ86" i="23917"/>
  <c r="AN86" i="23917"/>
  <c r="DJ86" i="23917"/>
  <c r="DN86" i="23917"/>
  <c r="DR86" i="23917"/>
  <c r="DV86" i="23917"/>
  <c r="DZ86" i="23917"/>
  <c r="EQ79" i="23917"/>
  <c r="ES79" i="23917"/>
  <c r="EW79" i="23917"/>
  <c r="EY79" i="23917"/>
  <c r="FE79" i="23917"/>
  <c r="FG79" i="23917"/>
  <c r="FK79" i="23917"/>
  <c r="FM79" i="23917"/>
  <c r="FQ79" i="23917"/>
  <c r="FU79" i="23917"/>
  <c r="EQ80" i="23917"/>
  <c r="EU80" i="23917"/>
  <c r="EY80" i="23917"/>
  <c r="FC80" i="23917"/>
  <c r="FG80" i="23917"/>
  <c r="FK80" i="23917"/>
  <c r="FO80" i="23917"/>
  <c r="FS80" i="23917"/>
  <c r="FW80" i="23917"/>
  <c r="ES81" i="23917"/>
  <c r="EW81" i="23917"/>
  <c r="FA81" i="23917"/>
  <c r="FE81" i="23917"/>
  <c r="FI81" i="23917"/>
  <c r="FM81" i="23917"/>
  <c r="FQ81" i="23917"/>
  <c r="FU81" i="23917"/>
  <c r="B89" i="23917"/>
  <c r="F89" i="23917"/>
  <c r="J89" i="23917"/>
  <c r="N89" i="23917"/>
  <c r="R89" i="23917"/>
  <c r="V89" i="23917"/>
  <c r="Z89" i="23917"/>
  <c r="AD89" i="23917"/>
  <c r="AH89" i="23917"/>
  <c r="AL89" i="23917"/>
  <c r="AP89" i="23917"/>
  <c r="AT89" i="23917"/>
  <c r="AX89" i="23917"/>
  <c r="BB89" i="23917"/>
  <c r="BJ89" i="23917"/>
  <c r="BN89" i="23917"/>
  <c r="BR89" i="23917"/>
  <c r="CN89" i="23917"/>
  <c r="CV89" i="23917"/>
  <c r="DD89" i="23917"/>
  <c r="DL89" i="23917"/>
  <c r="EB89" i="23917"/>
  <c r="E90" i="23917"/>
  <c r="I90" i="23917"/>
  <c r="M90" i="23917"/>
  <c r="Q90" i="23917"/>
  <c r="U90" i="23917"/>
  <c r="Y90" i="23917"/>
  <c r="AC90" i="23917"/>
  <c r="AG90" i="23917"/>
  <c r="AK90" i="23917"/>
  <c r="AM90" i="23917"/>
  <c r="AO90" i="23917"/>
  <c r="AQ90" i="23917"/>
  <c r="BA90" i="23917"/>
  <c r="BC90" i="23917"/>
  <c r="BE90" i="23917"/>
  <c r="BG90" i="23917"/>
  <c r="BQ90" i="23917"/>
  <c r="BS90" i="23917"/>
  <c r="BU90" i="23917"/>
  <c r="BW90" i="23917"/>
  <c r="CG90" i="23917"/>
  <c r="CI90" i="23917"/>
  <c r="CK90" i="23917"/>
  <c r="CM90" i="23917"/>
  <c r="CW90" i="23917"/>
  <c r="CY90" i="23917"/>
  <c r="DA90" i="23917"/>
  <c r="DC90" i="23917"/>
  <c r="DM90" i="23917"/>
  <c r="DO90" i="23917"/>
  <c r="DQ90" i="23917"/>
  <c r="DS90" i="23917"/>
  <c r="DU90" i="23917"/>
  <c r="DW90" i="23917"/>
  <c r="DY90" i="23917"/>
  <c r="EA90" i="23917"/>
  <c r="EQ90" i="23917"/>
  <c r="EU90" i="23917"/>
  <c r="EY90" i="23917"/>
  <c r="FC90" i="23917"/>
  <c r="FG90" i="23917"/>
  <c r="FK90" i="23917"/>
  <c r="FO90" i="23917"/>
  <c r="FS90" i="23917"/>
  <c r="FW90" i="23917"/>
  <c r="ES103" i="23917"/>
  <c r="EU103" i="23917"/>
  <c r="FA103" i="23917"/>
  <c r="FC103" i="23917"/>
  <c r="FI103" i="23917"/>
  <c r="FK103" i="23917"/>
  <c r="FS103" i="23917"/>
  <c r="BX70" i="24040"/>
  <c r="AH80" i="24040"/>
  <c r="AP80" i="24040"/>
  <c r="AX80" i="24040"/>
  <c r="BJ80" i="24040"/>
  <c r="B71" i="24040"/>
  <c r="F71" i="24040"/>
  <c r="T71" i="24040"/>
  <c r="X71" i="24040"/>
  <c r="AB71" i="24040"/>
  <c r="AI71" i="24040"/>
  <c r="AH71" i="24040"/>
  <c r="AM71" i="24040"/>
  <c r="AL71" i="24040"/>
  <c r="AX71" i="24040"/>
  <c r="BB71" i="24040"/>
  <c r="BN71" i="24040"/>
  <c r="BR71" i="24040"/>
  <c r="CJ71" i="24040"/>
  <c r="CV71" i="24040"/>
  <c r="DM71" i="24040"/>
  <c r="DL71" i="24040"/>
  <c r="DT71" i="24040"/>
  <c r="EB71" i="24040"/>
  <c r="F72" i="24040"/>
  <c r="N72" i="24040"/>
  <c r="V72" i="24040"/>
  <c r="AD72" i="24040"/>
  <c r="AM72" i="24040"/>
  <c r="AL72" i="24040"/>
  <c r="AO72" i="24040"/>
  <c r="BJ72" i="24040"/>
  <c r="CX72" i="24040"/>
  <c r="H74" i="24040"/>
  <c r="P74" i="24040"/>
  <c r="X74" i="24040"/>
  <c r="AF74" i="24040"/>
  <c r="AO74" i="24040"/>
  <c r="AN74" i="24040"/>
  <c r="AV74" i="24040"/>
  <c r="BD74" i="24040"/>
  <c r="BL74" i="24040"/>
  <c r="BT74" i="24040"/>
  <c r="CR74" i="24040"/>
  <c r="DE74" i="24040"/>
  <c r="DD74" i="24040"/>
  <c r="DK74" i="24040"/>
  <c r="DT74" i="24040"/>
  <c r="EB74" i="24040"/>
  <c r="N75" i="24040"/>
  <c r="V75" i="24040"/>
  <c r="Z75" i="24040"/>
  <c r="AD75" i="24040"/>
  <c r="AI75" i="24040"/>
  <c r="AH75" i="24040"/>
  <c r="AM86" i="23917"/>
  <c r="AL75" i="24040"/>
  <c r="AP75" i="24040"/>
  <c r="AT75" i="24040"/>
  <c r="AX75" i="24040"/>
  <c r="BB75" i="24040"/>
  <c r="BF75" i="24040"/>
  <c r="BJ75" i="24040"/>
  <c r="BN75" i="24040"/>
  <c r="BR75" i="24040"/>
  <c r="CB75" i="24040"/>
  <c r="CJ75" i="24040"/>
  <c r="CR75" i="24040"/>
  <c r="CV75" i="24040"/>
  <c r="DB75" i="24040"/>
  <c r="DG75" i="24040"/>
  <c r="DF75" i="24040"/>
  <c r="DM75" i="24040"/>
  <c r="DL75" i="24040"/>
  <c r="DT75" i="24040"/>
  <c r="DX75" i="24040"/>
  <c r="EB75" i="24040"/>
  <c r="E24" i="23917"/>
  <c r="K24" i="23917"/>
  <c r="S24" i="23917"/>
  <c r="Y24" i="23917"/>
  <c r="AC24" i="23917"/>
  <c r="AE24" i="23917"/>
  <c r="AI24" i="23917"/>
  <c r="AO24" i="23917"/>
  <c r="AS24" i="23917"/>
  <c r="AW24" i="23917"/>
  <c r="BA24" i="23917"/>
  <c r="BC24" i="23917"/>
  <c r="BE24" i="23917"/>
  <c r="BI24" i="23917"/>
  <c r="BM24" i="23917"/>
  <c r="BO24" i="23917"/>
  <c r="BS24" i="23917"/>
  <c r="BW24" i="23917"/>
  <c r="CA24" i="23917"/>
  <c r="CE24" i="23917"/>
  <c r="CI24" i="23917"/>
  <c r="CM24" i="23917"/>
  <c r="CQ24" i="23917"/>
  <c r="CU24" i="23917"/>
  <c r="CY24" i="23917"/>
  <c r="DC24" i="23917"/>
  <c r="ED24" i="23917"/>
  <c r="DU25" i="23917"/>
  <c r="DY25" i="23917"/>
  <c r="ES24" i="23917"/>
  <c r="EU24" i="23917"/>
  <c r="FA24" i="23917"/>
  <c r="FC24" i="23917"/>
  <c r="FI24" i="23917"/>
  <c r="FK24" i="23917"/>
  <c r="FQ24" i="23917"/>
  <c r="FS24" i="23917"/>
  <c r="ES25" i="23917"/>
  <c r="EW25" i="23917"/>
  <c r="FA25" i="23917"/>
  <c r="FE25" i="23917"/>
  <c r="FI25" i="23917"/>
  <c r="FO25" i="23917"/>
  <c r="FS25" i="23917"/>
  <c r="FW25" i="23917"/>
  <c r="DF28" i="23917"/>
  <c r="DJ28" i="23917"/>
  <c r="DN28" i="23917"/>
  <c r="DR28" i="23917"/>
  <c r="DV28" i="23917"/>
  <c r="DZ28" i="23917"/>
  <c r="ED28" i="23917"/>
  <c r="O31" i="23917"/>
  <c r="S31" i="23917"/>
  <c r="AE31" i="23917"/>
  <c r="AI31" i="23917"/>
  <c r="BO31" i="23917"/>
  <c r="BS31" i="23917"/>
  <c r="BW31" i="23917"/>
  <c r="CA31" i="23917"/>
  <c r="CE31" i="23917"/>
  <c r="CI31" i="23917"/>
  <c r="CM31" i="23917"/>
  <c r="CQ31" i="23917"/>
  <c r="CU31" i="23917"/>
  <c r="CY31" i="23917"/>
  <c r="DC31" i="23917"/>
  <c r="EC31" i="23917"/>
  <c r="EU31" i="23917"/>
  <c r="EY31" i="23917"/>
  <c r="FC31" i="23917"/>
  <c r="FG31" i="23917"/>
  <c r="FK31" i="23917"/>
  <c r="FO31" i="23917"/>
  <c r="FS31" i="23917"/>
  <c r="FW31" i="23917"/>
  <c r="C36" i="23917"/>
  <c r="E36" i="23917"/>
  <c r="K36" i="23917"/>
  <c r="M36" i="23917"/>
  <c r="Q36" i="23917"/>
  <c r="S36" i="23917"/>
  <c r="W36" i="23917"/>
  <c r="AA36" i="23917"/>
  <c r="AE36" i="23917"/>
  <c r="AI36" i="23917"/>
  <c r="AM36" i="23917"/>
  <c r="AQ36" i="23917"/>
  <c r="AU36" i="23917"/>
  <c r="AY36" i="23917"/>
  <c r="BC36" i="23917"/>
  <c r="BG36" i="23917"/>
  <c r="BK36" i="23917"/>
  <c r="BO36" i="23917"/>
  <c r="BS36" i="23917"/>
  <c r="BW36" i="23917"/>
  <c r="CA36" i="23917"/>
  <c r="CE36" i="23917"/>
  <c r="CI36" i="23917"/>
  <c r="CW36" i="23917"/>
  <c r="ES36" i="23917"/>
  <c r="FA36" i="23917"/>
  <c r="FG36" i="23917"/>
  <c r="FK36" i="23917"/>
  <c r="C47" i="23917"/>
  <c r="G47" i="23917"/>
  <c r="K47" i="23917"/>
  <c r="O47" i="23917"/>
  <c r="S47" i="23917"/>
  <c r="W47" i="23917"/>
  <c r="AA47" i="23917"/>
  <c r="AM47" i="23917"/>
  <c r="AY47" i="23917"/>
  <c r="BC47" i="23917"/>
  <c r="BG47" i="23917"/>
  <c r="BK47" i="23917"/>
  <c r="BO47" i="23917"/>
  <c r="CE47" i="23917"/>
  <c r="EQ48" i="23917"/>
  <c r="EW48" i="23917"/>
  <c r="FE48" i="23917"/>
  <c r="FK48" i="23917"/>
  <c r="FM48" i="23917"/>
  <c r="FQ48" i="23917"/>
  <c r="FU48" i="23917"/>
  <c r="DT62" i="23917"/>
  <c r="ED62" i="23917"/>
  <c r="ES62" i="23917"/>
  <c r="EY62" i="23917"/>
  <c r="FA62" i="23917"/>
  <c r="FG62" i="23917"/>
  <c r="FI62" i="23917"/>
  <c r="FO62" i="23917"/>
  <c r="FQ62" i="23917"/>
  <c r="C76" i="23917"/>
  <c r="E76" i="23917"/>
  <c r="K76" i="23917"/>
  <c r="M76" i="23917"/>
  <c r="Q76" i="23917"/>
  <c r="S76" i="23917"/>
  <c r="W76" i="23917"/>
  <c r="AA76" i="23917"/>
  <c r="AE76" i="23917"/>
  <c r="AI76" i="23917"/>
  <c r="AM76" i="23917"/>
  <c r="AQ76" i="23917"/>
  <c r="AU76" i="23917"/>
  <c r="AY76" i="23917"/>
  <c r="BC76" i="23917"/>
  <c r="BG76" i="23917"/>
  <c r="BK76" i="23917"/>
  <c r="BO76" i="23917"/>
  <c r="BS76" i="23917"/>
  <c r="BW76" i="23917"/>
  <c r="CA76" i="23917"/>
  <c r="CE76" i="23917"/>
  <c r="CI76" i="23917"/>
  <c r="CM76" i="23917"/>
  <c r="CQ76" i="23917"/>
  <c r="CW76" i="23917"/>
  <c r="DA76" i="23917"/>
  <c r="DE76" i="23917"/>
  <c r="DI76" i="23917"/>
  <c r="DM76" i="23917"/>
  <c r="DQ76" i="23917"/>
  <c r="DU76" i="23917"/>
  <c r="DY76" i="23917"/>
  <c r="C79" i="23917"/>
  <c r="E79" i="23917"/>
  <c r="K79" i="23917"/>
  <c r="O79" i="23917"/>
  <c r="Q79" i="23917"/>
  <c r="AA79" i="23917"/>
  <c r="AQ79" i="23917"/>
  <c r="BE79" i="23917"/>
  <c r="BQ79" i="23917"/>
  <c r="BS79" i="23917"/>
  <c r="BU79" i="23917"/>
  <c r="BY79" i="23917"/>
  <c r="CA79" i="23917"/>
  <c r="CG79" i="23917"/>
  <c r="CI79" i="23917"/>
  <c r="CM79" i="23917"/>
  <c r="CS79" i="23917"/>
  <c r="CW79" i="23917"/>
  <c r="CY79" i="23917"/>
  <c r="DC79" i="23917"/>
  <c r="ED80" i="23917"/>
  <c r="BV81" i="23917"/>
  <c r="BX81" i="23917"/>
  <c r="BZ81" i="23917"/>
  <c r="CF81" i="23917"/>
  <c r="CH81" i="23917"/>
  <c r="DS81" i="23917"/>
  <c r="DU81" i="23917"/>
  <c r="DW81" i="23917"/>
  <c r="DY81" i="23917"/>
  <c r="EA81" i="23917"/>
  <c r="AG82" i="23917"/>
  <c r="AJ82" i="23917"/>
  <c r="AN82" i="23917"/>
  <c r="DF82" i="23917"/>
  <c r="DJ82" i="23917"/>
  <c r="DN82" i="23917"/>
  <c r="DZ82" i="23917"/>
  <c r="E83" i="23917"/>
  <c r="M83" i="23917"/>
  <c r="U83" i="23917"/>
  <c r="AC83" i="23917"/>
  <c r="AJ83" i="23917"/>
  <c r="AN83" i="23917"/>
  <c r="AS83" i="23917"/>
  <c r="BA83" i="23917"/>
  <c r="BI83" i="23917"/>
  <c r="BQ83" i="23917"/>
  <c r="DF83" i="23917"/>
  <c r="DJ83" i="23917"/>
  <c r="DN83" i="23917"/>
  <c r="DZ83" i="23917"/>
  <c r="AJ84" i="23917"/>
  <c r="AN84" i="23917"/>
  <c r="B85" i="23917"/>
  <c r="D85" i="23917"/>
  <c r="F85" i="23917"/>
  <c r="H85" i="23917"/>
  <c r="J85" i="23917"/>
  <c r="L85" i="23917"/>
  <c r="N85" i="23917"/>
  <c r="P85" i="23917"/>
  <c r="R85" i="23917"/>
  <c r="T85" i="23917"/>
  <c r="V85" i="23917"/>
  <c r="X85" i="23917"/>
  <c r="Z85" i="23917"/>
  <c r="AB85" i="23917"/>
  <c r="AD85" i="23917"/>
  <c r="AF85" i="23917"/>
  <c r="AH85" i="23917"/>
  <c r="AL85" i="23917"/>
  <c r="AP85" i="23917"/>
  <c r="AR85" i="23917"/>
  <c r="AT85" i="23917"/>
  <c r="AV85" i="23917"/>
  <c r="AX85" i="23917"/>
  <c r="AZ85" i="23917"/>
  <c r="BB85" i="23917"/>
  <c r="BD85" i="23917"/>
  <c r="BF85" i="23917"/>
  <c r="BH85" i="23917"/>
  <c r="BJ85" i="23917"/>
  <c r="BL85" i="23917"/>
  <c r="BN85" i="23917"/>
  <c r="BP85" i="23917"/>
  <c r="BR85" i="23917"/>
  <c r="BT85" i="23917"/>
  <c r="CB85" i="23917"/>
  <c r="CD85" i="23917"/>
  <c r="CJ85" i="23917"/>
  <c r="CL85" i="23917"/>
  <c r="CN85" i="23917"/>
  <c r="CP85" i="23917"/>
  <c r="CR85" i="23917"/>
  <c r="CT85" i="23917"/>
  <c r="CV85" i="23917"/>
  <c r="CX85" i="23917"/>
  <c r="DB85" i="23917"/>
  <c r="DD85" i="23917"/>
  <c r="DL85" i="23917"/>
  <c r="DT85" i="23917"/>
  <c r="DV85" i="23917"/>
  <c r="DX85" i="23917"/>
  <c r="EB85" i="23917"/>
  <c r="F86" i="23917"/>
  <c r="H86" i="23917"/>
  <c r="L86" i="23917"/>
  <c r="N86" i="23917"/>
  <c r="P86" i="23917"/>
  <c r="R86" i="23917"/>
  <c r="T86" i="23917"/>
  <c r="V86" i="23917"/>
  <c r="X86" i="23917"/>
  <c r="Z86" i="23917"/>
  <c r="AB86" i="23917"/>
  <c r="AD86" i="23917"/>
  <c r="AF86" i="23917"/>
  <c r="AH86" i="23917"/>
  <c r="AL86" i="23917"/>
  <c r="AP86" i="23917"/>
  <c r="AR86" i="23917"/>
  <c r="AT86" i="23917"/>
  <c r="AV86" i="23917"/>
  <c r="AX86" i="23917"/>
  <c r="AZ86" i="23917"/>
  <c r="BB86" i="23917"/>
  <c r="BD86" i="23917"/>
  <c r="BF86" i="23917"/>
  <c r="BH86" i="23917"/>
  <c r="BJ86" i="23917"/>
  <c r="BL86" i="23917"/>
  <c r="BN86" i="23917"/>
  <c r="BP86" i="23917"/>
  <c r="BR86" i="23917"/>
  <c r="BT86" i="23917"/>
  <c r="CB86" i="23917"/>
  <c r="CD86" i="23917"/>
  <c r="CJ86" i="23917"/>
  <c r="CL86" i="23917"/>
  <c r="CN86" i="23917"/>
  <c r="CP86" i="23917"/>
  <c r="CR86" i="23917"/>
  <c r="CT86" i="23917"/>
  <c r="CV86" i="23917"/>
  <c r="CX86" i="23917"/>
  <c r="DB86" i="23917"/>
  <c r="DD86" i="23917"/>
  <c r="DL86" i="23917"/>
  <c r="DP86" i="23917"/>
  <c r="ED90" i="23917"/>
  <c r="Z91" i="23917"/>
  <c r="AD91" i="23917"/>
  <c r="AF91" i="23917"/>
  <c r="AH91" i="23917"/>
  <c r="AL91" i="23917"/>
  <c r="AP91" i="23917"/>
  <c r="AT91" i="23917"/>
  <c r="AV91" i="23917"/>
  <c r="AX91" i="23917"/>
  <c r="BB91" i="23917"/>
  <c r="BH91" i="23917"/>
  <c r="BJ91" i="23917"/>
  <c r="BL91" i="23917"/>
  <c r="BN91" i="23917"/>
  <c r="BR91" i="23917"/>
  <c r="C103" i="23917"/>
  <c r="I103" i="23917"/>
  <c r="M103" i="23917"/>
  <c r="Q103" i="23917"/>
  <c r="U103" i="23917"/>
  <c r="Y103" i="23917"/>
  <c r="AC103" i="23917"/>
  <c r="AG103" i="23917"/>
  <c r="AK103" i="23917"/>
  <c r="AO103" i="23917"/>
  <c r="AS103" i="23917"/>
  <c r="AW103" i="23917"/>
  <c r="BA103" i="23917"/>
  <c r="BE103" i="23917"/>
  <c r="BI103" i="23917"/>
  <c r="BM103" i="23917"/>
  <c r="BQ103" i="23917"/>
  <c r="BU103" i="23917"/>
  <c r="BY103" i="23917"/>
  <c r="CC103" i="23917"/>
  <c r="CG103" i="23917"/>
  <c r="CK103" i="23917"/>
  <c r="CO103" i="23917"/>
  <c r="CS103" i="23917"/>
  <c r="CW103" i="23917"/>
  <c r="DA103" i="23917"/>
  <c r="DE103" i="23917"/>
  <c r="DI103" i="23917"/>
  <c r="DM103" i="23917"/>
  <c r="DQ103" i="23917"/>
  <c r="DU103" i="23917"/>
  <c r="DY103" i="23917"/>
  <c r="EC103" i="23917"/>
  <c r="F9" i="24066"/>
  <c r="H9" i="24066"/>
  <c r="DW127" i="24040"/>
  <c r="DX122" i="24040"/>
  <c r="DX134" i="23917"/>
  <c r="DY213" i="24040"/>
  <c r="EA254" i="24040"/>
  <c r="EA270" i="23917"/>
  <c r="DY279" i="24040"/>
  <c r="DY131" i="24040"/>
  <c r="DY143" i="23917"/>
  <c r="DT212" i="24040"/>
  <c r="DT227" i="23917"/>
  <c r="EC213" i="24040"/>
  <c r="EC228" i="23917"/>
  <c r="DR128" i="24040"/>
  <c r="DR140" i="23917"/>
  <c r="DZ128" i="24040"/>
  <c r="DZ140" i="23917"/>
  <c r="DT122" i="24040"/>
  <c r="DT134" i="23917"/>
  <c r="EB128" i="24040"/>
  <c r="EB140" i="23917"/>
  <c r="DY188" i="24040"/>
  <c r="DY202" i="23917"/>
  <c r="DV212" i="24040"/>
  <c r="DV227" i="23917"/>
  <c r="EA250" i="23917"/>
  <c r="DY281" i="24040"/>
  <c r="DY298" i="23917"/>
  <c r="EC131" i="24040"/>
  <c r="EC143" i="23917"/>
  <c r="EG89" i="24040"/>
  <c r="EG100" i="23917"/>
  <c r="DY174" i="24040"/>
  <c r="DY188" i="23917"/>
  <c r="DT280" i="24040"/>
  <c r="DT297" i="23917"/>
  <c r="DZ192" i="24040"/>
  <c r="DZ132" i="24040"/>
  <c r="DZ206" i="23917"/>
  <c r="DZ144" i="23917"/>
  <c r="DR131" i="24040"/>
  <c r="DR143" i="23917"/>
  <c r="DX192" i="24040"/>
  <c r="DX132" i="24040"/>
  <c r="DX206" i="23917"/>
  <c r="DX144" i="23917"/>
  <c r="DT112" i="24040"/>
  <c r="DT124" i="23917"/>
  <c r="DP151" i="24040"/>
  <c r="DP164" i="23917"/>
  <c r="DV151" i="24040"/>
  <c r="DV164" i="23917"/>
  <c r="EA151" i="24040"/>
  <c r="EA164" i="23917"/>
  <c r="DZ152" i="24040"/>
  <c r="DZ165" i="23917"/>
  <c r="DS166" i="23917"/>
  <c r="DX153" i="24040"/>
  <c r="DX166" i="23917"/>
  <c r="EC157" i="24040"/>
  <c r="EC170" i="23917"/>
  <c r="DS157" i="24040"/>
  <c r="DS170" i="23917"/>
  <c r="DW157" i="24040"/>
  <c r="DW170" i="23917"/>
  <c r="DV157" i="24040"/>
  <c r="DV170" i="23917"/>
  <c r="DT188" i="24040"/>
  <c r="DT202" i="23917"/>
  <c r="DR174" i="24040"/>
  <c r="DR188" i="23917"/>
  <c r="DS211" i="24040"/>
  <c r="DS226" i="23917"/>
  <c r="DW211" i="24040"/>
  <c r="DW226" i="23917"/>
  <c r="EA211" i="24040"/>
  <c r="EA226" i="23917"/>
  <c r="EB212" i="24040"/>
  <c r="EB227" i="23917"/>
  <c r="DQ213" i="24040"/>
  <c r="DQ228" i="23917"/>
  <c r="DU213" i="24040"/>
  <c r="DU228" i="23917"/>
  <c r="DT254" i="24040"/>
  <c r="DT270" i="23917"/>
  <c r="DP249" i="24040"/>
  <c r="DP265" i="23917"/>
  <c r="DV249" i="24040"/>
  <c r="DV265" i="23917"/>
  <c r="DP259" i="24040"/>
  <c r="DP275" i="23917"/>
  <c r="DX259" i="24040"/>
  <c r="DX275" i="23917"/>
  <c r="EB260" i="24040"/>
  <c r="EB276" i="23917"/>
  <c r="DZ273" i="24040"/>
  <c r="DZ290" i="23917"/>
  <c r="DR273" i="24040"/>
  <c r="DR290" i="23917"/>
  <c r="DV281" i="24040"/>
  <c r="DV298" i="23917"/>
  <c r="EB281" i="24040"/>
  <c r="EB298" i="23917"/>
  <c r="FY22" i="24040"/>
  <c r="FY24" i="23917"/>
  <c r="DE22" i="24040"/>
  <c r="DE24" i="23917"/>
  <c r="DG23" i="24040"/>
  <c r="DG25" i="23917"/>
  <c r="DI26" i="24040"/>
  <c r="DI31" i="23917"/>
  <c r="DM22" i="24040"/>
  <c r="DM24" i="23917"/>
  <c r="DO23" i="24040"/>
  <c r="DO25" i="23917"/>
  <c r="DQ26" i="24040"/>
  <c r="DQ31" i="23917"/>
  <c r="EC127" i="24040"/>
  <c r="EC139" i="23917"/>
  <c r="DP127" i="24040"/>
  <c r="DP139" i="23917"/>
  <c r="DT127" i="24040"/>
  <c r="DT139" i="23917"/>
  <c r="DX127" i="24040"/>
  <c r="DX139" i="23917"/>
  <c r="EF173" i="24040"/>
  <c r="EF187" i="23917"/>
  <c r="DT131" i="24040"/>
  <c r="DT143" i="23917"/>
  <c r="DR151" i="24040"/>
  <c r="DR164" i="23917"/>
  <c r="EB151" i="24040"/>
  <c r="EB164" i="23917"/>
  <c r="DT153" i="24040"/>
  <c r="DT166" i="23917"/>
  <c r="DZ153" i="24040"/>
  <c r="DZ166" i="23917"/>
  <c r="DZ157" i="24040"/>
  <c r="DZ170" i="23917"/>
  <c r="DP157" i="24040"/>
  <c r="DP170" i="23917"/>
  <c r="DX157" i="24040"/>
  <c r="DX170" i="23917"/>
  <c r="EC188" i="24040"/>
  <c r="EC202" i="23917"/>
  <c r="DV188" i="24040"/>
  <c r="DV202" i="23917"/>
  <c r="DP211" i="24040"/>
  <c r="DP226" i="23917"/>
  <c r="DT211" i="24040"/>
  <c r="DT226" i="23917"/>
  <c r="DX211" i="24040"/>
  <c r="DX226" i="23917"/>
  <c r="EB211" i="24040"/>
  <c r="EB226" i="23917"/>
  <c r="DR213" i="24040"/>
  <c r="DR228" i="23917"/>
  <c r="DV213" i="24040"/>
  <c r="DV228" i="23917"/>
  <c r="DZ213" i="24040"/>
  <c r="DZ228" i="23917"/>
  <c r="DP254" i="24040"/>
  <c r="DP270" i="23917"/>
  <c r="DV254" i="24040"/>
  <c r="DV270" i="23917"/>
  <c r="DR259" i="24040"/>
  <c r="DR275" i="23917"/>
  <c r="DZ259" i="24040"/>
  <c r="DZ275" i="23917"/>
  <c r="DP234" i="24040"/>
  <c r="DP250" i="23917"/>
  <c r="DV13" i="24040"/>
  <c r="DT279" i="24040"/>
  <c r="DT296" i="23917"/>
  <c r="DP285" i="24040"/>
  <c r="DP302" i="23917"/>
  <c r="DX285" i="24040"/>
  <c r="DX302" i="23917"/>
  <c r="FU143" i="23917"/>
  <c r="DP131" i="24040"/>
  <c r="DP143" i="23917"/>
  <c r="EB112" i="24040"/>
  <c r="EB124" i="23917"/>
  <c r="DS151" i="24040"/>
  <c r="DS164" i="23917"/>
  <c r="DX151" i="24040"/>
  <c r="DX164" i="23917"/>
  <c r="EH165" i="23917"/>
  <c r="DP153" i="24040"/>
  <c r="DP166" i="23917"/>
  <c r="DV153" i="24040"/>
  <c r="DV166" i="23917"/>
  <c r="EA153" i="24040"/>
  <c r="EA166" i="23917"/>
  <c r="EA157" i="24040"/>
  <c r="EA170" i="23917"/>
  <c r="EE157" i="24040"/>
  <c r="EE170" i="23917"/>
  <c r="DQ157" i="24040"/>
  <c r="DQ170" i="23917"/>
  <c r="DU157" i="24040"/>
  <c r="DU170" i="23917"/>
  <c r="DY157" i="24040"/>
  <c r="DY170" i="23917"/>
  <c r="DR157" i="24040"/>
  <c r="DR170" i="23917"/>
  <c r="DP188" i="24040"/>
  <c r="DP202" i="23917"/>
  <c r="DP174" i="24040"/>
  <c r="DP188" i="23917"/>
  <c r="DR179" i="24040"/>
  <c r="DR193" i="23917"/>
  <c r="DR254" i="24040"/>
  <c r="DR270" i="23917"/>
  <c r="EB249" i="24040"/>
  <c r="EB265" i="23917"/>
  <c r="DT259" i="24040"/>
  <c r="DT275" i="23917"/>
  <c r="DR234" i="24040"/>
  <c r="DR250" i="23917"/>
  <c r="DT239" i="24040"/>
  <c r="DT255" i="23917"/>
  <c r="DP279" i="24040"/>
  <c r="DP296" i="23917"/>
  <c r="DZ279" i="24040"/>
  <c r="DZ296" i="23917"/>
  <c r="DT281" i="24040"/>
  <c r="DT298" i="23917"/>
  <c r="DR285" i="24040"/>
  <c r="DR302" i="23917"/>
  <c r="DZ285" i="24040"/>
  <c r="DZ302" i="23917"/>
  <c r="EM70" i="23917"/>
  <c r="DR127" i="24040"/>
  <c r="DR139" i="23917"/>
  <c r="DV127" i="24040"/>
  <c r="DV139" i="23917"/>
  <c r="DZ127" i="24040"/>
  <c r="DZ139" i="23917"/>
  <c r="DV131" i="24040"/>
  <c r="DV143" i="23917"/>
  <c r="DP112" i="24040"/>
  <c r="DP124" i="23917"/>
  <c r="DT151" i="24040"/>
  <c r="DT164" i="23917"/>
  <c r="DZ151" i="24040"/>
  <c r="DZ164" i="23917"/>
  <c r="DR153" i="24040"/>
  <c r="DR166" i="23917"/>
  <c r="EG157" i="24040"/>
  <c r="EG170" i="23917"/>
  <c r="DT157" i="24040"/>
  <c r="DT170" i="23917"/>
  <c r="EF89" i="24040"/>
  <c r="EF100" i="23917"/>
  <c r="DR188" i="24040"/>
  <c r="DR202" i="23917"/>
  <c r="DV179" i="24040"/>
  <c r="DV193" i="23917"/>
  <c r="DR211" i="24040"/>
  <c r="DR226" i="23917"/>
  <c r="DV211" i="24040"/>
  <c r="DV226" i="23917"/>
  <c r="DZ211" i="24040"/>
  <c r="DZ226" i="23917"/>
  <c r="DP213" i="24040"/>
  <c r="DP228" i="23917"/>
  <c r="DT213" i="24040"/>
  <c r="DT228" i="23917"/>
  <c r="DX213" i="24040"/>
  <c r="DX228" i="23917"/>
  <c r="DT249" i="24040"/>
  <c r="DT265" i="23917"/>
  <c r="DX249" i="24040"/>
  <c r="DX265" i="23917"/>
  <c r="DV259" i="24040"/>
  <c r="DV275" i="23917"/>
  <c r="DT260" i="24040"/>
  <c r="DT276" i="23917"/>
  <c r="DS234" i="24040"/>
  <c r="DS250" i="23917"/>
  <c r="DV239" i="24040"/>
  <c r="DV255" i="23917"/>
  <c r="DQ279" i="24040"/>
  <c r="DQ296" i="23917"/>
  <c r="DV279" i="24040"/>
  <c r="DV296" i="23917"/>
  <c r="EB279" i="24040"/>
  <c r="EB296" i="23917"/>
  <c r="DP281" i="24040"/>
  <c r="DP298" i="23917"/>
  <c r="DU281" i="24040"/>
  <c r="DU298" i="23917"/>
  <c r="DZ281" i="24040"/>
  <c r="DZ298" i="23917"/>
  <c r="DT285" i="24040"/>
  <c r="DT302" i="23917"/>
  <c r="AI78" i="24040"/>
  <c r="AM68" i="24040"/>
  <c r="AM79" i="23917"/>
  <c r="DO68" i="24040"/>
  <c r="DO79" i="23917"/>
  <c r="AM70" i="24040"/>
  <c r="AM81" i="23917"/>
  <c r="DO70" i="24040"/>
  <c r="DO81" i="23917"/>
  <c r="AM80" i="24040"/>
  <c r="AM91" i="23917"/>
  <c r="DK71" i="24040"/>
  <c r="AM74" i="24040"/>
  <c r="AM85" i="23917"/>
  <c r="DO74" i="24040"/>
  <c r="DO85" i="23917"/>
  <c r="AI86" i="23917"/>
  <c r="EF24" i="23917"/>
  <c r="DE31" i="23917"/>
  <c r="DM31" i="23917"/>
  <c r="DM79" i="23917"/>
  <c r="AO81" i="23917"/>
  <c r="DE81" i="23917"/>
  <c r="DR82" i="23917"/>
  <c r="DM83" i="23917"/>
  <c r="DR84" i="23917"/>
  <c r="DI89" i="23917"/>
  <c r="DY89" i="23917"/>
  <c r="DK68" i="24040"/>
  <c r="DK79" i="23917"/>
  <c r="AM83" i="23917"/>
  <c r="AI74" i="24040"/>
  <c r="AI85" i="23917"/>
  <c r="EA85" i="23917"/>
  <c r="DK75" i="24040"/>
  <c r="DK86" i="23917"/>
  <c r="DI24" i="23917"/>
  <c r="DQ24" i="23917"/>
  <c r="DE25" i="23917"/>
  <c r="DI25" i="23917"/>
  <c r="DM25" i="23917"/>
  <c r="DQ25" i="23917"/>
  <c r="DK31" i="23917"/>
  <c r="DI79" i="23917"/>
  <c r="AK81" i="23917"/>
  <c r="DQ81" i="23917"/>
  <c r="DT84" i="23917"/>
  <c r="AO85" i="23917"/>
  <c r="DE85" i="23917"/>
  <c r="DP85" i="23917"/>
  <c r="AO86" i="23917"/>
  <c r="DE86" i="23917"/>
  <c r="AO89" i="23917"/>
  <c r="DE89" i="23917"/>
  <c r="EJ32" i="23917"/>
  <c r="AM89" i="23917"/>
  <c r="DT78" i="24040"/>
  <c r="AI70" i="24040"/>
  <c r="AI81" i="23917"/>
  <c r="DG70" i="24040"/>
  <c r="DG81" i="23917"/>
  <c r="DK70" i="24040"/>
  <c r="DK81" i="23917"/>
  <c r="DO71" i="24040"/>
  <c r="AM75" i="24040"/>
  <c r="EF32" i="23917"/>
  <c r="DM47" i="23917"/>
  <c r="AO79" i="23917"/>
  <c r="DE79" i="23917"/>
  <c r="DM81" i="23917"/>
  <c r="DE82" i="23917"/>
  <c r="DP82" i="23917"/>
  <c r="AO83" i="23917"/>
  <c r="DE83" i="23917"/>
  <c r="DP83" i="23917"/>
  <c r="DP84" i="23917"/>
  <c r="AK85" i="23917"/>
  <c r="AK86" i="23917"/>
  <c r="DR279" i="24040"/>
  <c r="DR296" i="23917"/>
  <c r="DX279" i="24040"/>
  <c r="DX296" i="23917"/>
  <c r="DR281" i="24040"/>
  <c r="DR298" i="23917"/>
  <c r="DV285" i="24040"/>
  <c r="DV302" i="23917"/>
  <c r="DP78" i="24040"/>
  <c r="AI68" i="24040"/>
  <c r="AI79" i="23917"/>
  <c r="DG68" i="24040"/>
  <c r="DG79" i="23917"/>
  <c r="AM73" i="24040"/>
  <c r="AM84" i="23917"/>
  <c r="AI82" i="23917"/>
  <c r="DR72" i="24040"/>
  <c r="DG74" i="24040"/>
  <c r="DG85" i="23917"/>
  <c r="DO75" i="24040"/>
  <c r="DO86" i="23917"/>
  <c r="DG24" i="23917"/>
  <c r="DK24" i="23917"/>
  <c r="DO24" i="23917"/>
  <c r="DK25" i="23917"/>
  <c r="DG31" i="23917"/>
  <c r="DO31" i="23917"/>
  <c r="DO47" i="23917"/>
  <c r="AK79" i="23917"/>
  <c r="DQ79" i="23917"/>
  <c r="AK82" i="23917"/>
  <c r="AK83" i="23917"/>
  <c r="AK84" i="23917"/>
  <c r="DV84" i="23917"/>
  <c r="DM85" i="23917"/>
  <c r="DR85" i="23917"/>
  <c r="DM86" i="23917"/>
  <c r="EC89" i="23917"/>
  <c r="K9" i="24066"/>
  <c r="O9" i="24066"/>
  <c r="L9" i="24066"/>
  <c r="P9" i="24066"/>
  <c r="M9" i="24066"/>
  <c r="Q9" i="24066"/>
  <c r="J9" i="24066"/>
  <c r="N9" i="24066"/>
  <c r="C269" i="24040"/>
  <c r="C141" i="24040"/>
  <c r="G59" i="24040"/>
  <c r="S269" i="24040"/>
  <c r="S141" i="24040"/>
  <c r="AA201" i="24040"/>
  <c r="AE167" i="24040"/>
  <c r="AM227" i="24040"/>
  <c r="AM59" i="24040"/>
  <c r="AY269" i="24040"/>
  <c r="BC227" i="24040"/>
  <c r="BC59" i="24040"/>
  <c r="BO269" i="24040"/>
  <c r="BO141" i="24040"/>
  <c r="BW201" i="24040"/>
  <c r="CE269" i="24040"/>
  <c r="CI227" i="24040"/>
  <c r="CM201" i="24040"/>
  <c r="CU201" i="24040"/>
  <c r="CY227" i="24040"/>
  <c r="CY59" i="24040"/>
  <c r="DK269" i="24040"/>
  <c r="DO227" i="24040"/>
  <c r="DS201" i="24040"/>
  <c r="EA269" i="24040"/>
  <c r="EE59" i="24040"/>
  <c r="ER141" i="24040"/>
  <c r="EZ100" i="24040"/>
  <c r="FH59" i="24040"/>
  <c r="FP100" i="24040"/>
  <c r="GB269" i="24040"/>
  <c r="GF59" i="24040"/>
  <c r="B271" i="24040"/>
  <c r="B229" i="24040"/>
  <c r="B203" i="24040"/>
  <c r="B169" i="24040"/>
  <c r="B143" i="24040"/>
  <c r="B102" i="24040"/>
  <c r="B61" i="24040"/>
  <c r="F271" i="24040"/>
  <c r="F229" i="24040"/>
  <c r="F203" i="24040"/>
  <c r="F169" i="24040"/>
  <c r="F143" i="24040"/>
  <c r="F102" i="24040"/>
  <c r="J271" i="24040"/>
  <c r="J229" i="24040"/>
  <c r="J203" i="24040"/>
  <c r="J169" i="24040"/>
  <c r="J143" i="24040"/>
  <c r="J102" i="24040"/>
  <c r="J61" i="24040"/>
  <c r="N271" i="24040"/>
  <c r="N229" i="24040"/>
  <c r="N203" i="24040"/>
  <c r="N169" i="24040"/>
  <c r="N143" i="24040"/>
  <c r="N102" i="24040"/>
  <c r="N61" i="24040"/>
  <c r="R271" i="24040"/>
  <c r="R229" i="24040"/>
  <c r="R203" i="24040"/>
  <c r="R169" i="24040"/>
  <c r="R143" i="24040"/>
  <c r="R102" i="24040"/>
  <c r="R61" i="24040"/>
  <c r="V271" i="24040"/>
  <c r="V229" i="24040"/>
  <c r="V203" i="24040"/>
  <c r="V169" i="24040"/>
  <c r="V143" i="24040"/>
  <c r="V102" i="24040"/>
  <c r="Z271" i="24040"/>
  <c r="Z229" i="24040"/>
  <c r="Z203" i="24040"/>
  <c r="Z169" i="24040"/>
  <c r="Z143" i="24040"/>
  <c r="Z102" i="24040"/>
  <c r="Z61" i="24040"/>
  <c r="AD271" i="24040"/>
  <c r="AD229" i="24040"/>
  <c r="AD203" i="24040"/>
  <c r="AD169" i="24040"/>
  <c r="AD143" i="24040"/>
  <c r="AD102" i="24040"/>
  <c r="AD61" i="24040"/>
  <c r="AH271" i="24040"/>
  <c r="AH229" i="24040"/>
  <c r="AH203" i="24040"/>
  <c r="AH169" i="24040"/>
  <c r="AH143" i="24040"/>
  <c r="AH102" i="24040"/>
  <c r="AH61" i="24040"/>
  <c r="AL271" i="24040"/>
  <c r="AL229" i="24040"/>
  <c r="AL203" i="24040"/>
  <c r="AL169" i="24040"/>
  <c r="AL143" i="24040"/>
  <c r="AL102" i="24040"/>
  <c r="AP271" i="24040"/>
  <c r="AP229" i="24040"/>
  <c r="AP203" i="24040"/>
  <c r="AP169" i="24040"/>
  <c r="AP143" i="24040"/>
  <c r="AP102" i="24040"/>
  <c r="AP61" i="24040"/>
  <c r="AT271" i="24040"/>
  <c r="AT229" i="24040"/>
  <c r="AT203" i="24040"/>
  <c r="AT169" i="24040"/>
  <c r="AT143" i="24040"/>
  <c r="AT102" i="24040"/>
  <c r="AT61" i="24040"/>
  <c r="AX271" i="24040"/>
  <c r="AX229" i="24040"/>
  <c r="AX203" i="24040"/>
  <c r="AX169" i="24040"/>
  <c r="AX143" i="24040"/>
  <c r="AX102" i="24040"/>
  <c r="AX61" i="24040"/>
  <c r="BB271" i="24040"/>
  <c r="BB229" i="24040"/>
  <c r="BB203" i="24040"/>
  <c r="BB169" i="24040"/>
  <c r="BB143" i="24040"/>
  <c r="BB102" i="24040"/>
  <c r="BF271" i="24040"/>
  <c r="BF229" i="24040"/>
  <c r="BF203" i="24040"/>
  <c r="BF169" i="24040"/>
  <c r="BF143" i="24040"/>
  <c r="BF102" i="24040"/>
  <c r="BF61" i="24040"/>
  <c r="BJ271" i="24040"/>
  <c r="BJ229" i="24040"/>
  <c r="BJ203" i="24040"/>
  <c r="BJ169" i="24040"/>
  <c r="BJ143" i="24040"/>
  <c r="BJ102" i="24040"/>
  <c r="BJ61" i="24040"/>
  <c r="BN271" i="24040"/>
  <c r="BN229" i="24040"/>
  <c r="BN203" i="24040"/>
  <c r="BN169" i="24040"/>
  <c r="BN143" i="24040"/>
  <c r="BN102" i="24040"/>
  <c r="BN61" i="24040"/>
  <c r="BR271" i="24040"/>
  <c r="BR229" i="24040"/>
  <c r="BR203" i="24040"/>
  <c r="BR169" i="24040"/>
  <c r="BR143" i="24040"/>
  <c r="BR102" i="24040"/>
  <c r="BV271" i="24040"/>
  <c r="BV229" i="24040"/>
  <c r="BV203" i="24040"/>
  <c r="BV169" i="24040"/>
  <c r="BV143" i="24040"/>
  <c r="BV102" i="24040"/>
  <c r="BV61" i="24040"/>
  <c r="BZ271" i="24040"/>
  <c r="BZ229" i="24040"/>
  <c r="BZ203" i="24040"/>
  <c r="BZ169" i="24040"/>
  <c r="BZ143" i="24040"/>
  <c r="BZ102" i="24040"/>
  <c r="BZ61" i="24040"/>
  <c r="CD271" i="24040"/>
  <c r="CD229" i="24040"/>
  <c r="CD203" i="24040"/>
  <c r="CD169" i="24040"/>
  <c r="CD143" i="24040"/>
  <c r="CD102" i="24040"/>
  <c r="CD61" i="24040"/>
  <c r="CH271" i="24040"/>
  <c r="CH229" i="24040"/>
  <c r="CH203" i="24040"/>
  <c r="CH169" i="24040"/>
  <c r="CH143" i="24040"/>
  <c r="CH102" i="24040"/>
  <c r="CL271" i="24040"/>
  <c r="CL229" i="24040"/>
  <c r="CL203" i="24040"/>
  <c r="CL169" i="24040"/>
  <c r="CL143" i="24040"/>
  <c r="CL102" i="24040"/>
  <c r="CL61" i="24040"/>
  <c r="CP271" i="24040"/>
  <c r="CP229" i="24040"/>
  <c r="CP203" i="24040"/>
  <c r="CP169" i="24040"/>
  <c r="CP143" i="24040"/>
  <c r="CP102" i="24040"/>
  <c r="CP61" i="24040"/>
  <c r="CT271" i="24040"/>
  <c r="CT229" i="24040"/>
  <c r="CT203" i="24040"/>
  <c r="CT169" i="24040"/>
  <c r="CT143" i="24040"/>
  <c r="CT102" i="24040"/>
  <c r="CT61" i="24040"/>
  <c r="CX271" i="24040"/>
  <c r="CX229" i="24040"/>
  <c r="CX203" i="24040"/>
  <c r="CX169" i="24040"/>
  <c r="CX143" i="24040"/>
  <c r="CX102" i="24040"/>
  <c r="DB271" i="24040"/>
  <c r="DB229" i="24040"/>
  <c r="DB203" i="24040"/>
  <c r="DB169" i="24040"/>
  <c r="DB143" i="24040"/>
  <c r="DB102" i="24040"/>
  <c r="DB61" i="24040"/>
  <c r="DF271" i="24040"/>
  <c r="DF229" i="24040"/>
  <c r="DF203" i="24040"/>
  <c r="DF169" i="24040"/>
  <c r="DF143" i="24040"/>
  <c r="DF102" i="24040"/>
  <c r="DF61" i="24040"/>
  <c r="DJ271" i="24040"/>
  <c r="DJ229" i="24040"/>
  <c r="DJ203" i="24040"/>
  <c r="DJ169" i="24040"/>
  <c r="DJ143" i="24040"/>
  <c r="DJ102" i="24040"/>
  <c r="DJ61" i="24040"/>
  <c r="DN271" i="24040"/>
  <c r="DN229" i="24040"/>
  <c r="DN203" i="24040"/>
  <c r="DN169" i="24040"/>
  <c r="DN143" i="24040"/>
  <c r="DN102" i="24040"/>
  <c r="DR271" i="24040"/>
  <c r="DR229" i="24040"/>
  <c r="DR203" i="24040"/>
  <c r="DR169" i="24040"/>
  <c r="DR143" i="24040"/>
  <c r="DR102" i="24040"/>
  <c r="DR61" i="24040"/>
  <c r="DV271" i="24040"/>
  <c r="DV229" i="24040"/>
  <c r="DV203" i="24040"/>
  <c r="DV169" i="24040"/>
  <c r="DV143" i="24040"/>
  <c r="DV102" i="24040"/>
  <c r="DV61" i="24040"/>
  <c r="DZ271" i="24040"/>
  <c r="DZ229" i="24040"/>
  <c r="DZ203" i="24040"/>
  <c r="DZ169" i="24040"/>
  <c r="DZ143" i="24040"/>
  <c r="DZ102" i="24040"/>
  <c r="DZ61" i="24040"/>
  <c r="ED271" i="24040"/>
  <c r="ED229" i="24040"/>
  <c r="ED203" i="24040"/>
  <c r="ED169" i="24040"/>
  <c r="ED143" i="24040"/>
  <c r="ED102" i="24040"/>
  <c r="EQ271" i="24040"/>
  <c r="EQ229" i="24040"/>
  <c r="EQ203" i="24040"/>
  <c r="EQ169" i="24040"/>
  <c r="EQ143" i="24040"/>
  <c r="EQ102" i="24040"/>
  <c r="EQ61" i="24040"/>
  <c r="EU271" i="24040"/>
  <c r="EU229" i="24040"/>
  <c r="EU203" i="24040"/>
  <c r="EU169" i="24040"/>
  <c r="EU143" i="24040"/>
  <c r="EU102" i="24040"/>
  <c r="EU61" i="24040"/>
  <c r="EY271" i="24040"/>
  <c r="EY229" i="24040"/>
  <c r="EY203" i="24040"/>
  <c r="EY169" i="24040"/>
  <c r="EY143" i="24040"/>
  <c r="EY102" i="24040"/>
  <c r="EY61" i="24040"/>
  <c r="FC271" i="24040"/>
  <c r="FC229" i="24040"/>
  <c r="FC203" i="24040"/>
  <c r="FC169" i="24040"/>
  <c r="FC143" i="24040"/>
  <c r="FC102" i="24040"/>
  <c r="FG271" i="24040"/>
  <c r="FG229" i="24040"/>
  <c r="FG203" i="24040"/>
  <c r="FG169" i="24040"/>
  <c r="FG143" i="24040"/>
  <c r="FG102" i="24040"/>
  <c r="FG61" i="24040"/>
  <c r="FK271" i="24040"/>
  <c r="FK229" i="24040"/>
  <c r="FK203" i="24040"/>
  <c r="FK169" i="24040"/>
  <c r="FK143" i="24040"/>
  <c r="FK102" i="24040"/>
  <c r="FK61" i="24040"/>
  <c r="FO271" i="24040"/>
  <c r="FO229" i="24040"/>
  <c r="FO203" i="24040"/>
  <c r="FO169" i="24040"/>
  <c r="FO143" i="24040"/>
  <c r="FO102" i="24040"/>
  <c r="FO61" i="24040"/>
  <c r="FS271" i="24040"/>
  <c r="FS229" i="24040"/>
  <c r="FS203" i="24040"/>
  <c r="FS169" i="24040"/>
  <c r="FS143" i="24040"/>
  <c r="FS102" i="24040"/>
  <c r="FW271" i="24040"/>
  <c r="FW229" i="24040"/>
  <c r="FW203" i="24040"/>
  <c r="FW169" i="24040"/>
  <c r="FW143" i="24040"/>
  <c r="FW102" i="24040"/>
  <c r="FW61" i="24040"/>
  <c r="GA271" i="24040"/>
  <c r="GA229" i="24040"/>
  <c r="GA203" i="24040"/>
  <c r="GA169" i="24040"/>
  <c r="GA143" i="24040"/>
  <c r="GA102" i="24040"/>
  <c r="GA61" i="24040"/>
  <c r="GE271" i="24040"/>
  <c r="GE229" i="24040"/>
  <c r="GE203" i="24040"/>
  <c r="GE169" i="24040"/>
  <c r="GE143" i="24040"/>
  <c r="GE102" i="24040"/>
  <c r="GE61" i="24040"/>
  <c r="GK271" i="24040"/>
  <c r="GK229" i="24040"/>
  <c r="GK203" i="24040"/>
  <c r="GK169" i="24040"/>
  <c r="GK143" i="24040"/>
  <c r="GK102" i="24040"/>
  <c r="BB61" i="24040"/>
  <c r="DN61" i="24040"/>
  <c r="GK61" i="24040"/>
  <c r="O270" i="24040"/>
  <c r="S270" i="24040"/>
  <c r="S101" i="24040"/>
  <c r="AA168" i="24040"/>
  <c r="AM142" i="24040"/>
  <c r="AQ202" i="24040"/>
  <c r="AY101" i="24040"/>
  <c r="BK168" i="24040"/>
  <c r="BO101" i="24040"/>
  <c r="BW60" i="24040"/>
  <c r="CA101" i="24040"/>
  <c r="CQ168" i="24040"/>
  <c r="DC202" i="24040"/>
  <c r="DK101" i="24040"/>
  <c r="EA101" i="24040"/>
  <c r="ER202" i="24040"/>
  <c r="ER60" i="24040"/>
  <c r="EV142" i="24040"/>
  <c r="FD101" i="24040"/>
  <c r="FP270" i="24040"/>
  <c r="GB101" i="24040"/>
  <c r="F61" i="24040"/>
  <c r="BR61" i="24040"/>
  <c r="ED61" i="24040"/>
  <c r="V61" i="24040"/>
  <c r="CH61" i="24040"/>
  <c r="FC61" i="24040"/>
  <c r="GH100" i="24040"/>
  <c r="I270" i="24040"/>
  <c r="M101" i="24040"/>
  <c r="Q168" i="24040"/>
  <c r="U142" i="24040"/>
  <c r="AO60" i="24040"/>
  <c r="BE270" i="24040"/>
  <c r="BE142" i="24040"/>
  <c r="BM101" i="24040"/>
  <c r="BU228" i="24040"/>
  <c r="BU101" i="24040"/>
  <c r="CC142" i="24040"/>
  <c r="CK270" i="24040"/>
  <c r="CO142" i="24040"/>
  <c r="CS101" i="24040"/>
  <c r="CW168" i="24040"/>
  <c r="DI142" i="24040"/>
  <c r="DQ228" i="24040"/>
  <c r="DQ101" i="24040"/>
  <c r="DU228" i="24040"/>
  <c r="EC168" i="24040"/>
  <c r="EG270" i="24040"/>
  <c r="ET228" i="24040"/>
  <c r="EX202" i="24040"/>
  <c r="FB60" i="24040"/>
  <c r="FN142" i="24040"/>
  <c r="GD202" i="24040"/>
  <c r="GK270" i="24040"/>
  <c r="GK228" i="24040"/>
  <c r="GK202" i="24040"/>
  <c r="GK168" i="24040"/>
  <c r="GK142" i="24040"/>
  <c r="GK101" i="24040"/>
  <c r="GK60" i="24040"/>
  <c r="E271" i="24040"/>
  <c r="E229" i="24040"/>
  <c r="E203" i="24040"/>
  <c r="E169" i="24040"/>
  <c r="E102" i="24040"/>
  <c r="E143" i="24040"/>
  <c r="E61" i="24040"/>
  <c r="I271" i="24040"/>
  <c r="I229" i="24040"/>
  <c r="I203" i="24040"/>
  <c r="I169" i="24040"/>
  <c r="I143" i="24040"/>
  <c r="I102" i="24040"/>
  <c r="I61" i="24040"/>
  <c r="M271" i="24040"/>
  <c r="M229" i="24040"/>
  <c r="M203" i="24040"/>
  <c r="M169" i="24040"/>
  <c r="M102" i="24040"/>
  <c r="M143" i="24040"/>
  <c r="M61" i="24040"/>
  <c r="Q271" i="24040"/>
  <c r="Q229" i="24040"/>
  <c r="Q203" i="24040"/>
  <c r="Q169" i="24040"/>
  <c r="Q143" i="24040"/>
  <c r="Q102" i="24040"/>
  <c r="Q61" i="24040"/>
  <c r="U271" i="24040"/>
  <c r="U229" i="24040"/>
  <c r="U203" i="24040"/>
  <c r="U169" i="24040"/>
  <c r="U102" i="24040"/>
  <c r="U143" i="24040"/>
  <c r="U61" i="24040"/>
  <c r="Y271" i="24040"/>
  <c r="Y229" i="24040"/>
  <c r="Y203" i="24040"/>
  <c r="Y143" i="24040"/>
  <c r="Y102" i="24040"/>
  <c r="Y169" i="24040"/>
  <c r="Y61" i="24040"/>
  <c r="AC271" i="24040"/>
  <c r="AC229" i="24040"/>
  <c r="AC203" i="24040"/>
  <c r="AC169" i="24040"/>
  <c r="AC102" i="24040"/>
  <c r="AC143" i="24040"/>
  <c r="AC61" i="24040"/>
  <c r="AG271" i="24040"/>
  <c r="AG229" i="24040"/>
  <c r="AG203" i="24040"/>
  <c r="AG143" i="24040"/>
  <c r="AG102" i="24040"/>
  <c r="AG61" i="24040"/>
  <c r="AG169" i="24040"/>
  <c r="AK271" i="24040"/>
  <c r="AK229" i="24040"/>
  <c r="AK203" i="24040"/>
  <c r="AK169" i="24040"/>
  <c r="AK102" i="24040"/>
  <c r="AK143" i="24040"/>
  <c r="AK61" i="24040"/>
  <c r="AO271" i="24040"/>
  <c r="AO229" i="24040"/>
  <c r="AO203" i="24040"/>
  <c r="AO169" i="24040"/>
  <c r="AO143" i="24040"/>
  <c r="AO102" i="24040"/>
  <c r="AO61" i="24040"/>
  <c r="AS271" i="24040"/>
  <c r="AS229" i="24040"/>
  <c r="AS203" i="24040"/>
  <c r="AS169" i="24040"/>
  <c r="AS102" i="24040"/>
  <c r="AS143" i="24040"/>
  <c r="AS61" i="24040"/>
  <c r="AW271" i="24040"/>
  <c r="AW229" i="24040"/>
  <c r="AW203" i="24040"/>
  <c r="AW169" i="24040"/>
  <c r="AW143" i="24040"/>
  <c r="AW102" i="24040"/>
  <c r="AW61" i="24040"/>
  <c r="BA271" i="24040"/>
  <c r="BA229" i="24040"/>
  <c r="BA203" i="24040"/>
  <c r="BA169" i="24040"/>
  <c r="BA102" i="24040"/>
  <c r="BA143" i="24040"/>
  <c r="BA61" i="24040"/>
  <c r="BE271" i="24040"/>
  <c r="BE229" i="24040"/>
  <c r="BE203" i="24040"/>
  <c r="BE169" i="24040"/>
  <c r="BE143" i="24040"/>
  <c r="BE102" i="24040"/>
  <c r="BE61" i="24040"/>
  <c r="BI271" i="24040"/>
  <c r="BI229" i="24040"/>
  <c r="BI203" i="24040"/>
  <c r="BI169" i="24040"/>
  <c r="BI102" i="24040"/>
  <c r="BI143" i="24040"/>
  <c r="BI61" i="24040"/>
  <c r="BM271" i="24040"/>
  <c r="BM229" i="24040"/>
  <c r="BM203" i="24040"/>
  <c r="BM169" i="24040"/>
  <c r="BM143" i="24040"/>
  <c r="BM102" i="24040"/>
  <c r="BM61" i="24040"/>
  <c r="BQ271" i="24040"/>
  <c r="BQ229" i="24040"/>
  <c r="BQ203" i="24040"/>
  <c r="BQ169" i="24040"/>
  <c r="BQ102" i="24040"/>
  <c r="BQ143" i="24040"/>
  <c r="BQ61" i="24040"/>
  <c r="BU271" i="24040"/>
  <c r="BU229" i="24040"/>
  <c r="BU203" i="24040"/>
  <c r="BU169" i="24040"/>
  <c r="BU143" i="24040"/>
  <c r="BU102" i="24040"/>
  <c r="BU61" i="24040"/>
  <c r="BY271" i="24040"/>
  <c r="BY229" i="24040"/>
  <c r="BY203" i="24040"/>
  <c r="BY169" i="24040"/>
  <c r="BY102" i="24040"/>
  <c r="BY143" i="24040"/>
  <c r="BY61" i="24040"/>
  <c r="CC271" i="24040"/>
  <c r="CC229" i="24040"/>
  <c r="CC203" i="24040"/>
  <c r="CC169" i="24040"/>
  <c r="CC143" i="24040"/>
  <c r="CC102" i="24040"/>
  <c r="CC61" i="24040"/>
  <c r="CG271" i="24040"/>
  <c r="CG229" i="24040"/>
  <c r="CG203" i="24040"/>
  <c r="CG169" i="24040"/>
  <c r="CG102" i="24040"/>
  <c r="CG143" i="24040"/>
  <c r="CG61" i="24040"/>
  <c r="CK271" i="24040"/>
  <c r="CK229" i="24040"/>
  <c r="CK203" i="24040"/>
  <c r="CK169" i="24040"/>
  <c r="CK143" i="24040"/>
  <c r="CK102" i="24040"/>
  <c r="CK61" i="24040"/>
  <c r="CO271" i="24040"/>
  <c r="CO229" i="24040"/>
  <c r="CO203" i="24040"/>
  <c r="CO169" i="24040"/>
  <c r="CO102" i="24040"/>
  <c r="CO143" i="24040"/>
  <c r="CO61" i="24040"/>
  <c r="CS271" i="24040"/>
  <c r="CS229" i="24040"/>
  <c r="CS203" i="24040"/>
  <c r="CS169" i="24040"/>
  <c r="CS143" i="24040"/>
  <c r="CS102" i="24040"/>
  <c r="CS61" i="24040"/>
  <c r="CW271" i="24040"/>
  <c r="CW229" i="24040"/>
  <c r="CW203" i="24040"/>
  <c r="CW169" i="24040"/>
  <c r="CW102" i="24040"/>
  <c r="CW143" i="24040"/>
  <c r="CW61" i="24040"/>
  <c r="DA271" i="24040"/>
  <c r="DA229" i="24040"/>
  <c r="DA203" i="24040"/>
  <c r="DA169" i="24040"/>
  <c r="DA143" i="24040"/>
  <c r="DA102" i="24040"/>
  <c r="DA61" i="24040"/>
  <c r="DE271" i="24040"/>
  <c r="DE229" i="24040"/>
  <c r="DE203" i="24040"/>
  <c r="DE169" i="24040"/>
  <c r="DE102" i="24040"/>
  <c r="DE143" i="24040"/>
  <c r="DE61" i="24040"/>
  <c r="DI271" i="24040"/>
  <c r="DI229" i="24040"/>
  <c r="DI203" i="24040"/>
  <c r="DI169" i="24040"/>
  <c r="DI143" i="24040"/>
  <c r="DI102" i="24040"/>
  <c r="DI61" i="24040"/>
  <c r="DM271" i="24040"/>
  <c r="DM229" i="24040"/>
  <c r="DM203" i="24040"/>
  <c r="DM169" i="24040"/>
  <c r="DM102" i="24040"/>
  <c r="DM143" i="24040"/>
  <c r="DM61" i="24040"/>
  <c r="DQ271" i="24040"/>
  <c r="DQ229" i="24040"/>
  <c r="DQ203" i="24040"/>
  <c r="DQ169" i="24040"/>
  <c r="DQ143" i="24040"/>
  <c r="DQ102" i="24040"/>
  <c r="DQ61" i="24040"/>
  <c r="DU271" i="24040"/>
  <c r="DU229" i="24040"/>
  <c r="DU203" i="24040"/>
  <c r="DU169" i="24040"/>
  <c r="DU102" i="24040"/>
  <c r="DU143" i="24040"/>
  <c r="DU61" i="24040"/>
  <c r="DY271" i="24040"/>
  <c r="DY229" i="24040"/>
  <c r="DY203" i="24040"/>
  <c r="DY169" i="24040"/>
  <c r="DY143" i="24040"/>
  <c r="DY102" i="24040"/>
  <c r="DY61" i="24040"/>
  <c r="EC271" i="24040"/>
  <c r="EC229" i="24040"/>
  <c r="EC203" i="24040"/>
  <c r="EC169" i="24040"/>
  <c r="EC102" i="24040"/>
  <c r="EC143" i="24040"/>
  <c r="EC61" i="24040"/>
  <c r="EG271" i="24040"/>
  <c r="EG229" i="24040"/>
  <c r="EG203" i="24040"/>
  <c r="EG169" i="24040"/>
  <c r="EG143" i="24040"/>
  <c r="EG102" i="24040"/>
  <c r="EG61" i="24040"/>
  <c r="ET271" i="24040"/>
  <c r="ET229" i="24040"/>
  <c r="ET203" i="24040"/>
  <c r="ET169" i="24040"/>
  <c r="ET102" i="24040"/>
  <c r="ET143" i="24040"/>
  <c r="ET61" i="24040"/>
  <c r="EX271" i="24040"/>
  <c r="EX229" i="24040"/>
  <c r="EX203" i="24040"/>
  <c r="EX169" i="24040"/>
  <c r="EX143" i="24040"/>
  <c r="EX102" i="24040"/>
  <c r="EX61" i="24040"/>
  <c r="FB271" i="24040"/>
  <c r="FB229" i="24040"/>
  <c r="FB203" i="24040"/>
  <c r="FB169" i="24040"/>
  <c r="FB102" i="24040"/>
  <c r="FB143" i="24040"/>
  <c r="FB61" i="24040"/>
  <c r="FF271" i="24040"/>
  <c r="FF229" i="24040"/>
  <c r="FF203" i="24040"/>
  <c r="FF169" i="24040"/>
  <c r="FF143" i="24040"/>
  <c r="FF102" i="24040"/>
  <c r="FF61" i="24040"/>
  <c r="FJ271" i="24040"/>
  <c r="FJ229" i="24040"/>
  <c r="FJ203" i="24040"/>
  <c r="FJ169" i="24040"/>
  <c r="FJ102" i="24040"/>
  <c r="FJ143" i="24040"/>
  <c r="FJ61" i="24040"/>
  <c r="FN271" i="24040"/>
  <c r="FN229" i="24040"/>
  <c r="FN203" i="24040"/>
  <c r="FN169" i="24040"/>
  <c r="FN143" i="24040"/>
  <c r="FN102" i="24040"/>
  <c r="FN61" i="24040"/>
  <c r="FR271" i="24040"/>
  <c r="FR229" i="24040"/>
  <c r="FR203" i="24040"/>
  <c r="FR169" i="24040"/>
  <c r="FR102" i="24040"/>
  <c r="FR143" i="24040"/>
  <c r="FR61" i="24040"/>
  <c r="FV271" i="24040"/>
  <c r="FV229" i="24040"/>
  <c r="FV203" i="24040"/>
  <c r="FV169" i="24040"/>
  <c r="FV143" i="24040"/>
  <c r="FV102" i="24040"/>
  <c r="FV61" i="24040"/>
  <c r="FZ271" i="24040"/>
  <c r="FZ229" i="24040"/>
  <c r="FZ203" i="24040"/>
  <c r="FZ169" i="24040"/>
  <c r="FZ102" i="24040"/>
  <c r="FZ143" i="24040"/>
  <c r="FZ61" i="24040"/>
  <c r="GD271" i="24040"/>
  <c r="GD229" i="24040"/>
  <c r="GD203" i="24040"/>
  <c r="GD169" i="24040"/>
  <c r="GD143" i="24040"/>
  <c r="GD102" i="24040"/>
  <c r="GD61" i="24040"/>
  <c r="GH271" i="24040"/>
  <c r="GH229" i="24040"/>
  <c r="GH203" i="24040"/>
  <c r="GH169" i="24040"/>
  <c r="GH102" i="24040"/>
  <c r="GH143" i="24040"/>
  <c r="GH61" i="24040"/>
  <c r="AL61" i="24040"/>
  <c r="CX61" i="24040"/>
  <c r="FS61" i="24040"/>
  <c r="I227" i="24040"/>
  <c r="Q227" i="24040"/>
  <c r="Y269" i="24040"/>
  <c r="AG269" i="24040"/>
  <c r="AO269" i="24040"/>
  <c r="AS141" i="24040"/>
  <c r="BA141" i="24040"/>
  <c r="BI141" i="24040"/>
  <c r="BQ167" i="24040"/>
  <c r="BY167" i="24040"/>
  <c r="CG167" i="24040"/>
  <c r="CO201" i="24040"/>
  <c r="CW201" i="24040"/>
  <c r="DA141" i="24040"/>
  <c r="DI227" i="24040"/>
  <c r="DM227" i="24040"/>
  <c r="DQ167" i="24040"/>
  <c r="DY269" i="24040"/>
  <c r="EC227" i="24040"/>
  <c r="EG201" i="24040"/>
  <c r="ET167" i="24040"/>
  <c r="FB269" i="24040"/>
  <c r="FF167" i="24040"/>
  <c r="FN269" i="24040"/>
  <c r="FN141" i="24040"/>
  <c r="FV100" i="24040"/>
  <c r="FZ167" i="24040"/>
  <c r="GD201" i="24040"/>
  <c r="D271" i="24040"/>
  <c r="D229" i="24040"/>
  <c r="D203" i="24040"/>
  <c r="D169" i="24040"/>
  <c r="D143" i="24040"/>
  <c r="D61" i="24040"/>
  <c r="D102" i="24040"/>
  <c r="H271" i="24040"/>
  <c r="H229" i="24040"/>
  <c r="H203" i="24040"/>
  <c r="H169" i="24040"/>
  <c r="H143" i="24040"/>
  <c r="H61" i="24040"/>
  <c r="L271" i="24040"/>
  <c r="L229" i="24040"/>
  <c r="L203" i="24040"/>
  <c r="L169" i="24040"/>
  <c r="L143" i="24040"/>
  <c r="L61" i="24040"/>
  <c r="L102" i="24040"/>
  <c r="P271" i="24040"/>
  <c r="P229" i="24040"/>
  <c r="P203" i="24040"/>
  <c r="P169" i="24040"/>
  <c r="P143" i="24040"/>
  <c r="P102" i="24040"/>
  <c r="P61" i="24040"/>
  <c r="T271" i="24040"/>
  <c r="T229" i="24040"/>
  <c r="T203" i="24040"/>
  <c r="T169" i="24040"/>
  <c r="T143" i="24040"/>
  <c r="T61" i="24040"/>
  <c r="T102" i="24040"/>
  <c r="X271" i="24040"/>
  <c r="X229" i="24040"/>
  <c r="X203" i="24040"/>
  <c r="X169" i="24040"/>
  <c r="X143" i="24040"/>
  <c r="X61" i="24040"/>
  <c r="AB271" i="24040"/>
  <c r="AB229" i="24040"/>
  <c r="AB203" i="24040"/>
  <c r="AB169" i="24040"/>
  <c r="AB143" i="24040"/>
  <c r="AB61" i="24040"/>
  <c r="AB102" i="24040"/>
  <c r="AF271" i="24040"/>
  <c r="AF229" i="24040"/>
  <c r="AF203" i="24040"/>
  <c r="AF169" i="24040"/>
  <c r="AF143" i="24040"/>
  <c r="AF102" i="24040"/>
  <c r="AF61" i="24040"/>
  <c r="AJ271" i="24040"/>
  <c r="AJ229" i="24040"/>
  <c r="AJ203" i="24040"/>
  <c r="AJ169" i="24040"/>
  <c r="AJ143" i="24040"/>
  <c r="AJ61" i="24040"/>
  <c r="AJ102" i="24040"/>
  <c r="AN271" i="24040"/>
  <c r="AN229" i="24040"/>
  <c r="AN203" i="24040"/>
  <c r="AN169" i="24040"/>
  <c r="AN143" i="24040"/>
  <c r="AN61" i="24040"/>
  <c r="AR271" i="24040"/>
  <c r="AR229" i="24040"/>
  <c r="AR203" i="24040"/>
  <c r="AR169" i="24040"/>
  <c r="AR143" i="24040"/>
  <c r="AR61" i="24040"/>
  <c r="AR102" i="24040"/>
  <c r="AV271" i="24040"/>
  <c r="AV229" i="24040"/>
  <c r="AV203" i="24040"/>
  <c r="AV169" i="24040"/>
  <c r="AV143" i="24040"/>
  <c r="AV102" i="24040"/>
  <c r="AV61" i="24040"/>
  <c r="AZ271" i="24040"/>
  <c r="AZ229" i="24040"/>
  <c r="AZ203" i="24040"/>
  <c r="AZ169" i="24040"/>
  <c r="AZ143" i="24040"/>
  <c r="AZ61" i="24040"/>
  <c r="AZ102" i="24040"/>
  <c r="BD271" i="24040"/>
  <c r="BD229" i="24040"/>
  <c r="BD203" i="24040"/>
  <c r="BD169" i="24040"/>
  <c r="BD143" i="24040"/>
  <c r="BD61" i="24040"/>
  <c r="BH271" i="24040"/>
  <c r="BH229" i="24040"/>
  <c r="BH203" i="24040"/>
  <c r="BH169" i="24040"/>
  <c r="BH143" i="24040"/>
  <c r="BH61" i="24040"/>
  <c r="BH102" i="24040"/>
  <c r="BL271" i="24040"/>
  <c r="BL229" i="24040"/>
  <c r="BL203" i="24040"/>
  <c r="BL169" i="24040"/>
  <c r="BL143" i="24040"/>
  <c r="BL102" i="24040"/>
  <c r="BL61" i="24040"/>
  <c r="BP271" i="24040"/>
  <c r="BP229" i="24040"/>
  <c r="BP203" i="24040"/>
  <c r="BP169" i="24040"/>
  <c r="BP143" i="24040"/>
  <c r="BP61" i="24040"/>
  <c r="BP102" i="24040"/>
  <c r="BT271" i="24040"/>
  <c r="BT229" i="24040"/>
  <c r="BT203" i="24040"/>
  <c r="BT169" i="24040"/>
  <c r="BT143" i="24040"/>
  <c r="BT61" i="24040"/>
  <c r="BX271" i="24040"/>
  <c r="BX229" i="24040"/>
  <c r="BX203" i="24040"/>
  <c r="BX169" i="24040"/>
  <c r="BX143" i="24040"/>
  <c r="BX61" i="24040"/>
  <c r="BX102" i="24040"/>
  <c r="CB271" i="24040"/>
  <c r="CB229" i="24040"/>
  <c r="CB203" i="24040"/>
  <c r="CB169" i="24040"/>
  <c r="CB143" i="24040"/>
  <c r="CB102" i="24040"/>
  <c r="CB61" i="24040"/>
  <c r="CF271" i="24040"/>
  <c r="CF229" i="24040"/>
  <c r="CF203" i="24040"/>
  <c r="CF169" i="24040"/>
  <c r="CF143" i="24040"/>
  <c r="CF61" i="24040"/>
  <c r="CF102" i="24040"/>
  <c r="CJ271" i="24040"/>
  <c r="CJ229" i="24040"/>
  <c r="CJ203" i="24040"/>
  <c r="CJ169" i="24040"/>
  <c r="CJ143" i="24040"/>
  <c r="CJ61" i="24040"/>
  <c r="CN271" i="24040"/>
  <c r="CN229" i="24040"/>
  <c r="CN203" i="24040"/>
  <c r="CN169" i="24040"/>
  <c r="CN143" i="24040"/>
  <c r="CN61" i="24040"/>
  <c r="CN102" i="24040"/>
  <c r="CR271" i="24040"/>
  <c r="CR229" i="24040"/>
  <c r="CR203" i="24040"/>
  <c r="CR169" i="24040"/>
  <c r="CR143" i="24040"/>
  <c r="CR102" i="24040"/>
  <c r="CR61" i="24040"/>
  <c r="CV271" i="24040"/>
  <c r="CV229" i="24040"/>
  <c r="CV203" i="24040"/>
  <c r="CV169" i="24040"/>
  <c r="CV143" i="24040"/>
  <c r="CV61" i="24040"/>
  <c r="CV102" i="24040"/>
  <c r="CZ271" i="24040"/>
  <c r="CZ229" i="24040"/>
  <c r="CZ203" i="24040"/>
  <c r="CZ169" i="24040"/>
  <c r="CZ143" i="24040"/>
  <c r="CZ61" i="24040"/>
  <c r="DD271" i="24040"/>
  <c r="DD229" i="24040"/>
  <c r="DD203" i="24040"/>
  <c r="DD169" i="24040"/>
  <c r="DD143" i="24040"/>
  <c r="DD61" i="24040"/>
  <c r="DD102" i="24040"/>
  <c r="DH271" i="24040"/>
  <c r="DH229" i="24040"/>
  <c r="DH203" i="24040"/>
  <c r="DH169" i="24040"/>
  <c r="DH143" i="24040"/>
  <c r="DH102" i="24040"/>
  <c r="DH61" i="24040"/>
  <c r="DL271" i="24040"/>
  <c r="DL229" i="24040"/>
  <c r="DL203" i="24040"/>
  <c r="DL169" i="24040"/>
  <c r="DL143" i="24040"/>
  <c r="DL61" i="24040"/>
  <c r="DL102" i="24040"/>
  <c r="DP271" i="24040"/>
  <c r="DP229" i="24040"/>
  <c r="DP203" i="24040"/>
  <c r="DP169" i="24040"/>
  <c r="DP143" i="24040"/>
  <c r="DP61" i="24040"/>
  <c r="DT271" i="24040"/>
  <c r="DT229" i="24040"/>
  <c r="DT203" i="24040"/>
  <c r="DT169" i="24040"/>
  <c r="DT143" i="24040"/>
  <c r="DT61" i="24040"/>
  <c r="DT102" i="24040"/>
  <c r="DX271" i="24040"/>
  <c r="DX229" i="24040"/>
  <c r="DX203" i="24040"/>
  <c r="DX169" i="24040"/>
  <c r="DX143" i="24040"/>
  <c r="DX102" i="24040"/>
  <c r="DX61" i="24040"/>
  <c r="EB271" i="24040"/>
  <c r="EB229" i="24040"/>
  <c r="EB203" i="24040"/>
  <c r="EB169" i="24040"/>
  <c r="EB143" i="24040"/>
  <c r="EB61" i="24040"/>
  <c r="EB102" i="24040"/>
  <c r="EF271" i="24040"/>
  <c r="EF229" i="24040"/>
  <c r="EF203" i="24040"/>
  <c r="EF169" i="24040"/>
  <c r="EF143" i="24040"/>
  <c r="EF61" i="24040"/>
  <c r="ES271" i="24040"/>
  <c r="ES229" i="24040"/>
  <c r="ES203" i="24040"/>
  <c r="ES169" i="24040"/>
  <c r="ES143" i="24040"/>
  <c r="ES61" i="24040"/>
  <c r="ES102" i="24040"/>
  <c r="EW271" i="24040"/>
  <c r="EW229" i="24040"/>
  <c r="EW203" i="24040"/>
  <c r="EW169" i="24040"/>
  <c r="EW143" i="24040"/>
  <c r="EW102" i="24040"/>
  <c r="EW61" i="24040"/>
  <c r="FA271" i="24040"/>
  <c r="FA229" i="24040"/>
  <c r="FA203" i="24040"/>
  <c r="FA169" i="24040"/>
  <c r="FA143" i="24040"/>
  <c r="FA61" i="24040"/>
  <c r="FA102" i="24040"/>
  <c r="FE271" i="24040"/>
  <c r="FE229" i="24040"/>
  <c r="FE203" i="24040"/>
  <c r="FE169" i="24040"/>
  <c r="FE143" i="24040"/>
  <c r="FE61" i="24040"/>
  <c r="FI271" i="24040"/>
  <c r="FI229" i="24040"/>
  <c r="FI203" i="24040"/>
  <c r="FI169" i="24040"/>
  <c r="FI143" i="24040"/>
  <c r="FI61" i="24040"/>
  <c r="FI102" i="24040"/>
  <c r="FM271" i="24040"/>
  <c r="FM229" i="24040"/>
  <c r="FM203" i="24040"/>
  <c r="FM169" i="24040"/>
  <c r="FM143" i="24040"/>
  <c r="FM102" i="24040"/>
  <c r="FM61" i="24040"/>
  <c r="FQ271" i="24040"/>
  <c r="FQ229" i="24040"/>
  <c r="FQ203" i="24040"/>
  <c r="FQ169" i="24040"/>
  <c r="FQ143" i="24040"/>
  <c r="FQ61" i="24040"/>
  <c r="FQ102" i="24040"/>
  <c r="FU271" i="24040"/>
  <c r="FU229" i="24040"/>
  <c r="FU203" i="24040"/>
  <c r="FU169" i="24040"/>
  <c r="FU143" i="24040"/>
  <c r="FU61" i="24040"/>
  <c r="FY271" i="24040"/>
  <c r="FY229" i="24040"/>
  <c r="FY203" i="24040"/>
  <c r="FY169" i="24040"/>
  <c r="FY143" i="24040"/>
  <c r="FY61" i="24040"/>
  <c r="FY102" i="24040"/>
  <c r="GC271" i="24040"/>
  <c r="GC229" i="24040"/>
  <c r="GC203" i="24040"/>
  <c r="GC169" i="24040"/>
  <c r="GC143" i="24040"/>
  <c r="GC102" i="24040"/>
  <c r="GC61" i="24040"/>
  <c r="GG271" i="24040"/>
  <c r="GG229" i="24040"/>
  <c r="GG203" i="24040"/>
  <c r="GG169" i="24040"/>
  <c r="GG143" i="24040"/>
  <c r="GG61" i="24040"/>
  <c r="GG102" i="24040"/>
  <c r="BM59" i="24040"/>
  <c r="FN59" i="24040"/>
  <c r="BQ100" i="24040"/>
  <c r="AN102" i="24040"/>
  <c r="CZ102" i="24040"/>
  <c r="FU102" i="24040"/>
  <c r="BQ59" i="24040"/>
  <c r="AS100" i="24040"/>
  <c r="BD102" i="24040"/>
  <c r="DP102" i="24040"/>
  <c r="DM100" i="24040"/>
  <c r="H102" i="24040"/>
  <c r="BT102" i="24040"/>
  <c r="EF102" i="24040"/>
  <c r="GF270" i="24040"/>
  <c r="C271" i="24040"/>
  <c r="C229" i="24040"/>
  <c r="C169" i="24040"/>
  <c r="C203" i="24040"/>
  <c r="C143" i="24040"/>
  <c r="C102" i="24040"/>
  <c r="C61" i="24040"/>
  <c r="G271" i="24040"/>
  <c r="G229" i="24040"/>
  <c r="G203" i="24040"/>
  <c r="G169" i="24040"/>
  <c r="G102" i="24040"/>
  <c r="G143" i="24040"/>
  <c r="G61" i="24040"/>
  <c r="K271" i="24040"/>
  <c r="K229" i="24040"/>
  <c r="K169" i="24040"/>
  <c r="K143" i="24040"/>
  <c r="K102" i="24040"/>
  <c r="K61" i="24040"/>
  <c r="O271" i="24040"/>
  <c r="O229" i="24040"/>
  <c r="O203" i="24040"/>
  <c r="O169" i="24040"/>
  <c r="O102" i="24040"/>
  <c r="O61" i="24040"/>
  <c r="O143" i="24040"/>
  <c r="S271" i="24040"/>
  <c r="S229" i="24040"/>
  <c r="S203" i="24040"/>
  <c r="S169" i="24040"/>
  <c r="S143" i="24040"/>
  <c r="S102" i="24040"/>
  <c r="S61" i="24040"/>
  <c r="W271" i="24040"/>
  <c r="W229" i="24040"/>
  <c r="W203" i="24040"/>
  <c r="W169" i="24040"/>
  <c r="W102" i="24040"/>
  <c r="W61" i="24040"/>
  <c r="AA271" i="24040"/>
  <c r="AA229" i="24040"/>
  <c r="AA203" i="24040"/>
  <c r="AA169" i="24040"/>
  <c r="AA143" i="24040"/>
  <c r="AA102" i="24040"/>
  <c r="AA61" i="24040"/>
  <c r="AE271" i="24040"/>
  <c r="AE229" i="24040"/>
  <c r="AE203" i="24040"/>
  <c r="AE169" i="24040"/>
  <c r="AE102" i="24040"/>
  <c r="AE143" i="24040"/>
  <c r="AE61" i="24040"/>
  <c r="AI271" i="24040"/>
  <c r="AI229" i="24040"/>
  <c r="AI169" i="24040"/>
  <c r="AI203" i="24040"/>
  <c r="AI143" i="24040"/>
  <c r="AI102" i="24040"/>
  <c r="AI61" i="24040"/>
  <c r="AM271" i="24040"/>
  <c r="AM229" i="24040"/>
  <c r="AM203" i="24040"/>
  <c r="AM169" i="24040"/>
  <c r="AM102" i="24040"/>
  <c r="AM143" i="24040"/>
  <c r="AM61" i="24040"/>
  <c r="AQ271" i="24040"/>
  <c r="AQ229" i="24040"/>
  <c r="AQ169" i="24040"/>
  <c r="AQ143" i="24040"/>
  <c r="AQ203" i="24040"/>
  <c r="AQ102" i="24040"/>
  <c r="AQ61" i="24040"/>
  <c r="AU271" i="24040"/>
  <c r="AU229" i="24040"/>
  <c r="AU203" i="24040"/>
  <c r="AU169" i="24040"/>
  <c r="AU102" i="24040"/>
  <c r="AU61" i="24040"/>
  <c r="AU143" i="24040"/>
  <c r="AY271" i="24040"/>
  <c r="AY229" i="24040"/>
  <c r="AY203" i="24040"/>
  <c r="AY169" i="24040"/>
  <c r="AY143" i="24040"/>
  <c r="AY102" i="24040"/>
  <c r="AY61" i="24040"/>
  <c r="BC271" i="24040"/>
  <c r="BC229" i="24040"/>
  <c r="BC203" i="24040"/>
  <c r="BC169" i="24040"/>
  <c r="BC102" i="24040"/>
  <c r="BC61" i="24040"/>
  <c r="BG271" i="24040"/>
  <c r="BG229" i="24040"/>
  <c r="BG203" i="24040"/>
  <c r="BG169" i="24040"/>
  <c r="BG143" i="24040"/>
  <c r="BG102" i="24040"/>
  <c r="BG61" i="24040"/>
  <c r="BK271" i="24040"/>
  <c r="BK229" i="24040"/>
  <c r="BK203" i="24040"/>
  <c r="BK169" i="24040"/>
  <c r="BK102" i="24040"/>
  <c r="BK143" i="24040"/>
  <c r="BK61" i="24040"/>
  <c r="BO271" i="24040"/>
  <c r="BO229" i="24040"/>
  <c r="BO203" i="24040"/>
  <c r="BO169" i="24040"/>
  <c r="BO143" i="24040"/>
  <c r="BO102" i="24040"/>
  <c r="BO61" i="24040"/>
  <c r="BS271" i="24040"/>
  <c r="BS229" i="24040"/>
  <c r="BS203" i="24040"/>
  <c r="BS169" i="24040"/>
  <c r="BS102" i="24040"/>
  <c r="BS143" i="24040"/>
  <c r="BS61" i="24040"/>
  <c r="BW271" i="24040"/>
  <c r="BW229" i="24040"/>
  <c r="BW169" i="24040"/>
  <c r="BW203" i="24040"/>
  <c r="BW143" i="24040"/>
  <c r="BW102" i="24040"/>
  <c r="BW61" i="24040"/>
  <c r="CA271" i="24040"/>
  <c r="CA229" i="24040"/>
  <c r="CA203" i="24040"/>
  <c r="CA169" i="24040"/>
  <c r="CA102" i="24040"/>
  <c r="CA61" i="24040"/>
  <c r="CA143" i="24040"/>
  <c r="CE271" i="24040"/>
  <c r="CE229" i="24040"/>
  <c r="CE203" i="24040"/>
  <c r="CE169" i="24040"/>
  <c r="CE143" i="24040"/>
  <c r="CE102" i="24040"/>
  <c r="CE61" i="24040"/>
  <c r="CI271" i="24040"/>
  <c r="CI229" i="24040"/>
  <c r="CI203" i="24040"/>
  <c r="CI102" i="24040"/>
  <c r="CI169" i="24040"/>
  <c r="CI61" i="24040"/>
  <c r="CM271" i="24040"/>
  <c r="CM229" i="24040"/>
  <c r="CM203" i="24040"/>
  <c r="CM169" i="24040"/>
  <c r="CM143" i="24040"/>
  <c r="CM102" i="24040"/>
  <c r="CM61" i="24040"/>
  <c r="CQ271" i="24040"/>
  <c r="CQ229" i="24040"/>
  <c r="CQ203" i="24040"/>
  <c r="CQ169" i="24040"/>
  <c r="CQ102" i="24040"/>
  <c r="CQ143" i="24040"/>
  <c r="CQ61" i="24040"/>
  <c r="CU271" i="24040"/>
  <c r="CU229" i="24040"/>
  <c r="CU203" i="24040"/>
  <c r="CU169" i="24040"/>
  <c r="CU143" i="24040"/>
  <c r="CU102" i="24040"/>
  <c r="CU61" i="24040"/>
  <c r="CY271" i="24040"/>
  <c r="CY229" i="24040"/>
  <c r="CY203" i="24040"/>
  <c r="CY169" i="24040"/>
  <c r="CY102" i="24040"/>
  <c r="CY143" i="24040"/>
  <c r="CY61" i="24040"/>
  <c r="DC271" i="24040"/>
  <c r="DC229" i="24040"/>
  <c r="DC169" i="24040"/>
  <c r="DC143" i="24040"/>
  <c r="DC203" i="24040"/>
  <c r="DC102" i="24040"/>
  <c r="DC61" i="24040"/>
  <c r="DG271" i="24040"/>
  <c r="DG229" i="24040"/>
  <c r="DG203" i="24040"/>
  <c r="DG169" i="24040"/>
  <c r="DG102" i="24040"/>
  <c r="DG61" i="24040"/>
  <c r="DG143" i="24040"/>
  <c r="DK271" i="24040"/>
  <c r="DK229" i="24040"/>
  <c r="DK203" i="24040"/>
  <c r="DK169" i="24040"/>
  <c r="DK143" i="24040"/>
  <c r="DK102" i="24040"/>
  <c r="DK61" i="24040"/>
  <c r="DO271" i="24040"/>
  <c r="DO229" i="24040"/>
  <c r="DO203" i="24040"/>
  <c r="DO169" i="24040"/>
  <c r="DO102" i="24040"/>
  <c r="DO61" i="24040"/>
  <c r="DS271" i="24040"/>
  <c r="DS229" i="24040"/>
  <c r="DS203" i="24040"/>
  <c r="DS169" i="24040"/>
  <c r="DS143" i="24040"/>
  <c r="DS102" i="24040"/>
  <c r="DS61" i="24040"/>
  <c r="DW271" i="24040"/>
  <c r="DW229" i="24040"/>
  <c r="DW203" i="24040"/>
  <c r="DW169" i="24040"/>
  <c r="DW102" i="24040"/>
  <c r="DW143" i="24040"/>
  <c r="DW61" i="24040"/>
  <c r="EA271" i="24040"/>
  <c r="EA229" i="24040"/>
  <c r="EA203" i="24040"/>
  <c r="EA169" i="24040"/>
  <c r="EA143" i="24040"/>
  <c r="EA102" i="24040"/>
  <c r="EA61" i="24040"/>
  <c r="EE271" i="24040"/>
  <c r="EE229" i="24040"/>
  <c r="EE203" i="24040"/>
  <c r="EE169" i="24040"/>
  <c r="EE102" i="24040"/>
  <c r="EE143" i="24040"/>
  <c r="EE61" i="24040"/>
  <c r="ER271" i="24040"/>
  <c r="ER229" i="24040"/>
  <c r="ER169" i="24040"/>
  <c r="ER143" i="24040"/>
  <c r="ER102" i="24040"/>
  <c r="ER203" i="24040"/>
  <c r="ER61" i="24040"/>
  <c r="EV271" i="24040"/>
  <c r="EV229" i="24040"/>
  <c r="EV203" i="24040"/>
  <c r="EV169" i="24040"/>
  <c r="EV102" i="24040"/>
  <c r="EV61" i="24040"/>
  <c r="EV143" i="24040"/>
  <c r="EZ271" i="24040"/>
  <c r="EZ229" i="24040"/>
  <c r="EZ203" i="24040"/>
  <c r="EZ169" i="24040"/>
  <c r="EZ143" i="24040"/>
  <c r="EZ102" i="24040"/>
  <c r="EZ61" i="24040"/>
  <c r="FD271" i="24040"/>
  <c r="FD229" i="24040"/>
  <c r="FD203" i="24040"/>
  <c r="FD102" i="24040"/>
  <c r="FD169" i="24040"/>
  <c r="FD61" i="24040"/>
  <c r="FH271" i="24040"/>
  <c r="FH229" i="24040"/>
  <c r="FH203" i="24040"/>
  <c r="FH169" i="24040"/>
  <c r="FH143" i="24040"/>
  <c r="FH102" i="24040"/>
  <c r="FH61" i="24040"/>
  <c r="FL271" i="24040"/>
  <c r="FL229" i="24040"/>
  <c r="FL203" i="24040"/>
  <c r="FL169" i="24040"/>
  <c r="FL102" i="24040"/>
  <c r="FL143" i="24040"/>
  <c r="FL61" i="24040"/>
  <c r="FP271" i="24040"/>
  <c r="FP229" i="24040"/>
  <c r="FP203" i="24040"/>
  <c r="FP169" i="24040"/>
  <c r="FP143" i="24040"/>
  <c r="FP102" i="24040"/>
  <c r="FP61" i="24040"/>
  <c r="FT271" i="24040"/>
  <c r="FT229" i="24040"/>
  <c r="FT203" i="24040"/>
  <c r="FT169" i="24040"/>
  <c r="FT102" i="24040"/>
  <c r="FT143" i="24040"/>
  <c r="FT61" i="24040"/>
  <c r="FX271" i="24040"/>
  <c r="FX229" i="24040"/>
  <c r="FX169" i="24040"/>
  <c r="FX143" i="24040"/>
  <c r="FX203" i="24040"/>
  <c r="FX102" i="24040"/>
  <c r="FX61" i="24040"/>
  <c r="GB271" i="24040"/>
  <c r="GB229" i="24040"/>
  <c r="GB203" i="24040"/>
  <c r="GB169" i="24040"/>
  <c r="GB102" i="24040"/>
  <c r="GB61" i="24040"/>
  <c r="GB143" i="24040"/>
  <c r="GF271" i="24040"/>
  <c r="GF229" i="24040"/>
  <c r="GF203" i="24040"/>
  <c r="GF169" i="24040"/>
  <c r="GF143" i="24040"/>
  <c r="GF102" i="24040"/>
  <c r="GF61" i="24040"/>
  <c r="CO59" i="24040"/>
  <c r="FZ59" i="24040"/>
  <c r="X102" i="24040"/>
  <c r="CJ102" i="24040"/>
  <c r="FE102" i="24040"/>
  <c r="CI143" i="24040"/>
  <c r="E285" i="23917"/>
  <c r="E242" i="23917"/>
  <c r="E215" i="23917"/>
  <c r="E180" i="23917"/>
  <c r="E153" i="23917"/>
  <c r="E111" i="23917"/>
  <c r="E70" i="23917"/>
  <c r="I285" i="23917"/>
  <c r="I242" i="23917"/>
  <c r="I215" i="23917"/>
  <c r="I180" i="23917"/>
  <c r="I153" i="23917"/>
  <c r="I111" i="23917"/>
  <c r="I70" i="23917"/>
  <c r="M285" i="23917"/>
  <c r="M242" i="23917"/>
  <c r="M215" i="23917"/>
  <c r="M180" i="23917"/>
  <c r="M111" i="23917"/>
  <c r="M153" i="23917"/>
  <c r="M70" i="23917"/>
  <c r="Q285" i="23917"/>
  <c r="Q242" i="23917"/>
  <c r="Q215" i="23917"/>
  <c r="Q180" i="23917"/>
  <c r="Q153" i="23917"/>
  <c r="Q111" i="23917"/>
  <c r="Q70" i="23917"/>
  <c r="U285" i="23917"/>
  <c r="U242" i="23917"/>
  <c r="U215" i="23917"/>
  <c r="U180" i="23917"/>
  <c r="U153" i="23917"/>
  <c r="U111" i="23917"/>
  <c r="U70" i="23917"/>
  <c r="Y285" i="23917"/>
  <c r="Y242" i="23917"/>
  <c r="Y215" i="23917"/>
  <c r="Y180" i="23917"/>
  <c r="Y153" i="23917"/>
  <c r="Y111" i="23917"/>
  <c r="Y70" i="23917"/>
  <c r="AC285" i="23917"/>
  <c r="AC242" i="23917"/>
  <c r="AC215" i="23917"/>
  <c r="AC180" i="23917"/>
  <c r="AC153" i="23917"/>
  <c r="AC111" i="23917"/>
  <c r="AC70" i="23917"/>
  <c r="AG285" i="23917"/>
  <c r="AG242" i="23917"/>
  <c r="AG215" i="23917"/>
  <c r="AG180" i="23917"/>
  <c r="AG153" i="23917"/>
  <c r="AG111" i="23917"/>
  <c r="AG70" i="23917"/>
  <c r="AK285" i="23917"/>
  <c r="AK242" i="23917"/>
  <c r="AK215" i="23917"/>
  <c r="AK180" i="23917"/>
  <c r="AK153" i="23917"/>
  <c r="AK111" i="23917"/>
  <c r="AK70" i="23917"/>
  <c r="AO285" i="23917"/>
  <c r="AO242" i="23917"/>
  <c r="AO215" i="23917"/>
  <c r="AO180" i="23917"/>
  <c r="AO153" i="23917"/>
  <c r="AO111" i="23917"/>
  <c r="AO70" i="23917"/>
  <c r="AS285" i="23917"/>
  <c r="AS242" i="23917"/>
  <c r="AS215" i="23917"/>
  <c r="AS180" i="23917"/>
  <c r="AS153" i="23917"/>
  <c r="AS111" i="23917"/>
  <c r="AS70" i="23917"/>
  <c r="AW285" i="23917"/>
  <c r="AW242" i="23917"/>
  <c r="AW215" i="23917"/>
  <c r="AW180" i="23917"/>
  <c r="AW153" i="23917"/>
  <c r="AW111" i="23917"/>
  <c r="AW70" i="23917"/>
  <c r="BA285" i="23917"/>
  <c r="BA242" i="23917"/>
  <c r="BA215" i="23917"/>
  <c r="BA180" i="23917"/>
  <c r="BA153" i="23917"/>
  <c r="BA111" i="23917"/>
  <c r="BA70" i="23917"/>
  <c r="BE285" i="23917"/>
  <c r="BE242" i="23917"/>
  <c r="BE215" i="23917"/>
  <c r="BE180" i="23917"/>
  <c r="BE153" i="23917"/>
  <c r="BE111" i="23917"/>
  <c r="BE70" i="23917"/>
  <c r="BI285" i="23917"/>
  <c r="BI242" i="23917"/>
  <c r="BI215" i="23917"/>
  <c r="BI180" i="23917"/>
  <c r="BI153" i="23917"/>
  <c r="BI111" i="23917"/>
  <c r="BI70" i="23917"/>
  <c r="BM285" i="23917"/>
  <c r="BM242" i="23917"/>
  <c r="BM215" i="23917"/>
  <c r="BM180" i="23917"/>
  <c r="BM153" i="23917"/>
  <c r="BM111" i="23917"/>
  <c r="BM70" i="23917"/>
  <c r="BQ285" i="23917"/>
  <c r="BQ242" i="23917"/>
  <c r="BQ215" i="23917"/>
  <c r="BQ180" i="23917"/>
  <c r="BQ153" i="23917"/>
  <c r="BQ111" i="23917"/>
  <c r="BQ70" i="23917"/>
  <c r="BU285" i="23917"/>
  <c r="BU242" i="23917"/>
  <c r="BU215" i="23917"/>
  <c r="BU180" i="23917"/>
  <c r="BU153" i="23917"/>
  <c r="BU111" i="23917"/>
  <c r="BU70" i="23917"/>
  <c r="BY285" i="23917"/>
  <c r="BY242" i="23917"/>
  <c r="BY215" i="23917"/>
  <c r="BY180" i="23917"/>
  <c r="BY153" i="23917"/>
  <c r="BY111" i="23917"/>
  <c r="BY70" i="23917"/>
  <c r="CC285" i="23917"/>
  <c r="CC242" i="23917"/>
  <c r="CC215" i="23917"/>
  <c r="CC180" i="23917"/>
  <c r="CC153" i="23917"/>
  <c r="CC111" i="23917"/>
  <c r="CC70" i="23917"/>
  <c r="CG285" i="23917"/>
  <c r="CG242" i="23917"/>
  <c r="CG215" i="23917"/>
  <c r="CG180" i="23917"/>
  <c r="CG153" i="23917"/>
  <c r="CG111" i="23917"/>
  <c r="CG70" i="23917"/>
  <c r="CK285" i="23917"/>
  <c r="CK242" i="23917"/>
  <c r="CK215" i="23917"/>
  <c r="CK180" i="23917"/>
  <c r="CK153" i="23917"/>
  <c r="CK111" i="23917"/>
  <c r="CK70" i="23917"/>
  <c r="CO285" i="23917"/>
  <c r="CO242" i="23917"/>
  <c r="CO215" i="23917"/>
  <c r="CO180" i="23917"/>
  <c r="CO153" i="23917"/>
  <c r="CO111" i="23917"/>
  <c r="CO70" i="23917"/>
  <c r="CS285" i="23917"/>
  <c r="CS242" i="23917"/>
  <c r="CS215" i="23917"/>
  <c r="CS180" i="23917"/>
  <c r="CS153" i="23917"/>
  <c r="CS111" i="23917"/>
  <c r="CS70" i="23917"/>
  <c r="CW285" i="23917"/>
  <c r="CW242" i="23917"/>
  <c r="CW215" i="23917"/>
  <c r="CW180" i="23917"/>
  <c r="CW153" i="23917"/>
  <c r="CW111" i="23917"/>
  <c r="CW70" i="23917"/>
  <c r="DA285" i="23917"/>
  <c r="DA242" i="23917"/>
  <c r="DA215" i="23917"/>
  <c r="DA180" i="23917"/>
  <c r="DA153" i="23917"/>
  <c r="DA111" i="23917"/>
  <c r="DA70" i="23917"/>
  <c r="DE285" i="23917"/>
  <c r="DE242" i="23917"/>
  <c r="DE215" i="23917"/>
  <c r="DE180" i="23917"/>
  <c r="DE153" i="23917"/>
  <c r="DE111" i="23917"/>
  <c r="DE70" i="23917"/>
  <c r="DI285" i="23917"/>
  <c r="DI242" i="23917"/>
  <c r="DI215" i="23917"/>
  <c r="DI180" i="23917"/>
  <c r="DI153" i="23917"/>
  <c r="DI111" i="23917"/>
  <c r="DI70" i="23917"/>
  <c r="DM285" i="23917"/>
  <c r="DM242" i="23917"/>
  <c r="DM215" i="23917"/>
  <c r="DM180" i="23917"/>
  <c r="DM153" i="23917"/>
  <c r="DM111" i="23917"/>
  <c r="DM70" i="23917"/>
  <c r="DQ285" i="23917"/>
  <c r="DQ242" i="23917"/>
  <c r="DQ215" i="23917"/>
  <c r="DQ180" i="23917"/>
  <c r="DQ153" i="23917"/>
  <c r="DQ111" i="23917"/>
  <c r="DQ70" i="23917"/>
  <c r="DU285" i="23917"/>
  <c r="DU242" i="23917"/>
  <c r="DU215" i="23917"/>
  <c r="DU180" i="23917"/>
  <c r="DU153" i="23917"/>
  <c r="DU111" i="23917"/>
  <c r="DU70" i="23917"/>
  <c r="DY285" i="23917"/>
  <c r="DY242" i="23917"/>
  <c r="DY215" i="23917"/>
  <c r="DY180" i="23917"/>
  <c r="DY153" i="23917"/>
  <c r="DY111" i="23917"/>
  <c r="DY70" i="23917"/>
  <c r="EC285" i="23917"/>
  <c r="EC242" i="23917"/>
  <c r="EC215" i="23917"/>
  <c r="EC180" i="23917"/>
  <c r="EC153" i="23917"/>
  <c r="EC111" i="23917"/>
  <c r="EC70" i="23917"/>
  <c r="EG285" i="23917"/>
  <c r="EG242" i="23917"/>
  <c r="EG215" i="23917"/>
  <c r="EG180" i="23917"/>
  <c r="EG153" i="23917"/>
  <c r="EG111" i="23917"/>
  <c r="EG70" i="23917"/>
  <c r="ET215" i="23917"/>
  <c r="ET153" i="23917"/>
  <c r="EX215" i="23917"/>
  <c r="EX180" i="23917"/>
  <c r="FB215" i="23917"/>
  <c r="FB153" i="23917"/>
  <c r="FF180" i="23917"/>
  <c r="FF153" i="23917"/>
  <c r="FJ215" i="23917"/>
  <c r="FJ153" i="23917"/>
  <c r="FN215" i="23917"/>
  <c r="FN111" i="23917"/>
  <c r="FR180" i="23917"/>
  <c r="FR153" i="23917"/>
  <c r="FV180" i="23917"/>
  <c r="FV153" i="23917"/>
  <c r="GD242" i="23917"/>
  <c r="GD153" i="23917"/>
  <c r="GH286" i="23917"/>
  <c r="GH216" i="23917"/>
  <c r="GH154" i="23917"/>
  <c r="GH71" i="23917"/>
  <c r="D287" i="23917"/>
  <c r="D244" i="23917"/>
  <c r="D182" i="23917"/>
  <c r="D217" i="23917"/>
  <c r="D155" i="23917"/>
  <c r="D113" i="23917"/>
  <c r="D72" i="23917"/>
  <c r="H287" i="23917"/>
  <c r="H244" i="23917"/>
  <c r="H182" i="23917"/>
  <c r="H217" i="23917"/>
  <c r="H155" i="23917"/>
  <c r="H113" i="23917"/>
  <c r="H72" i="23917"/>
  <c r="L287" i="23917"/>
  <c r="L244" i="23917"/>
  <c r="L182" i="23917"/>
  <c r="L217" i="23917"/>
  <c r="L155" i="23917"/>
  <c r="L113" i="23917"/>
  <c r="L72" i="23917"/>
  <c r="P287" i="23917"/>
  <c r="P244" i="23917"/>
  <c r="P182" i="23917"/>
  <c r="P217" i="23917"/>
  <c r="P155" i="23917"/>
  <c r="P113" i="23917"/>
  <c r="P72" i="23917"/>
  <c r="T287" i="23917"/>
  <c r="T244" i="23917"/>
  <c r="T182" i="23917"/>
  <c r="T217" i="23917"/>
  <c r="T155" i="23917"/>
  <c r="T113" i="23917"/>
  <c r="T72" i="23917"/>
  <c r="X287" i="23917"/>
  <c r="X244" i="23917"/>
  <c r="X182" i="23917"/>
  <c r="X217" i="23917"/>
  <c r="X155" i="23917"/>
  <c r="X113" i="23917"/>
  <c r="X72" i="23917"/>
  <c r="AB287" i="23917"/>
  <c r="AB244" i="23917"/>
  <c r="AB182" i="23917"/>
  <c r="AB217" i="23917"/>
  <c r="AB155" i="23917"/>
  <c r="AB113" i="23917"/>
  <c r="AB72" i="23917"/>
  <c r="AF287" i="23917"/>
  <c r="AF244" i="23917"/>
  <c r="AF182" i="23917"/>
  <c r="AF217" i="23917"/>
  <c r="AF155" i="23917"/>
  <c r="AF113" i="23917"/>
  <c r="AF72" i="23917"/>
  <c r="AJ287" i="23917"/>
  <c r="AJ244" i="23917"/>
  <c r="AJ182" i="23917"/>
  <c r="AJ217" i="23917"/>
  <c r="AJ155" i="23917"/>
  <c r="AJ113" i="23917"/>
  <c r="AJ72" i="23917"/>
  <c r="AN287" i="23917"/>
  <c r="AN244" i="23917"/>
  <c r="AN182" i="23917"/>
  <c r="AN217" i="23917"/>
  <c r="AN155" i="23917"/>
  <c r="AN113" i="23917"/>
  <c r="AN72" i="23917"/>
  <c r="AR287" i="23917"/>
  <c r="AR244" i="23917"/>
  <c r="AR182" i="23917"/>
  <c r="AR217" i="23917"/>
  <c r="AR155" i="23917"/>
  <c r="AR113" i="23917"/>
  <c r="AR72" i="23917"/>
  <c r="AV287" i="23917"/>
  <c r="AV244" i="23917"/>
  <c r="AV182" i="23917"/>
  <c r="AV217" i="23917"/>
  <c r="AV155" i="23917"/>
  <c r="AV113" i="23917"/>
  <c r="AV72" i="23917"/>
  <c r="AZ287" i="23917"/>
  <c r="AZ244" i="23917"/>
  <c r="AZ182" i="23917"/>
  <c r="AZ217" i="23917"/>
  <c r="AZ155" i="23917"/>
  <c r="AZ113" i="23917"/>
  <c r="AZ72" i="23917"/>
  <c r="BD287" i="23917"/>
  <c r="BD244" i="23917"/>
  <c r="BD182" i="23917"/>
  <c r="BD217" i="23917"/>
  <c r="BD155" i="23917"/>
  <c r="BD113" i="23917"/>
  <c r="BD72" i="23917"/>
  <c r="BH287" i="23917"/>
  <c r="BH244" i="23917"/>
  <c r="BH182" i="23917"/>
  <c r="BH217" i="23917"/>
  <c r="BH155" i="23917"/>
  <c r="BH113" i="23917"/>
  <c r="BH72" i="23917"/>
  <c r="BL287" i="23917"/>
  <c r="BL244" i="23917"/>
  <c r="BL182" i="23917"/>
  <c r="BL217" i="23917"/>
  <c r="BL155" i="23917"/>
  <c r="BL113" i="23917"/>
  <c r="BL72" i="23917"/>
  <c r="BP287" i="23917"/>
  <c r="BP244" i="23917"/>
  <c r="BP182" i="23917"/>
  <c r="BP217" i="23917"/>
  <c r="BP155" i="23917"/>
  <c r="BP113" i="23917"/>
  <c r="BP72" i="23917"/>
  <c r="BT287" i="23917"/>
  <c r="BT244" i="23917"/>
  <c r="BT182" i="23917"/>
  <c r="BT217" i="23917"/>
  <c r="BT155" i="23917"/>
  <c r="BT113" i="23917"/>
  <c r="BT72" i="23917"/>
  <c r="BX287" i="23917"/>
  <c r="BX244" i="23917"/>
  <c r="BX182" i="23917"/>
  <c r="BX217" i="23917"/>
  <c r="BX155" i="23917"/>
  <c r="BX113" i="23917"/>
  <c r="BX72" i="23917"/>
  <c r="CB287" i="23917"/>
  <c r="CB244" i="23917"/>
  <c r="CB182" i="23917"/>
  <c r="CB217" i="23917"/>
  <c r="CB155" i="23917"/>
  <c r="CB113" i="23917"/>
  <c r="CB72" i="23917"/>
  <c r="CF287" i="23917"/>
  <c r="CF244" i="23917"/>
  <c r="CF182" i="23917"/>
  <c r="CF217" i="23917"/>
  <c r="CF155" i="23917"/>
  <c r="CF113" i="23917"/>
  <c r="CF72" i="23917"/>
  <c r="CJ287" i="23917"/>
  <c r="CJ244" i="23917"/>
  <c r="CJ182" i="23917"/>
  <c r="CJ217" i="23917"/>
  <c r="CJ155" i="23917"/>
  <c r="CJ113" i="23917"/>
  <c r="CJ72" i="23917"/>
  <c r="CN287" i="23917"/>
  <c r="CN244" i="23917"/>
  <c r="CN182" i="23917"/>
  <c r="CN217" i="23917"/>
  <c r="CN155" i="23917"/>
  <c r="CN113" i="23917"/>
  <c r="CN72" i="23917"/>
  <c r="CR287" i="23917"/>
  <c r="CR244" i="23917"/>
  <c r="CR182" i="23917"/>
  <c r="CR217" i="23917"/>
  <c r="CR155" i="23917"/>
  <c r="CR113" i="23917"/>
  <c r="CR72" i="23917"/>
  <c r="CV287" i="23917"/>
  <c r="CV244" i="23917"/>
  <c r="CV182" i="23917"/>
  <c r="CV217" i="23917"/>
  <c r="CV155" i="23917"/>
  <c r="CV113" i="23917"/>
  <c r="CV72" i="23917"/>
  <c r="CZ287" i="23917"/>
  <c r="CZ244" i="23917"/>
  <c r="CZ182" i="23917"/>
  <c r="CZ217" i="23917"/>
  <c r="CZ155" i="23917"/>
  <c r="CZ113" i="23917"/>
  <c r="CZ72" i="23917"/>
  <c r="DD287" i="23917"/>
  <c r="DD244" i="23917"/>
  <c r="DD182" i="23917"/>
  <c r="DD217" i="23917"/>
  <c r="DD155" i="23917"/>
  <c r="DD113" i="23917"/>
  <c r="DD72" i="23917"/>
  <c r="DH287" i="23917"/>
  <c r="DH244" i="23917"/>
  <c r="DH182" i="23917"/>
  <c r="DH217" i="23917"/>
  <c r="DH155" i="23917"/>
  <c r="DH113" i="23917"/>
  <c r="DH72" i="23917"/>
  <c r="DL287" i="23917"/>
  <c r="DL244" i="23917"/>
  <c r="DL182" i="23917"/>
  <c r="DL217" i="23917"/>
  <c r="DL155" i="23917"/>
  <c r="DL113" i="23917"/>
  <c r="DL72" i="23917"/>
  <c r="DP287" i="23917"/>
  <c r="DP244" i="23917"/>
  <c r="DP182" i="23917"/>
  <c r="DP217" i="23917"/>
  <c r="DP155" i="23917"/>
  <c r="DP113" i="23917"/>
  <c r="DP72" i="23917"/>
  <c r="DT287" i="23917"/>
  <c r="DT244" i="23917"/>
  <c r="DT182" i="23917"/>
  <c r="DT217" i="23917"/>
  <c r="DT155" i="23917"/>
  <c r="DT113" i="23917"/>
  <c r="DT72" i="23917"/>
  <c r="DX287" i="23917"/>
  <c r="DX244" i="23917"/>
  <c r="DX182" i="23917"/>
  <c r="DX217" i="23917"/>
  <c r="DX155" i="23917"/>
  <c r="DX113" i="23917"/>
  <c r="DX72" i="23917"/>
  <c r="EB287" i="23917"/>
  <c r="EB244" i="23917"/>
  <c r="EB182" i="23917"/>
  <c r="EB217" i="23917"/>
  <c r="EB155" i="23917"/>
  <c r="EB113" i="23917"/>
  <c r="EB72" i="23917"/>
  <c r="EF287" i="23917"/>
  <c r="EF244" i="23917"/>
  <c r="EF182" i="23917"/>
  <c r="EF217" i="23917"/>
  <c r="EF155" i="23917"/>
  <c r="EF113" i="23917"/>
  <c r="EF72" i="23917"/>
  <c r="ES287" i="23917"/>
  <c r="ES244" i="23917"/>
  <c r="ES182" i="23917"/>
  <c r="ES217" i="23917"/>
  <c r="ES155" i="23917"/>
  <c r="ES113" i="23917"/>
  <c r="ES72" i="23917"/>
  <c r="EW287" i="23917"/>
  <c r="EW244" i="23917"/>
  <c r="EW182" i="23917"/>
  <c r="EW217" i="23917"/>
  <c r="EW155" i="23917"/>
  <c r="EW113" i="23917"/>
  <c r="EW72" i="23917"/>
  <c r="FA287" i="23917"/>
  <c r="FA244" i="23917"/>
  <c r="FA182" i="23917"/>
  <c r="FA217" i="23917"/>
  <c r="FA155" i="23917"/>
  <c r="FA113" i="23917"/>
  <c r="FA72" i="23917"/>
  <c r="FE287" i="23917"/>
  <c r="FE244" i="23917"/>
  <c r="FE182" i="23917"/>
  <c r="FE217" i="23917"/>
  <c r="FE155" i="23917"/>
  <c r="FE113" i="23917"/>
  <c r="FE72" i="23917"/>
  <c r="FI287" i="23917"/>
  <c r="FI244" i="23917"/>
  <c r="FI182" i="23917"/>
  <c r="FI217" i="23917"/>
  <c r="FI155" i="23917"/>
  <c r="FI113" i="23917"/>
  <c r="FI72" i="23917"/>
  <c r="FM287" i="23917"/>
  <c r="FM244" i="23917"/>
  <c r="FM182" i="23917"/>
  <c r="FM217" i="23917"/>
  <c r="FM155" i="23917"/>
  <c r="FM113" i="23917"/>
  <c r="FM72" i="23917"/>
  <c r="FQ287" i="23917"/>
  <c r="FQ244" i="23917"/>
  <c r="FQ182" i="23917"/>
  <c r="FQ217" i="23917"/>
  <c r="FQ155" i="23917"/>
  <c r="FQ113" i="23917"/>
  <c r="FQ72" i="23917"/>
  <c r="FU287" i="23917"/>
  <c r="FU244" i="23917"/>
  <c r="FU182" i="23917"/>
  <c r="FU217" i="23917"/>
  <c r="FU155" i="23917"/>
  <c r="FU113" i="23917"/>
  <c r="FU72" i="23917"/>
  <c r="FY287" i="23917"/>
  <c r="FY244" i="23917"/>
  <c r="FY182" i="23917"/>
  <c r="FY217" i="23917"/>
  <c r="FY155" i="23917"/>
  <c r="FY113" i="23917"/>
  <c r="FY72" i="23917"/>
  <c r="GC287" i="23917"/>
  <c r="GC244" i="23917"/>
  <c r="GC182" i="23917"/>
  <c r="GC217" i="23917"/>
  <c r="GC155" i="23917"/>
  <c r="GC113" i="23917"/>
  <c r="GC72" i="23917"/>
  <c r="GG287" i="23917"/>
  <c r="GG244" i="23917"/>
  <c r="GG182" i="23917"/>
  <c r="GG217" i="23917"/>
  <c r="GG155" i="23917"/>
  <c r="GG113" i="23917"/>
  <c r="GG72" i="23917"/>
  <c r="GH70" i="23917"/>
  <c r="GH111" i="23917"/>
  <c r="E154" i="23917"/>
  <c r="E71" i="23917"/>
  <c r="I286" i="23917"/>
  <c r="I243" i="23917"/>
  <c r="I216" i="23917"/>
  <c r="I181" i="23917"/>
  <c r="I154" i="23917"/>
  <c r="I71" i="23917"/>
  <c r="I112" i="23917"/>
  <c r="M286" i="23917"/>
  <c r="M154" i="23917"/>
  <c r="M71" i="23917"/>
  <c r="U286" i="23917"/>
  <c r="U243" i="23917"/>
  <c r="U216" i="23917"/>
  <c r="U181" i="23917"/>
  <c r="U154" i="23917"/>
  <c r="U112" i="23917"/>
  <c r="U71" i="23917"/>
  <c r="Y216" i="23917"/>
  <c r="Y181" i="23917"/>
  <c r="AC286" i="23917"/>
  <c r="AC154" i="23917"/>
  <c r="AG243" i="23917"/>
  <c r="AG181" i="23917"/>
  <c r="AG112" i="23917"/>
  <c r="AK181" i="23917"/>
  <c r="AK154" i="23917"/>
  <c r="AO286" i="23917"/>
  <c r="AO243" i="23917"/>
  <c r="AO216" i="23917"/>
  <c r="AO181" i="23917"/>
  <c r="AO71" i="23917"/>
  <c r="AO154" i="23917"/>
  <c r="AO112" i="23917"/>
  <c r="AS286" i="23917"/>
  <c r="AS216" i="23917"/>
  <c r="AS154" i="23917"/>
  <c r="AS71" i="23917"/>
  <c r="BA286" i="23917"/>
  <c r="BA243" i="23917"/>
  <c r="BA216" i="23917"/>
  <c r="BA181" i="23917"/>
  <c r="BA154" i="23917"/>
  <c r="BA71" i="23917"/>
  <c r="BA112" i="23917"/>
  <c r="BE243" i="23917"/>
  <c r="BE181" i="23917"/>
  <c r="BI286" i="23917"/>
  <c r="BI216" i="23917"/>
  <c r="BM286" i="23917"/>
  <c r="BM243" i="23917"/>
  <c r="BM216" i="23917"/>
  <c r="BM181" i="23917"/>
  <c r="BM71" i="23917"/>
  <c r="BM112" i="23917"/>
  <c r="BM154" i="23917"/>
  <c r="BQ181" i="23917"/>
  <c r="BQ71" i="23917"/>
  <c r="BU71" i="23917"/>
  <c r="BY286" i="23917"/>
  <c r="BY216" i="23917"/>
  <c r="BY154" i="23917"/>
  <c r="BY112" i="23917"/>
  <c r="CC243" i="23917"/>
  <c r="CG286" i="23917"/>
  <c r="CG243" i="23917"/>
  <c r="CG216" i="23917"/>
  <c r="CG181" i="23917"/>
  <c r="CG154" i="23917"/>
  <c r="CG71" i="23917"/>
  <c r="CG112" i="23917"/>
  <c r="CK181" i="23917"/>
  <c r="CK112" i="23917"/>
  <c r="C215" i="23917"/>
  <c r="C153" i="23917"/>
  <c r="G285" i="23917"/>
  <c r="G242" i="23917"/>
  <c r="G111" i="23917"/>
  <c r="K285" i="23917"/>
  <c r="K180" i="23917"/>
  <c r="K111" i="23917"/>
  <c r="O215" i="23917"/>
  <c r="O153" i="23917"/>
  <c r="S285" i="23917"/>
  <c r="S215" i="23917"/>
  <c r="S70" i="23917"/>
  <c r="W285" i="23917"/>
  <c r="W180" i="23917"/>
  <c r="W111" i="23917"/>
  <c r="AA215" i="23917"/>
  <c r="AA180" i="23917"/>
  <c r="AE242" i="23917"/>
  <c r="AE215" i="23917"/>
  <c r="AE70" i="23917"/>
  <c r="AI285" i="23917"/>
  <c r="AI180" i="23917"/>
  <c r="AI70" i="23917"/>
  <c r="AM153" i="23917"/>
  <c r="AM180" i="23917"/>
  <c r="AQ242" i="23917"/>
  <c r="AQ215" i="23917"/>
  <c r="AQ70" i="23917"/>
  <c r="AU242" i="23917"/>
  <c r="AU111" i="23917"/>
  <c r="AU70" i="23917"/>
  <c r="AY153" i="23917"/>
  <c r="AY180" i="23917"/>
  <c r="BC242" i="23917"/>
  <c r="BC153" i="23917"/>
  <c r="BG285" i="23917"/>
  <c r="BG242" i="23917"/>
  <c r="BG111" i="23917"/>
  <c r="BG70" i="23917"/>
  <c r="BK153" i="23917"/>
  <c r="BK111" i="23917"/>
  <c r="BO215" i="23917"/>
  <c r="BO153" i="23917"/>
  <c r="BS285" i="23917"/>
  <c r="BS242" i="23917"/>
  <c r="BS111" i="23917"/>
  <c r="BW285" i="23917"/>
  <c r="BW180" i="23917"/>
  <c r="BW111" i="23917"/>
  <c r="CA180" i="23917"/>
  <c r="CA215" i="23917"/>
  <c r="CE285" i="23917"/>
  <c r="CE180" i="23917"/>
  <c r="CE70" i="23917"/>
  <c r="CI285" i="23917"/>
  <c r="CI153" i="23917"/>
  <c r="CI111" i="23917"/>
  <c r="CM215" i="23917"/>
  <c r="CM153" i="23917"/>
  <c r="CQ242" i="23917"/>
  <c r="CQ180" i="23917"/>
  <c r="CQ70" i="23917"/>
  <c r="CU285" i="23917"/>
  <c r="CU153" i="23917"/>
  <c r="CU70" i="23917"/>
  <c r="CY215" i="23917"/>
  <c r="CY153" i="23917"/>
  <c r="DC242" i="23917"/>
  <c r="DC215" i="23917"/>
  <c r="DC70" i="23917"/>
  <c r="DG242" i="23917"/>
  <c r="DG111" i="23917"/>
  <c r="DG70" i="23917"/>
  <c r="DK215" i="23917"/>
  <c r="DK153" i="23917"/>
  <c r="DO242" i="23917"/>
  <c r="DO215" i="23917"/>
  <c r="DS285" i="23917"/>
  <c r="DS242" i="23917"/>
  <c r="DS111" i="23917"/>
  <c r="DS70" i="23917"/>
  <c r="DW215" i="23917"/>
  <c r="DW111" i="23917"/>
  <c r="EA180" i="23917"/>
  <c r="EA215" i="23917"/>
  <c r="EE285" i="23917"/>
  <c r="EE242" i="23917"/>
  <c r="EE111" i="23917"/>
  <c r="ER285" i="23917"/>
  <c r="ER242" i="23917"/>
  <c r="ER215" i="23917"/>
  <c r="ER180" i="23917"/>
  <c r="ER153" i="23917"/>
  <c r="ER111" i="23917"/>
  <c r="ER70" i="23917"/>
  <c r="EV285" i="23917"/>
  <c r="EV242" i="23917"/>
  <c r="EV180" i="23917"/>
  <c r="EV215" i="23917"/>
  <c r="EV153" i="23917"/>
  <c r="EV111" i="23917"/>
  <c r="EV70" i="23917"/>
  <c r="EZ285" i="23917"/>
  <c r="EZ242" i="23917"/>
  <c r="EZ180" i="23917"/>
  <c r="EZ215" i="23917"/>
  <c r="EZ153" i="23917"/>
  <c r="EZ111" i="23917"/>
  <c r="EZ70" i="23917"/>
  <c r="FD285" i="23917"/>
  <c r="FD242" i="23917"/>
  <c r="FD180" i="23917"/>
  <c r="FD215" i="23917"/>
  <c r="FD153" i="23917"/>
  <c r="FD111" i="23917"/>
  <c r="FD70" i="23917"/>
  <c r="FH285" i="23917"/>
  <c r="FH242" i="23917"/>
  <c r="FH180" i="23917"/>
  <c r="FH215" i="23917"/>
  <c r="FH153" i="23917"/>
  <c r="FH111" i="23917"/>
  <c r="FH70" i="23917"/>
  <c r="FL285" i="23917"/>
  <c r="FL242" i="23917"/>
  <c r="FL180" i="23917"/>
  <c r="FL215" i="23917"/>
  <c r="FL153" i="23917"/>
  <c r="FL111" i="23917"/>
  <c r="FL70" i="23917"/>
  <c r="FP285" i="23917"/>
  <c r="FP242" i="23917"/>
  <c r="FP180" i="23917"/>
  <c r="FP215" i="23917"/>
  <c r="FP153" i="23917"/>
  <c r="FP111" i="23917"/>
  <c r="FP70" i="23917"/>
  <c r="FT285" i="23917"/>
  <c r="FT242" i="23917"/>
  <c r="FT180" i="23917"/>
  <c r="FT215" i="23917"/>
  <c r="FT153" i="23917"/>
  <c r="FT111" i="23917"/>
  <c r="FT70" i="23917"/>
  <c r="FX285" i="23917"/>
  <c r="FX242" i="23917"/>
  <c r="FX180" i="23917"/>
  <c r="FX215" i="23917"/>
  <c r="FX153" i="23917"/>
  <c r="FX111" i="23917"/>
  <c r="FX70" i="23917"/>
  <c r="GB285" i="23917"/>
  <c r="GB242" i="23917"/>
  <c r="GB180" i="23917"/>
  <c r="GB215" i="23917"/>
  <c r="GB153" i="23917"/>
  <c r="GB111" i="23917"/>
  <c r="GB70" i="23917"/>
  <c r="GF285" i="23917"/>
  <c r="GF242" i="23917"/>
  <c r="GF180" i="23917"/>
  <c r="GF215" i="23917"/>
  <c r="GF153" i="23917"/>
  <c r="GF111" i="23917"/>
  <c r="GF70" i="23917"/>
  <c r="B287" i="23917"/>
  <c r="B244" i="23917"/>
  <c r="B217" i="23917"/>
  <c r="B182" i="23917"/>
  <c r="B155" i="23917"/>
  <c r="B113" i="23917"/>
  <c r="B72" i="23917"/>
  <c r="F287" i="23917"/>
  <c r="F244" i="23917"/>
  <c r="F217" i="23917"/>
  <c r="F182" i="23917"/>
  <c r="F113" i="23917"/>
  <c r="F155" i="23917"/>
  <c r="F72" i="23917"/>
  <c r="J287" i="23917"/>
  <c r="J244" i="23917"/>
  <c r="J217" i="23917"/>
  <c r="J182" i="23917"/>
  <c r="J155" i="23917"/>
  <c r="J113" i="23917"/>
  <c r="J72" i="23917"/>
  <c r="N287" i="23917"/>
  <c r="N244" i="23917"/>
  <c r="N217" i="23917"/>
  <c r="N182" i="23917"/>
  <c r="N113" i="23917"/>
  <c r="N155" i="23917"/>
  <c r="N72" i="23917"/>
  <c r="R287" i="23917"/>
  <c r="R244" i="23917"/>
  <c r="R217" i="23917"/>
  <c r="R182" i="23917"/>
  <c r="R155" i="23917"/>
  <c r="R113" i="23917"/>
  <c r="R72" i="23917"/>
  <c r="V287" i="23917"/>
  <c r="V244" i="23917"/>
  <c r="V217" i="23917"/>
  <c r="V182" i="23917"/>
  <c r="V113" i="23917"/>
  <c r="V155" i="23917"/>
  <c r="V72" i="23917"/>
  <c r="Z287" i="23917"/>
  <c r="Z244" i="23917"/>
  <c r="Z217" i="23917"/>
  <c r="Z182" i="23917"/>
  <c r="Z155" i="23917"/>
  <c r="Z113" i="23917"/>
  <c r="Z72" i="23917"/>
  <c r="AD287" i="23917"/>
  <c r="AD244" i="23917"/>
  <c r="AD217" i="23917"/>
  <c r="AD182" i="23917"/>
  <c r="AD113" i="23917"/>
  <c r="AD155" i="23917"/>
  <c r="AD72" i="23917"/>
  <c r="AH287" i="23917"/>
  <c r="AH244" i="23917"/>
  <c r="AH217" i="23917"/>
  <c r="AH182" i="23917"/>
  <c r="AH155" i="23917"/>
  <c r="AH113" i="23917"/>
  <c r="AH72" i="23917"/>
  <c r="AL287" i="23917"/>
  <c r="AL244" i="23917"/>
  <c r="AL217" i="23917"/>
  <c r="AL182" i="23917"/>
  <c r="AL113" i="23917"/>
  <c r="AL155" i="23917"/>
  <c r="AL72" i="23917"/>
  <c r="AP287" i="23917"/>
  <c r="AP244" i="23917"/>
  <c r="AP217" i="23917"/>
  <c r="AP182" i="23917"/>
  <c r="AP155" i="23917"/>
  <c r="AP113" i="23917"/>
  <c r="AP72" i="23917"/>
  <c r="AT287" i="23917"/>
  <c r="AT244" i="23917"/>
  <c r="AT217" i="23917"/>
  <c r="AT182" i="23917"/>
  <c r="AT113" i="23917"/>
  <c r="AT155" i="23917"/>
  <c r="AT72" i="23917"/>
  <c r="AX287" i="23917"/>
  <c r="AX244" i="23917"/>
  <c r="AX217" i="23917"/>
  <c r="AX182" i="23917"/>
  <c r="AX155" i="23917"/>
  <c r="AX113" i="23917"/>
  <c r="AX72" i="23917"/>
  <c r="BB287" i="23917"/>
  <c r="BB244" i="23917"/>
  <c r="BB217" i="23917"/>
  <c r="BB182" i="23917"/>
  <c r="BB113" i="23917"/>
  <c r="BB155" i="23917"/>
  <c r="BB72" i="23917"/>
  <c r="BF287" i="23917"/>
  <c r="BF244" i="23917"/>
  <c r="BF217" i="23917"/>
  <c r="BF182" i="23917"/>
  <c r="BF155" i="23917"/>
  <c r="BF113" i="23917"/>
  <c r="BF72" i="23917"/>
  <c r="BJ287" i="23917"/>
  <c r="BJ244" i="23917"/>
  <c r="BJ217" i="23917"/>
  <c r="BJ182" i="23917"/>
  <c r="BJ113" i="23917"/>
  <c r="BJ155" i="23917"/>
  <c r="BJ72" i="23917"/>
  <c r="BN287" i="23917"/>
  <c r="BN244" i="23917"/>
  <c r="BN217" i="23917"/>
  <c r="BN182" i="23917"/>
  <c r="BN155" i="23917"/>
  <c r="BN113" i="23917"/>
  <c r="BN72" i="23917"/>
  <c r="BR287" i="23917"/>
  <c r="BR244" i="23917"/>
  <c r="BR217" i="23917"/>
  <c r="BR182" i="23917"/>
  <c r="BR113" i="23917"/>
  <c r="BR155" i="23917"/>
  <c r="BR72" i="23917"/>
  <c r="BV287" i="23917"/>
  <c r="BV244" i="23917"/>
  <c r="BV217" i="23917"/>
  <c r="BV182" i="23917"/>
  <c r="BV155" i="23917"/>
  <c r="BV113" i="23917"/>
  <c r="BV72" i="23917"/>
  <c r="BZ287" i="23917"/>
  <c r="BZ244" i="23917"/>
  <c r="BZ217" i="23917"/>
  <c r="BZ182" i="23917"/>
  <c r="BZ113" i="23917"/>
  <c r="BZ155" i="23917"/>
  <c r="BZ72" i="23917"/>
  <c r="CD287" i="23917"/>
  <c r="CD244" i="23917"/>
  <c r="CD217" i="23917"/>
  <c r="CD182" i="23917"/>
  <c r="CD155" i="23917"/>
  <c r="CD113" i="23917"/>
  <c r="CD72" i="23917"/>
  <c r="CH287" i="23917"/>
  <c r="CH244" i="23917"/>
  <c r="CH217" i="23917"/>
  <c r="CH182" i="23917"/>
  <c r="CH113" i="23917"/>
  <c r="CH155" i="23917"/>
  <c r="CH72" i="23917"/>
  <c r="CL287" i="23917"/>
  <c r="CL244" i="23917"/>
  <c r="CL217" i="23917"/>
  <c r="CL182" i="23917"/>
  <c r="CL155" i="23917"/>
  <c r="CL113" i="23917"/>
  <c r="CL72" i="23917"/>
  <c r="CP287" i="23917"/>
  <c r="CP244" i="23917"/>
  <c r="CP217" i="23917"/>
  <c r="CP182" i="23917"/>
  <c r="CP113" i="23917"/>
  <c r="CP155" i="23917"/>
  <c r="CP72" i="23917"/>
  <c r="CT287" i="23917"/>
  <c r="CT244" i="23917"/>
  <c r="CT217" i="23917"/>
  <c r="CT182" i="23917"/>
  <c r="CT155" i="23917"/>
  <c r="CT113" i="23917"/>
  <c r="CT72" i="23917"/>
  <c r="C286" i="23917"/>
  <c r="C243" i="23917"/>
  <c r="C216" i="23917"/>
  <c r="C181" i="23917"/>
  <c r="C112" i="23917"/>
  <c r="C154" i="23917"/>
  <c r="C71" i="23917"/>
  <c r="G216" i="23917"/>
  <c r="G112" i="23917"/>
  <c r="K243" i="23917"/>
  <c r="K181" i="23917"/>
  <c r="K154" i="23917"/>
  <c r="O286" i="23917"/>
  <c r="O243" i="23917"/>
  <c r="O216" i="23917"/>
  <c r="O181" i="23917"/>
  <c r="O154" i="23917"/>
  <c r="O112" i="23917"/>
  <c r="O71" i="23917"/>
  <c r="S286" i="23917"/>
  <c r="S154" i="23917"/>
  <c r="S112" i="23917"/>
  <c r="W286" i="23917"/>
  <c r="W216" i="23917"/>
  <c r="W154" i="23917"/>
  <c r="W71" i="23917"/>
  <c r="AA286" i="23917"/>
  <c r="AA243" i="23917"/>
  <c r="AA216" i="23917"/>
  <c r="AA181" i="23917"/>
  <c r="AA154" i="23917"/>
  <c r="AA112" i="23917"/>
  <c r="AA71" i="23917"/>
  <c r="AE243" i="23917"/>
  <c r="AE112" i="23917"/>
  <c r="AE71" i="23917"/>
  <c r="AI286" i="23917"/>
  <c r="AI243" i="23917"/>
  <c r="AI216" i="23917"/>
  <c r="AI181" i="23917"/>
  <c r="AI154" i="23917"/>
  <c r="AI112" i="23917"/>
  <c r="AI71" i="23917"/>
  <c r="AM286" i="23917"/>
  <c r="AQ286" i="23917"/>
  <c r="AQ243" i="23917"/>
  <c r="AQ112" i="23917"/>
  <c r="AU286" i="23917"/>
  <c r="AU243" i="23917"/>
  <c r="AU216" i="23917"/>
  <c r="AU181" i="23917"/>
  <c r="AU154" i="23917"/>
  <c r="AU112" i="23917"/>
  <c r="AU71" i="23917"/>
  <c r="AY243" i="23917"/>
  <c r="AY216" i="23917"/>
  <c r="AY71" i="23917"/>
  <c r="BC286" i="23917"/>
  <c r="BC216" i="23917"/>
  <c r="BC154" i="23917"/>
  <c r="BC71" i="23917"/>
  <c r="BG286" i="23917"/>
  <c r="BG243" i="23917"/>
  <c r="BG216" i="23917"/>
  <c r="BG181" i="23917"/>
  <c r="BG154" i="23917"/>
  <c r="BG112" i="23917"/>
  <c r="BG71" i="23917"/>
  <c r="BK286" i="23917"/>
  <c r="BK243" i="23917"/>
  <c r="BK112" i="23917"/>
  <c r="BO243" i="23917"/>
  <c r="BO181" i="23917"/>
  <c r="BO112" i="23917"/>
  <c r="BS286" i="23917"/>
  <c r="BS243" i="23917"/>
  <c r="BS216" i="23917"/>
  <c r="BS181" i="23917"/>
  <c r="BS154" i="23917"/>
  <c r="BS112" i="23917"/>
  <c r="BS71" i="23917"/>
  <c r="BW216" i="23917"/>
  <c r="BW181" i="23917"/>
  <c r="CA286" i="23917"/>
  <c r="CA243" i="23917"/>
  <c r="CA216" i="23917"/>
  <c r="CA181" i="23917"/>
  <c r="CA154" i="23917"/>
  <c r="CA112" i="23917"/>
  <c r="CA71" i="23917"/>
  <c r="CE243" i="23917"/>
  <c r="CE216" i="23917"/>
  <c r="CE71" i="23917"/>
  <c r="CI286" i="23917"/>
  <c r="CI216" i="23917"/>
  <c r="CI154" i="23917"/>
  <c r="CI71" i="23917"/>
  <c r="CM286" i="23917"/>
  <c r="CM243" i="23917"/>
  <c r="CM216" i="23917"/>
  <c r="CM181" i="23917"/>
  <c r="CM154" i="23917"/>
  <c r="CM112" i="23917"/>
  <c r="CM71" i="23917"/>
  <c r="CQ286" i="23917"/>
  <c r="CQ216" i="23917"/>
  <c r="CQ71" i="23917"/>
  <c r="CU243" i="23917"/>
  <c r="CU181" i="23917"/>
  <c r="CU112" i="23917"/>
  <c r="CY286" i="23917"/>
  <c r="CY216" i="23917"/>
  <c r="DC181" i="23917"/>
  <c r="DC112" i="23917"/>
  <c r="DG71" i="23917"/>
  <c r="DK243" i="23917"/>
  <c r="DK181" i="23917"/>
  <c r="DK112" i="23917"/>
  <c r="DO286" i="23917"/>
  <c r="DO243" i="23917"/>
  <c r="DO216" i="23917"/>
  <c r="DO181" i="23917"/>
  <c r="DO154" i="23917"/>
  <c r="DO112" i="23917"/>
  <c r="DO71" i="23917"/>
  <c r="DS243" i="23917"/>
  <c r="DS181" i="23917"/>
  <c r="DW286" i="23917"/>
  <c r="DW243" i="23917"/>
  <c r="DW112" i="23917"/>
  <c r="DW71" i="23917"/>
  <c r="EA286" i="23917"/>
  <c r="EA243" i="23917"/>
  <c r="EA216" i="23917"/>
  <c r="EA181" i="23917"/>
  <c r="EA154" i="23917"/>
  <c r="EA112" i="23917"/>
  <c r="EA71" i="23917"/>
  <c r="EE286" i="23917"/>
  <c r="ER243" i="23917"/>
  <c r="ER112" i="23917"/>
  <c r="EV286" i="23917"/>
  <c r="EV243" i="23917"/>
  <c r="EV216" i="23917"/>
  <c r="EV181" i="23917"/>
  <c r="EV154" i="23917"/>
  <c r="EV112" i="23917"/>
  <c r="EV71" i="23917"/>
  <c r="EZ243" i="23917"/>
  <c r="EZ181" i="23917"/>
  <c r="EZ112" i="23917"/>
  <c r="FD216" i="23917"/>
  <c r="FD243" i="23917"/>
  <c r="FD71" i="23917"/>
  <c r="FH286" i="23917"/>
  <c r="FH243" i="23917"/>
  <c r="FH216" i="23917"/>
  <c r="FH181" i="23917"/>
  <c r="FH154" i="23917"/>
  <c r="FH112" i="23917"/>
  <c r="FH71" i="23917"/>
  <c r="FL286" i="23917"/>
  <c r="FL243" i="23917"/>
  <c r="FL112" i="23917"/>
  <c r="FP216" i="23917"/>
  <c r="FT286" i="23917"/>
  <c r="FT216" i="23917"/>
  <c r="FT243" i="23917"/>
  <c r="FT181" i="23917"/>
  <c r="FT154" i="23917"/>
  <c r="FT112" i="23917"/>
  <c r="FT71" i="23917"/>
  <c r="FX216" i="23917"/>
  <c r="FX181" i="23917"/>
  <c r="GB154" i="23917"/>
  <c r="GF286" i="23917"/>
  <c r="GF216" i="23917"/>
  <c r="GF243" i="23917"/>
  <c r="GF181" i="23917"/>
  <c r="GF154" i="23917"/>
  <c r="GF112" i="23917"/>
  <c r="GF71" i="23917"/>
  <c r="C287" i="23917"/>
  <c r="C244" i="23917"/>
  <c r="C217" i="23917"/>
  <c r="C182" i="23917"/>
  <c r="C155" i="23917"/>
  <c r="C113" i="23917"/>
  <c r="C72" i="23917"/>
  <c r="G287" i="23917"/>
  <c r="G244" i="23917"/>
  <c r="G217" i="23917"/>
  <c r="G182" i="23917"/>
  <c r="G113" i="23917"/>
  <c r="G155" i="23917"/>
  <c r="G72" i="23917"/>
  <c r="K287" i="23917"/>
  <c r="K244" i="23917"/>
  <c r="K217" i="23917"/>
  <c r="K182" i="23917"/>
  <c r="K155" i="23917"/>
  <c r="K113" i="23917"/>
  <c r="K72" i="23917"/>
  <c r="O287" i="23917"/>
  <c r="O244" i="23917"/>
  <c r="O217" i="23917"/>
  <c r="O182" i="23917"/>
  <c r="O113" i="23917"/>
  <c r="O72" i="23917"/>
  <c r="O155" i="23917"/>
  <c r="S287" i="23917"/>
  <c r="S244" i="23917"/>
  <c r="S217" i="23917"/>
  <c r="S182" i="23917"/>
  <c r="S155" i="23917"/>
  <c r="S113" i="23917"/>
  <c r="S72" i="23917"/>
  <c r="W287" i="23917"/>
  <c r="W244" i="23917"/>
  <c r="W217" i="23917"/>
  <c r="W182" i="23917"/>
  <c r="W113" i="23917"/>
  <c r="W155" i="23917"/>
  <c r="W72" i="23917"/>
  <c r="AA287" i="23917"/>
  <c r="AA244" i="23917"/>
  <c r="AA217" i="23917"/>
  <c r="AA182" i="23917"/>
  <c r="AA155" i="23917"/>
  <c r="AA113" i="23917"/>
  <c r="AA72" i="23917"/>
  <c r="AE287" i="23917"/>
  <c r="AE244" i="23917"/>
  <c r="AE217" i="23917"/>
  <c r="AE182" i="23917"/>
  <c r="AE113" i="23917"/>
  <c r="AE155" i="23917"/>
  <c r="AE72" i="23917"/>
  <c r="AI287" i="23917"/>
  <c r="AI244" i="23917"/>
  <c r="AI217" i="23917"/>
  <c r="AI182" i="23917"/>
  <c r="AI155" i="23917"/>
  <c r="AI113" i="23917"/>
  <c r="AI72" i="23917"/>
  <c r="AM287" i="23917"/>
  <c r="AM244" i="23917"/>
  <c r="AM217" i="23917"/>
  <c r="AM182" i="23917"/>
  <c r="AM113" i="23917"/>
  <c r="AM155" i="23917"/>
  <c r="AM72" i="23917"/>
  <c r="AQ287" i="23917"/>
  <c r="AQ244" i="23917"/>
  <c r="AQ217" i="23917"/>
  <c r="AQ182" i="23917"/>
  <c r="AQ155" i="23917"/>
  <c r="AQ113" i="23917"/>
  <c r="AQ72" i="23917"/>
  <c r="AU287" i="23917"/>
  <c r="AU244" i="23917"/>
  <c r="AU217" i="23917"/>
  <c r="AU182" i="23917"/>
  <c r="AU113" i="23917"/>
  <c r="AU72" i="23917"/>
  <c r="AU155" i="23917"/>
  <c r="AY287" i="23917"/>
  <c r="AY244" i="23917"/>
  <c r="AY217" i="23917"/>
  <c r="AY182" i="23917"/>
  <c r="AY155" i="23917"/>
  <c r="AY113" i="23917"/>
  <c r="AY72" i="23917"/>
  <c r="BC287" i="23917"/>
  <c r="BC244" i="23917"/>
  <c r="BC217" i="23917"/>
  <c r="BC182" i="23917"/>
  <c r="BC113" i="23917"/>
  <c r="BC155" i="23917"/>
  <c r="BC72" i="23917"/>
  <c r="BG287" i="23917"/>
  <c r="BG244" i="23917"/>
  <c r="BG217" i="23917"/>
  <c r="BG182" i="23917"/>
  <c r="BG155" i="23917"/>
  <c r="BG113" i="23917"/>
  <c r="BG72" i="23917"/>
  <c r="BK287" i="23917"/>
  <c r="BK244" i="23917"/>
  <c r="BK217" i="23917"/>
  <c r="BK182" i="23917"/>
  <c r="BK113" i="23917"/>
  <c r="BK155" i="23917"/>
  <c r="BK72" i="23917"/>
  <c r="BO287" i="23917"/>
  <c r="BO244" i="23917"/>
  <c r="BO217" i="23917"/>
  <c r="BO182" i="23917"/>
  <c r="BO155" i="23917"/>
  <c r="BO113" i="23917"/>
  <c r="BO72" i="23917"/>
  <c r="BS287" i="23917"/>
  <c r="BS244" i="23917"/>
  <c r="BS217" i="23917"/>
  <c r="BS182" i="23917"/>
  <c r="BS113" i="23917"/>
  <c r="BS155" i="23917"/>
  <c r="BS72" i="23917"/>
  <c r="CX287" i="23917"/>
  <c r="CX244" i="23917"/>
  <c r="CX217" i="23917"/>
  <c r="CX182" i="23917"/>
  <c r="CX113" i="23917"/>
  <c r="CX155" i="23917"/>
  <c r="CX72" i="23917"/>
  <c r="DB287" i="23917"/>
  <c r="DB244" i="23917"/>
  <c r="DB217" i="23917"/>
  <c r="DB182" i="23917"/>
  <c r="DB155" i="23917"/>
  <c r="DB113" i="23917"/>
  <c r="DB72" i="23917"/>
  <c r="DF287" i="23917"/>
  <c r="DF244" i="23917"/>
  <c r="DF217" i="23917"/>
  <c r="DF182" i="23917"/>
  <c r="DF113" i="23917"/>
  <c r="DF155" i="23917"/>
  <c r="DF72" i="23917"/>
  <c r="DJ287" i="23917"/>
  <c r="DJ244" i="23917"/>
  <c r="DJ217" i="23917"/>
  <c r="DJ182" i="23917"/>
  <c r="DJ155" i="23917"/>
  <c r="DJ113" i="23917"/>
  <c r="DJ72" i="23917"/>
  <c r="DN287" i="23917"/>
  <c r="DN244" i="23917"/>
  <c r="DN217" i="23917"/>
  <c r="DN182" i="23917"/>
  <c r="DN113" i="23917"/>
  <c r="DN155" i="23917"/>
  <c r="DN72" i="23917"/>
  <c r="DR287" i="23917"/>
  <c r="DR244" i="23917"/>
  <c r="DR217" i="23917"/>
  <c r="DR182" i="23917"/>
  <c r="DR155" i="23917"/>
  <c r="DR113" i="23917"/>
  <c r="DR72" i="23917"/>
  <c r="DV287" i="23917"/>
  <c r="DV244" i="23917"/>
  <c r="DV217" i="23917"/>
  <c r="DV182" i="23917"/>
  <c r="DV113" i="23917"/>
  <c r="DV155" i="23917"/>
  <c r="DV72" i="23917"/>
  <c r="DZ287" i="23917"/>
  <c r="DZ244" i="23917"/>
  <c r="DZ217" i="23917"/>
  <c r="DZ182" i="23917"/>
  <c r="DZ155" i="23917"/>
  <c r="DZ113" i="23917"/>
  <c r="DZ72" i="23917"/>
  <c r="ED287" i="23917"/>
  <c r="ED244" i="23917"/>
  <c r="ED217" i="23917"/>
  <c r="ED182" i="23917"/>
  <c r="ED113" i="23917"/>
  <c r="ED155" i="23917"/>
  <c r="ED72" i="23917"/>
  <c r="EQ287" i="23917"/>
  <c r="EQ244" i="23917"/>
  <c r="EQ217" i="23917"/>
  <c r="EQ182" i="23917"/>
  <c r="EQ155" i="23917"/>
  <c r="EQ113" i="23917"/>
  <c r="EQ72" i="23917"/>
  <c r="EU287" i="23917"/>
  <c r="EU244" i="23917"/>
  <c r="EU217" i="23917"/>
  <c r="EU182" i="23917"/>
  <c r="EU113" i="23917"/>
  <c r="EU155" i="23917"/>
  <c r="EU72" i="23917"/>
  <c r="EY287" i="23917"/>
  <c r="EY244" i="23917"/>
  <c r="EY217" i="23917"/>
  <c r="EY182" i="23917"/>
  <c r="EY155" i="23917"/>
  <c r="EY113" i="23917"/>
  <c r="EY72" i="23917"/>
  <c r="FC287" i="23917"/>
  <c r="FC244" i="23917"/>
  <c r="FC217" i="23917"/>
  <c r="FC182" i="23917"/>
  <c r="FC113" i="23917"/>
  <c r="FC155" i="23917"/>
  <c r="FC72" i="23917"/>
  <c r="FG287" i="23917"/>
  <c r="FG244" i="23917"/>
  <c r="FG217" i="23917"/>
  <c r="FG182" i="23917"/>
  <c r="FG155" i="23917"/>
  <c r="FG113" i="23917"/>
  <c r="FG72" i="23917"/>
  <c r="FK287" i="23917"/>
  <c r="FK244" i="23917"/>
  <c r="FK217" i="23917"/>
  <c r="FK182" i="23917"/>
  <c r="FK113" i="23917"/>
  <c r="FK155" i="23917"/>
  <c r="FK72" i="23917"/>
  <c r="FO287" i="23917"/>
  <c r="FO244" i="23917"/>
  <c r="FO217" i="23917"/>
  <c r="FO182" i="23917"/>
  <c r="FO155" i="23917"/>
  <c r="FO113" i="23917"/>
  <c r="FO72" i="23917"/>
  <c r="FS287" i="23917"/>
  <c r="FS244" i="23917"/>
  <c r="FS217" i="23917"/>
  <c r="FS182" i="23917"/>
  <c r="FS113" i="23917"/>
  <c r="FS155" i="23917"/>
  <c r="FS72" i="23917"/>
  <c r="FW287" i="23917"/>
  <c r="FW244" i="23917"/>
  <c r="FW217" i="23917"/>
  <c r="FW182" i="23917"/>
  <c r="FW155" i="23917"/>
  <c r="FW113" i="23917"/>
  <c r="FW72" i="23917"/>
  <c r="GA287" i="23917"/>
  <c r="GA244" i="23917"/>
  <c r="GA217" i="23917"/>
  <c r="GA182" i="23917"/>
  <c r="GA113" i="23917"/>
  <c r="GA155" i="23917"/>
  <c r="GA72" i="23917"/>
  <c r="GE287" i="23917"/>
  <c r="GE244" i="23917"/>
  <c r="GE217" i="23917"/>
  <c r="GE182" i="23917"/>
  <c r="GE155" i="23917"/>
  <c r="GE113" i="23917"/>
  <c r="GE72" i="23917"/>
  <c r="GK287" i="23917"/>
  <c r="GK244" i="23917"/>
  <c r="GK217" i="23917"/>
  <c r="GK182" i="23917"/>
  <c r="GK113" i="23917"/>
  <c r="GK155" i="23917"/>
  <c r="GK72" i="23917"/>
  <c r="BW287" i="23917"/>
  <c r="BW244" i="23917"/>
  <c r="BW217" i="23917"/>
  <c r="BW182" i="23917"/>
  <c r="BW155" i="23917"/>
  <c r="BW113" i="23917"/>
  <c r="BW72" i="23917"/>
  <c r="CA287" i="23917"/>
  <c r="CA244" i="23917"/>
  <c r="CA217" i="23917"/>
  <c r="CA182" i="23917"/>
  <c r="CA113" i="23917"/>
  <c r="CA72" i="23917"/>
  <c r="CA155" i="23917"/>
  <c r="CE287" i="23917"/>
  <c r="CE244" i="23917"/>
  <c r="CE217" i="23917"/>
  <c r="CE182" i="23917"/>
  <c r="CE155" i="23917"/>
  <c r="CE113" i="23917"/>
  <c r="CE72" i="23917"/>
  <c r="CI287" i="23917"/>
  <c r="CI244" i="23917"/>
  <c r="CI217" i="23917"/>
  <c r="CI182" i="23917"/>
  <c r="CI113" i="23917"/>
  <c r="CI155" i="23917"/>
  <c r="CI72" i="23917"/>
  <c r="CM287" i="23917"/>
  <c r="CM244" i="23917"/>
  <c r="CM217" i="23917"/>
  <c r="CM182" i="23917"/>
  <c r="CM155" i="23917"/>
  <c r="CM113" i="23917"/>
  <c r="CM72" i="23917"/>
  <c r="CQ287" i="23917"/>
  <c r="CQ244" i="23917"/>
  <c r="CQ217" i="23917"/>
  <c r="CQ182" i="23917"/>
  <c r="CQ113" i="23917"/>
  <c r="CQ155" i="23917"/>
  <c r="CQ72" i="23917"/>
  <c r="CU287" i="23917"/>
  <c r="CU244" i="23917"/>
  <c r="CU217" i="23917"/>
  <c r="CU182" i="23917"/>
  <c r="CU155" i="23917"/>
  <c r="CU113" i="23917"/>
  <c r="CU72" i="23917"/>
  <c r="CY287" i="23917"/>
  <c r="CY244" i="23917"/>
  <c r="CY217" i="23917"/>
  <c r="CY182" i="23917"/>
  <c r="CY113" i="23917"/>
  <c r="CY155" i="23917"/>
  <c r="CY72" i="23917"/>
  <c r="DC287" i="23917"/>
  <c r="DC244" i="23917"/>
  <c r="DC217" i="23917"/>
  <c r="DC182" i="23917"/>
  <c r="DC155" i="23917"/>
  <c r="DC113" i="23917"/>
  <c r="DC72" i="23917"/>
  <c r="DG287" i="23917"/>
  <c r="DG244" i="23917"/>
  <c r="DG217" i="23917"/>
  <c r="DG182" i="23917"/>
  <c r="DG113" i="23917"/>
  <c r="DG72" i="23917"/>
  <c r="DG155" i="23917"/>
  <c r="DK287" i="23917"/>
  <c r="DK244" i="23917"/>
  <c r="DK217" i="23917"/>
  <c r="DK182" i="23917"/>
  <c r="DK155" i="23917"/>
  <c r="DK113" i="23917"/>
  <c r="DK72" i="23917"/>
  <c r="DO287" i="23917"/>
  <c r="DO244" i="23917"/>
  <c r="DO217" i="23917"/>
  <c r="DO182" i="23917"/>
  <c r="DO113" i="23917"/>
  <c r="DO155" i="23917"/>
  <c r="DO72" i="23917"/>
  <c r="DS287" i="23917"/>
  <c r="DS244" i="23917"/>
  <c r="DS217" i="23917"/>
  <c r="DS182" i="23917"/>
  <c r="DS155" i="23917"/>
  <c r="DS113" i="23917"/>
  <c r="DS72" i="23917"/>
  <c r="DW287" i="23917"/>
  <c r="DW244" i="23917"/>
  <c r="DW217" i="23917"/>
  <c r="DW182" i="23917"/>
  <c r="DW113" i="23917"/>
  <c r="DW155" i="23917"/>
  <c r="DW72" i="23917"/>
  <c r="EA287" i="23917"/>
  <c r="EA244" i="23917"/>
  <c r="EA217" i="23917"/>
  <c r="EA182" i="23917"/>
  <c r="EA155" i="23917"/>
  <c r="EA113" i="23917"/>
  <c r="EA72" i="23917"/>
  <c r="EE287" i="23917"/>
  <c r="EE244" i="23917"/>
  <c r="EE217" i="23917"/>
  <c r="EE182" i="23917"/>
  <c r="EE113" i="23917"/>
  <c r="EE155" i="23917"/>
  <c r="EE72" i="23917"/>
  <c r="ER287" i="23917"/>
  <c r="ER244" i="23917"/>
  <c r="ER217" i="23917"/>
  <c r="ER182" i="23917"/>
  <c r="ER155" i="23917"/>
  <c r="ER113" i="23917"/>
  <c r="ER72" i="23917"/>
  <c r="EV287" i="23917"/>
  <c r="EV244" i="23917"/>
  <c r="EV217" i="23917"/>
  <c r="EV182" i="23917"/>
  <c r="EV113" i="23917"/>
  <c r="EV72" i="23917"/>
  <c r="EV155" i="23917"/>
  <c r="EZ287" i="23917"/>
  <c r="EZ244" i="23917"/>
  <c r="EZ217" i="23917"/>
  <c r="EZ182" i="23917"/>
  <c r="EZ155" i="23917"/>
  <c r="EZ113" i="23917"/>
  <c r="EZ72" i="23917"/>
  <c r="FD287" i="23917"/>
  <c r="FD244" i="23917"/>
  <c r="FD217" i="23917"/>
  <c r="FD182" i="23917"/>
  <c r="FD113" i="23917"/>
  <c r="FD155" i="23917"/>
  <c r="FD72" i="23917"/>
  <c r="FH287" i="23917"/>
  <c r="FH244" i="23917"/>
  <c r="FH217" i="23917"/>
  <c r="FH182" i="23917"/>
  <c r="FH155" i="23917"/>
  <c r="FH113" i="23917"/>
  <c r="FH72" i="23917"/>
  <c r="FL287" i="23917"/>
  <c r="FL244" i="23917"/>
  <c r="FL217" i="23917"/>
  <c r="FL182" i="23917"/>
  <c r="FL113" i="23917"/>
  <c r="FL155" i="23917"/>
  <c r="FL72" i="23917"/>
  <c r="FP287" i="23917"/>
  <c r="FP244" i="23917"/>
  <c r="FP217" i="23917"/>
  <c r="FP182" i="23917"/>
  <c r="FP155" i="23917"/>
  <c r="FP113" i="23917"/>
  <c r="FP72" i="23917"/>
  <c r="FT287" i="23917"/>
  <c r="FT244" i="23917"/>
  <c r="FT217" i="23917"/>
  <c r="FT182" i="23917"/>
  <c r="FT113" i="23917"/>
  <c r="FT155" i="23917"/>
  <c r="FT72" i="23917"/>
  <c r="FX287" i="23917"/>
  <c r="FX244" i="23917"/>
  <c r="FX217" i="23917"/>
  <c r="FX182" i="23917"/>
  <c r="FX155" i="23917"/>
  <c r="FX113" i="23917"/>
  <c r="FX72" i="23917"/>
  <c r="GB287" i="23917"/>
  <c r="GB244" i="23917"/>
  <c r="GB217" i="23917"/>
  <c r="GB182" i="23917"/>
  <c r="GB113" i="23917"/>
  <c r="GB72" i="23917"/>
  <c r="GB155" i="23917"/>
  <c r="GF287" i="23917"/>
  <c r="GF244" i="23917"/>
  <c r="GF217" i="23917"/>
  <c r="GF182" i="23917"/>
  <c r="GF155" i="23917"/>
  <c r="GF113" i="23917"/>
  <c r="GF72" i="23917"/>
  <c r="CS286" i="23917"/>
  <c r="CS243" i="23917"/>
  <c r="CS216" i="23917"/>
  <c r="CS181" i="23917"/>
  <c r="CS71" i="23917"/>
  <c r="CS112" i="23917"/>
  <c r="CS154" i="23917"/>
  <c r="CW243" i="23917"/>
  <c r="CW181" i="23917"/>
  <c r="DA286" i="23917"/>
  <c r="DA216" i="23917"/>
  <c r="DA112" i="23917"/>
  <c r="DA154" i="23917"/>
  <c r="DE243" i="23917"/>
  <c r="DE181" i="23917"/>
  <c r="DE71" i="23917"/>
  <c r="DI286" i="23917"/>
  <c r="DI243" i="23917"/>
  <c r="DI216" i="23917"/>
  <c r="DI181" i="23917"/>
  <c r="DI71" i="23917"/>
  <c r="DI154" i="23917"/>
  <c r="DI112" i="23917"/>
  <c r="DM181" i="23917"/>
  <c r="DM154" i="23917"/>
  <c r="DQ216" i="23917"/>
  <c r="DQ71" i="23917"/>
  <c r="DU286" i="23917"/>
  <c r="DU243" i="23917"/>
  <c r="DU216" i="23917"/>
  <c r="DU181" i="23917"/>
  <c r="DU154" i="23917"/>
  <c r="DU71" i="23917"/>
  <c r="DU112" i="23917"/>
  <c r="DY286" i="23917"/>
  <c r="DY216" i="23917"/>
  <c r="DY71" i="23917"/>
  <c r="DY154" i="23917"/>
  <c r="EC286" i="23917"/>
  <c r="EC154" i="23917"/>
  <c r="EC71" i="23917"/>
  <c r="EG286" i="23917"/>
  <c r="EG243" i="23917"/>
  <c r="EG216" i="23917"/>
  <c r="EG181" i="23917"/>
  <c r="EG112" i="23917"/>
  <c r="EG71" i="23917"/>
  <c r="EG154" i="23917"/>
  <c r="ET181" i="23917"/>
  <c r="ET154" i="23917"/>
  <c r="EX243" i="23917"/>
  <c r="EX181" i="23917"/>
  <c r="FB286" i="23917"/>
  <c r="FB243" i="23917"/>
  <c r="FB216" i="23917"/>
  <c r="FB181" i="23917"/>
  <c r="FB154" i="23917"/>
  <c r="FB71" i="23917"/>
  <c r="FB112" i="23917"/>
  <c r="FF154" i="23917"/>
  <c r="FF71" i="23917"/>
  <c r="FJ243" i="23917"/>
  <c r="FJ181" i="23917"/>
  <c r="FJ71" i="23917"/>
  <c r="FN286" i="23917"/>
  <c r="FN243" i="23917"/>
  <c r="FN216" i="23917"/>
  <c r="FN181" i="23917"/>
  <c r="FN71" i="23917"/>
  <c r="FN112" i="23917"/>
  <c r="FN154" i="23917"/>
  <c r="FR286" i="23917"/>
  <c r="FR243" i="23917"/>
  <c r="FR71" i="23917"/>
  <c r="FV286" i="23917"/>
  <c r="FV216" i="23917"/>
  <c r="FV112" i="23917"/>
  <c r="FV154" i="23917"/>
  <c r="FZ286" i="23917"/>
  <c r="FZ243" i="23917"/>
  <c r="FZ216" i="23917"/>
  <c r="FZ181" i="23917"/>
  <c r="FZ154" i="23917"/>
  <c r="FZ71" i="23917"/>
  <c r="FZ112" i="23917"/>
  <c r="GD243" i="23917"/>
  <c r="GD216" i="23917"/>
  <c r="GD112" i="23917"/>
  <c r="GK286" i="23917"/>
  <c r="GK243" i="23917"/>
  <c r="GK216" i="23917"/>
  <c r="GK181" i="23917"/>
  <c r="GK154" i="23917"/>
  <c r="GK71" i="23917"/>
  <c r="GK112" i="23917"/>
  <c r="E287" i="23917"/>
  <c r="E217" i="23917"/>
  <c r="E244" i="23917"/>
  <c r="E182" i="23917"/>
  <c r="E155" i="23917"/>
  <c r="E113" i="23917"/>
  <c r="E72" i="23917"/>
  <c r="I287" i="23917"/>
  <c r="I244" i="23917"/>
  <c r="I217" i="23917"/>
  <c r="I182" i="23917"/>
  <c r="I155" i="23917"/>
  <c r="I72" i="23917"/>
  <c r="I113" i="23917"/>
  <c r="M287" i="23917"/>
  <c r="M244" i="23917"/>
  <c r="M217" i="23917"/>
  <c r="M182" i="23917"/>
  <c r="M155" i="23917"/>
  <c r="M72" i="23917"/>
  <c r="M113" i="23917"/>
  <c r="Q287" i="23917"/>
  <c r="Q217" i="23917"/>
  <c r="Q244" i="23917"/>
  <c r="Q182" i="23917"/>
  <c r="Q155" i="23917"/>
  <c r="Q72" i="23917"/>
  <c r="Q113" i="23917"/>
  <c r="U287" i="23917"/>
  <c r="U217" i="23917"/>
  <c r="U244" i="23917"/>
  <c r="U182" i="23917"/>
  <c r="U155" i="23917"/>
  <c r="U113" i="23917"/>
  <c r="U72" i="23917"/>
  <c r="Y287" i="23917"/>
  <c r="Y244" i="23917"/>
  <c r="Y217" i="23917"/>
  <c r="Y182" i="23917"/>
  <c r="Y155" i="23917"/>
  <c r="Y72" i="23917"/>
  <c r="Y113" i="23917"/>
  <c r="AC287" i="23917"/>
  <c r="AC244" i="23917"/>
  <c r="AC217" i="23917"/>
  <c r="AC182" i="23917"/>
  <c r="AC155" i="23917"/>
  <c r="AC72" i="23917"/>
  <c r="AC113" i="23917"/>
  <c r="AG287" i="23917"/>
  <c r="AG217" i="23917"/>
  <c r="AG244" i="23917"/>
  <c r="AG182" i="23917"/>
  <c r="AG155" i="23917"/>
  <c r="AG72" i="23917"/>
  <c r="AG113" i="23917"/>
  <c r="AK287" i="23917"/>
  <c r="AK217" i="23917"/>
  <c r="AK244" i="23917"/>
  <c r="AK182" i="23917"/>
  <c r="AK155" i="23917"/>
  <c r="AK113" i="23917"/>
  <c r="AK72" i="23917"/>
  <c r="AO287" i="23917"/>
  <c r="AO244" i="23917"/>
  <c r="AO217" i="23917"/>
  <c r="AO182" i="23917"/>
  <c r="AO155" i="23917"/>
  <c r="AO72" i="23917"/>
  <c r="AO113" i="23917"/>
  <c r="AS287" i="23917"/>
  <c r="AS244" i="23917"/>
  <c r="AS217" i="23917"/>
  <c r="AS182" i="23917"/>
  <c r="AS155" i="23917"/>
  <c r="AS72" i="23917"/>
  <c r="AS113" i="23917"/>
  <c r="AW287" i="23917"/>
  <c r="AW217" i="23917"/>
  <c r="AW244" i="23917"/>
  <c r="AW182" i="23917"/>
  <c r="AW155" i="23917"/>
  <c r="AW72" i="23917"/>
  <c r="AW113" i="23917"/>
  <c r="BA287" i="23917"/>
  <c r="BA217" i="23917"/>
  <c r="BA244" i="23917"/>
  <c r="BA182" i="23917"/>
  <c r="BA155" i="23917"/>
  <c r="BA113" i="23917"/>
  <c r="BA72" i="23917"/>
  <c r="BE287" i="23917"/>
  <c r="BE244" i="23917"/>
  <c r="BE217" i="23917"/>
  <c r="BE182" i="23917"/>
  <c r="BE155" i="23917"/>
  <c r="BE72" i="23917"/>
  <c r="BE113" i="23917"/>
  <c r="BI287" i="23917"/>
  <c r="BI244" i="23917"/>
  <c r="BI217" i="23917"/>
  <c r="BI182" i="23917"/>
  <c r="BI155" i="23917"/>
  <c r="BI72" i="23917"/>
  <c r="BI113" i="23917"/>
  <c r="BM287" i="23917"/>
  <c r="BM217" i="23917"/>
  <c r="BM244" i="23917"/>
  <c r="BM182" i="23917"/>
  <c r="BM155" i="23917"/>
  <c r="BM72" i="23917"/>
  <c r="BM113" i="23917"/>
  <c r="BQ287" i="23917"/>
  <c r="BQ217" i="23917"/>
  <c r="BQ244" i="23917"/>
  <c r="BQ182" i="23917"/>
  <c r="BQ155" i="23917"/>
  <c r="BQ113" i="23917"/>
  <c r="BQ72" i="23917"/>
  <c r="BU287" i="23917"/>
  <c r="BU244" i="23917"/>
  <c r="BU217" i="23917"/>
  <c r="BU182" i="23917"/>
  <c r="BU155" i="23917"/>
  <c r="BU72" i="23917"/>
  <c r="BU113" i="23917"/>
  <c r="BY287" i="23917"/>
  <c r="BY244" i="23917"/>
  <c r="BY217" i="23917"/>
  <c r="BY182" i="23917"/>
  <c r="BY155" i="23917"/>
  <c r="BY72" i="23917"/>
  <c r="BY113" i="23917"/>
  <c r="CC287" i="23917"/>
  <c r="CC217" i="23917"/>
  <c r="CC244" i="23917"/>
  <c r="CC182" i="23917"/>
  <c r="CC155" i="23917"/>
  <c r="CC72" i="23917"/>
  <c r="CC113" i="23917"/>
  <c r="CG287" i="23917"/>
  <c r="CG217" i="23917"/>
  <c r="CG244" i="23917"/>
  <c r="CG182" i="23917"/>
  <c r="CG155" i="23917"/>
  <c r="CG113" i="23917"/>
  <c r="CG72" i="23917"/>
  <c r="CK287" i="23917"/>
  <c r="CK244" i="23917"/>
  <c r="CK217" i="23917"/>
  <c r="CK182" i="23917"/>
  <c r="CK155" i="23917"/>
  <c r="CK72" i="23917"/>
  <c r="CK113" i="23917"/>
  <c r="CO287" i="23917"/>
  <c r="CO244" i="23917"/>
  <c r="CO217" i="23917"/>
  <c r="CO182" i="23917"/>
  <c r="CO155" i="23917"/>
  <c r="CO72" i="23917"/>
  <c r="CO113" i="23917"/>
  <c r="CS287" i="23917"/>
  <c r="CS217" i="23917"/>
  <c r="CS244" i="23917"/>
  <c r="CS182" i="23917"/>
  <c r="CS155" i="23917"/>
  <c r="CS72" i="23917"/>
  <c r="CS113" i="23917"/>
  <c r="CW287" i="23917"/>
  <c r="CW217" i="23917"/>
  <c r="CW244" i="23917"/>
  <c r="CW182" i="23917"/>
  <c r="CW155" i="23917"/>
  <c r="CW113" i="23917"/>
  <c r="CW72" i="23917"/>
  <c r="DA287" i="23917"/>
  <c r="DA244" i="23917"/>
  <c r="DA217" i="23917"/>
  <c r="DA182" i="23917"/>
  <c r="DA155" i="23917"/>
  <c r="DA72" i="23917"/>
  <c r="DA113" i="23917"/>
  <c r="DE287" i="23917"/>
  <c r="DE244" i="23917"/>
  <c r="DE217" i="23917"/>
  <c r="DE182" i="23917"/>
  <c r="DE155" i="23917"/>
  <c r="DE72" i="23917"/>
  <c r="DE113" i="23917"/>
  <c r="DI287" i="23917"/>
  <c r="DI217" i="23917"/>
  <c r="DI244" i="23917"/>
  <c r="DI182" i="23917"/>
  <c r="DI155" i="23917"/>
  <c r="DI72" i="23917"/>
  <c r="DI113" i="23917"/>
  <c r="DM287" i="23917"/>
  <c r="DM217" i="23917"/>
  <c r="DM244" i="23917"/>
  <c r="DM182" i="23917"/>
  <c r="DM155" i="23917"/>
  <c r="DM113" i="23917"/>
  <c r="DM72" i="23917"/>
  <c r="DQ287" i="23917"/>
  <c r="DQ244" i="23917"/>
  <c r="DQ217" i="23917"/>
  <c r="DQ182" i="23917"/>
  <c r="DQ155" i="23917"/>
  <c r="DQ72" i="23917"/>
  <c r="DQ113" i="23917"/>
  <c r="DU287" i="23917"/>
  <c r="DU244" i="23917"/>
  <c r="DU217" i="23917"/>
  <c r="DU182" i="23917"/>
  <c r="DU155" i="23917"/>
  <c r="DU72" i="23917"/>
  <c r="DU113" i="23917"/>
  <c r="DY287" i="23917"/>
  <c r="DY217" i="23917"/>
  <c r="DY244" i="23917"/>
  <c r="DY182" i="23917"/>
  <c r="DY155" i="23917"/>
  <c r="DY72" i="23917"/>
  <c r="DY113" i="23917"/>
  <c r="EC287" i="23917"/>
  <c r="EC217" i="23917"/>
  <c r="EC244" i="23917"/>
  <c r="EC182" i="23917"/>
  <c r="EC155" i="23917"/>
  <c r="EC113" i="23917"/>
  <c r="EC72" i="23917"/>
  <c r="EG287" i="23917"/>
  <c r="EG244" i="23917"/>
  <c r="EG217" i="23917"/>
  <c r="EG182" i="23917"/>
  <c r="EG155" i="23917"/>
  <c r="EG72" i="23917"/>
  <c r="EG113" i="23917"/>
  <c r="ET287" i="23917"/>
  <c r="ET244" i="23917"/>
  <c r="ET217" i="23917"/>
  <c r="ET182" i="23917"/>
  <c r="ET155" i="23917"/>
  <c r="ET72" i="23917"/>
  <c r="ET113" i="23917"/>
  <c r="EX287" i="23917"/>
  <c r="EX217" i="23917"/>
  <c r="EX244" i="23917"/>
  <c r="EX182" i="23917"/>
  <c r="EX155" i="23917"/>
  <c r="EX72" i="23917"/>
  <c r="EX113" i="23917"/>
  <c r="FB287" i="23917"/>
  <c r="FB217" i="23917"/>
  <c r="FB244" i="23917"/>
  <c r="FB182" i="23917"/>
  <c r="FB155" i="23917"/>
  <c r="FB113" i="23917"/>
  <c r="FB72" i="23917"/>
  <c r="FF287" i="23917"/>
  <c r="FF244" i="23917"/>
  <c r="FF217" i="23917"/>
  <c r="FF182" i="23917"/>
  <c r="FF155" i="23917"/>
  <c r="FF72" i="23917"/>
  <c r="FF113" i="23917"/>
  <c r="FJ287" i="23917"/>
  <c r="FJ244" i="23917"/>
  <c r="FJ217" i="23917"/>
  <c r="FJ182" i="23917"/>
  <c r="FJ155" i="23917"/>
  <c r="FJ72" i="23917"/>
  <c r="FJ113" i="23917"/>
  <c r="FN287" i="23917"/>
  <c r="FN217" i="23917"/>
  <c r="FN244" i="23917"/>
  <c r="FN182" i="23917"/>
  <c r="FN155" i="23917"/>
  <c r="FN72" i="23917"/>
  <c r="FN113" i="23917"/>
  <c r="FR287" i="23917"/>
  <c r="FR217" i="23917"/>
  <c r="FR244" i="23917"/>
  <c r="FR182" i="23917"/>
  <c r="FR155" i="23917"/>
  <c r="FR113" i="23917"/>
  <c r="FR72" i="23917"/>
  <c r="FV287" i="23917"/>
  <c r="FV244" i="23917"/>
  <c r="FV217" i="23917"/>
  <c r="FV182" i="23917"/>
  <c r="FV155" i="23917"/>
  <c r="FV72" i="23917"/>
  <c r="FV113" i="23917"/>
  <c r="FZ287" i="23917"/>
  <c r="FZ244" i="23917"/>
  <c r="FZ217" i="23917"/>
  <c r="FZ182" i="23917"/>
  <c r="FZ155" i="23917"/>
  <c r="FZ72" i="23917"/>
  <c r="FZ113" i="23917"/>
  <c r="GD287" i="23917"/>
  <c r="GD217" i="23917"/>
  <c r="GD244" i="23917"/>
  <c r="GD182" i="23917"/>
  <c r="GD155" i="23917"/>
  <c r="GD72" i="23917"/>
  <c r="GD113" i="23917"/>
  <c r="GH287" i="23917"/>
  <c r="GH217" i="23917"/>
  <c r="GH244" i="23917"/>
  <c r="GH182" i="23917"/>
  <c r="GH155" i="23917"/>
  <c r="GH113" i="23917"/>
  <c r="GH72" i="23917"/>
  <c r="X8" i="24066"/>
  <c r="FN28" i="23917"/>
  <c r="EV28" i="23917"/>
  <c r="EZ28" i="23917"/>
  <c r="FD28" i="23917"/>
  <c r="FX28" i="23917"/>
  <c r="GB28" i="23917"/>
  <c r="GD28" i="23917"/>
  <c r="FP28" i="23917"/>
  <c r="U20" i="24066"/>
  <c r="W20" i="24066"/>
  <c r="EV240" i="24040"/>
  <c r="EZ240" i="24040"/>
  <c r="FD240" i="24040"/>
  <c r="FH240" i="24040"/>
  <c r="FL240" i="24040"/>
  <c r="FP240" i="24040"/>
  <c r="FT240" i="24040"/>
  <c r="FX240" i="24040"/>
  <c r="CM28" i="23917"/>
  <c r="EN27" i="24040"/>
  <c r="BM28" i="23917"/>
  <c r="GH28" i="23917"/>
  <c r="GK28" i="23917"/>
  <c r="F34" i="24066"/>
  <c r="GX70" i="23916" l="1"/>
  <c r="GW70" i="23916"/>
  <c r="GZ60" i="23916"/>
  <c r="GY60" i="23916"/>
  <c r="GP295" i="23916"/>
  <c r="GR390" i="23916"/>
  <c r="GR467" i="23916"/>
  <c r="GS467" i="23916" s="1"/>
  <c r="GS283" i="23916"/>
  <c r="GR145" i="23916"/>
  <c r="GS143" i="23916"/>
  <c r="GS237" i="23916"/>
  <c r="GQ237" i="23916"/>
  <c r="EX7" i="23916"/>
  <c r="GW330" i="23916"/>
  <c r="GX330" i="23916"/>
  <c r="EQ297" i="23916"/>
  <c r="ER296" i="23916"/>
  <c r="EQ298" i="23916"/>
  <c r="ER298" i="23916" s="1"/>
  <c r="GW84" i="23916"/>
  <c r="GX84" i="23916"/>
  <c r="EX271" i="23916"/>
  <c r="GP271" i="23916"/>
  <c r="GQ271" i="23916" s="1"/>
  <c r="EW273" i="23916"/>
  <c r="GT138" i="23916"/>
  <c r="GU138" i="23916" s="1"/>
  <c r="GU66" i="23916"/>
  <c r="GT67" i="23916"/>
  <c r="GV66" i="23916"/>
  <c r="ES339" i="23916"/>
  <c r="ET339" i="23916" s="1"/>
  <c r="ET338" i="23916"/>
  <c r="ES296" i="23916"/>
  <c r="ET312" i="23916"/>
  <c r="ES12" i="23916"/>
  <c r="GT221" i="23916"/>
  <c r="GU220" i="23916"/>
  <c r="GT238" i="23916"/>
  <c r="GS238" i="23916"/>
  <c r="EX293" i="23916"/>
  <c r="EW295" i="23916"/>
  <c r="EW451" i="23916"/>
  <c r="EW304" i="23916"/>
  <c r="EW187" i="23916"/>
  <c r="EX187" i="23916" s="1"/>
  <c r="EX186" i="23916"/>
  <c r="GS144" i="23916"/>
  <c r="EV10" i="23916"/>
  <c r="ER12" i="23916"/>
  <c r="EQ13" i="23916"/>
  <c r="GW224" i="23916"/>
  <c r="GX224" i="23916"/>
  <c r="GR499" i="23916"/>
  <c r="GT256" i="23916"/>
  <c r="GS256" i="23916"/>
  <c r="GR65" i="23916"/>
  <c r="GS67" i="23916"/>
  <c r="EQ377" i="23916"/>
  <c r="EQ326" i="23916"/>
  <c r="ER314" i="23916"/>
  <c r="EQ364" i="23916"/>
  <c r="ER364" i="23916" s="1"/>
  <c r="EQ331" i="23916"/>
  <c r="ER331" i="23916" s="1"/>
  <c r="GR165" i="23916"/>
  <c r="GS165" i="23916" s="1"/>
  <c r="GR179" i="23916"/>
  <c r="GS179" i="23916" s="1"/>
  <c r="GR168" i="23916"/>
  <c r="GS163" i="23916"/>
  <c r="ES455" i="23916"/>
  <c r="ES383" i="23916"/>
  <c r="ET315" i="23916"/>
  <c r="EQ456" i="23916"/>
  <c r="ER383" i="23916"/>
  <c r="EQ385" i="23916"/>
  <c r="EQ16" i="23916"/>
  <c r="ER16" i="23916" s="1"/>
  <c r="GS221" i="23916"/>
  <c r="GR219" i="23916"/>
  <c r="GW51" i="23916"/>
  <c r="GX48" i="23916"/>
  <c r="GV52" i="23916"/>
  <c r="GZ215" i="23916"/>
  <c r="GY215" i="23916"/>
  <c r="GT132" i="23916"/>
  <c r="GU132" i="23916" s="1"/>
  <c r="GT100" i="23916"/>
  <c r="GT131" i="23916"/>
  <c r="GT110" i="23916"/>
  <c r="GU110" i="23916" s="1"/>
  <c r="GT77" i="23916"/>
  <c r="GT78" i="23916"/>
  <c r="GU59" i="23916"/>
  <c r="GT96" i="23916"/>
  <c r="GU96" i="23916" s="1"/>
  <c r="EV305" i="23916"/>
  <c r="EU306" i="23916"/>
  <c r="GV478" i="23916"/>
  <c r="GX82" i="23916"/>
  <c r="GV83" i="23916"/>
  <c r="GW83" i="23916" s="1"/>
  <c r="GW82" i="23916"/>
  <c r="GV208" i="23916"/>
  <c r="GW207" i="23916"/>
  <c r="GX204" i="23916"/>
  <c r="GS106" i="23916"/>
  <c r="GR118" i="23916"/>
  <c r="GS118" i="23916" s="1"/>
  <c r="ES314" i="23916"/>
  <c r="ET311" i="23916"/>
  <c r="ES11" i="23916"/>
  <c r="GR115" i="23916"/>
  <c r="GS115" i="23916" s="1"/>
  <c r="GR86" i="23916"/>
  <c r="GR85" i="23916"/>
  <c r="GS85" i="23916" s="1"/>
  <c r="GS79" i="23916"/>
  <c r="GP186" i="23916"/>
  <c r="GP187" i="23916" s="1"/>
  <c r="GQ182" i="23916"/>
  <c r="GP183" i="23916"/>
  <c r="GQ183" i="23916" s="1"/>
  <c r="GP7" i="23916"/>
  <c r="GH202" i="24040"/>
  <c r="GH270" i="24040"/>
  <c r="GH142" i="24040"/>
  <c r="EZ202" i="24040"/>
  <c r="EZ142" i="24040"/>
  <c r="EZ270" i="24040"/>
  <c r="DY270" i="24040"/>
  <c r="DY60" i="24040"/>
  <c r="DY202" i="24040"/>
  <c r="DA202" i="24040"/>
  <c r="DA270" i="24040"/>
  <c r="DA142" i="24040"/>
  <c r="BY168" i="24040"/>
  <c r="BY101" i="24040"/>
  <c r="AS168" i="24040"/>
  <c r="AS101" i="24040"/>
  <c r="K270" i="24040"/>
  <c r="K60" i="24040"/>
  <c r="K202" i="24040"/>
  <c r="FT227" i="24040"/>
  <c r="FT59" i="24040"/>
  <c r="FT201" i="24040"/>
  <c r="FT167" i="24040"/>
  <c r="FT141" i="24040"/>
  <c r="FH167" i="24040"/>
  <c r="FH100" i="24040"/>
  <c r="FH227" i="24040"/>
  <c r="FH201" i="24040"/>
  <c r="FH141" i="24040"/>
  <c r="EV201" i="24040"/>
  <c r="EV227" i="24040"/>
  <c r="EV100" i="24040"/>
  <c r="EV167" i="24040"/>
  <c r="EV141" i="24040"/>
  <c r="DY201" i="24040"/>
  <c r="DY141" i="24040"/>
  <c r="DM201" i="24040"/>
  <c r="DM141" i="24040"/>
  <c r="DM59" i="24040"/>
  <c r="DA59" i="24040"/>
  <c r="DA167" i="24040"/>
  <c r="DA269" i="24040"/>
  <c r="DA100" i="24040"/>
  <c r="CO167" i="24040"/>
  <c r="CO269" i="24040"/>
  <c r="CO227" i="24040"/>
  <c r="CG201" i="24040"/>
  <c r="CG59" i="24040"/>
  <c r="CG269" i="24040"/>
  <c r="CG100" i="24040"/>
  <c r="CG227" i="24040"/>
  <c r="BU59" i="24040"/>
  <c r="BU167" i="24040"/>
  <c r="BU227" i="24040"/>
  <c r="BU201" i="24040"/>
  <c r="BI167" i="24040"/>
  <c r="BI100" i="24040"/>
  <c r="BI227" i="24040"/>
  <c r="BI201" i="24040"/>
  <c r="AW269" i="24040"/>
  <c r="AW141" i="24040"/>
  <c r="AW59" i="24040"/>
  <c r="AW201" i="24040"/>
  <c r="AW167" i="24040"/>
  <c r="AG201" i="24040"/>
  <c r="AG167" i="24040"/>
  <c r="AG141" i="24040"/>
  <c r="M227" i="24040"/>
  <c r="M167" i="24040"/>
  <c r="M141" i="24040"/>
  <c r="FV202" i="24040"/>
  <c r="FV270" i="24040"/>
  <c r="FV101" i="24040"/>
  <c r="DE168" i="24040"/>
  <c r="DE228" i="24040"/>
  <c r="CI168" i="24040"/>
  <c r="CI228" i="24040"/>
  <c r="CI142" i="24040"/>
  <c r="BC168" i="24040"/>
  <c r="BC228" i="24040"/>
  <c r="BC142" i="24040"/>
  <c r="W168" i="24040"/>
  <c r="W228" i="24040"/>
  <c r="W142" i="24040"/>
  <c r="GF269" i="24040"/>
  <c r="GF141" i="24040"/>
  <c r="GF201" i="24040"/>
  <c r="GF167" i="24040"/>
  <c r="GF100" i="24040"/>
  <c r="FX201" i="24040"/>
  <c r="FX100" i="24040"/>
  <c r="FX269" i="24040"/>
  <c r="FX59" i="24040"/>
  <c r="FX167" i="24040"/>
  <c r="FX141" i="24040"/>
  <c r="FL167" i="24040"/>
  <c r="FL269" i="24040"/>
  <c r="FL59" i="24040"/>
  <c r="FL201" i="24040"/>
  <c r="FL141" i="24040"/>
  <c r="EZ269" i="24040"/>
  <c r="EZ141" i="24040"/>
  <c r="EZ59" i="24040"/>
  <c r="EZ167" i="24040"/>
  <c r="EZ201" i="24040"/>
  <c r="EG59" i="24040"/>
  <c r="EG167" i="24040"/>
  <c r="EG141" i="24040"/>
  <c r="DU167" i="24040"/>
  <c r="DU141" i="24040"/>
  <c r="DU59" i="24040"/>
  <c r="DU100" i="24040"/>
  <c r="DI269" i="24040"/>
  <c r="DI141" i="24040"/>
  <c r="DI59" i="24040"/>
  <c r="DI100" i="24040"/>
  <c r="CS201" i="24040"/>
  <c r="CS269" i="24040"/>
  <c r="CS100" i="24040"/>
  <c r="CS227" i="24040"/>
  <c r="CC269" i="24040"/>
  <c r="CC141" i="24040"/>
  <c r="CC227" i="24040"/>
  <c r="CC59" i="24040"/>
  <c r="CC201" i="24040"/>
  <c r="BQ269" i="24040"/>
  <c r="BQ141" i="24040"/>
  <c r="BQ227" i="24040"/>
  <c r="BQ201" i="24040"/>
  <c r="BE59" i="24040"/>
  <c r="BE227" i="24040"/>
  <c r="BE100" i="24040"/>
  <c r="BE201" i="24040"/>
  <c r="BE167" i="24040"/>
  <c r="AK269" i="24040"/>
  <c r="AK141" i="24040"/>
  <c r="AK100" i="24040"/>
  <c r="AK201" i="24040"/>
  <c r="AK59" i="24040"/>
  <c r="AK167" i="24040"/>
  <c r="E269" i="24040"/>
  <c r="E141" i="24040"/>
  <c r="E167" i="24040"/>
  <c r="E100" i="24040"/>
  <c r="FJ168" i="24040"/>
  <c r="FJ228" i="24040"/>
  <c r="CU202" i="24040"/>
  <c r="CU270" i="24040"/>
  <c r="BO202" i="24040"/>
  <c r="BO270" i="24040"/>
  <c r="AG270" i="24040"/>
  <c r="AG202" i="24040"/>
  <c r="GB167" i="24040"/>
  <c r="GB141" i="24040"/>
  <c r="GB201" i="24040"/>
  <c r="GB59" i="24040"/>
  <c r="FP269" i="24040"/>
  <c r="FP141" i="24040"/>
  <c r="FP167" i="24040"/>
  <c r="FP201" i="24040"/>
  <c r="FP59" i="24040"/>
  <c r="FD227" i="24040"/>
  <c r="FD59" i="24040"/>
  <c r="FD201" i="24040"/>
  <c r="FD167" i="24040"/>
  <c r="FD141" i="24040"/>
  <c r="ER167" i="24040"/>
  <c r="ER100" i="24040"/>
  <c r="ER201" i="24040"/>
  <c r="ER227" i="24040"/>
  <c r="ER59" i="24040"/>
  <c r="EC269" i="24040"/>
  <c r="EC167" i="24040"/>
  <c r="EC141" i="24040"/>
  <c r="DQ59" i="24040"/>
  <c r="DQ227" i="24040"/>
  <c r="DQ100" i="24040"/>
  <c r="DQ141" i="24040"/>
  <c r="DE227" i="24040"/>
  <c r="DE100" i="24040"/>
  <c r="DE59" i="24040"/>
  <c r="DE141" i="24040"/>
  <c r="CW269" i="24040"/>
  <c r="CW141" i="24040"/>
  <c r="CW227" i="24040"/>
  <c r="CK59" i="24040"/>
  <c r="CK227" i="24040"/>
  <c r="CK100" i="24040"/>
  <c r="CK269" i="24040"/>
  <c r="CK201" i="24040"/>
  <c r="BY227" i="24040"/>
  <c r="BY269" i="24040"/>
  <c r="BY100" i="24040"/>
  <c r="BY201" i="24040"/>
  <c r="BM201" i="24040"/>
  <c r="BM227" i="24040"/>
  <c r="BM167" i="24040"/>
  <c r="BA201" i="24040"/>
  <c r="BA100" i="24040"/>
  <c r="BA227" i="24040"/>
  <c r="BA167" i="24040"/>
  <c r="AS227" i="24040"/>
  <c r="AS59" i="24040"/>
  <c r="AS201" i="24040"/>
  <c r="AS167" i="24040"/>
  <c r="AO59" i="24040"/>
  <c r="AO167" i="24040"/>
  <c r="AO201" i="24040"/>
  <c r="AO141" i="24040"/>
  <c r="AC167" i="24040"/>
  <c r="AC201" i="24040"/>
  <c r="AC59" i="24040"/>
  <c r="AC141" i="24040"/>
  <c r="Y59" i="24040"/>
  <c r="Y227" i="24040"/>
  <c r="Y100" i="24040"/>
  <c r="Y167" i="24040"/>
  <c r="Y141" i="24040"/>
  <c r="U201" i="24040"/>
  <c r="U59" i="24040"/>
  <c r="U167" i="24040"/>
  <c r="U141" i="24040"/>
  <c r="Q269" i="24040"/>
  <c r="Q141" i="24040"/>
  <c r="Q167" i="24040"/>
  <c r="Q100" i="24040"/>
  <c r="I59" i="24040"/>
  <c r="I167" i="24040"/>
  <c r="I141" i="24040"/>
  <c r="I269" i="24040"/>
  <c r="I100" i="24040"/>
  <c r="GF202" i="24040"/>
  <c r="GF60" i="24040"/>
  <c r="GF101" i="24040"/>
  <c r="FZ202" i="24040"/>
  <c r="FZ60" i="24040"/>
  <c r="FZ168" i="24040"/>
  <c r="FZ142" i="24040"/>
  <c r="FT168" i="24040"/>
  <c r="FT202" i="24040"/>
  <c r="FT228" i="24040"/>
  <c r="FT101" i="24040"/>
  <c r="FN270" i="24040"/>
  <c r="FN101" i="24040"/>
  <c r="FN202" i="24040"/>
  <c r="FN168" i="24040"/>
  <c r="FH228" i="24040"/>
  <c r="FH101" i="24040"/>
  <c r="FH202" i="24040"/>
  <c r="FH142" i="24040"/>
  <c r="FH60" i="24040"/>
  <c r="FB168" i="24040"/>
  <c r="FB202" i="24040"/>
  <c r="FB101" i="24040"/>
  <c r="EV270" i="24040"/>
  <c r="EV101" i="24040"/>
  <c r="EV202" i="24040"/>
  <c r="EV228" i="24040"/>
  <c r="EV168" i="24040"/>
  <c r="EG202" i="24040"/>
  <c r="EG60" i="24040"/>
  <c r="EG168" i="24040"/>
  <c r="EG142" i="24040"/>
  <c r="EA168" i="24040"/>
  <c r="EA202" i="24040"/>
  <c r="EA142" i="24040"/>
  <c r="EA270" i="24040"/>
  <c r="EA60" i="24040"/>
  <c r="DU270" i="24040"/>
  <c r="DU142" i="24040"/>
  <c r="DU202" i="24040"/>
  <c r="DU168" i="24040"/>
  <c r="DO228" i="24040"/>
  <c r="DO101" i="24040"/>
  <c r="DO202" i="24040"/>
  <c r="DO270" i="24040"/>
  <c r="DO168" i="24040"/>
  <c r="DI202" i="24040"/>
  <c r="DI60" i="24040"/>
  <c r="DI228" i="24040"/>
  <c r="DI168" i="24040"/>
  <c r="CS202" i="24040"/>
  <c r="CS60" i="24040"/>
  <c r="CS168" i="24040"/>
  <c r="CS142" i="24040"/>
  <c r="CM202" i="24040"/>
  <c r="CM60" i="24040"/>
  <c r="CM168" i="24040"/>
  <c r="CM101" i="24040"/>
  <c r="CM142" i="24040"/>
  <c r="CG228" i="24040"/>
  <c r="CG101" i="24040"/>
  <c r="CG168" i="24040"/>
  <c r="CG142" i="24040"/>
  <c r="CA228" i="24040"/>
  <c r="CA142" i="24040"/>
  <c r="CA168" i="24040"/>
  <c r="CA270" i="24040"/>
  <c r="CA202" i="24040"/>
  <c r="BS202" i="24040"/>
  <c r="BS60" i="24040"/>
  <c r="BS228" i="24040"/>
  <c r="BS168" i="24040"/>
  <c r="BS101" i="24040"/>
  <c r="BM168" i="24040"/>
  <c r="BM228" i="24040"/>
  <c r="BM60" i="24040"/>
  <c r="BM202" i="24040"/>
  <c r="BG270" i="24040"/>
  <c r="BG101" i="24040"/>
  <c r="BG228" i="24040"/>
  <c r="BG60" i="24040"/>
  <c r="BG142" i="24040"/>
  <c r="BA228" i="24040"/>
  <c r="BA101" i="24040"/>
  <c r="BA142" i="24040"/>
  <c r="BA60" i="24040"/>
  <c r="BA270" i="24040"/>
  <c r="AU168" i="24040"/>
  <c r="AU228" i="24040"/>
  <c r="AU60" i="24040"/>
  <c r="AU202" i="24040"/>
  <c r="AU101" i="24040"/>
  <c r="AO270" i="24040"/>
  <c r="AO142" i="24040"/>
  <c r="AO101" i="24040"/>
  <c r="AO202" i="24040"/>
  <c r="AO168" i="24040"/>
  <c r="AI202" i="24040"/>
  <c r="AI142" i="24040"/>
  <c r="AI228" i="24040"/>
  <c r="AI60" i="24040"/>
  <c r="AI270" i="24040"/>
  <c r="AA202" i="24040"/>
  <c r="AA60" i="24040"/>
  <c r="AA101" i="24040"/>
  <c r="AA270" i="24040"/>
  <c r="AA228" i="24040"/>
  <c r="U228" i="24040"/>
  <c r="U101" i="24040"/>
  <c r="U202" i="24040"/>
  <c r="U270" i="24040"/>
  <c r="U168" i="24040"/>
  <c r="O228" i="24040"/>
  <c r="O142" i="24040"/>
  <c r="O101" i="24040"/>
  <c r="O168" i="24040"/>
  <c r="O60" i="24040"/>
  <c r="I168" i="24040"/>
  <c r="I228" i="24040"/>
  <c r="I60" i="24040"/>
  <c r="I142" i="24040"/>
  <c r="I101" i="24040"/>
  <c r="C270" i="24040"/>
  <c r="C101" i="24040"/>
  <c r="C60" i="24040"/>
  <c r="C228" i="24040"/>
  <c r="C202" i="24040"/>
  <c r="CO100" i="24040"/>
  <c r="BY59" i="24040"/>
  <c r="GF168" i="24040"/>
  <c r="U100" i="24040"/>
  <c r="M100" i="24040"/>
  <c r="BA59" i="24040"/>
  <c r="AG59" i="24040"/>
  <c r="EG227" i="24040"/>
  <c r="DY100" i="24040"/>
  <c r="DU201" i="24040"/>
  <c r="DQ201" i="24040"/>
  <c r="DM269" i="24040"/>
  <c r="DE167" i="24040"/>
  <c r="DA201" i="24040"/>
  <c r="CS141" i="24040"/>
  <c r="CK141" i="24040"/>
  <c r="CC100" i="24040"/>
  <c r="BU100" i="24040"/>
  <c r="BM100" i="24040"/>
  <c r="BI269" i="24040"/>
  <c r="BA269" i="24040"/>
  <c r="AS269" i="24040"/>
  <c r="AK227" i="24040"/>
  <c r="AC227" i="24040"/>
  <c r="U227" i="24040"/>
  <c r="M201" i="24040"/>
  <c r="E201" i="24040"/>
  <c r="FZ101" i="24040"/>
  <c r="FN60" i="24040"/>
  <c r="FB142" i="24040"/>
  <c r="DI270" i="24040"/>
  <c r="CS228" i="24040"/>
  <c r="CG60" i="24040"/>
  <c r="BY228" i="24040"/>
  <c r="BM142" i="24040"/>
  <c r="BA168" i="24040"/>
  <c r="AO228" i="24040"/>
  <c r="FT60" i="24040"/>
  <c r="FH168" i="24040"/>
  <c r="EV60" i="24040"/>
  <c r="EA228" i="24040"/>
  <c r="DK270" i="24040"/>
  <c r="CM228" i="24040"/>
  <c r="AU142" i="24040"/>
  <c r="AI101" i="24040"/>
  <c r="C142" i="24040"/>
  <c r="GF227" i="24040"/>
  <c r="FX227" i="24040"/>
  <c r="FP227" i="24040"/>
  <c r="FH269" i="24040"/>
  <c r="EZ227" i="24040"/>
  <c r="ER269" i="24040"/>
  <c r="FF243" i="23917"/>
  <c r="FF286" i="23917"/>
  <c r="ER286" i="23917"/>
  <c r="ER181" i="23917"/>
  <c r="EE243" i="23917"/>
  <c r="EE216" i="23917"/>
  <c r="DQ243" i="23917"/>
  <c r="DQ154" i="23917"/>
  <c r="DG243" i="23917"/>
  <c r="DG286" i="23917"/>
  <c r="CY243" i="23917"/>
  <c r="CY71" i="23917"/>
  <c r="CO286" i="23917"/>
  <c r="CO243" i="23917"/>
  <c r="CC286" i="23917"/>
  <c r="CC154" i="23917"/>
  <c r="BU286" i="23917"/>
  <c r="BU181" i="23917"/>
  <c r="BI243" i="23917"/>
  <c r="BI112" i="23917"/>
  <c r="AW286" i="23917"/>
  <c r="AW243" i="23917"/>
  <c r="AM243" i="23917"/>
  <c r="AM154" i="23917"/>
  <c r="AC243" i="23917"/>
  <c r="AC216" i="23917"/>
  <c r="Q286" i="23917"/>
  <c r="Q154" i="23917"/>
  <c r="G243" i="23917"/>
  <c r="G286" i="23917"/>
  <c r="GH285" i="23917"/>
  <c r="GH180" i="23917"/>
  <c r="GH153" i="23917"/>
  <c r="GD215" i="23917"/>
  <c r="GD70" i="23917"/>
  <c r="GD180" i="23917"/>
  <c r="FV215" i="23917"/>
  <c r="FV70" i="23917"/>
  <c r="FV285" i="23917"/>
  <c r="FV111" i="23917"/>
  <c r="FR242" i="23917"/>
  <c r="FR111" i="23917"/>
  <c r="FR215" i="23917"/>
  <c r="FN285" i="23917"/>
  <c r="FN153" i="23917"/>
  <c r="FN180" i="23917"/>
  <c r="FJ180" i="23917"/>
  <c r="FJ285" i="23917"/>
  <c r="FJ111" i="23917"/>
  <c r="FF215" i="23917"/>
  <c r="FF70" i="23917"/>
  <c r="FF242" i="23917"/>
  <c r="FB242" i="23917"/>
  <c r="FB111" i="23917"/>
  <c r="FB180" i="23917"/>
  <c r="EX285" i="23917"/>
  <c r="EX153" i="23917"/>
  <c r="EX111" i="23917"/>
  <c r="ET180" i="23917"/>
  <c r="ET242" i="23917"/>
  <c r="ET70" i="23917"/>
  <c r="EE180" i="23917"/>
  <c r="EE70" i="23917"/>
  <c r="EA242" i="23917"/>
  <c r="EA111" i="23917"/>
  <c r="DW285" i="23917"/>
  <c r="DW153" i="23917"/>
  <c r="DO180" i="23917"/>
  <c r="DO70" i="23917"/>
  <c r="DK242" i="23917"/>
  <c r="DK111" i="23917"/>
  <c r="DG285" i="23917"/>
  <c r="DG153" i="23917"/>
  <c r="CY180" i="23917"/>
  <c r="CY70" i="23917"/>
  <c r="CU242" i="23917"/>
  <c r="CU111" i="23917"/>
  <c r="CQ285" i="23917"/>
  <c r="CQ153" i="23917"/>
  <c r="CI180" i="23917"/>
  <c r="CI70" i="23917"/>
  <c r="CE242" i="23917"/>
  <c r="CE111" i="23917"/>
  <c r="CA285" i="23917"/>
  <c r="CA153" i="23917"/>
  <c r="BS215" i="23917"/>
  <c r="BS70" i="23917"/>
  <c r="BO242" i="23917"/>
  <c r="BO111" i="23917"/>
  <c r="BK285" i="23917"/>
  <c r="BK180" i="23917"/>
  <c r="BC215" i="23917"/>
  <c r="BC70" i="23917"/>
  <c r="AY242" i="23917"/>
  <c r="AY111" i="23917"/>
  <c r="AU285" i="23917"/>
  <c r="AU180" i="23917"/>
  <c r="AM215" i="23917"/>
  <c r="AM70" i="23917"/>
  <c r="AI242" i="23917"/>
  <c r="AI111" i="23917"/>
  <c r="AE285" i="23917"/>
  <c r="AE180" i="23917"/>
  <c r="W215" i="23917"/>
  <c r="W70" i="23917"/>
  <c r="S242" i="23917"/>
  <c r="S111" i="23917"/>
  <c r="O285" i="23917"/>
  <c r="O180" i="23917"/>
  <c r="G215" i="23917"/>
  <c r="G70" i="23917"/>
  <c r="C242" i="23917"/>
  <c r="C111" i="23917"/>
  <c r="GD286" i="23917"/>
  <c r="GD71" i="23917"/>
  <c r="FX243" i="23917"/>
  <c r="FX112" i="23917"/>
  <c r="FR216" i="23917"/>
  <c r="FR112" i="23917"/>
  <c r="FL216" i="23917"/>
  <c r="FL71" i="23917"/>
  <c r="FD286" i="23917"/>
  <c r="FD154" i="23917"/>
  <c r="EX216" i="23917"/>
  <c r="EX112" i="23917"/>
  <c r="ET243" i="23917"/>
  <c r="ET71" i="23917"/>
  <c r="DS216" i="23917"/>
  <c r="DS71" i="23917"/>
  <c r="DM243" i="23917"/>
  <c r="DM71" i="23917"/>
  <c r="CW216" i="23917"/>
  <c r="CW112" i="23917"/>
  <c r="CQ243" i="23917"/>
  <c r="CQ112" i="23917"/>
  <c r="CK286" i="23917"/>
  <c r="CK154" i="23917"/>
  <c r="BW243" i="23917"/>
  <c r="BW112" i="23917"/>
  <c r="BQ286" i="23917"/>
  <c r="BQ154" i="23917"/>
  <c r="BK216" i="23917"/>
  <c r="BK71" i="23917"/>
  <c r="BE216" i="23917"/>
  <c r="BE71" i="23917"/>
  <c r="AY286" i="23917"/>
  <c r="AY154" i="23917"/>
  <c r="AQ216" i="23917"/>
  <c r="AQ71" i="23917"/>
  <c r="AK216" i="23917"/>
  <c r="AK71" i="23917"/>
  <c r="AE286" i="23917"/>
  <c r="AE154" i="23917"/>
  <c r="Y286" i="23917"/>
  <c r="Y154" i="23917"/>
  <c r="S216" i="23917"/>
  <c r="S71" i="23917"/>
  <c r="M243" i="23917"/>
  <c r="M112" i="23917"/>
  <c r="E243" i="23917"/>
  <c r="E112" i="23917"/>
  <c r="E216" i="23917"/>
  <c r="GD154" i="23917"/>
  <c r="FR154" i="23917"/>
  <c r="FF216" i="23917"/>
  <c r="EX154" i="23917"/>
  <c r="EX286" i="23917"/>
  <c r="ET216" i="23917"/>
  <c r="EC216" i="23917"/>
  <c r="DQ286" i="23917"/>
  <c r="DM216" i="23917"/>
  <c r="CW71" i="23917"/>
  <c r="CW286" i="23917"/>
  <c r="CO71" i="23917"/>
  <c r="FX71" i="23917"/>
  <c r="FX286" i="23917"/>
  <c r="FP112" i="23917"/>
  <c r="FL154" i="23917"/>
  <c r="FD112" i="23917"/>
  <c r="EE71" i="23917"/>
  <c r="DW154" i="23917"/>
  <c r="DS112" i="23917"/>
  <c r="DS286" i="23917"/>
  <c r="DG154" i="23917"/>
  <c r="DC243" i="23917"/>
  <c r="CQ154" i="23917"/>
  <c r="CE112" i="23917"/>
  <c r="CE286" i="23917"/>
  <c r="BW71" i="23917"/>
  <c r="BW286" i="23917"/>
  <c r="BK154" i="23917"/>
  <c r="AY112" i="23917"/>
  <c r="AQ154" i="23917"/>
  <c r="AM71" i="23917"/>
  <c r="AE181" i="23917"/>
  <c r="S181" i="23917"/>
  <c r="EE153" i="23917"/>
  <c r="EA70" i="23917"/>
  <c r="EA285" i="23917"/>
  <c r="DW180" i="23917"/>
  <c r="DS153" i="23917"/>
  <c r="DO111" i="23917"/>
  <c r="DO285" i="23917"/>
  <c r="DK180" i="23917"/>
  <c r="DG215" i="23917"/>
  <c r="DC111" i="23917"/>
  <c r="DC285" i="23917"/>
  <c r="CY242" i="23917"/>
  <c r="CU215" i="23917"/>
  <c r="CQ111" i="23917"/>
  <c r="CM70" i="23917"/>
  <c r="CM242" i="23917"/>
  <c r="CI215" i="23917"/>
  <c r="CE153" i="23917"/>
  <c r="CA70" i="23917"/>
  <c r="CA242" i="23917"/>
  <c r="BW215" i="23917"/>
  <c r="BS180" i="23917"/>
  <c r="BO70" i="23917"/>
  <c r="BO285" i="23917"/>
  <c r="BK215" i="23917"/>
  <c r="BG180" i="23917"/>
  <c r="BC111" i="23917"/>
  <c r="BC285" i="23917"/>
  <c r="AY215" i="23917"/>
  <c r="AU153" i="23917"/>
  <c r="AQ111" i="23917"/>
  <c r="AQ285" i="23917"/>
  <c r="AM242" i="23917"/>
  <c r="AI153" i="23917"/>
  <c r="AE111" i="23917"/>
  <c r="AA70" i="23917"/>
  <c r="AA242" i="23917"/>
  <c r="W153" i="23917"/>
  <c r="S180" i="23917"/>
  <c r="O70" i="23917"/>
  <c r="O242" i="23917"/>
  <c r="K215" i="23917"/>
  <c r="G180" i="23917"/>
  <c r="C70" i="23917"/>
  <c r="C285" i="23917"/>
  <c r="CK216" i="23917"/>
  <c r="BU243" i="23917"/>
  <c r="BQ216" i="23917"/>
  <c r="BE112" i="23917"/>
  <c r="BE286" i="23917"/>
  <c r="AW154" i="23917"/>
  <c r="AK243" i="23917"/>
  <c r="Y112" i="23917"/>
  <c r="Y243" i="23917"/>
  <c r="Q181" i="23917"/>
  <c r="M181" i="23917"/>
  <c r="E181" i="23917"/>
  <c r="GH215" i="23917"/>
  <c r="GD285" i="23917"/>
  <c r="FV242" i="23917"/>
  <c r="FR285" i="23917"/>
  <c r="FN242" i="23917"/>
  <c r="FJ242" i="23917"/>
  <c r="FF285" i="23917"/>
  <c r="FB285" i="23917"/>
  <c r="EX242" i="23917"/>
  <c r="ET285" i="23917"/>
  <c r="AC100" i="24040"/>
  <c r="BI59" i="24040"/>
  <c r="GF142" i="24040"/>
  <c r="EC59" i="24040"/>
  <c r="E59" i="24040"/>
  <c r="EC100" i="24040"/>
  <c r="DY59" i="24040"/>
  <c r="Q59" i="24040"/>
  <c r="EG269" i="24040"/>
  <c r="DY167" i="24040"/>
  <c r="DU227" i="24040"/>
  <c r="DQ269" i="24040"/>
  <c r="DI167" i="24040"/>
  <c r="DE201" i="24040"/>
  <c r="DA227" i="24040"/>
  <c r="CS167" i="24040"/>
  <c r="CK167" i="24040"/>
  <c r="CC167" i="24040"/>
  <c r="BU141" i="24040"/>
  <c r="BM141" i="24040"/>
  <c r="BE141" i="24040"/>
  <c r="AW100" i="24040"/>
  <c r="AO100" i="24040"/>
  <c r="AG100" i="24040"/>
  <c r="AC269" i="24040"/>
  <c r="U269" i="24040"/>
  <c r="M269" i="24040"/>
  <c r="E227" i="24040"/>
  <c r="FZ228" i="24040"/>
  <c r="FN228" i="24040"/>
  <c r="FB228" i="24040"/>
  <c r="EG101" i="24040"/>
  <c r="DU60" i="24040"/>
  <c r="DE101" i="24040"/>
  <c r="CS270" i="24040"/>
  <c r="CG202" i="24040"/>
  <c r="BM270" i="24040"/>
  <c r="BA202" i="24040"/>
  <c r="AG60" i="24040"/>
  <c r="FT142" i="24040"/>
  <c r="FH270" i="24040"/>
  <c r="DO60" i="24040"/>
  <c r="CM270" i="24040"/>
  <c r="BS142" i="24040"/>
  <c r="BG168" i="24040"/>
  <c r="AU270" i="24040"/>
  <c r="AI168" i="24040"/>
  <c r="C168" i="24040"/>
  <c r="GB100" i="24040"/>
  <c r="FT100" i="24040"/>
  <c r="FL100" i="24040"/>
  <c r="FD100" i="24040"/>
  <c r="EV59" i="24040"/>
  <c r="GD181" i="23917"/>
  <c r="FR181" i="23917"/>
  <c r="EX71" i="23917"/>
  <c r="ET112" i="23917"/>
  <c r="ET286" i="23917"/>
  <c r="EC112" i="23917"/>
  <c r="EC243" i="23917"/>
  <c r="DM112" i="23917"/>
  <c r="DM286" i="23917"/>
  <c r="CW154" i="23917"/>
  <c r="CO181" i="23917"/>
  <c r="FX154" i="23917"/>
  <c r="FP181" i="23917"/>
  <c r="FL181" i="23917"/>
  <c r="FD181" i="23917"/>
  <c r="EE154" i="23917"/>
  <c r="DW216" i="23917"/>
  <c r="DS154" i="23917"/>
  <c r="DG216" i="23917"/>
  <c r="CY154" i="23917"/>
  <c r="CQ181" i="23917"/>
  <c r="CE154" i="23917"/>
  <c r="BW154" i="23917"/>
  <c r="BK181" i="23917"/>
  <c r="AY181" i="23917"/>
  <c r="AQ181" i="23917"/>
  <c r="AM216" i="23917"/>
  <c r="AE216" i="23917"/>
  <c r="S243" i="23917"/>
  <c r="G154" i="23917"/>
  <c r="EE215" i="23917"/>
  <c r="EA153" i="23917"/>
  <c r="DW70" i="23917"/>
  <c r="DW242" i="23917"/>
  <c r="DS215" i="23917"/>
  <c r="DO153" i="23917"/>
  <c r="DK70" i="23917"/>
  <c r="DK285" i="23917"/>
  <c r="DG180" i="23917"/>
  <c r="DC153" i="23917"/>
  <c r="CY111" i="23917"/>
  <c r="CY285" i="23917"/>
  <c r="CU180" i="23917"/>
  <c r="CQ215" i="23917"/>
  <c r="CM111" i="23917"/>
  <c r="CM285" i="23917"/>
  <c r="CI242" i="23917"/>
  <c r="CE215" i="23917"/>
  <c r="CA111" i="23917"/>
  <c r="BW70" i="23917"/>
  <c r="BW242" i="23917"/>
  <c r="BS153" i="23917"/>
  <c r="BO180" i="23917"/>
  <c r="BK70" i="23917"/>
  <c r="BK242" i="23917"/>
  <c r="BG215" i="23917"/>
  <c r="BC180" i="23917"/>
  <c r="AY70" i="23917"/>
  <c r="AY285" i="23917"/>
  <c r="AU215" i="23917"/>
  <c r="AQ180" i="23917"/>
  <c r="AM111" i="23917"/>
  <c r="AM285" i="23917"/>
  <c r="AI215" i="23917"/>
  <c r="AE153" i="23917"/>
  <c r="AA111" i="23917"/>
  <c r="AA285" i="23917"/>
  <c r="W242" i="23917"/>
  <c r="S153" i="23917"/>
  <c r="O111" i="23917"/>
  <c r="K70" i="23917"/>
  <c r="K242" i="23917"/>
  <c r="G153" i="23917"/>
  <c r="C180" i="23917"/>
  <c r="CK71" i="23917"/>
  <c r="CK243" i="23917"/>
  <c r="CC181" i="23917"/>
  <c r="BQ112" i="23917"/>
  <c r="BQ243" i="23917"/>
  <c r="BI154" i="23917"/>
  <c r="BE154" i="23917"/>
  <c r="AW181" i="23917"/>
  <c r="AK112" i="23917"/>
  <c r="AK286" i="23917"/>
  <c r="AC71" i="23917"/>
  <c r="Y71" i="23917"/>
  <c r="Q243" i="23917"/>
  <c r="M216" i="23917"/>
  <c r="E286" i="23917"/>
  <c r="GH242" i="23917"/>
  <c r="GD111" i="23917"/>
  <c r="FZ180" i="23917"/>
  <c r="FR70" i="23917"/>
  <c r="FN70" i="23917"/>
  <c r="FJ70" i="23917"/>
  <c r="FF111" i="23917"/>
  <c r="FB70" i="23917"/>
  <c r="EX70" i="23917"/>
  <c r="ET111" i="23917"/>
  <c r="M59" i="24040"/>
  <c r="GF228" i="24040"/>
  <c r="CW59" i="24040"/>
  <c r="CW100" i="24040"/>
  <c r="CS59" i="24040"/>
  <c r="EG100" i="24040"/>
  <c r="EC201" i="24040"/>
  <c r="DY227" i="24040"/>
  <c r="DU269" i="24040"/>
  <c r="DM167" i="24040"/>
  <c r="DI201" i="24040"/>
  <c r="DE269" i="24040"/>
  <c r="CW167" i="24040"/>
  <c r="CO141" i="24040"/>
  <c r="CG141" i="24040"/>
  <c r="BY141" i="24040"/>
  <c r="BU269" i="24040"/>
  <c r="BM269" i="24040"/>
  <c r="BE269" i="24040"/>
  <c r="AW227" i="24040"/>
  <c r="AO227" i="24040"/>
  <c r="AG227" i="24040"/>
  <c r="Y201" i="24040"/>
  <c r="Q201" i="24040"/>
  <c r="I201" i="24040"/>
  <c r="FZ270" i="24040"/>
  <c r="FJ101" i="24040"/>
  <c r="FB270" i="24040"/>
  <c r="EG228" i="24040"/>
  <c r="DU101" i="24040"/>
  <c r="DI101" i="24040"/>
  <c r="CG270" i="24040"/>
  <c r="AS228" i="24040"/>
  <c r="U60" i="24040"/>
  <c r="I202" i="24040"/>
  <c r="FT270" i="24040"/>
  <c r="DO142" i="24040"/>
  <c r="CU101" i="24040"/>
  <c r="CA60" i="24040"/>
  <c r="BS270" i="24040"/>
  <c r="BG202" i="24040"/>
  <c r="AA142" i="24040"/>
  <c r="O202" i="24040"/>
  <c r="GB227" i="24040"/>
  <c r="FT269" i="24040"/>
  <c r="FL227" i="24040"/>
  <c r="FD269" i="24040"/>
  <c r="EV269" i="24040"/>
  <c r="FP202" i="24040"/>
  <c r="FP142" i="24040"/>
  <c r="FF270" i="24040"/>
  <c r="FF202" i="24040"/>
  <c r="EE168" i="24040"/>
  <c r="EE228" i="24040"/>
  <c r="EE101" i="24040"/>
  <c r="DG228" i="24040"/>
  <c r="DG168" i="24040"/>
  <c r="DC270" i="24040"/>
  <c r="DC60" i="24040"/>
  <c r="CY168" i="24040"/>
  <c r="CY228" i="24040"/>
  <c r="CO202" i="24040"/>
  <c r="CO270" i="24040"/>
  <c r="BI202" i="24040"/>
  <c r="BI270" i="24040"/>
  <c r="BI142" i="24040"/>
  <c r="AW202" i="24040"/>
  <c r="AW142" i="24040"/>
  <c r="AM168" i="24040"/>
  <c r="AM228" i="24040"/>
  <c r="AC228" i="24040"/>
  <c r="AC168" i="24040"/>
  <c r="G202" i="24040"/>
  <c r="G101" i="24040"/>
  <c r="FV59" i="24040"/>
  <c r="FV227" i="24040"/>
  <c r="FJ167" i="24040"/>
  <c r="FJ227" i="24040"/>
  <c r="FB201" i="24040"/>
  <c r="FB59" i="24040"/>
  <c r="EX269" i="24040"/>
  <c r="EX201" i="24040"/>
  <c r="EM153" i="23917"/>
  <c r="EM215" i="23917"/>
  <c r="EE201" i="24040"/>
  <c r="EE227" i="24040"/>
  <c r="EA167" i="24040"/>
  <c r="EA201" i="24040"/>
  <c r="DS269" i="24040"/>
  <c r="DS141" i="24040"/>
  <c r="DO141" i="24040"/>
  <c r="DO59" i="24040"/>
  <c r="DK167" i="24040"/>
  <c r="DK59" i="24040"/>
  <c r="DC269" i="24040"/>
  <c r="DC201" i="24040"/>
  <c r="DC167" i="24040"/>
  <c r="CU167" i="24040"/>
  <c r="CU269" i="24040"/>
  <c r="CQ227" i="24040"/>
  <c r="CQ167" i="24040"/>
  <c r="CI167" i="24040"/>
  <c r="CI59" i="24040"/>
  <c r="CE201" i="24040"/>
  <c r="CE141" i="24040"/>
  <c r="CA227" i="24040"/>
  <c r="CA167" i="24040"/>
  <c r="BS167" i="24040"/>
  <c r="BS227" i="24040"/>
  <c r="BS59" i="24040"/>
  <c r="BG269" i="24040"/>
  <c r="BG100" i="24040"/>
  <c r="BG201" i="24040"/>
  <c r="AY167" i="24040"/>
  <c r="AY201" i="24040"/>
  <c r="AU227" i="24040"/>
  <c r="AU167" i="24040"/>
  <c r="AQ269" i="24040"/>
  <c r="AQ201" i="24040"/>
  <c r="AI167" i="24040"/>
  <c r="AI269" i="24040"/>
  <c r="AI141" i="24040"/>
  <c r="W167" i="24040"/>
  <c r="W59" i="24040"/>
  <c r="W227" i="24040"/>
  <c r="O227" i="24040"/>
  <c r="O167" i="24040"/>
  <c r="K269" i="24040"/>
  <c r="K201" i="24040"/>
  <c r="G167" i="24040"/>
  <c r="G227" i="24040"/>
  <c r="FX270" i="24040"/>
  <c r="FX202" i="24040"/>
  <c r="FX60" i="24040"/>
  <c r="FL228" i="24040"/>
  <c r="FL202" i="24040"/>
  <c r="EX270" i="24040"/>
  <c r="EX60" i="24040"/>
  <c r="DW228" i="24040"/>
  <c r="DW168" i="24040"/>
  <c r="DS270" i="24040"/>
  <c r="DS202" i="24040"/>
  <c r="CE202" i="24040"/>
  <c r="CE101" i="24040"/>
  <c r="BW270" i="24040"/>
  <c r="BW202" i="24040"/>
  <c r="BQ228" i="24040"/>
  <c r="BQ168" i="24040"/>
  <c r="AY202" i="24040"/>
  <c r="AY270" i="24040"/>
  <c r="AQ270" i="24040"/>
  <c r="AQ60" i="24040"/>
  <c r="AK228" i="24040"/>
  <c r="AK168" i="24040"/>
  <c r="Y202" i="24040"/>
  <c r="Y270" i="24040"/>
  <c r="M168" i="24040"/>
  <c r="M228" i="24040"/>
  <c r="E228" i="24040"/>
  <c r="E168" i="24040"/>
  <c r="FR167" i="24040"/>
  <c r="FB141" i="24040"/>
  <c r="GD60" i="24040"/>
  <c r="FR168" i="24040"/>
  <c r="FF60" i="24040"/>
  <c r="ET101" i="24040"/>
  <c r="DM168" i="24040"/>
  <c r="CK142" i="24040"/>
  <c r="CC270" i="24040"/>
  <c r="AW270" i="24040"/>
  <c r="Y142" i="24040"/>
  <c r="GH201" i="24040"/>
  <c r="GB270" i="24040"/>
  <c r="FD228" i="24040"/>
  <c r="DS60" i="24040"/>
  <c r="CY101" i="24040"/>
  <c r="CE270" i="24040"/>
  <c r="AE168" i="24040"/>
  <c r="G270" i="24040"/>
  <c r="DW201" i="24040"/>
  <c r="DG167" i="24040"/>
  <c r="CM100" i="24040"/>
  <c r="BW100" i="24040"/>
  <c r="BK167" i="24040"/>
  <c r="AQ167" i="24040"/>
  <c r="AA100" i="24040"/>
  <c r="K100" i="24040"/>
  <c r="GB216" i="23917"/>
  <c r="FZ70" i="23917"/>
  <c r="FZ215" i="23917"/>
  <c r="GB286" i="23917"/>
  <c r="FZ111" i="23917"/>
  <c r="FZ242" i="23917"/>
  <c r="GB71" i="23917"/>
  <c r="FZ153" i="23917"/>
  <c r="K18" i="24066"/>
  <c r="P18" i="24066"/>
  <c r="M7" i="24066"/>
  <c r="J7" i="24066"/>
  <c r="F18" i="24066"/>
  <c r="L7" i="24066"/>
  <c r="Q18" i="24066"/>
  <c r="J18" i="24066"/>
  <c r="L18" i="24066"/>
  <c r="FF168" i="24040"/>
  <c r="DQ60" i="24040"/>
  <c r="DQ202" i="24040"/>
  <c r="CO101" i="24040"/>
  <c r="CO228" i="24040"/>
  <c r="CC101" i="24040"/>
  <c r="CC228" i="24040"/>
  <c r="BU60" i="24040"/>
  <c r="BU202" i="24040"/>
  <c r="BI101" i="24040"/>
  <c r="BI228" i="24040"/>
  <c r="AW101" i="24040"/>
  <c r="AW228" i="24040"/>
  <c r="AC142" i="24040"/>
  <c r="AC270" i="24040"/>
  <c r="Q142" i="24040"/>
  <c r="Q270" i="24040"/>
  <c r="GB142" i="24040"/>
  <c r="GB228" i="24040"/>
  <c r="FP101" i="24040"/>
  <c r="FP228" i="24040"/>
  <c r="ER142" i="24040"/>
  <c r="EE60" i="24040"/>
  <c r="EE202" i="24040"/>
  <c r="DG101" i="24040"/>
  <c r="DG270" i="24040"/>
  <c r="DC168" i="24040"/>
  <c r="CY60" i="24040"/>
  <c r="CY202" i="24040"/>
  <c r="AM60" i="24040"/>
  <c r="AM202" i="24040"/>
  <c r="G142" i="24040"/>
  <c r="G228" i="24040"/>
  <c r="FF101" i="24040"/>
  <c r="FF228" i="24040"/>
  <c r="DQ142" i="24040"/>
  <c r="DQ270" i="24040"/>
  <c r="CO168" i="24040"/>
  <c r="CC168" i="24040"/>
  <c r="BU142" i="24040"/>
  <c r="BU270" i="24040"/>
  <c r="BI168" i="24040"/>
  <c r="AW168" i="24040"/>
  <c r="AC60" i="24040"/>
  <c r="AC202" i="24040"/>
  <c r="Q60" i="24040"/>
  <c r="Q202" i="24040"/>
  <c r="GB168" i="24040"/>
  <c r="FP168" i="24040"/>
  <c r="ER168" i="24040"/>
  <c r="ER228" i="24040"/>
  <c r="EE142" i="24040"/>
  <c r="EE270" i="24040"/>
  <c r="DG60" i="24040"/>
  <c r="DG202" i="24040"/>
  <c r="DC101" i="24040"/>
  <c r="DC228" i="24040"/>
  <c r="CY142" i="24040"/>
  <c r="CY270" i="24040"/>
  <c r="AM101" i="24040"/>
  <c r="AM270" i="24040"/>
  <c r="G168" i="24040"/>
  <c r="FF142" i="24040"/>
  <c r="CO60" i="24040"/>
  <c r="CC60" i="24040"/>
  <c r="BI60" i="24040"/>
  <c r="AW60" i="24040"/>
  <c r="AC101" i="24040"/>
  <c r="Q101" i="24040"/>
  <c r="GB60" i="24040"/>
  <c r="FP60" i="24040"/>
  <c r="ER101" i="24040"/>
  <c r="DG142" i="24040"/>
  <c r="DC142" i="24040"/>
  <c r="G60" i="24040"/>
  <c r="FJ100" i="24040"/>
  <c r="FR59" i="24040"/>
  <c r="GD59" i="24040"/>
  <c r="GH101" i="24040"/>
  <c r="GH228" i="24040"/>
  <c r="GD167" i="24040"/>
  <c r="FZ141" i="24040"/>
  <c r="FZ269" i="24040"/>
  <c r="FV201" i="24040"/>
  <c r="FR141" i="24040"/>
  <c r="FN100" i="24040"/>
  <c r="FN227" i="24040"/>
  <c r="FJ201" i="24040"/>
  <c r="FF141" i="24040"/>
  <c r="FF269" i="24040"/>
  <c r="FB227" i="24040"/>
  <c r="EX167" i="24040"/>
  <c r="ET141" i="24040"/>
  <c r="ET269" i="24040"/>
  <c r="GD168" i="24040"/>
  <c r="FV60" i="24040"/>
  <c r="FV228" i="24040"/>
  <c r="FR142" i="24040"/>
  <c r="FR270" i="24040"/>
  <c r="FJ60" i="24040"/>
  <c r="FJ202" i="24040"/>
  <c r="EX168" i="24040"/>
  <c r="ET60" i="24040"/>
  <c r="ET202" i="24040"/>
  <c r="EC101" i="24040"/>
  <c r="EC270" i="24040"/>
  <c r="DY168" i="24040"/>
  <c r="DM101" i="24040"/>
  <c r="DM270" i="24040"/>
  <c r="DE60" i="24040"/>
  <c r="DE202" i="24040"/>
  <c r="DA101" i="24040"/>
  <c r="DA228" i="24040"/>
  <c r="CW101" i="24040"/>
  <c r="CW270" i="24040"/>
  <c r="CK101" i="24040"/>
  <c r="CK228" i="24040"/>
  <c r="BY60" i="24040"/>
  <c r="BY202" i="24040"/>
  <c r="BQ142" i="24040"/>
  <c r="BQ270" i="24040"/>
  <c r="BE101" i="24040"/>
  <c r="BE228" i="24040"/>
  <c r="AS60" i="24040"/>
  <c r="AS202" i="24040"/>
  <c r="AK142" i="24040"/>
  <c r="AK270" i="24040"/>
  <c r="AG168" i="24040"/>
  <c r="Y101" i="24040"/>
  <c r="Y228" i="24040"/>
  <c r="M60" i="24040"/>
  <c r="M202" i="24040"/>
  <c r="E142" i="24040"/>
  <c r="E270" i="24040"/>
  <c r="GH141" i="24040"/>
  <c r="FX142" i="24040"/>
  <c r="FL101" i="24040"/>
  <c r="FL270" i="24040"/>
  <c r="FD60" i="24040"/>
  <c r="FD202" i="24040"/>
  <c r="EZ168" i="24040"/>
  <c r="EZ228" i="24040"/>
  <c r="DW101" i="24040"/>
  <c r="DW270" i="24040"/>
  <c r="DS168" i="24040"/>
  <c r="DK142" i="24040"/>
  <c r="DK228" i="24040"/>
  <c r="CU142" i="24040"/>
  <c r="CU228" i="24040"/>
  <c r="CQ101" i="24040"/>
  <c r="CQ270" i="24040"/>
  <c r="CI60" i="24040"/>
  <c r="CI202" i="24040"/>
  <c r="CE60" i="24040"/>
  <c r="CE228" i="24040"/>
  <c r="BW168" i="24040"/>
  <c r="BO60" i="24040"/>
  <c r="BO228" i="24040"/>
  <c r="BK101" i="24040"/>
  <c r="BK270" i="24040"/>
  <c r="BC60" i="24040"/>
  <c r="BC202" i="24040"/>
  <c r="AY60" i="24040"/>
  <c r="AY228" i="24040"/>
  <c r="AQ168" i="24040"/>
  <c r="AE101" i="24040"/>
  <c r="AE270" i="24040"/>
  <c r="W60" i="24040"/>
  <c r="W202" i="24040"/>
  <c r="S60" i="24040"/>
  <c r="S228" i="24040"/>
  <c r="K168" i="24040"/>
  <c r="EE100" i="24040"/>
  <c r="EE167" i="24040"/>
  <c r="EA59" i="24040"/>
  <c r="EA227" i="24040"/>
  <c r="DW141" i="24040"/>
  <c r="DW269" i="24040"/>
  <c r="DS59" i="24040"/>
  <c r="DO100" i="24040"/>
  <c r="DO201" i="24040"/>
  <c r="DK201" i="24040"/>
  <c r="DK227" i="24040"/>
  <c r="DG141" i="24040"/>
  <c r="DG269" i="24040"/>
  <c r="DC59" i="24040"/>
  <c r="CY100" i="24040"/>
  <c r="CY201" i="24040"/>
  <c r="CU59" i="24040"/>
  <c r="CU227" i="24040"/>
  <c r="CQ141" i="24040"/>
  <c r="CQ269" i="24040"/>
  <c r="CM141" i="24040"/>
  <c r="CI100" i="24040"/>
  <c r="CI201" i="24040"/>
  <c r="CE59" i="24040"/>
  <c r="CE227" i="24040"/>
  <c r="CA141" i="24040"/>
  <c r="CA269" i="24040"/>
  <c r="BW141" i="24040"/>
  <c r="BS100" i="24040"/>
  <c r="BS201" i="24040"/>
  <c r="BO59" i="24040"/>
  <c r="BO227" i="24040"/>
  <c r="BK141" i="24040"/>
  <c r="BK269" i="24040"/>
  <c r="BG141" i="24040"/>
  <c r="BC100" i="24040"/>
  <c r="BC201" i="24040"/>
  <c r="AY59" i="24040"/>
  <c r="AY227" i="24040"/>
  <c r="AU141" i="24040"/>
  <c r="AU269" i="24040"/>
  <c r="AQ141" i="24040"/>
  <c r="AM100" i="24040"/>
  <c r="AM201" i="24040"/>
  <c r="AI59" i="24040"/>
  <c r="AI227" i="24040"/>
  <c r="AE141" i="24040"/>
  <c r="AE269" i="24040"/>
  <c r="AA141" i="24040"/>
  <c r="W100" i="24040"/>
  <c r="W201" i="24040"/>
  <c r="S59" i="24040"/>
  <c r="S227" i="24040"/>
  <c r="O141" i="24040"/>
  <c r="O269" i="24040"/>
  <c r="K141" i="24040"/>
  <c r="G100" i="24040"/>
  <c r="G201" i="24040"/>
  <c r="C59" i="24040"/>
  <c r="C227" i="24040"/>
  <c r="N18" i="24066"/>
  <c r="EM242" i="23917"/>
  <c r="EM111" i="23917"/>
  <c r="FJ59" i="24040"/>
  <c r="FZ100" i="24040"/>
  <c r="FR100" i="24040"/>
  <c r="EX59" i="24040"/>
  <c r="GH168" i="24040"/>
  <c r="GD100" i="24040"/>
  <c r="GD227" i="24040"/>
  <c r="FZ201" i="24040"/>
  <c r="FV141" i="24040"/>
  <c r="FV269" i="24040"/>
  <c r="FR227" i="24040"/>
  <c r="FN167" i="24040"/>
  <c r="FJ141" i="24040"/>
  <c r="FJ269" i="24040"/>
  <c r="FF201" i="24040"/>
  <c r="FB167" i="24040"/>
  <c r="EX100" i="24040"/>
  <c r="EX227" i="24040"/>
  <c r="ET201" i="24040"/>
  <c r="GD142" i="24040"/>
  <c r="GD228" i="24040"/>
  <c r="FV168" i="24040"/>
  <c r="FR60" i="24040"/>
  <c r="FR202" i="24040"/>
  <c r="FJ142" i="24040"/>
  <c r="FJ270" i="24040"/>
  <c r="EX101" i="24040"/>
  <c r="EX228" i="24040"/>
  <c r="ET142" i="24040"/>
  <c r="ET270" i="24040"/>
  <c r="EC60" i="24040"/>
  <c r="EC202" i="24040"/>
  <c r="DY101" i="24040"/>
  <c r="DY228" i="24040"/>
  <c r="DM142" i="24040"/>
  <c r="DM202" i="24040"/>
  <c r="DE142" i="24040"/>
  <c r="DE270" i="24040"/>
  <c r="DA168" i="24040"/>
  <c r="CW142" i="24040"/>
  <c r="CW202" i="24040"/>
  <c r="CK168" i="24040"/>
  <c r="BY142" i="24040"/>
  <c r="BY270" i="24040"/>
  <c r="BQ60" i="24040"/>
  <c r="BQ202" i="24040"/>
  <c r="BE168" i="24040"/>
  <c r="AS142" i="24040"/>
  <c r="AS270" i="24040"/>
  <c r="AK60" i="24040"/>
  <c r="AK202" i="24040"/>
  <c r="AG101" i="24040"/>
  <c r="AG228" i="24040"/>
  <c r="Y168" i="24040"/>
  <c r="M142" i="24040"/>
  <c r="M270" i="24040"/>
  <c r="E60" i="24040"/>
  <c r="E202" i="24040"/>
  <c r="GH167" i="24040"/>
  <c r="GH227" i="24040"/>
  <c r="FX168" i="24040"/>
  <c r="FX228" i="24040"/>
  <c r="FL60" i="24040"/>
  <c r="FL168" i="24040"/>
  <c r="FD142" i="24040"/>
  <c r="FD270" i="24040"/>
  <c r="EZ101" i="24040"/>
  <c r="DW60" i="24040"/>
  <c r="DW202" i="24040"/>
  <c r="DS101" i="24040"/>
  <c r="DS228" i="24040"/>
  <c r="DK168" i="24040"/>
  <c r="CU168" i="24040"/>
  <c r="CQ60" i="24040"/>
  <c r="CQ202" i="24040"/>
  <c r="CI101" i="24040"/>
  <c r="CI270" i="24040"/>
  <c r="CE168" i="24040"/>
  <c r="BW142" i="24040"/>
  <c r="BW228" i="24040"/>
  <c r="BO168" i="24040"/>
  <c r="BK60" i="24040"/>
  <c r="BK202" i="24040"/>
  <c r="BC101" i="24040"/>
  <c r="BC270" i="24040"/>
  <c r="AY168" i="24040"/>
  <c r="AQ142" i="24040"/>
  <c r="AQ228" i="24040"/>
  <c r="AE60" i="24040"/>
  <c r="AE202" i="24040"/>
  <c r="W101" i="24040"/>
  <c r="W270" i="24040"/>
  <c r="S168" i="24040"/>
  <c r="K142" i="24040"/>
  <c r="K228" i="24040"/>
  <c r="EE141" i="24040"/>
  <c r="EE269" i="24040"/>
  <c r="EA141" i="24040"/>
  <c r="DW100" i="24040"/>
  <c r="DW167" i="24040"/>
  <c r="DS100" i="24040"/>
  <c r="DS227" i="24040"/>
  <c r="DO167" i="24040"/>
  <c r="DO269" i="24040"/>
  <c r="DK141" i="24040"/>
  <c r="DG100" i="24040"/>
  <c r="DG201" i="24040"/>
  <c r="DC100" i="24040"/>
  <c r="DC227" i="24040"/>
  <c r="CY167" i="24040"/>
  <c r="CY269" i="24040"/>
  <c r="CU141" i="24040"/>
  <c r="CQ100" i="24040"/>
  <c r="CQ201" i="24040"/>
  <c r="CM167" i="24040"/>
  <c r="CM227" i="24040"/>
  <c r="CI141" i="24040"/>
  <c r="CI269" i="24040"/>
  <c r="CE167" i="24040"/>
  <c r="CA100" i="24040"/>
  <c r="CA201" i="24040"/>
  <c r="BW59" i="24040"/>
  <c r="BW227" i="24040"/>
  <c r="BS141" i="24040"/>
  <c r="BS269" i="24040"/>
  <c r="BO201" i="24040"/>
  <c r="BK100" i="24040"/>
  <c r="BK201" i="24040"/>
  <c r="BG167" i="24040"/>
  <c r="BG227" i="24040"/>
  <c r="BC141" i="24040"/>
  <c r="BC269" i="24040"/>
  <c r="AY141" i="24040"/>
  <c r="AU100" i="24040"/>
  <c r="AU201" i="24040"/>
  <c r="AQ100" i="24040"/>
  <c r="AQ227" i="24040"/>
  <c r="AM141" i="24040"/>
  <c r="AM269" i="24040"/>
  <c r="AI201" i="24040"/>
  <c r="AE100" i="24040"/>
  <c r="AE201" i="24040"/>
  <c r="AA167" i="24040"/>
  <c r="AA227" i="24040"/>
  <c r="W141" i="24040"/>
  <c r="W269" i="24040"/>
  <c r="S167" i="24040"/>
  <c r="O100" i="24040"/>
  <c r="O201" i="24040"/>
  <c r="K59" i="24040"/>
  <c r="K227" i="24040"/>
  <c r="G141" i="24040"/>
  <c r="G269" i="24040"/>
  <c r="C201" i="24040"/>
  <c r="M18" i="24066"/>
  <c r="O7" i="24066"/>
  <c r="EM180" i="23917"/>
  <c r="EM285" i="23917"/>
  <c r="H18" i="24066"/>
  <c r="ET59" i="24040"/>
  <c r="FB100" i="24040"/>
  <c r="ET100" i="24040"/>
  <c r="GH60" i="24040"/>
  <c r="GD141" i="24040"/>
  <c r="FV167" i="24040"/>
  <c r="FR201" i="24040"/>
  <c r="FF100" i="24040"/>
  <c r="FF227" i="24040"/>
  <c r="EX141" i="24040"/>
  <c r="GD101" i="24040"/>
  <c r="FV142" i="24040"/>
  <c r="FR101" i="24040"/>
  <c r="EX142" i="24040"/>
  <c r="EC142" i="24040"/>
  <c r="DY142" i="24040"/>
  <c r="DM60" i="24040"/>
  <c r="DA60" i="24040"/>
  <c r="CW60" i="24040"/>
  <c r="CK60" i="24040"/>
  <c r="BQ101" i="24040"/>
  <c r="BE60" i="24040"/>
  <c r="AK101" i="24040"/>
  <c r="AG142" i="24040"/>
  <c r="Y60" i="24040"/>
  <c r="E101" i="24040"/>
  <c r="GH59" i="24040"/>
  <c r="FX101" i="24040"/>
  <c r="FL142" i="24040"/>
  <c r="EZ60" i="24040"/>
  <c r="DW142" i="24040"/>
  <c r="DS142" i="24040"/>
  <c r="DK60" i="24040"/>
  <c r="CU60" i="24040"/>
  <c r="CQ142" i="24040"/>
  <c r="CE142" i="24040"/>
  <c r="BW101" i="24040"/>
  <c r="BO142" i="24040"/>
  <c r="BK142" i="24040"/>
  <c r="AY142" i="24040"/>
  <c r="AQ101" i="24040"/>
  <c r="AE142" i="24040"/>
  <c r="S142" i="24040"/>
  <c r="K101" i="24040"/>
  <c r="EA100" i="24040"/>
  <c r="DW59" i="24040"/>
  <c r="DS167" i="24040"/>
  <c r="DK100" i="24040"/>
  <c r="DG59" i="24040"/>
  <c r="DC141" i="24040"/>
  <c r="CU100" i="24040"/>
  <c r="CQ59" i="24040"/>
  <c r="CM59" i="24040"/>
  <c r="CE100" i="24040"/>
  <c r="CA59" i="24040"/>
  <c r="BW167" i="24040"/>
  <c r="BO100" i="24040"/>
  <c r="BK59" i="24040"/>
  <c r="BG59" i="24040"/>
  <c r="AY100" i="24040"/>
  <c r="AU59" i="24040"/>
  <c r="AQ59" i="24040"/>
  <c r="AI100" i="24040"/>
  <c r="AE59" i="24040"/>
  <c r="AA59" i="24040"/>
  <c r="S100" i="24040"/>
  <c r="O59" i="24040"/>
  <c r="K167" i="24040"/>
  <c r="C100" i="24040"/>
  <c r="O18" i="24066"/>
  <c r="G18" i="24066"/>
  <c r="AI72" i="24040"/>
  <c r="DK85" i="23917"/>
  <c r="AM82" i="23917"/>
  <c r="DG86" i="23917"/>
  <c r="BR80" i="24040"/>
  <c r="FE73" i="24040"/>
  <c r="FE84" i="23917"/>
  <c r="EM164" i="23917"/>
  <c r="EM151" i="24040"/>
  <c r="FG73" i="24040"/>
  <c r="FG84" i="23917"/>
  <c r="EY73" i="24040"/>
  <c r="EY84" i="23917"/>
  <c r="ES83" i="24040"/>
  <c r="ES94" i="23917"/>
  <c r="BB128" i="24040"/>
  <c r="BB140" i="23917"/>
  <c r="BV255" i="24040"/>
  <c r="BV271" i="23917"/>
  <c r="DI207" i="24040"/>
  <c r="DI222" i="23917"/>
  <c r="EQ158" i="24040"/>
  <c r="EQ171" i="23917"/>
  <c r="CK280" i="24040"/>
  <c r="CK297" i="23917"/>
  <c r="BE280" i="24040"/>
  <c r="BE297" i="23917"/>
  <c r="Y280" i="24040"/>
  <c r="Y297" i="23917"/>
  <c r="FM80" i="24040"/>
  <c r="FM91" i="23917"/>
  <c r="CO207" i="24040"/>
  <c r="CO222" i="23917"/>
  <c r="CM152" i="24040"/>
  <c r="CM165" i="23917"/>
  <c r="BG152" i="24040"/>
  <c r="BG165" i="23917"/>
  <c r="AA152" i="24040"/>
  <c r="AA165" i="23917"/>
  <c r="DB255" i="24040"/>
  <c r="DB271" i="23917"/>
  <c r="AP255" i="24040"/>
  <c r="AP271" i="23917"/>
  <c r="CU205" i="24040"/>
  <c r="CU220" i="23917"/>
  <c r="DA280" i="24040"/>
  <c r="DA297" i="23917"/>
  <c r="BU280" i="24040"/>
  <c r="BU297" i="23917"/>
  <c r="AO280" i="24040"/>
  <c r="AO297" i="23917"/>
  <c r="FJ188" i="24040"/>
  <c r="FJ202" i="23917"/>
  <c r="GJ215" i="23917"/>
  <c r="GJ70" i="23917"/>
  <c r="GJ180" i="23917"/>
  <c r="GJ153" i="23917"/>
  <c r="GJ111" i="23917"/>
  <c r="GJ242" i="23917"/>
  <c r="GJ285" i="23917"/>
  <c r="EM269" i="24040"/>
  <c r="EM59" i="24040"/>
  <c r="EM100" i="24040"/>
  <c r="EM141" i="24040"/>
  <c r="EM167" i="24040"/>
  <c r="EM201" i="24040"/>
  <c r="EM227" i="24040"/>
  <c r="EK111" i="23917"/>
  <c r="EK285" i="23917"/>
  <c r="EK70" i="23917"/>
  <c r="EK215" i="23917"/>
  <c r="EK153" i="23917"/>
  <c r="EK180" i="23917"/>
  <c r="EK242" i="23917"/>
  <c r="EI285" i="23917"/>
  <c r="EI70" i="23917"/>
  <c r="EI111" i="23917"/>
  <c r="EI153" i="23917"/>
  <c r="EI180" i="23917"/>
  <c r="EI215" i="23917"/>
  <c r="EI242" i="23917"/>
  <c r="EU80" i="24040"/>
  <c r="EU91" i="23917"/>
  <c r="Z73" i="24040"/>
  <c r="Z84" i="23917"/>
  <c r="J73" i="24040"/>
  <c r="J84" i="23917"/>
  <c r="FC78" i="24040"/>
  <c r="FC89" i="23917"/>
  <c r="CF78" i="24040"/>
  <c r="CF89" i="23917"/>
  <c r="FV92" i="24040"/>
  <c r="FV103" i="23917"/>
  <c r="FH92" i="24040"/>
  <c r="FH103" i="23917"/>
  <c r="ET92" i="24040"/>
  <c r="ET103" i="23917"/>
  <c r="FX65" i="24040"/>
  <c r="FX31" i="24040"/>
  <c r="FX76" i="23917"/>
  <c r="FX36" i="23917"/>
  <c r="FM92" i="24040"/>
  <c r="FM103" i="23917"/>
  <c r="FF65" i="24040"/>
  <c r="FF31" i="24040"/>
  <c r="FF76" i="23917"/>
  <c r="FF36" i="23917"/>
  <c r="FL51" i="24040"/>
  <c r="FL62" i="23917"/>
  <c r="FF51" i="24040"/>
  <c r="FF62" i="23917"/>
  <c r="FX37" i="24040"/>
  <c r="FX47" i="23917"/>
  <c r="FV22" i="24040"/>
  <c r="FV24" i="23917"/>
  <c r="FF22" i="24040"/>
  <c r="FF24" i="23917"/>
  <c r="FJ241" i="24040"/>
  <c r="FJ257" i="23917"/>
  <c r="CS285" i="24040"/>
  <c r="CS302" i="23917"/>
  <c r="CC285" i="24040"/>
  <c r="CC302" i="23917"/>
  <c r="DI281" i="24040"/>
  <c r="DI298" i="23917"/>
  <c r="CS281" i="24040"/>
  <c r="CS298" i="23917"/>
  <c r="CC281" i="24040"/>
  <c r="CC298" i="23917"/>
  <c r="BM281" i="24040"/>
  <c r="BM298" i="23917"/>
  <c r="AW281" i="24040"/>
  <c r="AW298" i="23917"/>
  <c r="AG281" i="24040"/>
  <c r="AG298" i="23917"/>
  <c r="Q281" i="24040"/>
  <c r="Q298" i="23917"/>
  <c r="EM280" i="24040"/>
  <c r="EM297" i="23917"/>
  <c r="DI279" i="24040"/>
  <c r="DI296" i="23917"/>
  <c r="CS279" i="24040"/>
  <c r="CS296" i="23917"/>
  <c r="CC279" i="24040"/>
  <c r="CC296" i="23917"/>
  <c r="BM279" i="24040"/>
  <c r="BM296" i="23917"/>
  <c r="AW279" i="24040"/>
  <c r="AW296" i="23917"/>
  <c r="AG279" i="24040"/>
  <c r="AG296" i="23917"/>
  <c r="Q279" i="24040"/>
  <c r="Q296" i="23917"/>
  <c r="DK275" i="24040"/>
  <c r="DK292" i="23917"/>
  <c r="CD275" i="24040"/>
  <c r="CD292" i="23917"/>
  <c r="CG239" i="24040"/>
  <c r="CG255" i="23917"/>
  <c r="Y239" i="24040"/>
  <c r="Y255" i="23917"/>
  <c r="FT238" i="24040"/>
  <c r="FT254" i="23917"/>
  <c r="ER238" i="24040"/>
  <c r="ER254" i="23917"/>
  <c r="FD237" i="24040"/>
  <c r="FD253" i="23917"/>
  <c r="DJ273" i="24040"/>
  <c r="DJ290" i="23917"/>
  <c r="CT273" i="24040"/>
  <c r="CT290" i="23917"/>
  <c r="CD273" i="24040"/>
  <c r="CD290" i="23917"/>
  <c r="BN273" i="24040"/>
  <c r="BN290" i="23917"/>
  <c r="AX286" i="24040"/>
  <c r="AX303" i="23917"/>
  <c r="AH286" i="24040"/>
  <c r="AH303" i="23917"/>
  <c r="R286" i="24040"/>
  <c r="R303" i="23917"/>
  <c r="B286" i="24040"/>
  <c r="B303" i="23917"/>
  <c r="AJ260" i="24040"/>
  <c r="AJ276" i="23917"/>
  <c r="DH260" i="24040"/>
  <c r="DH276" i="23917"/>
  <c r="CW259" i="24040"/>
  <c r="CW275" i="23917"/>
  <c r="CO259" i="24040"/>
  <c r="CO275" i="23917"/>
  <c r="CB260" i="24040"/>
  <c r="CB276" i="23917"/>
  <c r="BQ259" i="24040"/>
  <c r="BQ275" i="23917"/>
  <c r="BI259" i="24040"/>
  <c r="BI275" i="23917"/>
  <c r="AV260" i="24040"/>
  <c r="AV276" i="23917"/>
  <c r="AK259" i="24040"/>
  <c r="AK275" i="23917"/>
  <c r="AC259" i="24040"/>
  <c r="AC275" i="23917"/>
  <c r="L260" i="24040"/>
  <c r="L276" i="23917"/>
  <c r="H260" i="24040"/>
  <c r="H276" i="23917"/>
  <c r="FN232" i="24040"/>
  <c r="FN248" i="23917"/>
  <c r="ET232" i="24040"/>
  <c r="ET248" i="23917"/>
  <c r="FZ233" i="24040"/>
  <c r="FZ249" i="23917"/>
  <c r="FJ233" i="24040"/>
  <c r="FJ249" i="23917"/>
  <c r="FD233" i="24040"/>
  <c r="FD249" i="23917"/>
  <c r="ET233" i="24040"/>
  <c r="ET249" i="23917"/>
  <c r="FX231" i="24040"/>
  <c r="FX247" i="23917"/>
  <c r="FP248" i="24040"/>
  <c r="FP264" i="23917"/>
  <c r="FH248" i="24040"/>
  <c r="FH264" i="23917"/>
  <c r="S17" i="24066"/>
  <c r="FM254" i="24040"/>
  <c r="FM270" i="23917"/>
  <c r="FA254" i="24040"/>
  <c r="FA270" i="23917"/>
  <c r="EA217" i="24040"/>
  <c r="EA232" i="23917"/>
  <c r="DS217" i="24040"/>
  <c r="DS232" i="23917"/>
  <c r="DK217" i="24040"/>
  <c r="DK232" i="23917"/>
  <c r="DC217" i="24040"/>
  <c r="DC232" i="23917"/>
  <c r="CQ217" i="24040"/>
  <c r="CQ232" i="23917"/>
  <c r="CG217" i="24040"/>
  <c r="CG232" i="23917"/>
  <c r="BU217" i="24040"/>
  <c r="BU232" i="23917"/>
  <c r="BI217" i="24040"/>
  <c r="BI232" i="23917"/>
  <c r="AW217" i="24040"/>
  <c r="AW232" i="23917"/>
  <c r="AK217" i="24040"/>
  <c r="AK232" i="23917"/>
  <c r="Y217" i="24040"/>
  <c r="Y232" i="23917"/>
  <c r="M217" i="24040"/>
  <c r="M232" i="23917"/>
  <c r="FC217" i="24040"/>
  <c r="FC232" i="23917"/>
  <c r="CS213" i="24040"/>
  <c r="CS228" i="23917"/>
  <c r="DE212" i="24040"/>
  <c r="DE227" i="23917"/>
  <c r="CW212" i="24040"/>
  <c r="CW227" i="23917"/>
  <c r="BM212" i="24040"/>
  <c r="BM227" i="23917"/>
  <c r="BA212" i="24040"/>
  <c r="BA227" i="23917"/>
  <c r="AK212" i="24040"/>
  <c r="AK227" i="23917"/>
  <c r="Y212" i="24040"/>
  <c r="Y227" i="23917"/>
  <c r="M212" i="24040"/>
  <c r="M227" i="23917"/>
  <c r="CW211" i="24040"/>
  <c r="CW226" i="23917"/>
  <c r="DD207" i="24040"/>
  <c r="DD222" i="23917"/>
  <c r="DF205" i="24040"/>
  <c r="DF220" i="23917"/>
  <c r="CH205" i="24040"/>
  <c r="CH220" i="23917"/>
  <c r="BG205" i="24040"/>
  <c r="BG220" i="23917"/>
  <c r="AI205" i="24040"/>
  <c r="AI220" i="23917"/>
  <c r="FT178" i="24040"/>
  <c r="FT192" i="23917"/>
  <c r="FH178" i="24040"/>
  <c r="FH192" i="23917"/>
  <c r="EV178" i="24040"/>
  <c r="EV192" i="23917"/>
  <c r="DV8" i="24040"/>
  <c r="DV8" i="23917"/>
  <c r="DV20" i="23917" s="1"/>
  <c r="DD8" i="24040"/>
  <c r="DD8" i="23917"/>
  <c r="CV8" i="24040"/>
  <c r="CV8" i="23917"/>
  <c r="CP8" i="24040"/>
  <c r="CP8" i="23917"/>
  <c r="CJ8" i="24040"/>
  <c r="CJ8" i="23917"/>
  <c r="H8" i="24040"/>
  <c r="H8" i="23917"/>
  <c r="DG188" i="24040"/>
  <c r="DG202" i="23917"/>
  <c r="CU188" i="24040"/>
  <c r="CU202" i="23917"/>
  <c r="CI188" i="24040"/>
  <c r="CI202" i="23917"/>
  <c r="BS188" i="24040"/>
  <c r="BS202" i="23917"/>
  <c r="BG188" i="24040"/>
  <c r="BG202" i="23917"/>
  <c r="AU188" i="24040"/>
  <c r="AU202" i="23917"/>
  <c r="AI188" i="24040"/>
  <c r="AI202" i="23917"/>
  <c r="W188" i="24040"/>
  <c r="W202" i="23917"/>
  <c r="FJ171" i="24040"/>
  <c r="FJ185" i="23917"/>
  <c r="EX171" i="24040"/>
  <c r="EX185" i="23917"/>
  <c r="FY90" i="24040"/>
  <c r="FY101" i="23917"/>
  <c r="BY153" i="24040"/>
  <c r="BY166" i="23917"/>
  <c r="FS210" i="24040"/>
  <c r="FS225" i="23917"/>
  <c r="FK210" i="24040"/>
  <c r="FK225" i="23917"/>
  <c r="FE210" i="24040"/>
  <c r="FE225" i="23917"/>
  <c r="EZ150" i="24040"/>
  <c r="EZ163" i="23917"/>
  <c r="EU210" i="24040"/>
  <c r="EU225" i="23917"/>
  <c r="FM151" i="24040"/>
  <c r="FM164" i="23917"/>
  <c r="EU146" i="24040"/>
  <c r="EU159" i="23917"/>
  <c r="BM146" i="24040"/>
  <c r="BM159" i="23917"/>
  <c r="AG146" i="24040"/>
  <c r="AG159" i="23917"/>
  <c r="I146" i="24040"/>
  <c r="I159" i="23917"/>
  <c r="CO145" i="24040"/>
  <c r="CO158" i="23917"/>
  <c r="EY112" i="24040"/>
  <c r="EY124" i="23917"/>
  <c r="K112" i="24040"/>
  <c r="K124" i="23917"/>
  <c r="FH110" i="24040"/>
  <c r="FH122" i="23917"/>
  <c r="EZ110" i="24040"/>
  <c r="EZ122" i="23917"/>
  <c r="FK107" i="24040"/>
  <c r="FK119" i="23917"/>
  <c r="EU107" i="24040"/>
  <c r="EU119" i="23917"/>
  <c r="EB192" i="24040"/>
  <c r="EB132" i="24040"/>
  <c r="EB144" i="23917"/>
  <c r="EB206" i="23917"/>
  <c r="CN191" i="24040"/>
  <c r="CN205" i="23917"/>
  <c r="BH191" i="24040"/>
  <c r="BH205" i="23917"/>
  <c r="B192" i="24040"/>
  <c r="B132" i="24040"/>
  <c r="B144" i="23917"/>
  <c r="B206" i="23917"/>
  <c r="DH192" i="24040"/>
  <c r="DH132" i="24040"/>
  <c r="DH144" i="23917"/>
  <c r="DH206" i="23917"/>
  <c r="FQ131" i="24040"/>
  <c r="FQ143" i="23917"/>
  <c r="CB192" i="24040"/>
  <c r="CB132" i="24040"/>
  <c r="CB144" i="23917"/>
  <c r="CB206" i="23917"/>
  <c r="BL192" i="24040"/>
  <c r="BL132" i="24040"/>
  <c r="BL144" i="23917"/>
  <c r="BL206" i="23917"/>
  <c r="AV192" i="24040"/>
  <c r="AV132" i="24040"/>
  <c r="AV144" i="23917"/>
  <c r="AV206" i="23917"/>
  <c r="X192" i="24040"/>
  <c r="X132" i="24040"/>
  <c r="X144" i="23917"/>
  <c r="X206" i="23917"/>
  <c r="G131" i="24040"/>
  <c r="G143" i="23917"/>
  <c r="FR105" i="24040"/>
  <c r="FR117" i="23917"/>
  <c r="FJ105" i="24040"/>
  <c r="FJ117" i="23917"/>
  <c r="FU107" i="24040"/>
  <c r="FU119" i="23917"/>
  <c r="FM107" i="24040"/>
  <c r="FM119" i="23917"/>
  <c r="FE107" i="24040"/>
  <c r="FE119" i="23917"/>
  <c r="EW107" i="24040"/>
  <c r="EW119" i="23917"/>
  <c r="FS188" i="24040"/>
  <c r="FS202" i="23917"/>
  <c r="FK188" i="24040"/>
  <c r="FK202" i="23917"/>
  <c r="FC188" i="24040"/>
  <c r="FC202" i="23917"/>
  <c r="EU188" i="24040"/>
  <c r="EU202" i="23917"/>
  <c r="EQ122" i="24040"/>
  <c r="EQ134" i="23917"/>
  <c r="CL128" i="24040"/>
  <c r="CL140" i="23917"/>
  <c r="BV128" i="24040"/>
  <c r="BV140" i="23917"/>
  <c r="BN128" i="24040"/>
  <c r="BN140" i="23917"/>
  <c r="AX128" i="24040"/>
  <c r="AX140" i="23917"/>
  <c r="AH128" i="24040"/>
  <c r="AH140" i="23917"/>
  <c r="FQ122" i="24040"/>
  <c r="FQ134" i="23917"/>
  <c r="FD121" i="24040"/>
  <c r="FD133" i="23917"/>
  <c r="EV121" i="24040"/>
  <c r="EV133" i="23917"/>
  <c r="FA127" i="24040"/>
  <c r="FA139" i="23917"/>
  <c r="FV126" i="24040"/>
  <c r="FV138" i="23917"/>
  <c r="FL126" i="24040"/>
  <c r="FL138" i="23917"/>
  <c r="EV126" i="24040"/>
  <c r="EV138" i="23917"/>
  <c r="FN125" i="24040"/>
  <c r="FN137" i="23917"/>
  <c r="FF125" i="24040"/>
  <c r="FF137" i="23917"/>
  <c r="ES127" i="24040"/>
  <c r="ES139" i="23917"/>
  <c r="EL126" i="24040"/>
  <c r="EL138" i="23917"/>
  <c r="GJ286" i="23917"/>
  <c r="GJ154" i="23917"/>
  <c r="GJ112" i="23917"/>
  <c r="GJ243" i="23917"/>
  <c r="GJ181" i="23917"/>
  <c r="GJ216" i="23917"/>
  <c r="GJ71" i="23917"/>
  <c r="EM270" i="24040"/>
  <c r="EM60" i="24040"/>
  <c r="EM101" i="24040"/>
  <c r="EM142" i="24040"/>
  <c r="EM168" i="24040"/>
  <c r="EM202" i="24040"/>
  <c r="EM228" i="24040"/>
  <c r="EI270" i="24040"/>
  <c r="EI60" i="24040"/>
  <c r="EI101" i="24040"/>
  <c r="EI142" i="24040"/>
  <c r="EI168" i="24040"/>
  <c r="EI202" i="24040"/>
  <c r="EI228" i="24040"/>
  <c r="GF152" i="24040"/>
  <c r="GF165" i="23917"/>
  <c r="G75" i="24040"/>
  <c r="G86" i="23917"/>
  <c r="DC72" i="24040"/>
  <c r="DC83" i="23917"/>
  <c r="BS72" i="24040"/>
  <c r="BS83" i="23917"/>
  <c r="DW71" i="24040"/>
  <c r="DW82" i="23917"/>
  <c r="CQ71" i="24040"/>
  <c r="CQ82" i="23917"/>
  <c r="AU71" i="24040"/>
  <c r="AU82" i="23917"/>
  <c r="O71" i="24040"/>
  <c r="O82" i="23917"/>
  <c r="CE75" i="24040"/>
  <c r="CE86" i="23917"/>
  <c r="CC71" i="24040"/>
  <c r="CC82" i="23917"/>
  <c r="AW71" i="24040"/>
  <c r="AW82" i="23917"/>
  <c r="S75" i="24040"/>
  <c r="S86" i="23917"/>
  <c r="CM72" i="24040"/>
  <c r="CM83" i="23917"/>
  <c r="AY72" i="24040"/>
  <c r="AY83" i="23917"/>
  <c r="DC71" i="24040"/>
  <c r="DC82" i="23917"/>
  <c r="BG71" i="24040"/>
  <c r="BG82" i="23917"/>
  <c r="AA71" i="24040"/>
  <c r="AA82" i="23917"/>
  <c r="BU80" i="24040"/>
  <c r="BU91" i="23917"/>
  <c r="BP84" i="24040"/>
  <c r="BP95" i="23917"/>
  <c r="BP83" i="24040"/>
  <c r="BP94" i="23917"/>
  <c r="BP86" i="24040"/>
  <c r="BP97" i="23917"/>
  <c r="BE80" i="24040"/>
  <c r="BE91" i="23917"/>
  <c r="AZ84" i="24040"/>
  <c r="AZ95" i="23917"/>
  <c r="AZ83" i="24040"/>
  <c r="AZ94" i="23917"/>
  <c r="AZ86" i="24040"/>
  <c r="AZ97" i="23917"/>
  <c r="AJ84" i="24040"/>
  <c r="AJ95" i="23917"/>
  <c r="AJ83" i="24040"/>
  <c r="AJ94" i="23917"/>
  <c r="AK86" i="24040"/>
  <c r="AJ86" i="24040"/>
  <c r="AJ97" i="23917"/>
  <c r="Y80" i="24040"/>
  <c r="Y91" i="23917"/>
  <c r="Q80" i="24040"/>
  <c r="Q91" i="23917"/>
  <c r="I80" i="24040"/>
  <c r="I91" i="23917"/>
  <c r="CI70" i="24040"/>
  <c r="CI81" i="23917"/>
  <c r="BX71" i="24040"/>
  <c r="BX82" i="23917"/>
  <c r="BX72" i="24040"/>
  <c r="BX83" i="23917"/>
  <c r="BX74" i="24040"/>
  <c r="BX85" i="23917"/>
  <c r="FQ80" i="24040"/>
  <c r="FQ91" i="23917"/>
  <c r="FI80" i="24040"/>
  <c r="FI91" i="23917"/>
  <c r="FA80" i="24040"/>
  <c r="FA91" i="23917"/>
  <c r="ES84" i="24040"/>
  <c r="ES95" i="23917"/>
  <c r="ES86" i="24040"/>
  <c r="ES97" i="23917"/>
  <c r="FW75" i="24040"/>
  <c r="FW86" i="23917"/>
  <c r="FS74" i="24040"/>
  <c r="FS85" i="23917"/>
  <c r="FS73" i="24040"/>
  <c r="FS84" i="23917"/>
  <c r="FO75" i="24040"/>
  <c r="FO86" i="23917"/>
  <c r="FK75" i="24040"/>
  <c r="FK86" i="23917"/>
  <c r="FK73" i="24040"/>
  <c r="FK84" i="23917"/>
  <c r="FG75" i="24040"/>
  <c r="FG86" i="23917"/>
  <c r="FC74" i="24040"/>
  <c r="FC85" i="23917"/>
  <c r="FC73" i="24040"/>
  <c r="FC84" i="23917"/>
  <c r="EY75" i="24040"/>
  <c r="EY86" i="23917"/>
  <c r="EU75" i="24040"/>
  <c r="EU86" i="23917"/>
  <c r="EU73" i="24040"/>
  <c r="EU84" i="23917"/>
  <c r="EQ75" i="24040"/>
  <c r="EQ86" i="23917"/>
  <c r="CS73" i="24040"/>
  <c r="CS84" i="23917"/>
  <c r="CC73" i="24040"/>
  <c r="CC84" i="23917"/>
  <c r="BM73" i="24040"/>
  <c r="BM84" i="23917"/>
  <c r="AW73" i="24040"/>
  <c r="AW84" i="23917"/>
  <c r="FU81" i="24040"/>
  <c r="FU92" i="23917"/>
  <c r="FQ71" i="24040"/>
  <c r="FQ82" i="23917"/>
  <c r="FM71" i="24040"/>
  <c r="FM82" i="23917"/>
  <c r="FI72" i="24040"/>
  <c r="FI83" i="23917"/>
  <c r="FI71" i="24040"/>
  <c r="FI82" i="23917"/>
  <c r="FE72" i="24040"/>
  <c r="FE83" i="23917"/>
  <c r="FE71" i="24040"/>
  <c r="FE82" i="23917"/>
  <c r="FA72" i="24040"/>
  <c r="FA83" i="23917"/>
  <c r="EW72" i="24040"/>
  <c r="EW83" i="23917"/>
  <c r="ES81" i="24040"/>
  <c r="ES92" i="23917"/>
  <c r="ES82" i="24040"/>
  <c r="ES93" i="23917"/>
  <c r="ES72" i="24040"/>
  <c r="ES83" i="23917"/>
  <c r="ES71" i="24040"/>
  <c r="ES82" i="23917"/>
  <c r="CZ80" i="24040"/>
  <c r="CZ91" i="23917"/>
  <c r="BT84" i="24040"/>
  <c r="BT95" i="23917"/>
  <c r="BT81" i="24040"/>
  <c r="BT92" i="23917"/>
  <c r="BT86" i="24040"/>
  <c r="BT97" i="23917"/>
  <c r="BI80" i="24040"/>
  <c r="BI91" i="23917"/>
  <c r="BD84" i="24040"/>
  <c r="BD95" i="23917"/>
  <c r="BD81" i="24040"/>
  <c r="BD92" i="23917"/>
  <c r="BD86" i="24040"/>
  <c r="BD97" i="23917"/>
  <c r="AS80" i="24040"/>
  <c r="AS91" i="23917"/>
  <c r="AO84" i="24040"/>
  <c r="AN84" i="24040"/>
  <c r="AN95" i="23917"/>
  <c r="AN81" i="24040"/>
  <c r="AN92" i="23917"/>
  <c r="AO86" i="24040"/>
  <c r="AN86" i="24040"/>
  <c r="AN97" i="23917"/>
  <c r="AC80" i="24040"/>
  <c r="AC91" i="23917"/>
  <c r="X84" i="24040"/>
  <c r="X95" i="23917"/>
  <c r="X81" i="24040"/>
  <c r="X92" i="23917"/>
  <c r="X86" i="24040"/>
  <c r="X97" i="23917"/>
  <c r="T84" i="24040"/>
  <c r="T95" i="23917"/>
  <c r="T83" i="24040"/>
  <c r="T94" i="23917"/>
  <c r="T86" i="24040"/>
  <c r="T97" i="23917"/>
  <c r="P85" i="24040"/>
  <c r="P96" i="23917"/>
  <c r="P84" i="24040"/>
  <c r="P95" i="23917"/>
  <c r="P86" i="24040"/>
  <c r="P97" i="23917"/>
  <c r="L83" i="24040"/>
  <c r="L94" i="23917"/>
  <c r="L85" i="24040"/>
  <c r="L96" i="23917"/>
  <c r="L86" i="24040"/>
  <c r="L97" i="23917"/>
  <c r="H84" i="24040"/>
  <c r="H95" i="23917"/>
  <c r="H81" i="24040"/>
  <c r="H92" i="23917"/>
  <c r="H86" i="24040"/>
  <c r="H97" i="23917"/>
  <c r="D84" i="24040"/>
  <c r="D95" i="23917"/>
  <c r="D83" i="24040"/>
  <c r="D94" i="23917"/>
  <c r="D86" i="24040"/>
  <c r="D97" i="23917"/>
  <c r="BR83" i="24040"/>
  <c r="BR94" i="23917"/>
  <c r="BR81" i="24040"/>
  <c r="BR92" i="23917"/>
  <c r="BR84" i="24040"/>
  <c r="BR95" i="23917"/>
  <c r="BN86" i="24040"/>
  <c r="BN97" i="23917"/>
  <c r="BN81" i="24040"/>
  <c r="BN92" i="23917"/>
  <c r="BN85" i="24040"/>
  <c r="BN96" i="23917"/>
  <c r="BJ81" i="24040"/>
  <c r="BJ92" i="23917"/>
  <c r="BJ82" i="24040"/>
  <c r="BJ93" i="23917"/>
  <c r="BJ84" i="24040"/>
  <c r="BJ95" i="23917"/>
  <c r="BB83" i="24040"/>
  <c r="BB94" i="23917"/>
  <c r="BB85" i="24040"/>
  <c r="BB96" i="23917"/>
  <c r="BB84" i="24040"/>
  <c r="BB95" i="23917"/>
  <c r="AX83" i="24040"/>
  <c r="AX94" i="23917"/>
  <c r="AX82" i="24040"/>
  <c r="AX93" i="23917"/>
  <c r="AT85" i="24040"/>
  <c r="AT96" i="23917"/>
  <c r="AT82" i="24040"/>
  <c r="AT93" i="23917"/>
  <c r="AT84" i="24040"/>
  <c r="AT95" i="23917"/>
  <c r="AP86" i="24040"/>
  <c r="AP97" i="23917"/>
  <c r="AP83" i="24040"/>
  <c r="AP94" i="23917"/>
  <c r="AL83" i="24040"/>
  <c r="AL94" i="23917"/>
  <c r="AL85" i="24040"/>
  <c r="AL96" i="23917"/>
  <c r="AM95" i="23917"/>
  <c r="AL84" i="24040"/>
  <c r="AL95" i="23917"/>
  <c r="AH83" i="24040"/>
  <c r="AH94" i="23917"/>
  <c r="AH82" i="24040"/>
  <c r="AH93" i="23917"/>
  <c r="AD85" i="24040"/>
  <c r="AD96" i="23917"/>
  <c r="AD82" i="24040"/>
  <c r="AD93" i="23917"/>
  <c r="AD84" i="24040"/>
  <c r="AD95" i="23917"/>
  <c r="Z86" i="24040"/>
  <c r="Z97" i="23917"/>
  <c r="Z83" i="24040"/>
  <c r="Z94" i="23917"/>
  <c r="DA70" i="24040"/>
  <c r="DA81" i="23917"/>
  <c r="CH71" i="24040"/>
  <c r="CH82" i="23917"/>
  <c r="CH73" i="24040"/>
  <c r="CH84" i="23917"/>
  <c r="CH74" i="24040"/>
  <c r="CH85" i="23917"/>
  <c r="CA70" i="24040"/>
  <c r="CA81" i="23917"/>
  <c r="EV80" i="24040"/>
  <c r="EV91" i="23917"/>
  <c r="FR70" i="24040"/>
  <c r="FR81" i="23917"/>
  <c r="FJ70" i="24040"/>
  <c r="FJ81" i="23917"/>
  <c r="FB70" i="24040"/>
  <c r="FB81" i="23917"/>
  <c r="ET70" i="24040"/>
  <c r="ET81" i="23917"/>
  <c r="CY73" i="24040"/>
  <c r="CY84" i="23917"/>
  <c r="BK73" i="24040"/>
  <c r="BK84" i="23917"/>
  <c r="AU73" i="24040"/>
  <c r="AU84" i="23917"/>
  <c r="AC73" i="24040"/>
  <c r="AC84" i="23917"/>
  <c r="U73" i="24040"/>
  <c r="U84" i="23917"/>
  <c r="M73" i="24040"/>
  <c r="M84" i="23917"/>
  <c r="FX79" i="24040"/>
  <c r="FX69" i="24040"/>
  <c r="FX90" i="23917"/>
  <c r="FX80" i="23917"/>
  <c r="FP79" i="24040"/>
  <c r="FP69" i="24040"/>
  <c r="FP90" i="23917"/>
  <c r="FP80" i="23917"/>
  <c r="FH79" i="24040"/>
  <c r="FH69" i="24040"/>
  <c r="FH90" i="23917"/>
  <c r="FH80" i="23917"/>
  <c r="EZ79" i="24040"/>
  <c r="EZ69" i="24040"/>
  <c r="EZ90" i="23917"/>
  <c r="EZ80" i="23917"/>
  <c r="ER79" i="24040"/>
  <c r="ER69" i="24040"/>
  <c r="ER90" i="23917"/>
  <c r="ER80" i="23917"/>
  <c r="BH83" i="24040"/>
  <c r="BH94" i="23917"/>
  <c r="BH85" i="24040"/>
  <c r="BH96" i="23917"/>
  <c r="BH86" i="24040"/>
  <c r="BH97" i="23917"/>
  <c r="AR83" i="24040"/>
  <c r="AR94" i="23917"/>
  <c r="AR85" i="24040"/>
  <c r="AR96" i="23917"/>
  <c r="AR86" i="24040"/>
  <c r="AR97" i="23917"/>
  <c r="AB83" i="24040"/>
  <c r="AB94" i="23917"/>
  <c r="AB85" i="24040"/>
  <c r="AB96" i="23917"/>
  <c r="AB86" i="24040"/>
  <c r="AB97" i="23917"/>
  <c r="CZ72" i="24040"/>
  <c r="CZ83" i="23917"/>
  <c r="CZ74" i="24040"/>
  <c r="CZ85" i="23917"/>
  <c r="BZ80" i="24040"/>
  <c r="BZ91" i="23917"/>
  <c r="BZ73" i="24040"/>
  <c r="BZ84" i="23917"/>
  <c r="BZ75" i="24040"/>
  <c r="BZ86" i="23917"/>
  <c r="BV71" i="24040"/>
  <c r="BV82" i="23917"/>
  <c r="BV72" i="24040"/>
  <c r="BV83" i="23917"/>
  <c r="BV74" i="24040"/>
  <c r="BV85" i="23917"/>
  <c r="EU84" i="24040"/>
  <c r="EU95" i="23917"/>
  <c r="EU86" i="24040"/>
  <c r="EU97" i="23917"/>
  <c r="FU74" i="24040"/>
  <c r="FU85" i="23917"/>
  <c r="FQ74" i="24040"/>
  <c r="FQ85" i="23917"/>
  <c r="FQ75" i="24040"/>
  <c r="FQ86" i="23917"/>
  <c r="FM74" i="24040"/>
  <c r="FM85" i="23917"/>
  <c r="FI73" i="24040"/>
  <c r="FI84" i="23917"/>
  <c r="FI75" i="24040"/>
  <c r="FI86" i="23917"/>
  <c r="FE74" i="24040"/>
  <c r="FE85" i="23917"/>
  <c r="FA74" i="24040"/>
  <c r="FA85" i="23917"/>
  <c r="FA75" i="24040"/>
  <c r="FA86" i="23917"/>
  <c r="EW74" i="24040"/>
  <c r="EW85" i="23917"/>
  <c r="ES73" i="24040"/>
  <c r="ES84" i="23917"/>
  <c r="ES75" i="24040"/>
  <c r="ES86" i="23917"/>
  <c r="CO73" i="24040"/>
  <c r="CO84" i="23917"/>
  <c r="BI73" i="24040"/>
  <c r="BI84" i="23917"/>
  <c r="AS73" i="24040"/>
  <c r="AS84" i="23917"/>
  <c r="FW72" i="24040"/>
  <c r="FW83" i="23917"/>
  <c r="FS81" i="24040"/>
  <c r="FS92" i="23917"/>
  <c r="FS83" i="24040"/>
  <c r="FS94" i="23917"/>
  <c r="FS72" i="24040"/>
  <c r="FS83" i="23917"/>
  <c r="FO71" i="24040"/>
  <c r="FO82" i="23917"/>
  <c r="FK72" i="24040"/>
  <c r="FK83" i="23917"/>
  <c r="FG71" i="24040"/>
  <c r="FG82" i="23917"/>
  <c r="FC82" i="24040"/>
  <c r="FC93" i="23917"/>
  <c r="FC71" i="24040"/>
  <c r="FC82" i="23917"/>
  <c r="EY71" i="24040"/>
  <c r="EY82" i="23917"/>
  <c r="EU82" i="24040"/>
  <c r="EU93" i="23917"/>
  <c r="EU72" i="24040"/>
  <c r="EU83" i="23917"/>
  <c r="EQ81" i="24040"/>
  <c r="EQ92" i="23917"/>
  <c r="EQ83" i="24040"/>
  <c r="EQ94" i="23917"/>
  <c r="EQ71" i="24040"/>
  <c r="EQ82" i="23917"/>
  <c r="V80" i="24040"/>
  <c r="V91" i="23917"/>
  <c r="N80" i="24040"/>
  <c r="N91" i="23917"/>
  <c r="F80" i="24040"/>
  <c r="F91" i="23917"/>
  <c r="DH72" i="24040"/>
  <c r="DH83" i="23917"/>
  <c r="DH74" i="24040"/>
  <c r="DH85" i="23917"/>
  <c r="CF72" i="24040"/>
  <c r="CF83" i="23917"/>
  <c r="CF74" i="24040"/>
  <c r="CF85" i="23917"/>
  <c r="BY70" i="24040"/>
  <c r="BY81" i="23917"/>
  <c r="FT70" i="24040"/>
  <c r="FT81" i="23917"/>
  <c r="FL70" i="24040"/>
  <c r="FL81" i="23917"/>
  <c r="FD70" i="24040"/>
  <c r="FD81" i="23917"/>
  <c r="EV70" i="24040"/>
  <c r="EV81" i="23917"/>
  <c r="CU73" i="24040"/>
  <c r="CU84" i="23917"/>
  <c r="CE73" i="24040"/>
  <c r="CE84" i="23917"/>
  <c r="BG73" i="24040"/>
  <c r="BG84" i="23917"/>
  <c r="AQ73" i="24040"/>
  <c r="AQ84" i="23917"/>
  <c r="AE73" i="24040"/>
  <c r="AE84" i="23917"/>
  <c r="W73" i="24040"/>
  <c r="W84" i="23917"/>
  <c r="O73" i="24040"/>
  <c r="O84" i="23917"/>
  <c r="G73" i="24040"/>
  <c r="G84" i="23917"/>
  <c r="BY80" i="24040"/>
  <c r="BY91" i="23917"/>
  <c r="BX83" i="24040"/>
  <c r="BX94" i="23917"/>
  <c r="BX85" i="24040"/>
  <c r="BX96" i="23917"/>
  <c r="BX86" i="24040"/>
  <c r="BX97" i="23917"/>
  <c r="FB68" i="24040"/>
  <c r="FB79" i="23917"/>
  <c r="ER68" i="24040"/>
  <c r="ER79" i="23917"/>
  <c r="FL68" i="24040"/>
  <c r="FL79" i="23917"/>
  <c r="FI78" i="24040"/>
  <c r="FI89" i="23917"/>
  <c r="FD68" i="24040"/>
  <c r="FD79" i="23917"/>
  <c r="FA78" i="24040"/>
  <c r="FA89" i="23917"/>
  <c r="EW78" i="24040"/>
  <c r="EW89" i="23917"/>
  <c r="ES78" i="24040"/>
  <c r="ES89" i="23917"/>
  <c r="DZ78" i="24040"/>
  <c r="DZ89" i="23917"/>
  <c r="DJ78" i="24040"/>
  <c r="DJ89" i="23917"/>
  <c r="DB78" i="24040"/>
  <c r="DB89" i="23917"/>
  <c r="CT78" i="24040"/>
  <c r="CT89" i="23917"/>
  <c r="CL78" i="24040"/>
  <c r="CL89" i="23917"/>
  <c r="CD78" i="24040"/>
  <c r="CD89" i="23917"/>
  <c r="BV78" i="24040"/>
  <c r="BV89" i="23917"/>
  <c r="FU78" i="24040"/>
  <c r="FU89" i="23917"/>
  <c r="BC78" i="24040"/>
  <c r="BC89" i="23917"/>
  <c r="DJ80" i="24040"/>
  <c r="DJ91" i="23917"/>
  <c r="DB80" i="24040"/>
  <c r="DB91" i="23917"/>
  <c r="CT80" i="24040"/>
  <c r="CT91" i="23917"/>
  <c r="CL80" i="24040"/>
  <c r="CL91" i="23917"/>
  <c r="BF78" i="24040"/>
  <c r="BF89" i="23917"/>
  <c r="FV68" i="24040"/>
  <c r="FV79" i="23917"/>
  <c r="AW80" i="24040"/>
  <c r="AW91" i="23917"/>
  <c r="AV83" i="24040"/>
  <c r="AV94" i="23917"/>
  <c r="AV81" i="24040"/>
  <c r="AV92" i="23917"/>
  <c r="AV82" i="24040"/>
  <c r="AV93" i="23917"/>
  <c r="AG80" i="24040"/>
  <c r="AG91" i="23917"/>
  <c r="AF83" i="24040"/>
  <c r="AF94" i="23917"/>
  <c r="AF81" i="24040"/>
  <c r="AF92" i="23917"/>
  <c r="AF82" i="24040"/>
  <c r="AF93" i="23917"/>
  <c r="AA80" i="24040"/>
  <c r="AA91" i="23917"/>
  <c r="FN68" i="24040"/>
  <c r="FN79" i="23917"/>
  <c r="AY78" i="24040"/>
  <c r="AY89" i="23917"/>
  <c r="EQ80" i="24040"/>
  <c r="EQ91" i="23917"/>
  <c r="BM80" i="24040"/>
  <c r="BM91" i="23917"/>
  <c r="BL85" i="24040"/>
  <c r="BL96" i="23917"/>
  <c r="BL82" i="24040"/>
  <c r="BL93" i="23917"/>
  <c r="EZ68" i="24040"/>
  <c r="EZ79" i="23917"/>
  <c r="DD80" i="24040"/>
  <c r="DD91" i="23917"/>
  <c r="CN80" i="24040"/>
  <c r="CN91" i="23917"/>
  <c r="CF80" i="24040"/>
  <c r="CF91" i="23917"/>
  <c r="FT68" i="24040"/>
  <c r="FT79" i="23917"/>
  <c r="FQ92" i="24040"/>
  <c r="FQ103" i="23917"/>
  <c r="FB65" i="24040"/>
  <c r="FB31" i="24040"/>
  <c r="FB76" i="23917"/>
  <c r="FB36" i="23917"/>
  <c r="FR64" i="24040"/>
  <c r="FR75" i="23917"/>
  <c r="FJ64" i="24040"/>
  <c r="FJ75" i="23917"/>
  <c r="FB64" i="24040"/>
  <c r="FB75" i="23917"/>
  <c r="FP31" i="24040"/>
  <c r="FP65" i="24040"/>
  <c r="FP76" i="23917"/>
  <c r="FP36" i="23917"/>
  <c r="I31" i="24040"/>
  <c r="I65" i="24040"/>
  <c r="I76" i="23917"/>
  <c r="I36" i="23917"/>
  <c r="EX64" i="24040"/>
  <c r="EX75" i="23917"/>
  <c r="J75" i="24040"/>
  <c r="J86" i="23917"/>
  <c r="B75" i="24040"/>
  <c r="B86" i="23917"/>
  <c r="M64" i="24040"/>
  <c r="M75" i="23917"/>
  <c r="I64" i="24040"/>
  <c r="I75" i="23917"/>
  <c r="ET64" i="24040"/>
  <c r="ET75" i="23917"/>
  <c r="EQ64" i="24040"/>
  <c r="EQ75" i="23917"/>
  <c r="D75" i="24040"/>
  <c r="D86" i="23917"/>
  <c r="EQ51" i="24040"/>
  <c r="EQ62" i="23917"/>
  <c r="I51" i="24040"/>
  <c r="I62" i="23917"/>
  <c r="EV65" i="24040"/>
  <c r="EV31" i="24040"/>
  <c r="EV76" i="23917"/>
  <c r="EV36" i="23917"/>
  <c r="EG51" i="24040"/>
  <c r="EG62" i="23917"/>
  <c r="EK62" i="23917"/>
  <c r="EK51" i="24040"/>
  <c r="FW38" i="24040"/>
  <c r="FW48" i="23917"/>
  <c r="FO37" i="24040"/>
  <c r="FO47" i="23917"/>
  <c r="CQ37" i="24040"/>
  <c r="CQ47" i="23917"/>
  <c r="GK23" i="24040"/>
  <c r="GK25" i="23917"/>
  <c r="CK26" i="24040"/>
  <c r="CK31" i="23917"/>
  <c r="FY23" i="24040"/>
  <c r="FY25" i="23917"/>
  <c r="EM25" i="23917"/>
  <c r="EM23" i="24040"/>
  <c r="EE23" i="24040"/>
  <c r="EE25" i="23917"/>
  <c r="GJ23" i="24040"/>
  <c r="GJ25" i="23917"/>
  <c r="FT22" i="24040"/>
  <c r="FT24" i="23917"/>
  <c r="FL22" i="24040"/>
  <c r="FL24" i="23917"/>
  <c r="FD22" i="24040"/>
  <c r="FD24" i="23917"/>
  <c r="EV22" i="24040"/>
  <c r="EV24" i="23917"/>
  <c r="EE22" i="24040"/>
  <c r="EE24" i="23917"/>
  <c r="FN37" i="24040"/>
  <c r="FN47" i="23917"/>
  <c r="FF37" i="24040"/>
  <c r="FF47" i="23917"/>
  <c r="EX37" i="24040"/>
  <c r="EX47" i="23917"/>
  <c r="BE26" i="24040"/>
  <c r="BE31" i="23917"/>
  <c r="FX23" i="24040"/>
  <c r="FX25" i="23917"/>
  <c r="FL23" i="24040"/>
  <c r="FL25" i="23917"/>
  <c r="FD23" i="24040"/>
  <c r="FD25" i="23917"/>
  <c r="EV23" i="24040"/>
  <c r="EV25" i="23917"/>
  <c r="FA38" i="24040"/>
  <c r="FA48" i="23917"/>
  <c r="FL37" i="24040"/>
  <c r="FL47" i="23917"/>
  <c r="EZ37" i="24040"/>
  <c r="EZ47" i="23917"/>
  <c r="G23" i="24040"/>
  <c r="G25" i="23917"/>
  <c r="FT26" i="24040"/>
  <c r="FT31" i="23917"/>
  <c r="FL26" i="24040"/>
  <c r="FL31" i="23917"/>
  <c r="FD26" i="24040"/>
  <c r="FD31" i="23917"/>
  <c r="EV26" i="24040"/>
  <c r="EV31" i="23917"/>
  <c r="DB13" i="24040"/>
  <c r="DB14" i="23917"/>
  <c r="BV13" i="24040"/>
  <c r="BV14" i="23917"/>
  <c r="AP13" i="24040"/>
  <c r="AP14" i="23917"/>
  <c r="J13" i="24040"/>
  <c r="J14" i="23917"/>
  <c r="DN242" i="24040"/>
  <c r="DN258" i="23917"/>
  <c r="DF242" i="24040"/>
  <c r="DF258" i="23917"/>
  <c r="CX242" i="24040"/>
  <c r="CX258" i="23917"/>
  <c r="CP242" i="24040"/>
  <c r="CP258" i="23917"/>
  <c r="CH242" i="24040"/>
  <c r="CH258" i="23917"/>
  <c r="BZ242" i="24040"/>
  <c r="BZ258" i="23917"/>
  <c r="BR242" i="24040"/>
  <c r="BR258" i="23917"/>
  <c r="BJ242" i="24040"/>
  <c r="BJ258" i="23917"/>
  <c r="BB242" i="24040"/>
  <c r="BB258" i="23917"/>
  <c r="AT242" i="24040"/>
  <c r="AT258" i="23917"/>
  <c r="AL242" i="24040"/>
  <c r="AL258" i="23917"/>
  <c r="AD242" i="24040"/>
  <c r="AD258" i="23917"/>
  <c r="V242" i="24040"/>
  <c r="V258" i="23917"/>
  <c r="N242" i="24040"/>
  <c r="N258" i="23917"/>
  <c r="B242" i="24040"/>
  <c r="B258" i="23917"/>
  <c r="DJ286" i="24040"/>
  <c r="DJ303" i="23917"/>
  <c r="ES281" i="24040"/>
  <c r="ES298" i="23917"/>
  <c r="DN275" i="24040"/>
  <c r="DN292" i="23917"/>
  <c r="CX275" i="24040"/>
  <c r="CX292" i="23917"/>
  <c r="CH275" i="24040"/>
  <c r="CH292" i="23917"/>
  <c r="BR275" i="24040"/>
  <c r="BR292" i="23917"/>
  <c r="DO239" i="24040"/>
  <c r="DO255" i="23917"/>
  <c r="DG239" i="24040"/>
  <c r="DG255" i="23917"/>
  <c r="CY239" i="24040"/>
  <c r="CY255" i="23917"/>
  <c r="CQ239" i="24040"/>
  <c r="CQ255" i="23917"/>
  <c r="CI239" i="24040"/>
  <c r="CI255" i="23917"/>
  <c r="CA239" i="24040"/>
  <c r="CA255" i="23917"/>
  <c r="BS239" i="24040"/>
  <c r="BS255" i="23917"/>
  <c r="BK239" i="24040"/>
  <c r="BK255" i="23917"/>
  <c r="BC239" i="24040"/>
  <c r="BC255" i="23917"/>
  <c r="AU239" i="24040"/>
  <c r="AU255" i="23917"/>
  <c r="AM239" i="24040"/>
  <c r="AM255" i="23917"/>
  <c r="AE239" i="24040"/>
  <c r="AE255" i="23917"/>
  <c r="W239" i="24040"/>
  <c r="W255" i="23917"/>
  <c r="O239" i="24040"/>
  <c r="O255" i="23917"/>
  <c r="C239" i="24040"/>
  <c r="C255" i="23917"/>
  <c r="CP286" i="24040"/>
  <c r="CP303" i="23917"/>
  <c r="BJ286" i="24040"/>
  <c r="BJ303" i="23917"/>
  <c r="FP241" i="24040"/>
  <c r="FP257" i="23917"/>
  <c r="ES286" i="24040"/>
  <c r="ES303" i="23917"/>
  <c r="EU285" i="24040"/>
  <c r="EU302" i="23917"/>
  <c r="AT286" i="24040"/>
  <c r="AT303" i="23917"/>
  <c r="N286" i="24040"/>
  <c r="N303" i="23917"/>
  <c r="FQ282" i="24040"/>
  <c r="FQ299" i="23917"/>
  <c r="FI282" i="24040"/>
  <c r="FI299" i="23917"/>
  <c r="FA282" i="24040"/>
  <c r="FA299" i="23917"/>
  <c r="ES282" i="24040"/>
  <c r="ES299" i="23917"/>
  <c r="FU279" i="24040"/>
  <c r="FU296" i="23917"/>
  <c r="FM279" i="24040"/>
  <c r="FM296" i="23917"/>
  <c r="FE279" i="24040"/>
  <c r="FE296" i="23917"/>
  <c r="EW279" i="24040"/>
  <c r="EW296" i="23917"/>
  <c r="DK279" i="24040"/>
  <c r="DK296" i="23917"/>
  <c r="DC279" i="24040"/>
  <c r="DC296" i="23917"/>
  <c r="CU279" i="24040"/>
  <c r="CU296" i="23917"/>
  <c r="CM279" i="24040"/>
  <c r="CM296" i="23917"/>
  <c r="CE279" i="24040"/>
  <c r="CE296" i="23917"/>
  <c r="BW279" i="24040"/>
  <c r="BW296" i="23917"/>
  <c r="BO279" i="24040"/>
  <c r="BO296" i="23917"/>
  <c r="BG279" i="24040"/>
  <c r="BG296" i="23917"/>
  <c r="AY279" i="24040"/>
  <c r="AY296" i="23917"/>
  <c r="AQ279" i="24040"/>
  <c r="AQ296" i="23917"/>
  <c r="AI279" i="24040"/>
  <c r="AI296" i="23917"/>
  <c r="AA279" i="24040"/>
  <c r="AA296" i="23917"/>
  <c r="S279" i="24040"/>
  <c r="S296" i="23917"/>
  <c r="K279" i="24040"/>
  <c r="K296" i="23917"/>
  <c r="C279" i="24040"/>
  <c r="C296" i="23917"/>
  <c r="FT278" i="24040"/>
  <c r="FT295" i="23917"/>
  <c r="FL278" i="24040"/>
  <c r="FL295" i="23917"/>
  <c r="FD278" i="24040"/>
  <c r="FD295" i="23917"/>
  <c r="EV278" i="24040"/>
  <c r="EV295" i="23917"/>
  <c r="FM273" i="24040"/>
  <c r="FM290" i="23917"/>
  <c r="FE273" i="24040"/>
  <c r="FE290" i="23917"/>
  <c r="EW273" i="24040"/>
  <c r="EW290" i="23917"/>
  <c r="AX275" i="24040"/>
  <c r="AX292" i="23917"/>
  <c r="AP275" i="24040"/>
  <c r="AP292" i="23917"/>
  <c r="AH275" i="24040"/>
  <c r="AH292" i="23917"/>
  <c r="Z275" i="24040"/>
  <c r="Z292" i="23917"/>
  <c r="R275" i="24040"/>
  <c r="R292" i="23917"/>
  <c r="J275" i="24040"/>
  <c r="J292" i="23917"/>
  <c r="BB274" i="24040"/>
  <c r="BB291" i="23917"/>
  <c r="AT274" i="24040"/>
  <c r="AT291" i="23917"/>
  <c r="AL274" i="24040"/>
  <c r="AL291" i="23917"/>
  <c r="AD274" i="24040"/>
  <c r="AD291" i="23917"/>
  <c r="V274" i="24040"/>
  <c r="V291" i="23917"/>
  <c r="N274" i="24040"/>
  <c r="N291" i="23917"/>
  <c r="F274" i="24040"/>
  <c r="F291" i="23917"/>
  <c r="BB273" i="24040"/>
  <c r="BB290" i="23917"/>
  <c r="AT273" i="24040"/>
  <c r="AT290" i="23917"/>
  <c r="AL273" i="24040"/>
  <c r="AL290" i="23917"/>
  <c r="AD273" i="24040"/>
  <c r="AD290" i="23917"/>
  <c r="V273" i="24040"/>
  <c r="V290" i="23917"/>
  <c r="N273" i="24040"/>
  <c r="N290" i="23917"/>
  <c r="B273" i="24040"/>
  <c r="B290" i="23917"/>
  <c r="FM239" i="24040"/>
  <c r="FM255" i="23917"/>
  <c r="FE239" i="24040"/>
  <c r="FE255" i="23917"/>
  <c r="EW239" i="24040"/>
  <c r="EW255" i="23917"/>
  <c r="F239" i="24040"/>
  <c r="F255" i="23917"/>
  <c r="DJ13" i="24040"/>
  <c r="DJ14" i="23917"/>
  <c r="CD13" i="24040"/>
  <c r="CD14" i="23917"/>
  <c r="AX13" i="24040"/>
  <c r="AX14" i="23917"/>
  <c r="R13" i="24040"/>
  <c r="R14" i="23917"/>
  <c r="FI242" i="24040"/>
  <c r="FI258" i="23917"/>
  <c r="ES242" i="24040"/>
  <c r="ES258" i="23917"/>
  <c r="FS281" i="24040"/>
  <c r="FS298" i="23917"/>
  <c r="FK281" i="24040"/>
  <c r="FK298" i="23917"/>
  <c r="FC281" i="24040"/>
  <c r="FC298" i="23917"/>
  <c r="DN13" i="24040"/>
  <c r="DN14" i="23917"/>
  <c r="CH13" i="24040"/>
  <c r="CH14" i="23917"/>
  <c r="BB13" i="24040"/>
  <c r="BB14" i="23917"/>
  <c r="V13" i="24040"/>
  <c r="V14" i="23917"/>
  <c r="FS285" i="24040"/>
  <c r="FS302" i="23917"/>
  <c r="FK285" i="24040"/>
  <c r="FK302" i="23917"/>
  <c r="FC285" i="24040"/>
  <c r="FC302" i="23917"/>
  <c r="DB286" i="24040"/>
  <c r="DB303" i="23917"/>
  <c r="CL286" i="24040"/>
  <c r="CL303" i="23917"/>
  <c r="BV286" i="24040"/>
  <c r="BV303" i="23917"/>
  <c r="BF286" i="24040"/>
  <c r="BF303" i="23917"/>
  <c r="FL241" i="24040"/>
  <c r="FL257" i="23917"/>
  <c r="EY286" i="24040"/>
  <c r="EY303" i="23917"/>
  <c r="EQ286" i="24040"/>
  <c r="EQ303" i="23917"/>
  <c r="EW285" i="24040"/>
  <c r="EW302" i="23917"/>
  <c r="FW282" i="24040"/>
  <c r="FW299" i="23917"/>
  <c r="FK282" i="24040"/>
  <c r="FK299" i="23917"/>
  <c r="FC282" i="24040"/>
  <c r="FC299" i="23917"/>
  <c r="EU282" i="24040"/>
  <c r="EU299" i="23917"/>
  <c r="DJ282" i="24040"/>
  <c r="DJ299" i="23917"/>
  <c r="DB282" i="24040"/>
  <c r="DB299" i="23917"/>
  <c r="CT282" i="24040"/>
  <c r="CT299" i="23917"/>
  <c r="CL282" i="24040"/>
  <c r="CL299" i="23917"/>
  <c r="CD282" i="24040"/>
  <c r="CD299" i="23917"/>
  <c r="BV282" i="24040"/>
  <c r="BV299" i="23917"/>
  <c r="BN282" i="24040"/>
  <c r="BN299" i="23917"/>
  <c r="BF282" i="24040"/>
  <c r="BF299" i="23917"/>
  <c r="AX282" i="24040"/>
  <c r="AX299" i="23917"/>
  <c r="AP282" i="24040"/>
  <c r="AP299" i="23917"/>
  <c r="AH282" i="24040"/>
  <c r="AH299" i="23917"/>
  <c r="Z282" i="24040"/>
  <c r="Z299" i="23917"/>
  <c r="R282" i="24040"/>
  <c r="R299" i="23917"/>
  <c r="J282" i="24040"/>
  <c r="J299" i="23917"/>
  <c r="B282" i="24040"/>
  <c r="B299" i="23917"/>
  <c r="FS279" i="24040"/>
  <c r="FS296" i="23917"/>
  <c r="FK279" i="24040"/>
  <c r="FK296" i="23917"/>
  <c r="FC279" i="24040"/>
  <c r="FC296" i="23917"/>
  <c r="EU279" i="24040"/>
  <c r="EU296" i="23917"/>
  <c r="FV278" i="24040"/>
  <c r="FV295" i="23917"/>
  <c r="FN278" i="24040"/>
  <c r="FN295" i="23917"/>
  <c r="FF278" i="24040"/>
  <c r="FF295" i="23917"/>
  <c r="EX278" i="24040"/>
  <c r="EX295" i="23917"/>
  <c r="FQ273" i="24040"/>
  <c r="FQ290" i="23917"/>
  <c r="DZ274" i="24040"/>
  <c r="DZ291" i="23917"/>
  <c r="DJ274" i="24040"/>
  <c r="DJ291" i="23917"/>
  <c r="DB274" i="24040"/>
  <c r="DB291" i="23917"/>
  <c r="CT274" i="24040"/>
  <c r="CT291" i="23917"/>
  <c r="CL274" i="24040"/>
  <c r="CL291" i="23917"/>
  <c r="CD274" i="24040"/>
  <c r="CD291" i="23917"/>
  <c r="BV274" i="24040"/>
  <c r="BV291" i="23917"/>
  <c r="BN274" i="24040"/>
  <c r="BN291" i="23917"/>
  <c r="BF274" i="24040"/>
  <c r="BF291" i="23917"/>
  <c r="FQ285" i="24040"/>
  <c r="FQ302" i="23917"/>
  <c r="FA286" i="24040"/>
  <c r="FA303" i="23917"/>
  <c r="CM280" i="24040"/>
  <c r="CM297" i="23917"/>
  <c r="BG280" i="24040"/>
  <c r="BG297" i="23917"/>
  <c r="AA280" i="24040"/>
  <c r="AA297" i="23917"/>
  <c r="FQ281" i="24040"/>
  <c r="FQ298" i="23917"/>
  <c r="FA281" i="24040"/>
  <c r="FA298" i="23917"/>
  <c r="EQ281" i="24040"/>
  <c r="EQ298" i="23917"/>
  <c r="AZ275" i="24040"/>
  <c r="AZ292" i="23917"/>
  <c r="AJ275" i="24040"/>
  <c r="AJ292" i="23917"/>
  <c r="T275" i="24040"/>
  <c r="T292" i="23917"/>
  <c r="D275" i="24040"/>
  <c r="D292" i="23917"/>
  <c r="AR274" i="24040"/>
  <c r="AR291" i="23917"/>
  <c r="AB274" i="24040"/>
  <c r="AB291" i="23917"/>
  <c r="L274" i="24040"/>
  <c r="L291" i="23917"/>
  <c r="AZ273" i="24040"/>
  <c r="AZ290" i="23917"/>
  <c r="AJ273" i="24040"/>
  <c r="AJ290" i="23917"/>
  <c r="T273" i="24040"/>
  <c r="T290" i="23917"/>
  <c r="D273" i="24040"/>
  <c r="D290" i="23917"/>
  <c r="FG239" i="24040"/>
  <c r="FG255" i="23917"/>
  <c r="EQ239" i="24040"/>
  <c r="EQ255" i="23917"/>
  <c r="DE239" i="24040"/>
  <c r="DE255" i="23917"/>
  <c r="CJ275" i="24040"/>
  <c r="CJ292" i="23917"/>
  <c r="CJ242" i="24040"/>
  <c r="CJ258" i="23917"/>
  <c r="BY239" i="24040"/>
  <c r="BY255" i="23917"/>
  <c r="BD242" i="24040"/>
  <c r="BD258" i="23917"/>
  <c r="AS239" i="24040"/>
  <c r="AS255" i="23917"/>
  <c r="X242" i="24040"/>
  <c r="X258" i="23917"/>
  <c r="M239" i="24040"/>
  <c r="M255" i="23917"/>
  <c r="FU274" i="24040"/>
  <c r="FU291" i="23917"/>
  <c r="FK274" i="24040"/>
  <c r="FK291" i="23917"/>
  <c r="FE274" i="24040"/>
  <c r="FE291" i="23917"/>
  <c r="FW273" i="24040"/>
  <c r="FW290" i="23917"/>
  <c r="FK273" i="24040"/>
  <c r="FK290" i="23917"/>
  <c r="EZ237" i="24040"/>
  <c r="EZ253" i="23917"/>
  <c r="DQ237" i="24040"/>
  <c r="DQ253" i="23917"/>
  <c r="CZ273" i="24040"/>
  <c r="CZ290" i="23917"/>
  <c r="DA234" i="24040"/>
  <c r="DA250" i="23917"/>
  <c r="CZ13" i="24040"/>
  <c r="CZ14" i="23917"/>
  <c r="CJ273" i="24040"/>
  <c r="CJ290" i="23917"/>
  <c r="CK234" i="24040"/>
  <c r="CK250" i="23917"/>
  <c r="CJ13" i="24040"/>
  <c r="CJ14" i="23917"/>
  <c r="BT273" i="24040"/>
  <c r="BT290" i="23917"/>
  <c r="BU234" i="24040"/>
  <c r="BU250" i="23917"/>
  <c r="BT13" i="24040"/>
  <c r="BT14" i="23917"/>
  <c r="BE234" i="24040"/>
  <c r="BE250" i="23917"/>
  <c r="BD13" i="24040"/>
  <c r="BD14" i="23917"/>
  <c r="AN286" i="24040"/>
  <c r="AN303" i="23917"/>
  <c r="AN282" i="24040"/>
  <c r="AN299" i="23917"/>
  <c r="Y234" i="24040"/>
  <c r="Y250" i="23917"/>
  <c r="X13" i="24040"/>
  <c r="X14" i="23917"/>
  <c r="H286" i="24040"/>
  <c r="H303" i="23917"/>
  <c r="H282" i="24040"/>
  <c r="H299" i="23917"/>
  <c r="FL232" i="24040"/>
  <c r="FL248" i="23917"/>
  <c r="EV232" i="24040"/>
  <c r="EV248" i="23917"/>
  <c r="EI233" i="24040"/>
  <c r="EI249" i="23917"/>
  <c r="ER233" i="24040"/>
  <c r="ER249" i="23917"/>
  <c r="FR231" i="24040"/>
  <c r="FR247" i="23917"/>
  <c r="FJ231" i="24040"/>
  <c r="FJ247" i="23917"/>
  <c r="FB231" i="24040"/>
  <c r="FB247" i="23917"/>
  <c r="ET231" i="24040"/>
  <c r="ET247" i="23917"/>
  <c r="EU249" i="24040"/>
  <c r="EU265" i="23917"/>
  <c r="FY253" i="24040"/>
  <c r="FY269" i="23917"/>
  <c r="FE281" i="24040"/>
  <c r="FE298" i="23917"/>
  <c r="GF273" i="24040"/>
  <c r="GF290" i="23917"/>
  <c r="GG273" i="24040"/>
  <c r="GG290" i="23917"/>
  <c r="DD242" i="24040"/>
  <c r="DD258" i="23917"/>
  <c r="CS239" i="24040"/>
  <c r="CS255" i="23917"/>
  <c r="CN275" i="24040"/>
  <c r="CN292" i="23917"/>
  <c r="BX242" i="24040"/>
  <c r="BX258" i="23917"/>
  <c r="BM239" i="24040"/>
  <c r="BM255" i="23917"/>
  <c r="BH275" i="24040"/>
  <c r="BH292" i="23917"/>
  <c r="AR242" i="24040"/>
  <c r="AR258" i="23917"/>
  <c r="AG239" i="24040"/>
  <c r="AG255" i="23917"/>
  <c r="L242" i="24040"/>
  <c r="L258" i="23917"/>
  <c r="E239" i="24040"/>
  <c r="E255" i="23917"/>
  <c r="FW238" i="24040"/>
  <c r="FW254" i="23917"/>
  <c r="FJ238" i="24040"/>
  <c r="FJ254" i="23917"/>
  <c r="ET238" i="24040"/>
  <c r="ET254" i="23917"/>
  <c r="FW234" i="24040"/>
  <c r="FW250" i="23917"/>
  <c r="FG234" i="24040"/>
  <c r="FG250" i="23917"/>
  <c r="EQ234" i="24040"/>
  <c r="EQ250" i="23917"/>
  <c r="EI290" i="23917"/>
  <c r="EI273" i="24040"/>
  <c r="DD286" i="24040"/>
  <c r="DD303" i="23917"/>
  <c r="DD282" i="24040"/>
  <c r="DD299" i="23917"/>
  <c r="DD273" i="24040"/>
  <c r="DD290" i="23917"/>
  <c r="CN274" i="24040"/>
  <c r="CN291" i="23917"/>
  <c r="CN282" i="24040"/>
  <c r="CN299" i="23917"/>
  <c r="CN286" i="24040"/>
  <c r="CN303" i="23917"/>
  <c r="BX274" i="24040"/>
  <c r="BX291" i="23917"/>
  <c r="BX282" i="24040"/>
  <c r="BX299" i="23917"/>
  <c r="BX286" i="24040"/>
  <c r="BX303" i="23917"/>
  <c r="BI234" i="24040"/>
  <c r="BI250" i="23917"/>
  <c r="BH273" i="24040"/>
  <c r="BH290" i="23917"/>
  <c r="BH13" i="24040"/>
  <c r="BH14" i="23917"/>
  <c r="AR286" i="24040"/>
  <c r="AR303" i="23917"/>
  <c r="AR282" i="24040"/>
  <c r="AR299" i="23917"/>
  <c r="AC234" i="24040"/>
  <c r="AC250" i="23917"/>
  <c r="AB13" i="24040"/>
  <c r="AB14" i="23917"/>
  <c r="L286" i="24040"/>
  <c r="L303" i="23917"/>
  <c r="L282" i="24040"/>
  <c r="L299" i="23917"/>
  <c r="DG259" i="24040"/>
  <c r="DG275" i="23917"/>
  <c r="CQ259" i="24040"/>
  <c r="CQ275" i="23917"/>
  <c r="CA259" i="24040"/>
  <c r="CA275" i="23917"/>
  <c r="BK259" i="24040"/>
  <c r="BK275" i="23917"/>
  <c r="AU259" i="24040"/>
  <c r="AU275" i="23917"/>
  <c r="AE259" i="24040"/>
  <c r="AE275" i="23917"/>
  <c r="O259" i="24040"/>
  <c r="O275" i="23917"/>
  <c r="DI254" i="24040"/>
  <c r="DI270" i="23917"/>
  <c r="CS254" i="24040"/>
  <c r="CS270" i="23917"/>
  <c r="CC254" i="24040"/>
  <c r="CC270" i="23917"/>
  <c r="BM254" i="24040"/>
  <c r="BM270" i="23917"/>
  <c r="AW254" i="24040"/>
  <c r="AW270" i="23917"/>
  <c r="AG254" i="24040"/>
  <c r="AG270" i="23917"/>
  <c r="Q254" i="24040"/>
  <c r="Q270" i="23917"/>
  <c r="FV252" i="24040"/>
  <c r="FV268" i="23917"/>
  <c r="FN252" i="24040"/>
  <c r="FN268" i="23917"/>
  <c r="FF252" i="24040"/>
  <c r="FF268" i="23917"/>
  <c r="EX252" i="24040"/>
  <c r="EX268" i="23917"/>
  <c r="FU285" i="24040"/>
  <c r="FU302" i="23917"/>
  <c r="FE285" i="24040"/>
  <c r="FE302" i="23917"/>
  <c r="FI281" i="24040"/>
  <c r="FI298" i="23917"/>
  <c r="BL273" i="24040"/>
  <c r="BL290" i="23917"/>
  <c r="AF275" i="24040"/>
  <c r="AF292" i="23917"/>
  <c r="BD274" i="24040"/>
  <c r="BD291" i="23917"/>
  <c r="AN274" i="24040"/>
  <c r="AN291" i="23917"/>
  <c r="X274" i="24040"/>
  <c r="X291" i="23917"/>
  <c r="H274" i="24040"/>
  <c r="H291" i="23917"/>
  <c r="AV273" i="24040"/>
  <c r="AV290" i="23917"/>
  <c r="AF273" i="24040"/>
  <c r="AF290" i="23917"/>
  <c r="P273" i="24040"/>
  <c r="P290" i="23917"/>
  <c r="FS239" i="24040"/>
  <c r="FS255" i="23917"/>
  <c r="EU275" i="24040"/>
  <c r="EU292" i="23917"/>
  <c r="BL242" i="24040"/>
  <c r="BL258" i="23917"/>
  <c r="AV242" i="24040"/>
  <c r="AV258" i="23917"/>
  <c r="AF242" i="24040"/>
  <c r="AF258" i="23917"/>
  <c r="P242" i="24040"/>
  <c r="P258" i="23917"/>
  <c r="D242" i="24040"/>
  <c r="D258" i="23917"/>
  <c r="EB274" i="24040"/>
  <c r="EB291" i="23917"/>
  <c r="FM274" i="24040"/>
  <c r="FM291" i="23917"/>
  <c r="EX238" i="24040"/>
  <c r="EX254" i="23917"/>
  <c r="DH286" i="24040"/>
  <c r="DH303" i="23917"/>
  <c r="DH282" i="24040"/>
  <c r="DH299" i="23917"/>
  <c r="DH274" i="24040"/>
  <c r="DH291" i="23917"/>
  <c r="CR286" i="24040"/>
  <c r="CR303" i="23917"/>
  <c r="CR282" i="24040"/>
  <c r="CR299" i="23917"/>
  <c r="CR274" i="24040"/>
  <c r="CR291" i="23917"/>
  <c r="CB286" i="24040"/>
  <c r="CB303" i="23917"/>
  <c r="CB282" i="24040"/>
  <c r="CB299" i="23917"/>
  <c r="CB274" i="24040"/>
  <c r="CB291" i="23917"/>
  <c r="BM234" i="24040"/>
  <c r="BM250" i="23917"/>
  <c r="BL13" i="24040"/>
  <c r="BL14" i="23917"/>
  <c r="AV286" i="24040"/>
  <c r="AV303" i="23917"/>
  <c r="AV282" i="24040"/>
  <c r="AV299" i="23917"/>
  <c r="AG234" i="24040"/>
  <c r="AG250" i="23917"/>
  <c r="AF13" i="24040"/>
  <c r="AF14" i="23917"/>
  <c r="P286" i="24040"/>
  <c r="P303" i="23917"/>
  <c r="P282" i="24040"/>
  <c r="P299" i="23917"/>
  <c r="FG260" i="24040"/>
  <c r="FG276" i="23917"/>
  <c r="EQ260" i="24040"/>
  <c r="EQ276" i="23917"/>
  <c r="B260" i="24040"/>
  <c r="B276" i="23917"/>
  <c r="ES259" i="24040"/>
  <c r="ES275" i="23917"/>
  <c r="FC242" i="24040"/>
  <c r="FC258" i="23917"/>
  <c r="CY280" i="24040"/>
  <c r="CY297" i="23917"/>
  <c r="BS280" i="24040"/>
  <c r="BS297" i="23917"/>
  <c r="AM280" i="24040"/>
  <c r="AM297" i="23917"/>
  <c r="EW281" i="24040"/>
  <c r="EW298" i="23917"/>
  <c r="DL275" i="24040"/>
  <c r="DL292" i="23917"/>
  <c r="CV275" i="24040"/>
  <c r="CV292" i="23917"/>
  <c r="CF275" i="24040"/>
  <c r="CF292" i="23917"/>
  <c r="BP275" i="24040"/>
  <c r="BP292" i="23917"/>
  <c r="FQ274" i="24040"/>
  <c r="FQ291" i="23917"/>
  <c r="FA274" i="24040"/>
  <c r="FA291" i="23917"/>
  <c r="FB237" i="24040"/>
  <c r="FB253" i="23917"/>
  <c r="V20" i="24066"/>
  <c r="FS234" i="24040"/>
  <c r="FS250" i="23917"/>
  <c r="FC234" i="24040"/>
  <c r="FC250" i="23917"/>
  <c r="EB234" i="24040"/>
  <c r="EB250" i="23917"/>
  <c r="DL286" i="24040"/>
  <c r="DL303" i="23917"/>
  <c r="DL282" i="24040"/>
  <c r="DL299" i="23917"/>
  <c r="DL273" i="24040"/>
  <c r="DL290" i="23917"/>
  <c r="CV274" i="24040"/>
  <c r="CV291" i="23917"/>
  <c r="CV282" i="24040"/>
  <c r="CV299" i="23917"/>
  <c r="CV286" i="24040"/>
  <c r="CV303" i="23917"/>
  <c r="CF274" i="24040"/>
  <c r="CF291" i="23917"/>
  <c r="CF282" i="24040"/>
  <c r="CF299" i="23917"/>
  <c r="CF286" i="24040"/>
  <c r="CF303" i="23917"/>
  <c r="BP274" i="24040"/>
  <c r="BP291" i="23917"/>
  <c r="BP282" i="24040"/>
  <c r="BP299" i="23917"/>
  <c r="BP286" i="24040"/>
  <c r="BP303" i="23917"/>
  <c r="AZ286" i="24040"/>
  <c r="AZ303" i="23917"/>
  <c r="AZ282" i="24040"/>
  <c r="AZ299" i="23917"/>
  <c r="AJ286" i="24040"/>
  <c r="AJ303" i="23917"/>
  <c r="AJ282" i="24040"/>
  <c r="AJ299" i="23917"/>
  <c r="T286" i="24040"/>
  <c r="T303" i="23917"/>
  <c r="T282" i="24040"/>
  <c r="T299" i="23917"/>
  <c r="D286" i="24040"/>
  <c r="D303" i="23917"/>
  <c r="D282" i="24040"/>
  <c r="D299" i="23917"/>
  <c r="DB260" i="24040"/>
  <c r="DB276" i="23917"/>
  <c r="CL260" i="24040"/>
  <c r="CL276" i="23917"/>
  <c r="BV260" i="24040"/>
  <c r="BV276" i="23917"/>
  <c r="BF260" i="24040"/>
  <c r="BF276" i="23917"/>
  <c r="AP260" i="24040"/>
  <c r="AP276" i="23917"/>
  <c r="Z260" i="24040"/>
  <c r="Z276" i="23917"/>
  <c r="J260" i="24040"/>
  <c r="J276" i="23917"/>
  <c r="DI259" i="24040"/>
  <c r="DI275" i="23917"/>
  <c r="CS259" i="24040"/>
  <c r="CS275" i="23917"/>
  <c r="CC259" i="24040"/>
  <c r="CC275" i="23917"/>
  <c r="BM259" i="24040"/>
  <c r="BM275" i="23917"/>
  <c r="AW259" i="24040"/>
  <c r="AW275" i="23917"/>
  <c r="AG259" i="24040"/>
  <c r="AG275" i="23917"/>
  <c r="Q259" i="24040"/>
  <c r="Q275" i="23917"/>
  <c r="E259" i="24040"/>
  <c r="E275" i="23917"/>
  <c r="EN233" i="24040"/>
  <c r="EN249" i="23917"/>
  <c r="FQ234" i="24040"/>
  <c r="FQ250" i="23917"/>
  <c r="FI234" i="24040"/>
  <c r="FI250" i="23917"/>
  <c r="FA234" i="24040"/>
  <c r="FA250" i="23917"/>
  <c r="GI255" i="24040"/>
  <c r="GI271" i="23917"/>
  <c r="AD255" i="24040"/>
  <c r="AD271" i="23917"/>
  <c r="FA249" i="24040"/>
  <c r="FA265" i="23917"/>
  <c r="ES249" i="24040"/>
  <c r="ES265" i="23917"/>
  <c r="DB249" i="24040"/>
  <c r="DB265" i="23917"/>
  <c r="CL249" i="24040"/>
  <c r="CL265" i="23917"/>
  <c r="BV249" i="24040"/>
  <c r="BV265" i="23917"/>
  <c r="BF249" i="24040"/>
  <c r="BF265" i="23917"/>
  <c r="AP249" i="24040"/>
  <c r="AP265" i="23917"/>
  <c r="Z249" i="24040"/>
  <c r="Z265" i="23917"/>
  <c r="J249" i="24040"/>
  <c r="J265" i="23917"/>
  <c r="X17" i="24066"/>
  <c r="FW254" i="24040"/>
  <c r="FW270" i="23917"/>
  <c r="T17" i="24066"/>
  <c r="FO254" i="24040"/>
  <c r="FO270" i="23917"/>
  <c r="FG254" i="24040"/>
  <c r="FG270" i="23917"/>
  <c r="EY254" i="24040"/>
  <c r="EY270" i="23917"/>
  <c r="EQ254" i="24040"/>
  <c r="EQ270" i="23917"/>
  <c r="FV253" i="24040"/>
  <c r="FV269" i="23917"/>
  <c r="FN253" i="24040"/>
  <c r="FN269" i="23917"/>
  <c r="FF253" i="24040"/>
  <c r="FF269" i="23917"/>
  <c r="EX253" i="24040"/>
  <c r="EX269" i="23917"/>
  <c r="FX252" i="24040"/>
  <c r="FX268" i="23917"/>
  <c r="FP252" i="24040"/>
  <c r="FP268" i="23917"/>
  <c r="FH252" i="24040"/>
  <c r="FH268" i="23917"/>
  <c r="EZ252" i="24040"/>
  <c r="EZ268" i="23917"/>
  <c r="EU273" i="24040"/>
  <c r="EU290" i="23917"/>
  <c r="DO249" i="24040"/>
  <c r="DO265" i="23917"/>
  <c r="CL255" i="24040"/>
  <c r="CL271" i="23917"/>
  <c r="CI249" i="24040"/>
  <c r="CI265" i="23917"/>
  <c r="BF255" i="24040"/>
  <c r="BF271" i="23917"/>
  <c r="BC249" i="24040"/>
  <c r="BC265" i="23917"/>
  <c r="AW249" i="24040"/>
  <c r="AW265" i="23917"/>
  <c r="AS249" i="24040"/>
  <c r="AS265" i="23917"/>
  <c r="Q249" i="24040"/>
  <c r="Q265" i="23917"/>
  <c r="M249" i="24040"/>
  <c r="M265" i="23917"/>
  <c r="DN182" i="24040"/>
  <c r="DN196" i="23917"/>
  <c r="CX182" i="24040"/>
  <c r="CX196" i="23917"/>
  <c r="CH182" i="24040"/>
  <c r="CH196" i="23917"/>
  <c r="BR182" i="24040"/>
  <c r="BR196" i="23917"/>
  <c r="BB182" i="24040"/>
  <c r="BB196" i="23917"/>
  <c r="AL182" i="24040"/>
  <c r="AL196" i="23917"/>
  <c r="V182" i="24040"/>
  <c r="V196" i="23917"/>
  <c r="F182" i="24040"/>
  <c r="F196" i="23917"/>
  <c r="FS218" i="24040"/>
  <c r="FS233" i="23917"/>
  <c r="FC218" i="24040"/>
  <c r="FC233" i="23917"/>
  <c r="FS217" i="24040"/>
  <c r="FS232" i="23917"/>
  <c r="FI217" i="24040"/>
  <c r="FI232" i="23917"/>
  <c r="FA217" i="24040"/>
  <c r="FA232" i="23917"/>
  <c r="ES217" i="24040"/>
  <c r="ES232" i="23917"/>
  <c r="C214" i="24040"/>
  <c r="C229" i="23917"/>
  <c r="DN214" i="24040"/>
  <c r="DN229" i="23917"/>
  <c r="CX214" i="24040"/>
  <c r="CX229" i="23917"/>
  <c r="CH214" i="24040"/>
  <c r="CH229" i="23917"/>
  <c r="BV214" i="24040"/>
  <c r="BV229" i="23917"/>
  <c r="BJ214" i="24040"/>
  <c r="BJ229" i="23917"/>
  <c r="AT214" i="24040"/>
  <c r="AT229" i="23917"/>
  <c r="AD214" i="24040"/>
  <c r="AD229" i="23917"/>
  <c r="N214" i="24040"/>
  <c r="N229" i="23917"/>
  <c r="CO180" i="24040"/>
  <c r="CO194" i="23917"/>
  <c r="DN207" i="24040"/>
  <c r="DN222" i="23917"/>
  <c r="DF207" i="24040"/>
  <c r="DF222" i="23917"/>
  <c r="CX207" i="24040"/>
  <c r="CX222" i="23917"/>
  <c r="CP207" i="24040"/>
  <c r="CP222" i="23917"/>
  <c r="CH207" i="24040"/>
  <c r="CH222" i="23917"/>
  <c r="BZ207" i="24040"/>
  <c r="BZ222" i="23917"/>
  <c r="BR207" i="24040"/>
  <c r="BR222" i="23917"/>
  <c r="BJ207" i="24040"/>
  <c r="BJ222" i="23917"/>
  <c r="BB207" i="24040"/>
  <c r="BB222" i="23917"/>
  <c r="AT207" i="24040"/>
  <c r="AT222" i="23917"/>
  <c r="AL207" i="24040"/>
  <c r="AL222" i="23917"/>
  <c r="AD207" i="24040"/>
  <c r="AD222" i="23917"/>
  <c r="V207" i="24040"/>
  <c r="V222" i="23917"/>
  <c r="N207" i="24040"/>
  <c r="N222" i="23917"/>
  <c r="F207" i="24040"/>
  <c r="F222" i="23917"/>
  <c r="DH205" i="24040"/>
  <c r="DH220" i="23917"/>
  <c r="CZ205" i="24040"/>
  <c r="CZ220" i="23917"/>
  <c r="CN205" i="24040"/>
  <c r="CN220" i="23917"/>
  <c r="CF205" i="24040"/>
  <c r="CF220" i="23917"/>
  <c r="BX205" i="24040"/>
  <c r="BX220" i="23917"/>
  <c r="BP205" i="24040"/>
  <c r="BP220" i="23917"/>
  <c r="BH205" i="24040"/>
  <c r="BH220" i="23917"/>
  <c r="AZ205" i="24040"/>
  <c r="AZ220" i="23917"/>
  <c r="AR205" i="24040"/>
  <c r="AR220" i="23917"/>
  <c r="AJ205" i="24040"/>
  <c r="AJ220" i="23917"/>
  <c r="AB205" i="24040"/>
  <c r="AB220" i="23917"/>
  <c r="T205" i="24040"/>
  <c r="T220" i="23917"/>
  <c r="L205" i="24040"/>
  <c r="L220" i="23917"/>
  <c r="D205" i="24040"/>
  <c r="D220" i="23917"/>
  <c r="FS179" i="24040"/>
  <c r="FS193" i="23917"/>
  <c r="FK179" i="24040"/>
  <c r="FK193" i="23917"/>
  <c r="FC179" i="24040"/>
  <c r="FC193" i="23917"/>
  <c r="EU179" i="24040"/>
  <c r="EU193" i="23917"/>
  <c r="DX179" i="24040"/>
  <c r="DX193" i="23917"/>
  <c r="I174" i="24040"/>
  <c r="I188" i="23917"/>
  <c r="DX275" i="24040"/>
  <c r="DX292" i="23917"/>
  <c r="DI260" i="24040"/>
  <c r="DI276" i="23917"/>
  <c r="CS260" i="24040"/>
  <c r="CS276" i="23917"/>
  <c r="CC260" i="24040"/>
  <c r="CC276" i="23917"/>
  <c r="BM260" i="24040"/>
  <c r="BM276" i="23917"/>
  <c r="AW260" i="24040"/>
  <c r="AW276" i="23917"/>
  <c r="AG260" i="24040"/>
  <c r="AG276" i="23917"/>
  <c r="Q260" i="24040"/>
  <c r="Q276" i="23917"/>
  <c r="FD259" i="24040"/>
  <c r="FD275" i="23917"/>
  <c r="EW260" i="24040"/>
  <c r="EW276" i="23917"/>
  <c r="DM249" i="24040"/>
  <c r="DM265" i="23917"/>
  <c r="CK249" i="24040"/>
  <c r="CK265" i="23917"/>
  <c r="CG249" i="24040"/>
  <c r="CG265" i="23917"/>
  <c r="BE249" i="24040"/>
  <c r="BE265" i="23917"/>
  <c r="BA249" i="24040"/>
  <c r="BA265" i="23917"/>
  <c r="Y249" i="24040"/>
  <c r="Y265" i="23917"/>
  <c r="U249" i="24040"/>
  <c r="U265" i="23917"/>
  <c r="DM8" i="24040"/>
  <c r="DM8" i="23917"/>
  <c r="CW8" i="24040"/>
  <c r="CW8" i="23917"/>
  <c r="CG8" i="24040"/>
  <c r="CG8" i="23917"/>
  <c r="BQ8" i="24040"/>
  <c r="BQ8" i="23917"/>
  <c r="BA8" i="24040"/>
  <c r="BA8" i="23917"/>
  <c r="AK8" i="24040"/>
  <c r="AK8" i="23917"/>
  <c r="U8" i="24040"/>
  <c r="U8" i="23917"/>
  <c r="E8" i="24040"/>
  <c r="E8" i="23917"/>
  <c r="DB182" i="24040"/>
  <c r="DB196" i="23917"/>
  <c r="CL182" i="24040"/>
  <c r="CL196" i="23917"/>
  <c r="BV182" i="24040"/>
  <c r="BV196" i="23917"/>
  <c r="BF182" i="24040"/>
  <c r="BF196" i="23917"/>
  <c r="AP182" i="24040"/>
  <c r="AP196" i="23917"/>
  <c r="Z182" i="24040"/>
  <c r="Z196" i="23917"/>
  <c r="J182" i="24040"/>
  <c r="J196" i="23917"/>
  <c r="FA218" i="24040"/>
  <c r="FA233" i="23917"/>
  <c r="FQ217" i="24040"/>
  <c r="FQ232" i="23917"/>
  <c r="DH218" i="24040"/>
  <c r="DH233" i="23917"/>
  <c r="CZ218" i="24040"/>
  <c r="CZ233" i="23917"/>
  <c r="CR218" i="24040"/>
  <c r="CR233" i="23917"/>
  <c r="CF218" i="24040"/>
  <c r="CF233" i="23917"/>
  <c r="BX218" i="24040"/>
  <c r="BX233" i="23917"/>
  <c r="BP218" i="24040"/>
  <c r="BP233" i="23917"/>
  <c r="BH218" i="24040"/>
  <c r="BH233" i="23917"/>
  <c r="AZ218" i="24040"/>
  <c r="AZ233" i="23917"/>
  <c r="AR218" i="24040"/>
  <c r="AR233" i="23917"/>
  <c r="AJ218" i="24040"/>
  <c r="AJ233" i="23917"/>
  <c r="AB218" i="24040"/>
  <c r="AB233" i="23917"/>
  <c r="T218" i="24040"/>
  <c r="T233" i="23917"/>
  <c r="L218" i="24040"/>
  <c r="L233" i="23917"/>
  <c r="D218" i="24040"/>
  <c r="D233" i="23917"/>
  <c r="FR181" i="24040"/>
  <c r="FR195" i="23917"/>
  <c r="FJ181" i="24040"/>
  <c r="FJ195" i="23917"/>
  <c r="FB181" i="24040"/>
  <c r="FB195" i="23917"/>
  <c r="ET181" i="24040"/>
  <c r="ET195" i="23917"/>
  <c r="FI214" i="24040"/>
  <c r="FI229" i="23917"/>
  <c r="FA214" i="24040"/>
  <c r="FA229" i="23917"/>
  <c r="ES214" i="24040"/>
  <c r="ES229" i="23917"/>
  <c r="FQ213" i="24040"/>
  <c r="FQ228" i="23917"/>
  <c r="FE213" i="24040"/>
  <c r="FE228" i="23917"/>
  <c r="EW213" i="24040"/>
  <c r="EW228" i="23917"/>
  <c r="CF213" i="24040"/>
  <c r="CF228" i="23917"/>
  <c r="BX213" i="24040"/>
  <c r="BX228" i="23917"/>
  <c r="FQ211" i="24040"/>
  <c r="FQ226" i="23917"/>
  <c r="FE211" i="24040"/>
  <c r="FE226" i="23917"/>
  <c r="EW211" i="24040"/>
  <c r="EW226" i="23917"/>
  <c r="CJ211" i="24040"/>
  <c r="CJ226" i="23917"/>
  <c r="CB211" i="24040"/>
  <c r="CB226" i="23917"/>
  <c r="CQ210" i="24040"/>
  <c r="CQ225" i="23917"/>
  <c r="CI210" i="24040"/>
  <c r="CI225" i="23917"/>
  <c r="CA210" i="24040"/>
  <c r="CA225" i="23917"/>
  <c r="FM180" i="24040"/>
  <c r="FM194" i="23917"/>
  <c r="CI180" i="24040"/>
  <c r="CI194" i="23917"/>
  <c r="C205" i="24040"/>
  <c r="C220" i="23917"/>
  <c r="DH206" i="24040"/>
  <c r="DH221" i="23917"/>
  <c r="CZ206" i="24040"/>
  <c r="CZ221" i="23917"/>
  <c r="CR206" i="24040"/>
  <c r="CR221" i="23917"/>
  <c r="CJ206" i="24040"/>
  <c r="CJ221" i="23917"/>
  <c r="CB206" i="24040"/>
  <c r="CB221" i="23917"/>
  <c r="BT206" i="24040"/>
  <c r="BT221" i="23917"/>
  <c r="BL206" i="24040"/>
  <c r="BL221" i="23917"/>
  <c r="BD206" i="24040"/>
  <c r="BD221" i="23917"/>
  <c r="AV206" i="24040"/>
  <c r="AV221" i="23917"/>
  <c r="AN206" i="24040"/>
  <c r="AN221" i="23917"/>
  <c r="AF206" i="24040"/>
  <c r="AF221" i="23917"/>
  <c r="X206" i="24040"/>
  <c r="X221" i="23917"/>
  <c r="P206" i="24040"/>
  <c r="P221" i="23917"/>
  <c r="H206" i="24040"/>
  <c r="H221" i="23917"/>
  <c r="DO179" i="24040"/>
  <c r="DO193" i="23917"/>
  <c r="DG179" i="24040"/>
  <c r="DG193" i="23917"/>
  <c r="CY179" i="24040"/>
  <c r="CY193" i="23917"/>
  <c r="CQ179" i="24040"/>
  <c r="CQ193" i="23917"/>
  <c r="CI179" i="24040"/>
  <c r="CI193" i="23917"/>
  <c r="CA179" i="24040"/>
  <c r="CA193" i="23917"/>
  <c r="BS179" i="24040"/>
  <c r="BS193" i="23917"/>
  <c r="BK179" i="24040"/>
  <c r="BK193" i="23917"/>
  <c r="BC179" i="24040"/>
  <c r="BC193" i="23917"/>
  <c r="AU179" i="24040"/>
  <c r="AU193" i="23917"/>
  <c r="AM179" i="24040"/>
  <c r="AM193" i="23917"/>
  <c r="AE179" i="24040"/>
  <c r="AE193" i="23917"/>
  <c r="W179" i="24040"/>
  <c r="W193" i="23917"/>
  <c r="O179" i="24040"/>
  <c r="O193" i="23917"/>
  <c r="G179" i="24040"/>
  <c r="G193" i="23917"/>
  <c r="ER178" i="24040"/>
  <c r="ER192" i="23917"/>
  <c r="FO174" i="24040"/>
  <c r="FO188" i="23917"/>
  <c r="FC174" i="24040"/>
  <c r="FC188" i="23917"/>
  <c r="EU174" i="24040"/>
  <c r="EU188" i="23917"/>
  <c r="EB174" i="24040"/>
  <c r="EB188" i="23917"/>
  <c r="BX184" i="24040"/>
  <c r="BX185" i="24040" s="1"/>
  <c r="BX10" i="24040"/>
  <c r="BX198" i="23917"/>
  <c r="BX199" i="23917" s="1"/>
  <c r="BX10" i="23917"/>
  <c r="FM191" i="24040"/>
  <c r="FM205" i="23917"/>
  <c r="EW191" i="24040"/>
  <c r="EW205" i="23917"/>
  <c r="EB191" i="24040"/>
  <c r="EB205" i="23917"/>
  <c r="FW172" i="24040"/>
  <c r="FW186" i="23917"/>
  <c r="FV173" i="24040"/>
  <c r="FV187" i="23917"/>
  <c r="FN173" i="24040"/>
  <c r="FN187" i="23917"/>
  <c r="FF173" i="24040"/>
  <c r="FF187" i="23917"/>
  <c r="EX173" i="24040"/>
  <c r="EX187" i="23917"/>
  <c r="ES188" i="24040"/>
  <c r="ES202" i="23917"/>
  <c r="FT171" i="24040"/>
  <c r="FT185" i="23917"/>
  <c r="FL171" i="24040"/>
  <c r="FL185" i="23917"/>
  <c r="FD171" i="24040"/>
  <c r="FD185" i="23917"/>
  <c r="EV171" i="24040"/>
  <c r="EV185" i="23917"/>
  <c r="EE92" i="24040"/>
  <c r="EE103" i="23917"/>
  <c r="DG260" i="24040"/>
  <c r="DG276" i="23917"/>
  <c r="CQ260" i="24040"/>
  <c r="CQ276" i="23917"/>
  <c r="CA260" i="24040"/>
  <c r="CA276" i="23917"/>
  <c r="BK260" i="24040"/>
  <c r="BK276" i="23917"/>
  <c r="AU260" i="24040"/>
  <c r="AU276" i="23917"/>
  <c r="AE260" i="24040"/>
  <c r="AE276" i="23917"/>
  <c r="CS249" i="24040"/>
  <c r="CS265" i="23917"/>
  <c r="CO249" i="24040"/>
  <c r="CO265" i="23917"/>
  <c r="BM249" i="24040"/>
  <c r="BM265" i="23917"/>
  <c r="BI249" i="24040"/>
  <c r="BI265" i="23917"/>
  <c r="AG249" i="24040"/>
  <c r="AG265" i="23917"/>
  <c r="AC249" i="24040"/>
  <c r="AC265" i="23917"/>
  <c r="DB8" i="24040"/>
  <c r="DB8" i="23917"/>
  <c r="CL8" i="24040"/>
  <c r="CL8" i="23917"/>
  <c r="BN8" i="24040"/>
  <c r="BN8" i="23917"/>
  <c r="AX8" i="24040"/>
  <c r="AX8" i="23917"/>
  <c r="AH8" i="24040"/>
  <c r="AH8" i="23917"/>
  <c r="R8" i="24040"/>
  <c r="R8" i="23917"/>
  <c r="B8" i="24040"/>
  <c r="B8" i="23917"/>
  <c r="DF182" i="24040"/>
  <c r="DF196" i="23917"/>
  <c r="CP182" i="24040"/>
  <c r="CP196" i="23917"/>
  <c r="BT182" i="24040"/>
  <c r="BT196" i="23917"/>
  <c r="BD182" i="24040"/>
  <c r="BD196" i="23917"/>
  <c r="AN182" i="24040"/>
  <c r="AN196" i="23917"/>
  <c r="X182" i="24040"/>
  <c r="X196" i="23917"/>
  <c r="H182" i="24040"/>
  <c r="H196" i="23917"/>
  <c r="FE218" i="24040"/>
  <c r="FE233" i="23917"/>
  <c r="FU217" i="24040"/>
  <c r="FU232" i="23917"/>
  <c r="FG217" i="24040"/>
  <c r="FG232" i="23917"/>
  <c r="EQ217" i="24040"/>
  <c r="EQ232" i="23917"/>
  <c r="DH214" i="24040"/>
  <c r="DH229" i="23917"/>
  <c r="CZ214" i="24040"/>
  <c r="CZ229" i="23917"/>
  <c r="CR214" i="24040"/>
  <c r="CR229" i="23917"/>
  <c r="CJ214" i="24040"/>
  <c r="CJ229" i="23917"/>
  <c r="CB214" i="24040"/>
  <c r="CB229" i="23917"/>
  <c r="BT214" i="24040"/>
  <c r="BT229" i="23917"/>
  <c r="BL214" i="24040"/>
  <c r="BL229" i="23917"/>
  <c r="BD214" i="24040"/>
  <c r="BD229" i="23917"/>
  <c r="AV214" i="24040"/>
  <c r="AV229" i="23917"/>
  <c r="AN214" i="24040"/>
  <c r="AN229" i="23917"/>
  <c r="AF214" i="24040"/>
  <c r="AF229" i="23917"/>
  <c r="X214" i="24040"/>
  <c r="X229" i="23917"/>
  <c r="P214" i="24040"/>
  <c r="P229" i="23917"/>
  <c r="H214" i="24040"/>
  <c r="H229" i="23917"/>
  <c r="CQ180" i="24040"/>
  <c r="CQ194" i="23917"/>
  <c r="BX207" i="24040"/>
  <c r="BX222" i="23917"/>
  <c r="BP207" i="24040"/>
  <c r="BP222" i="23917"/>
  <c r="BH207" i="24040"/>
  <c r="BH222" i="23917"/>
  <c r="AZ207" i="24040"/>
  <c r="AZ222" i="23917"/>
  <c r="AR207" i="24040"/>
  <c r="AR222" i="23917"/>
  <c r="AJ207" i="24040"/>
  <c r="AJ222" i="23917"/>
  <c r="AB207" i="24040"/>
  <c r="AB222" i="23917"/>
  <c r="T207" i="24040"/>
  <c r="T222" i="23917"/>
  <c r="L207" i="24040"/>
  <c r="L222" i="23917"/>
  <c r="D207" i="24040"/>
  <c r="D222" i="23917"/>
  <c r="FM179" i="24040"/>
  <c r="FM193" i="23917"/>
  <c r="FE179" i="24040"/>
  <c r="FE193" i="23917"/>
  <c r="EW179" i="24040"/>
  <c r="EW193" i="23917"/>
  <c r="FP259" i="24040"/>
  <c r="FP275" i="23917"/>
  <c r="EZ259" i="24040"/>
  <c r="EZ275" i="23917"/>
  <c r="DJ255" i="24040"/>
  <c r="DJ271" i="23917"/>
  <c r="DG249" i="24040"/>
  <c r="DG265" i="23917"/>
  <c r="CD255" i="24040"/>
  <c r="CD271" i="23917"/>
  <c r="CA249" i="24040"/>
  <c r="CA265" i="23917"/>
  <c r="AU249" i="24040"/>
  <c r="AU265" i="23917"/>
  <c r="R255" i="24040"/>
  <c r="R271" i="23917"/>
  <c r="O249" i="24040"/>
  <c r="O265" i="23917"/>
  <c r="CN182" i="24040"/>
  <c r="CN196" i="23917"/>
  <c r="AR182" i="24040"/>
  <c r="AR196" i="23917"/>
  <c r="L182" i="24040"/>
  <c r="L196" i="23917"/>
  <c r="DV218" i="24040"/>
  <c r="DV233" i="23917"/>
  <c r="DN218" i="24040"/>
  <c r="DN233" i="23917"/>
  <c r="DF218" i="24040"/>
  <c r="DF233" i="23917"/>
  <c r="CX218" i="24040"/>
  <c r="CX233" i="23917"/>
  <c r="CP218" i="24040"/>
  <c r="CP233" i="23917"/>
  <c r="CH218" i="24040"/>
  <c r="CH233" i="23917"/>
  <c r="BZ218" i="24040"/>
  <c r="BZ233" i="23917"/>
  <c r="BR218" i="24040"/>
  <c r="BR233" i="23917"/>
  <c r="BJ218" i="24040"/>
  <c r="BJ233" i="23917"/>
  <c r="BB218" i="24040"/>
  <c r="BB233" i="23917"/>
  <c r="AT218" i="24040"/>
  <c r="AT233" i="23917"/>
  <c r="AL218" i="24040"/>
  <c r="AL233" i="23917"/>
  <c r="AD218" i="24040"/>
  <c r="AD233" i="23917"/>
  <c r="V218" i="24040"/>
  <c r="V233" i="23917"/>
  <c r="N218" i="24040"/>
  <c r="N233" i="23917"/>
  <c r="F218" i="24040"/>
  <c r="F233" i="23917"/>
  <c r="FX181" i="24040"/>
  <c r="FX195" i="23917"/>
  <c r="FP181" i="24040"/>
  <c r="FP195" i="23917"/>
  <c r="FH181" i="24040"/>
  <c r="FH195" i="23917"/>
  <c r="EZ181" i="24040"/>
  <c r="EZ195" i="23917"/>
  <c r="ER181" i="24040"/>
  <c r="ER195" i="23917"/>
  <c r="CK181" i="24040"/>
  <c r="CK195" i="23917"/>
  <c r="FW213" i="24040"/>
  <c r="FW228" i="23917"/>
  <c r="FO213" i="24040"/>
  <c r="FO228" i="23917"/>
  <c r="FC213" i="24040"/>
  <c r="FC228" i="23917"/>
  <c r="EU213" i="24040"/>
  <c r="EU228" i="23917"/>
  <c r="BZ213" i="24040"/>
  <c r="BZ228" i="23917"/>
  <c r="FS211" i="24040"/>
  <c r="FS226" i="23917"/>
  <c r="FG211" i="24040"/>
  <c r="FG226" i="23917"/>
  <c r="EY211" i="24040"/>
  <c r="EY226" i="23917"/>
  <c r="EQ211" i="24040"/>
  <c r="EQ226" i="23917"/>
  <c r="CD211" i="24040"/>
  <c r="CD226" i="23917"/>
  <c r="BV211" i="24040"/>
  <c r="BV226" i="23917"/>
  <c r="CK210" i="24040"/>
  <c r="CK225" i="23917"/>
  <c r="CC210" i="24040"/>
  <c r="CC225" i="23917"/>
  <c r="FK180" i="24040"/>
  <c r="FK194" i="23917"/>
  <c r="G205" i="24040"/>
  <c r="G220" i="23917"/>
  <c r="DF206" i="24040"/>
  <c r="DF221" i="23917"/>
  <c r="CX206" i="24040"/>
  <c r="CX221" i="23917"/>
  <c r="CP206" i="24040"/>
  <c r="CP221" i="23917"/>
  <c r="CH206" i="24040"/>
  <c r="CH221" i="23917"/>
  <c r="BZ206" i="24040"/>
  <c r="BZ221" i="23917"/>
  <c r="BN206" i="24040"/>
  <c r="BN221" i="23917"/>
  <c r="BF206" i="24040"/>
  <c r="BF221" i="23917"/>
  <c r="AX206" i="24040"/>
  <c r="AX221" i="23917"/>
  <c r="AP206" i="24040"/>
  <c r="AP221" i="23917"/>
  <c r="AH206" i="24040"/>
  <c r="AH221" i="23917"/>
  <c r="Z206" i="24040"/>
  <c r="Z221" i="23917"/>
  <c r="R206" i="24040"/>
  <c r="R221" i="23917"/>
  <c r="J206" i="24040"/>
  <c r="J221" i="23917"/>
  <c r="B206" i="24040"/>
  <c r="B221" i="23917"/>
  <c r="DE179" i="24040"/>
  <c r="DE193" i="23917"/>
  <c r="CW179" i="24040"/>
  <c r="CW193" i="23917"/>
  <c r="CO179" i="24040"/>
  <c r="CO193" i="23917"/>
  <c r="CG179" i="24040"/>
  <c r="CG193" i="23917"/>
  <c r="BY179" i="24040"/>
  <c r="BY193" i="23917"/>
  <c r="BQ179" i="24040"/>
  <c r="BQ193" i="23917"/>
  <c r="BI179" i="24040"/>
  <c r="BI193" i="23917"/>
  <c r="BA179" i="24040"/>
  <c r="BA193" i="23917"/>
  <c r="AS179" i="24040"/>
  <c r="AS193" i="23917"/>
  <c r="AK179" i="24040"/>
  <c r="AK193" i="23917"/>
  <c r="AC179" i="24040"/>
  <c r="AC193" i="23917"/>
  <c r="U179" i="24040"/>
  <c r="U193" i="23917"/>
  <c r="M179" i="24040"/>
  <c r="M193" i="23917"/>
  <c r="E179" i="24040"/>
  <c r="E193" i="23917"/>
  <c r="FR178" i="24040"/>
  <c r="FR192" i="23917"/>
  <c r="FJ178" i="24040"/>
  <c r="FJ192" i="23917"/>
  <c r="FB178" i="24040"/>
  <c r="FB192" i="23917"/>
  <c r="ET178" i="24040"/>
  <c r="ET192" i="23917"/>
  <c r="FQ174" i="24040"/>
  <c r="FQ188" i="23917"/>
  <c r="FI174" i="24040"/>
  <c r="FI188" i="23917"/>
  <c r="FA174" i="24040"/>
  <c r="FA188" i="23917"/>
  <c r="ES174" i="24040"/>
  <c r="ES188" i="23917"/>
  <c r="FC191" i="24040"/>
  <c r="FC205" i="23917"/>
  <c r="EU191" i="24040"/>
  <c r="EU205" i="23917"/>
  <c r="BV191" i="24040"/>
  <c r="BV205" i="23917"/>
  <c r="FX173" i="24040"/>
  <c r="FX187" i="23917"/>
  <c r="FP173" i="24040"/>
  <c r="FP187" i="23917"/>
  <c r="FH173" i="24040"/>
  <c r="FH187" i="23917"/>
  <c r="EZ173" i="24040"/>
  <c r="EZ187" i="23917"/>
  <c r="ET171" i="24040"/>
  <c r="ET185" i="23917"/>
  <c r="FX90" i="24040"/>
  <c r="FX101" i="23917"/>
  <c r="FP90" i="24040"/>
  <c r="FP101" i="23917"/>
  <c r="FH90" i="24040"/>
  <c r="FH101" i="23917"/>
  <c r="EZ90" i="24040"/>
  <c r="EZ101" i="23917"/>
  <c r="ER90" i="24040"/>
  <c r="ER101" i="23917"/>
  <c r="EH90" i="24040"/>
  <c r="EH101" i="23917"/>
  <c r="ER179" i="24040"/>
  <c r="ER193" i="23917"/>
  <c r="CA8" i="24040"/>
  <c r="CA8" i="23917"/>
  <c r="B188" i="24040"/>
  <c r="B202" i="23917"/>
  <c r="CX117" i="24040"/>
  <c r="CX118" i="24040" s="1"/>
  <c r="CX129" i="23917"/>
  <c r="CX130" i="23917" s="1"/>
  <c r="CH117" i="24040"/>
  <c r="CH118" i="24040" s="1"/>
  <c r="CH129" i="23917"/>
  <c r="CH130" i="23917" s="1"/>
  <c r="BJ117" i="24040"/>
  <c r="BJ118" i="24040" s="1"/>
  <c r="BJ129" i="23917"/>
  <c r="BJ130" i="23917" s="1"/>
  <c r="FO157" i="24040"/>
  <c r="FO170" i="23917"/>
  <c r="FG157" i="24040"/>
  <c r="FG170" i="23917"/>
  <c r="FT210" i="24040"/>
  <c r="FT225" i="23917"/>
  <c r="FL210" i="24040"/>
  <c r="FL225" i="23917"/>
  <c r="FD210" i="24040"/>
  <c r="FD225" i="23917"/>
  <c r="EV210" i="24040"/>
  <c r="EV225" i="23917"/>
  <c r="I131" i="24040"/>
  <c r="I143" i="23917"/>
  <c r="GA106" i="24040"/>
  <c r="GA118" i="23917"/>
  <c r="FR188" i="24040"/>
  <c r="FR202" i="23917"/>
  <c r="FB188" i="24040"/>
  <c r="FB202" i="23917"/>
  <c r="EN106" i="24040"/>
  <c r="EN118" i="23917"/>
  <c r="DF128" i="24040"/>
  <c r="DF140" i="23917"/>
  <c r="CP128" i="24040"/>
  <c r="CP140" i="23917"/>
  <c r="BZ128" i="24040"/>
  <c r="BZ140" i="23917"/>
  <c r="BJ128" i="24040"/>
  <c r="BJ140" i="23917"/>
  <c r="AT128" i="24040"/>
  <c r="AT140" i="23917"/>
  <c r="AD128" i="24040"/>
  <c r="AD140" i="23917"/>
  <c r="N128" i="24040"/>
  <c r="N140" i="23917"/>
  <c r="CQ213" i="24040"/>
  <c r="CQ228" i="23917"/>
  <c r="DZ206" i="24040"/>
  <c r="DZ221" i="23917"/>
  <c r="DO8" i="24040"/>
  <c r="DO8" i="23917"/>
  <c r="DG8" i="24040"/>
  <c r="DG8" i="23917"/>
  <c r="CY8" i="24040"/>
  <c r="CY8" i="23917"/>
  <c r="CQ8" i="24040"/>
  <c r="CQ8" i="23917"/>
  <c r="H188" i="24040"/>
  <c r="H202" i="23917"/>
  <c r="I89" i="24040"/>
  <c r="I100" i="23917"/>
  <c r="FE157" i="24040"/>
  <c r="FE170" i="23917"/>
  <c r="EU158" i="24040"/>
  <c r="EU171" i="23917"/>
  <c r="EW157" i="24040"/>
  <c r="EW170" i="23917"/>
  <c r="BB158" i="24040"/>
  <c r="BB171" i="23917"/>
  <c r="AT158" i="24040"/>
  <c r="AT171" i="23917"/>
  <c r="AL158" i="24040"/>
  <c r="AL171" i="23917"/>
  <c r="AD158" i="24040"/>
  <c r="AD171" i="23917"/>
  <c r="V158" i="24040"/>
  <c r="V171" i="23917"/>
  <c r="N158" i="24040"/>
  <c r="N171" i="23917"/>
  <c r="F158" i="24040"/>
  <c r="F171" i="23917"/>
  <c r="FX114" i="24040"/>
  <c r="FX126" i="23917"/>
  <c r="EX114" i="24040"/>
  <c r="EX126" i="23917"/>
  <c r="GG152" i="24040"/>
  <c r="GG165" i="23917"/>
  <c r="FU151" i="24040"/>
  <c r="FU164" i="23917"/>
  <c r="FI151" i="24040"/>
  <c r="FI164" i="23917"/>
  <c r="ES151" i="24040"/>
  <c r="ES164" i="23917"/>
  <c r="DI151" i="24040"/>
  <c r="DI164" i="23917"/>
  <c r="DA151" i="24040"/>
  <c r="DA164" i="23917"/>
  <c r="CS151" i="24040"/>
  <c r="CS164" i="23917"/>
  <c r="CK151" i="24040"/>
  <c r="CK164" i="23917"/>
  <c r="CC151" i="24040"/>
  <c r="CC164" i="23917"/>
  <c r="BU151" i="24040"/>
  <c r="BU164" i="23917"/>
  <c r="BM151" i="24040"/>
  <c r="BM164" i="23917"/>
  <c r="BE151" i="24040"/>
  <c r="BE164" i="23917"/>
  <c r="AW151" i="24040"/>
  <c r="AW164" i="23917"/>
  <c r="AO151" i="24040"/>
  <c r="AO164" i="23917"/>
  <c r="AG151" i="24040"/>
  <c r="AG164" i="23917"/>
  <c r="Y151" i="24040"/>
  <c r="Y164" i="23917"/>
  <c r="Q151" i="24040"/>
  <c r="Q164" i="23917"/>
  <c r="I151" i="24040"/>
  <c r="I164" i="23917"/>
  <c r="FV150" i="24040"/>
  <c r="FV163" i="23917"/>
  <c r="FN150" i="24040"/>
  <c r="FN163" i="23917"/>
  <c r="FF150" i="24040"/>
  <c r="FF163" i="23917"/>
  <c r="EX150" i="24040"/>
  <c r="EX163" i="23917"/>
  <c r="DF147" i="24040"/>
  <c r="DF160" i="23917"/>
  <c r="CX147" i="24040"/>
  <c r="CX160" i="23917"/>
  <c r="CP147" i="24040"/>
  <c r="CP160" i="23917"/>
  <c r="CH147" i="24040"/>
  <c r="CH160" i="23917"/>
  <c r="BZ147" i="24040"/>
  <c r="BZ160" i="23917"/>
  <c r="BR147" i="24040"/>
  <c r="BR160" i="23917"/>
  <c r="BJ147" i="24040"/>
  <c r="BJ160" i="23917"/>
  <c r="BB147" i="24040"/>
  <c r="BB160" i="23917"/>
  <c r="AL147" i="24040"/>
  <c r="AL160" i="23917"/>
  <c r="V147" i="24040"/>
  <c r="V160" i="23917"/>
  <c r="F147" i="24040"/>
  <c r="F160" i="23917"/>
  <c r="FM112" i="24040"/>
  <c r="FM124" i="23917"/>
  <c r="FE112" i="24040"/>
  <c r="FE124" i="23917"/>
  <c r="EW112" i="24040"/>
  <c r="EW124" i="23917"/>
  <c r="DJ112" i="24040"/>
  <c r="DJ124" i="23917"/>
  <c r="FR110" i="24040"/>
  <c r="FR122" i="23917"/>
  <c r="FJ110" i="24040"/>
  <c r="FJ122" i="23917"/>
  <c r="FB110" i="24040"/>
  <c r="FB122" i="23917"/>
  <c r="ET110" i="24040"/>
  <c r="ET122" i="23917"/>
  <c r="FI107" i="24040"/>
  <c r="FI119" i="23917"/>
  <c r="ES107" i="24040"/>
  <c r="ES119" i="23917"/>
  <c r="G194" i="24040"/>
  <c r="G134" i="24040"/>
  <c r="G146" i="23917"/>
  <c r="G208" i="23917"/>
  <c r="FQ192" i="24040"/>
  <c r="FQ132" i="24040"/>
  <c r="FQ206" i="23917"/>
  <c r="FQ144" i="23917"/>
  <c r="D192" i="24040"/>
  <c r="D132" i="24040"/>
  <c r="D144" i="23917"/>
  <c r="D206" i="23917"/>
  <c r="T191" i="24040"/>
  <c r="T205" i="23917"/>
  <c r="L191" i="24040"/>
  <c r="L205" i="23917"/>
  <c r="EA105" i="24040"/>
  <c r="EA117" i="23917"/>
  <c r="FX105" i="24040"/>
  <c r="FX117" i="23917"/>
  <c r="FH105" i="24040"/>
  <c r="FH117" i="23917"/>
  <c r="ER105" i="24040"/>
  <c r="ER117" i="23917"/>
  <c r="FR106" i="24040"/>
  <c r="FR118" i="23917"/>
  <c r="FJ106" i="24040"/>
  <c r="FJ118" i="23917"/>
  <c r="FB106" i="24040"/>
  <c r="FB118" i="23917"/>
  <c r="ET106" i="24040"/>
  <c r="ET118" i="23917"/>
  <c r="FT104" i="24040"/>
  <c r="FT116" i="23917"/>
  <c r="FL104" i="24040"/>
  <c r="FL116" i="23917"/>
  <c r="FD104" i="24040"/>
  <c r="FD116" i="23917"/>
  <c r="EV104" i="24040"/>
  <c r="EV116" i="23917"/>
  <c r="EI106" i="24040"/>
  <c r="EI118" i="23917"/>
  <c r="DJ122" i="24040"/>
  <c r="DJ134" i="23917"/>
  <c r="DB122" i="24040"/>
  <c r="DB134" i="23917"/>
  <c r="CT122" i="24040"/>
  <c r="CT134" i="23917"/>
  <c r="CL122" i="24040"/>
  <c r="CL134" i="23917"/>
  <c r="CD122" i="24040"/>
  <c r="CD134" i="23917"/>
  <c r="BV122" i="24040"/>
  <c r="BV134" i="23917"/>
  <c r="BN122" i="24040"/>
  <c r="BN134" i="23917"/>
  <c r="BF122" i="24040"/>
  <c r="BF134" i="23917"/>
  <c r="AX122" i="24040"/>
  <c r="AX134" i="23917"/>
  <c r="AP122" i="24040"/>
  <c r="AP134" i="23917"/>
  <c r="AH122" i="24040"/>
  <c r="AH134" i="23917"/>
  <c r="Z122" i="24040"/>
  <c r="Z134" i="23917"/>
  <c r="R122" i="24040"/>
  <c r="R134" i="23917"/>
  <c r="J122" i="24040"/>
  <c r="J134" i="23917"/>
  <c r="B122" i="24040"/>
  <c r="B134" i="23917"/>
  <c r="FR121" i="24040"/>
  <c r="FR133" i="23917"/>
  <c r="FJ121" i="24040"/>
  <c r="FJ133" i="23917"/>
  <c r="FB121" i="24040"/>
  <c r="FB133" i="23917"/>
  <c r="ET121" i="24040"/>
  <c r="ET133" i="23917"/>
  <c r="ED128" i="24040"/>
  <c r="ED140" i="23917"/>
  <c r="BZ9" i="24040"/>
  <c r="BZ9" i="23917"/>
  <c r="BW213" i="24040"/>
  <c r="BW228" i="23917"/>
  <c r="FX177" i="24040"/>
  <c r="FX191" i="23917"/>
  <c r="BS8" i="24040"/>
  <c r="BS8" i="23917"/>
  <c r="BK8" i="24040"/>
  <c r="BK8" i="23917"/>
  <c r="BC8" i="24040"/>
  <c r="BC8" i="23917"/>
  <c r="AU8" i="24040"/>
  <c r="AU8" i="23917"/>
  <c r="AM8" i="24040"/>
  <c r="AM8" i="23917"/>
  <c r="AE8" i="24040"/>
  <c r="AE8" i="23917"/>
  <c r="W8" i="24040"/>
  <c r="W8" i="23917"/>
  <c r="O8" i="24040"/>
  <c r="O8" i="23917"/>
  <c r="DZ8" i="24040"/>
  <c r="DZ8" i="23917"/>
  <c r="G89" i="24040"/>
  <c r="G100" i="23917"/>
  <c r="DB117" i="24040"/>
  <c r="DB118" i="24040" s="1"/>
  <c r="DB129" i="23917"/>
  <c r="DB130" i="23917" s="1"/>
  <c r="CL117" i="24040"/>
  <c r="CL118" i="24040" s="1"/>
  <c r="CL129" i="23917"/>
  <c r="CL130" i="23917" s="1"/>
  <c r="BN117" i="24040"/>
  <c r="BN118" i="24040" s="1"/>
  <c r="BN129" i="23917"/>
  <c r="BN130" i="23917" s="1"/>
  <c r="DB115" i="24040"/>
  <c r="DB127" i="23917"/>
  <c r="CT115" i="24040"/>
  <c r="CT127" i="23917"/>
  <c r="CL115" i="24040"/>
  <c r="CL127" i="23917"/>
  <c r="CD115" i="24040"/>
  <c r="CD127" i="23917"/>
  <c r="BV115" i="24040"/>
  <c r="BV127" i="23917"/>
  <c r="BN115" i="24040"/>
  <c r="BN127" i="23917"/>
  <c r="BF115" i="24040"/>
  <c r="BF127" i="23917"/>
  <c r="AX115" i="24040"/>
  <c r="AX127" i="23917"/>
  <c r="AP115" i="24040"/>
  <c r="AP127" i="23917"/>
  <c r="AH115" i="24040"/>
  <c r="AH127" i="23917"/>
  <c r="Z115" i="24040"/>
  <c r="Z127" i="23917"/>
  <c r="R115" i="24040"/>
  <c r="R127" i="23917"/>
  <c r="J115" i="24040"/>
  <c r="J127" i="23917"/>
  <c r="B115" i="24040"/>
  <c r="B127" i="23917"/>
  <c r="DN158" i="24040"/>
  <c r="DN171" i="23917"/>
  <c r="DF158" i="24040"/>
  <c r="DF171" i="23917"/>
  <c r="CX158" i="24040"/>
  <c r="CX171" i="23917"/>
  <c r="CP158" i="24040"/>
  <c r="CP171" i="23917"/>
  <c r="CH158" i="24040"/>
  <c r="CH171" i="23917"/>
  <c r="BZ158" i="24040"/>
  <c r="BZ171" i="23917"/>
  <c r="BR158" i="24040"/>
  <c r="BR171" i="23917"/>
  <c r="BJ158" i="24040"/>
  <c r="BJ171" i="23917"/>
  <c r="DN154" i="24040"/>
  <c r="DN167" i="23917"/>
  <c r="DF154" i="24040"/>
  <c r="DF167" i="23917"/>
  <c r="CX154" i="24040"/>
  <c r="CX167" i="23917"/>
  <c r="CP154" i="24040"/>
  <c r="CP167" i="23917"/>
  <c r="CH154" i="24040"/>
  <c r="CH167" i="23917"/>
  <c r="BZ154" i="24040"/>
  <c r="BZ167" i="23917"/>
  <c r="BR154" i="24040"/>
  <c r="BR167" i="23917"/>
  <c r="BJ154" i="24040"/>
  <c r="BJ167" i="23917"/>
  <c r="BB154" i="24040"/>
  <c r="BB167" i="23917"/>
  <c r="AT154" i="24040"/>
  <c r="AT167" i="23917"/>
  <c r="AL154" i="24040"/>
  <c r="AL167" i="23917"/>
  <c r="AD154" i="24040"/>
  <c r="AD167" i="23917"/>
  <c r="V154" i="24040"/>
  <c r="V167" i="23917"/>
  <c r="N154" i="24040"/>
  <c r="N167" i="23917"/>
  <c r="F154" i="24040"/>
  <c r="F167" i="23917"/>
  <c r="EB146" i="24040"/>
  <c r="EB159" i="23917"/>
  <c r="DT146" i="24040"/>
  <c r="DT159" i="23917"/>
  <c r="DL146" i="24040"/>
  <c r="DL159" i="23917"/>
  <c r="FO145" i="24040"/>
  <c r="FO158" i="23917"/>
  <c r="FG145" i="24040"/>
  <c r="FG158" i="23917"/>
  <c r="EY145" i="24040"/>
  <c r="EY158" i="23917"/>
  <c r="EQ145" i="24040"/>
  <c r="EQ158" i="23917"/>
  <c r="DX145" i="24040"/>
  <c r="DX158" i="23917"/>
  <c r="DP145" i="24040"/>
  <c r="DP158" i="23917"/>
  <c r="FU110" i="24040"/>
  <c r="FU122" i="23917"/>
  <c r="FC192" i="24040"/>
  <c r="FC132" i="24040"/>
  <c r="FC206" i="23917"/>
  <c r="FC144" i="23917"/>
  <c r="FY106" i="24040"/>
  <c r="FY118" i="23917"/>
  <c r="C211" i="24040"/>
  <c r="C226" i="23917"/>
  <c r="FV90" i="24040"/>
  <c r="FV101" i="23917"/>
  <c r="FN90" i="24040"/>
  <c r="FN101" i="23917"/>
  <c r="FF90" i="24040"/>
  <c r="FF101" i="23917"/>
  <c r="EX90" i="24040"/>
  <c r="EX101" i="23917"/>
  <c r="M188" i="24040"/>
  <c r="M202" i="23917"/>
  <c r="FQ157" i="24040"/>
  <c r="FQ170" i="23917"/>
  <c r="FI157" i="24040"/>
  <c r="FI170" i="23917"/>
  <c r="FT114" i="24040"/>
  <c r="FT126" i="23917"/>
  <c r="FP114" i="24040"/>
  <c r="FP126" i="23917"/>
  <c r="FL114" i="24040"/>
  <c r="FL126" i="23917"/>
  <c r="FH114" i="24040"/>
  <c r="FH126" i="23917"/>
  <c r="FD114" i="24040"/>
  <c r="FD126" i="23917"/>
  <c r="FU157" i="24040"/>
  <c r="FU170" i="23917"/>
  <c r="EU157" i="24040"/>
  <c r="EU170" i="23917"/>
  <c r="FV114" i="24040"/>
  <c r="FV126" i="23917"/>
  <c r="EV114" i="24040"/>
  <c r="EV126" i="23917"/>
  <c r="FM154" i="24040"/>
  <c r="FM167" i="23917"/>
  <c r="EX153" i="24040"/>
  <c r="EX166" i="23917"/>
  <c r="V11" i="24066"/>
  <c r="FS115" i="24040"/>
  <c r="FS127" i="23917"/>
  <c r="FS154" i="24040"/>
  <c r="FS167" i="23917"/>
  <c r="FL113" i="24040"/>
  <c r="FL125" i="23917"/>
  <c r="FK153" i="24040"/>
  <c r="FK166" i="23917"/>
  <c r="FN113" i="24040"/>
  <c r="FN125" i="23917"/>
  <c r="FC153" i="24040"/>
  <c r="FC166" i="23917"/>
  <c r="FF113" i="24040"/>
  <c r="FF125" i="23917"/>
  <c r="EV113" i="24040"/>
  <c r="EV125" i="23917"/>
  <c r="EU115" i="24040"/>
  <c r="EU127" i="23917"/>
  <c r="EU154" i="24040"/>
  <c r="EU167" i="23917"/>
  <c r="CZ147" i="24040"/>
  <c r="CZ160" i="23917"/>
  <c r="BT147" i="24040"/>
  <c r="BT160" i="23917"/>
  <c r="AN147" i="24040"/>
  <c r="AN160" i="23917"/>
  <c r="H147" i="24040"/>
  <c r="H160" i="23917"/>
  <c r="FC147" i="24040"/>
  <c r="FC160" i="23917"/>
  <c r="BD115" i="24040"/>
  <c r="BD127" i="23917"/>
  <c r="AO112" i="24040"/>
  <c r="AO124" i="23917"/>
  <c r="X115" i="24040"/>
  <c r="X127" i="23917"/>
  <c r="I112" i="24040"/>
  <c r="I124" i="23917"/>
  <c r="FQ146" i="24040"/>
  <c r="FQ159" i="23917"/>
  <c r="FJ111" i="24040"/>
  <c r="FJ123" i="23917"/>
  <c r="FL111" i="24040"/>
  <c r="FL123" i="23917"/>
  <c r="FA146" i="24040"/>
  <c r="FA159" i="23917"/>
  <c r="ET111" i="24040"/>
  <c r="ET123" i="23917"/>
  <c r="EV111" i="24040"/>
  <c r="EV123" i="23917"/>
  <c r="DX158" i="24040"/>
  <c r="DX171" i="23917"/>
  <c r="DH117" i="24040"/>
  <c r="DH118" i="24040" s="1"/>
  <c r="DH129" i="23917"/>
  <c r="DH130" i="23917" s="1"/>
  <c r="DH158" i="24040"/>
  <c r="DH171" i="23917"/>
  <c r="CR117" i="24040"/>
  <c r="CR118" i="24040" s="1"/>
  <c r="CR129" i="23917"/>
  <c r="CR130" i="23917" s="1"/>
  <c r="CR158" i="24040"/>
  <c r="CR171" i="23917"/>
  <c r="CB117" i="24040"/>
  <c r="CB118" i="24040" s="1"/>
  <c r="CB129" i="23917"/>
  <c r="CB130" i="23917" s="1"/>
  <c r="CB158" i="24040"/>
  <c r="CB171" i="23917"/>
  <c r="BL117" i="24040"/>
  <c r="BL118" i="24040" s="1"/>
  <c r="BL129" i="23917"/>
  <c r="BL130" i="23917" s="1"/>
  <c r="BL158" i="24040"/>
  <c r="BL171" i="23917"/>
  <c r="AV158" i="24040"/>
  <c r="AV171" i="23917"/>
  <c r="AV154" i="24040"/>
  <c r="AV167" i="23917"/>
  <c r="AF158" i="24040"/>
  <c r="AF171" i="23917"/>
  <c r="AF154" i="24040"/>
  <c r="AF167" i="23917"/>
  <c r="P158" i="24040"/>
  <c r="P171" i="23917"/>
  <c r="P154" i="24040"/>
  <c r="P167" i="23917"/>
  <c r="D158" i="24040"/>
  <c r="D171" i="23917"/>
  <c r="D154" i="24040"/>
  <c r="D167" i="23917"/>
  <c r="G107" i="24040"/>
  <c r="G119" i="23917"/>
  <c r="CO192" i="24040"/>
  <c r="CO132" i="24040"/>
  <c r="CO206" i="23917"/>
  <c r="CO144" i="23917"/>
  <c r="CH191" i="24040"/>
  <c r="CH205" i="23917"/>
  <c r="ES131" i="24040"/>
  <c r="ES143" i="23917"/>
  <c r="DJ192" i="24040"/>
  <c r="DJ132" i="24040"/>
  <c r="DJ144" i="23917"/>
  <c r="DJ206" i="23917"/>
  <c r="CZ191" i="24040"/>
  <c r="CZ205" i="23917"/>
  <c r="CT192" i="24040"/>
  <c r="CT132" i="24040"/>
  <c r="CT144" i="23917"/>
  <c r="CT206" i="23917"/>
  <c r="CJ191" i="24040"/>
  <c r="CJ205" i="23917"/>
  <c r="BT191" i="24040"/>
  <c r="BT205" i="23917"/>
  <c r="BN192" i="24040"/>
  <c r="BN132" i="24040"/>
  <c r="BN144" i="23917"/>
  <c r="BN206" i="23917"/>
  <c r="BD191" i="24040"/>
  <c r="BD205" i="23917"/>
  <c r="AX192" i="24040"/>
  <c r="AX132" i="24040"/>
  <c r="AX144" i="23917"/>
  <c r="AX206" i="23917"/>
  <c r="AN191" i="24040"/>
  <c r="AN205" i="23917"/>
  <c r="AH192" i="24040"/>
  <c r="AH132" i="24040"/>
  <c r="AH144" i="23917"/>
  <c r="AH206" i="23917"/>
  <c r="X191" i="24040"/>
  <c r="X205" i="23917"/>
  <c r="R192" i="24040"/>
  <c r="R132" i="24040"/>
  <c r="R144" i="23917"/>
  <c r="R206" i="23917"/>
  <c r="FM192" i="24040"/>
  <c r="FM132" i="24040"/>
  <c r="FM206" i="23917"/>
  <c r="FM144" i="23917"/>
  <c r="DI122" i="24040"/>
  <c r="DI134" i="23917"/>
  <c r="CS122" i="24040"/>
  <c r="CS134" i="23917"/>
  <c r="CC122" i="24040"/>
  <c r="CC134" i="23917"/>
  <c r="BM122" i="24040"/>
  <c r="BM134" i="23917"/>
  <c r="AW122" i="24040"/>
  <c r="AW134" i="23917"/>
  <c r="AG122" i="24040"/>
  <c r="AG134" i="23917"/>
  <c r="P122" i="24040"/>
  <c r="P134" i="23917"/>
  <c r="FU122" i="24040"/>
  <c r="FU134" i="23917"/>
  <c r="FX127" i="24040"/>
  <c r="FX139" i="23917"/>
  <c r="AE127" i="24040"/>
  <c r="AE139" i="23917"/>
  <c r="FQ127" i="24040"/>
  <c r="FQ139" i="23917"/>
  <c r="U8" i="24066"/>
  <c r="FJ153" i="24040"/>
  <c r="FJ166" i="23917"/>
  <c r="DM153" i="24040"/>
  <c r="DM166" i="23917"/>
  <c r="CG153" i="24040"/>
  <c r="CG166" i="23917"/>
  <c r="BA153" i="24040"/>
  <c r="BA166" i="23917"/>
  <c r="U153" i="24040"/>
  <c r="U166" i="23917"/>
  <c r="DL147" i="24040"/>
  <c r="DL160" i="23917"/>
  <c r="CF147" i="24040"/>
  <c r="CF160" i="23917"/>
  <c r="AZ147" i="24040"/>
  <c r="AZ160" i="23917"/>
  <c r="T147" i="24040"/>
  <c r="T160" i="23917"/>
  <c r="EA146" i="24040"/>
  <c r="EA159" i="23917"/>
  <c r="GG146" i="24040"/>
  <c r="GG159" i="23917"/>
  <c r="GG145" i="24040"/>
  <c r="GG158" i="23917"/>
  <c r="DK145" i="24040"/>
  <c r="DK158" i="23917"/>
  <c r="DM112" i="24040"/>
  <c r="DM124" i="23917"/>
  <c r="DE112" i="24040"/>
  <c r="DE124" i="23917"/>
  <c r="CO112" i="24040"/>
  <c r="CO124" i="23917"/>
  <c r="BY112" i="24040"/>
  <c r="BY124" i="23917"/>
  <c r="BI112" i="24040"/>
  <c r="BI124" i="23917"/>
  <c r="AY147" i="24040"/>
  <c r="AY160" i="23917"/>
  <c r="AI147" i="24040"/>
  <c r="AI160" i="23917"/>
  <c r="S147" i="24040"/>
  <c r="S160" i="23917"/>
  <c r="DL158" i="24040"/>
  <c r="DL171" i="23917"/>
  <c r="DL154" i="24040"/>
  <c r="DL167" i="23917"/>
  <c r="CV158" i="24040"/>
  <c r="CV171" i="23917"/>
  <c r="CV154" i="24040"/>
  <c r="CV167" i="23917"/>
  <c r="CF158" i="24040"/>
  <c r="CF171" i="23917"/>
  <c r="CF154" i="24040"/>
  <c r="CF167" i="23917"/>
  <c r="BP158" i="24040"/>
  <c r="BP171" i="23917"/>
  <c r="BP154" i="24040"/>
  <c r="BP167" i="23917"/>
  <c r="BA107" i="24040"/>
  <c r="BA119" i="23917"/>
  <c r="AZ154" i="24040"/>
  <c r="AZ167" i="23917"/>
  <c r="AJ158" i="24040"/>
  <c r="AJ171" i="23917"/>
  <c r="AJ154" i="24040"/>
  <c r="AJ167" i="23917"/>
  <c r="T158" i="24040"/>
  <c r="T171" i="23917"/>
  <c r="T154" i="24040"/>
  <c r="T167" i="23917"/>
  <c r="DM192" i="24040"/>
  <c r="DM132" i="24040"/>
  <c r="DM206" i="23917"/>
  <c r="DM144" i="23917"/>
  <c r="AS192" i="24040"/>
  <c r="AS132" i="24040"/>
  <c r="AS206" i="23917"/>
  <c r="AS144" i="23917"/>
  <c r="O193" i="24040"/>
  <c r="O133" i="24040"/>
  <c r="O145" i="23917"/>
  <c r="O207" i="23917"/>
  <c r="FE131" i="24040"/>
  <c r="FE143" i="23917"/>
  <c r="DN192" i="24040"/>
  <c r="DN132" i="24040"/>
  <c r="DN144" i="23917"/>
  <c r="DN206" i="23917"/>
  <c r="CX192" i="24040"/>
  <c r="CX132" i="24040"/>
  <c r="CX144" i="23917"/>
  <c r="CX206" i="23917"/>
  <c r="BS131" i="24040"/>
  <c r="BS143" i="23917"/>
  <c r="BC131" i="24040"/>
  <c r="BC143" i="23917"/>
  <c r="AM131" i="24040"/>
  <c r="AM143" i="23917"/>
  <c r="W131" i="24040"/>
  <c r="W143" i="23917"/>
  <c r="ES122" i="24040"/>
  <c r="ES134" i="23917"/>
  <c r="FN127" i="24040"/>
  <c r="FN139" i="23917"/>
  <c r="FE127" i="24040"/>
  <c r="FE139" i="23917"/>
  <c r="O127" i="24040"/>
  <c r="O139" i="23917"/>
  <c r="I127" i="24040"/>
  <c r="I139" i="23917"/>
  <c r="FT126" i="24040"/>
  <c r="FT138" i="23917"/>
  <c r="FD126" i="24040"/>
  <c r="FD138" i="23917"/>
  <c r="FX125" i="24040"/>
  <c r="FX137" i="23917"/>
  <c r="EV125" i="24040"/>
  <c r="EV137" i="23917"/>
  <c r="FU154" i="24040"/>
  <c r="FU167" i="23917"/>
  <c r="CK153" i="24040"/>
  <c r="CK166" i="23917"/>
  <c r="BE153" i="24040"/>
  <c r="BE166" i="23917"/>
  <c r="Y153" i="24040"/>
  <c r="Y166" i="23917"/>
  <c r="EU152" i="24040"/>
  <c r="EU165" i="23917"/>
  <c r="FO151" i="24040"/>
  <c r="FO164" i="23917"/>
  <c r="FX113" i="24040"/>
  <c r="FX125" i="23917"/>
  <c r="FW154" i="24040"/>
  <c r="FW167" i="23917"/>
  <c r="FO115" i="24040"/>
  <c r="FO127" i="23917"/>
  <c r="FO153" i="24040"/>
  <c r="FO166" i="23917"/>
  <c r="FH113" i="24040"/>
  <c r="FH125" i="23917"/>
  <c r="FG154" i="24040"/>
  <c r="FG167" i="23917"/>
  <c r="FJ113" i="24040"/>
  <c r="FJ125" i="23917"/>
  <c r="EY154" i="24040"/>
  <c r="EY167" i="23917"/>
  <c r="ER113" i="24040"/>
  <c r="ER125" i="23917"/>
  <c r="EQ115" i="24040"/>
  <c r="EQ127" i="23917"/>
  <c r="EQ153" i="24040"/>
  <c r="EQ166" i="23917"/>
  <c r="ET113" i="24040"/>
  <c r="ET125" i="23917"/>
  <c r="DX147" i="24040"/>
  <c r="DX160" i="23917"/>
  <c r="CR147" i="24040"/>
  <c r="CR160" i="23917"/>
  <c r="BL147" i="24040"/>
  <c r="BL160" i="23917"/>
  <c r="AF147" i="24040"/>
  <c r="AF160" i="23917"/>
  <c r="FP146" i="24040"/>
  <c r="FP159" i="23917"/>
  <c r="DW145" i="24040"/>
  <c r="DW158" i="23917"/>
  <c r="EU147" i="24040"/>
  <c r="EU160" i="23917"/>
  <c r="DI112" i="24040"/>
  <c r="DI124" i="23917"/>
  <c r="DH115" i="24040"/>
  <c r="DH127" i="23917"/>
  <c r="CC112" i="24040"/>
  <c r="CC124" i="23917"/>
  <c r="CB115" i="24040"/>
  <c r="CB127" i="23917"/>
  <c r="AW112" i="24040"/>
  <c r="AW124" i="23917"/>
  <c r="AG112" i="24040"/>
  <c r="AG124" i="23917"/>
  <c r="Q112" i="24040"/>
  <c r="Q124" i="23917"/>
  <c r="G112" i="24040"/>
  <c r="G124" i="23917"/>
  <c r="FV111" i="24040"/>
  <c r="FV123" i="23917"/>
  <c r="FN111" i="24040"/>
  <c r="FN123" i="23917"/>
  <c r="FP111" i="24040"/>
  <c r="FP123" i="23917"/>
  <c r="FE146" i="24040"/>
  <c r="FE159" i="23917"/>
  <c r="EX111" i="24040"/>
  <c r="EX123" i="23917"/>
  <c r="EZ111" i="24040"/>
  <c r="EZ123" i="23917"/>
  <c r="FS158" i="24040"/>
  <c r="FS171" i="23917"/>
  <c r="FC158" i="24040"/>
  <c r="FC171" i="23917"/>
  <c r="DQ107" i="24040"/>
  <c r="DQ119" i="23917"/>
  <c r="CZ158" i="24040"/>
  <c r="CZ171" i="23917"/>
  <c r="CK107" i="24040"/>
  <c r="CK119" i="23917"/>
  <c r="CJ154" i="24040"/>
  <c r="CJ167" i="23917"/>
  <c r="BT158" i="24040"/>
  <c r="BT171" i="23917"/>
  <c r="BD158" i="24040"/>
  <c r="BD171" i="23917"/>
  <c r="BD154" i="24040"/>
  <c r="BD167" i="23917"/>
  <c r="AN158" i="24040"/>
  <c r="AN171" i="23917"/>
  <c r="AN154" i="24040"/>
  <c r="AN167" i="23917"/>
  <c r="X158" i="24040"/>
  <c r="X171" i="23917"/>
  <c r="X154" i="24040"/>
  <c r="X167" i="23917"/>
  <c r="H158" i="24040"/>
  <c r="H171" i="23917"/>
  <c r="H154" i="24040"/>
  <c r="H167" i="23917"/>
  <c r="DE192" i="24040"/>
  <c r="DE132" i="24040"/>
  <c r="DE206" i="23917"/>
  <c r="DE144" i="23917"/>
  <c r="DI192" i="24040"/>
  <c r="DI132" i="24040"/>
  <c r="DI206" i="23917"/>
  <c r="DI144" i="23917"/>
  <c r="DC131" i="24040"/>
  <c r="DC143" i="23917"/>
  <c r="DB192" i="24040"/>
  <c r="DB132" i="24040"/>
  <c r="DB144" i="23917"/>
  <c r="DB206" i="23917"/>
  <c r="CR191" i="24040"/>
  <c r="CR205" i="23917"/>
  <c r="FO131" i="24040"/>
  <c r="FO143" i="23917"/>
  <c r="CC192" i="24040"/>
  <c r="CC132" i="24040"/>
  <c r="CC206" i="23917"/>
  <c r="CC144" i="23917"/>
  <c r="BW131" i="24040"/>
  <c r="BW143" i="23917"/>
  <c r="BV192" i="24040"/>
  <c r="BV132" i="24040"/>
  <c r="BV144" i="23917"/>
  <c r="BV206" i="23917"/>
  <c r="BL191" i="24040"/>
  <c r="BL205" i="23917"/>
  <c r="BF192" i="24040"/>
  <c r="BF132" i="24040"/>
  <c r="BF144" i="23917"/>
  <c r="BF206" i="23917"/>
  <c r="AV191" i="24040"/>
  <c r="AV205" i="23917"/>
  <c r="AP192" i="24040"/>
  <c r="AP132" i="24040"/>
  <c r="AP144" i="23917"/>
  <c r="AP206" i="23917"/>
  <c r="AF191" i="24040"/>
  <c r="AF205" i="23917"/>
  <c r="Z192" i="24040"/>
  <c r="Z132" i="24040"/>
  <c r="Z144" i="23917"/>
  <c r="Z206" i="23917"/>
  <c r="P191" i="24040"/>
  <c r="P205" i="23917"/>
  <c r="J192" i="24040"/>
  <c r="J132" i="24040"/>
  <c r="J144" i="23917"/>
  <c r="J206" i="23917"/>
  <c r="B191" i="24040"/>
  <c r="B205" i="23917"/>
  <c r="FF107" i="24040"/>
  <c r="FF119" i="23917"/>
  <c r="CZ122" i="24040"/>
  <c r="CZ134" i="23917"/>
  <c r="BT122" i="24040"/>
  <c r="BT134" i="23917"/>
  <c r="AN122" i="24040"/>
  <c r="AN134" i="23917"/>
  <c r="DH128" i="24040"/>
  <c r="DH140" i="23917"/>
  <c r="CZ128" i="24040"/>
  <c r="CZ140" i="23917"/>
  <c r="CR128" i="24040"/>
  <c r="CR140" i="23917"/>
  <c r="CJ128" i="24040"/>
  <c r="CJ140" i="23917"/>
  <c r="CB128" i="24040"/>
  <c r="CB140" i="23917"/>
  <c r="BT128" i="24040"/>
  <c r="BT140" i="23917"/>
  <c r="BL128" i="24040"/>
  <c r="BL140" i="23917"/>
  <c r="BD128" i="24040"/>
  <c r="BD140" i="23917"/>
  <c r="AV128" i="24040"/>
  <c r="AV140" i="23917"/>
  <c r="AN128" i="24040"/>
  <c r="AN140" i="23917"/>
  <c r="AF128" i="24040"/>
  <c r="AF140" i="23917"/>
  <c r="FM122" i="24040"/>
  <c r="FM134" i="23917"/>
  <c r="FK127" i="24040"/>
  <c r="FK139" i="23917"/>
  <c r="EU127" i="24040"/>
  <c r="EU139" i="23917"/>
  <c r="AC127" i="24040"/>
  <c r="AC139" i="23917"/>
  <c r="EW127" i="24040"/>
  <c r="EW139" i="23917"/>
  <c r="C127" i="24040"/>
  <c r="C139" i="23917"/>
  <c r="FH126" i="24040"/>
  <c r="FH138" i="23917"/>
  <c r="EY158" i="24040"/>
  <c r="EY171" i="23917"/>
  <c r="FM152" i="24040"/>
  <c r="FM165" i="23917"/>
  <c r="FE152" i="24040"/>
  <c r="FE165" i="23917"/>
  <c r="EW152" i="24040"/>
  <c r="EW165" i="23917"/>
  <c r="BX147" i="24040"/>
  <c r="BX160" i="23917"/>
  <c r="AR147" i="24040"/>
  <c r="AR160" i="23917"/>
  <c r="L147" i="24040"/>
  <c r="L160" i="23917"/>
  <c r="ER112" i="24040"/>
  <c r="ER124" i="23917"/>
  <c r="EQ147" i="24040"/>
  <c r="EQ160" i="23917"/>
  <c r="CV115" i="24040"/>
  <c r="CV127" i="23917"/>
  <c r="CF115" i="24040"/>
  <c r="CF127" i="23917"/>
  <c r="BP115" i="24040"/>
  <c r="BP127" i="23917"/>
  <c r="AK112" i="24040"/>
  <c r="AK124" i="23917"/>
  <c r="AJ115" i="24040"/>
  <c r="AJ127" i="23917"/>
  <c r="EB154" i="24040"/>
  <c r="EB167" i="23917"/>
  <c r="DU107" i="24040"/>
  <c r="DU119" i="23917"/>
  <c r="DD158" i="24040"/>
  <c r="DD171" i="23917"/>
  <c r="CO107" i="24040"/>
  <c r="CO119" i="23917"/>
  <c r="CN154" i="24040"/>
  <c r="CN167" i="23917"/>
  <c r="BX158" i="24040"/>
  <c r="BX171" i="23917"/>
  <c r="BI107" i="24040"/>
  <c r="BI119" i="23917"/>
  <c r="BH154" i="24040"/>
  <c r="BH167" i="23917"/>
  <c r="AS107" i="24040"/>
  <c r="AS119" i="23917"/>
  <c r="AC107" i="24040"/>
  <c r="AC119" i="23917"/>
  <c r="M107" i="24040"/>
  <c r="M119" i="23917"/>
  <c r="CW192" i="24040"/>
  <c r="CW132" i="24040"/>
  <c r="CW206" i="23917"/>
  <c r="CW144" i="23917"/>
  <c r="G192" i="24040"/>
  <c r="G132" i="24040"/>
  <c r="G206" i="23917"/>
  <c r="G144" i="23917"/>
  <c r="DG131" i="24040"/>
  <c r="DG143" i="23917"/>
  <c r="CQ131" i="24040"/>
  <c r="CQ143" i="23917"/>
  <c r="CG192" i="24040"/>
  <c r="CG132" i="24040"/>
  <c r="CG206" i="23917"/>
  <c r="CG144" i="23917"/>
  <c r="CA131" i="24040"/>
  <c r="CA143" i="23917"/>
  <c r="BK131" i="24040"/>
  <c r="BK143" i="23917"/>
  <c r="AU131" i="24040"/>
  <c r="AU143" i="23917"/>
  <c r="AE131" i="24040"/>
  <c r="AE143" i="23917"/>
  <c r="O131" i="24040"/>
  <c r="O143" i="23917"/>
  <c r="I192" i="24040"/>
  <c r="I132" i="24040"/>
  <c r="I206" i="23917"/>
  <c r="I144" i="23917"/>
  <c r="FG131" i="24040"/>
  <c r="FG143" i="23917"/>
  <c r="EY131" i="24040"/>
  <c r="EY143" i="23917"/>
  <c r="DK128" i="24040"/>
  <c r="DK140" i="23917"/>
  <c r="DC128" i="24040"/>
  <c r="DC140" i="23917"/>
  <c r="CU128" i="24040"/>
  <c r="CU140" i="23917"/>
  <c r="CM128" i="24040"/>
  <c r="CM140" i="23917"/>
  <c r="CE128" i="24040"/>
  <c r="CE140" i="23917"/>
  <c r="BW128" i="24040"/>
  <c r="BW140" i="23917"/>
  <c r="BO128" i="24040"/>
  <c r="BO140" i="23917"/>
  <c r="BG128" i="24040"/>
  <c r="BG140" i="23917"/>
  <c r="AY128" i="24040"/>
  <c r="AY140" i="23917"/>
  <c r="AQ128" i="24040"/>
  <c r="AQ140" i="23917"/>
  <c r="AI128" i="24040"/>
  <c r="AI140" i="23917"/>
  <c r="AA128" i="24040"/>
  <c r="AA140" i="23917"/>
  <c r="P128" i="24040"/>
  <c r="P140" i="23917"/>
  <c r="E128" i="24040"/>
  <c r="E140" i="23917"/>
  <c r="W127" i="24040"/>
  <c r="W139" i="23917"/>
  <c r="G127" i="24040"/>
  <c r="G139" i="23917"/>
  <c r="FC152" i="24040"/>
  <c r="FC165" i="23917"/>
  <c r="EK126" i="24040"/>
  <c r="EK138" i="23917"/>
  <c r="M128" i="24040"/>
  <c r="M140" i="23917"/>
  <c r="EL32" i="23917"/>
  <c r="EL27" i="24040"/>
  <c r="EK164" i="23917"/>
  <c r="EK151" i="24040"/>
  <c r="EI296" i="23917"/>
  <c r="EI279" i="24040"/>
  <c r="EI165" i="23917"/>
  <c r="EI152" i="24040"/>
  <c r="DV18" i="24040"/>
  <c r="DU75" i="24040"/>
  <c r="DU86" i="23917"/>
  <c r="DC75" i="24040"/>
  <c r="DC86" i="23917"/>
  <c r="CW75" i="24040"/>
  <c r="CW86" i="23917"/>
  <c r="CS75" i="24040"/>
  <c r="CS86" i="23917"/>
  <c r="CK75" i="24040"/>
  <c r="CK86" i="23917"/>
  <c r="CC75" i="24040"/>
  <c r="CC86" i="23917"/>
  <c r="BS75" i="24040"/>
  <c r="BS86" i="23917"/>
  <c r="BO75" i="24040"/>
  <c r="BO86" i="23917"/>
  <c r="BK75" i="24040"/>
  <c r="BK86" i="23917"/>
  <c r="BG75" i="24040"/>
  <c r="BG86" i="23917"/>
  <c r="BC75" i="24040"/>
  <c r="BC86" i="23917"/>
  <c r="AY75" i="24040"/>
  <c r="AY86" i="23917"/>
  <c r="AU75" i="24040"/>
  <c r="AU86" i="23917"/>
  <c r="AQ75" i="24040"/>
  <c r="AQ86" i="23917"/>
  <c r="AE75" i="24040"/>
  <c r="AE86" i="23917"/>
  <c r="AA75" i="24040"/>
  <c r="AA86" i="23917"/>
  <c r="W75" i="24040"/>
  <c r="W86" i="23917"/>
  <c r="O75" i="24040"/>
  <c r="O86" i="23917"/>
  <c r="EC74" i="24040"/>
  <c r="EC85" i="23917"/>
  <c r="CU74" i="24040"/>
  <c r="CU85" i="23917"/>
  <c r="CS74" i="24040"/>
  <c r="CS85" i="23917"/>
  <c r="BU74" i="24040"/>
  <c r="BU85" i="23917"/>
  <c r="BG74" i="24040"/>
  <c r="BG85" i="23917"/>
  <c r="BE74" i="24040"/>
  <c r="BE85" i="23917"/>
  <c r="AQ74" i="24040"/>
  <c r="AQ85" i="23917"/>
  <c r="AA74" i="24040"/>
  <c r="AA85" i="23917"/>
  <c r="Y74" i="24040"/>
  <c r="Y85" i="23917"/>
  <c r="K74" i="24040"/>
  <c r="K85" i="23917"/>
  <c r="I74" i="24040"/>
  <c r="I85" i="23917"/>
  <c r="EC72" i="24040"/>
  <c r="EC83" i="23917"/>
  <c r="CS72" i="24040"/>
  <c r="CS83" i="23917"/>
  <c r="BU72" i="24040"/>
  <c r="BU83" i="23917"/>
  <c r="BE72" i="24040"/>
  <c r="BE83" i="23917"/>
  <c r="Y72" i="24040"/>
  <c r="Y83" i="23917"/>
  <c r="W72" i="24040"/>
  <c r="W83" i="23917"/>
  <c r="I72" i="24040"/>
  <c r="I83" i="23917"/>
  <c r="G72" i="24040"/>
  <c r="G83" i="23917"/>
  <c r="EC71" i="24040"/>
  <c r="EC82" i="23917"/>
  <c r="DU71" i="24040"/>
  <c r="DU82" i="23917"/>
  <c r="CW71" i="24040"/>
  <c r="CW82" i="23917"/>
  <c r="CK71" i="24040"/>
  <c r="CK82" i="23917"/>
  <c r="BS71" i="24040"/>
  <c r="BS82" i="23917"/>
  <c r="BO71" i="24040"/>
  <c r="BO82" i="23917"/>
  <c r="BC71" i="24040"/>
  <c r="BC82" i="23917"/>
  <c r="AY71" i="24040"/>
  <c r="AY82" i="23917"/>
  <c r="AC71" i="24040"/>
  <c r="AC82" i="23917"/>
  <c r="Y71" i="24040"/>
  <c r="Y82" i="23917"/>
  <c r="U71" i="24040"/>
  <c r="U82" i="23917"/>
  <c r="AQ80" i="24040"/>
  <c r="AQ91" i="23917"/>
  <c r="DC74" i="24040"/>
  <c r="DC85" i="23917"/>
  <c r="DW72" i="24040"/>
  <c r="DW83" i="23917"/>
  <c r="CK72" i="24040"/>
  <c r="CK83" i="23917"/>
  <c r="BG72" i="24040"/>
  <c r="BG83" i="23917"/>
  <c r="AQ72" i="24040"/>
  <c r="AQ83" i="23917"/>
  <c r="AA72" i="24040"/>
  <c r="AA83" i="23917"/>
  <c r="S72" i="24040"/>
  <c r="S83" i="23917"/>
  <c r="K72" i="24040"/>
  <c r="K83" i="23917"/>
  <c r="C72" i="24040"/>
  <c r="C83" i="23917"/>
  <c r="CY71" i="24040"/>
  <c r="CY82" i="23917"/>
  <c r="CU71" i="24040"/>
  <c r="CU82" i="23917"/>
  <c r="BU71" i="24040"/>
  <c r="BU82" i="23917"/>
  <c r="BQ71" i="24040"/>
  <c r="BQ82" i="23917"/>
  <c r="BI71" i="24040"/>
  <c r="BI82" i="23917"/>
  <c r="BE71" i="24040"/>
  <c r="BE82" i="23917"/>
  <c r="BA71" i="24040"/>
  <c r="BA82" i="23917"/>
  <c r="AS71" i="24040"/>
  <c r="AS82" i="23917"/>
  <c r="W71" i="24040"/>
  <c r="W82" i="23917"/>
  <c r="S71" i="24040"/>
  <c r="S82" i="23917"/>
  <c r="M71" i="24040"/>
  <c r="M82" i="23917"/>
  <c r="I71" i="24040"/>
  <c r="I82" i="23917"/>
  <c r="E71" i="24040"/>
  <c r="E82" i="23917"/>
  <c r="AR80" i="24040"/>
  <c r="AR91" i="23917"/>
  <c r="AB80" i="24040"/>
  <c r="AB91" i="23917"/>
  <c r="L80" i="24040"/>
  <c r="L91" i="23917"/>
  <c r="O78" i="24040"/>
  <c r="O89" i="23917"/>
  <c r="FG78" i="24040"/>
  <c r="FG89" i="23917"/>
  <c r="EY78" i="24040"/>
  <c r="EY89" i="23917"/>
  <c r="CW78" i="24040"/>
  <c r="CW89" i="23917"/>
  <c r="CO78" i="24040"/>
  <c r="CO89" i="23917"/>
  <c r="BS78" i="24040"/>
  <c r="BS89" i="23917"/>
  <c r="BK78" i="24040"/>
  <c r="BK89" i="23917"/>
  <c r="AU78" i="24040"/>
  <c r="AU89" i="23917"/>
  <c r="AQ78" i="24040"/>
  <c r="AQ89" i="23917"/>
  <c r="AE78" i="24040"/>
  <c r="AE89" i="23917"/>
  <c r="AA78" i="24040"/>
  <c r="AA89" i="23917"/>
  <c r="W78" i="24040"/>
  <c r="W89" i="23917"/>
  <c r="S78" i="24040"/>
  <c r="S89" i="23917"/>
  <c r="K78" i="24040"/>
  <c r="K89" i="23917"/>
  <c r="C78" i="24040"/>
  <c r="C89" i="23917"/>
  <c r="FL92" i="24040"/>
  <c r="FL103" i="23917"/>
  <c r="FD92" i="24040"/>
  <c r="FD103" i="23917"/>
  <c r="EV92" i="24040"/>
  <c r="EV103" i="23917"/>
  <c r="FO92" i="24040"/>
  <c r="FO103" i="23917"/>
  <c r="FH65" i="24040"/>
  <c r="FH31" i="24040"/>
  <c r="FH76" i="23917"/>
  <c r="FH36" i="23917"/>
  <c r="DV51" i="24040"/>
  <c r="DV62" i="23917"/>
  <c r="FH37" i="24040"/>
  <c r="FH47" i="23917"/>
  <c r="ER37" i="24040"/>
  <c r="ER47" i="23917"/>
  <c r="CQ285" i="24040"/>
  <c r="CQ302" i="23917"/>
  <c r="CA285" i="24040"/>
  <c r="CA302" i="23917"/>
  <c r="BK285" i="24040"/>
  <c r="BK302" i="23917"/>
  <c r="DK285" i="24040"/>
  <c r="DK302" i="23917"/>
  <c r="BM285" i="24040"/>
  <c r="BM302" i="23917"/>
  <c r="EO286" i="24040"/>
  <c r="EO303" i="23917"/>
  <c r="DO281" i="24040"/>
  <c r="DO298" i="23917"/>
  <c r="CY281" i="24040"/>
  <c r="CY298" i="23917"/>
  <c r="CI281" i="24040"/>
  <c r="CI298" i="23917"/>
  <c r="BS281" i="24040"/>
  <c r="BS298" i="23917"/>
  <c r="BC281" i="24040"/>
  <c r="BC298" i="23917"/>
  <c r="AM281" i="24040"/>
  <c r="AM298" i="23917"/>
  <c r="W281" i="24040"/>
  <c r="W298" i="23917"/>
  <c r="G281" i="24040"/>
  <c r="G298" i="23917"/>
  <c r="DN280" i="24040"/>
  <c r="DN297" i="23917"/>
  <c r="CX280" i="24040"/>
  <c r="CX297" i="23917"/>
  <c r="CH280" i="24040"/>
  <c r="CH297" i="23917"/>
  <c r="BR280" i="24040"/>
  <c r="BR297" i="23917"/>
  <c r="BB280" i="24040"/>
  <c r="BB297" i="23917"/>
  <c r="AL280" i="24040"/>
  <c r="AL297" i="23917"/>
  <c r="V280" i="24040"/>
  <c r="V297" i="23917"/>
  <c r="F280" i="24040"/>
  <c r="F297" i="23917"/>
  <c r="BU239" i="24040"/>
  <c r="BU255" i="23917"/>
  <c r="ET237" i="24040"/>
  <c r="ET253" i="23917"/>
  <c r="DF13" i="24040"/>
  <c r="DF14" i="23917"/>
  <c r="CP13" i="24040"/>
  <c r="CP14" i="23917"/>
  <c r="BZ13" i="24040"/>
  <c r="BZ14" i="23917"/>
  <c r="BJ13" i="24040"/>
  <c r="BJ14" i="23917"/>
  <c r="BB286" i="24040"/>
  <c r="BB303" i="23917"/>
  <c r="AN275" i="24040"/>
  <c r="AN292" i="23917"/>
  <c r="AD13" i="24040"/>
  <c r="AD14" i="23917"/>
  <c r="V286" i="24040"/>
  <c r="V303" i="23917"/>
  <c r="H275" i="24040"/>
  <c r="H292" i="23917"/>
  <c r="M261" i="24040"/>
  <c r="M277" i="23917"/>
  <c r="DN260" i="24040"/>
  <c r="DN276" i="23917"/>
  <c r="DF260" i="24040"/>
  <c r="DF276" i="23917"/>
  <c r="CX260" i="24040"/>
  <c r="CX276" i="23917"/>
  <c r="CP260" i="24040"/>
  <c r="CP276" i="23917"/>
  <c r="CH260" i="24040"/>
  <c r="CH276" i="23917"/>
  <c r="BZ260" i="24040"/>
  <c r="BZ276" i="23917"/>
  <c r="BR260" i="24040"/>
  <c r="BR276" i="23917"/>
  <c r="BJ260" i="24040"/>
  <c r="BJ276" i="23917"/>
  <c r="BB260" i="24040"/>
  <c r="BB276" i="23917"/>
  <c r="AT260" i="24040"/>
  <c r="AT276" i="23917"/>
  <c r="AL260" i="24040"/>
  <c r="AL276" i="23917"/>
  <c r="AD260" i="24040"/>
  <c r="AD276" i="23917"/>
  <c r="V260" i="24040"/>
  <c r="V276" i="23917"/>
  <c r="N260" i="24040"/>
  <c r="N276" i="23917"/>
  <c r="G259" i="24040"/>
  <c r="G275" i="23917"/>
  <c r="FM259" i="24040"/>
  <c r="FM275" i="23917"/>
  <c r="FE259" i="24040"/>
  <c r="FE275" i="23917"/>
  <c r="EW259" i="24040"/>
  <c r="EW275" i="23917"/>
  <c r="FT232" i="24040"/>
  <c r="FT248" i="23917"/>
  <c r="FK260" i="24040"/>
  <c r="FK276" i="23917"/>
  <c r="FC260" i="24040"/>
  <c r="FC276" i="23917"/>
  <c r="EU260" i="24040"/>
  <c r="EU276" i="23917"/>
  <c r="FX233" i="24040"/>
  <c r="FX249" i="23917"/>
  <c r="FH233" i="24040"/>
  <c r="FH249" i="23917"/>
  <c r="CV260" i="24040"/>
  <c r="CV276" i="23917"/>
  <c r="DD260" i="24040"/>
  <c r="DD276" i="23917"/>
  <c r="CR260" i="24040"/>
  <c r="CR276" i="23917"/>
  <c r="BX260" i="24040"/>
  <c r="BX276" i="23917"/>
  <c r="BL260" i="24040"/>
  <c r="BL276" i="23917"/>
  <c r="AR260" i="24040"/>
  <c r="AR276" i="23917"/>
  <c r="AF260" i="24040"/>
  <c r="AF276" i="23917"/>
  <c r="P260" i="24040"/>
  <c r="P276" i="23917"/>
  <c r="FX232" i="24040"/>
  <c r="FX248" i="23917"/>
  <c r="EX232" i="24040"/>
  <c r="EX248" i="23917"/>
  <c r="EE253" i="24040"/>
  <c r="EE269" i="23917"/>
  <c r="E254" i="24040"/>
  <c r="E270" i="23917"/>
  <c r="FE254" i="24040"/>
  <c r="FE270" i="23917"/>
  <c r="CU217" i="24040"/>
  <c r="CU232" i="23917"/>
  <c r="BQ217" i="24040"/>
  <c r="BQ232" i="23917"/>
  <c r="AS217" i="24040"/>
  <c r="AS232" i="23917"/>
  <c r="U217" i="24040"/>
  <c r="U232" i="23917"/>
  <c r="EY217" i="24040"/>
  <c r="EY232" i="23917"/>
  <c r="CR212" i="24040"/>
  <c r="CR227" i="23917"/>
  <c r="BI212" i="24040"/>
  <c r="BI227" i="23917"/>
  <c r="AO212" i="24040"/>
  <c r="AO227" i="23917"/>
  <c r="U212" i="24040"/>
  <c r="U227" i="23917"/>
  <c r="DA211" i="24040"/>
  <c r="DA226" i="23917"/>
  <c r="CF207" i="24040"/>
  <c r="CF222" i="23917"/>
  <c r="BO205" i="24040"/>
  <c r="BO220" i="23917"/>
  <c r="AA205" i="24040"/>
  <c r="AA220" i="23917"/>
  <c r="FX178" i="24040"/>
  <c r="FX192" i="23917"/>
  <c r="FD178" i="24040"/>
  <c r="FD192" i="23917"/>
  <c r="DL205" i="24040"/>
  <c r="DL220" i="23917"/>
  <c r="DX8" i="24040"/>
  <c r="DX8" i="23917"/>
  <c r="DL8" i="24040"/>
  <c r="DL8" i="23917"/>
  <c r="DF8" i="24040"/>
  <c r="DF8" i="23917"/>
  <c r="CX8" i="24040"/>
  <c r="CX8" i="23917"/>
  <c r="CN8" i="24040"/>
  <c r="CN8" i="23917"/>
  <c r="Q174" i="24040"/>
  <c r="Q188" i="23917"/>
  <c r="CY188" i="24040"/>
  <c r="CY202" i="23917"/>
  <c r="CE188" i="24040"/>
  <c r="CE202" i="23917"/>
  <c r="BO188" i="24040"/>
  <c r="BO202" i="23917"/>
  <c r="AQ188" i="24040"/>
  <c r="AQ202" i="23917"/>
  <c r="S188" i="24040"/>
  <c r="S202" i="23917"/>
  <c r="ER173" i="24040"/>
  <c r="ER187" i="23917"/>
  <c r="FN171" i="24040"/>
  <c r="FN185" i="23917"/>
  <c r="M157" i="24040"/>
  <c r="M170" i="23917"/>
  <c r="GI157" i="24040"/>
  <c r="GI170" i="23917"/>
  <c r="FU153" i="24040"/>
  <c r="FU166" i="23917"/>
  <c r="FE153" i="24040"/>
  <c r="FE166" i="23917"/>
  <c r="CO153" i="24040"/>
  <c r="CO166" i="23917"/>
  <c r="AS153" i="24040"/>
  <c r="AS166" i="23917"/>
  <c r="M153" i="24040"/>
  <c r="M166" i="23917"/>
  <c r="DO152" i="24040"/>
  <c r="DO165" i="23917"/>
  <c r="CY152" i="24040"/>
  <c r="CY165" i="23917"/>
  <c r="CI152" i="24040"/>
  <c r="CI165" i="23917"/>
  <c r="BS152" i="24040"/>
  <c r="BS165" i="23917"/>
  <c r="BC152" i="24040"/>
  <c r="BC165" i="23917"/>
  <c r="AM152" i="24040"/>
  <c r="AM165" i="23917"/>
  <c r="W152" i="24040"/>
  <c r="W165" i="23917"/>
  <c r="B152" i="24040"/>
  <c r="B165" i="23917"/>
  <c r="DL152" i="24040"/>
  <c r="DL165" i="23917"/>
  <c r="CV152" i="24040"/>
  <c r="CV165" i="23917"/>
  <c r="CF152" i="24040"/>
  <c r="CF165" i="23917"/>
  <c r="BP152" i="24040"/>
  <c r="BP165" i="23917"/>
  <c r="AZ152" i="24040"/>
  <c r="AZ165" i="23917"/>
  <c r="AJ152" i="24040"/>
  <c r="AJ165" i="23917"/>
  <c r="T152" i="24040"/>
  <c r="T165" i="23917"/>
  <c r="D152" i="24040"/>
  <c r="D165" i="23917"/>
  <c r="FC146" i="24040"/>
  <c r="FC159" i="23917"/>
  <c r="DA146" i="24040"/>
  <c r="DA159" i="23917"/>
  <c r="CK146" i="24040"/>
  <c r="CK159" i="23917"/>
  <c r="BE146" i="24040"/>
  <c r="BE159" i="23917"/>
  <c r="Y146" i="24040"/>
  <c r="Y159" i="23917"/>
  <c r="CW145" i="24040"/>
  <c r="CW158" i="23917"/>
  <c r="BY145" i="24040"/>
  <c r="BY158" i="23917"/>
  <c r="BQ145" i="24040"/>
  <c r="BQ158" i="23917"/>
  <c r="BI145" i="24040"/>
  <c r="BI158" i="23917"/>
  <c r="BA145" i="24040"/>
  <c r="BA158" i="23917"/>
  <c r="AS145" i="24040"/>
  <c r="AS158" i="23917"/>
  <c r="AK145" i="24040"/>
  <c r="AK158" i="23917"/>
  <c r="AC145" i="24040"/>
  <c r="AC158" i="23917"/>
  <c r="U145" i="24040"/>
  <c r="U158" i="23917"/>
  <c r="M145" i="24040"/>
  <c r="M158" i="23917"/>
  <c r="E145" i="24040"/>
  <c r="E158" i="23917"/>
  <c r="FO112" i="24040"/>
  <c r="FO124" i="23917"/>
  <c r="EE146" i="24040"/>
  <c r="EE159" i="23917"/>
  <c r="CE131" i="24040"/>
  <c r="CE143" i="23917"/>
  <c r="FX106" i="24040"/>
  <c r="FX118" i="23917"/>
  <c r="FF104" i="24040"/>
  <c r="FF116" i="23917"/>
  <c r="DB128" i="24040"/>
  <c r="DB140" i="23917"/>
  <c r="FP126" i="24040"/>
  <c r="FP138" i="23917"/>
  <c r="EK243" i="23917"/>
  <c r="EK154" i="23917"/>
  <c r="EK286" i="23917"/>
  <c r="EK71" i="23917"/>
  <c r="EK216" i="23917"/>
  <c r="EK112" i="23917"/>
  <c r="EK181" i="23917"/>
  <c r="DJ73" i="24040"/>
  <c r="DJ84" i="23917"/>
  <c r="CT73" i="24040"/>
  <c r="CT84" i="23917"/>
  <c r="BN73" i="24040"/>
  <c r="BN84" i="23917"/>
  <c r="AX73" i="24040"/>
  <c r="AX84" i="23917"/>
  <c r="FV79" i="24040"/>
  <c r="FV69" i="24040"/>
  <c r="FV90" i="23917"/>
  <c r="FV80" i="23917"/>
  <c r="FN79" i="24040"/>
  <c r="FN69" i="24040"/>
  <c r="FN90" i="23917"/>
  <c r="FN80" i="23917"/>
  <c r="FF79" i="24040"/>
  <c r="FF69" i="24040"/>
  <c r="FF90" i="23917"/>
  <c r="FF80" i="23917"/>
  <c r="EX79" i="24040"/>
  <c r="EX69" i="24040"/>
  <c r="EX90" i="23917"/>
  <c r="EX80" i="23917"/>
  <c r="EU78" i="24040"/>
  <c r="EU89" i="23917"/>
  <c r="DA78" i="24040"/>
  <c r="DA89" i="23917"/>
  <c r="CK78" i="24040"/>
  <c r="CK89" i="23917"/>
  <c r="BX78" i="24040"/>
  <c r="BX89" i="23917"/>
  <c r="BQ78" i="24040"/>
  <c r="BQ89" i="23917"/>
  <c r="BI78" i="24040"/>
  <c r="BI89" i="23917"/>
  <c r="BA78" i="24040"/>
  <c r="BA89" i="23917"/>
  <c r="AS78" i="24040"/>
  <c r="AS89" i="23917"/>
  <c r="AC78" i="24040"/>
  <c r="AC89" i="23917"/>
  <c r="U78" i="24040"/>
  <c r="U89" i="23917"/>
  <c r="M78" i="24040"/>
  <c r="M89" i="23917"/>
  <c r="E78" i="24040"/>
  <c r="E89" i="23917"/>
  <c r="FX92" i="24040"/>
  <c r="FX103" i="23917"/>
  <c r="FB92" i="24040"/>
  <c r="FB103" i="23917"/>
  <c r="FD65" i="24040"/>
  <c r="FD31" i="24040"/>
  <c r="FD76" i="23917"/>
  <c r="FD36" i="23917"/>
  <c r="EZ64" i="24040"/>
  <c r="EZ75" i="23917"/>
  <c r="FP51" i="24040"/>
  <c r="FP62" i="23917"/>
  <c r="FD51" i="24040"/>
  <c r="FD62" i="23917"/>
  <c r="EX51" i="24040"/>
  <c r="EX62" i="23917"/>
  <c r="FR26" i="24040"/>
  <c r="FR31" i="23917"/>
  <c r="FN26" i="24040"/>
  <c r="FN31" i="23917"/>
  <c r="FF26" i="24040"/>
  <c r="FF31" i="23917"/>
  <c r="FJ23" i="24040"/>
  <c r="FJ25" i="23917"/>
  <c r="FB23" i="24040"/>
  <c r="FB25" i="23917"/>
  <c r="ET23" i="24040"/>
  <c r="ET25" i="23917"/>
  <c r="FJ22" i="24040"/>
  <c r="FJ24" i="23917"/>
  <c r="ET22" i="24040"/>
  <c r="ET24" i="23917"/>
  <c r="DM285" i="24040"/>
  <c r="DM302" i="23917"/>
  <c r="DE285" i="24040"/>
  <c r="DE302" i="23917"/>
  <c r="DA281" i="24040"/>
  <c r="DA298" i="23917"/>
  <c r="CK281" i="24040"/>
  <c r="CK298" i="23917"/>
  <c r="BU281" i="24040"/>
  <c r="BU298" i="23917"/>
  <c r="BE281" i="24040"/>
  <c r="BE298" i="23917"/>
  <c r="AO281" i="24040"/>
  <c r="AO298" i="23917"/>
  <c r="Y281" i="24040"/>
  <c r="Y298" i="23917"/>
  <c r="I281" i="24040"/>
  <c r="I298" i="23917"/>
  <c r="DE280" i="24040"/>
  <c r="DE297" i="23917"/>
  <c r="CO280" i="24040"/>
  <c r="CO297" i="23917"/>
  <c r="BY280" i="24040"/>
  <c r="BY297" i="23917"/>
  <c r="BI280" i="24040"/>
  <c r="BI297" i="23917"/>
  <c r="AS280" i="24040"/>
  <c r="AS297" i="23917"/>
  <c r="AC280" i="24040"/>
  <c r="AC297" i="23917"/>
  <c r="M280" i="24040"/>
  <c r="M297" i="23917"/>
  <c r="E280" i="24040"/>
  <c r="E297" i="23917"/>
  <c r="DA279" i="24040"/>
  <c r="DA296" i="23917"/>
  <c r="CK279" i="24040"/>
  <c r="CK296" i="23917"/>
  <c r="BU279" i="24040"/>
  <c r="BU296" i="23917"/>
  <c r="BE279" i="24040"/>
  <c r="BE296" i="23917"/>
  <c r="AO279" i="24040"/>
  <c r="AO296" i="23917"/>
  <c r="Y279" i="24040"/>
  <c r="Y296" i="23917"/>
  <c r="I279" i="24040"/>
  <c r="I296" i="23917"/>
  <c r="B280" i="24040"/>
  <c r="B297" i="23917"/>
  <c r="BV275" i="24040"/>
  <c r="BV292" i="23917"/>
  <c r="DM239" i="24040"/>
  <c r="DM255" i="23917"/>
  <c r="BE239" i="24040"/>
  <c r="BE255" i="23917"/>
  <c r="FD238" i="24040"/>
  <c r="FD254" i="23917"/>
  <c r="FT237" i="24040"/>
  <c r="FT253" i="23917"/>
  <c r="FJ237" i="24040"/>
  <c r="FJ253" i="23917"/>
  <c r="EU239" i="24040"/>
  <c r="EU255" i="23917"/>
  <c r="DB273" i="24040"/>
  <c r="DB290" i="23917"/>
  <c r="CL273" i="24040"/>
  <c r="CL290" i="23917"/>
  <c r="BV273" i="24040"/>
  <c r="BV290" i="23917"/>
  <c r="BF273" i="24040"/>
  <c r="BF290" i="23917"/>
  <c r="AP286" i="24040"/>
  <c r="AP303" i="23917"/>
  <c r="Z286" i="24040"/>
  <c r="Z303" i="23917"/>
  <c r="J286" i="24040"/>
  <c r="J303" i="23917"/>
  <c r="CF260" i="24040"/>
  <c r="CF276" i="23917"/>
  <c r="T260" i="24040"/>
  <c r="T276" i="23917"/>
  <c r="FR232" i="24040"/>
  <c r="FR248" i="23917"/>
  <c r="FF232" i="24040"/>
  <c r="FF248" i="23917"/>
  <c r="EZ232" i="24040"/>
  <c r="EZ248" i="23917"/>
  <c r="FN233" i="24040"/>
  <c r="FN249" i="23917"/>
  <c r="FB233" i="24040"/>
  <c r="FB249" i="23917"/>
  <c r="EV233" i="24040"/>
  <c r="EV249" i="23917"/>
  <c r="GG255" i="24040"/>
  <c r="GG271" i="23917"/>
  <c r="FR248" i="24040"/>
  <c r="FR264" i="23917"/>
  <c r="FJ248" i="24040"/>
  <c r="FJ264" i="23917"/>
  <c r="FB248" i="24040"/>
  <c r="FB264" i="23917"/>
  <c r="ET248" i="24040"/>
  <c r="ET264" i="23917"/>
  <c r="EN253" i="24040"/>
  <c r="EN269" i="23917"/>
  <c r="DM254" i="24040"/>
  <c r="DM270" i="23917"/>
  <c r="CG254" i="24040"/>
  <c r="CG270" i="23917"/>
  <c r="CA254" i="24040"/>
  <c r="CA270" i="23917"/>
  <c r="BS254" i="24040"/>
  <c r="BS270" i="23917"/>
  <c r="BK254" i="24040"/>
  <c r="BK270" i="23917"/>
  <c r="BC254" i="24040"/>
  <c r="BC270" i="23917"/>
  <c r="AU254" i="24040"/>
  <c r="AU270" i="23917"/>
  <c r="AK254" i="24040"/>
  <c r="AK270" i="23917"/>
  <c r="AC254" i="24040"/>
  <c r="AC270" i="23917"/>
  <c r="U254" i="24040"/>
  <c r="U270" i="23917"/>
  <c r="M254" i="24040"/>
  <c r="M270" i="23917"/>
  <c r="FX253" i="24040"/>
  <c r="FX269" i="23917"/>
  <c r="FP253" i="24040"/>
  <c r="FP269" i="23917"/>
  <c r="FH253" i="24040"/>
  <c r="FH269" i="23917"/>
  <c r="EZ253" i="24040"/>
  <c r="EZ269" i="23917"/>
  <c r="ER253" i="24040"/>
  <c r="ER269" i="23917"/>
  <c r="DY217" i="24040"/>
  <c r="DY232" i="23917"/>
  <c r="DQ217" i="24040"/>
  <c r="DQ232" i="23917"/>
  <c r="DI217" i="24040"/>
  <c r="DI232" i="23917"/>
  <c r="DA217" i="24040"/>
  <c r="DA232" i="23917"/>
  <c r="CO217" i="24040"/>
  <c r="CO232" i="23917"/>
  <c r="CE217" i="24040"/>
  <c r="CE232" i="23917"/>
  <c r="BV217" i="24040"/>
  <c r="BV232" i="23917"/>
  <c r="BO217" i="24040"/>
  <c r="BO232" i="23917"/>
  <c r="BG217" i="24040"/>
  <c r="BG232" i="23917"/>
  <c r="AY217" i="24040"/>
  <c r="AY232" i="23917"/>
  <c r="AQ217" i="24040"/>
  <c r="AQ232" i="23917"/>
  <c r="AI217" i="24040"/>
  <c r="AI232" i="23917"/>
  <c r="AA217" i="24040"/>
  <c r="AA232" i="23917"/>
  <c r="S217" i="24040"/>
  <c r="S232" i="23917"/>
  <c r="K217" i="24040"/>
  <c r="K232" i="23917"/>
  <c r="C217" i="24040"/>
  <c r="C232" i="23917"/>
  <c r="CG181" i="24040"/>
  <c r="CG195" i="23917"/>
  <c r="DN212" i="24040"/>
  <c r="DN227" i="23917"/>
  <c r="DF212" i="24040"/>
  <c r="DF227" i="23917"/>
  <c r="CX212" i="24040"/>
  <c r="CX227" i="23917"/>
  <c r="CP212" i="24040"/>
  <c r="CP227" i="23917"/>
  <c r="BR212" i="24040"/>
  <c r="BR227" i="23917"/>
  <c r="BJ212" i="24040"/>
  <c r="BJ227" i="23917"/>
  <c r="BB212" i="24040"/>
  <c r="BB227" i="23917"/>
  <c r="AT212" i="24040"/>
  <c r="AT227" i="23917"/>
  <c r="AL212" i="24040"/>
  <c r="AL227" i="23917"/>
  <c r="AD212" i="24040"/>
  <c r="AD227" i="23917"/>
  <c r="V212" i="24040"/>
  <c r="V227" i="23917"/>
  <c r="N212" i="24040"/>
  <c r="N227" i="23917"/>
  <c r="F212" i="24040"/>
  <c r="F227" i="23917"/>
  <c r="FH180" i="24040"/>
  <c r="FH194" i="23917"/>
  <c r="FB180" i="24040"/>
  <c r="FB194" i="23917"/>
  <c r="EV180" i="24040"/>
  <c r="EV194" i="23917"/>
  <c r="ER180" i="24040"/>
  <c r="ER194" i="23917"/>
  <c r="CZ207" i="24040"/>
  <c r="CZ222" i="23917"/>
  <c r="CJ207" i="24040"/>
  <c r="CJ222" i="23917"/>
  <c r="DB205" i="24040"/>
  <c r="DB220" i="23917"/>
  <c r="CD205" i="24040"/>
  <c r="CD220" i="23917"/>
  <c r="BJ205" i="24040"/>
  <c r="BJ220" i="23917"/>
  <c r="AT205" i="24040"/>
  <c r="AT220" i="23917"/>
  <c r="AD205" i="24040"/>
  <c r="AD220" i="23917"/>
  <c r="N205" i="24040"/>
  <c r="N220" i="23917"/>
  <c r="DZ182" i="24040"/>
  <c r="DZ196" i="23917"/>
  <c r="CT182" i="24040"/>
  <c r="CT196" i="23917"/>
  <c r="BN182" i="24040"/>
  <c r="BN196" i="23917"/>
  <c r="AH182" i="24040"/>
  <c r="AH196" i="23917"/>
  <c r="B182" i="24040"/>
  <c r="B196" i="23917"/>
  <c r="FN177" i="24040"/>
  <c r="FN191" i="23917"/>
  <c r="FH177" i="24040"/>
  <c r="FH191" i="23917"/>
  <c r="FB177" i="24040"/>
  <c r="FB191" i="23917"/>
  <c r="ET177" i="24040"/>
  <c r="ET191" i="23917"/>
  <c r="DV206" i="24040"/>
  <c r="DV221" i="23917"/>
  <c r="DL206" i="24040"/>
  <c r="DL221" i="23917"/>
  <c r="DK174" i="24040"/>
  <c r="DK188" i="23917"/>
  <c r="DE174" i="24040"/>
  <c r="DE188" i="23917"/>
  <c r="CW174" i="24040"/>
  <c r="CW188" i="23917"/>
  <c r="CS174" i="24040"/>
  <c r="CS188" i="23917"/>
  <c r="CM174" i="24040"/>
  <c r="CM188" i="23917"/>
  <c r="CG174" i="24040"/>
  <c r="CG188" i="23917"/>
  <c r="CB8" i="24040"/>
  <c r="CB8" i="23917"/>
  <c r="BX8" i="24040"/>
  <c r="BX8" i="23917"/>
  <c r="BR8" i="24040"/>
  <c r="BR8" i="23917"/>
  <c r="BN214" i="24040"/>
  <c r="BN229" i="23917"/>
  <c r="BJ8" i="24040"/>
  <c r="BJ8" i="23917"/>
  <c r="BF214" i="24040"/>
  <c r="BF229" i="23917"/>
  <c r="BB8" i="24040"/>
  <c r="BB8" i="23917"/>
  <c r="AX214" i="24040"/>
  <c r="AX229" i="23917"/>
  <c r="AT8" i="24040"/>
  <c r="AT8" i="23917"/>
  <c r="AP214" i="24040"/>
  <c r="AP229" i="23917"/>
  <c r="AL8" i="24040"/>
  <c r="AL8" i="23917"/>
  <c r="AH214" i="24040"/>
  <c r="AH229" i="23917"/>
  <c r="AD8" i="24040"/>
  <c r="AD8" i="23917"/>
  <c r="Z214" i="24040"/>
  <c r="Z229" i="23917"/>
  <c r="V8" i="24040"/>
  <c r="V8" i="23917"/>
  <c r="R214" i="24040"/>
  <c r="R229" i="23917"/>
  <c r="N8" i="24040"/>
  <c r="N8" i="23917"/>
  <c r="J214" i="24040"/>
  <c r="J229" i="23917"/>
  <c r="D8" i="24040"/>
  <c r="D8" i="23917"/>
  <c r="FF172" i="24040"/>
  <c r="FF186" i="23917"/>
  <c r="EZ172" i="24040"/>
  <c r="EZ186" i="23917"/>
  <c r="ET172" i="24040"/>
  <c r="ET186" i="23917"/>
  <c r="DE188" i="24040"/>
  <c r="DE202" i="23917"/>
  <c r="CO188" i="24040"/>
  <c r="CO202" i="23917"/>
  <c r="BY188" i="24040"/>
  <c r="BY202" i="23917"/>
  <c r="BI188" i="24040"/>
  <c r="BI202" i="23917"/>
  <c r="AS188" i="24040"/>
  <c r="AS202" i="23917"/>
  <c r="AC188" i="24040"/>
  <c r="AC202" i="23917"/>
  <c r="EQ188" i="24040"/>
  <c r="EQ202" i="23917"/>
  <c r="FR89" i="24040"/>
  <c r="FR100" i="23917"/>
  <c r="FL89" i="24040"/>
  <c r="FL100" i="23917"/>
  <c r="FF89" i="24040"/>
  <c r="FF100" i="23917"/>
  <c r="EZ89" i="24040"/>
  <c r="EZ100" i="23917"/>
  <c r="G157" i="24040"/>
  <c r="G170" i="23917"/>
  <c r="BM157" i="24040"/>
  <c r="BM170" i="23917"/>
  <c r="BI157" i="24040"/>
  <c r="BI170" i="23917"/>
  <c r="C157" i="24040"/>
  <c r="C170" i="23917"/>
  <c r="FW157" i="24040"/>
  <c r="FW170" i="23917"/>
  <c r="FQ153" i="24040"/>
  <c r="FQ166" i="23917"/>
  <c r="DC153" i="24040"/>
  <c r="DC166" i="23917"/>
  <c r="CS153" i="24040"/>
  <c r="CS166" i="23917"/>
  <c r="CE153" i="24040"/>
  <c r="CE166" i="23917"/>
  <c r="BW153" i="24040"/>
  <c r="BW166" i="23917"/>
  <c r="AW153" i="24040"/>
  <c r="AW166" i="23917"/>
  <c r="Q153" i="24040"/>
  <c r="Q166" i="23917"/>
  <c r="DF152" i="24040"/>
  <c r="DF165" i="23917"/>
  <c r="BZ152" i="24040"/>
  <c r="BZ165" i="23917"/>
  <c r="AT152" i="24040"/>
  <c r="AT165" i="23917"/>
  <c r="N152" i="24040"/>
  <c r="N165" i="23917"/>
  <c r="FW151" i="24040"/>
  <c r="FW164" i="23917"/>
  <c r="EQ151" i="24040"/>
  <c r="EQ164" i="23917"/>
  <c r="DH152" i="24040"/>
  <c r="DH165" i="23917"/>
  <c r="CZ152" i="24040"/>
  <c r="CZ165" i="23917"/>
  <c r="CM151" i="24040"/>
  <c r="CM164" i="23917"/>
  <c r="CB152" i="24040"/>
  <c r="CB165" i="23917"/>
  <c r="BT152" i="24040"/>
  <c r="BT165" i="23917"/>
  <c r="BG151" i="24040"/>
  <c r="BG164" i="23917"/>
  <c r="AV152" i="24040"/>
  <c r="AV165" i="23917"/>
  <c r="AN152" i="24040"/>
  <c r="AN165" i="23917"/>
  <c r="AA151" i="24040"/>
  <c r="AA164" i="23917"/>
  <c r="P152" i="24040"/>
  <c r="P165" i="23917"/>
  <c r="H152" i="24040"/>
  <c r="H165" i="23917"/>
  <c r="FW210" i="24040"/>
  <c r="FW225" i="23917"/>
  <c r="FQ210" i="24040"/>
  <c r="FQ225" i="23917"/>
  <c r="FL150" i="24040"/>
  <c r="FL163" i="23917"/>
  <c r="FG210" i="24040"/>
  <c r="FG225" i="23917"/>
  <c r="FA210" i="24040"/>
  <c r="FA225" i="23917"/>
  <c r="EV150" i="24040"/>
  <c r="EV163" i="23917"/>
  <c r="FS151" i="24040"/>
  <c r="FS164" i="23917"/>
  <c r="EQ146" i="24040"/>
  <c r="EQ159" i="23917"/>
  <c r="DG146" i="24040"/>
  <c r="DG159" i="23917"/>
  <c r="CW146" i="24040"/>
  <c r="CW159" i="23917"/>
  <c r="CG146" i="24040"/>
  <c r="CG159" i="23917"/>
  <c r="BS146" i="24040"/>
  <c r="BS159" i="23917"/>
  <c r="BK146" i="24040"/>
  <c r="BK159" i="23917"/>
  <c r="BA146" i="24040"/>
  <c r="BA159" i="23917"/>
  <c r="AS146" i="24040"/>
  <c r="AS159" i="23917"/>
  <c r="AK146" i="24040"/>
  <c r="AK159" i="23917"/>
  <c r="W146" i="24040"/>
  <c r="W159" i="23917"/>
  <c r="O146" i="24040"/>
  <c r="O159" i="23917"/>
  <c r="E146" i="24040"/>
  <c r="E159" i="23917"/>
  <c r="EO145" i="24040"/>
  <c r="EO158" i="23917"/>
  <c r="DS145" i="24040"/>
  <c r="DS158" i="23917"/>
  <c r="DA145" i="24040"/>
  <c r="DA158" i="23917"/>
  <c r="CU145" i="24040"/>
  <c r="CU158" i="23917"/>
  <c r="CK145" i="24040"/>
  <c r="CK158" i="23917"/>
  <c r="CE145" i="24040"/>
  <c r="CE158" i="23917"/>
  <c r="FK112" i="24040"/>
  <c r="FK124" i="23917"/>
  <c r="DG112" i="24040"/>
  <c r="DG124" i="23917"/>
  <c r="BK112" i="24040"/>
  <c r="BK124" i="23917"/>
  <c r="AX147" i="24040"/>
  <c r="AX160" i="23917"/>
  <c r="AP147" i="24040"/>
  <c r="AP160" i="23917"/>
  <c r="AH147" i="24040"/>
  <c r="AH160" i="23917"/>
  <c r="R147" i="24040"/>
  <c r="R160" i="23917"/>
  <c r="FQ145" i="24040"/>
  <c r="FQ158" i="23917"/>
  <c r="FI145" i="24040"/>
  <c r="FI158" i="23917"/>
  <c r="FA145" i="24040"/>
  <c r="FA158" i="23917"/>
  <c r="ES145" i="24040"/>
  <c r="ES158" i="23917"/>
  <c r="DS146" i="24040"/>
  <c r="DS159" i="23917"/>
  <c r="EA145" i="24040"/>
  <c r="EA158" i="23917"/>
  <c r="FW107" i="24040"/>
  <c r="FW119" i="23917"/>
  <c r="FG107" i="24040"/>
  <c r="FG119" i="23917"/>
  <c r="EQ107" i="24040"/>
  <c r="EQ119" i="23917"/>
  <c r="DS107" i="24040"/>
  <c r="DS119" i="23917"/>
  <c r="DK107" i="24040"/>
  <c r="DK119" i="23917"/>
  <c r="DC107" i="24040"/>
  <c r="DC119" i="23917"/>
  <c r="CU107" i="24040"/>
  <c r="CU119" i="23917"/>
  <c r="CM107" i="24040"/>
  <c r="CM119" i="23917"/>
  <c r="CE107" i="24040"/>
  <c r="CE119" i="23917"/>
  <c r="M194" i="24040"/>
  <c r="M134" i="24040"/>
  <c r="M146" i="23917"/>
  <c r="M208" i="23917"/>
  <c r="GF192" i="24040"/>
  <c r="GF132" i="24040"/>
  <c r="GF206" i="23917"/>
  <c r="GF144" i="23917"/>
  <c r="CV192" i="24040"/>
  <c r="CV132" i="24040"/>
  <c r="CV144" i="23917"/>
  <c r="CV206" i="23917"/>
  <c r="BP192" i="24040"/>
  <c r="BP132" i="24040"/>
  <c r="BP144" i="23917"/>
  <c r="BP206" i="23917"/>
  <c r="AJ192" i="24040"/>
  <c r="AJ132" i="24040"/>
  <c r="AJ144" i="23917"/>
  <c r="AJ206" i="23917"/>
  <c r="F192" i="24040"/>
  <c r="F132" i="24040"/>
  <c r="F144" i="23917"/>
  <c r="F206" i="23917"/>
  <c r="DI131" i="24040"/>
  <c r="DI143" i="23917"/>
  <c r="CK131" i="24040"/>
  <c r="CK143" i="23917"/>
  <c r="CC131" i="24040"/>
  <c r="CC143" i="23917"/>
  <c r="BM131" i="24040"/>
  <c r="BM143" i="23917"/>
  <c r="AW131" i="24040"/>
  <c r="AW143" i="23917"/>
  <c r="Y131" i="24040"/>
  <c r="Y143" i="23917"/>
  <c r="H192" i="24040"/>
  <c r="H132" i="24040"/>
  <c r="H144" i="23917"/>
  <c r="H206" i="23917"/>
  <c r="FT105" i="24040"/>
  <c r="FT117" i="23917"/>
  <c r="FL105" i="24040"/>
  <c r="FL117" i="23917"/>
  <c r="FD105" i="24040"/>
  <c r="FD117" i="23917"/>
  <c r="EX105" i="24040"/>
  <c r="EX117" i="23917"/>
  <c r="FD106" i="24040"/>
  <c r="FD118" i="23917"/>
  <c r="FU188" i="24040"/>
  <c r="FU202" i="23917"/>
  <c r="FM188" i="24040"/>
  <c r="FM202" i="23917"/>
  <c r="FG188" i="24040"/>
  <c r="FG202" i="23917"/>
  <c r="EY188" i="24040"/>
  <c r="EY202" i="23917"/>
  <c r="DL128" i="24040"/>
  <c r="DL140" i="23917"/>
  <c r="BH128" i="24040"/>
  <c r="BH140" i="23917"/>
  <c r="J128" i="24040"/>
  <c r="J140" i="23917"/>
  <c r="FP121" i="24040"/>
  <c r="FP133" i="23917"/>
  <c r="EZ121" i="24040"/>
  <c r="EZ133" i="23917"/>
  <c r="FW127" i="24040"/>
  <c r="FW139" i="23917"/>
  <c r="EQ127" i="24040"/>
  <c r="EQ139" i="23917"/>
  <c r="DM127" i="24040"/>
  <c r="DM139" i="23917"/>
  <c r="DG127" i="24040"/>
  <c r="DG139" i="23917"/>
  <c r="DA127" i="24040"/>
  <c r="DA139" i="23917"/>
  <c r="CU127" i="24040"/>
  <c r="CU139" i="23917"/>
  <c r="CO127" i="24040"/>
  <c r="CO139" i="23917"/>
  <c r="CI127" i="24040"/>
  <c r="CI139" i="23917"/>
  <c r="CC127" i="24040"/>
  <c r="CC139" i="23917"/>
  <c r="BU127" i="24040"/>
  <c r="BU139" i="23917"/>
  <c r="BO127" i="24040"/>
  <c r="BO139" i="23917"/>
  <c r="BG127" i="24040"/>
  <c r="BG139" i="23917"/>
  <c r="BA127" i="24040"/>
  <c r="BA139" i="23917"/>
  <c r="AU127" i="24040"/>
  <c r="AU139" i="23917"/>
  <c r="AO127" i="24040"/>
  <c r="AO139" i="23917"/>
  <c r="AI127" i="24040"/>
  <c r="AI139" i="23917"/>
  <c r="K127" i="24040"/>
  <c r="K139" i="23917"/>
  <c r="FR126" i="24040"/>
  <c r="FR138" i="23917"/>
  <c r="FB126" i="24040"/>
  <c r="FB138" i="23917"/>
  <c r="ER126" i="24040"/>
  <c r="ER138" i="23917"/>
  <c r="FR125" i="24040"/>
  <c r="FR137" i="23917"/>
  <c r="FJ125" i="24040"/>
  <c r="FJ137" i="23917"/>
  <c r="EZ125" i="24040"/>
  <c r="EZ137" i="23917"/>
  <c r="ER125" i="24040"/>
  <c r="ER137" i="23917"/>
  <c r="EG126" i="24040"/>
  <c r="EG138" i="23917"/>
  <c r="BC72" i="24040"/>
  <c r="BC83" i="23917"/>
  <c r="BK71" i="24040"/>
  <c r="BK82" i="23917"/>
  <c r="AE71" i="24040"/>
  <c r="AE82" i="23917"/>
  <c r="AU72" i="24040"/>
  <c r="AU83" i="23917"/>
  <c r="CS71" i="24040"/>
  <c r="CS82" i="23917"/>
  <c r="BM71" i="24040"/>
  <c r="BM82" i="23917"/>
  <c r="CO75" i="24040"/>
  <c r="CO86" i="23917"/>
  <c r="I75" i="24040"/>
  <c r="I86" i="23917"/>
  <c r="BO72" i="24040"/>
  <c r="BO83" i="23917"/>
  <c r="CM71" i="24040"/>
  <c r="CM82" i="23917"/>
  <c r="AQ71" i="24040"/>
  <c r="AQ82" i="23917"/>
  <c r="K71" i="24040"/>
  <c r="K82" i="23917"/>
  <c r="CO71" i="24040"/>
  <c r="CO82" i="23917"/>
  <c r="BP81" i="24040"/>
  <c r="BP92" i="23917"/>
  <c r="BP85" i="24040"/>
  <c r="BP96" i="23917"/>
  <c r="BP82" i="24040"/>
  <c r="BP93" i="23917"/>
  <c r="BK80" i="24040"/>
  <c r="BK91" i="23917"/>
  <c r="AZ85" i="24040"/>
  <c r="AZ96" i="23917"/>
  <c r="AZ81" i="24040"/>
  <c r="AZ92" i="23917"/>
  <c r="AZ82" i="24040"/>
  <c r="AZ93" i="23917"/>
  <c r="AU80" i="24040"/>
  <c r="AU91" i="23917"/>
  <c r="AK85" i="24040"/>
  <c r="AJ85" i="24040"/>
  <c r="AJ96" i="23917"/>
  <c r="AJ81" i="24040"/>
  <c r="AJ92" i="23917"/>
  <c r="AJ82" i="24040"/>
  <c r="AJ93" i="23917"/>
  <c r="E80" i="24040"/>
  <c r="E91" i="23917"/>
  <c r="CQ70" i="24040"/>
  <c r="CQ81" i="23917"/>
  <c r="CE70" i="24040"/>
  <c r="CE81" i="23917"/>
  <c r="BX75" i="24040"/>
  <c r="BX86" i="23917"/>
  <c r="BX73" i="24040"/>
  <c r="BX84" i="23917"/>
  <c r="FU80" i="24040"/>
  <c r="FU91" i="23917"/>
  <c r="FW74" i="24040"/>
  <c r="FW85" i="23917"/>
  <c r="FW73" i="24040"/>
  <c r="FW84" i="23917"/>
  <c r="FS75" i="24040"/>
  <c r="FS86" i="23917"/>
  <c r="FO74" i="24040"/>
  <c r="FO85" i="23917"/>
  <c r="FO73" i="24040"/>
  <c r="FO84" i="23917"/>
  <c r="FK74" i="24040"/>
  <c r="FK85" i="23917"/>
  <c r="FG74" i="24040"/>
  <c r="FG85" i="23917"/>
  <c r="FC75" i="24040"/>
  <c r="FC86" i="23917"/>
  <c r="EY74" i="24040"/>
  <c r="EY85" i="23917"/>
  <c r="EU74" i="24040"/>
  <c r="EU85" i="23917"/>
  <c r="EQ74" i="24040"/>
  <c r="EQ85" i="23917"/>
  <c r="CK73" i="24040"/>
  <c r="CK84" i="23917"/>
  <c r="BU73" i="24040"/>
  <c r="BU84" i="23917"/>
  <c r="BE73" i="24040"/>
  <c r="BE84" i="23917"/>
  <c r="FU72" i="24040"/>
  <c r="FU83" i="23917"/>
  <c r="FU71" i="24040"/>
  <c r="FU82" i="23917"/>
  <c r="FQ72" i="24040"/>
  <c r="FQ83" i="23917"/>
  <c r="FM72" i="24040"/>
  <c r="FM83" i="23917"/>
  <c r="FA71" i="24040"/>
  <c r="FA82" i="23917"/>
  <c r="EW71" i="24040"/>
  <c r="EW82" i="23917"/>
  <c r="BT85" i="24040"/>
  <c r="BT96" i="23917"/>
  <c r="BT83" i="24040"/>
  <c r="BT94" i="23917"/>
  <c r="BT82" i="24040"/>
  <c r="BT93" i="23917"/>
  <c r="BO80" i="24040"/>
  <c r="BO91" i="23917"/>
  <c r="BD85" i="24040"/>
  <c r="BD96" i="23917"/>
  <c r="BD83" i="24040"/>
  <c r="BD94" i="23917"/>
  <c r="BD82" i="24040"/>
  <c r="BD93" i="23917"/>
  <c r="AY80" i="24040"/>
  <c r="AY91" i="23917"/>
  <c r="AN85" i="24040"/>
  <c r="AN96" i="23917"/>
  <c r="AN83" i="24040"/>
  <c r="AN94" i="23917"/>
  <c r="AO82" i="24040"/>
  <c r="AN82" i="24040"/>
  <c r="AN93" i="23917"/>
  <c r="X85" i="24040"/>
  <c r="X96" i="23917"/>
  <c r="X83" i="24040"/>
  <c r="X94" i="23917"/>
  <c r="X82" i="24040"/>
  <c r="X93" i="23917"/>
  <c r="T85" i="24040"/>
  <c r="T96" i="23917"/>
  <c r="T81" i="24040"/>
  <c r="T92" i="23917"/>
  <c r="T82" i="24040"/>
  <c r="T93" i="23917"/>
  <c r="P83" i="24040"/>
  <c r="P94" i="23917"/>
  <c r="P81" i="24040"/>
  <c r="P92" i="23917"/>
  <c r="P82" i="24040"/>
  <c r="P93" i="23917"/>
  <c r="H85" i="24040"/>
  <c r="H96" i="23917"/>
  <c r="H83" i="24040"/>
  <c r="H94" i="23917"/>
  <c r="H82" i="24040"/>
  <c r="H93" i="23917"/>
  <c r="D85" i="24040"/>
  <c r="D96" i="23917"/>
  <c r="D81" i="24040"/>
  <c r="D92" i="23917"/>
  <c r="D82" i="24040"/>
  <c r="D93" i="23917"/>
  <c r="BR82" i="24040"/>
  <c r="BR93" i="23917"/>
  <c r="BR86" i="24040"/>
  <c r="BR97" i="23917"/>
  <c r="BR85" i="24040"/>
  <c r="BR96" i="23917"/>
  <c r="BN83" i="24040"/>
  <c r="BN94" i="23917"/>
  <c r="BN82" i="24040"/>
  <c r="BN93" i="23917"/>
  <c r="BN84" i="24040"/>
  <c r="BN95" i="23917"/>
  <c r="BJ83" i="24040"/>
  <c r="BJ94" i="23917"/>
  <c r="BJ86" i="24040"/>
  <c r="BJ97" i="23917"/>
  <c r="BJ85" i="24040"/>
  <c r="BJ96" i="23917"/>
  <c r="BB81" i="24040"/>
  <c r="BB92" i="23917"/>
  <c r="BB82" i="24040"/>
  <c r="BB93" i="23917"/>
  <c r="BB86" i="24040"/>
  <c r="BB97" i="23917"/>
  <c r="AX81" i="24040"/>
  <c r="AX92" i="23917"/>
  <c r="AX85" i="24040"/>
  <c r="AX96" i="23917"/>
  <c r="AX86" i="24040"/>
  <c r="AX97" i="23917"/>
  <c r="AX84" i="24040"/>
  <c r="AX95" i="23917"/>
  <c r="AT81" i="24040"/>
  <c r="AT92" i="23917"/>
  <c r="AT83" i="24040"/>
  <c r="AT94" i="23917"/>
  <c r="AT86" i="24040"/>
  <c r="AT97" i="23917"/>
  <c r="AP81" i="24040"/>
  <c r="AP92" i="23917"/>
  <c r="AP82" i="24040"/>
  <c r="AP93" i="23917"/>
  <c r="AP85" i="24040"/>
  <c r="AP96" i="23917"/>
  <c r="AP84" i="24040"/>
  <c r="AP95" i="23917"/>
  <c r="AL81" i="24040"/>
  <c r="AL92" i="23917"/>
  <c r="AL82" i="24040"/>
  <c r="AL93" i="23917"/>
  <c r="AL86" i="24040"/>
  <c r="AL97" i="23917"/>
  <c r="AI81" i="24040"/>
  <c r="AH81" i="24040"/>
  <c r="AH92" i="23917"/>
  <c r="AH85" i="24040"/>
  <c r="AH96" i="23917"/>
  <c r="AI86" i="24040"/>
  <c r="AH86" i="24040"/>
  <c r="AH97" i="23917"/>
  <c r="AH84" i="24040"/>
  <c r="AH95" i="23917"/>
  <c r="AD81" i="24040"/>
  <c r="AD92" i="23917"/>
  <c r="AD83" i="24040"/>
  <c r="AD94" i="23917"/>
  <c r="AD86" i="24040"/>
  <c r="AD97" i="23917"/>
  <c r="Z81" i="24040"/>
  <c r="Z92" i="23917"/>
  <c r="Z82" i="24040"/>
  <c r="Z93" i="23917"/>
  <c r="Z85" i="24040"/>
  <c r="Z96" i="23917"/>
  <c r="Z84" i="24040"/>
  <c r="Z95" i="23917"/>
  <c r="CH80" i="24040"/>
  <c r="CH91" i="23917"/>
  <c r="CH72" i="24040"/>
  <c r="CH83" i="23917"/>
  <c r="CH75" i="24040"/>
  <c r="CH86" i="23917"/>
  <c r="BW70" i="24040"/>
  <c r="BW81" i="23917"/>
  <c r="FV70" i="24040"/>
  <c r="FV81" i="23917"/>
  <c r="FN70" i="24040"/>
  <c r="FN81" i="23917"/>
  <c r="FF70" i="24040"/>
  <c r="FF81" i="23917"/>
  <c r="EX70" i="24040"/>
  <c r="EX81" i="23917"/>
  <c r="BS73" i="24040"/>
  <c r="BS84" i="23917"/>
  <c r="BC73" i="24040"/>
  <c r="BC84" i="23917"/>
  <c r="AG73" i="24040"/>
  <c r="AG84" i="23917"/>
  <c r="Y73" i="24040"/>
  <c r="Y84" i="23917"/>
  <c r="Q73" i="24040"/>
  <c r="Q84" i="23917"/>
  <c r="E73" i="24040"/>
  <c r="E84" i="23917"/>
  <c r="FT79" i="24040"/>
  <c r="FT69" i="24040"/>
  <c r="FT90" i="23917"/>
  <c r="FT80" i="23917"/>
  <c r="FL79" i="24040"/>
  <c r="FL69" i="24040"/>
  <c r="FL90" i="23917"/>
  <c r="FL80" i="23917"/>
  <c r="FD79" i="24040"/>
  <c r="FD69" i="24040"/>
  <c r="FD90" i="23917"/>
  <c r="FD80" i="23917"/>
  <c r="EV79" i="24040"/>
  <c r="EV69" i="24040"/>
  <c r="EV90" i="23917"/>
  <c r="EV80" i="23917"/>
  <c r="EE79" i="24040"/>
  <c r="EE69" i="24040"/>
  <c r="EE90" i="23917"/>
  <c r="EE80" i="23917"/>
  <c r="BH84" i="24040"/>
  <c r="BH95" i="23917"/>
  <c r="BH81" i="24040"/>
  <c r="BH92" i="23917"/>
  <c r="BH82" i="24040"/>
  <c r="BH93" i="23917"/>
  <c r="CZ71" i="24040"/>
  <c r="CZ82" i="23917"/>
  <c r="CZ75" i="24040"/>
  <c r="CZ86" i="23917"/>
  <c r="CZ73" i="24040"/>
  <c r="CZ84" i="23917"/>
  <c r="BZ72" i="24040"/>
  <c r="BZ83" i="23917"/>
  <c r="BZ71" i="24040"/>
  <c r="BZ82" i="23917"/>
  <c r="BZ74" i="24040"/>
  <c r="BZ85" i="23917"/>
  <c r="BV80" i="24040"/>
  <c r="BV91" i="23917"/>
  <c r="BV73" i="24040"/>
  <c r="BV84" i="23917"/>
  <c r="BV75" i="24040"/>
  <c r="BV86" i="23917"/>
  <c r="EU85" i="24040"/>
  <c r="EU96" i="23917"/>
  <c r="FU73" i="24040"/>
  <c r="FU84" i="23917"/>
  <c r="FU75" i="24040"/>
  <c r="FU86" i="23917"/>
  <c r="FQ73" i="24040"/>
  <c r="FQ84" i="23917"/>
  <c r="FM73" i="24040"/>
  <c r="FM84" i="23917"/>
  <c r="FM75" i="24040"/>
  <c r="FM86" i="23917"/>
  <c r="FI74" i="24040"/>
  <c r="FI85" i="23917"/>
  <c r="FE75" i="24040"/>
  <c r="FE86" i="23917"/>
  <c r="EW75" i="24040"/>
  <c r="EW86" i="23917"/>
  <c r="ES74" i="24040"/>
  <c r="ES85" i="23917"/>
  <c r="CW73" i="24040"/>
  <c r="CW84" i="23917"/>
  <c r="BQ73" i="24040"/>
  <c r="BQ84" i="23917"/>
  <c r="BA73" i="24040"/>
  <c r="BA84" i="23917"/>
  <c r="FW82" i="24040"/>
  <c r="FW93" i="23917"/>
  <c r="FW71" i="24040"/>
  <c r="FW82" i="23917"/>
  <c r="FS82" i="24040"/>
  <c r="FS93" i="23917"/>
  <c r="FS71" i="24040"/>
  <c r="FS82" i="23917"/>
  <c r="FO72" i="24040"/>
  <c r="FO83" i="23917"/>
  <c r="FK71" i="24040"/>
  <c r="FK82" i="23917"/>
  <c r="FG72" i="24040"/>
  <c r="FG83" i="23917"/>
  <c r="FC81" i="24040"/>
  <c r="FC92" i="23917"/>
  <c r="FC83" i="24040"/>
  <c r="FC94" i="23917"/>
  <c r="FC72" i="24040"/>
  <c r="FC83" i="23917"/>
  <c r="EY72" i="24040"/>
  <c r="EY83" i="23917"/>
  <c r="EU81" i="24040"/>
  <c r="EU92" i="23917"/>
  <c r="EU83" i="24040"/>
  <c r="EU94" i="23917"/>
  <c r="EU71" i="24040"/>
  <c r="EU82" i="23917"/>
  <c r="EQ72" i="24040"/>
  <c r="EQ83" i="23917"/>
  <c r="DH80" i="24040"/>
  <c r="DH91" i="23917"/>
  <c r="R80" i="24040"/>
  <c r="R91" i="23917"/>
  <c r="J80" i="24040"/>
  <c r="J91" i="23917"/>
  <c r="B80" i="24040"/>
  <c r="B91" i="23917"/>
  <c r="DH71" i="24040"/>
  <c r="DH82" i="23917"/>
  <c r="DH75" i="24040"/>
  <c r="DH86" i="23917"/>
  <c r="DH73" i="24040"/>
  <c r="DH84" i="23917"/>
  <c r="CF71" i="24040"/>
  <c r="CF82" i="23917"/>
  <c r="CF75" i="24040"/>
  <c r="CF86" i="23917"/>
  <c r="CF73" i="24040"/>
  <c r="CF84" i="23917"/>
  <c r="FX70" i="24040"/>
  <c r="FX81" i="23917"/>
  <c r="FP70" i="24040"/>
  <c r="FP81" i="23917"/>
  <c r="FH70" i="24040"/>
  <c r="FH81" i="23917"/>
  <c r="EZ70" i="24040"/>
  <c r="EZ81" i="23917"/>
  <c r="ER70" i="24040"/>
  <c r="ER81" i="23917"/>
  <c r="DS84" i="23917"/>
  <c r="CM73" i="24040"/>
  <c r="CM84" i="23917"/>
  <c r="AA73" i="24040"/>
  <c r="AA84" i="23917"/>
  <c r="S73" i="24040"/>
  <c r="S84" i="23917"/>
  <c r="K73" i="24040"/>
  <c r="K84" i="23917"/>
  <c r="C73" i="24040"/>
  <c r="C84" i="23917"/>
  <c r="BX81" i="24040"/>
  <c r="BX92" i="23917"/>
  <c r="BX82" i="24040"/>
  <c r="BX93" i="23917"/>
  <c r="FJ68" i="24040"/>
  <c r="FJ79" i="23917"/>
  <c r="ET68" i="24040"/>
  <c r="ET79" i="23917"/>
  <c r="FM78" i="24040"/>
  <c r="FM89" i="23917"/>
  <c r="FE78" i="24040"/>
  <c r="FE89" i="23917"/>
  <c r="EV68" i="24040"/>
  <c r="EV79" i="23917"/>
  <c r="EQ78" i="24040"/>
  <c r="EQ89" i="23917"/>
  <c r="DN78" i="24040"/>
  <c r="DN89" i="23917"/>
  <c r="DF78" i="24040"/>
  <c r="DF89" i="23917"/>
  <c r="CX78" i="24040"/>
  <c r="CX89" i="23917"/>
  <c r="CP78" i="24040"/>
  <c r="CP89" i="23917"/>
  <c r="CH78" i="24040"/>
  <c r="CH89" i="23917"/>
  <c r="BZ78" i="24040"/>
  <c r="BZ89" i="23917"/>
  <c r="FQ78" i="24040"/>
  <c r="FQ89" i="23917"/>
  <c r="DN80" i="24040"/>
  <c r="DN91" i="23917"/>
  <c r="DF80" i="24040"/>
  <c r="DF91" i="23917"/>
  <c r="CX80" i="24040"/>
  <c r="CX91" i="23917"/>
  <c r="CP80" i="24040"/>
  <c r="CP91" i="23917"/>
  <c r="CD80" i="24040"/>
  <c r="CD91" i="23917"/>
  <c r="FW80" i="24040"/>
  <c r="FW91" i="23917"/>
  <c r="FS80" i="24040"/>
  <c r="FS91" i="23917"/>
  <c r="FO80" i="24040"/>
  <c r="FO91" i="23917"/>
  <c r="FR68" i="24040"/>
  <c r="FR79" i="23917"/>
  <c r="AV85" i="24040"/>
  <c r="AV96" i="23917"/>
  <c r="AV84" i="24040"/>
  <c r="AV95" i="23917"/>
  <c r="AV86" i="24040"/>
  <c r="AV97" i="23917"/>
  <c r="AF85" i="24040"/>
  <c r="AF96" i="23917"/>
  <c r="AF84" i="24040"/>
  <c r="AF95" i="23917"/>
  <c r="AF86" i="24040"/>
  <c r="AF97" i="23917"/>
  <c r="FF68" i="24040"/>
  <c r="FF79" i="23917"/>
  <c r="EX68" i="24040"/>
  <c r="EX79" i="23917"/>
  <c r="BF80" i="24040"/>
  <c r="BF91" i="23917"/>
  <c r="BL81" i="24040"/>
  <c r="BL92" i="23917"/>
  <c r="BL83" i="24040"/>
  <c r="BL94" i="23917"/>
  <c r="BL84" i="24040"/>
  <c r="BL95" i="23917"/>
  <c r="BL86" i="24040"/>
  <c r="BL97" i="23917"/>
  <c r="FH68" i="24040"/>
  <c r="FH79" i="23917"/>
  <c r="FC80" i="24040"/>
  <c r="FC91" i="23917"/>
  <c r="EB80" i="24040"/>
  <c r="EB91" i="23917"/>
  <c r="DL80" i="24040"/>
  <c r="DL91" i="23917"/>
  <c r="CV80" i="24040"/>
  <c r="CV91" i="23917"/>
  <c r="FX68" i="24040"/>
  <c r="FX79" i="23917"/>
  <c r="FP68" i="24040"/>
  <c r="FP79" i="23917"/>
  <c r="FN65" i="24040"/>
  <c r="FN31" i="24040"/>
  <c r="FN76" i="23917"/>
  <c r="FN36" i="23917"/>
  <c r="FR31" i="24040"/>
  <c r="FR65" i="24040"/>
  <c r="FR76" i="23917"/>
  <c r="FR36" i="23917"/>
  <c r="FV64" i="24040"/>
  <c r="FV75" i="23917"/>
  <c r="FN64" i="24040"/>
  <c r="FN75" i="23917"/>
  <c r="FF64" i="24040"/>
  <c r="FF75" i="23917"/>
  <c r="ET65" i="24040"/>
  <c r="ET31" i="24040"/>
  <c r="ET76" i="23917"/>
  <c r="ET36" i="23917"/>
  <c r="G31" i="24040"/>
  <c r="G65" i="24040"/>
  <c r="G76" i="23917"/>
  <c r="G36" i="23917"/>
  <c r="ED64" i="24040"/>
  <c r="ED75" i="23917"/>
  <c r="EQ65" i="24040"/>
  <c r="EQ31" i="24040"/>
  <c r="EQ36" i="23917"/>
  <c r="EQ76" i="23917"/>
  <c r="K64" i="24040"/>
  <c r="K75" i="23917"/>
  <c r="E64" i="24040"/>
  <c r="E75" i="23917"/>
  <c r="EU64" i="24040"/>
  <c r="EU75" i="23917"/>
  <c r="EZ65" i="24040"/>
  <c r="EZ31" i="24040"/>
  <c r="EZ76" i="23917"/>
  <c r="EZ36" i="23917"/>
  <c r="EW65" i="24040"/>
  <c r="EW31" i="24040"/>
  <c r="EW36" i="23917"/>
  <c r="EW76" i="23917"/>
  <c r="S34" i="24066"/>
  <c r="EN51" i="24040"/>
  <c r="EN62" i="23917"/>
  <c r="FY51" i="24040"/>
  <c r="FY62" i="23917"/>
  <c r="EM62" i="23917"/>
  <c r="EM51" i="24040"/>
  <c r="CS23" i="24040"/>
  <c r="CS25" i="23917"/>
  <c r="GD23" i="24040"/>
  <c r="GD25" i="23917"/>
  <c r="FM23" i="24040"/>
  <c r="FM25" i="23917"/>
  <c r="EH24" i="23917"/>
  <c r="EH22" i="24040"/>
  <c r="FX22" i="24040"/>
  <c r="FX24" i="23917"/>
  <c r="FP22" i="24040"/>
  <c r="FP24" i="23917"/>
  <c r="FH22" i="24040"/>
  <c r="FH24" i="23917"/>
  <c r="EZ22" i="24040"/>
  <c r="EZ24" i="23917"/>
  <c r="ER22" i="24040"/>
  <c r="ER24" i="23917"/>
  <c r="FV37" i="24040"/>
  <c r="FV47" i="23917"/>
  <c r="FJ37" i="24040"/>
  <c r="FJ47" i="23917"/>
  <c r="FB37" i="24040"/>
  <c r="FB47" i="23917"/>
  <c r="ET37" i="24040"/>
  <c r="ET47" i="23917"/>
  <c r="FT23" i="24040"/>
  <c r="FT25" i="23917"/>
  <c r="FH23" i="24040"/>
  <c r="FH25" i="23917"/>
  <c r="EZ23" i="24040"/>
  <c r="EZ25" i="23917"/>
  <c r="ER23" i="24040"/>
  <c r="ER25" i="23917"/>
  <c r="FS38" i="24040"/>
  <c r="FS48" i="23917"/>
  <c r="FI38" i="24040"/>
  <c r="FI48" i="23917"/>
  <c r="FT37" i="24040"/>
  <c r="FT47" i="23917"/>
  <c r="FD37" i="24040"/>
  <c r="FD47" i="23917"/>
  <c r="EV37" i="24040"/>
  <c r="EV47" i="23917"/>
  <c r="O23" i="24040"/>
  <c r="O25" i="23917"/>
  <c r="FX26" i="24040"/>
  <c r="FX31" i="23917"/>
  <c r="FP26" i="24040"/>
  <c r="FP31" i="23917"/>
  <c r="FH26" i="24040"/>
  <c r="FH31" i="23917"/>
  <c r="EZ26" i="24040"/>
  <c r="EZ31" i="23917"/>
  <c r="CL13" i="24040"/>
  <c r="CL14" i="23917"/>
  <c r="BF13" i="24040"/>
  <c r="BF14" i="23917"/>
  <c r="Z13" i="24040"/>
  <c r="Z14" i="23917"/>
  <c r="DJ242" i="24040"/>
  <c r="DJ258" i="23917"/>
  <c r="DB242" i="24040"/>
  <c r="DB258" i="23917"/>
  <c r="CT242" i="24040"/>
  <c r="CT258" i="23917"/>
  <c r="CL242" i="24040"/>
  <c r="CL258" i="23917"/>
  <c r="CD242" i="24040"/>
  <c r="CD258" i="23917"/>
  <c r="BV242" i="24040"/>
  <c r="BV258" i="23917"/>
  <c r="BN242" i="24040"/>
  <c r="BN258" i="23917"/>
  <c r="BF242" i="24040"/>
  <c r="BF258" i="23917"/>
  <c r="AX242" i="24040"/>
  <c r="AX258" i="23917"/>
  <c r="AP242" i="24040"/>
  <c r="AP258" i="23917"/>
  <c r="AH242" i="24040"/>
  <c r="AH258" i="23917"/>
  <c r="Z242" i="24040"/>
  <c r="Z258" i="23917"/>
  <c r="R242" i="24040"/>
  <c r="R258" i="23917"/>
  <c r="J242" i="24040"/>
  <c r="J258" i="23917"/>
  <c r="DN286" i="24040"/>
  <c r="DN303" i="23917"/>
  <c r="DF286" i="24040"/>
  <c r="DF303" i="23917"/>
  <c r="DF275" i="24040"/>
  <c r="DF292" i="23917"/>
  <c r="CP275" i="24040"/>
  <c r="CP292" i="23917"/>
  <c r="BZ275" i="24040"/>
  <c r="BZ292" i="23917"/>
  <c r="BJ275" i="24040"/>
  <c r="BJ292" i="23917"/>
  <c r="DK239" i="24040"/>
  <c r="DK255" i="23917"/>
  <c r="DC239" i="24040"/>
  <c r="DC255" i="23917"/>
  <c r="CU239" i="24040"/>
  <c r="CU255" i="23917"/>
  <c r="CM239" i="24040"/>
  <c r="CM255" i="23917"/>
  <c r="CE239" i="24040"/>
  <c r="CE255" i="23917"/>
  <c r="BW239" i="24040"/>
  <c r="BW255" i="23917"/>
  <c r="BO239" i="24040"/>
  <c r="BO255" i="23917"/>
  <c r="BG239" i="24040"/>
  <c r="BG255" i="23917"/>
  <c r="AY239" i="24040"/>
  <c r="AY255" i="23917"/>
  <c r="AQ239" i="24040"/>
  <c r="AQ255" i="23917"/>
  <c r="AI239" i="24040"/>
  <c r="AI255" i="23917"/>
  <c r="AA239" i="24040"/>
  <c r="AA255" i="23917"/>
  <c r="S239" i="24040"/>
  <c r="S255" i="23917"/>
  <c r="K239" i="24040"/>
  <c r="K255" i="23917"/>
  <c r="DQ238" i="24040"/>
  <c r="DQ254" i="23917"/>
  <c r="BZ286" i="24040"/>
  <c r="BZ303" i="23917"/>
  <c r="FX241" i="24040"/>
  <c r="FX257" i="23917"/>
  <c r="FH241" i="24040"/>
  <c r="FH257" i="23917"/>
  <c r="EY285" i="24040"/>
  <c r="EY302" i="23917"/>
  <c r="EQ285" i="24040"/>
  <c r="EQ302" i="23917"/>
  <c r="AD286" i="24040"/>
  <c r="AD303" i="23917"/>
  <c r="FU282" i="24040"/>
  <c r="FU299" i="23917"/>
  <c r="FM282" i="24040"/>
  <c r="FM299" i="23917"/>
  <c r="FE282" i="24040"/>
  <c r="FE299" i="23917"/>
  <c r="EW282" i="24040"/>
  <c r="EW299" i="23917"/>
  <c r="FQ279" i="24040"/>
  <c r="FQ296" i="23917"/>
  <c r="FI279" i="24040"/>
  <c r="FI296" i="23917"/>
  <c r="FA279" i="24040"/>
  <c r="FA296" i="23917"/>
  <c r="ES279" i="24040"/>
  <c r="ES296" i="23917"/>
  <c r="DO279" i="24040"/>
  <c r="DO296" i="23917"/>
  <c r="DG279" i="24040"/>
  <c r="DG296" i="23917"/>
  <c r="CY279" i="24040"/>
  <c r="CY296" i="23917"/>
  <c r="CQ279" i="24040"/>
  <c r="CQ296" i="23917"/>
  <c r="CI279" i="24040"/>
  <c r="CI296" i="23917"/>
  <c r="CA279" i="24040"/>
  <c r="CA296" i="23917"/>
  <c r="BS279" i="24040"/>
  <c r="BS296" i="23917"/>
  <c r="BK279" i="24040"/>
  <c r="BK296" i="23917"/>
  <c r="BC279" i="24040"/>
  <c r="BC296" i="23917"/>
  <c r="AU279" i="24040"/>
  <c r="AU296" i="23917"/>
  <c r="AM279" i="24040"/>
  <c r="AM296" i="23917"/>
  <c r="AE279" i="24040"/>
  <c r="AE296" i="23917"/>
  <c r="W279" i="24040"/>
  <c r="W296" i="23917"/>
  <c r="O279" i="24040"/>
  <c r="O296" i="23917"/>
  <c r="G279" i="24040"/>
  <c r="G296" i="23917"/>
  <c r="FX278" i="24040"/>
  <c r="FX295" i="23917"/>
  <c r="FP278" i="24040"/>
  <c r="FP295" i="23917"/>
  <c r="FH278" i="24040"/>
  <c r="FH295" i="23917"/>
  <c r="EZ278" i="24040"/>
  <c r="EZ295" i="23917"/>
  <c r="ER278" i="24040"/>
  <c r="ER295" i="23917"/>
  <c r="DV274" i="24040"/>
  <c r="DV291" i="23917"/>
  <c r="DF274" i="24040"/>
  <c r="DF291" i="23917"/>
  <c r="CX274" i="24040"/>
  <c r="CX291" i="23917"/>
  <c r="CP274" i="24040"/>
  <c r="CP291" i="23917"/>
  <c r="CH274" i="24040"/>
  <c r="CH291" i="23917"/>
  <c r="BZ274" i="24040"/>
  <c r="BZ291" i="23917"/>
  <c r="BR274" i="24040"/>
  <c r="BR291" i="23917"/>
  <c r="BJ274" i="24040"/>
  <c r="BJ291" i="23917"/>
  <c r="ES273" i="24040"/>
  <c r="ES290" i="23917"/>
  <c r="BB275" i="24040"/>
  <c r="BB292" i="23917"/>
  <c r="AT275" i="24040"/>
  <c r="AT292" i="23917"/>
  <c r="AL275" i="24040"/>
  <c r="AL292" i="23917"/>
  <c r="AD275" i="24040"/>
  <c r="AD292" i="23917"/>
  <c r="V275" i="24040"/>
  <c r="V292" i="23917"/>
  <c r="N275" i="24040"/>
  <c r="N292" i="23917"/>
  <c r="B275" i="24040"/>
  <c r="B292" i="23917"/>
  <c r="AX274" i="24040"/>
  <c r="AX291" i="23917"/>
  <c r="AP274" i="24040"/>
  <c r="AP291" i="23917"/>
  <c r="AH274" i="24040"/>
  <c r="AH291" i="23917"/>
  <c r="Z274" i="24040"/>
  <c r="Z291" i="23917"/>
  <c r="R274" i="24040"/>
  <c r="R291" i="23917"/>
  <c r="J274" i="24040"/>
  <c r="J291" i="23917"/>
  <c r="B274" i="24040"/>
  <c r="B291" i="23917"/>
  <c r="AX273" i="24040"/>
  <c r="AX290" i="23917"/>
  <c r="AP273" i="24040"/>
  <c r="AP290" i="23917"/>
  <c r="AH273" i="24040"/>
  <c r="AH290" i="23917"/>
  <c r="Z273" i="24040"/>
  <c r="Z290" i="23917"/>
  <c r="R273" i="24040"/>
  <c r="R290" i="23917"/>
  <c r="J273" i="24040"/>
  <c r="J290" i="23917"/>
  <c r="FQ239" i="24040"/>
  <c r="FQ255" i="23917"/>
  <c r="FI239" i="24040"/>
  <c r="FI255" i="23917"/>
  <c r="FA239" i="24040"/>
  <c r="FA255" i="23917"/>
  <c r="ES239" i="24040"/>
  <c r="ES255" i="23917"/>
  <c r="CT13" i="24040"/>
  <c r="CT14" i="23917"/>
  <c r="BN13" i="24040"/>
  <c r="BN14" i="23917"/>
  <c r="AH13" i="24040"/>
  <c r="AH14" i="23917"/>
  <c r="B13" i="24040"/>
  <c r="B14" i="23917"/>
  <c r="C286" i="24040"/>
  <c r="C303" i="23917"/>
  <c r="FW281" i="24040"/>
  <c r="FW298" i="23917"/>
  <c r="FO281" i="24040"/>
  <c r="FO298" i="23917"/>
  <c r="FG281" i="24040"/>
  <c r="FG298" i="23917"/>
  <c r="CX13" i="24040"/>
  <c r="CX14" i="23917"/>
  <c r="BR13" i="24040"/>
  <c r="BR14" i="23917"/>
  <c r="AL13" i="24040"/>
  <c r="AL14" i="23917"/>
  <c r="F13" i="24040"/>
  <c r="F14" i="23917"/>
  <c r="FW285" i="24040"/>
  <c r="FW302" i="23917"/>
  <c r="FO285" i="24040"/>
  <c r="FO302" i="23917"/>
  <c r="FG285" i="24040"/>
  <c r="FG302" i="23917"/>
  <c r="CT286" i="24040"/>
  <c r="CT303" i="23917"/>
  <c r="CD286" i="24040"/>
  <c r="CD303" i="23917"/>
  <c r="BN286" i="24040"/>
  <c r="BN303" i="23917"/>
  <c r="FT241" i="24040"/>
  <c r="FT257" i="23917"/>
  <c r="FD241" i="24040"/>
  <c r="FD257" i="23917"/>
  <c r="EU286" i="24040"/>
  <c r="EU303" i="23917"/>
  <c r="FA285" i="24040"/>
  <c r="FA302" i="23917"/>
  <c r="ES285" i="24040"/>
  <c r="ES302" i="23917"/>
  <c r="EY282" i="24040"/>
  <c r="EY299" i="23917"/>
  <c r="DN282" i="24040"/>
  <c r="DN299" i="23917"/>
  <c r="DF282" i="24040"/>
  <c r="DF299" i="23917"/>
  <c r="CX282" i="24040"/>
  <c r="CX299" i="23917"/>
  <c r="CP282" i="24040"/>
  <c r="CP299" i="23917"/>
  <c r="CH282" i="24040"/>
  <c r="CH299" i="23917"/>
  <c r="BZ282" i="24040"/>
  <c r="BZ299" i="23917"/>
  <c r="BR282" i="24040"/>
  <c r="BR299" i="23917"/>
  <c r="BJ282" i="24040"/>
  <c r="BJ299" i="23917"/>
  <c r="BB282" i="24040"/>
  <c r="BB299" i="23917"/>
  <c r="AT282" i="24040"/>
  <c r="AT299" i="23917"/>
  <c r="AL282" i="24040"/>
  <c r="AL299" i="23917"/>
  <c r="AD282" i="24040"/>
  <c r="AD299" i="23917"/>
  <c r="V282" i="24040"/>
  <c r="V299" i="23917"/>
  <c r="N282" i="24040"/>
  <c r="N299" i="23917"/>
  <c r="F282" i="24040"/>
  <c r="F299" i="23917"/>
  <c r="FW279" i="24040"/>
  <c r="FW296" i="23917"/>
  <c r="FO279" i="24040"/>
  <c r="FO296" i="23917"/>
  <c r="FG279" i="24040"/>
  <c r="FG296" i="23917"/>
  <c r="EY279" i="24040"/>
  <c r="EY296" i="23917"/>
  <c r="EQ279" i="24040"/>
  <c r="EQ296" i="23917"/>
  <c r="FR278" i="24040"/>
  <c r="FR295" i="23917"/>
  <c r="FJ278" i="24040"/>
  <c r="FJ295" i="23917"/>
  <c r="FB278" i="24040"/>
  <c r="FB295" i="23917"/>
  <c r="ET278" i="24040"/>
  <c r="ET295" i="23917"/>
  <c r="DN273" i="24040"/>
  <c r="DN290" i="23917"/>
  <c r="DF273" i="24040"/>
  <c r="DF290" i="23917"/>
  <c r="CX273" i="24040"/>
  <c r="CX290" i="23917"/>
  <c r="CP273" i="24040"/>
  <c r="CP290" i="23917"/>
  <c r="CH273" i="24040"/>
  <c r="CH290" i="23917"/>
  <c r="BZ273" i="24040"/>
  <c r="BZ290" i="23917"/>
  <c r="BR273" i="24040"/>
  <c r="BR290" i="23917"/>
  <c r="BJ273" i="24040"/>
  <c r="BJ290" i="23917"/>
  <c r="FI285" i="24040"/>
  <c r="FI302" i="23917"/>
  <c r="EW286" i="24040"/>
  <c r="EW303" i="23917"/>
  <c r="DC280" i="24040"/>
  <c r="DC297" i="23917"/>
  <c r="BW280" i="24040"/>
  <c r="BW297" i="23917"/>
  <c r="AQ280" i="24040"/>
  <c r="AQ297" i="23917"/>
  <c r="EU281" i="24040"/>
  <c r="EU298" i="23917"/>
  <c r="AR275" i="24040"/>
  <c r="AR292" i="23917"/>
  <c r="AB275" i="24040"/>
  <c r="AB292" i="23917"/>
  <c r="L275" i="24040"/>
  <c r="L292" i="23917"/>
  <c r="AZ274" i="24040"/>
  <c r="AZ291" i="23917"/>
  <c r="AJ274" i="24040"/>
  <c r="AJ291" i="23917"/>
  <c r="T274" i="24040"/>
  <c r="T291" i="23917"/>
  <c r="D274" i="24040"/>
  <c r="D291" i="23917"/>
  <c r="AR273" i="24040"/>
  <c r="AR290" i="23917"/>
  <c r="AB273" i="24040"/>
  <c r="AB290" i="23917"/>
  <c r="L273" i="24040"/>
  <c r="L290" i="23917"/>
  <c r="FO239" i="24040"/>
  <c r="FO255" i="23917"/>
  <c r="EY239" i="24040"/>
  <c r="EY255" i="23917"/>
  <c r="CZ275" i="24040"/>
  <c r="CZ292" i="23917"/>
  <c r="CZ242" i="24040"/>
  <c r="CZ258" i="23917"/>
  <c r="CO239" i="24040"/>
  <c r="CO255" i="23917"/>
  <c r="BT275" i="24040"/>
  <c r="BT292" i="23917"/>
  <c r="BT242" i="24040"/>
  <c r="BT258" i="23917"/>
  <c r="BI239" i="24040"/>
  <c r="BI255" i="23917"/>
  <c r="AN242" i="24040"/>
  <c r="AN258" i="23917"/>
  <c r="AC239" i="24040"/>
  <c r="AC255" i="23917"/>
  <c r="H242" i="24040"/>
  <c r="H258" i="23917"/>
  <c r="DZ275" i="24040"/>
  <c r="DZ292" i="23917"/>
  <c r="FV238" i="24040"/>
  <c r="FV254" i="23917"/>
  <c r="FP238" i="24040"/>
  <c r="FP254" i="23917"/>
  <c r="FF238" i="24040"/>
  <c r="FF254" i="23917"/>
  <c r="EZ238" i="24040"/>
  <c r="EZ254" i="23917"/>
  <c r="FP237" i="24040"/>
  <c r="FP253" i="23917"/>
  <c r="FF237" i="24040"/>
  <c r="FF253" i="23917"/>
  <c r="FU237" i="24040"/>
  <c r="FU253" i="23917"/>
  <c r="CZ286" i="24040"/>
  <c r="CZ303" i="23917"/>
  <c r="CZ282" i="24040"/>
  <c r="CZ299" i="23917"/>
  <c r="CZ274" i="24040"/>
  <c r="CZ291" i="23917"/>
  <c r="CJ286" i="24040"/>
  <c r="CJ303" i="23917"/>
  <c r="CJ282" i="24040"/>
  <c r="CJ299" i="23917"/>
  <c r="CJ274" i="24040"/>
  <c r="CJ291" i="23917"/>
  <c r="BT286" i="24040"/>
  <c r="BT303" i="23917"/>
  <c r="BT282" i="24040"/>
  <c r="BT299" i="23917"/>
  <c r="BT274" i="24040"/>
  <c r="BT291" i="23917"/>
  <c r="BD286" i="24040"/>
  <c r="BD303" i="23917"/>
  <c r="BD282" i="24040"/>
  <c r="BD299" i="23917"/>
  <c r="AO234" i="24040"/>
  <c r="AO250" i="23917"/>
  <c r="AN13" i="24040"/>
  <c r="AN14" i="23917"/>
  <c r="X286" i="24040"/>
  <c r="X303" i="23917"/>
  <c r="X282" i="24040"/>
  <c r="X299" i="23917"/>
  <c r="I234" i="24040"/>
  <c r="I250" i="23917"/>
  <c r="H13" i="24040"/>
  <c r="H14" i="23917"/>
  <c r="G261" i="24040"/>
  <c r="G277" i="23917"/>
  <c r="FS259" i="24040"/>
  <c r="FS275" i="23917"/>
  <c r="FD232" i="24040"/>
  <c r="FD248" i="23917"/>
  <c r="ER232" i="24040"/>
  <c r="ER248" i="23917"/>
  <c r="EE233" i="24040"/>
  <c r="EE249" i="23917"/>
  <c r="FV231" i="24040"/>
  <c r="FV247" i="23917"/>
  <c r="FN231" i="24040"/>
  <c r="FN247" i="23917"/>
  <c r="FF231" i="24040"/>
  <c r="FF247" i="23917"/>
  <c r="EX231" i="24040"/>
  <c r="EX247" i="23917"/>
  <c r="FU281" i="24040"/>
  <c r="FU298" i="23917"/>
  <c r="EY281" i="24040"/>
  <c r="EY298" i="23917"/>
  <c r="BH274" i="24040"/>
  <c r="BH291" i="23917"/>
  <c r="EB239" i="24040"/>
  <c r="EB255" i="23917"/>
  <c r="DI239" i="24040"/>
  <c r="DI255" i="23917"/>
  <c r="DD275" i="24040"/>
  <c r="DD292" i="23917"/>
  <c r="CN242" i="24040"/>
  <c r="CN258" i="23917"/>
  <c r="CC239" i="24040"/>
  <c r="CC255" i="23917"/>
  <c r="BX275" i="24040"/>
  <c r="BX292" i="23917"/>
  <c r="BH242" i="24040"/>
  <c r="BH258" i="23917"/>
  <c r="AW239" i="24040"/>
  <c r="AW255" i="23917"/>
  <c r="AB242" i="24040"/>
  <c r="AB258" i="23917"/>
  <c r="Q239" i="24040"/>
  <c r="Q255" i="23917"/>
  <c r="DY238" i="24040"/>
  <c r="DY254" i="23917"/>
  <c r="DX274" i="24040"/>
  <c r="DX291" i="23917"/>
  <c r="ES274" i="24040"/>
  <c r="ES291" i="23917"/>
  <c r="FO234" i="24040"/>
  <c r="FO250" i="23917"/>
  <c r="EY234" i="24040"/>
  <c r="EY250" i="23917"/>
  <c r="DT274" i="24040"/>
  <c r="DT291" i="23917"/>
  <c r="DU234" i="24040"/>
  <c r="DU250" i="23917"/>
  <c r="DD274" i="24040"/>
  <c r="DD291" i="23917"/>
  <c r="DE234" i="24040"/>
  <c r="DE250" i="23917"/>
  <c r="DD13" i="24040"/>
  <c r="DD14" i="23917"/>
  <c r="CO234" i="24040"/>
  <c r="CO250" i="23917"/>
  <c r="CN273" i="24040"/>
  <c r="CN290" i="23917"/>
  <c r="CN13" i="24040"/>
  <c r="CN14" i="23917"/>
  <c r="BY234" i="24040"/>
  <c r="BY250" i="23917"/>
  <c r="BX273" i="24040"/>
  <c r="BX290" i="23917"/>
  <c r="BX13" i="24040"/>
  <c r="BX14" i="23917"/>
  <c r="BH282" i="24040"/>
  <c r="BH299" i="23917"/>
  <c r="BH286" i="24040"/>
  <c r="BH303" i="23917"/>
  <c r="AS234" i="24040"/>
  <c r="AS250" i="23917"/>
  <c r="AR13" i="24040"/>
  <c r="AR14" i="23917"/>
  <c r="AB286" i="24040"/>
  <c r="AB303" i="23917"/>
  <c r="AB282" i="24040"/>
  <c r="AB299" i="23917"/>
  <c r="M234" i="24040"/>
  <c r="M250" i="23917"/>
  <c r="L13" i="24040"/>
  <c r="L14" i="23917"/>
  <c r="DO259" i="24040"/>
  <c r="DO275" i="23917"/>
  <c r="CY259" i="24040"/>
  <c r="CY275" i="23917"/>
  <c r="CI259" i="24040"/>
  <c r="CI275" i="23917"/>
  <c r="BS259" i="24040"/>
  <c r="BS275" i="23917"/>
  <c r="BC259" i="24040"/>
  <c r="BC275" i="23917"/>
  <c r="AM259" i="24040"/>
  <c r="AM275" i="23917"/>
  <c r="W259" i="24040"/>
  <c r="W275" i="23917"/>
  <c r="EL233" i="24040"/>
  <c r="EL249" i="23917"/>
  <c r="EL253" i="24040"/>
  <c r="EL269" i="23917"/>
  <c r="DA254" i="24040"/>
  <c r="DA270" i="23917"/>
  <c r="CK254" i="24040"/>
  <c r="CK270" i="23917"/>
  <c r="BU254" i="24040"/>
  <c r="BU270" i="23917"/>
  <c r="BE254" i="24040"/>
  <c r="BE270" i="23917"/>
  <c r="AO254" i="24040"/>
  <c r="AO270" i="23917"/>
  <c r="Y254" i="24040"/>
  <c r="Y270" i="23917"/>
  <c r="I254" i="24040"/>
  <c r="I270" i="23917"/>
  <c r="FR252" i="24040"/>
  <c r="FR268" i="23917"/>
  <c r="FJ252" i="24040"/>
  <c r="FJ268" i="23917"/>
  <c r="FB252" i="24040"/>
  <c r="FB268" i="23917"/>
  <c r="ET252" i="24040"/>
  <c r="ET268" i="23917"/>
  <c r="FM285" i="24040"/>
  <c r="FM302" i="23917"/>
  <c r="AV275" i="24040"/>
  <c r="AV292" i="23917"/>
  <c r="P275" i="24040"/>
  <c r="P292" i="23917"/>
  <c r="AV274" i="24040"/>
  <c r="AV291" i="23917"/>
  <c r="AF274" i="24040"/>
  <c r="AF291" i="23917"/>
  <c r="P274" i="24040"/>
  <c r="P291" i="23917"/>
  <c r="BD273" i="24040"/>
  <c r="BD290" i="23917"/>
  <c r="AN273" i="24040"/>
  <c r="AN290" i="23917"/>
  <c r="X273" i="24040"/>
  <c r="X290" i="23917"/>
  <c r="H273" i="24040"/>
  <c r="H290" i="23917"/>
  <c r="FK275" i="24040"/>
  <c r="FK292" i="23917"/>
  <c r="FC239" i="24040"/>
  <c r="FC255" i="23917"/>
  <c r="DH275" i="24040"/>
  <c r="DH292" i="23917"/>
  <c r="DH242" i="24040"/>
  <c r="DH258" i="23917"/>
  <c r="CR275" i="24040"/>
  <c r="CR292" i="23917"/>
  <c r="CR242" i="24040"/>
  <c r="CR258" i="23917"/>
  <c r="CB275" i="24040"/>
  <c r="CB292" i="23917"/>
  <c r="CB242" i="24040"/>
  <c r="CB258" i="23917"/>
  <c r="BL275" i="24040"/>
  <c r="BL292" i="23917"/>
  <c r="EC238" i="24040"/>
  <c r="EC254" i="23917"/>
  <c r="FN238" i="24040"/>
  <c r="FN254" i="23917"/>
  <c r="EW274" i="24040"/>
  <c r="EW291" i="23917"/>
  <c r="DX282" i="24040"/>
  <c r="DX299" i="23917"/>
  <c r="DH273" i="24040"/>
  <c r="DH290" i="23917"/>
  <c r="DI234" i="24040"/>
  <c r="DI250" i="23917"/>
  <c r="DH13" i="24040"/>
  <c r="DH14" i="23917"/>
  <c r="CR273" i="24040"/>
  <c r="CR290" i="23917"/>
  <c r="CS234" i="24040"/>
  <c r="CS250" i="23917"/>
  <c r="CR13" i="24040"/>
  <c r="CR14" i="23917"/>
  <c r="CB273" i="24040"/>
  <c r="CB290" i="23917"/>
  <c r="CC234" i="24040"/>
  <c r="CC250" i="23917"/>
  <c r="CB13" i="24040"/>
  <c r="CB14" i="23917"/>
  <c r="BL286" i="24040"/>
  <c r="BL303" i="23917"/>
  <c r="BL282" i="24040"/>
  <c r="BL299" i="23917"/>
  <c r="BL274" i="24040"/>
  <c r="BL291" i="23917"/>
  <c r="AW234" i="24040"/>
  <c r="AW250" i="23917"/>
  <c r="AV13" i="24040"/>
  <c r="AV14" i="23917"/>
  <c r="AF286" i="24040"/>
  <c r="AF303" i="23917"/>
  <c r="AF282" i="24040"/>
  <c r="AF299" i="23917"/>
  <c r="Q234" i="24040"/>
  <c r="Q250" i="23917"/>
  <c r="P13" i="24040"/>
  <c r="P14" i="23917"/>
  <c r="G286" i="24040"/>
  <c r="G303" i="23917"/>
  <c r="FO260" i="24040"/>
  <c r="FO276" i="23917"/>
  <c r="EY260" i="24040"/>
  <c r="EY276" i="23917"/>
  <c r="F260" i="24040"/>
  <c r="F276" i="23917"/>
  <c r="FK242" i="24040"/>
  <c r="FK258" i="23917"/>
  <c r="FM281" i="24040"/>
  <c r="FM298" i="23917"/>
  <c r="DL242" i="24040"/>
  <c r="DL258" i="23917"/>
  <c r="CV242" i="24040"/>
  <c r="CV258" i="23917"/>
  <c r="CF242" i="24040"/>
  <c r="CF258" i="23917"/>
  <c r="BP242" i="24040"/>
  <c r="BP258" i="23917"/>
  <c r="AZ242" i="24040"/>
  <c r="AZ258" i="23917"/>
  <c r="AJ242" i="24040"/>
  <c r="AJ258" i="23917"/>
  <c r="T242" i="24040"/>
  <c r="T258" i="23917"/>
  <c r="FR238" i="24040"/>
  <c r="FR254" i="23917"/>
  <c r="FB238" i="24040"/>
  <c r="FB254" i="23917"/>
  <c r="FR237" i="24040"/>
  <c r="FR253" i="23917"/>
  <c r="FK234" i="24040"/>
  <c r="FK250" i="23917"/>
  <c r="EU234" i="24040"/>
  <c r="EU250" i="23917"/>
  <c r="DL274" i="24040"/>
  <c r="DL291" i="23917"/>
  <c r="DM234" i="24040"/>
  <c r="DM250" i="23917"/>
  <c r="DL13" i="24040"/>
  <c r="DL14" i="23917"/>
  <c r="CW234" i="24040"/>
  <c r="CW250" i="23917"/>
  <c r="CV273" i="24040"/>
  <c r="CV290" i="23917"/>
  <c r="CV13" i="24040"/>
  <c r="CV14" i="23917"/>
  <c r="CG234" i="24040"/>
  <c r="CG250" i="23917"/>
  <c r="CF273" i="24040"/>
  <c r="CF290" i="23917"/>
  <c r="CF13" i="24040"/>
  <c r="CF14" i="23917"/>
  <c r="BQ234" i="24040"/>
  <c r="BQ250" i="23917"/>
  <c r="BP273" i="24040"/>
  <c r="BP290" i="23917"/>
  <c r="BP13" i="24040"/>
  <c r="BP14" i="23917"/>
  <c r="BA234" i="24040"/>
  <c r="BA250" i="23917"/>
  <c r="AZ13" i="24040"/>
  <c r="AZ14" i="23917"/>
  <c r="AK234" i="24040"/>
  <c r="AK250" i="23917"/>
  <c r="AJ13" i="24040"/>
  <c r="AJ14" i="23917"/>
  <c r="U234" i="24040"/>
  <c r="U250" i="23917"/>
  <c r="T13" i="24040"/>
  <c r="T14" i="23917"/>
  <c r="E234" i="24040"/>
  <c r="E250" i="23917"/>
  <c r="D13" i="24040"/>
  <c r="D14" i="23917"/>
  <c r="G262" i="24040"/>
  <c r="G278" i="23917"/>
  <c r="EI276" i="23917"/>
  <c r="EI260" i="24040"/>
  <c r="DJ260" i="24040"/>
  <c r="DJ276" i="23917"/>
  <c r="CT260" i="24040"/>
  <c r="CT276" i="23917"/>
  <c r="CD260" i="24040"/>
  <c r="CD276" i="23917"/>
  <c r="BN260" i="24040"/>
  <c r="BN276" i="23917"/>
  <c r="AX260" i="24040"/>
  <c r="AX276" i="23917"/>
  <c r="AH260" i="24040"/>
  <c r="AH276" i="23917"/>
  <c r="R260" i="24040"/>
  <c r="R276" i="23917"/>
  <c r="I260" i="24040"/>
  <c r="I276" i="23917"/>
  <c r="DA259" i="24040"/>
  <c r="DA275" i="23917"/>
  <c r="CK259" i="24040"/>
  <c r="CK275" i="23917"/>
  <c r="BU259" i="24040"/>
  <c r="BU275" i="23917"/>
  <c r="BE259" i="24040"/>
  <c r="BE275" i="23917"/>
  <c r="AO259" i="24040"/>
  <c r="AO275" i="23917"/>
  <c r="Y259" i="24040"/>
  <c r="Y275" i="23917"/>
  <c r="I259" i="24040"/>
  <c r="I275" i="23917"/>
  <c r="EJ233" i="24040"/>
  <c r="EJ249" i="23917"/>
  <c r="FU234" i="24040"/>
  <c r="FU250" i="23917"/>
  <c r="FM234" i="24040"/>
  <c r="FM250" i="23917"/>
  <c r="FE234" i="24040"/>
  <c r="FE250" i="23917"/>
  <c r="EW234" i="24040"/>
  <c r="EW250" i="23917"/>
  <c r="ES234" i="24040"/>
  <c r="ES250" i="23917"/>
  <c r="CX255" i="24040"/>
  <c r="CX271" i="23917"/>
  <c r="BB255" i="24040"/>
  <c r="BB271" i="23917"/>
  <c r="AL255" i="24040"/>
  <c r="AL271" i="23917"/>
  <c r="EW249" i="24040"/>
  <c r="EW265" i="23917"/>
  <c r="DJ249" i="24040"/>
  <c r="DJ265" i="23917"/>
  <c r="CT249" i="24040"/>
  <c r="CT265" i="23917"/>
  <c r="CD249" i="24040"/>
  <c r="CD265" i="23917"/>
  <c r="BN249" i="24040"/>
  <c r="BN265" i="23917"/>
  <c r="AX249" i="24040"/>
  <c r="AX265" i="23917"/>
  <c r="AH249" i="24040"/>
  <c r="AH265" i="23917"/>
  <c r="R249" i="24040"/>
  <c r="R265" i="23917"/>
  <c r="B249" i="24040"/>
  <c r="B265" i="23917"/>
  <c r="V17" i="24066"/>
  <c r="FS254" i="24040"/>
  <c r="FS270" i="23917"/>
  <c r="FK254" i="24040"/>
  <c r="FK270" i="23917"/>
  <c r="FC254" i="24040"/>
  <c r="FC270" i="23917"/>
  <c r="EU254" i="24040"/>
  <c r="EU270" i="23917"/>
  <c r="G254" i="24040"/>
  <c r="G270" i="23917"/>
  <c r="FR253" i="24040"/>
  <c r="FR269" i="23917"/>
  <c r="FJ253" i="24040"/>
  <c r="FJ269" i="23917"/>
  <c r="FB253" i="24040"/>
  <c r="FB269" i="23917"/>
  <c r="ET253" i="24040"/>
  <c r="ET269" i="23917"/>
  <c r="FT252" i="24040"/>
  <c r="FT268" i="23917"/>
  <c r="FL252" i="24040"/>
  <c r="FL268" i="23917"/>
  <c r="FD252" i="24040"/>
  <c r="FD268" i="23917"/>
  <c r="EV252" i="24040"/>
  <c r="EV268" i="23917"/>
  <c r="EJ260" i="24040"/>
  <c r="EJ276" i="23917"/>
  <c r="DI249" i="24040"/>
  <c r="DI265" i="23917"/>
  <c r="DE249" i="24040"/>
  <c r="DE265" i="23917"/>
  <c r="CC249" i="24040"/>
  <c r="CC265" i="23917"/>
  <c r="BY249" i="24040"/>
  <c r="BY265" i="23917"/>
  <c r="Z255" i="24040"/>
  <c r="Z271" i="23917"/>
  <c r="W249" i="24040"/>
  <c r="W265" i="23917"/>
  <c r="DH182" i="24040"/>
  <c r="DH196" i="23917"/>
  <c r="CR182" i="24040"/>
  <c r="CR196" i="23917"/>
  <c r="CB182" i="24040"/>
  <c r="CB196" i="23917"/>
  <c r="BL182" i="24040"/>
  <c r="BL196" i="23917"/>
  <c r="AV182" i="24040"/>
  <c r="AV196" i="23917"/>
  <c r="AF182" i="24040"/>
  <c r="AF196" i="23917"/>
  <c r="P182" i="24040"/>
  <c r="P196" i="23917"/>
  <c r="FM218" i="24040"/>
  <c r="FM233" i="23917"/>
  <c r="EW218" i="24040"/>
  <c r="EW233" i="23917"/>
  <c r="FM217" i="24040"/>
  <c r="FM232" i="23917"/>
  <c r="FE217" i="24040"/>
  <c r="FE232" i="23917"/>
  <c r="EW217" i="24040"/>
  <c r="EW232" i="23917"/>
  <c r="CJ217" i="24040"/>
  <c r="CJ232" i="23917"/>
  <c r="DF214" i="24040"/>
  <c r="DF229" i="23917"/>
  <c r="CP214" i="24040"/>
  <c r="CP229" i="23917"/>
  <c r="BZ214" i="24040"/>
  <c r="BZ229" i="23917"/>
  <c r="BR214" i="24040"/>
  <c r="BR229" i="23917"/>
  <c r="BB214" i="24040"/>
  <c r="BB229" i="23917"/>
  <c r="AL214" i="24040"/>
  <c r="AL229" i="23917"/>
  <c r="V214" i="24040"/>
  <c r="V229" i="23917"/>
  <c r="F214" i="24040"/>
  <c r="F229" i="23917"/>
  <c r="EA222" i="23917"/>
  <c r="DZ207" i="24040"/>
  <c r="DZ222" i="23917"/>
  <c r="DJ207" i="24040"/>
  <c r="DJ222" i="23917"/>
  <c r="DB207" i="24040"/>
  <c r="DB222" i="23917"/>
  <c r="CT207" i="24040"/>
  <c r="CT222" i="23917"/>
  <c r="CL207" i="24040"/>
  <c r="CL222" i="23917"/>
  <c r="CD207" i="24040"/>
  <c r="CD222" i="23917"/>
  <c r="BV207" i="24040"/>
  <c r="BV222" i="23917"/>
  <c r="BN207" i="24040"/>
  <c r="BN222" i="23917"/>
  <c r="BF207" i="24040"/>
  <c r="BF222" i="23917"/>
  <c r="AX207" i="24040"/>
  <c r="AX222" i="23917"/>
  <c r="AP207" i="24040"/>
  <c r="AP222" i="23917"/>
  <c r="AH207" i="24040"/>
  <c r="AH222" i="23917"/>
  <c r="Z207" i="24040"/>
  <c r="Z222" i="23917"/>
  <c r="R207" i="24040"/>
  <c r="R222" i="23917"/>
  <c r="J207" i="24040"/>
  <c r="J222" i="23917"/>
  <c r="B207" i="24040"/>
  <c r="B222" i="23917"/>
  <c r="DD205" i="24040"/>
  <c r="DD220" i="23917"/>
  <c r="CV205" i="24040"/>
  <c r="CV220" i="23917"/>
  <c r="CJ205" i="24040"/>
  <c r="CJ220" i="23917"/>
  <c r="CB205" i="24040"/>
  <c r="CB220" i="23917"/>
  <c r="BT205" i="24040"/>
  <c r="BT220" i="23917"/>
  <c r="BL205" i="24040"/>
  <c r="BL220" i="23917"/>
  <c r="BD205" i="24040"/>
  <c r="BD220" i="23917"/>
  <c r="AV205" i="24040"/>
  <c r="AV220" i="23917"/>
  <c r="AN205" i="24040"/>
  <c r="AN220" i="23917"/>
  <c r="AF205" i="24040"/>
  <c r="AF220" i="23917"/>
  <c r="X205" i="24040"/>
  <c r="X220" i="23917"/>
  <c r="P205" i="24040"/>
  <c r="P220" i="23917"/>
  <c r="H205" i="24040"/>
  <c r="H220" i="23917"/>
  <c r="FW179" i="24040"/>
  <c r="FO179" i="24040"/>
  <c r="FO193" i="23917"/>
  <c r="FG179" i="24040"/>
  <c r="FG193" i="23917"/>
  <c r="EY179" i="24040"/>
  <c r="EY193" i="23917"/>
  <c r="EB179" i="24040"/>
  <c r="EB193" i="23917"/>
  <c r="DL179" i="24040"/>
  <c r="DL193" i="23917"/>
  <c r="E174" i="24040"/>
  <c r="E188" i="23917"/>
  <c r="CK260" i="24040"/>
  <c r="CK276" i="23917"/>
  <c r="BE260" i="24040"/>
  <c r="BE276" i="23917"/>
  <c r="FL259" i="24040"/>
  <c r="FL275" i="23917"/>
  <c r="CQ249" i="24040"/>
  <c r="CQ265" i="23917"/>
  <c r="BK249" i="24040"/>
  <c r="BK265" i="23917"/>
  <c r="AE249" i="24040"/>
  <c r="AE265" i="23917"/>
  <c r="DE8" i="24040"/>
  <c r="DE8" i="23917"/>
  <c r="BI8" i="24040"/>
  <c r="BI8" i="23917"/>
  <c r="AS8" i="24040"/>
  <c r="AS8" i="23917"/>
  <c r="AC8" i="24040"/>
  <c r="AC8" i="23917"/>
  <c r="CV182" i="24040"/>
  <c r="CV196" i="23917"/>
  <c r="CF182" i="24040"/>
  <c r="CF196" i="23917"/>
  <c r="BP182" i="24040"/>
  <c r="BP196" i="23917"/>
  <c r="AZ182" i="24040"/>
  <c r="AZ196" i="23917"/>
  <c r="AJ182" i="24040"/>
  <c r="AJ196" i="23917"/>
  <c r="T182" i="24040"/>
  <c r="T196" i="23917"/>
  <c r="D182" i="24040"/>
  <c r="D196" i="23917"/>
  <c r="FW217" i="24040"/>
  <c r="FW232" i="23917"/>
  <c r="DY233" i="23917"/>
  <c r="DX218" i="24040"/>
  <c r="DX233" i="23917"/>
  <c r="DL218" i="24040"/>
  <c r="DL233" i="23917"/>
  <c r="DD218" i="24040"/>
  <c r="DD233" i="23917"/>
  <c r="CV218" i="24040"/>
  <c r="CV233" i="23917"/>
  <c r="CN218" i="24040"/>
  <c r="CN233" i="23917"/>
  <c r="CB218" i="24040"/>
  <c r="CB233" i="23917"/>
  <c r="BT218" i="24040"/>
  <c r="BT233" i="23917"/>
  <c r="BL218" i="24040"/>
  <c r="BL233" i="23917"/>
  <c r="BD218" i="24040"/>
  <c r="BD233" i="23917"/>
  <c r="AV218" i="24040"/>
  <c r="AV233" i="23917"/>
  <c r="AN218" i="24040"/>
  <c r="AN233" i="23917"/>
  <c r="AF218" i="24040"/>
  <c r="AF233" i="23917"/>
  <c r="X218" i="24040"/>
  <c r="X233" i="23917"/>
  <c r="P218" i="24040"/>
  <c r="P233" i="23917"/>
  <c r="H218" i="24040"/>
  <c r="H233" i="23917"/>
  <c r="FV181" i="24040"/>
  <c r="FV195" i="23917"/>
  <c r="FN181" i="24040"/>
  <c r="FN195" i="23917"/>
  <c r="FF181" i="24040"/>
  <c r="FF195" i="23917"/>
  <c r="EX181" i="24040"/>
  <c r="EX195" i="23917"/>
  <c r="FE214" i="24040"/>
  <c r="FE229" i="23917"/>
  <c r="EW214" i="24040"/>
  <c r="EW229" i="23917"/>
  <c r="FU213" i="24040"/>
  <c r="FU228" i="23917"/>
  <c r="FI213" i="24040"/>
  <c r="FI228" i="23917"/>
  <c r="FA213" i="24040"/>
  <c r="FA228" i="23917"/>
  <c r="ES213" i="24040"/>
  <c r="ES228" i="23917"/>
  <c r="CB213" i="24040"/>
  <c r="CB228" i="23917"/>
  <c r="FU211" i="24040"/>
  <c r="FU226" i="23917"/>
  <c r="FA211" i="24040"/>
  <c r="FA226" i="23917"/>
  <c r="ES211" i="24040"/>
  <c r="ES226" i="23917"/>
  <c r="CF211" i="24040"/>
  <c r="CF226" i="23917"/>
  <c r="BX211" i="24040"/>
  <c r="BX226" i="23917"/>
  <c r="CM210" i="24040"/>
  <c r="CM225" i="23917"/>
  <c r="CE210" i="24040"/>
  <c r="CE225" i="23917"/>
  <c r="BW210" i="24040"/>
  <c r="BW225" i="23917"/>
  <c r="CE180" i="24040"/>
  <c r="CE194" i="23917"/>
  <c r="DD206" i="24040"/>
  <c r="DD221" i="23917"/>
  <c r="CV206" i="24040"/>
  <c r="CV221" i="23917"/>
  <c r="CN206" i="24040"/>
  <c r="CN221" i="23917"/>
  <c r="CF206" i="24040"/>
  <c r="CF221" i="23917"/>
  <c r="BX206" i="24040"/>
  <c r="BX221" i="23917"/>
  <c r="BP206" i="24040"/>
  <c r="BP221" i="23917"/>
  <c r="BH206" i="24040"/>
  <c r="BH221" i="23917"/>
  <c r="AZ206" i="24040"/>
  <c r="AZ221" i="23917"/>
  <c r="AR206" i="24040"/>
  <c r="AR221" i="23917"/>
  <c r="AJ206" i="24040"/>
  <c r="AJ221" i="23917"/>
  <c r="AB206" i="24040"/>
  <c r="AB221" i="23917"/>
  <c r="T206" i="24040"/>
  <c r="T221" i="23917"/>
  <c r="L206" i="24040"/>
  <c r="L221" i="23917"/>
  <c r="D206" i="24040"/>
  <c r="D221" i="23917"/>
  <c r="DK179" i="24040"/>
  <c r="DK193" i="23917"/>
  <c r="DC179" i="24040"/>
  <c r="DC193" i="23917"/>
  <c r="CU179" i="24040"/>
  <c r="CU193" i="23917"/>
  <c r="CM179" i="24040"/>
  <c r="CM193" i="23917"/>
  <c r="CE179" i="24040"/>
  <c r="CE193" i="23917"/>
  <c r="BW179" i="24040"/>
  <c r="BW193" i="23917"/>
  <c r="BO179" i="24040"/>
  <c r="BO193" i="23917"/>
  <c r="BG179" i="24040"/>
  <c r="BG193" i="23917"/>
  <c r="AY179" i="24040"/>
  <c r="AY193" i="23917"/>
  <c r="AQ179" i="24040"/>
  <c r="AQ193" i="23917"/>
  <c r="AI179" i="24040"/>
  <c r="AI193" i="23917"/>
  <c r="AA179" i="24040"/>
  <c r="AA193" i="23917"/>
  <c r="S179" i="24040"/>
  <c r="S193" i="23917"/>
  <c r="K179" i="24040"/>
  <c r="K193" i="23917"/>
  <c r="C179" i="24040"/>
  <c r="C193" i="23917"/>
  <c r="FO177" i="24040"/>
  <c r="FO191" i="23917"/>
  <c r="FS174" i="24040"/>
  <c r="FS188" i="23917"/>
  <c r="FG174" i="24040"/>
  <c r="FG188" i="23917"/>
  <c r="EY174" i="24040"/>
  <c r="EY188" i="23917"/>
  <c r="EQ174" i="24040"/>
  <c r="EQ188" i="23917"/>
  <c r="DT174" i="24040"/>
  <c r="DT188" i="23917"/>
  <c r="G8" i="24040"/>
  <c r="G8" i="23917"/>
  <c r="FI191" i="24040"/>
  <c r="FI205" i="23917"/>
  <c r="DT191" i="24040"/>
  <c r="FK172" i="24040"/>
  <c r="FK186" i="23917"/>
  <c r="FR173" i="24040"/>
  <c r="FR187" i="23917"/>
  <c r="FJ173" i="24040"/>
  <c r="FJ187" i="23917"/>
  <c r="FB173" i="24040"/>
  <c r="FB187" i="23917"/>
  <c r="ET173" i="24040"/>
  <c r="ET187" i="23917"/>
  <c r="FX171" i="24040"/>
  <c r="FX185" i="23917"/>
  <c r="FP171" i="24040"/>
  <c r="FP185" i="23917"/>
  <c r="FH171" i="24040"/>
  <c r="FH185" i="23917"/>
  <c r="EZ171" i="24040"/>
  <c r="EZ185" i="23917"/>
  <c r="ER171" i="24040"/>
  <c r="ER185" i="23917"/>
  <c r="M89" i="24040"/>
  <c r="M100" i="23917"/>
  <c r="CY249" i="24040"/>
  <c r="CY265" i="23917"/>
  <c r="BS249" i="24040"/>
  <c r="BS265" i="23917"/>
  <c r="AM249" i="24040"/>
  <c r="AM265" i="23917"/>
  <c r="J255" i="24040"/>
  <c r="J271" i="23917"/>
  <c r="DJ8" i="24040"/>
  <c r="DJ8" i="23917"/>
  <c r="CT8" i="24040"/>
  <c r="CT8" i="23917"/>
  <c r="CD8" i="24040"/>
  <c r="CD8" i="23917"/>
  <c r="BF8" i="24040"/>
  <c r="BF8" i="23917"/>
  <c r="AP8" i="24040"/>
  <c r="AP8" i="23917"/>
  <c r="Z8" i="24040"/>
  <c r="Z8" i="23917"/>
  <c r="J8" i="24040"/>
  <c r="J8" i="23917"/>
  <c r="CZ182" i="24040"/>
  <c r="CZ196" i="23917"/>
  <c r="CJ182" i="24040"/>
  <c r="CJ196" i="23917"/>
  <c r="BJ182" i="24040"/>
  <c r="BJ196" i="23917"/>
  <c r="AT182" i="24040"/>
  <c r="AT196" i="23917"/>
  <c r="AD182" i="24040"/>
  <c r="AD196" i="23917"/>
  <c r="N182" i="24040"/>
  <c r="N196" i="23917"/>
  <c r="FK217" i="24040"/>
  <c r="FK232" i="23917"/>
  <c r="EU217" i="24040"/>
  <c r="EU232" i="23917"/>
  <c r="DL214" i="24040"/>
  <c r="DL229" i="23917"/>
  <c r="DD214" i="24040"/>
  <c r="DD229" i="23917"/>
  <c r="CV214" i="24040"/>
  <c r="CV229" i="23917"/>
  <c r="CN214" i="24040"/>
  <c r="CN229" i="23917"/>
  <c r="CF214" i="24040"/>
  <c r="CF229" i="23917"/>
  <c r="BX214" i="24040"/>
  <c r="BX229" i="23917"/>
  <c r="BP214" i="24040"/>
  <c r="BP229" i="23917"/>
  <c r="BH214" i="24040"/>
  <c r="BH229" i="23917"/>
  <c r="AZ214" i="24040"/>
  <c r="AZ229" i="23917"/>
  <c r="AR214" i="24040"/>
  <c r="AR229" i="23917"/>
  <c r="AJ214" i="24040"/>
  <c r="AJ229" i="23917"/>
  <c r="AB214" i="24040"/>
  <c r="AB229" i="23917"/>
  <c r="T214" i="24040"/>
  <c r="T229" i="23917"/>
  <c r="L214" i="24040"/>
  <c r="L229" i="23917"/>
  <c r="D214" i="24040"/>
  <c r="D229" i="23917"/>
  <c r="CB207" i="24040"/>
  <c r="CB222" i="23917"/>
  <c r="BT207" i="24040"/>
  <c r="BT222" i="23917"/>
  <c r="BL207" i="24040"/>
  <c r="BL222" i="23917"/>
  <c r="BD207" i="24040"/>
  <c r="BD222" i="23917"/>
  <c r="AV207" i="24040"/>
  <c r="AV222" i="23917"/>
  <c r="AN207" i="24040"/>
  <c r="AN222" i="23917"/>
  <c r="AF207" i="24040"/>
  <c r="AF222" i="23917"/>
  <c r="X207" i="24040"/>
  <c r="X222" i="23917"/>
  <c r="P207" i="24040"/>
  <c r="P222" i="23917"/>
  <c r="H207" i="24040"/>
  <c r="H222" i="23917"/>
  <c r="FQ179" i="24040"/>
  <c r="FQ193" i="23917"/>
  <c r="FI179" i="24040"/>
  <c r="FI193" i="23917"/>
  <c r="FA179" i="24040"/>
  <c r="FA193" i="23917"/>
  <c r="ES179" i="24040"/>
  <c r="ES193" i="23917"/>
  <c r="E260" i="24040"/>
  <c r="E276" i="23917"/>
  <c r="DA249" i="24040"/>
  <c r="DA265" i="23917"/>
  <c r="CW249" i="24040"/>
  <c r="CW265" i="23917"/>
  <c r="BU249" i="24040"/>
  <c r="BU265" i="23917"/>
  <c r="BQ249" i="24040"/>
  <c r="BQ265" i="23917"/>
  <c r="AO249" i="24040"/>
  <c r="AO265" i="23917"/>
  <c r="AK249" i="24040"/>
  <c r="AK265" i="23917"/>
  <c r="I249" i="24040"/>
  <c r="I265" i="23917"/>
  <c r="DD182" i="24040"/>
  <c r="DD196" i="23917"/>
  <c r="BH182" i="24040"/>
  <c r="BH196" i="23917"/>
  <c r="AB182" i="24040"/>
  <c r="AB196" i="23917"/>
  <c r="FO217" i="24040"/>
  <c r="FO232" i="23917"/>
  <c r="DJ218" i="24040"/>
  <c r="DJ233" i="23917"/>
  <c r="DB218" i="24040"/>
  <c r="DB233" i="23917"/>
  <c r="CT218" i="24040"/>
  <c r="CT233" i="23917"/>
  <c r="CL218" i="24040"/>
  <c r="CL233" i="23917"/>
  <c r="CD218" i="24040"/>
  <c r="CD233" i="23917"/>
  <c r="BV218" i="24040"/>
  <c r="BV233" i="23917"/>
  <c r="BN218" i="24040"/>
  <c r="BN233" i="23917"/>
  <c r="BF218" i="24040"/>
  <c r="BF233" i="23917"/>
  <c r="AX218" i="24040"/>
  <c r="AX233" i="23917"/>
  <c r="AP218" i="24040"/>
  <c r="AP233" i="23917"/>
  <c r="AH218" i="24040"/>
  <c r="AH233" i="23917"/>
  <c r="Z218" i="24040"/>
  <c r="Z233" i="23917"/>
  <c r="R218" i="24040"/>
  <c r="R233" i="23917"/>
  <c r="J218" i="24040"/>
  <c r="J233" i="23917"/>
  <c r="B218" i="24040"/>
  <c r="B233" i="23917"/>
  <c r="FT181" i="24040"/>
  <c r="FT195" i="23917"/>
  <c r="FL181" i="24040"/>
  <c r="FL195" i="23917"/>
  <c r="FD181" i="24040"/>
  <c r="FD195" i="23917"/>
  <c r="EV181" i="24040"/>
  <c r="EV195" i="23917"/>
  <c r="CS181" i="24040"/>
  <c r="CS195" i="23917"/>
  <c r="CE181" i="24040"/>
  <c r="CE195" i="23917"/>
  <c r="FS213" i="24040"/>
  <c r="FS228" i="23917"/>
  <c r="FG213" i="24040"/>
  <c r="FG228" i="23917"/>
  <c r="EY213" i="24040"/>
  <c r="EY228" i="23917"/>
  <c r="EQ213" i="24040"/>
  <c r="EQ228" i="23917"/>
  <c r="FW211" i="24040"/>
  <c r="FW226" i="23917"/>
  <c r="FO211" i="24040"/>
  <c r="FO226" i="23917"/>
  <c r="EU211" i="24040"/>
  <c r="EU226" i="23917"/>
  <c r="CH211" i="24040"/>
  <c r="CH226" i="23917"/>
  <c r="BZ211" i="24040"/>
  <c r="BZ226" i="23917"/>
  <c r="CO210" i="24040"/>
  <c r="CO225" i="23917"/>
  <c r="CG210" i="24040"/>
  <c r="CG225" i="23917"/>
  <c r="BY210" i="24040"/>
  <c r="BY225" i="23917"/>
  <c r="CG180" i="24040"/>
  <c r="CG194" i="23917"/>
  <c r="DB206" i="24040"/>
  <c r="DB221" i="23917"/>
  <c r="CT206" i="24040"/>
  <c r="CT221" i="23917"/>
  <c r="CL206" i="24040"/>
  <c r="CL221" i="23917"/>
  <c r="CD206" i="24040"/>
  <c r="CD221" i="23917"/>
  <c r="BR206" i="24040"/>
  <c r="BR221" i="23917"/>
  <c r="BJ206" i="24040"/>
  <c r="BJ221" i="23917"/>
  <c r="BB206" i="24040"/>
  <c r="BB221" i="23917"/>
  <c r="AT206" i="24040"/>
  <c r="AT221" i="23917"/>
  <c r="AL206" i="24040"/>
  <c r="AL221" i="23917"/>
  <c r="AD206" i="24040"/>
  <c r="AD221" i="23917"/>
  <c r="V206" i="24040"/>
  <c r="V221" i="23917"/>
  <c r="N206" i="24040"/>
  <c r="N221" i="23917"/>
  <c r="F206" i="24040"/>
  <c r="F221" i="23917"/>
  <c r="DI179" i="24040"/>
  <c r="DI193" i="23917"/>
  <c r="DA179" i="24040"/>
  <c r="DA193" i="23917"/>
  <c r="CS179" i="24040"/>
  <c r="CS193" i="23917"/>
  <c r="CK179" i="24040"/>
  <c r="CK193" i="23917"/>
  <c r="CC179" i="24040"/>
  <c r="CC193" i="23917"/>
  <c r="BU179" i="24040"/>
  <c r="BU193" i="23917"/>
  <c r="BM179" i="24040"/>
  <c r="BM193" i="23917"/>
  <c r="BE179" i="24040"/>
  <c r="BE193" i="23917"/>
  <c r="AW179" i="24040"/>
  <c r="AW193" i="23917"/>
  <c r="AO179" i="24040"/>
  <c r="AO193" i="23917"/>
  <c r="AG179" i="24040"/>
  <c r="AG193" i="23917"/>
  <c r="Y179" i="24040"/>
  <c r="Y193" i="23917"/>
  <c r="Q179" i="24040"/>
  <c r="Q193" i="23917"/>
  <c r="I179" i="24040"/>
  <c r="I193" i="23917"/>
  <c r="FV178" i="24040"/>
  <c r="FV192" i="23917"/>
  <c r="FN178" i="24040"/>
  <c r="FN192" i="23917"/>
  <c r="FF178" i="24040"/>
  <c r="FF192" i="23917"/>
  <c r="EX178" i="24040"/>
  <c r="EX192" i="23917"/>
  <c r="FM174" i="24040"/>
  <c r="FM188" i="23917"/>
  <c r="FE174" i="24040"/>
  <c r="FE188" i="23917"/>
  <c r="EW174" i="24040"/>
  <c r="EW188" i="23917"/>
  <c r="BV174" i="24040"/>
  <c r="BV188" i="23917"/>
  <c r="FT173" i="24040"/>
  <c r="FT187" i="23917"/>
  <c r="FL173" i="24040"/>
  <c r="FL187" i="23917"/>
  <c r="FD173" i="24040"/>
  <c r="FD187" i="23917"/>
  <c r="EV173" i="24040"/>
  <c r="EV187" i="23917"/>
  <c r="FT90" i="24040"/>
  <c r="FT101" i="23917"/>
  <c r="FL90" i="24040"/>
  <c r="FL101" i="23917"/>
  <c r="FD90" i="24040"/>
  <c r="FD101" i="23917"/>
  <c r="EV90" i="24040"/>
  <c r="EV101" i="23917"/>
  <c r="EQ89" i="24040"/>
  <c r="EQ100" i="23917"/>
  <c r="K89" i="24040"/>
  <c r="K100" i="23917"/>
  <c r="DF117" i="24040"/>
  <c r="DF118" i="24040" s="1"/>
  <c r="DF129" i="23917"/>
  <c r="DF130" i="23917" s="1"/>
  <c r="CP117" i="24040"/>
  <c r="CP118" i="24040" s="1"/>
  <c r="CP129" i="23917"/>
  <c r="CP130" i="23917" s="1"/>
  <c r="BZ117" i="24040"/>
  <c r="BZ118" i="24040" s="1"/>
  <c r="BZ129" i="23917"/>
  <c r="BZ130" i="23917" s="1"/>
  <c r="BB117" i="24040"/>
  <c r="BB118" i="24040" s="1"/>
  <c r="BB129" i="23917"/>
  <c r="BB130" i="23917" s="1"/>
  <c r="FM158" i="24040"/>
  <c r="FM171" i="23917"/>
  <c r="FE158" i="24040"/>
  <c r="FE171" i="23917"/>
  <c r="FU158" i="24040"/>
  <c r="FU171" i="23917"/>
  <c r="FP210" i="24040"/>
  <c r="FP225" i="23917"/>
  <c r="EZ210" i="24040"/>
  <c r="EZ225" i="23917"/>
  <c r="FW110" i="24040"/>
  <c r="FW122" i="23917"/>
  <c r="E131" i="24040"/>
  <c r="E143" i="23917"/>
  <c r="FF188" i="24040"/>
  <c r="FF202" i="23917"/>
  <c r="EX188" i="24040"/>
  <c r="EX202" i="23917"/>
  <c r="CX128" i="24040"/>
  <c r="CX140" i="23917"/>
  <c r="CH128" i="24040"/>
  <c r="CH140" i="23917"/>
  <c r="BR128" i="24040"/>
  <c r="BR140" i="23917"/>
  <c r="AL128" i="24040"/>
  <c r="AL140" i="23917"/>
  <c r="V128" i="24040"/>
  <c r="V140" i="23917"/>
  <c r="F128" i="24040"/>
  <c r="F140" i="23917"/>
  <c r="DZ9" i="23917"/>
  <c r="DJ9" i="24040"/>
  <c r="DJ9" i="23917"/>
  <c r="CD9" i="24040"/>
  <c r="CD9" i="23917"/>
  <c r="AX9" i="24040"/>
  <c r="AX9" i="23917"/>
  <c r="R9" i="24040"/>
  <c r="R9" i="23917"/>
  <c r="DK214" i="24040"/>
  <c r="DK229" i="23917"/>
  <c r="DC214" i="24040"/>
  <c r="DC229" i="23917"/>
  <c r="CU214" i="24040"/>
  <c r="CU229" i="23917"/>
  <c r="CI8" i="24040"/>
  <c r="CI8" i="23917"/>
  <c r="FZ90" i="24040"/>
  <c r="FZ101" i="23917"/>
  <c r="FR90" i="24040"/>
  <c r="FR101" i="23917"/>
  <c r="FJ90" i="24040"/>
  <c r="FJ101" i="23917"/>
  <c r="FB90" i="24040"/>
  <c r="FB101" i="23917"/>
  <c r="ET90" i="24040"/>
  <c r="ET101" i="23917"/>
  <c r="ES89" i="24040"/>
  <c r="ES100" i="23917"/>
  <c r="Q89" i="24040"/>
  <c r="Q100" i="23917"/>
  <c r="FM157" i="24040"/>
  <c r="FM170" i="23917"/>
  <c r="FA157" i="24040"/>
  <c r="FA170" i="23917"/>
  <c r="ES157" i="24040"/>
  <c r="ES170" i="23917"/>
  <c r="AX158" i="24040"/>
  <c r="AX171" i="23917"/>
  <c r="AP158" i="24040"/>
  <c r="AP171" i="23917"/>
  <c r="AH158" i="24040"/>
  <c r="AH171" i="23917"/>
  <c r="Z158" i="24040"/>
  <c r="Z171" i="23917"/>
  <c r="R158" i="24040"/>
  <c r="R171" i="23917"/>
  <c r="J158" i="24040"/>
  <c r="J171" i="23917"/>
  <c r="B158" i="24040"/>
  <c r="B171" i="23917"/>
  <c r="FB114" i="24040"/>
  <c r="FB126" i="23917"/>
  <c r="ET114" i="24040"/>
  <c r="ET126" i="23917"/>
  <c r="GH151" i="24040"/>
  <c r="GH164" i="23917"/>
  <c r="FQ151" i="24040"/>
  <c r="FQ164" i="23917"/>
  <c r="FA151" i="24040"/>
  <c r="FA164" i="23917"/>
  <c r="DM151" i="24040"/>
  <c r="DM164" i="23917"/>
  <c r="DE151" i="24040"/>
  <c r="DE164" i="23917"/>
  <c r="CW151" i="24040"/>
  <c r="CW164" i="23917"/>
  <c r="CO151" i="24040"/>
  <c r="CO164" i="23917"/>
  <c r="CG151" i="24040"/>
  <c r="CG164" i="23917"/>
  <c r="BY151" i="24040"/>
  <c r="BY164" i="23917"/>
  <c r="BQ151" i="24040"/>
  <c r="BQ164" i="23917"/>
  <c r="BI151" i="24040"/>
  <c r="BI164" i="23917"/>
  <c r="BA151" i="24040"/>
  <c r="BA164" i="23917"/>
  <c r="AS151" i="24040"/>
  <c r="AS164" i="23917"/>
  <c r="AK151" i="24040"/>
  <c r="AK164" i="23917"/>
  <c r="AC151" i="24040"/>
  <c r="AC164" i="23917"/>
  <c r="U151" i="24040"/>
  <c r="U164" i="23917"/>
  <c r="M151" i="24040"/>
  <c r="M164" i="23917"/>
  <c r="E151" i="24040"/>
  <c r="E164" i="23917"/>
  <c r="FR150" i="24040"/>
  <c r="FR163" i="23917"/>
  <c r="FJ150" i="24040"/>
  <c r="FJ163" i="23917"/>
  <c r="FB150" i="24040"/>
  <c r="FB163" i="23917"/>
  <c r="ET150" i="24040"/>
  <c r="ET163" i="23917"/>
  <c r="DB147" i="24040"/>
  <c r="DB160" i="23917"/>
  <c r="CT147" i="24040"/>
  <c r="CT160" i="23917"/>
  <c r="CL147" i="24040"/>
  <c r="CL160" i="23917"/>
  <c r="CD147" i="24040"/>
  <c r="CD160" i="23917"/>
  <c r="BV147" i="24040"/>
  <c r="BV160" i="23917"/>
  <c r="BN147" i="24040"/>
  <c r="BN160" i="23917"/>
  <c r="BF147" i="24040"/>
  <c r="BF160" i="23917"/>
  <c r="AT147" i="24040"/>
  <c r="AT160" i="23917"/>
  <c r="AD147" i="24040"/>
  <c r="AD160" i="23917"/>
  <c r="N147" i="24040"/>
  <c r="N160" i="23917"/>
  <c r="FQ112" i="24040"/>
  <c r="FQ124" i="23917"/>
  <c r="FI112" i="24040"/>
  <c r="FI124" i="23917"/>
  <c r="FA112" i="24040"/>
  <c r="FA124" i="23917"/>
  <c r="ES112" i="24040"/>
  <c r="ES124" i="23917"/>
  <c r="DN112" i="24040"/>
  <c r="DN124" i="23917"/>
  <c r="FW111" i="24040"/>
  <c r="FW123" i="23917"/>
  <c r="FN110" i="24040"/>
  <c r="FN122" i="23917"/>
  <c r="FF110" i="24040"/>
  <c r="FF122" i="23917"/>
  <c r="EX110" i="24040"/>
  <c r="EX122" i="23917"/>
  <c r="FQ107" i="24040"/>
  <c r="FQ119" i="23917"/>
  <c r="FA107" i="24040"/>
  <c r="FA119" i="23917"/>
  <c r="DZ107" i="24040"/>
  <c r="DZ119" i="23917"/>
  <c r="FI192" i="24040"/>
  <c r="FI132" i="24040"/>
  <c r="FI206" i="23917"/>
  <c r="FI144" i="23917"/>
  <c r="EQ131" i="24040"/>
  <c r="EQ143" i="23917"/>
  <c r="AB191" i="24040"/>
  <c r="AB205" i="23917"/>
  <c r="D191" i="24040"/>
  <c r="D205" i="23917"/>
  <c r="FP105" i="24040"/>
  <c r="FP117" i="23917"/>
  <c r="EZ105" i="24040"/>
  <c r="EZ117" i="23917"/>
  <c r="FV106" i="24040"/>
  <c r="FV118" i="23917"/>
  <c r="FN106" i="24040"/>
  <c r="FN118" i="23917"/>
  <c r="FF106" i="24040"/>
  <c r="FF118" i="23917"/>
  <c r="EX106" i="24040"/>
  <c r="EX118" i="23917"/>
  <c r="FX104" i="24040"/>
  <c r="FX116" i="23917"/>
  <c r="FP104" i="24040"/>
  <c r="FP116" i="23917"/>
  <c r="FH104" i="24040"/>
  <c r="FH116" i="23917"/>
  <c r="EZ104" i="24040"/>
  <c r="EZ116" i="23917"/>
  <c r="ER104" i="24040"/>
  <c r="ER116" i="23917"/>
  <c r="EE106" i="24040"/>
  <c r="EE118" i="23917"/>
  <c r="DN122" i="24040"/>
  <c r="DN134" i="23917"/>
  <c r="DF122" i="24040"/>
  <c r="DF134" i="23917"/>
  <c r="CX122" i="24040"/>
  <c r="CX134" i="23917"/>
  <c r="CP122" i="24040"/>
  <c r="CP134" i="23917"/>
  <c r="CH122" i="24040"/>
  <c r="CH134" i="23917"/>
  <c r="BZ122" i="24040"/>
  <c r="BZ134" i="23917"/>
  <c r="BR122" i="24040"/>
  <c r="BR134" i="23917"/>
  <c r="BJ122" i="24040"/>
  <c r="BJ134" i="23917"/>
  <c r="BB122" i="24040"/>
  <c r="BB134" i="23917"/>
  <c r="AT122" i="24040"/>
  <c r="AT134" i="23917"/>
  <c r="AL122" i="24040"/>
  <c r="AL134" i="23917"/>
  <c r="AD122" i="24040"/>
  <c r="AD134" i="23917"/>
  <c r="V122" i="24040"/>
  <c r="V134" i="23917"/>
  <c r="N122" i="24040"/>
  <c r="N134" i="23917"/>
  <c r="F122" i="24040"/>
  <c r="F134" i="23917"/>
  <c r="FV121" i="24040"/>
  <c r="FV133" i="23917"/>
  <c r="FN121" i="24040"/>
  <c r="FN133" i="23917"/>
  <c r="FF121" i="24040"/>
  <c r="FF133" i="23917"/>
  <c r="EX121" i="24040"/>
  <c r="EX133" i="23917"/>
  <c r="C212" i="24040"/>
  <c r="C227" i="23917"/>
  <c r="CE213" i="24040"/>
  <c r="CE228" i="23917"/>
  <c r="FV177" i="24040"/>
  <c r="FV191" i="23917"/>
  <c r="DZ218" i="24040"/>
  <c r="DZ233" i="23917"/>
  <c r="DZ205" i="24040"/>
  <c r="DZ220" i="23917"/>
  <c r="G188" i="24040"/>
  <c r="G202" i="23917"/>
  <c r="DF115" i="24040"/>
  <c r="DF127" i="23917"/>
  <c r="CX115" i="24040"/>
  <c r="CX127" i="23917"/>
  <c r="CP115" i="24040"/>
  <c r="CP127" i="23917"/>
  <c r="CH115" i="24040"/>
  <c r="CH127" i="23917"/>
  <c r="BZ115" i="24040"/>
  <c r="BZ127" i="23917"/>
  <c r="BR115" i="24040"/>
  <c r="BR127" i="23917"/>
  <c r="BJ115" i="24040"/>
  <c r="BJ127" i="23917"/>
  <c r="BB115" i="24040"/>
  <c r="BB127" i="23917"/>
  <c r="AT115" i="24040"/>
  <c r="AT127" i="23917"/>
  <c r="AL115" i="24040"/>
  <c r="AL127" i="23917"/>
  <c r="AD115" i="24040"/>
  <c r="AD127" i="23917"/>
  <c r="V115" i="24040"/>
  <c r="V127" i="23917"/>
  <c r="N115" i="24040"/>
  <c r="N127" i="23917"/>
  <c r="F115" i="24040"/>
  <c r="F127" i="23917"/>
  <c r="FS157" i="24040"/>
  <c r="FS170" i="23917"/>
  <c r="FK157" i="24040"/>
  <c r="FK170" i="23917"/>
  <c r="FC157" i="24040"/>
  <c r="FC170" i="23917"/>
  <c r="DJ158" i="24040"/>
  <c r="DJ171" i="23917"/>
  <c r="DB158" i="24040"/>
  <c r="DB171" i="23917"/>
  <c r="CT158" i="24040"/>
  <c r="CT171" i="23917"/>
  <c r="CL158" i="24040"/>
  <c r="CL171" i="23917"/>
  <c r="CD158" i="24040"/>
  <c r="CD171" i="23917"/>
  <c r="BV158" i="24040"/>
  <c r="BV171" i="23917"/>
  <c r="BN158" i="24040"/>
  <c r="BN171" i="23917"/>
  <c r="BF158" i="24040"/>
  <c r="BF171" i="23917"/>
  <c r="DJ154" i="24040"/>
  <c r="DJ167" i="23917"/>
  <c r="DB154" i="24040"/>
  <c r="DB167" i="23917"/>
  <c r="CT154" i="24040"/>
  <c r="CT167" i="23917"/>
  <c r="CL154" i="24040"/>
  <c r="CL167" i="23917"/>
  <c r="CD154" i="24040"/>
  <c r="CD167" i="23917"/>
  <c r="BV154" i="24040"/>
  <c r="BV167" i="23917"/>
  <c r="BN154" i="24040"/>
  <c r="BN167" i="23917"/>
  <c r="BF154" i="24040"/>
  <c r="BF167" i="23917"/>
  <c r="AX154" i="24040"/>
  <c r="AX167" i="23917"/>
  <c r="AP154" i="24040"/>
  <c r="AP167" i="23917"/>
  <c r="AH154" i="24040"/>
  <c r="AH167" i="23917"/>
  <c r="Z154" i="24040"/>
  <c r="Z167" i="23917"/>
  <c r="R154" i="24040"/>
  <c r="R167" i="23917"/>
  <c r="J154" i="24040"/>
  <c r="J167" i="23917"/>
  <c r="B154" i="24040"/>
  <c r="B167" i="23917"/>
  <c r="DX146" i="24040"/>
  <c r="DX159" i="23917"/>
  <c r="DP146" i="24040"/>
  <c r="DP159" i="23917"/>
  <c r="FS145" i="24040"/>
  <c r="FS158" i="23917"/>
  <c r="FK145" i="24040"/>
  <c r="FK158" i="23917"/>
  <c r="FC145" i="24040"/>
  <c r="FC158" i="23917"/>
  <c r="EU145" i="24040"/>
  <c r="EU158" i="23917"/>
  <c r="EB145" i="24040"/>
  <c r="EB158" i="23917"/>
  <c r="DT145" i="24040"/>
  <c r="DT158" i="23917"/>
  <c r="DL145" i="24040"/>
  <c r="DL158" i="23917"/>
  <c r="EU192" i="24040"/>
  <c r="EU132" i="24040"/>
  <c r="EU206" i="23917"/>
  <c r="EU144" i="23917"/>
  <c r="EL106" i="24040"/>
  <c r="EL118" i="23917"/>
  <c r="EE173" i="24040"/>
  <c r="EE187" i="23917"/>
  <c r="BX9" i="24040"/>
  <c r="BX9" i="23917"/>
  <c r="DW8" i="24040"/>
  <c r="DW8" i="23917"/>
  <c r="E188" i="24040"/>
  <c r="E202" i="23917"/>
  <c r="FO158" i="24040"/>
  <c r="FO171" i="23917"/>
  <c r="FR114" i="24040"/>
  <c r="FR126" i="23917"/>
  <c r="FN114" i="24040"/>
  <c r="FN126" i="23917"/>
  <c r="FJ114" i="24040"/>
  <c r="FJ126" i="23917"/>
  <c r="FF114" i="24040"/>
  <c r="FF126" i="23917"/>
  <c r="EW158" i="24040"/>
  <c r="EW171" i="23917"/>
  <c r="EY157" i="24040"/>
  <c r="EY170" i="23917"/>
  <c r="EQ157" i="24040"/>
  <c r="EQ170" i="23917"/>
  <c r="EZ114" i="24040"/>
  <c r="EZ126" i="23917"/>
  <c r="ER114" i="24040"/>
  <c r="ER126" i="23917"/>
  <c r="EW154" i="24040"/>
  <c r="EW167" i="23917"/>
  <c r="FH151" i="24040"/>
  <c r="FH164" i="23917"/>
  <c r="FT113" i="24040"/>
  <c r="FT125" i="23917"/>
  <c r="FS153" i="24040"/>
  <c r="FS166" i="23917"/>
  <c r="FV113" i="24040"/>
  <c r="FV125" i="23917"/>
  <c r="FK154" i="24040"/>
  <c r="FK167" i="23917"/>
  <c r="FD113" i="24040"/>
  <c r="FD125" i="23917"/>
  <c r="FC115" i="24040"/>
  <c r="FC127" i="23917"/>
  <c r="FC154" i="24040"/>
  <c r="FC167" i="23917"/>
  <c r="EU153" i="24040"/>
  <c r="EU166" i="23917"/>
  <c r="EX113" i="24040"/>
  <c r="EX125" i="23917"/>
  <c r="CJ147" i="24040"/>
  <c r="CJ160" i="23917"/>
  <c r="BD147" i="24040"/>
  <c r="BD160" i="23917"/>
  <c r="X147" i="24040"/>
  <c r="X160" i="23917"/>
  <c r="FS147" i="24040"/>
  <c r="FS160" i="23917"/>
  <c r="DA112" i="24040"/>
  <c r="DA124" i="23917"/>
  <c r="CZ115" i="24040"/>
  <c r="CZ127" i="23917"/>
  <c r="CK112" i="24040"/>
  <c r="CK124" i="23917"/>
  <c r="CJ115" i="24040"/>
  <c r="CJ127" i="23917"/>
  <c r="BU112" i="24040"/>
  <c r="BU124" i="23917"/>
  <c r="BT115" i="24040"/>
  <c r="BT127" i="23917"/>
  <c r="BE112" i="24040"/>
  <c r="BE124" i="23917"/>
  <c r="AN115" i="24040"/>
  <c r="AN127" i="23917"/>
  <c r="Y112" i="24040"/>
  <c r="Y124" i="23917"/>
  <c r="H115" i="24040"/>
  <c r="H127" i="23917"/>
  <c r="FR111" i="24040"/>
  <c r="FR123" i="23917"/>
  <c r="FT111" i="24040"/>
  <c r="FT123" i="23917"/>
  <c r="FI146" i="24040"/>
  <c r="FI159" i="23917"/>
  <c r="FB111" i="24040"/>
  <c r="FB123" i="23917"/>
  <c r="FD111" i="24040"/>
  <c r="FD123" i="23917"/>
  <c r="ES146" i="24040"/>
  <c r="ES159" i="23917"/>
  <c r="EI145" i="24040"/>
  <c r="EI158" i="23917"/>
  <c r="FK158" i="24040"/>
  <c r="FK171" i="23917"/>
  <c r="DY107" i="24040"/>
  <c r="DY119" i="23917"/>
  <c r="DI107" i="24040"/>
  <c r="DI119" i="23917"/>
  <c r="DH154" i="24040"/>
  <c r="DH167" i="23917"/>
  <c r="CS107" i="24040"/>
  <c r="CS119" i="23917"/>
  <c r="CR154" i="24040"/>
  <c r="CR167" i="23917"/>
  <c r="CC107" i="24040"/>
  <c r="CC119" i="23917"/>
  <c r="CB154" i="24040"/>
  <c r="CB167" i="23917"/>
  <c r="BM107" i="24040"/>
  <c r="BM119" i="23917"/>
  <c r="BL154" i="24040"/>
  <c r="BL167" i="23917"/>
  <c r="AW107" i="24040"/>
  <c r="AW119" i="23917"/>
  <c r="AG107" i="24040"/>
  <c r="AG119" i="23917"/>
  <c r="Q107" i="24040"/>
  <c r="Q119" i="23917"/>
  <c r="E107" i="24040"/>
  <c r="E119" i="23917"/>
  <c r="CI192" i="24040"/>
  <c r="CI132" i="24040"/>
  <c r="CI206" i="23917"/>
  <c r="CI144" i="23917"/>
  <c r="FI131" i="24040"/>
  <c r="FI143" i="23917"/>
  <c r="DK131" i="24040"/>
  <c r="DK143" i="23917"/>
  <c r="DA192" i="24040"/>
  <c r="DA132" i="24040"/>
  <c r="DA206" i="23917"/>
  <c r="DA144" i="23917"/>
  <c r="CU131" i="24040"/>
  <c r="CU143" i="23917"/>
  <c r="CK192" i="24040"/>
  <c r="CK132" i="24040"/>
  <c r="CK206" i="23917"/>
  <c r="CK144" i="23917"/>
  <c r="BU192" i="24040"/>
  <c r="BU132" i="24040"/>
  <c r="BU206" i="23917"/>
  <c r="BU144" i="23917"/>
  <c r="BO131" i="24040"/>
  <c r="BO143" i="23917"/>
  <c r="BE192" i="24040"/>
  <c r="BE132" i="24040"/>
  <c r="BE206" i="23917"/>
  <c r="BE144" i="23917"/>
  <c r="AY131" i="24040"/>
  <c r="AY143" i="23917"/>
  <c r="AO192" i="24040"/>
  <c r="AO132" i="24040"/>
  <c r="AO206" i="23917"/>
  <c r="AO144" i="23917"/>
  <c r="AI131" i="24040"/>
  <c r="AI143" i="23917"/>
  <c r="Y192" i="24040"/>
  <c r="Y132" i="24040"/>
  <c r="Y206" i="23917"/>
  <c r="Y144" i="23917"/>
  <c r="S131" i="24040"/>
  <c r="S143" i="23917"/>
  <c r="R191" i="24040"/>
  <c r="R205" i="23917"/>
  <c r="EW192" i="24040"/>
  <c r="EW132" i="24040"/>
  <c r="EW206" i="23917"/>
  <c r="EW144" i="23917"/>
  <c r="EI192" i="24040"/>
  <c r="EI132" i="24040"/>
  <c r="FN107" i="24040"/>
  <c r="FN119" i="23917"/>
  <c r="EX107" i="24040"/>
  <c r="EX119" i="23917"/>
  <c r="EC128" i="24040"/>
  <c r="FE122" i="24040"/>
  <c r="FE134" i="23917"/>
  <c r="FO127" i="24040"/>
  <c r="FO139" i="23917"/>
  <c r="U127" i="24040"/>
  <c r="U139" i="23917"/>
  <c r="W8" i="24066"/>
  <c r="S8" i="24066"/>
  <c r="ED153" i="24040"/>
  <c r="ED166" i="23917"/>
  <c r="CW153" i="24040"/>
  <c r="CW166" i="23917"/>
  <c r="BQ153" i="24040"/>
  <c r="BQ166" i="23917"/>
  <c r="AK153" i="24040"/>
  <c r="AK166" i="23917"/>
  <c r="CV147" i="24040"/>
  <c r="CV160" i="23917"/>
  <c r="BP147" i="24040"/>
  <c r="BP160" i="23917"/>
  <c r="AJ147" i="24040"/>
  <c r="AJ160" i="23917"/>
  <c r="D147" i="24040"/>
  <c r="D160" i="23917"/>
  <c r="GF146" i="24040"/>
  <c r="GF159" i="23917"/>
  <c r="GF145" i="24040"/>
  <c r="GF158" i="23917"/>
  <c r="EY147" i="24040"/>
  <c r="EY160" i="23917"/>
  <c r="DL115" i="24040"/>
  <c r="DL127" i="23917"/>
  <c r="DD115" i="24040"/>
  <c r="DD127" i="23917"/>
  <c r="CN115" i="24040"/>
  <c r="CN127" i="23917"/>
  <c r="BX115" i="24040"/>
  <c r="BX127" i="23917"/>
  <c r="BH115" i="24040"/>
  <c r="BH127" i="23917"/>
  <c r="AS112" i="24040"/>
  <c r="AS124" i="23917"/>
  <c r="AR115" i="24040"/>
  <c r="AR127" i="23917"/>
  <c r="AC112" i="24040"/>
  <c r="AC124" i="23917"/>
  <c r="AB115" i="24040"/>
  <c r="AB127" i="23917"/>
  <c r="M112" i="24040"/>
  <c r="M124" i="23917"/>
  <c r="L115" i="24040"/>
  <c r="L127" i="23917"/>
  <c r="DM107" i="24040"/>
  <c r="DM119" i="23917"/>
  <c r="CW107" i="24040"/>
  <c r="CW119" i="23917"/>
  <c r="CG107" i="24040"/>
  <c r="CG119" i="23917"/>
  <c r="BQ107" i="24040"/>
  <c r="BQ119" i="23917"/>
  <c r="AZ158" i="24040"/>
  <c r="AZ171" i="23917"/>
  <c r="AZ117" i="24040"/>
  <c r="AZ118" i="24040" s="1"/>
  <c r="AZ129" i="23917"/>
  <c r="AZ130" i="23917" s="1"/>
  <c r="AK107" i="24040"/>
  <c r="AK119" i="23917"/>
  <c r="U107" i="24040"/>
  <c r="U119" i="23917"/>
  <c r="G193" i="24040"/>
  <c r="G133" i="24040"/>
  <c r="G145" i="23917"/>
  <c r="G207" i="23917"/>
  <c r="CD192" i="24040"/>
  <c r="CD132" i="24040"/>
  <c r="CD144" i="23917"/>
  <c r="CD206" i="23917"/>
  <c r="DO131" i="24040"/>
  <c r="DO143" i="23917"/>
  <c r="CY131" i="24040"/>
  <c r="CY143" i="23917"/>
  <c r="CI131" i="24040"/>
  <c r="CI143" i="23917"/>
  <c r="BR192" i="24040"/>
  <c r="BR132" i="24040"/>
  <c r="BR144" i="23917"/>
  <c r="BR206" i="23917"/>
  <c r="BB192" i="24040"/>
  <c r="BB132" i="24040"/>
  <c r="BB144" i="23917"/>
  <c r="BB206" i="23917"/>
  <c r="AL192" i="24040"/>
  <c r="AL132" i="24040"/>
  <c r="AL144" i="23917"/>
  <c r="AL206" i="23917"/>
  <c r="V192" i="24040"/>
  <c r="V132" i="24040"/>
  <c r="V144" i="23917"/>
  <c r="V206" i="23917"/>
  <c r="FC131" i="24040"/>
  <c r="FC143" i="23917"/>
  <c r="EU131" i="24040"/>
  <c r="EU143" i="23917"/>
  <c r="DE122" i="24040"/>
  <c r="DE134" i="23917"/>
  <c r="CO122" i="24040"/>
  <c r="CO134" i="23917"/>
  <c r="BY122" i="24040"/>
  <c r="BY134" i="23917"/>
  <c r="BI122" i="24040"/>
  <c r="BI134" i="23917"/>
  <c r="AS122" i="24040"/>
  <c r="AS134" i="23917"/>
  <c r="AC122" i="24040"/>
  <c r="AC134" i="23917"/>
  <c r="M122" i="24040"/>
  <c r="M134" i="23917"/>
  <c r="X128" i="24040"/>
  <c r="X140" i="23917"/>
  <c r="H128" i="24040"/>
  <c r="H140" i="23917"/>
  <c r="FI122" i="24040"/>
  <c r="FI134" i="23917"/>
  <c r="FV127" i="24040"/>
  <c r="FV139" i="23917"/>
  <c r="Y127" i="24040"/>
  <c r="Y139" i="23917"/>
  <c r="FY126" i="24040"/>
  <c r="FY138" i="23917"/>
  <c r="FN126" i="24040"/>
  <c r="FN138" i="23917"/>
  <c r="EX126" i="24040"/>
  <c r="EX138" i="23917"/>
  <c r="FP125" i="24040"/>
  <c r="FP137" i="23917"/>
  <c r="X6" i="24066"/>
  <c r="X7" i="24066" s="1"/>
  <c r="V6" i="24066"/>
  <c r="FE154" i="24040"/>
  <c r="FE167" i="23917"/>
  <c r="DA153" i="24040"/>
  <c r="DA166" i="23917"/>
  <c r="BU153" i="24040"/>
  <c r="BU166" i="23917"/>
  <c r="AO153" i="24040"/>
  <c r="AO166" i="23917"/>
  <c r="FK152" i="24040"/>
  <c r="FK165" i="23917"/>
  <c r="G152" i="24040"/>
  <c r="G165" i="23917"/>
  <c r="EY151" i="24040"/>
  <c r="EY164" i="23917"/>
  <c r="FW153" i="24040"/>
  <c r="FW166" i="23917"/>
  <c r="FP113" i="24040"/>
  <c r="FP125" i="23917"/>
  <c r="FO154" i="24040"/>
  <c r="FO167" i="23917"/>
  <c r="FR113" i="24040"/>
  <c r="FR125" i="23917"/>
  <c r="FG115" i="24040"/>
  <c r="FG127" i="23917"/>
  <c r="FG153" i="24040"/>
  <c r="FG166" i="23917"/>
  <c r="EZ113" i="24040"/>
  <c r="EZ125" i="23917"/>
  <c r="EY115" i="24040"/>
  <c r="EY127" i="23917"/>
  <c r="EY153" i="24040"/>
  <c r="EY166" i="23917"/>
  <c r="FB113" i="24040"/>
  <c r="FB125" i="23917"/>
  <c r="DH147" i="24040"/>
  <c r="DH160" i="23917"/>
  <c r="CB147" i="24040"/>
  <c r="CB160" i="23917"/>
  <c r="AV147" i="24040"/>
  <c r="AV160" i="23917"/>
  <c r="P147" i="24040"/>
  <c r="P160" i="23917"/>
  <c r="DW146" i="24040"/>
  <c r="DW159" i="23917"/>
  <c r="CS112" i="24040"/>
  <c r="CS124" i="23917"/>
  <c r="CR115" i="24040"/>
  <c r="CR127" i="23917"/>
  <c r="BM112" i="24040"/>
  <c r="BM124" i="23917"/>
  <c r="BL115" i="24040"/>
  <c r="BL127" i="23917"/>
  <c r="AV115" i="24040"/>
  <c r="AV127" i="23917"/>
  <c r="AF115" i="24040"/>
  <c r="AF127" i="23917"/>
  <c r="P115" i="24040"/>
  <c r="P127" i="23917"/>
  <c r="E112" i="24040"/>
  <c r="E124" i="23917"/>
  <c r="D115" i="24040"/>
  <c r="D127" i="23917"/>
  <c r="FU146" i="24040"/>
  <c r="FU159" i="23917"/>
  <c r="FM146" i="24040"/>
  <c r="FM159" i="23917"/>
  <c r="FF111" i="24040"/>
  <c r="FF123" i="23917"/>
  <c r="FH111" i="24040"/>
  <c r="FH123" i="23917"/>
  <c r="EW146" i="24040"/>
  <c r="EW159" i="23917"/>
  <c r="DA107" i="24040"/>
  <c r="DA119" i="23917"/>
  <c r="CZ154" i="24040"/>
  <c r="CZ167" i="23917"/>
  <c r="CJ158" i="24040"/>
  <c r="CJ171" i="23917"/>
  <c r="BU107" i="24040"/>
  <c r="BU119" i="23917"/>
  <c r="BT154" i="24040"/>
  <c r="BT167" i="23917"/>
  <c r="BE107" i="24040"/>
  <c r="BE119" i="23917"/>
  <c r="AO107" i="24040"/>
  <c r="AO119" i="23917"/>
  <c r="Y107" i="24040"/>
  <c r="Y119" i="23917"/>
  <c r="I107" i="24040"/>
  <c r="I119" i="23917"/>
  <c r="FA131" i="24040"/>
  <c r="FA143" i="23917"/>
  <c r="DH191" i="24040"/>
  <c r="DH205" i="23917"/>
  <c r="FV131" i="24040"/>
  <c r="FS131" i="24040"/>
  <c r="FS143" i="23917"/>
  <c r="CS192" i="24040"/>
  <c r="CS132" i="24040"/>
  <c r="CS206" i="23917"/>
  <c r="CS144" i="23917"/>
  <c r="CM131" i="24040"/>
  <c r="CM143" i="23917"/>
  <c r="CL192" i="24040"/>
  <c r="CL132" i="24040"/>
  <c r="CL144" i="23917"/>
  <c r="CL206" i="23917"/>
  <c r="CB191" i="24040"/>
  <c r="CB205" i="23917"/>
  <c r="FK131" i="24040"/>
  <c r="FK143" i="23917"/>
  <c r="BM192" i="24040"/>
  <c r="BM132" i="24040"/>
  <c r="BM206" i="23917"/>
  <c r="BM144" i="23917"/>
  <c r="BG131" i="24040"/>
  <c r="BG143" i="23917"/>
  <c r="AW192" i="24040"/>
  <c r="AW132" i="24040"/>
  <c r="AW206" i="23917"/>
  <c r="AW144" i="23917"/>
  <c r="AQ131" i="24040"/>
  <c r="AQ143" i="23917"/>
  <c r="AG192" i="24040"/>
  <c r="AG132" i="24040"/>
  <c r="AG206" i="23917"/>
  <c r="AG144" i="23917"/>
  <c r="AA131" i="24040"/>
  <c r="AA143" i="23917"/>
  <c r="K131" i="24040"/>
  <c r="K143" i="23917"/>
  <c r="J191" i="24040"/>
  <c r="J205" i="23917"/>
  <c r="C131" i="24040"/>
  <c r="C143" i="23917"/>
  <c r="FV107" i="24040"/>
  <c r="FV119" i="23917"/>
  <c r="CJ122" i="24040"/>
  <c r="CJ134" i="23917"/>
  <c r="BD122" i="24040"/>
  <c r="BD134" i="23917"/>
  <c r="EW122" i="24040"/>
  <c r="EW134" i="23917"/>
  <c r="FC127" i="24040"/>
  <c r="FC139" i="23917"/>
  <c r="AG127" i="24040"/>
  <c r="AG139" i="23917"/>
  <c r="S127" i="24040"/>
  <c r="S139" i="23917"/>
  <c r="M127" i="24040"/>
  <c r="M139" i="23917"/>
  <c r="FX126" i="24040"/>
  <c r="FX138" i="23917"/>
  <c r="V8" i="24066"/>
  <c r="T6" i="24066"/>
  <c r="T7" i="24066" s="1"/>
  <c r="FN151" i="24040"/>
  <c r="FN164" i="23917"/>
  <c r="FF151" i="24040"/>
  <c r="FF164" i="23917"/>
  <c r="EX151" i="24040"/>
  <c r="EX164" i="23917"/>
  <c r="CN147" i="24040"/>
  <c r="CN160" i="23917"/>
  <c r="BH147" i="24040"/>
  <c r="BH160" i="23917"/>
  <c r="AB147" i="24040"/>
  <c r="AB160" i="23917"/>
  <c r="FG147" i="24040"/>
  <c r="FG160" i="23917"/>
  <c r="CW112" i="24040"/>
  <c r="CW124" i="23917"/>
  <c r="CG112" i="24040"/>
  <c r="CG124" i="23917"/>
  <c r="BQ112" i="24040"/>
  <c r="BQ124" i="23917"/>
  <c r="BA112" i="24040"/>
  <c r="BA124" i="23917"/>
  <c r="AZ115" i="24040"/>
  <c r="AZ127" i="23917"/>
  <c r="U112" i="24040"/>
  <c r="U124" i="23917"/>
  <c r="T115" i="24040"/>
  <c r="T127" i="23917"/>
  <c r="EE145" i="24040"/>
  <c r="EE158" i="23917"/>
  <c r="FP107" i="24040"/>
  <c r="FP119" i="23917"/>
  <c r="EZ107" i="24040"/>
  <c r="EZ119" i="23917"/>
  <c r="EC107" i="24040"/>
  <c r="EC119" i="23917"/>
  <c r="DE107" i="24040"/>
  <c r="DE119" i="23917"/>
  <c r="DD154" i="24040"/>
  <c r="DD167" i="23917"/>
  <c r="CN158" i="24040"/>
  <c r="CN171" i="23917"/>
  <c r="BY107" i="24040"/>
  <c r="BY119" i="23917"/>
  <c r="BX154" i="24040"/>
  <c r="BX167" i="23917"/>
  <c r="BH158" i="24040"/>
  <c r="BH171" i="23917"/>
  <c r="AR158" i="24040"/>
  <c r="AR171" i="23917"/>
  <c r="AR154" i="24040"/>
  <c r="AR167" i="23917"/>
  <c r="AB158" i="24040"/>
  <c r="AB171" i="23917"/>
  <c r="AB154" i="24040"/>
  <c r="AB167" i="23917"/>
  <c r="L158" i="24040"/>
  <c r="L171" i="23917"/>
  <c r="L154" i="24040"/>
  <c r="L167" i="23917"/>
  <c r="CO191" i="24040"/>
  <c r="CO205" i="23917"/>
  <c r="DF192" i="24040"/>
  <c r="DF132" i="24040"/>
  <c r="DF144" i="23917"/>
  <c r="DF206" i="23917"/>
  <c r="CP192" i="24040"/>
  <c r="CP132" i="24040"/>
  <c r="CP144" i="23917"/>
  <c r="CP206" i="23917"/>
  <c r="CF191" i="24040"/>
  <c r="CF205" i="23917"/>
  <c r="BZ192" i="24040"/>
  <c r="BZ132" i="24040"/>
  <c r="BZ144" i="23917"/>
  <c r="BZ206" i="23917"/>
  <c r="BJ192" i="24040"/>
  <c r="BJ132" i="24040"/>
  <c r="BJ144" i="23917"/>
  <c r="BJ206" i="23917"/>
  <c r="AT192" i="24040"/>
  <c r="AT132" i="24040"/>
  <c r="AT144" i="23917"/>
  <c r="AT206" i="23917"/>
  <c r="AD192" i="24040"/>
  <c r="AD132" i="24040"/>
  <c r="AD144" i="23917"/>
  <c r="AD206" i="23917"/>
  <c r="N192" i="24040"/>
  <c r="N132" i="24040"/>
  <c r="N144" i="23917"/>
  <c r="N206" i="23917"/>
  <c r="DM122" i="24040"/>
  <c r="DM134" i="23917"/>
  <c r="CW122" i="24040"/>
  <c r="CW134" i="23917"/>
  <c r="CG122" i="24040"/>
  <c r="CG134" i="23917"/>
  <c r="BQ122" i="24040"/>
  <c r="BQ134" i="23917"/>
  <c r="BA122" i="24040"/>
  <c r="BA134" i="23917"/>
  <c r="AK122" i="24040"/>
  <c r="AK134" i="23917"/>
  <c r="U122" i="24040"/>
  <c r="U134" i="23917"/>
  <c r="E122" i="24040"/>
  <c r="E134" i="23917"/>
  <c r="U6" i="24066"/>
  <c r="GA126" i="24040"/>
  <c r="GA138" i="23917"/>
  <c r="FV71" i="23917"/>
  <c r="FV181" i="23917"/>
  <c r="FJ112" i="23917"/>
  <c r="FJ154" i="23917"/>
  <c r="FJ216" i="23917"/>
  <c r="FF112" i="23917"/>
  <c r="FF181" i="23917"/>
  <c r="DY112" i="23917"/>
  <c r="DY181" i="23917"/>
  <c r="DQ112" i="23917"/>
  <c r="DQ181" i="23917"/>
  <c r="DE112" i="23917"/>
  <c r="DE154" i="23917"/>
  <c r="DE216" i="23917"/>
  <c r="DA71" i="23917"/>
  <c r="DA181" i="23917"/>
  <c r="CO112" i="23917"/>
  <c r="CO154" i="23917"/>
  <c r="CO216" i="23917"/>
  <c r="GB112" i="23917"/>
  <c r="GB181" i="23917"/>
  <c r="FP71" i="23917"/>
  <c r="FP154" i="23917"/>
  <c r="FP243" i="23917"/>
  <c r="EZ71" i="23917"/>
  <c r="EZ154" i="23917"/>
  <c r="EZ216" i="23917"/>
  <c r="ER71" i="23917"/>
  <c r="ER154" i="23917"/>
  <c r="ER216" i="23917"/>
  <c r="EE112" i="23917"/>
  <c r="EE181" i="23917"/>
  <c r="DK71" i="23917"/>
  <c r="DK154" i="23917"/>
  <c r="DK216" i="23917"/>
  <c r="DG112" i="23917"/>
  <c r="DG181" i="23917"/>
  <c r="DC71" i="23917"/>
  <c r="DC154" i="23917"/>
  <c r="DC216" i="23917"/>
  <c r="CY112" i="23917"/>
  <c r="CY181" i="23917"/>
  <c r="CU71" i="23917"/>
  <c r="CU154" i="23917"/>
  <c r="CU216" i="23917"/>
  <c r="CI112" i="23917"/>
  <c r="CI181" i="23917"/>
  <c r="BO71" i="23917"/>
  <c r="BO154" i="23917"/>
  <c r="BO216" i="23917"/>
  <c r="BC112" i="23917"/>
  <c r="BC181" i="23917"/>
  <c r="AM112" i="23917"/>
  <c r="AM181" i="23917"/>
  <c r="W112" i="23917"/>
  <c r="W181" i="23917"/>
  <c r="K71" i="23917"/>
  <c r="K112" i="23917"/>
  <c r="K216" i="23917"/>
  <c r="G71" i="23917"/>
  <c r="G181" i="23917"/>
  <c r="CC112" i="23917"/>
  <c r="CC71" i="23917"/>
  <c r="CC216" i="23917"/>
  <c r="BY71" i="23917"/>
  <c r="BY181" i="23917"/>
  <c r="BU154" i="23917"/>
  <c r="BU112" i="23917"/>
  <c r="BU216" i="23917"/>
  <c r="BI71" i="23917"/>
  <c r="BI181" i="23917"/>
  <c r="AW112" i="23917"/>
  <c r="AW71" i="23917"/>
  <c r="AW216" i="23917"/>
  <c r="AS112" i="23917"/>
  <c r="AS181" i="23917"/>
  <c r="AG154" i="23917"/>
  <c r="AG71" i="23917"/>
  <c r="AG216" i="23917"/>
  <c r="AC112" i="23917"/>
  <c r="AC181" i="23917"/>
  <c r="Q112" i="23917"/>
  <c r="Q71" i="23917"/>
  <c r="Q216" i="23917"/>
  <c r="GH112" i="23917"/>
  <c r="GH181" i="23917"/>
  <c r="DM89" i="23917"/>
  <c r="AK89" i="23917"/>
  <c r="DY83" i="23917"/>
  <c r="AO82" i="23917"/>
  <c r="DM82" i="23917"/>
  <c r="EI164" i="23917"/>
  <c r="EI151" i="24040"/>
  <c r="EC75" i="24040"/>
  <c r="EC86" i="23917"/>
  <c r="DY75" i="24040"/>
  <c r="DY86" i="23917"/>
  <c r="DW74" i="24040"/>
  <c r="DW85" i="23917"/>
  <c r="DU74" i="24040"/>
  <c r="DU85" i="23917"/>
  <c r="BO74" i="24040"/>
  <c r="BO85" i="23917"/>
  <c r="BM74" i="24040"/>
  <c r="BM85" i="23917"/>
  <c r="AY74" i="24040"/>
  <c r="AY85" i="23917"/>
  <c r="AW74" i="24040"/>
  <c r="AW85" i="23917"/>
  <c r="AG74" i="24040"/>
  <c r="AG85" i="23917"/>
  <c r="S74" i="24040"/>
  <c r="S85" i="23917"/>
  <c r="Q74" i="24040"/>
  <c r="Q85" i="23917"/>
  <c r="C74" i="24040"/>
  <c r="C85" i="23917"/>
  <c r="DU72" i="24040"/>
  <c r="DU83" i="23917"/>
  <c r="CY72" i="24040"/>
  <c r="CY83" i="23917"/>
  <c r="CC72" i="24040"/>
  <c r="CC83" i="23917"/>
  <c r="BM72" i="24040"/>
  <c r="BM83" i="23917"/>
  <c r="BK72" i="24040"/>
  <c r="BK83" i="23917"/>
  <c r="AW72" i="24040"/>
  <c r="AW83" i="23917"/>
  <c r="AG72" i="24040"/>
  <c r="AG83" i="23917"/>
  <c r="AE72" i="24040"/>
  <c r="AE83" i="23917"/>
  <c r="Q72" i="24040"/>
  <c r="Q83" i="23917"/>
  <c r="O72" i="24040"/>
  <c r="O83" i="23917"/>
  <c r="Q71" i="24040"/>
  <c r="Q82" i="23917"/>
  <c r="G71" i="24040"/>
  <c r="G82" i="23917"/>
  <c r="C71" i="24040"/>
  <c r="C82" i="23917"/>
  <c r="BP80" i="24040"/>
  <c r="BP91" i="23917"/>
  <c r="CG70" i="24040"/>
  <c r="CG81" i="23917"/>
  <c r="BX80" i="24040"/>
  <c r="BX91" i="23917"/>
  <c r="EA75" i="24040"/>
  <c r="EA86" i="23917"/>
  <c r="DW75" i="24040"/>
  <c r="DW86" i="23917"/>
  <c r="DS75" i="24040"/>
  <c r="DS86" i="23917"/>
  <c r="CY75" i="24040"/>
  <c r="CY86" i="23917"/>
  <c r="CU75" i="24040"/>
  <c r="CU86" i="23917"/>
  <c r="CM75" i="24040"/>
  <c r="CM86" i="23917"/>
  <c r="BU75" i="24040"/>
  <c r="BU86" i="23917"/>
  <c r="BQ75" i="24040"/>
  <c r="BQ86" i="23917"/>
  <c r="BM75" i="24040"/>
  <c r="BM86" i="23917"/>
  <c r="BI75" i="24040"/>
  <c r="BI86" i="23917"/>
  <c r="BE75" i="24040"/>
  <c r="BE86" i="23917"/>
  <c r="BA75" i="24040"/>
  <c r="BA86" i="23917"/>
  <c r="AW75" i="24040"/>
  <c r="AW86" i="23917"/>
  <c r="AS75" i="24040"/>
  <c r="AS86" i="23917"/>
  <c r="AG75" i="24040"/>
  <c r="AG86" i="23917"/>
  <c r="AC75" i="24040"/>
  <c r="AC86" i="23917"/>
  <c r="Y75" i="24040"/>
  <c r="Y86" i="23917"/>
  <c r="U75" i="24040"/>
  <c r="U86" i="23917"/>
  <c r="Q75" i="24040"/>
  <c r="Q86" i="23917"/>
  <c r="CY74" i="24040"/>
  <c r="CY85" i="23917"/>
  <c r="CW74" i="24040"/>
  <c r="CW85" i="23917"/>
  <c r="CK74" i="24040"/>
  <c r="CK85" i="23917"/>
  <c r="CC74" i="24040"/>
  <c r="CC85" i="23917"/>
  <c r="BQ74" i="24040"/>
  <c r="BQ85" i="23917"/>
  <c r="BI74" i="24040"/>
  <c r="BI85" i="23917"/>
  <c r="BA74" i="24040"/>
  <c r="BA85" i="23917"/>
  <c r="AS74" i="24040"/>
  <c r="AS85" i="23917"/>
  <c r="AC74" i="24040"/>
  <c r="AC85" i="23917"/>
  <c r="U74" i="24040"/>
  <c r="U85" i="23917"/>
  <c r="M74" i="24040"/>
  <c r="M85" i="23917"/>
  <c r="E74" i="24040"/>
  <c r="E85" i="23917"/>
  <c r="CW72" i="24040"/>
  <c r="CW83" i="23917"/>
  <c r="CU72" i="24040"/>
  <c r="CU83" i="23917"/>
  <c r="BC80" i="24040"/>
  <c r="BC91" i="23917"/>
  <c r="T80" i="24040"/>
  <c r="T91" i="23917"/>
  <c r="D80" i="24040"/>
  <c r="D91" i="23917"/>
  <c r="CO70" i="24040"/>
  <c r="CO81" i="23917"/>
  <c r="I73" i="24040"/>
  <c r="I84" i="23917"/>
  <c r="FV31" i="24040"/>
  <c r="FV65" i="24040"/>
  <c r="FV76" i="23917"/>
  <c r="FV36" i="23917"/>
  <c r="FL65" i="24040"/>
  <c r="FL31" i="24040"/>
  <c r="FL76" i="23917"/>
  <c r="FL36" i="23917"/>
  <c r="FR51" i="24040"/>
  <c r="FR62" i="23917"/>
  <c r="FJ51" i="24040"/>
  <c r="FJ62" i="23917"/>
  <c r="FB51" i="24040"/>
  <c r="FB62" i="23917"/>
  <c r="EL51" i="24040"/>
  <c r="EL62" i="23917"/>
  <c r="FV23" i="24040"/>
  <c r="FV25" i="23917"/>
  <c r="FR23" i="24040"/>
  <c r="FR25" i="23917"/>
  <c r="CY285" i="24040"/>
  <c r="CY302" i="23917"/>
  <c r="CI285" i="24040"/>
  <c r="CI302" i="23917"/>
  <c r="BS285" i="24040"/>
  <c r="BS302" i="23917"/>
  <c r="DO285" i="24040"/>
  <c r="DO302" i="23917"/>
  <c r="DG285" i="24040"/>
  <c r="DG302" i="23917"/>
  <c r="BI285" i="24040"/>
  <c r="BI302" i="23917"/>
  <c r="DG281" i="24040"/>
  <c r="DG298" i="23917"/>
  <c r="CQ281" i="24040"/>
  <c r="CQ298" i="23917"/>
  <c r="CA281" i="24040"/>
  <c r="CA298" i="23917"/>
  <c r="BK281" i="24040"/>
  <c r="BK298" i="23917"/>
  <c r="AU281" i="24040"/>
  <c r="AU298" i="23917"/>
  <c r="AE281" i="24040"/>
  <c r="AE298" i="23917"/>
  <c r="O281" i="24040"/>
  <c r="O298" i="23917"/>
  <c r="DF280" i="24040"/>
  <c r="DF297" i="23917"/>
  <c r="CP280" i="24040"/>
  <c r="CP297" i="23917"/>
  <c r="BZ280" i="24040"/>
  <c r="BZ297" i="23917"/>
  <c r="BJ280" i="24040"/>
  <c r="BJ297" i="23917"/>
  <c r="AT280" i="24040"/>
  <c r="AT297" i="23917"/>
  <c r="AD280" i="24040"/>
  <c r="AD297" i="23917"/>
  <c r="N280" i="24040"/>
  <c r="N297" i="23917"/>
  <c r="EO273" i="24040"/>
  <c r="EO290" i="23917"/>
  <c r="DA239" i="24040"/>
  <c r="DA255" i="23917"/>
  <c r="AO239" i="24040"/>
  <c r="AO255" i="23917"/>
  <c r="FN237" i="24040"/>
  <c r="FN253" i="23917"/>
  <c r="DN274" i="24040"/>
  <c r="DN291" i="23917"/>
  <c r="CX286" i="24040"/>
  <c r="CX303" i="23917"/>
  <c r="CH286" i="24040"/>
  <c r="CH303" i="23917"/>
  <c r="BR286" i="24040"/>
  <c r="BR303" i="23917"/>
  <c r="BD275" i="24040"/>
  <c r="BD292" i="23917"/>
  <c r="AT13" i="24040"/>
  <c r="AT14" i="23917"/>
  <c r="AL286" i="24040"/>
  <c r="AL303" i="23917"/>
  <c r="X275" i="24040"/>
  <c r="X292" i="23917"/>
  <c r="N13" i="24040"/>
  <c r="N14" i="23917"/>
  <c r="F286" i="24040"/>
  <c r="F303" i="23917"/>
  <c r="M262" i="24040"/>
  <c r="M278" i="23917"/>
  <c r="EH260" i="24040"/>
  <c r="EH276" i="23917"/>
  <c r="DK259" i="24040"/>
  <c r="DK275" i="23917"/>
  <c r="DC259" i="24040"/>
  <c r="DC275" i="23917"/>
  <c r="CU259" i="24040"/>
  <c r="CU275" i="23917"/>
  <c r="CM259" i="24040"/>
  <c r="CM275" i="23917"/>
  <c r="CE259" i="24040"/>
  <c r="CE275" i="23917"/>
  <c r="BW259" i="24040"/>
  <c r="BW275" i="23917"/>
  <c r="BO259" i="24040"/>
  <c r="BO275" i="23917"/>
  <c r="BG259" i="24040"/>
  <c r="BG275" i="23917"/>
  <c r="AY259" i="24040"/>
  <c r="AY275" i="23917"/>
  <c r="AQ259" i="24040"/>
  <c r="AQ275" i="23917"/>
  <c r="AI259" i="24040"/>
  <c r="AI275" i="23917"/>
  <c r="AA259" i="24040"/>
  <c r="AA275" i="23917"/>
  <c r="S259" i="24040"/>
  <c r="S275" i="23917"/>
  <c r="K259" i="24040"/>
  <c r="K275" i="23917"/>
  <c r="C259" i="24040"/>
  <c r="C275" i="23917"/>
  <c r="FQ259" i="24040"/>
  <c r="FQ275" i="23917"/>
  <c r="FI259" i="24040"/>
  <c r="FI275" i="23917"/>
  <c r="FA259" i="24040"/>
  <c r="FA275" i="23917"/>
  <c r="FP233" i="24040"/>
  <c r="FP249" i="23917"/>
  <c r="BP260" i="24040"/>
  <c r="BP276" i="23917"/>
  <c r="DE259" i="24040"/>
  <c r="DE275" i="23917"/>
  <c r="CJ260" i="24040"/>
  <c r="CJ276" i="23917"/>
  <c r="BY259" i="24040"/>
  <c r="BY275" i="23917"/>
  <c r="BD260" i="24040"/>
  <c r="BD276" i="23917"/>
  <c r="AS259" i="24040"/>
  <c r="AS275" i="23917"/>
  <c r="X260" i="24040"/>
  <c r="X276" i="23917"/>
  <c r="D260" i="24040"/>
  <c r="D276" i="23917"/>
  <c r="FJ232" i="24040"/>
  <c r="FJ248" i="23917"/>
  <c r="EX248" i="24040"/>
  <c r="EX264" i="23917"/>
  <c r="K254" i="24040"/>
  <c r="K270" i="23917"/>
  <c r="U17" i="24066"/>
  <c r="U18" i="24066" s="1"/>
  <c r="FQ254" i="24040"/>
  <c r="FQ270" i="23917"/>
  <c r="EW254" i="24040"/>
  <c r="EW270" i="23917"/>
  <c r="CC217" i="24040"/>
  <c r="CC232" i="23917"/>
  <c r="BE217" i="24040"/>
  <c r="BE232" i="23917"/>
  <c r="AG217" i="24040"/>
  <c r="AG232" i="23917"/>
  <c r="I217" i="24040"/>
  <c r="I232" i="23917"/>
  <c r="DI212" i="24040"/>
  <c r="DI227" i="23917"/>
  <c r="BU212" i="24040"/>
  <c r="BU227" i="23917"/>
  <c r="AW212" i="24040"/>
  <c r="AW227" i="23917"/>
  <c r="AC212" i="24040"/>
  <c r="AC227" i="23917"/>
  <c r="I212" i="24040"/>
  <c r="I227" i="23917"/>
  <c r="K211" i="24040"/>
  <c r="K226" i="23917"/>
  <c r="CX205" i="24040"/>
  <c r="CX220" i="23917"/>
  <c r="AY205" i="24040"/>
  <c r="AY220" i="23917"/>
  <c r="K205" i="24040"/>
  <c r="K220" i="23917"/>
  <c r="FP178" i="24040"/>
  <c r="FP192" i="23917"/>
  <c r="EQ179" i="24040"/>
  <c r="EQ193" i="23917"/>
  <c r="CR205" i="24040"/>
  <c r="CR220" i="23917"/>
  <c r="DN8" i="24040"/>
  <c r="DN8" i="23917"/>
  <c r="DJ214" i="24040"/>
  <c r="DJ229" i="23917"/>
  <c r="CZ8" i="24040"/>
  <c r="CZ8" i="23917"/>
  <c r="CT214" i="24040"/>
  <c r="CT229" i="23917"/>
  <c r="CH8" i="24040"/>
  <c r="CH8" i="23917"/>
  <c r="O174" i="24040"/>
  <c r="O188" i="23917"/>
  <c r="DK188" i="24040"/>
  <c r="DK202" i="23917"/>
  <c r="CQ188" i="24040"/>
  <c r="CQ202" i="23917"/>
  <c r="BW188" i="24040"/>
  <c r="BW202" i="23917"/>
  <c r="BC188" i="24040"/>
  <c r="BC202" i="23917"/>
  <c r="AE188" i="24040"/>
  <c r="AE202" i="23917"/>
  <c r="FV171" i="24040"/>
  <c r="FV185" i="23917"/>
  <c r="FB171" i="24040"/>
  <c r="FB185" i="23917"/>
  <c r="ED92" i="24040"/>
  <c r="ED103" i="23917"/>
  <c r="O157" i="24040"/>
  <c r="O170" i="23917"/>
  <c r="K157" i="24040"/>
  <c r="K170" i="23917"/>
  <c r="FM153" i="24040"/>
  <c r="FM166" i="23917"/>
  <c r="DE153" i="24040"/>
  <c r="DE166" i="23917"/>
  <c r="BI153" i="24040"/>
  <c r="BI166" i="23917"/>
  <c r="AC153" i="24040"/>
  <c r="AC166" i="23917"/>
  <c r="E153" i="24040"/>
  <c r="E166" i="23917"/>
  <c r="DJ152" i="24040"/>
  <c r="DJ165" i="23917"/>
  <c r="CT152" i="24040"/>
  <c r="CT165" i="23917"/>
  <c r="CD152" i="24040"/>
  <c r="CD165" i="23917"/>
  <c r="BN152" i="24040"/>
  <c r="BN165" i="23917"/>
  <c r="AX152" i="24040"/>
  <c r="AX165" i="23917"/>
  <c r="AH152" i="24040"/>
  <c r="AH165" i="23917"/>
  <c r="R152" i="24040"/>
  <c r="R165" i="23917"/>
  <c r="GG151" i="24040"/>
  <c r="GG164" i="23917"/>
  <c r="DD152" i="24040"/>
  <c r="DD165" i="23917"/>
  <c r="CN152" i="24040"/>
  <c r="CN165" i="23917"/>
  <c r="BX152" i="24040"/>
  <c r="BX165" i="23917"/>
  <c r="BH152" i="24040"/>
  <c r="BH165" i="23917"/>
  <c r="AR152" i="24040"/>
  <c r="AR165" i="23917"/>
  <c r="AB152" i="24040"/>
  <c r="AB165" i="23917"/>
  <c r="L152" i="24040"/>
  <c r="L165" i="23917"/>
  <c r="FX150" i="24040"/>
  <c r="FX163" i="23917"/>
  <c r="DI146" i="24040"/>
  <c r="DI159" i="23917"/>
  <c r="CS146" i="24040"/>
  <c r="CS159" i="23917"/>
  <c r="CC146" i="24040"/>
  <c r="CC159" i="23917"/>
  <c r="AW146" i="24040"/>
  <c r="AW159" i="23917"/>
  <c r="DO145" i="24040"/>
  <c r="DO158" i="23917"/>
  <c r="CG145" i="24040"/>
  <c r="CG158" i="23917"/>
  <c r="B147" i="24040"/>
  <c r="B160" i="23917"/>
  <c r="AR191" i="24040"/>
  <c r="AR205" i="23917"/>
  <c r="CR192" i="24040"/>
  <c r="CR132" i="24040"/>
  <c r="CR144" i="23917"/>
  <c r="CR206" i="23917"/>
  <c r="AF192" i="24040"/>
  <c r="AF132" i="24040"/>
  <c r="AF144" i="23917"/>
  <c r="AF206" i="23917"/>
  <c r="FP106" i="24040"/>
  <c r="FP118" i="23917"/>
  <c r="EZ106" i="24040"/>
  <c r="EZ118" i="23917"/>
  <c r="FQ188" i="24040"/>
  <c r="FQ202" i="23917"/>
  <c r="FA188" i="24040"/>
  <c r="FA202" i="23917"/>
  <c r="ED173" i="24040"/>
  <c r="ED187" i="23917"/>
  <c r="Z128" i="24040"/>
  <c r="Z140" i="23917"/>
  <c r="L128" i="24040"/>
  <c r="L140" i="23917"/>
  <c r="FD125" i="24040"/>
  <c r="FD137" i="23917"/>
  <c r="EK228" i="24040"/>
  <c r="EK142" i="24040"/>
  <c r="EK60" i="24040"/>
  <c r="EK168" i="24040"/>
  <c r="EK101" i="24040"/>
  <c r="EK270" i="24040"/>
  <c r="EK202" i="24040"/>
  <c r="CD73" i="24040"/>
  <c r="CD84" i="23917"/>
  <c r="AH73" i="24040"/>
  <c r="AH84" i="23917"/>
  <c r="R73" i="24040"/>
  <c r="R84" i="23917"/>
  <c r="B73" i="24040"/>
  <c r="B84" i="23917"/>
  <c r="FR79" i="24040"/>
  <c r="FR69" i="24040"/>
  <c r="FR90" i="23917"/>
  <c r="FR80" i="23917"/>
  <c r="FJ79" i="24040"/>
  <c r="FJ69" i="24040"/>
  <c r="FJ90" i="23917"/>
  <c r="FJ80" i="23917"/>
  <c r="FB79" i="24040"/>
  <c r="FB69" i="24040"/>
  <c r="FB90" i="23917"/>
  <c r="FB80" i="23917"/>
  <c r="ET79" i="24040"/>
  <c r="ET69" i="24040"/>
  <c r="ET90" i="23917"/>
  <c r="ET80" i="23917"/>
  <c r="CS78" i="24040"/>
  <c r="CS89" i="23917"/>
  <c r="BU78" i="24040"/>
  <c r="BU89" i="23917"/>
  <c r="BM78" i="24040"/>
  <c r="BM89" i="23917"/>
  <c r="BE78" i="24040"/>
  <c r="BE89" i="23917"/>
  <c r="AW78" i="24040"/>
  <c r="AW89" i="23917"/>
  <c r="AG78" i="24040"/>
  <c r="AG89" i="23917"/>
  <c r="Y78" i="24040"/>
  <c r="Y89" i="23917"/>
  <c r="Q78" i="24040"/>
  <c r="Q89" i="23917"/>
  <c r="I78" i="24040"/>
  <c r="I89" i="23917"/>
  <c r="FO78" i="24040"/>
  <c r="FO89" i="23917"/>
  <c r="FF92" i="24040"/>
  <c r="FF103" i="23917"/>
  <c r="EZ92" i="24040"/>
  <c r="EZ103" i="23917"/>
  <c r="FP64" i="24040"/>
  <c r="FP75" i="23917"/>
  <c r="FL64" i="24040"/>
  <c r="FL75" i="23917"/>
  <c r="FT51" i="24040"/>
  <c r="FT62" i="23917"/>
  <c r="FN51" i="24040"/>
  <c r="FN62" i="23917"/>
  <c r="EZ51" i="24040"/>
  <c r="EZ62" i="23917"/>
  <c r="FV26" i="24040"/>
  <c r="FV31" i="23917"/>
  <c r="FJ26" i="24040"/>
  <c r="FJ31" i="23917"/>
  <c r="FB26" i="24040"/>
  <c r="FB31" i="23917"/>
  <c r="EX26" i="24040"/>
  <c r="EX31" i="23917"/>
  <c r="FF23" i="24040"/>
  <c r="FF25" i="23917"/>
  <c r="EX23" i="24040"/>
  <c r="EX25" i="23917"/>
  <c r="FN22" i="24040"/>
  <c r="FN24" i="23917"/>
  <c r="EX22" i="24040"/>
  <c r="EX24" i="23917"/>
  <c r="FN241" i="24040"/>
  <c r="FN257" i="23917"/>
  <c r="DI285" i="24040"/>
  <c r="DI302" i="23917"/>
  <c r="DK281" i="24040"/>
  <c r="DK298" i="23917"/>
  <c r="CU281" i="24040"/>
  <c r="CU298" i="23917"/>
  <c r="CE281" i="24040"/>
  <c r="CE298" i="23917"/>
  <c r="BO281" i="24040"/>
  <c r="BO298" i="23917"/>
  <c r="AY281" i="24040"/>
  <c r="AY298" i="23917"/>
  <c r="AI281" i="24040"/>
  <c r="AI298" i="23917"/>
  <c r="S281" i="24040"/>
  <c r="S298" i="23917"/>
  <c r="C281" i="24040"/>
  <c r="C298" i="23917"/>
  <c r="EO280" i="24040"/>
  <c r="EO297" i="23917"/>
  <c r="DM280" i="24040"/>
  <c r="DM297" i="23917"/>
  <c r="CW280" i="24040"/>
  <c r="CW297" i="23917"/>
  <c r="CG280" i="24040"/>
  <c r="CG297" i="23917"/>
  <c r="BQ280" i="24040"/>
  <c r="BQ297" i="23917"/>
  <c r="BA280" i="24040"/>
  <c r="BA297" i="23917"/>
  <c r="AK280" i="24040"/>
  <c r="AK297" i="23917"/>
  <c r="U280" i="24040"/>
  <c r="U297" i="23917"/>
  <c r="I280" i="24040"/>
  <c r="I297" i="23917"/>
  <c r="DJ280" i="24040"/>
  <c r="DJ297" i="23917"/>
  <c r="CT280" i="24040"/>
  <c r="CT297" i="23917"/>
  <c r="CD280" i="24040"/>
  <c r="CD297" i="23917"/>
  <c r="BN280" i="24040"/>
  <c r="BN297" i="23917"/>
  <c r="AX280" i="24040"/>
  <c r="AX297" i="23917"/>
  <c r="AH280" i="24040"/>
  <c r="AH297" i="23917"/>
  <c r="R280" i="24040"/>
  <c r="R297" i="23917"/>
  <c r="H280" i="24040"/>
  <c r="H297" i="23917"/>
  <c r="CL275" i="24040"/>
  <c r="CL292" i="23917"/>
  <c r="BF275" i="24040"/>
  <c r="BF292" i="23917"/>
  <c r="BA239" i="24040"/>
  <c r="BA255" i="23917"/>
  <c r="FH238" i="24040"/>
  <c r="FH254" i="23917"/>
  <c r="EV238" i="24040"/>
  <c r="EV254" i="23917"/>
  <c r="FL237" i="24040"/>
  <c r="FL253" i="23917"/>
  <c r="EV237" i="24040"/>
  <c r="EV253" i="23917"/>
  <c r="DC234" i="24040"/>
  <c r="DC250" i="23917"/>
  <c r="CM234" i="24040"/>
  <c r="CM250" i="23917"/>
  <c r="BW234" i="24040"/>
  <c r="BW250" i="23917"/>
  <c r="BG234" i="24040"/>
  <c r="BG250" i="23917"/>
  <c r="AQ234" i="24040"/>
  <c r="AQ250" i="23917"/>
  <c r="AA234" i="24040"/>
  <c r="AA250" i="23917"/>
  <c r="K234" i="24040"/>
  <c r="K250" i="23917"/>
  <c r="DL260" i="24040"/>
  <c r="DL276" i="23917"/>
  <c r="AZ260" i="24040"/>
  <c r="AZ276" i="23917"/>
  <c r="FV232" i="24040"/>
  <c r="FV248" i="23917"/>
  <c r="FP232" i="24040"/>
  <c r="FP248" i="23917"/>
  <c r="FB232" i="24040"/>
  <c r="FB248" i="23917"/>
  <c r="EG233" i="24040"/>
  <c r="EG249" i="23917"/>
  <c r="FR233" i="24040"/>
  <c r="FR249" i="23917"/>
  <c r="FL233" i="24040"/>
  <c r="FL249" i="23917"/>
  <c r="EX233" i="24040"/>
  <c r="EX249" i="23917"/>
  <c r="FT231" i="24040"/>
  <c r="FT247" i="23917"/>
  <c r="FL231" i="24040"/>
  <c r="FL247" i="23917"/>
  <c r="FD231" i="24040"/>
  <c r="FD247" i="23917"/>
  <c r="EV231" i="24040"/>
  <c r="EV247" i="23917"/>
  <c r="GE256" i="24040"/>
  <c r="GE272" i="23917"/>
  <c r="FT248" i="24040"/>
  <c r="FT264" i="23917"/>
  <c r="FL248" i="24040"/>
  <c r="FL264" i="23917"/>
  <c r="FD248" i="24040"/>
  <c r="FD264" i="23917"/>
  <c r="EV248" i="24040"/>
  <c r="EV264" i="23917"/>
  <c r="EQ249" i="24040"/>
  <c r="EQ265" i="23917"/>
  <c r="EI253" i="24040"/>
  <c r="EI269" i="23917"/>
  <c r="DO254" i="24040"/>
  <c r="DO270" i="23917"/>
  <c r="DG254" i="24040"/>
  <c r="DG270" i="23917"/>
  <c r="DE254" i="24040"/>
  <c r="DE270" i="23917"/>
  <c r="CY254" i="24040"/>
  <c r="CY270" i="23917"/>
  <c r="CW254" i="24040"/>
  <c r="CW270" i="23917"/>
  <c r="CQ254" i="24040"/>
  <c r="CQ270" i="23917"/>
  <c r="CO254" i="24040"/>
  <c r="CO270" i="23917"/>
  <c r="BY254" i="24040"/>
  <c r="BY270" i="23917"/>
  <c r="BQ254" i="24040"/>
  <c r="BQ270" i="23917"/>
  <c r="BI254" i="24040"/>
  <c r="BI270" i="23917"/>
  <c r="BA254" i="24040"/>
  <c r="BA270" i="23917"/>
  <c r="AS254" i="24040"/>
  <c r="AS270" i="23917"/>
  <c r="AE254" i="24040"/>
  <c r="AE270" i="23917"/>
  <c r="W254" i="24040"/>
  <c r="W270" i="23917"/>
  <c r="O254" i="24040"/>
  <c r="O270" i="23917"/>
  <c r="C254" i="24040"/>
  <c r="C270" i="23917"/>
  <c r="FT253" i="24040"/>
  <c r="FT269" i="23917"/>
  <c r="FL253" i="24040"/>
  <c r="FL269" i="23917"/>
  <c r="FD253" i="24040"/>
  <c r="FD269" i="23917"/>
  <c r="EV253" i="24040"/>
  <c r="EV269" i="23917"/>
  <c r="ER252" i="24040"/>
  <c r="ER268" i="23917"/>
  <c r="EC217" i="24040"/>
  <c r="EC232" i="23917"/>
  <c r="DU217" i="24040"/>
  <c r="DU232" i="23917"/>
  <c r="DM217" i="24040"/>
  <c r="DM232" i="23917"/>
  <c r="DE217" i="24040"/>
  <c r="DE232" i="23917"/>
  <c r="CW217" i="24040"/>
  <c r="CW232" i="23917"/>
  <c r="CI217" i="24040"/>
  <c r="CI232" i="23917"/>
  <c r="BZ217" i="24040"/>
  <c r="BZ232" i="23917"/>
  <c r="BS217" i="24040"/>
  <c r="BS232" i="23917"/>
  <c r="BK217" i="24040"/>
  <c r="BK232" i="23917"/>
  <c r="BC217" i="24040"/>
  <c r="BC232" i="23917"/>
  <c r="AU217" i="24040"/>
  <c r="AU232" i="23917"/>
  <c r="AM217" i="24040"/>
  <c r="AM232" i="23917"/>
  <c r="AE217" i="24040"/>
  <c r="AE232" i="23917"/>
  <c r="W217" i="24040"/>
  <c r="W232" i="23917"/>
  <c r="O217" i="24040"/>
  <c r="O232" i="23917"/>
  <c r="G217" i="24040"/>
  <c r="G232" i="23917"/>
  <c r="CJ218" i="24040"/>
  <c r="CJ233" i="23917"/>
  <c r="BX182" i="24040"/>
  <c r="BX196" i="23917"/>
  <c r="DJ212" i="24040"/>
  <c r="DJ227" i="23917"/>
  <c r="DB212" i="24040"/>
  <c r="DB227" i="23917"/>
  <c r="CT212" i="24040"/>
  <c r="CT227" i="23917"/>
  <c r="CL212" i="24040"/>
  <c r="CL227" i="23917"/>
  <c r="BN212" i="24040"/>
  <c r="BN227" i="23917"/>
  <c r="BF212" i="24040"/>
  <c r="BF227" i="23917"/>
  <c r="AX212" i="24040"/>
  <c r="AX227" i="23917"/>
  <c r="AP212" i="24040"/>
  <c r="AP227" i="23917"/>
  <c r="AH212" i="24040"/>
  <c r="AH227" i="23917"/>
  <c r="Z212" i="24040"/>
  <c r="Z227" i="23917"/>
  <c r="R212" i="24040"/>
  <c r="R227" i="23917"/>
  <c r="J212" i="24040"/>
  <c r="J227" i="23917"/>
  <c r="ET210" i="24040"/>
  <c r="ET225" i="23917"/>
  <c r="CK180" i="24040"/>
  <c r="CK194" i="23917"/>
  <c r="FJ180" i="24040"/>
  <c r="FJ194" i="23917"/>
  <c r="FD180" i="24040"/>
  <c r="FD194" i="23917"/>
  <c r="EZ180" i="24040"/>
  <c r="EZ194" i="23917"/>
  <c r="ET180" i="24040"/>
  <c r="ET194" i="23917"/>
  <c r="BZ182" i="24040"/>
  <c r="BZ196" i="23917"/>
  <c r="BV213" i="24040"/>
  <c r="BV228" i="23917"/>
  <c r="CR207" i="24040"/>
  <c r="CR222" i="23917"/>
  <c r="DV205" i="24040"/>
  <c r="DV220" i="23917"/>
  <c r="CL205" i="24040"/>
  <c r="CL220" i="23917"/>
  <c r="BR205" i="24040"/>
  <c r="BR220" i="23917"/>
  <c r="BB205" i="24040"/>
  <c r="BB220" i="23917"/>
  <c r="AL205" i="24040"/>
  <c r="AL220" i="23917"/>
  <c r="V205" i="24040"/>
  <c r="V220" i="23917"/>
  <c r="F205" i="24040"/>
  <c r="F220" i="23917"/>
  <c r="DJ182" i="24040"/>
  <c r="DJ196" i="23917"/>
  <c r="CD182" i="24040"/>
  <c r="CD196" i="23917"/>
  <c r="AX182" i="24040"/>
  <c r="AX196" i="23917"/>
  <c r="R182" i="24040"/>
  <c r="R196" i="23917"/>
  <c r="FJ177" i="24040"/>
  <c r="FJ191" i="23917"/>
  <c r="FD177" i="24040"/>
  <c r="FD191" i="23917"/>
  <c r="EX177" i="24040"/>
  <c r="EX191" i="23917"/>
  <c r="DX206" i="24040"/>
  <c r="DX221" i="23917"/>
  <c r="DN206" i="24040"/>
  <c r="DN221" i="23917"/>
  <c r="DJ206" i="24040"/>
  <c r="DJ221" i="23917"/>
  <c r="DW174" i="24040"/>
  <c r="DW188" i="23917"/>
  <c r="DI174" i="24040"/>
  <c r="DI188" i="23917"/>
  <c r="DC174" i="24040"/>
  <c r="DC188" i="23917"/>
  <c r="CU174" i="24040"/>
  <c r="CU188" i="23917"/>
  <c r="CQ174" i="24040"/>
  <c r="CQ188" i="23917"/>
  <c r="CK174" i="24040"/>
  <c r="CK188" i="23917"/>
  <c r="CD214" i="24040"/>
  <c r="CD229" i="23917"/>
  <c r="BZ8" i="24040"/>
  <c r="BZ8" i="23917"/>
  <c r="BT8" i="24040"/>
  <c r="BT8" i="23917"/>
  <c r="BP8" i="24040"/>
  <c r="BP8" i="23917"/>
  <c r="BL8" i="24040"/>
  <c r="BL8" i="23917"/>
  <c r="BH8" i="24040"/>
  <c r="BH8" i="23917"/>
  <c r="BD8" i="24040"/>
  <c r="BD8" i="23917"/>
  <c r="AZ8" i="24040"/>
  <c r="AZ8" i="23917"/>
  <c r="AV8" i="24040"/>
  <c r="AV8" i="23917"/>
  <c r="AR8" i="24040"/>
  <c r="AR8" i="23917"/>
  <c r="AN8" i="24040"/>
  <c r="AN8" i="23917"/>
  <c r="AJ8" i="24040"/>
  <c r="AJ8" i="23917"/>
  <c r="AF8" i="24040"/>
  <c r="AF8" i="23917"/>
  <c r="AB8" i="24040"/>
  <c r="AB8" i="23917"/>
  <c r="X8" i="24040"/>
  <c r="X8" i="23917"/>
  <c r="T8" i="24040"/>
  <c r="T8" i="23917"/>
  <c r="P8" i="24040"/>
  <c r="P8" i="23917"/>
  <c r="L8" i="24040"/>
  <c r="L8" i="23917"/>
  <c r="G174" i="24040"/>
  <c r="G188" i="23917"/>
  <c r="B214" i="24040"/>
  <c r="B229" i="23917"/>
  <c r="FJ172" i="24040"/>
  <c r="FJ186" i="23917"/>
  <c r="FB172" i="24040"/>
  <c r="FB186" i="23917"/>
  <c r="EV172" i="24040"/>
  <c r="EV186" i="23917"/>
  <c r="DM188" i="24040"/>
  <c r="DM202" i="23917"/>
  <c r="CW188" i="24040"/>
  <c r="CW202" i="23917"/>
  <c r="CG188" i="24040"/>
  <c r="CG202" i="23917"/>
  <c r="BQ188" i="24040"/>
  <c r="BQ202" i="23917"/>
  <c r="BA188" i="24040"/>
  <c r="BA202" i="23917"/>
  <c r="AK188" i="24040"/>
  <c r="AK202" i="23917"/>
  <c r="U188" i="24040"/>
  <c r="U202" i="23917"/>
  <c r="FV89" i="24040"/>
  <c r="FV100" i="23917"/>
  <c r="FP89" i="24040"/>
  <c r="FP100" i="23917"/>
  <c r="FJ89" i="24040"/>
  <c r="FJ100" i="23917"/>
  <c r="FD89" i="24040"/>
  <c r="FD100" i="23917"/>
  <c r="EK157" i="24040"/>
  <c r="EK170" i="23917"/>
  <c r="BK157" i="24040"/>
  <c r="BK170" i="23917"/>
  <c r="BG157" i="24040"/>
  <c r="BG170" i="23917"/>
  <c r="GF157" i="24040"/>
  <c r="GF170" i="23917"/>
  <c r="FA153" i="24040"/>
  <c r="FA166" i="23917"/>
  <c r="DI153" i="24040"/>
  <c r="DI166" i="23917"/>
  <c r="CU153" i="24040"/>
  <c r="CU166" i="23917"/>
  <c r="CM153" i="24040"/>
  <c r="CM166" i="23917"/>
  <c r="CC153" i="24040"/>
  <c r="CC166" i="23917"/>
  <c r="BM153" i="24040"/>
  <c r="BM166" i="23917"/>
  <c r="AG153" i="24040"/>
  <c r="AG166" i="23917"/>
  <c r="I153" i="24040"/>
  <c r="I166" i="23917"/>
  <c r="CP152" i="24040"/>
  <c r="CP165" i="23917"/>
  <c r="BJ152" i="24040"/>
  <c r="BJ165" i="23917"/>
  <c r="AD152" i="24040"/>
  <c r="AD165" i="23917"/>
  <c r="GF151" i="24040"/>
  <c r="GF164" i="23917"/>
  <c r="FG151" i="24040"/>
  <c r="FG164" i="23917"/>
  <c r="DC151" i="24040"/>
  <c r="DC164" i="23917"/>
  <c r="CR152" i="24040"/>
  <c r="CR165" i="23917"/>
  <c r="CJ152" i="24040"/>
  <c r="CJ165" i="23917"/>
  <c r="BW151" i="24040"/>
  <c r="BW164" i="23917"/>
  <c r="BL152" i="24040"/>
  <c r="BL165" i="23917"/>
  <c r="BD152" i="24040"/>
  <c r="BD165" i="23917"/>
  <c r="AQ151" i="24040"/>
  <c r="AQ164" i="23917"/>
  <c r="AF152" i="24040"/>
  <c r="AF165" i="23917"/>
  <c r="X152" i="24040"/>
  <c r="X165" i="23917"/>
  <c r="K151" i="24040"/>
  <c r="K164" i="23917"/>
  <c r="FT150" i="24040"/>
  <c r="FT163" i="23917"/>
  <c r="FO210" i="24040"/>
  <c r="FO225" i="23917"/>
  <c r="FI210" i="24040"/>
  <c r="FI225" i="23917"/>
  <c r="FD150" i="24040"/>
  <c r="FD163" i="23917"/>
  <c r="EY210" i="24040"/>
  <c r="EY225" i="23917"/>
  <c r="FC151" i="24040"/>
  <c r="FC164" i="23917"/>
  <c r="FO146" i="24040"/>
  <c r="FO159" i="23917"/>
  <c r="DO146" i="24040"/>
  <c r="DO159" i="23917"/>
  <c r="DE146" i="24040"/>
  <c r="DE159" i="23917"/>
  <c r="CO146" i="24040"/>
  <c r="CO159" i="23917"/>
  <c r="BY146" i="24040"/>
  <c r="BY159" i="23917"/>
  <c r="BQ146" i="24040"/>
  <c r="BQ159" i="23917"/>
  <c r="BI146" i="24040"/>
  <c r="BI159" i="23917"/>
  <c r="AU146" i="24040"/>
  <c r="AU159" i="23917"/>
  <c r="AM146" i="24040"/>
  <c r="AM159" i="23917"/>
  <c r="AC146" i="24040"/>
  <c r="AC159" i="23917"/>
  <c r="U146" i="24040"/>
  <c r="U159" i="23917"/>
  <c r="M146" i="24040"/>
  <c r="M159" i="23917"/>
  <c r="DI145" i="24040"/>
  <c r="DI158" i="23917"/>
  <c r="DC145" i="24040"/>
  <c r="DC158" i="23917"/>
  <c r="CS145" i="24040"/>
  <c r="CS158" i="23917"/>
  <c r="CM145" i="24040"/>
  <c r="CM158" i="23917"/>
  <c r="CC145" i="24040"/>
  <c r="CC158" i="23917"/>
  <c r="BU145" i="24040"/>
  <c r="BU158" i="23917"/>
  <c r="BM145" i="24040"/>
  <c r="BM158" i="23917"/>
  <c r="BE145" i="24040"/>
  <c r="BE158" i="23917"/>
  <c r="AW145" i="24040"/>
  <c r="AW158" i="23917"/>
  <c r="AO145" i="24040"/>
  <c r="AO158" i="23917"/>
  <c r="AG145" i="24040"/>
  <c r="AG158" i="23917"/>
  <c r="Y145" i="24040"/>
  <c r="Y158" i="23917"/>
  <c r="Q145" i="24040"/>
  <c r="Q158" i="23917"/>
  <c r="I145" i="24040"/>
  <c r="I158" i="23917"/>
  <c r="FS112" i="24040"/>
  <c r="FS124" i="23917"/>
  <c r="FC112" i="24040"/>
  <c r="FC124" i="23917"/>
  <c r="CQ112" i="24040"/>
  <c r="CQ124" i="23917"/>
  <c r="CI112" i="24040"/>
  <c r="CI124" i="23917"/>
  <c r="CA112" i="24040"/>
  <c r="CA124" i="23917"/>
  <c r="AU112" i="24040"/>
  <c r="AU124" i="23917"/>
  <c r="AM112" i="24040"/>
  <c r="AM124" i="23917"/>
  <c r="Z147" i="24040"/>
  <c r="Z160" i="23917"/>
  <c r="J147" i="24040"/>
  <c r="J160" i="23917"/>
  <c r="FT110" i="24040"/>
  <c r="FT122" i="23917"/>
  <c r="FL110" i="24040"/>
  <c r="FL122" i="23917"/>
  <c r="FD110" i="24040"/>
  <c r="FD122" i="23917"/>
  <c r="EV110" i="24040"/>
  <c r="EV122" i="23917"/>
  <c r="EI146" i="24040"/>
  <c r="EI159" i="23917"/>
  <c r="DK146" i="24040"/>
  <c r="DK159" i="23917"/>
  <c r="FO107" i="24040"/>
  <c r="FO119" i="23917"/>
  <c r="EY107" i="24040"/>
  <c r="EY119" i="23917"/>
  <c r="BO107" i="24040"/>
  <c r="BO119" i="23917"/>
  <c r="BG107" i="24040"/>
  <c r="BG119" i="23917"/>
  <c r="AY107" i="24040"/>
  <c r="AY119" i="23917"/>
  <c r="AA107" i="24040"/>
  <c r="AA119" i="23917"/>
  <c r="S107" i="24040"/>
  <c r="S119" i="23917"/>
  <c r="K107" i="24040"/>
  <c r="K119" i="23917"/>
  <c r="BI192" i="24040"/>
  <c r="BI132" i="24040"/>
  <c r="BI206" i="23917"/>
  <c r="BI144" i="23917"/>
  <c r="M193" i="24040"/>
  <c r="M133" i="24040"/>
  <c r="M145" i="23917"/>
  <c r="M207" i="23917"/>
  <c r="DL192" i="24040"/>
  <c r="DL132" i="24040"/>
  <c r="DL144" i="23917"/>
  <c r="DL206" i="23917"/>
  <c r="CH192" i="24040"/>
  <c r="CH132" i="24040"/>
  <c r="CH144" i="23917"/>
  <c r="CH206" i="23917"/>
  <c r="AZ192" i="24040"/>
  <c r="AZ132" i="24040"/>
  <c r="AZ144" i="23917"/>
  <c r="AZ206" i="23917"/>
  <c r="T192" i="24040"/>
  <c r="T132" i="24040"/>
  <c r="T144" i="23917"/>
  <c r="T206" i="23917"/>
  <c r="EW131" i="24040"/>
  <c r="EW143" i="23917"/>
  <c r="DA131" i="24040"/>
  <c r="DA143" i="23917"/>
  <c r="CF192" i="24040"/>
  <c r="CF132" i="24040"/>
  <c r="CF144" i="23917"/>
  <c r="CF206" i="23917"/>
  <c r="BU131" i="24040"/>
  <c r="BU143" i="23917"/>
  <c r="BE131" i="24040"/>
  <c r="BE143" i="23917"/>
  <c r="AO131" i="24040"/>
  <c r="AO143" i="23917"/>
  <c r="Q131" i="24040"/>
  <c r="Q143" i="23917"/>
  <c r="EV105" i="24040"/>
  <c r="EV117" i="23917"/>
  <c r="FT106" i="24040"/>
  <c r="FT118" i="23917"/>
  <c r="FW188" i="24040"/>
  <c r="FW202" i="23917"/>
  <c r="FO188" i="24040"/>
  <c r="FO202" i="23917"/>
  <c r="FJ104" i="24040"/>
  <c r="FJ116" i="23917"/>
  <c r="FE188" i="24040"/>
  <c r="FE202" i="23917"/>
  <c r="EW188" i="24040"/>
  <c r="EW202" i="23917"/>
  <c r="CN128" i="24040"/>
  <c r="CN140" i="23917"/>
  <c r="AB128" i="24040"/>
  <c r="AB140" i="23917"/>
  <c r="D128" i="24040"/>
  <c r="D140" i="23917"/>
  <c r="FX121" i="24040"/>
  <c r="FX133" i="23917"/>
  <c r="FH121" i="24040"/>
  <c r="FH133" i="23917"/>
  <c r="ER121" i="24040"/>
  <c r="ER133" i="23917"/>
  <c r="FG127" i="24040"/>
  <c r="FG139" i="23917"/>
  <c r="DK127" i="24040"/>
  <c r="DK139" i="23917"/>
  <c r="DC127" i="24040"/>
  <c r="DC139" i="23917"/>
  <c r="CW127" i="24040"/>
  <c r="CW139" i="23917"/>
  <c r="CQ127" i="24040"/>
  <c r="CQ139" i="23917"/>
  <c r="CM127" i="24040"/>
  <c r="CM139" i="23917"/>
  <c r="CE127" i="24040"/>
  <c r="CE139" i="23917"/>
  <c r="BY127" i="24040"/>
  <c r="BY139" i="23917"/>
  <c r="BQ127" i="24040"/>
  <c r="BQ139" i="23917"/>
  <c r="BK127" i="24040"/>
  <c r="BK139" i="23917"/>
  <c r="BE127" i="24040"/>
  <c r="BE139" i="23917"/>
  <c r="AW127" i="24040"/>
  <c r="AW139" i="23917"/>
  <c r="AQ127" i="24040"/>
  <c r="AQ139" i="23917"/>
  <c r="AK127" i="24040"/>
  <c r="AK139" i="23917"/>
  <c r="Q127" i="24040"/>
  <c r="Q139" i="23917"/>
  <c r="EJ126" i="24040"/>
  <c r="EJ138" i="23917"/>
  <c r="FJ126" i="24040"/>
  <c r="FJ138" i="23917"/>
  <c r="ET126" i="24040"/>
  <c r="ET138" i="23917"/>
  <c r="FU127" i="24040"/>
  <c r="FU139" i="23917"/>
  <c r="FM127" i="24040"/>
  <c r="FM139" i="23917"/>
  <c r="FH125" i="24040"/>
  <c r="FH137" i="23917"/>
  <c r="ET125" i="24040"/>
  <c r="ET137" i="23917"/>
  <c r="EI126" i="24040"/>
  <c r="EI138" i="23917"/>
  <c r="EE126" i="24040"/>
  <c r="EE138" i="23917"/>
  <c r="T8" i="24066"/>
  <c r="GJ201" i="24040"/>
  <c r="GJ100" i="24040"/>
  <c r="GJ227" i="24040"/>
  <c r="GJ167" i="24040"/>
  <c r="GJ141" i="24040"/>
  <c r="GJ59" i="24040"/>
  <c r="GJ269" i="24040"/>
  <c r="EK269" i="24040"/>
  <c r="EK141" i="24040"/>
  <c r="EK201" i="24040"/>
  <c r="EK227" i="24040"/>
  <c r="EK59" i="24040"/>
  <c r="EK167" i="24040"/>
  <c r="EK100" i="24040"/>
  <c r="EI269" i="24040"/>
  <c r="EI59" i="24040"/>
  <c r="EI100" i="24040"/>
  <c r="EI141" i="24040"/>
  <c r="EI167" i="24040"/>
  <c r="EI201" i="24040"/>
  <c r="EI227" i="24040"/>
  <c r="CC78" i="24040"/>
  <c r="CC89" i="23917"/>
  <c r="FW78" i="24040"/>
  <c r="FW89" i="23917"/>
  <c r="FS78" i="24040"/>
  <c r="FS89" i="23917"/>
  <c r="FJ92" i="24040"/>
  <c r="FJ103" i="23917"/>
  <c r="EX92" i="24040"/>
  <c r="EX103" i="23917"/>
  <c r="ER92" i="24040"/>
  <c r="ER103" i="23917"/>
  <c r="FT31" i="24040"/>
  <c r="FT65" i="24040"/>
  <c r="FT76" i="23917"/>
  <c r="FT36" i="23917"/>
  <c r="FJ65" i="24040"/>
  <c r="FJ31" i="24040"/>
  <c r="FJ76" i="23917"/>
  <c r="FJ36" i="23917"/>
  <c r="FX64" i="24040"/>
  <c r="FX75" i="23917"/>
  <c r="FT64" i="24040"/>
  <c r="FT75" i="23917"/>
  <c r="FH64" i="24040"/>
  <c r="FH75" i="23917"/>
  <c r="FV51" i="24040"/>
  <c r="FV62" i="23917"/>
  <c r="FH51" i="24040"/>
  <c r="FH62" i="23917"/>
  <c r="EV51" i="24040"/>
  <c r="EV62" i="23917"/>
  <c r="FR22" i="24040"/>
  <c r="FR24" i="23917"/>
  <c r="FB22" i="24040"/>
  <c r="FB24" i="23917"/>
  <c r="FR241" i="24040"/>
  <c r="FR257" i="23917"/>
  <c r="CW285" i="24040"/>
  <c r="CW302" i="23917"/>
  <c r="CG285" i="24040"/>
  <c r="CG302" i="23917"/>
  <c r="BQ285" i="24040"/>
  <c r="BQ302" i="23917"/>
  <c r="DC281" i="24040"/>
  <c r="DC298" i="23917"/>
  <c r="CM281" i="24040"/>
  <c r="CM298" i="23917"/>
  <c r="BW281" i="24040"/>
  <c r="BW298" i="23917"/>
  <c r="BG281" i="24040"/>
  <c r="BG298" i="23917"/>
  <c r="AQ281" i="24040"/>
  <c r="AQ298" i="23917"/>
  <c r="AA281" i="24040"/>
  <c r="AA298" i="23917"/>
  <c r="K281" i="24040"/>
  <c r="K298" i="23917"/>
  <c r="DH280" i="24040"/>
  <c r="DH297" i="23917"/>
  <c r="CR280" i="24040"/>
  <c r="CR297" i="23917"/>
  <c r="CB280" i="24040"/>
  <c r="CB297" i="23917"/>
  <c r="BL280" i="24040"/>
  <c r="BL297" i="23917"/>
  <c r="AV280" i="24040"/>
  <c r="AV297" i="23917"/>
  <c r="AF280" i="24040"/>
  <c r="AF297" i="23917"/>
  <c r="P280" i="24040"/>
  <c r="P297" i="23917"/>
  <c r="DB280" i="24040"/>
  <c r="DB297" i="23917"/>
  <c r="CL280" i="24040"/>
  <c r="CL297" i="23917"/>
  <c r="BV280" i="24040"/>
  <c r="BV297" i="23917"/>
  <c r="BF280" i="24040"/>
  <c r="BF297" i="23917"/>
  <c r="AP280" i="24040"/>
  <c r="AP297" i="23917"/>
  <c r="Z280" i="24040"/>
  <c r="Z297" i="23917"/>
  <c r="J280" i="24040"/>
  <c r="J297" i="23917"/>
  <c r="CT275" i="24040"/>
  <c r="CT292" i="23917"/>
  <c r="BN275" i="24040"/>
  <c r="BN292" i="23917"/>
  <c r="CK239" i="24040"/>
  <c r="CK255" i="23917"/>
  <c r="U239" i="24040"/>
  <c r="U255" i="23917"/>
  <c r="I239" i="24040"/>
  <c r="I255" i="23917"/>
  <c r="FL238" i="24040"/>
  <c r="FL254" i="23917"/>
  <c r="FH237" i="24040"/>
  <c r="FH253" i="23917"/>
  <c r="EX237" i="24040"/>
  <c r="EX253" i="23917"/>
  <c r="DK234" i="24040"/>
  <c r="DK250" i="23917"/>
  <c r="CU234" i="24040"/>
  <c r="CU250" i="23917"/>
  <c r="CE234" i="24040"/>
  <c r="CE250" i="23917"/>
  <c r="BO234" i="24040"/>
  <c r="BO250" i="23917"/>
  <c r="AY234" i="24040"/>
  <c r="AY250" i="23917"/>
  <c r="AI234" i="24040"/>
  <c r="AI250" i="23917"/>
  <c r="S234" i="24040"/>
  <c r="S250" i="23917"/>
  <c r="C234" i="24040"/>
  <c r="C250" i="23917"/>
  <c r="DM259" i="24040"/>
  <c r="DM275" i="23917"/>
  <c r="CZ260" i="24040"/>
  <c r="CZ276" i="23917"/>
  <c r="CN260" i="24040"/>
  <c r="CN276" i="23917"/>
  <c r="CG259" i="24040"/>
  <c r="CG275" i="23917"/>
  <c r="BT260" i="24040"/>
  <c r="BT276" i="23917"/>
  <c r="BH260" i="24040"/>
  <c r="BH276" i="23917"/>
  <c r="BA259" i="24040"/>
  <c r="BA275" i="23917"/>
  <c r="AN260" i="24040"/>
  <c r="AN276" i="23917"/>
  <c r="AB260" i="24040"/>
  <c r="AB276" i="23917"/>
  <c r="U259" i="24040"/>
  <c r="U275" i="23917"/>
  <c r="M259" i="24040"/>
  <c r="M275" i="23917"/>
  <c r="EQ259" i="24040"/>
  <c r="EQ275" i="23917"/>
  <c r="FH232" i="24040"/>
  <c r="FH248" i="23917"/>
  <c r="FT233" i="24040"/>
  <c r="FT249" i="23917"/>
  <c r="FF233" i="24040"/>
  <c r="FF249" i="23917"/>
  <c r="EZ233" i="24040"/>
  <c r="EZ249" i="23917"/>
  <c r="FH231" i="24040"/>
  <c r="FH247" i="23917"/>
  <c r="EZ231" i="24040"/>
  <c r="EZ247" i="23917"/>
  <c r="FV248" i="24040"/>
  <c r="FV264" i="23917"/>
  <c r="FN248" i="24040"/>
  <c r="FN264" i="23917"/>
  <c r="FF248" i="24040"/>
  <c r="FF264" i="23917"/>
  <c r="W17" i="24066"/>
  <c r="W18" i="24066" s="1"/>
  <c r="FU254" i="24040"/>
  <c r="FU270" i="23917"/>
  <c r="FI254" i="24040"/>
  <c r="FI270" i="23917"/>
  <c r="ES254" i="24040"/>
  <c r="ES270" i="23917"/>
  <c r="DW217" i="24040"/>
  <c r="DW232" i="23917"/>
  <c r="DO217" i="24040"/>
  <c r="DO232" i="23917"/>
  <c r="DG217" i="24040"/>
  <c r="DG232" i="23917"/>
  <c r="CY217" i="24040"/>
  <c r="CY232" i="23917"/>
  <c r="CM217" i="24040"/>
  <c r="CM232" i="23917"/>
  <c r="BY217" i="24040"/>
  <c r="BY232" i="23917"/>
  <c r="BM217" i="24040"/>
  <c r="BM232" i="23917"/>
  <c r="BA217" i="24040"/>
  <c r="BA232" i="23917"/>
  <c r="AO217" i="24040"/>
  <c r="AO232" i="23917"/>
  <c r="AC217" i="24040"/>
  <c r="AC232" i="23917"/>
  <c r="Q217" i="24040"/>
  <c r="Q232" i="23917"/>
  <c r="E217" i="24040"/>
  <c r="E232" i="23917"/>
  <c r="CY213" i="24040"/>
  <c r="CY228" i="23917"/>
  <c r="DM212" i="24040"/>
  <c r="DM227" i="23917"/>
  <c r="BQ212" i="24040"/>
  <c r="BQ227" i="23917"/>
  <c r="BE212" i="24040"/>
  <c r="BE227" i="23917"/>
  <c r="AS212" i="24040"/>
  <c r="AS227" i="23917"/>
  <c r="AG212" i="24040"/>
  <c r="AG227" i="23917"/>
  <c r="Q212" i="24040"/>
  <c r="Q227" i="23917"/>
  <c r="E212" i="24040"/>
  <c r="E227" i="23917"/>
  <c r="FR180" i="24040"/>
  <c r="FR194" i="23917"/>
  <c r="CH213" i="24040"/>
  <c r="CH228" i="23917"/>
  <c r="DN205" i="24040"/>
  <c r="DN220" i="23917"/>
  <c r="CP205" i="24040"/>
  <c r="CP220" i="23917"/>
  <c r="AQ205" i="24040"/>
  <c r="AQ220" i="23917"/>
  <c r="S205" i="24040"/>
  <c r="S220" i="23917"/>
  <c r="FL178" i="24040"/>
  <c r="FL192" i="23917"/>
  <c r="EZ178" i="24040"/>
  <c r="EZ192" i="23917"/>
  <c r="DX205" i="24040"/>
  <c r="DX220" i="23917"/>
  <c r="DH8" i="24040"/>
  <c r="DH8" i="23917"/>
  <c r="DB214" i="24040"/>
  <c r="DB229" i="23917"/>
  <c r="CR8" i="24040"/>
  <c r="CR8" i="23917"/>
  <c r="CL214" i="24040"/>
  <c r="CL229" i="23917"/>
  <c r="CF8" i="24040"/>
  <c r="CF8" i="23917"/>
  <c r="F8" i="24040"/>
  <c r="F8" i="23917"/>
  <c r="FP172" i="24040"/>
  <c r="FP186" i="23917"/>
  <c r="DO188" i="24040"/>
  <c r="DO202" i="23917"/>
  <c r="DC188" i="24040"/>
  <c r="DC202" i="23917"/>
  <c r="CM188" i="24040"/>
  <c r="CM202" i="23917"/>
  <c r="CA188" i="24040"/>
  <c r="CA202" i="23917"/>
  <c r="BK188" i="24040"/>
  <c r="BK202" i="23917"/>
  <c r="AY188" i="24040"/>
  <c r="AY202" i="23917"/>
  <c r="AM188" i="24040"/>
  <c r="AM202" i="23917"/>
  <c r="AA188" i="24040"/>
  <c r="AA202" i="23917"/>
  <c r="O188" i="24040"/>
  <c r="O202" i="23917"/>
  <c r="FR171" i="24040"/>
  <c r="FR185" i="23917"/>
  <c r="FF171" i="24040"/>
  <c r="FF185" i="23917"/>
  <c r="EW153" i="24040"/>
  <c r="EW166" i="23917"/>
  <c r="FU210" i="24040"/>
  <c r="FU225" i="23917"/>
  <c r="FM210" i="24040"/>
  <c r="FM225" i="23917"/>
  <c r="FH150" i="24040"/>
  <c r="FH163" i="23917"/>
  <c r="FC210" i="24040"/>
  <c r="FC225" i="23917"/>
  <c r="EW210" i="24040"/>
  <c r="EW225" i="23917"/>
  <c r="FE151" i="24040"/>
  <c r="FE164" i="23917"/>
  <c r="EW151" i="24040"/>
  <c r="EW164" i="23917"/>
  <c r="FK146" i="24040"/>
  <c r="FK159" i="23917"/>
  <c r="BU146" i="24040"/>
  <c r="BU159" i="23917"/>
  <c r="AO146" i="24040"/>
  <c r="AO159" i="23917"/>
  <c r="Q146" i="24040"/>
  <c r="Q159" i="23917"/>
  <c r="DE145" i="24040"/>
  <c r="DE158" i="23917"/>
  <c r="FG112" i="24040"/>
  <c r="FG124" i="23917"/>
  <c r="FM145" i="24040"/>
  <c r="FM158" i="23917"/>
  <c r="FE145" i="24040"/>
  <c r="FE158" i="23917"/>
  <c r="EW145" i="24040"/>
  <c r="EW158" i="23917"/>
  <c r="FS107" i="24040"/>
  <c r="FS119" i="23917"/>
  <c r="FC107" i="24040"/>
  <c r="FC119" i="23917"/>
  <c r="GG192" i="24040"/>
  <c r="GG132" i="24040"/>
  <c r="GG144" i="23917"/>
  <c r="GG206" i="23917"/>
  <c r="DD191" i="24040"/>
  <c r="DD205" i="23917"/>
  <c r="BX191" i="24040"/>
  <c r="BX205" i="23917"/>
  <c r="CZ192" i="24040"/>
  <c r="CZ132" i="24040"/>
  <c r="CZ144" i="23917"/>
  <c r="CZ206" i="23917"/>
  <c r="CJ192" i="24040"/>
  <c r="CJ132" i="24040"/>
  <c r="CJ144" i="23917"/>
  <c r="CJ206" i="23917"/>
  <c r="BT192" i="24040"/>
  <c r="BT132" i="24040"/>
  <c r="BT144" i="23917"/>
  <c r="BT206" i="23917"/>
  <c r="BD192" i="24040"/>
  <c r="BD132" i="24040"/>
  <c r="BD144" i="23917"/>
  <c r="BD206" i="23917"/>
  <c r="AN192" i="24040"/>
  <c r="AN132" i="24040"/>
  <c r="AN144" i="23917"/>
  <c r="AN206" i="23917"/>
  <c r="P192" i="24040"/>
  <c r="P132" i="24040"/>
  <c r="P144" i="23917"/>
  <c r="P206" i="23917"/>
  <c r="FH106" i="24040"/>
  <c r="FH118" i="23917"/>
  <c r="FV104" i="24040"/>
  <c r="FV116" i="23917"/>
  <c r="FN104" i="24040"/>
  <c r="FN116" i="23917"/>
  <c r="FI188" i="24040"/>
  <c r="FI202" i="23917"/>
  <c r="EX104" i="24040"/>
  <c r="EX116" i="23917"/>
  <c r="D122" i="24040"/>
  <c r="D134" i="23917"/>
  <c r="DJ128" i="24040"/>
  <c r="DJ140" i="23917"/>
  <c r="CT128" i="24040"/>
  <c r="CT140" i="23917"/>
  <c r="CD128" i="24040"/>
  <c r="CD140" i="23917"/>
  <c r="BF128" i="24040"/>
  <c r="BF140" i="23917"/>
  <c r="AP128" i="24040"/>
  <c r="AP140" i="23917"/>
  <c r="R128" i="24040"/>
  <c r="R140" i="23917"/>
  <c r="FT121" i="24040"/>
  <c r="FT133" i="23917"/>
  <c r="FL121" i="24040"/>
  <c r="FL133" i="23917"/>
  <c r="FA122" i="24040"/>
  <c r="FA134" i="23917"/>
  <c r="FI127" i="24040"/>
  <c r="FI139" i="23917"/>
  <c r="AA127" i="24040"/>
  <c r="AA139" i="23917"/>
  <c r="FS127" i="24040"/>
  <c r="FS139" i="23917"/>
  <c r="EZ126" i="24040"/>
  <c r="EZ138" i="23917"/>
  <c r="FT125" i="24040"/>
  <c r="FT137" i="23917"/>
  <c r="FL125" i="24040"/>
  <c r="FL137" i="23917"/>
  <c r="EX125" i="24040"/>
  <c r="EX137" i="23917"/>
  <c r="EN126" i="24040"/>
  <c r="EN138" i="23917"/>
  <c r="GJ270" i="24040"/>
  <c r="GJ60" i="24040"/>
  <c r="GJ101" i="24040"/>
  <c r="GJ228" i="24040"/>
  <c r="GJ168" i="24040"/>
  <c r="GJ202" i="24040"/>
  <c r="GJ142" i="24040"/>
  <c r="EM286" i="23917"/>
  <c r="EM112" i="23917"/>
  <c r="EM181" i="23917"/>
  <c r="EM243" i="23917"/>
  <c r="EM71" i="23917"/>
  <c r="EM154" i="23917"/>
  <c r="EM216" i="23917"/>
  <c r="EI286" i="23917"/>
  <c r="EI71" i="23917"/>
  <c r="EI112" i="23917"/>
  <c r="EI154" i="23917"/>
  <c r="EI181" i="23917"/>
  <c r="EI216" i="23917"/>
  <c r="EI243" i="23917"/>
  <c r="DD128" i="24040"/>
  <c r="DD140" i="23917"/>
  <c r="CW207" i="24040"/>
  <c r="CW222" i="23917"/>
  <c r="EA152" i="24040"/>
  <c r="EA165" i="23917"/>
  <c r="DO72" i="24040"/>
  <c r="DO83" i="23917"/>
  <c r="DQ73" i="24040"/>
  <c r="DQ84" i="23917"/>
  <c r="AO73" i="24040"/>
  <c r="AO84" i="23917"/>
  <c r="AI80" i="24040"/>
  <c r="AI91" i="23917"/>
  <c r="AI85" i="24040"/>
  <c r="AI96" i="23917"/>
  <c r="DG73" i="24040"/>
  <c r="DG84" i="23917"/>
  <c r="DI70" i="24040"/>
  <c r="DI81" i="23917"/>
  <c r="DM73" i="24040"/>
  <c r="DM84" i="23917"/>
  <c r="DS73" i="24040"/>
  <c r="DV80" i="24040"/>
  <c r="DV91" i="23917"/>
  <c r="EG22" i="24040"/>
  <c r="EG24" i="23917"/>
  <c r="DV242" i="24040"/>
  <c r="DV258" i="23917"/>
  <c r="DW239" i="24040"/>
  <c r="DW255" i="23917"/>
  <c r="DZ280" i="24040"/>
  <c r="DZ297" i="23917"/>
  <c r="DZ13" i="24040"/>
  <c r="DZ18" i="24040" s="1"/>
  <c r="DZ14" i="23917"/>
  <c r="DZ20" i="23917" s="1"/>
  <c r="EE279" i="24040"/>
  <c r="EE296" i="23917"/>
  <c r="DV282" i="24040"/>
  <c r="DV299" i="23917"/>
  <c r="DV273" i="24040"/>
  <c r="DV290" i="23917"/>
  <c r="DP286" i="24040"/>
  <c r="DP303" i="23917"/>
  <c r="DP13" i="24040"/>
  <c r="DP14" i="23917"/>
  <c r="DT286" i="24040"/>
  <c r="DT303" i="23917"/>
  <c r="DT273" i="24040"/>
  <c r="DT290" i="23917"/>
  <c r="DT275" i="24040"/>
  <c r="DT292" i="23917"/>
  <c r="DY234" i="24040"/>
  <c r="DY250" i="23917"/>
  <c r="EG260" i="24040"/>
  <c r="EG276" i="23917"/>
  <c r="DR260" i="24040"/>
  <c r="DR276" i="23917"/>
  <c r="DY259" i="24040"/>
  <c r="DY275" i="23917"/>
  <c r="DZ249" i="24040"/>
  <c r="DZ265" i="23917"/>
  <c r="DP179" i="24040"/>
  <c r="DP193" i="23917"/>
  <c r="DX242" i="24040"/>
  <c r="DX258" i="23917"/>
  <c r="DW249" i="24040"/>
  <c r="DW265" i="23917"/>
  <c r="DS179" i="24040"/>
  <c r="DS193" i="23917"/>
  <c r="DW260" i="24040"/>
  <c r="DW276" i="23917"/>
  <c r="FU218" i="24040"/>
  <c r="FU233" i="23917"/>
  <c r="DX214" i="24040"/>
  <c r="DX229" i="23917"/>
  <c r="FU174" i="24040"/>
  <c r="FU188" i="23917"/>
  <c r="DZ191" i="24040"/>
  <c r="DZ205" i="23917"/>
  <c r="EG173" i="24040"/>
  <c r="EG187" i="23917"/>
  <c r="DZ9" i="24040"/>
  <c r="DU151" i="24040"/>
  <c r="DU164" i="23917"/>
  <c r="DV112" i="24040"/>
  <c r="DV124" i="23917"/>
  <c r="EA205" i="24040"/>
  <c r="EA220" i="23917"/>
  <c r="DR158" i="24040"/>
  <c r="DR171" i="23917"/>
  <c r="DQ112" i="24040"/>
  <c r="DQ124" i="23917"/>
  <c r="DX154" i="24040"/>
  <c r="DX167" i="23917"/>
  <c r="DQ192" i="24040"/>
  <c r="DQ132" i="24040"/>
  <c r="DQ206" i="23917"/>
  <c r="DQ144" i="23917"/>
  <c r="DU128" i="24040"/>
  <c r="DU140" i="23917"/>
  <c r="DX115" i="24040"/>
  <c r="DX127" i="23917"/>
  <c r="DP154" i="24040"/>
  <c r="DP167" i="23917"/>
  <c r="DY192" i="24040"/>
  <c r="DY132" i="24040"/>
  <c r="DY206" i="23917"/>
  <c r="DY144" i="23917"/>
  <c r="FW131" i="24040"/>
  <c r="FW143" i="23917"/>
  <c r="DP128" i="24040"/>
  <c r="DP140" i="23917"/>
  <c r="DT147" i="24040"/>
  <c r="DT160" i="23917"/>
  <c r="EA128" i="24040"/>
  <c r="EA140" i="23917"/>
  <c r="DS74" i="24040"/>
  <c r="DS85" i="23917"/>
  <c r="DS72" i="24040"/>
  <c r="DS83" i="23917"/>
  <c r="DS281" i="24040"/>
  <c r="DS298" i="23917"/>
  <c r="EG279" i="24040"/>
  <c r="EG296" i="23917"/>
  <c r="DU78" i="24040"/>
  <c r="DU89" i="23917"/>
  <c r="EC285" i="24040"/>
  <c r="EC302" i="23917"/>
  <c r="EC279" i="24040"/>
  <c r="EC296" i="23917"/>
  <c r="DU260" i="24040"/>
  <c r="DU276" i="23917"/>
  <c r="DS254" i="24040"/>
  <c r="DS270" i="23917"/>
  <c r="DQ188" i="24040"/>
  <c r="DQ202" i="23917"/>
  <c r="DS188" i="24040"/>
  <c r="DS202" i="23917"/>
  <c r="DV152" i="24040"/>
  <c r="DV165" i="23917"/>
  <c r="DS285" i="24040"/>
  <c r="DS302" i="23917"/>
  <c r="DW213" i="24040"/>
  <c r="DW228" i="23917"/>
  <c r="EC211" i="24040"/>
  <c r="EC226" i="23917"/>
  <c r="EA131" i="24040"/>
  <c r="EA143" i="23917"/>
  <c r="DP192" i="24040"/>
  <c r="DP132" i="24040"/>
  <c r="DP206" i="23917"/>
  <c r="DP144" i="23917"/>
  <c r="DU127" i="24040"/>
  <c r="DU139" i="23917"/>
  <c r="DQ285" i="24040"/>
  <c r="DQ302" i="23917"/>
  <c r="DP205" i="24040"/>
  <c r="DP220" i="23917"/>
  <c r="DQ281" i="24040"/>
  <c r="DQ298" i="23917"/>
  <c r="DR205" i="24040"/>
  <c r="DR220" i="23917"/>
  <c r="EB122" i="24040"/>
  <c r="EB134" i="23917"/>
  <c r="DG72" i="24040"/>
  <c r="DG83" i="23917"/>
  <c r="DQ74" i="24040"/>
  <c r="DQ85" i="23917"/>
  <c r="DQ75" i="24040"/>
  <c r="DQ86" i="23917"/>
  <c r="EA72" i="24040"/>
  <c r="EA83" i="23917"/>
  <c r="DQ71" i="24040"/>
  <c r="DQ82" i="23917"/>
  <c r="AO81" i="24040"/>
  <c r="AO92" i="23917"/>
  <c r="AM84" i="24040"/>
  <c r="DE73" i="24040"/>
  <c r="DE84" i="23917"/>
  <c r="DK73" i="24040"/>
  <c r="DK84" i="23917"/>
  <c r="DZ80" i="24040"/>
  <c r="DZ91" i="23917"/>
  <c r="EN32" i="23917"/>
  <c r="DZ286" i="24040"/>
  <c r="DZ303" i="23917"/>
  <c r="EA279" i="24040"/>
  <c r="EA296" i="23917"/>
  <c r="EG273" i="24040"/>
  <c r="EG290" i="23917"/>
  <c r="DR239" i="24040"/>
  <c r="DR255" i="23917"/>
  <c r="DR282" i="24040"/>
  <c r="DR299" i="23917"/>
  <c r="DR274" i="24040"/>
  <c r="DR291" i="23917"/>
  <c r="DS280" i="24040"/>
  <c r="DS297" i="23917"/>
  <c r="DP273" i="24040"/>
  <c r="DP290" i="23917"/>
  <c r="DQ234" i="24040"/>
  <c r="DQ250" i="23917"/>
  <c r="DW280" i="24040"/>
  <c r="DW297" i="23917"/>
  <c r="DT13" i="24040"/>
  <c r="DT14" i="23917"/>
  <c r="DS273" i="24040"/>
  <c r="DS290" i="23917"/>
  <c r="DQ259" i="24040"/>
  <c r="DQ275" i="23917"/>
  <c r="DR249" i="24040"/>
  <c r="DR265" i="23917"/>
  <c r="DV214" i="24040"/>
  <c r="DV229" i="23917"/>
  <c r="EA207" i="24040"/>
  <c r="FW193" i="23917"/>
  <c r="FW174" i="24040"/>
  <c r="FW188" i="23917"/>
  <c r="FY89" i="24040"/>
  <c r="FY100" i="23917"/>
  <c r="EE260" i="24040"/>
  <c r="EE276" i="23917"/>
  <c r="DY249" i="24040"/>
  <c r="DY265" i="23917"/>
  <c r="DR8" i="24040"/>
  <c r="DR8" i="23917"/>
  <c r="DP214" i="24040"/>
  <c r="DP229" i="23917"/>
  <c r="DY205" i="24040"/>
  <c r="DY220" i="23917"/>
  <c r="DS206" i="24040"/>
  <c r="DS221" i="23917"/>
  <c r="DQ151" i="24040"/>
  <c r="DQ164" i="23917"/>
  <c r="DR112" i="24040"/>
  <c r="DR124" i="23917"/>
  <c r="DZ122" i="24040"/>
  <c r="DZ134" i="23917"/>
  <c r="DV154" i="24040"/>
  <c r="DV167" i="23917"/>
  <c r="EF151" i="24040"/>
  <c r="EF164" i="23917"/>
  <c r="DX117" i="24040"/>
  <c r="DX118" i="24040" s="1"/>
  <c r="DX129" i="23917"/>
  <c r="DX130" i="23917" s="1"/>
  <c r="DP191" i="24040"/>
  <c r="DP205" i="23917"/>
  <c r="EA192" i="24040"/>
  <c r="EA132" i="24040"/>
  <c r="EA206" i="23917"/>
  <c r="EA144" i="23917"/>
  <c r="EC153" i="24040"/>
  <c r="EC166" i="23917"/>
  <c r="DQ153" i="24040"/>
  <c r="DQ166" i="23917"/>
  <c r="EG132" i="24040"/>
  <c r="EG192" i="24040"/>
  <c r="EG206" i="23917"/>
  <c r="EG144" i="23917"/>
  <c r="DR192" i="24040"/>
  <c r="DR132" i="24040"/>
  <c r="DR206" i="23917"/>
  <c r="DR144" i="23917"/>
  <c r="FV143" i="23917"/>
  <c r="DT158" i="24040"/>
  <c r="DT171" i="23917"/>
  <c r="EC192" i="24040"/>
  <c r="EC132" i="24040"/>
  <c r="EC206" i="23917"/>
  <c r="EC144" i="23917"/>
  <c r="EC122" i="24040"/>
  <c r="EC134" i="23917"/>
  <c r="DW285" i="24040"/>
  <c r="DW302" i="23917"/>
  <c r="DX280" i="24040"/>
  <c r="DX297" i="23917"/>
  <c r="DV280" i="24040"/>
  <c r="DV297" i="23917"/>
  <c r="DZ212" i="24040"/>
  <c r="DZ227" i="23917"/>
  <c r="EA188" i="24040"/>
  <c r="EA202" i="23917"/>
  <c r="DW153" i="24040"/>
  <c r="DW166" i="23917"/>
  <c r="DQ131" i="24040"/>
  <c r="DQ143" i="23917"/>
  <c r="EA285" i="24040"/>
  <c r="EA302" i="23917"/>
  <c r="DS213" i="24040"/>
  <c r="DS228" i="23917"/>
  <c r="DY211" i="24040"/>
  <c r="DY226" i="23917"/>
  <c r="DP8" i="24040"/>
  <c r="DP8" i="23917"/>
  <c r="DU131" i="24040"/>
  <c r="DU143" i="23917"/>
  <c r="DQ127" i="24040"/>
  <c r="DQ139" i="23917"/>
  <c r="DY285" i="24040"/>
  <c r="DY302" i="23917"/>
  <c r="DS259" i="24040"/>
  <c r="DS275" i="23917"/>
  <c r="DS174" i="24040"/>
  <c r="DS188" i="23917"/>
  <c r="DW188" i="24040"/>
  <c r="DW202" i="23917"/>
  <c r="DP260" i="24040"/>
  <c r="DP276" i="23917"/>
  <c r="EC212" i="24040"/>
  <c r="EC227" i="23917"/>
  <c r="DR206" i="24040"/>
  <c r="DR221" i="23917"/>
  <c r="DR214" i="24040"/>
  <c r="DR229" i="23917"/>
  <c r="DY153" i="24040"/>
  <c r="DY166" i="23917"/>
  <c r="DU280" i="24040"/>
  <c r="DU297" i="23917"/>
  <c r="DG71" i="24040"/>
  <c r="DG82" i="23917"/>
  <c r="DK72" i="24040"/>
  <c r="DK83" i="23917"/>
  <c r="DS71" i="24040"/>
  <c r="DS82" i="23917"/>
  <c r="AK96" i="23917"/>
  <c r="EF79" i="24040"/>
  <c r="EF69" i="24040"/>
  <c r="EF90" i="23917"/>
  <c r="EF80" i="23917"/>
  <c r="AO85" i="24040"/>
  <c r="AO96" i="23917"/>
  <c r="AO93" i="23917"/>
  <c r="AM82" i="24040"/>
  <c r="AM93" i="23917"/>
  <c r="AI92" i="23917"/>
  <c r="AI97" i="23917"/>
  <c r="DW73" i="24040"/>
  <c r="DW84" i="23917"/>
  <c r="EC73" i="24040"/>
  <c r="EC84" i="23917"/>
  <c r="AI73" i="24040"/>
  <c r="AI84" i="23917"/>
  <c r="DV78" i="24040"/>
  <c r="DV89" i="23917"/>
  <c r="DG78" i="24040"/>
  <c r="DG89" i="23917"/>
  <c r="DR13" i="24040"/>
  <c r="DR14" i="23917"/>
  <c r="DV286" i="24040"/>
  <c r="DV303" i="23917"/>
  <c r="DV275" i="24040"/>
  <c r="DV292" i="23917"/>
  <c r="DW279" i="24040"/>
  <c r="DW296" i="23917"/>
  <c r="DP239" i="24040"/>
  <c r="DP255" i="23917"/>
  <c r="DP282" i="24040"/>
  <c r="DP299" i="23917"/>
  <c r="FW259" i="24040"/>
  <c r="FW275" i="23917"/>
  <c r="EE280" i="24040"/>
  <c r="EE297" i="23917"/>
  <c r="DU239" i="24040"/>
  <c r="DU255" i="23917"/>
  <c r="DT282" i="24040"/>
  <c r="DT299" i="23917"/>
  <c r="DW259" i="24040"/>
  <c r="DW275" i="23917"/>
  <c r="DY254" i="24040"/>
  <c r="DY270" i="23917"/>
  <c r="DX273" i="24040"/>
  <c r="DX290" i="23917"/>
  <c r="EC254" i="24040"/>
  <c r="EC270" i="23917"/>
  <c r="DP274" i="24040"/>
  <c r="DP291" i="23917"/>
  <c r="DV207" i="24040"/>
  <c r="DV222" i="23917"/>
  <c r="DY260" i="24040"/>
  <c r="DY276" i="23917"/>
  <c r="DZ255" i="24040"/>
  <c r="DZ271" i="23917"/>
  <c r="ED252" i="24040"/>
  <c r="ED268" i="23917"/>
  <c r="DR182" i="24040"/>
  <c r="DR196" i="23917"/>
  <c r="DY218" i="24040"/>
  <c r="EA179" i="24040"/>
  <c r="EA193" i="23917"/>
  <c r="DT205" i="23917"/>
  <c r="FY92" i="24040"/>
  <c r="FY103" i="23917"/>
  <c r="DV182" i="24040"/>
  <c r="DV196" i="23917"/>
  <c r="EC249" i="24040"/>
  <c r="EC265" i="23917"/>
  <c r="DR218" i="24040"/>
  <c r="DR233" i="23917"/>
  <c r="DS214" i="24040"/>
  <c r="DS229" i="23917"/>
  <c r="EC151" i="24040"/>
  <c r="EC164" i="23917"/>
  <c r="DV122" i="24040"/>
  <c r="DV134" i="23917"/>
  <c r="DZ214" i="24040"/>
  <c r="DZ229" i="23917"/>
  <c r="DR154" i="24040"/>
  <c r="DR167" i="23917"/>
  <c r="DP147" i="24040"/>
  <c r="DP160" i="23917"/>
  <c r="DP115" i="24040"/>
  <c r="DP127" i="23917"/>
  <c r="EI206" i="23917"/>
  <c r="EI144" i="23917"/>
  <c r="EC140" i="23917"/>
  <c r="EB147" i="24040"/>
  <c r="EB160" i="23917"/>
  <c r="EB115" i="24040"/>
  <c r="EB127" i="23917"/>
  <c r="DU122" i="24040"/>
  <c r="DU134" i="23917"/>
  <c r="DY112" i="24040"/>
  <c r="DY124" i="23917"/>
  <c r="DX191" i="24040"/>
  <c r="DX205" i="23917"/>
  <c r="FU192" i="24040"/>
  <c r="FU132" i="24040"/>
  <c r="FU206" i="23917"/>
  <c r="FU144" i="23917"/>
  <c r="DX128" i="24040"/>
  <c r="DX140" i="23917"/>
  <c r="DT115" i="24040"/>
  <c r="DT127" i="23917"/>
  <c r="DT154" i="24040"/>
  <c r="DT167" i="23917"/>
  <c r="DW131" i="24040"/>
  <c r="DW143" i="23917"/>
  <c r="DS128" i="24040"/>
  <c r="DS140" i="23917"/>
  <c r="DQ78" i="24040"/>
  <c r="DQ89" i="23917"/>
  <c r="EA71" i="24040"/>
  <c r="EA82" i="23917"/>
  <c r="EA281" i="24040"/>
  <c r="EA298" i="23917"/>
  <c r="DR212" i="24040"/>
  <c r="DR227" i="23917"/>
  <c r="DU279" i="24040"/>
  <c r="DU296" i="23917"/>
  <c r="DU259" i="24040"/>
  <c r="DU275" i="23917"/>
  <c r="DW254" i="24040"/>
  <c r="DW270" i="23917"/>
  <c r="DX212" i="24040"/>
  <c r="DX227" i="23917"/>
  <c r="DU211" i="24040"/>
  <c r="DU226" i="23917"/>
  <c r="DP206" i="24040"/>
  <c r="DP221" i="23917"/>
  <c r="DX152" i="24040"/>
  <c r="DX165" i="23917"/>
  <c r="EA259" i="24040"/>
  <c r="EA275" i="23917"/>
  <c r="DU153" i="24040"/>
  <c r="DU166" i="23917"/>
  <c r="EB152" i="24040"/>
  <c r="EB165" i="23917"/>
  <c r="EC281" i="24040"/>
  <c r="EC298" i="23917"/>
  <c r="DX260" i="24040"/>
  <c r="DX276" i="23917"/>
  <c r="DU254" i="24040"/>
  <c r="DU270" i="23917"/>
  <c r="DP152" i="24040"/>
  <c r="DP165" i="23917"/>
  <c r="EA127" i="24040"/>
  <c r="EA139" i="23917"/>
  <c r="DU212" i="24040"/>
  <c r="DU227" i="23917"/>
  <c r="DY71" i="24040"/>
  <c r="DY82" i="23917"/>
  <c r="AO80" i="24040"/>
  <c r="AO91" i="23917"/>
  <c r="AK97" i="23917"/>
  <c r="DY73" i="24040"/>
  <c r="DY84" i="23917"/>
  <c r="AO95" i="23917"/>
  <c r="AO97" i="23917"/>
  <c r="AM85" i="24040"/>
  <c r="AM96" i="23917"/>
  <c r="DO73" i="24040"/>
  <c r="DO84" i="23917"/>
  <c r="DU73" i="24040"/>
  <c r="DU84" i="23917"/>
  <c r="EA73" i="24040"/>
  <c r="EA84" i="23917"/>
  <c r="DR78" i="24040"/>
  <c r="DR89" i="23917"/>
  <c r="DR80" i="24040"/>
  <c r="DR91" i="23917"/>
  <c r="DT80" i="24040"/>
  <c r="DT91" i="23917"/>
  <c r="DR286" i="24040"/>
  <c r="DR303" i="23917"/>
  <c r="DS279" i="24040"/>
  <c r="DS296" i="23917"/>
  <c r="DZ282" i="24040"/>
  <c r="DZ299" i="23917"/>
  <c r="DZ242" i="24040"/>
  <c r="DZ258" i="23917"/>
  <c r="EA273" i="24040"/>
  <c r="EA290" i="23917"/>
  <c r="DQ254" i="24040"/>
  <c r="DQ270" i="23917"/>
  <c r="DT242" i="24040"/>
  <c r="DT258" i="23917"/>
  <c r="DX286" i="24040"/>
  <c r="DX303" i="23917"/>
  <c r="DX13" i="24040"/>
  <c r="DX14" i="23917"/>
  <c r="FU259" i="24040"/>
  <c r="FU275" i="23917"/>
  <c r="DZ260" i="24040"/>
  <c r="DZ276" i="23917"/>
  <c r="DR207" i="24040"/>
  <c r="DR222" i="23917"/>
  <c r="DT179" i="24040"/>
  <c r="DT193" i="23917"/>
  <c r="DQ260" i="24040"/>
  <c r="DQ276" i="23917"/>
  <c r="DQ249" i="24040"/>
  <c r="DQ265" i="23917"/>
  <c r="DP218" i="24040"/>
  <c r="DP233" i="23917"/>
  <c r="FU214" i="24040"/>
  <c r="FU229" i="23917"/>
  <c r="DW179" i="24040"/>
  <c r="DW193" i="23917"/>
  <c r="FU191" i="24040"/>
  <c r="FU205" i="23917"/>
  <c r="DU249" i="24040"/>
  <c r="DU265" i="23917"/>
  <c r="DV128" i="24040"/>
  <c r="DV140" i="23917"/>
  <c r="EA206" i="24040"/>
  <c r="EA221" i="23917"/>
  <c r="DY151" i="24040"/>
  <c r="DY164" i="23917"/>
  <c r="DZ112" i="24040"/>
  <c r="DZ124" i="23917"/>
  <c r="DR122" i="24040"/>
  <c r="DR134" i="23917"/>
  <c r="EA174" i="24040"/>
  <c r="EA188" i="23917"/>
  <c r="DV158" i="24040"/>
  <c r="DV171" i="23917"/>
  <c r="FY173" i="24040"/>
  <c r="FY187" i="23917"/>
  <c r="DY206" i="24040"/>
  <c r="DY221" i="23917"/>
  <c r="DY122" i="24040"/>
  <c r="DY134" i="23917"/>
  <c r="ED152" i="24040"/>
  <c r="ED165" i="23917"/>
  <c r="EC112" i="24040"/>
  <c r="EC124" i="23917"/>
  <c r="DP158" i="24040"/>
  <c r="DP171" i="23917"/>
  <c r="DS131" i="24040"/>
  <c r="DS143" i="23917"/>
  <c r="DP122" i="24040"/>
  <c r="DP134" i="23917"/>
  <c r="DU112" i="24040"/>
  <c r="DU124" i="23917"/>
  <c r="EB158" i="24040"/>
  <c r="EB171" i="23917"/>
  <c r="DV192" i="24040"/>
  <c r="DV132" i="24040"/>
  <c r="DV206" i="23917"/>
  <c r="DV144" i="23917"/>
  <c r="DY74" i="24040"/>
  <c r="DY85" i="23917"/>
  <c r="DR280" i="24040"/>
  <c r="DR297" i="23917"/>
  <c r="DU285" i="24040"/>
  <c r="DU302" i="23917"/>
  <c r="EB280" i="24040"/>
  <c r="EB297" i="23917"/>
  <c r="DV260" i="24040"/>
  <c r="DV276" i="23917"/>
  <c r="DQ174" i="24040"/>
  <c r="DQ188" i="23917"/>
  <c r="EF92" i="24040"/>
  <c r="EF103" i="23917"/>
  <c r="DT152" i="24040"/>
  <c r="DT165" i="23917"/>
  <c r="DP280" i="24040"/>
  <c r="DP297" i="23917"/>
  <c r="EC259" i="24040"/>
  <c r="EC275" i="23917"/>
  <c r="EA213" i="24040"/>
  <c r="EA228" i="23917"/>
  <c r="DP212" i="24040"/>
  <c r="DP227" i="23917"/>
  <c r="DQ211" i="24040"/>
  <c r="DQ226" i="23917"/>
  <c r="DT192" i="24040"/>
  <c r="DT132" i="24040"/>
  <c r="DT206" i="23917"/>
  <c r="DT144" i="23917"/>
  <c r="DY127" i="24040"/>
  <c r="DY139" i="23917"/>
  <c r="DR152" i="24040"/>
  <c r="DR165" i="23917"/>
  <c r="DW151" i="24040"/>
  <c r="DW164" i="23917"/>
  <c r="FZ22" i="24040"/>
  <c r="FZ24" i="23917"/>
  <c r="DW281" i="24040"/>
  <c r="DW298" i="23917"/>
  <c r="EC260" i="24040"/>
  <c r="EC276" i="23917"/>
  <c r="DU188" i="24040"/>
  <c r="DU202" i="23917"/>
  <c r="ED151" i="24040"/>
  <c r="ED164" i="23917"/>
  <c r="DS127" i="24040"/>
  <c r="DS139" i="23917"/>
  <c r="DT128" i="24040"/>
  <c r="DT140" i="23917"/>
  <c r="DW212" i="24040"/>
  <c r="DW227" i="23917"/>
  <c r="BX11" i="23917"/>
  <c r="U11" i="24066"/>
  <c r="G34" i="24066"/>
  <c r="FE28" i="23917"/>
  <c r="BZ11" i="23917"/>
  <c r="GT390" i="23916" l="1"/>
  <c r="GP451" i="23916"/>
  <c r="GP304" i="23916"/>
  <c r="GQ187" i="23916"/>
  <c r="GQ186" i="23916"/>
  <c r="GX478" i="23916"/>
  <c r="GX83" i="23916"/>
  <c r="GY82" i="23916"/>
  <c r="GZ82" i="23916"/>
  <c r="GT143" i="23916"/>
  <c r="GT79" i="23916"/>
  <c r="GU77" i="23916"/>
  <c r="GV59" i="23916"/>
  <c r="GW52" i="23916"/>
  <c r="EQ511" i="23916"/>
  <c r="ER377" i="23916"/>
  <c r="EQ381" i="23916"/>
  <c r="EQ15" i="23916"/>
  <c r="ER15" i="23916" s="1"/>
  <c r="EQ346" i="23916"/>
  <c r="ER346" i="23916" s="1"/>
  <c r="GZ224" i="23916"/>
  <c r="GY224" i="23916"/>
  <c r="EX304" i="23916"/>
  <c r="GV138" i="23916"/>
  <c r="GW138" i="23916" s="1"/>
  <c r="GV67" i="23916"/>
  <c r="GW66" i="23916"/>
  <c r="EX273" i="23916"/>
  <c r="EW274" i="23916"/>
  <c r="EX274" i="23916" s="1"/>
  <c r="EW277" i="23916"/>
  <c r="EW8" i="23916"/>
  <c r="GP273" i="23916"/>
  <c r="GR177" i="23916"/>
  <c r="GS177" i="23916" s="1"/>
  <c r="GR150" i="23916"/>
  <c r="GS150" i="23916" s="1"/>
  <c r="GS145" i="23916"/>
  <c r="GQ7" i="23916"/>
  <c r="GW208" i="23916"/>
  <c r="GV214" i="23916"/>
  <c r="GY48" i="23916"/>
  <c r="GZ48" i="23916"/>
  <c r="GX50" i="23916"/>
  <c r="GX51" i="23916" s="1"/>
  <c r="GV238" i="23916"/>
  <c r="GU238" i="23916"/>
  <c r="GU221" i="23916"/>
  <c r="GT219" i="23916"/>
  <c r="ET296" i="23916"/>
  <c r="ES297" i="23916"/>
  <c r="ES298" i="23916"/>
  <c r="ET298" i="23916" s="1"/>
  <c r="GT65" i="23916"/>
  <c r="GU67" i="23916"/>
  <c r="GZ330" i="23916"/>
  <c r="GY330" i="23916"/>
  <c r="GR393" i="23916"/>
  <c r="GS390" i="23916"/>
  <c r="GR323" i="23916"/>
  <c r="EU309" i="23916"/>
  <c r="EU336" i="23916" s="1"/>
  <c r="EV336" i="23916" s="1"/>
  <c r="EV306" i="23916"/>
  <c r="GT466" i="23916"/>
  <c r="GU466" i="23916" s="1"/>
  <c r="GT283" i="23916"/>
  <c r="GT172" i="23916"/>
  <c r="GU172" i="23916" s="1"/>
  <c r="GU131" i="23916"/>
  <c r="GT159" i="23916"/>
  <c r="GU159" i="23916" s="1"/>
  <c r="ER385" i="23916"/>
  <c r="EQ317" i="23916"/>
  <c r="EQ17" i="23916"/>
  <c r="ER17" i="23916" s="1"/>
  <c r="ES456" i="23916"/>
  <c r="ES385" i="23916"/>
  <c r="ET383" i="23916"/>
  <c r="ES16" i="23916"/>
  <c r="ET16" i="23916" s="1"/>
  <c r="GR180" i="23916"/>
  <c r="GS180" i="23916" s="1"/>
  <c r="GS168" i="23916"/>
  <c r="GT499" i="23916"/>
  <c r="GV256" i="23916"/>
  <c r="GU256" i="23916"/>
  <c r="EX295" i="23916"/>
  <c r="GT393" i="23916"/>
  <c r="GU390" i="23916"/>
  <c r="GT323" i="23916"/>
  <c r="GQ295" i="23916"/>
  <c r="GY70" i="23916"/>
  <c r="GZ70" i="23916"/>
  <c r="ES377" i="23916"/>
  <c r="ES326" i="23916"/>
  <c r="ET314" i="23916"/>
  <c r="ES364" i="23916"/>
  <c r="ET364" i="23916" s="1"/>
  <c r="ES331" i="23916"/>
  <c r="ET331" i="23916" s="1"/>
  <c r="GZ204" i="23916"/>
  <c r="GY204" i="23916"/>
  <c r="GX206" i="23916"/>
  <c r="GT144" i="23916"/>
  <c r="GU78" i="23916"/>
  <c r="GT163" i="23916"/>
  <c r="GT117" i="23916"/>
  <c r="GU117" i="23916" s="1"/>
  <c r="GT106" i="23916"/>
  <c r="GU100" i="23916"/>
  <c r="GR264" i="23916"/>
  <c r="GS264" i="23916" s="1"/>
  <c r="GS219" i="23916"/>
  <c r="GR228" i="23916"/>
  <c r="EQ412" i="23916"/>
  <c r="EQ378" i="23916"/>
  <c r="ER378" i="23916" s="1"/>
  <c r="EQ328" i="23916"/>
  <c r="ER328" i="23916" s="1"/>
  <c r="ER326" i="23916"/>
  <c r="EQ410" i="23916"/>
  <c r="EQ365" i="23916"/>
  <c r="ER365" i="23916" s="1"/>
  <c r="GR136" i="23916"/>
  <c r="GR111" i="23916"/>
  <c r="GS111" i="23916" s="1"/>
  <c r="GS65" i="23916"/>
  <c r="GR74" i="23916"/>
  <c r="EQ14" i="23916"/>
  <c r="ER13" i="23916"/>
  <c r="ET12" i="23916"/>
  <c r="ES13" i="23916"/>
  <c r="GZ84" i="23916"/>
  <c r="GY84" i="23916"/>
  <c r="EQ447" i="23916"/>
  <c r="ER297" i="23916"/>
  <c r="DX20" i="23917"/>
  <c r="T18" i="24066"/>
  <c r="DX18" i="24040"/>
  <c r="T9" i="24066"/>
  <c r="V9" i="24066"/>
  <c r="BS80" i="24040"/>
  <c r="BS91" i="23917"/>
  <c r="X117" i="24040"/>
  <c r="X118" i="24040" s="1"/>
  <c r="X129" i="23917"/>
  <c r="X130" i="23917" s="1"/>
  <c r="L117" i="24040"/>
  <c r="L118" i="24040" s="1"/>
  <c r="L129" i="23917"/>
  <c r="L130" i="23917" s="1"/>
  <c r="AR117" i="24040"/>
  <c r="AR118" i="24040" s="1"/>
  <c r="AR129" i="23917"/>
  <c r="AR130" i="23917" s="1"/>
  <c r="BO286" i="24040"/>
  <c r="BO303" i="23917"/>
  <c r="FX254" i="24040"/>
  <c r="FX270" i="23917"/>
  <c r="FT152" i="24040"/>
  <c r="FT165" i="23917"/>
  <c r="BH117" i="24040"/>
  <c r="BH118" i="24040" s="1"/>
  <c r="BH129" i="23917"/>
  <c r="BH130" i="23917" s="1"/>
  <c r="ED154" i="24040"/>
  <c r="ED167" i="23917"/>
  <c r="CG115" i="24040"/>
  <c r="CG127" i="23917"/>
  <c r="M147" i="24040"/>
  <c r="M160" i="23917"/>
  <c r="FL151" i="24040"/>
  <c r="FL164" i="23917"/>
  <c r="AO128" i="24040"/>
  <c r="AO140" i="23917"/>
  <c r="BE128" i="24040"/>
  <c r="BE140" i="23917"/>
  <c r="BU128" i="24040"/>
  <c r="BU140" i="23917"/>
  <c r="CK128" i="24040"/>
  <c r="CK140" i="23917"/>
  <c r="DA128" i="24040"/>
  <c r="DA140" i="23917"/>
  <c r="AO122" i="24040"/>
  <c r="AO134" i="23917"/>
  <c r="DA122" i="24040"/>
  <c r="DA134" i="23917"/>
  <c r="FE192" i="24040"/>
  <c r="FE132" i="24040"/>
  <c r="FE206" i="23917"/>
  <c r="FE144" i="23917"/>
  <c r="AW191" i="24040"/>
  <c r="AW205" i="23917"/>
  <c r="FO192" i="24040"/>
  <c r="FO132" i="24040"/>
  <c r="FO206" i="23917"/>
  <c r="FO144" i="23917"/>
  <c r="DC192" i="24040"/>
  <c r="DC132" i="24040"/>
  <c r="DC206" i="23917"/>
  <c r="DC144" i="23917"/>
  <c r="H117" i="24040"/>
  <c r="H118" i="24040" s="1"/>
  <c r="H129" i="23917"/>
  <c r="H130" i="23917" s="1"/>
  <c r="BE154" i="24040"/>
  <c r="BE167" i="23917"/>
  <c r="CK154" i="24040"/>
  <c r="CK167" i="23917"/>
  <c r="E115" i="24040"/>
  <c r="E127" i="23917"/>
  <c r="AG115" i="24040"/>
  <c r="AG127" i="23917"/>
  <c r="BM115" i="24040"/>
  <c r="BM127" i="23917"/>
  <c r="EV112" i="24040"/>
  <c r="EV124" i="23917"/>
  <c r="AG147" i="24040"/>
  <c r="AG160" i="23917"/>
  <c r="FP115" i="24040"/>
  <c r="FP127" i="23917"/>
  <c r="EY152" i="24040"/>
  <c r="EY165" i="23917"/>
  <c r="EV152" i="24040"/>
  <c r="EV165" i="23917"/>
  <c r="CX191" i="24040"/>
  <c r="CX205" i="23917"/>
  <c r="BA158" i="24040"/>
  <c r="BA171" i="23917"/>
  <c r="CV160" i="24040"/>
  <c r="CV173" i="23917"/>
  <c r="GI145" i="24040"/>
  <c r="GI158" i="23917"/>
  <c r="GH145" i="24040"/>
  <c r="GH158" i="23917"/>
  <c r="FD146" i="24040"/>
  <c r="FD159" i="23917"/>
  <c r="FR127" i="24040"/>
  <c r="FR139" i="23917"/>
  <c r="FV122" i="24040"/>
  <c r="FV134" i="23917"/>
  <c r="E154" i="24040"/>
  <c r="E167" i="23917"/>
  <c r="BM158" i="24040"/>
  <c r="BM171" i="23917"/>
  <c r="EV107" i="24040"/>
  <c r="EV119" i="23917"/>
  <c r="AO115" i="24040"/>
  <c r="AO127" i="23917"/>
  <c r="FX157" i="24040"/>
  <c r="FX170" i="23917"/>
  <c r="DT206" i="24040"/>
  <c r="DT221" i="23917"/>
  <c r="CK218" i="24040"/>
  <c r="CK233" i="23917"/>
  <c r="FB145" i="24040"/>
  <c r="FB158" i="23917"/>
  <c r="FP145" i="24040"/>
  <c r="FP158" i="23917"/>
  <c r="DU146" i="24040"/>
  <c r="DU159" i="23917"/>
  <c r="AM154" i="24040"/>
  <c r="AM167" i="23917"/>
  <c r="BS154" i="24040"/>
  <c r="BS167" i="23917"/>
  <c r="CY154" i="24040"/>
  <c r="CY167" i="23917"/>
  <c r="BK158" i="24040"/>
  <c r="BK171" i="23917"/>
  <c r="CA158" i="24040"/>
  <c r="CA171" i="23917"/>
  <c r="CQ158" i="24040"/>
  <c r="CQ171" i="23917"/>
  <c r="DG158" i="24040"/>
  <c r="DG171" i="23917"/>
  <c r="AA115" i="24040"/>
  <c r="AA127" i="23917"/>
  <c r="BG115" i="24040"/>
  <c r="BG127" i="23917"/>
  <c r="CM115" i="24040"/>
  <c r="CM127" i="23917"/>
  <c r="CD117" i="24040"/>
  <c r="CD118" i="24040" s="1"/>
  <c r="CD129" i="23917"/>
  <c r="CD130" i="23917" s="1"/>
  <c r="ES205" i="24040"/>
  <c r="ES220" i="23917"/>
  <c r="CA182" i="24040"/>
  <c r="CA196" i="23917"/>
  <c r="FG122" i="24040"/>
  <c r="FG134" i="23917"/>
  <c r="FW128" i="24040"/>
  <c r="FW140" i="23917"/>
  <c r="M191" i="24040"/>
  <c r="M205" i="23917"/>
  <c r="EA107" i="24040"/>
  <c r="EA119" i="23917"/>
  <c r="FA154" i="24040"/>
  <c r="FA167" i="23917"/>
  <c r="DN115" i="24040"/>
  <c r="DN127" i="23917"/>
  <c r="ES147" i="24040"/>
  <c r="ES160" i="23917"/>
  <c r="ET112" i="24040"/>
  <c r="ET124" i="23917"/>
  <c r="FJ112" i="24040"/>
  <c r="FJ124" i="23917"/>
  <c r="AU147" i="24040"/>
  <c r="AU160" i="23917"/>
  <c r="CE147" i="24040"/>
  <c r="CE160" i="23917"/>
  <c r="FQ152" i="24040"/>
  <c r="FQ165" i="23917"/>
  <c r="EV89" i="24040"/>
  <c r="EV100" i="23917"/>
  <c r="FM206" i="24040"/>
  <c r="FM221" i="23917"/>
  <c r="EW182" i="24040"/>
  <c r="EW196" i="23917"/>
  <c r="FE182" i="24040"/>
  <c r="FE196" i="23917"/>
  <c r="FM182" i="24040"/>
  <c r="FM196" i="23917"/>
  <c r="FW112" i="24040"/>
  <c r="FW124" i="23917"/>
  <c r="FV158" i="24040"/>
  <c r="FV171" i="23917"/>
  <c r="BZ160" i="24040"/>
  <c r="BZ173" i="23917"/>
  <c r="DF160" i="24040"/>
  <c r="DF173" i="23917"/>
  <c r="EQ205" i="24040"/>
  <c r="EQ220" i="23917"/>
  <c r="BW191" i="24040"/>
  <c r="BW205" i="23917"/>
  <c r="ES8" i="24040"/>
  <c r="ES8" i="23917"/>
  <c r="C206" i="24040"/>
  <c r="C221" i="23917"/>
  <c r="AI206" i="24040"/>
  <c r="AI221" i="23917"/>
  <c r="BO206" i="24040"/>
  <c r="BO221" i="23917"/>
  <c r="CY206" i="24040"/>
  <c r="CY221" i="23917"/>
  <c r="BV212" i="24040"/>
  <c r="BV227" i="23917"/>
  <c r="ER211" i="24040"/>
  <c r="ER226" i="23917"/>
  <c r="FH211" i="24040"/>
  <c r="FH226" i="23917"/>
  <c r="FX213" i="24040"/>
  <c r="FX228" i="23917"/>
  <c r="W218" i="24040"/>
  <c r="W233" i="23917"/>
  <c r="BC218" i="24040"/>
  <c r="BC233" i="23917"/>
  <c r="CI218" i="24040"/>
  <c r="CI233" i="23917"/>
  <c r="DO218" i="24040"/>
  <c r="DO233" i="23917"/>
  <c r="BI182" i="24040"/>
  <c r="BI196" i="23917"/>
  <c r="EQ273" i="24040"/>
  <c r="EQ290" i="23917"/>
  <c r="FB179" i="24040"/>
  <c r="FB193" i="23917"/>
  <c r="FR179" i="24040"/>
  <c r="FR193" i="23917"/>
  <c r="Y207" i="24040"/>
  <c r="Y222" i="23917"/>
  <c r="BE207" i="24040"/>
  <c r="BE222" i="23917"/>
  <c r="U214" i="24040"/>
  <c r="U229" i="23917"/>
  <c r="BA214" i="24040"/>
  <c r="BA229" i="23917"/>
  <c r="CG214" i="24040"/>
  <c r="CG229" i="23917"/>
  <c r="DM214" i="24040"/>
  <c r="DM229" i="23917"/>
  <c r="EV217" i="24040"/>
  <c r="EV232" i="23917"/>
  <c r="I182" i="24040"/>
  <c r="I196" i="23917"/>
  <c r="AN9" i="24040"/>
  <c r="AN9" i="23917"/>
  <c r="BU182" i="24040"/>
  <c r="BU196" i="23917"/>
  <c r="DF9" i="24040"/>
  <c r="DF9" i="23917"/>
  <c r="B184" i="24040"/>
  <c r="B185" i="24040" s="1"/>
  <c r="B10" i="24040"/>
  <c r="B198" i="23917"/>
  <c r="B199" i="23917" s="1"/>
  <c r="B10" i="23917"/>
  <c r="FA8" i="24040"/>
  <c r="FA8" i="23917"/>
  <c r="AI8" i="24040"/>
  <c r="AI8" i="23917"/>
  <c r="BN184" i="24040"/>
  <c r="BN185" i="24040" s="1"/>
  <c r="BN10" i="24040"/>
  <c r="BN198" i="23917"/>
  <c r="BN199" i="23917" s="1"/>
  <c r="BN10" i="23917"/>
  <c r="DB184" i="24040"/>
  <c r="DB185" i="24040" s="1"/>
  <c r="DB10" i="24040"/>
  <c r="DB198" i="23917"/>
  <c r="DB199" i="23917" s="1"/>
  <c r="DB10" i="23917"/>
  <c r="FS8" i="24040"/>
  <c r="FS8" i="23917"/>
  <c r="FB260" i="24040"/>
  <c r="FB276" i="23917"/>
  <c r="M206" i="24040"/>
  <c r="M221" i="23917"/>
  <c r="AS206" i="24040"/>
  <c r="AS221" i="23917"/>
  <c r="BY206" i="24040"/>
  <c r="BY221" i="23917"/>
  <c r="DE206" i="24040"/>
  <c r="DE221" i="23917"/>
  <c r="BY211" i="24040"/>
  <c r="BY226" i="23917"/>
  <c r="ET211" i="24040"/>
  <c r="ET226" i="23917"/>
  <c r="FJ211" i="24040"/>
  <c r="FJ226" i="23917"/>
  <c r="CK213" i="24040"/>
  <c r="CK228" i="23917"/>
  <c r="U218" i="24040"/>
  <c r="U233" i="23917"/>
  <c r="BA218" i="24040"/>
  <c r="BA233" i="23917"/>
  <c r="CG218" i="24040"/>
  <c r="CG233" i="23917"/>
  <c r="E182" i="24040"/>
  <c r="E196" i="23917"/>
  <c r="AJ9" i="24040"/>
  <c r="AJ9" i="23917"/>
  <c r="BQ182" i="24040"/>
  <c r="BQ196" i="23917"/>
  <c r="CV9" i="24040"/>
  <c r="CV9" i="23917"/>
  <c r="EV259" i="24040"/>
  <c r="EV275" i="23917"/>
  <c r="FC207" i="24040"/>
  <c r="FC222" i="23917"/>
  <c r="V10" i="24066"/>
  <c r="FS207" i="24040"/>
  <c r="FS222" i="23917"/>
  <c r="M205" i="24040"/>
  <c r="M220" i="23917"/>
  <c r="AS205" i="24040"/>
  <c r="AS220" i="23917"/>
  <c r="BY205" i="24040"/>
  <c r="BY220" i="23917"/>
  <c r="DI205" i="24040"/>
  <c r="DI220" i="23917"/>
  <c r="AE207" i="24040"/>
  <c r="AE222" i="23917"/>
  <c r="BK207" i="24040"/>
  <c r="BK222" i="23917"/>
  <c r="CQ207" i="24040"/>
  <c r="CQ222" i="23917"/>
  <c r="BK214" i="24040"/>
  <c r="BK229" i="23917"/>
  <c r="DO214" i="24040"/>
  <c r="DO229" i="23917"/>
  <c r="G182" i="24040"/>
  <c r="G196" i="23917"/>
  <c r="AL9" i="24040"/>
  <c r="AL9" i="23917"/>
  <c r="BS182" i="24040"/>
  <c r="BS196" i="23917"/>
  <c r="CX9" i="24040"/>
  <c r="CX9" i="23917"/>
  <c r="FB254" i="24040"/>
  <c r="FB270" i="23917"/>
  <c r="EY249" i="24040"/>
  <c r="EY265" i="23917"/>
  <c r="FD254" i="24040"/>
  <c r="FD270" i="23917"/>
  <c r="FT254" i="24040"/>
  <c r="FT270" i="23917"/>
  <c r="S249" i="24040"/>
  <c r="S265" i="23917"/>
  <c r="AY249" i="24040"/>
  <c r="AY265" i="23917"/>
  <c r="FM249" i="24040"/>
  <c r="FM265" i="23917"/>
  <c r="DK249" i="24040"/>
  <c r="DK265" i="23917"/>
  <c r="EX249" i="24040"/>
  <c r="EX265" i="23917"/>
  <c r="BB256" i="24040"/>
  <c r="BB272" i="23917"/>
  <c r="FB234" i="24040"/>
  <c r="FB250" i="23917"/>
  <c r="FR234" i="24040"/>
  <c r="FR250" i="23917"/>
  <c r="BO260" i="24040"/>
  <c r="BO276" i="23917"/>
  <c r="U13" i="24040"/>
  <c r="U18" i="24040" s="1"/>
  <c r="U14" i="23917"/>
  <c r="U20" i="23917" s="1"/>
  <c r="AZ244" i="24040"/>
  <c r="AZ245" i="24040" s="1"/>
  <c r="AZ15" i="24040"/>
  <c r="AZ260" i="23917"/>
  <c r="AZ261" i="23917" s="1"/>
  <c r="AZ16" i="23917"/>
  <c r="BQ286" i="24040"/>
  <c r="BQ303" i="23917"/>
  <c r="CW274" i="24040"/>
  <c r="CW291" i="23917"/>
  <c r="DM282" i="24040"/>
  <c r="DM299" i="23917"/>
  <c r="FC274" i="24040"/>
  <c r="FC291" i="23917"/>
  <c r="FD234" i="24040"/>
  <c r="FD250" i="23917"/>
  <c r="U242" i="24040"/>
  <c r="U258" i="23917"/>
  <c r="AZ14" i="24040"/>
  <c r="AZ15" i="23917"/>
  <c r="BQ242" i="24040"/>
  <c r="BQ258" i="23917"/>
  <c r="CF14" i="24040"/>
  <c r="CF15" i="23917"/>
  <c r="CW242" i="24040"/>
  <c r="CW258" i="23917"/>
  <c r="DL14" i="24040"/>
  <c r="DL15" i="23917"/>
  <c r="P244" i="24040"/>
  <c r="P245" i="24040" s="1"/>
  <c r="P15" i="24040"/>
  <c r="P260" i="23917"/>
  <c r="P261" i="23917" s="1"/>
  <c r="P16" i="23917"/>
  <c r="AW13" i="24040"/>
  <c r="AW14" i="23917"/>
  <c r="BC286" i="24040"/>
  <c r="BC303" i="23917"/>
  <c r="CC273" i="24040"/>
  <c r="CC290" i="23917"/>
  <c r="CS274" i="24040"/>
  <c r="CS291" i="23917"/>
  <c r="DI13" i="24040"/>
  <c r="DI14" i="23917"/>
  <c r="AV14" i="24040"/>
  <c r="AV15" i="23917"/>
  <c r="EV275" i="24040"/>
  <c r="EV292" i="23917"/>
  <c r="AO274" i="24040"/>
  <c r="AO291" i="23917"/>
  <c r="EQ242" i="24040"/>
  <c r="EQ258" i="23917"/>
  <c r="EM253" i="24040"/>
  <c r="EM269" i="23917"/>
  <c r="BH244" i="24040"/>
  <c r="BH245" i="24040" s="1"/>
  <c r="BH15" i="24040"/>
  <c r="BH260" i="23917"/>
  <c r="BH261" i="23917" s="1"/>
  <c r="BH16" i="23917"/>
  <c r="BY282" i="24040"/>
  <c r="BY299" i="23917"/>
  <c r="CO286" i="24040"/>
  <c r="CO303" i="23917"/>
  <c r="EY274" i="24040"/>
  <c r="EY291" i="23917"/>
  <c r="L14" i="24040"/>
  <c r="L15" i="23917"/>
  <c r="BY242" i="24040"/>
  <c r="BY258" i="23917"/>
  <c r="FL239" i="24040"/>
  <c r="FL255" i="23917"/>
  <c r="FF281" i="24040"/>
  <c r="FF298" i="23917"/>
  <c r="FA255" i="24040"/>
  <c r="FA271" i="23917"/>
  <c r="I13" i="24040"/>
  <c r="I14" i="23917"/>
  <c r="AE13" i="24040"/>
  <c r="AE14" i="23917"/>
  <c r="AE20" i="23917" s="1"/>
  <c r="BT244" i="24040"/>
  <c r="BT245" i="24040" s="1"/>
  <c r="BT15" i="24040"/>
  <c r="BT260" i="23917"/>
  <c r="BT261" i="23917" s="1"/>
  <c r="BT16" i="23917"/>
  <c r="CK273" i="24040"/>
  <c r="CK290" i="23917"/>
  <c r="DA13" i="24040"/>
  <c r="DA14" i="23917"/>
  <c r="DG13" i="24040"/>
  <c r="DG14" i="23917"/>
  <c r="DG20" i="23917" s="1"/>
  <c r="H14" i="24040"/>
  <c r="H15" i="23917"/>
  <c r="BU242" i="24040"/>
  <c r="BU258" i="23917"/>
  <c r="EZ239" i="24040"/>
  <c r="EZ255" i="23917"/>
  <c r="E273" i="24040"/>
  <c r="E290" i="23917"/>
  <c r="AK273" i="24040"/>
  <c r="AK290" i="23917"/>
  <c r="M274" i="24040"/>
  <c r="M291" i="23917"/>
  <c r="U275" i="24040"/>
  <c r="U292" i="23917"/>
  <c r="FR281" i="24040"/>
  <c r="FR298" i="23917"/>
  <c r="EY280" i="24040"/>
  <c r="EY297" i="23917"/>
  <c r="FO280" i="24040"/>
  <c r="FO297" i="23917"/>
  <c r="W282" i="24040"/>
  <c r="W299" i="23917"/>
  <c r="BC282" i="24040"/>
  <c r="BC299" i="23917"/>
  <c r="CI282" i="24040"/>
  <c r="CI299" i="23917"/>
  <c r="DO282" i="24040"/>
  <c r="DO299" i="23917"/>
  <c r="FT282" i="24040"/>
  <c r="FT299" i="23917"/>
  <c r="BC13" i="24040"/>
  <c r="BC18" i="24040" s="1"/>
  <c r="BC14" i="23917"/>
  <c r="BC20" i="23917" s="1"/>
  <c r="DO13" i="24040"/>
  <c r="DO14" i="23917"/>
  <c r="DO20" i="23917" s="1"/>
  <c r="FE242" i="24040"/>
  <c r="FE258" i="23917"/>
  <c r="FA13" i="24040"/>
  <c r="FA14" i="23917"/>
  <c r="CU13" i="24040"/>
  <c r="CU14" i="23917"/>
  <c r="CT244" i="24040"/>
  <c r="CT245" i="24040" s="1"/>
  <c r="CT15" i="24040"/>
  <c r="CT260" i="23917"/>
  <c r="CT261" i="23917" s="1"/>
  <c r="CT16" i="23917"/>
  <c r="ES275" i="24040"/>
  <c r="ES292" i="23917"/>
  <c r="FJ239" i="24040"/>
  <c r="FJ255" i="23917"/>
  <c r="S274" i="24040"/>
  <c r="S291" i="23917"/>
  <c r="AY274" i="24040"/>
  <c r="AY291" i="23917"/>
  <c r="AE275" i="24040"/>
  <c r="AE292" i="23917"/>
  <c r="CI274" i="24040"/>
  <c r="CI291" i="23917"/>
  <c r="DW274" i="24040"/>
  <c r="DW291" i="23917"/>
  <c r="FE280" i="24040"/>
  <c r="FE297" i="23917"/>
  <c r="FU280" i="24040"/>
  <c r="FU297" i="23917"/>
  <c r="EV285" i="24040"/>
  <c r="EV302" i="23917"/>
  <c r="BS275" i="24040"/>
  <c r="BS292" i="23917"/>
  <c r="W242" i="24040"/>
  <c r="W258" i="23917"/>
  <c r="AL14" i="24040"/>
  <c r="AL15" i="23917"/>
  <c r="BC242" i="24040"/>
  <c r="BC258" i="23917"/>
  <c r="BR14" i="24040"/>
  <c r="BR15" i="23917"/>
  <c r="CI242" i="24040"/>
  <c r="CI258" i="23917"/>
  <c r="CX14" i="24040"/>
  <c r="CX15" i="23917"/>
  <c r="DO242" i="24040"/>
  <c r="DO258" i="23917"/>
  <c r="J244" i="24040"/>
  <c r="J245" i="24040" s="1"/>
  <c r="J15" i="24040"/>
  <c r="J260" i="23917"/>
  <c r="J261" i="23917" s="1"/>
  <c r="J16" i="23917"/>
  <c r="BW13" i="24040"/>
  <c r="BW14" i="23917"/>
  <c r="FK13" i="24040"/>
  <c r="FK14" i="23917"/>
  <c r="EJ24" i="23917"/>
  <c r="EJ22" i="24040"/>
  <c r="CB80" i="24040"/>
  <c r="CB91" i="23917"/>
  <c r="CJ80" i="24040"/>
  <c r="CJ91" i="23917"/>
  <c r="DD83" i="24040"/>
  <c r="DD94" i="23917"/>
  <c r="DE96" i="23917"/>
  <c r="DD85" i="24040"/>
  <c r="DD96" i="23917"/>
  <c r="DD86" i="24040"/>
  <c r="DD97" i="23917"/>
  <c r="ER80" i="24040"/>
  <c r="ER91" i="23917"/>
  <c r="EQ84" i="24040"/>
  <c r="EQ95" i="23917"/>
  <c r="EQ86" i="24040"/>
  <c r="EQ97" i="23917"/>
  <c r="AW81" i="24040"/>
  <c r="AW92" i="23917"/>
  <c r="FT80" i="24040"/>
  <c r="FT91" i="23917"/>
  <c r="FS84" i="24040"/>
  <c r="FS95" i="23917"/>
  <c r="FS86" i="24040"/>
  <c r="FS97" i="23917"/>
  <c r="CL81" i="24040"/>
  <c r="CL92" i="23917"/>
  <c r="CL82" i="24040"/>
  <c r="CL93" i="23917"/>
  <c r="CL83" i="24040"/>
  <c r="CL94" i="23917"/>
  <c r="CL85" i="24040"/>
  <c r="CL96" i="23917"/>
  <c r="DC80" i="24040"/>
  <c r="DC91" i="23917"/>
  <c r="DB81" i="24040"/>
  <c r="DB92" i="23917"/>
  <c r="DB82" i="24040"/>
  <c r="DB93" i="23917"/>
  <c r="DB83" i="24040"/>
  <c r="DB94" i="23917"/>
  <c r="DB85" i="24040"/>
  <c r="DB96" i="23917"/>
  <c r="CY78" i="24040"/>
  <c r="CY89" i="23917"/>
  <c r="BY81" i="24040"/>
  <c r="BY92" i="23917"/>
  <c r="CO72" i="24040"/>
  <c r="CO83" i="23917"/>
  <c r="O80" i="24040"/>
  <c r="O91" i="23917"/>
  <c r="N85" i="24040"/>
  <c r="N96" i="23917"/>
  <c r="N82" i="24040"/>
  <c r="N93" i="23917"/>
  <c r="N84" i="24040"/>
  <c r="N95" i="23917"/>
  <c r="EV83" i="24040"/>
  <c r="EV94" i="23917"/>
  <c r="FD72" i="24040"/>
  <c r="FD83" i="23917"/>
  <c r="FO82" i="24040"/>
  <c r="FO93" i="23917"/>
  <c r="FT81" i="24040"/>
  <c r="FT92" i="23917"/>
  <c r="FB73" i="24040"/>
  <c r="FB84" i="23917"/>
  <c r="FN75" i="24040"/>
  <c r="FN86" i="23917"/>
  <c r="FV73" i="24040"/>
  <c r="FV84" i="23917"/>
  <c r="CI80" i="24040"/>
  <c r="CI91" i="23917"/>
  <c r="CH82" i="24040"/>
  <c r="CH93" i="23917"/>
  <c r="CH86" i="24040"/>
  <c r="CH97" i="23917"/>
  <c r="CH85" i="24040"/>
  <c r="CH96" i="23917"/>
  <c r="AA81" i="24040"/>
  <c r="AA92" i="23917"/>
  <c r="AE83" i="24040"/>
  <c r="AE94" i="23917"/>
  <c r="AQ81" i="24040"/>
  <c r="AQ92" i="23917"/>
  <c r="AU83" i="24040"/>
  <c r="AU94" i="23917"/>
  <c r="BC86" i="24040"/>
  <c r="BC97" i="23917"/>
  <c r="BO82" i="24040"/>
  <c r="BO93" i="23917"/>
  <c r="E82" i="24040"/>
  <c r="E93" i="23917"/>
  <c r="Q83" i="24040"/>
  <c r="Q94" i="23917"/>
  <c r="BU83" i="24040"/>
  <c r="BU94" i="23917"/>
  <c r="EW81" i="24040"/>
  <c r="EW92" i="23917"/>
  <c r="FE82" i="24040"/>
  <c r="FE93" i="23917"/>
  <c r="FM81" i="24040"/>
  <c r="FM92" i="23917"/>
  <c r="FU82" i="24040"/>
  <c r="FU93" i="23917"/>
  <c r="FX75" i="24040"/>
  <c r="FX86" i="23917"/>
  <c r="FI85" i="24040"/>
  <c r="FI96" i="23917"/>
  <c r="FR80" i="24040"/>
  <c r="FR91" i="23917"/>
  <c r="FQ84" i="24040"/>
  <c r="FQ95" i="23917"/>
  <c r="FQ86" i="24040"/>
  <c r="FQ97" i="23917"/>
  <c r="BQ83" i="24040"/>
  <c r="BQ94" i="23917"/>
  <c r="O192" i="24040"/>
  <c r="O132" i="24040"/>
  <c r="O206" i="23917"/>
  <c r="O144" i="23917"/>
  <c r="AU192" i="24040"/>
  <c r="AU132" i="24040"/>
  <c r="AU206" i="23917"/>
  <c r="AU144" i="23917"/>
  <c r="CA192" i="24040"/>
  <c r="CA132" i="24040"/>
  <c r="CA206" i="23917"/>
  <c r="CA144" i="23917"/>
  <c r="CQ192" i="24040"/>
  <c r="CQ132" i="24040"/>
  <c r="CQ206" i="23917"/>
  <c r="CQ144" i="23917"/>
  <c r="BI158" i="24040"/>
  <c r="BI171" i="23917"/>
  <c r="BY154" i="24040"/>
  <c r="BY167" i="23917"/>
  <c r="CO158" i="24040"/>
  <c r="CO171" i="23917"/>
  <c r="DE154" i="24040"/>
  <c r="DE167" i="23917"/>
  <c r="BA115" i="24040"/>
  <c r="BA127" i="23917"/>
  <c r="FH112" i="24040"/>
  <c r="FH124" i="23917"/>
  <c r="CO147" i="24040"/>
  <c r="CO160" i="23917"/>
  <c r="FN152" i="24040"/>
  <c r="FN165" i="23917"/>
  <c r="FB153" i="24040"/>
  <c r="FB166" i="23917"/>
  <c r="EZ158" i="24040"/>
  <c r="EZ171" i="23917"/>
  <c r="EX127" i="24040"/>
  <c r="EX139" i="23917"/>
  <c r="K191" i="24040"/>
  <c r="K205" i="23917"/>
  <c r="FV132" i="24040"/>
  <c r="FS192" i="24040"/>
  <c r="FS132" i="24040"/>
  <c r="FS206" i="23917"/>
  <c r="FS144" i="23917"/>
  <c r="I154" i="24040"/>
  <c r="I167" i="23917"/>
  <c r="AO158" i="24040"/>
  <c r="AO171" i="23917"/>
  <c r="CK158" i="24040"/>
  <c r="CK171" i="23917"/>
  <c r="CZ117" i="24040"/>
  <c r="CZ118" i="24040" s="1"/>
  <c r="CZ129" i="23917"/>
  <c r="CZ130" i="23917" s="1"/>
  <c r="CC115" i="24040"/>
  <c r="CC127" i="23917"/>
  <c r="EZ146" i="24040"/>
  <c r="EZ159" i="23917"/>
  <c r="DI147" i="24040"/>
  <c r="DI160" i="23917"/>
  <c r="FP154" i="24040"/>
  <c r="FP167" i="23917"/>
  <c r="FP151" i="24040"/>
  <c r="FP164" i="23917"/>
  <c r="FF153" i="24040"/>
  <c r="FF166" i="23917"/>
  <c r="FE115" i="24040"/>
  <c r="FE127" i="23917"/>
  <c r="Y6" i="24066"/>
  <c r="AM192" i="24040"/>
  <c r="AM132" i="24040"/>
  <c r="AM206" i="23917"/>
  <c r="AM144" i="23917"/>
  <c r="BS192" i="24040"/>
  <c r="BS132" i="24040"/>
  <c r="BS206" i="23917"/>
  <c r="BS144" i="23917"/>
  <c r="CD191" i="24040"/>
  <c r="CD205" i="23917"/>
  <c r="FT146" i="24040"/>
  <c r="FT159" i="23917"/>
  <c r="FP127" i="24040"/>
  <c r="FP139" i="23917"/>
  <c r="CT191" i="24040"/>
  <c r="CT205" i="23917"/>
  <c r="DJ191" i="24040"/>
  <c r="DJ205" i="23917"/>
  <c r="ET131" i="24040"/>
  <c r="ET143" i="23917"/>
  <c r="CB160" i="24040"/>
  <c r="CB173" i="23917"/>
  <c r="CS158" i="24040"/>
  <c r="CS171" i="23917"/>
  <c r="DH160" i="24040"/>
  <c r="DH173" i="23917"/>
  <c r="EG158" i="24040"/>
  <c r="EG171" i="23917"/>
  <c r="Y115" i="24040"/>
  <c r="Y127" i="23917"/>
  <c r="FT147" i="24040"/>
  <c r="FT160" i="23917"/>
  <c r="FT154" i="24040"/>
  <c r="FT167" i="23917"/>
  <c r="EX158" i="24040"/>
  <c r="EX171" i="23917"/>
  <c r="FR157" i="24040"/>
  <c r="FR170" i="23917"/>
  <c r="FA206" i="24040"/>
  <c r="FA221" i="23917"/>
  <c r="FD192" i="24040"/>
  <c r="FD132" i="24040"/>
  <c r="FD144" i="23917"/>
  <c r="FD206" i="23917"/>
  <c r="DM145" i="24040"/>
  <c r="DM158" i="23917"/>
  <c r="FD145" i="24040"/>
  <c r="FD158" i="23917"/>
  <c r="FT145" i="24040"/>
  <c r="FT158" i="23917"/>
  <c r="EG146" i="24040"/>
  <c r="EG159" i="23917"/>
  <c r="K154" i="24040"/>
  <c r="K167" i="23917"/>
  <c r="AQ154" i="24040"/>
  <c r="AQ167" i="23917"/>
  <c r="BW154" i="24040"/>
  <c r="BW167" i="23917"/>
  <c r="DC154" i="24040"/>
  <c r="DC167" i="23917"/>
  <c r="BO158" i="24040"/>
  <c r="BO171" i="23917"/>
  <c r="CE158" i="24040"/>
  <c r="CE171" i="23917"/>
  <c r="CU158" i="24040"/>
  <c r="CU171" i="23917"/>
  <c r="DK158" i="24040"/>
  <c r="DK171" i="23917"/>
  <c r="FD157" i="24040"/>
  <c r="FD170" i="23917"/>
  <c r="O115" i="24040"/>
  <c r="O127" i="23917"/>
  <c r="AU115" i="24040"/>
  <c r="AU127" i="23917"/>
  <c r="CA115" i="24040"/>
  <c r="CA127" i="23917"/>
  <c r="DG115" i="24040"/>
  <c r="DG127" i="23917"/>
  <c r="BF160" i="24040"/>
  <c r="BF173" i="23917"/>
  <c r="FM205" i="24040"/>
  <c r="FM220" i="23917"/>
  <c r="EU122" i="24040"/>
  <c r="EU134" i="23917"/>
  <c r="FK128" i="24040"/>
  <c r="FK140" i="23917"/>
  <c r="C122" i="24040"/>
  <c r="C134" i="23917"/>
  <c r="S122" i="24040"/>
  <c r="S134" i="23917"/>
  <c r="AI122" i="24040"/>
  <c r="AI134" i="23917"/>
  <c r="AY122" i="24040"/>
  <c r="AY134" i="23917"/>
  <c r="BO122" i="24040"/>
  <c r="BO134" i="23917"/>
  <c r="CE122" i="24040"/>
  <c r="CE134" i="23917"/>
  <c r="CU122" i="24040"/>
  <c r="CU134" i="23917"/>
  <c r="DK122" i="24040"/>
  <c r="DK134" i="23917"/>
  <c r="FI158" i="24040"/>
  <c r="FI171" i="23917"/>
  <c r="FJ107" i="24040"/>
  <c r="FJ119" i="23917"/>
  <c r="EW147" i="24040"/>
  <c r="EW160" i="23917"/>
  <c r="FM147" i="24040"/>
  <c r="FM160" i="23917"/>
  <c r="BS147" i="24040"/>
  <c r="BS160" i="23917"/>
  <c r="CY147" i="24040"/>
  <c r="CY160" i="23917"/>
  <c r="ET151" i="24040"/>
  <c r="ET164" i="23917"/>
  <c r="FV151" i="24040"/>
  <c r="FV164" i="23917"/>
  <c r="G158" i="24040"/>
  <c r="G171" i="23917"/>
  <c r="W158" i="24040"/>
  <c r="W171" i="23917"/>
  <c r="AM158" i="24040"/>
  <c r="AM171" i="23917"/>
  <c r="BC158" i="24040"/>
  <c r="BC171" i="23917"/>
  <c r="I188" i="24040"/>
  <c r="I202" i="23917"/>
  <c r="DK206" i="24040"/>
  <c r="DK221" i="23917"/>
  <c r="C182" i="24040"/>
  <c r="C196" i="23917"/>
  <c r="AY182" i="24040"/>
  <c r="AY196" i="23917"/>
  <c r="CE182" i="24040"/>
  <c r="CE196" i="23917"/>
  <c r="O128" i="24040"/>
  <c r="O140" i="23917"/>
  <c r="AU128" i="24040"/>
  <c r="AU140" i="23917"/>
  <c r="CA128" i="24040"/>
  <c r="CA140" i="23917"/>
  <c r="DG128" i="24040"/>
  <c r="DG140" i="23917"/>
  <c r="CI117" i="24040"/>
  <c r="CI129" i="23917"/>
  <c r="DT205" i="24040"/>
  <c r="DT220" i="23917"/>
  <c r="EQ207" i="24040"/>
  <c r="EQ222" i="23917"/>
  <c r="EX174" i="24040"/>
  <c r="EX188" i="23917"/>
  <c r="W206" i="24040"/>
  <c r="W221" i="23917"/>
  <c r="BC206" i="24040"/>
  <c r="BC221" i="23917"/>
  <c r="CM206" i="24040"/>
  <c r="CM221" i="23917"/>
  <c r="EY206" i="24040"/>
  <c r="EY221" i="23917"/>
  <c r="FK213" i="24040"/>
  <c r="FK228" i="23917"/>
  <c r="FL180" i="24040"/>
  <c r="FL194" i="23917"/>
  <c r="CA211" i="24040"/>
  <c r="CA226" i="23917"/>
  <c r="EU212" i="24040"/>
  <c r="EU227" i="23917"/>
  <c r="FO212" i="24040"/>
  <c r="FO227" i="23917"/>
  <c r="FH213" i="24040"/>
  <c r="FH228" i="23917"/>
  <c r="FG214" i="24040"/>
  <c r="FG229" i="23917"/>
  <c r="K218" i="24040"/>
  <c r="K233" i="23917"/>
  <c r="AQ218" i="24040"/>
  <c r="AQ233" i="23917"/>
  <c r="BW218" i="24040"/>
  <c r="BW233" i="23917"/>
  <c r="DC218" i="24040"/>
  <c r="DC233" i="23917"/>
  <c r="M182" i="24040"/>
  <c r="M196" i="23917"/>
  <c r="CN9" i="24040"/>
  <c r="CN9" i="23917"/>
  <c r="FF179" i="24040"/>
  <c r="FF193" i="23917"/>
  <c r="FH217" i="24040"/>
  <c r="FH232" i="23917"/>
  <c r="O182" i="24040"/>
  <c r="O196" i="23917"/>
  <c r="AT9" i="24040"/>
  <c r="AT9" i="23917"/>
  <c r="CK182" i="24040"/>
  <c r="CK196" i="23917"/>
  <c r="K8" i="24040"/>
  <c r="K8" i="23917"/>
  <c r="AQ8" i="24040"/>
  <c r="AQ8" i="23917"/>
  <c r="FM8" i="24040"/>
  <c r="FM8" i="23917"/>
  <c r="CE8" i="24040"/>
  <c r="CE8" i="23917"/>
  <c r="DJ184" i="24040"/>
  <c r="DJ185" i="24040" s="1"/>
  <c r="DJ10" i="24040"/>
  <c r="DJ198" i="23917"/>
  <c r="DJ199" i="23917" s="1"/>
  <c r="DJ10" i="23917"/>
  <c r="EC229" i="23917"/>
  <c r="EB214" i="24040"/>
  <c r="EB229" i="23917"/>
  <c r="EC174" i="24040"/>
  <c r="EC188" i="23917"/>
  <c r="CC211" i="24040"/>
  <c r="CC226" i="23917"/>
  <c r="EX211" i="24040"/>
  <c r="EX226" i="23917"/>
  <c r="FR211" i="24040"/>
  <c r="FR226" i="23917"/>
  <c r="CO213" i="24040"/>
  <c r="CO228" i="23917"/>
  <c r="I218" i="24040"/>
  <c r="I233" i="23917"/>
  <c r="EU182" i="24040"/>
  <c r="EU196" i="23917"/>
  <c r="AQ182" i="24040"/>
  <c r="AQ196" i="23917"/>
  <c r="FK182" i="24040"/>
  <c r="FK196" i="23917"/>
  <c r="DB9" i="24040"/>
  <c r="DB9" i="23917"/>
  <c r="DM179" i="24040"/>
  <c r="DM193" i="23917"/>
  <c r="DL182" i="24040"/>
  <c r="DL196" i="23917"/>
  <c r="EC222" i="23917"/>
  <c r="EB207" i="24040"/>
  <c r="EB222" i="23917"/>
  <c r="FH179" i="24040"/>
  <c r="FH193" i="23917"/>
  <c r="Q182" i="24040"/>
  <c r="Q196" i="23917"/>
  <c r="AV9" i="24040"/>
  <c r="AV9" i="23917"/>
  <c r="CC182" i="24040"/>
  <c r="CC196" i="23917"/>
  <c r="DH9" i="24040"/>
  <c r="DH9" i="23917"/>
  <c r="EQ182" i="24040"/>
  <c r="EQ196" i="23917"/>
  <c r="AA255" i="24040"/>
  <c r="AA271" i="23917"/>
  <c r="ER254" i="24040"/>
  <c r="ER270" i="23917"/>
  <c r="FH254" i="24040"/>
  <c r="FH270" i="23917"/>
  <c r="AA249" i="24040"/>
  <c r="AA265" i="23917"/>
  <c r="BG249" i="24040"/>
  <c r="BG265" i="23917"/>
  <c r="CM249" i="24040"/>
  <c r="CM265" i="23917"/>
  <c r="ET234" i="24040"/>
  <c r="ET250" i="23917"/>
  <c r="FE286" i="24040"/>
  <c r="FE303" i="23917"/>
  <c r="FV234" i="24040"/>
  <c r="FV250" i="23917"/>
  <c r="U282" i="24040"/>
  <c r="U299" i="23917"/>
  <c r="AK286" i="24040"/>
  <c r="AK303" i="23917"/>
  <c r="BG273" i="24040"/>
  <c r="BG290" i="23917"/>
  <c r="BQ273" i="24040"/>
  <c r="BQ290" i="23917"/>
  <c r="DM13" i="24040"/>
  <c r="DM14" i="23917"/>
  <c r="DM20" i="23917" s="1"/>
  <c r="EC234" i="24040"/>
  <c r="EC250" i="23917"/>
  <c r="EB13" i="24040"/>
  <c r="EB14" i="23917"/>
  <c r="FK286" i="24040"/>
  <c r="FK303" i="23917"/>
  <c r="FN281" i="24040"/>
  <c r="FN298" i="23917"/>
  <c r="Q282" i="24040"/>
  <c r="Q299" i="23917"/>
  <c r="AG286" i="24040"/>
  <c r="AG303" i="23917"/>
  <c r="CI286" i="24040"/>
  <c r="CI303" i="23917"/>
  <c r="DI286" i="24040"/>
  <c r="DI303" i="23917"/>
  <c r="FN274" i="24040"/>
  <c r="FN291" i="23917"/>
  <c r="E242" i="24040"/>
  <c r="E258" i="23917"/>
  <c r="CS275" i="24040"/>
  <c r="CS292" i="23917"/>
  <c r="FC275" i="24040"/>
  <c r="FC292" i="23917"/>
  <c r="I273" i="24040"/>
  <c r="I290" i="23917"/>
  <c r="AO273" i="24040"/>
  <c r="AO290" i="23917"/>
  <c r="AB255" i="24040"/>
  <c r="AB271" i="23917"/>
  <c r="BH255" i="24040"/>
  <c r="BH271" i="23917"/>
  <c r="CN255" i="24040"/>
  <c r="CN271" i="23917"/>
  <c r="M13" i="24040"/>
  <c r="M14" i="23917"/>
  <c r="DE13" i="24040"/>
  <c r="DE18" i="24040" s="1"/>
  <c r="DE14" i="23917"/>
  <c r="DE20" i="23917" s="1"/>
  <c r="FG274" i="24040"/>
  <c r="FG291" i="23917"/>
  <c r="FH234" i="24040"/>
  <c r="FH250" i="23917"/>
  <c r="ET274" i="24040"/>
  <c r="ET291" i="23917"/>
  <c r="EG274" i="24040"/>
  <c r="EG291" i="23917"/>
  <c r="CO242" i="24040"/>
  <c r="CO258" i="23917"/>
  <c r="EC292" i="23917"/>
  <c r="EB275" i="24040"/>
  <c r="EB292" i="23917"/>
  <c r="FE255" i="24040"/>
  <c r="FE271" i="23917"/>
  <c r="I282" i="24040"/>
  <c r="I299" i="23917"/>
  <c r="BE13" i="24040"/>
  <c r="BE14" i="23917"/>
  <c r="FU273" i="24040"/>
  <c r="FU290" i="23917"/>
  <c r="FV237" i="24040"/>
  <c r="FV253" i="23917"/>
  <c r="BD14" i="24040"/>
  <c r="BD15" i="23917"/>
  <c r="CK242" i="24040"/>
  <c r="CK258" i="23917"/>
  <c r="FH239" i="24040"/>
  <c r="FH255" i="23917"/>
  <c r="M273" i="24040"/>
  <c r="M290" i="23917"/>
  <c r="AS273" i="24040"/>
  <c r="AS290" i="23917"/>
  <c r="EV281" i="24040"/>
  <c r="EV298" i="23917"/>
  <c r="FR285" i="24040"/>
  <c r="FR302" i="23917"/>
  <c r="BG274" i="24040"/>
  <c r="BG291" i="23917"/>
  <c r="FC280" i="24040"/>
  <c r="FC297" i="23917"/>
  <c r="FS280" i="24040"/>
  <c r="FS297" i="23917"/>
  <c r="ER282" i="24040"/>
  <c r="ER299" i="23917"/>
  <c r="FX282" i="24040"/>
  <c r="FX299" i="23917"/>
  <c r="BS13" i="24040"/>
  <c r="BS18" i="24040" s="1"/>
  <c r="BS14" i="23917"/>
  <c r="FD281" i="24040"/>
  <c r="FD298" i="23917"/>
  <c r="ES14" i="24040"/>
  <c r="ES15" i="23917"/>
  <c r="FJ242" i="24040"/>
  <c r="FJ258" i="23917"/>
  <c r="FE13" i="24040"/>
  <c r="FE14" i="23917"/>
  <c r="AX244" i="24040"/>
  <c r="AX245" i="24040" s="1"/>
  <c r="AX15" i="24040"/>
  <c r="AX260" i="23917"/>
  <c r="AX261" i="23917" s="1"/>
  <c r="AX16" i="23917"/>
  <c r="DK13" i="24040"/>
  <c r="DK14" i="23917"/>
  <c r="EW275" i="24040"/>
  <c r="EW292" i="23917"/>
  <c r="FM275" i="24040"/>
  <c r="FM292" i="23917"/>
  <c r="FN239" i="24040"/>
  <c r="FN255" i="23917"/>
  <c r="O273" i="24040"/>
  <c r="O290" i="23917"/>
  <c r="AE273" i="24040"/>
  <c r="AE290" i="23917"/>
  <c r="AU273" i="24040"/>
  <c r="AU290" i="23917"/>
  <c r="EX273" i="24040"/>
  <c r="EX290" i="23917"/>
  <c r="ET279" i="24040"/>
  <c r="ET296" i="23917"/>
  <c r="FJ279" i="24040"/>
  <c r="FJ296" i="23917"/>
  <c r="EI297" i="23917"/>
  <c r="EI280" i="24040"/>
  <c r="FN282" i="24040"/>
  <c r="FN299" i="23917"/>
  <c r="K242" i="24040"/>
  <c r="K258" i="23917"/>
  <c r="J14" i="24040"/>
  <c r="J15" i="23917"/>
  <c r="AQ242" i="24040"/>
  <c r="AQ258" i="23917"/>
  <c r="AP14" i="24040"/>
  <c r="AP15" i="23917"/>
  <c r="BW242" i="24040"/>
  <c r="BW258" i="23917"/>
  <c r="BV14" i="24040"/>
  <c r="BV15" i="23917"/>
  <c r="DC242" i="24040"/>
  <c r="DC258" i="23917"/>
  <c r="DB14" i="24040"/>
  <c r="DB15" i="23917"/>
  <c r="AA13" i="24040"/>
  <c r="AA14" i="23917"/>
  <c r="CM13" i="24040"/>
  <c r="CM14" i="23917"/>
  <c r="GA51" i="24040"/>
  <c r="GA62" i="23917"/>
  <c r="EV64" i="24040"/>
  <c r="EV75" i="23917"/>
  <c r="EE64" i="24040"/>
  <c r="EE75" i="23917"/>
  <c r="CR80" i="24040"/>
  <c r="CR91" i="23917"/>
  <c r="DL81" i="24040"/>
  <c r="DL92" i="23917"/>
  <c r="DL85" i="24040"/>
  <c r="DL96" i="23917"/>
  <c r="DL82" i="24040"/>
  <c r="DL93" i="23917"/>
  <c r="FC85" i="24040"/>
  <c r="FC96" i="23917"/>
  <c r="FG80" i="24040"/>
  <c r="FG91" i="23917"/>
  <c r="BF81" i="24040"/>
  <c r="BF92" i="23917"/>
  <c r="BF86" i="24040"/>
  <c r="BF97" i="23917"/>
  <c r="BF84" i="24040"/>
  <c r="BF95" i="23917"/>
  <c r="AG84" i="24040"/>
  <c r="AG95" i="23917"/>
  <c r="AW86" i="24040"/>
  <c r="AW97" i="23917"/>
  <c r="CY80" i="24040"/>
  <c r="CY91" i="23917"/>
  <c r="CX82" i="24040"/>
  <c r="CX93" i="23917"/>
  <c r="CX86" i="24040"/>
  <c r="CX97" i="23917"/>
  <c r="CX85" i="24040"/>
  <c r="CX96" i="23917"/>
  <c r="DO93" i="23917"/>
  <c r="DN82" i="24040"/>
  <c r="DN93" i="23917"/>
  <c r="DN86" i="24040"/>
  <c r="DN97" i="23917"/>
  <c r="DO96" i="23917"/>
  <c r="DN85" i="24040"/>
  <c r="DN96" i="23917"/>
  <c r="BY86" i="24040"/>
  <c r="BY97" i="23917"/>
  <c r="BY83" i="24040"/>
  <c r="BY94" i="23917"/>
  <c r="CG73" i="24040"/>
  <c r="CG84" i="23917"/>
  <c r="C80" i="24040"/>
  <c r="C91" i="23917"/>
  <c r="B83" i="24040"/>
  <c r="B94" i="23917"/>
  <c r="B82" i="24040"/>
  <c r="B93" i="23917"/>
  <c r="S80" i="24040"/>
  <c r="S91" i="23917"/>
  <c r="R83" i="24040"/>
  <c r="R94" i="23917"/>
  <c r="R82" i="24040"/>
  <c r="R93" i="23917"/>
  <c r="EV72" i="24040"/>
  <c r="EV83" i="23917"/>
  <c r="EZ71" i="24040"/>
  <c r="EZ82" i="23917"/>
  <c r="FL72" i="24040"/>
  <c r="FL83" i="23917"/>
  <c r="FO81" i="24040"/>
  <c r="FO92" i="23917"/>
  <c r="ET75" i="24040"/>
  <c r="ET86" i="23917"/>
  <c r="FB74" i="24040"/>
  <c r="FB85" i="23917"/>
  <c r="FN74" i="24040"/>
  <c r="FN85" i="23917"/>
  <c r="EV86" i="24040"/>
  <c r="EV97" i="23917"/>
  <c r="CE74" i="24040"/>
  <c r="CE85" i="23917"/>
  <c r="BZ83" i="24040"/>
  <c r="BZ94" i="23917"/>
  <c r="BZ86" i="24040"/>
  <c r="BZ97" i="23917"/>
  <c r="BZ85" i="24040"/>
  <c r="BZ96" i="23917"/>
  <c r="AS86" i="24040"/>
  <c r="AS97" i="23917"/>
  <c r="AS83" i="24040"/>
  <c r="AS94" i="23917"/>
  <c r="AE84" i="24040"/>
  <c r="AE95" i="23917"/>
  <c r="AY82" i="24040"/>
  <c r="AY93" i="23917"/>
  <c r="BS83" i="24040"/>
  <c r="BS94" i="23917"/>
  <c r="E83" i="24040"/>
  <c r="E94" i="23917"/>
  <c r="U83" i="24040"/>
  <c r="U94" i="23917"/>
  <c r="CZ84" i="24040"/>
  <c r="CZ95" i="23917"/>
  <c r="CZ81" i="24040"/>
  <c r="CZ92" i="23917"/>
  <c r="CZ86" i="24040"/>
  <c r="CZ97" i="23917"/>
  <c r="EW83" i="24040"/>
  <c r="EW94" i="23917"/>
  <c r="FM83" i="24040"/>
  <c r="FM94" i="23917"/>
  <c r="EZ73" i="24040"/>
  <c r="EZ84" i="23917"/>
  <c r="EX80" i="24040"/>
  <c r="EX91" i="23917"/>
  <c r="EW84" i="24040"/>
  <c r="EW95" i="23917"/>
  <c r="EW86" i="24040"/>
  <c r="EW97" i="23917"/>
  <c r="FM85" i="24040"/>
  <c r="FM96" i="23917"/>
  <c r="CQ75" i="24040"/>
  <c r="CQ86" i="23917"/>
  <c r="Y83" i="24040"/>
  <c r="Y94" i="23917"/>
  <c r="Q128" i="24040"/>
  <c r="Q140" i="23917"/>
  <c r="EQ191" i="24040"/>
  <c r="EQ205" i="23917"/>
  <c r="AC154" i="24040"/>
  <c r="AC167" i="23917"/>
  <c r="BX117" i="24040"/>
  <c r="BX118" i="24040" s="1"/>
  <c r="BX129" i="23917"/>
  <c r="BX130" i="23917" s="1"/>
  <c r="AS147" i="24040"/>
  <c r="AS160" i="23917"/>
  <c r="FR153" i="24040"/>
  <c r="FR166" i="23917"/>
  <c r="FD127" i="24040"/>
  <c r="FD139" i="23917"/>
  <c r="AA192" i="24040"/>
  <c r="AA132" i="24040"/>
  <c r="AA206" i="23917"/>
  <c r="AA144" i="23917"/>
  <c r="AQ192" i="24040"/>
  <c r="AQ132" i="24040"/>
  <c r="AQ206" i="23917"/>
  <c r="AQ144" i="23917"/>
  <c r="BG192" i="24040"/>
  <c r="BG132" i="24040"/>
  <c r="BG206" i="23917"/>
  <c r="BG144" i="23917"/>
  <c r="BW192" i="24040"/>
  <c r="BW132" i="24040"/>
  <c r="BW206" i="23917"/>
  <c r="BW144" i="23917"/>
  <c r="Y154" i="24040"/>
  <c r="Y167" i="23917"/>
  <c r="BD117" i="24040"/>
  <c r="BD118" i="24040" s="1"/>
  <c r="BD129" i="23917"/>
  <c r="BD130" i="23917" s="1"/>
  <c r="ET145" i="24040"/>
  <c r="ET158" i="23917"/>
  <c r="EZ154" i="24040"/>
  <c r="EZ167" i="23917"/>
  <c r="FV153" i="24040"/>
  <c r="FV166" i="23917"/>
  <c r="DN191" i="24040"/>
  <c r="DN205" i="23917"/>
  <c r="CF160" i="24040"/>
  <c r="CF173" i="23917"/>
  <c r="FN145" i="24040"/>
  <c r="FN158" i="23917"/>
  <c r="GH146" i="24040"/>
  <c r="GH159" i="23917"/>
  <c r="E158" i="24040"/>
  <c r="E171" i="23917"/>
  <c r="Q158" i="24040"/>
  <c r="Q171" i="23917"/>
  <c r="I115" i="24040"/>
  <c r="I127" i="23917"/>
  <c r="CK115" i="24040"/>
  <c r="CK127" i="23917"/>
  <c r="FT112" i="24040"/>
  <c r="FT124" i="23917"/>
  <c r="FI218" i="24040"/>
  <c r="FI233" i="23917"/>
  <c r="EM106" i="24040"/>
  <c r="EM118" i="23917"/>
  <c r="DQ145" i="24040"/>
  <c r="DQ158" i="23917"/>
  <c r="EC146" i="24040"/>
  <c r="EC159" i="23917"/>
  <c r="BS158" i="24040"/>
  <c r="BS171" i="23917"/>
  <c r="CI158" i="24040"/>
  <c r="CI171" i="23917"/>
  <c r="CY158" i="24040"/>
  <c r="CY171" i="23917"/>
  <c r="DO158" i="24040"/>
  <c r="DO171" i="23917"/>
  <c r="S115" i="24040"/>
  <c r="S127" i="23917"/>
  <c r="AY115" i="24040"/>
  <c r="AY127" i="23917"/>
  <c r="CE115" i="24040"/>
  <c r="CE127" i="23917"/>
  <c r="BN160" i="24040"/>
  <c r="BN173" i="23917"/>
  <c r="CT160" i="24040"/>
  <c r="CT173" i="23917"/>
  <c r="FA205" i="24040"/>
  <c r="FA220" i="23917"/>
  <c r="EY122" i="24040"/>
  <c r="EY134" i="23917"/>
  <c r="FO122" i="24040"/>
  <c r="FO134" i="23917"/>
  <c r="G122" i="24040"/>
  <c r="G134" i="23917"/>
  <c r="W122" i="24040"/>
  <c r="W134" i="23917"/>
  <c r="AM122" i="24040"/>
  <c r="AM134" i="23917"/>
  <c r="BC122" i="24040"/>
  <c r="BC134" i="23917"/>
  <c r="BS122" i="24040"/>
  <c r="BS134" i="23917"/>
  <c r="CI122" i="24040"/>
  <c r="CI134" i="23917"/>
  <c r="CY122" i="24040"/>
  <c r="CY134" i="23917"/>
  <c r="DO122" i="24040"/>
  <c r="DO134" i="23917"/>
  <c r="FQ158" i="24040"/>
  <c r="FQ171" i="23917"/>
  <c r="FR107" i="24040"/>
  <c r="FR119" i="23917"/>
  <c r="FW146" i="24040"/>
  <c r="FW159" i="23917"/>
  <c r="FQ147" i="24040"/>
  <c r="FQ160" i="23917"/>
  <c r="FA152" i="24040"/>
  <c r="FA165" i="23917"/>
  <c r="DO206" i="24040"/>
  <c r="DO221" i="23917"/>
  <c r="BB160" i="24040"/>
  <c r="BB173" i="23917"/>
  <c r="CP160" i="24040"/>
  <c r="CP173" i="23917"/>
  <c r="EY205" i="24040"/>
  <c r="EY220" i="23917"/>
  <c r="EZ217" i="24040"/>
  <c r="EZ232" i="23917"/>
  <c r="FB174" i="24040"/>
  <c r="FB188" i="23917"/>
  <c r="FC206" i="24040"/>
  <c r="FC221" i="23917"/>
  <c r="CM211" i="24040"/>
  <c r="CM226" i="23917"/>
  <c r="EY212" i="24040"/>
  <c r="EY227" i="23917"/>
  <c r="FS212" i="24040"/>
  <c r="FS227" i="23917"/>
  <c r="EV213" i="24040"/>
  <c r="EV228" i="23917"/>
  <c r="EU214" i="24040"/>
  <c r="EU229" i="23917"/>
  <c r="AB9" i="24040"/>
  <c r="AB9" i="23917"/>
  <c r="DE182" i="24040"/>
  <c r="DE196" i="23917"/>
  <c r="ET179" i="24040"/>
  <c r="ET193" i="23917"/>
  <c r="FJ179" i="24040"/>
  <c r="FJ193" i="23917"/>
  <c r="FF218" i="24040"/>
  <c r="FF233" i="23917"/>
  <c r="X9" i="24040"/>
  <c r="X9" i="23917"/>
  <c r="BE182" i="24040"/>
  <c r="BE196" i="23917"/>
  <c r="CP9" i="24040"/>
  <c r="CP9" i="23917"/>
  <c r="EW8" i="24040"/>
  <c r="EW8" i="23917"/>
  <c r="S8" i="24040"/>
  <c r="S8" i="23917"/>
  <c r="AX184" i="24040"/>
  <c r="AX185" i="24040" s="1"/>
  <c r="AX10" i="24040"/>
  <c r="AX20" i="24040" s="1"/>
  <c r="AX198" i="23917"/>
  <c r="AX199" i="23917" s="1"/>
  <c r="AX10" i="23917"/>
  <c r="AX22" i="23917" s="1"/>
  <c r="CL184" i="24040"/>
  <c r="CL185" i="24040" s="1"/>
  <c r="CL10" i="24040"/>
  <c r="CL198" i="23917"/>
  <c r="CL199" i="23917" s="1"/>
  <c r="CL10" i="23917"/>
  <c r="FO8" i="24040"/>
  <c r="FO8" i="23917"/>
  <c r="AF255" i="24040"/>
  <c r="AF271" i="23917"/>
  <c r="BL255" i="24040"/>
  <c r="BL271" i="23917"/>
  <c r="CR255" i="24040"/>
  <c r="CR271" i="23917"/>
  <c r="AP256" i="24040"/>
  <c r="AP272" i="23917"/>
  <c r="FK191" i="24040"/>
  <c r="FK205" i="23917"/>
  <c r="FL172" i="24040"/>
  <c r="FL186" i="23917"/>
  <c r="ER174" i="24040"/>
  <c r="ER188" i="23917"/>
  <c r="FO205" i="24040"/>
  <c r="FO220" i="23917"/>
  <c r="FP177" i="24040"/>
  <c r="FP191" i="23917"/>
  <c r="CF212" i="24040"/>
  <c r="CF227" i="23917"/>
  <c r="CO211" i="24040"/>
  <c r="CO226" i="23917"/>
  <c r="FB211" i="24040"/>
  <c r="FB226" i="23917"/>
  <c r="FV211" i="24040"/>
  <c r="FV226" i="23917"/>
  <c r="U182" i="24040"/>
  <c r="U196" i="23917"/>
  <c r="AZ9" i="24040"/>
  <c r="AZ19" i="24040" s="1"/>
  <c r="AZ9" i="23917"/>
  <c r="CG182" i="24040"/>
  <c r="CG196" i="23917"/>
  <c r="EV179" i="24040"/>
  <c r="EV193" i="23917"/>
  <c r="FL179" i="24040"/>
  <c r="FL193" i="23917"/>
  <c r="V9" i="24040"/>
  <c r="V9" i="23917"/>
  <c r="BC182" i="24040"/>
  <c r="BC196" i="23917"/>
  <c r="CH9" i="24040"/>
  <c r="CH9" i="23917"/>
  <c r="DO182" i="24040"/>
  <c r="DO196" i="23917"/>
  <c r="BF256" i="24040"/>
  <c r="BF272" i="23917"/>
  <c r="CL256" i="24040"/>
  <c r="CL272" i="23917"/>
  <c r="EL260" i="24040"/>
  <c r="EL276" i="23917"/>
  <c r="EV273" i="24040"/>
  <c r="EV290" i="23917"/>
  <c r="BO249" i="24040"/>
  <c r="BO265" i="23917"/>
  <c r="FQ249" i="24040"/>
  <c r="FQ265" i="23917"/>
  <c r="G255" i="24040"/>
  <c r="G271" i="23917"/>
  <c r="AM255" i="24040"/>
  <c r="AM271" i="23917"/>
  <c r="GI256" i="24040"/>
  <c r="GI272" i="23917"/>
  <c r="FI286" i="24040"/>
  <c r="FI303" i="23917"/>
  <c r="EK233" i="24040"/>
  <c r="EK249" i="23917"/>
  <c r="AK13" i="24040"/>
  <c r="AK18" i="24040" s="1"/>
  <c r="AK14" i="23917"/>
  <c r="AK20" i="23917" s="1"/>
  <c r="CG286" i="24040"/>
  <c r="CG303" i="23917"/>
  <c r="DM273" i="24040"/>
  <c r="DM290" i="23917"/>
  <c r="FS274" i="24040"/>
  <c r="FS291" i="23917"/>
  <c r="FT234" i="24040"/>
  <c r="FT250" i="23917"/>
  <c r="FR274" i="24040"/>
  <c r="FR291" i="23917"/>
  <c r="AK242" i="24040"/>
  <c r="AK258" i="23917"/>
  <c r="AF244" i="24040"/>
  <c r="AF245" i="24040" s="1"/>
  <c r="AF15" i="24040"/>
  <c r="AF260" i="23917"/>
  <c r="AF261" i="23917" s="1"/>
  <c r="AF16" i="23917"/>
  <c r="BM13" i="24040"/>
  <c r="BM14" i="23917"/>
  <c r="CC13" i="24040"/>
  <c r="CC14" i="23917"/>
  <c r="CY286" i="24040"/>
  <c r="CY303" i="23917"/>
  <c r="DI273" i="24040"/>
  <c r="DI290" i="23917"/>
  <c r="EX274" i="24040"/>
  <c r="EX291" i="23917"/>
  <c r="AF14" i="24040"/>
  <c r="AF15" i="23917"/>
  <c r="CB14" i="24040"/>
  <c r="CB15" i="23917"/>
  <c r="Q273" i="24040"/>
  <c r="Q290" i="23917"/>
  <c r="AW273" i="24040"/>
  <c r="AW290" i="23917"/>
  <c r="D255" i="24040"/>
  <c r="D271" i="23917"/>
  <c r="AJ255" i="24040"/>
  <c r="AJ271" i="23917"/>
  <c r="BP255" i="24040"/>
  <c r="BP271" i="23917"/>
  <c r="CV255" i="24040"/>
  <c r="CV271" i="23917"/>
  <c r="AC13" i="24040"/>
  <c r="AC14" i="23917"/>
  <c r="AC20" i="23917" s="1"/>
  <c r="FO274" i="24040"/>
  <c r="FO291" i="23917"/>
  <c r="FP234" i="24040"/>
  <c r="FP250" i="23917"/>
  <c r="FX238" i="24040"/>
  <c r="FX254" i="23917"/>
  <c r="AR14" i="24040"/>
  <c r="AR15" i="23917"/>
  <c r="DE242" i="24040"/>
  <c r="DE258" i="23917"/>
  <c r="GI273" i="24040"/>
  <c r="GI290" i="23917"/>
  <c r="FV281" i="24040"/>
  <c r="FV298" i="23917"/>
  <c r="FI255" i="24040"/>
  <c r="FI271" i="23917"/>
  <c r="AO13" i="24040"/>
  <c r="AO14" i="23917"/>
  <c r="BU273" i="24040"/>
  <c r="BU290" i="23917"/>
  <c r="CK13" i="24040"/>
  <c r="CK14" i="23917"/>
  <c r="DA273" i="24040"/>
  <c r="DA290" i="23917"/>
  <c r="AO242" i="24040"/>
  <c r="AO258" i="23917"/>
  <c r="CZ14" i="24040"/>
  <c r="CZ15" i="23917"/>
  <c r="FP239" i="24040"/>
  <c r="FP255" i="23917"/>
  <c r="EX286" i="24040"/>
  <c r="EX303" i="23917"/>
  <c r="BK273" i="24040"/>
  <c r="BK290" i="23917"/>
  <c r="CA273" i="24040"/>
  <c r="CA290" i="23917"/>
  <c r="CQ273" i="24040"/>
  <c r="CQ290" i="23917"/>
  <c r="DG273" i="24040"/>
  <c r="DG290" i="23917"/>
  <c r="ER279" i="24040"/>
  <c r="ER296" i="23917"/>
  <c r="FH279" i="24040"/>
  <c r="FH296" i="23917"/>
  <c r="FX279" i="24040"/>
  <c r="FX296" i="23917"/>
  <c r="CI13" i="24040"/>
  <c r="CI14" i="23917"/>
  <c r="CI20" i="23917" s="1"/>
  <c r="EX242" i="24040"/>
  <c r="EX258" i="23917"/>
  <c r="FN242" i="24040"/>
  <c r="FN258" i="23917"/>
  <c r="BO13" i="24040"/>
  <c r="BO14" i="23917"/>
  <c r="BN244" i="24040"/>
  <c r="BN245" i="24040" s="1"/>
  <c r="BN15" i="24040"/>
  <c r="BN260" i="23917"/>
  <c r="BN261" i="23917" s="1"/>
  <c r="BN16" i="23917"/>
  <c r="FA275" i="24040"/>
  <c r="FA292" i="23917"/>
  <c r="U19" i="24066"/>
  <c r="FQ275" i="24040"/>
  <c r="FQ292" i="23917"/>
  <c r="S273" i="24040"/>
  <c r="S290" i="23917"/>
  <c r="AI273" i="24040"/>
  <c r="AI290" i="23917"/>
  <c r="AY273" i="24040"/>
  <c r="AY290" i="23917"/>
  <c r="FB273" i="24040"/>
  <c r="FB290" i="23917"/>
  <c r="EX279" i="24040"/>
  <c r="EX296" i="23917"/>
  <c r="FN279" i="24040"/>
  <c r="FN296" i="23917"/>
  <c r="O242" i="24040"/>
  <c r="O258" i="23917"/>
  <c r="AD14" i="24040"/>
  <c r="AD15" i="23917"/>
  <c r="AU242" i="24040"/>
  <c r="AU258" i="23917"/>
  <c r="BJ14" i="24040"/>
  <c r="BJ15" i="23917"/>
  <c r="CA242" i="24040"/>
  <c r="CA258" i="23917"/>
  <c r="CP14" i="24040"/>
  <c r="CP15" i="23917"/>
  <c r="DG242" i="24040"/>
  <c r="DG258" i="23917"/>
  <c r="FC13" i="24040"/>
  <c r="FC14" i="23917"/>
  <c r="FS13" i="24040"/>
  <c r="FS14" i="23917"/>
  <c r="FT92" i="24040"/>
  <c r="FT103" i="23917"/>
  <c r="CG80" i="24040"/>
  <c r="CG91" i="23917"/>
  <c r="CF81" i="24040"/>
  <c r="CF92" i="23917"/>
  <c r="CF85" i="24040"/>
  <c r="CF96" i="23917"/>
  <c r="CF82" i="24040"/>
  <c r="CF93" i="23917"/>
  <c r="CO80" i="24040"/>
  <c r="CO91" i="23917"/>
  <c r="CN84" i="24040"/>
  <c r="CN95" i="23917"/>
  <c r="CN81" i="24040"/>
  <c r="CN92" i="23917"/>
  <c r="CN82" i="24040"/>
  <c r="CN93" i="23917"/>
  <c r="EY80" i="24040"/>
  <c r="EY91" i="23917"/>
  <c r="AG81" i="24040"/>
  <c r="AG92" i="23917"/>
  <c r="AW82" i="24040"/>
  <c r="AW93" i="23917"/>
  <c r="AW83" i="24040"/>
  <c r="AW94" i="23917"/>
  <c r="FO85" i="24040"/>
  <c r="FO96" i="23917"/>
  <c r="FX80" i="24040"/>
  <c r="FX91" i="23917"/>
  <c r="FW84" i="24040"/>
  <c r="FW95" i="23917"/>
  <c r="FW86" i="24040"/>
  <c r="FW97" i="23917"/>
  <c r="CU80" i="24040"/>
  <c r="CU91" i="23917"/>
  <c r="CT83" i="24040"/>
  <c r="CT94" i="23917"/>
  <c r="CT82" i="24040"/>
  <c r="CT93" i="23917"/>
  <c r="CT84" i="24040"/>
  <c r="CT95" i="23917"/>
  <c r="DJ83" i="24040"/>
  <c r="DJ94" i="23917"/>
  <c r="DJ82" i="24040"/>
  <c r="DJ93" i="23917"/>
  <c r="DJ84" i="24040"/>
  <c r="DJ95" i="23917"/>
  <c r="BY82" i="24040"/>
  <c r="BY93" i="23917"/>
  <c r="G80" i="24040"/>
  <c r="G91" i="23917"/>
  <c r="F81" i="24040"/>
  <c r="F92" i="23917"/>
  <c r="F85" i="24040"/>
  <c r="F96" i="23917"/>
  <c r="F84" i="24040"/>
  <c r="F95" i="23917"/>
  <c r="W80" i="24040"/>
  <c r="W91" i="23917"/>
  <c r="V82" i="24040"/>
  <c r="V93" i="23917"/>
  <c r="V85" i="24040"/>
  <c r="V96" i="23917"/>
  <c r="V84" i="24040"/>
  <c r="V95" i="23917"/>
  <c r="FH72" i="24040"/>
  <c r="FH83" i="23917"/>
  <c r="EX73" i="24040"/>
  <c r="EX84" i="23917"/>
  <c r="EV85" i="24040"/>
  <c r="EV96" i="23917"/>
  <c r="BW80" i="24040"/>
  <c r="BW91" i="23917"/>
  <c r="BV82" i="24040"/>
  <c r="BV93" i="23917"/>
  <c r="BV83" i="24040"/>
  <c r="BV94" i="23917"/>
  <c r="BV85" i="24040"/>
  <c r="BV96" i="23917"/>
  <c r="BI84" i="24040"/>
  <c r="BI95" i="23917"/>
  <c r="GB126" i="24040"/>
  <c r="GB138" i="23917"/>
  <c r="FH131" i="24040"/>
  <c r="FH143" i="23917"/>
  <c r="I191" i="24040"/>
  <c r="I205" i="23917"/>
  <c r="AD191" i="24040"/>
  <c r="AD205" i="23917"/>
  <c r="BJ191" i="24040"/>
  <c r="BJ205" i="23917"/>
  <c r="DF191" i="24040"/>
  <c r="DF205" i="23917"/>
  <c r="BI154" i="24040"/>
  <c r="BI167" i="23917"/>
  <c r="BY158" i="24040"/>
  <c r="BY171" i="23917"/>
  <c r="CO154" i="24040"/>
  <c r="CO167" i="23917"/>
  <c r="DE158" i="24040"/>
  <c r="DE171" i="23917"/>
  <c r="U115" i="24040"/>
  <c r="U127" i="23917"/>
  <c r="FH147" i="24040"/>
  <c r="FH160" i="23917"/>
  <c r="BI147" i="24040"/>
  <c r="BI160" i="23917"/>
  <c r="ER158" i="24040"/>
  <c r="ER171" i="23917"/>
  <c r="FL127" i="24040"/>
  <c r="FL139" i="23917"/>
  <c r="FK192" i="24040"/>
  <c r="FK132" i="24040"/>
  <c r="FK206" i="23917"/>
  <c r="FK144" i="23917"/>
  <c r="CM192" i="24040"/>
  <c r="CM132" i="24040"/>
  <c r="CM206" i="23917"/>
  <c r="CM144" i="23917"/>
  <c r="DI191" i="24040"/>
  <c r="DI205" i="23917"/>
  <c r="FB131" i="24040"/>
  <c r="FB143" i="23917"/>
  <c r="I158" i="24040"/>
  <c r="I171" i="23917"/>
  <c r="BE158" i="24040"/>
  <c r="BE171" i="23917"/>
  <c r="DI115" i="24040"/>
  <c r="DI127" i="23917"/>
  <c r="Q147" i="24040"/>
  <c r="Q160" i="23917"/>
  <c r="EV131" i="24040"/>
  <c r="EV143" i="23917"/>
  <c r="V191" i="24040"/>
  <c r="V205" i="23917"/>
  <c r="BB191" i="24040"/>
  <c r="BB205" i="23917"/>
  <c r="U158" i="24040"/>
  <c r="U171" i="23917"/>
  <c r="AK158" i="24040"/>
  <c r="AK171" i="23917"/>
  <c r="M115" i="24040"/>
  <c r="M127" i="23917"/>
  <c r="AS115" i="24040"/>
  <c r="AS127" i="23917"/>
  <c r="BY115" i="24040"/>
  <c r="BY127" i="23917"/>
  <c r="DE115" i="24040"/>
  <c r="DE127" i="23917"/>
  <c r="FF122" i="24040"/>
  <c r="FF134" i="23917"/>
  <c r="AI192" i="24040"/>
  <c r="AI132" i="24040"/>
  <c r="AI206" i="23917"/>
  <c r="AI144" i="23917"/>
  <c r="AY192" i="24040"/>
  <c r="AY132" i="24040"/>
  <c r="AY206" i="23917"/>
  <c r="AY144" i="23917"/>
  <c r="BO192" i="24040"/>
  <c r="BO132" i="24040"/>
  <c r="BO206" i="23917"/>
  <c r="BO144" i="23917"/>
  <c r="CC158" i="24040"/>
  <c r="CC171" i="23917"/>
  <c r="CR160" i="24040"/>
  <c r="CR173" i="23917"/>
  <c r="DI158" i="24040"/>
  <c r="DI171" i="23917"/>
  <c r="EV154" i="24040"/>
  <c r="EV167" i="23917"/>
  <c r="FV157" i="24040"/>
  <c r="FV170" i="23917"/>
  <c r="EV188" i="24040"/>
  <c r="EV202" i="23917"/>
  <c r="FU112" i="24040"/>
  <c r="FU124" i="23917"/>
  <c r="EV145" i="24040"/>
  <c r="EV158" i="23917"/>
  <c r="FL145" i="24040"/>
  <c r="FL158" i="23917"/>
  <c r="BG158" i="24040"/>
  <c r="BG171" i="23917"/>
  <c r="BW158" i="24040"/>
  <c r="BW171" i="23917"/>
  <c r="CM158" i="24040"/>
  <c r="CM171" i="23917"/>
  <c r="DC158" i="24040"/>
  <c r="DC171" i="23917"/>
  <c r="G115" i="24040"/>
  <c r="G127" i="23917"/>
  <c r="AM115" i="24040"/>
  <c r="AM127" i="23917"/>
  <c r="BS115" i="24040"/>
  <c r="BS127" i="23917"/>
  <c r="CY115" i="24040"/>
  <c r="CY127" i="23917"/>
  <c r="BW117" i="24040"/>
  <c r="BW129" i="23917"/>
  <c r="DC117" i="24040"/>
  <c r="DC129" i="23917"/>
  <c r="CK207" i="24040"/>
  <c r="CK222" i="23917"/>
  <c r="FC122" i="24040"/>
  <c r="FC134" i="23917"/>
  <c r="FS122" i="24040"/>
  <c r="FS134" i="23917"/>
  <c r="ES154" i="24040"/>
  <c r="ES167" i="23917"/>
  <c r="DJ115" i="24040"/>
  <c r="DJ127" i="23917"/>
  <c r="FE147" i="24040"/>
  <c r="FE160" i="23917"/>
  <c r="AM147" i="24040"/>
  <c r="AM160" i="23917"/>
  <c r="FJ151" i="24040"/>
  <c r="FJ164" i="23917"/>
  <c r="O158" i="24040"/>
  <c r="O171" i="23917"/>
  <c r="AE158" i="24040"/>
  <c r="AE171" i="23917"/>
  <c r="AU158" i="24040"/>
  <c r="AU171" i="23917"/>
  <c r="AI9" i="24040"/>
  <c r="AI9" i="23917"/>
  <c r="CU9" i="24040"/>
  <c r="CU9" i="23917"/>
  <c r="AE128" i="24040"/>
  <c r="AE140" i="23917"/>
  <c r="BK128" i="24040"/>
  <c r="BK140" i="23917"/>
  <c r="CQ128" i="24040"/>
  <c r="CQ140" i="23917"/>
  <c r="BK117" i="24040"/>
  <c r="BK129" i="23917"/>
  <c r="CY117" i="24040"/>
  <c r="CY129" i="23917"/>
  <c r="DM205" i="24040"/>
  <c r="DM220" i="23917"/>
  <c r="FC205" i="24040"/>
  <c r="FC220" i="23917"/>
  <c r="FG218" i="24040"/>
  <c r="FG233" i="23917"/>
  <c r="EI101" i="23917"/>
  <c r="EI90" i="24040"/>
  <c r="EJ90" i="24040"/>
  <c r="EJ101" i="23917"/>
  <c r="BV206" i="24040"/>
  <c r="BV221" i="23917"/>
  <c r="CE174" i="24040"/>
  <c r="CE188" i="23917"/>
  <c r="BV8" i="24040"/>
  <c r="BV8" i="23917"/>
  <c r="FF174" i="24040"/>
  <c r="FF188" i="23917"/>
  <c r="FG206" i="24040"/>
  <c r="FG221" i="23917"/>
  <c r="CQ211" i="24040"/>
  <c r="CQ226" i="23917"/>
  <c r="FC212" i="24040"/>
  <c r="FC227" i="23917"/>
  <c r="FW212" i="24040"/>
  <c r="FW227" i="23917"/>
  <c r="EZ213" i="24040"/>
  <c r="EZ228" i="23917"/>
  <c r="EY214" i="24040"/>
  <c r="EY229" i="23917"/>
  <c r="FP217" i="24040"/>
  <c r="FP232" i="23917"/>
  <c r="AR9" i="24040"/>
  <c r="AR19" i="24040" s="1"/>
  <c r="AR9" i="23917"/>
  <c r="R256" i="24040"/>
  <c r="R272" i="23917"/>
  <c r="CD256" i="24040"/>
  <c r="CD272" i="23917"/>
  <c r="DK255" i="24040"/>
  <c r="DK271" i="23917"/>
  <c r="EX179" i="24040"/>
  <c r="EX193" i="23917"/>
  <c r="FN179" i="24040"/>
  <c r="FN193" i="23917"/>
  <c r="FV217" i="24040"/>
  <c r="FV232" i="23917"/>
  <c r="AE182" i="24040"/>
  <c r="AE196" i="23917"/>
  <c r="BJ9" i="24040"/>
  <c r="BJ9" i="23917"/>
  <c r="BJ21" i="23917" s="1"/>
  <c r="DA182" i="24040"/>
  <c r="DA196" i="23917"/>
  <c r="AA8" i="24040"/>
  <c r="AA8" i="23917"/>
  <c r="BF184" i="24040"/>
  <c r="BF185" i="24040" s="1"/>
  <c r="BF10" i="24040"/>
  <c r="BF198" i="23917"/>
  <c r="BF199" i="23917" s="1"/>
  <c r="BF10" i="23917"/>
  <c r="FG8" i="24040"/>
  <c r="FG8" i="23917"/>
  <c r="CT184" i="24040"/>
  <c r="CT185" i="24040" s="1"/>
  <c r="CT10" i="24040"/>
  <c r="CT198" i="23917"/>
  <c r="CT199" i="23917" s="1"/>
  <c r="CT10" i="23917"/>
  <c r="DB256" i="24040"/>
  <c r="DB272" i="23917"/>
  <c r="O260" i="24040"/>
  <c r="O276" i="23917"/>
  <c r="FX172" i="24040"/>
  <c r="FX186" i="23917"/>
  <c r="DU174" i="24040"/>
  <c r="DU188" i="23917"/>
  <c r="Y206" i="24040"/>
  <c r="Y221" i="23917"/>
  <c r="BE206" i="24040"/>
  <c r="BE221" i="23917"/>
  <c r="CK206" i="24040"/>
  <c r="CK221" i="23917"/>
  <c r="FP180" i="24040"/>
  <c r="FP194" i="23917"/>
  <c r="FM213" i="24040"/>
  <c r="FM228" i="23917"/>
  <c r="FN180" i="24040"/>
  <c r="FN194" i="23917"/>
  <c r="CJ212" i="24040"/>
  <c r="CJ227" i="23917"/>
  <c r="CS211" i="24040"/>
  <c r="CS226" i="23917"/>
  <c r="FF211" i="24040"/>
  <c r="FF226" i="23917"/>
  <c r="Q218" i="24040"/>
  <c r="Q233" i="23917"/>
  <c r="AW218" i="24040"/>
  <c r="AW233" i="23917"/>
  <c r="CC218" i="24040"/>
  <c r="CC233" i="23917"/>
  <c r="DM218" i="24040"/>
  <c r="DM233" i="23917"/>
  <c r="AA182" i="24040"/>
  <c r="AA196" i="23917"/>
  <c r="BG182" i="24040"/>
  <c r="BG196" i="23917"/>
  <c r="CM182" i="24040"/>
  <c r="CM196" i="23917"/>
  <c r="EI271" i="23917"/>
  <c r="EI255" i="24040"/>
  <c r="EY207" i="24040"/>
  <c r="EY222" i="23917"/>
  <c r="FO207" i="24040"/>
  <c r="FO222" i="23917"/>
  <c r="Y205" i="24040"/>
  <c r="Y220" i="23917"/>
  <c r="BE205" i="24040"/>
  <c r="BE220" i="23917"/>
  <c r="CK205" i="24040"/>
  <c r="CK220" i="23917"/>
  <c r="K207" i="24040"/>
  <c r="K222" i="23917"/>
  <c r="AQ207" i="24040"/>
  <c r="AQ222" i="23917"/>
  <c r="BW207" i="24040"/>
  <c r="BW222" i="23917"/>
  <c r="DC207" i="24040"/>
  <c r="DC222" i="23917"/>
  <c r="W214" i="24040"/>
  <c r="W229" i="23917"/>
  <c r="CA214" i="24040"/>
  <c r="CA229" i="23917"/>
  <c r="AG182" i="24040"/>
  <c r="AG196" i="23917"/>
  <c r="BL9" i="24040"/>
  <c r="BL9" i="23917"/>
  <c r="CS182" i="24040"/>
  <c r="CS196" i="23917"/>
  <c r="H255" i="24040"/>
  <c r="H271" i="23917"/>
  <c r="AN255" i="24040"/>
  <c r="AN271" i="23917"/>
  <c r="BT255" i="24040"/>
  <c r="BT271" i="23917"/>
  <c r="CZ255" i="24040"/>
  <c r="CZ271" i="23917"/>
  <c r="FJ260" i="24040"/>
  <c r="FJ276" i="23917"/>
  <c r="EZ254" i="24040"/>
  <c r="EZ270" i="23917"/>
  <c r="FP254" i="24040"/>
  <c r="FP270" i="23917"/>
  <c r="K249" i="24040"/>
  <c r="K265" i="23917"/>
  <c r="AQ249" i="24040"/>
  <c r="AQ265" i="23917"/>
  <c r="BW249" i="24040"/>
  <c r="BW265" i="23917"/>
  <c r="FS249" i="24040"/>
  <c r="FS265" i="23917"/>
  <c r="ET249" i="24040"/>
  <c r="ET265" i="23917"/>
  <c r="BZ256" i="24040"/>
  <c r="BZ272" i="23917"/>
  <c r="EX234" i="24040"/>
  <c r="EX250" i="23917"/>
  <c r="FN234" i="24040"/>
  <c r="FN250" i="23917"/>
  <c r="AA260" i="24040"/>
  <c r="AA276" i="23917"/>
  <c r="CM260" i="24040"/>
  <c r="CM276" i="23917"/>
  <c r="E282" i="24040"/>
  <c r="E299" i="23917"/>
  <c r="U286" i="24040"/>
  <c r="U303" i="23917"/>
  <c r="BQ13" i="24040"/>
  <c r="BQ18" i="24040" s="1"/>
  <c r="BQ14" i="23917"/>
  <c r="CG273" i="24040"/>
  <c r="CG290" i="23917"/>
  <c r="EU274" i="24040"/>
  <c r="EU291" i="23917"/>
  <c r="CG275" i="24040"/>
  <c r="CG292" i="23917"/>
  <c r="DM275" i="24040"/>
  <c r="DM292" i="23917"/>
  <c r="AG282" i="24040"/>
  <c r="AG299" i="23917"/>
  <c r="AW286" i="24040"/>
  <c r="AW303" i="23917"/>
  <c r="BM286" i="24040"/>
  <c r="BM303" i="23917"/>
  <c r="CC286" i="24040"/>
  <c r="CC303" i="23917"/>
  <c r="CR244" i="24040"/>
  <c r="CR245" i="24040" s="1"/>
  <c r="CR15" i="24040"/>
  <c r="CR260" i="23917"/>
  <c r="CR261" i="23917" s="1"/>
  <c r="CR16" i="23917"/>
  <c r="DI282" i="24040"/>
  <c r="DI299" i="23917"/>
  <c r="EK274" i="24040"/>
  <c r="EK291" i="23917"/>
  <c r="Q242" i="24040"/>
  <c r="Q258" i="23917"/>
  <c r="BM242" i="24040"/>
  <c r="BM258" i="23917"/>
  <c r="CR14" i="24040"/>
  <c r="CR15" i="23917"/>
  <c r="DI242" i="24040"/>
  <c r="DI258" i="23917"/>
  <c r="AG274" i="24040"/>
  <c r="AG291" i="23917"/>
  <c r="AS13" i="24040"/>
  <c r="AS18" i="24040" s="1"/>
  <c r="AS14" i="23917"/>
  <c r="BY273" i="24040"/>
  <c r="BY290" i="23917"/>
  <c r="ER234" i="24040"/>
  <c r="ER250" i="23917"/>
  <c r="FX234" i="24040"/>
  <c r="FX250" i="23917"/>
  <c r="AB14" i="24040"/>
  <c r="AB15" i="23917"/>
  <c r="BI242" i="24040"/>
  <c r="BI258" i="23917"/>
  <c r="EW255" i="24040"/>
  <c r="EW271" i="23917"/>
  <c r="Y13" i="24040"/>
  <c r="Y14" i="23917"/>
  <c r="AU13" i="24040"/>
  <c r="AU18" i="24040" s="1"/>
  <c r="AU14" i="23917"/>
  <c r="Y242" i="24040"/>
  <c r="Y258" i="23917"/>
  <c r="ER239" i="24040"/>
  <c r="ER255" i="23917"/>
  <c r="AK274" i="24040"/>
  <c r="AK291" i="23917"/>
  <c r="AS275" i="24040"/>
  <c r="AS292" i="23917"/>
  <c r="BO274" i="24040"/>
  <c r="BO291" i="23917"/>
  <c r="CU274" i="24040"/>
  <c r="CU291" i="23917"/>
  <c r="EU280" i="24040"/>
  <c r="EU297" i="23917"/>
  <c r="FK280" i="24040"/>
  <c r="FK297" i="23917"/>
  <c r="C282" i="24040"/>
  <c r="C299" i="23917"/>
  <c r="AI282" i="24040"/>
  <c r="AI299" i="23917"/>
  <c r="BO282" i="24040"/>
  <c r="BO299" i="23917"/>
  <c r="CU282" i="24040"/>
  <c r="CU299" i="23917"/>
  <c r="EX285" i="24040"/>
  <c r="EX302" i="23917"/>
  <c r="CM286" i="24040"/>
  <c r="CM303" i="23917"/>
  <c r="AM13" i="24040"/>
  <c r="AM18" i="24040" s="1"/>
  <c r="AM14" i="23917"/>
  <c r="AM20" i="23917" s="1"/>
  <c r="EW13" i="24040"/>
  <c r="EW14" i="23917"/>
  <c r="R244" i="24040"/>
  <c r="R245" i="24040" s="1"/>
  <c r="R15" i="24040"/>
  <c r="R260" i="23917"/>
  <c r="R261" i="23917" s="1"/>
  <c r="R16" i="23917"/>
  <c r="CE13" i="24040"/>
  <c r="CE14" i="23917"/>
  <c r="F275" i="24040"/>
  <c r="F292" i="23917"/>
  <c r="F242" i="24040"/>
  <c r="F258" i="23917"/>
  <c r="FF239" i="24040"/>
  <c r="FF255" i="23917"/>
  <c r="C273" i="24040"/>
  <c r="C290" i="23917"/>
  <c r="W273" i="24040"/>
  <c r="W290" i="23917"/>
  <c r="AM273" i="24040"/>
  <c r="AM290" i="23917"/>
  <c r="BC273" i="24040"/>
  <c r="BC290" i="23917"/>
  <c r="AE274" i="24040"/>
  <c r="AE291" i="23917"/>
  <c r="K275" i="24040"/>
  <c r="K292" i="23917"/>
  <c r="AQ275" i="24040"/>
  <c r="AQ292" i="23917"/>
  <c r="FF273" i="24040"/>
  <c r="FF290" i="23917"/>
  <c r="FB279" i="24040"/>
  <c r="FB296" i="23917"/>
  <c r="FR279" i="24040"/>
  <c r="FR296" i="23917"/>
  <c r="CQ275" i="24040"/>
  <c r="CQ292" i="23917"/>
  <c r="AI242" i="24040"/>
  <c r="AI258" i="23917"/>
  <c r="AH14" i="24040"/>
  <c r="AH15" i="23917"/>
  <c r="BO242" i="24040"/>
  <c r="BO258" i="23917"/>
  <c r="BN14" i="24040"/>
  <c r="BN15" i="23917"/>
  <c r="CU242" i="24040"/>
  <c r="CU258" i="23917"/>
  <c r="CT14" i="24040"/>
  <c r="CT15" i="23917"/>
  <c r="BG13" i="24040"/>
  <c r="BG14" i="23917"/>
  <c r="FT78" i="24040"/>
  <c r="FT89" i="23917"/>
  <c r="FD78" i="24040"/>
  <c r="FD89" i="23917"/>
  <c r="CV84" i="24040"/>
  <c r="CV95" i="23917"/>
  <c r="CV83" i="24040"/>
  <c r="CV94" i="23917"/>
  <c r="CV86" i="24040"/>
  <c r="CV97" i="23917"/>
  <c r="EB84" i="24040"/>
  <c r="EB95" i="23917"/>
  <c r="EB83" i="24040"/>
  <c r="EB94" i="23917"/>
  <c r="EB86" i="24040"/>
  <c r="EB97" i="23917"/>
  <c r="FK78" i="24040"/>
  <c r="FK89" i="23917"/>
  <c r="BM81" i="24040"/>
  <c r="BM92" i="23917"/>
  <c r="AG85" i="24040"/>
  <c r="AG96" i="23917"/>
  <c r="CD86" i="24040"/>
  <c r="CD97" i="23917"/>
  <c r="CD81" i="24040"/>
  <c r="CD92" i="23917"/>
  <c r="CD85" i="24040"/>
  <c r="CD96" i="23917"/>
  <c r="CQ80" i="24040"/>
  <c r="CQ91" i="23917"/>
  <c r="CP81" i="24040"/>
  <c r="CP92" i="23917"/>
  <c r="CP82" i="24040"/>
  <c r="CP93" i="23917"/>
  <c r="CP84" i="24040"/>
  <c r="CP95" i="23917"/>
  <c r="DF81" i="24040"/>
  <c r="DF92" i="23917"/>
  <c r="DF82" i="24040"/>
  <c r="DF93" i="23917"/>
  <c r="DF84" i="24040"/>
  <c r="DF95" i="23917"/>
  <c r="CU78" i="24040"/>
  <c r="CU89" i="23917"/>
  <c r="BY85" i="24040"/>
  <c r="BY96" i="23917"/>
  <c r="K80" i="24040"/>
  <c r="K91" i="23917"/>
  <c r="J81" i="24040"/>
  <c r="J92" i="23917"/>
  <c r="J82" i="24040"/>
  <c r="J93" i="23917"/>
  <c r="J85" i="24040"/>
  <c r="J96" i="23917"/>
  <c r="J84" i="24040"/>
  <c r="J95" i="23917"/>
  <c r="DH81" i="24040"/>
  <c r="DH92" i="23917"/>
  <c r="DH83" i="24040"/>
  <c r="DH94" i="23917"/>
  <c r="DH84" i="24040"/>
  <c r="DH95" i="23917"/>
  <c r="DH86" i="24040"/>
  <c r="DH97" i="23917"/>
  <c r="FD71" i="24040"/>
  <c r="FD82" i="23917"/>
  <c r="FT82" i="24040"/>
  <c r="FT93" i="23917"/>
  <c r="ET73" i="24040"/>
  <c r="ET84" i="23917"/>
  <c r="FF74" i="24040"/>
  <c r="FF85" i="23917"/>
  <c r="FR75" i="24040"/>
  <c r="FR86" i="23917"/>
  <c r="EV84" i="24040"/>
  <c r="EV95" i="23917"/>
  <c r="CQ74" i="24040"/>
  <c r="CQ85" i="23917"/>
  <c r="CI71" i="24040"/>
  <c r="CI82" i="23917"/>
  <c r="AU82" i="24040"/>
  <c r="AU93" i="23917"/>
  <c r="AY83" i="24040"/>
  <c r="AY94" i="23917"/>
  <c r="BC83" i="24040"/>
  <c r="BC94" i="23917"/>
  <c r="M83" i="24040"/>
  <c r="M94" i="23917"/>
  <c r="FE83" i="24040"/>
  <c r="FE94" i="23917"/>
  <c r="FQ81" i="24040"/>
  <c r="FQ92" i="23917"/>
  <c r="FF80" i="24040"/>
  <c r="FF91" i="23917"/>
  <c r="FE84" i="24040"/>
  <c r="FE95" i="23917"/>
  <c r="FE86" i="24040"/>
  <c r="FE97" i="23917"/>
  <c r="FU85" i="24040"/>
  <c r="FU96" i="23917"/>
  <c r="CQ72" i="24040"/>
  <c r="CQ83" i="23917"/>
  <c r="BK83" i="24040"/>
  <c r="BK94" i="23917"/>
  <c r="ET83" i="24040"/>
  <c r="ET94" i="23917"/>
  <c r="FA85" i="24040"/>
  <c r="FA96" i="23917"/>
  <c r="FO160" i="24040"/>
  <c r="FO173" i="23917"/>
  <c r="CJ160" i="24040"/>
  <c r="CJ173" i="23917"/>
  <c r="FB158" i="24040"/>
  <c r="FB171" i="23917"/>
  <c r="ET115" i="24040"/>
  <c r="ET127" i="23917"/>
  <c r="FT182" i="24040"/>
  <c r="FT196" i="23917"/>
  <c r="FB242" i="24040"/>
  <c r="FB258" i="23917"/>
  <c r="FR242" i="24040"/>
  <c r="FR258" i="23917"/>
  <c r="FM117" i="24040"/>
  <c r="FM118" i="24040" s="1"/>
  <c r="FM129" i="23917"/>
  <c r="FM130" i="23917" s="1"/>
  <c r="FH249" i="24040"/>
  <c r="FH265" i="23917"/>
  <c r="FR115" i="24040"/>
  <c r="FR127" i="23917"/>
  <c r="FH273" i="24040"/>
  <c r="FH290" i="23917"/>
  <c r="FW242" i="24040"/>
  <c r="FW258" i="23917"/>
  <c r="X19" i="24066"/>
  <c r="FW275" i="24040"/>
  <c r="FW292" i="23917"/>
  <c r="EV249" i="24040"/>
  <c r="EV265" i="23917"/>
  <c r="EK165" i="23917"/>
  <c r="EK152" i="24040"/>
  <c r="EO32" i="23917"/>
  <c r="EO27" i="24040"/>
  <c r="K152" i="24040"/>
  <c r="K165" i="23917"/>
  <c r="BW152" i="24040"/>
  <c r="BW165" i="23917"/>
  <c r="DK205" i="24040"/>
  <c r="DK220" i="23917"/>
  <c r="AZ128" i="24040"/>
  <c r="AZ140" i="23917"/>
  <c r="EO126" i="24040"/>
  <c r="EO138" i="23917"/>
  <c r="FI128" i="24040"/>
  <c r="FI140" i="23917"/>
  <c r="DE191" i="24040"/>
  <c r="DE205" i="23917"/>
  <c r="FN210" i="24040"/>
  <c r="FN225" i="23917"/>
  <c r="F20" i="23917"/>
  <c r="CF20" i="23917"/>
  <c r="CM214" i="24040"/>
  <c r="CM229" i="23917"/>
  <c r="CR18" i="24040"/>
  <c r="DH20" i="23917"/>
  <c r="DI8" i="24040"/>
  <c r="DI8" i="23917"/>
  <c r="CQ205" i="24040"/>
  <c r="CQ220" i="23917"/>
  <c r="DA212" i="24040"/>
  <c r="DA227" i="23917"/>
  <c r="ER259" i="24040"/>
  <c r="ER275" i="23917"/>
  <c r="BI260" i="24040"/>
  <c r="BI276" i="23917"/>
  <c r="CU275" i="24040"/>
  <c r="CU292" i="23917"/>
  <c r="AG280" i="24040"/>
  <c r="AG297" i="23917"/>
  <c r="BM280" i="24040"/>
  <c r="BM297" i="23917"/>
  <c r="CS280" i="24040"/>
  <c r="CS297" i="23917"/>
  <c r="FM128" i="24040"/>
  <c r="FM140" i="23917"/>
  <c r="AJ128" i="24040"/>
  <c r="AJ140" i="23917"/>
  <c r="CF128" i="24040"/>
  <c r="CF140" i="23917"/>
  <c r="FP188" i="24040"/>
  <c r="FP202" i="23917"/>
  <c r="BA192" i="24040"/>
  <c r="BA132" i="24040"/>
  <c r="BA206" i="23917"/>
  <c r="BA144" i="23917"/>
  <c r="DL191" i="24040"/>
  <c r="DL205" i="23917"/>
  <c r="K147" i="24040"/>
  <c r="K160" i="23917"/>
  <c r="FJ210" i="24040"/>
  <c r="FJ225" i="23917"/>
  <c r="AG152" i="24040"/>
  <c r="AG165" i="23917"/>
  <c r="BM152" i="24040"/>
  <c r="BM165" i="23917"/>
  <c r="CS152" i="24040"/>
  <c r="CS165" i="23917"/>
  <c r="AE152" i="24040"/>
  <c r="AE165" i="23917"/>
  <c r="CQ152" i="24040"/>
  <c r="CQ165" i="23917"/>
  <c r="L20" i="23917"/>
  <c r="P20" i="23917"/>
  <c r="Q8" i="24040"/>
  <c r="Q8" i="23917"/>
  <c r="T18" i="24040"/>
  <c r="X18" i="24040"/>
  <c r="AB20" i="23917"/>
  <c r="AF20" i="23917"/>
  <c r="AG8" i="24040"/>
  <c r="AG8" i="23917"/>
  <c r="AJ18" i="24040"/>
  <c r="AN18" i="24040"/>
  <c r="AR20" i="23917"/>
  <c r="AV20" i="23917"/>
  <c r="AW8" i="24040"/>
  <c r="AW8" i="23917"/>
  <c r="AZ18" i="24040"/>
  <c r="BD18" i="24040"/>
  <c r="BH20" i="23917"/>
  <c r="BL20" i="23917"/>
  <c r="BM8" i="24040"/>
  <c r="BM8" i="23917"/>
  <c r="BM20" i="23917" s="1"/>
  <c r="BP18" i="24040"/>
  <c r="BT18" i="24040"/>
  <c r="BZ20" i="23917"/>
  <c r="W205" i="24040"/>
  <c r="W220" i="23917"/>
  <c r="BC205" i="24040"/>
  <c r="BC220" i="23917"/>
  <c r="CM205" i="24040"/>
  <c r="CM220" i="23917"/>
  <c r="CS207" i="24040"/>
  <c r="CS222" i="23917"/>
  <c r="K212" i="24040"/>
  <c r="K227" i="23917"/>
  <c r="AA212" i="24040"/>
  <c r="AA227" i="23917"/>
  <c r="AQ212" i="24040"/>
  <c r="AQ227" i="23917"/>
  <c r="BG212" i="24040"/>
  <c r="BG227" i="23917"/>
  <c r="CU212" i="24040"/>
  <c r="CU227" i="23917"/>
  <c r="DK212" i="24040"/>
  <c r="DK227" i="23917"/>
  <c r="BA260" i="24040"/>
  <c r="BA276" i="23917"/>
  <c r="CM275" i="24040"/>
  <c r="CM292" i="23917"/>
  <c r="AI280" i="24040"/>
  <c r="AI297" i="23917"/>
  <c r="BO280" i="24040"/>
  <c r="BO297" i="23917"/>
  <c r="CU280" i="24040"/>
  <c r="CU297" i="23917"/>
  <c r="C147" i="24040"/>
  <c r="C160" i="23917"/>
  <c r="AC152" i="24040"/>
  <c r="AC165" i="23917"/>
  <c r="BI152" i="24040"/>
  <c r="BI165" i="23917"/>
  <c r="CO152" i="24040"/>
  <c r="CO165" i="23917"/>
  <c r="GI151" i="24040"/>
  <c r="GI164" i="23917"/>
  <c r="AI152" i="24040"/>
  <c r="AI165" i="23917"/>
  <c r="BO152" i="24040"/>
  <c r="BO165" i="23917"/>
  <c r="CU152" i="24040"/>
  <c r="CU165" i="23917"/>
  <c r="CH20" i="23917"/>
  <c r="CZ20" i="23917"/>
  <c r="DA8" i="24040"/>
  <c r="DA18" i="24040" s="1"/>
  <c r="DA8" i="23917"/>
  <c r="DN18" i="24040"/>
  <c r="BQ260" i="24040"/>
  <c r="BQ276" i="23917"/>
  <c r="FI260" i="24040"/>
  <c r="FI276" i="23917"/>
  <c r="FB259" i="24040"/>
  <c r="FB275" i="23917"/>
  <c r="FR259" i="24040"/>
  <c r="FR275" i="23917"/>
  <c r="AE280" i="24040"/>
  <c r="AE297" i="23917"/>
  <c r="BK280" i="24040"/>
  <c r="BK297" i="23917"/>
  <c r="CQ280" i="24040"/>
  <c r="CQ297" i="23917"/>
  <c r="BQ80" i="24040"/>
  <c r="BQ91" i="23917"/>
  <c r="FS152" i="24040"/>
  <c r="FS165" i="23917"/>
  <c r="CG191" i="24040"/>
  <c r="CG205" i="23917"/>
  <c r="EY192" i="24040"/>
  <c r="EY132" i="24040"/>
  <c r="EY206" i="23917"/>
  <c r="EY144" i="23917"/>
  <c r="EX146" i="24040"/>
  <c r="EX159" i="23917"/>
  <c r="FV146" i="24040"/>
  <c r="FV159" i="23917"/>
  <c r="EQ154" i="24040"/>
  <c r="EQ167" i="23917"/>
  <c r="FX153" i="24040"/>
  <c r="FX166" i="23917"/>
  <c r="W7" i="24066"/>
  <c r="V7" i="24066"/>
  <c r="FZ126" i="24040"/>
  <c r="FZ138" i="23917"/>
  <c r="S128" i="24040"/>
  <c r="S140" i="23917"/>
  <c r="CF117" i="24040"/>
  <c r="CF118" i="24040" s="1"/>
  <c r="CF129" i="23917"/>
  <c r="CF130" i="23917" s="1"/>
  <c r="DL117" i="24040"/>
  <c r="DL118" i="24040" s="1"/>
  <c r="DL129" i="23917"/>
  <c r="DL130" i="23917" s="1"/>
  <c r="FH107" i="24040"/>
  <c r="FH119" i="23917"/>
  <c r="BQ147" i="24040"/>
  <c r="BQ160" i="23917"/>
  <c r="ET153" i="24040"/>
  <c r="ET166" i="23917"/>
  <c r="W9" i="24066"/>
  <c r="ER127" i="24040"/>
  <c r="ER139" i="23917"/>
  <c r="FH127" i="24040"/>
  <c r="FH139" i="23917"/>
  <c r="FJ131" i="24040"/>
  <c r="FJ143" i="23917"/>
  <c r="CC154" i="24040"/>
  <c r="CC167" i="23917"/>
  <c r="CS154" i="24040"/>
  <c r="CS167" i="23917"/>
  <c r="FJ146" i="24040"/>
  <c r="FJ159" i="23917"/>
  <c r="FH146" i="24040"/>
  <c r="FH159" i="23917"/>
  <c r="BE147" i="24040"/>
  <c r="BE160" i="23917"/>
  <c r="EV153" i="24040"/>
  <c r="EV166" i="23917"/>
  <c r="FT153" i="24040"/>
  <c r="FT166" i="23917"/>
  <c r="ER157" i="24040"/>
  <c r="ER170" i="23917"/>
  <c r="FG192" i="24040"/>
  <c r="FG132" i="24040"/>
  <c r="FG206" i="23917"/>
  <c r="FG144" i="23917"/>
  <c r="DQ146" i="24040"/>
  <c r="DQ159" i="23917"/>
  <c r="AI154" i="24040"/>
  <c r="AI167" i="23917"/>
  <c r="BO154" i="24040"/>
  <c r="BO167" i="23917"/>
  <c r="CU154" i="24040"/>
  <c r="CU167" i="23917"/>
  <c r="FW158" i="24040"/>
  <c r="FW171" i="23917"/>
  <c r="FT157" i="24040"/>
  <c r="FT170" i="23917"/>
  <c r="BF117" i="24040"/>
  <c r="BF118" i="24040" s="1"/>
  <c r="BF129" i="23917"/>
  <c r="BF130" i="23917" s="1"/>
  <c r="CT117" i="24040"/>
  <c r="CT118" i="24040" s="1"/>
  <c r="CT129" i="23917"/>
  <c r="CT130" i="23917" s="1"/>
  <c r="S214" i="24040"/>
  <c r="S229" i="23917"/>
  <c r="AI214" i="24040"/>
  <c r="AI229" i="23917"/>
  <c r="AY214" i="24040"/>
  <c r="AY229" i="23917"/>
  <c r="BO214" i="24040"/>
  <c r="BO229" i="23917"/>
  <c r="E191" i="24040"/>
  <c r="E205" i="23917"/>
  <c r="AK191" i="24040"/>
  <c r="AK205" i="23917"/>
  <c r="FT107" i="24040"/>
  <c r="FT119" i="23917"/>
  <c r="FA115" i="24040"/>
  <c r="FA127" i="23917"/>
  <c r="FQ115" i="24040"/>
  <c r="FQ127" i="23917"/>
  <c r="BG147" i="24040"/>
  <c r="BG160" i="23917"/>
  <c r="CM147" i="24040"/>
  <c r="CM160" i="23917"/>
  <c r="FT151" i="24040"/>
  <c r="FT164" i="23917"/>
  <c r="FB157" i="24040"/>
  <c r="FB170" i="23917"/>
  <c r="DW206" i="24040"/>
  <c r="DW221" i="23917"/>
  <c r="B9" i="24040"/>
  <c r="B9" i="23917"/>
  <c r="BN9" i="24040"/>
  <c r="BN19" i="24040" s="1"/>
  <c r="BN9" i="23917"/>
  <c r="FN188" i="24040"/>
  <c r="FN202" i="23917"/>
  <c r="FH210" i="24040"/>
  <c r="FH225" i="23917"/>
  <c r="G206" i="24040"/>
  <c r="G221" i="23917"/>
  <c r="AE206" i="24040"/>
  <c r="AE221" i="23917"/>
  <c r="BK206" i="24040"/>
  <c r="BK221" i="23917"/>
  <c r="FC211" i="24040"/>
  <c r="FC226" i="23917"/>
  <c r="C218" i="24040"/>
  <c r="C233" i="23917"/>
  <c r="AI218" i="24040"/>
  <c r="AI233" i="23917"/>
  <c r="BO218" i="24040"/>
  <c r="BO233" i="23917"/>
  <c r="CU218" i="24040"/>
  <c r="CU233" i="23917"/>
  <c r="FH259" i="24040"/>
  <c r="FH275" i="23917"/>
  <c r="Q207" i="24040"/>
  <c r="Q222" i="23917"/>
  <c r="AW207" i="24040"/>
  <c r="AW222" i="23917"/>
  <c r="CC207" i="24040"/>
  <c r="CC222" i="23917"/>
  <c r="M214" i="24040"/>
  <c r="M229" i="23917"/>
  <c r="AS214" i="24040"/>
  <c r="AS229" i="23917"/>
  <c r="BY214" i="24040"/>
  <c r="BY229" i="23917"/>
  <c r="DE214" i="24040"/>
  <c r="DE229" i="23917"/>
  <c r="J20" i="23917"/>
  <c r="Z20" i="23917"/>
  <c r="AP20" i="23917"/>
  <c r="BF20" i="23917"/>
  <c r="CD20" i="23917"/>
  <c r="CT20" i="23917"/>
  <c r="DJ20" i="23917"/>
  <c r="G249" i="24040"/>
  <c r="G265" i="23917"/>
  <c r="AM260" i="24040"/>
  <c r="AM276" i="23917"/>
  <c r="BS260" i="24040"/>
  <c r="BS276" i="23917"/>
  <c r="CY260" i="24040"/>
  <c r="CY276" i="23917"/>
  <c r="FQ191" i="24040"/>
  <c r="FQ205" i="23917"/>
  <c r="EQ206" i="24040"/>
  <c r="EQ221" i="23917"/>
  <c r="FH174" i="24040"/>
  <c r="FH188" i="23917"/>
  <c r="U206" i="24040"/>
  <c r="U221" i="23917"/>
  <c r="BA206" i="24040"/>
  <c r="BA221" i="23917"/>
  <c r="CG206" i="24040"/>
  <c r="CG221" i="23917"/>
  <c r="DM206" i="24040"/>
  <c r="DM221" i="23917"/>
  <c r="FI211" i="24040"/>
  <c r="FI226" i="23917"/>
  <c r="FB213" i="24040"/>
  <c r="FB228" i="23917"/>
  <c r="FV213" i="24040"/>
  <c r="FV228" i="23917"/>
  <c r="Y218" i="24040"/>
  <c r="Y233" i="23917"/>
  <c r="BE218" i="24040"/>
  <c r="BE233" i="23917"/>
  <c r="CO218" i="24040"/>
  <c r="CO233" i="23917"/>
  <c r="FQ218" i="24040"/>
  <c r="FQ233" i="23917"/>
  <c r="BY182" i="24040"/>
  <c r="BY196" i="23917"/>
  <c r="AS20" i="23917"/>
  <c r="BY8" i="24040"/>
  <c r="BY8" i="23917"/>
  <c r="Y260" i="24040"/>
  <c r="Y276" i="23917"/>
  <c r="BU260" i="24040"/>
  <c r="BU276" i="23917"/>
  <c r="Q205" i="24040"/>
  <c r="Q220" i="23917"/>
  <c r="AW205" i="24040"/>
  <c r="AW220" i="23917"/>
  <c r="CC205" i="24040"/>
  <c r="CC220" i="23917"/>
  <c r="C207" i="24040"/>
  <c r="C222" i="23917"/>
  <c r="AI207" i="24040"/>
  <c r="AI222" i="23917"/>
  <c r="BO207" i="24040"/>
  <c r="BO222" i="23917"/>
  <c r="CU207" i="24040"/>
  <c r="CU222" i="23917"/>
  <c r="G214" i="24040"/>
  <c r="G229" i="23917"/>
  <c r="BS214" i="24040"/>
  <c r="BS229" i="23917"/>
  <c r="CK217" i="24040"/>
  <c r="CK232" i="23917"/>
  <c r="FF217" i="24040"/>
  <c r="FF232" i="23917"/>
  <c r="ET254" i="24040"/>
  <c r="ET270" i="23917"/>
  <c r="V18" i="24066"/>
  <c r="FV254" i="24040"/>
  <c r="FV270" i="23917"/>
  <c r="F255" i="24040"/>
  <c r="F271" i="23917"/>
  <c r="S260" i="24040"/>
  <c r="S276" i="23917"/>
  <c r="CE260" i="24040"/>
  <c r="CE276" i="23917"/>
  <c r="K286" i="24040"/>
  <c r="K303" i="23917"/>
  <c r="AQ286" i="24040"/>
  <c r="AQ303" i="23917"/>
  <c r="BW273" i="24040"/>
  <c r="BW290" i="23917"/>
  <c r="DC273" i="24040"/>
  <c r="DC290" i="23917"/>
  <c r="BC280" i="24040"/>
  <c r="BC297" i="23917"/>
  <c r="DO280" i="24040"/>
  <c r="DO297" i="23917"/>
  <c r="G260" i="24040"/>
  <c r="G276" i="23917"/>
  <c r="FP260" i="24040"/>
  <c r="FP276" i="23917"/>
  <c r="BM275" i="24040"/>
  <c r="BM292" i="23917"/>
  <c r="AW274" i="24040"/>
  <c r="AW291" i="23917"/>
  <c r="AW275" i="24040"/>
  <c r="AW292" i="23917"/>
  <c r="EU242" i="24040"/>
  <c r="EU258" i="23917"/>
  <c r="ES260" i="24040"/>
  <c r="ES276" i="23917"/>
  <c r="AC282" i="24040"/>
  <c r="AC299" i="23917"/>
  <c r="BI282" i="24040"/>
  <c r="BI299" i="23917"/>
  <c r="CE273" i="24040"/>
  <c r="CE290" i="23917"/>
  <c r="DE274" i="24040"/>
  <c r="DE291" i="23917"/>
  <c r="DU274" i="24040"/>
  <c r="DU291" i="23917"/>
  <c r="EY273" i="24040"/>
  <c r="EY290" i="23917"/>
  <c r="FI274" i="24040"/>
  <c r="FI291" i="23917"/>
  <c r="EZ281" i="24040"/>
  <c r="EZ298" i="23917"/>
  <c r="Y286" i="24040"/>
  <c r="Y303" i="23917"/>
  <c r="BE282" i="24040"/>
  <c r="BE299" i="23917"/>
  <c r="BU274" i="24040"/>
  <c r="BU291" i="23917"/>
  <c r="BU286" i="24040"/>
  <c r="BU303" i="23917"/>
  <c r="CK274" i="24040"/>
  <c r="CK291" i="23917"/>
  <c r="CK286" i="24040"/>
  <c r="CK303" i="23917"/>
  <c r="DA274" i="24040"/>
  <c r="DA291" i="23917"/>
  <c r="DA286" i="24040"/>
  <c r="DA303" i="23917"/>
  <c r="BU275" i="24040"/>
  <c r="BU292" i="23917"/>
  <c r="DA275" i="24040"/>
  <c r="DA292" i="23917"/>
  <c r="FO242" i="24040"/>
  <c r="FO258" i="23917"/>
  <c r="BA274" i="24040"/>
  <c r="BA291" i="23917"/>
  <c r="K280" i="24040"/>
  <c r="K297" i="23917"/>
  <c r="G282" i="24040"/>
  <c r="G299" i="23917"/>
  <c r="AE282" i="24040"/>
  <c r="AE299" i="23917"/>
  <c r="BK282" i="24040"/>
  <c r="BK299" i="23917"/>
  <c r="CQ282" i="24040"/>
  <c r="CQ299" i="23917"/>
  <c r="EQ282" i="24040"/>
  <c r="EQ299" i="23917"/>
  <c r="FS282" i="24040"/>
  <c r="FS299" i="23917"/>
  <c r="CE286" i="24040"/>
  <c r="CE303" i="23917"/>
  <c r="FP285" i="24040"/>
  <c r="FP302" i="23917"/>
  <c r="FH281" i="24040"/>
  <c r="FH298" i="23917"/>
  <c r="FX281" i="24040"/>
  <c r="FX298" i="23917"/>
  <c r="FM242" i="24040"/>
  <c r="FM258" i="23917"/>
  <c r="FA242" i="24040"/>
  <c r="FA258" i="23917"/>
  <c r="C274" i="24040"/>
  <c r="C291" i="23917"/>
  <c r="AA274" i="24040"/>
  <c r="AA291" i="23917"/>
  <c r="C275" i="24040"/>
  <c r="C292" i="23917"/>
  <c r="AM275" i="24040"/>
  <c r="AM292" i="23917"/>
  <c r="FA273" i="24040"/>
  <c r="FA290" i="23917"/>
  <c r="CA274" i="24040"/>
  <c r="CA291" i="23917"/>
  <c r="DG274" i="24040"/>
  <c r="DG291" i="23917"/>
  <c r="ER285" i="24040"/>
  <c r="ER302" i="23917"/>
  <c r="CA286" i="24040"/>
  <c r="CA303" i="23917"/>
  <c r="CA275" i="24040"/>
  <c r="CA292" i="23917"/>
  <c r="DG286" i="24040"/>
  <c r="DG303" i="23917"/>
  <c r="GB23" i="24040"/>
  <c r="GB25" i="23917"/>
  <c r="FP23" i="24040"/>
  <c r="FP25" i="23917"/>
  <c r="EE51" i="24040"/>
  <c r="EE62" i="23917"/>
  <c r="FH78" i="24040"/>
  <c r="FH89" i="23917"/>
  <c r="FW81" i="24040"/>
  <c r="FW92" i="23917"/>
  <c r="CQ78" i="24040"/>
  <c r="CQ89" i="23917"/>
  <c r="ER78" i="24040"/>
  <c r="ER89" i="23917"/>
  <c r="FF78" i="24040"/>
  <c r="FF89" i="23917"/>
  <c r="BX84" i="24040"/>
  <c r="BX95" i="23917"/>
  <c r="BO73" i="24040"/>
  <c r="BO84" i="23917"/>
  <c r="ER72" i="24040"/>
  <c r="ER83" i="23917"/>
  <c r="EV81" i="24040"/>
  <c r="EV92" i="23917"/>
  <c r="FL71" i="24040"/>
  <c r="FL82" i="23917"/>
  <c r="ET74" i="24040"/>
  <c r="ET85" i="23917"/>
  <c r="FA73" i="24040"/>
  <c r="FA84" i="23917"/>
  <c r="FJ74" i="24040"/>
  <c r="FJ85" i="23917"/>
  <c r="BW75" i="24040"/>
  <c r="BW86" i="23917"/>
  <c r="CA74" i="24040"/>
  <c r="CA85" i="23917"/>
  <c r="CA72" i="24040"/>
  <c r="CA83" i="23917"/>
  <c r="DA75" i="24040"/>
  <c r="DA86" i="23917"/>
  <c r="AB82" i="24040"/>
  <c r="AB93" i="23917"/>
  <c r="AB84" i="24040"/>
  <c r="AB95" i="23917"/>
  <c r="AR82" i="24040"/>
  <c r="AR93" i="23917"/>
  <c r="AR84" i="24040"/>
  <c r="AR95" i="23917"/>
  <c r="CI75" i="24040"/>
  <c r="CI86" i="23917"/>
  <c r="AQ84" i="24040"/>
  <c r="AQ95" i="23917"/>
  <c r="AQ82" i="24040"/>
  <c r="AQ93" i="23917"/>
  <c r="AU81" i="24040"/>
  <c r="AU92" i="23917"/>
  <c r="AY85" i="24040"/>
  <c r="AY96" i="23917"/>
  <c r="BC82" i="24040"/>
  <c r="BC93" i="23917"/>
  <c r="BK86" i="24040"/>
  <c r="BK97" i="23917"/>
  <c r="BS86" i="24040"/>
  <c r="BS97" i="23917"/>
  <c r="E81" i="24040"/>
  <c r="E92" i="23917"/>
  <c r="I85" i="24040"/>
  <c r="I96" i="23917"/>
  <c r="L82" i="24040"/>
  <c r="L93" i="23917"/>
  <c r="L84" i="24040"/>
  <c r="L95" i="23917"/>
  <c r="Q82" i="24040"/>
  <c r="Q93" i="23917"/>
  <c r="U81" i="24040"/>
  <c r="U92" i="23917"/>
  <c r="Y85" i="24040"/>
  <c r="Y96" i="23917"/>
  <c r="BE85" i="24040"/>
  <c r="BE96" i="23917"/>
  <c r="BU82" i="24040"/>
  <c r="BU93" i="23917"/>
  <c r="EX71" i="24040"/>
  <c r="EX82" i="23917"/>
  <c r="FB71" i="24040"/>
  <c r="FB82" i="23917"/>
  <c r="FI83" i="24040"/>
  <c r="FI94" i="23917"/>
  <c r="FR72" i="24040"/>
  <c r="FR83" i="23917"/>
  <c r="FV72" i="24040"/>
  <c r="FV83" i="23917"/>
  <c r="ER74" i="24040"/>
  <c r="ER85" i="23917"/>
  <c r="EZ74" i="24040"/>
  <c r="EZ85" i="23917"/>
  <c r="FH74" i="24040"/>
  <c r="FH85" i="23917"/>
  <c r="FP74" i="24040"/>
  <c r="FP85" i="23917"/>
  <c r="FX73" i="24040"/>
  <c r="FX84" i="23917"/>
  <c r="ES85" i="24040"/>
  <c r="ES96" i="23917"/>
  <c r="FE80" i="24040"/>
  <c r="FE91" i="23917"/>
  <c r="BY75" i="24040"/>
  <c r="BY86" i="23917"/>
  <c r="U80" i="24040"/>
  <c r="U91" i="23917"/>
  <c r="BA85" i="24040"/>
  <c r="BA96" i="23917"/>
  <c r="BQ82" i="24040"/>
  <c r="BQ93" i="23917"/>
  <c r="BQ81" i="24040"/>
  <c r="BQ92" i="23917"/>
  <c r="M75" i="24040"/>
  <c r="M86" i="23917"/>
  <c r="CO74" i="24040"/>
  <c r="CO85" i="23917"/>
  <c r="T128" i="24040"/>
  <c r="T140" i="23917"/>
  <c r="BP128" i="24040"/>
  <c r="BP140" i="23917"/>
  <c r="FH188" i="24040"/>
  <c r="FH202" i="23917"/>
  <c r="BP191" i="24040"/>
  <c r="BP205" i="23917"/>
  <c r="AQ147" i="24040"/>
  <c r="AQ160" i="23917"/>
  <c r="FB210" i="24040"/>
  <c r="FB225" i="23917"/>
  <c r="I152" i="24040"/>
  <c r="I165" i="23917"/>
  <c r="AO152" i="24040"/>
  <c r="AO165" i="23917"/>
  <c r="BU152" i="24040"/>
  <c r="BU165" i="23917"/>
  <c r="DA152" i="24040"/>
  <c r="DA165" i="23917"/>
  <c r="EQ152" i="24040"/>
  <c r="EQ165" i="23917"/>
  <c r="FW152" i="24040"/>
  <c r="FW165" i="23917"/>
  <c r="AU152" i="24040"/>
  <c r="AU165" i="23917"/>
  <c r="DG152" i="24040"/>
  <c r="DG165" i="23917"/>
  <c r="D18" i="24040"/>
  <c r="N20" i="23917"/>
  <c r="V20" i="23917"/>
  <c r="AD20" i="23917"/>
  <c r="AL20" i="23917"/>
  <c r="AT20" i="23917"/>
  <c r="BB20" i="23917"/>
  <c r="BJ20" i="23917"/>
  <c r="BR20" i="23917"/>
  <c r="BX20" i="23917"/>
  <c r="CB20" i="23917"/>
  <c r="CC8" i="24040"/>
  <c r="CC18" i="24040" s="1"/>
  <c r="CC8" i="23917"/>
  <c r="AE205" i="24040"/>
  <c r="AE220" i="23917"/>
  <c r="BK205" i="24040"/>
  <c r="BK220" i="23917"/>
  <c r="DA207" i="24040"/>
  <c r="DA222" i="23917"/>
  <c r="O212" i="24040"/>
  <c r="O227" i="23917"/>
  <c r="AE212" i="24040"/>
  <c r="AE227" i="23917"/>
  <c r="AU212" i="24040"/>
  <c r="AU227" i="23917"/>
  <c r="BK212" i="24040"/>
  <c r="BK227" i="23917"/>
  <c r="CY212" i="24040"/>
  <c r="CY227" i="23917"/>
  <c r="DO212" i="24040"/>
  <c r="DO227" i="23917"/>
  <c r="GG256" i="24040"/>
  <c r="GG272" i="23917"/>
  <c r="U260" i="24040"/>
  <c r="U276" i="23917"/>
  <c r="BW275" i="24040"/>
  <c r="BW292" i="23917"/>
  <c r="BY78" i="24040"/>
  <c r="BY89" i="23917"/>
  <c r="U152" i="24040"/>
  <c r="U165" i="23917"/>
  <c r="BA152" i="24040"/>
  <c r="BA165" i="23917"/>
  <c r="CG152" i="24040"/>
  <c r="CG165" i="23917"/>
  <c r="DM152" i="24040"/>
  <c r="DM165" i="23917"/>
  <c r="CN20" i="23917"/>
  <c r="CX20" i="23917"/>
  <c r="DF20" i="23917"/>
  <c r="DL20" i="23917"/>
  <c r="BY260" i="24040"/>
  <c r="BY276" i="23917"/>
  <c r="CW260" i="24040"/>
  <c r="CW276" i="23917"/>
  <c r="EX259" i="24040"/>
  <c r="EX275" i="23917"/>
  <c r="FN259" i="24040"/>
  <c r="FN275" i="23917"/>
  <c r="G280" i="24040"/>
  <c r="G297" i="23917"/>
  <c r="DW51" i="24040"/>
  <c r="DW62" i="23917"/>
  <c r="ER147" i="24040"/>
  <c r="ER160" i="23917"/>
  <c r="C191" i="24040"/>
  <c r="C205" i="23917"/>
  <c r="Q191" i="24040"/>
  <c r="Q205" i="23917"/>
  <c r="FF146" i="24040"/>
  <c r="FF159" i="23917"/>
  <c r="FH154" i="24040"/>
  <c r="FH167" i="23917"/>
  <c r="FO117" i="24040"/>
  <c r="FO118" i="24040" s="1"/>
  <c r="FO129" i="23917"/>
  <c r="FO130" i="23917" s="1"/>
  <c r="ET122" i="24040"/>
  <c r="ET134" i="23917"/>
  <c r="U154" i="24040"/>
  <c r="U167" i="23917"/>
  <c r="BA154" i="24040"/>
  <c r="BA167" i="23917"/>
  <c r="CG154" i="24040"/>
  <c r="CG167" i="23917"/>
  <c r="DM154" i="24040"/>
  <c r="DM167" i="23917"/>
  <c r="BA147" i="24040"/>
  <c r="BA160" i="23917"/>
  <c r="DM147" i="24040"/>
  <c r="DM160" i="23917"/>
  <c r="U9" i="24066"/>
  <c r="S192" i="24040"/>
  <c r="S132" i="24040"/>
  <c r="S206" i="23917"/>
  <c r="S144" i="23917"/>
  <c r="AO191" i="24040"/>
  <c r="AO205" i="23917"/>
  <c r="BU191" i="24040"/>
  <c r="BU205" i="23917"/>
  <c r="DA191" i="24040"/>
  <c r="DA205" i="23917"/>
  <c r="AG154" i="24040"/>
  <c r="AG167" i="23917"/>
  <c r="FB146" i="24040"/>
  <c r="FB159" i="23917"/>
  <c r="AO147" i="24040"/>
  <c r="AO160" i="23917"/>
  <c r="DA147" i="24040"/>
  <c r="DA160" i="23917"/>
  <c r="FL153" i="24040"/>
  <c r="FL166" i="23917"/>
  <c r="EG145" i="24040"/>
  <c r="EG158" i="23917"/>
  <c r="DM146" i="24040"/>
  <c r="DM159" i="23917"/>
  <c r="O154" i="24040"/>
  <c r="O167" i="23917"/>
  <c r="AU154" i="24040"/>
  <c r="AU167" i="23917"/>
  <c r="CA154" i="24040"/>
  <c r="CA167" i="23917"/>
  <c r="DG154" i="24040"/>
  <c r="DG167" i="23917"/>
  <c r="AE18" i="24040"/>
  <c r="E192" i="24040"/>
  <c r="E132" i="24040"/>
  <c r="E206" i="23917"/>
  <c r="E144" i="23917"/>
  <c r="FM115" i="24040"/>
  <c r="FM127" i="23917"/>
  <c r="W147" i="24040"/>
  <c r="W160" i="23917"/>
  <c r="BK147" i="24040"/>
  <c r="BK160" i="23917"/>
  <c r="CQ147" i="24040"/>
  <c r="CQ160" i="23917"/>
  <c r="EV151" i="24040"/>
  <c r="EV164" i="23917"/>
  <c r="GH152" i="24040"/>
  <c r="GH165" i="23917"/>
  <c r="FF157" i="24040"/>
  <c r="FF170" i="23917"/>
  <c r="DG18" i="24040"/>
  <c r="DO18" i="24040"/>
  <c r="FP157" i="24040"/>
  <c r="FP170" i="23917"/>
  <c r="ES218" i="24040"/>
  <c r="ES233" i="23917"/>
  <c r="FQ206" i="24040"/>
  <c r="FQ221" i="23917"/>
  <c r="AA206" i="24040"/>
  <c r="AA221" i="23917"/>
  <c r="BG206" i="24040"/>
  <c r="BG221" i="23917"/>
  <c r="CQ206" i="24040"/>
  <c r="CQ221" i="23917"/>
  <c r="CA213" i="24040"/>
  <c r="CA228" i="23917"/>
  <c r="AE218" i="24040"/>
  <c r="AE233" i="23917"/>
  <c r="BK218" i="24040"/>
  <c r="BK233" i="23917"/>
  <c r="CQ218" i="24040"/>
  <c r="CQ233" i="23917"/>
  <c r="DW218" i="24040"/>
  <c r="DW233" i="23917"/>
  <c r="U207" i="24040"/>
  <c r="U222" i="23917"/>
  <c r="AK207" i="24040"/>
  <c r="AK222" i="23917"/>
  <c r="BA207" i="24040"/>
  <c r="BA222" i="23917"/>
  <c r="BQ207" i="24040"/>
  <c r="BQ222" i="23917"/>
  <c r="I214" i="24040"/>
  <c r="I229" i="23917"/>
  <c r="Y214" i="24040"/>
  <c r="Y229" i="23917"/>
  <c r="AO214" i="24040"/>
  <c r="AO229" i="23917"/>
  <c r="BE214" i="24040"/>
  <c r="BE229" i="23917"/>
  <c r="BU214" i="24040"/>
  <c r="BU229" i="23917"/>
  <c r="CK214" i="24040"/>
  <c r="CK229" i="23917"/>
  <c r="DA214" i="24040"/>
  <c r="DA229" i="23917"/>
  <c r="ER217" i="24040"/>
  <c r="ER232" i="23917"/>
  <c r="B18" i="24040"/>
  <c r="R18" i="24040"/>
  <c r="AH18" i="24040"/>
  <c r="AX18" i="24040"/>
  <c r="BN18" i="24040"/>
  <c r="CL18" i="24040"/>
  <c r="DB18" i="24040"/>
  <c r="EB206" i="24040"/>
  <c r="EB221" i="23917"/>
  <c r="FD174" i="24040"/>
  <c r="FD188" i="23917"/>
  <c r="I206" i="24040"/>
  <c r="I221" i="23917"/>
  <c r="AG206" i="24040"/>
  <c r="AG221" i="23917"/>
  <c r="BM206" i="24040"/>
  <c r="BM221" i="23917"/>
  <c r="CS206" i="24040"/>
  <c r="CS221" i="23917"/>
  <c r="BY213" i="24040"/>
  <c r="BY228" i="23917"/>
  <c r="FF213" i="24040"/>
  <c r="FF228" i="23917"/>
  <c r="AC218" i="24040"/>
  <c r="AC233" i="23917"/>
  <c r="BI218" i="24040"/>
  <c r="BI233" i="23917"/>
  <c r="CS218" i="24040"/>
  <c r="CS233" i="23917"/>
  <c r="FR217" i="24040"/>
  <c r="FR232" i="23917"/>
  <c r="BQ20" i="23917"/>
  <c r="EX260" i="24040"/>
  <c r="EX276" i="23917"/>
  <c r="E205" i="24040"/>
  <c r="E220" i="23917"/>
  <c r="AK205" i="24040"/>
  <c r="AK220" i="23917"/>
  <c r="BQ205" i="24040"/>
  <c r="BQ220" i="23917"/>
  <c r="DA205" i="24040"/>
  <c r="DA220" i="23917"/>
  <c r="W207" i="24040"/>
  <c r="W222" i="23917"/>
  <c r="BC207" i="24040"/>
  <c r="BC222" i="23917"/>
  <c r="CI207" i="24040"/>
  <c r="CI222" i="23917"/>
  <c r="DO207" i="24040"/>
  <c r="DO222" i="23917"/>
  <c r="O214" i="24040"/>
  <c r="O229" i="23917"/>
  <c r="BW214" i="24040"/>
  <c r="BW229" i="23917"/>
  <c r="ET217" i="24040"/>
  <c r="ET232" i="23917"/>
  <c r="FJ217" i="24040"/>
  <c r="FJ232" i="23917"/>
  <c r="FD218" i="24040"/>
  <c r="FD233" i="23917"/>
  <c r="FJ254" i="24040"/>
  <c r="FJ270" i="23917"/>
  <c r="FG249" i="24040"/>
  <c r="FG265" i="23917"/>
  <c r="EO233" i="24040"/>
  <c r="EO249" i="23917"/>
  <c r="AQ260" i="24040"/>
  <c r="AQ276" i="23917"/>
  <c r="DC260" i="24040"/>
  <c r="DC276" i="23917"/>
  <c r="FC273" i="24040"/>
  <c r="FC290" i="23917"/>
  <c r="X20" i="24066"/>
  <c r="C260" i="24040"/>
  <c r="C276" i="23917"/>
  <c r="FH260" i="24040"/>
  <c r="FH276" i="23917"/>
  <c r="Y274" i="24040"/>
  <c r="Y291" i="23917"/>
  <c r="AG275" i="24040"/>
  <c r="AG292" i="23917"/>
  <c r="M286" i="24040"/>
  <c r="M303" i="23917"/>
  <c r="AS286" i="24040"/>
  <c r="AS303" i="23917"/>
  <c r="BY286" i="24040"/>
  <c r="BY303" i="23917"/>
  <c r="CO282" i="24040"/>
  <c r="CO299" i="23917"/>
  <c r="FG273" i="24040"/>
  <c r="FG290" i="23917"/>
  <c r="BI275" i="24040"/>
  <c r="BI292" i="23917"/>
  <c r="FG242" i="24040"/>
  <c r="FG258" i="23917"/>
  <c r="AO282" i="24040"/>
  <c r="AO299" i="23917"/>
  <c r="BK13" i="24040"/>
  <c r="BK18" i="24040" s="1"/>
  <c r="BK14" i="23917"/>
  <c r="BK20" i="23917" s="1"/>
  <c r="CK275" i="24040"/>
  <c r="CK292" i="23917"/>
  <c r="AK275" i="24040"/>
  <c r="AK292" i="23917"/>
  <c r="FB281" i="24040"/>
  <c r="FB298" i="23917"/>
  <c r="CM274" i="24040"/>
  <c r="CM291" i="23917"/>
  <c r="K282" i="24040"/>
  <c r="K299" i="23917"/>
  <c r="AQ282" i="24040"/>
  <c r="AQ299" i="23917"/>
  <c r="BW282" i="24040"/>
  <c r="BW299" i="23917"/>
  <c r="DC282" i="24040"/>
  <c r="DC299" i="23917"/>
  <c r="FL282" i="24040"/>
  <c r="FL299" i="23917"/>
  <c r="BG286" i="24040"/>
  <c r="BG303" i="23917"/>
  <c r="DC286" i="24040"/>
  <c r="DC303" i="23917"/>
  <c r="FL285" i="24040"/>
  <c r="FL302" i="23917"/>
  <c r="FL281" i="24040"/>
  <c r="FL298" i="23917"/>
  <c r="G274" i="24040"/>
  <c r="G291" i="23917"/>
  <c r="AM274" i="24040"/>
  <c r="AM291" i="23917"/>
  <c r="S275" i="24040"/>
  <c r="S292" i="23917"/>
  <c r="AY275" i="24040"/>
  <c r="AY292" i="23917"/>
  <c r="FB282" i="24040"/>
  <c r="FB299" i="23917"/>
  <c r="O286" i="24040"/>
  <c r="O303" i="23917"/>
  <c r="ET286" i="24040"/>
  <c r="ET303" i="23917"/>
  <c r="CQ286" i="24040"/>
  <c r="CQ303" i="23917"/>
  <c r="DO275" i="24040"/>
  <c r="DO292" i="23917"/>
  <c r="DK286" i="24040"/>
  <c r="DK303" i="23917"/>
  <c r="FR37" i="24040"/>
  <c r="FR47" i="23917"/>
  <c r="E75" i="24040"/>
  <c r="E86" i="23917"/>
  <c r="C75" i="24040"/>
  <c r="C86" i="23917"/>
  <c r="FR92" i="24040"/>
  <c r="FR103" i="23917"/>
  <c r="BG78" i="24040"/>
  <c r="BG89" i="23917"/>
  <c r="BW78" i="24040"/>
  <c r="BW89" i="23917"/>
  <c r="DC78" i="24040"/>
  <c r="DC89" i="23917"/>
  <c r="EX78" i="24040"/>
  <c r="EX89" i="23917"/>
  <c r="FJ78" i="24040"/>
  <c r="FJ89" i="23917"/>
  <c r="ER71" i="24040"/>
  <c r="ER82" i="23917"/>
  <c r="BW71" i="24040"/>
  <c r="BW82" i="23917"/>
  <c r="CA73" i="24040"/>
  <c r="CA84" i="23917"/>
  <c r="DA72" i="24040"/>
  <c r="DA83" i="23917"/>
  <c r="AU84" i="24040"/>
  <c r="AU95" i="23917"/>
  <c r="BC84" i="24040"/>
  <c r="BC95" i="23917"/>
  <c r="BK84" i="24040"/>
  <c r="BK95" i="23917"/>
  <c r="BS84" i="24040"/>
  <c r="BS95" i="23917"/>
  <c r="E86" i="24040"/>
  <c r="E97" i="23917"/>
  <c r="I86" i="24040"/>
  <c r="I97" i="23917"/>
  <c r="I84" i="24040"/>
  <c r="I95" i="23917"/>
  <c r="M85" i="24040"/>
  <c r="M96" i="23917"/>
  <c r="Q84" i="24040"/>
  <c r="Q95" i="23917"/>
  <c r="U86" i="24040"/>
  <c r="U97" i="23917"/>
  <c r="Y86" i="24040"/>
  <c r="Y97" i="23917"/>
  <c r="BE81" i="24040"/>
  <c r="BE92" i="23917"/>
  <c r="BU86" i="24040"/>
  <c r="BU97" i="23917"/>
  <c r="BU84" i="24040"/>
  <c r="BU95" i="23917"/>
  <c r="ET82" i="24040"/>
  <c r="ET93" i="23917"/>
  <c r="EX72" i="24040"/>
  <c r="EX83" i="23917"/>
  <c r="FF71" i="24040"/>
  <c r="FF82" i="23917"/>
  <c r="FJ71" i="24040"/>
  <c r="FJ82" i="23917"/>
  <c r="FR71" i="24040"/>
  <c r="FR82" i="23917"/>
  <c r="ER75" i="24040"/>
  <c r="ER86" i="23917"/>
  <c r="EV75" i="24040"/>
  <c r="EV86" i="23917"/>
  <c r="FL73" i="24040"/>
  <c r="FL84" i="23917"/>
  <c r="FP75" i="24040"/>
  <c r="FP86" i="23917"/>
  <c r="FT74" i="24040"/>
  <c r="FT85" i="23917"/>
  <c r="FQ82" i="24040"/>
  <c r="FQ93" i="23917"/>
  <c r="BY72" i="24040"/>
  <c r="BY83" i="23917"/>
  <c r="BA86" i="24040"/>
  <c r="BA97" i="23917"/>
  <c r="BQ86" i="24040"/>
  <c r="BQ97" i="23917"/>
  <c r="BX128" i="24040"/>
  <c r="BX140" i="23917"/>
  <c r="ET127" i="24040"/>
  <c r="ET139" i="23917"/>
  <c r="FA128" i="24040"/>
  <c r="FA140" i="23917"/>
  <c r="ER122" i="24040"/>
  <c r="ER134" i="23917"/>
  <c r="FL188" i="24040"/>
  <c r="FL202" i="23917"/>
  <c r="C192" i="24040"/>
  <c r="C132" i="24040"/>
  <c r="C206" i="23917"/>
  <c r="C144" i="23917"/>
  <c r="EK192" i="24040"/>
  <c r="EK206" i="23917"/>
  <c r="EK132" i="24040"/>
  <c r="EK144" i="23917"/>
  <c r="H18" i="24040"/>
  <c r="CJ20" i="23917"/>
  <c r="CK8" i="24040"/>
  <c r="CK8" i="23917"/>
  <c r="CP18" i="24040"/>
  <c r="CV18" i="24040"/>
  <c r="DD18" i="24040"/>
  <c r="DG205" i="24040"/>
  <c r="DG220" i="23917"/>
  <c r="M260" i="24040"/>
  <c r="M276" i="23917"/>
  <c r="S286" i="24040"/>
  <c r="S303" i="23917"/>
  <c r="AY286" i="24040"/>
  <c r="AY303" i="23917"/>
  <c r="CE275" i="24040"/>
  <c r="CE292" i="23917"/>
  <c r="FN92" i="24040"/>
  <c r="FN103" i="23917"/>
  <c r="BZ255" i="24040"/>
  <c r="BZ271" i="23917"/>
  <c r="FM82" i="24040"/>
  <c r="FM93" i="23917"/>
  <c r="FT127" i="24040"/>
  <c r="FT139" i="23917"/>
  <c r="I122" i="24040"/>
  <c r="I134" i="23917"/>
  <c r="FN131" i="24040"/>
  <c r="FN143" i="23917"/>
  <c r="M158" i="24040"/>
  <c r="M171" i="23917"/>
  <c r="AC158" i="24040"/>
  <c r="AC171" i="23917"/>
  <c r="AS158" i="24040"/>
  <c r="AS171" i="23917"/>
  <c r="CN117" i="24040"/>
  <c r="CN118" i="24040" s="1"/>
  <c r="CN129" i="23917"/>
  <c r="CN130" i="23917" s="1"/>
  <c r="EK171" i="23917"/>
  <c r="EK158" i="24040"/>
  <c r="BQ115" i="24040"/>
  <c r="BQ127" i="23917"/>
  <c r="CW115" i="24040"/>
  <c r="CW127" i="23917"/>
  <c r="BY147" i="24040"/>
  <c r="BY160" i="23917"/>
  <c r="FN122" i="24040"/>
  <c r="FN134" i="23917"/>
  <c r="AG191" i="24040"/>
  <c r="AG205" i="23917"/>
  <c r="BM191" i="24040"/>
  <c r="BM205" i="23917"/>
  <c r="FP131" i="24040"/>
  <c r="FP143" i="23917"/>
  <c r="DB191" i="24040"/>
  <c r="DB205" i="23917"/>
  <c r="M192" i="24040"/>
  <c r="M132" i="24040"/>
  <c r="M206" i="23917"/>
  <c r="M144" i="23917"/>
  <c r="Y158" i="24040"/>
  <c r="Y171" i="23917"/>
  <c r="Q115" i="24040"/>
  <c r="Q127" i="23917"/>
  <c r="AW115" i="24040"/>
  <c r="AW127" i="23917"/>
  <c r="FL112" i="24040"/>
  <c r="FL124" i="23917"/>
  <c r="CS147" i="24040"/>
  <c r="CS160" i="23917"/>
  <c r="EZ151" i="24040"/>
  <c r="EZ164" i="23917"/>
  <c r="FF154" i="24040"/>
  <c r="FF167" i="23917"/>
  <c r="CY192" i="24040"/>
  <c r="CY132" i="24040"/>
  <c r="CY206" i="23917"/>
  <c r="CY144" i="23917"/>
  <c r="AJ117" i="24040"/>
  <c r="AJ118" i="24040" s="1"/>
  <c r="AJ129" i="23917"/>
  <c r="AJ130" i="23917" s="1"/>
  <c r="BP160" i="24040"/>
  <c r="BP173" i="23917"/>
  <c r="EQ128" i="24040"/>
  <c r="EQ140" i="23917"/>
  <c r="EQ192" i="24040"/>
  <c r="EQ132" i="24040"/>
  <c r="EQ206" i="23917"/>
  <c r="EQ144" i="23917"/>
  <c r="CI191" i="24040"/>
  <c r="CI205" i="23917"/>
  <c r="AW158" i="24040"/>
  <c r="AW171" i="23917"/>
  <c r="FL107" i="24040"/>
  <c r="FL119" i="23917"/>
  <c r="FL115" i="24040"/>
  <c r="FL127" i="23917"/>
  <c r="FN153" i="24040"/>
  <c r="FN166" i="23917"/>
  <c r="ES158" i="24040"/>
  <c r="ES171" i="23917"/>
  <c r="FP158" i="24040"/>
  <c r="FP171" i="23917"/>
  <c r="ES206" i="24040"/>
  <c r="ES221" i="23917"/>
  <c r="FZ106" i="24040"/>
  <c r="FZ118" i="23917"/>
  <c r="EV192" i="24040"/>
  <c r="EV132" i="24040"/>
  <c r="EV144" i="23917"/>
  <c r="EV206" i="23917"/>
  <c r="DY145" i="24040"/>
  <c r="DY158" i="23917"/>
  <c r="EZ145" i="24040"/>
  <c r="EZ158" i="23917"/>
  <c r="FR145" i="24040"/>
  <c r="FR158" i="23917"/>
  <c r="W154" i="24040"/>
  <c r="W167" i="23917"/>
  <c r="BC154" i="24040"/>
  <c r="BC167" i="23917"/>
  <c r="CI154" i="24040"/>
  <c r="CI167" i="23917"/>
  <c r="DO154" i="24040"/>
  <c r="DO167" i="23917"/>
  <c r="K115" i="24040"/>
  <c r="K127" i="23917"/>
  <c r="AQ115" i="24040"/>
  <c r="AQ127" i="23917"/>
  <c r="BW115" i="24040"/>
  <c r="BW127" i="23917"/>
  <c r="DC115" i="24040"/>
  <c r="DC127" i="23917"/>
  <c r="AX117" i="24040"/>
  <c r="AX118" i="24040" s="1"/>
  <c r="AX129" i="23917"/>
  <c r="AX130" i="23917" s="1"/>
  <c r="K188" i="24040"/>
  <c r="K202" i="23917"/>
  <c r="FI205" i="24040"/>
  <c r="FI220" i="23917"/>
  <c r="FD217" i="24040"/>
  <c r="FD232" i="23917"/>
  <c r="FG128" i="24040"/>
  <c r="FG140" i="23917"/>
  <c r="FW122" i="24040"/>
  <c r="FW134" i="23917"/>
  <c r="FV128" i="24040"/>
  <c r="FV140" i="23917"/>
  <c r="O122" i="24040"/>
  <c r="O134" i="23917"/>
  <c r="AE122" i="24040"/>
  <c r="AE134" i="23917"/>
  <c r="AU122" i="24040"/>
  <c r="AU134" i="23917"/>
  <c r="BK122" i="24040"/>
  <c r="BK134" i="23917"/>
  <c r="CA122" i="24040"/>
  <c r="CA134" i="23917"/>
  <c r="CQ122" i="24040"/>
  <c r="CQ134" i="23917"/>
  <c r="DG122" i="24040"/>
  <c r="DG134" i="23917"/>
  <c r="AC191" i="24040"/>
  <c r="AC205" i="23917"/>
  <c r="FB107" i="24040"/>
  <c r="FB119" i="23917"/>
  <c r="DN147" i="24040"/>
  <c r="DN160" i="23917"/>
  <c r="DO112" i="24040"/>
  <c r="DO124" i="23917"/>
  <c r="FI147" i="24040"/>
  <c r="FI160" i="23917"/>
  <c r="O147" i="24040"/>
  <c r="O160" i="23917"/>
  <c r="BO147" i="24040"/>
  <c r="BO160" i="23917"/>
  <c r="CU147" i="24040"/>
  <c r="CU160" i="23917"/>
  <c r="FR151" i="24040"/>
  <c r="FR164" i="23917"/>
  <c r="C158" i="24040"/>
  <c r="C171" i="23917"/>
  <c r="S158" i="24040"/>
  <c r="S171" i="23917"/>
  <c r="AI158" i="24040"/>
  <c r="AI171" i="23917"/>
  <c r="AY158" i="24040"/>
  <c r="AY171" i="23917"/>
  <c r="ET89" i="24040"/>
  <c r="ET100" i="23917"/>
  <c r="ES182" i="24040"/>
  <c r="ES196" i="23917"/>
  <c r="AI182" i="24040"/>
  <c r="AI196" i="23917"/>
  <c r="FI182" i="24040"/>
  <c r="FI196" i="23917"/>
  <c r="CU182" i="24040"/>
  <c r="CU196" i="23917"/>
  <c r="G128" i="24040"/>
  <c r="G140" i="23917"/>
  <c r="AM128" i="24040"/>
  <c r="AM140" i="23917"/>
  <c r="BS128" i="24040"/>
  <c r="BS140" i="23917"/>
  <c r="CY128" i="24040"/>
  <c r="CY140" i="23917"/>
  <c r="FX110" i="24040"/>
  <c r="FX122" i="23917"/>
  <c r="FW145" i="24040"/>
  <c r="FW158" i="23917"/>
  <c r="FF158" i="24040"/>
  <c r="FF171" i="23917"/>
  <c r="DG117" i="24040"/>
  <c r="DG129" i="23917"/>
  <c r="BZ220" i="24040"/>
  <c r="BZ235" i="23917"/>
  <c r="FG205" i="24040"/>
  <c r="FG220" i="23917"/>
  <c r="FO218" i="24040"/>
  <c r="FO233" i="23917"/>
  <c r="ET174" i="24040"/>
  <c r="ET188" i="23917"/>
  <c r="FJ174" i="24040"/>
  <c r="FJ188" i="23917"/>
  <c r="S206" i="24040"/>
  <c r="S221" i="23917"/>
  <c r="AY206" i="24040"/>
  <c r="AY221" i="23917"/>
  <c r="CI206" i="24040"/>
  <c r="CI221" i="23917"/>
  <c r="EU206" i="24040"/>
  <c r="EU221" i="23917"/>
  <c r="BW211" i="24040"/>
  <c r="BW226" i="23917"/>
  <c r="EQ212" i="24040"/>
  <c r="EQ227" i="23917"/>
  <c r="FG212" i="24040"/>
  <c r="FG227" i="23917"/>
  <c r="FD213" i="24040"/>
  <c r="FD228" i="23917"/>
  <c r="FC214" i="24040"/>
  <c r="FC229" i="23917"/>
  <c r="G218" i="24040"/>
  <c r="G233" i="23917"/>
  <c r="AM218" i="24040"/>
  <c r="AM233" i="23917"/>
  <c r="BS218" i="24040"/>
  <c r="BS233" i="23917"/>
  <c r="CY218" i="24040"/>
  <c r="CY233" i="23917"/>
  <c r="EY218" i="24040"/>
  <c r="EY233" i="23917"/>
  <c r="BH9" i="24040"/>
  <c r="BH9" i="23917"/>
  <c r="E249" i="24040"/>
  <c r="E265" i="23917"/>
  <c r="FA207" i="24040"/>
  <c r="FA222" i="23917"/>
  <c r="U10" i="24066"/>
  <c r="FQ207" i="24040"/>
  <c r="FQ222" i="23917"/>
  <c r="I207" i="24040"/>
  <c r="I222" i="23917"/>
  <c r="AO207" i="24040"/>
  <c r="AO222" i="23917"/>
  <c r="BU207" i="24040"/>
  <c r="BU222" i="23917"/>
  <c r="E214" i="24040"/>
  <c r="E229" i="23917"/>
  <c r="AK214" i="24040"/>
  <c r="AK229" i="23917"/>
  <c r="BQ214" i="24040"/>
  <c r="BQ229" i="23917"/>
  <c r="CW214" i="24040"/>
  <c r="CW229" i="23917"/>
  <c r="H9" i="24040"/>
  <c r="H9" i="23917"/>
  <c r="AO182" i="24040"/>
  <c r="AO196" i="23917"/>
  <c r="BT9" i="24040"/>
  <c r="BT9" i="23917"/>
  <c r="DG182" i="24040"/>
  <c r="DG196" i="23917"/>
  <c r="C8" i="24040"/>
  <c r="C8" i="23917"/>
  <c r="AH184" i="24040"/>
  <c r="AH185" i="24040" s="1"/>
  <c r="AH10" i="24040"/>
  <c r="AH198" i="23917"/>
  <c r="AH199" i="23917" s="1"/>
  <c r="AH10" i="23917"/>
  <c r="FI8" i="24040"/>
  <c r="FI8" i="23917"/>
  <c r="BO8" i="24040"/>
  <c r="BO8" i="23917"/>
  <c r="DC8" i="24040"/>
  <c r="DC8" i="23917"/>
  <c r="P255" i="24040"/>
  <c r="P271" i="23917"/>
  <c r="AV255" i="24040"/>
  <c r="AV271" i="23917"/>
  <c r="CB255" i="24040"/>
  <c r="CB271" i="23917"/>
  <c r="DH255" i="24040"/>
  <c r="DH271" i="23917"/>
  <c r="AC206" i="24040"/>
  <c r="AC221" i="23917"/>
  <c r="BI206" i="24040"/>
  <c r="BI221" i="23917"/>
  <c r="CO206" i="24040"/>
  <c r="CO221" i="23917"/>
  <c r="BX212" i="24040"/>
  <c r="BX227" i="23917"/>
  <c r="ES212" i="24040"/>
  <c r="ES227" i="23917"/>
  <c r="CC213" i="24040"/>
  <c r="CC228" i="23917"/>
  <c r="E218" i="24040"/>
  <c r="E233" i="23917"/>
  <c r="AK218" i="24040"/>
  <c r="AK233" i="23917"/>
  <c r="BQ218" i="24040"/>
  <c r="BQ233" i="23917"/>
  <c r="DA218" i="24040"/>
  <c r="DA233" i="23917"/>
  <c r="EQ218" i="24040"/>
  <c r="EQ233" i="23917"/>
  <c r="D9" i="24040"/>
  <c r="D9" i="23917"/>
  <c r="AK182" i="24040"/>
  <c r="AK196" i="23917"/>
  <c r="BP9" i="24040"/>
  <c r="BP9" i="23917"/>
  <c r="CW182" i="24040"/>
  <c r="CW196" i="23917"/>
  <c r="DY222" i="23917"/>
  <c r="DX207" i="24040"/>
  <c r="DX222" i="23917"/>
  <c r="DX182" i="24040"/>
  <c r="DX196" i="23917"/>
  <c r="FD179" i="24040"/>
  <c r="FD193" i="23917"/>
  <c r="FT179" i="24040"/>
  <c r="FT193" i="23917"/>
  <c r="AC205" i="24040"/>
  <c r="AC220" i="23917"/>
  <c r="BI205" i="24040"/>
  <c r="BI220" i="23917"/>
  <c r="CO205" i="24040"/>
  <c r="CO220" i="23917"/>
  <c r="O207" i="24040"/>
  <c r="O222" i="23917"/>
  <c r="AU207" i="24040"/>
  <c r="AU222" i="23917"/>
  <c r="CA207" i="24040"/>
  <c r="CA222" i="23917"/>
  <c r="DG207" i="24040"/>
  <c r="DG222" i="23917"/>
  <c r="AE214" i="24040"/>
  <c r="AE229" i="23917"/>
  <c r="CI214" i="24040"/>
  <c r="CI229" i="23917"/>
  <c r="F9" i="24040"/>
  <c r="F9" i="23917"/>
  <c r="AM182" i="24040"/>
  <c r="AM196" i="23917"/>
  <c r="BR9" i="24040"/>
  <c r="BR19" i="24040" s="1"/>
  <c r="BR9" i="23917"/>
  <c r="CY182" i="24040"/>
  <c r="CY196" i="23917"/>
  <c r="FR254" i="24040"/>
  <c r="FR270" i="23917"/>
  <c r="AO275" i="24040"/>
  <c r="AO292" i="23917"/>
  <c r="CE249" i="24040"/>
  <c r="CE265" i="23917"/>
  <c r="FQ286" i="24040"/>
  <c r="FQ303" i="23917"/>
  <c r="AI260" i="24040"/>
  <c r="AI276" i="23917"/>
  <c r="CU260" i="24040"/>
  <c r="CU276" i="23917"/>
  <c r="BA13" i="24040"/>
  <c r="BA18" i="24040" s="1"/>
  <c r="BA14" i="23917"/>
  <c r="BA20" i="23917" s="1"/>
  <c r="BQ274" i="24040"/>
  <c r="BQ291" i="23917"/>
  <c r="CG282" i="24040"/>
  <c r="CG299" i="23917"/>
  <c r="CW286" i="24040"/>
  <c r="CW303" i="23917"/>
  <c r="FC286" i="24040"/>
  <c r="FC303" i="23917"/>
  <c r="T14" i="24040"/>
  <c r="T15" i="23917"/>
  <c r="BA242" i="24040"/>
  <c r="BA258" i="23917"/>
  <c r="BP14" i="24040"/>
  <c r="BP15" i="23917"/>
  <c r="CG242" i="24040"/>
  <c r="CG258" i="23917"/>
  <c r="CV14" i="24040"/>
  <c r="CV15" i="23917"/>
  <c r="DM242" i="24040"/>
  <c r="DM258" i="23917"/>
  <c r="FS242" i="24040"/>
  <c r="FS258" i="23917"/>
  <c r="Q13" i="24040"/>
  <c r="Q14" i="23917"/>
  <c r="W286" i="24040"/>
  <c r="W303" i="23917"/>
  <c r="BS286" i="24040"/>
  <c r="BS303" i="23917"/>
  <c r="CS286" i="24040"/>
  <c r="CS303" i="23917"/>
  <c r="DH244" i="24040"/>
  <c r="DH245" i="24040" s="1"/>
  <c r="DH15" i="24040"/>
  <c r="DH260" i="23917"/>
  <c r="DH261" i="23917" s="1"/>
  <c r="DH16" i="23917"/>
  <c r="AW242" i="24040"/>
  <c r="AW258" i="23917"/>
  <c r="CC275" i="24040"/>
  <c r="CC292" i="23917"/>
  <c r="FT239" i="24040"/>
  <c r="FT255" i="23917"/>
  <c r="V19" i="24066"/>
  <c r="FS275" i="24040"/>
  <c r="FS292" i="23917"/>
  <c r="AG273" i="24040"/>
  <c r="AG290" i="23917"/>
  <c r="FN285" i="24040"/>
  <c r="FN302" i="23917"/>
  <c r="GA253" i="24040"/>
  <c r="GA269" i="23917"/>
  <c r="T255" i="24040"/>
  <c r="T271" i="23917"/>
  <c r="AZ255" i="24040"/>
  <c r="AZ271" i="23917"/>
  <c r="CF255" i="24040"/>
  <c r="CF271" i="23917"/>
  <c r="DL255" i="24040"/>
  <c r="DL271" i="23917"/>
  <c r="EM233" i="24040"/>
  <c r="EM249" i="23917"/>
  <c r="BI13" i="24040"/>
  <c r="BI18" i="24040" s="1"/>
  <c r="BI14" i="23917"/>
  <c r="BI20" i="23917" s="1"/>
  <c r="CO274" i="24040"/>
  <c r="CO291" i="23917"/>
  <c r="DE282" i="24040"/>
  <c r="DE299" i="23917"/>
  <c r="EZ234" i="24040"/>
  <c r="EZ250" i="23917"/>
  <c r="FO273" i="24040"/>
  <c r="FO290" i="23917"/>
  <c r="M242" i="24040"/>
  <c r="M258" i="23917"/>
  <c r="BX14" i="24040"/>
  <c r="BX19" i="24040" s="1"/>
  <c r="BX15" i="23917"/>
  <c r="BG275" i="24040"/>
  <c r="BG292" i="23917"/>
  <c r="FQ255" i="24040"/>
  <c r="FQ271" i="23917"/>
  <c r="BU13" i="24040"/>
  <c r="BU14" i="23917"/>
  <c r="CA13" i="24040"/>
  <c r="CA18" i="24040" s="1"/>
  <c r="CA14" i="23917"/>
  <c r="CA20" i="23917" s="1"/>
  <c r="I242" i="24040"/>
  <c r="I258" i="23917"/>
  <c r="BT14" i="24040"/>
  <c r="BT15" i="23917"/>
  <c r="EY275" i="24040"/>
  <c r="EY292" i="23917"/>
  <c r="AS274" i="24040"/>
  <c r="AS291" i="23917"/>
  <c r="BA275" i="24040"/>
  <c r="BA292" i="23917"/>
  <c r="FJ285" i="24040"/>
  <c r="FJ302" i="23917"/>
  <c r="BS273" i="24040"/>
  <c r="BS290" i="23917"/>
  <c r="CI273" i="24040"/>
  <c r="CI290" i="23917"/>
  <c r="CY273" i="24040"/>
  <c r="CY290" i="23917"/>
  <c r="DO273" i="24040"/>
  <c r="DO290" i="23917"/>
  <c r="EZ279" i="24040"/>
  <c r="EZ296" i="23917"/>
  <c r="FP279" i="24040"/>
  <c r="FP296" i="23917"/>
  <c r="AM282" i="24040"/>
  <c r="AM299" i="23917"/>
  <c r="BS282" i="24040"/>
  <c r="BS299" i="23917"/>
  <c r="CY282" i="24040"/>
  <c r="CY299" i="23917"/>
  <c r="FD282" i="24040"/>
  <c r="FD299" i="23917"/>
  <c r="FB285" i="24040"/>
  <c r="FB302" i="23917"/>
  <c r="CU286" i="24040"/>
  <c r="CU303" i="23917"/>
  <c r="BB244" i="24040"/>
  <c r="BB245" i="24040" s="1"/>
  <c r="BB15" i="24040"/>
  <c r="BB260" i="23917"/>
  <c r="BB261" i="23917" s="1"/>
  <c r="BB16" i="23917"/>
  <c r="DN244" i="24040"/>
  <c r="DN245" i="24040" s="1"/>
  <c r="DN15" i="24040"/>
  <c r="DN260" i="23917"/>
  <c r="DN261" i="23917" s="1"/>
  <c r="DN16" i="23917"/>
  <c r="AI13" i="24040"/>
  <c r="AI14" i="23917"/>
  <c r="FQ13" i="24040"/>
  <c r="FQ14" i="23917"/>
  <c r="ET239" i="24040"/>
  <c r="ET255" i="23917"/>
  <c r="FI275" i="24040"/>
  <c r="FI292" i="23917"/>
  <c r="K273" i="24040"/>
  <c r="K290" i="23917"/>
  <c r="AA273" i="24040"/>
  <c r="AA290" i="23917"/>
  <c r="AQ273" i="24040"/>
  <c r="AQ290" i="23917"/>
  <c r="AI274" i="24040"/>
  <c r="AI291" i="23917"/>
  <c r="AU275" i="24040"/>
  <c r="AU292" i="23917"/>
  <c r="BS274" i="24040"/>
  <c r="BS291" i="23917"/>
  <c r="CY274" i="24040"/>
  <c r="CY291" i="23917"/>
  <c r="EE274" i="24040"/>
  <c r="EE291" i="23917"/>
  <c r="FF279" i="24040"/>
  <c r="FF296" i="23917"/>
  <c r="FV279" i="24040"/>
  <c r="FV296" i="23917"/>
  <c r="CY275" i="24040"/>
  <c r="CY292" i="23917"/>
  <c r="EH303" i="23917"/>
  <c r="EH286" i="24040"/>
  <c r="C242" i="24040"/>
  <c r="C258" i="23917"/>
  <c r="B14" i="24040"/>
  <c r="B15" i="23917"/>
  <c r="V14" i="24040"/>
  <c r="V15" i="23917"/>
  <c r="AM242" i="24040"/>
  <c r="AM258" i="23917"/>
  <c r="BB14" i="24040"/>
  <c r="BB15" i="23917"/>
  <c r="BS242" i="24040"/>
  <c r="BS258" i="23917"/>
  <c r="CH14" i="24040"/>
  <c r="CH15" i="23917"/>
  <c r="CY242" i="24040"/>
  <c r="CY258" i="23917"/>
  <c r="DN14" i="24040"/>
  <c r="DN15" i="23917"/>
  <c r="K13" i="24040"/>
  <c r="K14" i="23917"/>
  <c r="EU13" i="24040"/>
  <c r="EU14" i="23917"/>
  <c r="EI24" i="23917"/>
  <c r="EI22" i="24040"/>
  <c r="FP37" i="24040"/>
  <c r="FP47" i="23917"/>
  <c r="ER51" i="24040"/>
  <c r="ER62" i="23917"/>
  <c r="ER64" i="24040"/>
  <c r="ER75" i="23917"/>
  <c r="EV78" i="24040"/>
  <c r="EV89" i="23917"/>
  <c r="DE95" i="23917"/>
  <c r="DD84" i="24040"/>
  <c r="DD95" i="23917"/>
  <c r="DD81" i="24040"/>
  <c r="DD92" i="23917"/>
  <c r="DE93" i="23917"/>
  <c r="DD82" i="24040"/>
  <c r="DD93" i="23917"/>
  <c r="BM85" i="24040"/>
  <c r="BM96" i="23917"/>
  <c r="EQ85" i="24040"/>
  <c r="EQ96" i="23917"/>
  <c r="AG82" i="24040"/>
  <c r="AG93" i="23917"/>
  <c r="AG83" i="24040"/>
  <c r="AG94" i="23917"/>
  <c r="FS85" i="24040"/>
  <c r="FS96" i="23917"/>
  <c r="BO78" i="24040"/>
  <c r="BO89" i="23917"/>
  <c r="CM80" i="24040"/>
  <c r="CM91" i="23917"/>
  <c r="CL86" i="24040"/>
  <c r="CL97" i="23917"/>
  <c r="CL84" i="24040"/>
  <c r="CL95" i="23917"/>
  <c r="DB86" i="24040"/>
  <c r="DB97" i="23917"/>
  <c r="DB84" i="24040"/>
  <c r="DB95" i="23917"/>
  <c r="CI78" i="24040"/>
  <c r="CI89" i="23917"/>
  <c r="CG72" i="24040"/>
  <c r="CG83" i="23917"/>
  <c r="N81" i="24040"/>
  <c r="N92" i="23917"/>
  <c r="N83" i="24040"/>
  <c r="N94" i="23917"/>
  <c r="N86" i="24040"/>
  <c r="N97" i="23917"/>
  <c r="EZ72" i="24040"/>
  <c r="EZ83" i="23917"/>
  <c r="FD81" i="24040"/>
  <c r="FD92" i="23917"/>
  <c r="FP72" i="24040"/>
  <c r="FP83" i="23917"/>
  <c r="FT72" i="24040"/>
  <c r="FT83" i="23917"/>
  <c r="EX75" i="24040"/>
  <c r="EX86" i="23917"/>
  <c r="FF73" i="24040"/>
  <c r="FF84" i="23917"/>
  <c r="FR73" i="24040"/>
  <c r="FR84" i="23917"/>
  <c r="AC81" i="24040"/>
  <c r="AC92" i="23917"/>
  <c r="AS81" i="24040"/>
  <c r="AS92" i="23917"/>
  <c r="BI81" i="24040"/>
  <c r="BI92" i="23917"/>
  <c r="CH83" i="24040"/>
  <c r="CH94" i="23917"/>
  <c r="CH81" i="24040"/>
  <c r="CH92" i="23917"/>
  <c r="CH84" i="24040"/>
  <c r="CH95" i="23917"/>
  <c r="AA85" i="24040"/>
  <c r="AA96" i="23917"/>
  <c r="AY84" i="24040"/>
  <c r="AY95" i="23917"/>
  <c r="BC81" i="24040"/>
  <c r="BC92" i="23917"/>
  <c r="BS85" i="24040"/>
  <c r="BS96" i="23917"/>
  <c r="FA83" i="24040"/>
  <c r="FA94" i="23917"/>
  <c r="FQ83" i="24040"/>
  <c r="FQ94" i="23917"/>
  <c r="FH75" i="24040"/>
  <c r="FH86" i="23917"/>
  <c r="FI84" i="24040"/>
  <c r="FI95" i="23917"/>
  <c r="FI86" i="24040"/>
  <c r="FI97" i="23917"/>
  <c r="BA83" i="24040"/>
  <c r="BA94" i="23917"/>
  <c r="FQ85" i="24040"/>
  <c r="FQ96" i="23917"/>
  <c r="FD151" i="24040"/>
  <c r="FD164" i="23917"/>
  <c r="N191" i="24040"/>
  <c r="N205" i="23917"/>
  <c r="AT191" i="24040"/>
  <c r="AT205" i="23917"/>
  <c r="BZ191" i="24040"/>
  <c r="BZ205" i="23917"/>
  <c r="CP191" i="24040"/>
  <c r="CP205" i="23917"/>
  <c r="AB117" i="24040"/>
  <c r="AB118" i="24040" s="1"/>
  <c r="AB129" i="23917"/>
  <c r="AB130" i="23917" s="1"/>
  <c r="AC147" i="24040"/>
  <c r="AC160" i="23917"/>
  <c r="EX152" i="24040"/>
  <c r="EX165" i="23917"/>
  <c r="FH152" i="24040"/>
  <c r="FH165" i="23917"/>
  <c r="EV127" i="24040"/>
  <c r="EV139" i="23917"/>
  <c r="BE122" i="24040"/>
  <c r="BE134" i="23917"/>
  <c r="CC191" i="24040"/>
  <c r="CC205" i="23917"/>
  <c r="FT131" i="24040"/>
  <c r="FT143" i="23917"/>
  <c r="BT117" i="24040"/>
  <c r="BT118" i="24040" s="1"/>
  <c r="BT129" i="23917"/>
  <c r="BT130" i="23917" s="1"/>
  <c r="FS117" i="24040"/>
  <c r="FS118" i="24040" s="1"/>
  <c r="FS129" i="23917"/>
  <c r="FS130" i="23917" s="1"/>
  <c r="AW147" i="24040"/>
  <c r="AW160" i="23917"/>
  <c r="EZ115" i="24040"/>
  <c r="EZ127" i="23917"/>
  <c r="FO152" i="24040"/>
  <c r="FO165" i="23917"/>
  <c r="FL152" i="24040"/>
  <c r="FL165" i="23917"/>
  <c r="FV154" i="24040"/>
  <c r="FV167" i="23917"/>
  <c r="AL191" i="24040"/>
  <c r="AL205" i="23917"/>
  <c r="BR191" i="24040"/>
  <c r="BR205" i="23917"/>
  <c r="CE192" i="24040"/>
  <c r="CE132" i="24040"/>
  <c r="CE206" i="23917"/>
  <c r="CE144" i="23917"/>
  <c r="BQ158" i="24040"/>
  <c r="BQ171" i="23917"/>
  <c r="CW158" i="24040"/>
  <c r="CW171" i="23917"/>
  <c r="EX145" i="24040"/>
  <c r="EX158" i="23917"/>
  <c r="ED125" i="24040"/>
  <c r="ED137" i="23917"/>
  <c r="EX192" i="24040"/>
  <c r="EX132" i="24040"/>
  <c r="EX144" i="23917"/>
  <c r="EX206" i="23917"/>
  <c r="CU192" i="24040"/>
  <c r="CU132" i="24040"/>
  <c r="CU206" i="23917"/>
  <c r="CU144" i="23917"/>
  <c r="DK192" i="24040"/>
  <c r="DK132" i="24040"/>
  <c r="DK206" i="23917"/>
  <c r="DK144" i="23917"/>
  <c r="ES192" i="24040"/>
  <c r="ES132" i="24040"/>
  <c r="ES206" i="23917"/>
  <c r="ES144" i="23917"/>
  <c r="FD147" i="24040"/>
  <c r="FD160" i="23917"/>
  <c r="I147" i="24040"/>
  <c r="I160" i="23917"/>
  <c r="EV115" i="24040"/>
  <c r="EV127" i="23917"/>
  <c r="EV157" i="24040"/>
  <c r="EV170" i="23917"/>
  <c r="CG207" i="24040"/>
  <c r="CG222" i="23917"/>
  <c r="EK145" i="24040"/>
  <c r="EK158" i="23917"/>
  <c r="EC145" i="24040"/>
  <c r="EC158" i="23917"/>
  <c r="DY146" i="24040"/>
  <c r="DY159" i="23917"/>
  <c r="AA154" i="24040"/>
  <c r="AA167" i="23917"/>
  <c r="BG154" i="24040"/>
  <c r="BG167" i="23917"/>
  <c r="CM154" i="24040"/>
  <c r="CM167" i="23917"/>
  <c r="AE115" i="24040"/>
  <c r="AE127" i="23917"/>
  <c r="BK115" i="24040"/>
  <c r="BK127" i="23917"/>
  <c r="CQ115" i="24040"/>
  <c r="CQ127" i="23917"/>
  <c r="CL160" i="24040"/>
  <c r="CL173" i="23917"/>
  <c r="EW205" i="24040"/>
  <c r="EW220" i="23917"/>
  <c r="FK122" i="24040"/>
  <c r="FK134" i="23917"/>
  <c r="FI154" i="24040"/>
  <c r="FI167" i="23917"/>
  <c r="FI117" i="24040"/>
  <c r="FI118" i="24040" s="1"/>
  <c r="FI129" i="23917"/>
  <c r="FI130" i="23917" s="1"/>
  <c r="EX112" i="24040"/>
  <c r="EX124" i="23917"/>
  <c r="FN112" i="24040"/>
  <c r="FN124" i="23917"/>
  <c r="CI147" i="24040"/>
  <c r="CI160" i="23917"/>
  <c r="ES152" i="24040"/>
  <c r="ES165" i="23917"/>
  <c r="FU152" i="24040"/>
  <c r="FU165" i="23917"/>
  <c r="Q188" i="24040"/>
  <c r="Q202" i="23917"/>
  <c r="S182" i="24040"/>
  <c r="S196" i="23917"/>
  <c r="BO182" i="24040"/>
  <c r="BO196" i="23917"/>
  <c r="CI213" i="24040"/>
  <c r="CI228" i="23917"/>
  <c r="GB106" i="24040"/>
  <c r="GB118" i="23917"/>
  <c r="GC106" i="24040"/>
  <c r="GC118" i="23917"/>
  <c r="CH160" i="24040"/>
  <c r="CH173" i="23917"/>
  <c r="CE214" i="24040"/>
  <c r="CE229" i="23917"/>
  <c r="EU205" i="24040"/>
  <c r="EU220" i="23917"/>
  <c r="FN174" i="24040"/>
  <c r="FN188" i="23917"/>
  <c r="AM206" i="24040"/>
  <c r="AM221" i="23917"/>
  <c r="BS206" i="24040"/>
  <c r="BS221" i="23917"/>
  <c r="DC206" i="24040"/>
  <c r="DC221" i="23917"/>
  <c r="FO206" i="24040"/>
  <c r="FO221" i="23917"/>
  <c r="FK211" i="24040"/>
  <c r="FK226" i="23917"/>
  <c r="FK214" i="24040"/>
  <c r="FK229" i="23917"/>
  <c r="BZ212" i="24040"/>
  <c r="BZ227" i="23917"/>
  <c r="EV211" i="24040"/>
  <c r="EV226" i="23917"/>
  <c r="FP211" i="24040"/>
  <c r="FP226" i="23917"/>
  <c r="EQ214" i="24040"/>
  <c r="EQ229" i="23917"/>
  <c r="AA218" i="24040"/>
  <c r="AA233" i="23917"/>
  <c r="BG218" i="24040"/>
  <c r="BG233" i="23917"/>
  <c r="CM218" i="24040"/>
  <c r="CM233" i="23917"/>
  <c r="L9" i="24040"/>
  <c r="L19" i="24040" s="1"/>
  <c r="L9" i="23917"/>
  <c r="CO182" i="24040"/>
  <c r="CO196" i="23917"/>
  <c r="FE207" i="24040"/>
  <c r="FE222" i="23917"/>
  <c r="EU218" i="24040"/>
  <c r="EU233" i="23917"/>
  <c r="N9" i="24040"/>
  <c r="N9" i="23917"/>
  <c r="AU182" i="24040"/>
  <c r="AU196" i="23917"/>
  <c r="CJ9" i="24040"/>
  <c r="CJ9" i="23917"/>
  <c r="EU8" i="24040"/>
  <c r="EU8" i="23917"/>
  <c r="FC8" i="24040"/>
  <c r="FC8" i="23917"/>
  <c r="CD184" i="24040"/>
  <c r="CD185" i="24040" s="1"/>
  <c r="CD10" i="24040"/>
  <c r="CD198" i="23917"/>
  <c r="CD199" i="23917" s="1"/>
  <c r="CD10" i="23917"/>
  <c r="DK8" i="24040"/>
  <c r="DK8" i="23917"/>
  <c r="EB218" i="24040"/>
  <c r="EB233" i="23917"/>
  <c r="EB8" i="24040"/>
  <c r="EB8" i="23917"/>
  <c r="CB212" i="24040"/>
  <c r="CB227" i="23917"/>
  <c r="EW212" i="24040"/>
  <c r="EW227" i="23917"/>
  <c r="FQ212" i="24040"/>
  <c r="FQ227" i="23917"/>
  <c r="CG213" i="24040"/>
  <c r="CG228" i="23917"/>
  <c r="K182" i="24040"/>
  <c r="K196" i="23917"/>
  <c r="J9" i="24040"/>
  <c r="J9" i="23917"/>
  <c r="FC182" i="24040"/>
  <c r="FC196" i="23917"/>
  <c r="AP9" i="24040"/>
  <c r="AP9" i="23917"/>
  <c r="BW182" i="24040"/>
  <c r="BW196" i="23917"/>
  <c r="BV9" i="24040"/>
  <c r="BV9" i="23917"/>
  <c r="DC182" i="24040"/>
  <c r="DC196" i="23917"/>
  <c r="DL207" i="24040"/>
  <c r="DL222" i="23917"/>
  <c r="EB182" i="24040"/>
  <c r="EB196" i="23917"/>
  <c r="FG207" i="24040"/>
  <c r="FG222" i="23917"/>
  <c r="P9" i="24040"/>
  <c r="P9" i="23917"/>
  <c r="AW182" i="24040"/>
  <c r="AW196" i="23917"/>
  <c r="CB9" i="24040"/>
  <c r="CB9" i="23917"/>
  <c r="DI182" i="24040"/>
  <c r="DI196" i="23917"/>
  <c r="X255" i="24040"/>
  <c r="X271" i="23917"/>
  <c r="BD255" i="24040"/>
  <c r="BD271" i="23917"/>
  <c r="CJ255" i="24040"/>
  <c r="CJ271" i="23917"/>
  <c r="Z256" i="24040"/>
  <c r="Z272" i="23917"/>
  <c r="BE275" i="24040"/>
  <c r="BE292" i="23917"/>
  <c r="FO249" i="24040"/>
  <c r="FO265" i="23917"/>
  <c r="AD256" i="24040"/>
  <c r="AD272" i="23917"/>
  <c r="ES13" i="24040"/>
  <c r="ES14" i="23917"/>
  <c r="FF234" i="24040"/>
  <c r="FF250" i="23917"/>
  <c r="FU286" i="24040"/>
  <c r="FU303" i="23917"/>
  <c r="K260" i="24040"/>
  <c r="K276" i="23917"/>
  <c r="E286" i="24040"/>
  <c r="E303" i="23917"/>
  <c r="BA282" i="24040"/>
  <c r="BA299" i="23917"/>
  <c r="CG13" i="24040"/>
  <c r="CG18" i="24040" s="1"/>
  <c r="CG14" i="23917"/>
  <c r="CG20" i="23917" s="1"/>
  <c r="CW273" i="24040"/>
  <c r="CW290" i="23917"/>
  <c r="EB286" i="24040"/>
  <c r="EB303" i="23917"/>
  <c r="EB273" i="24040"/>
  <c r="EB290" i="23917"/>
  <c r="FL234" i="24040"/>
  <c r="FL250" i="23917"/>
  <c r="AW282" i="24040"/>
  <c r="AW299" i="23917"/>
  <c r="BM282" i="24040"/>
  <c r="BM299" i="23917"/>
  <c r="CC282" i="24040"/>
  <c r="CC299" i="23917"/>
  <c r="CS273" i="24040"/>
  <c r="CS290" i="23917"/>
  <c r="DI274" i="24040"/>
  <c r="DI291" i="23917"/>
  <c r="FS273" i="24040"/>
  <c r="FS290" i="23917"/>
  <c r="D14" i="24040"/>
  <c r="D15" i="23917"/>
  <c r="DI275" i="24040"/>
  <c r="DI292" i="23917"/>
  <c r="FD239" i="24040"/>
  <c r="FD255" i="23917"/>
  <c r="FV285" i="24040"/>
  <c r="FV302" i="23917"/>
  <c r="BY13" i="24040"/>
  <c r="BY14" i="23917"/>
  <c r="CO273" i="24040"/>
  <c r="CO290" i="23917"/>
  <c r="DD244" i="24040"/>
  <c r="DD245" i="24040" s="1"/>
  <c r="DD15" i="24040"/>
  <c r="DD260" i="23917"/>
  <c r="DD261" i="23917" s="1"/>
  <c r="DD16" i="23917"/>
  <c r="FG286" i="24040"/>
  <c r="FG303" i="23917"/>
  <c r="CN14" i="24040"/>
  <c r="CN15" i="23917"/>
  <c r="EB242" i="24040"/>
  <c r="EB258" i="23917"/>
  <c r="BI274" i="24040"/>
  <c r="BI291" i="23917"/>
  <c r="FU255" i="24040"/>
  <c r="FU271" i="23917"/>
  <c r="O13" i="24040"/>
  <c r="O18" i="24040" s="1"/>
  <c r="O14" i="23917"/>
  <c r="O20" i="23917" s="1"/>
  <c r="FX237" i="24040"/>
  <c r="FX253" i="23917"/>
  <c r="FU239" i="24040"/>
  <c r="FU255" i="23917"/>
  <c r="BE242" i="24040"/>
  <c r="BE258" i="23917"/>
  <c r="CJ14" i="24040"/>
  <c r="CJ15" i="23917"/>
  <c r="FG275" i="24040"/>
  <c r="FG292" i="23917"/>
  <c r="FD279" i="24040"/>
  <c r="FD296" i="23917"/>
  <c r="FT279" i="24040"/>
  <c r="FT296" i="23917"/>
  <c r="FH282" i="24040"/>
  <c r="FH299" i="23917"/>
  <c r="G13" i="24040"/>
  <c r="G18" i="24040" s="1"/>
  <c r="G14" i="23917"/>
  <c r="G20" i="23917" s="1"/>
  <c r="AY13" i="24040"/>
  <c r="AY14" i="23917"/>
  <c r="DJ244" i="24040"/>
  <c r="DJ245" i="24040" s="1"/>
  <c r="DJ15" i="24040"/>
  <c r="DJ260" i="23917"/>
  <c r="DJ261" i="23917" s="1"/>
  <c r="DJ16" i="23917"/>
  <c r="EX239" i="24040"/>
  <c r="EX255" i="23917"/>
  <c r="FN273" i="24040"/>
  <c r="FN290" i="23917"/>
  <c r="ES280" i="24040"/>
  <c r="ES297" i="23917"/>
  <c r="FI280" i="24040"/>
  <c r="FI297" i="23917"/>
  <c r="EX282" i="24040"/>
  <c r="EX299" i="23917"/>
  <c r="AA242" i="24040"/>
  <c r="AA258" i="23917"/>
  <c r="Z14" i="24040"/>
  <c r="Z15" i="23917"/>
  <c r="BG242" i="24040"/>
  <c r="BG258" i="23917"/>
  <c r="BF14" i="24040"/>
  <c r="BF15" i="23917"/>
  <c r="CM242" i="24040"/>
  <c r="CM258" i="23917"/>
  <c r="CL14" i="24040"/>
  <c r="CL15" i="23917"/>
  <c r="EY13" i="24040"/>
  <c r="EY14" i="23917"/>
  <c r="FO13" i="24040"/>
  <c r="FO14" i="23917"/>
  <c r="FZ23" i="24040"/>
  <c r="FZ25" i="23917"/>
  <c r="FX51" i="24040"/>
  <c r="FX62" i="23917"/>
  <c r="DL84" i="24040"/>
  <c r="DL95" i="23917"/>
  <c r="DL83" i="24040"/>
  <c r="DL94" i="23917"/>
  <c r="DL86" i="24040"/>
  <c r="DL97" i="23917"/>
  <c r="FD80" i="24040"/>
  <c r="FD91" i="23917"/>
  <c r="FC84" i="24040"/>
  <c r="FC95" i="23917"/>
  <c r="FC86" i="24040"/>
  <c r="FC97" i="23917"/>
  <c r="BM86" i="24040"/>
  <c r="BM97" i="23917"/>
  <c r="BM83" i="24040"/>
  <c r="BM94" i="23917"/>
  <c r="BG80" i="24040"/>
  <c r="BG91" i="23917"/>
  <c r="BF82" i="24040"/>
  <c r="BF93" i="23917"/>
  <c r="BF83" i="24040"/>
  <c r="BF94" i="23917"/>
  <c r="BF85" i="24040"/>
  <c r="BF96" i="23917"/>
  <c r="AW85" i="24040"/>
  <c r="AW96" i="23917"/>
  <c r="CX83" i="24040"/>
  <c r="CX94" i="23917"/>
  <c r="CX81" i="24040"/>
  <c r="CX92" i="23917"/>
  <c r="CX84" i="24040"/>
  <c r="CX95" i="23917"/>
  <c r="DN83" i="24040"/>
  <c r="DN94" i="23917"/>
  <c r="DO92" i="23917"/>
  <c r="DN81" i="24040"/>
  <c r="DN92" i="23917"/>
  <c r="DN84" i="24040"/>
  <c r="DN95" i="23917"/>
  <c r="CG71" i="24040"/>
  <c r="CG82" i="23917"/>
  <c r="B81" i="24040"/>
  <c r="B92" i="23917"/>
  <c r="B85" i="24040"/>
  <c r="B96" i="23917"/>
  <c r="B86" i="24040"/>
  <c r="B97" i="23917"/>
  <c r="B84" i="24040"/>
  <c r="B95" i="23917"/>
  <c r="R81" i="24040"/>
  <c r="R92" i="23917"/>
  <c r="R85" i="24040"/>
  <c r="R96" i="23917"/>
  <c r="R86" i="24040"/>
  <c r="R97" i="23917"/>
  <c r="R84" i="24040"/>
  <c r="R95" i="23917"/>
  <c r="ER83" i="24040"/>
  <c r="ER94" i="23917"/>
  <c r="EV82" i="24040"/>
  <c r="EV93" i="23917"/>
  <c r="FP71" i="24040"/>
  <c r="FP82" i="23917"/>
  <c r="FW83" i="24040"/>
  <c r="FW94" i="23917"/>
  <c r="EX74" i="24040"/>
  <c r="EX85" i="23917"/>
  <c r="FJ75" i="24040"/>
  <c r="FJ86" i="23917"/>
  <c r="FR74" i="24040"/>
  <c r="FR85" i="23917"/>
  <c r="BW74" i="24040"/>
  <c r="BW85" i="23917"/>
  <c r="CA80" i="24040"/>
  <c r="CA91" i="23917"/>
  <c r="BZ81" i="24040"/>
  <c r="BZ92" i="23917"/>
  <c r="BZ82" i="24040"/>
  <c r="BZ93" i="23917"/>
  <c r="BZ84" i="24040"/>
  <c r="BZ95" i="23917"/>
  <c r="AC86" i="24040"/>
  <c r="AC97" i="23917"/>
  <c r="AC83" i="24040"/>
  <c r="AC94" i="23917"/>
  <c r="BI86" i="24040"/>
  <c r="BI97" i="23917"/>
  <c r="BI83" i="24040"/>
  <c r="BI94" i="23917"/>
  <c r="CQ73" i="24040"/>
  <c r="CQ84" i="23917"/>
  <c r="AQ86" i="24040"/>
  <c r="AQ97" i="23917"/>
  <c r="BK82" i="24040"/>
  <c r="BK93" i="23917"/>
  <c r="Y81" i="24040"/>
  <c r="Y92" i="23917"/>
  <c r="CZ85" i="24040"/>
  <c r="CZ96" i="23917"/>
  <c r="CZ83" i="24040"/>
  <c r="CZ94" i="23917"/>
  <c r="CZ82" i="24040"/>
  <c r="CZ93" i="23917"/>
  <c r="ET72" i="24040"/>
  <c r="ET83" i="23917"/>
  <c r="FA82" i="24040"/>
  <c r="FA93" i="23917"/>
  <c r="FJ72" i="24040"/>
  <c r="FJ83" i="23917"/>
  <c r="FP73" i="24040"/>
  <c r="FP84" i="23917"/>
  <c r="EW85" i="24040"/>
  <c r="EW96" i="23917"/>
  <c r="FM84" i="24040"/>
  <c r="FM95" i="23917"/>
  <c r="FM86" i="24040"/>
  <c r="FM97" i="23917"/>
  <c r="Y122" i="24040"/>
  <c r="Y134" i="23917"/>
  <c r="M154" i="24040"/>
  <c r="M167" i="23917"/>
  <c r="AS154" i="24040"/>
  <c r="AS167" i="23917"/>
  <c r="DD117" i="24040"/>
  <c r="DD118" i="24040" s="1"/>
  <c r="DD129" i="23917"/>
  <c r="DD130" i="23917" s="1"/>
  <c r="AK115" i="24040"/>
  <c r="AK127" i="23917"/>
  <c r="EV146" i="24040"/>
  <c r="EV159" i="23917"/>
  <c r="DE147" i="24040"/>
  <c r="DE160" i="23917"/>
  <c r="AG128" i="24040"/>
  <c r="AG140" i="23917"/>
  <c r="AW128" i="24040"/>
  <c r="AW140" i="23917"/>
  <c r="BM128" i="24040"/>
  <c r="BM140" i="23917"/>
  <c r="CC128" i="24040"/>
  <c r="CC140" i="23917"/>
  <c r="CS128" i="24040"/>
  <c r="CS140" i="23917"/>
  <c r="DI128" i="24040"/>
  <c r="DI140" i="23917"/>
  <c r="BU122" i="24040"/>
  <c r="BU134" i="23917"/>
  <c r="Z191" i="24040"/>
  <c r="Z205" i="23917"/>
  <c r="AP191" i="24040"/>
  <c r="AP205" i="23917"/>
  <c r="BF191" i="24040"/>
  <c r="BF205" i="23917"/>
  <c r="CS191" i="24040"/>
  <c r="CS205" i="23917"/>
  <c r="BU154" i="24040"/>
  <c r="BU167" i="23917"/>
  <c r="DA154" i="24040"/>
  <c r="DA167" i="23917"/>
  <c r="FD158" i="24040"/>
  <c r="FD171" i="23917"/>
  <c r="CS115" i="24040"/>
  <c r="CS127" i="23917"/>
  <c r="BM147" i="24040"/>
  <c r="BM160" i="23917"/>
  <c r="ER115" i="24040"/>
  <c r="ER127" i="23917"/>
  <c r="FF127" i="24040"/>
  <c r="FF139" i="23917"/>
  <c r="DO192" i="24040"/>
  <c r="DO132" i="24040"/>
  <c r="DO206" i="23917"/>
  <c r="DO144" i="23917"/>
  <c r="AZ160" i="24040"/>
  <c r="AZ173" i="23917"/>
  <c r="GI146" i="24040"/>
  <c r="GI159" i="23917"/>
  <c r="E147" i="24040"/>
  <c r="E160" i="23917"/>
  <c r="Q122" i="24040"/>
  <c r="Q134" i="23917"/>
  <c r="BL160" i="24040"/>
  <c r="BL173" i="23917"/>
  <c r="BU115" i="24040"/>
  <c r="BU127" i="23917"/>
  <c r="DA115" i="24040"/>
  <c r="DA127" i="23917"/>
  <c r="FD112" i="24040"/>
  <c r="FD124" i="23917"/>
  <c r="EZ157" i="24040"/>
  <c r="EZ170" i="23917"/>
  <c r="FH158" i="24040"/>
  <c r="FH171" i="23917"/>
  <c r="ER145" i="24040"/>
  <c r="ER158" i="23917"/>
  <c r="FH145" i="24040"/>
  <c r="FH158" i="23917"/>
  <c r="EK146" i="24040"/>
  <c r="EK159" i="23917"/>
  <c r="C115" i="24040"/>
  <c r="C127" i="23917"/>
  <c r="AI115" i="24040"/>
  <c r="AI127" i="23917"/>
  <c r="BO115" i="24040"/>
  <c r="BO127" i="23917"/>
  <c r="CU115" i="24040"/>
  <c r="CU127" i="23917"/>
  <c r="DZ184" i="24040"/>
  <c r="DZ185" i="24040" s="1"/>
  <c r="EY128" i="24040"/>
  <c r="EY140" i="23917"/>
  <c r="FQ154" i="24040"/>
  <c r="FQ167" i="23917"/>
  <c r="FX111" i="24040"/>
  <c r="FX123" i="23917"/>
  <c r="FA147" i="24040"/>
  <c r="FA160" i="23917"/>
  <c r="FB112" i="24040"/>
  <c r="FB124" i="23917"/>
  <c r="FR112" i="24040"/>
  <c r="FR124" i="23917"/>
  <c r="FB151" i="24040"/>
  <c r="FB164" i="23917"/>
  <c r="K158" i="24040"/>
  <c r="K171" i="23917"/>
  <c r="AA158" i="24040"/>
  <c r="AA171" i="23917"/>
  <c r="AQ158" i="24040"/>
  <c r="AQ171" i="23917"/>
  <c r="W128" i="24040"/>
  <c r="W140" i="23917"/>
  <c r="BC128" i="24040"/>
  <c r="BC140" i="23917"/>
  <c r="CI128" i="24040"/>
  <c r="CI140" i="23917"/>
  <c r="DO128" i="24040"/>
  <c r="DO140" i="23917"/>
  <c r="FN158" i="24040"/>
  <c r="FN171" i="23917"/>
  <c r="CQ117" i="24040"/>
  <c r="CQ129" i="23917"/>
  <c r="CS205" i="24040"/>
  <c r="CS220" i="23917"/>
  <c r="FQ205" i="24040"/>
  <c r="FQ220" i="23917"/>
  <c r="EV191" i="24040"/>
  <c r="EV205" i="23917"/>
  <c r="FR174" i="24040"/>
  <c r="FR188" i="23917"/>
  <c r="FS206" i="24040"/>
  <c r="FS221" i="23917"/>
  <c r="CE211" i="24040"/>
  <c r="CE226" i="23917"/>
  <c r="CD212" i="24040"/>
  <c r="CD227" i="23917"/>
  <c r="EZ211" i="24040"/>
  <c r="EZ226" i="23917"/>
  <c r="FT211" i="24040"/>
  <c r="FT226" i="23917"/>
  <c r="FO214" i="24040"/>
  <c r="FO229" i="23917"/>
  <c r="AC182" i="24040"/>
  <c r="AC196" i="23917"/>
  <c r="DD9" i="24040"/>
  <c r="DD9" i="23917"/>
  <c r="ES207" i="24040"/>
  <c r="ES222" i="23917"/>
  <c r="FI207" i="24040"/>
  <c r="FI222" i="23917"/>
  <c r="FL217" i="24040"/>
  <c r="FL232" i="23917"/>
  <c r="Y182" i="24040"/>
  <c r="Y196" i="23917"/>
  <c r="BD9" i="24040"/>
  <c r="BD9" i="23917"/>
  <c r="CQ182" i="24040"/>
  <c r="CQ196" i="23917"/>
  <c r="R184" i="24040"/>
  <c r="R185" i="24040" s="1"/>
  <c r="R10" i="24040"/>
  <c r="R198" i="23917"/>
  <c r="R199" i="23917" s="1"/>
  <c r="R10" i="23917"/>
  <c r="R22" i="23917" s="1"/>
  <c r="FE8" i="24040"/>
  <c r="FE8" i="23917"/>
  <c r="AY8" i="24040"/>
  <c r="AY18" i="24040" s="1"/>
  <c r="AY8" i="23917"/>
  <c r="CM8" i="24040"/>
  <c r="CM8" i="23917"/>
  <c r="J256" i="24040"/>
  <c r="J272" i="23917"/>
  <c r="FR260" i="24040"/>
  <c r="FR276" i="23917"/>
  <c r="FN172" i="24040"/>
  <c r="FN186" i="23917"/>
  <c r="EQ8" i="24040"/>
  <c r="EQ8" i="23917"/>
  <c r="FR177" i="24040"/>
  <c r="FR191" i="23917"/>
  <c r="E206" i="24040"/>
  <c r="E221" i="23917"/>
  <c r="CG211" i="24040"/>
  <c r="CG226" i="23917"/>
  <c r="FA212" i="24040"/>
  <c r="FA227" i="23917"/>
  <c r="FU212" i="24040"/>
  <c r="FU227" i="23917"/>
  <c r="T9" i="24040"/>
  <c r="T9" i="23917"/>
  <c r="BA182" i="24040"/>
  <c r="BA196" i="23917"/>
  <c r="CF9" i="24040"/>
  <c r="CF9" i="23917"/>
  <c r="EU207" i="24040"/>
  <c r="EU222" i="23917"/>
  <c r="FK207" i="24040"/>
  <c r="FK222" i="23917"/>
  <c r="W182" i="24040"/>
  <c r="W196" i="23917"/>
  <c r="BB9" i="24040"/>
  <c r="BB9" i="23917"/>
  <c r="CI182" i="24040"/>
  <c r="CI196" i="23917"/>
  <c r="DN9" i="24040"/>
  <c r="DN9" i="23917"/>
  <c r="CM255" i="24040"/>
  <c r="CM271" i="23917"/>
  <c r="EK276" i="23917"/>
  <c r="EK260" i="24040"/>
  <c r="EV254" i="24040"/>
  <c r="EV270" i="23917"/>
  <c r="FL254" i="24040"/>
  <c r="FL270" i="23917"/>
  <c r="C249" i="24040"/>
  <c r="C265" i="23917"/>
  <c r="AI249" i="24040"/>
  <c r="AI265" i="23917"/>
  <c r="FI249" i="24040"/>
  <c r="FI265" i="23917"/>
  <c r="CU249" i="24040"/>
  <c r="CU265" i="23917"/>
  <c r="AL256" i="24040"/>
  <c r="AL272" i="23917"/>
  <c r="CX256" i="24040"/>
  <c r="CX272" i="23917"/>
  <c r="GJ255" i="24040"/>
  <c r="GJ271" i="23917"/>
  <c r="FJ234" i="24040"/>
  <c r="FJ250" i="23917"/>
  <c r="GA233" i="24040"/>
  <c r="GA249" i="23917"/>
  <c r="E13" i="24040"/>
  <c r="E18" i="24040" s="1"/>
  <c r="E14" i="23917"/>
  <c r="E20" i="23917" s="1"/>
  <c r="CG274" i="24040"/>
  <c r="CG291" i="23917"/>
  <c r="CW282" i="24040"/>
  <c r="CW299" i="23917"/>
  <c r="DM286" i="24040"/>
  <c r="DM303" i="23917"/>
  <c r="FS286" i="24040"/>
  <c r="FS303" i="23917"/>
  <c r="AJ14" i="24040"/>
  <c r="AJ15" i="23917"/>
  <c r="AG13" i="24040"/>
  <c r="AG14" i="23917"/>
  <c r="AM286" i="24040"/>
  <c r="AM303" i="23917"/>
  <c r="BL244" i="24040"/>
  <c r="BL245" i="24040" s="1"/>
  <c r="BL15" i="24040"/>
  <c r="BL260" i="23917"/>
  <c r="BL261" i="23917" s="1"/>
  <c r="BL16" i="23917"/>
  <c r="CS282" i="24040"/>
  <c r="CS299" i="23917"/>
  <c r="AG242" i="24040"/>
  <c r="AG258" i="23917"/>
  <c r="CC242" i="24040"/>
  <c r="CC258" i="23917"/>
  <c r="FJ281" i="24040"/>
  <c r="FJ298" i="23917"/>
  <c r="EB255" i="24040"/>
  <c r="EB271" i="23917"/>
  <c r="BI273" i="24040"/>
  <c r="BI290" i="23917"/>
  <c r="DE273" i="24040"/>
  <c r="DE290" i="23917"/>
  <c r="FO286" i="24040"/>
  <c r="FO303" i="23917"/>
  <c r="FW274" i="24040"/>
  <c r="FW291" i="23917"/>
  <c r="AS242" i="24040"/>
  <c r="AS258" i="23917"/>
  <c r="DD14" i="24040"/>
  <c r="DD15" i="23917"/>
  <c r="GH273" i="24040"/>
  <c r="GH290" i="23917"/>
  <c r="ES255" i="24040"/>
  <c r="ES271" i="23917"/>
  <c r="AN244" i="24040"/>
  <c r="AN245" i="24040" s="1"/>
  <c r="AN15" i="24040"/>
  <c r="AN260" i="23917"/>
  <c r="AN261" i="23917" s="1"/>
  <c r="AN16" i="23917"/>
  <c r="CQ13" i="24040"/>
  <c r="CQ18" i="24040" s="1"/>
  <c r="CQ14" i="23917"/>
  <c r="CQ20" i="23917" s="1"/>
  <c r="FL273" i="24040"/>
  <c r="FL290" i="23917"/>
  <c r="AN14" i="24040"/>
  <c r="AN15" i="23917"/>
  <c r="DA242" i="24040"/>
  <c r="DA258" i="23917"/>
  <c r="FO275" i="24040"/>
  <c r="FO292" i="23917"/>
  <c r="U273" i="24040"/>
  <c r="U290" i="23917"/>
  <c r="BA273" i="24040"/>
  <c r="BA290" i="23917"/>
  <c r="E275" i="24040"/>
  <c r="E292" i="23917"/>
  <c r="EQ280" i="24040"/>
  <c r="EQ297" i="23917"/>
  <c r="FG280" i="24040"/>
  <c r="FG297" i="23917"/>
  <c r="FW280" i="24040"/>
  <c r="FW297" i="23917"/>
  <c r="EV286" i="24040"/>
  <c r="EV303" i="23917"/>
  <c r="W13" i="24040"/>
  <c r="W18" i="24040" s="1"/>
  <c r="W14" i="23917"/>
  <c r="C13" i="24040"/>
  <c r="C14" i="23917"/>
  <c r="FI13" i="24040"/>
  <c r="FI14" i="23917"/>
  <c r="FB239" i="24040"/>
  <c r="FB255" i="23917"/>
  <c r="FR239" i="24040"/>
  <c r="FR255" i="23917"/>
  <c r="EW280" i="24040"/>
  <c r="EW297" i="23917"/>
  <c r="FM280" i="24040"/>
  <c r="FM297" i="23917"/>
  <c r="FR282" i="24040"/>
  <c r="FR299" i="23917"/>
  <c r="N14" i="24040"/>
  <c r="N15" i="23917"/>
  <c r="AE242" i="24040"/>
  <c r="AE258" i="23917"/>
  <c r="AT14" i="24040"/>
  <c r="AT15" i="23917"/>
  <c r="BK242" i="24040"/>
  <c r="BK258" i="23917"/>
  <c r="BZ14" i="24040"/>
  <c r="BZ19" i="24040" s="1"/>
  <c r="BZ15" i="23917"/>
  <c r="BZ21" i="23917" s="1"/>
  <c r="CQ242" i="24040"/>
  <c r="CQ258" i="23917"/>
  <c r="DF14" i="24040"/>
  <c r="DF15" i="23917"/>
  <c r="AQ13" i="24040"/>
  <c r="AQ14" i="23917"/>
  <c r="DC13" i="24040"/>
  <c r="DC14" i="23917"/>
  <c r="FN23" i="24040"/>
  <c r="FN25" i="23917"/>
  <c r="CF84" i="24040"/>
  <c r="CF95" i="23917"/>
  <c r="CF83" i="24040"/>
  <c r="CF94" i="23917"/>
  <c r="CF86" i="24040"/>
  <c r="CF97" i="23917"/>
  <c r="CN83" i="24040"/>
  <c r="CN94" i="23917"/>
  <c r="CN85" i="24040"/>
  <c r="CN96" i="23917"/>
  <c r="CN86" i="24040"/>
  <c r="CN97" i="23917"/>
  <c r="BM82" i="24040"/>
  <c r="BM93" i="23917"/>
  <c r="FP80" i="24040"/>
  <c r="FP91" i="23917"/>
  <c r="FO84" i="24040"/>
  <c r="FO95" i="23917"/>
  <c r="FO86" i="24040"/>
  <c r="FO97" i="23917"/>
  <c r="FW85" i="24040"/>
  <c r="FW96" i="23917"/>
  <c r="CT86" i="24040"/>
  <c r="CT97" i="23917"/>
  <c r="CT81" i="24040"/>
  <c r="CT92" i="23917"/>
  <c r="CT85" i="24040"/>
  <c r="CT96" i="23917"/>
  <c r="DJ86" i="24040"/>
  <c r="DJ97" i="23917"/>
  <c r="DJ81" i="24040"/>
  <c r="DJ92" i="23917"/>
  <c r="DJ85" i="24040"/>
  <c r="DJ96" i="23917"/>
  <c r="CG74" i="24040"/>
  <c r="CG85" i="23917"/>
  <c r="F82" i="24040"/>
  <c r="F93" i="23917"/>
  <c r="F83" i="24040"/>
  <c r="F94" i="23917"/>
  <c r="F86" i="24040"/>
  <c r="F97" i="23917"/>
  <c r="V81" i="24040"/>
  <c r="V92" i="23917"/>
  <c r="V83" i="24040"/>
  <c r="V94" i="23917"/>
  <c r="V86" i="24040"/>
  <c r="V97" i="23917"/>
  <c r="FX72" i="24040"/>
  <c r="FX83" i="23917"/>
  <c r="FN73" i="24040"/>
  <c r="FN84" i="23917"/>
  <c r="BV81" i="24040"/>
  <c r="BV92" i="23917"/>
  <c r="BV86" i="24040"/>
  <c r="BV97" i="23917"/>
  <c r="BV84" i="24040"/>
  <c r="BV95" i="23917"/>
  <c r="BI82" i="24040"/>
  <c r="BI93" i="23917"/>
  <c r="GC126" i="24040"/>
  <c r="GC138" i="23917"/>
  <c r="ES191" i="24040"/>
  <c r="ES205" i="23917"/>
  <c r="AE192" i="24040"/>
  <c r="AE132" i="24040"/>
  <c r="AE206" i="23917"/>
  <c r="AE144" i="23917"/>
  <c r="BK192" i="24040"/>
  <c r="BK132" i="24040"/>
  <c r="BK206" i="23917"/>
  <c r="BK144" i="23917"/>
  <c r="DG192" i="24040"/>
  <c r="DG132" i="24040"/>
  <c r="DG206" i="23917"/>
  <c r="DG144" i="23917"/>
  <c r="EX131" i="24040"/>
  <c r="EX143" i="23917"/>
  <c r="FL146" i="24040"/>
  <c r="FL159" i="23917"/>
  <c r="CK122" i="24040"/>
  <c r="CK134" i="23917"/>
  <c r="FL131" i="24040"/>
  <c r="FL143" i="23917"/>
  <c r="CL191" i="24040"/>
  <c r="CL205" i="23917"/>
  <c r="FA192" i="24040"/>
  <c r="FA132" i="24040"/>
  <c r="FA206" i="23917"/>
  <c r="FA144" i="23917"/>
  <c r="AO154" i="24040"/>
  <c r="AO167" i="23917"/>
  <c r="BU158" i="24040"/>
  <c r="BU171" i="23917"/>
  <c r="DA158" i="24040"/>
  <c r="DA171" i="23917"/>
  <c r="FD107" i="24040"/>
  <c r="FD119" i="23917"/>
  <c r="CC147" i="24040"/>
  <c r="CC160" i="23917"/>
  <c r="EM165" i="23917"/>
  <c r="EM152" i="24040"/>
  <c r="I128" i="24040"/>
  <c r="I140" i="23917"/>
  <c r="Y128" i="24040"/>
  <c r="Y140" i="23917"/>
  <c r="W192" i="24040"/>
  <c r="W132" i="24040"/>
  <c r="W206" i="23917"/>
  <c r="W144" i="23917"/>
  <c r="BC192" i="24040"/>
  <c r="BC132" i="24040"/>
  <c r="BC206" i="23917"/>
  <c r="BC144" i="23917"/>
  <c r="CG158" i="24040"/>
  <c r="CG171" i="23917"/>
  <c r="DM158" i="24040"/>
  <c r="DM171" i="23917"/>
  <c r="AC115" i="24040"/>
  <c r="AC127" i="23917"/>
  <c r="BI115" i="24040"/>
  <c r="BI127" i="23917"/>
  <c r="CO115" i="24040"/>
  <c r="CO127" i="23917"/>
  <c r="DM115" i="24040"/>
  <c r="DM127" i="23917"/>
  <c r="FP112" i="24040"/>
  <c r="FP124" i="23917"/>
  <c r="EH137" i="23917"/>
  <c r="EH125" i="24040"/>
  <c r="AH191" i="24040"/>
  <c r="AH205" i="23917"/>
  <c r="AX191" i="24040"/>
  <c r="AX205" i="23917"/>
  <c r="BN191" i="24040"/>
  <c r="BN205" i="23917"/>
  <c r="AG158" i="24040"/>
  <c r="AG171" i="23917"/>
  <c r="CS117" i="24040"/>
  <c r="CS129" i="23917"/>
  <c r="DY129" i="23917"/>
  <c r="BE115" i="24040"/>
  <c r="BE127" i="23917"/>
  <c r="EW115" i="24040"/>
  <c r="EW127" i="23917"/>
  <c r="FJ157" i="24040"/>
  <c r="FJ170" i="23917"/>
  <c r="FS205" i="24040"/>
  <c r="FS220" i="23917"/>
  <c r="FV110" i="24040"/>
  <c r="FV122" i="23917"/>
  <c r="FU145" i="24040"/>
  <c r="FU158" i="23917"/>
  <c r="DU145" i="24040"/>
  <c r="DU158" i="23917"/>
  <c r="C154" i="24040"/>
  <c r="C167" i="23917"/>
  <c r="W115" i="24040"/>
  <c r="W127" i="23917"/>
  <c r="BC115" i="24040"/>
  <c r="BC127" i="23917"/>
  <c r="CI115" i="24040"/>
  <c r="CI127" i="23917"/>
  <c r="BV160" i="24040"/>
  <c r="BV173" i="23917"/>
  <c r="DB160" i="24040"/>
  <c r="DB173" i="23917"/>
  <c r="FE205" i="24040"/>
  <c r="FE220" i="23917"/>
  <c r="FS128" i="24040"/>
  <c r="FS140" i="23917"/>
  <c r="K122" i="24040"/>
  <c r="K134" i="23917"/>
  <c r="AA122" i="24040"/>
  <c r="AA134" i="23917"/>
  <c r="AQ122" i="24040"/>
  <c r="AQ134" i="23917"/>
  <c r="BG122" i="24040"/>
  <c r="BG134" i="23917"/>
  <c r="BW122" i="24040"/>
  <c r="BW134" i="23917"/>
  <c r="CM122" i="24040"/>
  <c r="CM134" i="23917"/>
  <c r="DC122" i="24040"/>
  <c r="DC134" i="23917"/>
  <c r="ET107" i="24040"/>
  <c r="ET119" i="23917"/>
  <c r="DJ147" i="24040"/>
  <c r="DJ160" i="23917"/>
  <c r="DK112" i="24040"/>
  <c r="DK124" i="23917"/>
  <c r="FF112" i="24040"/>
  <c r="FF124" i="23917"/>
  <c r="FI152" i="24040"/>
  <c r="FI165" i="23917"/>
  <c r="FE206" i="24040"/>
  <c r="FE221" i="23917"/>
  <c r="CS217" i="24040"/>
  <c r="CS232" i="23917"/>
  <c r="BJ160" i="24040"/>
  <c r="BJ173" i="23917"/>
  <c r="CX160" i="24040"/>
  <c r="CX173" i="23917"/>
  <c r="EB205" i="24040"/>
  <c r="EB220" i="23917"/>
  <c r="EH100" i="23917"/>
  <c r="EH89" i="24040"/>
  <c r="BW174" i="24040"/>
  <c r="BW188" i="23917"/>
  <c r="BV205" i="24040"/>
  <c r="BV220" i="23917"/>
  <c r="FK174" i="24040"/>
  <c r="FK188" i="23917"/>
  <c r="CI211" i="24040"/>
  <c r="CI226" i="23917"/>
  <c r="CH212" i="24040"/>
  <c r="CH227" i="23917"/>
  <c r="FX211" i="24040"/>
  <c r="FX226" i="23917"/>
  <c r="FT213" i="24040"/>
  <c r="FT228" i="23917"/>
  <c r="FS214" i="24040"/>
  <c r="FS229" i="23917"/>
  <c r="AS182" i="24040"/>
  <c r="AS196" i="23917"/>
  <c r="S255" i="24040"/>
  <c r="S271" i="23917"/>
  <c r="CE255" i="24040"/>
  <c r="CE271" i="23917"/>
  <c r="DJ256" i="24040"/>
  <c r="DJ272" i="23917"/>
  <c r="EW207" i="24040"/>
  <c r="EW222" i="23917"/>
  <c r="FM207" i="24040"/>
  <c r="FM222" i="23917"/>
  <c r="E207" i="24040"/>
  <c r="E222" i="23917"/>
  <c r="AD9" i="24040"/>
  <c r="AD9" i="23917"/>
  <c r="AD21" i="23917" s="1"/>
  <c r="BK182" i="24040"/>
  <c r="BK196" i="23917"/>
  <c r="CZ9" i="24040"/>
  <c r="CZ19" i="24040" s="1"/>
  <c r="CZ9" i="23917"/>
  <c r="Z184" i="24040"/>
  <c r="Z185" i="24040" s="1"/>
  <c r="Z10" i="24040"/>
  <c r="Z198" i="23917"/>
  <c r="Z199" i="23917" s="1"/>
  <c r="Z10" i="23917"/>
  <c r="EY8" i="24040"/>
  <c r="EY8" i="23917"/>
  <c r="BG8" i="24040"/>
  <c r="BG8" i="23917"/>
  <c r="FQ8" i="24040"/>
  <c r="FQ8" i="23917"/>
  <c r="CU8" i="24040"/>
  <c r="CU8" i="23917"/>
  <c r="BV256" i="24040"/>
  <c r="BV272" i="23917"/>
  <c r="BX220" i="24040"/>
  <c r="BX235" i="23917"/>
  <c r="DT218" i="24040"/>
  <c r="DT233" i="23917"/>
  <c r="DT8" i="24040"/>
  <c r="DT18" i="24040" s="1"/>
  <c r="DT8" i="23917"/>
  <c r="DT20" i="23917" s="1"/>
  <c r="AO206" i="24040"/>
  <c r="AO221" i="23917"/>
  <c r="BU206" i="24040"/>
  <c r="BU221" i="23917"/>
  <c r="DA206" i="24040"/>
  <c r="DA221" i="23917"/>
  <c r="FM211" i="24040"/>
  <c r="FM226" i="23917"/>
  <c r="FM214" i="24040"/>
  <c r="FM229" i="23917"/>
  <c r="CK211" i="24040"/>
  <c r="CK226" i="23917"/>
  <c r="FE212" i="24040"/>
  <c r="FE227" i="23917"/>
  <c r="FV214" i="24040"/>
  <c r="AG218" i="24040"/>
  <c r="AG233" i="23917"/>
  <c r="BM218" i="24040"/>
  <c r="BM233" i="23917"/>
  <c r="CW218" i="24040"/>
  <c r="CW233" i="23917"/>
  <c r="EY182" i="24040"/>
  <c r="EY196" i="23917"/>
  <c r="Z9" i="24040"/>
  <c r="Z19" i="24040" s="1"/>
  <c r="Z9" i="23917"/>
  <c r="FG182" i="24040"/>
  <c r="FG196" i="23917"/>
  <c r="BF9" i="24040"/>
  <c r="BF19" i="24040" s="1"/>
  <c r="BF9" i="23917"/>
  <c r="BF21" i="23917" s="1"/>
  <c r="FO182" i="24040"/>
  <c r="FO196" i="23917"/>
  <c r="CL9" i="24040"/>
  <c r="CL19" i="24040" s="1"/>
  <c r="CL9" i="23917"/>
  <c r="EZ179" i="24040"/>
  <c r="EZ193" i="23917"/>
  <c r="FP179" i="24040"/>
  <c r="FP193" i="23917"/>
  <c r="AO205" i="24040"/>
  <c r="AO220" i="23917"/>
  <c r="BU205" i="24040"/>
  <c r="BU220" i="23917"/>
  <c r="DE205" i="24040"/>
  <c r="DE220" i="23917"/>
  <c r="AA207" i="24040"/>
  <c r="AA222" i="23917"/>
  <c r="BG207" i="24040"/>
  <c r="BG222" i="23917"/>
  <c r="CM207" i="24040"/>
  <c r="CM222" i="23917"/>
  <c r="BC214" i="24040"/>
  <c r="BC229" i="23917"/>
  <c r="DG214" i="24040"/>
  <c r="DG229" i="23917"/>
  <c r="AF9" i="24040"/>
  <c r="AF19" i="24040" s="1"/>
  <c r="AF9" i="23917"/>
  <c r="BM182" i="24040"/>
  <c r="BM196" i="23917"/>
  <c r="CR9" i="24040"/>
  <c r="CR9" i="23917"/>
  <c r="Y275" i="24040"/>
  <c r="Y292" i="23917"/>
  <c r="FK249" i="24040"/>
  <c r="FK265" i="23917"/>
  <c r="DC249" i="24040"/>
  <c r="DC265" i="23917"/>
  <c r="FM286" i="24040"/>
  <c r="FM303" i="23917"/>
  <c r="BG260" i="24040"/>
  <c r="BG276" i="23917"/>
  <c r="AK282" i="24040"/>
  <c r="AK299" i="23917"/>
  <c r="BA286" i="24040"/>
  <c r="BA303" i="23917"/>
  <c r="CW13" i="24040"/>
  <c r="CW18" i="24040" s="1"/>
  <c r="CW14" i="23917"/>
  <c r="CW20" i="23917" s="1"/>
  <c r="DM274" i="24040"/>
  <c r="DM291" i="23917"/>
  <c r="EV234" i="24040"/>
  <c r="EV250" i="23917"/>
  <c r="BQ275" i="24040"/>
  <c r="BQ292" i="23917"/>
  <c r="CW275" i="24040"/>
  <c r="CW292" i="23917"/>
  <c r="EX281" i="24040"/>
  <c r="EX298" i="23917"/>
  <c r="FL242" i="24040"/>
  <c r="FL258" i="23917"/>
  <c r="FS260" i="24040"/>
  <c r="FS276" i="23917"/>
  <c r="Q286" i="24040"/>
  <c r="Q303" i="23917"/>
  <c r="BM274" i="24040"/>
  <c r="BM291" i="23917"/>
  <c r="CC274" i="24040"/>
  <c r="CC291" i="23917"/>
  <c r="CS13" i="24040"/>
  <c r="CS14" i="23917"/>
  <c r="DO274" i="24040"/>
  <c r="DO291" i="23917"/>
  <c r="EC274" i="24040"/>
  <c r="EC291" i="23917"/>
  <c r="P14" i="24040"/>
  <c r="P15" i="23917"/>
  <c r="BL14" i="24040"/>
  <c r="BL15" i="23917"/>
  <c r="CS242" i="24040"/>
  <c r="CS258" i="23917"/>
  <c r="DH14" i="24040"/>
  <c r="DH15" i="23917"/>
  <c r="Y273" i="24040"/>
  <c r="Y290" i="23917"/>
  <c r="BE273" i="24040"/>
  <c r="BE290" i="23917"/>
  <c r="BM273" i="24040"/>
  <c r="BM290" i="23917"/>
  <c r="FF285" i="24040"/>
  <c r="FF302" i="23917"/>
  <c r="L255" i="24040"/>
  <c r="L271" i="23917"/>
  <c r="AR255" i="24040"/>
  <c r="AR271" i="23917"/>
  <c r="BX255" i="24040"/>
  <c r="BX271" i="23917"/>
  <c r="DD255" i="24040"/>
  <c r="DD271" i="23917"/>
  <c r="CO13" i="24040"/>
  <c r="CO14" i="23917"/>
  <c r="EQ274" i="24040"/>
  <c r="EQ291" i="23917"/>
  <c r="EQ13" i="24040"/>
  <c r="EQ14" i="23917"/>
  <c r="FW286" i="24040"/>
  <c r="FW303" i="23917"/>
  <c r="AC242" i="24040"/>
  <c r="AC258" i="23917"/>
  <c r="BH14" i="24040"/>
  <c r="BH15" i="23917"/>
  <c r="FM255" i="24040"/>
  <c r="FM271" i="23917"/>
  <c r="I286" i="24040"/>
  <c r="I303" i="23917"/>
  <c r="X244" i="24040"/>
  <c r="X245" i="24040" s="1"/>
  <c r="X15" i="24040"/>
  <c r="X260" i="23917"/>
  <c r="X261" i="23917" s="1"/>
  <c r="X16" i="23917"/>
  <c r="X14" i="24040"/>
  <c r="X15" i="23917"/>
  <c r="EQ275" i="24040"/>
  <c r="EQ292" i="23917"/>
  <c r="AC273" i="24040"/>
  <c r="AC290" i="23917"/>
  <c r="E274" i="24040"/>
  <c r="E291" i="23917"/>
  <c r="M275" i="24040"/>
  <c r="M292" i="23917"/>
  <c r="FB286" i="24040"/>
  <c r="FB303" i="23917"/>
  <c r="CE274" i="24040"/>
  <c r="CE291" i="23917"/>
  <c r="DK274" i="24040"/>
  <c r="DK291" i="23917"/>
  <c r="EI274" i="24040"/>
  <c r="EI291" i="23917"/>
  <c r="EV279" i="24040"/>
  <c r="EV296" i="23917"/>
  <c r="FL279" i="24040"/>
  <c r="FL296" i="23917"/>
  <c r="S282" i="24040"/>
  <c r="S299" i="23917"/>
  <c r="AY282" i="24040"/>
  <c r="AY299" i="23917"/>
  <c r="CE282" i="24040"/>
  <c r="CE299" i="23917"/>
  <c r="DK282" i="24040"/>
  <c r="DK299" i="23917"/>
  <c r="EZ282" i="24040"/>
  <c r="EZ299" i="23917"/>
  <c r="EZ286" i="24040"/>
  <c r="EZ303" i="23917"/>
  <c r="CY13" i="24040"/>
  <c r="CY18" i="24040" s="1"/>
  <c r="CY14" i="23917"/>
  <c r="CY20" i="23917" s="1"/>
  <c r="S13" i="24040"/>
  <c r="S14" i="23917"/>
  <c r="FM13" i="24040"/>
  <c r="FM14" i="23917"/>
  <c r="CD244" i="24040"/>
  <c r="CD245" i="24040" s="1"/>
  <c r="CD15" i="24040"/>
  <c r="CD260" i="23917"/>
  <c r="CD261" i="23917" s="1"/>
  <c r="CD16" i="23917"/>
  <c r="G239" i="24040"/>
  <c r="G255" i="23917"/>
  <c r="FE275" i="24040"/>
  <c r="FE292" i="23917"/>
  <c r="O274" i="24040"/>
  <c r="O291" i="23917"/>
  <c r="AU274" i="24040"/>
  <c r="AU291" i="23917"/>
  <c r="AA275" i="24040"/>
  <c r="AA292" i="23917"/>
  <c r="FA280" i="24040"/>
  <c r="FA297" i="23917"/>
  <c r="FQ280" i="24040"/>
  <c r="FQ297" i="23917"/>
  <c r="BK275" i="24040"/>
  <c r="BK292" i="23917"/>
  <c r="S242" i="24040"/>
  <c r="S258" i="23917"/>
  <c r="R14" i="24040"/>
  <c r="R19" i="24040" s="1"/>
  <c r="R15" i="23917"/>
  <c r="R21" i="23917" s="1"/>
  <c r="AY242" i="24040"/>
  <c r="AY258" i="23917"/>
  <c r="AX14" i="24040"/>
  <c r="AX19" i="24040" s="1"/>
  <c r="AX15" i="23917"/>
  <c r="AX21" i="23917" s="1"/>
  <c r="CE242" i="24040"/>
  <c r="CE258" i="23917"/>
  <c r="CD14" i="24040"/>
  <c r="CD19" i="24040" s="1"/>
  <c r="CD15" i="23917"/>
  <c r="CD21" i="23917" s="1"/>
  <c r="DK242" i="24040"/>
  <c r="DK258" i="23917"/>
  <c r="DJ14" i="24040"/>
  <c r="DJ19" i="24040" s="1"/>
  <c r="DJ15" i="23917"/>
  <c r="DJ21" i="23917" s="1"/>
  <c r="FG13" i="24040"/>
  <c r="FG14" i="23917"/>
  <c r="FZ51" i="24040"/>
  <c r="FZ62" i="23917"/>
  <c r="FX78" i="24040"/>
  <c r="FX89" i="23917"/>
  <c r="FP78" i="24040"/>
  <c r="FP89" i="23917"/>
  <c r="CW80" i="24040"/>
  <c r="CW91" i="23917"/>
  <c r="CV81" i="24040"/>
  <c r="CV92" i="23917"/>
  <c r="CV85" i="24040"/>
  <c r="CV96" i="23917"/>
  <c r="CV82" i="24040"/>
  <c r="CV93" i="23917"/>
  <c r="EB81" i="24040"/>
  <c r="EB92" i="23917"/>
  <c r="EB85" i="24040"/>
  <c r="EB96" i="23917"/>
  <c r="EB82" i="24040"/>
  <c r="EB93" i="23917"/>
  <c r="BM84" i="24040"/>
  <c r="BM95" i="23917"/>
  <c r="EZ78" i="24040"/>
  <c r="EZ89" i="23917"/>
  <c r="AG86" i="24040"/>
  <c r="AG97" i="23917"/>
  <c r="AW84" i="24040"/>
  <c r="AW95" i="23917"/>
  <c r="CE80" i="24040"/>
  <c r="CE91" i="23917"/>
  <c r="CD83" i="24040"/>
  <c r="CD94" i="23917"/>
  <c r="CD82" i="24040"/>
  <c r="CD93" i="23917"/>
  <c r="CD84" i="24040"/>
  <c r="CD95" i="23917"/>
  <c r="CP83" i="24040"/>
  <c r="CP94" i="23917"/>
  <c r="CP86" i="24040"/>
  <c r="CP97" i="23917"/>
  <c r="CP85" i="24040"/>
  <c r="CP96" i="23917"/>
  <c r="DF83" i="24040"/>
  <c r="DF94" i="23917"/>
  <c r="DF86" i="24040"/>
  <c r="DF97" i="23917"/>
  <c r="DF85" i="24040"/>
  <c r="DF96" i="23917"/>
  <c r="CE78" i="24040"/>
  <c r="CE89" i="23917"/>
  <c r="CG75" i="24040"/>
  <c r="CG86" i="23917"/>
  <c r="J86" i="24040"/>
  <c r="J97" i="23917"/>
  <c r="J83" i="24040"/>
  <c r="J94" i="23917"/>
  <c r="DH85" i="24040"/>
  <c r="DH96" i="23917"/>
  <c r="DH82" i="24040"/>
  <c r="DH93" i="23917"/>
  <c r="ER81" i="24040"/>
  <c r="ER92" i="23917"/>
  <c r="FH71" i="24040"/>
  <c r="FH82" i="23917"/>
  <c r="FT71" i="24040"/>
  <c r="FT82" i="23917"/>
  <c r="FX71" i="24040"/>
  <c r="FX82" i="23917"/>
  <c r="FB75" i="24040"/>
  <c r="FB86" i="23917"/>
  <c r="FJ73" i="24040"/>
  <c r="FJ84" i="23917"/>
  <c r="FV74" i="24040"/>
  <c r="FV85" i="23917"/>
  <c r="AC85" i="24040"/>
  <c r="AC96" i="23917"/>
  <c r="AS85" i="24040"/>
  <c r="AS96" i="23917"/>
  <c r="BI85" i="24040"/>
  <c r="BI96" i="23917"/>
  <c r="CI74" i="24040"/>
  <c r="CI85" i="23917"/>
  <c r="AQ83" i="24040"/>
  <c r="AQ94" i="23917"/>
  <c r="FA81" i="24040"/>
  <c r="FA92" i="23917"/>
  <c r="FI82" i="24040"/>
  <c r="FI93" i="23917"/>
  <c r="FU83" i="24040"/>
  <c r="FU94" i="23917"/>
  <c r="FV80" i="24040"/>
  <c r="FV91" i="23917"/>
  <c r="FU84" i="24040"/>
  <c r="FU95" i="23917"/>
  <c r="FU86" i="24040"/>
  <c r="FU97" i="23917"/>
  <c r="I83" i="24040"/>
  <c r="I94" i="23917"/>
  <c r="BE83" i="24040"/>
  <c r="BE94" i="23917"/>
  <c r="EH79" i="24040"/>
  <c r="EH69" i="24040"/>
  <c r="FA84" i="24040"/>
  <c r="FA95" i="23917"/>
  <c r="FA86" i="24040"/>
  <c r="FA97" i="23917"/>
  <c r="CK117" i="24040"/>
  <c r="CK129" i="23917"/>
  <c r="FJ115" i="24040"/>
  <c r="FJ127" i="23917"/>
  <c r="FF249" i="24040"/>
  <c r="FF265" i="23917"/>
  <c r="FA9" i="24040"/>
  <c r="FA9" i="23917"/>
  <c r="EZ242" i="24040"/>
  <c r="EZ258" i="23917"/>
  <c r="EK297" i="23917"/>
  <c r="EK280" i="24040"/>
  <c r="EO164" i="23917"/>
  <c r="EO151" i="24040"/>
  <c r="AQ152" i="24040"/>
  <c r="AQ165" i="23917"/>
  <c r="DC152" i="24040"/>
  <c r="DC165" i="23917"/>
  <c r="FJ127" i="24040"/>
  <c r="FJ139" i="23917"/>
  <c r="AC192" i="24040"/>
  <c r="AC132" i="24040"/>
  <c r="AC206" i="23917"/>
  <c r="AC144" i="23917"/>
  <c r="GI192" i="24040"/>
  <c r="GI132" i="24040"/>
  <c r="GI144" i="23917"/>
  <c r="GI206" i="23917"/>
  <c r="EX210" i="24040"/>
  <c r="EX225" i="23917"/>
  <c r="FV210" i="24040"/>
  <c r="FV225" i="23917"/>
  <c r="F18" i="24040"/>
  <c r="CF18" i="24040"/>
  <c r="CR20" i="23917"/>
  <c r="CS8" i="24040"/>
  <c r="CS8" i="23917"/>
  <c r="DH18" i="24040"/>
  <c r="CA205" i="24040"/>
  <c r="CA220" i="23917"/>
  <c r="DO205" i="24040"/>
  <c r="DO220" i="23917"/>
  <c r="AC260" i="24040"/>
  <c r="AC276" i="23917"/>
  <c r="CO260" i="24040"/>
  <c r="CO276" i="23917"/>
  <c r="DC275" i="24040"/>
  <c r="DC292" i="23917"/>
  <c r="Q280" i="24040"/>
  <c r="Q297" i="23917"/>
  <c r="AW280" i="24040"/>
  <c r="AW297" i="23917"/>
  <c r="CC280" i="24040"/>
  <c r="CC297" i="23917"/>
  <c r="DI280" i="24040"/>
  <c r="DI297" i="23917"/>
  <c r="FU128" i="24040"/>
  <c r="FU140" i="23917"/>
  <c r="AR128" i="24040"/>
  <c r="AR140" i="23917"/>
  <c r="CV128" i="24040"/>
  <c r="CV140" i="23917"/>
  <c r="FX188" i="24040"/>
  <c r="FX202" i="23917"/>
  <c r="U192" i="24040"/>
  <c r="U132" i="24040"/>
  <c r="U206" i="23917"/>
  <c r="U144" i="23917"/>
  <c r="AZ191" i="24040"/>
  <c r="AZ205" i="23917"/>
  <c r="AA147" i="24040"/>
  <c r="AA160" i="23917"/>
  <c r="Y152" i="24040"/>
  <c r="Y165" i="23917"/>
  <c r="BE152" i="24040"/>
  <c r="BE165" i="23917"/>
  <c r="CK152" i="24040"/>
  <c r="CK165" i="23917"/>
  <c r="FG152" i="24040"/>
  <c r="FG165" i="23917"/>
  <c r="BK152" i="24040"/>
  <c r="BK165" i="23917"/>
  <c r="L18" i="24040"/>
  <c r="P18" i="24040"/>
  <c r="T20" i="23917"/>
  <c r="X20" i="23917"/>
  <c r="Y8" i="24040"/>
  <c r="Y8" i="23917"/>
  <c r="AB18" i="24040"/>
  <c r="AF18" i="24040"/>
  <c r="AJ20" i="23917"/>
  <c r="AN20" i="23917"/>
  <c r="AO8" i="24040"/>
  <c r="AO8" i="23917"/>
  <c r="AO20" i="23917" s="1"/>
  <c r="AR18" i="24040"/>
  <c r="AV18" i="24040"/>
  <c r="AZ20" i="23917"/>
  <c r="BD20" i="23917"/>
  <c r="BE8" i="24040"/>
  <c r="BE18" i="24040" s="1"/>
  <c r="BE8" i="23917"/>
  <c r="BH18" i="24040"/>
  <c r="BL18" i="24040"/>
  <c r="BP20" i="23917"/>
  <c r="BT20" i="23917"/>
  <c r="BU8" i="24040"/>
  <c r="BU8" i="23917"/>
  <c r="BU20" i="23917" s="1"/>
  <c r="BZ18" i="24040"/>
  <c r="AM205" i="24040"/>
  <c r="AM220" i="23917"/>
  <c r="BS205" i="24040"/>
  <c r="BS220" i="23917"/>
  <c r="DW205" i="24040"/>
  <c r="DW220" i="23917"/>
  <c r="S212" i="24040"/>
  <c r="S227" i="23917"/>
  <c r="AI212" i="24040"/>
  <c r="AI227" i="23917"/>
  <c r="AY212" i="24040"/>
  <c r="AY227" i="23917"/>
  <c r="BO212" i="24040"/>
  <c r="BO227" i="23917"/>
  <c r="DC212" i="24040"/>
  <c r="DC227" i="23917"/>
  <c r="CA217" i="24040"/>
  <c r="CA232" i="23917"/>
  <c r="ER249" i="24040"/>
  <c r="ER265" i="23917"/>
  <c r="GF256" i="24040"/>
  <c r="GF272" i="23917"/>
  <c r="DM260" i="24040"/>
  <c r="DM276" i="23917"/>
  <c r="BO275" i="24040"/>
  <c r="BO292" i="23917"/>
  <c r="S280" i="24040"/>
  <c r="S297" i="23917"/>
  <c r="AY280" i="24040"/>
  <c r="AY297" i="23917"/>
  <c r="CE280" i="24040"/>
  <c r="CE297" i="23917"/>
  <c r="DK280" i="24040"/>
  <c r="DK297" i="23917"/>
  <c r="AK80" i="24040"/>
  <c r="AK91" i="23917"/>
  <c r="M152" i="24040"/>
  <c r="M165" i="23917"/>
  <c r="AS152" i="24040"/>
  <c r="AS165" i="23917"/>
  <c r="BY152" i="24040"/>
  <c r="BY165" i="23917"/>
  <c r="DE152" i="24040"/>
  <c r="DE165" i="23917"/>
  <c r="S152" i="24040"/>
  <c r="S165" i="23917"/>
  <c r="AY152" i="24040"/>
  <c r="AY165" i="23917"/>
  <c r="CE152" i="24040"/>
  <c r="CE165" i="23917"/>
  <c r="DK152" i="24040"/>
  <c r="DK165" i="23917"/>
  <c r="CH18" i="24040"/>
  <c r="CZ18" i="24040"/>
  <c r="DN20" i="23917"/>
  <c r="CY205" i="24040"/>
  <c r="CY220" i="23917"/>
  <c r="FA260" i="24040"/>
  <c r="FA276" i="23917"/>
  <c r="FQ260" i="24040"/>
  <c r="FQ276" i="23917"/>
  <c r="FJ259" i="24040"/>
  <c r="FJ275" i="23917"/>
  <c r="O280" i="24040"/>
  <c r="O297" i="23917"/>
  <c r="AU280" i="24040"/>
  <c r="AU297" i="23917"/>
  <c r="CA280" i="24040"/>
  <c r="CA297" i="23917"/>
  <c r="DG280" i="24040"/>
  <c r="DG297" i="23917"/>
  <c r="U7" i="24066"/>
  <c r="H191" i="24040"/>
  <c r="H205" i="23917"/>
  <c r="F191" i="24040"/>
  <c r="F205" i="23917"/>
  <c r="Q192" i="24040"/>
  <c r="Q132" i="24040"/>
  <c r="Q206" i="23917"/>
  <c r="Q144" i="23917"/>
  <c r="BQ192" i="24040"/>
  <c r="BQ132" i="24040"/>
  <c r="BQ206" i="23917"/>
  <c r="BQ144" i="23917"/>
  <c r="FN146" i="24040"/>
  <c r="FN159" i="23917"/>
  <c r="FK147" i="24040"/>
  <c r="FK160" i="23917"/>
  <c r="EZ153" i="24040"/>
  <c r="EZ166" i="23917"/>
  <c r="FH153" i="24040"/>
  <c r="FH166" i="23917"/>
  <c r="X11" i="24066"/>
  <c r="FD131" i="24040"/>
  <c r="FD143" i="23917"/>
  <c r="BY192" i="24040"/>
  <c r="BY132" i="24040"/>
  <c r="BY206" i="23917"/>
  <c r="BY144" i="23917"/>
  <c r="BP117" i="24040"/>
  <c r="BP118" i="24040" s="1"/>
  <c r="BP129" i="23917"/>
  <c r="BP130" i="23917" s="1"/>
  <c r="CV117" i="24040"/>
  <c r="CV118" i="24040" s="1"/>
  <c r="CV129" i="23917"/>
  <c r="CV130" i="23917" s="1"/>
  <c r="ER107" i="24040"/>
  <c r="ER119" i="23917"/>
  <c r="FX107" i="24040"/>
  <c r="FX119" i="23917"/>
  <c r="FO147" i="24040"/>
  <c r="FO160" i="23917"/>
  <c r="AK147" i="24040"/>
  <c r="AK160" i="23917"/>
  <c r="CW147" i="24040"/>
  <c r="CW160" i="23917"/>
  <c r="GJ157" i="24040"/>
  <c r="GJ170" i="23917"/>
  <c r="EZ127" i="24040"/>
  <c r="EZ139" i="23917"/>
  <c r="DM128" i="24040"/>
  <c r="DM140" i="23917"/>
  <c r="S191" i="24040"/>
  <c r="S205" i="23917"/>
  <c r="BM154" i="24040"/>
  <c r="BM167" i="23917"/>
  <c r="DI154" i="24040"/>
  <c r="DI167" i="23917"/>
  <c r="ET146" i="24040"/>
  <c r="ET159" i="23917"/>
  <c r="CJ117" i="24040"/>
  <c r="CJ118" i="24040" s="1"/>
  <c r="CJ129" i="23917"/>
  <c r="CJ130" i="23917" s="1"/>
  <c r="Y147" i="24040"/>
  <c r="Y160" i="23917"/>
  <c r="CK147" i="24040"/>
  <c r="CK160" i="23917"/>
  <c r="FK115" i="24040"/>
  <c r="FK127" i="23917"/>
  <c r="EX154" i="24040"/>
  <c r="EX167" i="23917"/>
  <c r="FG158" i="24040"/>
  <c r="FG171" i="23917"/>
  <c r="FF145" i="24040"/>
  <c r="FF158" i="23917"/>
  <c r="S154" i="24040"/>
  <c r="S167" i="23917"/>
  <c r="AY154" i="24040"/>
  <c r="AY167" i="23917"/>
  <c r="CE154" i="24040"/>
  <c r="CE167" i="23917"/>
  <c r="DK154" i="24040"/>
  <c r="DK167" i="23917"/>
  <c r="FL157" i="24040"/>
  <c r="FL170" i="23917"/>
  <c r="BV117" i="24040"/>
  <c r="BV118" i="24040" s="1"/>
  <c r="BV129" i="23917"/>
  <c r="BV130" i="23917" s="1"/>
  <c r="AA214" i="24040"/>
  <c r="AA229" i="23917"/>
  <c r="AQ214" i="24040"/>
  <c r="AQ229" i="23917"/>
  <c r="BG214" i="24040"/>
  <c r="BG229" i="23917"/>
  <c r="ER131" i="24040"/>
  <c r="ER143" i="23917"/>
  <c r="FA158" i="24040"/>
  <c r="FA171" i="23917"/>
  <c r="ES115" i="24040"/>
  <c r="ES127" i="23917"/>
  <c r="FI115" i="24040"/>
  <c r="FI127" i="23917"/>
  <c r="AE147" i="24040"/>
  <c r="AE160" i="23917"/>
  <c r="BW147" i="24040"/>
  <c r="BW160" i="23917"/>
  <c r="DC147" i="24040"/>
  <c r="DC160" i="23917"/>
  <c r="ET157" i="24040"/>
  <c r="ET170" i="23917"/>
  <c r="FN157" i="24040"/>
  <c r="FN170" i="23917"/>
  <c r="CI18" i="24040"/>
  <c r="EW206" i="24040"/>
  <c r="EW221" i="23917"/>
  <c r="AH9" i="24040"/>
  <c r="AH9" i="23917"/>
  <c r="CT9" i="24040"/>
  <c r="CT9" i="23917"/>
  <c r="DN128" i="24040"/>
  <c r="DN140" i="23917"/>
  <c r="FV188" i="24040"/>
  <c r="FV202" i="23917"/>
  <c r="FX210" i="24040"/>
  <c r="FX225" i="23917"/>
  <c r="BZ184" i="24040"/>
  <c r="BZ185" i="24040" s="1"/>
  <c r="BZ10" i="24040"/>
  <c r="BZ198" i="23917"/>
  <c r="BZ199" i="23917" s="1"/>
  <c r="BZ10" i="23917"/>
  <c r="ER89" i="24040"/>
  <c r="ER100" i="23917"/>
  <c r="O206" i="24040"/>
  <c r="O221" i="23917"/>
  <c r="AU206" i="24040"/>
  <c r="AU221" i="23917"/>
  <c r="CU206" i="24040"/>
  <c r="CU221" i="23917"/>
  <c r="ER213" i="24040"/>
  <c r="ER228" i="23917"/>
  <c r="S218" i="24040"/>
  <c r="S233" i="23917"/>
  <c r="AY218" i="24040"/>
  <c r="AY233" i="23917"/>
  <c r="CE218" i="24040"/>
  <c r="CE233" i="23917"/>
  <c r="DK218" i="24040"/>
  <c r="DK233" i="23917"/>
  <c r="FE260" i="24040"/>
  <c r="FE276" i="23917"/>
  <c r="FQ182" i="24040"/>
  <c r="FQ196" i="23917"/>
  <c r="AG207" i="24040"/>
  <c r="AG222" i="23917"/>
  <c r="BM207" i="24040"/>
  <c r="BM222" i="23917"/>
  <c r="AC214" i="24040"/>
  <c r="AC229" i="23917"/>
  <c r="BI214" i="24040"/>
  <c r="BI229" i="23917"/>
  <c r="CO214" i="24040"/>
  <c r="CO229" i="23917"/>
  <c r="J18" i="24040"/>
  <c r="Z18" i="24040"/>
  <c r="AP18" i="24040"/>
  <c r="BF18" i="24040"/>
  <c r="CD18" i="24040"/>
  <c r="CT18" i="24040"/>
  <c r="DJ18" i="24040"/>
  <c r="W260" i="24040"/>
  <c r="W276" i="23917"/>
  <c r="BC260" i="24040"/>
  <c r="BC276" i="23917"/>
  <c r="CI260" i="24040"/>
  <c r="CI276" i="23917"/>
  <c r="DO260" i="24040"/>
  <c r="DO276" i="23917"/>
  <c r="EZ174" i="24040"/>
  <c r="EZ188" i="23917"/>
  <c r="FT174" i="24040"/>
  <c r="FT188" i="23917"/>
  <c r="AK206" i="24040"/>
  <c r="AK221" i="23917"/>
  <c r="BQ206" i="24040"/>
  <c r="BQ221" i="23917"/>
  <c r="CW206" i="24040"/>
  <c r="CW221" i="23917"/>
  <c r="ET213" i="24040"/>
  <c r="ET228" i="23917"/>
  <c r="FJ213" i="24040"/>
  <c r="FJ228" i="23917"/>
  <c r="FQ214" i="24040"/>
  <c r="FQ229" i="23917"/>
  <c r="AO218" i="24040"/>
  <c r="AO233" i="23917"/>
  <c r="BU218" i="24040"/>
  <c r="BU233" i="23917"/>
  <c r="DE218" i="24040"/>
  <c r="DE233" i="23917"/>
  <c r="FX217" i="24040"/>
  <c r="FX232" i="23917"/>
  <c r="FA182" i="24040"/>
  <c r="FA196" i="23917"/>
  <c r="M8" i="24040"/>
  <c r="M18" i="24040" s="1"/>
  <c r="M8" i="23917"/>
  <c r="M20" i="23917" s="1"/>
  <c r="AC18" i="24040"/>
  <c r="CO8" i="24040"/>
  <c r="CO8" i="23917"/>
  <c r="FM260" i="24040"/>
  <c r="FM276" i="23917"/>
  <c r="AO260" i="24040"/>
  <c r="AO276" i="23917"/>
  <c r="DA260" i="24040"/>
  <c r="DA276" i="23917"/>
  <c r="I205" i="24040"/>
  <c r="I220" i="23917"/>
  <c r="AG205" i="24040"/>
  <c r="AG220" i="23917"/>
  <c r="BM205" i="24040"/>
  <c r="BM220" i="23917"/>
  <c r="CW205" i="24040"/>
  <c r="CW220" i="23917"/>
  <c r="S207" i="24040"/>
  <c r="S222" i="23917"/>
  <c r="AY207" i="24040"/>
  <c r="AY222" i="23917"/>
  <c r="CE207" i="24040"/>
  <c r="CE222" i="23917"/>
  <c r="DK207" i="24040"/>
  <c r="DK222" i="23917"/>
  <c r="AM214" i="24040"/>
  <c r="AM229" i="23917"/>
  <c r="CQ214" i="24040"/>
  <c r="CQ229" i="23917"/>
  <c r="EX217" i="24040"/>
  <c r="EX232" i="23917"/>
  <c r="FN217" i="24040"/>
  <c r="FN232" i="23917"/>
  <c r="EX254" i="24040"/>
  <c r="EX270" i="23917"/>
  <c r="FF254" i="24040"/>
  <c r="FF270" i="23917"/>
  <c r="FN254" i="24040"/>
  <c r="FN270" i="23917"/>
  <c r="FE249" i="24040"/>
  <c r="FE265" i="23917"/>
  <c r="AY260" i="24040"/>
  <c r="AY276" i="23917"/>
  <c r="DK260" i="24040"/>
  <c r="DK276" i="23917"/>
  <c r="AA286" i="24040"/>
  <c r="AA303" i="23917"/>
  <c r="CM273" i="24040"/>
  <c r="CM290" i="23917"/>
  <c r="W280" i="24040"/>
  <c r="W297" i="23917"/>
  <c r="CI280" i="24040"/>
  <c r="CI297" i="23917"/>
  <c r="EZ260" i="24040"/>
  <c r="EZ276" i="23917"/>
  <c r="G273" i="24040"/>
  <c r="G290" i="23917"/>
  <c r="Q274" i="24040"/>
  <c r="Q291" i="23917"/>
  <c r="Q275" i="24040"/>
  <c r="Q292" i="23917"/>
  <c r="AC286" i="24040"/>
  <c r="AC303" i="23917"/>
  <c r="BI286" i="24040"/>
  <c r="BI303" i="23917"/>
  <c r="BO273" i="24040"/>
  <c r="BO290" i="23917"/>
  <c r="CU273" i="24040"/>
  <c r="CU290" i="23917"/>
  <c r="DK273" i="24040"/>
  <c r="DK290" i="23917"/>
  <c r="FO282" i="24040"/>
  <c r="FO299" i="23917"/>
  <c r="BY275" i="24040"/>
  <c r="BY292" i="23917"/>
  <c r="DE275" i="24040"/>
  <c r="DE292" i="23917"/>
  <c r="FT259" i="24040"/>
  <c r="FT275" i="23917"/>
  <c r="Y282" i="24040"/>
  <c r="Y299" i="23917"/>
  <c r="BE286" i="24040"/>
  <c r="BE303" i="23917"/>
  <c r="BU282" i="24040"/>
  <c r="BU299" i="23917"/>
  <c r="CK282" i="24040"/>
  <c r="CK299" i="23917"/>
  <c r="DA282" i="24040"/>
  <c r="DA299" i="23917"/>
  <c r="EY242" i="24040"/>
  <c r="EY258" i="23917"/>
  <c r="U274" i="24040"/>
  <c r="U291" i="23917"/>
  <c r="AC275" i="24040"/>
  <c r="AC292" i="23917"/>
  <c r="FI273" i="24040"/>
  <c r="FI290" i="23917"/>
  <c r="O282" i="24040"/>
  <c r="O299" i="23917"/>
  <c r="AU282" i="24040"/>
  <c r="AU299" i="23917"/>
  <c r="CA282" i="24040"/>
  <c r="CA299" i="23917"/>
  <c r="DG282" i="24040"/>
  <c r="DG299" i="23917"/>
  <c r="FG282" i="24040"/>
  <c r="FG299" i="23917"/>
  <c r="ET285" i="24040"/>
  <c r="ET302" i="23917"/>
  <c r="FH285" i="24040"/>
  <c r="FH302" i="23917"/>
  <c r="FX285" i="24040"/>
  <c r="FX302" i="23917"/>
  <c r="FP281" i="24040"/>
  <c r="FP298" i="23917"/>
  <c r="EW242" i="24040"/>
  <c r="EW258" i="23917"/>
  <c r="EV239" i="24040"/>
  <c r="EV255" i="23917"/>
  <c r="FQ242" i="24040"/>
  <c r="FQ258" i="23917"/>
  <c r="K274" i="24040"/>
  <c r="K291" i="23917"/>
  <c r="AQ274" i="24040"/>
  <c r="AQ291" i="23917"/>
  <c r="W275" i="24040"/>
  <c r="W292" i="23917"/>
  <c r="BC275" i="24040"/>
  <c r="BC292" i="23917"/>
  <c r="BK274" i="24040"/>
  <c r="BK291" i="23917"/>
  <c r="CQ274" i="24040"/>
  <c r="CQ291" i="23917"/>
  <c r="FF282" i="24040"/>
  <c r="FF299" i="23917"/>
  <c r="AE286" i="24040"/>
  <c r="AE303" i="23917"/>
  <c r="EZ285" i="24040"/>
  <c r="EZ302" i="23917"/>
  <c r="DG275" i="24040"/>
  <c r="DG292" i="23917"/>
  <c r="DO286" i="24040"/>
  <c r="DO303" i="23917"/>
  <c r="EM32" i="23917"/>
  <c r="EM27" i="24040"/>
  <c r="EO62" i="23917"/>
  <c r="EO51" i="24040"/>
  <c r="EX65" i="24040"/>
  <c r="EX31" i="24040"/>
  <c r="EX76" i="23917"/>
  <c r="EX36" i="23917"/>
  <c r="FW51" i="24040"/>
  <c r="FW62" i="23917"/>
  <c r="ER65" i="24040"/>
  <c r="ER31" i="24040"/>
  <c r="ER76" i="23917"/>
  <c r="ER36" i="23917"/>
  <c r="FO83" i="24040"/>
  <c r="FO94" i="23917"/>
  <c r="FR78" i="24040"/>
  <c r="FR89" i="23917"/>
  <c r="CA78" i="24040"/>
  <c r="CA89" i="23917"/>
  <c r="ET80" i="24040"/>
  <c r="ET91" i="23917"/>
  <c r="AY73" i="24040"/>
  <c r="AY84" i="23917"/>
  <c r="DC73" i="24040"/>
  <c r="DC84" i="23917"/>
  <c r="EQ82" i="24040"/>
  <c r="EQ93" i="23917"/>
  <c r="EV71" i="24040"/>
  <c r="EV82" i="23917"/>
  <c r="EW73" i="24040"/>
  <c r="EW84" i="23917"/>
  <c r="FF75" i="24040"/>
  <c r="FF86" i="23917"/>
  <c r="FV75" i="24040"/>
  <c r="FV86" i="23917"/>
  <c r="BW73" i="24040"/>
  <c r="BW84" i="23917"/>
  <c r="CA71" i="24040"/>
  <c r="CA82" i="23917"/>
  <c r="DA73" i="24040"/>
  <c r="DA84" i="23917"/>
  <c r="DA71" i="24040"/>
  <c r="DA82" i="23917"/>
  <c r="AB81" i="24040"/>
  <c r="AB92" i="23917"/>
  <c r="AR81" i="24040"/>
  <c r="AR92" i="23917"/>
  <c r="CI72" i="24040"/>
  <c r="CI83" i="23917"/>
  <c r="AQ85" i="24040"/>
  <c r="AQ96" i="23917"/>
  <c r="AU86" i="24040"/>
  <c r="AU97" i="23917"/>
  <c r="AY86" i="24040"/>
  <c r="AY97" i="23917"/>
  <c r="AY81" i="24040"/>
  <c r="AY92" i="23917"/>
  <c r="BK85" i="24040"/>
  <c r="BK96" i="23917"/>
  <c r="BS82" i="24040"/>
  <c r="BS93" i="23917"/>
  <c r="E85" i="24040"/>
  <c r="E96" i="23917"/>
  <c r="I82" i="24040"/>
  <c r="I93" i="23917"/>
  <c r="L81" i="24040"/>
  <c r="L92" i="23917"/>
  <c r="Q81" i="24040"/>
  <c r="Q92" i="23917"/>
  <c r="U85" i="24040"/>
  <c r="U96" i="23917"/>
  <c r="Y82" i="24040"/>
  <c r="Y93" i="23917"/>
  <c r="BE82" i="24040"/>
  <c r="BE93" i="23917"/>
  <c r="BU85" i="24040"/>
  <c r="BU96" i="23917"/>
  <c r="FN72" i="24040"/>
  <c r="FN83" i="23917"/>
  <c r="FV71" i="24040"/>
  <c r="FV82" i="23917"/>
  <c r="EQ73" i="24040"/>
  <c r="EQ84" i="23917"/>
  <c r="EV74" i="24040"/>
  <c r="EV85" i="23917"/>
  <c r="FD75" i="24040"/>
  <c r="FD86" i="23917"/>
  <c r="FL74" i="24040"/>
  <c r="FL85" i="23917"/>
  <c r="FT75" i="24040"/>
  <c r="FT86" i="23917"/>
  <c r="FX74" i="24040"/>
  <c r="FX85" i="23917"/>
  <c r="EW80" i="24040"/>
  <c r="EW91" i="23917"/>
  <c r="BY73" i="24040"/>
  <c r="BY84" i="23917"/>
  <c r="M80" i="24040"/>
  <c r="M91" i="23917"/>
  <c r="AE80" i="24040"/>
  <c r="AE91" i="23917"/>
  <c r="BQ85" i="24040"/>
  <c r="BQ96" i="23917"/>
  <c r="CE71" i="24040"/>
  <c r="CE82" i="23917"/>
  <c r="CE72" i="24040"/>
  <c r="CE83" i="23917"/>
  <c r="B128" i="24040"/>
  <c r="B140" i="23917"/>
  <c r="EZ188" i="24040"/>
  <c r="EZ202" i="23917"/>
  <c r="AJ191" i="24040"/>
  <c r="AJ205" i="23917"/>
  <c r="CV191" i="24040"/>
  <c r="CV205" i="23917"/>
  <c r="ER146" i="24040"/>
  <c r="ER159" i="23917"/>
  <c r="FR210" i="24040"/>
  <c r="FR225" i="23917"/>
  <c r="Q152" i="24040"/>
  <c r="Q165" i="23917"/>
  <c r="AW152" i="24040"/>
  <c r="AW165" i="23917"/>
  <c r="CC152" i="24040"/>
  <c r="CC165" i="23917"/>
  <c r="DI152" i="24040"/>
  <c r="DI165" i="23917"/>
  <c r="ER151" i="24040"/>
  <c r="ER164" i="23917"/>
  <c r="O152" i="24040"/>
  <c r="O165" i="23917"/>
  <c r="CA152" i="24040"/>
  <c r="CA165" i="23917"/>
  <c r="ER188" i="24040"/>
  <c r="ER202" i="23917"/>
  <c r="D20" i="23917"/>
  <c r="K214" i="24040"/>
  <c r="K229" i="23917"/>
  <c r="N18" i="24040"/>
  <c r="V18" i="24040"/>
  <c r="AD18" i="24040"/>
  <c r="AL18" i="24040"/>
  <c r="AT18" i="24040"/>
  <c r="BB18" i="24040"/>
  <c r="BJ18" i="24040"/>
  <c r="BR18" i="24040"/>
  <c r="BX18" i="24040"/>
  <c r="CB18" i="24040"/>
  <c r="O205" i="24040"/>
  <c r="O220" i="23917"/>
  <c r="AU205" i="24040"/>
  <c r="AU220" i="23917"/>
  <c r="DC205" i="24040"/>
  <c r="DC220" i="23917"/>
  <c r="G212" i="24040"/>
  <c r="G227" i="23917"/>
  <c r="W212" i="24040"/>
  <c r="W227" i="23917"/>
  <c r="AM212" i="24040"/>
  <c r="AM227" i="23917"/>
  <c r="BC212" i="24040"/>
  <c r="BC227" i="23917"/>
  <c r="BS212" i="24040"/>
  <c r="BS227" i="23917"/>
  <c r="DG212" i="24040"/>
  <c r="DG227" i="23917"/>
  <c r="BW217" i="24040"/>
  <c r="BW232" i="23917"/>
  <c r="EO253" i="24040"/>
  <c r="EO269" i="23917"/>
  <c r="GH255" i="24040"/>
  <c r="GH271" i="23917"/>
  <c r="CG260" i="24040"/>
  <c r="CG276" i="23917"/>
  <c r="C280" i="24040"/>
  <c r="C297" i="23917"/>
  <c r="BA80" i="24040"/>
  <c r="BA91" i="23917"/>
  <c r="E152" i="24040"/>
  <c r="E165" i="23917"/>
  <c r="AK152" i="24040"/>
  <c r="AK165" i="23917"/>
  <c r="BQ152" i="24040"/>
  <c r="BQ165" i="23917"/>
  <c r="CW152" i="24040"/>
  <c r="CW165" i="23917"/>
  <c r="C152" i="24040"/>
  <c r="C165" i="23917"/>
  <c r="CN18" i="24040"/>
  <c r="CX18" i="24040"/>
  <c r="DF18" i="24040"/>
  <c r="DL18" i="24040"/>
  <c r="AS260" i="24040"/>
  <c r="AS276" i="23917"/>
  <c r="DE260" i="24040"/>
  <c r="DE276" i="23917"/>
  <c r="FF259" i="24040"/>
  <c r="FF275" i="23917"/>
  <c r="I275" i="24040"/>
  <c r="I292" i="23917"/>
  <c r="FP92" i="24040"/>
  <c r="FP103" i="23917"/>
  <c r="EZ131" i="24040"/>
  <c r="EZ143" i="23917"/>
  <c r="FF152" i="24040"/>
  <c r="FF165" i="23917"/>
  <c r="K192" i="24040"/>
  <c r="K132" i="24040"/>
  <c r="K206" i="23917"/>
  <c r="K144" i="23917"/>
  <c r="FR131" i="24040"/>
  <c r="FR143" i="23917"/>
  <c r="ER153" i="24040"/>
  <c r="ER166" i="23917"/>
  <c r="FP153" i="24040"/>
  <c r="FP166" i="23917"/>
  <c r="FX154" i="24040"/>
  <c r="FX167" i="23917"/>
  <c r="FF131" i="24040"/>
  <c r="FF143" i="23917"/>
  <c r="AK154" i="24040"/>
  <c r="AK167" i="23917"/>
  <c r="BQ154" i="24040"/>
  <c r="BQ167" i="23917"/>
  <c r="CW154" i="24040"/>
  <c r="CW167" i="23917"/>
  <c r="U147" i="24040"/>
  <c r="U160" i="23917"/>
  <c r="CG147" i="24040"/>
  <c r="CG160" i="23917"/>
  <c r="Y191" i="24040"/>
  <c r="Y205" i="23917"/>
  <c r="BE191" i="24040"/>
  <c r="BE205" i="23917"/>
  <c r="CK191" i="24040"/>
  <c r="CK205" i="23917"/>
  <c r="Q154" i="24040"/>
  <c r="Q167" i="23917"/>
  <c r="AW154" i="24040"/>
  <c r="AW167" i="23917"/>
  <c r="FR146" i="24040"/>
  <c r="FR159" i="23917"/>
  <c r="BU147" i="24040"/>
  <c r="BU160" i="23917"/>
  <c r="FD153" i="24040"/>
  <c r="FD166" i="23917"/>
  <c r="FN154" i="24040"/>
  <c r="FN167" i="23917"/>
  <c r="FJ145" i="24040"/>
  <c r="FJ158" i="23917"/>
  <c r="G154" i="24040"/>
  <c r="G167" i="23917"/>
  <c r="AE154" i="24040"/>
  <c r="AE167" i="23917"/>
  <c r="BK154" i="24040"/>
  <c r="BK167" i="23917"/>
  <c r="CQ154" i="24040"/>
  <c r="CQ167" i="23917"/>
  <c r="W20" i="23917"/>
  <c r="AU20" i="23917"/>
  <c r="BS20" i="23917"/>
  <c r="U191" i="24040"/>
  <c r="U205" i="23917"/>
  <c r="EZ112" i="24040"/>
  <c r="EZ124" i="23917"/>
  <c r="G147" i="24040"/>
  <c r="G160" i="23917"/>
  <c r="BC147" i="24040"/>
  <c r="BC160" i="23917"/>
  <c r="CA147" i="24040"/>
  <c r="CA160" i="23917"/>
  <c r="DG147" i="24040"/>
  <c r="DG160" i="23917"/>
  <c r="FX151" i="24040"/>
  <c r="FX164" i="23917"/>
  <c r="EX157" i="24040"/>
  <c r="EX170" i="23917"/>
  <c r="EO106" i="24040"/>
  <c r="EO118" i="23917"/>
  <c r="FH157" i="24040"/>
  <c r="FH170" i="23917"/>
  <c r="C188" i="24040"/>
  <c r="C202" i="23917"/>
  <c r="FI206" i="24040"/>
  <c r="FI221" i="23917"/>
  <c r="K206" i="24040"/>
  <c r="K221" i="23917"/>
  <c r="AQ206" i="24040"/>
  <c r="AQ221" i="23917"/>
  <c r="CA206" i="24040"/>
  <c r="CA221" i="23917"/>
  <c r="DG206" i="24040"/>
  <c r="DG221" i="23917"/>
  <c r="O218" i="24040"/>
  <c r="O233" i="23917"/>
  <c r="AU218" i="24040"/>
  <c r="AU233" i="23917"/>
  <c r="CA218" i="24040"/>
  <c r="CA233" i="23917"/>
  <c r="DG218" i="24040"/>
  <c r="DG233" i="23917"/>
  <c r="M207" i="24040"/>
  <c r="M222" i="23917"/>
  <c r="AC207" i="24040"/>
  <c r="AC222" i="23917"/>
  <c r="AS207" i="24040"/>
  <c r="AS222" i="23917"/>
  <c r="BI207" i="24040"/>
  <c r="BI222" i="23917"/>
  <c r="BY207" i="24040"/>
  <c r="BY222" i="23917"/>
  <c r="Q214" i="24040"/>
  <c r="Q229" i="23917"/>
  <c r="AG214" i="24040"/>
  <c r="AG229" i="23917"/>
  <c r="AW214" i="24040"/>
  <c r="AW229" i="23917"/>
  <c r="BM214" i="24040"/>
  <c r="BM229" i="23917"/>
  <c r="CC214" i="24040"/>
  <c r="CC229" i="23917"/>
  <c r="CS214" i="24040"/>
  <c r="CS229" i="23917"/>
  <c r="DI214" i="24040"/>
  <c r="DI229" i="23917"/>
  <c r="B20" i="23917"/>
  <c r="R20" i="23917"/>
  <c r="AH20" i="23917"/>
  <c r="AX20" i="23917"/>
  <c r="BN20" i="23917"/>
  <c r="CL20" i="23917"/>
  <c r="DB20" i="23917"/>
  <c r="ET188" i="24040"/>
  <c r="ET202" i="23917"/>
  <c r="EX191" i="24040"/>
  <c r="EX205" i="23917"/>
  <c r="EV174" i="24040"/>
  <c r="EV188" i="23917"/>
  <c r="FP174" i="24040"/>
  <c r="FP188" i="23917"/>
  <c r="Q206" i="24040"/>
  <c r="Q221" i="23917"/>
  <c r="AW206" i="24040"/>
  <c r="AW221" i="23917"/>
  <c r="CC206" i="24040"/>
  <c r="CC221" i="23917"/>
  <c r="DI206" i="24040"/>
  <c r="DI221" i="23917"/>
  <c r="EX213" i="24040"/>
  <c r="EX228" i="23917"/>
  <c r="FR213" i="24040"/>
  <c r="FR228" i="23917"/>
  <c r="M218" i="24040"/>
  <c r="M233" i="23917"/>
  <c r="AS218" i="24040"/>
  <c r="AS233" i="23917"/>
  <c r="BY218" i="24040"/>
  <c r="BY233" i="23917"/>
  <c r="DI218" i="24040"/>
  <c r="DI233" i="23917"/>
  <c r="DK182" i="24040"/>
  <c r="DK196" i="23917"/>
  <c r="DM18" i="24040"/>
  <c r="FS182" i="24040"/>
  <c r="FS196" i="23917"/>
  <c r="U205" i="24040"/>
  <c r="U220" i="23917"/>
  <c r="BA205" i="24040"/>
  <c r="BA220" i="23917"/>
  <c r="CG205" i="24040"/>
  <c r="CG220" i="23917"/>
  <c r="G207" i="24040"/>
  <c r="G222" i="23917"/>
  <c r="AM207" i="24040"/>
  <c r="AM222" i="23917"/>
  <c r="BS207" i="24040"/>
  <c r="BS222" i="23917"/>
  <c r="CY207" i="24040"/>
  <c r="CY222" i="23917"/>
  <c r="AU214" i="24040"/>
  <c r="AU229" i="23917"/>
  <c r="CY214" i="24040"/>
  <c r="CY229" i="23917"/>
  <c r="FB217" i="24040"/>
  <c r="FB232" i="23917"/>
  <c r="FT217" i="24040"/>
  <c r="FT232" i="23917"/>
  <c r="FC249" i="24040"/>
  <c r="FC265" i="23917"/>
  <c r="X18" i="24066"/>
  <c r="BW260" i="24040"/>
  <c r="BW276" i="23917"/>
  <c r="BQ282" i="24040"/>
  <c r="BQ299" i="23917"/>
  <c r="ET259" i="24040"/>
  <c r="ET275" i="23917"/>
  <c r="ER260" i="24040"/>
  <c r="ER276" i="23917"/>
  <c r="I274" i="24040"/>
  <c r="I291" i="23917"/>
  <c r="BE274" i="24040"/>
  <c r="BE291" i="23917"/>
  <c r="M282" i="24040"/>
  <c r="M299" i="23917"/>
  <c r="AS282" i="24040"/>
  <c r="AS299" i="23917"/>
  <c r="BY274" i="24040"/>
  <c r="BY291" i="23917"/>
  <c r="DE286" i="24040"/>
  <c r="DE303" i="23917"/>
  <c r="FW239" i="24040"/>
  <c r="FW255" i="23917"/>
  <c r="CO275" i="24040"/>
  <c r="CO292" i="23917"/>
  <c r="FZ253" i="24040"/>
  <c r="FZ269" i="23917"/>
  <c r="AO286" i="24040"/>
  <c r="AO303" i="23917"/>
  <c r="AC274" i="24040"/>
  <c r="AC291" i="23917"/>
  <c r="ER281" i="24040"/>
  <c r="ER298" i="23917"/>
  <c r="BW274" i="24040"/>
  <c r="BW291" i="23917"/>
  <c r="DC274" i="24040"/>
  <c r="DC291" i="23917"/>
  <c r="AA282" i="24040"/>
  <c r="AA299" i="23917"/>
  <c r="BG282" i="24040"/>
  <c r="BG299" i="23917"/>
  <c r="CM282" i="24040"/>
  <c r="CM299" i="23917"/>
  <c r="EV282" i="24040"/>
  <c r="EV299" i="23917"/>
  <c r="ER286" i="24040"/>
  <c r="ER303" i="23917"/>
  <c r="BW286" i="24040"/>
  <c r="BW303" i="23917"/>
  <c r="FD285" i="24040"/>
  <c r="FD302" i="23917"/>
  <c r="FT285" i="24040"/>
  <c r="FT302" i="23917"/>
  <c r="FT281" i="24040"/>
  <c r="FT298" i="23917"/>
  <c r="W274" i="24040"/>
  <c r="W291" i="23917"/>
  <c r="BC274" i="24040"/>
  <c r="BC291" i="23917"/>
  <c r="AI275" i="24040"/>
  <c r="AI292" i="23917"/>
  <c r="AU286" i="24040"/>
  <c r="AU303" i="23917"/>
  <c r="BK286" i="24040"/>
  <c r="BK303" i="23917"/>
  <c r="CI275" i="24040"/>
  <c r="CI292" i="23917"/>
  <c r="ET281" i="24040"/>
  <c r="ET298" i="23917"/>
  <c r="ET51" i="24040"/>
  <c r="ET62" i="23917"/>
  <c r="K75" i="24040"/>
  <c r="K86" i="23917"/>
  <c r="FV78" i="24040"/>
  <c r="FV89" i="23917"/>
  <c r="CM78" i="24040"/>
  <c r="CM89" i="23917"/>
  <c r="ET78" i="24040"/>
  <c r="ET89" i="23917"/>
  <c r="FB78" i="24040"/>
  <c r="FB89" i="23917"/>
  <c r="BW72" i="24040"/>
  <c r="BW83" i="23917"/>
  <c r="CA75" i="24040"/>
  <c r="CA86" i="23917"/>
  <c r="DA74" i="24040"/>
  <c r="DA85" i="23917"/>
  <c r="CI73" i="24040"/>
  <c r="CI84" i="23917"/>
  <c r="AU85" i="24040"/>
  <c r="AU96" i="23917"/>
  <c r="BC85" i="24040"/>
  <c r="BC96" i="23917"/>
  <c r="BK81" i="24040"/>
  <c r="BK92" i="23917"/>
  <c r="BS81" i="24040"/>
  <c r="BS92" i="23917"/>
  <c r="E84" i="24040"/>
  <c r="E95" i="23917"/>
  <c r="I81" i="24040"/>
  <c r="I92" i="23917"/>
  <c r="M86" i="24040"/>
  <c r="M97" i="23917"/>
  <c r="Q86" i="24040"/>
  <c r="Q97" i="23917"/>
  <c r="Q85" i="24040"/>
  <c r="Q96" i="23917"/>
  <c r="Y84" i="24040"/>
  <c r="Y95" i="23917"/>
  <c r="BE86" i="24040"/>
  <c r="BE97" i="23917"/>
  <c r="BE84" i="24040"/>
  <c r="BE95" i="23917"/>
  <c r="BU81" i="24040"/>
  <c r="BU92" i="23917"/>
  <c r="ET71" i="24040"/>
  <c r="ET82" i="23917"/>
  <c r="ET81" i="24040"/>
  <c r="ET92" i="23917"/>
  <c r="FB72" i="24040"/>
  <c r="FB83" i="23917"/>
  <c r="FF72" i="24040"/>
  <c r="FF83" i="23917"/>
  <c r="FN71" i="24040"/>
  <c r="FN82" i="23917"/>
  <c r="FV81" i="24040"/>
  <c r="FV92" i="23917"/>
  <c r="EV73" i="24040"/>
  <c r="EV84" i="23917"/>
  <c r="EZ75" i="24040"/>
  <c r="EZ86" i="23917"/>
  <c r="FD74" i="24040"/>
  <c r="FD85" i="23917"/>
  <c r="FL75" i="24040"/>
  <c r="FL86" i="23917"/>
  <c r="FT73" i="24040"/>
  <c r="FT84" i="23917"/>
  <c r="FI81" i="24040"/>
  <c r="FI92" i="23917"/>
  <c r="BY74" i="24040"/>
  <c r="BY85" i="23917"/>
  <c r="BY71" i="24040"/>
  <c r="BY82" i="23917"/>
  <c r="BQ84" i="24040"/>
  <c r="BQ95" i="23917"/>
  <c r="EM126" i="24040"/>
  <c r="EM138" i="23917"/>
  <c r="ES128" i="24040"/>
  <c r="ES140" i="23917"/>
  <c r="FB127" i="24040"/>
  <c r="FB139" i="23917"/>
  <c r="FD188" i="24040"/>
  <c r="FD202" i="23917"/>
  <c r="FT188" i="24040"/>
  <c r="FT202" i="23917"/>
  <c r="FF210" i="24040"/>
  <c r="FF225" i="23917"/>
  <c r="H20" i="23917"/>
  <c r="I8" i="24040"/>
  <c r="I8" i="23917"/>
  <c r="CJ18" i="24040"/>
  <c r="CP20" i="23917"/>
  <c r="CV20" i="23917"/>
  <c r="DD20" i="23917"/>
  <c r="CI205" i="24040"/>
  <c r="CI220" i="23917"/>
  <c r="DE207" i="24040"/>
  <c r="DE222" i="23917"/>
  <c r="AK260" i="24040"/>
  <c r="AK276" i="23917"/>
  <c r="AI286" i="24040"/>
  <c r="AI303" i="23917"/>
  <c r="CG78" i="24040"/>
  <c r="CG89" i="23917"/>
  <c r="X9" i="24066"/>
  <c r="FH73" i="24040"/>
  <c r="FH84" i="23917"/>
  <c r="DU115" i="24040"/>
  <c r="DU127" i="23917"/>
  <c r="DQ154" i="24040"/>
  <c r="DQ167" i="23917"/>
  <c r="DW158" i="24040"/>
  <c r="DW171" i="23917"/>
  <c r="DZ154" i="24040"/>
  <c r="DZ167" i="23917"/>
  <c r="FW214" i="24040"/>
  <c r="FW229" i="23917"/>
  <c r="DQ218" i="24040"/>
  <c r="DQ233" i="23917"/>
  <c r="DY239" i="24040"/>
  <c r="DY255" i="23917"/>
  <c r="DY179" i="24040"/>
  <c r="DY193" i="23917"/>
  <c r="DQ274" i="24040"/>
  <c r="DQ291" i="23917"/>
  <c r="DU286" i="24040"/>
  <c r="DU303" i="23917"/>
  <c r="EA286" i="24040"/>
  <c r="EA303" i="23917"/>
  <c r="DE85" i="24040"/>
  <c r="DS80" i="24040"/>
  <c r="DS91" i="23917"/>
  <c r="DR86" i="24040"/>
  <c r="DR97" i="23917"/>
  <c r="AM86" i="24040"/>
  <c r="AM97" i="23917"/>
  <c r="DW192" i="24040"/>
  <c r="DW132" i="24040"/>
  <c r="DW206" i="23917"/>
  <c r="DW144" i="23917"/>
  <c r="DS192" i="24040"/>
  <c r="DS132" i="24040"/>
  <c r="DS206" i="23917"/>
  <c r="DS144" i="23917"/>
  <c r="EF153" i="24040"/>
  <c r="EF166" i="23917"/>
  <c r="EA218" i="24040"/>
  <c r="EA233" i="23917"/>
  <c r="DR147" i="24040"/>
  <c r="DR160" i="23917"/>
  <c r="EA9" i="24040"/>
  <c r="EA9" i="23917"/>
  <c r="FU179" i="24040"/>
  <c r="FU193" i="23917"/>
  <c r="DV9" i="24040"/>
  <c r="DV9" i="23917"/>
  <c r="FW249" i="24040"/>
  <c r="FW265" i="23917"/>
  <c r="DY286" i="24040"/>
  <c r="DY303" i="23917"/>
  <c r="DY274" i="24040"/>
  <c r="DY291" i="23917"/>
  <c r="EA242" i="24040"/>
  <c r="EA258" i="23917"/>
  <c r="EA280" i="24040"/>
  <c r="EA297" i="23917"/>
  <c r="DX80" i="24040"/>
  <c r="DX91" i="23917"/>
  <c r="DO84" i="24040"/>
  <c r="DO95" i="23917"/>
  <c r="FX131" i="24040"/>
  <c r="FX143" i="23917"/>
  <c r="DZ10" i="24040"/>
  <c r="DZ10" i="23917"/>
  <c r="DV115" i="24040"/>
  <c r="DV127" i="23917"/>
  <c r="DS8" i="24040"/>
  <c r="DS8" i="23917"/>
  <c r="DS182" i="24040"/>
  <c r="DS196" i="23917"/>
  <c r="EE252" i="24040"/>
  <c r="EE268" i="23917"/>
  <c r="DP182" i="24040"/>
  <c r="DP196" i="23917"/>
  <c r="EA249" i="24040"/>
  <c r="EA265" i="23917"/>
  <c r="DY273" i="24040"/>
  <c r="DY290" i="23917"/>
  <c r="EE273" i="24040"/>
  <c r="EE290" i="23917"/>
  <c r="EA13" i="24040"/>
  <c r="EA14" i="23917"/>
  <c r="DU80" i="24040"/>
  <c r="DU91" i="23917"/>
  <c r="DT84" i="24040"/>
  <c r="DT95" i="23917"/>
  <c r="DT82" i="24040"/>
  <c r="DT93" i="23917"/>
  <c r="DZ81" i="24040"/>
  <c r="DZ92" i="23917"/>
  <c r="DQ72" i="24040"/>
  <c r="DQ83" i="23917"/>
  <c r="AK83" i="24040"/>
  <c r="AK94" i="23917"/>
  <c r="DU154" i="24040"/>
  <c r="DU167" i="23917"/>
  <c r="EC115" i="24040"/>
  <c r="EC127" i="23917"/>
  <c r="FZ173" i="24040"/>
  <c r="FZ187" i="23917"/>
  <c r="DS158" i="24040"/>
  <c r="DS171" i="23917"/>
  <c r="EA112" i="24040"/>
  <c r="EA124" i="23917"/>
  <c r="DW128" i="24040"/>
  <c r="DW140" i="23917"/>
  <c r="DT182" i="24040"/>
  <c r="DT196" i="23917"/>
  <c r="DS207" i="24040"/>
  <c r="DS222" i="23917"/>
  <c r="DS260" i="24040"/>
  <c r="DS276" i="23917"/>
  <c r="EE286" i="24040"/>
  <c r="EE303" i="23917"/>
  <c r="DV83" i="24040"/>
  <c r="DV94" i="23917"/>
  <c r="DV85" i="24040"/>
  <c r="DV96" i="23917"/>
  <c r="DI80" i="24040"/>
  <c r="DI91" i="23917"/>
  <c r="AI83" i="24040"/>
  <c r="AI94" i="23917"/>
  <c r="EH90" i="23917"/>
  <c r="EH80" i="23917"/>
  <c r="DQ117" i="24040"/>
  <c r="DQ129" i="23917"/>
  <c r="EE151" i="24040"/>
  <c r="EE164" i="23917"/>
  <c r="DU192" i="24040"/>
  <c r="DU132" i="24040"/>
  <c r="DU206" i="23917"/>
  <c r="DU144" i="23917"/>
  <c r="DY8" i="24040"/>
  <c r="DY8" i="23917"/>
  <c r="EC152" i="24040"/>
  <c r="EC165" i="23917"/>
  <c r="DQ147" i="24040"/>
  <c r="DQ160" i="23917"/>
  <c r="DQ282" i="24040"/>
  <c r="DQ299" i="23917"/>
  <c r="DW78" i="24040"/>
  <c r="DW89" i="23917"/>
  <c r="DP18" i="24040"/>
  <c r="EA212" i="24040"/>
  <c r="EA227" i="23917"/>
  <c r="DY280" i="24040"/>
  <c r="DY297" i="23917"/>
  <c r="DQ191" i="24040"/>
  <c r="DQ205" i="23917"/>
  <c r="DW154" i="24040"/>
  <c r="DW167" i="23917"/>
  <c r="EC158" i="24040"/>
  <c r="EC171" i="23917"/>
  <c r="EE158" i="24040"/>
  <c r="EE171" i="23917"/>
  <c r="EE128" i="24040"/>
  <c r="EE140" i="23917"/>
  <c r="DW122" i="24040"/>
  <c r="DW134" i="23917"/>
  <c r="DZ117" i="24040"/>
  <c r="DZ118" i="24040" s="1"/>
  <c r="DZ129" i="23917"/>
  <c r="DZ130" i="23917" s="1"/>
  <c r="DY207" i="24040"/>
  <c r="FU249" i="24040"/>
  <c r="FU265" i="23917"/>
  <c r="FV259" i="24040"/>
  <c r="FV275" i="23917"/>
  <c r="DE80" i="24040"/>
  <c r="DE91" i="23917"/>
  <c r="DE84" i="24040"/>
  <c r="DE82" i="24040"/>
  <c r="DP80" i="24040"/>
  <c r="DP91" i="23917"/>
  <c r="DR83" i="24040"/>
  <c r="DR94" i="23917"/>
  <c r="DO78" i="24040"/>
  <c r="DO89" i="23917"/>
  <c r="DI74" i="24040"/>
  <c r="DI85" i="23917"/>
  <c r="AM81" i="24040"/>
  <c r="AM92" i="23917"/>
  <c r="EE192" i="24040"/>
  <c r="EE132" i="24040"/>
  <c r="EE206" i="23917"/>
  <c r="EE144" i="23917"/>
  <c r="EB117" i="24040"/>
  <c r="EB118" i="24040" s="1"/>
  <c r="EB129" i="23917"/>
  <c r="EB130" i="23917" s="1"/>
  <c r="DR191" i="24040"/>
  <c r="DR205" i="23917"/>
  <c r="EE153" i="24040"/>
  <c r="EE166" i="23917"/>
  <c r="DY158" i="24040"/>
  <c r="DY171" i="23917"/>
  <c r="DS154" i="24040"/>
  <c r="DS167" i="23917"/>
  <c r="FU206" i="24040"/>
  <c r="FU221" i="23917"/>
  <c r="FW218" i="24040"/>
  <c r="FW233" i="23917"/>
  <c r="FU8" i="24040"/>
  <c r="FU8" i="23917"/>
  <c r="EC179" i="24040"/>
  <c r="EC193" i="23917"/>
  <c r="X10" i="24066"/>
  <c r="FW207" i="24040"/>
  <c r="FW222" i="23917"/>
  <c r="DP255" i="24040"/>
  <c r="DP271" i="23917"/>
  <c r="EC275" i="24040"/>
  <c r="DM80" i="24040"/>
  <c r="DM91" i="23917"/>
  <c r="DO80" i="24040"/>
  <c r="DO91" i="23917"/>
  <c r="DO82" i="24040"/>
  <c r="DO85" i="24040"/>
  <c r="DQ115" i="24040"/>
  <c r="DQ127" i="23917"/>
  <c r="EG151" i="24040"/>
  <c r="EG164" i="23917"/>
  <c r="EA8" i="24040"/>
  <c r="EA8" i="23917"/>
  <c r="DV147" i="24040"/>
  <c r="DV160" i="23917"/>
  <c r="FW8" i="24040"/>
  <c r="FW8" i="23917"/>
  <c r="DR9" i="24040"/>
  <c r="DR9" i="23917"/>
  <c r="DQ13" i="24040"/>
  <c r="DQ14" i="23917"/>
  <c r="DP242" i="24040"/>
  <c r="DP258" i="23917"/>
  <c r="DS286" i="24040"/>
  <c r="DS303" i="23917"/>
  <c r="DT83" i="24040"/>
  <c r="DT94" i="23917"/>
  <c r="DT86" i="24040"/>
  <c r="DT97" i="23917"/>
  <c r="DK80" i="24040"/>
  <c r="DK91" i="23917"/>
  <c r="DZ83" i="24040"/>
  <c r="DZ94" i="23917"/>
  <c r="DZ84" i="24040"/>
  <c r="DZ95" i="23917"/>
  <c r="DI72" i="24040"/>
  <c r="DI83" i="23917"/>
  <c r="DU147" i="24040"/>
  <c r="DU160" i="23917"/>
  <c r="DS122" i="24040"/>
  <c r="DS134" i="23917"/>
  <c r="DZ115" i="24040"/>
  <c r="DZ127" i="23917"/>
  <c r="FV174" i="24040"/>
  <c r="FV188" i="23917"/>
  <c r="FV229" i="23917"/>
  <c r="DZ256" i="24040"/>
  <c r="DZ272" i="23917"/>
  <c r="DT207" i="24040"/>
  <c r="DT222" i="23917"/>
  <c r="DU13" i="24040"/>
  <c r="DU14" i="23917"/>
  <c r="EA274" i="24040"/>
  <c r="EA291" i="23917"/>
  <c r="DS239" i="24040"/>
  <c r="DS255" i="23917"/>
  <c r="DS13" i="24040"/>
  <c r="DS14" i="23917"/>
  <c r="DW80" i="24040"/>
  <c r="DW91" i="23917"/>
  <c r="DV82" i="24040"/>
  <c r="DV93" i="23917"/>
  <c r="DI73" i="24040"/>
  <c r="DI84" i="23917"/>
  <c r="FY79" i="24040"/>
  <c r="FY69" i="24040"/>
  <c r="FY80" i="23917"/>
  <c r="FY90" i="23917"/>
  <c r="DQ212" i="24040"/>
  <c r="DQ227" i="23917"/>
  <c r="DU152" i="24040"/>
  <c r="DU165" i="23917"/>
  <c r="EE152" i="24040"/>
  <c r="EE165" i="23917"/>
  <c r="DY212" i="24040"/>
  <c r="DY227" i="23917"/>
  <c r="DP117" i="24040"/>
  <c r="DP118" i="24040" s="1"/>
  <c r="DP129" i="23917"/>
  <c r="DP130" i="23917" s="1"/>
  <c r="DU191" i="24040"/>
  <c r="DU205" i="23917"/>
  <c r="FX259" i="24040"/>
  <c r="FX275" i="23917"/>
  <c r="EA239" i="24040"/>
  <c r="EA255" i="23917"/>
  <c r="DQ8" i="24040"/>
  <c r="DQ8" i="23917"/>
  <c r="EG280" i="24040"/>
  <c r="EG297" i="23917"/>
  <c r="DQ214" i="24040"/>
  <c r="DQ229" i="23917"/>
  <c r="DS282" i="24040"/>
  <c r="DS299" i="23917"/>
  <c r="DS205" i="24040"/>
  <c r="DS220" i="23917"/>
  <c r="DW152" i="24040"/>
  <c r="DW165" i="23917"/>
  <c r="DU275" i="24040"/>
  <c r="DU292" i="23917"/>
  <c r="DT117" i="24040"/>
  <c r="DT118" i="24040" s="1"/>
  <c r="DT129" i="23917"/>
  <c r="DT130" i="23917" s="1"/>
  <c r="DQ128" i="24040"/>
  <c r="DQ140" i="23917"/>
  <c r="DY191" i="24040"/>
  <c r="DY205" i="23917"/>
  <c r="DZ158" i="24040"/>
  <c r="DZ171" i="23917"/>
  <c r="DW207" i="24040"/>
  <c r="DW222" i="23917"/>
  <c r="EA260" i="24040"/>
  <c r="EA276" i="23917"/>
  <c r="FW260" i="24040"/>
  <c r="FW276" i="23917"/>
  <c r="DU273" i="24040"/>
  <c r="DU290" i="23917"/>
  <c r="DE86" i="24040"/>
  <c r="DE97" i="23917"/>
  <c r="DR81" i="24040"/>
  <c r="DR92" i="23917"/>
  <c r="DR84" i="24040"/>
  <c r="DR95" i="23917"/>
  <c r="AO83" i="24040"/>
  <c r="AO94" i="23917"/>
  <c r="DV191" i="24040"/>
  <c r="DV205" i="23917"/>
  <c r="DU158" i="24040"/>
  <c r="DU171" i="23917"/>
  <c r="FV192" i="24040"/>
  <c r="FV206" i="23917"/>
  <c r="EA122" i="24040"/>
  <c r="EA134" i="23917"/>
  <c r="DS112" i="24040"/>
  <c r="DS124" i="23917"/>
  <c r="EC214" i="24040"/>
  <c r="DY242" i="24040"/>
  <c r="DY258" i="23917"/>
  <c r="EC207" i="24040"/>
  <c r="EB282" i="24040"/>
  <c r="EB299" i="23917"/>
  <c r="DY13" i="24040"/>
  <c r="DY14" i="23917"/>
  <c r="DU242" i="24040"/>
  <c r="DU258" i="23917"/>
  <c r="DZ14" i="24040"/>
  <c r="DZ19" i="24040" s="1"/>
  <c r="DZ15" i="23917"/>
  <c r="DZ21" i="23917" s="1"/>
  <c r="FU13" i="24040"/>
  <c r="FU14" i="23917"/>
  <c r="DW242" i="24040"/>
  <c r="DW258" i="23917"/>
  <c r="DO81" i="24040"/>
  <c r="DY128" i="24040"/>
  <c r="DY140" i="23917"/>
  <c r="EF152" i="24040"/>
  <c r="EF165" i="23917"/>
  <c r="FW205" i="24040"/>
  <c r="FW220" i="23917"/>
  <c r="DQ179" i="24040"/>
  <c r="DQ193" i="23917"/>
  <c r="DQ286" i="24040"/>
  <c r="DQ303" i="23917"/>
  <c r="DQ239" i="24040"/>
  <c r="DQ255" i="23917"/>
  <c r="DT81" i="24040"/>
  <c r="DT92" i="23917"/>
  <c r="DZ86" i="24040"/>
  <c r="DZ97" i="23917"/>
  <c r="DZ85" i="24040"/>
  <c r="DZ96" i="23917"/>
  <c r="DX160" i="24040"/>
  <c r="DX173" i="23917"/>
  <c r="DQ206" i="24040"/>
  <c r="DQ221" i="23917"/>
  <c r="FU205" i="24040"/>
  <c r="FU220" i="23917"/>
  <c r="DZ147" i="24040"/>
  <c r="DZ160" i="23917"/>
  <c r="DT214" i="24040"/>
  <c r="DT229" i="23917"/>
  <c r="DQ273" i="24040"/>
  <c r="DQ290" i="23917"/>
  <c r="DR242" i="24040"/>
  <c r="DR258" i="23917"/>
  <c r="DW275" i="24040"/>
  <c r="DW292" i="23917"/>
  <c r="FW13" i="24040"/>
  <c r="FW14" i="23917"/>
  <c r="DV86" i="24040"/>
  <c r="DV97" i="23917"/>
  <c r="DK78" i="24040"/>
  <c r="DK89" i="23917"/>
  <c r="DI71" i="24040"/>
  <c r="DI82" i="23917"/>
  <c r="AM83" i="24040"/>
  <c r="AM94" i="23917"/>
  <c r="EF125" i="24040"/>
  <c r="EF137" i="23917"/>
  <c r="DQ280" i="24040"/>
  <c r="DQ297" i="23917"/>
  <c r="EG92" i="24040"/>
  <c r="EG103" i="23917"/>
  <c r="FU260" i="24040"/>
  <c r="FU276" i="23917"/>
  <c r="DS78" i="24040"/>
  <c r="DS89" i="23917"/>
  <c r="DY152" i="24040"/>
  <c r="DY165" i="23917"/>
  <c r="DS212" i="24040"/>
  <c r="DS227" i="23917"/>
  <c r="EC147" i="24040"/>
  <c r="EC160" i="23917"/>
  <c r="FZ92" i="24040"/>
  <c r="FZ103" i="23917"/>
  <c r="DU282" i="24040"/>
  <c r="DU299" i="23917"/>
  <c r="DR20" i="23917"/>
  <c r="FZ89" i="24040"/>
  <c r="FZ100" i="23917"/>
  <c r="FW182" i="24040"/>
  <c r="FW196" i="23917"/>
  <c r="DS274" i="24040"/>
  <c r="DS291" i="23917"/>
  <c r="DY154" i="24040"/>
  <c r="DY167" i="23917"/>
  <c r="DW282" i="24040"/>
  <c r="DW299" i="23917"/>
  <c r="EC154" i="24040"/>
  <c r="EC167" i="23917"/>
  <c r="DQ205" i="24040"/>
  <c r="DQ220" i="23917"/>
  <c r="EF252" i="24040"/>
  <c r="EF268" i="23917"/>
  <c r="DW13" i="24040"/>
  <c r="DW18" i="24040" s="1"/>
  <c r="DW14" i="23917"/>
  <c r="DW20" i="23917" s="1"/>
  <c r="EA275" i="24040"/>
  <c r="EA292" i="23917"/>
  <c r="DE81" i="24040"/>
  <c r="DE92" i="23917"/>
  <c r="DR82" i="24040"/>
  <c r="DR93" i="23917"/>
  <c r="DR85" i="24040"/>
  <c r="DR96" i="23917"/>
  <c r="AI84" i="24040"/>
  <c r="AI95" i="23917"/>
  <c r="DQ122" i="24040"/>
  <c r="DQ134" i="23917"/>
  <c r="DQ158" i="24040"/>
  <c r="DQ171" i="23917"/>
  <c r="DR115" i="24040"/>
  <c r="DR127" i="23917"/>
  <c r="DS218" i="24040"/>
  <c r="DS233" i="23917"/>
  <c r="DW182" i="24040"/>
  <c r="DW196" i="23917"/>
  <c r="DX14" i="24040"/>
  <c r="DX15" i="23917"/>
  <c r="DS249" i="24040"/>
  <c r="DS265" i="23917"/>
  <c r="EG286" i="24040"/>
  <c r="EG303" i="23917"/>
  <c r="DT14" i="24040"/>
  <c r="DT15" i="23917"/>
  <c r="DT255" i="24040"/>
  <c r="DT271" i="23917"/>
  <c r="EC239" i="24040"/>
  <c r="EC255" i="23917"/>
  <c r="DV14" i="24040"/>
  <c r="DV15" i="23917"/>
  <c r="DO86" i="24040"/>
  <c r="DO97" i="23917"/>
  <c r="DI75" i="24040"/>
  <c r="DI86" i="23917"/>
  <c r="AI82" i="24040"/>
  <c r="AI93" i="23917"/>
  <c r="FW192" i="24040"/>
  <c r="FW132" i="24040"/>
  <c r="FW206" i="23917"/>
  <c r="FW144" i="23917"/>
  <c r="DY147" i="24040"/>
  <c r="DY160" i="23917"/>
  <c r="DW112" i="24040"/>
  <c r="DW124" i="23917"/>
  <c r="EA182" i="24040"/>
  <c r="EA196" i="23917"/>
  <c r="DX255" i="24040"/>
  <c r="DX271" i="23917"/>
  <c r="ED254" i="24040"/>
  <c r="ED270" i="23917"/>
  <c r="DP207" i="24040"/>
  <c r="DP222" i="23917"/>
  <c r="DP275" i="24040"/>
  <c r="DP292" i="23917"/>
  <c r="DW273" i="24040"/>
  <c r="DW290" i="23917"/>
  <c r="DT85" i="24040"/>
  <c r="DT96" i="23917"/>
  <c r="EA80" i="24040"/>
  <c r="EA91" i="23917"/>
  <c r="DZ82" i="24040"/>
  <c r="DZ93" i="23917"/>
  <c r="DY115" i="24040"/>
  <c r="DY127" i="23917"/>
  <c r="DY117" i="24040"/>
  <c r="FW206" i="24040"/>
  <c r="FW221" i="23917"/>
  <c r="FV218" i="24040"/>
  <c r="FV233" i="23917"/>
  <c r="DU179" i="24040"/>
  <c r="DU193" i="23917"/>
  <c r="DY282" i="24040"/>
  <c r="DY299" i="23917"/>
  <c r="EA282" i="24040"/>
  <c r="EA299" i="23917"/>
  <c r="DR275" i="24040"/>
  <c r="DR292" i="23917"/>
  <c r="DW286" i="24040"/>
  <c r="DW303" i="23917"/>
  <c r="EC80" i="24040"/>
  <c r="EC91" i="23917"/>
  <c r="DG80" i="24040"/>
  <c r="DG91" i="23917"/>
  <c r="DV81" i="24040"/>
  <c r="DV92" i="23917"/>
  <c r="DV84" i="24040"/>
  <c r="DV95" i="23917"/>
  <c r="EA78" i="24040"/>
  <c r="EA89" i="23917"/>
  <c r="EG79" i="24040"/>
  <c r="EG69" i="24040"/>
  <c r="EG90" i="23917"/>
  <c r="EG80" i="23917"/>
  <c r="DP160" i="24040"/>
  <c r="DP173" i="23917"/>
  <c r="ED113" i="24040"/>
  <c r="ED125" i="23917"/>
  <c r="DS152" i="24040"/>
  <c r="DS165" i="23917"/>
  <c r="EC280" i="24040"/>
  <c r="EC297" i="23917"/>
  <c r="DQ152" i="24040"/>
  <c r="DQ165" i="23917"/>
  <c r="EA214" i="24040"/>
  <c r="EA229" i="23917"/>
  <c r="DP20" i="23917"/>
  <c r="DR18" i="24040"/>
  <c r="FX174" i="24040"/>
  <c r="FX188" i="23917"/>
  <c r="DW214" i="24040"/>
  <c r="DW229" i="23917"/>
  <c r="DY214" i="24040"/>
  <c r="DY229" i="23917"/>
  <c r="BF17" i="23917"/>
  <c r="T17" i="23917"/>
  <c r="P17" i="23917"/>
  <c r="CT17" i="23917"/>
  <c r="CL11" i="23917"/>
  <c r="AF17" i="23917"/>
  <c r="AN17" i="23917"/>
  <c r="BN17" i="23917"/>
  <c r="EN252" i="24040"/>
  <c r="BN11" i="23917"/>
  <c r="BH17" i="23917"/>
  <c r="BT17" i="23917"/>
  <c r="DN17" i="23917"/>
  <c r="AH17" i="23917"/>
  <c r="DD17" i="23917"/>
  <c r="DJ17" i="23917"/>
  <c r="AB17" i="23917"/>
  <c r="EJ92" i="24040"/>
  <c r="BF11" i="23917"/>
  <c r="CT11" i="23917"/>
  <c r="AH11" i="23917"/>
  <c r="FF28" i="23917"/>
  <c r="FH28" i="23917"/>
  <c r="AZ17" i="23917"/>
  <c r="H17" i="23917"/>
  <c r="CZ17" i="23917"/>
  <c r="BV17" i="23917"/>
  <c r="DJ11" i="23917"/>
  <c r="AX17" i="23917"/>
  <c r="DZ11" i="23917"/>
  <c r="AX11" i="23917"/>
  <c r="Z11" i="23917"/>
  <c r="CR17" i="23917"/>
  <c r="X17" i="23917"/>
  <c r="CD17" i="23917"/>
  <c r="B11" i="23917"/>
  <c r="DB11" i="23917"/>
  <c r="AV17" i="23917"/>
  <c r="DH17" i="23917"/>
  <c r="BB17" i="23917"/>
  <c r="J17" i="23917"/>
  <c r="CD11" i="23917"/>
  <c r="H34" i="24066"/>
  <c r="R11" i="23917"/>
  <c r="BL17" i="23917"/>
  <c r="R17" i="23917"/>
  <c r="GX52" i="23916" l="1"/>
  <c r="GZ51" i="23916"/>
  <c r="GY51" i="23916"/>
  <c r="GX66" i="23916"/>
  <c r="GR284" i="23916"/>
  <c r="GR173" i="23916"/>
  <c r="GS173" i="23916" s="1"/>
  <c r="GR137" i="23916"/>
  <c r="GS137" i="23916" s="1"/>
  <c r="GS136" i="23916"/>
  <c r="GR140" i="23916"/>
  <c r="GZ206" i="23916"/>
  <c r="GY206" i="23916"/>
  <c r="ES378" i="23916"/>
  <c r="ET378" i="23916" s="1"/>
  <c r="ET326" i="23916"/>
  <c r="ES365" i="23916"/>
  <c r="ET365" i="23916" s="1"/>
  <c r="ER317" i="23916"/>
  <c r="EQ318" i="23916"/>
  <c r="ES447" i="23916"/>
  <c r="ET297" i="23916"/>
  <c r="EX8" i="23916"/>
  <c r="EW10" i="23916"/>
  <c r="EQ459" i="23916"/>
  <c r="ER381" i="23916"/>
  <c r="GV131" i="23916"/>
  <c r="GV132" i="23916"/>
  <c r="GW132" i="23916" s="1"/>
  <c r="GV110" i="23916"/>
  <c r="GW110" i="23916" s="1"/>
  <c r="GV77" i="23916"/>
  <c r="GV100" i="23916"/>
  <c r="GV78" i="23916"/>
  <c r="GW59" i="23916"/>
  <c r="GV96" i="23916"/>
  <c r="GW96" i="23916" s="1"/>
  <c r="ES14" i="23916"/>
  <c r="ET13" i="23916"/>
  <c r="GR120" i="23916"/>
  <c r="GR113" i="23916"/>
  <c r="GS113" i="23916" s="1"/>
  <c r="GS74" i="23916"/>
  <c r="GR97" i="23916"/>
  <c r="GS97" i="23916" s="1"/>
  <c r="GR102" i="23916"/>
  <c r="GR104" i="23916"/>
  <c r="GS104" i="23916" s="1"/>
  <c r="GR107" i="23916"/>
  <c r="GS107" i="23916" s="1"/>
  <c r="GR301" i="23916"/>
  <c r="GS301" i="23916" s="1"/>
  <c r="GR266" i="23916"/>
  <c r="GS228" i="23916"/>
  <c r="GR231" i="23916"/>
  <c r="GR251" i="23916"/>
  <c r="GS251" i="23916" s="1"/>
  <c r="GR232" i="23916"/>
  <c r="GS232" i="23916" s="1"/>
  <c r="GR254" i="23916"/>
  <c r="GT165" i="23916"/>
  <c r="GU165" i="23916" s="1"/>
  <c r="GT179" i="23916"/>
  <c r="GU179" i="23916" s="1"/>
  <c r="GU163" i="23916"/>
  <c r="ES511" i="23916"/>
  <c r="ES381" i="23916"/>
  <c r="ET377" i="23916"/>
  <c r="ES15" i="23916"/>
  <c r="ET15" i="23916" s="1"/>
  <c r="ES346" i="23916"/>
  <c r="ET346" i="23916" s="1"/>
  <c r="GT395" i="23916"/>
  <c r="GU393" i="23916"/>
  <c r="ET385" i="23916"/>
  <c r="ES317" i="23916"/>
  <c r="ES328" i="23916" s="1"/>
  <c r="ET328" i="23916" s="1"/>
  <c r="ES17" i="23916"/>
  <c r="ET17" i="23916" s="1"/>
  <c r="GT467" i="23916"/>
  <c r="GU467" i="23916" s="1"/>
  <c r="GU283" i="23916"/>
  <c r="EU340" i="23916"/>
  <c r="EV340" i="23916" s="1"/>
  <c r="EU315" i="23916"/>
  <c r="EU311" i="23916"/>
  <c r="EU312" i="23916"/>
  <c r="EV309" i="23916"/>
  <c r="EU337" i="23916"/>
  <c r="EV337" i="23916" s="1"/>
  <c r="EU338" i="23916"/>
  <c r="EU334" i="23916"/>
  <c r="EV334" i="23916" s="1"/>
  <c r="EU335" i="23916"/>
  <c r="EV335" i="23916" s="1"/>
  <c r="GR395" i="23916"/>
  <c r="GS395" i="23916" s="1"/>
  <c r="GS393" i="23916"/>
  <c r="EW452" i="23916"/>
  <c r="EW305" i="23916"/>
  <c r="EW278" i="23916"/>
  <c r="EX277" i="23916"/>
  <c r="EX278" i="23916" s="1"/>
  <c r="ES410" i="23916"/>
  <c r="ER410" i="23916"/>
  <c r="EQ440" i="23916"/>
  <c r="ER440" i="23916" s="1"/>
  <c r="EQ439" i="23916"/>
  <c r="ER439" i="23916" s="1"/>
  <c r="EQ415" i="23916"/>
  <c r="EQ414" i="23916"/>
  <c r="ES412" i="23916"/>
  <c r="ER412" i="23916"/>
  <c r="EQ409" i="23916"/>
  <c r="ER409" i="23916" s="1"/>
  <c r="EQ360" i="23916"/>
  <c r="EQ435" i="23916"/>
  <c r="ER435" i="23916" s="1"/>
  <c r="EQ437" i="23916"/>
  <c r="ER437" i="23916" s="1"/>
  <c r="EQ436" i="23916"/>
  <c r="ER436" i="23916" s="1"/>
  <c r="EQ405" i="23916"/>
  <c r="ER405" i="23916" s="1"/>
  <c r="GX207" i="23916"/>
  <c r="GV499" i="23916"/>
  <c r="GX256" i="23916"/>
  <c r="GW256" i="23916"/>
  <c r="GT136" i="23916"/>
  <c r="GT111" i="23916"/>
  <c r="GU111" i="23916" s="1"/>
  <c r="GU65" i="23916"/>
  <c r="GT74" i="23916"/>
  <c r="GT264" i="23916"/>
  <c r="GU264" i="23916" s="1"/>
  <c r="GU219" i="23916"/>
  <c r="GT228" i="23916"/>
  <c r="GX238" i="23916"/>
  <c r="GW238" i="23916"/>
  <c r="GV65" i="23916"/>
  <c r="GW67" i="23916"/>
  <c r="GT115" i="23916"/>
  <c r="GU115" i="23916" s="1"/>
  <c r="GT85" i="23916"/>
  <c r="GU85" i="23916" s="1"/>
  <c r="GU79" i="23916"/>
  <c r="GT86" i="23916"/>
  <c r="GZ83" i="23916"/>
  <c r="GY83" i="23916"/>
  <c r="GQ304" i="23916"/>
  <c r="GT118" i="23916"/>
  <c r="GU118" i="23916" s="1"/>
  <c r="GT107" i="23916"/>
  <c r="GU107" i="23916" s="1"/>
  <c r="GU106" i="23916"/>
  <c r="GU144" i="23916"/>
  <c r="GU323" i="23916"/>
  <c r="GT325" i="23916"/>
  <c r="GS323" i="23916"/>
  <c r="GR325" i="23916"/>
  <c r="GS325" i="23916" s="1"/>
  <c r="GY50" i="23916"/>
  <c r="GZ50" i="23916"/>
  <c r="GV465" i="23916"/>
  <c r="GW465" i="23916" s="1"/>
  <c r="GV263" i="23916"/>
  <c r="GW263" i="23916" s="1"/>
  <c r="GW214" i="23916"/>
  <c r="GV250" i="23916"/>
  <c r="GW250" i="23916" s="1"/>
  <c r="GV220" i="23916"/>
  <c r="GQ273" i="23916"/>
  <c r="GP274" i="23916"/>
  <c r="GQ274" i="23916" s="1"/>
  <c r="GP277" i="23916"/>
  <c r="GP8" i="23916"/>
  <c r="GU143" i="23916"/>
  <c r="GT145" i="23916"/>
  <c r="CT21" i="23917"/>
  <c r="BD19" i="24040"/>
  <c r="CB19" i="24040"/>
  <c r="CR21" i="23917"/>
  <c r="CU18" i="24040"/>
  <c r="T19" i="24040"/>
  <c r="K18" i="24040"/>
  <c r="AD19" i="24040"/>
  <c r="J21" i="23917"/>
  <c r="CT22" i="23917"/>
  <c r="CT56" i="23917" s="1"/>
  <c r="Y20" i="23917"/>
  <c r="J19" i="24040"/>
  <c r="BO18" i="24040"/>
  <c r="CK20" i="23917"/>
  <c r="AW20" i="23917"/>
  <c r="DI20" i="23917"/>
  <c r="CS18" i="24040"/>
  <c r="BV21" i="23917"/>
  <c r="AP21" i="23917"/>
  <c r="BO20" i="23917"/>
  <c r="DQ20" i="23917"/>
  <c r="I18" i="24040"/>
  <c r="R56" i="23917"/>
  <c r="AH21" i="23917"/>
  <c r="CM20" i="23917"/>
  <c r="R20" i="24040"/>
  <c r="R45" i="24040" s="1"/>
  <c r="CK18" i="24040"/>
  <c r="AW18" i="24040"/>
  <c r="DI18" i="24040"/>
  <c r="DN21" i="23917"/>
  <c r="BB21" i="23917"/>
  <c r="GH192" i="24040"/>
  <c r="GH132" i="24040"/>
  <c r="GH206" i="23917"/>
  <c r="GH144" i="23917"/>
  <c r="EN158" i="24040"/>
  <c r="EN171" i="23917"/>
  <c r="Y7" i="24066"/>
  <c r="Z7" i="24066"/>
  <c r="CO18" i="24040"/>
  <c r="T21" i="23917"/>
  <c r="AQ18" i="24040"/>
  <c r="BR21" i="23917"/>
  <c r="BE20" i="23917"/>
  <c r="DK20" i="23917"/>
  <c r="H21" i="23917"/>
  <c r="DA20" i="23917"/>
  <c r="CT20" i="24040"/>
  <c r="CT45" i="24040" s="1"/>
  <c r="AA20" i="23917"/>
  <c r="AR21" i="23917"/>
  <c r="AH19" i="24040"/>
  <c r="CR19" i="24040"/>
  <c r="DC18" i="24040"/>
  <c r="CC20" i="23917"/>
  <c r="CT19" i="24040"/>
  <c r="CF21" i="23917"/>
  <c r="AV21" i="23917"/>
  <c r="CJ19" i="24040"/>
  <c r="BT19" i="24040"/>
  <c r="CP21" i="23917"/>
  <c r="P19" i="24040"/>
  <c r="D19" i="24040"/>
  <c r="DC20" i="23917"/>
  <c r="CH19" i="24040"/>
  <c r="V19" i="24040"/>
  <c r="AX45" i="24040"/>
  <c r="X21" i="23917"/>
  <c r="AB21" i="23917"/>
  <c r="AA18" i="24040"/>
  <c r="CX19" i="24040"/>
  <c r="AL19" i="24040"/>
  <c r="CV21" i="23917"/>
  <c r="AI18" i="24040"/>
  <c r="DF21" i="23917"/>
  <c r="AN21" i="23917"/>
  <c r="DD19" i="24040"/>
  <c r="BY18" i="24040"/>
  <c r="AG20" i="23917"/>
  <c r="Q20" i="23917"/>
  <c r="FW255" i="24040"/>
  <c r="FW271" i="23917"/>
  <c r="DA117" i="24040"/>
  <c r="DA129" i="23917"/>
  <c r="FP83" i="24040"/>
  <c r="FP94" i="23917"/>
  <c r="FR206" i="24040"/>
  <c r="FR221" i="23917"/>
  <c r="FN117" i="24040"/>
  <c r="FN129" i="23917"/>
  <c r="ET218" i="24040"/>
  <c r="ET233" i="23917"/>
  <c r="FB81" i="24040"/>
  <c r="FB92" i="23917"/>
  <c r="K84" i="24040"/>
  <c r="K95" i="23917"/>
  <c r="FN78" i="24040"/>
  <c r="FN89" i="23917"/>
  <c r="CW81" i="24040"/>
  <c r="CW92" i="23917"/>
  <c r="FH13" i="24040"/>
  <c r="FH14" i="23917"/>
  <c r="BO14" i="24040"/>
  <c r="BO15" i="23917"/>
  <c r="R288" i="24040"/>
  <c r="R305" i="23917"/>
  <c r="S244" i="24040"/>
  <c r="S15" i="24040"/>
  <c r="S260" i="23917"/>
  <c r="S16" i="23917"/>
  <c r="FL280" i="24040"/>
  <c r="FL297" i="23917"/>
  <c r="BI14" i="24040"/>
  <c r="BI15" i="23917"/>
  <c r="AR244" i="24040"/>
  <c r="AR245" i="24040" s="1"/>
  <c r="AR15" i="24040"/>
  <c r="AR260" i="23917"/>
  <c r="AR261" i="23917" s="1"/>
  <c r="AR16" i="23917"/>
  <c r="Q14" i="24040"/>
  <c r="Q15" i="23917"/>
  <c r="BT256" i="24040"/>
  <c r="BT272" i="23917"/>
  <c r="H256" i="24040"/>
  <c r="H272" i="23917"/>
  <c r="CM9" i="24040"/>
  <c r="CM9" i="23917"/>
  <c r="FG9" i="24040"/>
  <c r="FG9" i="23917"/>
  <c r="CS212" i="24040"/>
  <c r="CS227" i="23917"/>
  <c r="FN213" i="24040"/>
  <c r="FN228" i="23917"/>
  <c r="BJ184" i="24040"/>
  <c r="BJ185" i="24040" s="1"/>
  <c r="BJ10" i="24040"/>
  <c r="BJ198" i="23917"/>
  <c r="BJ199" i="23917" s="1"/>
  <c r="BJ10" i="23917"/>
  <c r="FD212" i="24040"/>
  <c r="FD227" i="23917"/>
  <c r="BW205" i="24040"/>
  <c r="BW220" i="23917"/>
  <c r="EI100" i="23917"/>
  <c r="EI89" i="24040"/>
  <c r="CY160" i="24040"/>
  <c r="CY173" i="23917"/>
  <c r="CE9" i="24040"/>
  <c r="CE9" i="23917"/>
  <c r="DJ117" i="24040"/>
  <c r="DJ118" i="24040" s="1"/>
  <c r="DJ129" i="23917"/>
  <c r="DJ130" i="23917" s="1"/>
  <c r="DK115" i="24040"/>
  <c r="DK127" i="23917"/>
  <c r="FT128" i="24040"/>
  <c r="FT140" i="23917"/>
  <c r="CA9" i="24040"/>
  <c r="CA9" i="23917"/>
  <c r="F117" i="24040"/>
  <c r="F118" i="24040" s="1"/>
  <c r="F129" i="23917"/>
  <c r="F130" i="23917" s="1"/>
  <c r="FL158" i="24040"/>
  <c r="FL171" i="23917"/>
  <c r="BO191" i="24040"/>
  <c r="BO205" i="23917"/>
  <c r="FG117" i="24040"/>
  <c r="FG118" i="24040" s="1"/>
  <c r="FG129" i="23917"/>
  <c r="FG130" i="23917" s="1"/>
  <c r="EX122" i="24040"/>
  <c r="EX134" i="23917"/>
  <c r="FP84" i="24040"/>
  <c r="FP95" i="23917"/>
  <c r="CO85" i="24040"/>
  <c r="CO96" i="23917"/>
  <c r="FT13" i="24040"/>
  <c r="FT14" i="23917"/>
  <c r="CQ14" i="24040"/>
  <c r="CQ15" i="23917"/>
  <c r="AD244" i="24040"/>
  <c r="AD245" i="24040" s="1"/>
  <c r="AD15" i="24040"/>
  <c r="AD260" i="23917"/>
  <c r="AD261" i="23917" s="1"/>
  <c r="AD16" i="23917"/>
  <c r="FR275" i="24040"/>
  <c r="FR292" i="23917"/>
  <c r="FV274" i="24040"/>
  <c r="FV291" i="23917"/>
  <c r="ES256" i="24040"/>
  <c r="ES272" i="23917"/>
  <c r="EB256" i="24040"/>
  <c r="EB272" i="23917"/>
  <c r="BL288" i="24040"/>
  <c r="BL305" i="23917"/>
  <c r="FT286" i="24040"/>
  <c r="FT303" i="23917"/>
  <c r="GB233" i="24040"/>
  <c r="GB249" i="23917"/>
  <c r="BC9" i="24040"/>
  <c r="BC9" i="23917"/>
  <c r="EV207" i="24040"/>
  <c r="EV222" i="23917"/>
  <c r="CG9" i="24040"/>
  <c r="CG9" i="23917"/>
  <c r="CS255" i="24040"/>
  <c r="CS271" i="23917"/>
  <c r="AG255" i="24040"/>
  <c r="AG271" i="23917"/>
  <c r="R220" i="24040"/>
  <c r="R235" i="23917"/>
  <c r="S184" i="24040"/>
  <c r="S10" i="24040"/>
  <c r="S20" i="24040" s="1"/>
  <c r="S198" i="23917"/>
  <c r="S10" i="23917"/>
  <c r="S22" i="23917" s="1"/>
  <c r="BD184" i="24040"/>
  <c r="BD185" i="24040" s="1"/>
  <c r="BD10" i="24040"/>
  <c r="BD198" i="23917"/>
  <c r="BD199" i="23917" s="1"/>
  <c r="BD10" i="23917"/>
  <c r="DD184" i="24040"/>
  <c r="DD185" i="24040" s="1"/>
  <c r="DD10" i="24040"/>
  <c r="DD20" i="24040" s="1"/>
  <c r="DD45" i="24040" s="1"/>
  <c r="DD198" i="23917"/>
  <c r="DD199" i="23917" s="1"/>
  <c r="DD10" i="23917"/>
  <c r="DD22" i="23917" s="1"/>
  <c r="DD56" i="23917" s="1"/>
  <c r="CQ160" i="24040"/>
  <c r="CQ173" i="23917"/>
  <c r="FB152" i="24040"/>
  <c r="FB165" i="23917"/>
  <c r="FL117" i="24040"/>
  <c r="FL129" i="23917"/>
  <c r="BA117" i="24040"/>
  <c r="BA129" i="23917"/>
  <c r="DA83" i="24040"/>
  <c r="DA94" i="23917"/>
  <c r="S83" i="24040"/>
  <c r="S94" i="23917"/>
  <c r="FG82" i="24040"/>
  <c r="FG93" i="23917"/>
  <c r="FG85" i="24040"/>
  <c r="FG96" i="23917"/>
  <c r="CR81" i="24040"/>
  <c r="CR92" i="23917"/>
  <c r="CR83" i="24040"/>
  <c r="CR94" i="23917"/>
  <c r="CR84" i="24040"/>
  <c r="CR95" i="23917"/>
  <c r="CR86" i="24040"/>
  <c r="CR97" i="23917"/>
  <c r="BG14" i="24040"/>
  <c r="BG15" i="23917"/>
  <c r="L244" i="24040"/>
  <c r="L245" i="24040" s="1"/>
  <c r="L15" i="24040"/>
  <c r="L260" i="23917"/>
  <c r="L261" i="23917" s="1"/>
  <c r="L16" i="23917"/>
  <c r="FT273" i="24040"/>
  <c r="FT290" i="23917"/>
  <c r="CF244" i="24040"/>
  <c r="CF245" i="24040" s="1"/>
  <c r="CF15" i="24040"/>
  <c r="CF260" i="23917"/>
  <c r="CF261" i="23917" s="1"/>
  <c r="CF16" i="23917"/>
  <c r="ER182" i="24040"/>
  <c r="ER196" i="23917"/>
  <c r="AV184" i="24040"/>
  <c r="AV185" i="24040" s="1"/>
  <c r="AV10" i="24040"/>
  <c r="AV198" i="23917"/>
  <c r="AV199" i="23917" s="1"/>
  <c r="AV10" i="23917"/>
  <c r="FJ214" i="24040"/>
  <c r="FJ229" i="23917"/>
  <c r="CD220" i="24040"/>
  <c r="CD235" i="23917"/>
  <c r="CJ184" i="24040"/>
  <c r="CJ185" i="24040" s="1"/>
  <c r="CJ10" i="24040"/>
  <c r="CJ198" i="23917"/>
  <c r="CJ199" i="23917" s="1"/>
  <c r="CJ10" i="23917"/>
  <c r="FF207" i="24040"/>
  <c r="FF222" i="23917"/>
  <c r="M9" i="24040"/>
  <c r="M9" i="23917"/>
  <c r="FL211" i="24040"/>
  <c r="FL226" i="23917"/>
  <c r="CI160" i="24040"/>
  <c r="CI173" i="23917"/>
  <c r="ET128" i="24040"/>
  <c r="ET140" i="23917"/>
  <c r="N117" i="24040"/>
  <c r="N118" i="24040" s="1"/>
  <c r="N129" i="23917"/>
  <c r="N130" i="23917" s="1"/>
  <c r="AV117" i="24040"/>
  <c r="AV118" i="24040" s="1"/>
  <c r="AV129" i="23917"/>
  <c r="AV130" i="23917" s="1"/>
  <c r="FT192" i="24040"/>
  <c r="FT132" i="24040"/>
  <c r="FT144" i="23917"/>
  <c r="FT206" i="23917"/>
  <c r="DC83" i="24040"/>
  <c r="DC94" i="23917"/>
  <c r="K244" i="24040"/>
  <c r="K15" i="24040"/>
  <c r="K260" i="23917"/>
  <c r="K16" i="23917"/>
  <c r="DL256" i="24040"/>
  <c r="DL272" i="23917"/>
  <c r="AZ256" i="24040"/>
  <c r="AZ272" i="23917"/>
  <c r="GB253" i="24040"/>
  <c r="GB269" i="23917"/>
  <c r="DH288" i="24040"/>
  <c r="DH305" i="23917"/>
  <c r="AW244" i="24040"/>
  <c r="AW15" i="24040"/>
  <c r="AW260" i="23917"/>
  <c r="AW16" i="23917"/>
  <c r="AL184" i="24040"/>
  <c r="AL185" i="24040" s="1"/>
  <c r="AL10" i="24040"/>
  <c r="AL198" i="23917"/>
  <c r="AL199" i="23917" s="1"/>
  <c r="AL10" i="23917"/>
  <c r="BP184" i="24040"/>
  <c r="BP185" i="24040" s="1"/>
  <c r="BP10" i="24040"/>
  <c r="BP198" i="23917"/>
  <c r="BP199" i="23917" s="1"/>
  <c r="BP10" i="23917"/>
  <c r="ET212" i="24040"/>
  <c r="ET227" i="23917"/>
  <c r="DB220" i="24040"/>
  <c r="DB235" i="23917"/>
  <c r="AN184" i="24040"/>
  <c r="AN185" i="24040" s="1"/>
  <c r="AN10" i="24040"/>
  <c r="AN20" i="24040" s="1"/>
  <c r="AN45" i="24040" s="1"/>
  <c r="AN198" i="23917"/>
  <c r="AN199" i="23917" s="1"/>
  <c r="AN10" i="23917"/>
  <c r="AN22" i="23917" s="1"/>
  <c r="AN56" i="23917" s="1"/>
  <c r="BI9" i="24040"/>
  <c r="BI19" i="24040" s="1"/>
  <c r="BI9" i="23917"/>
  <c r="BI21" i="23917" s="1"/>
  <c r="FF182" i="24040"/>
  <c r="FF196" i="23917"/>
  <c r="FN206" i="24040"/>
  <c r="FN221" i="23917"/>
  <c r="CE117" i="24040"/>
  <c r="CE129" i="23917"/>
  <c r="AP117" i="24040"/>
  <c r="AP118" i="24040" s="1"/>
  <c r="AP129" i="23917"/>
  <c r="AP130" i="23917" s="1"/>
  <c r="BQ160" i="24040"/>
  <c r="BQ173" i="23917"/>
  <c r="AK117" i="24040"/>
  <c r="AK129" i="23917"/>
  <c r="H160" i="24040"/>
  <c r="H173" i="23917"/>
  <c r="FE191" i="24040"/>
  <c r="FE205" i="23917"/>
  <c r="CN160" i="24040"/>
  <c r="CN173" i="23917"/>
  <c r="EJ79" i="24040"/>
  <c r="EJ69" i="24040"/>
  <c r="FV86" i="24040"/>
  <c r="FV97" i="23917"/>
  <c r="FR81" i="24040"/>
  <c r="FR92" i="23917"/>
  <c r="AE82" i="24040"/>
  <c r="AE93" i="23917"/>
  <c r="K83" i="24040"/>
  <c r="K94" i="23917"/>
  <c r="CQ81" i="24040"/>
  <c r="CQ92" i="23917"/>
  <c r="CE81" i="24040"/>
  <c r="CE92" i="23917"/>
  <c r="FM14" i="24040"/>
  <c r="FM15" i="23917"/>
  <c r="S14" i="24040"/>
  <c r="S15" i="23917"/>
  <c r="FB280" i="24040"/>
  <c r="FB297" i="23917"/>
  <c r="G242" i="24040"/>
  <c r="G258" i="23917"/>
  <c r="CD288" i="24040"/>
  <c r="CD305" i="23917"/>
  <c r="CE244" i="24040"/>
  <c r="CE15" i="24040"/>
  <c r="CE260" i="23917"/>
  <c r="CE16" i="23917"/>
  <c r="Y14" i="24040"/>
  <c r="Y15" i="23917"/>
  <c r="X288" i="24040"/>
  <c r="X305" i="23917"/>
  <c r="FM256" i="24040"/>
  <c r="FM272" i="23917"/>
  <c r="DD256" i="24040"/>
  <c r="DD272" i="23917"/>
  <c r="AR256" i="24040"/>
  <c r="AR272" i="23917"/>
  <c r="CS14" i="24040"/>
  <c r="CS15" i="23917"/>
  <c r="CS244" i="24040"/>
  <c r="CS15" i="24040"/>
  <c r="CS260" i="23917"/>
  <c r="CS16" i="23917"/>
  <c r="FN286" i="24040"/>
  <c r="FN303" i="23917"/>
  <c r="EL268" i="23917"/>
  <c r="EL252" i="24040"/>
  <c r="AF184" i="24040"/>
  <c r="AF185" i="24040" s="1"/>
  <c r="AF198" i="23917"/>
  <c r="AF199" i="23917" s="1"/>
  <c r="AF10" i="24040"/>
  <c r="AF20" i="24040" s="1"/>
  <c r="AF45" i="24040" s="1"/>
  <c r="AF10" i="23917"/>
  <c r="AF22" i="23917" s="1"/>
  <c r="AF56" i="23917" s="1"/>
  <c r="FP207" i="24040"/>
  <c r="FP222" i="23917"/>
  <c r="FM212" i="24040"/>
  <c r="FM227" i="23917"/>
  <c r="CZ184" i="24040"/>
  <c r="CZ185" i="24040" s="1"/>
  <c r="CZ10" i="24040"/>
  <c r="CZ198" i="23917"/>
  <c r="CZ199" i="23917" s="1"/>
  <c r="CZ10" i="23917"/>
  <c r="CI212" i="24040"/>
  <c r="CI227" i="23917"/>
  <c r="FD205" i="24040"/>
  <c r="FD220" i="23917"/>
  <c r="S9" i="24040"/>
  <c r="S19" i="24040" s="1"/>
  <c r="S9" i="23917"/>
  <c r="S21" i="23917" s="1"/>
  <c r="V117" i="24040"/>
  <c r="V118" i="24040" s="1"/>
  <c r="V129" i="23917"/>
  <c r="V130" i="23917" s="1"/>
  <c r="FU115" i="24040"/>
  <c r="FU127" i="23917"/>
  <c r="FV112" i="24040"/>
  <c r="FV124" i="23917"/>
  <c r="BC191" i="24040"/>
  <c r="BC205" i="23917"/>
  <c r="CM191" i="24040"/>
  <c r="CM205" i="23917"/>
  <c r="FX82" i="24040"/>
  <c r="FX93" i="23917"/>
  <c r="W82" i="24040"/>
  <c r="W93" i="23917"/>
  <c r="EY82" i="24040"/>
  <c r="EY93" i="23917"/>
  <c r="EY85" i="24040"/>
  <c r="EY96" i="23917"/>
  <c r="CO81" i="24040"/>
  <c r="CO92" i="23917"/>
  <c r="DF244" i="24040"/>
  <c r="DF245" i="24040" s="1"/>
  <c r="DF15" i="24040"/>
  <c r="DF260" i="23917"/>
  <c r="DF261" i="23917" s="1"/>
  <c r="DF16" i="23917"/>
  <c r="AU14" i="24040"/>
  <c r="AU15" i="23917"/>
  <c r="FH280" i="24040"/>
  <c r="FH297" i="23917"/>
  <c r="GJ273" i="24040"/>
  <c r="GJ290" i="23917"/>
  <c r="BP256" i="24040"/>
  <c r="BP272" i="23917"/>
  <c r="D256" i="24040"/>
  <c r="D272" i="23917"/>
  <c r="FJ249" i="24040"/>
  <c r="FJ265" i="23917"/>
  <c r="CH184" i="24040"/>
  <c r="CH185" i="24040" s="1"/>
  <c r="CH10" i="24040"/>
  <c r="CH198" i="23917"/>
  <c r="CH199" i="23917" s="1"/>
  <c r="CH10" i="23917"/>
  <c r="AX220" i="24040"/>
  <c r="AX235" i="23917"/>
  <c r="EX8" i="24040"/>
  <c r="EX8" i="23917"/>
  <c r="CQ9" i="24040"/>
  <c r="CQ19" i="24040" s="1"/>
  <c r="CQ9" i="23917"/>
  <c r="EZ212" i="24040"/>
  <c r="EZ227" i="23917"/>
  <c r="FQ160" i="24040"/>
  <c r="FQ173" i="23917"/>
  <c r="EZ128" i="24040"/>
  <c r="EZ140" i="23917"/>
  <c r="DM160" i="24040"/>
  <c r="DM173" i="23917"/>
  <c r="DD160" i="24040"/>
  <c r="DD173" i="23917"/>
  <c r="FP81" i="24040"/>
  <c r="FP92" i="23917"/>
  <c r="BW14" i="24040"/>
  <c r="BW15" i="23917"/>
  <c r="K14" i="24040"/>
  <c r="K15" i="23917"/>
  <c r="FU242" i="24040"/>
  <c r="FU258" i="23917"/>
  <c r="FU256" i="24040"/>
  <c r="FU272" i="23917"/>
  <c r="CO255" i="24040"/>
  <c r="CO271" i="23917"/>
  <c r="AC255" i="24040"/>
  <c r="AC271" i="23917"/>
  <c r="BE255" i="24040"/>
  <c r="BE271" i="23917"/>
  <c r="CC9" i="24040"/>
  <c r="CC9" i="23917"/>
  <c r="EB9" i="24040"/>
  <c r="EB9" i="23917"/>
  <c r="FK9" i="24040"/>
  <c r="FK9" i="23917"/>
  <c r="EC8" i="24040"/>
  <c r="EC8" i="23917"/>
  <c r="FN8" i="24040"/>
  <c r="FN8" i="23917"/>
  <c r="CO9" i="24040"/>
  <c r="CO9" i="23917"/>
  <c r="EV212" i="24040"/>
  <c r="EV227" i="23917"/>
  <c r="FX152" i="24040"/>
  <c r="FX165" i="23917"/>
  <c r="FI160" i="24040"/>
  <c r="FI173" i="23917"/>
  <c r="AD117" i="24040"/>
  <c r="AD118" i="24040" s="1"/>
  <c r="AD129" i="23917"/>
  <c r="AD130" i="23917" s="1"/>
  <c r="FH115" i="24040"/>
  <c r="FH127" i="23917"/>
  <c r="AC117" i="24040"/>
  <c r="AC129" i="23917"/>
  <c r="EK24" i="23917"/>
  <c r="EK22" i="24040"/>
  <c r="BW244" i="24040"/>
  <c r="BW15" i="24040"/>
  <c r="BW260" i="23917"/>
  <c r="BW16" i="23917"/>
  <c r="FF242" i="24040"/>
  <c r="FF258" i="23917"/>
  <c r="DA244" i="24040"/>
  <c r="DA15" i="24040"/>
  <c r="DA260" i="23917"/>
  <c r="DA16" i="23917"/>
  <c r="H288" i="24040"/>
  <c r="H305" i="23917"/>
  <c r="FA256" i="24040"/>
  <c r="FA272" i="23917"/>
  <c r="FP273" i="24040"/>
  <c r="FP290" i="23917"/>
  <c r="EQ14" i="24040"/>
  <c r="EQ15" i="23917"/>
  <c r="AZ288" i="24040"/>
  <c r="AZ305" i="23917"/>
  <c r="BS9" i="24040"/>
  <c r="BS9" i="23917"/>
  <c r="CW9" i="24040"/>
  <c r="CW9" i="23917"/>
  <c r="CB256" i="24040"/>
  <c r="CB272" i="23917"/>
  <c r="P256" i="24040"/>
  <c r="P272" i="23917"/>
  <c r="AH220" i="24040"/>
  <c r="AH235" i="23917"/>
  <c r="AI184" i="24040"/>
  <c r="AI10" i="24040"/>
  <c r="AI198" i="23917"/>
  <c r="AI10" i="23917"/>
  <c r="BU9" i="24040"/>
  <c r="BU9" i="23917"/>
  <c r="FX145" i="24040"/>
  <c r="FX158" i="23917"/>
  <c r="BI117" i="24040"/>
  <c r="BI129" i="23917"/>
  <c r="FB182" i="24040"/>
  <c r="FB196" i="23917"/>
  <c r="EQ117" i="24040"/>
  <c r="EQ118" i="24040" s="1"/>
  <c r="EQ129" i="23917"/>
  <c r="EQ130" i="23917" s="1"/>
  <c r="CK160" i="24040"/>
  <c r="CK173" i="23917"/>
  <c r="FV85" i="24040"/>
  <c r="FV96" i="23917"/>
  <c r="K81" i="24040"/>
  <c r="K92" i="23917"/>
  <c r="CU14" i="24040"/>
  <c r="CU19" i="24040" s="1"/>
  <c r="CU15" i="23917"/>
  <c r="CU21" i="23917" s="1"/>
  <c r="FA14" i="24040"/>
  <c r="FA19" i="24040" s="1"/>
  <c r="FA15" i="23917"/>
  <c r="FA21" i="23917" s="1"/>
  <c r="EX13" i="24040"/>
  <c r="EX14" i="23917"/>
  <c r="FJ274" i="24040"/>
  <c r="FJ291" i="23917"/>
  <c r="CV244" i="24040"/>
  <c r="CV245" i="24040" s="1"/>
  <c r="CV15" i="24040"/>
  <c r="CV260" i="23917"/>
  <c r="CV261" i="23917" s="1"/>
  <c r="CV16" i="23917"/>
  <c r="DA255" i="24040"/>
  <c r="DA271" i="23917"/>
  <c r="AO255" i="24040"/>
  <c r="AO271" i="23917"/>
  <c r="BL184" i="24040"/>
  <c r="BL185" i="24040" s="1"/>
  <c r="BL10" i="24040"/>
  <c r="BL20" i="24040" s="1"/>
  <c r="BL45" i="24040" s="1"/>
  <c r="BL198" i="23917"/>
  <c r="BL199" i="23917" s="1"/>
  <c r="BL10" i="23917"/>
  <c r="BL22" i="23917" s="1"/>
  <c r="BL56" i="23917" s="1"/>
  <c r="EI272" i="23917"/>
  <c r="EI256" i="24040"/>
  <c r="FP182" i="24040"/>
  <c r="FP196" i="23917"/>
  <c r="FH182" i="24040"/>
  <c r="FH196" i="23917"/>
  <c r="EZ182" i="24040"/>
  <c r="EZ196" i="23917"/>
  <c r="FN191" i="24040"/>
  <c r="FN205" i="23917"/>
  <c r="CT220" i="24040"/>
  <c r="CT235" i="23917"/>
  <c r="AR184" i="24040"/>
  <c r="AR185" i="24040" s="1"/>
  <c r="AR10" i="24040"/>
  <c r="AR198" i="23917"/>
  <c r="AR199" i="23917" s="1"/>
  <c r="AR10" i="23917"/>
  <c r="FX212" i="24040"/>
  <c r="FX227" i="23917"/>
  <c r="FK218" i="24040"/>
  <c r="FK233" i="23917"/>
  <c r="FL174" i="24040"/>
  <c r="FL188" i="23917"/>
  <c r="EK100" i="23917"/>
  <c r="EK89" i="24040"/>
  <c r="EC205" i="24040"/>
  <c r="EC220" i="23917"/>
  <c r="BW160" i="24040"/>
  <c r="BW173" i="23917"/>
  <c r="AY191" i="24040"/>
  <c r="AY205" i="23917"/>
  <c r="ET191" i="24040"/>
  <c r="ET205" i="23917"/>
  <c r="GE126" i="24040"/>
  <c r="GE138" i="23917"/>
  <c r="AA84" i="24040"/>
  <c r="AA95" i="23917"/>
  <c r="W81" i="24040"/>
  <c r="W92" i="23917"/>
  <c r="G83" i="24040"/>
  <c r="G94" i="23917"/>
  <c r="FP86" i="24040"/>
  <c r="FP97" i="23917"/>
  <c r="BJ244" i="24040"/>
  <c r="BJ245" i="24040" s="1"/>
  <c r="BJ15" i="24040"/>
  <c r="BJ260" i="23917"/>
  <c r="BJ261" i="23917" s="1"/>
  <c r="BJ16" i="23917"/>
  <c r="B244" i="24040"/>
  <c r="B245" i="24040" s="1"/>
  <c r="B15" i="24040"/>
  <c r="B20" i="24040" s="1"/>
  <c r="B45" i="24040" s="1"/>
  <c r="B260" i="23917"/>
  <c r="B261" i="23917" s="1"/>
  <c r="B16" i="23917"/>
  <c r="B22" i="23917" s="1"/>
  <c r="B56" i="23917" s="1"/>
  <c r="FI256" i="24040"/>
  <c r="FI272" i="23917"/>
  <c r="DE14" i="24040"/>
  <c r="DE15" i="23917"/>
  <c r="AB288" i="24040"/>
  <c r="AB305" i="23917"/>
  <c r="CB288" i="24040"/>
  <c r="CB305" i="23917"/>
  <c r="AM256" i="24040"/>
  <c r="AM272" i="23917"/>
  <c r="EM260" i="24040"/>
  <c r="EM276" i="23917"/>
  <c r="DO9" i="24040"/>
  <c r="DO9" i="23917"/>
  <c r="T184" i="24040"/>
  <c r="T185" i="24040" s="1"/>
  <c r="T198" i="23917"/>
  <c r="T199" i="23917" s="1"/>
  <c r="T10" i="24040"/>
  <c r="T10" i="23917"/>
  <c r="FR214" i="24040"/>
  <c r="FR229" i="23917"/>
  <c r="CG212" i="24040"/>
  <c r="CG227" i="23917"/>
  <c r="BM255" i="24040"/>
  <c r="BM271" i="23917"/>
  <c r="CE212" i="24040"/>
  <c r="CE227" i="23917"/>
  <c r="EZ205" i="24040"/>
  <c r="EZ220" i="23917"/>
  <c r="FR158" i="24040"/>
  <c r="FR171" i="23917"/>
  <c r="FO128" i="24040"/>
  <c r="FO140" i="23917"/>
  <c r="BX160" i="24040"/>
  <c r="BX173" i="23917"/>
  <c r="FO14" i="24040"/>
  <c r="FO15" i="23917"/>
  <c r="EY14" i="24040"/>
  <c r="EY15" i="23917"/>
  <c r="DJ288" i="24040"/>
  <c r="DJ305" i="23917"/>
  <c r="BE14" i="24040"/>
  <c r="BE15" i="23917"/>
  <c r="FV273" i="24040"/>
  <c r="FV290" i="23917"/>
  <c r="CO14" i="24040"/>
  <c r="CO15" i="23917"/>
  <c r="DD288" i="24040"/>
  <c r="DD305" i="23917"/>
  <c r="BX244" i="24040"/>
  <c r="BX245" i="24040" s="1"/>
  <c r="BX15" i="24040"/>
  <c r="BX20" i="24040" s="1"/>
  <c r="BX45" i="24040" s="1"/>
  <c r="BX260" i="23917"/>
  <c r="BX261" i="23917" s="1"/>
  <c r="BX16" i="23917"/>
  <c r="BX22" i="23917" s="1"/>
  <c r="BX56" i="23917" s="1"/>
  <c r="DI9" i="24040"/>
  <c r="DI9" i="23917"/>
  <c r="DM182" i="24040"/>
  <c r="DM196" i="23917"/>
  <c r="DC9" i="24040"/>
  <c r="DC9" i="23917"/>
  <c r="EU9" i="24040"/>
  <c r="EU9" i="23917"/>
  <c r="O9" i="24040"/>
  <c r="O9" i="23917"/>
  <c r="FP206" i="24040"/>
  <c r="FP221" i="23917"/>
  <c r="GD106" i="24040"/>
  <c r="GD118" i="23917"/>
  <c r="EV158" i="24040"/>
  <c r="EV171" i="23917"/>
  <c r="EV122" i="24040"/>
  <c r="EV134" i="23917"/>
  <c r="ET192" i="24040"/>
  <c r="ET132" i="24040"/>
  <c r="ET144" i="23917"/>
  <c r="ET206" i="23917"/>
  <c r="EE125" i="24040"/>
  <c r="EE137" i="23917"/>
  <c r="ED127" i="24040"/>
  <c r="ED139" i="23917"/>
  <c r="CJ85" i="24040"/>
  <c r="CJ96" i="23917"/>
  <c r="CJ83" i="24040"/>
  <c r="CJ94" i="23917"/>
  <c r="CJ82" i="24040"/>
  <c r="CJ93" i="23917"/>
  <c r="CB85" i="24040"/>
  <c r="CB96" i="23917"/>
  <c r="CB82" i="24040"/>
  <c r="CB93" i="23917"/>
  <c r="ED65" i="24040"/>
  <c r="ED31" i="24040"/>
  <c r="ED36" i="23917"/>
  <c r="ED76" i="23917"/>
  <c r="AH288" i="24040"/>
  <c r="AH305" i="23917"/>
  <c r="FA244" i="24040"/>
  <c r="FA245" i="24040" s="1"/>
  <c r="FA15" i="24040"/>
  <c r="FA260" i="23917"/>
  <c r="FA261" i="23917" s="1"/>
  <c r="FA16" i="23917"/>
  <c r="DN288" i="24040"/>
  <c r="DN305" i="23917"/>
  <c r="BU244" i="24040"/>
  <c r="BU15" i="24040"/>
  <c r="BU260" i="23917"/>
  <c r="BU16" i="23917"/>
  <c r="BH288" i="24040"/>
  <c r="BH305" i="23917"/>
  <c r="CF256" i="24040"/>
  <c r="CF272" i="23917"/>
  <c r="T256" i="24040"/>
  <c r="T272" i="23917"/>
  <c r="FT242" i="24040"/>
  <c r="FT258" i="23917"/>
  <c r="FN249" i="24040"/>
  <c r="FN265" i="23917"/>
  <c r="CX184" i="24040"/>
  <c r="CX185" i="24040" s="1"/>
  <c r="CX10" i="24040"/>
  <c r="CX198" i="23917"/>
  <c r="CX199" i="23917" s="1"/>
  <c r="CX10" i="23917"/>
  <c r="E9" i="24040"/>
  <c r="E9" i="23917"/>
  <c r="DF184" i="24040"/>
  <c r="DF185" i="24040" s="1"/>
  <c r="DF10" i="24040"/>
  <c r="DF198" i="23917"/>
  <c r="DF199" i="23917" s="1"/>
  <c r="DF10" i="23917"/>
  <c r="EV206" i="24040"/>
  <c r="EV221" i="23917"/>
  <c r="FW115" i="24040"/>
  <c r="FW127" i="23917"/>
  <c r="FW147" i="24040"/>
  <c r="FW160" i="23917"/>
  <c r="FN182" i="24040"/>
  <c r="FN196" i="23917"/>
  <c r="EX182" i="24040"/>
  <c r="EX196" i="23917"/>
  <c r="FA117" i="24040"/>
  <c r="FA118" i="24040" s="1"/>
  <c r="FA129" i="23917"/>
  <c r="FA130" i="23917" s="1"/>
  <c r="FX128" i="24040"/>
  <c r="FX140" i="23917"/>
  <c r="J117" i="24040"/>
  <c r="J118" i="24040" s="1"/>
  <c r="J129" i="23917"/>
  <c r="J130" i="23917" s="1"/>
  <c r="ET158" i="24040"/>
  <c r="ET171" i="23917"/>
  <c r="T160" i="24040"/>
  <c r="T173" i="23917"/>
  <c r="FO191" i="24040"/>
  <c r="FO205" i="23917"/>
  <c r="FJ206" i="24040"/>
  <c r="FJ221" i="23917"/>
  <c r="BO83" i="24040"/>
  <c r="BO94" i="23917"/>
  <c r="FV84" i="24040"/>
  <c r="FV95" i="23917"/>
  <c r="ET85" i="24040"/>
  <c r="ET96" i="23917"/>
  <c r="FF83" i="24040"/>
  <c r="FF94" i="23917"/>
  <c r="K86" i="24040"/>
  <c r="K97" i="23917"/>
  <c r="CQ82" i="24040"/>
  <c r="CQ93" i="23917"/>
  <c r="CE86" i="24040"/>
  <c r="CE97" i="23917"/>
  <c r="FK80" i="24040"/>
  <c r="FK91" i="23917"/>
  <c r="CW86" i="24040"/>
  <c r="CW97" i="23917"/>
  <c r="FE14" i="24040"/>
  <c r="FE15" i="23917"/>
  <c r="FR280" i="24040"/>
  <c r="FR297" i="23917"/>
  <c r="FN13" i="24040"/>
  <c r="FN14" i="23917"/>
  <c r="BX256" i="24040"/>
  <c r="BX272" i="23917"/>
  <c r="L256" i="24040"/>
  <c r="L272" i="23917"/>
  <c r="FL275" i="24040"/>
  <c r="FL292" i="23917"/>
  <c r="CR184" i="24040"/>
  <c r="CR185" i="24040" s="1"/>
  <c r="CR10" i="24040"/>
  <c r="CR20" i="24040" s="1"/>
  <c r="CR45" i="24040" s="1"/>
  <c r="CR198" i="23917"/>
  <c r="CR199" i="23917" s="1"/>
  <c r="CR10" i="23917"/>
  <c r="CR22" i="23917" s="1"/>
  <c r="CR56" i="23917" s="1"/>
  <c r="FB214" i="24040"/>
  <c r="FB229" i="23917"/>
  <c r="DU8" i="24040"/>
  <c r="DU8" i="23917"/>
  <c r="DU20" i="23917" s="1"/>
  <c r="FR8" i="24040"/>
  <c r="FR8" i="23917"/>
  <c r="AE9" i="24040"/>
  <c r="AE9" i="23917"/>
  <c r="EX207" i="24040"/>
  <c r="EX222" i="23917"/>
  <c r="CE206" i="24040"/>
  <c r="CE221" i="23917"/>
  <c r="BW8" i="24040"/>
  <c r="BW18" i="24040" s="1"/>
  <c r="BW8" i="23917"/>
  <c r="BW20" i="23917" s="1"/>
  <c r="EL100" i="23917"/>
  <c r="EL89" i="24040"/>
  <c r="EK101" i="23917"/>
  <c r="EK90" i="24040"/>
  <c r="AY9" i="24040"/>
  <c r="AY9" i="23917"/>
  <c r="FC128" i="24040"/>
  <c r="FC140" i="23917"/>
  <c r="FT205" i="24040"/>
  <c r="FT220" i="23917"/>
  <c r="EH139" i="23917"/>
  <c r="EH127" i="24040"/>
  <c r="FL147" i="24040"/>
  <c r="FL160" i="23917"/>
  <c r="FB192" i="24040"/>
  <c r="FB132" i="24040"/>
  <c r="FB144" i="23917"/>
  <c r="FB206" i="23917"/>
  <c r="DG191" i="24040"/>
  <c r="DG205" i="23917"/>
  <c r="FT83" i="24040"/>
  <c r="FT94" i="23917"/>
  <c r="W85" i="24040"/>
  <c r="W96" i="23917"/>
  <c r="CU85" i="24040"/>
  <c r="CU96" i="23917"/>
  <c r="CA14" i="24040"/>
  <c r="CA15" i="23917"/>
  <c r="N244" i="24040"/>
  <c r="N245" i="24040" s="1"/>
  <c r="N15" i="24040"/>
  <c r="N260" i="23917"/>
  <c r="N261" i="23917" s="1"/>
  <c r="N16" i="23917"/>
  <c r="CJ244" i="24040"/>
  <c r="CJ245" i="24040" s="1"/>
  <c r="CJ15" i="24040"/>
  <c r="CJ260" i="23917"/>
  <c r="CJ261" i="23917" s="1"/>
  <c r="CJ16" i="23917"/>
  <c r="AN288" i="24040"/>
  <c r="AN305" i="23917"/>
  <c r="CW255" i="24040"/>
  <c r="CW271" i="23917"/>
  <c r="AK255" i="24040"/>
  <c r="AK271" i="23917"/>
  <c r="AG244" i="24040"/>
  <c r="AG15" i="24040"/>
  <c r="AG260" i="23917"/>
  <c r="AG16" i="23917"/>
  <c r="W9" i="24040"/>
  <c r="W9" i="23917"/>
  <c r="BA9" i="24040"/>
  <c r="BA9" i="23917"/>
  <c r="EX214" i="24040"/>
  <c r="EX229" i="23917"/>
  <c r="ER8" i="24040"/>
  <c r="ER8" i="23917"/>
  <c r="CM184" i="24040"/>
  <c r="CM10" i="24040"/>
  <c r="CM198" i="23917"/>
  <c r="CM10" i="23917"/>
  <c r="X184" i="24040"/>
  <c r="X185" i="24040" s="1"/>
  <c r="X198" i="23917"/>
  <c r="X199" i="23917" s="1"/>
  <c r="X10" i="24040"/>
  <c r="X20" i="24040" s="1"/>
  <c r="X45" i="24040" s="1"/>
  <c r="X10" i="23917"/>
  <c r="X22" i="23917" s="1"/>
  <c r="X56" i="23917" s="1"/>
  <c r="FJ207" i="24040"/>
  <c r="FJ222" i="23917"/>
  <c r="AB184" i="24040"/>
  <c r="AB185" i="24040" s="1"/>
  <c r="AB198" i="23917"/>
  <c r="AB199" i="23917" s="1"/>
  <c r="AB10" i="24040"/>
  <c r="AB10" i="23917"/>
  <c r="FT212" i="24040"/>
  <c r="FT227" i="23917"/>
  <c r="CU160" i="24040"/>
  <c r="CU173" i="23917"/>
  <c r="EX83" i="24040"/>
  <c r="EX94" i="23917"/>
  <c r="CA83" i="24040"/>
  <c r="CA94" i="23917"/>
  <c r="BG83" i="24040"/>
  <c r="BG94" i="23917"/>
  <c r="GB51" i="24040"/>
  <c r="GB62" i="23917"/>
  <c r="DC14" i="24040"/>
  <c r="DC15" i="23917"/>
  <c r="AQ14" i="24040"/>
  <c r="AQ15" i="23917"/>
  <c r="BR244" i="24040"/>
  <c r="BR245" i="24040" s="1"/>
  <c r="BR15" i="24040"/>
  <c r="BR260" i="23917"/>
  <c r="BR261" i="23917" s="1"/>
  <c r="BR16" i="23917"/>
  <c r="FE256" i="24040"/>
  <c r="FE272" i="23917"/>
  <c r="BH256" i="24040"/>
  <c r="BH272" i="23917"/>
  <c r="ET13" i="24040"/>
  <c r="ET14" i="23917"/>
  <c r="CK255" i="24040"/>
  <c r="CK271" i="23917"/>
  <c r="Y255" i="24040"/>
  <c r="Y271" i="23917"/>
  <c r="Q9" i="24040"/>
  <c r="Q19" i="24040" s="1"/>
  <c r="Q9" i="23917"/>
  <c r="Q21" i="23917" s="1"/>
  <c r="EX212" i="24040"/>
  <c r="EX227" i="23917"/>
  <c r="AT184" i="24040"/>
  <c r="AT185" i="24040" s="1"/>
  <c r="AT10" i="24040"/>
  <c r="AT198" i="23917"/>
  <c r="AT199" i="23917" s="1"/>
  <c r="AT10" i="23917"/>
  <c r="FL122" i="24040"/>
  <c r="FL134" i="23917"/>
  <c r="DK191" i="24040"/>
  <c r="DK205" i="23917"/>
  <c r="FS160" i="24040"/>
  <c r="FS173" i="23917"/>
  <c r="BT160" i="24040"/>
  <c r="BT173" i="23917"/>
  <c r="X160" i="24040"/>
  <c r="X173" i="23917"/>
  <c r="AR160" i="24040"/>
  <c r="AR173" i="23917"/>
  <c r="L160" i="24040"/>
  <c r="L173" i="23917"/>
  <c r="EI303" i="23917"/>
  <c r="EI286" i="24040"/>
  <c r="CT288" i="24040"/>
  <c r="CT305" i="23917"/>
  <c r="CU244" i="24040"/>
  <c r="CU15" i="24040"/>
  <c r="CU260" i="23917"/>
  <c r="CU16" i="23917"/>
  <c r="FQ256" i="24040"/>
  <c r="FQ272" i="23917"/>
  <c r="BY14" i="24040"/>
  <c r="BY15" i="23917"/>
  <c r="P288" i="24040"/>
  <c r="P305" i="23917"/>
  <c r="F184" i="24040"/>
  <c r="F185" i="24040" s="1"/>
  <c r="F10" i="24040"/>
  <c r="F198" i="23917"/>
  <c r="F199" i="23917" s="1"/>
  <c r="F10" i="23917"/>
  <c r="FT207" i="24040"/>
  <c r="FT222" i="23917"/>
  <c r="AK9" i="24040"/>
  <c r="AK9" i="23917"/>
  <c r="DH256" i="24040"/>
  <c r="DH272" i="23917"/>
  <c r="AV256" i="24040"/>
  <c r="AV272" i="23917"/>
  <c r="H184" i="24040"/>
  <c r="H185" i="24040" s="1"/>
  <c r="H198" i="23917"/>
  <c r="H199" i="23917" s="1"/>
  <c r="H10" i="24040"/>
  <c r="H10" i="23917"/>
  <c r="ET8" i="24040"/>
  <c r="ET8" i="23917"/>
  <c r="ES9" i="24040"/>
  <c r="ES19" i="24040" s="1"/>
  <c r="ES9" i="23917"/>
  <c r="ES21" i="23917" s="1"/>
  <c r="FX122" i="24040"/>
  <c r="FX134" i="23917"/>
  <c r="FQ128" i="24040"/>
  <c r="FQ140" i="23917"/>
  <c r="FC160" i="24040"/>
  <c r="FC173" i="23917"/>
  <c r="T288" i="24040"/>
  <c r="T305" i="23917"/>
  <c r="CL288" i="24040"/>
  <c r="CL305" i="23917"/>
  <c r="CM244" i="24040"/>
  <c r="CM15" i="24040"/>
  <c r="CM260" i="23917"/>
  <c r="CM16" i="23917"/>
  <c r="BF288" i="24040"/>
  <c r="BF305" i="23917"/>
  <c r="BG244" i="24040"/>
  <c r="BG15" i="24040"/>
  <c r="BG260" i="23917"/>
  <c r="BG16" i="23917"/>
  <c r="B255" i="24040"/>
  <c r="B271" i="23917"/>
  <c r="BA84" i="24040"/>
  <c r="BA95" i="23917"/>
  <c r="U84" i="24040"/>
  <c r="U95" i="23917"/>
  <c r="ET282" i="24040"/>
  <c r="ET299" i="23917"/>
  <c r="FD249" i="24040"/>
  <c r="FD265" i="23917"/>
  <c r="V255" i="24040"/>
  <c r="V271" i="23917"/>
  <c r="CW191" i="24040"/>
  <c r="CW205" i="23917"/>
  <c r="C128" i="24040"/>
  <c r="C140" i="23917"/>
  <c r="AK92" i="23917"/>
  <c r="AK81" i="24040"/>
  <c r="U82" i="24040"/>
  <c r="U93" i="23917"/>
  <c r="ER82" i="24040"/>
  <c r="ER93" i="23917"/>
  <c r="G191" i="24040"/>
  <c r="G205" i="23917"/>
  <c r="BN255" i="24040"/>
  <c r="BN271" i="23917"/>
  <c r="CH255" i="24040"/>
  <c r="CH271" i="23917"/>
  <c r="BR255" i="24040"/>
  <c r="BR271" i="23917"/>
  <c r="BA191" i="24040"/>
  <c r="BA205" i="23917"/>
  <c r="DE128" i="24040"/>
  <c r="DE140" i="23917"/>
  <c r="BJ255" i="24040"/>
  <c r="BJ271" i="23917"/>
  <c r="EZ273" i="24040"/>
  <c r="EZ290" i="23917"/>
  <c r="FP242" i="24040"/>
  <c r="FP258" i="23917"/>
  <c r="FP117" i="24040"/>
  <c r="FP129" i="23917"/>
  <c r="FE85" i="24040"/>
  <c r="FE96" i="23917"/>
  <c r="ER275" i="24040"/>
  <c r="ER292" i="23917"/>
  <c r="FT260" i="24040"/>
  <c r="FT276" i="23917"/>
  <c r="EV260" i="24040"/>
  <c r="EV276" i="23917"/>
  <c r="FQ18" i="24040"/>
  <c r="EY18" i="24040"/>
  <c r="DK256" i="24040"/>
  <c r="DK272" i="23917"/>
  <c r="FD211" i="24040"/>
  <c r="FD226" i="23917"/>
  <c r="BO9" i="24040"/>
  <c r="BO19" i="24040" s="1"/>
  <c r="BO9" i="23917"/>
  <c r="DK147" i="24040"/>
  <c r="DK160" i="23917"/>
  <c r="FF205" i="24040"/>
  <c r="FF220" i="23917"/>
  <c r="EZ192" i="24040"/>
  <c r="EZ132" i="24040"/>
  <c r="EZ144" i="23917"/>
  <c r="EZ206" i="23917"/>
  <c r="BW86" i="24040"/>
  <c r="BW97" i="23917"/>
  <c r="AE81" i="24040"/>
  <c r="AE92" i="23917"/>
  <c r="G82" i="24040"/>
  <c r="G93" i="23917"/>
  <c r="FX85" i="24040"/>
  <c r="FX96" i="23917"/>
  <c r="CO86" i="24040"/>
  <c r="CO97" i="23917"/>
  <c r="CG86" i="24040"/>
  <c r="CG97" i="23917"/>
  <c r="EX280" i="24040"/>
  <c r="EX297" i="23917"/>
  <c r="FJ13" i="24040"/>
  <c r="FJ14" i="23917"/>
  <c r="ER280" i="24040"/>
  <c r="ER297" i="23917"/>
  <c r="FX274" i="24040"/>
  <c r="FX291" i="23917"/>
  <c r="FP286" i="24040"/>
  <c r="FP303" i="23917"/>
  <c r="CB244" i="24040"/>
  <c r="CB245" i="24040" s="1"/>
  <c r="CB15" i="24040"/>
  <c r="CB260" i="23917"/>
  <c r="CB261" i="23917" s="1"/>
  <c r="CB16" i="23917"/>
  <c r="AK14" i="24040"/>
  <c r="AK15" i="23917"/>
  <c r="FM9" i="24040"/>
  <c r="FM9" i="23917"/>
  <c r="FV212" i="24040"/>
  <c r="FV227" i="23917"/>
  <c r="EQ18" i="24040"/>
  <c r="FE18" i="24040"/>
  <c r="FP214" i="24040"/>
  <c r="FP229" i="23917"/>
  <c r="FT206" i="24040"/>
  <c r="FT221" i="23917"/>
  <c r="FQ117" i="24040"/>
  <c r="FQ118" i="24040" s="1"/>
  <c r="FQ129" i="23917"/>
  <c r="FQ130" i="23917" s="1"/>
  <c r="BO117" i="24040"/>
  <c r="BO129" i="23917"/>
  <c r="DL160" i="24040"/>
  <c r="DL173" i="23917"/>
  <c r="FT158" i="24040"/>
  <c r="FT171" i="23917"/>
  <c r="AQ191" i="24040"/>
  <c r="AQ205" i="23917"/>
  <c r="EX85" i="24040"/>
  <c r="EX96" i="23917"/>
  <c r="AE85" i="24040"/>
  <c r="AE96" i="23917"/>
  <c r="CA84" i="24040"/>
  <c r="CA95" i="23917"/>
  <c r="CA81" i="24040"/>
  <c r="CA92" i="23917"/>
  <c r="S86" i="24040"/>
  <c r="S97" i="23917"/>
  <c r="S81" i="24040"/>
  <c r="S92" i="23917"/>
  <c r="C86" i="24040"/>
  <c r="C97" i="23917"/>
  <c r="C81" i="24040"/>
  <c r="C92" i="23917"/>
  <c r="CY84" i="24040"/>
  <c r="CY95" i="23917"/>
  <c r="BG82" i="24040"/>
  <c r="BG93" i="23917"/>
  <c r="FD84" i="24040"/>
  <c r="FD95" i="23917"/>
  <c r="FP13" i="24040"/>
  <c r="FP14" i="23917"/>
  <c r="CL244" i="24040"/>
  <c r="CL245" i="24040" s="1"/>
  <c r="CL15" i="24040"/>
  <c r="CL20" i="24040" s="1"/>
  <c r="CL45" i="24040" s="1"/>
  <c r="CL260" i="23917"/>
  <c r="CL261" i="23917" s="1"/>
  <c r="CL16" i="23917"/>
  <c r="CL22" i="23917" s="1"/>
  <c r="CL56" i="23917" s="1"/>
  <c r="FJ280" i="24040"/>
  <c r="FJ297" i="23917"/>
  <c r="CK14" i="24040"/>
  <c r="CK15" i="23917"/>
  <c r="E14" i="24040"/>
  <c r="E15" i="23917"/>
  <c r="FV286" i="24040"/>
  <c r="FV303" i="23917"/>
  <c r="AA256" i="24040"/>
  <c r="AA272" i="23917"/>
  <c r="FH207" i="24040"/>
  <c r="FH222" i="23917"/>
  <c r="AQ9" i="24040"/>
  <c r="AQ9" i="23917"/>
  <c r="ET214" i="24040"/>
  <c r="ET229" i="23917"/>
  <c r="CC212" i="24040"/>
  <c r="CC227" i="23917"/>
  <c r="EB18" i="24040"/>
  <c r="CD22" i="23917"/>
  <c r="CD56" i="23917" s="1"/>
  <c r="CD20" i="24040"/>
  <c r="CD45" i="24040" s="1"/>
  <c r="FC20" i="23917"/>
  <c r="EU20" i="23917"/>
  <c r="N19" i="24040"/>
  <c r="CA212" i="24040"/>
  <c r="CA227" i="23917"/>
  <c r="ET152" i="24040"/>
  <c r="ET165" i="23917"/>
  <c r="FJ154" i="24040"/>
  <c r="FJ167" i="23917"/>
  <c r="FX158" i="24040"/>
  <c r="FX171" i="23917"/>
  <c r="CC117" i="24040"/>
  <c r="CC129" i="23917"/>
  <c r="EZ147" i="24040"/>
  <c r="EZ160" i="23917"/>
  <c r="AM191" i="24040"/>
  <c r="AM205" i="23917"/>
  <c r="CQ191" i="24040"/>
  <c r="CQ205" i="23917"/>
  <c r="O191" i="24040"/>
  <c r="O205" i="23917"/>
  <c r="FR85" i="24040"/>
  <c r="FR96" i="23917"/>
  <c r="FJ80" i="24040"/>
  <c r="FJ91" i="23917"/>
  <c r="CI84" i="24040"/>
  <c r="CI95" i="23917"/>
  <c r="O86" i="24040"/>
  <c r="O97" i="23917"/>
  <c r="DC86" i="24040"/>
  <c r="DC97" i="23917"/>
  <c r="CM86" i="24040"/>
  <c r="CM97" i="23917"/>
  <c r="FT85" i="24040"/>
  <c r="FT96" i="23917"/>
  <c r="EV13" i="24040"/>
  <c r="EV14" i="23917"/>
  <c r="CI14" i="24040"/>
  <c r="CI15" i="23917"/>
  <c r="W14" i="24040"/>
  <c r="W15" i="23917"/>
  <c r="O275" i="24040"/>
  <c r="O292" i="23917"/>
  <c r="FR13" i="24040"/>
  <c r="FR14" i="23917"/>
  <c r="BU14" i="24040"/>
  <c r="BU15" i="23917"/>
  <c r="CZ244" i="24040"/>
  <c r="CZ245" i="24040" s="1"/>
  <c r="CZ15" i="24040"/>
  <c r="CZ260" i="23917"/>
  <c r="CZ261" i="23917" s="1"/>
  <c r="CZ16" i="23917"/>
  <c r="FR273" i="24040"/>
  <c r="FR290" i="23917"/>
  <c r="FT275" i="24040"/>
  <c r="FT292" i="23917"/>
  <c r="AV244" i="24040"/>
  <c r="AV245" i="24040" s="1"/>
  <c r="AV15" i="24040"/>
  <c r="AV260" i="23917"/>
  <c r="AV261" i="23917" s="1"/>
  <c r="AV16" i="23917"/>
  <c r="BQ14" i="24040"/>
  <c r="BQ15" i="23917"/>
  <c r="FR286" i="24040"/>
  <c r="FR303" i="23917"/>
  <c r="BP21" i="23917"/>
  <c r="FI9" i="24040"/>
  <c r="FI9" i="23917"/>
  <c r="FF214" i="24040"/>
  <c r="FF229" i="23917"/>
  <c r="BY212" i="24040"/>
  <c r="BY227" i="23917"/>
  <c r="FI20" i="23917"/>
  <c r="FJ8" i="24040"/>
  <c r="FJ8" i="23917"/>
  <c r="C18" i="24040"/>
  <c r="FB207" i="24040"/>
  <c r="FB222" i="23917"/>
  <c r="BH19" i="24040"/>
  <c r="FD214" i="24040"/>
  <c r="FD229" i="23917"/>
  <c r="ER212" i="24040"/>
  <c r="ER227" i="23917"/>
  <c r="FP218" i="24040"/>
  <c r="FP233" i="23917"/>
  <c r="DO147" i="24040"/>
  <c r="DO160" i="23917"/>
  <c r="FJ205" i="24040"/>
  <c r="FJ220" i="23917"/>
  <c r="FD115" i="24040"/>
  <c r="FD127" i="23917"/>
  <c r="DC191" i="24040"/>
  <c r="DC205" i="23917"/>
  <c r="AT255" i="24040"/>
  <c r="AT271" i="23917"/>
  <c r="BY128" i="24040"/>
  <c r="BY140" i="23917"/>
  <c r="EC205" i="23917"/>
  <c r="EC191" i="24040"/>
  <c r="GH256" i="24040"/>
  <c r="GH272" i="23917"/>
  <c r="BY191" i="24040"/>
  <c r="BY205" i="23917"/>
  <c r="U128" i="24040"/>
  <c r="U140" i="23917"/>
  <c r="AK82" i="24040"/>
  <c r="AK93" i="23917"/>
  <c r="M84" i="24040"/>
  <c r="M95" i="23917"/>
  <c r="AS84" i="24040"/>
  <c r="AS95" i="23917"/>
  <c r="AC84" i="24040"/>
  <c r="AC95" i="23917"/>
  <c r="FX81" i="24040"/>
  <c r="FX92" i="23917"/>
  <c r="ET260" i="24040"/>
  <c r="ET276" i="23917"/>
  <c r="B19" i="24040"/>
  <c r="FJ192" i="24040"/>
  <c r="FJ132" i="24040"/>
  <c r="FJ144" i="23917"/>
  <c r="FJ206" i="23917"/>
  <c r="BX21" i="23917"/>
  <c r="EY191" i="24040"/>
  <c r="EY205" i="23917"/>
  <c r="GJ151" i="24040"/>
  <c r="GJ164" i="23917"/>
  <c r="DN255" i="24040"/>
  <c r="DN271" i="23917"/>
  <c r="DM191" i="24040"/>
  <c r="DM205" i="23917"/>
  <c r="CO128" i="24040"/>
  <c r="CO140" i="23917"/>
  <c r="CP255" i="24040"/>
  <c r="CP271" i="23917"/>
  <c r="AX255" i="24040"/>
  <c r="AX271" i="23917"/>
  <c r="N255" i="24040"/>
  <c r="N271" i="23917"/>
  <c r="G275" i="24040"/>
  <c r="G292" i="23917"/>
  <c r="BL21" i="23917"/>
  <c r="FG20" i="23917"/>
  <c r="CE256" i="24040"/>
  <c r="CE272" i="23917"/>
  <c r="FH206" i="24040"/>
  <c r="FH221" i="23917"/>
  <c r="BV18" i="24040"/>
  <c r="FH218" i="24040"/>
  <c r="FH233" i="23917"/>
  <c r="ET154" i="24040"/>
  <c r="ET167" i="23917"/>
  <c r="CS160" i="24040"/>
  <c r="CS173" i="23917"/>
  <c r="BK191" i="24040"/>
  <c r="BK205" i="23917"/>
  <c r="BW85" i="24040"/>
  <c r="BW96" i="23917"/>
  <c r="G84" i="24040"/>
  <c r="G95" i="23917"/>
  <c r="G81" i="24040"/>
  <c r="G92" i="23917"/>
  <c r="FX84" i="24040"/>
  <c r="FX95" i="23917"/>
  <c r="CO82" i="24040"/>
  <c r="CO93" i="23917"/>
  <c r="CG82" i="24040"/>
  <c r="CG93" i="23917"/>
  <c r="CG81" i="24040"/>
  <c r="CG92" i="23917"/>
  <c r="DA14" i="24040"/>
  <c r="DA15" i="23917"/>
  <c r="AG14" i="24040"/>
  <c r="AG15" i="23917"/>
  <c r="FT274" i="24040"/>
  <c r="FT291" i="23917"/>
  <c r="FO20" i="23917"/>
  <c r="S20" i="23917"/>
  <c r="EW20" i="23917"/>
  <c r="EV214" i="24040"/>
  <c r="EV229" i="23917"/>
  <c r="FX146" i="24040"/>
  <c r="FX159" i="23917"/>
  <c r="FJ218" i="24040"/>
  <c r="FJ233" i="23917"/>
  <c r="DO191" i="24040"/>
  <c r="DO205" i="23917"/>
  <c r="EX86" i="24040"/>
  <c r="EX97" i="23917"/>
  <c r="BO86" i="24040"/>
  <c r="BO97" i="23917"/>
  <c r="CA86" i="24040"/>
  <c r="CA97" i="23917"/>
  <c r="AA83" i="24040"/>
  <c r="AA94" i="23917"/>
  <c r="CY86" i="24040"/>
  <c r="CY97" i="23917"/>
  <c r="BG84" i="24040"/>
  <c r="BG95" i="23917"/>
  <c r="BG81" i="24040"/>
  <c r="BG92" i="23917"/>
  <c r="DA80" i="24040"/>
  <c r="DA91" i="23917"/>
  <c r="CM18" i="24040"/>
  <c r="EX275" i="24040"/>
  <c r="EX292" i="23917"/>
  <c r="FT280" i="24040"/>
  <c r="FT297" i="23917"/>
  <c r="FD275" i="24040"/>
  <c r="FD292" i="23917"/>
  <c r="DH21" i="23917"/>
  <c r="DB19" i="24040"/>
  <c r="CE18" i="24040"/>
  <c r="FM18" i="24040"/>
  <c r="AT19" i="24040"/>
  <c r="CN19" i="24040"/>
  <c r="FL213" i="24040"/>
  <c r="FL228" i="23917"/>
  <c r="ER207" i="24040"/>
  <c r="ER222" i="23917"/>
  <c r="FN147" i="24040"/>
  <c r="FN160" i="23917"/>
  <c r="FN128" i="24040"/>
  <c r="FN140" i="23917"/>
  <c r="CU191" i="24040"/>
  <c r="CU205" i="23917"/>
  <c r="FR84" i="24040"/>
  <c r="FR95" i="23917"/>
  <c r="FF82" i="24040"/>
  <c r="FF93" i="23917"/>
  <c r="CI85" i="24040"/>
  <c r="CI96" i="23917"/>
  <c r="CI82" i="24040"/>
  <c r="CI93" i="23917"/>
  <c r="O84" i="24040"/>
  <c r="O95" i="23917"/>
  <c r="O85" i="24040"/>
  <c r="O96" i="23917"/>
  <c r="DC82" i="24040"/>
  <c r="DC93" i="23917"/>
  <c r="CM85" i="24040"/>
  <c r="CM96" i="23917"/>
  <c r="CM81" i="24040"/>
  <c r="CM92" i="23917"/>
  <c r="FT84" i="24040"/>
  <c r="FT95" i="23917"/>
  <c r="ER84" i="24040"/>
  <c r="ER95" i="23917"/>
  <c r="CY14" i="24040"/>
  <c r="CY15" i="23917"/>
  <c r="AM14" i="24040"/>
  <c r="AM15" i="23917"/>
  <c r="FF280" i="24040"/>
  <c r="FF297" i="23917"/>
  <c r="FB13" i="24040"/>
  <c r="FB14" i="23917"/>
  <c r="FP280" i="24040"/>
  <c r="FP297" i="23917"/>
  <c r="M14" i="24040"/>
  <c r="M15" i="23917"/>
  <c r="ET242" i="24040"/>
  <c r="ET258" i="23917"/>
  <c r="DM14" i="24040"/>
  <c r="DM15" i="23917"/>
  <c r="BA14" i="24040"/>
  <c r="BA15" i="23917"/>
  <c r="AJ21" i="23917"/>
  <c r="FS20" i="23917"/>
  <c r="FT8" i="24040"/>
  <c r="FT8" i="23917"/>
  <c r="FA18" i="24040"/>
  <c r="ES20" i="23917"/>
  <c r="ER205" i="24040"/>
  <c r="ER220" i="23917"/>
  <c r="FR152" i="24040"/>
  <c r="FR165" i="23917"/>
  <c r="FB154" i="24040"/>
  <c r="FB167" i="23917"/>
  <c r="ET205" i="24040"/>
  <c r="ET220" i="23917"/>
  <c r="DU206" i="24040"/>
  <c r="DU221" i="23917"/>
  <c r="CY191" i="24040"/>
  <c r="CY205" i="23917"/>
  <c r="BQ117" i="24040"/>
  <c r="BQ129" i="23917"/>
  <c r="FX239" i="24040"/>
  <c r="FX255" i="23917"/>
  <c r="FR182" i="24040"/>
  <c r="FR196" i="23917"/>
  <c r="FM160" i="24040"/>
  <c r="FM173" i="23917"/>
  <c r="FF84" i="24040"/>
  <c r="FF95" i="23917"/>
  <c r="FV83" i="24040"/>
  <c r="FV94" i="23917"/>
  <c r="BO81" i="24040"/>
  <c r="BO92" i="23917"/>
  <c r="K82" i="24040"/>
  <c r="K93" i="23917"/>
  <c r="CQ85" i="24040"/>
  <c r="CQ96" i="23917"/>
  <c r="CQ83" i="24040"/>
  <c r="CQ94" i="23917"/>
  <c r="CE84" i="24040"/>
  <c r="CE95" i="23917"/>
  <c r="CE83" i="24040"/>
  <c r="CE94" i="23917"/>
  <c r="CW82" i="24040"/>
  <c r="CW93" i="23917"/>
  <c r="FI14" i="24040"/>
  <c r="FI15" i="23917"/>
  <c r="EW244" i="24040"/>
  <c r="EW245" i="24040" s="1"/>
  <c r="EW15" i="24040"/>
  <c r="EW260" i="23917"/>
  <c r="EW261" i="23917" s="1"/>
  <c r="EW16" i="23917"/>
  <c r="CN244" i="24040"/>
  <c r="CN245" i="24040" s="1"/>
  <c r="CN15" i="24040"/>
  <c r="CN260" i="23917"/>
  <c r="CN261" i="23917" s="1"/>
  <c r="CN16" i="23917"/>
  <c r="BM14" i="24040"/>
  <c r="BM15" i="23917"/>
  <c r="FT249" i="24040"/>
  <c r="FT265" i="23917"/>
  <c r="BU255" i="24040"/>
  <c r="BU271" i="23917"/>
  <c r="I255" i="24040"/>
  <c r="I271" i="23917"/>
  <c r="FO9" i="24040"/>
  <c r="FO9" i="23917"/>
  <c r="BG9" i="24040"/>
  <c r="BG9" i="23917"/>
  <c r="CK212" i="24040"/>
  <c r="CK227" i="23917"/>
  <c r="FH8" i="24040"/>
  <c r="FH8" i="23917"/>
  <c r="BK9" i="24040"/>
  <c r="BK9" i="23917"/>
  <c r="S256" i="24040"/>
  <c r="S272" i="23917"/>
  <c r="CE205" i="24040"/>
  <c r="CE220" i="23917"/>
  <c r="EH187" i="23917"/>
  <c r="EH173" i="24040"/>
  <c r="EH103" i="23917"/>
  <c r="EH92" i="24040"/>
  <c r="FD122" i="24040"/>
  <c r="FD134" i="23917"/>
  <c r="DC160" i="24040"/>
  <c r="DC173" i="23917"/>
  <c r="BR117" i="24040"/>
  <c r="BR118" i="24040" s="1"/>
  <c r="BR129" i="23917"/>
  <c r="BR130" i="23917" s="1"/>
  <c r="FV145" i="24040"/>
  <c r="FV158" i="23917"/>
  <c r="P117" i="24040"/>
  <c r="P118" i="24040" s="1"/>
  <c r="P129" i="23917"/>
  <c r="P130" i="23917" s="1"/>
  <c r="AI191" i="24040"/>
  <c r="AI205" i="23917"/>
  <c r="EV147" i="24040"/>
  <c r="EV160" i="23917"/>
  <c r="AE86" i="24040"/>
  <c r="AE97" i="23917"/>
  <c r="BW83" i="24040"/>
  <c r="BW94" i="23917"/>
  <c r="W83" i="24040"/>
  <c r="W94" i="23917"/>
  <c r="CU84" i="24040"/>
  <c r="CU95" i="23917"/>
  <c r="CU83" i="24040"/>
  <c r="CU94" i="23917"/>
  <c r="AP244" i="24040"/>
  <c r="AP245" i="24040" s="1"/>
  <c r="AP15" i="24040"/>
  <c r="AP260" i="23917"/>
  <c r="AP261" i="23917" s="1"/>
  <c r="AP16" i="23917"/>
  <c r="CP244" i="24040"/>
  <c r="CP245" i="24040" s="1"/>
  <c r="CP15" i="24040"/>
  <c r="CP260" i="23917"/>
  <c r="CP261" i="23917" s="1"/>
  <c r="CP16" i="23917"/>
  <c r="AE14" i="24040"/>
  <c r="AE15" i="23917"/>
  <c r="FB275" i="24040"/>
  <c r="FB292" i="23917"/>
  <c r="CH244" i="24040"/>
  <c r="CH245" i="24040" s="1"/>
  <c r="CH15" i="24040"/>
  <c r="CH260" i="23917"/>
  <c r="CH261" i="23917" s="1"/>
  <c r="CH16" i="23917"/>
  <c r="EK255" i="24040"/>
  <c r="EK271" i="23917"/>
  <c r="BM244" i="24040"/>
  <c r="BM15" i="24040"/>
  <c r="BM260" i="23917"/>
  <c r="BM16" i="23917"/>
  <c r="GC233" i="24040"/>
  <c r="GC249" i="23917"/>
  <c r="FJ286" i="24040"/>
  <c r="FJ303" i="23917"/>
  <c r="EH268" i="23917"/>
  <c r="EH252" i="24040"/>
  <c r="BB184" i="24040"/>
  <c r="BB185" i="24040" s="1"/>
  <c r="BB10" i="24040"/>
  <c r="BB20" i="24040" s="1"/>
  <c r="BB45" i="24040" s="1"/>
  <c r="BB198" i="23917"/>
  <c r="BB199" i="23917" s="1"/>
  <c r="BB10" i="23917"/>
  <c r="BB22" i="23917" s="1"/>
  <c r="BB56" i="23917" s="1"/>
  <c r="FL207" i="24040"/>
  <c r="FL222" i="23917"/>
  <c r="CF184" i="24040"/>
  <c r="CF185" i="24040" s="1"/>
  <c r="CF10" i="24040"/>
  <c r="CF198" i="23917"/>
  <c r="CF199" i="23917" s="1"/>
  <c r="CF10" i="23917"/>
  <c r="FR218" i="24040"/>
  <c r="FR233" i="23917"/>
  <c r="CR256" i="24040"/>
  <c r="CR272" i="23917"/>
  <c r="AF256" i="24040"/>
  <c r="AF272" i="23917"/>
  <c r="BE9" i="24040"/>
  <c r="BE9" i="23917"/>
  <c r="DE9" i="24040"/>
  <c r="DE9" i="23917"/>
  <c r="FB122" i="24040"/>
  <c r="FB134" i="23917"/>
  <c r="EZ122" i="24040"/>
  <c r="EZ134" i="23917"/>
  <c r="DM117" i="24040"/>
  <c r="DM129" i="23917"/>
  <c r="FE128" i="24040"/>
  <c r="FE140" i="23917"/>
  <c r="EY117" i="24040"/>
  <c r="EY118" i="24040" s="1"/>
  <c r="EY129" i="23917"/>
  <c r="EY130" i="23917" s="1"/>
  <c r="ET86" i="24040"/>
  <c r="ET97" i="23917"/>
  <c r="FG81" i="24040"/>
  <c r="FG92" i="23917"/>
  <c r="FG83" i="24040"/>
  <c r="FG94" i="23917"/>
  <c r="FH80" i="24040"/>
  <c r="FH91" i="23917"/>
  <c r="FG84" i="24040"/>
  <c r="FG95" i="23917"/>
  <c r="FG86" i="24040"/>
  <c r="FG97" i="23917"/>
  <c r="CS80" i="24040"/>
  <c r="CS91" i="23917"/>
  <c r="CR85" i="24040"/>
  <c r="CR96" i="23917"/>
  <c r="CR82" i="24040"/>
  <c r="CR93" i="23917"/>
  <c r="FG14" i="24040"/>
  <c r="FG15" i="23917"/>
  <c r="BD244" i="24040"/>
  <c r="BD245" i="24040" s="1"/>
  <c r="BD15" i="24040"/>
  <c r="BD260" i="23917"/>
  <c r="BD261" i="23917" s="1"/>
  <c r="BD16" i="23917"/>
  <c r="EC15" i="23917"/>
  <c r="EB14" i="24040"/>
  <c r="EB15" i="23917"/>
  <c r="FH286" i="24040"/>
  <c r="FH303" i="23917"/>
  <c r="DL244" i="24040"/>
  <c r="DL245" i="24040" s="1"/>
  <c r="DL15" i="24040"/>
  <c r="DL260" i="23917"/>
  <c r="DL261" i="23917" s="1"/>
  <c r="DL16" i="23917"/>
  <c r="FF286" i="24040"/>
  <c r="FF303" i="23917"/>
  <c r="FB249" i="24040"/>
  <c r="FB265" i="23917"/>
  <c r="EQ9" i="24040"/>
  <c r="EQ19" i="24040" s="1"/>
  <c r="EQ9" i="23917"/>
  <c r="AW9" i="24040"/>
  <c r="AW9" i="23917"/>
  <c r="FB218" i="24040"/>
  <c r="FB233" i="23917"/>
  <c r="CE184" i="24040"/>
  <c r="CE10" i="24040"/>
  <c r="CE198" i="23917"/>
  <c r="CE10" i="23917"/>
  <c r="AP184" i="24040"/>
  <c r="AP185" i="24040" s="1"/>
  <c r="AP10" i="24040"/>
  <c r="AP198" i="23917"/>
  <c r="AP199" i="23917" s="1"/>
  <c r="AP10" i="23917"/>
  <c r="CK9" i="24040"/>
  <c r="CK9" i="23917"/>
  <c r="CK21" i="23917" s="1"/>
  <c r="L184" i="24040"/>
  <c r="L185" i="24040" s="1"/>
  <c r="L198" i="23917"/>
  <c r="L199" i="23917" s="1"/>
  <c r="L10" i="24040"/>
  <c r="L10" i="23917"/>
  <c r="L22" i="23917" s="1"/>
  <c r="L56" i="23917" s="1"/>
  <c r="FK212" i="24040"/>
  <c r="FK227" i="23917"/>
  <c r="EV205" i="24040"/>
  <c r="EV220" i="23917"/>
  <c r="FR192" i="24040"/>
  <c r="FR132" i="24040"/>
  <c r="FR144" i="23917"/>
  <c r="FR206" i="23917"/>
  <c r="FL128" i="24040"/>
  <c r="FL140" i="23917"/>
  <c r="BG160" i="24040"/>
  <c r="BG173" i="23917"/>
  <c r="EU117" i="24040"/>
  <c r="EU118" i="24040" s="1"/>
  <c r="EU129" i="23917"/>
  <c r="EU130" i="23917" s="1"/>
  <c r="CZ160" i="24040"/>
  <c r="CZ173" i="23917"/>
  <c r="FS191" i="24040"/>
  <c r="FS205" i="23917"/>
  <c r="J288" i="24040"/>
  <c r="J305" i="23917"/>
  <c r="BB288" i="24040"/>
  <c r="BB305" i="23917"/>
  <c r="BC244" i="24040"/>
  <c r="BC15" i="24040"/>
  <c r="BC260" i="23917"/>
  <c r="BC16" i="23917"/>
  <c r="DM255" i="24040"/>
  <c r="DM271" i="23917"/>
  <c r="BA255" i="24040"/>
  <c r="BA271" i="23917"/>
  <c r="GC253" i="24040"/>
  <c r="GC269" i="23917"/>
  <c r="U14" i="24040"/>
  <c r="U15" i="23917"/>
  <c r="EZ249" i="24040"/>
  <c r="EZ265" i="23917"/>
  <c r="AM9" i="24040"/>
  <c r="AM9" i="23917"/>
  <c r="BQ9" i="24040"/>
  <c r="BQ9" i="23917"/>
  <c r="DC184" i="24040"/>
  <c r="DC10" i="24040"/>
  <c r="DC198" i="23917"/>
  <c r="DC10" i="23917"/>
  <c r="B220" i="24040"/>
  <c r="B235" i="23917"/>
  <c r="C184" i="24040"/>
  <c r="C10" i="24040"/>
  <c r="C198" i="23917"/>
  <c r="C10" i="23917"/>
  <c r="AO9" i="24040"/>
  <c r="AO9" i="23917"/>
  <c r="BH184" i="24040"/>
  <c r="BH185" i="24040" s="1"/>
  <c r="BH10" i="24040"/>
  <c r="BH20" i="24040" s="1"/>
  <c r="BH45" i="24040" s="1"/>
  <c r="BH198" i="23917"/>
  <c r="BH199" i="23917" s="1"/>
  <c r="BH10" i="23917"/>
  <c r="BH22" i="23917" s="1"/>
  <c r="BH56" i="23917" s="1"/>
  <c r="FE9" i="24040"/>
  <c r="FE9" i="23917"/>
  <c r="DN117" i="24040"/>
  <c r="DN118" i="24040" s="1"/>
  <c r="DN129" i="23917"/>
  <c r="DN130" i="23917" s="1"/>
  <c r="DO115" i="24040"/>
  <c r="DO127" i="23917"/>
  <c r="EI171" i="23917"/>
  <c r="EI158" i="24040"/>
  <c r="CD160" i="24040"/>
  <c r="CD173" i="23917"/>
  <c r="AJ160" i="24040"/>
  <c r="AJ173" i="23917"/>
  <c r="I117" i="24040"/>
  <c r="I129" i="23917"/>
  <c r="FF192" i="24040"/>
  <c r="FF132" i="24040"/>
  <c r="FF144" i="23917"/>
  <c r="FF206" i="23917"/>
  <c r="CO117" i="24040"/>
  <c r="CO129" i="23917"/>
  <c r="FB9" i="24040"/>
  <c r="FB9" i="23917"/>
  <c r="FR82" i="24040"/>
  <c r="FR93" i="23917"/>
  <c r="EI79" i="24040"/>
  <c r="EI69" i="24040"/>
  <c r="BO84" i="24040"/>
  <c r="BO95" i="23917"/>
  <c r="CQ84" i="24040"/>
  <c r="CQ95" i="23917"/>
  <c r="CW83" i="24040"/>
  <c r="CW94" i="23917"/>
  <c r="CE14" i="24040"/>
  <c r="CE15" i="23917"/>
  <c r="EW14" i="24040"/>
  <c r="EW15" i="23917"/>
  <c r="FF275" i="24040"/>
  <c r="FF292" i="23917"/>
  <c r="F14" i="24040"/>
  <c r="F19" i="24040" s="1"/>
  <c r="F15" i="23917"/>
  <c r="F21" i="23917" s="1"/>
  <c r="CX244" i="24040"/>
  <c r="CX245" i="24040" s="1"/>
  <c r="CX15" i="24040"/>
  <c r="CX260" i="23917"/>
  <c r="CX261" i="23917" s="1"/>
  <c r="CX16" i="23917"/>
  <c r="Y244" i="24040"/>
  <c r="Y15" i="24040"/>
  <c r="Y260" i="23917"/>
  <c r="Y16" i="23917"/>
  <c r="FX286" i="24040"/>
  <c r="FX303" i="23917"/>
  <c r="DE255" i="24040"/>
  <c r="DE271" i="23917"/>
  <c r="AS255" i="24040"/>
  <c r="AS271" i="23917"/>
  <c r="CR288" i="24040"/>
  <c r="CR305" i="23917"/>
  <c r="AG9" i="24040"/>
  <c r="AG9" i="23917"/>
  <c r="EZ207" i="24040"/>
  <c r="EZ222" i="23917"/>
  <c r="FF212" i="24040"/>
  <c r="FF227" i="23917"/>
  <c r="FN211" i="24040"/>
  <c r="FN226" i="23917"/>
  <c r="Z220" i="24040"/>
  <c r="Z235" i="23917"/>
  <c r="AA184" i="24040"/>
  <c r="AA10" i="24040"/>
  <c r="AA198" i="23917"/>
  <c r="AA10" i="23917"/>
  <c r="DA9" i="24040"/>
  <c r="DA9" i="23917"/>
  <c r="CQ212" i="24040"/>
  <c r="CQ227" i="23917"/>
  <c r="FQ9" i="24040"/>
  <c r="FQ9" i="23917"/>
  <c r="FB128" i="24040"/>
  <c r="FB140" i="23917"/>
  <c r="FT122" i="24040"/>
  <c r="FT134" i="23917"/>
  <c r="FU147" i="24040"/>
  <c r="FU160" i="23917"/>
  <c r="EX115" i="24040"/>
  <c r="EX127" i="23917"/>
  <c r="AA82" i="24040"/>
  <c r="AA93" i="23917"/>
  <c r="W84" i="24040"/>
  <c r="W95" i="23917"/>
  <c r="CU81" i="24040"/>
  <c r="CU92" i="23917"/>
  <c r="EY83" i="24040"/>
  <c r="EY94" i="23917"/>
  <c r="EY81" i="24040"/>
  <c r="EY92" i="23917"/>
  <c r="EZ80" i="24040"/>
  <c r="EZ91" i="23917"/>
  <c r="EY84" i="24040"/>
  <c r="EY95" i="23917"/>
  <c r="EY86" i="24040"/>
  <c r="EY97" i="23917"/>
  <c r="DB244" i="24040"/>
  <c r="DB245" i="24040" s="1"/>
  <c r="DB15" i="24040"/>
  <c r="DB20" i="24040" s="1"/>
  <c r="DB45" i="24040" s="1"/>
  <c r="DB260" i="23917"/>
  <c r="DB261" i="23917" s="1"/>
  <c r="DB16" i="23917"/>
  <c r="DB22" i="23917" s="1"/>
  <c r="DB56" i="23917" s="1"/>
  <c r="DG14" i="24040"/>
  <c r="DG15" i="23917"/>
  <c r="AT244" i="24040"/>
  <c r="AT245" i="24040" s="1"/>
  <c r="AT15" i="24040"/>
  <c r="AT260" i="23917"/>
  <c r="AT261" i="23917" s="1"/>
  <c r="AT16" i="23917"/>
  <c r="FP275" i="24040"/>
  <c r="FP292" i="23917"/>
  <c r="FF274" i="24040"/>
  <c r="FF291" i="23917"/>
  <c r="AS14" i="24040"/>
  <c r="AS15" i="23917"/>
  <c r="BQ255" i="24040"/>
  <c r="BQ271" i="23917"/>
  <c r="E255" i="24040"/>
  <c r="E271" i="23917"/>
  <c r="D244" i="24040"/>
  <c r="D245" i="24040" s="1"/>
  <c r="D15" i="24040"/>
  <c r="D260" i="23917"/>
  <c r="D261" i="23917" s="1"/>
  <c r="D16" i="23917"/>
  <c r="CI9" i="24040"/>
  <c r="CI9" i="23917"/>
  <c r="FP8" i="24040"/>
  <c r="FP8" i="23917"/>
  <c r="FP20" i="23917" s="1"/>
  <c r="CP184" i="24040"/>
  <c r="CP185" i="24040" s="1"/>
  <c r="CP10" i="24040"/>
  <c r="CP198" i="23917"/>
  <c r="CP199" i="23917" s="1"/>
  <c r="CP10" i="23917"/>
  <c r="FR122" i="24040"/>
  <c r="FR134" i="23917"/>
  <c r="FP122" i="24040"/>
  <c r="FP134" i="23917"/>
  <c r="BO160" i="24040"/>
  <c r="BO173" i="23917"/>
  <c r="B117" i="24040"/>
  <c r="B118" i="24040" s="1"/>
  <c r="B129" i="23917"/>
  <c r="B130" i="23917" s="1"/>
  <c r="FL154" i="24040"/>
  <c r="FL167" i="23917"/>
  <c r="GJ146" i="24040"/>
  <c r="GJ159" i="23917"/>
  <c r="AN117" i="24040"/>
  <c r="AN118" i="24040" s="1"/>
  <c r="AN129" i="23917"/>
  <c r="AN130" i="23917" s="1"/>
  <c r="DE117" i="24040"/>
  <c r="DE129" i="23917"/>
  <c r="CY83" i="24040"/>
  <c r="CY94" i="23917"/>
  <c r="FK14" i="24040"/>
  <c r="FK15" i="23917"/>
  <c r="EU14" i="24040"/>
  <c r="EU15" i="23917"/>
  <c r="AX288" i="24040"/>
  <c r="AX305" i="23917"/>
  <c r="W19" i="24066"/>
  <c r="FU275" i="24040"/>
  <c r="FU292" i="23917"/>
  <c r="FV239" i="24040"/>
  <c r="FV255" i="23917"/>
  <c r="CN256" i="24040"/>
  <c r="CN272" i="23917"/>
  <c r="AB256" i="24040"/>
  <c r="AB272" i="23917"/>
  <c r="EJ268" i="23917"/>
  <c r="EJ252" i="24040"/>
  <c r="FP249" i="24040"/>
  <c r="FP265" i="23917"/>
  <c r="BD256" i="24040"/>
  <c r="BD272" i="23917"/>
  <c r="CB184" i="24040"/>
  <c r="CB185" i="24040" s="1"/>
  <c r="CB10" i="24040"/>
  <c r="CB198" i="23917"/>
  <c r="CB199" i="23917" s="1"/>
  <c r="CB10" i="23917"/>
  <c r="CB22" i="23917" s="1"/>
  <c r="CB56" i="23917" s="1"/>
  <c r="BW9" i="24040"/>
  <c r="BW19" i="24040" s="1"/>
  <c r="BW9" i="23917"/>
  <c r="DJ220" i="24040"/>
  <c r="DJ235" i="23917"/>
  <c r="DK184" i="24040"/>
  <c r="DK10" i="24040"/>
  <c r="DK198" i="23917"/>
  <c r="DK10" i="23917"/>
  <c r="EV8" i="24040"/>
  <c r="EV8" i="23917"/>
  <c r="CN184" i="24040"/>
  <c r="CN185" i="24040" s="1"/>
  <c r="CN10" i="24040"/>
  <c r="CN198" i="23917"/>
  <c r="CN199" i="23917" s="1"/>
  <c r="CN10" i="23917"/>
  <c r="FV152" i="24040"/>
  <c r="FV165" i="23917"/>
  <c r="BG117" i="24040"/>
  <c r="BG129" i="23917"/>
  <c r="EW128" i="24040"/>
  <c r="EW140" i="23917"/>
  <c r="AB160" i="24040"/>
  <c r="AB173" i="23917"/>
  <c r="CI83" i="24040"/>
  <c r="CI94" i="23917"/>
  <c r="O83" i="24040"/>
  <c r="O94" i="23917"/>
  <c r="EL24" i="23917"/>
  <c r="EL22" i="24040"/>
  <c r="BV288" i="24040"/>
  <c r="BV305" i="23917"/>
  <c r="I244" i="24040"/>
  <c r="I15" i="24040"/>
  <c r="I260" i="23917"/>
  <c r="I16" i="23917"/>
  <c r="ER242" i="24040"/>
  <c r="ER258" i="23917"/>
  <c r="BR184" i="24040"/>
  <c r="BR185" i="24040" s="1"/>
  <c r="BR10" i="24040"/>
  <c r="BR198" i="23917"/>
  <c r="BR199" i="23917" s="1"/>
  <c r="BR10" i="23917"/>
  <c r="CV184" i="24040"/>
  <c r="CV185" i="24040" s="1"/>
  <c r="CV10" i="24040"/>
  <c r="CV198" i="23917"/>
  <c r="CV199" i="23917" s="1"/>
  <c r="CV10" i="23917"/>
  <c r="CC255" i="24040"/>
  <c r="CC271" i="23917"/>
  <c r="Q255" i="24040"/>
  <c r="Q271" i="23917"/>
  <c r="BT184" i="24040"/>
  <c r="BT185" i="24040" s="1"/>
  <c r="BT10" i="24040"/>
  <c r="BT20" i="24040" s="1"/>
  <c r="BT45" i="24040" s="1"/>
  <c r="BT198" i="23917"/>
  <c r="BT199" i="23917" s="1"/>
  <c r="BT10" i="23917"/>
  <c r="BT22" i="23917" s="1"/>
  <c r="BT56" i="23917" s="1"/>
  <c r="AX160" i="24040"/>
  <c r="AX173" i="23917"/>
  <c r="ER128" i="24040"/>
  <c r="ER140" i="23917"/>
  <c r="Y8" i="24066"/>
  <c r="BH160" i="24040"/>
  <c r="BH173" i="23917"/>
  <c r="FF86" i="24040"/>
  <c r="FF97" i="23917"/>
  <c r="K85" i="24040"/>
  <c r="K96" i="23917"/>
  <c r="CQ86" i="24040"/>
  <c r="CQ97" i="23917"/>
  <c r="CE82" i="24040"/>
  <c r="CE93" i="23917"/>
  <c r="CW85" i="24040"/>
  <c r="CW96" i="23917"/>
  <c r="FQ14" i="24040"/>
  <c r="FQ15" i="23917"/>
  <c r="AI14" i="24040"/>
  <c r="AI19" i="24040" s="1"/>
  <c r="AI15" i="23917"/>
  <c r="EV280" i="24040"/>
  <c r="EV297" i="23917"/>
  <c r="DI14" i="24040"/>
  <c r="DI15" i="23917"/>
  <c r="BP244" i="24040"/>
  <c r="BP245" i="24040" s="1"/>
  <c r="BP15" i="24040"/>
  <c r="BP260" i="23917"/>
  <c r="BP261" i="23917" s="1"/>
  <c r="BP16" i="23917"/>
  <c r="CZ256" i="24040"/>
  <c r="CZ272" i="23917"/>
  <c r="AN256" i="24040"/>
  <c r="AN272" i="23917"/>
  <c r="BM9" i="24040"/>
  <c r="BM9" i="23917"/>
  <c r="EY9" i="24040"/>
  <c r="EY19" i="24040" s="1"/>
  <c r="EY9" i="23917"/>
  <c r="CU184" i="24040"/>
  <c r="CU10" i="24040"/>
  <c r="CU198" i="23917"/>
  <c r="CU10" i="23917"/>
  <c r="BF220" i="24040"/>
  <c r="BF235" i="23917"/>
  <c r="BG184" i="24040"/>
  <c r="BG10" i="24040"/>
  <c r="BG198" i="23917"/>
  <c r="BG10" i="23917"/>
  <c r="AS9" i="24040"/>
  <c r="AS9" i="23917"/>
  <c r="FK205" i="24040"/>
  <c r="FK220" i="23917"/>
  <c r="FK206" i="24040"/>
  <c r="FK221" i="23917"/>
  <c r="EJ187" i="23917"/>
  <c r="EJ173" i="24040"/>
  <c r="BK160" i="24040"/>
  <c r="BK173" i="23917"/>
  <c r="AL117" i="24040"/>
  <c r="AL118" i="24040" s="1"/>
  <c r="AL129" i="23917"/>
  <c r="AL130" i="23917" s="1"/>
  <c r="D117" i="24040"/>
  <c r="D118" i="24040" s="1"/>
  <c r="D129" i="23917"/>
  <c r="D130" i="23917" s="1"/>
  <c r="GD126" i="24040"/>
  <c r="GD138" i="23917"/>
  <c r="W86" i="24040"/>
  <c r="W97" i="23917"/>
  <c r="CU82" i="24040"/>
  <c r="CU93" i="23917"/>
  <c r="CO83" i="24040"/>
  <c r="CO94" i="23917"/>
  <c r="CG83" i="24040"/>
  <c r="CG94" i="23917"/>
  <c r="BK14" i="24040"/>
  <c r="BK15" i="23917"/>
  <c r="V244" i="24040"/>
  <c r="V245" i="24040" s="1"/>
  <c r="V15" i="24040"/>
  <c r="V260" i="23917"/>
  <c r="V261" i="23917" s="1"/>
  <c r="V16" i="23917"/>
  <c r="AC244" i="24040"/>
  <c r="AC15" i="24040"/>
  <c r="AC260" i="23917"/>
  <c r="AC16" i="23917"/>
  <c r="CB17" i="23917"/>
  <c r="FR249" i="24040"/>
  <c r="FR265" i="23917"/>
  <c r="EN260" i="24040"/>
  <c r="EN276" i="23917"/>
  <c r="DN184" i="24040"/>
  <c r="DN185" i="24040" s="1"/>
  <c r="DN10" i="24040"/>
  <c r="DN20" i="24040" s="1"/>
  <c r="DN45" i="24040" s="1"/>
  <c r="DN198" i="23917"/>
  <c r="DN199" i="23917" s="1"/>
  <c r="DN10" i="23917"/>
  <c r="DN22" i="23917" s="1"/>
  <c r="DN56" i="23917" s="1"/>
  <c r="U9" i="24040"/>
  <c r="U9" i="23917"/>
  <c r="CO212" i="24040"/>
  <c r="CO227" i="23917"/>
  <c r="FP205" i="24040"/>
  <c r="FP220" i="23917"/>
  <c r="BL256" i="24040"/>
  <c r="BL272" i="23917"/>
  <c r="FF8" i="24040"/>
  <c r="FF8" i="23917"/>
  <c r="CM212" i="24040"/>
  <c r="CM227" i="23917"/>
  <c r="R117" i="24040"/>
  <c r="R118" i="24040" s="1"/>
  <c r="R129" i="23917"/>
  <c r="R130" i="23917" s="1"/>
  <c r="FD154" i="24040"/>
  <c r="FD167" i="23917"/>
  <c r="CG117" i="24040"/>
  <c r="CG129" i="23917"/>
  <c r="BY117" i="24040"/>
  <c r="BY129" i="23917"/>
  <c r="FX83" i="24040"/>
  <c r="FX94" i="23917"/>
  <c r="C83" i="24040"/>
  <c r="C94" i="23917"/>
  <c r="Z244" i="24040"/>
  <c r="Z245" i="24040" s="1"/>
  <c r="Z15" i="24040"/>
  <c r="Z20" i="24040" s="1"/>
  <c r="Z45" i="24040" s="1"/>
  <c r="Z260" i="23917"/>
  <c r="Z261" i="23917" s="1"/>
  <c r="Z16" i="23917"/>
  <c r="Z22" i="23917" s="1"/>
  <c r="Z56" i="23917" s="1"/>
  <c r="CM14" i="24040"/>
  <c r="CM15" i="23917"/>
  <c r="AA14" i="24040"/>
  <c r="AA15" i="23917"/>
  <c r="DH184" i="24040"/>
  <c r="DH185" i="24040" s="1"/>
  <c r="DH10" i="24040"/>
  <c r="DH20" i="24040" s="1"/>
  <c r="DH45" i="24040" s="1"/>
  <c r="DH198" i="23917"/>
  <c r="DH199" i="23917" s="1"/>
  <c r="DH10" i="23917"/>
  <c r="DH22" i="23917" s="1"/>
  <c r="DH56" i="23917" s="1"/>
  <c r="DL9" i="24040"/>
  <c r="DL9" i="23917"/>
  <c r="FS9" i="24040"/>
  <c r="FS9" i="23917"/>
  <c r="FL182" i="24040"/>
  <c r="FL196" i="23917"/>
  <c r="EV182" i="24040"/>
  <c r="EV196" i="23917"/>
  <c r="FD8" i="24040"/>
  <c r="FD8" i="23917"/>
  <c r="N184" i="24040"/>
  <c r="N185" i="24040" s="1"/>
  <c r="N10" i="24040"/>
  <c r="N198" i="23917"/>
  <c r="N199" i="23917" s="1"/>
  <c r="N10" i="23917"/>
  <c r="N22" i="23917" s="1"/>
  <c r="N56" i="23917" s="1"/>
  <c r="GE106" i="24040"/>
  <c r="GE118" i="23917"/>
  <c r="FJ158" i="24040"/>
  <c r="FJ171" i="23917"/>
  <c r="AT117" i="24040"/>
  <c r="AT118" i="24040" s="1"/>
  <c r="AT129" i="23917"/>
  <c r="AT130" i="23917" s="1"/>
  <c r="FF115" i="24040"/>
  <c r="FF127" i="23917"/>
  <c r="CM83" i="24040"/>
  <c r="CM94" i="23917"/>
  <c r="CK80" i="24040"/>
  <c r="CK91" i="23917"/>
  <c r="CJ84" i="24040"/>
  <c r="CJ95" i="23917"/>
  <c r="CJ81" i="24040"/>
  <c r="CJ92" i="23917"/>
  <c r="CJ86" i="24040"/>
  <c r="CJ97" i="23917"/>
  <c r="CC80" i="24040"/>
  <c r="CC91" i="23917"/>
  <c r="CB81" i="24040"/>
  <c r="CB92" i="23917"/>
  <c r="CB83" i="24040"/>
  <c r="CB94" i="23917"/>
  <c r="CB84" i="24040"/>
  <c r="CB95" i="23917"/>
  <c r="CB86" i="24040"/>
  <c r="CB97" i="23917"/>
  <c r="ET273" i="24040"/>
  <c r="ET290" i="23917"/>
  <c r="BT288" i="24040"/>
  <c r="BT305" i="23917"/>
  <c r="BI244" i="24040"/>
  <c r="BI15" i="24040"/>
  <c r="BI260" i="23917"/>
  <c r="BI16" i="23917"/>
  <c r="CG255" i="24040"/>
  <c r="CG271" i="23917"/>
  <c r="U255" i="24040"/>
  <c r="U271" i="23917"/>
  <c r="CY9" i="24040"/>
  <c r="CY9" i="23917"/>
  <c r="D184" i="24040"/>
  <c r="D185" i="24040" s="1"/>
  <c r="D198" i="23917"/>
  <c r="D199" i="23917" s="1"/>
  <c r="D10" i="24040"/>
  <c r="D20" i="24040" s="1"/>
  <c r="D45" i="24040" s="1"/>
  <c r="D10" i="23917"/>
  <c r="BN220" i="24040"/>
  <c r="BN235" i="23917"/>
  <c r="BO184" i="24040"/>
  <c r="BO10" i="24040"/>
  <c r="BO198" i="23917"/>
  <c r="BO10" i="23917"/>
  <c r="DG9" i="24040"/>
  <c r="DG19" i="24040" s="1"/>
  <c r="DG9" i="23917"/>
  <c r="FX112" i="24040"/>
  <c r="FX124" i="23917"/>
  <c r="EW9" i="24040"/>
  <c r="EW9" i="23917"/>
  <c r="FH122" i="24040"/>
  <c r="FH134" i="23917"/>
  <c r="U117" i="24040"/>
  <c r="U129" i="23917"/>
  <c r="FP192" i="24040"/>
  <c r="FP132" i="24040"/>
  <c r="FP144" i="23917"/>
  <c r="FP206" i="23917"/>
  <c r="EC206" i="24040"/>
  <c r="EC221" i="23917"/>
  <c r="FB80" i="24040"/>
  <c r="FB91" i="23917"/>
  <c r="CE85" i="24040"/>
  <c r="CE96" i="23917"/>
  <c r="CW84" i="24040"/>
  <c r="CW95" i="23917"/>
  <c r="DK14" i="24040"/>
  <c r="DK15" i="23917"/>
  <c r="AY14" i="24040"/>
  <c r="AY15" i="23917"/>
  <c r="AL244" i="24040"/>
  <c r="AL245" i="24040" s="1"/>
  <c r="AL15" i="24040"/>
  <c r="AL260" i="23917"/>
  <c r="AL261" i="23917" s="1"/>
  <c r="AL16" i="23917"/>
  <c r="EW256" i="24040"/>
  <c r="EW272" i="23917"/>
  <c r="AC14" i="24040"/>
  <c r="AC15" i="23917"/>
  <c r="ER13" i="24040"/>
  <c r="ER14" i="23917"/>
  <c r="BY255" i="24040"/>
  <c r="BY271" i="23917"/>
  <c r="M255" i="24040"/>
  <c r="M271" i="23917"/>
  <c r="FL249" i="24040"/>
  <c r="FL265" i="23917"/>
  <c r="CS9" i="24040"/>
  <c r="CS9" i="23917"/>
  <c r="CS21" i="23917" s="1"/>
  <c r="EX218" i="24040"/>
  <c r="EX233" i="23917"/>
  <c r="FN214" i="24040"/>
  <c r="FN229" i="23917"/>
  <c r="EZ8" i="24040"/>
  <c r="EZ8" i="23917"/>
  <c r="AD184" i="24040"/>
  <c r="AD185" i="24040" s="1"/>
  <c r="AD10" i="24040"/>
  <c r="AD198" i="23917"/>
  <c r="AD199" i="23917" s="1"/>
  <c r="AD10" i="23917"/>
  <c r="FN207" i="24040"/>
  <c r="FN222" i="23917"/>
  <c r="BV184" i="24040"/>
  <c r="BV185" i="24040" s="1"/>
  <c r="BV10" i="24040"/>
  <c r="BV198" i="23917"/>
  <c r="BV199" i="23917" s="1"/>
  <c r="BV10" i="23917"/>
  <c r="FK8" i="24040"/>
  <c r="FK8" i="23917"/>
  <c r="EL90" i="24040"/>
  <c r="EL101" i="23917"/>
  <c r="FF206" i="24040"/>
  <c r="FF221" i="23917"/>
  <c r="EI137" i="23917"/>
  <c r="EI125" i="24040"/>
  <c r="W191" i="24040"/>
  <c r="W205" i="23917"/>
  <c r="FA191" i="24040"/>
  <c r="FA205" i="23917"/>
  <c r="FD83" i="24040"/>
  <c r="FD94" i="23917"/>
  <c r="CU86" i="24040"/>
  <c r="CU97" i="23917"/>
  <c r="FP85" i="24040"/>
  <c r="FP96" i="23917"/>
  <c r="FD13" i="24040"/>
  <c r="FD14" i="23917"/>
  <c r="BZ244" i="24040"/>
  <c r="BZ245" i="24040" s="1"/>
  <c r="BZ15" i="24040"/>
  <c r="BZ20" i="24040" s="1"/>
  <c r="BZ45" i="24040" s="1"/>
  <c r="BZ260" i="23917"/>
  <c r="BZ261" i="23917" s="1"/>
  <c r="BZ16" i="23917"/>
  <c r="BZ22" i="23917" s="1"/>
  <c r="BZ56" i="23917" s="1"/>
  <c r="BN288" i="24040"/>
  <c r="BN305" i="23917"/>
  <c r="BO244" i="24040"/>
  <c r="BO15" i="24040"/>
  <c r="BO260" i="23917"/>
  <c r="BO16" i="23917"/>
  <c r="FX280" i="24040"/>
  <c r="FX297" i="23917"/>
  <c r="AO14" i="24040"/>
  <c r="AO15" i="23917"/>
  <c r="AO244" i="24040"/>
  <c r="AO15" i="24040"/>
  <c r="AO260" i="23917"/>
  <c r="AO16" i="23917"/>
  <c r="CV256" i="24040"/>
  <c r="CV272" i="23917"/>
  <c r="AJ256" i="24040"/>
  <c r="AJ272" i="23917"/>
  <c r="CC14" i="24040"/>
  <c r="CC15" i="23917"/>
  <c r="AF288" i="24040"/>
  <c r="AF305" i="23917"/>
  <c r="AJ244" i="24040"/>
  <c r="AJ245" i="24040" s="1"/>
  <c r="AJ15" i="24040"/>
  <c r="AJ260" i="23917"/>
  <c r="AJ261" i="23917" s="1"/>
  <c r="AJ16" i="23917"/>
  <c r="GJ256" i="24040"/>
  <c r="GJ272" i="23917"/>
  <c r="V184" i="24040"/>
  <c r="V185" i="24040" s="1"/>
  <c r="V10" i="24040"/>
  <c r="V198" i="23917"/>
  <c r="V199" i="23917" s="1"/>
  <c r="V10" i="23917"/>
  <c r="AZ184" i="24040"/>
  <c r="AZ185" i="24040" s="1"/>
  <c r="AZ10" i="24040"/>
  <c r="AZ20" i="24040" s="1"/>
  <c r="AZ45" i="24040" s="1"/>
  <c r="AZ198" i="23917"/>
  <c r="AZ199" i="23917" s="1"/>
  <c r="AZ10" i="23917"/>
  <c r="AZ22" i="23917" s="1"/>
  <c r="AZ56" i="23917" s="1"/>
  <c r="FB212" i="24040"/>
  <c r="FB227" i="23917"/>
  <c r="CL220" i="24040"/>
  <c r="CL235" i="23917"/>
  <c r="Y9" i="24040"/>
  <c r="Y19" i="24040" s="1"/>
  <c r="Y9" i="23917"/>
  <c r="ET207" i="24040"/>
  <c r="ET222" i="23917"/>
  <c r="AC9" i="24040"/>
  <c r="AC19" i="24040" s="1"/>
  <c r="AC9" i="23917"/>
  <c r="AC21" i="23917" s="1"/>
  <c r="FD206" i="24040"/>
  <c r="FD221" i="23917"/>
  <c r="AH117" i="24040"/>
  <c r="AH118" i="24040" s="1"/>
  <c r="AH129" i="23917"/>
  <c r="AH130" i="23917" s="1"/>
  <c r="BY9" i="24040"/>
  <c r="BY9" i="23917"/>
  <c r="BD160" i="24040"/>
  <c r="BD173" i="23917"/>
  <c r="BO85" i="24040"/>
  <c r="BO96" i="23917"/>
  <c r="GC51" i="24040"/>
  <c r="GC62" i="23917"/>
  <c r="FS14" i="24040"/>
  <c r="FS15" i="23917"/>
  <c r="FC14" i="24040"/>
  <c r="FC15" i="23917"/>
  <c r="BI255" i="24040"/>
  <c r="BI271" i="23917"/>
  <c r="EK273" i="24040"/>
  <c r="EK290" i="23917"/>
  <c r="EJ286" i="24040"/>
  <c r="EJ303" i="23917"/>
  <c r="ES244" i="24040"/>
  <c r="ES245" i="24040" s="1"/>
  <c r="ES15" i="24040"/>
  <c r="ES260" i="23917"/>
  <c r="ES261" i="23917" s="1"/>
  <c r="ES16" i="23917"/>
  <c r="CJ256" i="24040"/>
  <c r="CJ272" i="23917"/>
  <c r="X256" i="24040"/>
  <c r="X272" i="23917"/>
  <c r="P184" i="24040"/>
  <c r="P185" i="24040" s="1"/>
  <c r="P198" i="23917"/>
  <c r="P199" i="23917" s="1"/>
  <c r="P10" i="24040"/>
  <c r="P20" i="24040" s="1"/>
  <c r="P45" i="24040" s="1"/>
  <c r="P10" i="23917"/>
  <c r="P22" i="23917" s="1"/>
  <c r="P56" i="23917" s="1"/>
  <c r="FC9" i="24040"/>
  <c r="FC9" i="23917"/>
  <c r="FD182" i="24040"/>
  <c r="FD196" i="23917"/>
  <c r="J184" i="24040"/>
  <c r="J185" i="24040" s="1"/>
  <c r="J10" i="24040"/>
  <c r="J20" i="24040" s="1"/>
  <c r="J45" i="24040" s="1"/>
  <c r="J198" i="23917"/>
  <c r="J199" i="23917" s="1"/>
  <c r="J10" i="23917"/>
  <c r="J22" i="23917" s="1"/>
  <c r="J56" i="23917" s="1"/>
  <c r="AU9" i="24040"/>
  <c r="AU9" i="23917"/>
  <c r="EU128" i="24040"/>
  <c r="EU140" i="23917"/>
  <c r="EL125" i="24040"/>
  <c r="EL137" i="23917"/>
  <c r="EH166" i="23917"/>
  <c r="EH153" i="24040"/>
  <c r="EJ125" i="24040"/>
  <c r="EJ137" i="23917"/>
  <c r="BU117" i="24040"/>
  <c r="BU129" i="23917"/>
  <c r="AS117" i="24040"/>
  <c r="AS129" i="23917"/>
  <c r="AU191" i="24040"/>
  <c r="AU205" i="23917"/>
  <c r="ET84" i="24040"/>
  <c r="ET95" i="23917"/>
  <c r="FR83" i="24040"/>
  <c r="FR94" i="23917"/>
  <c r="Q244" i="24040"/>
  <c r="Q15" i="24040"/>
  <c r="Q260" i="23917"/>
  <c r="Q16" i="23917"/>
  <c r="G9" i="24040"/>
  <c r="G9" i="23917"/>
  <c r="FD207" i="24040"/>
  <c r="FD222" i="23917"/>
  <c r="AJ184" i="24040"/>
  <c r="AJ185" i="24040" s="1"/>
  <c r="AJ198" i="23917"/>
  <c r="AJ199" i="23917" s="1"/>
  <c r="AJ10" i="24040"/>
  <c r="AJ10" i="23917"/>
  <c r="AJ22" i="23917" s="1"/>
  <c r="AJ56" i="23917" s="1"/>
  <c r="DI255" i="24040"/>
  <c r="DI271" i="23917"/>
  <c r="AW255" i="24040"/>
  <c r="AW271" i="23917"/>
  <c r="I9" i="24040"/>
  <c r="I9" i="23917"/>
  <c r="ER273" i="24040"/>
  <c r="ER290" i="23917"/>
  <c r="FJ182" i="24040"/>
  <c r="FJ196" i="23917"/>
  <c r="ET182" i="24040"/>
  <c r="ET196" i="23917"/>
  <c r="Z117" i="24040"/>
  <c r="Z118" i="24040" s="1"/>
  <c r="Z129" i="23917"/>
  <c r="Z130" i="23917" s="1"/>
  <c r="AF117" i="24040"/>
  <c r="AF118" i="24040" s="1"/>
  <c r="AF129" i="23917"/>
  <c r="AF130" i="23917" s="1"/>
  <c r="GJ145" i="24040"/>
  <c r="GJ158" i="23917"/>
  <c r="CL17" i="23917"/>
  <c r="EO165" i="23917"/>
  <c r="EO152" i="24040"/>
  <c r="FV144" i="23917"/>
  <c r="DU18" i="24040"/>
  <c r="DZ198" i="23917"/>
  <c r="DZ199" i="23917" s="1"/>
  <c r="DF255" i="24040"/>
  <c r="DF271" i="23917"/>
  <c r="AH255" i="24040"/>
  <c r="AH271" i="23917"/>
  <c r="I20" i="23917"/>
  <c r="BI191" i="24040"/>
  <c r="BI205" i="23917"/>
  <c r="AK84" i="24040"/>
  <c r="AK95" i="23917"/>
  <c r="FJ282" i="24040"/>
  <c r="FJ299" i="23917"/>
  <c r="FL274" i="24040"/>
  <c r="FL291" i="23917"/>
  <c r="FT218" i="24040"/>
  <c r="FT233" i="23917"/>
  <c r="AX56" i="23917"/>
  <c r="FD260" i="24040"/>
  <c r="FD276" i="23917"/>
  <c r="AS191" i="24040"/>
  <c r="AS205" i="23917"/>
  <c r="K128" i="24040"/>
  <c r="K140" i="23917"/>
  <c r="BA81" i="24040"/>
  <c r="BA92" i="23917"/>
  <c r="EW82" i="24040"/>
  <c r="EW93" i="23917"/>
  <c r="ER73" i="24040"/>
  <c r="ER84" i="23917"/>
  <c r="M81" i="24040"/>
  <c r="M92" i="23917"/>
  <c r="FP282" i="24040"/>
  <c r="FP299" i="23917"/>
  <c r="FN260" i="24040"/>
  <c r="FN276" i="23917"/>
  <c r="CO20" i="23917"/>
  <c r="FF260" i="24040"/>
  <c r="FF276" i="23917"/>
  <c r="FK117" i="24040"/>
  <c r="FK118" i="24040" s="1"/>
  <c r="FK129" i="23917"/>
  <c r="FK130" i="23917" s="1"/>
  <c r="BU18" i="24040"/>
  <c r="AO18" i="24040"/>
  <c r="Y18" i="24040"/>
  <c r="CW128" i="24040"/>
  <c r="CW140" i="23917"/>
  <c r="AS128" i="24040"/>
  <c r="AS140" i="23917"/>
  <c r="CS20" i="23917"/>
  <c r="GJ132" i="24040"/>
  <c r="GJ192" i="24040"/>
  <c r="GJ206" i="23917"/>
  <c r="GJ144" i="23917"/>
  <c r="FB115" i="24040"/>
  <c r="FB127" i="23917"/>
  <c r="FN115" i="24040"/>
  <c r="FN127" i="23917"/>
  <c r="FD273" i="24040"/>
  <c r="FD290" i="23917"/>
  <c r="ER274" i="24040"/>
  <c r="ER291" i="23917"/>
  <c r="AF21" i="23917"/>
  <c r="CL21" i="23917"/>
  <c r="Z21" i="23917"/>
  <c r="AA9" i="24040"/>
  <c r="AA9" i="23917"/>
  <c r="AA21" i="23917" s="1"/>
  <c r="DU218" i="24040"/>
  <c r="DU233" i="23917"/>
  <c r="CU20" i="23917"/>
  <c r="FQ20" i="23917"/>
  <c r="BG20" i="23917"/>
  <c r="EY20" i="23917"/>
  <c r="CZ21" i="23917"/>
  <c r="FT214" i="24040"/>
  <c r="FT229" i="23917"/>
  <c r="EJ100" i="23917"/>
  <c r="EJ89" i="24040"/>
  <c r="FJ152" i="24040"/>
  <c r="FJ165" i="23917"/>
  <c r="FT115" i="24040"/>
  <c r="FT127" i="23917"/>
  <c r="FN192" i="24040"/>
  <c r="FN132" i="24040"/>
  <c r="FN144" i="23917"/>
  <c r="FN206" i="23917"/>
  <c r="BW84" i="24040"/>
  <c r="BW95" i="23917"/>
  <c r="BW81" i="24040"/>
  <c r="BW92" i="23917"/>
  <c r="G86" i="24040"/>
  <c r="G97" i="23917"/>
  <c r="BY84" i="24040"/>
  <c r="BY95" i="23917"/>
  <c r="CG84" i="24040"/>
  <c r="CG95" i="23917"/>
  <c r="FN280" i="24040"/>
  <c r="FN297" i="23917"/>
  <c r="AB244" i="24040"/>
  <c r="AB245" i="24040" s="1"/>
  <c r="AB15" i="24040"/>
  <c r="AB260" i="23917"/>
  <c r="AB261" i="23917" s="1"/>
  <c r="AB16" i="23917"/>
  <c r="FD242" i="24040"/>
  <c r="FD258" i="23917"/>
  <c r="F256" i="24040"/>
  <c r="F272" i="23917"/>
  <c r="DN19" i="24040"/>
  <c r="BB19" i="24040"/>
  <c r="CF19" i="24040"/>
  <c r="EQ20" i="23917"/>
  <c r="AY20" i="23917"/>
  <c r="FE20" i="23917"/>
  <c r="BD21" i="23917"/>
  <c r="DD21" i="23917"/>
  <c r="FP213" i="24040"/>
  <c r="FP228" i="23917"/>
  <c r="FR205" i="24040"/>
  <c r="FR220" i="23917"/>
  <c r="FB147" i="24040"/>
  <c r="FB160" i="23917"/>
  <c r="FR154" i="24040"/>
  <c r="FR167" i="23917"/>
  <c r="CU117" i="24040"/>
  <c r="CU129" i="23917"/>
  <c r="BG191" i="24040"/>
  <c r="BG205" i="23917"/>
  <c r="AA191" i="24040"/>
  <c r="AA205" i="23917"/>
  <c r="FD152" i="24040"/>
  <c r="FD165" i="23917"/>
  <c r="FD82" i="24040"/>
  <c r="FD93" i="23917"/>
  <c r="AA86" i="24040"/>
  <c r="AA97" i="23917"/>
  <c r="CA82" i="24040"/>
  <c r="CA93" i="23917"/>
  <c r="S84" i="24040"/>
  <c r="S95" i="23917"/>
  <c r="S85" i="24040"/>
  <c r="S96" i="23917"/>
  <c r="C84" i="24040"/>
  <c r="C95" i="23917"/>
  <c r="C85" i="24040"/>
  <c r="C96" i="23917"/>
  <c r="CY81" i="24040"/>
  <c r="CY92" i="23917"/>
  <c r="BG85" i="24040"/>
  <c r="BG96" i="23917"/>
  <c r="FD86" i="24040"/>
  <c r="FD97" i="23917"/>
  <c r="EZ13" i="24040"/>
  <c r="EZ14" i="23917"/>
  <c r="BF244" i="24040"/>
  <c r="BF245" i="24040" s="1"/>
  <c r="BF15" i="24040"/>
  <c r="BF20" i="24040" s="1"/>
  <c r="BF45" i="24040" s="1"/>
  <c r="BF260" i="23917"/>
  <c r="BF261" i="23917" s="1"/>
  <c r="BF16" i="23917"/>
  <c r="BF22" i="23917" s="1"/>
  <c r="BF56" i="23917" s="1"/>
  <c r="ET280" i="24040"/>
  <c r="ET297" i="23917"/>
  <c r="FH275" i="24040"/>
  <c r="FH292" i="23917"/>
  <c r="EV242" i="24040"/>
  <c r="EV258" i="23917"/>
  <c r="C9" i="24040"/>
  <c r="C9" i="23917"/>
  <c r="CB21" i="23917"/>
  <c r="P21" i="23917"/>
  <c r="DM207" i="24040"/>
  <c r="DM222" i="23917"/>
  <c r="BV19" i="24040"/>
  <c r="AP19" i="24040"/>
  <c r="K9" i="24040"/>
  <c r="K9" i="23917"/>
  <c r="FR212" i="24040"/>
  <c r="FR227" i="23917"/>
  <c r="EB20" i="23917"/>
  <c r="EC218" i="24040"/>
  <c r="EC233" i="23917"/>
  <c r="DK18" i="24040"/>
  <c r="FC18" i="24040"/>
  <c r="FD18" i="24040" s="1"/>
  <c r="EU18" i="24040"/>
  <c r="CJ21" i="23917"/>
  <c r="N21" i="23917"/>
  <c r="EV218" i="24040"/>
  <c r="EV233" i="23917"/>
  <c r="L21" i="23917"/>
  <c r="ER214" i="24040"/>
  <c r="ER229" i="23917"/>
  <c r="FL214" i="24040"/>
  <c r="FL229" i="23917"/>
  <c r="EX205" i="24040"/>
  <c r="EX220" i="23917"/>
  <c r="DI117" i="24040"/>
  <c r="DI129" i="23917"/>
  <c r="BS191" i="24040"/>
  <c r="BS205" i="23917"/>
  <c r="FP152" i="24040"/>
  <c r="FP165" i="23917"/>
  <c r="CA191" i="24040"/>
  <c r="CA205" i="23917"/>
  <c r="CI81" i="24040"/>
  <c r="CI92" i="23917"/>
  <c r="O81" i="24040"/>
  <c r="O92" i="23917"/>
  <c r="DC84" i="24040"/>
  <c r="DC95" i="23917"/>
  <c r="CM84" i="24040"/>
  <c r="CM95" i="23917"/>
  <c r="ER85" i="24040"/>
  <c r="ER96" i="23917"/>
  <c r="BV244" i="24040"/>
  <c r="BV245" i="24040" s="1"/>
  <c r="BV15" i="24040"/>
  <c r="BV260" i="23917"/>
  <c r="BV261" i="23917" s="1"/>
  <c r="BV16" i="23917"/>
  <c r="DO14" i="24040"/>
  <c r="DO15" i="23917"/>
  <c r="BC14" i="24040"/>
  <c r="BC15" i="23917"/>
  <c r="C14" i="24040"/>
  <c r="C15" i="23917"/>
  <c r="FJ275" i="24040"/>
  <c r="FJ292" i="23917"/>
  <c r="AH244" i="24040"/>
  <c r="AH245" i="24040" s="1"/>
  <c r="AH15" i="24040"/>
  <c r="AH20" i="24040" s="1"/>
  <c r="AH45" i="24040" s="1"/>
  <c r="AH260" i="23917"/>
  <c r="AH261" i="23917" s="1"/>
  <c r="AH16" i="23917"/>
  <c r="AH22" i="23917" s="1"/>
  <c r="AH56" i="23917" s="1"/>
  <c r="FJ273" i="24040"/>
  <c r="FJ290" i="23917"/>
  <c r="EZ275" i="24040"/>
  <c r="EZ292" i="23917"/>
  <c r="FX273" i="24040"/>
  <c r="FX290" i="23917"/>
  <c r="H244" i="24040"/>
  <c r="H245" i="24040" s="1"/>
  <c r="H15" i="24040"/>
  <c r="H260" i="23917"/>
  <c r="H261" i="23917" s="1"/>
  <c r="H16" i="23917"/>
  <c r="CW14" i="24040"/>
  <c r="CW15" i="23917"/>
  <c r="T244" i="24040"/>
  <c r="T245" i="24040" s="1"/>
  <c r="T15" i="24040"/>
  <c r="T260" i="23917"/>
  <c r="T261" i="23917" s="1"/>
  <c r="T16" i="23917"/>
  <c r="FB274" i="24040"/>
  <c r="FB291" i="23917"/>
  <c r="FD286" i="24040"/>
  <c r="FD303" i="23917"/>
  <c r="BP19" i="24040"/>
  <c r="D21" i="23917"/>
  <c r="ER218" i="24040"/>
  <c r="ER233" i="23917"/>
  <c r="FI212" i="24040"/>
  <c r="FI227" i="23917"/>
  <c r="FI18" i="24040"/>
  <c r="C20" i="23917"/>
  <c r="BT21" i="23917"/>
  <c r="H19" i="24040"/>
  <c r="FR207" i="24040"/>
  <c r="FR222" i="23917"/>
  <c r="BH21" i="23917"/>
  <c r="EZ218" i="24040"/>
  <c r="EZ233" i="23917"/>
  <c r="FH212" i="24040"/>
  <c r="FH227" i="23917"/>
  <c r="EX206" i="24040"/>
  <c r="EX221" i="23917"/>
  <c r="FH205" i="24040"/>
  <c r="FH220" i="23917"/>
  <c r="FJ147" i="24040"/>
  <c r="FJ160" i="23917"/>
  <c r="FJ128" i="24040"/>
  <c r="FJ140" i="23917"/>
  <c r="ET206" i="24040"/>
  <c r="ET221" i="23917"/>
  <c r="ER192" i="24040"/>
  <c r="ER132" i="24040"/>
  <c r="ER144" i="23917"/>
  <c r="ER206" i="23917"/>
  <c r="FP147" i="24040"/>
  <c r="FP160" i="23917"/>
  <c r="T117" i="24040"/>
  <c r="T118" i="24040" s="1"/>
  <c r="T129" i="23917"/>
  <c r="T130" i="23917" s="1"/>
  <c r="FC117" i="24040"/>
  <c r="FC118" i="24040" s="1"/>
  <c r="FC129" i="23917"/>
  <c r="FC130" i="23917" s="1"/>
  <c r="CW117" i="24040"/>
  <c r="CW129" i="23917"/>
  <c r="CT255" i="24040"/>
  <c r="CT271" i="23917"/>
  <c r="FD73" i="24040"/>
  <c r="FD84" i="23917"/>
  <c r="ER152" i="24040"/>
  <c r="ER165" i="23917"/>
  <c r="BQ191" i="24040"/>
  <c r="BQ205" i="23917"/>
  <c r="BQ128" i="24040"/>
  <c r="BQ140" i="23917"/>
  <c r="AC128" i="24040"/>
  <c r="AC140" i="23917"/>
  <c r="BA82" i="24040"/>
  <c r="BA93" i="23917"/>
  <c r="FE81" i="24040"/>
  <c r="FE92" i="23917"/>
  <c r="M82" i="24040"/>
  <c r="M93" i="23917"/>
  <c r="AS82" i="24040"/>
  <c r="AS93" i="23917"/>
  <c r="AC82" i="24040"/>
  <c r="AC93" i="23917"/>
  <c r="FV282" i="24040"/>
  <c r="FV299" i="23917"/>
  <c r="BY20" i="23917"/>
  <c r="ER206" i="24040"/>
  <c r="ER221" i="23917"/>
  <c r="BN21" i="23917"/>
  <c r="B21" i="23917"/>
  <c r="FG191" i="24040"/>
  <c r="FG205" i="23917"/>
  <c r="BI128" i="24040"/>
  <c r="BI140" i="23917"/>
  <c r="ER154" i="24040"/>
  <c r="ER167" i="23917"/>
  <c r="FL260" i="24040"/>
  <c r="FL276" i="23917"/>
  <c r="GI152" i="24040"/>
  <c r="GI165" i="23917"/>
  <c r="BM18" i="24040"/>
  <c r="AG18" i="24040"/>
  <c r="Q18" i="24040"/>
  <c r="CG128" i="24040"/>
  <c r="CG140" i="23917"/>
  <c r="AK128" i="24040"/>
  <c r="AK140" i="23917"/>
  <c r="BA128" i="24040"/>
  <c r="BA140" i="23917"/>
  <c r="FL78" i="24040"/>
  <c r="FL89" i="23917"/>
  <c r="BG18" i="24040"/>
  <c r="EV274" i="24040"/>
  <c r="EV291" i="23917"/>
  <c r="BL19" i="24040"/>
  <c r="FG18" i="24040"/>
  <c r="BJ19" i="24040"/>
  <c r="EZ214" i="24040"/>
  <c r="EZ229" i="23917"/>
  <c r="BV20" i="23917"/>
  <c r="BW206" i="24040"/>
  <c r="BW221" i="23917"/>
  <c r="AI21" i="23917"/>
  <c r="FF147" i="24040"/>
  <c r="FF160" i="23917"/>
  <c r="FL192" i="24040"/>
  <c r="FL132" i="24040"/>
  <c r="FL144" i="23917"/>
  <c r="FL206" i="23917"/>
  <c r="AE191" i="24040"/>
  <c r="AE205" i="23917"/>
  <c r="BW82" i="24040"/>
  <c r="BW93" i="23917"/>
  <c r="G85" i="24040"/>
  <c r="G96" i="23917"/>
  <c r="FX86" i="24040"/>
  <c r="FX97" i="23917"/>
  <c r="CO84" i="24040"/>
  <c r="CO95" i="23917"/>
  <c r="CG85" i="24040"/>
  <c r="CG96" i="23917"/>
  <c r="FP274" i="24040"/>
  <c r="FP291" i="23917"/>
  <c r="CM256" i="24040"/>
  <c r="CM272" i="23917"/>
  <c r="CH21" i="23917"/>
  <c r="V21" i="23917"/>
  <c r="AZ21" i="23917"/>
  <c r="FL191" i="24040"/>
  <c r="FL205" i="23917"/>
  <c r="FO18" i="24040"/>
  <c r="FP18" i="24040" s="1"/>
  <c r="S18" i="24040"/>
  <c r="EW18" i="24040"/>
  <c r="CP19" i="24040"/>
  <c r="X19" i="24040"/>
  <c r="AB19" i="24040"/>
  <c r="FR147" i="24040"/>
  <c r="FR160" i="23917"/>
  <c r="FB205" i="24040"/>
  <c r="FB220" i="23917"/>
  <c r="BM117" i="24040"/>
  <c r="BM129" i="23917"/>
  <c r="ER191" i="24040"/>
  <c r="ER205" i="23917"/>
  <c r="EX84" i="24040"/>
  <c r="EX95" i="23917"/>
  <c r="CA85" i="24040"/>
  <c r="CA96" i="23917"/>
  <c r="S82" i="24040"/>
  <c r="S93" i="23917"/>
  <c r="C82" i="24040"/>
  <c r="C93" i="23917"/>
  <c r="CY85" i="24040"/>
  <c r="CY96" i="23917"/>
  <c r="CY82" i="24040"/>
  <c r="CY93" i="23917"/>
  <c r="BG86" i="24040"/>
  <c r="BG97" i="23917"/>
  <c r="FD85" i="24040"/>
  <c r="FD96" i="23917"/>
  <c r="FN275" i="24040"/>
  <c r="FN292" i="23917"/>
  <c r="FF13" i="24040"/>
  <c r="FF14" i="23917"/>
  <c r="FD280" i="24040"/>
  <c r="FD297" i="23917"/>
  <c r="FH274" i="24040"/>
  <c r="FH291" i="23917"/>
  <c r="FL286" i="24040"/>
  <c r="FL303" i="23917"/>
  <c r="DH19" i="24040"/>
  <c r="AV19" i="24040"/>
  <c r="DB21" i="23917"/>
  <c r="DK9" i="24040"/>
  <c r="DK9" i="23917"/>
  <c r="DJ22" i="23917"/>
  <c r="DJ56" i="23917" s="1"/>
  <c r="DJ20" i="24040"/>
  <c r="DJ45" i="24040" s="1"/>
  <c r="CE20" i="23917"/>
  <c r="FM20" i="23917"/>
  <c r="AQ20" i="23917"/>
  <c r="K20" i="23917"/>
  <c r="AT21" i="23917"/>
  <c r="CN21" i="23917"/>
  <c r="FH214" i="24040"/>
  <c r="FH229" i="23917"/>
  <c r="EZ206" i="24040"/>
  <c r="EZ221" i="23917"/>
  <c r="DU205" i="24040"/>
  <c r="DU220" i="23917"/>
  <c r="EX147" i="24040"/>
  <c r="EX160" i="23917"/>
  <c r="FB206" i="24040"/>
  <c r="FB221" i="23917"/>
  <c r="CE191" i="24040"/>
  <c r="CE205" i="23917"/>
  <c r="FR86" i="24040"/>
  <c r="FR97" i="23917"/>
  <c r="FV82" i="24040"/>
  <c r="FV93" i="23917"/>
  <c r="EX81" i="24040"/>
  <c r="EX92" i="23917"/>
  <c r="CI86" i="24040"/>
  <c r="CI97" i="23917"/>
  <c r="FP82" i="24040"/>
  <c r="FP93" i="23917"/>
  <c r="O82" i="24040"/>
  <c r="O93" i="23917"/>
  <c r="DC85" i="24040"/>
  <c r="DC96" i="23917"/>
  <c r="DC81" i="24040"/>
  <c r="DC92" i="23917"/>
  <c r="CM82" i="24040"/>
  <c r="CM93" i="23917"/>
  <c r="FT86" i="24040"/>
  <c r="FT97" i="23917"/>
  <c r="ER86" i="24040"/>
  <c r="ER97" i="23917"/>
  <c r="FL13" i="24040"/>
  <c r="FL14" i="23917"/>
  <c r="BS14" i="24040"/>
  <c r="BS15" i="23917"/>
  <c r="FV280" i="24040"/>
  <c r="FV297" i="23917"/>
  <c r="ET275" i="24040"/>
  <c r="ET292" i="23917"/>
  <c r="FH242" i="24040"/>
  <c r="FH258" i="23917"/>
  <c r="EZ280" i="24040"/>
  <c r="EZ297" i="23917"/>
  <c r="I14" i="24040"/>
  <c r="I15" i="23917"/>
  <c r="EZ274" i="24040"/>
  <c r="EZ291" i="23917"/>
  <c r="AW14" i="24040"/>
  <c r="AW15" i="23917"/>
  <c r="CG14" i="24040"/>
  <c r="CG15" i="23917"/>
  <c r="FD274" i="24040"/>
  <c r="FD291" i="23917"/>
  <c r="CX21" i="23917"/>
  <c r="AL21" i="23917"/>
  <c r="CV19" i="24040"/>
  <c r="AJ19" i="24040"/>
  <c r="FS18" i="24040"/>
  <c r="BN22" i="23917"/>
  <c r="BN56" i="23917" s="1"/>
  <c r="BN20" i="24040"/>
  <c r="BN45" i="24040" s="1"/>
  <c r="AI20" i="23917"/>
  <c r="FA20" i="23917"/>
  <c r="FB8" i="24040"/>
  <c r="FB8" i="23917"/>
  <c r="DF19" i="24040"/>
  <c r="AN19" i="24040"/>
  <c r="BW212" i="24040"/>
  <c r="BW227" i="23917"/>
  <c r="ES18" i="24040"/>
  <c r="DG160" i="24040"/>
  <c r="DG173" i="23917"/>
  <c r="ET147" i="24040"/>
  <c r="ET160" i="23917"/>
  <c r="FJ122" i="24040"/>
  <c r="FJ134" i="23917"/>
  <c r="CM117" i="24040"/>
  <c r="CM129" i="23917"/>
  <c r="EZ152" i="24040"/>
  <c r="EZ165" i="23917"/>
  <c r="FH192" i="24040"/>
  <c r="FH132" i="24040"/>
  <c r="FH144" i="23917"/>
  <c r="FH206" i="23917"/>
  <c r="DQ18" i="24040"/>
  <c r="EA18" i="24040"/>
  <c r="EA83" i="24040"/>
  <c r="EA94" i="23917"/>
  <c r="DZ244" i="24040"/>
  <c r="DZ245" i="24040" s="1"/>
  <c r="DZ260" i="23917"/>
  <c r="DZ261" i="23917" s="1"/>
  <c r="DZ15" i="24040"/>
  <c r="DZ20" i="24040" s="1"/>
  <c r="DZ45" i="24040" s="1"/>
  <c r="DZ16" i="23917"/>
  <c r="DZ22" i="23917" s="1"/>
  <c r="DZ56" i="23917" s="1"/>
  <c r="DQ242" i="24040"/>
  <c r="DQ258" i="23917"/>
  <c r="DP9" i="24040"/>
  <c r="DP9" i="23917"/>
  <c r="EC242" i="24040"/>
  <c r="EC258" i="23917"/>
  <c r="DQ80" i="24040"/>
  <c r="DQ91" i="23917"/>
  <c r="DP84" i="24040"/>
  <c r="DP95" i="23917"/>
  <c r="DP86" i="24040"/>
  <c r="DP97" i="23917"/>
  <c r="EJ90" i="23917"/>
  <c r="EJ80" i="23917"/>
  <c r="DW84" i="24040"/>
  <c r="DW95" i="23917"/>
  <c r="DG82" i="24040"/>
  <c r="DG93" i="23917"/>
  <c r="FX13" i="24040"/>
  <c r="FX14" i="23917"/>
  <c r="FW191" i="24040"/>
  <c r="FW205" i="23917"/>
  <c r="DU81" i="24040"/>
  <c r="DU92" i="23917"/>
  <c r="DM86" i="24040"/>
  <c r="DM97" i="23917"/>
  <c r="DV184" i="24040"/>
  <c r="DV185" i="24040" s="1"/>
  <c r="DV10" i="24040"/>
  <c r="DV198" i="23917"/>
  <c r="DV199" i="23917" s="1"/>
  <c r="DV10" i="23917"/>
  <c r="FV179" i="24040"/>
  <c r="FV193" i="23917"/>
  <c r="DS115" i="24040"/>
  <c r="DS127" i="23917"/>
  <c r="EC117" i="24040"/>
  <c r="EC129" i="23917"/>
  <c r="EE154" i="24040"/>
  <c r="EE167" i="23917"/>
  <c r="DI86" i="24040"/>
  <c r="DI97" i="23917"/>
  <c r="DG85" i="24040"/>
  <c r="DG96" i="23917"/>
  <c r="EC85" i="24040"/>
  <c r="EC96" i="23917"/>
  <c r="EA147" i="24040"/>
  <c r="EA160" i="23917"/>
  <c r="DY255" i="24040"/>
  <c r="DY271" i="23917"/>
  <c r="FX8" i="24040"/>
  <c r="FX8" i="23917"/>
  <c r="FV8" i="24040"/>
  <c r="FV8" i="23917"/>
  <c r="DG81" i="24040"/>
  <c r="DG92" i="23917"/>
  <c r="EC86" i="24040"/>
  <c r="EC97" i="23917"/>
  <c r="DR14" i="24040"/>
  <c r="DR19" i="24040" s="1"/>
  <c r="DR15" i="23917"/>
  <c r="EA115" i="24040"/>
  <c r="EA127" i="23917"/>
  <c r="DK81" i="24040"/>
  <c r="DK92" i="23917"/>
  <c r="DX81" i="24040"/>
  <c r="DX92" i="23917"/>
  <c r="DX84" i="24040"/>
  <c r="DX95" i="23917"/>
  <c r="DM83" i="24040"/>
  <c r="DM94" i="23917"/>
  <c r="DT256" i="24040"/>
  <c r="DT272" i="23917"/>
  <c r="DU14" i="24040"/>
  <c r="DU15" i="23917"/>
  <c r="EE113" i="24040"/>
  <c r="EE125" i="23917"/>
  <c r="DS275" i="24040"/>
  <c r="DS292" i="23917"/>
  <c r="DQ207" i="24040"/>
  <c r="DQ222" i="23917"/>
  <c r="FW18" i="24040"/>
  <c r="EA20" i="23917"/>
  <c r="FU20" i="23917"/>
  <c r="FX218" i="24040"/>
  <c r="FX233" i="23917"/>
  <c r="DS191" i="24040"/>
  <c r="DS205" i="23917"/>
  <c r="DS18" i="24040"/>
  <c r="DQ160" i="24040"/>
  <c r="DQ173" i="23917"/>
  <c r="DW83" i="24040"/>
  <c r="DW94" i="23917"/>
  <c r="EC82" i="24040"/>
  <c r="EC93" i="23917"/>
  <c r="DP14" i="24040"/>
  <c r="DP15" i="23917"/>
  <c r="EC255" i="24040"/>
  <c r="EC271" i="23917"/>
  <c r="DQ182" i="24040"/>
  <c r="DQ196" i="23917"/>
  <c r="DR184" i="24040"/>
  <c r="DR185" i="24040" s="1"/>
  <c r="DR10" i="24040"/>
  <c r="DR198" i="23917"/>
  <c r="DR199" i="23917" s="1"/>
  <c r="DR10" i="23917"/>
  <c r="EC14" i="24040"/>
  <c r="DP83" i="24040"/>
  <c r="DP94" i="23917"/>
  <c r="DW81" i="24040"/>
  <c r="DW92" i="23917"/>
  <c r="DK85" i="24040"/>
  <c r="DK96" i="23917"/>
  <c r="DM84" i="24040"/>
  <c r="DM95" i="23917"/>
  <c r="EA14" i="24040"/>
  <c r="EA19" i="24040" s="1"/>
  <c r="EA15" i="23917"/>
  <c r="EA21" i="23917" s="1"/>
  <c r="DP256" i="24040"/>
  <c r="DP272" i="23917"/>
  <c r="DW9" i="24040"/>
  <c r="DW9" i="23917"/>
  <c r="W10" i="24066"/>
  <c r="FU207" i="24040"/>
  <c r="FU222" i="23917"/>
  <c r="EF254" i="24040"/>
  <c r="EF270" i="23917"/>
  <c r="EF154" i="24040"/>
  <c r="EF167" i="23917"/>
  <c r="DT9" i="24040"/>
  <c r="DT9" i="23917"/>
  <c r="EJ103" i="23917"/>
  <c r="DK84" i="24040"/>
  <c r="DK95" i="23917"/>
  <c r="DU86" i="24040"/>
  <c r="DU97" i="23917"/>
  <c r="ED278" i="24040"/>
  <c r="ED295" i="23917"/>
  <c r="DW147" i="24040"/>
  <c r="DW160" i="23917"/>
  <c r="FY125" i="24040"/>
  <c r="FY137" i="23917"/>
  <c r="DS83" i="24040"/>
  <c r="DS94" i="23917"/>
  <c r="EC84" i="24040"/>
  <c r="EC95" i="23917"/>
  <c r="DW115" i="24040"/>
  <c r="DW127" i="23917"/>
  <c r="DY80" i="24040"/>
  <c r="DY91" i="23917"/>
  <c r="DX82" i="24040"/>
  <c r="DX93" i="23917"/>
  <c r="DU255" i="24040"/>
  <c r="DU271" i="23917"/>
  <c r="FV249" i="24040"/>
  <c r="FV265" i="23917"/>
  <c r="DT160" i="24040"/>
  <c r="DT173" i="23917"/>
  <c r="FZ252" i="24040"/>
  <c r="FZ268" i="23917"/>
  <c r="DQ275" i="24040"/>
  <c r="DQ292" i="23917"/>
  <c r="DS82" i="24040"/>
  <c r="DS93" i="23917"/>
  <c r="DR255" i="24040"/>
  <c r="DR271" i="23917"/>
  <c r="DU214" i="24040"/>
  <c r="DU229" i="23917"/>
  <c r="FX205" i="24040"/>
  <c r="FX220" i="23917"/>
  <c r="EG152" i="24040"/>
  <c r="EG165" i="23917"/>
  <c r="FX260" i="24040"/>
  <c r="FX276" i="23917"/>
  <c r="DR21" i="23917"/>
  <c r="FU18" i="24040"/>
  <c r="FV18" i="24040" s="1"/>
  <c r="DV255" i="24040"/>
  <c r="DV271" i="23917"/>
  <c r="DV21" i="23917"/>
  <c r="FX179" i="24040"/>
  <c r="FX193" i="23917"/>
  <c r="EA154" i="24040"/>
  <c r="EA167" i="23917"/>
  <c r="DI84" i="24040"/>
  <c r="DI95" i="23917"/>
  <c r="EC81" i="24040"/>
  <c r="EC92" i="23917"/>
  <c r="EA84" i="24040"/>
  <c r="EA95" i="23917"/>
  <c r="DP81" i="24040"/>
  <c r="DP92" i="23917"/>
  <c r="EA158" i="24040"/>
  <c r="EA171" i="23917"/>
  <c r="DU207" i="24040"/>
  <c r="DU222" i="23917"/>
  <c r="DK86" i="24040"/>
  <c r="DK97" i="23917"/>
  <c r="FW9" i="24040"/>
  <c r="FW9" i="23917"/>
  <c r="DV244" i="24040"/>
  <c r="DV245" i="24040" s="1"/>
  <c r="DV15" i="24040"/>
  <c r="DV260" i="23917"/>
  <c r="DV261" i="23917" s="1"/>
  <c r="DV16" i="23917"/>
  <c r="DQ255" i="24040"/>
  <c r="DQ271" i="23917"/>
  <c r="DR117" i="24040"/>
  <c r="DR118" i="24040" s="1"/>
  <c r="DR129" i="23917"/>
  <c r="DR130" i="23917" s="1"/>
  <c r="EG252" i="24040"/>
  <c r="EG268" i="23917"/>
  <c r="EF127" i="24040"/>
  <c r="EF139" i="23917"/>
  <c r="FV260" i="24040"/>
  <c r="FV276" i="23917"/>
  <c r="DI83" i="24040"/>
  <c r="DI94" i="23917"/>
  <c r="DW86" i="24040"/>
  <c r="DW97" i="23917"/>
  <c r="DG83" i="24040"/>
  <c r="DG94" i="23917"/>
  <c r="DT244" i="24040"/>
  <c r="DT245" i="24040" s="1"/>
  <c r="DT15" i="24040"/>
  <c r="DT260" i="23917"/>
  <c r="DT261" i="23917" s="1"/>
  <c r="DT16" i="23917"/>
  <c r="DU182" i="24040"/>
  <c r="DU196" i="23917"/>
  <c r="EE254" i="24040"/>
  <c r="EE270" i="23917"/>
  <c r="EF255" i="24040"/>
  <c r="EF271" i="23917"/>
  <c r="DM82" i="24040"/>
  <c r="DM93" i="23917"/>
  <c r="EC13" i="24040"/>
  <c r="EC14" i="23917"/>
  <c r="FX249" i="24040"/>
  <c r="FX265" i="23917"/>
  <c r="DX9" i="24040"/>
  <c r="DX9" i="23917"/>
  <c r="DI82" i="24040"/>
  <c r="DI93" i="23917"/>
  <c r="DW82" i="24040"/>
  <c r="DW93" i="23917"/>
  <c r="DS242" i="24040"/>
  <c r="DS258" i="23917"/>
  <c r="EA85" i="24040"/>
  <c r="EA96" i="23917"/>
  <c r="DU82" i="24040"/>
  <c r="DU93" i="23917"/>
  <c r="DO83" i="24040"/>
  <c r="DO94" i="23917"/>
  <c r="DX83" i="24040"/>
  <c r="DX94" i="23917"/>
  <c r="DX86" i="24040"/>
  <c r="DX97" i="23917"/>
  <c r="EC273" i="24040"/>
  <c r="EC290" i="23917"/>
  <c r="EC286" i="24040"/>
  <c r="EC303" i="23917"/>
  <c r="DU117" i="24040"/>
  <c r="DU129" i="23917"/>
  <c r="Y17" i="24066"/>
  <c r="FY254" i="24040"/>
  <c r="FY270" i="23917"/>
  <c r="DS85" i="24040"/>
  <c r="DS96" i="23917"/>
  <c r="FY252" i="24040"/>
  <c r="FY268" i="23917"/>
  <c r="DY160" i="24040"/>
  <c r="DY173" i="23917"/>
  <c r="FV13" i="24040"/>
  <c r="FV14" i="23917"/>
  <c r="DW191" i="24040"/>
  <c r="DW205" i="23917"/>
  <c r="DS81" i="24040"/>
  <c r="DS92" i="23917"/>
  <c r="DY20" i="23917"/>
  <c r="DV19" i="24040"/>
  <c r="DS147" i="24040"/>
  <c r="DS160" i="23917"/>
  <c r="FX214" i="24040"/>
  <c r="FX229" i="23917"/>
  <c r="FZ79" i="24040"/>
  <c r="FZ69" i="24040"/>
  <c r="FZ90" i="23917"/>
  <c r="FZ80" i="23917"/>
  <c r="DI81" i="24040"/>
  <c r="DI92" i="23917"/>
  <c r="DW85" i="24040"/>
  <c r="DW96" i="23917"/>
  <c r="DG86" i="24040"/>
  <c r="DG97" i="23917"/>
  <c r="DY275" i="24040"/>
  <c r="DY292" i="23917"/>
  <c r="DK82" i="24040"/>
  <c r="DK93" i="23917"/>
  <c r="DU85" i="24040"/>
  <c r="DU96" i="23917"/>
  <c r="DM85" i="24040"/>
  <c r="DM96" i="23917"/>
  <c r="DX244" i="24040"/>
  <c r="DX245" i="24040" s="1"/>
  <c r="DX15" i="24040"/>
  <c r="DX260" i="23917"/>
  <c r="DX261" i="23917" s="1"/>
  <c r="DX16" i="23917"/>
  <c r="DP85" i="24040"/>
  <c r="DP96" i="23917"/>
  <c r="DP82" i="24040"/>
  <c r="DP93" i="23917"/>
  <c r="EI90" i="23917"/>
  <c r="EI80" i="23917"/>
  <c r="DI85" i="24040"/>
  <c r="DI96" i="23917"/>
  <c r="EC83" i="24040"/>
  <c r="EC94" i="23917"/>
  <c r="FX206" i="24040"/>
  <c r="FX221" i="23917"/>
  <c r="EA81" i="24040"/>
  <c r="EA92" i="23917"/>
  <c r="DS9" i="24040"/>
  <c r="DS9" i="23917"/>
  <c r="DZ220" i="24040"/>
  <c r="EF64" i="24040"/>
  <c r="EF75" i="23917"/>
  <c r="DW14" i="24040"/>
  <c r="DW15" i="23917"/>
  <c r="EC182" i="24040"/>
  <c r="EC196" i="23917"/>
  <c r="FU182" i="24040"/>
  <c r="FU196" i="23917"/>
  <c r="EA191" i="24040"/>
  <c r="EA205" i="23917"/>
  <c r="EB160" i="24040"/>
  <c r="EB173" i="23917"/>
  <c r="DZ160" i="24040"/>
  <c r="DZ173" i="23917"/>
  <c r="EG125" i="24040"/>
  <c r="EG137" i="23917"/>
  <c r="EA82" i="24040"/>
  <c r="EA93" i="23917"/>
  <c r="DK83" i="24040"/>
  <c r="DK94" i="23917"/>
  <c r="DU83" i="24040"/>
  <c r="DU94" i="23917"/>
  <c r="DX256" i="24040"/>
  <c r="DX272" i="23917"/>
  <c r="DM81" i="24040"/>
  <c r="DM92" i="23917"/>
  <c r="ED150" i="24040"/>
  <c r="ED163" i="23917"/>
  <c r="DY182" i="24040"/>
  <c r="DY196" i="23917"/>
  <c r="DG84" i="24040"/>
  <c r="DG95" i="23917"/>
  <c r="EN254" i="24040"/>
  <c r="EN268" i="23917"/>
  <c r="FV205" i="24040"/>
  <c r="FV220" i="23917"/>
  <c r="EA86" i="24040"/>
  <c r="EA97" i="23917"/>
  <c r="DU84" i="24040"/>
  <c r="DU95" i="23917"/>
  <c r="DV117" i="24040"/>
  <c r="DV118" i="24040" s="1"/>
  <c r="DV129" i="23917"/>
  <c r="DV130" i="23917" s="1"/>
  <c r="DX85" i="24040"/>
  <c r="DX96" i="23917"/>
  <c r="EG153" i="24040"/>
  <c r="EG166" i="23917"/>
  <c r="DE83" i="24040"/>
  <c r="DE94" i="23917"/>
  <c r="ED180" i="24040"/>
  <c r="ED194" i="23917"/>
  <c r="FX192" i="24040"/>
  <c r="FX132" i="24040"/>
  <c r="FX206" i="23917"/>
  <c r="FX144" i="23917"/>
  <c r="EC282" i="24040"/>
  <c r="EC299" i="23917"/>
  <c r="DS84" i="24040"/>
  <c r="DS95" i="23917"/>
  <c r="FW20" i="23917"/>
  <c r="FV206" i="24040"/>
  <c r="FV221" i="23917"/>
  <c r="DY18" i="24040"/>
  <c r="DS20" i="23917"/>
  <c r="DS86" i="24040"/>
  <c r="DS97" i="23917"/>
  <c r="FO17" i="23917"/>
  <c r="FM17" i="23917"/>
  <c r="FG11" i="23917"/>
  <c r="FA11" i="23917"/>
  <c r="FI11" i="23917"/>
  <c r="AP17" i="23917"/>
  <c r="CF11" i="23917"/>
  <c r="DR11" i="23917"/>
  <c r="EW11" i="23917"/>
  <c r="BD17" i="23917"/>
  <c r="DL17" i="23917"/>
  <c r="CJ11" i="23917"/>
  <c r="EU17" i="23917"/>
  <c r="DI17" i="23917"/>
  <c r="CH11" i="23917"/>
  <c r="EA11" i="23917"/>
  <c r="DK11" i="23917"/>
  <c r="CN11" i="23917"/>
  <c r="BR11" i="23917"/>
  <c r="BL11" i="23917"/>
  <c r="CU11" i="23917"/>
  <c r="BJ17" i="23917"/>
  <c r="V17" i="23917"/>
  <c r="EF240" i="24040"/>
  <c r="N11" i="23917"/>
  <c r="D11" i="23917"/>
  <c r="AD11" i="23917"/>
  <c r="BZ17" i="23917"/>
  <c r="V11" i="23917"/>
  <c r="AZ11" i="23917"/>
  <c r="CM11" i="23917"/>
  <c r="AB11" i="23917"/>
  <c r="AT11" i="23917"/>
  <c r="F11" i="23917"/>
  <c r="AD17" i="23917"/>
  <c r="DZ17" i="23917"/>
  <c r="BD11" i="23917"/>
  <c r="CF17" i="23917"/>
  <c r="AV11" i="23917"/>
  <c r="CX17" i="23917"/>
  <c r="AF11" i="23917"/>
  <c r="DB17" i="23917"/>
  <c r="DV11" i="23917"/>
  <c r="EN22" i="24040"/>
  <c r="DT17" i="23917"/>
  <c r="AR11" i="23917"/>
  <c r="DN11" i="23917"/>
  <c r="X11" i="23917"/>
  <c r="BR17" i="23917"/>
  <c r="H11" i="23917"/>
  <c r="EW17" i="23917"/>
  <c r="CN17" i="23917"/>
  <c r="BJ11" i="23917"/>
  <c r="CP17" i="23917"/>
  <c r="CH17" i="23917"/>
  <c r="BB11" i="23917"/>
  <c r="DX17" i="23917"/>
  <c r="DC11" i="23917"/>
  <c r="AN11" i="23917"/>
  <c r="CZ11" i="23917"/>
  <c r="FK17" i="23917"/>
  <c r="CV11" i="23917"/>
  <c r="CV17" i="23917"/>
  <c r="FA17" i="23917"/>
  <c r="CX11" i="23917"/>
  <c r="DF11" i="23917"/>
  <c r="AL17" i="23917"/>
  <c r="ES17" i="23917"/>
  <c r="P11" i="23917"/>
  <c r="AJ11" i="23917"/>
  <c r="AR17" i="23917"/>
  <c r="DD11" i="23917"/>
  <c r="T34" i="24066"/>
  <c r="L17" i="23917"/>
  <c r="AP11" i="23917"/>
  <c r="L11" i="23917"/>
  <c r="AL11" i="23917"/>
  <c r="BP11" i="23917"/>
  <c r="BH11" i="23917"/>
  <c r="D17" i="23917"/>
  <c r="CP11" i="23917"/>
  <c r="DV17" i="23917"/>
  <c r="CB11" i="23917"/>
  <c r="EB11" i="23917"/>
  <c r="BT11" i="23917"/>
  <c r="BP17" i="23917"/>
  <c r="B17" i="23917"/>
  <c r="T11" i="23917"/>
  <c r="DK17" i="23917"/>
  <c r="BX17" i="23917"/>
  <c r="DH11" i="23917"/>
  <c r="CR11" i="23917"/>
  <c r="EL92" i="24040"/>
  <c r="N17" i="23917"/>
  <c r="CJ17" i="23917"/>
  <c r="AJ17" i="23917"/>
  <c r="J11" i="23917"/>
  <c r="GQ8" i="23916" l="1"/>
  <c r="GP10" i="23916"/>
  <c r="GV390" i="23916"/>
  <c r="GW220" i="23916"/>
  <c r="GV221" i="23916"/>
  <c r="GX499" i="23916"/>
  <c r="GZ256" i="23916"/>
  <c r="GY256" i="23916"/>
  <c r="ER415" i="23916"/>
  <c r="EQ423" i="23916"/>
  <c r="ER423" i="23916" s="1"/>
  <c r="EX305" i="23916"/>
  <c r="EW306" i="23916"/>
  <c r="EV338" i="23916"/>
  <c r="EU339" i="23916"/>
  <c r="EV339" i="23916" s="1"/>
  <c r="EU314" i="23916"/>
  <c r="EV311" i="23916"/>
  <c r="EU11" i="23916"/>
  <c r="GS266" i="23916"/>
  <c r="GR483" i="23916"/>
  <c r="GS102" i="23916"/>
  <c r="GR103" i="23916"/>
  <c r="GS103" i="23916" s="1"/>
  <c r="GS120" i="23916"/>
  <c r="GR121" i="23916"/>
  <c r="GS121" i="23916" s="1"/>
  <c r="GX138" i="23916"/>
  <c r="GY66" i="23916"/>
  <c r="GX67" i="23916"/>
  <c r="GZ66" i="23916"/>
  <c r="GT177" i="23916"/>
  <c r="GU177" i="23916" s="1"/>
  <c r="GT150" i="23916"/>
  <c r="GU150" i="23916" s="1"/>
  <c r="GU145" i="23916"/>
  <c r="GP452" i="23916"/>
  <c r="GP305" i="23916"/>
  <c r="GP278" i="23916"/>
  <c r="GQ278" i="23916" s="1"/>
  <c r="GQ277" i="23916"/>
  <c r="GZ238" i="23916"/>
  <c r="GY238" i="23916"/>
  <c r="GT284" i="23916"/>
  <c r="GT173" i="23916"/>
  <c r="GU173" i="23916" s="1"/>
  <c r="GU136" i="23916"/>
  <c r="GT137" i="23916"/>
  <c r="GU137" i="23916" s="1"/>
  <c r="GT140" i="23916"/>
  <c r="GT301" i="23916" s="1"/>
  <c r="GU301" i="23916" s="1"/>
  <c r="EQ438" i="23916"/>
  <c r="ER438" i="23916" s="1"/>
  <c r="ET410" i="23916"/>
  <c r="EU455" i="23916"/>
  <c r="EU383" i="23916"/>
  <c r="EV315" i="23916"/>
  <c r="GT168" i="23916"/>
  <c r="GV144" i="23916"/>
  <c r="GW78" i="23916"/>
  <c r="EX10" i="23916"/>
  <c r="ER318" i="23916"/>
  <c r="GT120" i="23916"/>
  <c r="GU74" i="23916"/>
  <c r="GT113" i="23916"/>
  <c r="GU113" i="23916" s="1"/>
  <c r="GT97" i="23916"/>
  <c r="GU97" i="23916" s="1"/>
  <c r="GT102" i="23916"/>
  <c r="GT104" i="23916"/>
  <c r="GU104" i="23916" s="1"/>
  <c r="GZ207" i="23916"/>
  <c r="GY207" i="23916"/>
  <c r="GX208" i="23916"/>
  <c r="ES440" i="23916"/>
  <c r="ET440" i="23916" s="1"/>
  <c r="ES439" i="23916"/>
  <c r="ET439" i="23916" s="1"/>
  <c r="ES415" i="23916"/>
  <c r="ES414" i="23916"/>
  <c r="ET412" i="23916"/>
  <c r="ES409" i="23916"/>
  <c r="ET409" i="23916" s="1"/>
  <c r="ES360" i="23916"/>
  <c r="ES437" i="23916"/>
  <c r="ET437" i="23916" s="1"/>
  <c r="ES436" i="23916"/>
  <c r="ET436" i="23916" s="1"/>
  <c r="ES435" i="23916"/>
  <c r="ET435" i="23916" s="1"/>
  <c r="ES405" i="23916"/>
  <c r="ET405" i="23916" s="1"/>
  <c r="GR233" i="23916"/>
  <c r="GR259" i="23916" s="1"/>
  <c r="GS231" i="23916"/>
  <c r="GV163" i="23916"/>
  <c r="GV117" i="23916"/>
  <c r="GW117" i="23916" s="1"/>
  <c r="GW100" i="23916"/>
  <c r="GV466" i="23916"/>
  <c r="GW466" i="23916" s="1"/>
  <c r="GV283" i="23916"/>
  <c r="GV172" i="23916"/>
  <c r="GW172" i="23916" s="1"/>
  <c r="GW131" i="23916"/>
  <c r="GV159" i="23916"/>
  <c r="GW159" i="23916" s="1"/>
  <c r="GU325" i="23916"/>
  <c r="GV136" i="23916"/>
  <c r="GV111" i="23916"/>
  <c r="GW111" i="23916" s="1"/>
  <c r="GW65" i="23916"/>
  <c r="GV74" i="23916"/>
  <c r="GV104" i="23916" s="1"/>
  <c r="GW104" i="23916" s="1"/>
  <c r="GT266" i="23916"/>
  <c r="GU228" i="23916"/>
  <c r="GT231" i="23916"/>
  <c r="GT251" i="23916"/>
  <c r="GU251" i="23916" s="1"/>
  <c r="GT254" i="23916"/>
  <c r="GT232" i="23916"/>
  <c r="GU232" i="23916" s="1"/>
  <c r="EQ432" i="23916"/>
  <c r="ER432" i="23916" s="1"/>
  <c r="EQ431" i="23916"/>
  <c r="ER431" i="23916" s="1"/>
  <c r="EQ430" i="23916"/>
  <c r="ER430" i="23916" s="1"/>
  <c r="ER414" i="23916"/>
  <c r="EQ416" i="23916"/>
  <c r="EQ426" i="23916"/>
  <c r="ER426" i="23916" s="1"/>
  <c r="EQ427" i="23916"/>
  <c r="ER427" i="23916" s="1"/>
  <c r="EQ429" i="23916"/>
  <c r="EQ428" i="23916"/>
  <c r="ER428" i="23916" s="1"/>
  <c r="EU296" i="23916"/>
  <c r="EV312" i="23916"/>
  <c r="EU12" i="23916"/>
  <c r="ET317" i="23916"/>
  <c r="ES318" i="23916"/>
  <c r="ET318" i="23916" s="1"/>
  <c r="GU395" i="23916"/>
  <c r="ES459" i="23916"/>
  <c r="ET381" i="23916"/>
  <c r="GR270" i="23916"/>
  <c r="GS270" i="23916" s="1"/>
  <c r="GR255" i="23916"/>
  <c r="GS255" i="23916" s="1"/>
  <c r="GS254" i="23916"/>
  <c r="GR257" i="23916"/>
  <c r="GR291" i="23916"/>
  <c r="GS291" i="23916" s="1"/>
  <c r="GV143" i="23916"/>
  <c r="GV79" i="23916"/>
  <c r="GW77" i="23916"/>
  <c r="GR175" i="23916"/>
  <c r="GS140" i="23916"/>
  <c r="GR160" i="23916"/>
  <c r="GS160" i="23916" s="1"/>
  <c r="GR148" i="23916"/>
  <c r="GS148" i="23916" s="1"/>
  <c r="GR149" i="23916"/>
  <c r="GS149" i="23916" s="1"/>
  <c r="GR166" i="23916"/>
  <c r="GS166" i="23916" s="1"/>
  <c r="GR169" i="23916"/>
  <c r="GS169" i="23916" s="1"/>
  <c r="GS284" i="23916"/>
  <c r="GR286" i="23916"/>
  <c r="GZ52" i="23916"/>
  <c r="GX59" i="23916"/>
  <c r="GY52" i="23916"/>
  <c r="FV20" i="23917"/>
  <c r="FB20" i="23917"/>
  <c r="AU19" i="24040"/>
  <c r="FE19" i="24040"/>
  <c r="BQ21" i="23917"/>
  <c r="K19" i="24040"/>
  <c r="DE19" i="24040"/>
  <c r="FO19" i="24040"/>
  <c r="BY19" i="24040"/>
  <c r="CS19" i="24040"/>
  <c r="BG22" i="23917"/>
  <c r="CU20" i="24040"/>
  <c r="DA19" i="24040"/>
  <c r="CF22" i="23917"/>
  <c r="CF56" i="23917" s="1"/>
  <c r="FH20" i="23917"/>
  <c r="AQ19" i="24040"/>
  <c r="FM19" i="24040"/>
  <c r="FH18" i="24040"/>
  <c r="EV20" i="23917"/>
  <c r="FB18" i="24040"/>
  <c r="EW19" i="24040"/>
  <c r="CY19" i="24040"/>
  <c r="EY21" i="23917"/>
  <c r="CI19" i="24040"/>
  <c r="ET20" i="23917"/>
  <c r="DF22" i="23917"/>
  <c r="DF56" i="23917" s="1"/>
  <c r="AS19" i="24040"/>
  <c r="N20" i="24040"/>
  <c r="N45" i="24040" s="1"/>
  <c r="CN22" i="23917"/>
  <c r="CN56" i="23917" s="1"/>
  <c r="BW21" i="23917"/>
  <c r="CP20" i="24040"/>
  <c r="CP45" i="24040" s="1"/>
  <c r="CN20" i="24040"/>
  <c r="CN45" i="24040" s="1"/>
  <c r="CP22" i="23917"/>
  <c r="CP56" i="23917" s="1"/>
  <c r="DK19" i="24040"/>
  <c r="EO158" i="24040"/>
  <c r="EO171" i="23917"/>
  <c r="AB7" i="24066"/>
  <c r="Y18" i="24066"/>
  <c r="Z18" i="24066"/>
  <c r="Y9" i="24066"/>
  <c r="Z9" i="24066"/>
  <c r="FX20" i="23917"/>
  <c r="ET18" i="24040"/>
  <c r="FT18" i="24040"/>
  <c r="K21" i="23917"/>
  <c r="AU21" i="23917"/>
  <c r="CB20" i="24040"/>
  <c r="CB45" i="24040" s="1"/>
  <c r="CI21" i="23917"/>
  <c r="FE21" i="23917"/>
  <c r="AM21" i="23917"/>
  <c r="AP22" i="23917"/>
  <c r="AP56" i="23917" s="1"/>
  <c r="BE19" i="24040"/>
  <c r="FJ20" i="23917"/>
  <c r="FM21" i="23917"/>
  <c r="DF20" i="24040"/>
  <c r="DF45" i="24040" s="1"/>
  <c r="DK21" i="23917"/>
  <c r="AS21" i="23917"/>
  <c r="BG20" i="24040"/>
  <c r="CU22" i="23917"/>
  <c r="AG19" i="24040"/>
  <c r="AM19" i="24040"/>
  <c r="DE21" i="23917"/>
  <c r="CF20" i="24040"/>
  <c r="CF45" i="24040" s="1"/>
  <c r="FO21" i="23917"/>
  <c r="EC18" i="24040"/>
  <c r="AA19" i="24040"/>
  <c r="AJ20" i="24040"/>
  <c r="AJ45" i="24040" s="1"/>
  <c r="U19" i="24040"/>
  <c r="BM21" i="23917"/>
  <c r="BQ19" i="24040"/>
  <c r="BG21" i="23917"/>
  <c r="AP20" i="24040"/>
  <c r="AP45" i="24040" s="1"/>
  <c r="H22" i="23917"/>
  <c r="H56" i="23917" s="1"/>
  <c r="AK21" i="23917"/>
  <c r="AB22" i="23917"/>
  <c r="AB56" i="23917" s="1"/>
  <c r="ER20" i="23917"/>
  <c r="BA21" i="23917"/>
  <c r="EU19" i="24040"/>
  <c r="EV19" i="24040" s="1"/>
  <c r="DI21" i="23917"/>
  <c r="T20" i="24040"/>
  <c r="T45" i="24040" s="1"/>
  <c r="CW21" i="23917"/>
  <c r="BS21" i="23917"/>
  <c r="BD22" i="23917"/>
  <c r="BD56" i="23917" s="1"/>
  <c r="BD20" i="24040"/>
  <c r="BD45" i="24040" s="1"/>
  <c r="CG21" i="23917"/>
  <c r="BC21" i="23917"/>
  <c r="FJ18" i="24040"/>
  <c r="EV18" i="24040"/>
  <c r="FC19" i="24040"/>
  <c r="FF19" i="24040" s="1"/>
  <c r="AO21" i="23917"/>
  <c r="FB19" i="24040"/>
  <c r="FN20" i="23917"/>
  <c r="FK21" i="23917"/>
  <c r="EB19" i="24040"/>
  <c r="CM288" i="24040"/>
  <c r="CM305" i="23917"/>
  <c r="U17" i="23917"/>
  <c r="FR128" i="24040"/>
  <c r="FR140" i="23917"/>
  <c r="AW256" i="24040"/>
  <c r="AW272" i="23917"/>
  <c r="CU17" i="23917"/>
  <c r="M117" i="24040"/>
  <c r="M129" i="23917"/>
  <c r="FT160" i="24040"/>
  <c r="FT173" i="23917"/>
  <c r="EK137" i="23917"/>
  <c r="EK125" i="24040"/>
  <c r="EL127" i="24040"/>
  <c r="EL139" i="23917"/>
  <c r="FP212" i="24040"/>
  <c r="FP227" i="23917"/>
  <c r="J220" i="24040"/>
  <c r="J235" i="23917"/>
  <c r="K184" i="24040"/>
  <c r="K10" i="24040"/>
  <c r="K20" i="24040" s="1"/>
  <c r="K198" i="23917"/>
  <c r="K10" i="23917"/>
  <c r="K22" i="23917" s="1"/>
  <c r="FD14" i="24040"/>
  <c r="FD15" i="23917"/>
  <c r="BE160" i="24040"/>
  <c r="BE173" i="23917"/>
  <c r="AK244" i="24040"/>
  <c r="AK15" i="24040"/>
  <c r="AK260" i="23917"/>
  <c r="AK16" i="23917"/>
  <c r="CJ288" i="24040"/>
  <c r="CJ305" i="23917"/>
  <c r="N288" i="24040"/>
  <c r="N305" i="23917"/>
  <c r="O244" i="24040"/>
  <c r="O15" i="24040"/>
  <c r="O260" i="23917"/>
  <c r="O16" i="23917"/>
  <c r="EL187" i="23917"/>
  <c r="EL173" i="24040"/>
  <c r="CS184" i="24040"/>
  <c r="CS10" i="24040"/>
  <c r="CS20" i="24040" s="1"/>
  <c r="CS198" i="23917"/>
  <c r="CS10" i="23917"/>
  <c r="CS22" i="23917" s="1"/>
  <c r="CR220" i="24040"/>
  <c r="CR235" i="23917"/>
  <c r="FP191" i="24040"/>
  <c r="FP205" i="23917"/>
  <c r="BO11" i="23917"/>
  <c r="AI288" i="24040"/>
  <c r="AI305" i="23917"/>
  <c r="FJ86" i="24040"/>
  <c r="FJ97" i="23917"/>
  <c r="DH220" i="24040"/>
  <c r="DH235" i="23917"/>
  <c r="BY244" i="24040"/>
  <c r="BY15" i="24040"/>
  <c r="BY260" i="23917"/>
  <c r="BY16" i="23917"/>
  <c r="Z17" i="23917"/>
  <c r="AA244" i="24040"/>
  <c r="AA15" i="24040"/>
  <c r="AA20" i="24040" s="1"/>
  <c r="AA260" i="23917"/>
  <c r="AA16" i="23917"/>
  <c r="AA22" i="23917" s="1"/>
  <c r="U184" i="24040"/>
  <c r="U10" i="24040"/>
  <c r="U198" i="23917"/>
  <c r="U10" i="23917"/>
  <c r="B288" i="24040"/>
  <c r="B305" i="23917"/>
  <c r="C244" i="24040"/>
  <c r="C15" i="24040"/>
  <c r="C20" i="24040" s="1"/>
  <c r="C260" i="23917"/>
  <c r="C16" i="23917"/>
  <c r="C22" i="23917" s="1"/>
  <c r="BG11" i="23917"/>
  <c r="FQ184" i="24040"/>
  <c r="FQ185" i="24040" s="1"/>
  <c r="FQ10" i="24040"/>
  <c r="FQ198" i="23917"/>
  <c r="FQ199" i="23917" s="1"/>
  <c r="FQ10" i="23917"/>
  <c r="BQ244" i="24040"/>
  <c r="BQ15" i="24040"/>
  <c r="BQ260" i="23917"/>
  <c r="BQ16" i="23917"/>
  <c r="FH128" i="24040"/>
  <c r="FH140" i="23917"/>
  <c r="BU184" i="24040"/>
  <c r="BU10" i="24040"/>
  <c r="BU20" i="24040" s="1"/>
  <c r="BU198" i="23917"/>
  <c r="BU10" i="23917"/>
  <c r="BU22" i="23917" s="1"/>
  <c r="CC256" i="24040"/>
  <c r="CC272" i="23917"/>
  <c r="FJ160" i="24040"/>
  <c r="FJ173" i="23917"/>
  <c r="DK220" i="24040"/>
  <c r="DK235" i="23917"/>
  <c r="CC184" i="24040"/>
  <c r="CC10" i="24040"/>
  <c r="CC198" i="23917"/>
  <c r="CC10" i="23917"/>
  <c r="CB220" i="24040"/>
  <c r="CB235" i="23917"/>
  <c r="EK268" i="23917"/>
  <c r="EK252" i="24040"/>
  <c r="FV242" i="24040"/>
  <c r="FV258" i="23917"/>
  <c r="AY17" i="23917"/>
  <c r="ES117" i="24040"/>
  <c r="ES118" i="24040" s="1"/>
  <c r="ES129" i="23917"/>
  <c r="ES130" i="23917" s="1"/>
  <c r="B160" i="24040"/>
  <c r="B173" i="23917"/>
  <c r="CP220" i="24040"/>
  <c r="CP235" i="23917"/>
  <c r="E244" i="24040"/>
  <c r="E15" i="24040"/>
  <c r="E260" i="23917"/>
  <c r="E16" i="23917"/>
  <c r="FV115" i="24040"/>
  <c r="FV127" i="23917"/>
  <c r="FN212" i="24040"/>
  <c r="FN227" i="23917"/>
  <c r="BI184" i="24040"/>
  <c r="BI10" i="24040"/>
  <c r="BI20" i="24040" s="1"/>
  <c r="BI198" i="23917"/>
  <c r="BI10" i="23917"/>
  <c r="BI22" i="23917" s="1"/>
  <c r="FS184" i="24040"/>
  <c r="FS185" i="24040" s="1"/>
  <c r="FS10" i="24040"/>
  <c r="FS198" i="23917"/>
  <c r="FS199" i="23917" s="1"/>
  <c r="FS10" i="23917"/>
  <c r="BY184" i="24040"/>
  <c r="BY10" i="24040"/>
  <c r="BY198" i="23917"/>
  <c r="BY10" i="23917"/>
  <c r="BP220" i="24040"/>
  <c r="BP235" i="23917"/>
  <c r="M184" i="24040"/>
  <c r="M10" i="24040"/>
  <c r="M198" i="23917"/>
  <c r="M10" i="23917"/>
  <c r="AP220" i="24040"/>
  <c r="AP235" i="23917"/>
  <c r="AQ184" i="24040"/>
  <c r="AQ10" i="24040"/>
  <c r="AQ198" i="23917"/>
  <c r="AQ10" i="23917"/>
  <c r="M244" i="24040"/>
  <c r="M15" i="24040"/>
  <c r="M260" i="23917"/>
  <c r="M16" i="23917"/>
  <c r="DD220" i="24040"/>
  <c r="DD235" i="23917"/>
  <c r="BM17" i="23917"/>
  <c r="EU255" i="24040"/>
  <c r="EU271" i="23917"/>
  <c r="DK117" i="24040"/>
  <c r="DK129" i="23917"/>
  <c r="EI103" i="23917"/>
  <c r="EI92" i="24040"/>
  <c r="AS244" i="24040"/>
  <c r="AS15" i="24040"/>
  <c r="AS260" i="23917"/>
  <c r="AS16" i="23917"/>
  <c r="AA117" i="24040"/>
  <c r="AA129" i="23917"/>
  <c r="AJ220" i="24040"/>
  <c r="AJ235" i="23917"/>
  <c r="M160" i="24040"/>
  <c r="M173" i="23917"/>
  <c r="P220" i="24040"/>
  <c r="P235" i="23917"/>
  <c r="CK256" i="24040"/>
  <c r="CK272" i="23917"/>
  <c r="EQ255" i="24040"/>
  <c r="EQ271" i="23917"/>
  <c r="ET244" i="24040"/>
  <c r="ET15" i="24040"/>
  <c r="ET260" i="23917"/>
  <c r="ET16" i="23917"/>
  <c r="FG255" i="24040"/>
  <c r="FG271" i="23917"/>
  <c r="AH160" i="24040"/>
  <c r="AH173" i="23917"/>
  <c r="CM220" i="24040"/>
  <c r="CM235" i="23917"/>
  <c r="AG17" i="23917"/>
  <c r="AO17" i="23917"/>
  <c r="EN89" i="24040"/>
  <c r="EN90" i="24040"/>
  <c r="EN101" i="23917"/>
  <c r="FK184" i="24040"/>
  <c r="FK185" i="24040" s="1"/>
  <c r="FK10" i="24040"/>
  <c r="FK198" i="23917"/>
  <c r="FK199" i="23917" s="1"/>
  <c r="FK10" i="23917"/>
  <c r="CE11" i="23917"/>
  <c r="BV11" i="23917"/>
  <c r="EY255" i="24040"/>
  <c r="EY271" i="23917"/>
  <c r="AL288" i="24040"/>
  <c r="AL305" i="23917"/>
  <c r="AM244" i="24040"/>
  <c r="AM15" i="24040"/>
  <c r="AM260" i="23917"/>
  <c r="AM16" i="23917"/>
  <c r="K117" i="24040"/>
  <c r="K129" i="23917"/>
  <c r="FW117" i="24040"/>
  <c r="FW118" i="24040" s="1"/>
  <c r="FW129" i="23917"/>
  <c r="FW130" i="23917" s="1"/>
  <c r="BO220" i="24040"/>
  <c r="BO235" i="23917"/>
  <c r="CX220" i="24040"/>
  <c r="CX235" i="23917"/>
  <c r="BU17" i="23917"/>
  <c r="FA288" i="24040"/>
  <c r="FA305" i="23917"/>
  <c r="CK83" i="24040"/>
  <c r="CK94" i="23917"/>
  <c r="BC117" i="24040"/>
  <c r="BC129" i="23917"/>
  <c r="AT160" i="24040"/>
  <c r="AT173" i="23917"/>
  <c r="GG106" i="24040"/>
  <c r="GG118" i="23917"/>
  <c r="DK288" i="24040"/>
  <c r="DK305" i="23917"/>
  <c r="GG126" i="24040"/>
  <c r="GG138" i="23917"/>
  <c r="BG220" i="24040"/>
  <c r="BG235" i="23917"/>
  <c r="CV288" i="24040"/>
  <c r="CV305" i="23917"/>
  <c r="FP160" i="24040"/>
  <c r="FP173" i="23917"/>
  <c r="CW184" i="24040"/>
  <c r="CW10" i="24040"/>
  <c r="CW198" i="23917"/>
  <c r="CW10" i="23917"/>
  <c r="CV220" i="24040"/>
  <c r="CV235" i="23917"/>
  <c r="FL244" i="24040"/>
  <c r="FL15" i="24040"/>
  <c r="FL260" i="23917"/>
  <c r="FL16" i="23917"/>
  <c r="AY288" i="24040"/>
  <c r="AY305" i="23917"/>
  <c r="EH75" i="23917"/>
  <c r="EH64" i="24040"/>
  <c r="DA84" i="24040"/>
  <c r="DA95" i="23917"/>
  <c r="DF17" i="23917"/>
  <c r="EY184" i="24040"/>
  <c r="EY185" i="24040" s="1"/>
  <c r="EY10" i="24040"/>
  <c r="EY198" i="23917"/>
  <c r="EY199" i="23917" s="1"/>
  <c r="EY10" i="23917"/>
  <c r="CE17" i="23917"/>
  <c r="F244" i="24040"/>
  <c r="F245" i="24040" s="1"/>
  <c r="F15" i="24040"/>
  <c r="F20" i="24040" s="1"/>
  <c r="F45" i="24040" s="1"/>
  <c r="F260" i="23917"/>
  <c r="F261" i="23917" s="1"/>
  <c r="F16" i="23917"/>
  <c r="F22" i="23917" s="1"/>
  <c r="F56" i="23917" s="1"/>
  <c r="FB84" i="24040"/>
  <c r="FB95" i="23917"/>
  <c r="FF191" i="24040"/>
  <c r="FF205" i="23917"/>
  <c r="AP160" i="24040"/>
  <c r="AP173" i="23917"/>
  <c r="DO117" i="24040"/>
  <c r="DO129" i="23917"/>
  <c r="AO184" i="24040"/>
  <c r="AO10" i="24040"/>
  <c r="AO20" i="24040" s="1"/>
  <c r="AO198" i="23917"/>
  <c r="AO10" i="23917"/>
  <c r="AO22" i="23917" s="1"/>
  <c r="FJ84" i="24040"/>
  <c r="FJ95" i="23917"/>
  <c r="AW117" i="24040"/>
  <c r="AW129" i="23917"/>
  <c r="N160" i="24040"/>
  <c r="N173" i="23917"/>
  <c r="CS83" i="24040"/>
  <c r="CS94" i="23917"/>
  <c r="EZ117" i="24040"/>
  <c r="EZ129" i="23917"/>
  <c r="FF128" i="24040"/>
  <c r="FF140" i="23917"/>
  <c r="BB220" i="24040"/>
  <c r="BB235" i="23917"/>
  <c r="BC184" i="24040"/>
  <c r="BC10" i="24040"/>
  <c r="BC20" i="24040" s="1"/>
  <c r="BC198" i="23917"/>
  <c r="BC10" i="23917"/>
  <c r="BC22" i="23917" s="1"/>
  <c r="EK272" i="23917"/>
  <c r="EK256" i="24040"/>
  <c r="CA117" i="24040"/>
  <c r="CA129" i="23917"/>
  <c r="BR160" i="24040"/>
  <c r="BR173" i="23917"/>
  <c r="CN288" i="24040"/>
  <c r="CN305" i="23917"/>
  <c r="EX244" i="24040"/>
  <c r="EX15" i="24040"/>
  <c r="EX260" i="23917"/>
  <c r="EX16" i="23917"/>
  <c r="FD117" i="24040"/>
  <c r="FD129" i="23917"/>
  <c r="ES220" i="24040"/>
  <c r="ES235" i="23917"/>
  <c r="I184" i="24040"/>
  <c r="I10" i="24040"/>
  <c r="I20" i="24040" s="1"/>
  <c r="I198" i="23917"/>
  <c r="I10" i="23917"/>
  <c r="I22" i="23917" s="1"/>
  <c r="EI166" i="23917"/>
  <c r="EI153" i="24040"/>
  <c r="BR288" i="24040"/>
  <c r="BR305" i="23917"/>
  <c r="BS244" i="24040"/>
  <c r="BS15" i="24040"/>
  <c r="BS260" i="23917"/>
  <c r="BS16" i="23917"/>
  <c r="GE51" i="24040"/>
  <c r="GE62" i="23917"/>
  <c r="X220" i="24040"/>
  <c r="X235" i="23917"/>
  <c r="FO184" i="24040"/>
  <c r="FO185" i="24040" s="1"/>
  <c r="FO10" i="24040"/>
  <c r="FO198" i="23917"/>
  <c r="FO199" i="23917" s="1"/>
  <c r="FO10" i="23917"/>
  <c r="AK256" i="24040"/>
  <c r="AK272" i="23917"/>
  <c r="FB191" i="24040"/>
  <c r="FB205" i="23917"/>
  <c r="FD128" i="24040"/>
  <c r="FD140" i="23917"/>
  <c r="EQ244" i="24040"/>
  <c r="EQ245" i="24040" s="1"/>
  <c r="EQ15" i="24040"/>
  <c r="EQ260" i="23917"/>
  <c r="EQ261" i="23917" s="1"/>
  <c r="EQ16" i="23917"/>
  <c r="BI17" i="23917"/>
  <c r="C11" i="23917"/>
  <c r="E117" i="24040"/>
  <c r="E129" i="23917"/>
  <c r="AL160" i="24040"/>
  <c r="AL173" i="23917"/>
  <c r="FN218" i="24040"/>
  <c r="FN233" i="23917"/>
  <c r="AS184" i="24040"/>
  <c r="AS10" i="24040"/>
  <c r="AS198" i="23917"/>
  <c r="AS10" i="23917"/>
  <c r="ER117" i="24040"/>
  <c r="ER129" i="23917"/>
  <c r="DA17" i="23917"/>
  <c r="EM24" i="23917"/>
  <c r="EM22" i="24040"/>
  <c r="FW256" i="24040"/>
  <c r="FW272" i="23917"/>
  <c r="AT288" i="24040"/>
  <c r="AT305" i="23917"/>
  <c r="AU244" i="24040"/>
  <c r="AU15" i="24040"/>
  <c r="AU260" i="23917"/>
  <c r="AU16" i="23917"/>
  <c r="DB288" i="24040"/>
  <c r="DB305" i="23917"/>
  <c r="FS244" i="24040"/>
  <c r="FS245" i="24040" s="1"/>
  <c r="FS15" i="24040"/>
  <c r="FS260" i="23917"/>
  <c r="FS261" i="23917" s="1"/>
  <c r="FS16" i="23917"/>
  <c r="EW117" i="24040"/>
  <c r="EW118" i="24040" s="1"/>
  <c r="EW129" i="23917"/>
  <c r="EW130" i="23917" s="1"/>
  <c r="W117" i="24040"/>
  <c r="W129" i="23917"/>
  <c r="AG184" i="24040"/>
  <c r="AG10" i="24040"/>
  <c r="AG20" i="24040" s="1"/>
  <c r="AG198" i="23917"/>
  <c r="AG10" i="23917"/>
  <c r="AG22" i="23917" s="1"/>
  <c r="EM268" i="23917"/>
  <c r="EM252" i="24040"/>
  <c r="Y17" i="23917"/>
  <c r="CX288" i="24040"/>
  <c r="CX305" i="23917"/>
  <c r="CY244" i="24040"/>
  <c r="CY15" i="24040"/>
  <c r="CY260" i="23917"/>
  <c r="CY16" i="23917"/>
  <c r="FM184" i="24040"/>
  <c r="FM185" i="24040" s="1"/>
  <c r="FM10" i="24040"/>
  <c r="FM198" i="23917"/>
  <c r="FM199" i="23917" s="1"/>
  <c r="FM10" i="23917"/>
  <c r="AV220" i="24040"/>
  <c r="AV235" i="23917"/>
  <c r="CF288" i="24040"/>
  <c r="CF305" i="23917"/>
  <c r="FJ81" i="24040"/>
  <c r="FJ92" i="23917"/>
  <c r="BD220" i="24040"/>
  <c r="BD235" i="23917"/>
  <c r="GE233" i="24040"/>
  <c r="GE249" i="23917"/>
  <c r="G117" i="24040"/>
  <c r="G129" i="23917"/>
  <c r="CM17" i="23917"/>
  <c r="AF160" i="24040"/>
  <c r="AF173" i="23917"/>
  <c r="F220" i="24040"/>
  <c r="F235" i="23917"/>
  <c r="G184" i="24040"/>
  <c r="G10" i="24040"/>
  <c r="G198" i="23917"/>
  <c r="G10" i="23917"/>
  <c r="Y117" i="24040"/>
  <c r="Y129" i="23917"/>
  <c r="Y256" i="24040"/>
  <c r="Y272" i="23917"/>
  <c r="EK286" i="24040"/>
  <c r="EK303" i="23917"/>
  <c r="AB220" i="24040"/>
  <c r="AB235" i="23917"/>
  <c r="BA184" i="24040"/>
  <c r="BA10" i="24040"/>
  <c r="BA198" i="23917"/>
  <c r="BA10" i="23917"/>
  <c r="BO17" i="23917"/>
  <c r="BZ288" i="24040"/>
  <c r="BZ305" i="23917"/>
  <c r="CA244" i="24040"/>
  <c r="CA15" i="24040"/>
  <c r="CA260" i="23917"/>
  <c r="CA16" i="23917"/>
  <c r="AD220" i="24040"/>
  <c r="AD235" i="23917"/>
  <c r="AE184" i="24040"/>
  <c r="AE10" i="24040"/>
  <c r="AE198" i="23917"/>
  <c r="AE10" i="23917"/>
  <c r="FN80" i="24040"/>
  <c r="FN91" i="23917"/>
  <c r="FK82" i="24040"/>
  <c r="FK93" i="23917"/>
  <c r="FL80" i="24040"/>
  <c r="FL91" i="23917"/>
  <c r="FK84" i="24040"/>
  <c r="FK95" i="23917"/>
  <c r="FK86" i="24040"/>
  <c r="FK97" i="23917"/>
  <c r="FB117" i="24040"/>
  <c r="FB129" i="23917"/>
  <c r="D220" i="24040"/>
  <c r="D235" i="23917"/>
  <c r="BI288" i="24040"/>
  <c r="BI305" i="23917"/>
  <c r="DM9" i="24040"/>
  <c r="DM19" i="24040" s="1"/>
  <c r="DM9" i="23917"/>
  <c r="DM21" i="23917" s="1"/>
  <c r="FP14" i="24040"/>
  <c r="FP15" i="23917"/>
  <c r="DA82" i="24040"/>
  <c r="DA93" i="23917"/>
  <c r="R160" i="24040"/>
  <c r="R173" i="23917"/>
  <c r="V288" i="24040"/>
  <c r="V305" i="23917"/>
  <c r="W244" i="24040"/>
  <c r="W15" i="24040"/>
  <c r="W260" i="23917"/>
  <c r="W16" i="23917"/>
  <c r="EK187" i="23917"/>
  <c r="EK173" i="24040"/>
  <c r="BL220" i="24040"/>
  <c r="BL235" i="23917"/>
  <c r="AI11" i="23917"/>
  <c r="BR220" i="24040"/>
  <c r="BR235" i="23917"/>
  <c r="BS184" i="24040"/>
  <c r="BS10" i="24040"/>
  <c r="BS198" i="23917"/>
  <c r="BS10" i="23917"/>
  <c r="DA288" i="24040"/>
  <c r="DA305" i="23917"/>
  <c r="AE117" i="24040"/>
  <c r="AE129" i="23917"/>
  <c r="CO184" i="24040"/>
  <c r="CO10" i="24040"/>
  <c r="CO198" i="23917"/>
  <c r="CO10" i="23917"/>
  <c r="CN220" i="24040"/>
  <c r="CN235" i="23917"/>
  <c r="AY244" i="24040"/>
  <c r="AY15" i="24040"/>
  <c r="AY260" i="23917"/>
  <c r="AY16" i="23917"/>
  <c r="AN160" i="24040"/>
  <c r="AN173" i="23917"/>
  <c r="CI184" i="24040"/>
  <c r="CI10" i="24040"/>
  <c r="CI198" i="23917"/>
  <c r="CI10" i="23917"/>
  <c r="FR9" i="24040"/>
  <c r="FR9" i="23917"/>
  <c r="FO255" i="24040"/>
  <c r="FO271" i="23917"/>
  <c r="EK79" i="24040"/>
  <c r="EK69" i="24040"/>
  <c r="GE253" i="24040"/>
  <c r="GE269" i="23917"/>
  <c r="DL288" i="24040"/>
  <c r="DL305" i="23917"/>
  <c r="BE244" i="24040"/>
  <c r="BE15" i="24040"/>
  <c r="BE260" i="23917"/>
  <c r="BE16" i="23917"/>
  <c r="EX184" i="24040"/>
  <c r="EX10" i="24040"/>
  <c r="EX198" i="23917"/>
  <c r="EX10" i="23917"/>
  <c r="EH270" i="23917"/>
  <c r="EH254" i="24040"/>
  <c r="EI268" i="23917"/>
  <c r="EI252" i="24040"/>
  <c r="AQ244" i="24040"/>
  <c r="AQ15" i="24040"/>
  <c r="AQ260" i="23917"/>
  <c r="AQ16" i="23917"/>
  <c r="Q117" i="24040"/>
  <c r="Q129" i="23917"/>
  <c r="FI288" i="24040"/>
  <c r="FI305" i="23917"/>
  <c r="FI220" i="24040"/>
  <c r="FI235" i="23917"/>
  <c r="U21" i="24066"/>
  <c r="FQ288" i="24040"/>
  <c r="FQ305" i="23917"/>
  <c r="FG220" i="24040"/>
  <c r="FG235" i="23917"/>
  <c r="FE220" i="24040"/>
  <c r="FE235" i="23917"/>
  <c r="FN244" i="24040"/>
  <c r="FN15" i="24040"/>
  <c r="FN260" i="23917"/>
  <c r="FN16" i="23917"/>
  <c r="FM288" i="24040"/>
  <c r="FM305" i="23917"/>
  <c r="FP244" i="24040"/>
  <c r="FP15" i="24040"/>
  <c r="FP260" i="23917"/>
  <c r="FP16" i="23917"/>
  <c r="EK103" i="23917"/>
  <c r="EK92" i="24040"/>
  <c r="GJ152" i="24040"/>
  <c r="GJ165" i="23917"/>
  <c r="FJ191" i="24040"/>
  <c r="FJ205" i="23917"/>
  <c r="CT256" i="24040"/>
  <c r="CT272" i="23917"/>
  <c r="DC255" i="24040"/>
  <c r="DC271" i="23917"/>
  <c r="C19" i="24040"/>
  <c r="G256" i="24040"/>
  <c r="G272" i="23917"/>
  <c r="AH256" i="24040"/>
  <c r="AH272" i="23917"/>
  <c r="AQ255" i="24040"/>
  <c r="AQ271" i="23917"/>
  <c r="DG255" i="24040"/>
  <c r="DG271" i="23917"/>
  <c r="EN125" i="24040"/>
  <c r="EN137" i="23917"/>
  <c r="ES184" i="24040"/>
  <c r="ES185" i="24040" s="1"/>
  <c r="ES10" i="24040"/>
  <c r="ES20" i="24040" s="1"/>
  <c r="ES198" i="23917"/>
  <c r="ES199" i="23917" s="1"/>
  <c r="ES10" i="23917"/>
  <c r="ES22" i="23917" s="1"/>
  <c r="ES56" i="23917" s="1"/>
  <c r="I19" i="24040"/>
  <c r="FT117" i="24040"/>
  <c r="FT129" i="23917"/>
  <c r="BM160" i="24040"/>
  <c r="BM173" i="23917"/>
  <c r="FK20" i="23917"/>
  <c r="FL8" i="24040"/>
  <c r="FL8" i="23917"/>
  <c r="FL20" i="23917" s="1"/>
  <c r="CC86" i="24040"/>
  <c r="CC97" i="23917"/>
  <c r="CC81" i="24040"/>
  <c r="CC92" i="23917"/>
  <c r="CK84" i="24040"/>
  <c r="CK95" i="23917"/>
  <c r="CC160" i="24040"/>
  <c r="CC173" i="23917"/>
  <c r="FS21" i="23917"/>
  <c r="DL21" i="23917"/>
  <c r="AI244" i="24040"/>
  <c r="AI15" i="24040"/>
  <c r="AI20" i="24040" s="1"/>
  <c r="AI260" i="23917"/>
  <c r="AI16" i="23917"/>
  <c r="AI22" i="23917" s="1"/>
  <c r="FL206" i="24040"/>
  <c r="FL221" i="23917"/>
  <c r="EZ9" i="24040"/>
  <c r="EZ9" i="23917"/>
  <c r="FI244" i="24040"/>
  <c r="FI245" i="24040" s="1"/>
  <c r="FI15" i="24040"/>
  <c r="FI260" i="23917"/>
  <c r="FI261" i="23917" s="1"/>
  <c r="FI16" i="23917"/>
  <c r="BI160" i="24040"/>
  <c r="BI173" i="23917"/>
  <c r="BW288" i="24040"/>
  <c r="BW305" i="23917"/>
  <c r="EB184" i="24040"/>
  <c r="EB185" i="24040" s="1"/>
  <c r="EB10" i="24040"/>
  <c r="EB198" i="23917"/>
  <c r="EB199" i="23917" s="1"/>
  <c r="EB10" i="23917"/>
  <c r="AC256" i="24040"/>
  <c r="AC272" i="23917"/>
  <c r="EV14" i="24040"/>
  <c r="EV15" i="23917"/>
  <c r="DK244" i="24040"/>
  <c r="DK15" i="24040"/>
  <c r="DK20" i="24040" s="1"/>
  <c r="DK260" i="23917"/>
  <c r="DK16" i="23917"/>
  <c r="DK22" i="23917" s="1"/>
  <c r="EZ84" i="24040"/>
  <c r="EZ95" i="23917"/>
  <c r="FV147" i="24040"/>
  <c r="FV160" i="23917"/>
  <c r="FQ19" i="24040"/>
  <c r="EX14" i="24040"/>
  <c r="EX15" i="23917"/>
  <c r="FX242" i="24040"/>
  <c r="FX258" i="23917"/>
  <c r="CE160" i="24040"/>
  <c r="CE173" i="23917"/>
  <c r="AV288" i="24040"/>
  <c r="AV305" i="23917"/>
  <c r="EU244" i="24040"/>
  <c r="EU245" i="24040" s="1"/>
  <c r="EU15" i="24040"/>
  <c r="EU260" i="23917"/>
  <c r="EU261" i="23917" s="1"/>
  <c r="EU16" i="23917"/>
  <c r="DA160" i="24040"/>
  <c r="DA173" i="23917"/>
  <c r="AY184" i="24040"/>
  <c r="AY10" i="24040"/>
  <c r="AY198" i="23917"/>
  <c r="AY10" i="23917"/>
  <c r="AW19" i="24040"/>
  <c r="CS82" i="24040"/>
  <c r="CS93" i="23917"/>
  <c r="FH84" i="24040"/>
  <c r="FH95" i="23917"/>
  <c r="AG256" i="24040"/>
  <c r="AG272" i="23917"/>
  <c r="FE184" i="24040"/>
  <c r="FE185" i="24040" s="1"/>
  <c r="FE10" i="24040"/>
  <c r="FE198" i="23917"/>
  <c r="FE199" i="23917" s="1"/>
  <c r="FE10" i="23917"/>
  <c r="BK21" i="23917"/>
  <c r="FP9" i="24040"/>
  <c r="FP9" i="23917"/>
  <c r="FB85" i="24040"/>
  <c r="FB96" i="23917"/>
  <c r="FT20" i="23917"/>
  <c r="FR20" i="23917"/>
  <c r="O255" i="24040"/>
  <c r="O271" i="23917"/>
  <c r="BG255" i="24040"/>
  <c r="BG271" i="23917"/>
  <c r="CQ255" i="24040"/>
  <c r="CQ271" i="23917"/>
  <c r="CP256" i="24040"/>
  <c r="CP272" i="23917"/>
  <c r="DO255" i="24040"/>
  <c r="DO271" i="23917"/>
  <c r="BC255" i="24040"/>
  <c r="BC271" i="23917"/>
  <c r="FI21" i="23917"/>
  <c r="BK255" i="24040"/>
  <c r="BK271" i="23917"/>
  <c r="BS255" i="24040"/>
  <c r="BS271" i="23917"/>
  <c r="CH256" i="24040"/>
  <c r="CH272" i="23917"/>
  <c r="BO255" i="24040"/>
  <c r="BO271" i="23917"/>
  <c r="BN256" i="24040"/>
  <c r="BN272" i="23917"/>
  <c r="V256" i="24040"/>
  <c r="V272" i="23917"/>
  <c r="W255" i="24040"/>
  <c r="W271" i="23917"/>
  <c r="B256" i="24040"/>
  <c r="B272" i="23917"/>
  <c r="C255" i="24040"/>
  <c r="C271" i="23917"/>
  <c r="CU288" i="24040"/>
  <c r="CU305" i="23917"/>
  <c r="AT22" i="23917"/>
  <c r="AT56" i="23917" s="1"/>
  <c r="AT20" i="24040"/>
  <c r="AT45" i="24040" s="1"/>
  <c r="CM22" i="23917"/>
  <c r="CM20" i="24040"/>
  <c r="W21" i="23917"/>
  <c r="AO288" i="24040"/>
  <c r="AO305" i="23917"/>
  <c r="AY19" i="24040"/>
  <c r="AE19" i="24040"/>
  <c r="U160" i="24040"/>
  <c r="U173" i="23917"/>
  <c r="E19" i="24040"/>
  <c r="CG256" i="24040"/>
  <c r="CG272" i="23917"/>
  <c r="CC85" i="24040"/>
  <c r="CC96" i="23917"/>
  <c r="CK85" i="24040"/>
  <c r="CK96" i="23917"/>
  <c r="DC21" i="23917"/>
  <c r="BY160" i="24040"/>
  <c r="BY173" i="23917"/>
  <c r="DO19" i="24040"/>
  <c r="AC288" i="24040"/>
  <c r="AC305" i="23917"/>
  <c r="FQ244" i="24040"/>
  <c r="FQ245" i="24040" s="1"/>
  <c r="FQ15" i="24040"/>
  <c r="FQ260" i="23917"/>
  <c r="FQ261" i="23917" s="1"/>
  <c r="FQ16" i="23917"/>
  <c r="BU21" i="23917"/>
  <c r="ER14" i="24040"/>
  <c r="ER15" i="23917"/>
  <c r="CO21" i="23917"/>
  <c r="FL9" i="24040"/>
  <c r="FL9" i="23917"/>
  <c r="CC19" i="24040"/>
  <c r="FR160" i="24040"/>
  <c r="FR173" i="23917"/>
  <c r="BQ256" i="24040"/>
  <c r="BQ272" i="23917"/>
  <c r="EZ82" i="24040"/>
  <c r="EZ93" i="23917"/>
  <c r="DE256" i="24040"/>
  <c r="DE272" i="23917"/>
  <c r="CE288" i="24040"/>
  <c r="CE305" i="23917"/>
  <c r="CO160" i="24040"/>
  <c r="CO173" i="23917"/>
  <c r="AY117" i="24040"/>
  <c r="AY129" i="23917"/>
  <c r="BP22" i="23917"/>
  <c r="BP56" i="23917" s="1"/>
  <c r="BP20" i="24040"/>
  <c r="BP45" i="24040" s="1"/>
  <c r="FI184" i="24040"/>
  <c r="FI185" i="24040" s="1"/>
  <c r="FI10" i="24040"/>
  <c r="FI198" i="23917"/>
  <c r="FI199" i="23917" s="1"/>
  <c r="FI10" i="23917"/>
  <c r="DI288" i="24040"/>
  <c r="DI305" i="23917"/>
  <c r="BA256" i="24040"/>
  <c r="BA272" i="23917"/>
  <c r="BE117" i="24040"/>
  <c r="BE129" i="23917"/>
  <c r="M19" i="24040"/>
  <c r="U244" i="24040"/>
  <c r="U15" i="24040"/>
  <c r="U260" i="23917"/>
  <c r="U16" i="23917"/>
  <c r="CS84" i="24040"/>
  <c r="CS95" i="23917"/>
  <c r="FH85" i="24040"/>
  <c r="FH96" i="23917"/>
  <c r="FJ117" i="24040"/>
  <c r="FJ129" i="23917"/>
  <c r="CA19" i="24040"/>
  <c r="CE19" i="24040"/>
  <c r="FG19" i="24040"/>
  <c r="FH19" i="24040" s="1"/>
  <c r="CM21" i="23917"/>
  <c r="I256" i="24040"/>
  <c r="I272" i="23917"/>
  <c r="BA244" i="24040"/>
  <c r="BA15" i="24040"/>
  <c r="BA260" i="23917"/>
  <c r="BA16" i="23917"/>
  <c r="BG288" i="24040"/>
  <c r="BG305" i="23917"/>
  <c r="ET9" i="24040"/>
  <c r="ET9" i="23917"/>
  <c r="FB83" i="24040"/>
  <c r="FB94" i="23917"/>
  <c r="Y160" i="24040"/>
  <c r="Y173" i="23917"/>
  <c r="EJ127" i="24040"/>
  <c r="EJ139" i="23917"/>
  <c r="EM125" i="24040"/>
  <c r="EM137" i="23917"/>
  <c r="FN205" i="24040"/>
  <c r="FN220" i="23917"/>
  <c r="EU184" i="24040"/>
  <c r="EU185" i="24040" s="1"/>
  <c r="EU10" i="24040"/>
  <c r="EU198" i="23917"/>
  <c r="EU199" i="23917" s="1"/>
  <c r="EU10" i="23917"/>
  <c r="AJ288" i="24040"/>
  <c r="AJ305" i="23917"/>
  <c r="CW256" i="24040"/>
  <c r="CW272" i="23917"/>
  <c r="CK244" i="24040"/>
  <c r="CK15" i="24040"/>
  <c r="CK260" i="23917"/>
  <c r="CK16" i="23917"/>
  <c r="EM100" i="23917"/>
  <c r="EM89" i="24040"/>
  <c r="M256" i="24040"/>
  <c r="M272" i="23917"/>
  <c r="FR191" i="24040"/>
  <c r="FR205" i="23917"/>
  <c r="EX9" i="24040"/>
  <c r="EX9" i="23917"/>
  <c r="CC83" i="24040"/>
  <c r="CC94" i="23917"/>
  <c r="DI184" i="24040"/>
  <c r="DI10" i="24040"/>
  <c r="DI198" i="23917"/>
  <c r="DI10" i="23917"/>
  <c r="BX288" i="24040"/>
  <c r="BX305" i="23917"/>
  <c r="Z288" i="24040"/>
  <c r="Z305" i="23917"/>
  <c r="EY244" i="24040"/>
  <c r="EY245" i="24040" s="1"/>
  <c r="EY15" i="24040"/>
  <c r="EY260" i="23917"/>
  <c r="EY261" i="23917" s="1"/>
  <c r="EY16" i="23917"/>
  <c r="FB82" i="24040"/>
  <c r="FB93" i="23917"/>
  <c r="T220" i="24040"/>
  <c r="T235" i="23917"/>
  <c r="DA256" i="24040"/>
  <c r="DA272" i="23917"/>
  <c r="BP288" i="24040"/>
  <c r="BP305" i="23917"/>
  <c r="FX275" i="24040"/>
  <c r="FX292" i="23917"/>
  <c r="BT220" i="24040"/>
  <c r="BT235" i="23917"/>
  <c r="AI220" i="24040"/>
  <c r="AI235" i="23917"/>
  <c r="BA288" i="24040"/>
  <c r="BA305" i="23917"/>
  <c r="FC255" i="24040"/>
  <c r="FC271" i="23917"/>
  <c r="I288" i="24040"/>
  <c r="I305" i="23917"/>
  <c r="EJ270" i="23917"/>
  <c r="EJ254" i="24040"/>
  <c r="C117" i="24040"/>
  <c r="C129" i="23917"/>
  <c r="CQ184" i="24040"/>
  <c r="CQ10" i="24040"/>
  <c r="CQ198" i="23917"/>
  <c r="CQ10" i="23917"/>
  <c r="AY11" i="23917"/>
  <c r="D288" i="24040"/>
  <c r="D305" i="23917"/>
  <c r="FU117" i="24040"/>
  <c r="FU118" i="24040" s="1"/>
  <c r="FU129" i="23917"/>
  <c r="FU130" i="23917" s="1"/>
  <c r="AA220" i="24040"/>
  <c r="AA235" i="23917"/>
  <c r="BH220" i="24040"/>
  <c r="BH235" i="23917"/>
  <c r="C220" i="24040"/>
  <c r="C235" i="23917"/>
  <c r="BQ184" i="24040"/>
  <c r="BQ10" i="24040"/>
  <c r="BQ198" i="23917"/>
  <c r="BQ10" i="23917"/>
  <c r="AL220" i="24040"/>
  <c r="AL235" i="23917"/>
  <c r="AM184" i="24040"/>
  <c r="AM10" i="24040"/>
  <c r="AM198" i="23917"/>
  <c r="AM10" i="23917"/>
  <c r="AW17" i="23917"/>
  <c r="L220" i="24040"/>
  <c r="L235" i="23917"/>
  <c r="FC184" i="24040"/>
  <c r="FC185" i="24040" s="1"/>
  <c r="FC10" i="24040"/>
  <c r="FC198" i="23917"/>
  <c r="FC199" i="23917" s="1"/>
  <c r="FC10" i="23917"/>
  <c r="CE220" i="24040"/>
  <c r="CE235" i="23917"/>
  <c r="L288" i="24040"/>
  <c r="L305" i="23917"/>
  <c r="FJ83" i="24040"/>
  <c r="FJ94" i="23917"/>
  <c r="FH83" i="24040"/>
  <c r="FH94" i="23917"/>
  <c r="DE184" i="24040"/>
  <c r="DE10" i="24040"/>
  <c r="DE198" i="23917"/>
  <c r="DE10" i="23917"/>
  <c r="DJ160" i="24040"/>
  <c r="DJ173" i="23917"/>
  <c r="AR288" i="24040"/>
  <c r="AR305" i="23917"/>
  <c r="Z160" i="24040"/>
  <c r="Z173" i="23917"/>
  <c r="AK184" i="24040"/>
  <c r="AK10" i="24040"/>
  <c r="AK198" i="23917"/>
  <c r="AK10" i="23917"/>
  <c r="FJ85" i="24040"/>
  <c r="FJ96" i="23917"/>
  <c r="EV128" i="24040"/>
  <c r="EV140" i="23917"/>
  <c r="Q184" i="24040"/>
  <c r="Q10" i="24040"/>
  <c r="Q20" i="24040" s="1"/>
  <c r="Q198" i="23917"/>
  <c r="Q10" i="23917"/>
  <c r="Q22" i="23917" s="1"/>
  <c r="ES288" i="24040"/>
  <c r="ES305" i="23917"/>
  <c r="DA81" i="24040"/>
  <c r="DA92" i="23917"/>
  <c r="AI117" i="24040"/>
  <c r="AI129" i="23917"/>
  <c r="EI139" i="23917"/>
  <c r="EI127" i="24040"/>
  <c r="EM101" i="23917"/>
  <c r="EM90" i="24040"/>
  <c r="BV220" i="24040"/>
  <c r="BV235" i="23917"/>
  <c r="BW184" i="24040"/>
  <c r="BW10" i="24040"/>
  <c r="BW20" i="24040" s="1"/>
  <c r="BW198" i="23917"/>
  <c r="BW10" i="23917"/>
  <c r="BW22" i="23917" s="1"/>
  <c r="CW160" i="24040"/>
  <c r="CW173" i="23917"/>
  <c r="J160" i="24040"/>
  <c r="J173" i="23917"/>
  <c r="FX115" i="24040"/>
  <c r="FX127" i="23917"/>
  <c r="DF220" i="24040"/>
  <c r="DF235" i="23917"/>
  <c r="DG184" i="24040"/>
  <c r="DG10" i="24040"/>
  <c r="DG198" i="23917"/>
  <c r="DG10" i="23917"/>
  <c r="CY184" i="24040"/>
  <c r="CY10" i="24040"/>
  <c r="CY198" i="23917"/>
  <c r="CY10" i="23917"/>
  <c r="DO244" i="24040"/>
  <c r="DO15" i="24040"/>
  <c r="DO260" i="23917"/>
  <c r="DO16" i="23917"/>
  <c r="FE117" i="24040"/>
  <c r="FE118" i="24040" s="1"/>
  <c r="FE129" i="23917"/>
  <c r="FE130" i="23917" s="1"/>
  <c r="DI160" i="24040"/>
  <c r="DI173" i="23917"/>
  <c r="AU117" i="24040"/>
  <c r="AU129" i="23917"/>
  <c r="GF106" i="24040"/>
  <c r="GF118" i="23917"/>
  <c r="FT9" i="24040"/>
  <c r="FT9" i="23917"/>
  <c r="EB244" i="24040"/>
  <c r="EB245" i="24040" s="1"/>
  <c r="EB15" i="24040"/>
  <c r="EB260" i="23917"/>
  <c r="EB261" i="23917" s="1"/>
  <c r="EB16" i="23917"/>
  <c r="DE17" i="23917"/>
  <c r="EZ14" i="24040"/>
  <c r="EZ15" i="23917"/>
  <c r="AC17" i="23917"/>
  <c r="GF126" i="24040"/>
  <c r="GF138" i="23917"/>
  <c r="CW244" i="24040"/>
  <c r="CW15" i="24040"/>
  <c r="CW260" i="23917"/>
  <c r="CW16" i="23917"/>
  <c r="FJ82" i="24040"/>
  <c r="FJ93" i="23917"/>
  <c r="FK288" i="24040"/>
  <c r="FK305" i="23917"/>
  <c r="ET14" i="24040"/>
  <c r="ET15" i="23917"/>
  <c r="FL14" i="24040"/>
  <c r="FL15" i="23917"/>
  <c r="DF288" i="24040"/>
  <c r="DF305" i="23917"/>
  <c r="DG244" i="24040"/>
  <c r="DG15" i="24040"/>
  <c r="DG260" i="23917"/>
  <c r="DG16" i="23917"/>
  <c r="DA184" i="24040"/>
  <c r="DA10" i="24040"/>
  <c r="DA20" i="24040" s="1"/>
  <c r="DA198" i="23917"/>
  <c r="DA10" i="23917"/>
  <c r="DA22" i="23917" s="1"/>
  <c r="CZ220" i="24040"/>
  <c r="CZ235" i="23917"/>
  <c r="G14" i="24040"/>
  <c r="G19" i="24040" s="1"/>
  <c r="G15" i="23917"/>
  <c r="G21" i="23917" s="1"/>
  <c r="FH191" i="24040"/>
  <c r="FH205" i="23917"/>
  <c r="AQ117" i="24040"/>
  <c r="AQ129" i="23917"/>
  <c r="DN160" i="24040"/>
  <c r="DN173" i="23917"/>
  <c r="AN220" i="24040"/>
  <c r="AN235" i="23917"/>
  <c r="AV160" i="24040"/>
  <c r="AV173" i="23917"/>
  <c r="O117" i="24040"/>
  <c r="O129" i="23917"/>
  <c r="EY160" i="24040"/>
  <c r="EY173" i="23917"/>
  <c r="BM288" i="24040"/>
  <c r="BM305" i="23917"/>
  <c r="CH288" i="24040"/>
  <c r="CH305" i="23917"/>
  <c r="CI244" i="24040"/>
  <c r="CI15" i="24040"/>
  <c r="CI260" i="23917"/>
  <c r="CI16" i="23917"/>
  <c r="CP288" i="24040"/>
  <c r="CP305" i="23917"/>
  <c r="CQ244" i="24040"/>
  <c r="CQ15" i="24040"/>
  <c r="CQ260" i="23917"/>
  <c r="CQ16" i="23917"/>
  <c r="BS117" i="24040"/>
  <c r="BS129" i="23917"/>
  <c r="BJ220" i="24040"/>
  <c r="BJ235" i="23917"/>
  <c r="BK184" i="24040"/>
  <c r="BK10" i="24040"/>
  <c r="BK198" i="23917"/>
  <c r="BK10" i="23917"/>
  <c r="CO244" i="24040"/>
  <c r="CO15" i="24040"/>
  <c r="CO260" i="23917"/>
  <c r="CO16" i="23917"/>
  <c r="EW288" i="24040"/>
  <c r="EW305" i="23917"/>
  <c r="FJ14" i="24040"/>
  <c r="FJ15" i="23917"/>
  <c r="FG244" i="24040"/>
  <c r="FG245" i="24040" s="1"/>
  <c r="FG15" i="24040"/>
  <c r="FG260" i="23917"/>
  <c r="FG261" i="23917" s="1"/>
  <c r="FG16" i="23917"/>
  <c r="FN9" i="24040"/>
  <c r="FN9" i="23917"/>
  <c r="ES11" i="23917"/>
  <c r="H220" i="24040"/>
  <c r="H235" i="23917"/>
  <c r="DI256" i="24040"/>
  <c r="DI272" i="23917"/>
  <c r="Q17" i="23917"/>
  <c r="FS255" i="24040"/>
  <c r="FS271" i="23917"/>
  <c r="EJ166" i="23917"/>
  <c r="EJ153" i="24040"/>
  <c r="BI256" i="24040"/>
  <c r="BI272" i="23917"/>
  <c r="FT14" i="24040"/>
  <c r="FT15" i="23917"/>
  <c r="GD51" i="24040"/>
  <c r="GD62" i="23917"/>
  <c r="CG160" i="24040"/>
  <c r="CG173" i="23917"/>
  <c r="Y184" i="24040"/>
  <c r="Y10" i="24040"/>
  <c r="Y20" i="24040" s="1"/>
  <c r="Y198" i="23917"/>
  <c r="Y10" i="23917"/>
  <c r="Y22" i="23917" s="1"/>
  <c r="EQ184" i="24040"/>
  <c r="EQ185" i="24040" s="1"/>
  <c r="EQ10" i="24040"/>
  <c r="EQ198" i="23917"/>
  <c r="EQ199" i="23917" s="1"/>
  <c r="EQ10" i="23917"/>
  <c r="AG288" i="24040"/>
  <c r="AG305" i="23917"/>
  <c r="FD191" i="24040"/>
  <c r="FD205" i="23917"/>
  <c r="BY256" i="24040"/>
  <c r="BY272" i="23917"/>
  <c r="BU288" i="24040"/>
  <c r="BU305" i="23917"/>
  <c r="CK86" i="24040"/>
  <c r="CK97" i="23917"/>
  <c r="CM160" i="24040"/>
  <c r="CM173" i="23917"/>
  <c r="DA85" i="24040"/>
  <c r="DA96" i="23917"/>
  <c r="FP128" i="24040"/>
  <c r="FP140" i="23917"/>
  <c r="DN220" i="24040"/>
  <c r="DN235" i="23917"/>
  <c r="DO184" i="24040"/>
  <c r="DO10" i="24040"/>
  <c r="DO20" i="24040" s="1"/>
  <c r="DO198" i="23917"/>
  <c r="DO10" i="23917"/>
  <c r="DO22" i="23917" s="1"/>
  <c r="FK255" i="24040"/>
  <c r="FK271" i="23917"/>
  <c r="D160" i="24040"/>
  <c r="D173" i="23917"/>
  <c r="AM117" i="24040"/>
  <c r="AM129" i="23917"/>
  <c r="FL218" i="24040"/>
  <c r="FL233" i="23917"/>
  <c r="AR220" i="24040"/>
  <c r="AR235" i="23917"/>
  <c r="AO256" i="24040"/>
  <c r="AO272" i="23917"/>
  <c r="EQ160" i="24040"/>
  <c r="EQ173" i="23917"/>
  <c r="Q256" i="24040"/>
  <c r="Q272" i="23917"/>
  <c r="BW17" i="23917"/>
  <c r="FX255" i="24040"/>
  <c r="FX271" i="23917"/>
  <c r="FE244" i="24040"/>
  <c r="FE245" i="24040" s="1"/>
  <c r="FE15" i="24040"/>
  <c r="FE260" i="23917"/>
  <c r="FE261" i="23917" s="1"/>
  <c r="FE16" i="23917"/>
  <c r="DA86" i="24040"/>
  <c r="DA97" i="23917"/>
  <c r="AT17" i="23917"/>
  <c r="DC244" i="24040"/>
  <c r="DC15" i="24040"/>
  <c r="DC20" i="24040" s="1"/>
  <c r="DC260" i="23917"/>
  <c r="DC16" i="23917"/>
  <c r="DC22" i="23917" s="1"/>
  <c r="EZ83" i="24040"/>
  <c r="EZ94" i="23917"/>
  <c r="V160" i="24040"/>
  <c r="V173" i="23917"/>
  <c r="AF220" i="24040"/>
  <c r="AF235" i="23917"/>
  <c r="EL270" i="23917"/>
  <c r="EL254" i="24040"/>
  <c r="EU160" i="24040"/>
  <c r="EU173" i="23917"/>
  <c r="AW184" i="24040"/>
  <c r="AW10" i="24040"/>
  <c r="AW20" i="24040" s="1"/>
  <c r="AW198" i="23917"/>
  <c r="AW10" i="23917"/>
  <c r="AW22" i="23917" s="1"/>
  <c r="CG244" i="24040"/>
  <c r="CG15" i="24040"/>
  <c r="CG260" i="23917"/>
  <c r="CG16" i="23917"/>
  <c r="FH81" i="24040"/>
  <c r="FH92" i="23917"/>
  <c r="BE184" i="24040"/>
  <c r="BE10" i="24040"/>
  <c r="BE198" i="23917"/>
  <c r="BE10" i="23917"/>
  <c r="GD233" i="24040"/>
  <c r="GD249" i="23917"/>
  <c r="AD288" i="24040"/>
  <c r="AD305" i="23917"/>
  <c r="AE244" i="24040"/>
  <c r="AE15" i="24040"/>
  <c r="AE260" i="23917"/>
  <c r="AE16" i="23917"/>
  <c r="FG160" i="24040"/>
  <c r="FG173" i="23917"/>
  <c r="F160" i="24040"/>
  <c r="F173" i="23917"/>
  <c r="BG17" i="23917"/>
  <c r="FJ9" i="24040"/>
  <c r="FJ9" i="23917"/>
  <c r="FD160" i="24040"/>
  <c r="FD173" i="23917"/>
  <c r="AG117" i="24040"/>
  <c r="AG129" i="23917"/>
  <c r="Q288" i="24040"/>
  <c r="Q305" i="23917"/>
  <c r="AS160" i="24040"/>
  <c r="AS173" i="23917"/>
  <c r="AT220" i="24040"/>
  <c r="AT235" i="23917"/>
  <c r="AU184" i="24040"/>
  <c r="AU10" i="24040"/>
  <c r="AU198" i="23917"/>
  <c r="AU10" i="23917"/>
  <c r="AC184" i="24040"/>
  <c r="AC10" i="24040"/>
  <c r="AC20" i="24040" s="1"/>
  <c r="AC198" i="23917"/>
  <c r="AC10" i="23917"/>
  <c r="AC22" i="23917" s="1"/>
  <c r="AZ220" i="24040"/>
  <c r="AZ235" i="23917"/>
  <c r="V220" i="24040"/>
  <c r="V235" i="23917"/>
  <c r="W184" i="24040"/>
  <c r="W10" i="24040"/>
  <c r="W198" i="23917"/>
  <c r="W10" i="23917"/>
  <c r="FK81" i="24040"/>
  <c r="FK92" i="23917"/>
  <c r="FK83" i="24040"/>
  <c r="FK94" i="23917"/>
  <c r="FK85" i="24040"/>
  <c r="FK96" i="23917"/>
  <c r="FB86" i="24040"/>
  <c r="FB97" i="23917"/>
  <c r="FA160" i="24040"/>
  <c r="FA173" i="23917"/>
  <c r="FX147" i="24040"/>
  <c r="FX160" i="23917"/>
  <c r="E184" i="24040"/>
  <c r="E10" i="24040"/>
  <c r="E198" i="23917"/>
  <c r="E10" i="23917"/>
  <c r="EE65" i="24040"/>
  <c r="EE31" i="24040"/>
  <c r="EE76" i="23917"/>
  <c r="EE36" i="23917"/>
  <c r="N220" i="24040"/>
  <c r="N235" i="23917"/>
  <c r="O184" i="24040"/>
  <c r="O10" i="24040"/>
  <c r="O198" i="23917"/>
  <c r="O10" i="23917"/>
  <c r="DL184" i="24040"/>
  <c r="DL185" i="24040" s="1"/>
  <c r="DL10" i="24040"/>
  <c r="DL20" i="24040" s="1"/>
  <c r="DL45" i="24040" s="1"/>
  <c r="DL198" i="23917"/>
  <c r="DL199" i="23917" s="1"/>
  <c r="DL10" i="23917"/>
  <c r="DL22" i="23917" s="1"/>
  <c r="DL56" i="23917" s="1"/>
  <c r="DE244" i="24040"/>
  <c r="DE15" i="24040"/>
  <c r="DE260" i="23917"/>
  <c r="DE16" i="23917"/>
  <c r="S117" i="24040"/>
  <c r="S129" i="23917"/>
  <c r="BM256" i="24040"/>
  <c r="BM272" i="23917"/>
  <c r="BJ288" i="24040"/>
  <c r="BJ305" i="23917"/>
  <c r="BK244" i="24040"/>
  <c r="BK15" i="24040"/>
  <c r="BK260" i="23917"/>
  <c r="BK16" i="23917"/>
  <c r="BM184" i="24040"/>
  <c r="BM10" i="24040"/>
  <c r="BM20" i="24040" s="1"/>
  <c r="BM198" i="23917"/>
  <c r="BM10" i="23917"/>
  <c r="BM22" i="23917" s="1"/>
  <c r="EH167" i="23917"/>
  <c r="EH154" i="24040"/>
  <c r="CA184" i="24040"/>
  <c r="CA10" i="24040"/>
  <c r="CA198" i="23917"/>
  <c r="CA10" i="23917"/>
  <c r="I17" i="23917"/>
  <c r="EX128" i="24040"/>
  <c r="EX140" i="23917"/>
  <c r="AD160" i="24040"/>
  <c r="AD173" i="23917"/>
  <c r="AO117" i="24040"/>
  <c r="AO129" i="23917"/>
  <c r="CH220" i="24040"/>
  <c r="CH235" i="23917"/>
  <c r="AA11" i="23917"/>
  <c r="EL79" i="24040"/>
  <c r="EL69" i="24040"/>
  <c r="GD253" i="24040"/>
  <c r="GD269" i="23917"/>
  <c r="FT191" i="24040"/>
  <c r="FT205" i="23917"/>
  <c r="CK184" i="24040"/>
  <c r="CK10" i="24040"/>
  <c r="CK198" i="23917"/>
  <c r="CK10" i="23917"/>
  <c r="CJ220" i="24040"/>
  <c r="CJ235" i="23917"/>
  <c r="DM244" i="24040"/>
  <c r="DM15" i="24040"/>
  <c r="DM260" i="23917"/>
  <c r="DM16" i="23917"/>
  <c r="BD288" i="24040"/>
  <c r="BD305" i="23917"/>
  <c r="EW220" i="24040"/>
  <c r="EW235" i="23917"/>
  <c r="CG184" i="24040"/>
  <c r="CG10" i="24040"/>
  <c r="CG198" i="23917"/>
  <c r="CG10" i="23917"/>
  <c r="CF220" i="24040"/>
  <c r="CF235" i="23917"/>
  <c r="AP288" i="24040"/>
  <c r="AP305" i="23917"/>
  <c r="FC244" i="24040"/>
  <c r="FC245" i="24040" s="1"/>
  <c r="FC15" i="24040"/>
  <c r="FC260" i="23917"/>
  <c r="FC261" i="23917" s="1"/>
  <c r="FC16" i="23917"/>
  <c r="P160" i="24040"/>
  <c r="P173" i="23917"/>
  <c r="EI187" i="23917"/>
  <c r="EI173" i="24040"/>
  <c r="S17" i="23917"/>
  <c r="FI17" i="23917"/>
  <c r="FA220" i="24040"/>
  <c r="FA235" i="23917"/>
  <c r="FQ17" i="23917"/>
  <c r="FE11" i="23917"/>
  <c r="FO288" i="24040"/>
  <c r="T21" i="24066"/>
  <c r="FO305" i="23917"/>
  <c r="EO268" i="23917"/>
  <c r="EO252" i="24040"/>
  <c r="DZ235" i="23917"/>
  <c r="EC20" i="23917"/>
  <c r="EO271" i="23917"/>
  <c r="EO255" i="24040"/>
  <c r="EX18" i="24040"/>
  <c r="FF81" i="24040"/>
  <c r="FF92" i="23917"/>
  <c r="CU255" i="24040"/>
  <c r="CU271" i="23917"/>
  <c r="FJ212" i="24040"/>
  <c r="FJ227" i="23917"/>
  <c r="C21" i="23917"/>
  <c r="FK160" i="24040"/>
  <c r="FK173" i="23917"/>
  <c r="EX82" i="24040"/>
  <c r="EX93" i="23917"/>
  <c r="AI255" i="24040"/>
  <c r="AI271" i="23917"/>
  <c r="DF256" i="24040"/>
  <c r="DF272" i="23917"/>
  <c r="I21" i="23917"/>
  <c r="FC21" i="23917"/>
  <c r="FD9" i="24040"/>
  <c r="FD9" i="23917"/>
  <c r="BY21" i="23917"/>
  <c r="Y21" i="23917"/>
  <c r="V22" i="23917"/>
  <c r="V56" i="23917" s="1"/>
  <c r="V20" i="24040"/>
  <c r="V45" i="24040" s="1"/>
  <c r="BO288" i="24040"/>
  <c r="BO305" i="23917"/>
  <c r="FK18" i="24040"/>
  <c r="FL18" i="24040" s="1"/>
  <c r="BV22" i="23917"/>
  <c r="BV56" i="23917" s="1"/>
  <c r="BV20" i="24040"/>
  <c r="BV45" i="24040" s="1"/>
  <c r="AD22" i="23917"/>
  <c r="AD56" i="23917" s="1"/>
  <c r="AD20" i="24040"/>
  <c r="AD45" i="24040" s="1"/>
  <c r="EZ20" i="23917"/>
  <c r="FF85" i="24040"/>
  <c r="FF96" i="23917"/>
  <c r="EW21" i="23917"/>
  <c r="DG21" i="23917"/>
  <c r="BO22" i="23917"/>
  <c r="BO20" i="24040"/>
  <c r="D22" i="23917"/>
  <c r="D56" i="23917" s="1"/>
  <c r="CY21" i="23917"/>
  <c r="CC84" i="24040"/>
  <c r="CC95" i="23917"/>
  <c r="CK81" i="24040"/>
  <c r="CK92" i="23917"/>
  <c r="FD20" i="23917"/>
  <c r="FS19" i="24040"/>
  <c r="DL19" i="24040"/>
  <c r="FF20" i="23917"/>
  <c r="U21" i="23917"/>
  <c r="EO260" i="24040"/>
  <c r="EO276" i="23917"/>
  <c r="CC244" i="24040"/>
  <c r="CC15" i="24040"/>
  <c r="CC260" i="23917"/>
  <c r="CC16" i="23917"/>
  <c r="FL205" i="24040"/>
  <c r="FL220" i="23917"/>
  <c r="EZ19" i="24040"/>
  <c r="BM19" i="24040"/>
  <c r="FR14" i="24040"/>
  <c r="FR15" i="23917"/>
  <c r="CV22" i="23917"/>
  <c r="CV56" i="23917" s="1"/>
  <c r="CV20" i="24040"/>
  <c r="CV45" i="24040" s="1"/>
  <c r="BR22" i="23917"/>
  <c r="BR56" i="23917" s="1"/>
  <c r="BR20" i="24040"/>
  <c r="BR45" i="24040" s="1"/>
  <c r="CZ288" i="24040"/>
  <c r="CZ305" i="23917"/>
  <c r="FK244" i="24040"/>
  <c r="FK245" i="24040" s="1"/>
  <c r="FK15" i="24040"/>
  <c r="FK260" i="23917"/>
  <c r="FK261" i="23917" s="1"/>
  <c r="FK16" i="23917"/>
  <c r="AC160" i="24040"/>
  <c r="AC173" i="23917"/>
  <c r="BE256" i="24040"/>
  <c r="BE272" i="23917"/>
  <c r="CO256" i="24040"/>
  <c r="CO272" i="23917"/>
  <c r="FV275" i="24040"/>
  <c r="FV292" i="23917"/>
  <c r="BA160" i="24040"/>
  <c r="BA173" i="23917"/>
  <c r="FR117" i="24040"/>
  <c r="FR129" i="23917"/>
  <c r="EZ86" i="24040"/>
  <c r="EZ97" i="23917"/>
  <c r="EZ81" i="24040"/>
  <c r="EZ92" i="23917"/>
  <c r="FQ21" i="23917"/>
  <c r="DA21" i="23917"/>
  <c r="AG21" i="23917"/>
  <c r="O14" i="24040"/>
  <c r="O19" i="24040" s="1"/>
  <c r="O15" i="23917"/>
  <c r="O21" i="23917" s="1"/>
  <c r="AK160" i="24040"/>
  <c r="AK173" i="23917"/>
  <c r="FF9" i="24040"/>
  <c r="FF9" i="23917"/>
  <c r="FG184" i="24040"/>
  <c r="FG185" i="24040" s="1"/>
  <c r="FG10" i="24040"/>
  <c r="FG198" i="23917"/>
  <c r="FG199" i="23917" s="1"/>
  <c r="FG10" i="23917"/>
  <c r="AO19" i="24040"/>
  <c r="DI244" i="24040"/>
  <c r="DI15" i="24040"/>
  <c r="DI260" i="23917"/>
  <c r="DI16" i="23917"/>
  <c r="FL212" i="24040"/>
  <c r="FL227" i="23917"/>
  <c r="L20" i="24040"/>
  <c r="L45" i="24040" s="1"/>
  <c r="CK19" i="24040"/>
  <c r="CE22" i="23917"/>
  <c r="CE20" i="24040"/>
  <c r="AW21" i="23917"/>
  <c r="EQ21" i="23917"/>
  <c r="ER9" i="24040"/>
  <c r="ER9" i="23917"/>
  <c r="FH14" i="24040"/>
  <c r="FH15" i="23917"/>
  <c r="CS85" i="24040"/>
  <c r="CS96" i="23917"/>
  <c r="FH86" i="24040"/>
  <c r="FH97" i="23917"/>
  <c r="BE21" i="23917"/>
  <c r="EW184" i="24040"/>
  <c r="EW185" i="24040" s="1"/>
  <c r="EW10" i="24040"/>
  <c r="EW20" i="24040" s="1"/>
  <c r="EW198" i="23917"/>
  <c r="EW199" i="23917" s="1"/>
  <c r="EW10" i="23917"/>
  <c r="EW22" i="23917" s="1"/>
  <c r="EW56" i="23917" s="1"/>
  <c r="CS256" i="24040"/>
  <c r="CS272" i="23917"/>
  <c r="BK19" i="24040"/>
  <c r="BG19" i="24040"/>
  <c r="FO244" i="24040"/>
  <c r="FO245" i="24040" s="1"/>
  <c r="FO15" i="24040"/>
  <c r="FO260" i="23917"/>
  <c r="FO261" i="23917" s="1"/>
  <c r="FO16" i="23917"/>
  <c r="N256" i="24040"/>
  <c r="N272" i="23917"/>
  <c r="AY255" i="24040"/>
  <c r="AY271" i="23917"/>
  <c r="AX256" i="24040"/>
  <c r="AX272" i="23917"/>
  <c r="CY255" i="24040"/>
  <c r="CY271" i="23917"/>
  <c r="DN256" i="24040"/>
  <c r="DN272" i="23917"/>
  <c r="EZ191" i="24040"/>
  <c r="EZ205" i="23917"/>
  <c r="AT256" i="24040"/>
  <c r="AT272" i="23917"/>
  <c r="AU255" i="24040"/>
  <c r="AU271" i="23917"/>
  <c r="FI19" i="24040"/>
  <c r="AQ21" i="23917"/>
  <c r="FF18" i="24040"/>
  <c r="BO21" i="23917"/>
  <c r="EZ18" i="24040"/>
  <c r="FR18" i="24040"/>
  <c r="CA255" i="24040"/>
  <c r="CA271" i="23917"/>
  <c r="BJ256" i="24040"/>
  <c r="BJ272" i="23917"/>
  <c r="BR256" i="24040"/>
  <c r="BR272" i="23917"/>
  <c r="CI255" i="24040"/>
  <c r="CI271" i="23917"/>
  <c r="BW255" i="24040"/>
  <c r="BW271" i="23917"/>
  <c r="AE255" i="24040"/>
  <c r="AE271" i="23917"/>
  <c r="K255" i="24040"/>
  <c r="K271" i="23917"/>
  <c r="ET19" i="24040"/>
  <c r="H20" i="24040"/>
  <c r="H45" i="24040" s="1"/>
  <c r="AK19" i="24040"/>
  <c r="BU160" i="24040"/>
  <c r="BU173" i="23917"/>
  <c r="AB20" i="24040"/>
  <c r="AB45" i="24040" s="1"/>
  <c r="ER18" i="24040"/>
  <c r="BA19" i="24040"/>
  <c r="W19" i="24040"/>
  <c r="AY21" i="23917"/>
  <c r="AE21" i="23917"/>
  <c r="FF14" i="24040"/>
  <c r="FF15" i="23917"/>
  <c r="E21" i="23917"/>
  <c r="CX22" i="23917"/>
  <c r="CX56" i="23917" s="1"/>
  <c r="CX20" i="24040"/>
  <c r="CX45" i="24040" s="1"/>
  <c r="U256" i="24040"/>
  <c r="U272" i="23917"/>
  <c r="CC82" i="24040"/>
  <c r="CC93" i="23917"/>
  <c r="CK82" i="24040"/>
  <c r="CK93" i="23917"/>
  <c r="EU21" i="23917"/>
  <c r="EV9" i="24040"/>
  <c r="EV9" i="23917"/>
  <c r="DC19" i="24040"/>
  <c r="DI19" i="24040"/>
  <c r="T22" i="23917"/>
  <c r="T56" i="23917" s="1"/>
  <c r="DO21" i="23917"/>
  <c r="CC288" i="24040"/>
  <c r="CC305" i="23917"/>
  <c r="AR22" i="23917"/>
  <c r="AR56" i="23917" s="1"/>
  <c r="AR20" i="24040"/>
  <c r="AR45" i="24040" s="1"/>
  <c r="CU220" i="24040"/>
  <c r="CU235" i="23917"/>
  <c r="FB14" i="24040"/>
  <c r="FB15" i="23917"/>
  <c r="FB21" i="23917" s="1"/>
  <c r="BU19" i="24040"/>
  <c r="CW19" i="24040"/>
  <c r="BS19" i="24040"/>
  <c r="CO19" i="24040"/>
  <c r="FK19" i="24040"/>
  <c r="EB21" i="23917"/>
  <c r="CC21" i="23917"/>
  <c r="DE160" i="24040"/>
  <c r="DE173" i="23917"/>
  <c r="CQ21" i="23917"/>
  <c r="EX20" i="23917"/>
  <c r="CH22" i="23917"/>
  <c r="CH56" i="23917" s="1"/>
  <c r="CH20" i="24040"/>
  <c r="CH45" i="24040" s="1"/>
  <c r="E256" i="24040"/>
  <c r="E272" i="23917"/>
  <c r="EZ85" i="24040"/>
  <c r="EZ96" i="23917"/>
  <c r="CZ22" i="23917"/>
  <c r="CZ56" i="23917" s="1"/>
  <c r="CZ20" i="24040"/>
  <c r="CZ45" i="24040" s="1"/>
  <c r="AS256" i="24040"/>
  <c r="AS272" i="23917"/>
  <c r="Y288" i="24040"/>
  <c r="Y305" i="23917"/>
  <c r="FN14" i="24040"/>
  <c r="FN15" i="23917"/>
  <c r="I160" i="24040"/>
  <c r="I173" i="23917"/>
  <c r="DC220" i="24040"/>
  <c r="DC235" i="23917"/>
  <c r="AL22" i="23917"/>
  <c r="AL56" i="23917" s="1"/>
  <c r="AL20" i="24040"/>
  <c r="AL45" i="24040" s="1"/>
  <c r="FA184" i="24040"/>
  <c r="FA185" i="24040" s="1"/>
  <c r="FA10" i="24040"/>
  <c r="FA20" i="24040" s="1"/>
  <c r="FA198" i="23917"/>
  <c r="FA199" i="23917" s="1"/>
  <c r="FA10" i="23917"/>
  <c r="FA22" i="23917" s="1"/>
  <c r="FA56" i="23917" s="1"/>
  <c r="DM256" i="24040"/>
  <c r="DM272" i="23917"/>
  <c r="M21" i="23917"/>
  <c r="CJ22" i="23917"/>
  <c r="CJ56" i="23917" s="1"/>
  <c r="CJ20" i="24040"/>
  <c r="CJ45" i="24040" s="1"/>
  <c r="AV22" i="23917"/>
  <c r="AV56" i="23917" s="1"/>
  <c r="AV20" i="24040"/>
  <c r="AV45" i="24040" s="1"/>
  <c r="FM244" i="24040"/>
  <c r="FM245" i="24040" s="1"/>
  <c r="FM15" i="24040"/>
  <c r="FM260" i="23917"/>
  <c r="FM261" i="23917" s="1"/>
  <c r="FM16" i="23917"/>
  <c r="CS86" i="24040"/>
  <c r="CS97" i="23917"/>
  <c r="CS81" i="24040"/>
  <c r="CS92" i="23917"/>
  <c r="FH82" i="24040"/>
  <c r="FH93" i="23917"/>
  <c r="CG19" i="24040"/>
  <c r="BC19" i="24040"/>
  <c r="CA21" i="23917"/>
  <c r="CE21" i="23917"/>
  <c r="BJ22" i="23917"/>
  <c r="BJ56" i="23917" s="1"/>
  <c r="BJ20" i="24040"/>
  <c r="BJ45" i="24040" s="1"/>
  <c r="FG21" i="23917"/>
  <c r="FH9" i="24040"/>
  <c r="FH9" i="23917"/>
  <c r="CM19" i="24040"/>
  <c r="BU256" i="24040"/>
  <c r="BU272" i="23917"/>
  <c r="S288" i="24040"/>
  <c r="S305" i="23917"/>
  <c r="DY81" i="24040"/>
  <c r="DY92" i="23917"/>
  <c r="EL103" i="23917"/>
  <c r="DS14" i="24040"/>
  <c r="DS19" i="24040" s="1"/>
  <c r="DS15" i="23917"/>
  <c r="DS21" i="23917" s="1"/>
  <c r="FY127" i="24040"/>
  <c r="FY139" i="23917"/>
  <c r="EC184" i="24040"/>
  <c r="EC10" i="24040"/>
  <c r="EC198" i="23917"/>
  <c r="EC10" i="23917"/>
  <c r="DY244" i="24040"/>
  <c r="DY15" i="24040"/>
  <c r="DY260" i="23917"/>
  <c r="DY16" i="23917"/>
  <c r="DQ14" i="24040"/>
  <c r="DQ15" i="23917"/>
  <c r="FZ254" i="24040"/>
  <c r="FZ270" i="23917"/>
  <c r="DW117" i="24040"/>
  <c r="DW129" i="23917"/>
  <c r="EE150" i="24040"/>
  <c r="EE163" i="23917"/>
  <c r="EF256" i="24040"/>
  <c r="EF272" i="23917"/>
  <c r="EN24" i="23917"/>
  <c r="DV220" i="24040"/>
  <c r="DV235" i="23917"/>
  <c r="EA184" i="24040"/>
  <c r="EA10" i="24040"/>
  <c r="EA198" i="23917"/>
  <c r="EA10" i="23917"/>
  <c r="DY9" i="24040"/>
  <c r="DY9" i="23917"/>
  <c r="FV182" i="24040"/>
  <c r="FV196" i="23917"/>
  <c r="EL90" i="23917"/>
  <c r="EL80" i="23917"/>
  <c r="DS184" i="24040"/>
  <c r="DS10" i="24040"/>
  <c r="DS198" i="23917"/>
  <c r="DS10" i="23917"/>
  <c r="DQ85" i="24040"/>
  <c r="DQ96" i="23917"/>
  <c r="DX21" i="23917"/>
  <c r="DR256" i="24040"/>
  <c r="DR272" i="23917"/>
  <c r="DU9" i="24040"/>
  <c r="DU19" i="24040" s="1"/>
  <c r="DU9" i="23917"/>
  <c r="DU21" i="23917" s="1"/>
  <c r="FV207" i="24040"/>
  <c r="FV222" i="23917"/>
  <c r="DU256" i="24040"/>
  <c r="DU272" i="23917"/>
  <c r="DS117" i="24040"/>
  <c r="DS129" i="23917"/>
  <c r="DW244" i="24040"/>
  <c r="DW260" i="23917"/>
  <c r="DW15" i="24040"/>
  <c r="DW16" i="23917"/>
  <c r="EN100" i="23917"/>
  <c r="FX207" i="24040"/>
  <c r="FX222" i="23917"/>
  <c r="FY64" i="24040"/>
  <c r="FY75" i="23917"/>
  <c r="DX288" i="24040"/>
  <c r="DX305" i="23917"/>
  <c r="DY86" i="24040"/>
  <c r="DY97" i="23917"/>
  <c r="DV160" i="24040"/>
  <c r="DV173" i="23917"/>
  <c r="EF113" i="24040"/>
  <c r="EF125" i="23917"/>
  <c r="EG255" i="24040"/>
  <c r="EG271" i="23917"/>
  <c r="FU9" i="24040"/>
  <c r="FU9" i="23917"/>
  <c r="EE278" i="24040"/>
  <c r="EE295" i="23917"/>
  <c r="EG154" i="24040"/>
  <c r="EG167" i="23917"/>
  <c r="DQ83" i="24040"/>
  <c r="DQ94" i="23917"/>
  <c r="ED211" i="24040"/>
  <c r="ED226" i="23917"/>
  <c r="DQ82" i="24040"/>
  <c r="DQ93" i="23917"/>
  <c r="DX19" i="24040"/>
  <c r="ED255" i="24040"/>
  <c r="ED271" i="23917"/>
  <c r="DW21" i="23917"/>
  <c r="DQ256" i="24040"/>
  <c r="DQ272" i="23917"/>
  <c r="DV22" i="23917"/>
  <c r="DV56" i="23917" s="1"/>
  <c r="DQ84" i="24040"/>
  <c r="DQ95" i="23917"/>
  <c r="DR244" i="24040"/>
  <c r="DR245" i="24040" s="1"/>
  <c r="DR260" i="23917"/>
  <c r="DR261" i="23917" s="1"/>
  <c r="DR15" i="24040"/>
  <c r="DR20" i="24040" s="1"/>
  <c r="DR45" i="24040" s="1"/>
  <c r="DR16" i="23917"/>
  <c r="DR22" i="23917" s="1"/>
  <c r="DR56" i="23917" s="1"/>
  <c r="DR160" i="24040"/>
  <c r="DR173" i="23917"/>
  <c r="DP184" i="24040"/>
  <c r="DP185" i="24040" s="1"/>
  <c r="DP10" i="24040"/>
  <c r="DP198" i="23917"/>
  <c r="DP199" i="23917" s="1"/>
  <c r="DP10" i="23917"/>
  <c r="DY85" i="24040"/>
  <c r="DY96" i="23917"/>
  <c r="FU14" i="24040"/>
  <c r="FU15" i="23917"/>
  <c r="EG127" i="24040"/>
  <c r="EG139" i="23917"/>
  <c r="EG254" i="24040"/>
  <c r="EG270" i="23917"/>
  <c r="EG64" i="24040"/>
  <c r="EG75" i="23917"/>
  <c r="EC256" i="24040"/>
  <c r="EC272" i="23917"/>
  <c r="DU244" i="24040"/>
  <c r="DU15" i="24040"/>
  <c r="DU260" i="23917"/>
  <c r="DU16" i="23917"/>
  <c r="DW184" i="24040"/>
  <c r="DW10" i="24040"/>
  <c r="DW198" i="23917"/>
  <c r="DW10" i="23917"/>
  <c r="EF31" i="24040"/>
  <c r="EF65" i="24040"/>
  <c r="EF36" i="23917"/>
  <c r="EF76" i="23917"/>
  <c r="DZ288" i="24040"/>
  <c r="DZ305" i="23917"/>
  <c r="DY82" i="24040"/>
  <c r="DY93" i="23917"/>
  <c r="FX182" i="24040"/>
  <c r="FX196" i="23917"/>
  <c r="DR220" i="24040"/>
  <c r="DR235" i="23917"/>
  <c r="GA252" i="24040"/>
  <c r="GA268" i="23917"/>
  <c r="EE180" i="24040"/>
  <c r="EE194" i="23917"/>
  <c r="EC160" i="24040"/>
  <c r="EC173" i="23917"/>
  <c r="EA117" i="24040"/>
  <c r="EA129" i="23917"/>
  <c r="DV256" i="24040"/>
  <c r="DV272" i="23917"/>
  <c r="DS255" i="24040"/>
  <c r="DS271" i="23917"/>
  <c r="DT21" i="23917"/>
  <c r="DW19" i="24040"/>
  <c r="FX18" i="24040"/>
  <c r="DQ86" i="24040"/>
  <c r="DQ97" i="23917"/>
  <c r="DP21" i="23917"/>
  <c r="DY84" i="24040"/>
  <c r="DY95" i="23917"/>
  <c r="FW14" i="24040"/>
  <c r="FW19" i="24040" s="1"/>
  <c r="FW15" i="23917"/>
  <c r="FW21" i="23917" s="1"/>
  <c r="FZ125" i="24040"/>
  <c r="FZ137" i="23917"/>
  <c r="DY14" i="24040"/>
  <c r="DY15" i="23917"/>
  <c r="DV288" i="24040"/>
  <c r="DV305" i="23917"/>
  <c r="DQ9" i="24040"/>
  <c r="DQ9" i="23917"/>
  <c r="DT184" i="24040"/>
  <c r="DT185" i="24040" s="1"/>
  <c r="DT10" i="24040"/>
  <c r="DT20" i="24040" s="1"/>
  <c r="DT45" i="24040" s="1"/>
  <c r="DT198" i="23917"/>
  <c r="DT199" i="23917" s="1"/>
  <c r="DT10" i="23917"/>
  <c r="DT22" i="23917" s="1"/>
  <c r="DT56" i="23917" s="1"/>
  <c r="DY256" i="24040"/>
  <c r="DY272" i="23917"/>
  <c r="DP244" i="24040"/>
  <c r="DP245" i="24040" s="1"/>
  <c r="DP15" i="24040"/>
  <c r="DP260" i="23917"/>
  <c r="DP261" i="23917" s="1"/>
  <c r="DP16" i="23917"/>
  <c r="DY83" i="24040"/>
  <c r="DY94" i="23917"/>
  <c r="ED210" i="24040"/>
  <c r="ED225" i="23917"/>
  <c r="DT288" i="24040"/>
  <c r="DT305" i="23917"/>
  <c r="EC9" i="24040"/>
  <c r="EC19" i="24040" s="1"/>
  <c r="EC9" i="23917"/>
  <c r="EC21" i="23917" s="1"/>
  <c r="DX184" i="24040"/>
  <c r="DX185" i="24040" s="1"/>
  <c r="DX10" i="24040"/>
  <c r="DX20" i="24040" s="1"/>
  <c r="DX45" i="24040" s="1"/>
  <c r="DX198" i="23917"/>
  <c r="DX199" i="23917" s="1"/>
  <c r="DX10" i="23917"/>
  <c r="DX22" i="23917" s="1"/>
  <c r="DX56" i="23917" s="1"/>
  <c r="EE127" i="24040"/>
  <c r="EE139" i="23917"/>
  <c r="EK90" i="23917"/>
  <c r="EK80" i="23917"/>
  <c r="FV191" i="24040"/>
  <c r="FV205" i="23917"/>
  <c r="EN270" i="23917"/>
  <c r="DQ81" i="24040"/>
  <c r="DQ92" i="23917"/>
  <c r="DW255" i="24040"/>
  <c r="DW271" i="23917"/>
  <c r="EA255" i="24040"/>
  <c r="EA271" i="23917"/>
  <c r="DU160" i="24040"/>
  <c r="DU173" i="23917"/>
  <c r="DT19" i="24040"/>
  <c r="DV20" i="24040"/>
  <c r="DV45" i="24040" s="1"/>
  <c r="FX191" i="24040"/>
  <c r="FX205" i="23917"/>
  <c r="DP19" i="24040"/>
  <c r="EN92" i="24040"/>
  <c r="DE11" i="23917"/>
  <c r="FL17" i="23917"/>
  <c r="CS11" i="23917"/>
  <c r="DI11" i="23917"/>
  <c r="FQ11" i="23917"/>
  <c r="FS11" i="23917"/>
  <c r="FK11" i="23917"/>
  <c r="DT11" i="23917"/>
  <c r="DG11" i="23917"/>
  <c r="CY11" i="23917"/>
  <c r="CW11" i="23917"/>
  <c r="EY11" i="23917"/>
  <c r="FG17" i="23917"/>
  <c r="FO11" i="23917"/>
  <c r="EQ17" i="23917"/>
  <c r="DW11" i="23917"/>
  <c r="FS17" i="23917"/>
  <c r="DX11" i="23917"/>
  <c r="CK11" i="23917"/>
  <c r="FJ17" i="23917"/>
  <c r="FB11" i="23917"/>
  <c r="FN17" i="23917"/>
  <c r="DP17" i="23917"/>
  <c r="EQ11" i="23917"/>
  <c r="DO11" i="23917"/>
  <c r="FM11" i="23917"/>
  <c r="CO11" i="23917"/>
  <c r="CI11" i="23917"/>
  <c r="FC17" i="23917"/>
  <c r="FJ11" i="23917"/>
  <c r="FP17" i="23917"/>
  <c r="FC11" i="23917"/>
  <c r="DP11" i="23917"/>
  <c r="EC11" i="23917"/>
  <c r="CC11" i="23917"/>
  <c r="CQ11" i="23917"/>
  <c r="BW11" i="23917"/>
  <c r="DA11" i="23917"/>
  <c r="F17" i="23917"/>
  <c r="EX17" i="23917"/>
  <c r="FE17" i="23917"/>
  <c r="DL11" i="23917"/>
  <c r="EG240" i="24040"/>
  <c r="FY240" i="24040"/>
  <c r="CA11" i="23917"/>
  <c r="EV17" i="23917"/>
  <c r="DS11" i="23917"/>
  <c r="CG11" i="23917"/>
  <c r="FH11" i="23917"/>
  <c r="DR17" i="23917"/>
  <c r="BY11" i="23917"/>
  <c r="ET17" i="23917"/>
  <c r="EB17" i="23917"/>
  <c r="DC17" i="23917"/>
  <c r="FF11" i="23917"/>
  <c r="O22" i="23917" l="1"/>
  <c r="E20" i="24040"/>
  <c r="GV145" i="23916"/>
  <c r="GW143" i="23916"/>
  <c r="GR271" i="23916"/>
  <c r="GS259" i="23916"/>
  <c r="GR260" i="23916"/>
  <c r="GS260" i="23916" s="1"/>
  <c r="ER416" i="23916"/>
  <c r="EQ460" i="23916"/>
  <c r="EQ420" i="23916"/>
  <c r="ER420" i="23916" s="1"/>
  <c r="EQ419" i="23916"/>
  <c r="ER419" i="23916" s="1"/>
  <c r="EQ422" i="23916"/>
  <c r="ER422" i="23916" s="1"/>
  <c r="GU231" i="23916"/>
  <c r="GT233" i="23916"/>
  <c r="GV113" i="23916"/>
  <c r="GW113" i="23916" s="1"/>
  <c r="GW74" i="23916"/>
  <c r="GV97" i="23916"/>
  <c r="GW97" i="23916" s="1"/>
  <c r="GV467" i="23916"/>
  <c r="GW467" i="23916" s="1"/>
  <c r="GW283" i="23916"/>
  <c r="ES438" i="23916"/>
  <c r="ET438" i="23916" s="1"/>
  <c r="GT175" i="23916"/>
  <c r="GU140" i="23916"/>
  <c r="GT160" i="23916"/>
  <c r="GU160" i="23916" s="1"/>
  <c r="GT148" i="23916"/>
  <c r="GU148" i="23916" s="1"/>
  <c r="GT149" i="23916"/>
  <c r="GU149" i="23916" s="1"/>
  <c r="GT166" i="23916"/>
  <c r="GU166" i="23916" s="1"/>
  <c r="GU284" i="23916"/>
  <c r="GT286" i="23916"/>
  <c r="GS286" i="23916"/>
  <c r="GR182" i="23916"/>
  <c r="GS175" i="23916"/>
  <c r="EV12" i="23916"/>
  <c r="EU13" i="23916"/>
  <c r="ER429" i="23916"/>
  <c r="EQ367" i="23916"/>
  <c r="ER367" i="23916" s="1"/>
  <c r="GV102" i="23916"/>
  <c r="GR268" i="23916"/>
  <c r="GS268" i="23916" s="1"/>
  <c r="GR240" i="23916"/>
  <c r="GS240" i="23916" s="1"/>
  <c r="GS233" i="23916"/>
  <c r="GR239" i="23916"/>
  <c r="GS239" i="23916" s="1"/>
  <c r="GR289" i="23916"/>
  <c r="GX65" i="23916"/>
  <c r="GY67" i="23916"/>
  <c r="GZ67" i="23916"/>
  <c r="EW309" i="23916"/>
  <c r="EW336" i="23916" s="1"/>
  <c r="EX336" i="23916" s="1"/>
  <c r="EX306" i="23916"/>
  <c r="GP306" i="23916"/>
  <c r="GV393" i="23916"/>
  <c r="GW390" i="23916"/>
  <c r="GV323" i="23916"/>
  <c r="GT270" i="23916"/>
  <c r="GU270" i="23916" s="1"/>
  <c r="GT259" i="23916"/>
  <c r="GU254" i="23916"/>
  <c r="GT255" i="23916"/>
  <c r="GU255" i="23916" s="1"/>
  <c r="GT257" i="23916"/>
  <c r="GT291" i="23916"/>
  <c r="GU291" i="23916" s="1"/>
  <c r="GU266" i="23916"/>
  <c r="ES432" i="23916"/>
  <c r="ET432" i="23916" s="1"/>
  <c r="ES431" i="23916"/>
  <c r="ET431" i="23916" s="1"/>
  <c r="ES430" i="23916"/>
  <c r="ET430" i="23916" s="1"/>
  <c r="ET414" i="23916"/>
  <c r="ES416" i="23916"/>
  <c r="ES427" i="23916"/>
  <c r="ET427" i="23916" s="1"/>
  <c r="ES428" i="23916"/>
  <c r="ET428" i="23916" s="1"/>
  <c r="ES426" i="23916"/>
  <c r="ET426" i="23916" s="1"/>
  <c r="ES429" i="23916"/>
  <c r="GW144" i="23916"/>
  <c r="EU456" i="23916"/>
  <c r="EV383" i="23916"/>
  <c r="EU385" i="23916"/>
  <c r="EU16" i="23916"/>
  <c r="EV16" i="23916" s="1"/>
  <c r="GQ305" i="23916"/>
  <c r="EU377" i="23916"/>
  <c r="EU326" i="23916"/>
  <c r="EV314" i="23916"/>
  <c r="EU364" i="23916"/>
  <c r="EV364" i="23916" s="1"/>
  <c r="EU331" i="23916"/>
  <c r="EV331" i="23916" s="1"/>
  <c r="GQ10" i="23916"/>
  <c r="GX132" i="23916"/>
  <c r="GX100" i="23916"/>
  <c r="GX131" i="23916"/>
  <c r="GX77" i="23916"/>
  <c r="GX78" i="23916"/>
  <c r="GY59" i="23916"/>
  <c r="GZ59" i="23916"/>
  <c r="GX110" i="23916"/>
  <c r="GX96" i="23916"/>
  <c r="GV115" i="23916"/>
  <c r="GW115" i="23916" s="1"/>
  <c r="GV86" i="23916"/>
  <c r="GV85" i="23916"/>
  <c r="GW85" i="23916" s="1"/>
  <c r="GW79" i="23916"/>
  <c r="EU297" i="23916"/>
  <c r="EV296" i="23916"/>
  <c r="EU298" i="23916"/>
  <c r="EV298" i="23916" s="1"/>
  <c r="GV173" i="23916"/>
  <c r="GW173" i="23916" s="1"/>
  <c r="GV137" i="23916"/>
  <c r="GW137" i="23916" s="1"/>
  <c r="GW136" i="23916"/>
  <c r="GV140" i="23916"/>
  <c r="GV149" i="23916" s="1"/>
  <c r="GW149" i="23916" s="1"/>
  <c r="GV106" i="23916"/>
  <c r="GV165" i="23916"/>
  <c r="GW165" i="23916" s="1"/>
  <c r="GV179" i="23916"/>
  <c r="GW179" i="23916" s="1"/>
  <c r="GV168" i="23916"/>
  <c r="GW163" i="23916"/>
  <c r="ET415" i="23916"/>
  <c r="ES423" i="23916"/>
  <c r="ET423" i="23916" s="1"/>
  <c r="GZ208" i="23916"/>
  <c r="GY208" i="23916"/>
  <c r="GX214" i="23916"/>
  <c r="GT483" i="23916"/>
  <c r="GT103" i="23916"/>
  <c r="GU103" i="23916" s="1"/>
  <c r="GU102" i="23916"/>
  <c r="GU120" i="23916"/>
  <c r="GT121" i="23916"/>
  <c r="GU121" i="23916" s="1"/>
  <c r="GT169" i="23916"/>
  <c r="GU169" i="23916" s="1"/>
  <c r="GT180" i="23916"/>
  <c r="GU180" i="23916" s="1"/>
  <c r="GU168" i="23916"/>
  <c r="GZ138" i="23916"/>
  <c r="GY138" i="23916"/>
  <c r="GW221" i="23916"/>
  <c r="GV219" i="23916"/>
  <c r="BE22" i="23917"/>
  <c r="FP19" i="24040"/>
  <c r="EV21" i="23917"/>
  <c r="O20" i="24040"/>
  <c r="E22" i="23917"/>
  <c r="FI22" i="23917"/>
  <c r="FI56" i="23917" s="1"/>
  <c r="EX19" i="24040"/>
  <c r="FG22" i="23917"/>
  <c r="FG56" i="23917" s="1"/>
  <c r="FJ21" i="23917"/>
  <c r="FP21" i="23917"/>
  <c r="EX22" i="23917"/>
  <c r="EQ20" i="24040"/>
  <c r="EQ45" i="24040" s="1"/>
  <c r="AK22" i="23917"/>
  <c r="EX21" i="23917"/>
  <c r="FR19" i="24040"/>
  <c r="DQ21" i="23917"/>
  <c r="DW22" i="23917"/>
  <c r="ER19" i="24040"/>
  <c r="FG20" i="24040"/>
  <c r="FG45" i="24040" s="1"/>
  <c r="AU22" i="23917"/>
  <c r="BS22" i="23917"/>
  <c r="BY22" i="23917"/>
  <c r="FJ19" i="24040"/>
  <c r="FR21" i="23917"/>
  <c r="BS20" i="24040"/>
  <c r="FT19" i="24040"/>
  <c r="EQ22" i="23917"/>
  <c r="EQ56" i="23917" s="1"/>
  <c r="ER56" i="23917" s="1"/>
  <c r="BY20" i="24040"/>
  <c r="Z11" i="24066"/>
  <c r="AB18" i="24066"/>
  <c r="FD21" i="23917"/>
  <c r="BE20" i="24040"/>
  <c r="AK20" i="24040"/>
  <c r="FD19" i="24040"/>
  <c r="FH21" i="23917"/>
  <c r="FL19" i="24040"/>
  <c r="ER21" i="23917"/>
  <c r="AU20" i="24040"/>
  <c r="FI20" i="24040"/>
  <c r="AY22" i="23917"/>
  <c r="AY20" i="24040"/>
  <c r="BA22" i="23917"/>
  <c r="BA20" i="24040"/>
  <c r="FM22" i="23917"/>
  <c r="FM56" i="23917" s="1"/>
  <c r="FM20" i="24040"/>
  <c r="FM45" i="24040" s="1"/>
  <c r="FO22" i="23917"/>
  <c r="FO56" i="23917" s="1"/>
  <c r="FO20" i="24040"/>
  <c r="FO45" i="24040" s="1"/>
  <c r="CW22" i="23917"/>
  <c r="CW20" i="24040"/>
  <c r="BK22" i="23917"/>
  <c r="BK20" i="24040"/>
  <c r="FC22" i="23917"/>
  <c r="FC56" i="23917" s="1"/>
  <c r="FC20" i="24040"/>
  <c r="FC45" i="24040" s="1"/>
  <c r="FN18" i="24040"/>
  <c r="GF253" i="24040"/>
  <c r="GF269" i="23917"/>
  <c r="FR255" i="24040"/>
  <c r="FR271" i="23917"/>
  <c r="FO256" i="24040"/>
  <c r="FO272" i="23917"/>
  <c r="AO160" i="24040"/>
  <c r="AO173" i="23917"/>
  <c r="W17" i="23917"/>
  <c r="FL86" i="24040"/>
  <c r="FL97" i="23917"/>
  <c r="AU11" i="23917"/>
  <c r="CG288" i="24040"/>
  <c r="CG305" i="23917"/>
  <c r="EV160" i="24040"/>
  <c r="EV173" i="23917"/>
  <c r="AG220" i="24040"/>
  <c r="AG235" i="23917"/>
  <c r="AU17" i="23917"/>
  <c r="I11" i="23917"/>
  <c r="CO17" i="23917"/>
  <c r="BC11" i="23917"/>
  <c r="O160" i="24040"/>
  <c r="O173" i="23917"/>
  <c r="ET255" i="24040"/>
  <c r="ET271" i="23917"/>
  <c r="EQ256" i="24040"/>
  <c r="EQ272" i="23917"/>
  <c r="AQ11" i="23917"/>
  <c r="AM220" i="24040"/>
  <c r="AM235" i="23917"/>
  <c r="CS17" i="23917"/>
  <c r="ET117" i="24040"/>
  <c r="ET129" i="23917"/>
  <c r="FD255" i="24040"/>
  <c r="FD271" i="23917"/>
  <c r="C17" i="23917"/>
  <c r="FB17" i="23917"/>
  <c r="EY17" i="23917"/>
  <c r="BC160" i="24040"/>
  <c r="BC173" i="23917"/>
  <c r="K160" i="24040"/>
  <c r="K173" i="23917"/>
  <c r="FH255" i="24040"/>
  <c r="FH271" i="23917"/>
  <c r="FV117" i="24040"/>
  <c r="FV129" i="23917"/>
  <c r="O288" i="24040"/>
  <c r="O305" i="23917"/>
  <c r="FJ244" i="24040"/>
  <c r="FJ15" i="24040"/>
  <c r="FJ260" i="23917"/>
  <c r="FJ16" i="23917"/>
  <c r="EM79" i="24040"/>
  <c r="EM69" i="24040"/>
  <c r="BK17" i="23917"/>
  <c r="W288" i="24040"/>
  <c r="W305" i="23917"/>
  <c r="DM184" i="24040"/>
  <c r="DM10" i="24040"/>
  <c r="DM20" i="24040" s="1"/>
  <c r="DM198" i="23917"/>
  <c r="DM10" i="23917"/>
  <c r="DM22" i="23917" s="1"/>
  <c r="FN85" i="24040"/>
  <c r="FN96" i="23917"/>
  <c r="FN83" i="24040"/>
  <c r="FN94" i="23917"/>
  <c r="FL83" i="24040"/>
  <c r="FL94" i="23917"/>
  <c r="AU220" i="24040"/>
  <c r="AU235" i="23917"/>
  <c r="FH160" i="24040"/>
  <c r="FH173" i="23917"/>
  <c r="BE11" i="23917"/>
  <c r="FF244" i="24040"/>
  <c r="FF15" i="24040"/>
  <c r="FF260" i="23917"/>
  <c r="FF16" i="23917"/>
  <c r="AS220" i="24040"/>
  <c r="AS235" i="23917"/>
  <c r="Y220" i="24040"/>
  <c r="Y235" i="23917"/>
  <c r="FT255" i="24040"/>
  <c r="FT271" i="23917"/>
  <c r="F288" i="24040"/>
  <c r="F305" i="23917"/>
  <c r="G244" i="24040"/>
  <c r="G15" i="24040"/>
  <c r="G20" i="24040" s="1"/>
  <c r="G260" i="23917"/>
  <c r="G16" i="23917"/>
  <c r="G22" i="23917" s="1"/>
  <c r="CY220" i="24040"/>
  <c r="CY235" i="23917"/>
  <c r="FW160" i="24040"/>
  <c r="FW173" i="23917"/>
  <c r="FB255" i="24040"/>
  <c r="FB271" i="23917"/>
  <c r="EY256" i="24040"/>
  <c r="EY272" i="23917"/>
  <c r="M17" i="23917"/>
  <c r="BQ220" i="24040"/>
  <c r="BQ235" i="23917"/>
  <c r="AA17" i="23917"/>
  <c r="EV184" i="24040"/>
  <c r="EV10" i="24040"/>
  <c r="EV198" i="23917"/>
  <c r="EV10" i="23917"/>
  <c r="EK127" i="24040"/>
  <c r="EK139" i="23917"/>
  <c r="FD184" i="24040"/>
  <c r="FD10" i="24040"/>
  <c r="FD198" i="23917"/>
  <c r="FD10" i="23917"/>
  <c r="BA17" i="23917"/>
  <c r="BS220" i="24040"/>
  <c r="BS235" i="23917"/>
  <c r="EJ167" i="23917"/>
  <c r="EJ154" i="24040"/>
  <c r="FN84" i="24040"/>
  <c r="FN95" i="23917"/>
  <c r="FN82" i="24040"/>
  <c r="FN93" i="23917"/>
  <c r="AE17" i="23917"/>
  <c r="EM270" i="23917"/>
  <c r="EM254" i="24040"/>
  <c r="EQ220" i="24040"/>
  <c r="EQ235" i="23917"/>
  <c r="BS160" i="24040"/>
  <c r="BS173" i="23917"/>
  <c r="AO11" i="23917"/>
  <c r="GI126" i="24040"/>
  <c r="GI138" i="23917"/>
  <c r="S160" i="24040"/>
  <c r="S173" i="23917"/>
  <c r="ED121" i="24040"/>
  <c r="ED133" i="23917"/>
  <c r="FB160" i="24040"/>
  <c r="FB173" i="23917"/>
  <c r="FL81" i="24040"/>
  <c r="FL92" i="23917"/>
  <c r="W11" i="23917"/>
  <c r="AC220" i="24040"/>
  <c r="AC235" i="23917"/>
  <c r="GF233" i="24040"/>
  <c r="GF249" i="23917"/>
  <c r="EW160" i="24040"/>
  <c r="EW173" i="23917"/>
  <c r="FL255" i="24040"/>
  <c r="FL271" i="23917"/>
  <c r="DO220" i="24040"/>
  <c r="DO235" i="23917"/>
  <c r="EQ288" i="24040"/>
  <c r="EQ305" i="23917"/>
  <c r="ER244" i="24040"/>
  <c r="ER15" i="24040"/>
  <c r="ER260" i="23917"/>
  <c r="ER16" i="23917"/>
  <c r="GG51" i="24040"/>
  <c r="GG62" i="23917"/>
  <c r="EK166" i="23917"/>
  <c r="EK153" i="24040"/>
  <c r="FG288" i="24040"/>
  <c r="FG305" i="23917"/>
  <c r="FH244" i="24040"/>
  <c r="FH15" i="24040"/>
  <c r="FH260" i="23917"/>
  <c r="FH16" i="23917"/>
  <c r="CQ288" i="24040"/>
  <c r="CQ305" i="23917"/>
  <c r="EZ184" i="24040"/>
  <c r="EZ10" i="24040"/>
  <c r="EZ198" i="23917"/>
  <c r="EZ10" i="23917"/>
  <c r="EJ75" i="23917"/>
  <c r="EJ64" i="24040"/>
  <c r="CW17" i="23917"/>
  <c r="GI106" i="24040"/>
  <c r="GI118" i="23917"/>
  <c r="FE160" i="24040"/>
  <c r="FE173" i="23917"/>
  <c r="FK220" i="24040"/>
  <c r="FK235" i="23917"/>
  <c r="Q11" i="23917"/>
  <c r="AK11" i="23917"/>
  <c r="EX255" i="24040"/>
  <c r="EX271" i="23917"/>
  <c r="EU256" i="24040"/>
  <c r="EU272" i="23917"/>
  <c r="V12" i="24066"/>
  <c r="FS220" i="24040"/>
  <c r="FS235" i="23917"/>
  <c r="E17" i="23917"/>
  <c r="BQ17" i="23917"/>
  <c r="FR184" i="24040"/>
  <c r="FR10" i="24040"/>
  <c r="FR198" i="23917"/>
  <c r="FR10" i="23917"/>
  <c r="EM271" i="23917"/>
  <c r="EM255" i="24040"/>
  <c r="EO272" i="23917"/>
  <c r="EO256" i="24040"/>
  <c r="FA45" i="24040"/>
  <c r="FL160" i="24040"/>
  <c r="FL173" i="23917"/>
  <c r="BS256" i="24040"/>
  <c r="BS272" i="23917"/>
  <c r="BK256" i="24040"/>
  <c r="BK272" i="23917"/>
  <c r="BC256" i="24040"/>
  <c r="BC272" i="23917"/>
  <c r="DO256" i="24040"/>
  <c r="DO272" i="23917"/>
  <c r="BG256" i="24040"/>
  <c r="BG272" i="23917"/>
  <c r="FN160" i="24040"/>
  <c r="FN173" i="23917"/>
  <c r="EW45" i="24040"/>
  <c r="FJ184" i="24040"/>
  <c r="FJ10" i="24040"/>
  <c r="FJ198" i="23917"/>
  <c r="FJ10" i="23917"/>
  <c r="Q160" i="24040"/>
  <c r="Q173" i="23917"/>
  <c r="CG220" i="24040"/>
  <c r="CG235" i="23917"/>
  <c r="CK220" i="24040"/>
  <c r="CK235" i="23917"/>
  <c r="EU288" i="24040"/>
  <c r="EU305" i="23917"/>
  <c r="AE160" i="24040"/>
  <c r="AE173" i="23917"/>
  <c r="O220" i="24040"/>
  <c r="O235" i="23917"/>
  <c r="G160" i="24040"/>
  <c r="G173" i="23917"/>
  <c r="ER160" i="24040"/>
  <c r="ER173" i="23917"/>
  <c r="ET184" i="24040"/>
  <c r="ET10" i="24040"/>
  <c r="ET198" i="23917"/>
  <c r="ET10" i="23917"/>
  <c r="ET22" i="23917" s="1"/>
  <c r="CI288" i="24040"/>
  <c r="CI305" i="23917"/>
  <c r="AW160" i="24040"/>
  <c r="AW173" i="23917"/>
  <c r="DO160" i="24040"/>
  <c r="DO173" i="23917"/>
  <c r="DG288" i="24040"/>
  <c r="DG305" i="23917"/>
  <c r="FL288" i="24040"/>
  <c r="FL305" i="23917"/>
  <c r="CC17" i="23917"/>
  <c r="AA160" i="24040"/>
  <c r="AA173" i="23917"/>
  <c r="DE22" i="23917"/>
  <c r="DE20" i="24040"/>
  <c r="FF184" i="24040"/>
  <c r="FF10" i="24040"/>
  <c r="FF198" i="23917"/>
  <c r="FF10" i="23917"/>
  <c r="K17" i="23917"/>
  <c r="E288" i="24040"/>
  <c r="E305" i="23917"/>
  <c r="BQ288" i="24040"/>
  <c r="BQ305" i="23917"/>
  <c r="FB244" i="24040"/>
  <c r="FB15" i="24040"/>
  <c r="FB260" i="23917"/>
  <c r="FB16" i="23917"/>
  <c r="BY288" i="24040"/>
  <c r="BY305" i="23917"/>
  <c r="AK288" i="24040"/>
  <c r="AK305" i="23917"/>
  <c r="FL21" i="23917"/>
  <c r="K256" i="24040"/>
  <c r="K272" i="23917"/>
  <c r="AE256" i="24040"/>
  <c r="AE272" i="23917"/>
  <c r="BO256" i="24040"/>
  <c r="BO272" i="23917"/>
  <c r="FN19" i="24040"/>
  <c r="CQ256" i="24040"/>
  <c r="CQ272" i="23917"/>
  <c r="AW288" i="24040"/>
  <c r="AW305" i="23917"/>
  <c r="GA137" i="23917"/>
  <c r="GA125" i="24040"/>
  <c r="AQ256" i="24040"/>
  <c r="AQ272" i="23917"/>
  <c r="DC256" i="24040"/>
  <c r="DC272" i="23917"/>
  <c r="FB184" i="24040"/>
  <c r="FB10" i="24040"/>
  <c r="FB198" i="23917"/>
  <c r="FB10" i="23917"/>
  <c r="DM288" i="24040"/>
  <c r="DM305" i="23917"/>
  <c r="CO22" i="23917"/>
  <c r="CO20" i="24040"/>
  <c r="E220" i="24040"/>
  <c r="E235" i="23917"/>
  <c r="G220" i="24040"/>
  <c r="G235" i="23917"/>
  <c r="BE220" i="24040"/>
  <c r="BE235" i="23917"/>
  <c r="DC288" i="24040"/>
  <c r="DC305" i="23917"/>
  <c r="FX256" i="24040"/>
  <c r="FX272" i="23917"/>
  <c r="CO288" i="24040"/>
  <c r="CO305" i="23917"/>
  <c r="AY160" i="24040"/>
  <c r="AY173" i="23917"/>
  <c r="DO17" i="23917"/>
  <c r="CW288" i="24040"/>
  <c r="CW305" i="23917"/>
  <c r="AM288" i="24040"/>
  <c r="AM305" i="23917"/>
  <c r="EO101" i="23917"/>
  <c r="EO90" i="24040"/>
  <c r="Q220" i="24040"/>
  <c r="Q235" i="23917"/>
  <c r="AQ22" i="23917"/>
  <c r="AQ20" i="24040"/>
  <c r="AQ220" i="24040"/>
  <c r="AQ235" i="23917"/>
  <c r="C160" i="24040"/>
  <c r="C173" i="23917"/>
  <c r="CC22" i="23917"/>
  <c r="CC20" i="24040"/>
  <c r="FQ22" i="23917"/>
  <c r="FQ20" i="24040"/>
  <c r="C288" i="24040"/>
  <c r="C305" i="23917"/>
  <c r="AI17" i="23917"/>
  <c r="CS220" i="24040"/>
  <c r="CS235" i="23917"/>
  <c r="K220" i="24040"/>
  <c r="K235" i="23917"/>
  <c r="DM17" i="23917"/>
  <c r="GG253" i="24040"/>
  <c r="GG269" i="23917"/>
  <c r="FP255" i="24040"/>
  <c r="FP271" i="23917"/>
  <c r="BM220" i="24040"/>
  <c r="BM235" i="23917"/>
  <c r="O11" i="23917"/>
  <c r="DO288" i="24040"/>
  <c r="DO305" i="23917"/>
  <c r="FN86" i="24040"/>
  <c r="FN97" i="23917"/>
  <c r="CA17" i="23917"/>
  <c r="W220" i="24040"/>
  <c r="W235" i="23917"/>
  <c r="FH117" i="24040"/>
  <c r="FH129" i="23917"/>
  <c r="S220" i="24040"/>
  <c r="S235" i="23917"/>
  <c r="AW220" i="24040"/>
  <c r="AW235" i="23917"/>
  <c r="W160" i="24040"/>
  <c r="W173" i="23917"/>
  <c r="AS11" i="23917"/>
  <c r="Y11" i="23917"/>
  <c r="ET11" i="23917"/>
  <c r="BK11" i="23917"/>
  <c r="S11" i="23917"/>
  <c r="K288" i="24040"/>
  <c r="K305" i="23917"/>
  <c r="AQ160" i="24040"/>
  <c r="AQ173" i="23917"/>
  <c r="DA220" i="24040"/>
  <c r="DA235" i="23917"/>
  <c r="EB288" i="24040"/>
  <c r="EB305" i="23917"/>
  <c r="FB288" i="24040"/>
  <c r="FB305" i="23917"/>
  <c r="DG220" i="24040"/>
  <c r="DG235" i="23917"/>
  <c r="ER255" i="24040"/>
  <c r="ER271" i="23917"/>
  <c r="BQ11" i="23917"/>
  <c r="ES160" i="24040"/>
  <c r="ES173" i="23917"/>
  <c r="CC220" i="24040"/>
  <c r="CC235" i="23917"/>
  <c r="FF255" i="24040"/>
  <c r="FF271" i="23917"/>
  <c r="FC256" i="24040"/>
  <c r="FC272" i="23917"/>
  <c r="U11" i="23917"/>
  <c r="EY288" i="24040"/>
  <c r="EY305" i="23917"/>
  <c r="EZ244" i="24040"/>
  <c r="EZ15" i="24040"/>
  <c r="EZ260" i="23917"/>
  <c r="EZ16" i="23917"/>
  <c r="BY17" i="23917"/>
  <c r="EM187" i="23917"/>
  <c r="EM173" i="24040"/>
  <c r="AK17" i="23917"/>
  <c r="AU160" i="24040"/>
  <c r="AU173" i="23917"/>
  <c r="AM17" i="23917"/>
  <c r="FJ255" i="24040"/>
  <c r="FJ271" i="23917"/>
  <c r="FG256" i="24040"/>
  <c r="FG272" i="23917"/>
  <c r="FU160" i="24040"/>
  <c r="FU173" i="23917"/>
  <c r="FP288" i="24040"/>
  <c r="FP305" i="23917"/>
  <c r="FR17" i="23917"/>
  <c r="FB220" i="24040"/>
  <c r="FB235" i="23917"/>
  <c r="EX220" i="24040"/>
  <c r="EX235" i="23917"/>
  <c r="BE17" i="23917"/>
  <c r="EN79" i="24040"/>
  <c r="EN69" i="24040"/>
  <c r="BS11" i="23917"/>
  <c r="DL220" i="24040"/>
  <c r="DL235" i="23917"/>
  <c r="FL85" i="24040"/>
  <c r="FL96" i="23917"/>
  <c r="AE11" i="23917"/>
  <c r="CA288" i="24040"/>
  <c r="CA305" i="23917"/>
  <c r="BA11" i="23917"/>
  <c r="AU288" i="24040"/>
  <c r="AU305" i="23917"/>
  <c r="FE288" i="24040"/>
  <c r="FE305" i="23917"/>
  <c r="FV255" i="24040"/>
  <c r="FV271" i="23917"/>
  <c r="FS256" i="24040"/>
  <c r="FS272" i="23917"/>
  <c r="BK220" i="24040"/>
  <c r="BK235" i="23917"/>
  <c r="DG17" i="23917"/>
  <c r="FX117" i="24040"/>
  <c r="FX129" i="23917"/>
  <c r="EZ255" i="24040"/>
  <c r="EZ271" i="23917"/>
  <c r="GA90" i="24040"/>
  <c r="GA101" i="23917"/>
  <c r="BY220" i="24040"/>
  <c r="BY235" i="23917"/>
  <c r="BI11" i="23917"/>
  <c r="BU11" i="23917"/>
  <c r="EU220" i="24040"/>
  <c r="EU235" i="23917"/>
  <c r="EX11" i="23917"/>
  <c r="EU11" i="23917"/>
  <c r="FC220" i="24040"/>
  <c r="FC235" i="23917"/>
  <c r="EM127" i="24040"/>
  <c r="EM139" i="23917"/>
  <c r="FC288" i="24040"/>
  <c r="FC305" i="23917"/>
  <c r="FD244" i="24040"/>
  <c r="FD15" i="24040"/>
  <c r="FD260" i="23917"/>
  <c r="FD16" i="23917"/>
  <c r="CA220" i="24040"/>
  <c r="CA235" i="23917"/>
  <c r="EI167" i="23917"/>
  <c r="EI154" i="24040"/>
  <c r="E11" i="23917"/>
  <c r="FL84" i="24040"/>
  <c r="FL95" i="23917"/>
  <c r="FL82" i="24040"/>
  <c r="FL93" i="23917"/>
  <c r="AC11" i="23917"/>
  <c r="G11" i="23917"/>
  <c r="FN184" i="24040"/>
  <c r="FN10" i="24040"/>
  <c r="FN198" i="23917"/>
  <c r="FN10" i="23917"/>
  <c r="FN22" i="23917" s="1"/>
  <c r="FM220" i="24040"/>
  <c r="FM235" i="23917"/>
  <c r="CY17" i="23917"/>
  <c r="ER184" i="24040"/>
  <c r="ER10" i="24040"/>
  <c r="ER198" i="23917"/>
  <c r="ER10" i="23917"/>
  <c r="BS17" i="23917"/>
  <c r="CA160" i="24040"/>
  <c r="CA173" i="23917"/>
  <c r="CQ17" i="23917"/>
  <c r="CI17" i="23917"/>
  <c r="EH65" i="24040"/>
  <c r="EH31" i="24040"/>
  <c r="GH126" i="24040"/>
  <c r="GH138" i="23917"/>
  <c r="FH220" i="24040"/>
  <c r="FH235" i="23917"/>
  <c r="AQ17" i="23917"/>
  <c r="EI270" i="23917"/>
  <c r="EI254" i="24040"/>
  <c r="BM11" i="23917"/>
  <c r="FN81" i="24040"/>
  <c r="FN92" i="23917"/>
  <c r="GG233" i="24040"/>
  <c r="GG249" i="23917"/>
  <c r="CG17" i="23917"/>
  <c r="AW11" i="23917"/>
  <c r="CY288" i="24040"/>
  <c r="CY305" i="23917"/>
  <c r="AG11" i="23917"/>
  <c r="EX117" i="24040"/>
  <c r="EX129" i="23917"/>
  <c r="FS288" i="24040"/>
  <c r="V21" i="24066"/>
  <c r="FS305" i="23917"/>
  <c r="FT244" i="24040"/>
  <c r="FT15" i="24040"/>
  <c r="FT260" i="23917"/>
  <c r="FT16" i="23917"/>
  <c r="FN255" i="24040"/>
  <c r="FN271" i="23917"/>
  <c r="FK256" i="24040"/>
  <c r="FK272" i="23917"/>
  <c r="DE288" i="24040"/>
  <c r="DE305" i="23917"/>
  <c r="T12" i="24066"/>
  <c r="FO220" i="24040"/>
  <c r="FO235" i="23917"/>
  <c r="FP184" i="24040"/>
  <c r="FP10" i="24040"/>
  <c r="FP198" i="23917"/>
  <c r="FP10" i="23917"/>
  <c r="FP22" i="23917" s="1"/>
  <c r="GF51" i="24040"/>
  <c r="GF62" i="23917"/>
  <c r="BS288" i="24040"/>
  <c r="BS305" i="23917"/>
  <c r="EL166" i="23917"/>
  <c r="EL153" i="24040"/>
  <c r="EY220" i="24040"/>
  <c r="EY235" i="23917"/>
  <c r="EI75" i="23917"/>
  <c r="EI64" i="24040"/>
  <c r="GH106" i="24040"/>
  <c r="GH118" i="23917"/>
  <c r="FF117" i="24040"/>
  <c r="FF129" i="23917"/>
  <c r="FL184" i="24040"/>
  <c r="FL10" i="24040"/>
  <c r="FL198" i="23917"/>
  <c r="FL10" i="23917"/>
  <c r="FL22" i="23917" s="1"/>
  <c r="AS288" i="24040"/>
  <c r="AS305" i="23917"/>
  <c r="EV255" i="24040"/>
  <c r="EV271" i="23917"/>
  <c r="DE220" i="24040"/>
  <c r="DE235" i="23917"/>
  <c r="M11" i="23917"/>
  <c r="AM11" i="23917"/>
  <c r="FT184" i="24040"/>
  <c r="FT10" i="24040"/>
  <c r="FT198" i="23917"/>
  <c r="FT10" i="23917"/>
  <c r="EK270" i="23917"/>
  <c r="EK254" i="24040"/>
  <c r="U12" i="24066"/>
  <c r="FQ220" i="24040"/>
  <c r="FQ235" i="23917"/>
  <c r="CK17" i="23917"/>
  <c r="K11" i="23917"/>
  <c r="U288" i="24040"/>
  <c r="U305" i="23917"/>
  <c r="AS17" i="23917"/>
  <c r="EO270" i="23917"/>
  <c r="EO254" i="24040"/>
  <c r="EO24" i="23917"/>
  <c r="EO22" i="24040"/>
  <c r="EM103" i="23917"/>
  <c r="EM92" i="24040"/>
  <c r="CA256" i="24040"/>
  <c r="CA272" i="23917"/>
  <c r="AU256" i="24040"/>
  <c r="AU272" i="23917"/>
  <c r="AY256" i="24040"/>
  <c r="AY272" i="23917"/>
  <c r="O256" i="24040"/>
  <c r="O272" i="23917"/>
  <c r="FF21" i="23917"/>
  <c r="DG256" i="24040"/>
  <c r="DG272" i="23917"/>
  <c r="FH184" i="24040"/>
  <c r="FH10" i="24040"/>
  <c r="FH198" i="23917"/>
  <c r="FH10" i="23917"/>
  <c r="FR244" i="24040"/>
  <c r="FR15" i="24040"/>
  <c r="FR260" i="23917"/>
  <c r="FR16" i="23917"/>
  <c r="AQ288" i="24040"/>
  <c r="AQ305" i="23917"/>
  <c r="CG22" i="23917"/>
  <c r="CG20" i="24040"/>
  <c r="BE288" i="24040"/>
  <c r="BE305" i="23917"/>
  <c r="CK22" i="23917"/>
  <c r="CK20" i="24040"/>
  <c r="EV244" i="24040"/>
  <c r="EV15" i="24040"/>
  <c r="EV260" i="23917"/>
  <c r="EV16" i="23917"/>
  <c r="CI220" i="24040"/>
  <c r="CI235" i="23917"/>
  <c r="CA22" i="23917"/>
  <c r="CA20" i="24040"/>
  <c r="BK288" i="24040"/>
  <c r="BK305" i="23917"/>
  <c r="W22" i="23917"/>
  <c r="W20" i="24040"/>
  <c r="BA220" i="24040"/>
  <c r="BA235" i="23917"/>
  <c r="AE288" i="24040"/>
  <c r="AE305" i="23917"/>
  <c r="BC17" i="23917"/>
  <c r="E160" i="24040"/>
  <c r="E173" i="23917"/>
  <c r="I220" i="24040"/>
  <c r="I235" i="23917"/>
  <c r="FN21" i="23917"/>
  <c r="AO220" i="24040"/>
  <c r="AO235" i="23917"/>
  <c r="CS288" i="24040"/>
  <c r="CS305" i="23917"/>
  <c r="AY220" i="24040"/>
  <c r="AY235" i="23917"/>
  <c r="CY22" i="23917"/>
  <c r="CY20" i="24040"/>
  <c r="DG22" i="23917"/>
  <c r="DG20" i="24040"/>
  <c r="BW220" i="24040"/>
  <c r="BW235" i="23917"/>
  <c r="DK160" i="24040"/>
  <c r="DK173" i="23917"/>
  <c r="M288" i="24040"/>
  <c r="M305" i="23917"/>
  <c r="M220" i="24040"/>
  <c r="M235" i="23917"/>
  <c r="AM22" i="23917"/>
  <c r="AM20" i="24040"/>
  <c r="BQ22" i="23917"/>
  <c r="BQ20" i="24040"/>
  <c r="BI220" i="24040"/>
  <c r="BI235" i="23917"/>
  <c r="CQ22" i="23917"/>
  <c r="CQ20" i="24040"/>
  <c r="EB220" i="24040"/>
  <c r="EB235" i="23917"/>
  <c r="BU220" i="24040"/>
  <c r="BU235" i="23917"/>
  <c r="U220" i="24040"/>
  <c r="U235" i="23917"/>
  <c r="AA288" i="24040"/>
  <c r="AA305" i="23917"/>
  <c r="DI22" i="23917"/>
  <c r="DI20" i="24040"/>
  <c r="EU22" i="23917"/>
  <c r="EU56" i="23917" s="1"/>
  <c r="EU20" i="24040"/>
  <c r="EU45" i="24040" s="1"/>
  <c r="ET21" i="23917"/>
  <c r="C256" i="24040"/>
  <c r="C272" i="23917"/>
  <c r="W256" i="24040"/>
  <c r="W272" i="23917"/>
  <c r="BW256" i="24040"/>
  <c r="BW272" i="23917"/>
  <c r="CI256" i="24040"/>
  <c r="CI272" i="23917"/>
  <c r="CY256" i="24040"/>
  <c r="CY272" i="23917"/>
  <c r="FE22" i="23917"/>
  <c r="FE56" i="23917" s="1"/>
  <c r="FE20" i="24040"/>
  <c r="EB22" i="23917"/>
  <c r="EB56" i="23917" s="1"/>
  <c r="EB20" i="24040"/>
  <c r="EB45" i="24040" s="1"/>
  <c r="EZ21" i="23917"/>
  <c r="FT21" i="23917"/>
  <c r="ES45" i="24040"/>
  <c r="EO137" i="23917"/>
  <c r="EO125" i="24040"/>
  <c r="EN127" i="24040"/>
  <c r="EN139" i="23917"/>
  <c r="AI256" i="24040"/>
  <c r="AI272" i="23917"/>
  <c r="CU256" i="24040"/>
  <c r="CU272" i="23917"/>
  <c r="FN288" i="24040"/>
  <c r="FN305" i="23917"/>
  <c r="FR288" i="24040"/>
  <c r="FR305" i="23917"/>
  <c r="FJ220" i="24040"/>
  <c r="FJ235" i="23917"/>
  <c r="CI22" i="23917"/>
  <c r="CI20" i="24040"/>
  <c r="CO220" i="24040"/>
  <c r="CO235" i="23917"/>
  <c r="AE22" i="23917"/>
  <c r="AE20" i="24040"/>
  <c r="AE220" i="24040"/>
  <c r="AE235" i="23917"/>
  <c r="AG160" i="24040"/>
  <c r="AG173" i="23917"/>
  <c r="BC288" i="24040"/>
  <c r="BC305" i="23917"/>
  <c r="AS22" i="23917"/>
  <c r="AS20" i="24040"/>
  <c r="AM160" i="24040"/>
  <c r="AM173" i="23917"/>
  <c r="BC220" i="24040"/>
  <c r="BC235" i="23917"/>
  <c r="EY22" i="23917"/>
  <c r="EY56" i="23917" s="1"/>
  <c r="EY20" i="24040"/>
  <c r="FB20" i="24040" s="1"/>
  <c r="CW220" i="24040"/>
  <c r="CW235" i="23917"/>
  <c r="FK22" i="23917"/>
  <c r="FK56" i="23917" s="1"/>
  <c r="FK20" i="24040"/>
  <c r="FK45" i="24040" s="1"/>
  <c r="AI160" i="24040"/>
  <c r="AI173" i="23917"/>
  <c r="AK220" i="24040"/>
  <c r="AK235" i="23917"/>
  <c r="M22" i="23917"/>
  <c r="M20" i="24040"/>
  <c r="FS22" i="23917"/>
  <c r="FS20" i="24040"/>
  <c r="CQ220" i="24040"/>
  <c r="CQ235" i="23917"/>
  <c r="EV117" i="24040"/>
  <c r="EV129" i="23917"/>
  <c r="U22" i="23917"/>
  <c r="U20" i="24040"/>
  <c r="DI220" i="24040"/>
  <c r="DI235" i="23917"/>
  <c r="CK288" i="24040"/>
  <c r="CK305" i="23917"/>
  <c r="DW20" i="24040"/>
  <c r="DQ19" i="24040"/>
  <c r="EG113" i="24040"/>
  <c r="EG125" i="23917"/>
  <c r="EF278" i="24040"/>
  <c r="EF295" i="23917"/>
  <c r="FY113" i="24040"/>
  <c r="FY125" i="23917"/>
  <c r="EC244" i="24040"/>
  <c r="EC15" i="24040"/>
  <c r="EC20" i="24040" s="1"/>
  <c r="EC260" i="23917"/>
  <c r="EC16" i="23917"/>
  <c r="EC22" i="23917" s="1"/>
  <c r="DS244" i="24040"/>
  <c r="DS15" i="24040"/>
  <c r="DS20" i="24040" s="1"/>
  <c r="DS260" i="23917"/>
  <c r="DS16" i="23917"/>
  <c r="DS22" i="23917" s="1"/>
  <c r="EM90" i="23917"/>
  <c r="EM80" i="23917"/>
  <c r="EE210" i="24040"/>
  <c r="EE225" i="23917"/>
  <c r="GB252" i="24040"/>
  <c r="GB268" i="23917"/>
  <c r="DQ244" i="24040"/>
  <c r="DQ15" i="24040"/>
  <c r="DQ260" i="23917"/>
  <c r="DQ16" i="23917"/>
  <c r="FZ127" i="24040"/>
  <c r="FZ139" i="23917"/>
  <c r="DU17" i="23917"/>
  <c r="DW160" i="24040"/>
  <c r="DW173" i="23917"/>
  <c r="EG150" i="24040"/>
  <c r="EG163" i="23917"/>
  <c r="EN103" i="23917"/>
  <c r="DP22" i="23917"/>
  <c r="DP56" i="23917" s="1"/>
  <c r="ED256" i="24040"/>
  <c r="ED272" i="23917"/>
  <c r="FU21" i="23917"/>
  <c r="FV21" i="23917" s="1"/>
  <c r="EG256" i="24040"/>
  <c r="EG272" i="23917"/>
  <c r="DY17" i="23917"/>
  <c r="EC288" i="24040"/>
  <c r="EC305" i="23917"/>
  <c r="DR288" i="24040"/>
  <c r="DR305" i="23917"/>
  <c r="EN90" i="23917"/>
  <c r="EN80" i="23917"/>
  <c r="DY288" i="24040"/>
  <c r="DY305" i="23917"/>
  <c r="GA254" i="24040"/>
  <c r="GA270" i="23917"/>
  <c r="DP288" i="24040"/>
  <c r="DP305" i="23917"/>
  <c r="EH76" i="23917"/>
  <c r="EH36" i="23917"/>
  <c r="DY184" i="24040"/>
  <c r="DY10" i="24040"/>
  <c r="DY20" i="24040" s="1"/>
  <c r="DY198" i="23917"/>
  <c r="DY10" i="23917"/>
  <c r="DY22" i="23917" s="1"/>
  <c r="DU184" i="24040"/>
  <c r="DU10" i="24040"/>
  <c r="DU20" i="24040" s="1"/>
  <c r="DU198" i="23917"/>
  <c r="DU10" i="23917"/>
  <c r="DU22" i="23917" s="1"/>
  <c r="EF210" i="24040"/>
  <c r="EF225" i="23917"/>
  <c r="DW256" i="24040"/>
  <c r="DW272" i="23917"/>
  <c r="FV14" i="24040"/>
  <c r="FV15" i="23917"/>
  <c r="EE255" i="24040"/>
  <c r="EE271" i="23917"/>
  <c r="FU19" i="24040"/>
  <c r="FV19" i="24040" s="1"/>
  <c r="DS256" i="24040"/>
  <c r="DS272" i="23917"/>
  <c r="DY21" i="23917"/>
  <c r="GA22" i="24040"/>
  <c r="GA24" i="23917"/>
  <c r="FU184" i="24040"/>
  <c r="FU185" i="24040" s="1"/>
  <c r="FU10" i="24040"/>
  <c r="FU198" i="23917"/>
  <c r="FU199" i="23917" s="1"/>
  <c r="FU10" i="23917"/>
  <c r="FZ64" i="24040"/>
  <c r="FZ75" i="23917"/>
  <c r="EA220" i="24040"/>
  <c r="EA235" i="23917"/>
  <c r="DQ184" i="24040"/>
  <c r="DQ10" i="24040"/>
  <c r="DQ198" i="23917"/>
  <c r="DQ10" i="23917"/>
  <c r="DX220" i="24040"/>
  <c r="DX235" i="23917"/>
  <c r="DT220" i="24040"/>
  <c r="DT235" i="23917"/>
  <c r="FY150" i="24040"/>
  <c r="FY163" i="23917"/>
  <c r="GA89" i="24040"/>
  <c r="GA100" i="23917"/>
  <c r="DU288" i="24040"/>
  <c r="DU305" i="23917"/>
  <c r="FX14" i="24040"/>
  <c r="FX15" i="23917"/>
  <c r="DS220" i="24040"/>
  <c r="DS235" i="23917"/>
  <c r="FY31" i="24040"/>
  <c r="FY65" i="24040"/>
  <c r="FY76" i="23917"/>
  <c r="FY36" i="23917"/>
  <c r="DP20" i="24040"/>
  <c r="DP45" i="24040" s="1"/>
  <c r="DS160" i="24040"/>
  <c r="DS173" i="23917"/>
  <c r="EE211" i="24040"/>
  <c r="EE226" i="23917"/>
  <c r="FV9" i="24040"/>
  <c r="FV9" i="23917"/>
  <c r="EA256" i="24040"/>
  <c r="EA272" i="23917"/>
  <c r="DY19" i="24040"/>
  <c r="DW220" i="24040"/>
  <c r="DW235" i="23917"/>
  <c r="GC252" i="24040"/>
  <c r="GC268" i="23917"/>
  <c r="EF180" i="24040"/>
  <c r="EF194" i="23917"/>
  <c r="FW244" i="24040"/>
  <c r="FW245" i="24040" s="1"/>
  <c r="FW260" i="23917"/>
  <c r="FW261" i="23917" s="1"/>
  <c r="FW15" i="24040"/>
  <c r="FW16" i="23917"/>
  <c r="EG31" i="24040"/>
  <c r="EG65" i="24040"/>
  <c r="EG76" i="23917"/>
  <c r="EG36" i="23917"/>
  <c r="FU244" i="24040"/>
  <c r="FU245" i="24040" s="1"/>
  <c r="FU260" i="23917"/>
  <c r="FU261" i="23917" s="1"/>
  <c r="FU15" i="24040"/>
  <c r="FU16" i="23917"/>
  <c r="DP220" i="24040"/>
  <c r="DP235" i="23917"/>
  <c r="DW17" i="23917"/>
  <c r="EC220" i="24040"/>
  <c r="EC235" i="23917"/>
  <c r="FX9" i="24040"/>
  <c r="FX9" i="23917"/>
  <c r="FW184" i="24040"/>
  <c r="FW185" i="24040" s="1"/>
  <c r="FW10" i="24040"/>
  <c r="FW198" i="23917"/>
  <c r="FW199" i="23917" s="1"/>
  <c r="FW10" i="23917"/>
  <c r="EN187" i="23917"/>
  <c r="EA160" i="24040"/>
  <c r="EA173" i="23917"/>
  <c r="DW288" i="24040"/>
  <c r="DW305" i="23917"/>
  <c r="EA244" i="24040"/>
  <c r="EA15" i="24040"/>
  <c r="EA20" i="24040" s="1"/>
  <c r="EA260" i="23917"/>
  <c r="EA16" i="23917"/>
  <c r="EA22" i="23917" s="1"/>
  <c r="ED212" i="24040"/>
  <c r="ED227" i="23917"/>
  <c r="EF150" i="24040"/>
  <c r="EF163" i="23917"/>
  <c r="DS17" i="23917"/>
  <c r="FN11" i="23917"/>
  <c r="ER11" i="23917"/>
  <c r="FT17" i="23917"/>
  <c r="FH17" i="23917"/>
  <c r="FT11" i="23917"/>
  <c r="FR11" i="23917"/>
  <c r="FW17" i="23917"/>
  <c r="FZ240" i="24040"/>
  <c r="FF17" i="23917"/>
  <c r="FD11" i="23917"/>
  <c r="FP11" i="23917"/>
  <c r="EZ11" i="23917"/>
  <c r="FL11" i="23917"/>
  <c r="EH240" i="24040"/>
  <c r="FU17" i="23917"/>
  <c r="EV11" i="23917"/>
  <c r="DQ11" i="23917"/>
  <c r="ER17" i="23917"/>
  <c r="EN153" i="24040"/>
  <c r="DU11" i="23917"/>
  <c r="EZ17" i="23917"/>
  <c r="FU11" i="23917"/>
  <c r="DM11" i="23917"/>
  <c r="FD17" i="23917"/>
  <c r="FW11" i="23917"/>
  <c r="DY11" i="23917"/>
  <c r="GV166" i="23916" l="1"/>
  <c r="GW166" i="23916" s="1"/>
  <c r="GW106" i="23916"/>
  <c r="GV118" i="23916"/>
  <c r="GW118" i="23916" s="1"/>
  <c r="GV107" i="23916"/>
  <c r="GW107" i="23916" s="1"/>
  <c r="EU447" i="23916"/>
  <c r="EV297" i="23916"/>
  <c r="GZ100" i="23916"/>
  <c r="GX163" i="23916"/>
  <c r="GX117" i="23916"/>
  <c r="GX102" i="23916"/>
  <c r="GY100" i="23916"/>
  <c r="ET429" i="23916"/>
  <c r="ES367" i="23916"/>
  <c r="ET367" i="23916" s="1"/>
  <c r="ET416" i="23916"/>
  <c r="ES420" i="23916"/>
  <c r="ET420" i="23916" s="1"/>
  <c r="ES419" i="23916"/>
  <c r="ET419" i="23916" s="1"/>
  <c r="ES422" i="23916"/>
  <c r="ET422" i="23916" s="1"/>
  <c r="GQ306" i="23916"/>
  <c r="GV483" i="23916"/>
  <c r="GW102" i="23916"/>
  <c r="GV103" i="23916"/>
  <c r="GW103" i="23916" s="1"/>
  <c r="GT182" i="23916"/>
  <c r="GU175" i="23916"/>
  <c r="GS271" i="23916"/>
  <c r="GR273" i="23916"/>
  <c r="GV264" i="23916"/>
  <c r="GW264" i="23916" s="1"/>
  <c r="GW219" i="23916"/>
  <c r="GV228" i="23916"/>
  <c r="GX465" i="23916"/>
  <c r="GY465" i="23916" s="1"/>
  <c r="GZ214" i="23916"/>
  <c r="GX263" i="23916"/>
  <c r="GY214" i="23916"/>
  <c r="GX250" i="23916"/>
  <c r="GX220" i="23916"/>
  <c r="GV175" i="23916"/>
  <c r="GW140" i="23916"/>
  <c r="GV160" i="23916"/>
  <c r="GW160" i="23916" s="1"/>
  <c r="GV284" i="23916"/>
  <c r="GZ96" i="23916"/>
  <c r="GY96" i="23916"/>
  <c r="GX144" i="23916"/>
  <c r="GY78" i="23916"/>
  <c r="GZ78" i="23916"/>
  <c r="GZ132" i="23916"/>
  <c r="GY132" i="23916"/>
  <c r="EU378" i="23916"/>
  <c r="EV378" i="23916" s="1"/>
  <c r="EV326" i="23916"/>
  <c r="EU365" i="23916"/>
  <c r="EV365" i="23916" s="1"/>
  <c r="EU410" i="23916"/>
  <c r="EU412" i="23916"/>
  <c r="GW323" i="23916"/>
  <c r="GV325" i="23916"/>
  <c r="GW325" i="23916" s="1"/>
  <c r="GU286" i="23916"/>
  <c r="GV120" i="23916"/>
  <c r="GZ110" i="23916"/>
  <c r="GY110" i="23916"/>
  <c r="GX143" i="23916"/>
  <c r="GZ77" i="23916"/>
  <c r="GX79" i="23916"/>
  <c r="GY77" i="23916"/>
  <c r="EU511" i="23916"/>
  <c r="EU381" i="23916"/>
  <c r="EV377" i="23916"/>
  <c r="EU15" i="23916"/>
  <c r="EV15" i="23916" s="1"/>
  <c r="EU346" i="23916"/>
  <c r="EV346" i="23916" s="1"/>
  <c r="EW340" i="23916"/>
  <c r="EX340" i="23916" s="1"/>
  <c r="EW315" i="23916"/>
  <c r="EW312" i="23916"/>
  <c r="EX309" i="23916"/>
  <c r="EW311" i="23916"/>
  <c r="EW337" i="23916"/>
  <c r="EX337" i="23916" s="1"/>
  <c r="EW338" i="23916"/>
  <c r="EW334" i="23916"/>
  <c r="EX334" i="23916" s="1"/>
  <c r="GP309" i="23916"/>
  <c r="GP336" i="23916" s="1"/>
  <c r="GQ336" i="23916" s="1"/>
  <c r="EW335" i="23916"/>
  <c r="EX335" i="23916" s="1"/>
  <c r="GX136" i="23916"/>
  <c r="GZ65" i="23916"/>
  <c r="GX111" i="23916"/>
  <c r="GY65" i="23916"/>
  <c r="GX74" i="23916"/>
  <c r="GR186" i="23916"/>
  <c r="GS182" i="23916"/>
  <c r="GR183" i="23916"/>
  <c r="GS183" i="23916" s="1"/>
  <c r="GR7" i="23916"/>
  <c r="GT268" i="23916"/>
  <c r="GU268" i="23916" s="1"/>
  <c r="GT239" i="23916"/>
  <c r="GU239" i="23916" s="1"/>
  <c r="GT240" i="23916"/>
  <c r="GU240" i="23916" s="1"/>
  <c r="GU233" i="23916"/>
  <c r="GT289" i="23916"/>
  <c r="GV177" i="23916"/>
  <c r="GW177" i="23916" s="1"/>
  <c r="GW145" i="23916"/>
  <c r="GV150" i="23916"/>
  <c r="GW150" i="23916" s="1"/>
  <c r="GV180" i="23916"/>
  <c r="GW180" i="23916" s="1"/>
  <c r="GW168" i="23916"/>
  <c r="GV169" i="23916"/>
  <c r="GW169" i="23916" s="1"/>
  <c r="GX466" i="23916"/>
  <c r="GY466" i="23916" s="1"/>
  <c r="GZ131" i="23916"/>
  <c r="GX283" i="23916"/>
  <c r="GX172" i="23916"/>
  <c r="GY131" i="23916"/>
  <c r="GX159" i="23916"/>
  <c r="EV385" i="23916"/>
  <c r="EU317" i="23916"/>
  <c r="EU17" i="23916"/>
  <c r="EV17" i="23916" s="1"/>
  <c r="GT271" i="23916"/>
  <c r="GT260" i="23916"/>
  <c r="GU260" i="23916" s="1"/>
  <c r="GU259" i="23916"/>
  <c r="GV395" i="23916"/>
  <c r="GW395" i="23916" s="1"/>
  <c r="GW393" i="23916"/>
  <c r="GR293" i="23916"/>
  <c r="GS289" i="23916"/>
  <c r="EU14" i="23916"/>
  <c r="EV13" i="23916"/>
  <c r="ES460" i="23916"/>
  <c r="EQ421" i="23916"/>
  <c r="GV148" i="23916"/>
  <c r="GW148" i="23916" s="1"/>
  <c r="ER22" i="23917"/>
  <c r="ET20" i="24040"/>
  <c r="FJ20" i="24040"/>
  <c r="FD20" i="24040"/>
  <c r="Z20" i="24066"/>
  <c r="Z10" i="24066"/>
  <c r="FH22" i="23917"/>
  <c r="EV20" i="24040"/>
  <c r="FP20" i="24040"/>
  <c r="DQ22" i="23917"/>
  <c r="FI45" i="24040"/>
  <c r="ER20" i="24040"/>
  <c r="FF22" i="23917"/>
  <c r="FJ22" i="23917"/>
  <c r="FX21" i="23917"/>
  <c r="FB22" i="23917"/>
  <c r="EX20" i="24040"/>
  <c r="ER45" i="24040"/>
  <c r="EV22" i="23917"/>
  <c r="GC125" i="24040"/>
  <c r="GC137" i="23917"/>
  <c r="EV256" i="24040"/>
  <c r="EV272" i="23917"/>
  <c r="EJ65" i="24040"/>
  <c r="EJ31" i="24040"/>
  <c r="FH288" i="24040"/>
  <c r="FH305" i="23917"/>
  <c r="GH51" i="24040"/>
  <c r="GH62" i="23917"/>
  <c r="GH233" i="24040"/>
  <c r="GH249" i="23917"/>
  <c r="EZ256" i="24040"/>
  <c r="EZ272" i="23917"/>
  <c r="BN26" i="23917"/>
  <c r="BO56" i="23917"/>
  <c r="BO45" i="24040"/>
  <c r="GH253" i="24040"/>
  <c r="GH269" i="23917"/>
  <c r="EL75" i="23917"/>
  <c r="EL64" i="24040"/>
  <c r="GC90" i="24040"/>
  <c r="GC101" i="23917"/>
  <c r="FD256" i="24040"/>
  <c r="FD272" i="23917"/>
  <c r="FP256" i="24040"/>
  <c r="FP272" i="23917"/>
  <c r="EZ160" i="24040"/>
  <c r="EZ173" i="23917"/>
  <c r="GK126" i="24040"/>
  <c r="GK138" i="23917"/>
  <c r="EI31" i="24040"/>
  <c r="EI65" i="24040"/>
  <c r="FT256" i="24040"/>
  <c r="FT272" i="23917"/>
  <c r="FP220" i="24040"/>
  <c r="FP235" i="23917"/>
  <c r="FL256" i="24040"/>
  <c r="FL272" i="23917"/>
  <c r="EE121" i="24040"/>
  <c r="EE133" i="23917"/>
  <c r="EL167" i="23917"/>
  <c r="EL154" i="24040"/>
  <c r="AH26" i="23917"/>
  <c r="AI56" i="23917"/>
  <c r="AI45" i="24040"/>
  <c r="AX26" i="23917"/>
  <c r="AY45" i="24040"/>
  <c r="AY56" i="23917"/>
  <c r="BF26" i="23917"/>
  <c r="BG45" i="24040"/>
  <c r="BG56" i="23917"/>
  <c r="CT26" i="23917"/>
  <c r="CU45" i="24040"/>
  <c r="CU56" i="23917"/>
  <c r="FJ256" i="24040"/>
  <c r="FJ272" i="23917"/>
  <c r="ER256" i="24040"/>
  <c r="ER272" i="23917"/>
  <c r="EO79" i="24040"/>
  <c r="EO69" i="24040"/>
  <c r="FT22" i="23917"/>
  <c r="FS56" i="23917"/>
  <c r="EO139" i="23917"/>
  <c r="EO127" i="24040"/>
  <c r="EO100" i="23917"/>
  <c r="EO89" i="24040"/>
  <c r="FT288" i="24040"/>
  <c r="FT305" i="23917"/>
  <c r="FN220" i="24040"/>
  <c r="FN235" i="23917"/>
  <c r="FD288" i="24040"/>
  <c r="FD305" i="23917"/>
  <c r="FD220" i="24040"/>
  <c r="FD235" i="23917"/>
  <c r="ET288" i="24040"/>
  <c r="ET305" i="23917"/>
  <c r="DM220" i="24040"/>
  <c r="DM235" i="23917"/>
  <c r="FV160" i="24040"/>
  <c r="FV173" i="23917"/>
  <c r="ET160" i="24040"/>
  <c r="ET173" i="23917"/>
  <c r="FJ288" i="24040"/>
  <c r="FJ305" i="23917"/>
  <c r="FQ45" i="24040"/>
  <c r="FR20" i="24040"/>
  <c r="EV288" i="24040"/>
  <c r="EV305" i="23917"/>
  <c r="FL220" i="24040"/>
  <c r="FL235" i="23917"/>
  <c r="FF160" i="24040"/>
  <c r="FF173" i="23917"/>
  <c r="EX160" i="24040"/>
  <c r="EX173" i="23917"/>
  <c r="FD22" i="23917"/>
  <c r="G288" i="24040"/>
  <c r="G305" i="23917"/>
  <c r="EH163" i="23917"/>
  <c r="EH150" i="24040"/>
  <c r="FR220" i="24040"/>
  <c r="FR235" i="23917"/>
  <c r="EX256" i="24040"/>
  <c r="EX272" i="23917"/>
  <c r="GJ106" i="24040"/>
  <c r="GJ118" i="23917"/>
  <c r="GK106" i="24040"/>
  <c r="GK118" i="23917"/>
  <c r="GI51" i="24040"/>
  <c r="GI62" i="23917"/>
  <c r="GI233" i="24040"/>
  <c r="GI249" i="23917"/>
  <c r="ET220" i="24040"/>
  <c r="ET235" i="23917"/>
  <c r="FB256" i="24040"/>
  <c r="FB272" i="23917"/>
  <c r="FX160" i="24040"/>
  <c r="FX173" i="23917"/>
  <c r="Z26" i="23917"/>
  <c r="AA56" i="23917"/>
  <c r="AA45" i="24040"/>
  <c r="GI253" i="24040"/>
  <c r="GI269" i="23917"/>
  <c r="EI125" i="23917"/>
  <c r="EI113" i="24040"/>
  <c r="EH194" i="23917"/>
  <c r="EH180" i="24040"/>
  <c r="EK75" i="23917"/>
  <c r="EK64" i="24040"/>
  <c r="EM166" i="23917"/>
  <c r="EM153" i="24040"/>
  <c r="CL26" i="23917"/>
  <c r="CM45" i="24040"/>
  <c r="CM56" i="23917"/>
  <c r="R26" i="23917"/>
  <c r="S56" i="23917"/>
  <c r="S45" i="24040"/>
  <c r="GB90" i="24040"/>
  <c r="GB101" i="23917"/>
  <c r="CD26" i="23917"/>
  <c r="CE56" i="23917"/>
  <c r="CE45" i="24040"/>
  <c r="FF256" i="24040"/>
  <c r="FF272" i="23917"/>
  <c r="FR256" i="24040"/>
  <c r="FR272" i="23917"/>
  <c r="DJ26" i="23917"/>
  <c r="DK45" i="24040"/>
  <c r="DK56" i="23917"/>
  <c r="GJ126" i="24040"/>
  <c r="GJ138" i="23917"/>
  <c r="FV256" i="24040"/>
  <c r="FV272" i="23917"/>
  <c r="FN256" i="24040"/>
  <c r="FN272" i="23917"/>
  <c r="ED122" i="24040"/>
  <c r="ED134" i="23917"/>
  <c r="EK167" i="23917"/>
  <c r="EK154" i="24040"/>
  <c r="O17" i="23917"/>
  <c r="G17" i="23917"/>
  <c r="FH256" i="24040"/>
  <c r="FH272" i="23917"/>
  <c r="ET256" i="24040"/>
  <c r="ET272" i="23917"/>
  <c r="B26" i="23917"/>
  <c r="C56" i="23917"/>
  <c r="C45" i="24040"/>
  <c r="EO187" i="23917"/>
  <c r="EO173" i="24040"/>
  <c r="EM272" i="23917"/>
  <c r="EM256" i="24040"/>
  <c r="EO103" i="23917"/>
  <c r="EO92" i="24040"/>
  <c r="FS45" i="24040"/>
  <c r="FT20" i="24040"/>
  <c r="EZ20" i="24040"/>
  <c r="EY45" i="24040"/>
  <c r="FE45" i="24040"/>
  <c r="FF20" i="24040"/>
  <c r="FL20" i="24040"/>
  <c r="EX288" i="24040"/>
  <c r="EX305" i="23917"/>
  <c r="EN173" i="24040"/>
  <c r="EH125" i="23917"/>
  <c r="EH113" i="24040"/>
  <c r="EZ220" i="24040"/>
  <c r="EZ235" i="23917"/>
  <c r="FF220" i="24040"/>
  <c r="FF235" i="23917"/>
  <c r="EV220" i="24040"/>
  <c r="EV235" i="23917"/>
  <c r="FF288" i="24040"/>
  <c r="FF305" i="23917"/>
  <c r="EZ288" i="24040"/>
  <c r="EZ305" i="23917"/>
  <c r="FQ56" i="23917"/>
  <c r="FR22" i="23917"/>
  <c r="FN20" i="24040"/>
  <c r="GB125" i="24040"/>
  <c r="GB137" i="23917"/>
  <c r="GA127" i="24040"/>
  <c r="GA139" i="23917"/>
  <c r="FH20" i="24040"/>
  <c r="FT220" i="24040"/>
  <c r="FT235" i="23917"/>
  <c r="EZ22" i="23917"/>
  <c r="ER288" i="24040"/>
  <c r="ER305" i="23917"/>
  <c r="ER220" i="24040"/>
  <c r="ER235" i="23917"/>
  <c r="DQ20" i="24040"/>
  <c r="FV184" i="24040"/>
  <c r="FV10" i="24040"/>
  <c r="FV198" i="23917"/>
  <c r="FV10" i="23917"/>
  <c r="FY278" i="24040"/>
  <c r="FY295" i="23917"/>
  <c r="GD252" i="24040"/>
  <c r="GD268" i="23917"/>
  <c r="EI76" i="23917"/>
  <c r="EI36" i="23917"/>
  <c r="EA17" i="23917"/>
  <c r="FX244" i="24040"/>
  <c r="FX15" i="24040"/>
  <c r="FX260" i="23917"/>
  <c r="FX16" i="23917"/>
  <c r="EC17" i="23917"/>
  <c r="FY180" i="24040"/>
  <c r="FY194" i="23917"/>
  <c r="FY210" i="24040"/>
  <c r="FY225" i="23917"/>
  <c r="GA79" i="24040"/>
  <c r="GA69" i="24040"/>
  <c r="GA90" i="23917"/>
  <c r="GA80" i="23917"/>
  <c r="FW22" i="23917"/>
  <c r="DQ220" i="24040"/>
  <c r="DQ235" i="23917"/>
  <c r="FZ65" i="24040"/>
  <c r="FZ31" i="24040"/>
  <c r="FZ76" i="23917"/>
  <c r="FZ36" i="23917"/>
  <c r="FU20" i="24040"/>
  <c r="FX19" i="24040"/>
  <c r="DS288" i="24040"/>
  <c r="DS305" i="23917"/>
  <c r="X12" i="24066"/>
  <c r="FW220" i="24040"/>
  <c r="FW235" i="23917"/>
  <c r="GB254" i="24040"/>
  <c r="GB270" i="23917"/>
  <c r="GC254" i="24040"/>
  <c r="GC270" i="23917"/>
  <c r="EF211" i="24040"/>
  <c r="EF226" i="23917"/>
  <c r="FY151" i="24040"/>
  <c r="FY164" i="23917"/>
  <c r="GC22" i="24040"/>
  <c r="GC24" i="23917"/>
  <c r="EE212" i="24040"/>
  <c r="EE227" i="23917"/>
  <c r="EO90" i="23917"/>
  <c r="EO80" i="23917"/>
  <c r="GE252" i="24040"/>
  <c r="GE268" i="23917"/>
  <c r="EG210" i="24040"/>
  <c r="EG225" i="23917"/>
  <c r="FX184" i="24040"/>
  <c r="FX10" i="24040"/>
  <c r="FX198" i="23917"/>
  <c r="FX10" i="23917"/>
  <c r="W12" i="24066"/>
  <c r="FU220" i="24040"/>
  <c r="FU235" i="23917"/>
  <c r="DY220" i="24040"/>
  <c r="DY235" i="23917"/>
  <c r="FV244" i="24040"/>
  <c r="FV260" i="23917"/>
  <c r="FV15" i="24040"/>
  <c r="FV16" i="23917"/>
  <c r="EG278" i="24040"/>
  <c r="EG295" i="23917"/>
  <c r="DZ26" i="23917"/>
  <c r="EA45" i="24040"/>
  <c r="EA56" i="23917"/>
  <c r="DU220" i="24040"/>
  <c r="DU235" i="23917"/>
  <c r="FY279" i="24040"/>
  <c r="FY296" i="23917"/>
  <c r="X21" i="24066"/>
  <c r="FW288" i="24040"/>
  <c r="FW305" i="23917"/>
  <c r="GB22" i="24040"/>
  <c r="GB24" i="23917"/>
  <c r="ED248" i="24040"/>
  <c r="ED264" i="23917"/>
  <c r="FW20" i="24040"/>
  <c r="GB89" i="24040"/>
  <c r="GB100" i="23917"/>
  <c r="FU22" i="23917"/>
  <c r="DQ288" i="24040"/>
  <c r="DQ305" i="23917"/>
  <c r="EE256" i="24040"/>
  <c r="EE272" i="23917"/>
  <c r="EJ76" i="23917"/>
  <c r="EJ36" i="23917"/>
  <c r="EN166" i="23917"/>
  <c r="EA288" i="24040"/>
  <c r="EA305" i="23917"/>
  <c r="W21" i="24066"/>
  <c r="FU288" i="24040"/>
  <c r="FU305" i="23917"/>
  <c r="DQ17" i="23917"/>
  <c r="EG180" i="24040"/>
  <c r="EG194" i="23917"/>
  <c r="FZ113" i="24040"/>
  <c r="FZ125" i="23917"/>
  <c r="FZ150" i="24040"/>
  <c r="FZ163" i="23917"/>
  <c r="GA92" i="24040"/>
  <c r="GA103" i="23917"/>
  <c r="CM26" i="23917"/>
  <c r="EI240" i="24040"/>
  <c r="FV11" i="23917"/>
  <c r="BO26" i="23917"/>
  <c r="FV17" i="23917"/>
  <c r="FX17" i="23917"/>
  <c r="EJ113" i="24040"/>
  <c r="FX11" i="23917"/>
  <c r="EA26" i="23917"/>
  <c r="ES26" i="23917"/>
  <c r="AA26" i="23917"/>
  <c r="EN64" i="24040"/>
  <c r="EB26" i="23917"/>
  <c r="AI26" i="23917"/>
  <c r="S26" i="23917"/>
  <c r="EN154" i="24040"/>
  <c r="BG26" i="23917"/>
  <c r="CU26" i="23917"/>
  <c r="FQ26" i="23917"/>
  <c r="ES421" i="23916" l="1"/>
  <c r="GS293" i="23916"/>
  <c r="GR295" i="23916"/>
  <c r="EV317" i="23916"/>
  <c r="EU318" i="23916"/>
  <c r="GZ172" i="23916"/>
  <c r="GY172" i="23916"/>
  <c r="GS7" i="23916"/>
  <c r="GX113" i="23916"/>
  <c r="GY74" i="23916"/>
  <c r="GZ74" i="23916"/>
  <c r="GX97" i="23916"/>
  <c r="GZ136" i="23916"/>
  <c r="GX173" i="23916"/>
  <c r="GY136" i="23916"/>
  <c r="GX137" i="23916"/>
  <c r="GX140" i="23916"/>
  <c r="GX149" i="23916" s="1"/>
  <c r="EW339" i="23916"/>
  <c r="EX339" i="23916" s="1"/>
  <c r="EX338" i="23916"/>
  <c r="EW296" i="23916"/>
  <c r="EX312" i="23916"/>
  <c r="EW12" i="23916"/>
  <c r="GP312" i="23916"/>
  <c r="EU440" i="23916"/>
  <c r="EV440" i="23916" s="1"/>
  <c r="EU439" i="23916"/>
  <c r="EV439" i="23916" s="1"/>
  <c r="EU415" i="23916"/>
  <c r="EU414" i="23916"/>
  <c r="EV412" i="23916"/>
  <c r="EU409" i="23916"/>
  <c r="EV409" i="23916" s="1"/>
  <c r="EU435" i="23916"/>
  <c r="EV435" i="23916" s="1"/>
  <c r="EU437" i="23916"/>
  <c r="EV437" i="23916" s="1"/>
  <c r="EU436" i="23916"/>
  <c r="EV436" i="23916" s="1"/>
  <c r="EU405" i="23916"/>
  <c r="EV405" i="23916" s="1"/>
  <c r="EU328" i="23916"/>
  <c r="EV328" i="23916" s="1"/>
  <c r="GZ144" i="23916"/>
  <c r="GY144" i="23916"/>
  <c r="GZ250" i="23916"/>
  <c r="GY250" i="23916"/>
  <c r="GR277" i="23916"/>
  <c r="GR274" i="23916"/>
  <c r="GS274" i="23916" s="1"/>
  <c r="GS273" i="23916"/>
  <c r="GR8" i="23916"/>
  <c r="GS8" i="23916" s="1"/>
  <c r="GX104" i="23916"/>
  <c r="GZ117" i="23916"/>
  <c r="GY117" i="23916"/>
  <c r="GX467" i="23916"/>
  <c r="GY467" i="23916" s="1"/>
  <c r="GZ283" i="23916"/>
  <c r="GY283" i="23916"/>
  <c r="EW455" i="23916"/>
  <c r="EW383" i="23916"/>
  <c r="EX315" i="23916"/>
  <c r="GP315" i="23916"/>
  <c r="GX115" i="23916"/>
  <c r="GX85" i="23916"/>
  <c r="GY79" i="23916"/>
  <c r="GZ79" i="23916"/>
  <c r="GX86" i="23916"/>
  <c r="GZ86" i="23916" s="1"/>
  <c r="EV410" i="23916"/>
  <c r="GV301" i="23916"/>
  <c r="GW301" i="23916" s="1"/>
  <c r="GV266" i="23916"/>
  <c r="GW228" i="23916"/>
  <c r="GV231" i="23916"/>
  <c r="GV251" i="23916"/>
  <c r="GW251" i="23916" s="1"/>
  <c r="GV254" i="23916"/>
  <c r="GV232" i="23916"/>
  <c r="GW232" i="23916" s="1"/>
  <c r="GZ163" i="23916"/>
  <c r="GX166" i="23916"/>
  <c r="GX165" i="23916"/>
  <c r="GX179" i="23916"/>
  <c r="GY163" i="23916"/>
  <c r="GU271" i="23916"/>
  <c r="GT273" i="23916"/>
  <c r="GZ159" i="23916"/>
  <c r="GY159" i="23916"/>
  <c r="GZ111" i="23916"/>
  <c r="GY111" i="23916"/>
  <c r="GP340" i="23916"/>
  <c r="GQ340" i="23916" s="1"/>
  <c r="GP311" i="23916"/>
  <c r="GQ309" i="23916"/>
  <c r="GP337" i="23916"/>
  <c r="GQ337" i="23916" s="1"/>
  <c r="GP338" i="23916"/>
  <c r="GP334" i="23916"/>
  <c r="GQ334" i="23916" s="1"/>
  <c r="GP335" i="23916"/>
  <c r="GQ335" i="23916" s="1"/>
  <c r="EW314" i="23916"/>
  <c r="EX311" i="23916"/>
  <c r="EW11" i="23916"/>
  <c r="EU459" i="23916"/>
  <c r="EV381" i="23916"/>
  <c r="GW120" i="23916"/>
  <c r="GV121" i="23916"/>
  <c r="GW121" i="23916" s="1"/>
  <c r="GV182" i="23916"/>
  <c r="GW175" i="23916"/>
  <c r="GZ263" i="23916"/>
  <c r="GY263" i="23916"/>
  <c r="GX483" i="23916"/>
  <c r="GZ102" i="23916"/>
  <c r="GX103" i="23916"/>
  <c r="GY102" i="23916"/>
  <c r="GU289" i="23916"/>
  <c r="GT293" i="23916"/>
  <c r="GR451" i="23916"/>
  <c r="GR304" i="23916"/>
  <c r="GR187" i="23916"/>
  <c r="GS187" i="23916" s="1"/>
  <c r="GS186" i="23916"/>
  <c r="GZ143" i="23916"/>
  <c r="GY143" i="23916"/>
  <c r="GX148" i="23916"/>
  <c r="GX145" i="23916"/>
  <c r="GX168" i="23916" s="1"/>
  <c r="GW284" i="23916"/>
  <c r="GV286" i="23916"/>
  <c r="GX390" i="23916"/>
  <c r="GZ220" i="23916"/>
  <c r="GX221" i="23916"/>
  <c r="GY220" i="23916"/>
  <c r="GT186" i="23916"/>
  <c r="GU182" i="23916"/>
  <c r="GT183" i="23916"/>
  <c r="GU183" i="23916" s="1"/>
  <c r="GT7" i="23916"/>
  <c r="GX106" i="23916"/>
  <c r="Z19" i="24066"/>
  <c r="EC45" i="24040"/>
  <c r="BJ26" i="23917"/>
  <c r="BK56" i="23917"/>
  <c r="BK45" i="24040"/>
  <c r="J25" i="24066"/>
  <c r="CT27" i="24040"/>
  <c r="CT32" i="23917"/>
  <c r="CZ26" i="23917"/>
  <c r="DA56" i="23917"/>
  <c r="DA45" i="24040"/>
  <c r="BF24" i="24040"/>
  <c r="BF29" i="23917"/>
  <c r="EM167" i="23917"/>
  <c r="EM154" i="24040"/>
  <c r="F26" i="23917"/>
  <c r="G56" i="23917"/>
  <c r="G45" i="24040"/>
  <c r="P26" i="23917"/>
  <c r="Q45" i="24040"/>
  <c r="Q56" i="23917"/>
  <c r="BX26" i="23917"/>
  <c r="BY45" i="24040"/>
  <c r="BY56" i="23917"/>
  <c r="BT26" i="23917"/>
  <c r="BU45" i="24040"/>
  <c r="BU56" i="23917"/>
  <c r="EW26" i="23917"/>
  <c r="R27" i="24040"/>
  <c r="R32" i="23917"/>
  <c r="CX26" i="23917"/>
  <c r="CY45" i="24040"/>
  <c r="CY56" i="23917"/>
  <c r="GK51" i="24040"/>
  <c r="GK62" i="23917"/>
  <c r="C26" i="23917"/>
  <c r="AH27" i="24040"/>
  <c r="AH32" i="23917"/>
  <c r="AB26" i="23917"/>
  <c r="AC56" i="23917"/>
  <c r="AC45" i="24040"/>
  <c r="GD90" i="24040"/>
  <c r="GD101" i="23917"/>
  <c r="DN26" i="23917"/>
  <c r="DO56" i="23917"/>
  <c r="DO45" i="24040"/>
  <c r="BL26" i="23917"/>
  <c r="BM45" i="24040"/>
  <c r="BM56" i="23917"/>
  <c r="EM75" i="23917"/>
  <c r="EM64" i="24040"/>
  <c r="CR26" i="23917"/>
  <c r="CS56" i="23917"/>
  <c r="CS45" i="24040"/>
  <c r="Z27" i="24040"/>
  <c r="Z32" i="23917"/>
  <c r="T26" i="23917"/>
  <c r="U45" i="24040"/>
  <c r="U56" i="23917"/>
  <c r="BD26" i="23917"/>
  <c r="BE56" i="23917"/>
  <c r="BE45" i="24040"/>
  <c r="EH225" i="23917"/>
  <c r="EH210" i="24040"/>
  <c r="AR26" i="23917"/>
  <c r="AS56" i="23917"/>
  <c r="AS45" i="24040"/>
  <c r="DJ27" i="24040"/>
  <c r="DJ32" i="23917"/>
  <c r="AT26" i="23917"/>
  <c r="AU45" i="24040"/>
  <c r="AU56" i="23917"/>
  <c r="BV26" i="23917"/>
  <c r="BW56" i="23917"/>
  <c r="BW45" i="24040"/>
  <c r="CP26" i="23917"/>
  <c r="CQ56" i="23917"/>
  <c r="CQ45" i="24040"/>
  <c r="CB26" i="23917"/>
  <c r="CC45" i="24040"/>
  <c r="CC56" i="23917"/>
  <c r="AF26" i="23917"/>
  <c r="AG45" i="24040"/>
  <c r="AG56" i="23917"/>
  <c r="GK253" i="24040"/>
  <c r="GK269" i="23917"/>
  <c r="BN24" i="24040"/>
  <c r="BN29" i="23917"/>
  <c r="BN27" i="24040"/>
  <c r="BN32" i="23917"/>
  <c r="CF26" i="23917"/>
  <c r="CG45" i="24040"/>
  <c r="CG56" i="23917"/>
  <c r="GK233" i="24040"/>
  <c r="GK249" i="23917"/>
  <c r="DB26" i="23917"/>
  <c r="DC45" i="24040"/>
  <c r="DC56" i="23917"/>
  <c r="DD26" i="23917"/>
  <c r="DE45" i="24040"/>
  <c r="DE56" i="23917"/>
  <c r="AX27" i="24040"/>
  <c r="AX32" i="23917"/>
  <c r="ED131" i="24040"/>
  <c r="ED143" i="23917"/>
  <c r="N26" i="23917"/>
  <c r="O45" i="24040"/>
  <c r="O56" i="23917"/>
  <c r="BB26" i="23917"/>
  <c r="BC56" i="23917"/>
  <c r="BC45" i="24040"/>
  <c r="BZ26" i="23917"/>
  <c r="CA45" i="24040"/>
  <c r="CA56" i="23917"/>
  <c r="B25" i="24066"/>
  <c r="CD27" i="24040"/>
  <c r="CD32" i="23917"/>
  <c r="F25" i="24066"/>
  <c r="CL27" i="24040"/>
  <c r="CL32" i="23917"/>
  <c r="EH226" i="23917"/>
  <c r="EH211" i="24040"/>
  <c r="EO166" i="23917"/>
  <c r="EO153" i="24040"/>
  <c r="GB139" i="23917"/>
  <c r="GB127" i="24040"/>
  <c r="FT56" i="23917"/>
  <c r="CT24" i="24040"/>
  <c r="CT29" i="23917"/>
  <c r="BF27" i="24040"/>
  <c r="BF32" i="23917"/>
  <c r="AL26" i="23917"/>
  <c r="AM45" i="24040"/>
  <c r="AM56" i="23917"/>
  <c r="R24" i="24040"/>
  <c r="R29" i="23917"/>
  <c r="EL65" i="24040"/>
  <c r="EL31" i="24040"/>
  <c r="CN26" i="23917"/>
  <c r="CO45" i="24040"/>
  <c r="CO56" i="23917"/>
  <c r="GJ51" i="24040"/>
  <c r="GJ62" i="23917"/>
  <c r="B27" i="24040"/>
  <c r="B32" i="23917"/>
  <c r="AH24" i="24040"/>
  <c r="AH29" i="23917"/>
  <c r="AP26" i="23917"/>
  <c r="AQ56" i="23917"/>
  <c r="AQ45" i="24040"/>
  <c r="AD26" i="23917"/>
  <c r="AE45" i="24040"/>
  <c r="AE56" i="23917"/>
  <c r="GE90" i="24040"/>
  <c r="GE101" i="23917"/>
  <c r="Z24" i="24040"/>
  <c r="Z29" i="23917"/>
  <c r="AN26" i="23917"/>
  <c r="AO45" i="24040"/>
  <c r="AO56" i="23917"/>
  <c r="V26" i="23917"/>
  <c r="W56" i="23917"/>
  <c r="W45" i="24040"/>
  <c r="EI163" i="23917"/>
  <c r="EI150" i="24040"/>
  <c r="BP26" i="23917"/>
  <c r="BQ56" i="23917"/>
  <c r="BQ45" i="24040"/>
  <c r="BR26" i="23917"/>
  <c r="BS56" i="23917"/>
  <c r="BS45" i="24040"/>
  <c r="DF26" i="23917"/>
  <c r="DG45" i="24040"/>
  <c r="DG56" i="23917"/>
  <c r="D26" i="23917"/>
  <c r="E45" i="24040"/>
  <c r="E56" i="23917"/>
  <c r="DK26" i="23917"/>
  <c r="DJ24" i="24040"/>
  <c r="DJ29" i="23917"/>
  <c r="EH295" i="23917"/>
  <c r="EH278" i="24040"/>
  <c r="BH26" i="23917"/>
  <c r="BI45" i="24040"/>
  <c r="BI56" i="23917"/>
  <c r="DH26" i="23917"/>
  <c r="DI56" i="23917"/>
  <c r="DI45" i="24040"/>
  <c r="GJ253" i="24040"/>
  <c r="GJ269" i="23917"/>
  <c r="X26" i="23917"/>
  <c r="Y56" i="23917"/>
  <c r="Y45" i="24040"/>
  <c r="GJ233" i="24040"/>
  <c r="GJ249" i="23917"/>
  <c r="EK65" i="24040"/>
  <c r="EK31" i="24040"/>
  <c r="CV26" i="23917"/>
  <c r="CW56" i="23917"/>
  <c r="CW45" i="24040"/>
  <c r="J26" i="23917"/>
  <c r="K56" i="23917"/>
  <c r="K45" i="24040"/>
  <c r="GC127" i="24040"/>
  <c r="GC139" i="23917"/>
  <c r="GE125" i="24040"/>
  <c r="GE137" i="23917"/>
  <c r="AX24" i="24040"/>
  <c r="AX29" i="23917"/>
  <c r="H26" i="23917"/>
  <c r="I56" i="23917"/>
  <c r="I45" i="24040"/>
  <c r="CJ26" i="23917"/>
  <c r="CK56" i="23917"/>
  <c r="CK45" i="24040"/>
  <c r="CD24" i="24040"/>
  <c r="CD29" i="23917"/>
  <c r="CH26" i="23917"/>
  <c r="CI45" i="24040"/>
  <c r="CI56" i="23917"/>
  <c r="CL24" i="24040"/>
  <c r="CL29" i="23917"/>
  <c r="AJ26" i="23917"/>
  <c r="AK56" i="23917"/>
  <c r="AK45" i="24040"/>
  <c r="EI194" i="23917"/>
  <c r="EI180" i="24040"/>
  <c r="AZ26" i="23917"/>
  <c r="BA56" i="23917"/>
  <c r="BA45" i="24040"/>
  <c r="AV26" i="23917"/>
  <c r="AW56" i="23917"/>
  <c r="AW45" i="24040"/>
  <c r="L26" i="23917"/>
  <c r="M56" i="23917"/>
  <c r="M45" i="24040"/>
  <c r="GA187" i="23917"/>
  <c r="GA173" i="24040"/>
  <c r="EV45" i="24040"/>
  <c r="EZ45" i="24040"/>
  <c r="FT45" i="24040"/>
  <c r="EV56" i="23917"/>
  <c r="EC56" i="23917"/>
  <c r="EZ56" i="23917"/>
  <c r="EG211" i="24040"/>
  <c r="EG226" i="23917"/>
  <c r="EN167" i="23917"/>
  <c r="FY280" i="24040"/>
  <c r="FY297" i="23917"/>
  <c r="ED104" i="24040"/>
  <c r="ED116" i="23917"/>
  <c r="FY152" i="24040"/>
  <c r="FY165" i="23917"/>
  <c r="GG252" i="24040"/>
  <c r="GG268" i="23917"/>
  <c r="DV26" i="23917"/>
  <c r="DW45" i="24040"/>
  <c r="DW56" i="23917"/>
  <c r="GC79" i="24040"/>
  <c r="GC69" i="24040"/>
  <c r="GC80" i="23917"/>
  <c r="GC90" i="23917"/>
  <c r="FZ180" i="24040"/>
  <c r="FZ194" i="23917"/>
  <c r="FX288" i="24040"/>
  <c r="FX305" i="23917"/>
  <c r="FV288" i="24040"/>
  <c r="FV305" i="23917"/>
  <c r="FX220" i="24040"/>
  <c r="FX235" i="23917"/>
  <c r="FU45" i="24040"/>
  <c r="FV20" i="24040"/>
  <c r="GD22" i="24040"/>
  <c r="GD24" i="23917"/>
  <c r="EL76" i="23917"/>
  <c r="EL36" i="23917"/>
  <c r="GF252" i="24040"/>
  <c r="GF268" i="23917"/>
  <c r="EE122" i="24040"/>
  <c r="EE134" i="23917"/>
  <c r="FZ151" i="24040"/>
  <c r="FZ164" i="23917"/>
  <c r="DZ27" i="24040"/>
  <c r="DZ32" i="23917"/>
  <c r="GB92" i="24040"/>
  <c r="GB103" i="23917"/>
  <c r="EE248" i="24040"/>
  <c r="EE264" i="23917"/>
  <c r="FZ279" i="24040"/>
  <c r="FZ296" i="23917"/>
  <c r="B24" i="24040"/>
  <c r="B29" i="23917"/>
  <c r="EN75" i="23917"/>
  <c r="DR26" i="23917"/>
  <c r="DS45" i="24040"/>
  <c r="DS56" i="23917"/>
  <c r="EF128" i="24040"/>
  <c r="EF140" i="23917"/>
  <c r="GE22" i="24040"/>
  <c r="GE24" i="23917"/>
  <c r="EF212" i="24040"/>
  <c r="EF227" i="23917"/>
  <c r="FZ278" i="24040"/>
  <c r="FZ295" i="23917"/>
  <c r="GE254" i="24040"/>
  <c r="GE270" i="23917"/>
  <c r="EJ125" i="23917"/>
  <c r="GD254" i="24040"/>
  <c r="GD270" i="23917"/>
  <c r="DZ24" i="24040"/>
  <c r="DZ29" i="23917"/>
  <c r="EK76" i="23917"/>
  <c r="EK36" i="23917"/>
  <c r="FX20" i="24040"/>
  <c r="FW45" i="24040"/>
  <c r="ED249" i="24040"/>
  <c r="ED265" i="23917"/>
  <c r="FV220" i="24040"/>
  <c r="FV235" i="23917"/>
  <c r="GK151" i="24040"/>
  <c r="GK164" i="23917"/>
  <c r="GD125" i="24040"/>
  <c r="GD137" i="23917"/>
  <c r="GB79" i="24040"/>
  <c r="GB69" i="24040"/>
  <c r="GB90" i="23917"/>
  <c r="GB80" i="23917"/>
  <c r="FY211" i="24040"/>
  <c r="FY226" i="23917"/>
  <c r="FV22" i="23917"/>
  <c r="FU56" i="23917"/>
  <c r="FX22" i="23917"/>
  <c r="FW56" i="23917"/>
  <c r="FZ210" i="24040"/>
  <c r="FZ225" i="23917"/>
  <c r="Q26" i="23917"/>
  <c r="BU26" i="23917"/>
  <c r="AC26" i="23917"/>
  <c r="DO26" i="23917"/>
  <c r="CS26" i="23917"/>
  <c r="BQ26" i="23917"/>
  <c r="AS26" i="23917"/>
  <c r="DW26" i="23917"/>
  <c r="BW26" i="23917"/>
  <c r="CG26" i="23917"/>
  <c r="BC26" i="23917"/>
  <c r="FO26" i="23917"/>
  <c r="BA26" i="23917"/>
  <c r="BK26" i="23917"/>
  <c r="AM26" i="23917"/>
  <c r="BM26" i="23917"/>
  <c r="DS26" i="23917"/>
  <c r="BS26" i="23917"/>
  <c r="AU26" i="23917"/>
  <c r="CC26" i="23917"/>
  <c r="DI26" i="23917"/>
  <c r="Y26" i="23917"/>
  <c r="FS26" i="23917"/>
  <c r="DC26" i="23917"/>
  <c r="DE26" i="23917"/>
  <c r="I26" i="23917"/>
  <c r="CK26" i="23917"/>
  <c r="CI26" i="23917"/>
  <c r="EH212" i="24040"/>
  <c r="DA26" i="23917"/>
  <c r="G26" i="23917"/>
  <c r="CY26" i="23917"/>
  <c r="AE26" i="23917"/>
  <c r="BE26" i="23917"/>
  <c r="AO26" i="23917"/>
  <c r="E26" i="23917"/>
  <c r="BI26" i="23917"/>
  <c r="CQ26" i="23917"/>
  <c r="AG26" i="23917"/>
  <c r="CA26" i="23917"/>
  <c r="AK26" i="23917"/>
  <c r="AW26" i="23917"/>
  <c r="M26" i="23917"/>
  <c r="BY26" i="23917"/>
  <c r="CO26" i="23917"/>
  <c r="AQ26" i="23917"/>
  <c r="FF45" i="24040"/>
  <c r="EC26" i="23917"/>
  <c r="U26" i="23917"/>
  <c r="W26" i="23917"/>
  <c r="DG26" i="23917"/>
  <c r="CW26" i="23917"/>
  <c r="K26" i="23917"/>
  <c r="AY26" i="23917"/>
  <c r="O26" i="23917"/>
  <c r="CE26" i="23917"/>
  <c r="EU438" i="23916" l="1"/>
  <c r="EV438" i="23916" s="1"/>
  <c r="GZ168" i="23916"/>
  <c r="GX169" i="23916"/>
  <c r="GX180" i="23916"/>
  <c r="GY168" i="23916"/>
  <c r="GZ149" i="23916"/>
  <c r="GY149" i="23916"/>
  <c r="GZ106" i="23916"/>
  <c r="GX118" i="23916"/>
  <c r="GX107" i="23916"/>
  <c r="GY106" i="23916"/>
  <c r="GT451" i="23916"/>
  <c r="GT304" i="23916"/>
  <c r="GT187" i="23916"/>
  <c r="GU187" i="23916" s="1"/>
  <c r="GU186" i="23916"/>
  <c r="GX393" i="23916"/>
  <c r="GY390" i="23916"/>
  <c r="GZ390" i="23916"/>
  <c r="GX323" i="23916"/>
  <c r="GZ148" i="23916"/>
  <c r="GY148" i="23916"/>
  <c r="GV186" i="23916"/>
  <c r="GW182" i="23916"/>
  <c r="GV183" i="23916"/>
  <c r="GW183" i="23916" s="1"/>
  <c r="GV7" i="23916"/>
  <c r="GZ166" i="23916"/>
  <c r="GY166" i="23916"/>
  <c r="GZ85" i="23916"/>
  <c r="GY85" i="23916"/>
  <c r="EW456" i="23916"/>
  <c r="EW385" i="23916"/>
  <c r="EX383" i="23916"/>
  <c r="EW16" i="23916"/>
  <c r="EX16" i="23916" s="1"/>
  <c r="EU360" i="23916"/>
  <c r="EU432" i="23916"/>
  <c r="EV432" i="23916" s="1"/>
  <c r="EU431" i="23916"/>
  <c r="EV431" i="23916" s="1"/>
  <c r="EU430" i="23916"/>
  <c r="EV430" i="23916" s="1"/>
  <c r="EV414" i="23916"/>
  <c r="EU416" i="23916"/>
  <c r="EU427" i="23916"/>
  <c r="EV427" i="23916" s="1"/>
  <c r="EU429" i="23916"/>
  <c r="EU426" i="23916"/>
  <c r="EV426" i="23916" s="1"/>
  <c r="EU428" i="23916"/>
  <c r="EV428" i="23916" s="1"/>
  <c r="EX296" i="23916"/>
  <c r="EW297" i="23916"/>
  <c r="EW298" i="23916"/>
  <c r="EX298" i="23916" s="1"/>
  <c r="GZ137" i="23916"/>
  <c r="GY137" i="23916"/>
  <c r="GZ113" i="23916"/>
  <c r="GY113" i="23916"/>
  <c r="GS295" i="23916"/>
  <c r="GU7" i="23916"/>
  <c r="GW286" i="23916"/>
  <c r="GS304" i="23916"/>
  <c r="GP314" i="23916"/>
  <c r="GQ311" i="23916"/>
  <c r="GP11" i="23916"/>
  <c r="GV270" i="23916"/>
  <c r="GW270" i="23916" s="1"/>
  <c r="GV255" i="23916"/>
  <c r="GW255" i="23916" s="1"/>
  <c r="GW254" i="23916"/>
  <c r="GV257" i="23916"/>
  <c r="GV291" i="23916"/>
  <c r="GW291" i="23916" s="1"/>
  <c r="GW266" i="23916"/>
  <c r="GZ115" i="23916"/>
  <c r="GY115" i="23916"/>
  <c r="GZ104" i="23916"/>
  <c r="GY104" i="23916"/>
  <c r="GR452" i="23916"/>
  <c r="GR305" i="23916"/>
  <c r="GR306" i="23916" s="1"/>
  <c r="GS277" i="23916"/>
  <c r="GR278" i="23916"/>
  <c r="GS278" i="23916" s="1"/>
  <c r="EV415" i="23916"/>
  <c r="EU423" i="23916"/>
  <c r="EV423" i="23916" s="1"/>
  <c r="GP313" i="23916"/>
  <c r="GQ312" i="23916"/>
  <c r="GP296" i="23916"/>
  <c r="GP12" i="23916"/>
  <c r="GZ97" i="23916"/>
  <c r="GY97" i="23916"/>
  <c r="GX120" i="23916"/>
  <c r="GZ221" i="23916"/>
  <c r="GY221" i="23916"/>
  <c r="GX219" i="23916"/>
  <c r="GZ103" i="23916"/>
  <c r="GY103" i="23916"/>
  <c r="GP339" i="23916"/>
  <c r="GQ339" i="23916" s="1"/>
  <c r="GQ338" i="23916"/>
  <c r="GZ179" i="23916"/>
  <c r="GY179" i="23916"/>
  <c r="GP455" i="23916"/>
  <c r="GP383" i="23916"/>
  <c r="GQ315" i="23916"/>
  <c r="EX12" i="23916"/>
  <c r="EW13" i="23916"/>
  <c r="GZ173" i="23916"/>
  <c r="GY173" i="23916"/>
  <c r="GR10" i="23916"/>
  <c r="EV318" i="23916"/>
  <c r="GZ145" i="23916"/>
  <c r="GX177" i="23916"/>
  <c r="GY145" i="23916"/>
  <c r="GX150" i="23916"/>
  <c r="GU293" i="23916"/>
  <c r="GT295" i="23916"/>
  <c r="EW377" i="23916"/>
  <c r="EW326" i="23916"/>
  <c r="EX314" i="23916"/>
  <c r="EW364" i="23916"/>
  <c r="EX364" i="23916" s="1"/>
  <c r="EW331" i="23916"/>
  <c r="EX331" i="23916" s="1"/>
  <c r="GU273" i="23916"/>
  <c r="GT274" i="23916"/>
  <c r="GU274" i="23916" s="1"/>
  <c r="GT277" i="23916"/>
  <c r="GT8" i="23916"/>
  <c r="GU8" i="23916" s="1"/>
  <c r="GZ165" i="23916"/>
  <c r="GY165" i="23916"/>
  <c r="GV233" i="23916"/>
  <c r="GW231" i="23916"/>
  <c r="GZ140" i="23916"/>
  <c r="GX175" i="23916"/>
  <c r="GY140" i="23916"/>
  <c r="GX160" i="23916"/>
  <c r="Z12" i="24066"/>
  <c r="EL163" i="23917"/>
  <c r="FV56" i="23917"/>
  <c r="FV45" i="24040"/>
  <c r="CM24" i="24040"/>
  <c r="CM29" i="23917"/>
  <c r="N24" i="24040"/>
  <c r="N29" i="23917"/>
  <c r="J24" i="24040"/>
  <c r="J29" i="23917"/>
  <c r="J27" i="24040"/>
  <c r="J32" i="23917"/>
  <c r="CV24" i="24040"/>
  <c r="CV29" i="23917"/>
  <c r="DL26" i="23917"/>
  <c r="DM56" i="23917"/>
  <c r="DM45" i="24040"/>
  <c r="EI32" i="23917"/>
  <c r="EI27" i="24040"/>
  <c r="DF24" i="24040"/>
  <c r="DF29" i="23917"/>
  <c r="EK125" i="23917"/>
  <c r="EK113" i="24040"/>
  <c r="EJ194" i="23917"/>
  <c r="EJ180" i="24040"/>
  <c r="V27" i="24040"/>
  <c r="V32" i="23917"/>
  <c r="EB27" i="24040"/>
  <c r="EB32" i="23917"/>
  <c r="AP24" i="24040"/>
  <c r="AP29" i="23917"/>
  <c r="AP27" i="24040"/>
  <c r="AP32" i="23917"/>
  <c r="G25" i="24066"/>
  <c r="CN27" i="24040"/>
  <c r="CN32" i="23917"/>
  <c r="EW24" i="24040"/>
  <c r="EW29" i="23917"/>
  <c r="L24" i="24040"/>
  <c r="L29" i="23917"/>
  <c r="L27" i="24040"/>
  <c r="L32" i="23917"/>
  <c r="AV24" i="24040"/>
  <c r="AV29" i="23917"/>
  <c r="AJ24" i="24040"/>
  <c r="AJ29" i="23917"/>
  <c r="AJ27" i="24040"/>
  <c r="AJ32" i="23917"/>
  <c r="CD28" i="24040"/>
  <c r="CD33" i="23917"/>
  <c r="CD34" i="23917" s="1"/>
  <c r="BZ24" i="24040"/>
  <c r="BZ29" i="23917"/>
  <c r="BZ27" i="24040"/>
  <c r="BZ32" i="23917"/>
  <c r="BN28" i="24040"/>
  <c r="BN29" i="24040" s="1"/>
  <c r="BN33" i="23917"/>
  <c r="BN34" i="23917" s="1"/>
  <c r="AF27" i="24040"/>
  <c r="AF32" i="23917"/>
  <c r="CP24" i="24040"/>
  <c r="CP29" i="23917"/>
  <c r="BH27" i="24040"/>
  <c r="BH32" i="23917"/>
  <c r="D24" i="24040"/>
  <c r="D29" i="23917"/>
  <c r="EI225" i="23917"/>
  <c r="EI210" i="24040"/>
  <c r="AN27" i="24040"/>
  <c r="AN32" i="23917"/>
  <c r="AD24" i="24040"/>
  <c r="AD29" i="23917"/>
  <c r="L25" i="24066"/>
  <c r="CX27" i="24040"/>
  <c r="CX32" i="23917"/>
  <c r="F24" i="24040"/>
  <c r="F29" i="23917"/>
  <c r="BG24" i="24040"/>
  <c r="BG29" i="23917"/>
  <c r="FQ24" i="24040"/>
  <c r="FQ29" i="23917"/>
  <c r="EI226" i="23917"/>
  <c r="EI211" i="24040"/>
  <c r="CM27" i="24040"/>
  <c r="CM32" i="23917"/>
  <c r="D25" i="24066"/>
  <c r="CH27" i="24040"/>
  <c r="CH32" i="23917"/>
  <c r="E25" i="24066"/>
  <c r="CJ27" i="24040"/>
  <c r="CJ32" i="23917"/>
  <c r="H24" i="24040"/>
  <c r="H29" i="23917"/>
  <c r="O25" i="24066"/>
  <c r="DD27" i="24040"/>
  <c r="DD32" i="23917"/>
  <c r="N25" i="24066"/>
  <c r="DB27" i="24040"/>
  <c r="DB32" i="23917"/>
  <c r="X27" i="24040"/>
  <c r="X32" i="23917"/>
  <c r="CB24" i="24040"/>
  <c r="CB29" i="23917"/>
  <c r="AT24" i="24040"/>
  <c r="AT29" i="23917"/>
  <c r="ES24" i="24040"/>
  <c r="ES29" i="23917"/>
  <c r="Z28" i="24040"/>
  <c r="Z29" i="24040" s="1"/>
  <c r="Z33" i="23917"/>
  <c r="Z34" i="23917" s="1"/>
  <c r="BL24" i="24040"/>
  <c r="BL29" i="23917"/>
  <c r="AI24" i="24040"/>
  <c r="AI29" i="23917"/>
  <c r="C27" i="24040"/>
  <c r="C32" i="23917"/>
  <c r="AL27" i="24040"/>
  <c r="AL32" i="23917"/>
  <c r="E26" i="24040"/>
  <c r="E31" i="23917"/>
  <c r="CT28" i="24040"/>
  <c r="CT33" i="23917"/>
  <c r="BB27" i="24040"/>
  <c r="BB32" i="23917"/>
  <c r="GF125" i="24040"/>
  <c r="GF137" i="23917"/>
  <c r="C25" i="24066"/>
  <c r="CF27" i="24040"/>
  <c r="CF32" i="23917"/>
  <c r="CF24" i="24040"/>
  <c r="CF29" i="23917"/>
  <c r="BO27" i="24040"/>
  <c r="BO32" i="23917"/>
  <c r="BV27" i="24040"/>
  <c r="BV32" i="23917"/>
  <c r="EJ240" i="24040"/>
  <c r="EI295" i="23917"/>
  <c r="EI278" i="24040"/>
  <c r="AR24" i="24040"/>
  <c r="AR29" i="23917"/>
  <c r="AR27" i="24040"/>
  <c r="AR32" i="23917"/>
  <c r="BP27" i="24040"/>
  <c r="BP32" i="23917"/>
  <c r="BP24" i="24040"/>
  <c r="BP29" i="23917"/>
  <c r="CR24" i="24040"/>
  <c r="CR29" i="23917"/>
  <c r="I25" i="24066"/>
  <c r="CR27" i="24040"/>
  <c r="CR32" i="23917"/>
  <c r="EN65" i="24040"/>
  <c r="EN31" i="24040"/>
  <c r="DN27" i="24040"/>
  <c r="DN32" i="23917"/>
  <c r="GG90" i="24040"/>
  <c r="GG101" i="23917"/>
  <c r="GI268" i="23917"/>
  <c r="GI252" i="24040"/>
  <c r="AB24" i="24040"/>
  <c r="AB29" i="23917"/>
  <c r="AB27" i="24040"/>
  <c r="AB32" i="23917"/>
  <c r="BT24" i="24040"/>
  <c r="BT29" i="23917"/>
  <c r="P27" i="24040"/>
  <c r="P32" i="23917"/>
  <c r="EL150" i="24040"/>
  <c r="EK163" i="23917"/>
  <c r="EK150" i="24040"/>
  <c r="FG24" i="24040"/>
  <c r="FG29" i="23917"/>
  <c r="EO75" i="23917"/>
  <c r="EO64" i="24040"/>
  <c r="EO167" i="23917"/>
  <c r="EO154" i="24040"/>
  <c r="GB187" i="23917"/>
  <c r="GB173" i="24040"/>
  <c r="FR45" i="24040"/>
  <c r="AI27" i="24040"/>
  <c r="AI32" i="23917"/>
  <c r="CU27" i="24040"/>
  <c r="CU32" i="23917"/>
  <c r="CL28" i="24040"/>
  <c r="CL33" i="23917"/>
  <c r="N27" i="24040"/>
  <c r="N32" i="23917"/>
  <c r="FE26" i="23917"/>
  <c r="FH56" i="23917"/>
  <c r="FH45" i="24040"/>
  <c r="EU26" i="23917"/>
  <c r="EX56" i="23917"/>
  <c r="EX45" i="24040"/>
  <c r="K25" i="24066"/>
  <c r="CV27" i="24040"/>
  <c r="CV32" i="23917"/>
  <c r="DJ28" i="24040"/>
  <c r="DJ33" i="23917"/>
  <c r="DG32" i="23917"/>
  <c r="P25" i="24066"/>
  <c r="DF27" i="24040"/>
  <c r="DF32" i="23917"/>
  <c r="V24" i="24040"/>
  <c r="V29" i="23917"/>
  <c r="T24" i="24040"/>
  <c r="T29" i="23917"/>
  <c r="T27" i="24040"/>
  <c r="T32" i="23917"/>
  <c r="AA27" i="24040"/>
  <c r="AA32" i="23917"/>
  <c r="GG125" i="24040"/>
  <c r="GG137" i="23917"/>
  <c r="EB24" i="24040"/>
  <c r="EB29" i="23917"/>
  <c r="FC26" i="23917"/>
  <c r="FF56" i="23917"/>
  <c r="FA26" i="23917"/>
  <c r="FD56" i="23917"/>
  <c r="FD45" i="24040"/>
  <c r="CN24" i="24040"/>
  <c r="CN29" i="23917"/>
  <c r="EM31" i="24040"/>
  <c r="EM65" i="24040"/>
  <c r="EW27" i="24040"/>
  <c r="EW32" i="23917"/>
  <c r="BX27" i="24040"/>
  <c r="BX32" i="23917"/>
  <c r="BX24" i="24040"/>
  <c r="BX29" i="23917"/>
  <c r="AV27" i="24040"/>
  <c r="AV32" i="23917"/>
  <c r="CE24" i="24040"/>
  <c r="CE29" i="23917"/>
  <c r="BO24" i="24040"/>
  <c r="BO29" i="23917"/>
  <c r="AF24" i="24040"/>
  <c r="AF29" i="23917"/>
  <c r="H25" i="24066"/>
  <c r="CP27" i="24040"/>
  <c r="CP32" i="23917"/>
  <c r="BH24" i="24040"/>
  <c r="BH29" i="23917"/>
  <c r="D27" i="24040"/>
  <c r="D32" i="23917"/>
  <c r="EQ26" i="23917"/>
  <c r="ET56" i="23917"/>
  <c r="ET45" i="24040"/>
  <c r="AN24" i="24040"/>
  <c r="AN29" i="23917"/>
  <c r="BD27" i="24040"/>
  <c r="BD32" i="23917"/>
  <c r="BD24" i="24040"/>
  <c r="BD29" i="23917"/>
  <c r="EY26" i="23917"/>
  <c r="FB56" i="23917"/>
  <c r="FB45" i="24040"/>
  <c r="GC89" i="24040"/>
  <c r="GC100" i="23917"/>
  <c r="AD27" i="24040"/>
  <c r="AD32" i="23917"/>
  <c r="CX24" i="24040"/>
  <c r="CX29" i="23917"/>
  <c r="F27" i="24040"/>
  <c r="F32" i="23917"/>
  <c r="BF28" i="24040"/>
  <c r="BF29" i="24040" s="1"/>
  <c r="BF33" i="23917"/>
  <c r="BF34" i="23917" s="1"/>
  <c r="CZ24" i="24040"/>
  <c r="CZ29" i="23917"/>
  <c r="M25" i="24066"/>
  <c r="CZ27" i="24040"/>
  <c r="CZ32" i="23917"/>
  <c r="U25" i="24066"/>
  <c r="FQ27" i="24040"/>
  <c r="FQ32" i="23917"/>
  <c r="FR26" i="23917"/>
  <c r="CH24" i="24040"/>
  <c r="CH29" i="23917"/>
  <c r="FM26" i="23917"/>
  <c r="FP56" i="23917"/>
  <c r="FP45" i="24040"/>
  <c r="CJ24" i="24040"/>
  <c r="CJ29" i="23917"/>
  <c r="H27" i="24040"/>
  <c r="H32" i="23917"/>
  <c r="ED105" i="24040"/>
  <c r="ED117" i="23917"/>
  <c r="AX28" i="24040"/>
  <c r="AX29" i="24040" s="1"/>
  <c r="AX33" i="23917"/>
  <c r="AX34" i="23917" s="1"/>
  <c r="DD24" i="24040"/>
  <c r="DD29" i="23917"/>
  <c r="DB24" i="24040"/>
  <c r="DB29" i="23917"/>
  <c r="FI26" i="23917"/>
  <c r="FL56" i="23917"/>
  <c r="FL45" i="24040"/>
  <c r="X24" i="24040"/>
  <c r="X29" i="23917"/>
  <c r="DH24" i="24040"/>
  <c r="DH29" i="23917"/>
  <c r="Q25" i="24066"/>
  <c r="DH27" i="24040"/>
  <c r="DH32" i="23917"/>
  <c r="CB27" i="24040"/>
  <c r="CB32" i="23917"/>
  <c r="AT27" i="24040"/>
  <c r="AT32" i="23917"/>
  <c r="BR24" i="24040"/>
  <c r="BR29" i="23917"/>
  <c r="BR27" i="24040"/>
  <c r="BR32" i="23917"/>
  <c r="ES27" i="24040"/>
  <c r="ES32" i="23917"/>
  <c r="AA24" i="24040"/>
  <c r="AA29" i="23917"/>
  <c r="BL27" i="24040"/>
  <c r="BL32" i="23917"/>
  <c r="AH28" i="24040"/>
  <c r="AH29" i="24040" s="1"/>
  <c r="AH33" i="23917"/>
  <c r="AH34" i="23917" s="1"/>
  <c r="R28" i="24040"/>
  <c r="R29" i="24040" s="1"/>
  <c r="R33" i="23917"/>
  <c r="R34" i="23917" s="1"/>
  <c r="AL24" i="24040"/>
  <c r="AL29" i="23917"/>
  <c r="EQ26" i="24040"/>
  <c r="EQ31" i="23917"/>
  <c r="CU24" i="24040"/>
  <c r="CU29" i="23917"/>
  <c r="BJ24" i="24040"/>
  <c r="BJ29" i="23917"/>
  <c r="BJ27" i="24040"/>
  <c r="BJ32" i="23917"/>
  <c r="AZ24" i="24040"/>
  <c r="AZ29" i="23917"/>
  <c r="AZ27" i="24040"/>
  <c r="AZ32" i="23917"/>
  <c r="BB24" i="24040"/>
  <c r="BB29" i="23917"/>
  <c r="GE127" i="24040"/>
  <c r="GE139" i="23917"/>
  <c r="BV24" i="24040"/>
  <c r="BV29" i="23917"/>
  <c r="FK26" i="23917"/>
  <c r="FN56" i="23917"/>
  <c r="FN45" i="24040"/>
  <c r="DN24" i="24040"/>
  <c r="DN29" i="23917"/>
  <c r="GF90" i="24040"/>
  <c r="GF101" i="23917"/>
  <c r="BT27" i="24040"/>
  <c r="BT32" i="23917"/>
  <c r="GI125" i="24040"/>
  <c r="GI137" i="23917"/>
  <c r="P24" i="24040"/>
  <c r="P29" i="23917"/>
  <c r="EL125" i="23917"/>
  <c r="EL113" i="24040"/>
  <c r="EJ225" i="23917"/>
  <c r="EJ210" i="24040"/>
  <c r="FG27" i="24040"/>
  <c r="FG32" i="23917"/>
  <c r="EJ163" i="23917"/>
  <c r="EJ150" i="24040"/>
  <c r="BG27" i="24040"/>
  <c r="BG32" i="23917"/>
  <c r="FR56" i="23917"/>
  <c r="FG26" i="23917"/>
  <c r="FJ56" i="23917"/>
  <c r="FJ45" i="24040"/>
  <c r="GH252" i="24040"/>
  <c r="GH268" i="23917"/>
  <c r="B28" i="24040"/>
  <c r="B29" i="24040" s="1"/>
  <c r="B33" i="23917"/>
  <c r="B34" i="23917" s="1"/>
  <c r="EM76" i="23917"/>
  <c r="EM36" i="23917"/>
  <c r="GF22" i="24040"/>
  <c r="GF24" i="23917"/>
  <c r="EE131" i="24040"/>
  <c r="EE143" i="23917"/>
  <c r="EE104" i="24040"/>
  <c r="EE116" i="23917"/>
  <c r="ED188" i="24040"/>
  <c r="ED202" i="23917"/>
  <c r="FY212" i="24040"/>
  <c r="FY227" i="23917"/>
  <c r="DZ28" i="24040"/>
  <c r="DZ33" i="23917"/>
  <c r="DV27" i="24040"/>
  <c r="DV32" i="23917"/>
  <c r="EN76" i="23917"/>
  <c r="EN36" i="23917"/>
  <c r="ED259" i="24040"/>
  <c r="ED275" i="23917"/>
  <c r="GD79" i="24040"/>
  <c r="GD69" i="24040"/>
  <c r="GD80" i="23917"/>
  <c r="GD90" i="23917"/>
  <c r="GG254" i="24040"/>
  <c r="GG270" i="23917"/>
  <c r="GA64" i="24040"/>
  <c r="GA75" i="23917"/>
  <c r="GF254" i="24040"/>
  <c r="GF270" i="23917"/>
  <c r="EH227" i="23917"/>
  <c r="DT26" i="23917"/>
  <c r="DU45" i="24040"/>
  <c r="DU56" i="23917"/>
  <c r="ED110" i="24040"/>
  <c r="ED122" i="23917"/>
  <c r="DR27" i="24040"/>
  <c r="DR32" i="23917"/>
  <c r="FZ211" i="24040"/>
  <c r="FZ226" i="23917"/>
  <c r="ED231" i="24040"/>
  <c r="ED247" i="23917"/>
  <c r="FZ280" i="24040"/>
  <c r="FZ297" i="23917"/>
  <c r="GE79" i="24040"/>
  <c r="GE69" i="24040"/>
  <c r="GE90" i="23917"/>
  <c r="GE80" i="23917"/>
  <c r="DK24" i="24040"/>
  <c r="DK29" i="23917"/>
  <c r="GK152" i="24040"/>
  <c r="GK165" i="23917"/>
  <c r="GD127" i="24040"/>
  <c r="GD139" i="23917"/>
  <c r="ED114" i="24040"/>
  <c r="ED126" i="23917"/>
  <c r="ED111" i="24040"/>
  <c r="ED123" i="23917"/>
  <c r="DR24" i="24040"/>
  <c r="DR29" i="23917"/>
  <c r="EE249" i="24040"/>
  <c r="EE265" i="23917"/>
  <c r="EG212" i="24040"/>
  <c r="EG227" i="23917"/>
  <c r="EA27" i="24040"/>
  <c r="EA32" i="23917"/>
  <c r="FZ152" i="24040"/>
  <c r="FZ165" i="23917"/>
  <c r="DG27" i="24040"/>
  <c r="C24" i="24040"/>
  <c r="C29" i="23917"/>
  <c r="GG22" i="24040"/>
  <c r="GG24" i="23917"/>
  <c r="EF121" i="24040"/>
  <c r="EF133" i="23917"/>
  <c r="DK27" i="24040"/>
  <c r="DK32" i="23917"/>
  <c r="DP26" i="23917"/>
  <c r="DQ56" i="23917"/>
  <c r="DQ45" i="24040"/>
  <c r="ED171" i="24040"/>
  <c r="ED185" i="23917"/>
  <c r="DV24" i="24040"/>
  <c r="DV29" i="23917"/>
  <c r="DX26" i="23917"/>
  <c r="DY56" i="23917"/>
  <c r="DY45" i="24040"/>
  <c r="EG128" i="24040"/>
  <c r="EG140" i="23917"/>
  <c r="FF26" i="23917"/>
  <c r="EX26" i="23917"/>
  <c r="DQ26" i="23917"/>
  <c r="FN26" i="23917"/>
  <c r="FT26" i="23917"/>
  <c r="FW26" i="23917"/>
  <c r="FL26" i="23917"/>
  <c r="FB26" i="23917"/>
  <c r="FJ26" i="23917"/>
  <c r="EK240" i="24040"/>
  <c r="DM26" i="23917"/>
  <c r="FU26" i="23917"/>
  <c r="ER26" i="23917"/>
  <c r="EZ26" i="23917"/>
  <c r="FH26" i="23917"/>
  <c r="EV26" i="23917"/>
  <c r="FD26" i="23917"/>
  <c r="DU26" i="23917"/>
  <c r="ET26" i="23917"/>
  <c r="FP26" i="23917"/>
  <c r="DY26" i="23917"/>
  <c r="GZ175" i="23916" l="1"/>
  <c r="GX182" i="23916"/>
  <c r="GY175" i="23916"/>
  <c r="GP456" i="23916"/>
  <c r="GQ383" i="23916"/>
  <c r="GP16" i="23916"/>
  <c r="GQ16" i="23916" s="1"/>
  <c r="GZ120" i="23916"/>
  <c r="GY120" i="23916"/>
  <c r="GX121" i="23916"/>
  <c r="GZ180" i="23916"/>
  <c r="GY180" i="23916"/>
  <c r="GV268" i="23916"/>
  <c r="GW268" i="23916" s="1"/>
  <c r="GV240" i="23916"/>
  <c r="GW240" i="23916" s="1"/>
  <c r="GW233" i="23916"/>
  <c r="GV239" i="23916"/>
  <c r="GW239" i="23916" s="1"/>
  <c r="GV289" i="23916"/>
  <c r="GT452" i="23916"/>
  <c r="GT305" i="23916"/>
  <c r="GT278" i="23916"/>
  <c r="GU278" i="23916" s="1"/>
  <c r="GU277" i="23916"/>
  <c r="EW511" i="23916"/>
  <c r="EW381" i="23916"/>
  <c r="EX377" i="23916"/>
  <c r="EW15" i="23916"/>
  <c r="EX15" i="23916" s="1"/>
  <c r="EW346" i="23916"/>
  <c r="EX346" i="23916" s="1"/>
  <c r="GZ150" i="23916"/>
  <c r="GY150" i="23916"/>
  <c r="GQ12" i="23916"/>
  <c r="GP13" i="23916"/>
  <c r="GS305" i="23916"/>
  <c r="GP377" i="23916"/>
  <c r="GP326" i="23916"/>
  <c r="GQ314" i="23916"/>
  <c r="GP364" i="23916"/>
  <c r="GQ364" i="23916" s="1"/>
  <c r="GP331" i="23916"/>
  <c r="GQ331" i="23916" s="1"/>
  <c r="GW7" i="23916"/>
  <c r="GT306" i="23916"/>
  <c r="GU304" i="23916"/>
  <c r="GZ118" i="23916"/>
  <c r="GY118" i="23916"/>
  <c r="GQ296" i="23916"/>
  <c r="GP297" i="23916"/>
  <c r="GP298" i="23916"/>
  <c r="GQ298" i="23916" s="1"/>
  <c r="EV416" i="23916"/>
  <c r="EU420" i="23916"/>
  <c r="EV420" i="23916" s="1"/>
  <c r="EU419" i="23916"/>
  <c r="EV419" i="23916" s="1"/>
  <c r="EU422" i="23916"/>
  <c r="EV422" i="23916" s="1"/>
  <c r="EU460" i="23916"/>
  <c r="GX395" i="23916"/>
  <c r="GZ393" i="23916"/>
  <c r="GY393" i="23916"/>
  <c r="GU295" i="23916"/>
  <c r="GZ177" i="23916"/>
  <c r="GY177" i="23916"/>
  <c r="EX13" i="23916"/>
  <c r="EW14" i="23916"/>
  <c r="GZ219" i="23916"/>
  <c r="GX264" i="23916"/>
  <c r="GY219" i="23916"/>
  <c r="GX228" i="23916"/>
  <c r="GX284" i="23916"/>
  <c r="GV259" i="23916"/>
  <c r="GR309" i="23916"/>
  <c r="GS306" i="23916"/>
  <c r="GT10" i="23916"/>
  <c r="GZ323" i="23916"/>
  <c r="GX325" i="23916"/>
  <c r="GY323" i="23916"/>
  <c r="GZ169" i="23916"/>
  <c r="GY169" i="23916"/>
  <c r="EX385" i="23916"/>
  <c r="EW317" i="23916"/>
  <c r="EW328" i="23916" s="1"/>
  <c r="EX328" i="23916" s="1"/>
  <c r="EW17" i="23916"/>
  <c r="EX17" i="23916" s="1"/>
  <c r="GZ160" i="23916"/>
  <c r="GY160" i="23916"/>
  <c r="EW378" i="23916"/>
  <c r="EX378" i="23916" s="1"/>
  <c r="EX326" i="23916"/>
  <c r="EW365" i="23916"/>
  <c r="EX365" i="23916" s="1"/>
  <c r="EW412" i="23916"/>
  <c r="EW410" i="23916"/>
  <c r="GS10" i="23916"/>
  <c r="GR313" i="23916"/>
  <c r="GQ313" i="23916"/>
  <c r="GP462" i="23916"/>
  <c r="EW447" i="23916"/>
  <c r="EX297" i="23916"/>
  <c r="EV429" i="23916"/>
  <c r="EU367" i="23916"/>
  <c r="EV367" i="23916" s="1"/>
  <c r="GV451" i="23916"/>
  <c r="GV304" i="23916"/>
  <c r="GV187" i="23916"/>
  <c r="GW187" i="23916" s="1"/>
  <c r="GW186" i="23916"/>
  <c r="GZ107" i="23916"/>
  <c r="GY107" i="23916"/>
  <c r="EN113" i="24040"/>
  <c r="AB28" i="24040"/>
  <c r="AB29" i="24040" s="1"/>
  <c r="AB33" i="23917"/>
  <c r="AB34" i="23917" s="1"/>
  <c r="GI270" i="23917"/>
  <c r="GI254" i="24040"/>
  <c r="GE89" i="24040"/>
  <c r="GE100" i="23917"/>
  <c r="BP28" i="24040"/>
  <c r="BP29" i="24040" s="1"/>
  <c r="BP33" i="23917"/>
  <c r="BP34" i="23917" s="1"/>
  <c r="FO24" i="24040"/>
  <c r="FO29" i="23917"/>
  <c r="CU28" i="24040"/>
  <c r="CU33" i="23917"/>
  <c r="J32" i="24066"/>
  <c r="CT46" i="24040"/>
  <c r="CT57" i="23917"/>
  <c r="S28" i="24040"/>
  <c r="S33" i="23917"/>
  <c r="R46" i="24040"/>
  <c r="R57" i="23917"/>
  <c r="CK24" i="24040"/>
  <c r="CK29" i="23917"/>
  <c r="CI27" i="24040"/>
  <c r="CI32" i="23917"/>
  <c r="CZ28" i="24040"/>
  <c r="CZ33" i="23917"/>
  <c r="BG28" i="24040"/>
  <c r="BG33" i="23917"/>
  <c r="BF46" i="24040"/>
  <c r="BF57" i="23917"/>
  <c r="AE24" i="24040"/>
  <c r="AE29" i="23917"/>
  <c r="AO27" i="24040"/>
  <c r="AO32" i="23917"/>
  <c r="BH28" i="24040"/>
  <c r="BH29" i="24040" s="1"/>
  <c r="BH33" i="23917"/>
  <c r="BH34" i="23917" s="1"/>
  <c r="AF28" i="24040"/>
  <c r="AF29" i="24040" s="1"/>
  <c r="AF33" i="23917"/>
  <c r="AF34" i="23917" s="1"/>
  <c r="AJ28" i="24040"/>
  <c r="AJ29" i="24040" s="1"/>
  <c r="AJ33" i="23917"/>
  <c r="AJ34" i="23917" s="1"/>
  <c r="EX27" i="24040"/>
  <c r="EX32" i="23917"/>
  <c r="FC27" i="24040"/>
  <c r="FC32" i="23917"/>
  <c r="DJ46" i="24040"/>
  <c r="DJ57" i="23917"/>
  <c r="P28" i="24040"/>
  <c r="P29" i="24040" s="1"/>
  <c r="P33" i="23917"/>
  <c r="P34" i="23917" s="1"/>
  <c r="GJ125" i="24040"/>
  <c r="GJ137" i="23917"/>
  <c r="BT28" i="24040"/>
  <c r="BT29" i="24040" s="1"/>
  <c r="BT33" i="23917"/>
  <c r="BT34" i="23917" s="1"/>
  <c r="EL240" i="24040"/>
  <c r="BV28" i="24040"/>
  <c r="BV29" i="24040" s="1"/>
  <c r="BV33" i="23917"/>
  <c r="BV34" i="23917" s="1"/>
  <c r="CG27" i="24040"/>
  <c r="CG32" i="23917"/>
  <c r="BB28" i="24040"/>
  <c r="BB29" i="24040" s="1"/>
  <c r="BB33" i="23917"/>
  <c r="BB34" i="23917" s="1"/>
  <c r="BA24" i="24040"/>
  <c r="BA29" i="23917"/>
  <c r="ET26" i="24040"/>
  <c r="ET31" i="23917"/>
  <c r="AL28" i="24040"/>
  <c r="AL29" i="24040" s="1"/>
  <c r="AL33" i="23917"/>
  <c r="AL34" i="23917" s="1"/>
  <c r="AH39" i="24040"/>
  <c r="AH49" i="23917"/>
  <c r="AH32" i="24040"/>
  <c r="AH91" i="24040"/>
  <c r="AH102" i="23917"/>
  <c r="AH42" i="23917"/>
  <c r="BS24" i="24040"/>
  <c r="BS29" i="23917"/>
  <c r="DC24" i="24040"/>
  <c r="DC29" i="23917"/>
  <c r="DD28" i="24040"/>
  <c r="DD33" i="23917"/>
  <c r="CI24" i="24040"/>
  <c r="CI29" i="23917"/>
  <c r="FQ28" i="24040"/>
  <c r="FQ33" i="23917"/>
  <c r="CX28" i="24040"/>
  <c r="CX33" i="23917"/>
  <c r="AE27" i="24040"/>
  <c r="AE32" i="23917"/>
  <c r="EY24" i="24040"/>
  <c r="EY29" i="23917"/>
  <c r="BE27" i="24040"/>
  <c r="BE32" i="23917"/>
  <c r="EQ24" i="24040"/>
  <c r="EQ29" i="23917"/>
  <c r="M24" i="24040"/>
  <c r="M29" i="23917"/>
  <c r="GI24" i="23917"/>
  <c r="GI22" i="24040"/>
  <c r="CO24" i="24040"/>
  <c r="CO29" i="23917"/>
  <c r="AQ24" i="24040"/>
  <c r="AQ29" i="23917"/>
  <c r="EJ226" i="23917"/>
  <c r="EJ211" i="24040"/>
  <c r="DL24" i="24040"/>
  <c r="DL29" i="23917"/>
  <c r="J28" i="24040"/>
  <c r="J29" i="24040" s="1"/>
  <c r="J33" i="23917"/>
  <c r="J34" i="23917" s="1"/>
  <c r="FH24" i="24040"/>
  <c r="FH29" i="23917"/>
  <c r="EL225" i="23917"/>
  <c r="EL210" i="24040"/>
  <c r="BU27" i="24040"/>
  <c r="BU32" i="23917"/>
  <c r="GH90" i="24040"/>
  <c r="GH101" i="23917"/>
  <c r="CS24" i="24040"/>
  <c r="CS29" i="23917"/>
  <c r="BQ27" i="24040"/>
  <c r="BQ32" i="23917"/>
  <c r="AS24" i="24040"/>
  <c r="AS29" i="23917"/>
  <c r="GF127" i="24040"/>
  <c r="GF139" i="23917"/>
  <c r="BL28" i="24040"/>
  <c r="BL29" i="24040" s="1"/>
  <c r="BL33" i="23917"/>
  <c r="BL34" i="23917" s="1"/>
  <c r="AA28" i="24040"/>
  <c r="AA33" i="23917"/>
  <c r="Z46" i="24040"/>
  <c r="Z57" i="23917"/>
  <c r="AU24" i="24040"/>
  <c r="AU29" i="23917"/>
  <c r="CB28" i="24040"/>
  <c r="CB29" i="24040" s="1"/>
  <c r="CB33" i="23917"/>
  <c r="CB34" i="23917" s="1"/>
  <c r="Y24" i="24040"/>
  <c r="Y29" i="23917"/>
  <c r="AX46" i="24040"/>
  <c r="AX57" i="23917"/>
  <c r="ED172" i="24040"/>
  <c r="ED186" i="23917"/>
  <c r="D28" i="24040"/>
  <c r="D29" i="24040" s="1"/>
  <c r="D33" i="23917"/>
  <c r="D34" i="23917" s="1"/>
  <c r="BN39" i="24040"/>
  <c r="BN49" i="23917"/>
  <c r="BN32" i="24040"/>
  <c r="BN91" i="24040"/>
  <c r="BN102" i="23917"/>
  <c r="BN42" i="23917"/>
  <c r="BY24" i="24040"/>
  <c r="BY29" i="23917"/>
  <c r="FA24" i="24040"/>
  <c r="FA29" i="23917"/>
  <c r="U24" i="24040"/>
  <c r="U29" i="23917"/>
  <c r="N28" i="24040"/>
  <c r="N29" i="24040" s="1"/>
  <c r="N33" i="23917"/>
  <c r="N34" i="23917" s="1"/>
  <c r="FH27" i="24040"/>
  <c r="FH32" i="23917"/>
  <c r="EK225" i="23917"/>
  <c r="EK210" i="24040"/>
  <c r="EM125" i="23917"/>
  <c r="EM113" i="24040"/>
  <c r="EL194" i="23917"/>
  <c r="EL180" i="24040"/>
  <c r="FK27" i="24040"/>
  <c r="FK32" i="23917"/>
  <c r="CF28" i="24040"/>
  <c r="CF33" i="23917"/>
  <c r="CF34" i="23917" s="1"/>
  <c r="BK24" i="24040"/>
  <c r="BK29" i="23917"/>
  <c r="FS24" i="24040"/>
  <c r="FS29" i="23917"/>
  <c r="BE24" i="24040"/>
  <c r="BE29" i="23917"/>
  <c r="AN28" i="24040"/>
  <c r="AN29" i="24040" s="1"/>
  <c r="AN33" i="23917"/>
  <c r="AN34" i="23917" s="1"/>
  <c r="CP28" i="24040"/>
  <c r="CP33" i="23917"/>
  <c r="CA24" i="24040"/>
  <c r="CA29" i="23917"/>
  <c r="B32" i="24066"/>
  <c r="CD46" i="24040"/>
  <c r="CD57" i="23917"/>
  <c r="AV28" i="24040"/>
  <c r="AV29" i="24040" s="1"/>
  <c r="AV33" i="23917"/>
  <c r="AV34" i="23917" s="1"/>
  <c r="EB28" i="24040"/>
  <c r="EB33" i="23917"/>
  <c r="GG127" i="24040"/>
  <c r="GG139" i="23917"/>
  <c r="V28" i="24040"/>
  <c r="V29" i="24040" s="1"/>
  <c r="V33" i="23917"/>
  <c r="V34" i="23917" s="1"/>
  <c r="CV28" i="24040"/>
  <c r="CV33" i="23917"/>
  <c r="FE27" i="24040"/>
  <c r="FE32" i="23917"/>
  <c r="CM28" i="24040"/>
  <c r="CM33" i="23917"/>
  <c r="F32" i="24066"/>
  <c r="CL46" i="24040"/>
  <c r="CL57" i="23917"/>
  <c r="EO65" i="24040"/>
  <c r="EO31" i="24040"/>
  <c r="CE27" i="24040"/>
  <c r="CE32" i="23917"/>
  <c r="BK27" i="24040"/>
  <c r="BK32" i="23917"/>
  <c r="BS27" i="24040"/>
  <c r="BS32" i="23917"/>
  <c r="DA27" i="24040"/>
  <c r="DA32" i="23917"/>
  <c r="G27" i="24040"/>
  <c r="G32" i="23917"/>
  <c r="AW27" i="24040"/>
  <c r="AW32" i="23917"/>
  <c r="U27" i="24040"/>
  <c r="U32" i="23917"/>
  <c r="DJ34" i="23917"/>
  <c r="CW27" i="24040"/>
  <c r="CW32" i="23917"/>
  <c r="O27" i="24040"/>
  <c r="O32" i="23917"/>
  <c r="CL34" i="23917"/>
  <c r="BW27" i="24040"/>
  <c r="BW32" i="23917"/>
  <c r="CT34" i="23917"/>
  <c r="Y27" i="24040"/>
  <c r="Y32" i="23917"/>
  <c r="DC27" i="24040"/>
  <c r="DC32" i="23917"/>
  <c r="AG27" i="24040"/>
  <c r="AG32" i="23917"/>
  <c r="AK27" i="24040"/>
  <c r="AK32" i="23917"/>
  <c r="AQ27" i="24040"/>
  <c r="AQ32" i="23917"/>
  <c r="AC24" i="24040"/>
  <c r="AC29" i="23917"/>
  <c r="GJ268" i="23917"/>
  <c r="GJ252" i="24040"/>
  <c r="CS27" i="24040"/>
  <c r="CS32" i="23917"/>
  <c r="BQ24" i="24040"/>
  <c r="BQ29" i="23917"/>
  <c r="AS27" i="24040"/>
  <c r="AS32" i="23917"/>
  <c r="T25" i="24066"/>
  <c r="FO27" i="24040"/>
  <c r="FO32" i="23917"/>
  <c r="CT39" i="24040"/>
  <c r="CT49" i="23917"/>
  <c r="J27" i="24066"/>
  <c r="CT91" i="24040"/>
  <c r="CT32" i="24040"/>
  <c r="CT102" i="23917"/>
  <c r="CT42" i="23917"/>
  <c r="CT43" i="23917" s="1"/>
  <c r="R39" i="24040"/>
  <c r="R49" i="23917"/>
  <c r="R32" i="24040"/>
  <c r="R91" i="24040"/>
  <c r="R102" i="23917"/>
  <c r="R42" i="23917"/>
  <c r="CJ28" i="24040"/>
  <c r="CJ33" i="23917"/>
  <c r="CJ34" i="23917" s="1"/>
  <c r="DA24" i="24040"/>
  <c r="DA29" i="23917"/>
  <c r="BF39" i="24040"/>
  <c r="BF49" i="23917"/>
  <c r="BF32" i="24040"/>
  <c r="BF91" i="24040"/>
  <c r="BF102" i="23917"/>
  <c r="BF42" i="23917"/>
  <c r="CY27" i="24040"/>
  <c r="CY32" i="23917"/>
  <c r="AD28" i="24040"/>
  <c r="AD29" i="24040" s="1"/>
  <c r="AD33" i="23917"/>
  <c r="AD34" i="23917" s="1"/>
  <c r="BI24" i="24040"/>
  <c r="BI29" i="23917"/>
  <c r="AG24" i="24040"/>
  <c r="AG29" i="23917"/>
  <c r="AK24" i="24040"/>
  <c r="AK29" i="23917"/>
  <c r="FC24" i="24040"/>
  <c r="FC29" i="23917"/>
  <c r="EK32" i="23917"/>
  <c r="EK27" i="24040"/>
  <c r="W27" i="24040"/>
  <c r="W32" i="23917"/>
  <c r="DJ39" i="24040"/>
  <c r="DJ49" i="23917"/>
  <c r="DJ50" i="23917" s="1"/>
  <c r="DJ91" i="24040"/>
  <c r="DJ32" i="24040"/>
  <c r="DJ33" i="24040" s="1"/>
  <c r="DJ102" i="23917"/>
  <c r="DJ42" i="23917"/>
  <c r="DJ43" i="23917" s="1"/>
  <c r="EU27" i="24040"/>
  <c r="EU32" i="23917"/>
  <c r="EU24" i="24040"/>
  <c r="EU29" i="23917"/>
  <c r="Q24" i="24040"/>
  <c r="Q29" i="23917"/>
  <c r="GI127" i="24040"/>
  <c r="GI139" i="23917"/>
  <c r="BU24" i="24040"/>
  <c r="BU29" i="23917"/>
  <c r="DN28" i="24040"/>
  <c r="DN33" i="23917"/>
  <c r="EK295" i="23917"/>
  <c r="EK278" i="24040"/>
  <c r="BW24" i="24040"/>
  <c r="BW29" i="23917"/>
  <c r="BC24" i="24040"/>
  <c r="BC29" i="23917"/>
  <c r="AZ28" i="24040"/>
  <c r="AZ29" i="24040" s="1"/>
  <c r="AZ33" i="23917"/>
  <c r="AZ34" i="23917" s="1"/>
  <c r="ER26" i="24040"/>
  <c r="ER31" i="23917"/>
  <c r="EQ27" i="24040"/>
  <c r="EQ32" i="23917"/>
  <c r="AM24" i="24040"/>
  <c r="AM29" i="23917"/>
  <c r="S24" i="24040"/>
  <c r="S29" i="23917"/>
  <c r="AI28" i="24040"/>
  <c r="AI33" i="23917"/>
  <c r="AH46" i="24040"/>
  <c r="AH57" i="23917"/>
  <c r="BR28" i="24040"/>
  <c r="BR29" i="24040" s="1"/>
  <c r="BR33" i="23917"/>
  <c r="BR34" i="23917" s="1"/>
  <c r="DB28" i="24040"/>
  <c r="DB33" i="23917"/>
  <c r="H28" i="24040"/>
  <c r="H29" i="24040" s="1"/>
  <c r="H33" i="23917"/>
  <c r="H34" i="23917" s="1"/>
  <c r="CH28" i="24040"/>
  <c r="CH33" i="23917"/>
  <c r="CH34" i="23917" s="1"/>
  <c r="CY24" i="24040"/>
  <c r="CY29" i="23917"/>
  <c r="EY27" i="24040"/>
  <c r="EY32" i="23917"/>
  <c r="AY27" i="24040"/>
  <c r="AY32" i="23917"/>
  <c r="L28" i="24040"/>
  <c r="L29" i="24040" s="1"/>
  <c r="L33" i="23917"/>
  <c r="L34" i="23917" s="1"/>
  <c r="EW28" i="24040"/>
  <c r="EW29" i="24040" s="1"/>
  <c r="EW33" i="23917"/>
  <c r="EW34" i="23917" s="1"/>
  <c r="CN28" i="24040"/>
  <c r="CN33" i="23917"/>
  <c r="AP28" i="24040"/>
  <c r="AP29" i="24040" s="1"/>
  <c r="AP33" i="23917"/>
  <c r="AP34" i="23917" s="1"/>
  <c r="EK194" i="23917"/>
  <c r="EK180" i="24040"/>
  <c r="DM27" i="24040"/>
  <c r="DL27" i="24040"/>
  <c r="DL32" i="23917"/>
  <c r="FG28" i="24040"/>
  <c r="FG29" i="24040" s="1"/>
  <c r="FG33" i="23917"/>
  <c r="FG34" i="23917" s="1"/>
  <c r="EM163" i="23917"/>
  <c r="EM150" i="24040"/>
  <c r="Q27" i="24040"/>
  <c r="Q32" i="23917"/>
  <c r="AC27" i="24040"/>
  <c r="AC32" i="23917"/>
  <c r="GI90" i="24040"/>
  <c r="GI101" i="23917"/>
  <c r="CR28" i="24040"/>
  <c r="CR33" i="23917"/>
  <c r="AR28" i="24040"/>
  <c r="AR29" i="24040" s="1"/>
  <c r="AR33" i="23917"/>
  <c r="AR34" i="23917" s="1"/>
  <c r="BC27" i="24040"/>
  <c r="BC32" i="23917"/>
  <c r="AM27" i="24040"/>
  <c r="AM32" i="23917"/>
  <c r="BM24" i="24040"/>
  <c r="BM29" i="23917"/>
  <c r="Z39" i="24040"/>
  <c r="Z49" i="23917"/>
  <c r="Z32" i="24040"/>
  <c r="Z91" i="24040"/>
  <c r="Z102" i="23917"/>
  <c r="Z42" i="23917"/>
  <c r="ES28" i="24040"/>
  <c r="ES29" i="24040" s="1"/>
  <c r="ES33" i="23917"/>
  <c r="ES34" i="23917" s="1"/>
  <c r="AT28" i="24040"/>
  <c r="AT29" i="24040" s="1"/>
  <c r="AT33" i="23917"/>
  <c r="AT34" i="23917" s="1"/>
  <c r="CC24" i="24040"/>
  <c r="CC29" i="23917"/>
  <c r="DH28" i="24040"/>
  <c r="DH33" i="23917"/>
  <c r="X28" i="24040"/>
  <c r="X29" i="24040" s="1"/>
  <c r="X33" i="23917"/>
  <c r="X34" i="23917" s="1"/>
  <c r="FI27" i="24040"/>
  <c r="FI32" i="23917"/>
  <c r="FI24" i="24040"/>
  <c r="FI29" i="23917"/>
  <c r="AX39" i="24040"/>
  <c r="AX49" i="23917"/>
  <c r="AX32" i="24040"/>
  <c r="AX91" i="24040"/>
  <c r="AX102" i="23917"/>
  <c r="AX42" i="23917"/>
  <c r="EE105" i="24040"/>
  <c r="EE117" i="23917"/>
  <c r="S27" i="24040"/>
  <c r="S32" i="23917"/>
  <c r="GC173" i="24040"/>
  <c r="GC187" i="23917"/>
  <c r="BO28" i="24040"/>
  <c r="BO33" i="23917"/>
  <c r="BN46" i="24040"/>
  <c r="BN57" i="23917"/>
  <c r="BX28" i="24040"/>
  <c r="BX29" i="24040" s="1"/>
  <c r="BX33" i="23917"/>
  <c r="BX34" i="23917" s="1"/>
  <c r="FA27" i="24040"/>
  <c r="FA32" i="23917"/>
  <c r="T28" i="24040"/>
  <c r="T29" i="24040" s="1"/>
  <c r="T33" i="23917"/>
  <c r="T34" i="23917" s="1"/>
  <c r="O24" i="24040"/>
  <c r="O29" i="23917"/>
  <c r="FK24" i="24040"/>
  <c r="FK29" i="23917"/>
  <c r="CG24" i="24040"/>
  <c r="CG29" i="23917"/>
  <c r="BJ28" i="24040"/>
  <c r="BJ29" i="24040" s="1"/>
  <c r="BJ33" i="23917"/>
  <c r="BJ34" i="23917" s="1"/>
  <c r="BM27" i="24040"/>
  <c r="BM32" i="23917"/>
  <c r="V25" i="24066"/>
  <c r="FS27" i="24040"/>
  <c r="FS32" i="23917"/>
  <c r="S25" i="24066"/>
  <c r="FM27" i="24040"/>
  <c r="FM32" i="23917"/>
  <c r="FM24" i="24040"/>
  <c r="FM29" i="23917"/>
  <c r="F28" i="24040"/>
  <c r="F29" i="24040" s="1"/>
  <c r="F33" i="23917"/>
  <c r="F34" i="23917" s="1"/>
  <c r="BD28" i="24040"/>
  <c r="BD29" i="24040" s="1"/>
  <c r="BD33" i="23917"/>
  <c r="BD34" i="23917" s="1"/>
  <c r="AO24" i="24040"/>
  <c r="AO29" i="23917"/>
  <c r="CQ24" i="24040"/>
  <c r="CQ29" i="23917"/>
  <c r="BZ28" i="24040"/>
  <c r="BZ29" i="24040" s="1"/>
  <c r="BZ33" i="23917"/>
  <c r="BZ34" i="23917" s="1"/>
  <c r="CD39" i="24040"/>
  <c r="CD49" i="23917"/>
  <c r="B27" i="24066"/>
  <c r="CD91" i="24040"/>
  <c r="CD32" i="24040"/>
  <c r="CD33" i="24040" s="1"/>
  <c r="CD102" i="23917"/>
  <c r="CD42" i="23917"/>
  <c r="AW24" i="24040"/>
  <c r="AW29" i="23917"/>
  <c r="GH125" i="24040"/>
  <c r="GH137" i="23917"/>
  <c r="W24" i="24040"/>
  <c r="W29" i="23917"/>
  <c r="DF28" i="24040"/>
  <c r="DF33" i="23917"/>
  <c r="CW24" i="24040"/>
  <c r="CW29" i="23917"/>
  <c r="FE24" i="24040"/>
  <c r="FE29" i="23917"/>
  <c r="CL39" i="24040"/>
  <c r="CL49" i="23917"/>
  <c r="F27" i="24066"/>
  <c r="CL91" i="24040"/>
  <c r="CL32" i="24040"/>
  <c r="CL33" i="24040" s="1"/>
  <c r="CL102" i="23917"/>
  <c r="CL42" i="23917"/>
  <c r="CL43" i="23917" s="1"/>
  <c r="EI227" i="23917"/>
  <c r="EI212" i="24040"/>
  <c r="BA27" i="24040"/>
  <c r="BA32" i="23917"/>
  <c r="AU27" i="24040"/>
  <c r="AU32" i="23917"/>
  <c r="CC27" i="24040"/>
  <c r="CC32" i="23917"/>
  <c r="I27" i="24040"/>
  <c r="I32" i="23917"/>
  <c r="E27" i="24040"/>
  <c r="E32" i="23917"/>
  <c r="CQ27" i="24040"/>
  <c r="CQ32" i="23917"/>
  <c r="BY27" i="24040"/>
  <c r="BY32" i="23917"/>
  <c r="DJ29" i="24040"/>
  <c r="CL29" i="24040"/>
  <c r="EJ295" i="23917"/>
  <c r="EJ278" i="24040"/>
  <c r="CT33" i="24040"/>
  <c r="CT29" i="24040"/>
  <c r="CK27" i="24040"/>
  <c r="CK32" i="23917"/>
  <c r="BI27" i="24040"/>
  <c r="BI32" i="23917"/>
  <c r="CA27" i="24040"/>
  <c r="CA32" i="23917"/>
  <c r="CD29" i="24040"/>
  <c r="M27" i="24040"/>
  <c r="M32" i="23917"/>
  <c r="CO27" i="24040"/>
  <c r="CO32" i="23917"/>
  <c r="AY24" i="24040"/>
  <c r="AY29" i="23917"/>
  <c r="K27" i="24040"/>
  <c r="K32" i="23917"/>
  <c r="EA28" i="24040"/>
  <c r="EA33" i="23917"/>
  <c r="DX24" i="24040"/>
  <c r="DX29" i="23917"/>
  <c r="GK252" i="24040"/>
  <c r="GK268" i="23917"/>
  <c r="DV28" i="24040"/>
  <c r="DV33" i="23917"/>
  <c r="ED177" i="24040"/>
  <c r="ED191" i="23917"/>
  <c r="ED181" i="24040"/>
  <c r="ED195" i="23917"/>
  <c r="DT27" i="24040"/>
  <c r="DT32" i="23917"/>
  <c r="EF122" i="24040"/>
  <c r="EF134" i="23917"/>
  <c r="DO24" i="24040"/>
  <c r="DO29" i="23917"/>
  <c r="DZ46" i="24040"/>
  <c r="DZ57" i="23917"/>
  <c r="EN125" i="23917"/>
  <c r="EE171" i="24040"/>
  <c r="EE185" i="23917"/>
  <c r="GD89" i="24040"/>
  <c r="GD100" i="23917"/>
  <c r="DW27" i="24040"/>
  <c r="DW32" i="23917"/>
  <c r="ED281" i="24040"/>
  <c r="ED298" i="23917"/>
  <c r="DS27" i="24040"/>
  <c r="DS32" i="23917"/>
  <c r="ED232" i="24040"/>
  <c r="ED248" i="23917"/>
  <c r="EF248" i="24040"/>
  <c r="EF264" i="23917"/>
  <c r="DT24" i="24040"/>
  <c r="DT29" i="23917"/>
  <c r="EG121" i="24040"/>
  <c r="EG133" i="23917"/>
  <c r="DZ39" i="24040"/>
  <c r="DZ49" i="23917"/>
  <c r="DZ50" i="23917" s="1"/>
  <c r="DR28" i="24040"/>
  <c r="DR33" i="23917"/>
  <c r="GF79" i="24040"/>
  <c r="GF69" i="24040"/>
  <c r="GF90" i="23917"/>
  <c r="GF80" i="23917"/>
  <c r="DE27" i="24040"/>
  <c r="DE32" i="23917"/>
  <c r="GC92" i="24040"/>
  <c r="GC103" i="23917"/>
  <c r="E24" i="24040"/>
  <c r="E29" i="23917"/>
  <c r="ED37" i="24040"/>
  <c r="ED47" i="23917"/>
  <c r="EE111" i="24040"/>
  <c r="EE123" i="23917"/>
  <c r="DP27" i="24040"/>
  <c r="DP32" i="23917"/>
  <c r="B91" i="24040"/>
  <c r="B32" i="24040"/>
  <c r="B102" i="23917"/>
  <c r="B42" i="23917"/>
  <c r="GC64" i="24040"/>
  <c r="GC75" i="23917"/>
  <c r="FX45" i="24040"/>
  <c r="EE231" i="24040"/>
  <c r="EE247" i="23917"/>
  <c r="EE259" i="24040"/>
  <c r="EE275" i="23917"/>
  <c r="EE188" i="24040"/>
  <c r="EE202" i="23917"/>
  <c r="EA24" i="24040"/>
  <c r="EA29" i="23917"/>
  <c r="DX27" i="24040"/>
  <c r="DX32" i="23917"/>
  <c r="EE110" i="24040"/>
  <c r="EE122" i="23917"/>
  <c r="EE114" i="24040"/>
  <c r="EE126" i="23917"/>
  <c r="DI27" i="24040"/>
  <c r="DI32" i="23917"/>
  <c r="FY121" i="24040"/>
  <c r="FY133" i="23917"/>
  <c r="DS24" i="24040"/>
  <c r="DS29" i="23917"/>
  <c r="DE24" i="24040"/>
  <c r="DE29" i="23917"/>
  <c r="GH22" i="24040"/>
  <c r="GH24" i="23917"/>
  <c r="GG79" i="24040"/>
  <c r="GG69" i="24040"/>
  <c r="GG90" i="23917"/>
  <c r="GG80" i="23917"/>
  <c r="ED213" i="24040"/>
  <c r="ED228" i="23917"/>
  <c r="DI24" i="24040"/>
  <c r="DI29" i="23917"/>
  <c r="ED178" i="24040"/>
  <c r="ED192" i="23917"/>
  <c r="G24" i="24040"/>
  <c r="G29" i="23917"/>
  <c r="C28" i="24040"/>
  <c r="C33" i="23917"/>
  <c r="B46" i="24040"/>
  <c r="B57" i="23917"/>
  <c r="DG24" i="24040"/>
  <c r="DG29" i="23917"/>
  <c r="EO76" i="23917"/>
  <c r="EO36" i="23917"/>
  <c r="DZ34" i="23917"/>
  <c r="FZ212" i="24040"/>
  <c r="FZ227" i="23917"/>
  <c r="DO27" i="24040"/>
  <c r="DO32" i="23917"/>
  <c r="DW24" i="24040"/>
  <c r="DW29" i="23917"/>
  <c r="ED112" i="24040"/>
  <c r="ED124" i="23917"/>
  <c r="GH254" i="24040"/>
  <c r="GH270" i="23917"/>
  <c r="DK28" i="24040"/>
  <c r="DK33" i="23917"/>
  <c r="GA65" i="24040"/>
  <c r="GA31" i="24040"/>
  <c r="GA36" i="23917"/>
  <c r="GA76" i="23917"/>
  <c r="GK125" i="24040"/>
  <c r="GK137" i="23917"/>
  <c r="DZ91" i="24040"/>
  <c r="DZ32" i="24040"/>
  <c r="DZ33" i="24040" s="1"/>
  <c r="DZ102" i="23917"/>
  <c r="DZ42" i="23917"/>
  <c r="DZ43" i="23917" s="1"/>
  <c r="I24" i="24040"/>
  <c r="I29" i="23917"/>
  <c r="DM32" i="23917"/>
  <c r="K24" i="24040"/>
  <c r="K29" i="23917"/>
  <c r="ED107" i="24040"/>
  <c r="ED119" i="23917"/>
  <c r="ED68" i="24040"/>
  <c r="ED79" i="23917"/>
  <c r="EE27" i="24040"/>
  <c r="EE32" i="23917"/>
  <c r="DP24" i="24040"/>
  <c r="DP29" i="23917"/>
  <c r="B39" i="24040"/>
  <c r="B49" i="23917"/>
  <c r="GB64" i="24040"/>
  <c r="GB75" i="23917"/>
  <c r="FX56" i="23917"/>
  <c r="DZ29" i="24040"/>
  <c r="DJ37" i="23917"/>
  <c r="DJ38" i="23917" s="1"/>
  <c r="FV26" i="23917"/>
  <c r="CL37" i="23917"/>
  <c r="CL38" i="23917" s="1"/>
  <c r="DZ37" i="23917"/>
  <c r="DZ38" i="23917" s="1"/>
  <c r="EM240" i="24040"/>
  <c r="FX26" i="23917"/>
  <c r="CT37" i="23917"/>
  <c r="CT38" i="23917" s="1"/>
  <c r="EH128" i="24040"/>
  <c r="EJ212" i="24040"/>
  <c r="EN180" i="24040"/>
  <c r="GP448" i="23916" l="1"/>
  <c r="GR340" i="23916"/>
  <c r="GS340" i="23916" s="1"/>
  <c r="GR312" i="23916"/>
  <c r="GS309" i="23916"/>
  <c r="GR315" i="23916"/>
  <c r="GR311" i="23916"/>
  <c r="GR337" i="23916"/>
  <c r="GS337" i="23916" s="1"/>
  <c r="GR338" i="23916"/>
  <c r="GR334" i="23916"/>
  <c r="GS334" i="23916" s="1"/>
  <c r="GZ395" i="23916"/>
  <c r="GY395" i="23916"/>
  <c r="GW304" i="23916"/>
  <c r="GT313" i="23916"/>
  <c r="GS313" i="23916"/>
  <c r="EX410" i="23916"/>
  <c r="GP410" i="23916"/>
  <c r="GZ284" i="23916"/>
  <c r="GY284" i="23916"/>
  <c r="GX286" i="23916"/>
  <c r="GV293" i="23916"/>
  <c r="GW289" i="23916"/>
  <c r="GZ228" i="23916"/>
  <c r="GX301" i="23916"/>
  <c r="GX266" i="23916"/>
  <c r="GY228" i="23916"/>
  <c r="GX231" i="23916"/>
  <c r="GX251" i="23916"/>
  <c r="GX254" i="23916"/>
  <c r="GX232" i="23916"/>
  <c r="GP447" i="23916"/>
  <c r="GQ297" i="23916"/>
  <c r="GR336" i="23916"/>
  <c r="GS336" i="23916" s="1"/>
  <c r="GT309" i="23916"/>
  <c r="GT336" i="23916" s="1"/>
  <c r="GU306" i="23916"/>
  <c r="GP511" i="23916"/>
  <c r="GQ377" i="23916"/>
  <c r="GP381" i="23916"/>
  <c r="GP15" i="23916"/>
  <c r="GQ15" i="23916" s="1"/>
  <c r="GP346" i="23916"/>
  <c r="GQ346" i="23916" s="1"/>
  <c r="GR335" i="23916"/>
  <c r="GS335" i="23916" s="1"/>
  <c r="EW459" i="23916"/>
  <c r="EX381" i="23916"/>
  <c r="GU305" i="23916"/>
  <c r="GZ182" i="23916"/>
  <c r="GX186" i="23916"/>
  <c r="GY182" i="23916"/>
  <c r="GX183" i="23916"/>
  <c r="GX7" i="23916"/>
  <c r="EW440" i="23916"/>
  <c r="EX440" i="23916" s="1"/>
  <c r="EW439" i="23916"/>
  <c r="EX439" i="23916" s="1"/>
  <c r="EW415" i="23916"/>
  <c r="EW414" i="23916"/>
  <c r="GP412" i="23916"/>
  <c r="EX412" i="23916"/>
  <c r="EW409" i="23916"/>
  <c r="EX409" i="23916" s="1"/>
  <c r="EW360" i="23916"/>
  <c r="EW436" i="23916"/>
  <c r="EX436" i="23916" s="1"/>
  <c r="EW435" i="23916"/>
  <c r="EX435" i="23916" s="1"/>
  <c r="EW437" i="23916"/>
  <c r="EX437" i="23916" s="1"/>
  <c r="EW405" i="23916"/>
  <c r="EX405" i="23916" s="1"/>
  <c r="GZ325" i="23916"/>
  <c r="GY325" i="23916"/>
  <c r="GP378" i="23916"/>
  <c r="GQ378" i="23916" s="1"/>
  <c r="GQ326" i="23916"/>
  <c r="GP365" i="23916"/>
  <c r="GQ365" i="23916" s="1"/>
  <c r="EX317" i="23916"/>
  <c r="EW318" i="23916"/>
  <c r="GU10" i="23916"/>
  <c r="GV271" i="23916"/>
  <c r="GW259" i="23916"/>
  <c r="GV260" i="23916"/>
  <c r="GW260" i="23916" s="1"/>
  <c r="GZ264" i="23916"/>
  <c r="GY264" i="23916"/>
  <c r="EU421" i="23916"/>
  <c r="GP14" i="23916"/>
  <c r="GQ13" i="23916"/>
  <c r="GZ121" i="23916"/>
  <c r="GY121" i="23916"/>
  <c r="Z21" i="24066"/>
  <c r="CL41" i="24040"/>
  <c r="CL42" i="24040" s="1"/>
  <c r="CL52" i="23917"/>
  <c r="CL53" i="23917" s="1"/>
  <c r="CL48" i="24040"/>
  <c r="CL59" i="23917"/>
  <c r="CE39" i="24040"/>
  <c r="CE49" i="23917"/>
  <c r="CD48" i="24040"/>
  <c r="CD59" i="23917"/>
  <c r="CG28" i="24040"/>
  <c r="CG33" i="23917"/>
  <c r="CF39" i="24040"/>
  <c r="CF49" i="23917"/>
  <c r="C27" i="24066"/>
  <c r="CF91" i="24040"/>
  <c r="CF32" i="24040"/>
  <c r="CF33" i="24040" s="1"/>
  <c r="CF102" i="23917"/>
  <c r="CF42" i="23917"/>
  <c r="EM194" i="23917"/>
  <c r="EM180" i="24040"/>
  <c r="CB46" i="24040"/>
  <c r="CB57" i="23917"/>
  <c r="AA91" i="24040"/>
  <c r="AA32" i="24040"/>
  <c r="AA102" i="23917"/>
  <c r="AA42" i="23917"/>
  <c r="AR39" i="24040"/>
  <c r="AR49" i="23917"/>
  <c r="AR32" i="24040"/>
  <c r="AR91" i="24040"/>
  <c r="AR102" i="23917"/>
  <c r="AR42" i="23917"/>
  <c r="EK226" i="23917"/>
  <c r="EK211" i="24040"/>
  <c r="EX28" i="24040"/>
  <c r="EX33" i="23917"/>
  <c r="EW91" i="24040"/>
  <c r="EW32" i="24040"/>
  <c r="EW102" i="23917"/>
  <c r="EW42" i="23917"/>
  <c r="GJ24" i="23917"/>
  <c r="GJ22" i="24040"/>
  <c r="CX39" i="24040"/>
  <c r="CX49" i="23917"/>
  <c r="CX50" i="23917" s="1"/>
  <c r="L27" i="24066"/>
  <c r="CX91" i="24040"/>
  <c r="CX32" i="24040"/>
  <c r="CX33" i="24040" s="1"/>
  <c r="CX102" i="23917"/>
  <c r="CX42" i="23917"/>
  <c r="CX43" i="23917" s="1"/>
  <c r="FQ39" i="24040"/>
  <c r="FQ49" i="23917"/>
  <c r="FQ50" i="23917" s="1"/>
  <c r="U32" i="24066"/>
  <c r="FQ46" i="24040"/>
  <c r="FQ57" i="23917"/>
  <c r="O32" i="24066"/>
  <c r="DD46" i="24040"/>
  <c r="DD57" i="23917"/>
  <c r="DN46" i="24040"/>
  <c r="DN57" i="23917"/>
  <c r="BU28" i="24040"/>
  <c r="BU33" i="23917"/>
  <c r="BT39" i="24040"/>
  <c r="BT49" i="23917"/>
  <c r="BT32" i="24040"/>
  <c r="BT91" i="24040"/>
  <c r="BT102" i="23917"/>
  <c r="BT42" i="23917"/>
  <c r="EV24" i="24040"/>
  <c r="EV29" i="23917"/>
  <c r="DJ41" i="24040"/>
  <c r="DJ42" i="24040" s="1"/>
  <c r="DJ52" i="23917"/>
  <c r="DJ53" i="23917" s="1"/>
  <c r="DJ47" i="24040"/>
  <c r="DJ58" i="23917"/>
  <c r="FD27" i="24040"/>
  <c r="FD32" i="23917"/>
  <c r="CM46" i="24040"/>
  <c r="CM57" i="23917"/>
  <c r="P32" i="24066"/>
  <c r="DF46" i="24040"/>
  <c r="DF57" i="23917"/>
  <c r="CQ28" i="24040"/>
  <c r="CQ33" i="23917"/>
  <c r="H27" i="24066"/>
  <c r="CP91" i="24040"/>
  <c r="CP32" i="24040"/>
  <c r="CP102" i="23917"/>
  <c r="CP42" i="23917"/>
  <c r="CP43" i="23917" s="1"/>
  <c r="FT27" i="24040"/>
  <c r="FT32" i="23917"/>
  <c r="FL24" i="24040"/>
  <c r="FL29" i="23917"/>
  <c r="FB27" i="24040"/>
  <c r="FB32" i="23917"/>
  <c r="BO39" i="24040"/>
  <c r="BO49" i="23917"/>
  <c r="BN48" i="24040"/>
  <c r="BN59" i="23917"/>
  <c r="EE172" i="24040"/>
  <c r="EE186" i="23917"/>
  <c r="AY39" i="24040"/>
  <c r="AY49" i="23917"/>
  <c r="AX48" i="24040"/>
  <c r="AX59" i="23917"/>
  <c r="ET24" i="24040"/>
  <c r="ET29" i="23917"/>
  <c r="BL46" i="24040"/>
  <c r="BL57" i="23917"/>
  <c r="EM225" i="23917"/>
  <c r="EM210" i="24040"/>
  <c r="FH28" i="24040"/>
  <c r="FH33" i="23917"/>
  <c r="FG91" i="24040"/>
  <c r="FG32" i="24040"/>
  <c r="FG102" i="23917"/>
  <c r="FG42" i="23917"/>
  <c r="AQ28" i="24040"/>
  <c r="AQ33" i="23917"/>
  <c r="AP46" i="24040"/>
  <c r="AP57" i="23917"/>
  <c r="DC28" i="24040"/>
  <c r="DC33" i="23917"/>
  <c r="N32" i="24066"/>
  <c r="DB46" i="24040"/>
  <c r="DB57" i="23917"/>
  <c r="BR39" i="24040"/>
  <c r="BR49" i="23917"/>
  <c r="BR32" i="24040"/>
  <c r="BR91" i="24040"/>
  <c r="BR102" i="23917"/>
  <c r="BR42" i="23917"/>
  <c r="AI91" i="24040"/>
  <c r="AI32" i="24040"/>
  <c r="AI102" i="23917"/>
  <c r="AI42" i="23917"/>
  <c r="AM28" i="24040"/>
  <c r="AM33" i="23917"/>
  <c r="AL46" i="24040"/>
  <c r="AL57" i="23917"/>
  <c r="BC28" i="24040"/>
  <c r="BC33" i="23917"/>
  <c r="BB46" i="24040"/>
  <c r="BB57" i="23917"/>
  <c r="GJ127" i="24040"/>
  <c r="GJ139" i="23917"/>
  <c r="AE28" i="24040"/>
  <c r="AE33" i="23917"/>
  <c r="AD46" i="24040"/>
  <c r="AD57" i="23917"/>
  <c r="BG39" i="24040"/>
  <c r="BG49" i="23917"/>
  <c r="BF47" i="24040"/>
  <c r="BF58" i="23917"/>
  <c r="DA28" i="24040"/>
  <c r="DA33" i="23917"/>
  <c r="CZ39" i="24040"/>
  <c r="CZ49" i="23917"/>
  <c r="CZ50" i="23917" s="1"/>
  <c r="M27" i="24066"/>
  <c r="CZ91" i="24040"/>
  <c r="CZ32" i="24040"/>
  <c r="CZ33" i="24040" s="1"/>
  <c r="CZ102" i="23917"/>
  <c r="CZ42" i="23917"/>
  <c r="R52" i="24040"/>
  <c r="R63" i="23917"/>
  <c r="R93" i="24040"/>
  <c r="R104" i="23917"/>
  <c r="CT41" i="24040"/>
  <c r="CT42" i="24040" s="1"/>
  <c r="CT52" i="23917"/>
  <c r="CT53" i="23917" s="1"/>
  <c r="CT47" i="24040"/>
  <c r="CT58" i="23917"/>
  <c r="BQ28" i="24040"/>
  <c r="BQ33" i="23917"/>
  <c r="BP39" i="24040"/>
  <c r="BP49" i="23917"/>
  <c r="BP32" i="24040"/>
  <c r="BP91" i="24040"/>
  <c r="BP102" i="23917"/>
  <c r="BP42" i="23917"/>
  <c r="GE173" i="24040"/>
  <c r="GE187" i="23917"/>
  <c r="GE92" i="24040"/>
  <c r="GE103" i="23917"/>
  <c r="AC28" i="24040"/>
  <c r="AC33" i="23917"/>
  <c r="AB46" i="24040"/>
  <c r="AB57" i="23917"/>
  <c r="CM91" i="24040"/>
  <c r="CM32" i="24040"/>
  <c r="CM42" i="23917"/>
  <c r="CM102" i="23917"/>
  <c r="CL35" i="24040"/>
  <c r="CL45" i="23917"/>
  <c r="FF27" i="24040"/>
  <c r="FF32" i="23917"/>
  <c r="K32" i="24066"/>
  <c r="CV46" i="24040"/>
  <c r="CV57" i="23917"/>
  <c r="W28" i="24040"/>
  <c r="W33" i="23917"/>
  <c r="V46" i="24040"/>
  <c r="V57" i="23917"/>
  <c r="EB39" i="24040"/>
  <c r="EB49" i="23917"/>
  <c r="EB50" i="23917" s="1"/>
  <c r="EB91" i="24040"/>
  <c r="EB32" i="24040"/>
  <c r="EB33" i="24040" s="1"/>
  <c r="EB102" i="23917"/>
  <c r="EB42" i="23917"/>
  <c r="EB43" i="23917" s="1"/>
  <c r="CD52" i="24040"/>
  <c r="CD63" i="23917"/>
  <c r="CD93" i="24040"/>
  <c r="CD104" i="23917"/>
  <c r="CA28" i="24040"/>
  <c r="CA33" i="23917"/>
  <c r="BZ46" i="24040"/>
  <c r="BZ57" i="23917"/>
  <c r="AO28" i="24040"/>
  <c r="AO33" i="23917"/>
  <c r="AN46" i="24040"/>
  <c r="AN57" i="23917"/>
  <c r="F46" i="24040"/>
  <c r="F57" i="23917"/>
  <c r="FT24" i="24040"/>
  <c r="FT29" i="23917"/>
  <c r="ET27" i="24040"/>
  <c r="ET32" i="23917"/>
  <c r="U28" i="24040"/>
  <c r="U33" i="23917"/>
  <c r="T46" i="24040"/>
  <c r="T57" i="23917"/>
  <c r="FA28" i="24040"/>
  <c r="FA29" i="24040" s="1"/>
  <c r="FA33" i="23917"/>
  <c r="FA34" i="23917" s="1"/>
  <c r="BX46" i="24040"/>
  <c r="BX57" i="23917"/>
  <c r="BO46" i="24040"/>
  <c r="BO57" i="23917"/>
  <c r="D39" i="24040"/>
  <c r="D49" i="23917"/>
  <c r="D91" i="24040"/>
  <c r="D32" i="24040"/>
  <c r="D102" i="23917"/>
  <c r="D42" i="23917"/>
  <c r="ET28" i="24040"/>
  <c r="ET33" i="23917"/>
  <c r="ES91" i="24040"/>
  <c r="ES32" i="24040"/>
  <c r="ES102" i="23917"/>
  <c r="ES42" i="23917"/>
  <c r="AA39" i="24040"/>
  <c r="AA49" i="23917"/>
  <c r="Z47" i="24040"/>
  <c r="Z58" i="23917"/>
  <c r="ER27" i="24040"/>
  <c r="ER32" i="23917"/>
  <c r="BA28" i="24040"/>
  <c r="BA33" i="23917"/>
  <c r="AZ46" i="24040"/>
  <c r="AZ57" i="23917"/>
  <c r="Q28" i="24040"/>
  <c r="Q33" i="23917"/>
  <c r="P46" i="24040"/>
  <c r="P57" i="23917"/>
  <c r="DJ93" i="24040"/>
  <c r="DJ104" i="23917"/>
  <c r="AK28" i="24040"/>
  <c r="AK33" i="23917"/>
  <c r="AJ46" i="24040"/>
  <c r="AJ57" i="23917"/>
  <c r="AG28" i="24040"/>
  <c r="AG33" i="23917"/>
  <c r="AF46" i="24040"/>
  <c r="AF57" i="23917"/>
  <c r="BI28" i="24040"/>
  <c r="BI33" i="23917"/>
  <c r="BH46" i="24040"/>
  <c r="BH57" i="23917"/>
  <c r="CK28" i="24040"/>
  <c r="CK33" i="23917"/>
  <c r="CJ39" i="24040"/>
  <c r="CJ49" i="23917"/>
  <c r="E27" i="24066"/>
  <c r="CJ91" i="24040"/>
  <c r="CJ32" i="24040"/>
  <c r="CJ33" i="24040" s="1"/>
  <c r="CJ102" i="23917"/>
  <c r="CJ42" i="23917"/>
  <c r="FE28" i="24040"/>
  <c r="FE29" i="24040" s="1"/>
  <c r="FE33" i="23917"/>
  <c r="FE34" i="23917" s="1"/>
  <c r="AW28" i="24040"/>
  <c r="AW33" i="23917"/>
  <c r="AV46" i="24040"/>
  <c r="AV57" i="23917"/>
  <c r="BE28" i="24040"/>
  <c r="BE33" i="23917"/>
  <c r="BD46" i="24040"/>
  <c r="BD57" i="23917"/>
  <c r="FN24" i="24040"/>
  <c r="FN29" i="23917"/>
  <c r="BK28" i="24040"/>
  <c r="BK33" i="23917"/>
  <c r="BJ46" i="24040"/>
  <c r="BJ57" i="23917"/>
  <c r="O28" i="24040"/>
  <c r="O33" i="23917"/>
  <c r="N46" i="24040"/>
  <c r="N57" i="23917"/>
  <c r="BO91" i="24040"/>
  <c r="BO32" i="24040"/>
  <c r="BO102" i="23917"/>
  <c r="BO42" i="23917"/>
  <c r="BN35" i="24040"/>
  <c r="BN45" i="23917"/>
  <c r="AX52" i="24040"/>
  <c r="AX63" i="23917"/>
  <c r="AX35" i="24040"/>
  <c r="AX45" i="23917"/>
  <c r="FI28" i="24040"/>
  <c r="FI29" i="24040" s="1"/>
  <c r="FI33" i="23917"/>
  <c r="FI34" i="23917" s="1"/>
  <c r="X39" i="24040"/>
  <c r="X49" i="23917"/>
  <c r="X32" i="24040"/>
  <c r="X91" i="24040"/>
  <c r="X102" i="23917"/>
  <c r="X42" i="23917"/>
  <c r="DH39" i="24040"/>
  <c r="DH49" i="23917"/>
  <c r="DH50" i="23917" s="1"/>
  <c r="Q27" i="24066"/>
  <c r="DH91" i="24040"/>
  <c r="DH32" i="24040"/>
  <c r="DH33" i="24040" s="1"/>
  <c r="DH102" i="23917"/>
  <c r="DH42" i="23917"/>
  <c r="AT39" i="24040"/>
  <c r="AT49" i="23917"/>
  <c r="AT32" i="24040"/>
  <c r="AT91" i="24040"/>
  <c r="AT102" i="23917"/>
  <c r="AT42" i="23917"/>
  <c r="AA46" i="24040"/>
  <c r="AA57" i="23917"/>
  <c r="CS28" i="24040"/>
  <c r="CS33" i="23917"/>
  <c r="CR39" i="24040"/>
  <c r="CR49" i="23917"/>
  <c r="CR50" i="23917" s="1"/>
  <c r="I27" i="24066"/>
  <c r="CR91" i="24040"/>
  <c r="CR32" i="24040"/>
  <c r="CR33" i="24040" s="1"/>
  <c r="CR102" i="23917"/>
  <c r="CR42" i="23917"/>
  <c r="CR43" i="23917" s="1"/>
  <c r="GJ90" i="24040"/>
  <c r="GJ101" i="23917"/>
  <c r="GK90" i="24040"/>
  <c r="GK101" i="23917"/>
  <c r="J39" i="24040"/>
  <c r="J49" i="23917"/>
  <c r="J91" i="24040"/>
  <c r="J32" i="24040"/>
  <c r="J102" i="23917"/>
  <c r="J42" i="23917"/>
  <c r="DL28" i="24040"/>
  <c r="DL33" i="23917"/>
  <c r="CO28" i="24040"/>
  <c r="CO33" i="23917"/>
  <c r="CN39" i="24040"/>
  <c r="CN49" i="23917"/>
  <c r="CN50" i="23917" s="1"/>
  <c r="G27" i="24066"/>
  <c r="CN91" i="24040"/>
  <c r="CN32" i="24040"/>
  <c r="CN33" i="24040" s="1"/>
  <c r="CN102" i="23917"/>
  <c r="CN42" i="23917"/>
  <c r="CN43" i="23917" s="1"/>
  <c r="L39" i="24040"/>
  <c r="L49" i="23917"/>
  <c r="L32" i="24040"/>
  <c r="L91" i="24040"/>
  <c r="L102" i="23917"/>
  <c r="L42" i="23917"/>
  <c r="ER24" i="24040"/>
  <c r="ER29" i="23917"/>
  <c r="EZ24" i="24040"/>
  <c r="EZ29" i="23917"/>
  <c r="FR24" i="24040"/>
  <c r="FR29" i="23917"/>
  <c r="CI28" i="24040"/>
  <c r="CI33" i="23917"/>
  <c r="D32" i="24066"/>
  <c r="CH46" i="24040"/>
  <c r="CH57" i="23917"/>
  <c r="H46" i="24040"/>
  <c r="H57" i="23917"/>
  <c r="AH41" i="24040"/>
  <c r="AH52" i="23917"/>
  <c r="AH47" i="24040"/>
  <c r="AH58" i="23917"/>
  <c r="BV39" i="24040"/>
  <c r="BV49" i="23917"/>
  <c r="BV32" i="24040"/>
  <c r="BV91" i="24040"/>
  <c r="BV102" i="23917"/>
  <c r="BV42" i="23917"/>
  <c r="FD24" i="24040"/>
  <c r="FD29" i="23917"/>
  <c r="BF52" i="24040"/>
  <c r="BF63" i="23917"/>
  <c r="BF93" i="24040"/>
  <c r="BF104" i="23917"/>
  <c r="R48" i="24040"/>
  <c r="R59" i="23917"/>
  <c r="CU91" i="24040"/>
  <c r="CU32" i="24040"/>
  <c r="CU42" i="23917"/>
  <c r="CU102" i="23917"/>
  <c r="CT35" i="24040"/>
  <c r="CT45" i="23917"/>
  <c r="FO28" i="24040"/>
  <c r="FO33" i="23917"/>
  <c r="EO125" i="23917"/>
  <c r="EO113" i="24040"/>
  <c r="DF34" i="23917"/>
  <c r="DH43" i="23917"/>
  <c r="DH34" i="23917"/>
  <c r="CR29" i="24040"/>
  <c r="AY28" i="24040"/>
  <c r="AY33" i="23917"/>
  <c r="CN29" i="24040"/>
  <c r="DB34" i="23917"/>
  <c r="DN34" i="23917"/>
  <c r="CJ29" i="24040"/>
  <c r="CT50" i="23917"/>
  <c r="CV34" i="23917"/>
  <c r="EB34" i="23917"/>
  <c r="CP33" i="24040"/>
  <c r="CP29" i="24040"/>
  <c r="CF29" i="24040"/>
  <c r="CX29" i="24040"/>
  <c r="FQ29" i="24040"/>
  <c r="DD29" i="24040"/>
  <c r="EL295" i="23917"/>
  <c r="EL278" i="24040"/>
  <c r="CZ34" i="23917"/>
  <c r="CM39" i="24040"/>
  <c r="CM49" i="23917"/>
  <c r="CL47" i="24040"/>
  <c r="CL58" i="23917"/>
  <c r="GH127" i="24040"/>
  <c r="GH139" i="23917"/>
  <c r="CD41" i="24040"/>
  <c r="CD42" i="24040" s="1"/>
  <c r="CD52" i="23917"/>
  <c r="CD47" i="24040"/>
  <c r="CD58" i="23917"/>
  <c r="C32" i="24066"/>
  <c r="CF46" i="24040"/>
  <c r="CF57" i="23917"/>
  <c r="EL226" i="23917"/>
  <c r="EL211" i="24040"/>
  <c r="CC28" i="24040"/>
  <c r="CC33" i="23917"/>
  <c r="CB39" i="24040"/>
  <c r="CB49" i="23917"/>
  <c r="CB32" i="24040"/>
  <c r="CB91" i="24040"/>
  <c r="CB102" i="23917"/>
  <c r="CB42" i="23917"/>
  <c r="Z52" i="24040"/>
  <c r="Z63" i="23917"/>
  <c r="Z93" i="24040"/>
  <c r="Z104" i="23917"/>
  <c r="AS28" i="24040"/>
  <c r="AS33" i="23917"/>
  <c r="AR46" i="24040"/>
  <c r="AR57" i="23917"/>
  <c r="EW39" i="24040"/>
  <c r="EW49" i="23917"/>
  <c r="EW46" i="24040"/>
  <c r="EW57" i="23917"/>
  <c r="EZ27" i="24040"/>
  <c r="EZ32" i="23917"/>
  <c r="CY28" i="24040"/>
  <c r="CY33" i="23917"/>
  <c r="L32" i="24066"/>
  <c r="CX46" i="24040"/>
  <c r="CX57" i="23917"/>
  <c r="U27" i="24066"/>
  <c r="FQ91" i="24040"/>
  <c r="FQ32" i="24040"/>
  <c r="FQ33" i="24040" s="1"/>
  <c r="FQ102" i="23917"/>
  <c r="FQ42" i="23917"/>
  <c r="DD39" i="24040"/>
  <c r="DD49" i="23917"/>
  <c r="DD50" i="23917" s="1"/>
  <c r="O27" i="24066"/>
  <c r="DD91" i="24040"/>
  <c r="DD32" i="24040"/>
  <c r="DD33" i="24040" s="1"/>
  <c r="DD102" i="23917"/>
  <c r="DD42" i="23917"/>
  <c r="DD43" i="23917" s="1"/>
  <c r="DN39" i="24040"/>
  <c r="DN49" i="23917"/>
  <c r="DN50" i="23917" s="1"/>
  <c r="DN91" i="24040"/>
  <c r="DN32" i="24040"/>
  <c r="DN33" i="24040" s="1"/>
  <c r="DN102" i="23917"/>
  <c r="DN42" i="23917"/>
  <c r="DN43" i="23917" s="1"/>
  <c r="BT46" i="24040"/>
  <c r="BT57" i="23917"/>
  <c r="EU28" i="24040"/>
  <c r="EU29" i="24040" s="1"/>
  <c r="EU33" i="23917"/>
  <c r="EU34" i="23917" s="1"/>
  <c r="DK39" i="24040"/>
  <c r="DK49" i="23917"/>
  <c r="DJ48" i="24040"/>
  <c r="DJ59" i="23917"/>
  <c r="S46" i="24040"/>
  <c r="S57" i="23917"/>
  <c r="DF39" i="24040"/>
  <c r="DF49" i="23917"/>
  <c r="P27" i="24066"/>
  <c r="DF91" i="24040"/>
  <c r="DF32" i="24040"/>
  <c r="DF33" i="24040" s="1"/>
  <c r="DF102" i="23917"/>
  <c r="DF42" i="23917"/>
  <c r="DF43" i="23917" s="1"/>
  <c r="CE46" i="24040"/>
  <c r="CE57" i="23917"/>
  <c r="CP39" i="24040"/>
  <c r="CP49" i="23917"/>
  <c r="CP50" i="23917" s="1"/>
  <c r="H32" i="24066"/>
  <c r="CP46" i="24040"/>
  <c r="CP57" i="23917"/>
  <c r="FN27" i="24040"/>
  <c r="FN32" i="23917"/>
  <c r="FK28" i="24040"/>
  <c r="FK29" i="24040" s="1"/>
  <c r="FK33" i="23917"/>
  <c r="FK34" i="23917" s="1"/>
  <c r="BN41" i="24040"/>
  <c r="BN52" i="23917"/>
  <c r="BN47" i="24040"/>
  <c r="BN58" i="23917"/>
  <c r="EE205" i="23917"/>
  <c r="ED191" i="24040"/>
  <c r="ED205" i="23917"/>
  <c r="AX41" i="24040"/>
  <c r="AX52" i="23917"/>
  <c r="AX47" i="24040"/>
  <c r="AX58" i="23917"/>
  <c r="BM28" i="24040"/>
  <c r="BM33" i="23917"/>
  <c r="BL39" i="24040"/>
  <c r="BL49" i="23917"/>
  <c r="BL32" i="24040"/>
  <c r="BL91" i="24040"/>
  <c r="BL102" i="23917"/>
  <c r="BL42" i="23917"/>
  <c r="GG89" i="24040"/>
  <c r="GG100" i="23917"/>
  <c r="FG39" i="24040"/>
  <c r="FG49" i="23917"/>
  <c r="FG46" i="24040"/>
  <c r="FG57" i="23917"/>
  <c r="GI79" i="24040"/>
  <c r="GI69" i="24040"/>
  <c r="AP39" i="24040"/>
  <c r="AP49" i="23917"/>
  <c r="AP32" i="24040"/>
  <c r="AP91" i="24040"/>
  <c r="AP102" i="23917"/>
  <c r="AP42" i="23917"/>
  <c r="DB39" i="24040"/>
  <c r="DB49" i="23917"/>
  <c r="N27" i="24066"/>
  <c r="N28" i="24066" s="1"/>
  <c r="DB91" i="24040"/>
  <c r="DB32" i="24040"/>
  <c r="DB33" i="24040" s="1"/>
  <c r="DB102" i="23917"/>
  <c r="DB42" i="23917"/>
  <c r="BS28" i="24040"/>
  <c r="BS33" i="23917"/>
  <c r="BR46" i="24040"/>
  <c r="BR57" i="23917"/>
  <c r="AH52" i="24040"/>
  <c r="AH63" i="23917"/>
  <c r="AH93" i="24040"/>
  <c r="AH104" i="23917"/>
  <c r="AL39" i="24040"/>
  <c r="AL49" i="23917"/>
  <c r="AL32" i="24040"/>
  <c r="AL91" i="24040"/>
  <c r="AL102" i="23917"/>
  <c r="AL42" i="23917"/>
  <c r="BB39" i="24040"/>
  <c r="BB49" i="23917"/>
  <c r="BB32" i="24040"/>
  <c r="BB91" i="24040"/>
  <c r="BB102" i="23917"/>
  <c r="BB42" i="23917"/>
  <c r="AD39" i="24040"/>
  <c r="AD49" i="23917"/>
  <c r="AD32" i="24040"/>
  <c r="AD91" i="24040"/>
  <c r="AD102" i="23917"/>
  <c r="AD42" i="23917"/>
  <c r="BF41" i="24040"/>
  <c r="BF52" i="23917"/>
  <c r="BF48" i="24040"/>
  <c r="BF59" i="23917"/>
  <c r="M32" i="24066"/>
  <c r="CZ46" i="24040"/>
  <c r="CZ57" i="23917"/>
  <c r="CU39" i="24040"/>
  <c r="CU49" i="23917"/>
  <c r="CT48" i="24040"/>
  <c r="CT59" i="23917"/>
  <c r="BP46" i="24040"/>
  <c r="BP57" i="23917"/>
  <c r="GF89" i="24040"/>
  <c r="GF100" i="23917"/>
  <c r="AB39" i="24040"/>
  <c r="AB49" i="23917"/>
  <c r="AB32" i="24040"/>
  <c r="AB91" i="24040"/>
  <c r="AB102" i="23917"/>
  <c r="AB42" i="23917"/>
  <c r="CL52" i="24040"/>
  <c r="CL63" i="23917"/>
  <c r="CL93" i="24040"/>
  <c r="CL104" i="23917"/>
  <c r="CW28" i="24040"/>
  <c r="CW33" i="23917"/>
  <c r="CV39" i="24040"/>
  <c r="CV49" i="23917"/>
  <c r="K27" i="24066"/>
  <c r="CV91" i="24040"/>
  <c r="CV32" i="24040"/>
  <c r="CV33" i="24040" s="1"/>
  <c r="CV102" i="23917"/>
  <c r="CV42" i="23917"/>
  <c r="V39" i="24040"/>
  <c r="V49" i="23917"/>
  <c r="V32" i="24040"/>
  <c r="V91" i="24040"/>
  <c r="V102" i="23917"/>
  <c r="V42" i="23917"/>
  <c r="CD35" i="24040"/>
  <c r="CD45" i="23917"/>
  <c r="CE28" i="24040"/>
  <c r="CE33" i="23917"/>
  <c r="BZ39" i="24040"/>
  <c r="BZ49" i="23917"/>
  <c r="BZ32" i="24040"/>
  <c r="BZ91" i="24040"/>
  <c r="BZ102" i="23917"/>
  <c r="BZ42" i="23917"/>
  <c r="AN39" i="24040"/>
  <c r="AN49" i="23917"/>
  <c r="AN32" i="24040"/>
  <c r="AN91" i="24040"/>
  <c r="AN102" i="23917"/>
  <c r="AN42" i="23917"/>
  <c r="F39" i="24040"/>
  <c r="F49" i="23917"/>
  <c r="F91" i="24040"/>
  <c r="F32" i="24040"/>
  <c r="F102" i="23917"/>
  <c r="F42" i="23917"/>
  <c r="FS28" i="24040"/>
  <c r="FS33" i="23917"/>
  <c r="FL27" i="24040"/>
  <c r="FL32" i="23917"/>
  <c r="T39" i="24040"/>
  <c r="T49" i="23917"/>
  <c r="T32" i="24040"/>
  <c r="T91" i="24040"/>
  <c r="T102" i="23917"/>
  <c r="T42" i="23917"/>
  <c r="FB24" i="24040"/>
  <c r="FB29" i="23917"/>
  <c r="BY28" i="24040"/>
  <c r="BY33" i="23917"/>
  <c r="BX39" i="24040"/>
  <c r="BX49" i="23917"/>
  <c r="BX32" i="24040"/>
  <c r="BX91" i="24040"/>
  <c r="BX102" i="23917"/>
  <c r="BX42" i="23917"/>
  <c r="E28" i="24040"/>
  <c r="E33" i="23917"/>
  <c r="D46" i="24040"/>
  <c r="D57" i="23917"/>
  <c r="ES39" i="24040"/>
  <c r="ES49" i="23917"/>
  <c r="ES46" i="24040"/>
  <c r="ES57" i="23917"/>
  <c r="Z41" i="24040"/>
  <c r="Z52" i="23917"/>
  <c r="Z48" i="24040"/>
  <c r="Z59" i="23917"/>
  <c r="AZ39" i="24040"/>
  <c r="AZ49" i="23917"/>
  <c r="AZ32" i="24040"/>
  <c r="AZ91" i="24040"/>
  <c r="AZ102" i="23917"/>
  <c r="AZ42" i="23917"/>
  <c r="P39" i="24040"/>
  <c r="P49" i="23917"/>
  <c r="P32" i="24040"/>
  <c r="P91" i="24040"/>
  <c r="P102" i="23917"/>
  <c r="P42" i="23917"/>
  <c r="EV27" i="24040"/>
  <c r="EV32" i="23917"/>
  <c r="DJ52" i="24040"/>
  <c r="DJ63" i="23917"/>
  <c r="DJ35" i="24040"/>
  <c r="DJ45" i="23917"/>
  <c r="AJ39" i="24040"/>
  <c r="AJ49" i="23917"/>
  <c r="AJ32" i="24040"/>
  <c r="AJ91" i="24040"/>
  <c r="AJ102" i="23917"/>
  <c r="AJ42" i="23917"/>
  <c r="AF39" i="24040"/>
  <c r="AF49" i="23917"/>
  <c r="AF32" i="24040"/>
  <c r="AF91" i="24040"/>
  <c r="AF102" i="23917"/>
  <c r="AF42" i="23917"/>
  <c r="BH39" i="24040"/>
  <c r="BH49" i="23917"/>
  <c r="BH32" i="24040"/>
  <c r="BH91" i="24040"/>
  <c r="BH102" i="23917"/>
  <c r="BH42" i="23917"/>
  <c r="FR27" i="24040"/>
  <c r="FR32" i="23917"/>
  <c r="E32" i="24066"/>
  <c r="CJ46" i="24040"/>
  <c r="CJ57" i="23917"/>
  <c r="FP27" i="24040"/>
  <c r="FP32" i="23917"/>
  <c r="FF24" i="24040"/>
  <c r="FF29" i="23917"/>
  <c r="AV39" i="24040"/>
  <c r="AV49" i="23917"/>
  <c r="AV32" i="24040"/>
  <c r="AV91" i="24040"/>
  <c r="AV102" i="23917"/>
  <c r="AV42" i="23917"/>
  <c r="BD39" i="24040"/>
  <c r="BD49" i="23917"/>
  <c r="BD32" i="24040"/>
  <c r="BD91" i="24040"/>
  <c r="BD102" i="23917"/>
  <c r="BD42" i="23917"/>
  <c r="FM28" i="24040"/>
  <c r="FM29" i="24040" s="1"/>
  <c r="FM33" i="23917"/>
  <c r="BJ39" i="24040"/>
  <c r="BJ49" i="23917"/>
  <c r="BJ32" i="24040"/>
  <c r="BJ91" i="24040"/>
  <c r="BJ102" i="23917"/>
  <c r="BJ42" i="23917"/>
  <c r="N39" i="24040"/>
  <c r="N49" i="23917"/>
  <c r="N32" i="24040"/>
  <c r="N91" i="24040"/>
  <c r="N102" i="23917"/>
  <c r="N42" i="23917"/>
  <c r="BN52" i="24040"/>
  <c r="BN63" i="23917"/>
  <c r="BN93" i="24040"/>
  <c r="BN104" i="23917"/>
  <c r="AX93" i="24040"/>
  <c r="AX104" i="23917"/>
  <c r="FJ24" i="24040"/>
  <c r="FJ29" i="23917"/>
  <c r="FJ27" i="24040"/>
  <c r="FJ32" i="23917"/>
  <c r="Y28" i="24040"/>
  <c r="Y33" i="23917"/>
  <c r="X46" i="24040"/>
  <c r="X57" i="23917"/>
  <c r="Q32" i="24066"/>
  <c r="DH46" i="24040"/>
  <c r="DH57" i="23917"/>
  <c r="AU28" i="24040"/>
  <c r="AU33" i="23917"/>
  <c r="AT46" i="24040"/>
  <c r="AT57" i="23917"/>
  <c r="I32" i="24066"/>
  <c r="CR46" i="24040"/>
  <c r="CR57" i="23917"/>
  <c r="K57" i="23917"/>
  <c r="J46" i="24040"/>
  <c r="J57" i="23917"/>
  <c r="G32" i="24066"/>
  <c r="CN46" i="24040"/>
  <c r="CN57" i="23917"/>
  <c r="M28" i="24040"/>
  <c r="M33" i="23917"/>
  <c r="L46" i="24040"/>
  <c r="L57" i="23917"/>
  <c r="EQ28" i="24040"/>
  <c r="EQ29" i="24040" s="1"/>
  <c r="EQ33" i="23917"/>
  <c r="EQ34" i="23917" s="1"/>
  <c r="EY28" i="24040"/>
  <c r="EY29" i="24040" s="1"/>
  <c r="EY33" i="23917"/>
  <c r="EY34" i="23917" s="1"/>
  <c r="CH39" i="24040"/>
  <c r="CH49" i="23917"/>
  <c r="D27" i="24066"/>
  <c r="CH91" i="24040"/>
  <c r="CH32" i="24040"/>
  <c r="CH33" i="24040" s="1"/>
  <c r="CH102" i="23917"/>
  <c r="CH42" i="23917"/>
  <c r="H39" i="24040"/>
  <c r="H49" i="23917"/>
  <c r="H32" i="24040"/>
  <c r="H91" i="24040"/>
  <c r="H102" i="23917"/>
  <c r="H42" i="23917"/>
  <c r="AI39" i="24040"/>
  <c r="AI49" i="23917"/>
  <c r="AH48" i="24040"/>
  <c r="AH59" i="23917"/>
  <c r="BW28" i="24040"/>
  <c r="BW33" i="23917"/>
  <c r="BV46" i="24040"/>
  <c r="BV57" i="23917"/>
  <c r="FC28" i="24040"/>
  <c r="FC29" i="24040" s="1"/>
  <c r="FC33" i="23917"/>
  <c r="FC34" i="23917" s="1"/>
  <c r="BG91" i="24040"/>
  <c r="BG32" i="24040"/>
  <c r="BG102" i="23917"/>
  <c r="BG42" i="23917"/>
  <c r="BF35" i="24040"/>
  <c r="BF45" i="23917"/>
  <c r="R41" i="24040"/>
  <c r="R52" i="23917"/>
  <c r="R47" i="24040"/>
  <c r="R58" i="23917"/>
  <c r="CT52" i="24040"/>
  <c r="CT63" i="23917"/>
  <c r="CT93" i="24040"/>
  <c r="CT104" i="23917"/>
  <c r="FP24" i="24040"/>
  <c r="FP29" i="23917"/>
  <c r="GJ270" i="23917"/>
  <c r="GJ254" i="24040"/>
  <c r="EN210" i="24040"/>
  <c r="EN150" i="24040"/>
  <c r="F28" i="24066"/>
  <c r="DF29" i="24040"/>
  <c r="DH29" i="24040"/>
  <c r="CR34" i="23917"/>
  <c r="CN34" i="23917"/>
  <c r="CH29" i="24040"/>
  <c r="DB29" i="24040"/>
  <c r="AI46" i="24040"/>
  <c r="AI57" i="23917"/>
  <c r="DN29" i="24040"/>
  <c r="EX24" i="24040"/>
  <c r="EX29" i="23917"/>
  <c r="DJ40" i="23917"/>
  <c r="CT40" i="23917"/>
  <c r="J28" i="24066"/>
  <c r="CL50" i="23917"/>
  <c r="CV29" i="24040"/>
  <c r="EB29" i="24040"/>
  <c r="CP34" i="23917"/>
  <c r="CX34" i="23917"/>
  <c r="FQ34" i="23917"/>
  <c r="DD34" i="23917"/>
  <c r="BG46" i="24040"/>
  <c r="BG57" i="23917"/>
  <c r="CZ29" i="24040"/>
  <c r="CU46" i="24040"/>
  <c r="CU57" i="23917"/>
  <c r="EN194" i="23917"/>
  <c r="EA46" i="24040"/>
  <c r="EA57" i="23917"/>
  <c r="ED179" i="24040"/>
  <c r="ED193" i="23917"/>
  <c r="B52" i="24040"/>
  <c r="B63" i="23917"/>
  <c r="ED174" i="24040"/>
  <c r="ED188" i="23917"/>
  <c r="DZ52" i="24040"/>
  <c r="DZ63" i="23917"/>
  <c r="GK127" i="24040"/>
  <c r="GK139" i="23917"/>
  <c r="EC27" i="24040"/>
  <c r="EC32" i="23917"/>
  <c r="DU24" i="24040"/>
  <c r="DU29" i="23917"/>
  <c r="ED147" i="24040"/>
  <c r="ED160" i="23917"/>
  <c r="G28" i="24040"/>
  <c r="G33" i="23917"/>
  <c r="G46" i="24040"/>
  <c r="G57" i="23917"/>
  <c r="EE37" i="24040"/>
  <c r="EE47" i="23917"/>
  <c r="DW28" i="24040"/>
  <c r="DW33" i="23917"/>
  <c r="DV46" i="24040"/>
  <c r="DV57" i="23917"/>
  <c r="B48" i="24040"/>
  <c r="B59" i="23917"/>
  <c r="DI28" i="24040"/>
  <c r="DI33" i="23917"/>
  <c r="DZ41" i="24040"/>
  <c r="DZ42" i="24040" s="1"/>
  <c r="DZ52" i="23917"/>
  <c r="DZ53" i="23917" s="1"/>
  <c r="EF131" i="24040"/>
  <c r="EF143" i="23917"/>
  <c r="DQ27" i="24040"/>
  <c r="DQ32" i="23917"/>
  <c r="DR34" i="23917"/>
  <c r="EC24" i="24040"/>
  <c r="EC29" i="23917"/>
  <c r="EE232" i="24040"/>
  <c r="EE248" i="23917"/>
  <c r="DU27" i="24040"/>
  <c r="DU32" i="23917"/>
  <c r="GC31" i="24040"/>
  <c r="GC65" i="24040"/>
  <c r="GC76" i="23917"/>
  <c r="GC36" i="23917"/>
  <c r="ED78" i="24040"/>
  <c r="ED89" i="23917"/>
  <c r="EE107" i="24040"/>
  <c r="EE119" i="23917"/>
  <c r="GK22" i="24040"/>
  <c r="GK24" i="23917"/>
  <c r="DE28" i="24040"/>
  <c r="DE33" i="23917"/>
  <c r="EH140" i="23917"/>
  <c r="ED205" i="24040"/>
  <c r="ED220" i="23917"/>
  <c r="C91" i="24040"/>
  <c r="C32" i="24040"/>
  <c r="C102" i="23917"/>
  <c r="C42" i="23917"/>
  <c r="X25" i="24066"/>
  <c r="FW27" i="24040"/>
  <c r="FW32" i="23917"/>
  <c r="EE191" i="24040"/>
  <c r="EA91" i="24040"/>
  <c r="EA32" i="24040"/>
  <c r="EA42" i="23917"/>
  <c r="EA102" i="23917"/>
  <c r="FY128" i="24040"/>
  <c r="FY140" i="23917"/>
  <c r="DT28" i="24040"/>
  <c r="DT33" i="23917"/>
  <c r="EB46" i="24040"/>
  <c r="EB57" i="23917"/>
  <c r="DV39" i="24040"/>
  <c r="DV49" i="23917"/>
  <c r="DV50" i="23917" s="1"/>
  <c r="GE64" i="24040"/>
  <c r="GE75" i="23917"/>
  <c r="B47" i="24040"/>
  <c r="B58" i="23917"/>
  <c r="K28" i="24040"/>
  <c r="K33" i="23917"/>
  <c r="K46" i="24040"/>
  <c r="I28" i="24040"/>
  <c r="I33" i="23917"/>
  <c r="I46" i="24040"/>
  <c r="I57" i="23917"/>
  <c r="DR91" i="24040"/>
  <c r="DR32" i="24040"/>
  <c r="DR33" i="24040" s="1"/>
  <c r="DR102" i="23917"/>
  <c r="DR42" i="23917"/>
  <c r="DZ48" i="24040"/>
  <c r="DZ59" i="23917"/>
  <c r="GA150" i="24040"/>
  <c r="GA163" i="23917"/>
  <c r="GB65" i="24040"/>
  <c r="GB31" i="24040"/>
  <c r="GB76" i="23917"/>
  <c r="GB36" i="23917"/>
  <c r="FY255" i="24040"/>
  <c r="FY271" i="23917"/>
  <c r="GD92" i="24040"/>
  <c r="GD103" i="23917"/>
  <c r="DR29" i="24040"/>
  <c r="FY248" i="24040"/>
  <c r="FY264" i="23917"/>
  <c r="EG248" i="24040"/>
  <c r="EG264" i="23917"/>
  <c r="EE281" i="24040"/>
  <c r="EE298" i="23917"/>
  <c r="C46" i="24040"/>
  <c r="C57" i="23917"/>
  <c r="DQ24" i="24040"/>
  <c r="DQ29" i="23917"/>
  <c r="EE68" i="24040"/>
  <c r="EE79" i="23917"/>
  <c r="ED117" i="24040"/>
  <c r="ED118" i="24040" s="1"/>
  <c r="ED129" i="23917"/>
  <c r="ED130" i="23917" s="1"/>
  <c r="GA113" i="24040"/>
  <c r="GA125" i="23917"/>
  <c r="DO28" i="24040"/>
  <c r="DO33" i="23917"/>
  <c r="EE177" i="24040"/>
  <c r="EE191" i="23917"/>
  <c r="EG27" i="24040"/>
  <c r="EG32" i="23917"/>
  <c r="DG28" i="24040"/>
  <c r="DG33" i="23917"/>
  <c r="B93" i="24040"/>
  <c r="B104" i="23917"/>
  <c r="GH79" i="24040"/>
  <c r="GH69" i="24040"/>
  <c r="GH80" i="23917"/>
  <c r="GH90" i="23917"/>
  <c r="DZ93" i="24040"/>
  <c r="DZ104" i="23917"/>
  <c r="FZ121" i="24040"/>
  <c r="FZ133" i="23917"/>
  <c r="ED115" i="24040"/>
  <c r="ED127" i="23917"/>
  <c r="EE112" i="24040"/>
  <c r="EE124" i="23917"/>
  <c r="EE181" i="24040"/>
  <c r="EE195" i="23917"/>
  <c r="DY24" i="24040"/>
  <c r="DY29" i="23917"/>
  <c r="GD64" i="24040"/>
  <c r="GD75" i="23917"/>
  <c r="C39" i="24040"/>
  <c r="C49" i="23917"/>
  <c r="GD173" i="24040"/>
  <c r="GD187" i="23917"/>
  <c r="DS28" i="24040"/>
  <c r="DS33" i="23917"/>
  <c r="DR46" i="24040"/>
  <c r="DR57" i="23917"/>
  <c r="DZ47" i="24040"/>
  <c r="DZ58" i="23917"/>
  <c r="EG122" i="24040"/>
  <c r="EG134" i="23917"/>
  <c r="EF249" i="24040"/>
  <c r="EF265" i="23917"/>
  <c r="ED234" i="24040"/>
  <c r="ED250" i="23917"/>
  <c r="DV34" i="23917"/>
  <c r="DP28" i="24040"/>
  <c r="DP33" i="23917"/>
  <c r="EQ41" i="24040"/>
  <c r="EQ52" i="23917"/>
  <c r="EJ227" i="23917"/>
  <c r="DY27" i="24040"/>
  <c r="DY32" i="23917"/>
  <c r="FW24" i="24040"/>
  <c r="FW29" i="23917"/>
  <c r="GI90" i="23917"/>
  <c r="GI80" i="23917"/>
  <c r="EO240" i="24040"/>
  <c r="DZ35" i="24040"/>
  <c r="DZ45" i="23917"/>
  <c r="FY122" i="24040"/>
  <c r="FY134" i="23917"/>
  <c r="GF92" i="24040"/>
  <c r="GF103" i="23917"/>
  <c r="EE178" i="24040"/>
  <c r="EE192" i="23917"/>
  <c r="EQ93" i="24040"/>
  <c r="EQ104" i="23917"/>
  <c r="ED217" i="24040"/>
  <c r="ED232" i="23917"/>
  <c r="DV91" i="24040"/>
  <c r="DV32" i="24040"/>
  <c r="DV33" i="24040" s="1"/>
  <c r="DV102" i="23917"/>
  <c r="DV42" i="23917"/>
  <c r="DX28" i="24040"/>
  <c r="DX33" i="23917"/>
  <c r="B41" i="24040"/>
  <c r="B52" i="23917"/>
  <c r="DM24" i="24040"/>
  <c r="DM29" i="23917"/>
  <c r="W25" i="24066"/>
  <c r="FU27" i="24040"/>
  <c r="FU32" i="23917"/>
  <c r="FU24" i="24040"/>
  <c r="FU29" i="23917"/>
  <c r="DR39" i="24040"/>
  <c r="DR49" i="23917"/>
  <c r="DR50" i="23917" s="1"/>
  <c r="EF104" i="24040"/>
  <c r="EF116" i="23917"/>
  <c r="GK254" i="24040"/>
  <c r="GK270" i="23917"/>
  <c r="DZ40" i="23917"/>
  <c r="EE213" i="24040"/>
  <c r="EE228" i="23917"/>
  <c r="EN163" i="23917"/>
  <c r="DV29" i="24040"/>
  <c r="FM37" i="23917"/>
  <c r="FQ37" i="23917"/>
  <c r="FQ38" i="23917" s="1"/>
  <c r="EL212" i="24040"/>
  <c r="EN211" i="24040"/>
  <c r="CP37" i="23917"/>
  <c r="CP38" i="23917" s="1"/>
  <c r="CZ37" i="23917"/>
  <c r="CZ38" i="23917" s="1"/>
  <c r="DV37" i="23917"/>
  <c r="DV38" i="23917" s="1"/>
  <c r="CN37" i="23917"/>
  <c r="CN38" i="23917" s="1"/>
  <c r="DN37" i="23917"/>
  <c r="DN38" i="23917" s="1"/>
  <c r="DF37" i="23917"/>
  <c r="DF38" i="23917" s="1"/>
  <c r="DB37" i="23917"/>
  <c r="DB38" i="23917" s="1"/>
  <c r="EB37" i="23917"/>
  <c r="EB38" i="23917" s="1"/>
  <c r="DH37" i="23917"/>
  <c r="DH38" i="23917" s="1"/>
  <c r="CR37" i="23917"/>
  <c r="CR38" i="23917" s="1"/>
  <c r="DR37" i="23917"/>
  <c r="DR38" i="23917" s="1"/>
  <c r="DD37" i="23917"/>
  <c r="DD38" i="23917" s="1"/>
  <c r="CV37" i="23917"/>
  <c r="CV38" i="23917" s="1"/>
  <c r="CX37" i="23917"/>
  <c r="CX38" i="23917" s="1"/>
  <c r="DK45" i="23917"/>
  <c r="GU336" i="23916" l="1"/>
  <c r="EW438" i="23916"/>
  <c r="EX438" i="23916" s="1"/>
  <c r="GZ7" i="23916"/>
  <c r="GY7" i="23916"/>
  <c r="GP459" i="23916"/>
  <c r="GQ381" i="23916"/>
  <c r="GZ231" i="23916"/>
  <c r="GY231" i="23916"/>
  <c r="GX233" i="23916"/>
  <c r="EW432" i="23916"/>
  <c r="EX432" i="23916" s="1"/>
  <c r="EW431" i="23916"/>
  <c r="EX431" i="23916" s="1"/>
  <c r="EW430" i="23916"/>
  <c r="EX430" i="23916" s="1"/>
  <c r="EX414" i="23916"/>
  <c r="EW416" i="23916"/>
  <c r="EW429" i="23916"/>
  <c r="EW426" i="23916"/>
  <c r="EX426" i="23916" s="1"/>
  <c r="EW428" i="23916"/>
  <c r="EX428" i="23916" s="1"/>
  <c r="EW427" i="23916"/>
  <c r="EX427" i="23916" s="1"/>
  <c r="GX451" i="23916"/>
  <c r="GZ186" i="23916"/>
  <c r="GX304" i="23916"/>
  <c r="GX187" i="23916"/>
  <c r="GY186" i="23916"/>
  <c r="GZ251" i="23916"/>
  <c r="GY251" i="23916"/>
  <c r="GZ301" i="23916"/>
  <c r="GY301" i="23916"/>
  <c r="GZ286" i="23916"/>
  <c r="GY286" i="23916"/>
  <c r="GR455" i="23916"/>
  <c r="GR383" i="23916"/>
  <c r="GS315" i="23916"/>
  <c r="EX415" i="23916"/>
  <c r="EW423" i="23916"/>
  <c r="EX423" i="23916" s="1"/>
  <c r="GW271" i="23916"/>
  <c r="GV273" i="23916"/>
  <c r="EX318" i="23916"/>
  <c r="GP318" i="23916"/>
  <c r="GZ183" i="23916"/>
  <c r="GY183" i="23916"/>
  <c r="GZ232" i="23916"/>
  <c r="GY232" i="23916"/>
  <c r="GV313" i="23916"/>
  <c r="GU313" i="23916"/>
  <c r="GR296" i="23916"/>
  <c r="GS312" i="23916"/>
  <c r="GR12" i="23916"/>
  <c r="GT340" i="23916"/>
  <c r="GU340" i="23916" s="1"/>
  <c r="GT315" i="23916"/>
  <c r="GT311" i="23916"/>
  <c r="GT312" i="23916"/>
  <c r="GU309" i="23916"/>
  <c r="GT337" i="23916"/>
  <c r="GU337" i="23916" s="1"/>
  <c r="GT338" i="23916"/>
  <c r="GT334" i="23916"/>
  <c r="GU334" i="23916" s="1"/>
  <c r="GR339" i="23916"/>
  <c r="GS339" i="23916" s="1"/>
  <c r="GS338" i="23916"/>
  <c r="GP439" i="23916"/>
  <c r="GQ439" i="23916" s="1"/>
  <c r="GP440" i="23916"/>
  <c r="GQ440" i="23916" s="1"/>
  <c r="GP415" i="23916"/>
  <c r="GQ412" i="23916"/>
  <c r="GP409" i="23916"/>
  <c r="GQ409" i="23916" s="1"/>
  <c r="GP414" i="23916"/>
  <c r="GP437" i="23916"/>
  <c r="GQ437" i="23916" s="1"/>
  <c r="GP436" i="23916"/>
  <c r="GQ436" i="23916" s="1"/>
  <c r="GP435" i="23916"/>
  <c r="GQ435" i="23916" s="1"/>
  <c r="GP405" i="23916"/>
  <c r="GQ405" i="23916" s="1"/>
  <c r="GT335" i="23916"/>
  <c r="GU335" i="23916" s="1"/>
  <c r="GZ254" i="23916"/>
  <c r="GX270" i="23916"/>
  <c r="GX259" i="23916"/>
  <c r="GX255" i="23916"/>
  <c r="GY254" i="23916"/>
  <c r="GX257" i="23916"/>
  <c r="GZ257" i="23916" s="1"/>
  <c r="GX291" i="23916"/>
  <c r="GZ266" i="23916"/>
  <c r="GY266" i="23916"/>
  <c r="GW293" i="23916"/>
  <c r="GV295" i="23916"/>
  <c r="GQ410" i="23916"/>
  <c r="GR314" i="23916"/>
  <c r="GS311" i="23916"/>
  <c r="GR11" i="23916"/>
  <c r="I28" i="24066"/>
  <c r="P28" i="24066"/>
  <c r="K28" i="24066"/>
  <c r="EH248" i="24040"/>
  <c r="FQ40" i="23917"/>
  <c r="G52" i="23917"/>
  <c r="F41" i="24040"/>
  <c r="F52" i="23917"/>
  <c r="FO39" i="24040"/>
  <c r="FO49" i="23917"/>
  <c r="T32" i="24066"/>
  <c r="FO46" i="24040"/>
  <c r="FO57" i="23917"/>
  <c r="BV52" i="24040"/>
  <c r="BV63" i="23917"/>
  <c r="BV93" i="24040"/>
  <c r="BV104" i="23917"/>
  <c r="EY39" i="24040"/>
  <c r="EY49" i="23917"/>
  <c r="EY46" i="24040"/>
  <c r="EY57" i="23917"/>
  <c r="CO91" i="24040"/>
  <c r="CO32" i="24040"/>
  <c r="CO102" i="23917"/>
  <c r="CO42" i="23917"/>
  <c r="CN35" i="24040"/>
  <c r="CN45" i="23917"/>
  <c r="AU91" i="24040"/>
  <c r="AU32" i="24040"/>
  <c r="AU102" i="23917"/>
  <c r="AU42" i="23917"/>
  <c r="AT35" i="24040"/>
  <c r="AT45" i="23917"/>
  <c r="Y91" i="24040"/>
  <c r="Y32" i="24040"/>
  <c r="Y102" i="23917"/>
  <c r="Y42" i="23917"/>
  <c r="FI39" i="24040"/>
  <c r="FI49" i="23917"/>
  <c r="FI46" i="24040"/>
  <c r="FI57" i="23917"/>
  <c r="AY91" i="24040"/>
  <c r="AY32" i="24040"/>
  <c r="AY102" i="23917"/>
  <c r="AY42" i="23917"/>
  <c r="BO35" i="24040"/>
  <c r="BO45" i="23917"/>
  <c r="BK46" i="24040"/>
  <c r="BK57" i="23917"/>
  <c r="FN28" i="24040"/>
  <c r="FN33" i="23917"/>
  <c r="S27" i="24066"/>
  <c r="FM91" i="24040"/>
  <c r="FM32" i="24040"/>
  <c r="FM102" i="23917"/>
  <c r="FM42" i="23917"/>
  <c r="FM40" i="23917" s="1"/>
  <c r="BE91" i="24040"/>
  <c r="BE32" i="24040"/>
  <c r="BE102" i="23917"/>
  <c r="BE42" i="23917"/>
  <c r="BD35" i="24040"/>
  <c r="BD45" i="23917"/>
  <c r="AW39" i="24040"/>
  <c r="AW49" i="23917"/>
  <c r="AV47" i="24040"/>
  <c r="AV58" i="23917"/>
  <c r="BI46" i="24040"/>
  <c r="BI57" i="23917"/>
  <c r="AG91" i="24040"/>
  <c r="AG32" i="24040"/>
  <c r="AG102" i="23917"/>
  <c r="AG42" i="23917"/>
  <c r="AJ41" i="24040"/>
  <c r="AJ52" i="23917"/>
  <c r="AJ48" i="24040"/>
  <c r="AJ59" i="23917"/>
  <c r="BX41" i="24040"/>
  <c r="BX52" i="23917"/>
  <c r="BX48" i="24040"/>
  <c r="BX59" i="23917"/>
  <c r="FB28" i="24040"/>
  <c r="FB33" i="23917"/>
  <c r="FA91" i="24040"/>
  <c r="FA32" i="24040"/>
  <c r="FA102" i="23917"/>
  <c r="FA42" i="23917"/>
  <c r="W91" i="24040"/>
  <c r="W32" i="24040"/>
  <c r="W102" i="23917"/>
  <c r="W42" i="23917"/>
  <c r="CV41" i="24040"/>
  <c r="CV42" i="24040" s="1"/>
  <c r="CV52" i="23917"/>
  <c r="CV53" i="23917" s="1"/>
  <c r="CV48" i="24040"/>
  <c r="CV59" i="23917"/>
  <c r="BQ91" i="24040"/>
  <c r="BQ32" i="24040"/>
  <c r="BQ102" i="23917"/>
  <c r="BQ42" i="23917"/>
  <c r="BP35" i="24040"/>
  <c r="BP45" i="23917"/>
  <c r="CU48" i="24040"/>
  <c r="CU59" i="23917"/>
  <c r="S93" i="24040"/>
  <c r="S104" i="23917"/>
  <c r="CZ52" i="24040"/>
  <c r="CZ63" i="23917"/>
  <c r="CZ93" i="24040"/>
  <c r="CZ104" i="23917"/>
  <c r="DK46" i="24040"/>
  <c r="DK57" i="23917"/>
  <c r="AL41" i="24040"/>
  <c r="AL52" i="23917"/>
  <c r="AL48" i="24040"/>
  <c r="AL59" i="23917"/>
  <c r="AP41" i="24040"/>
  <c r="AP52" i="23917"/>
  <c r="AP48" i="24040"/>
  <c r="AP59" i="23917"/>
  <c r="FH91" i="24040"/>
  <c r="FH32" i="24040"/>
  <c r="FH102" i="23917"/>
  <c r="FH42" i="23917"/>
  <c r="BL41" i="24040"/>
  <c r="BL52" i="23917"/>
  <c r="BL48" i="24040"/>
  <c r="BL59" i="23917"/>
  <c r="CQ39" i="24040"/>
  <c r="CQ49" i="23917"/>
  <c r="CP48" i="24040"/>
  <c r="CP59" i="23917"/>
  <c r="DG46" i="24040"/>
  <c r="DG57" i="23917"/>
  <c r="DE39" i="24040"/>
  <c r="DE49" i="23917"/>
  <c r="DD47" i="24040"/>
  <c r="DD58" i="23917"/>
  <c r="AS91" i="24040"/>
  <c r="AS32" i="24040"/>
  <c r="AS102" i="23917"/>
  <c r="AS42" i="23917"/>
  <c r="AR35" i="24040"/>
  <c r="AR45" i="23917"/>
  <c r="CF41" i="24040"/>
  <c r="CF42" i="24040" s="1"/>
  <c r="CF52" i="23917"/>
  <c r="CF47" i="24040"/>
  <c r="CF58" i="23917"/>
  <c r="CE47" i="24040"/>
  <c r="CE58" i="23917"/>
  <c r="CU93" i="24040"/>
  <c r="CU104" i="23917"/>
  <c r="S41" i="24040"/>
  <c r="S52" i="23917"/>
  <c r="AI41" i="24040"/>
  <c r="AI52" i="23917"/>
  <c r="I58" i="23917"/>
  <c r="H47" i="24040"/>
  <c r="H58" i="23917"/>
  <c r="CH41" i="24040"/>
  <c r="CH52" i="23917"/>
  <c r="CH48" i="24040"/>
  <c r="CH59" i="23917"/>
  <c r="L52" i="24040"/>
  <c r="L63" i="23917"/>
  <c r="L93" i="24040"/>
  <c r="L104" i="23917"/>
  <c r="DL46" i="24040"/>
  <c r="DL57" i="23917"/>
  <c r="CR41" i="24040"/>
  <c r="CR42" i="24040" s="1"/>
  <c r="CR52" i="23917"/>
  <c r="CR48" i="24040"/>
  <c r="CR59" i="23917"/>
  <c r="DH41" i="24040"/>
  <c r="DH42" i="24040" s="1"/>
  <c r="DH52" i="23917"/>
  <c r="DH53" i="23917" s="1"/>
  <c r="DI48" i="24040"/>
  <c r="DH48" i="24040"/>
  <c r="DH59" i="23917"/>
  <c r="BO93" i="24040"/>
  <c r="BO104" i="23917"/>
  <c r="N41" i="24040"/>
  <c r="N52" i="23917"/>
  <c r="N47" i="24040"/>
  <c r="N58" i="23917"/>
  <c r="BK91" i="24040"/>
  <c r="BK32" i="24040"/>
  <c r="BK102" i="23917"/>
  <c r="BK42" i="23917"/>
  <c r="BJ35" i="24040"/>
  <c r="BJ45" i="23917"/>
  <c r="CJ41" i="24040"/>
  <c r="CJ52" i="23917"/>
  <c r="CJ48" i="24040"/>
  <c r="CJ59" i="23917"/>
  <c r="BH52" i="24040"/>
  <c r="BH63" i="23917"/>
  <c r="BH93" i="24040"/>
  <c r="BH104" i="23917"/>
  <c r="DK93" i="24040"/>
  <c r="DK104" i="23917"/>
  <c r="P52" i="24040"/>
  <c r="P63" i="23917"/>
  <c r="P93" i="24040"/>
  <c r="P104" i="23917"/>
  <c r="BA39" i="24040"/>
  <c r="BA49" i="23917"/>
  <c r="AZ47" i="24040"/>
  <c r="AZ58" i="23917"/>
  <c r="ET46" i="24040"/>
  <c r="ET57" i="23917"/>
  <c r="AY46" i="24040"/>
  <c r="AY57" i="23917"/>
  <c r="E32" i="24040"/>
  <c r="E91" i="24040"/>
  <c r="E102" i="23917"/>
  <c r="E42" i="23917"/>
  <c r="BY46" i="24040"/>
  <c r="BY57" i="23917"/>
  <c r="U91" i="24040"/>
  <c r="U32" i="24040"/>
  <c r="U102" i="23917"/>
  <c r="U42" i="23917"/>
  <c r="FT28" i="24040"/>
  <c r="FT33" i="23917"/>
  <c r="V27" i="24066"/>
  <c r="V28" i="24066" s="1"/>
  <c r="FS91" i="24040"/>
  <c r="FS32" i="24040"/>
  <c r="FS33" i="24040" s="1"/>
  <c r="FS42" i="23917"/>
  <c r="FS43" i="23917" s="1"/>
  <c r="FS102" i="23917"/>
  <c r="G47" i="24040"/>
  <c r="F47" i="24040"/>
  <c r="F58" i="23917"/>
  <c r="AO91" i="24040"/>
  <c r="AO32" i="24040"/>
  <c r="AO102" i="23917"/>
  <c r="AO42" i="23917"/>
  <c r="BZ41" i="24040"/>
  <c r="BZ52" i="23917"/>
  <c r="BZ47" i="24040"/>
  <c r="BZ58" i="23917"/>
  <c r="EB41" i="24040"/>
  <c r="EB42" i="24040" s="1"/>
  <c r="EB52" i="23917"/>
  <c r="EB53" i="23917" s="1"/>
  <c r="AC39" i="24040"/>
  <c r="AC49" i="23917"/>
  <c r="AB47" i="24040"/>
  <c r="AB58" i="23917"/>
  <c r="CU41" i="24040"/>
  <c r="CU52" i="23917"/>
  <c r="AE39" i="24040"/>
  <c r="AE49" i="23917"/>
  <c r="AD48" i="24040"/>
  <c r="AD59" i="23917"/>
  <c r="BC39" i="24040"/>
  <c r="BC49" i="23917"/>
  <c r="BB47" i="24040"/>
  <c r="BB58" i="23917"/>
  <c r="BR52" i="24040"/>
  <c r="BR63" i="23917"/>
  <c r="BR93" i="24040"/>
  <c r="BR104" i="23917"/>
  <c r="DB52" i="24040"/>
  <c r="DB63" i="23917"/>
  <c r="DB93" i="24040"/>
  <c r="DB104" i="23917"/>
  <c r="FH39" i="24040"/>
  <c r="FH49" i="23917"/>
  <c r="FG47" i="24040"/>
  <c r="FG58" i="23917"/>
  <c r="DF52" i="24040"/>
  <c r="DF63" i="23917"/>
  <c r="DF93" i="24040"/>
  <c r="DF104" i="23917"/>
  <c r="BU91" i="24040"/>
  <c r="BU32" i="24040"/>
  <c r="BU102" i="23917"/>
  <c r="BU42" i="23917"/>
  <c r="BT35" i="24040"/>
  <c r="BT45" i="23917"/>
  <c r="DO91" i="24040"/>
  <c r="DO32" i="24040"/>
  <c r="DO42" i="23917"/>
  <c r="DO102" i="23917"/>
  <c r="DN35" i="24040"/>
  <c r="DN45" i="23917"/>
  <c r="FQ47" i="24040"/>
  <c r="FQ58" i="23917"/>
  <c r="CX41" i="24040"/>
  <c r="CX52" i="23917"/>
  <c r="CX53" i="23917" s="1"/>
  <c r="CX48" i="24040"/>
  <c r="CX59" i="23917"/>
  <c r="EW93" i="24040"/>
  <c r="EW104" i="23917"/>
  <c r="CC39" i="24040"/>
  <c r="CC49" i="23917"/>
  <c r="CB47" i="24040"/>
  <c r="CB58" i="23917"/>
  <c r="BV41" i="24040"/>
  <c r="BV52" i="23917"/>
  <c r="BV48" i="24040"/>
  <c r="BV59" i="23917"/>
  <c r="ER28" i="24040"/>
  <c r="ER33" i="23917"/>
  <c r="EQ91" i="24040"/>
  <c r="EQ32" i="24040"/>
  <c r="EQ102" i="23917"/>
  <c r="EQ42" i="23917"/>
  <c r="CN41" i="24040"/>
  <c r="CN52" i="23917"/>
  <c r="CN53" i="23917" s="1"/>
  <c r="CN48" i="24040"/>
  <c r="CN59" i="23917"/>
  <c r="AT41" i="24040"/>
  <c r="AT52" i="23917"/>
  <c r="AT47" i="24040"/>
  <c r="AT58" i="23917"/>
  <c r="X41" i="24040"/>
  <c r="X52" i="23917"/>
  <c r="X48" i="24040"/>
  <c r="X59" i="23917"/>
  <c r="AY35" i="24040"/>
  <c r="AY45" i="23917"/>
  <c r="BE39" i="24040"/>
  <c r="BE49" i="23917"/>
  <c r="BD47" i="24040"/>
  <c r="BD58" i="23917"/>
  <c r="AV52" i="24040"/>
  <c r="AV63" i="23917"/>
  <c r="AV93" i="24040"/>
  <c r="AV104" i="23917"/>
  <c r="FE39" i="24040"/>
  <c r="FE49" i="23917"/>
  <c r="FE46" i="24040"/>
  <c r="FE57" i="23917"/>
  <c r="CK46" i="24040"/>
  <c r="CK57" i="23917"/>
  <c r="AG39" i="24040"/>
  <c r="AG49" i="23917"/>
  <c r="AF47" i="24040"/>
  <c r="AF58" i="23917"/>
  <c r="AJ52" i="24040"/>
  <c r="AJ63" i="23917"/>
  <c r="AJ93" i="24040"/>
  <c r="AJ104" i="23917"/>
  <c r="BA46" i="24040"/>
  <c r="BA57" i="23917"/>
  <c r="ES52" i="24040"/>
  <c r="ES63" i="23917"/>
  <c r="BY91" i="24040"/>
  <c r="BY32" i="24040"/>
  <c r="BY102" i="23917"/>
  <c r="BY42" i="23917"/>
  <c r="BX35" i="24040"/>
  <c r="BX45" i="23917"/>
  <c r="CA46" i="24040"/>
  <c r="CA57" i="23917"/>
  <c r="V41" i="24040"/>
  <c r="V52" i="23917"/>
  <c r="V48" i="24040"/>
  <c r="V59" i="23917"/>
  <c r="CV52" i="24040"/>
  <c r="CV63" i="23917"/>
  <c r="CV93" i="24040"/>
  <c r="CV104" i="23917"/>
  <c r="BP41" i="24040"/>
  <c r="BP52" i="23917"/>
  <c r="BP48" i="24040"/>
  <c r="BP59" i="23917"/>
  <c r="DA39" i="24040"/>
  <c r="DA49" i="23917"/>
  <c r="CZ47" i="24040"/>
  <c r="CZ58" i="23917"/>
  <c r="BG41" i="24040"/>
  <c r="BG52" i="23917"/>
  <c r="AM91" i="24040"/>
  <c r="AM32" i="24040"/>
  <c r="AM102" i="23917"/>
  <c r="AM42" i="23917"/>
  <c r="AQ91" i="24040"/>
  <c r="AQ32" i="24040"/>
  <c r="AQ102" i="23917"/>
  <c r="AQ42" i="23917"/>
  <c r="AP35" i="24040"/>
  <c r="AP45" i="23917"/>
  <c r="BL52" i="24040"/>
  <c r="BL63" i="23917"/>
  <c r="BL93" i="24040"/>
  <c r="BL104" i="23917"/>
  <c r="FK39" i="24040"/>
  <c r="FK49" i="23917"/>
  <c r="FK46" i="24040"/>
  <c r="FK57" i="23917"/>
  <c r="EH133" i="23917"/>
  <c r="EH121" i="24040"/>
  <c r="EV28" i="24040"/>
  <c r="EV33" i="23917"/>
  <c r="EU91" i="24040"/>
  <c r="EU32" i="24040"/>
  <c r="EU102" i="23917"/>
  <c r="EU42" i="23917"/>
  <c r="DD52" i="24040"/>
  <c r="DD63" i="23917"/>
  <c r="DD93" i="24040"/>
  <c r="DD104" i="23917"/>
  <c r="EX39" i="24040"/>
  <c r="EX49" i="23917"/>
  <c r="EW47" i="24040"/>
  <c r="EW58" i="23917"/>
  <c r="AS39" i="24040"/>
  <c r="AS49" i="23917"/>
  <c r="AR47" i="24040"/>
  <c r="AR58" i="23917"/>
  <c r="CF52" i="24040"/>
  <c r="CF63" i="23917"/>
  <c r="CF93" i="24040"/>
  <c r="CF104" i="23917"/>
  <c r="CU52" i="24040"/>
  <c r="CU63" i="23917"/>
  <c r="FC39" i="24040"/>
  <c r="FC49" i="23917"/>
  <c r="FC46" i="24040"/>
  <c r="FC57" i="23917"/>
  <c r="AI47" i="24040"/>
  <c r="AI58" i="23917"/>
  <c r="CI91" i="24040"/>
  <c r="CI32" i="24040"/>
  <c r="CI102" i="23917"/>
  <c r="CI42" i="23917"/>
  <c r="CH35" i="24040"/>
  <c r="CH45" i="23917"/>
  <c r="L41" i="24040"/>
  <c r="L52" i="23917"/>
  <c r="L48" i="24040"/>
  <c r="L59" i="23917"/>
  <c r="K41" i="24040"/>
  <c r="J41" i="24040"/>
  <c r="J52" i="23917"/>
  <c r="K47" i="24040"/>
  <c r="J47" i="24040"/>
  <c r="J58" i="23917"/>
  <c r="CR52" i="24040"/>
  <c r="CR63" i="23917"/>
  <c r="CR93" i="24040"/>
  <c r="CR104" i="23917"/>
  <c r="DI91" i="24040"/>
  <c r="DI32" i="24040"/>
  <c r="DI102" i="23917"/>
  <c r="DI42" i="23917"/>
  <c r="DH35" i="24040"/>
  <c r="DH45" i="23917"/>
  <c r="Y46" i="24040"/>
  <c r="Y57" i="23917"/>
  <c r="N52" i="24040"/>
  <c r="N63" i="23917"/>
  <c r="N93" i="24040"/>
  <c r="N104" i="23917"/>
  <c r="BJ41" i="24040"/>
  <c r="BJ52" i="23917"/>
  <c r="BJ47" i="24040"/>
  <c r="BJ58" i="23917"/>
  <c r="CK91" i="24040"/>
  <c r="CK32" i="24040"/>
  <c r="CK102" i="23917"/>
  <c r="CK42" i="23917"/>
  <c r="CJ35" i="24040"/>
  <c r="CJ45" i="23917"/>
  <c r="BH41" i="24040"/>
  <c r="BH52" i="23917"/>
  <c r="BH48" i="24040"/>
  <c r="BH59" i="23917"/>
  <c r="Q39" i="24040"/>
  <c r="Q49" i="23917"/>
  <c r="P47" i="24040"/>
  <c r="P58" i="23917"/>
  <c r="AZ52" i="24040"/>
  <c r="AZ63" i="23917"/>
  <c r="AZ93" i="24040"/>
  <c r="AZ104" i="23917"/>
  <c r="ES47" i="24040"/>
  <c r="ES58" i="23917"/>
  <c r="D41" i="24040"/>
  <c r="D52" i="23917"/>
  <c r="D48" i="24040"/>
  <c r="D59" i="23917"/>
  <c r="T41" i="24040"/>
  <c r="T52" i="23917"/>
  <c r="T48" i="24040"/>
  <c r="T59" i="23917"/>
  <c r="G52" i="24040"/>
  <c r="F52" i="24040"/>
  <c r="F63" i="23917"/>
  <c r="G104" i="23917"/>
  <c r="F93" i="24040"/>
  <c r="F104" i="23917"/>
  <c r="AO39" i="24040"/>
  <c r="AO49" i="23917"/>
  <c r="AN47" i="24040"/>
  <c r="AN58" i="23917"/>
  <c r="BZ52" i="24040"/>
  <c r="BZ63" i="23917"/>
  <c r="BZ93" i="24040"/>
  <c r="BZ104" i="23917"/>
  <c r="EB52" i="24040"/>
  <c r="EB63" i="23917"/>
  <c r="EB35" i="24040"/>
  <c r="EB45" i="23917"/>
  <c r="CM93" i="24040"/>
  <c r="CM104" i="23917"/>
  <c r="AB52" i="24040"/>
  <c r="AB63" i="23917"/>
  <c r="AB93" i="24040"/>
  <c r="AB104" i="23917"/>
  <c r="AE91" i="24040"/>
  <c r="AE32" i="24040"/>
  <c r="AE102" i="23917"/>
  <c r="AE42" i="23917"/>
  <c r="BB52" i="24040"/>
  <c r="BB63" i="23917"/>
  <c r="BB93" i="24040"/>
  <c r="BB104" i="23917"/>
  <c r="BR41" i="24040"/>
  <c r="BR52" i="23917"/>
  <c r="BR48" i="24040"/>
  <c r="BR59" i="23917"/>
  <c r="DC39" i="24040"/>
  <c r="DC49" i="23917"/>
  <c r="DB47" i="24040"/>
  <c r="DB58" i="23917"/>
  <c r="GG173" i="24040"/>
  <c r="GG187" i="23917"/>
  <c r="GG92" i="24040"/>
  <c r="GG103" i="23917"/>
  <c r="CP52" i="24040"/>
  <c r="CP63" i="23917"/>
  <c r="CP93" i="24040"/>
  <c r="CP104" i="23917"/>
  <c r="DG39" i="24040"/>
  <c r="DG49" i="23917"/>
  <c r="DF48" i="24040"/>
  <c r="DF59" i="23917"/>
  <c r="BU39" i="24040"/>
  <c r="BU49" i="23917"/>
  <c r="BT47" i="24040"/>
  <c r="BT58" i="23917"/>
  <c r="DN41" i="24040"/>
  <c r="DN42" i="24040" s="1"/>
  <c r="DN52" i="23917"/>
  <c r="DN53" i="23917" s="1"/>
  <c r="DO48" i="24040"/>
  <c r="DN48" i="24040"/>
  <c r="DN59" i="23917"/>
  <c r="CX52" i="24040"/>
  <c r="CX63" i="23917"/>
  <c r="CX93" i="24040"/>
  <c r="CX104" i="23917"/>
  <c r="CC91" i="24040"/>
  <c r="CC32" i="24040"/>
  <c r="CC102" i="23917"/>
  <c r="CC42" i="23917"/>
  <c r="CB35" i="24040"/>
  <c r="CB45" i="23917"/>
  <c r="EM226" i="23917"/>
  <c r="EM211" i="24040"/>
  <c r="CM47" i="24040"/>
  <c r="CM58" i="23917"/>
  <c r="EO194" i="23917"/>
  <c r="EO180" i="24040"/>
  <c r="EO225" i="23917"/>
  <c r="EO210" i="24040"/>
  <c r="CH42" i="24040"/>
  <c r="FM38" i="23917"/>
  <c r="FM34" i="23917"/>
  <c r="AA41" i="24040"/>
  <c r="AA52" i="23917"/>
  <c r="E46" i="24040"/>
  <c r="E57" i="23917"/>
  <c r="FS29" i="24040"/>
  <c r="CV40" i="23917"/>
  <c r="BQ46" i="24040"/>
  <c r="BQ57" i="23917"/>
  <c r="S91" i="24040"/>
  <c r="S32" i="24040"/>
  <c r="S102" i="23917"/>
  <c r="S42" i="23917"/>
  <c r="DA46" i="24040"/>
  <c r="DA57" i="23917"/>
  <c r="EN240" i="24040"/>
  <c r="BS46" i="24040"/>
  <c r="BS57" i="23917"/>
  <c r="DB40" i="23917"/>
  <c r="BO47" i="24040"/>
  <c r="BO58" i="23917"/>
  <c r="BU46" i="24040"/>
  <c r="BU57" i="23917"/>
  <c r="FR28" i="24040"/>
  <c r="FR33" i="23917"/>
  <c r="CY46" i="24040"/>
  <c r="CY57" i="23917"/>
  <c r="AS46" i="24040"/>
  <c r="AS57" i="23917"/>
  <c r="AA93" i="24040"/>
  <c r="AA104" i="23917"/>
  <c r="CV43" i="23917"/>
  <c r="DB50" i="23917"/>
  <c r="FO29" i="24040"/>
  <c r="DL34" i="23917"/>
  <c r="BE46" i="24040"/>
  <c r="BE57" i="23917"/>
  <c r="AG46" i="24040"/>
  <c r="AG57" i="23917"/>
  <c r="AA47" i="24040"/>
  <c r="AA58" i="23917"/>
  <c r="U46" i="24040"/>
  <c r="U57" i="23917"/>
  <c r="AO46" i="24040"/>
  <c r="AO57" i="23917"/>
  <c r="AC46" i="24040"/>
  <c r="AC57" i="23917"/>
  <c r="CZ40" i="23917"/>
  <c r="M28" i="24066"/>
  <c r="BC46" i="24040"/>
  <c r="BC57" i="23917"/>
  <c r="AQ46" i="24040"/>
  <c r="AQ57" i="23917"/>
  <c r="BM46" i="24040"/>
  <c r="BM57" i="23917"/>
  <c r="BO48" i="24040"/>
  <c r="BO59" i="23917"/>
  <c r="FP28" i="24040"/>
  <c r="FP33" i="23917"/>
  <c r="T27" i="24066"/>
  <c r="U28" i="24066" s="1"/>
  <c r="FO91" i="24040"/>
  <c r="FO32" i="24040"/>
  <c r="FO33" i="24040" s="1"/>
  <c r="FO42" i="23917"/>
  <c r="FO102" i="23917"/>
  <c r="CU35" i="24040"/>
  <c r="CU45" i="23917"/>
  <c r="S48" i="24040"/>
  <c r="S59" i="23917"/>
  <c r="DK37" i="23917"/>
  <c r="BW91" i="24040"/>
  <c r="BW32" i="24040"/>
  <c r="BW102" i="23917"/>
  <c r="BW42" i="23917"/>
  <c r="BV35" i="24040"/>
  <c r="BV45" i="23917"/>
  <c r="AI48" i="24040"/>
  <c r="AI59" i="23917"/>
  <c r="EZ28" i="24040"/>
  <c r="EZ33" i="23917"/>
  <c r="EY91" i="24040"/>
  <c r="EY32" i="24040"/>
  <c r="EY102" i="23917"/>
  <c r="EY42" i="23917"/>
  <c r="M46" i="24040"/>
  <c r="M57" i="23917"/>
  <c r="CN52" i="24040"/>
  <c r="CN63" i="23917"/>
  <c r="CN93" i="24040"/>
  <c r="CN104" i="23917"/>
  <c r="GI89" i="24040"/>
  <c r="GI100" i="23917"/>
  <c r="AT52" i="24040"/>
  <c r="AT63" i="23917"/>
  <c r="AT93" i="24040"/>
  <c r="AT104" i="23917"/>
  <c r="X52" i="24040"/>
  <c r="X63" i="23917"/>
  <c r="X93" i="24040"/>
  <c r="X104" i="23917"/>
  <c r="FJ28" i="24040"/>
  <c r="FJ33" i="23917"/>
  <c r="FI91" i="24040"/>
  <c r="FI32" i="24040"/>
  <c r="FI102" i="23917"/>
  <c r="FI42" i="23917"/>
  <c r="FM39" i="24040"/>
  <c r="FM49" i="23917"/>
  <c r="S32" i="24066"/>
  <c r="FM46" i="24040"/>
  <c r="FM57" i="23917"/>
  <c r="BD52" i="24040"/>
  <c r="BD63" i="23917"/>
  <c r="BD93" i="24040"/>
  <c r="BD104" i="23917"/>
  <c r="AV41" i="24040"/>
  <c r="AV52" i="23917"/>
  <c r="AV48" i="24040"/>
  <c r="AV59" i="23917"/>
  <c r="AF52" i="24040"/>
  <c r="AF63" i="23917"/>
  <c r="AF93" i="24040"/>
  <c r="AF104" i="23917"/>
  <c r="AK39" i="24040"/>
  <c r="AK49" i="23917"/>
  <c r="AJ47" i="24040"/>
  <c r="AJ58" i="23917"/>
  <c r="BY39" i="24040"/>
  <c r="BY49" i="23917"/>
  <c r="BX47" i="24040"/>
  <c r="BX58" i="23917"/>
  <c r="FA39" i="24040"/>
  <c r="FA49" i="23917"/>
  <c r="FA46" i="24040"/>
  <c r="FA57" i="23917"/>
  <c r="V52" i="24040"/>
  <c r="V63" i="23917"/>
  <c r="V93" i="24040"/>
  <c r="V104" i="23917"/>
  <c r="CW39" i="24040"/>
  <c r="CW49" i="23917"/>
  <c r="CV47" i="24040"/>
  <c r="CV58" i="23917"/>
  <c r="BP52" i="24040"/>
  <c r="BP63" i="23917"/>
  <c r="BP93" i="24040"/>
  <c r="BP104" i="23917"/>
  <c r="DA91" i="24040"/>
  <c r="DA32" i="24040"/>
  <c r="DA102" i="23917"/>
  <c r="DA42" i="23917"/>
  <c r="CZ35" i="24040"/>
  <c r="CZ45" i="23917"/>
  <c r="BG48" i="24040"/>
  <c r="BG59" i="23917"/>
  <c r="AM39" i="24040"/>
  <c r="AM49" i="23917"/>
  <c r="AL47" i="24040"/>
  <c r="AL58" i="23917"/>
  <c r="AI93" i="24040"/>
  <c r="AI104" i="23917"/>
  <c r="AQ39" i="24040"/>
  <c r="AQ49" i="23917"/>
  <c r="AP47" i="24040"/>
  <c r="AP58" i="23917"/>
  <c r="GJ79" i="24040"/>
  <c r="GJ69" i="24040"/>
  <c r="FG52" i="24040"/>
  <c r="FG63" i="23917"/>
  <c r="FG93" i="24040"/>
  <c r="FG104" i="23917"/>
  <c r="BM39" i="24040"/>
  <c r="BM49" i="23917"/>
  <c r="BL47" i="24040"/>
  <c r="BL58" i="23917"/>
  <c r="CP41" i="24040"/>
  <c r="CP42" i="24040" s="1"/>
  <c r="CP52" i="23917"/>
  <c r="CP53" i="23917" s="1"/>
  <c r="CP47" i="24040"/>
  <c r="CP58" i="23917"/>
  <c r="DD41" i="24040"/>
  <c r="DD42" i="24040" s="1"/>
  <c r="DD52" i="23917"/>
  <c r="DD53" i="23917" s="1"/>
  <c r="DD48" i="24040"/>
  <c r="DD59" i="23917"/>
  <c r="FQ52" i="24040"/>
  <c r="FQ63" i="23917"/>
  <c r="FQ93" i="24040"/>
  <c r="FQ104" i="23917"/>
  <c r="EX46" i="24040"/>
  <c r="EX57" i="23917"/>
  <c r="AR52" i="24040"/>
  <c r="AR63" i="23917"/>
  <c r="AR93" i="24040"/>
  <c r="AR104" i="23917"/>
  <c r="CG39" i="24040"/>
  <c r="CG49" i="23917"/>
  <c r="CF48" i="24040"/>
  <c r="CF59" i="23917"/>
  <c r="BG52" i="24040"/>
  <c r="BG63" i="23917"/>
  <c r="I52" i="23917"/>
  <c r="H41" i="24040"/>
  <c r="H52" i="23917"/>
  <c r="I59" i="23917"/>
  <c r="H48" i="24040"/>
  <c r="H59" i="23917"/>
  <c r="CI39" i="24040"/>
  <c r="CI49" i="23917"/>
  <c r="CH47" i="24040"/>
  <c r="CH58" i="23917"/>
  <c r="M91" i="24040"/>
  <c r="M32" i="24040"/>
  <c r="M102" i="23917"/>
  <c r="M42" i="23917"/>
  <c r="DL39" i="24040"/>
  <c r="DL49" i="23917"/>
  <c r="DL91" i="24040"/>
  <c r="DL32" i="24040"/>
  <c r="DL33" i="24040" s="1"/>
  <c r="DL102" i="23917"/>
  <c r="DL42" i="23917"/>
  <c r="K63" i="23917"/>
  <c r="J52" i="24040"/>
  <c r="J63" i="23917"/>
  <c r="K93" i="24040"/>
  <c r="J93" i="24040"/>
  <c r="J104" i="23917"/>
  <c r="CS39" i="24040"/>
  <c r="CS49" i="23917"/>
  <c r="CR47" i="24040"/>
  <c r="CR58" i="23917"/>
  <c r="DI39" i="24040"/>
  <c r="DI49" i="23917"/>
  <c r="DI58" i="23917"/>
  <c r="DH47" i="24040"/>
  <c r="DH58" i="23917"/>
  <c r="AY52" i="24040"/>
  <c r="AY63" i="23917"/>
  <c r="O39" i="24040"/>
  <c r="O49" i="23917"/>
  <c r="N48" i="24040"/>
  <c r="N59" i="23917"/>
  <c r="BJ52" i="24040"/>
  <c r="BJ63" i="23917"/>
  <c r="BJ93" i="24040"/>
  <c r="BJ104" i="23917"/>
  <c r="AW46" i="24040"/>
  <c r="AW57" i="23917"/>
  <c r="CK39" i="24040"/>
  <c r="CK49" i="23917"/>
  <c r="CJ47" i="24040"/>
  <c r="CJ58" i="23917"/>
  <c r="BI91" i="24040"/>
  <c r="BI32" i="24040"/>
  <c r="BI102" i="23917"/>
  <c r="BI42" i="23917"/>
  <c r="BH35" i="24040"/>
  <c r="BH45" i="23917"/>
  <c r="AK46" i="24040"/>
  <c r="AK57" i="23917"/>
  <c r="Q91" i="24040"/>
  <c r="Q32" i="24040"/>
  <c r="Q102" i="23917"/>
  <c r="Q42" i="23917"/>
  <c r="AZ41" i="24040"/>
  <c r="AZ52" i="23917"/>
  <c r="AZ48" i="24040"/>
  <c r="AZ59" i="23917"/>
  <c r="D52" i="24040"/>
  <c r="D63" i="23917"/>
  <c r="D93" i="24040"/>
  <c r="D104" i="23917"/>
  <c r="T52" i="24040"/>
  <c r="T63" i="23917"/>
  <c r="T93" i="24040"/>
  <c r="T104" i="23917"/>
  <c r="FS39" i="24040"/>
  <c r="FS49" i="23917"/>
  <c r="FS50" i="23917" s="1"/>
  <c r="V32" i="24066"/>
  <c r="FS46" i="24040"/>
  <c r="FS57" i="23917"/>
  <c r="G48" i="24040"/>
  <c r="F48" i="24040"/>
  <c r="F59" i="23917"/>
  <c r="AN52" i="24040"/>
  <c r="AN63" i="23917"/>
  <c r="AN93" i="24040"/>
  <c r="AN104" i="23917"/>
  <c r="CA39" i="24040"/>
  <c r="CA49" i="23917"/>
  <c r="BZ48" i="24040"/>
  <c r="BZ59" i="23917"/>
  <c r="AB41" i="24040"/>
  <c r="AB52" i="23917"/>
  <c r="AB48" i="24040"/>
  <c r="AB59" i="23917"/>
  <c r="BG47" i="24040"/>
  <c r="BG58" i="23917"/>
  <c r="AD41" i="24040"/>
  <c r="AD52" i="23917"/>
  <c r="AD47" i="24040"/>
  <c r="AD58" i="23917"/>
  <c r="BB41" i="24040"/>
  <c r="BB52" i="23917"/>
  <c r="BB48" i="24040"/>
  <c r="BB59" i="23917"/>
  <c r="BS91" i="24040"/>
  <c r="BS32" i="24040"/>
  <c r="BS102" i="23917"/>
  <c r="BS42" i="23917"/>
  <c r="BR35" i="24040"/>
  <c r="BR45" i="23917"/>
  <c r="DC91" i="24040"/>
  <c r="DC32" i="24040"/>
  <c r="DC42" i="23917"/>
  <c r="DC102" i="23917"/>
  <c r="DB35" i="24040"/>
  <c r="DB45" i="23917"/>
  <c r="FG41" i="24040"/>
  <c r="FG52" i="23917"/>
  <c r="FG48" i="24040"/>
  <c r="FG59" i="23917"/>
  <c r="DG91" i="24040"/>
  <c r="DG32" i="24040"/>
  <c r="DG42" i="23917"/>
  <c r="DG102" i="23917"/>
  <c r="DF35" i="24040"/>
  <c r="DF45" i="23917"/>
  <c r="BT52" i="24040"/>
  <c r="BT63" i="23917"/>
  <c r="BT93" i="24040"/>
  <c r="BT104" i="23917"/>
  <c r="DN52" i="24040"/>
  <c r="DN63" i="23917"/>
  <c r="DN93" i="24040"/>
  <c r="DN104" i="23917"/>
  <c r="FQ41" i="24040"/>
  <c r="FQ42" i="24040" s="1"/>
  <c r="FQ52" i="23917"/>
  <c r="FQ53" i="23917" s="1"/>
  <c r="FQ48" i="24040"/>
  <c r="FQ59" i="23917"/>
  <c r="CY39" i="24040"/>
  <c r="CY49" i="23917"/>
  <c r="CX47" i="24040"/>
  <c r="CX58" i="23917"/>
  <c r="EW52" i="24040"/>
  <c r="EW63" i="23917"/>
  <c r="CB41" i="24040"/>
  <c r="CB52" i="23917"/>
  <c r="CB48" i="24040"/>
  <c r="CB59" i="23917"/>
  <c r="S39" i="24040"/>
  <c r="S49" i="23917"/>
  <c r="BG35" i="24040"/>
  <c r="BG45" i="23917"/>
  <c r="BW39" i="24040"/>
  <c r="BW49" i="23917"/>
  <c r="BV47" i="24040"/>
  <c r="BV58" i="23917"/>
  <c r="CI46" i="24040"/>
  <c r="CI57" i="23917"/>
  <c r="EQ39" i="24040"/>
  <c r="EQ49" i="23917"/>
  <c r="EQ46" i="24040"/>
  <c r="EQ57" i="23917"/>
  <c r="CO39" i="24040"/>
  <c r="CO49" i="23917"/>
  <c r="CN47" i="24040"/>
  <c r="CN58" i="23917"/>
  <c r="CS46" i="24040"/>
  <c r="CS57" i="23917"/>
  <c r="AU39" i="24040"/>
  <c r="AU49" i="23917"/>
  <c r="AT48" i="24040"/>
  <c r="AT59" i="23917"/>
  <c r="DI46" i="24040"/>
  <c r="DI57" i="23917"/>
  <c r="Y39" i="24040"/>
  <c r="Y49" i="23917"/>
  <c r="X47" i="24040"/>
  <c r="X58" i="23917"/>
  <c r="O46" i="24040"/>
  <c r="O57" i="23917"/>
  <c r="BD41" i="24040"/>
  <c r="BD52" i="23917"/>
  <c r="BD48" i="24040"/>
  <c r="BD59" i="23917"/>
  <c r="AW91" i="24040"/>
  <c r="AW32" i="24040"/>
  <c r="AW102" i="23917"/>
  <c r="AW42" i="23917"/>
  <c r="AV35" i="24040"/>
  <c r="AV45" i="23917"/>
  <c r="FF28" i="24040"/>
  <c r="FF33" i="23917"/>
  <c r="FE91" i="24040"/>
  <c r="FE32" i="24040"/>
  <c r="FE102" i="23917"/>
  <c r="FE42" i="23917"/>
  <c r="AF41" i="24040"/>
  <c r="AF52" i="23917"/>
  <c r="AF48" i="24040"/>
  <c r="AF59" i="23917"/>
  <c r="AK91" i="24040"/>
  <c r="AK32" i="24040"/>
  <c r="AK102" i="23917"/>
  <c r="AK42" i="23917"/>
  <c r="BX52" i="24040"/>
  <c r="BX63" i="23917"/>
  <c r="BX93" i="24040"/>
  <c r="BX104" i="23917"/>
  <c r="W39" i="24040"/>
  <c r="W49" i="23917"/>
  <c r="V47" i="24040"/>
  <c r="V58" i="23917"/>
  <c r="CW91" i="24040"/>
  <c r="CW32" i="24040"/>
  <c r="CW102" i="23917"/>
  <c r="CW42" i="23917"/>
  <c r="CV35" i="24040"/>
  <c r="CV45" i="23917"/>
  <c r="CM35" i="24040"/>
  <c r="CM45" i="23917"/>
  <c r="GF173" i="24040"/>
  <c r="GF187" i="23917"/>
  <c r="BQ39" i="24040"/>
  <c r="BQ49" i="23917"/>
  <c r="BP47" i="24040"/>
  <c r="BP58" i="23917"/>
  <c r="CZ41" i="24040"/>
  <c r="CZ42" i="24040" s="1"/>
  <c r="CZ52" i="23917"/>
  <c r="CZ53" i="23917" s="1"/>
  <c r="CZ48" i="24040"/>
  <c r="CZ59" i="23917"/>
  <c r="AL52" i="24040"/>
  <c r="AL63" i="23917"/>
  <c r="AL93" i="24040"/>
  <c r="AL104" i="23917"/>
  <c r="AI52" i="24040"/>
  <c r="AI63" i="23917"/>
  <c r="AP52" i="24040"/>
  <c r="AP63" i="23917"/>
  <c r="AP93" i="24040"/>
  <c r="AP104" i="23917"/>
  <c r="BM91" i="24040"/>
  <c r="BM32" i="24040"/>
  <c r="BM102" i="23917"/>
  <c r="BM42" i="23917"/>
  <c r="BL35" i="24040"/>
  <c r="BL45" i="23917"/>
  <c r="FL28" i="24040"/>
  <c r="FL33" i="23917"/>
  <c r="FK91" i="24040"/>
  <c r="FK32" i="24040"/>
  <c r="FK102" i="23917"/>
  <c r="FK42" i="23917"/>
  <c r="DK41" i="24040"/>
  <c r="DK52" i="23917"/>
  <c r="EU39" i="24040"/>
  <c r="EU49" i="23917"/>
  <c r="EU46" i="24040"/>
  <c r="EU57" i="23917"/>
  <c r="DE91" i="24040"/>
  <c r="DE32" i="24040"/>
  <c r="DE102" i="23917"/>
  <c r="DE42" i="23917"/>
  <c r="DD35" i="24040"/>
  <c r="DD45" i="23917"/>
  <c r="EW41" i="24040"/>
  <c r="EW52" i="23917"/>
  <c r="EW48" i="24040"/>
  <c r="EW59" i="23917"/>
  <c r="AR41" i="24040"/>
  <c r="AR52" i="23917"/>
  <c r="AR48" i="24040"/>
  <c r="AR59" i="23917"/>
  <c r="CG91" i="24040"/>
  <c r="CG32" i="24040"/>
  <c r="CG102" i="23917"/>
  <c r="CG42" i="23917"/>
  <c r="CF35" i="24040"/>
  <c r="CF45" i="23917"/>
  <c r="CM48" i="24040"/>
  <c r="CM59" i="23917"/>
  <c r="BG93" i="24040"/>
  <c r="BG104" i="23917"/>
  <c r="FD28" i="24040"/>
  <c r="FD33" i="23917"/>
  <c r="FC91" i="24040"/>
  <c r="FC32" i="24040"/>
  <c r="FC102" i="23917"/>
  <c r="FC42" i="23917"/>
  <c r="I52" i="24040"/>
  <c r="H52" i="24040"/>
  <c r="H63" i="23917"/>
  <c r="I93" i="24040"/>
  <c r="H93" i="24040"/>
  <c r="H104" i="23917"/>
  <c r="CH52" i="24040"/>
  <c r="CH63" i="23917"/>
  <c r="CH93" i="24040"/>
  <c r="CH104" i="23917"/>
  <c r="M39" i="24040"/>
  <c r="M49" i="23917"/>
  <c r="L47" i="24040"/>
  <c r="L58" i="23917"/>
  <c r="CO46" i="24040"/>
  <c r="CO57" i="23917"/>
  <c r="K59" i="23917"/>
  <c r="J48" i="24040"/>
  <c r="J59" i="23917"/>
  <c r="CS91" i="24040"/>
  <c r="CS32" i="24040"/>
  <c r="CS102" i="23917"/>
  <c r="CS42" i="23917"/>
  <c r="CR35" i="24040"/>
  <c r="CR45" i="23917"/>
  <c r="AU46" i="24040"/>
  <c r="AU57" i="23917"/>
  <c r="DH52" i="24040"/>
  <c r="DH63" i="23917"/>
  <c r="DH93" i="24040"/>
  <c r="DH104" i="23917"/>
  <c r="O91" i="24040"/>
  <c r="O32" i="24040"/>
  <c r="O102" i="23917"/>
  <c r="O42" i="23917"/>
  <c r="BK39" i="24040"/>
  <c r="BK49" i="23917"/>
  <c r="BJ48" i="24040"/>
  <c r="BJ59" i="23917"/>
  <c r="CJ52" i="24040"/>
  <c r="CJ63" i="23917"/>
  <c r="CJ93" i="24040"/>
  <c r="CJ104" i="23917"/>
  <c r="BI39" i="24040"/>
  <c r="BI49" i="23917"/>
  <c r="BH47" i="24040"/>
  <c r="BH58" i="23917"/>
  <c r="P41" i="24040"/>
  <c r="P52" i="23917"/>
  <c r="P48" i="24040"/>
  <c r="P59" i="23917"/>
  <c r="BA91" i="24040"/>
  <c r="BA32" i="24040"/>
  <c r="BA102" i="23917"/>
  <c r="BA42" i="23917"/>
  <c r="AZ35" i="24040"/>
  <c r="AZ45" i="23917"/>
  <c r="ET41" i="24040"/>
  <c r="ES41" i="24040"/>
  <c r="ES52" i="23917"/>
  <c r="ES48" i="24040"/>
  <c r="ES59" i="23917"/>
  <c r="E39" i="24040"/>
  <c r="E49" i="23917"/>
  <c r="D47" i="24040"/>
  <c r="D58" i="23917"/>
  <c r="U39" i="24040"/>
  <c r="U49" i="23917"/>
  <c r="T47" i="24040"/>
  <c r="T58" i="23917"/>
  <c r="AN41" i="24040"/>
  <c r="AN52" i="23917"/>
  <c r="AN48" i="24040"/>
  <c r="AN59" i="23917"/>
  <c r="CA91" i="24040"/>
  <c r="CA32" i="24040"/>
  <c r="CA102" i="23917"/>
  <c r="CA42" i="23917"/>
  <c r="BZ35" i="24040"/>
  <c r="BZ45" i="23917"/>
  <c r="EB93" i="24040"/>
  <c r="EB104" i="23917"/>
  <c r="AC91" i="24040"/>
  <c r="AC32" i="24040"/>
  <c r="AC102" i="23917"/>
  <c r="AC42" i="23917"/>
  <c r="CU47" i="24040"/>
  <c r="CU58" i="23917"/>
  <c r="AD52" i="24040"/>
  <c r="AD63" i="23917"/>
  <c r="AD93" i="24040"/>
  <c r="AD104" i="23917"/>
  <c r="BC91" i="24040"/>
  <c r="BC32" i="24040"/>
  <c r="BC102" i="23917"/>
  <c r="BC42" i="23917"/>
  <c r="BB35" i="24040"/>
  <c r="BB45" i="23917"/>
  <c r="BS39" i="24040"/>
  <c r="BS49" i="23917"/>
  <c r="BR47" i="24040"/>
  <c r="BR58" i="23917"/>
  <c r="DB41" i="24040"/>
  <c r="DB42" i="24040" s="1"/>
  <c r="DB52" i="23917"/>
  <c r="DB53" i="23917" s="1"/>
  <c r="DB48" i="24040"/>
  <c r="DB59" i="23917"/>
  <c r="GH89" i="24040"/>
  <c r="GH100" i="23917"/>
  <c r="CQ91" i="24040"/>
  <c r="CQ32" i="24040"/>
  <c r="CQ42" i="23917"/>
  <c r="CQ102" i="23917"/>
  <c r="CP35" i="24040"/>
  <c r="CP45" i="23917"/>
  <c r="DF41" i="24040"/>
  <c r="DF42" i="24040" s="1"/>
  <c r="DF52" i="23917"/>
  <c r="DF53" i="23917" s="1"/>
  <c r="DF47" i="24040"/>
  <c r="DF58" i="23917"/>
  <c r="BT41" i="24040"/>
  <c r="BT52" i="23917"/>
  <c r="BT48" i="24040"/>
  <c r="BT59" i="23917"/>
  <c r="DN47" i="24040"/>
  <c r="DN58" i="23917"/>
  <c r="CY91" i="24040"/>
  <c r="CY32" i="24040"/>
  <c r="CY42" i="23917"/>
  <c r="CY102" i="23917"/>
  <c r="CX35" i="24040"/>
  <c r="CX45" i="23917"/>
  <c r="CB52" i="24040"/>
  <c r="CB63" i="23917"/>
  <c r="CB93" i="24040"/>
  <c r="CB104" i="23917"/>
  <c r="EO163" i="23917"/>
  <c r="EO150" i="24040"/>
  <c r="EK227" i="23917"/>
  <c r="EK212" i="24040"/>
  <c r="EI140" i="23917"/>
  <c r="EI128" i="24040"/>
  <c r="EN225" i="23917"/>
  <c r="FQ43" i="23917"/>
  <c r="BW46" i="24040"/>
  <c r="BW57" i="23917"/>
  <c r="BO52" i="24040"/>
  <c r="BO63" i="23917"/>
  <c r="AA48" i="24040"/>
  <c r="AA59" i="23917"/>
  <c r="FS34" i="23917"/>
  <c r="CE91" i="24040"/>
  <c r="CE32" i="24040"/>
  <c r="CE102" i="23917"/>
  <c r="CE42" i="23917"/>
  <c r="CM52" i="24040"/>
  <c r="CM63" i="23917"/>
  <c r="EM295" i="23917"/>
  <c r="EM278" i="24040"/>
  <c r="DK91" i="24040"/>
  <c r="DK32" i="24040"/>
  <c r="DK42" i="23917"/>
  <c r="DK102" i="23917"/>
  <c r="BO41" i="24040"/>
  <c r="BO52" i="23917"/>
  <c r="CQ46" i="24040"/>
  <c r="CQ57" i="23917"/>
  <c r="DF40" i="23917"/>
  <c r="DN40" i="23917"/>
  <c r="DD40" i="23917"/>
  <c r="O28" i="24066"/>
  <c r="AA52" i="24040"/>
  <c r="AA63" i="23917"/>
  <c r="CG46" i="24040"/>
  <c r="CG57" i="23917"/>
  <c r="CZ43" i="23917"/>
  <c r="CV50" i="23917"/>
  <c r="DB43" i="23917"/>
  <c r="DF50" i="23917"/>
  <c r="FO34" i="23917"/>
  <c r="G28" i="24066"/>
  <c r="CN42" i="24040"/>
  <c r="DL29" i="24040"/>
  <c r="CR53" i="23917"/>
  <c r="DH40" i="23917"/>
  <c r="Q28" i="24066"/>
  <c r="CJ42" i="24040"/>
  <c r="Q46" i="24040"/>
  <c r="Q57" i="23917"/>
  <c r="EB40" i="23917"/>
  <c r="W46" i="24040"/>
  <c r="W57" i="23917"/>
  <c r="CW46" i="24040"/>
  <c r="CW57" i="23917"/>
  <c r="AE46" i="24040"/>
  <c r="AE57" i="23917"/>
  <c r="AM46" i="24040"/>
  <c r="AM57" i="23917"/>
  <c r="DC46" i="24040"/>
  <c r="DC57" i="23917"/>
  <c r="H28" i="24066"/>
  <c r="DO46" i="24040"/>
  <c r="DO57" i="23917"/>
  <c r="DE46" i="24040"/>
  <c r="DE57" i="23917"/>
  <c r="CX40" i="23917"/>
  <c r="L28" i="24066"/>
  <c r="CX42" i="24040"/>
  <c r="CC46" i="24040"/>
  <c r="CC57" i="23917"/>
  <c r="CM41" i="24040"/>
  <c r="CM52" i="23917"/>
  <c r="DT39" i="24040"/>
  <c r="DT49" i="23917"/>
  <c r="C93" i="24040"/>
  <c r="C104" i="23917"/>
  <c r="GB150" i="24040"/>
  <c r="GB163" i="23917"/>
  <c r="EF105" i="24040"/>
  <c r="EF117" i="23917"/>
  <c r="I47" i="24040"/>
  <c r="K91" i="24040"/>
  <c r="K32" i="24040"/>
  <c r="K102" i="23917"/>
  <c r="K42" i="23917"/>
  <c r="C47" i="24040"/>
  <c r="C58" i="23917"/>
  <c r="G39" i="24040"/>
  <c r="G49" i="23917"/>
  <c r="EF171" i="24040"/>
  <c r="EF185" i="23917"/>
  <c r="FU28" i="24040"/>
  <c r="FU33" i="23917"/>
  <c r="DX46" i="24040"/>
  <c r="DX57" i="23917"/>
  <c r="EA93" i="24040"/>
  <c r="EA104" i="23917"/>
  <c r="DR47" i="24040"/>
  <c r="DR58" i="23917"/>
  <c r="K48" i="24040"/>
  <c r="ED206" i="24040"/>
  <c r="ED221" i="23917"/>
  <c r="DP29" i="24040"/>
  <c r="ED238" i="24040"/>
  <c r="ED254" i="23917"/>
  <c r="GK255" i="24040"/>
  <c r="GK271" i="23917"/>
  <c r="DT34" i="23917"/>
  <c r="FX27" i="24040"/>
  <c r="FX32" i="23917"/>
  <c r="DP32" i="24040"/>
  <c r="DP33" i="24040" s="1"/>
  <c r="DP91" i="24040"/>
  <c r="DP102" i="23917"/>
  <c r="DP42" i="23917"/>
  <c r="DP43" i="23917" s="1"/>
  <c r="EG131" i="24040"/>
  <c r="EG143" i="23917"/>
  <c r="I48" i="24040"/>
  <c r="G41" i="24040"/>
  <c r="EF111" i="24040"/>
  <c r="EF123" i="23917"/>
  <c r="DV52" i="24040"/>
  <c r="DV63" i="23917"/>
  <c r="FZ128" i="24040"/>
  <c r="FZ140" i="23917"/>
  <c r="FW28" i="24040"/>
  <c r="FW33" i="23917"/>
  <c r="DO59" i="23917"/>
  <c r="DV41" i="24040"/>
  <c r="DV42" i="24040" s="1"/>
  <c r="DV52" i="23917"/>
  <c r="DV53" i="23917" s="1"/>
  <c r="DU28" i="24040"/>
  <c r="DU33" i="23917"/>
  <c r="DT32" i="24040"/>
  <c r="DT91" i="24040"/>
  <c r="DT42" i="23917"/>
  <c r="DT43" i="23917" s="1"/>
  <c r="DT102" i="23917"/>
  <c r="GJ90" i="23917"/>
  <c r="GJ80" i="23917"/>
  <c r="DP46" i="24040"/>
  <c r="DP57" i="23917"/>
  <c r="GA210" i="24040"/>
  <c r="GA225" i="23917"/>
  <c r="DR93" i="24040"/>
  <c r="DR104" i="23917"/>
  <c r="I39" i="24040"/>
  <c r="I49" i="23917"/>
  <c r="EA37" i="23917"/>
  <c r="G59" i="23917"/>
  <c r="EB47" i="24040"/>
  <c r="EB58" i="23917"/>
  <c r="FY104" i="24040"/>
  <c r="FY116" i="23917"/>
  <c r="EF114" i="24040"/>
  <c r="EF126" i="23917"/>
  <c r="EE179" i="24040"/>
  <c r="EE193" i="23917"/>
  <c r="GA151" i="24040"/>
  <c r="GA164" i="23917"/>
  <c r="DS39" i="24040"/>
  <c r="DS49" i="23917"/>
  <c r="I63" i="23917"/>
  <c r="K39" i="24040"/>
  <c r="K49" i="23917"/>
  <c r="C41" i="24040"/>
  <c r="C52" i="23917"/>
  <c r="ET52" i="23917"/>
  <c r="G91" i="24040"/>
  <c r="G32" i="24040"/>
  <c r="G102" i="23917"/>
  <c r="G42" i="23917"/>
  <c r="EE115" i="24040"/>
  <c r="EE127" i="23917"/>
  <c r="EE174" i="24040"/>
  <c r="EE188" i="23917"/>
  <c r="DO39" i="24040"/>
  <c r="DO49" i="23917"/>
  <c r="EL227" i="23917"/>
  <c r="EF259" i="24040"/>
  <c r="EF275" i="23917"/>
  <c r="DX29" i="24040"/>
  <c r="EE217" i="24040"/>
  <c r="EE232" i="23917"/>
  <c r="ER41" i="24040"/>
  <c r="ER52" i="23917"/>
  <c r="ED13" i="24040"/>
  <c r="ED14" i="23917"/>
  <c r="ED237" i="24040"/>
  <c r="ED253" i="23917"/>
  <c r="EF231" i="24040"/>
  <c r="EF247" i="23917"/>
  <c r="FZ255" i="24040"/>
  <c r="FZ271" i="23917"/>
  <c r="EE78" i="24040"/>
  <c r="EE89" i="23917"/>
  <c r="EE147" i="24040"/>
  <c r="EE160" i="23917"/>
  <c r="DV47" i="24040"/>
  <c r="DV58" i="23917"/>
  <c r="EA52" i="24040"/>
  <c r="EA63" i="23917"/>
  <c r="EA39" i="24040"/>
  <c r="EA49" i="23917"/>
  <c r="DR52" i="24040"/>
  <c r="DR63" i="23917"/>
  <c r="DI59" i="23917"/>
  <c r="DK48" i="24040"/>
  <c r="DK59" i="23917"/>
  <c r="ED160" i="24040"/>
  <c r="ED173" i="23917"/>
  <c r="EF110" i="24040"/>
  <c r="EF122" i="23917"/>
  <c r="C48" i="24040"/>
  <c r="C59" i="23917"/>
  <c r="DV93" i="24040"/>
  <c r="DV104" i="23917"/>
  <c r="ED218" i="24040"/>
  <c r="ED233" i="23917"/>
  <c r="FX24" i="24040"/>
  <c r="FX29" i="23917"/>
  <c r="I104" i="23917"/>
  <c r="GE65" i="24040"/>
  <c r="GE31" i="24040"/>
  <c r="GE36" i="23917"/>
  <c r="GE76" i="23917"/>
  <c r="GA180" i="24040"/>
  <c r="GA194" i="23917"/>
  <c r="DV40" i="23917"/>
  <c r="DV43" i="23917"/>
  <c r="DW39" i="24040"/>
  <c r="DW49" i="23917"/>
  <c r="EC28" i="24040"/>
  <c r="EC33" i="23917"/>
  <c r="DK47" i="24040"/>
  <c r="DK58" i="23917"/>
  <c r="DQ28" i="24040"/>
  <c r="DQ33" i="23917"/>
  <c r="GC113" i="24040"/>
  <c r="GC125" i="23917"/>
  <c r="DS91" i="24040"/>
  <c r="DS32" i="24040"/>
  <c r="DS42" i="23917"/>
  <c r="DS102" i="23917"/>
  <c r="DM28" i="24040"/>
  <c r="DM33" i="23917"/>
  <c r="K104" i="23917"/>
  <c r="GG64" i="24040"/>
  <c r="GG75" i="23917"/>
  <c r="EF188" i="24040"/>
  <c r="EF202" i="23917"/>
  <c r="FV24" i="24040"/>
  <c r="FV29" i="23917"/>
  <c r="DX39" i="24040"/>
  <c r="DX49" i="23917"/>
  <c r="DX50" i="23917" s="1"/>
  <c r="DV35" i="24040"/>
  <c r="DV45" i="23917"/>
  <c r="DR48" i="24040"/>
  <c r="DR59" i="23917"/>
  <c r="K58" i="23917"/>
  <c r="G63" i="23917"/>
  <c r="ED214" i="24040"/>
  <c r="ED229" i="23917"/>
  <c r="EN212" i="24040"/>
  <c r="EN226" i="23917"/>
  <c r="DX34" i="23917"/>
  <c r="ED241" i="24040"/>
  <c r="ED257" i="23917"/>
  <c r="ED282" i="24040"/>
  <c r="ED299" i="23917"/>
  <c r="FY249" i="24040"/>
  <c r="FY265" i="23917"/>
  <c r="DS46" i="24040"/>
  <c r="DS57" i="23917"/>
  <c r="DT33" i="24040"/>
  <c r="DT29" i="24040"/>
  <c r="DV48" i="24040"/>
  <c r="DV59" i="23917"/>
  <c r="DT46" i="24040"/>
  <c r="DT57" i="23917"/>
  <c r="GK79" i="24040"/>
  <c r="GK69" i="24040"/>
  <c r="GK90" i="23917"/>
  <c r="GK80" i="23917"/>
  <c r="ES93" i="24040"/>
  <c r="ES104" i="23917"/>
  <c r="DP39" i="24040"/>
  <c r="DP49" i="23917"/>
  <c r="DP50" i="23917" s="1"/>
  <c r="FY131" i="24040"/>
  <c r="FY143" i="23917"/>
  <c r="EA45" i="23917"/>
  <c r="DR35" i="24040"/>
  <c r="DR45" i="23917"/>
  <c r="I41" i="24040"/>
  <c r="K52" i="24040"/>
  <c r="DI47" i="24040"/>
  <c r="GF64" i="24040"/>
  <c r="GF75" i="23917"/>
  <c r="DW46" i="24040"/>
  <c r="DW57" i="23917"/>
  <c r="ER93" i="24040"/>
  <c r="ER104" i="23917"/>
  <c r="G58" i="23917"/>
  <c r="EB48" i="24040"/>
  <c r="EB59" i="23917"/>
  <c r="EE117" i="24040"/>
  <c r="EE129" i="23917"/>
  <c r="EG104" i="24040"/>
  <c r="EG116" i="23917"/>
  <c r="FV27" i="24040"/>
  <c r="FV32" i="23917"/>
  <c r="DY28" i="24040"/>
  <c r="DY33" i="23917"/>
  <c r="DX32" i="24040"/>
  <c r="DX33" i="24040" s="1"/>
  <c r="DX91" i="24040"/>
  <c r="DX102" i="23917"/>
  <c r="DX42" i="23917"/>
  <c r="DX43" i="23917" s="1"/>
  <c r="DW91" i="24040"/>
  <c r="DW32" i="24040"/>
  <c r="DW102" i="23917"/>
  <c r="DW42" i="23917"/>
  <c r="ED182" i="24040"/>
  <c r="ED196" i="23917"/>
  <c r="ED207" i="24040"/>
  <c r="ED222" i="23917"/>
  <c r="GB113" i="24040"/>
  <c r="GB125" i="23917"/>
  <c r="EA41" i="24040"/>
  <c r="EA52" i="23917"/>
  <c r="DR41" i="24040"/>
  <c r="DR42" i="24040" s="1"/>
  <c r="DR52" i="23917"/>
  <c r="DR53" i="23917" s="1"/>
  <c r="I91" i="24040"/>
  <c r="I32" i="24040"/>
  <c r="I102" i="23917"/>
  <c r="I42" i="23917"/>
  <c r="K52" i="23917"/>
  <c r="G93" i="24040"/>
  <c r="ED8" i="24040"/>
  <c r="ED8" i="23917"/>
  <c r="GD65" i="24040"/>
  <c r="GD31" i="24040"/>
  <c r="GD36" i="23917"/>
  <c r="GD76" i="23917"/>
  <c r="FZ122" i="24040"/>
  <c r="FZ134" i="23917"/>
  <c r="DP34" i="23917"/>
  <c r="EE234" i="24040"/>
  <c r="EE250" i="23917"/>
  <c r="EG249" i="24040"/>
  <c r="EG265" i="23917"/>
  <c r="FZ248" i="24040"/>
  <c r="FZ264" i="23917"/>
  <c r="FY256" i="24040"/>
  <c r="FY272" i="23917"/>
  <c r="DR40" i="23917"/>
  <c r="EE205" i="24040"/>
  <c r="EE220" i="23917"/>
  <c r="DR43" i="23917"/>
  <c r="C52" i="24040"/>
  <c r="C63" i="23917"/>
  <c r="EC45" i="23917"/>
  <c r="DL37" i="23917"/>
  <c r="DL38" i="23917" s="1"/>
  <c r="DO45" i="23917"/>
  <c r="DX37" i="23917"/>
  <c r="FS37" i="23917"/>
  <c r="FT37" i="23917" s="1"/>
  <c r="DI45" i="23917"/>
  <c r="DT37" i="23917"/>
  <c r="DT38" i="23917" s="1"/>
  <c r="DP37" i="23917"/>
  <c r="DP38" i="23917" s="1"/>
  <c r="DW45" i="23917"/>
  <c r="DW37" i="23917"/>
  <c r="DS37" i="23917"/>
  <c r="DS45" i="23917"/>
  <c r="DI37" i="23917"/>
  <c r="FO37" i="23917"/>
  <c r="FR37" i="23917" s="1"/>
  <c r="DO37" i="23917"/>
  <c r="GP438" i="23916" l="1"/>
  <c r="GQ438" i="23916" s="1"/>
  <c r="GR377" i="23916"/>
  <c r="GR326" i="23916"/>
  <c r="GS314" i="23916"/>
  <c r="GR364" i="23916"/>
  <c r="GS364" i="23916" s="1"/>
  <c r="GR331" i="23916"/>
  <c r="GS331" i="23916" s="1"/>
  <c r="GZ291" i="23916"/>
  <c r="GY291" i="23916"/>
  <c r="GZ259" i="23916"/>
  <c r="GX271" i="23916"/>
  <c r="GX260" i="23916"/>
  <c r="GY259" i="23916"/>
  <c r="GT339" i="23916"/>
  <c r="GU339" i="23916" s="1"/>
  <c r="GU338" i="23916"/>
  <c r="GT314" i="23916"/>
  <c r="GU311" i="23916"/>
  <c r="GT11" i="23916"/>
  <c r="GP385" i="23916"/>
  <c r="GQ318" i="23916"/>
  <c r="GP317" i="23916"/>
  <c r="GR456" i="23916"/>
  <c r="GR385" i="23916"/>
  <c r="GS383" i="23916"/>
  <c r="GR16" i="23916"/>
  <c r="GS16" i="23916" s="1"/>
  <c r="GZ304" i="23916"/>
  <c r="GY304" i="23916"/>
  <c r="GZ233" i="23916"/>
  <c r="GX268" i="23916"/>
  <c r="GX239" i="23916"/>
  <c r="GX240" i="23916"/>
  <c r="GY233" i="23916"/>
  <c r="GX289" i="23916"/>
  <c r="GZ270" i="23916"/>
  <c r="GY270" i="23916"/>
  <c r="GP432" i="23916"/>
  <c r="GQ432" i="23916" s="1"/>
  <c r="GP431" i="23916"/>
  <c r="GQ431" i="23916" s="1"/>
  <c r="GP430" i="23916"/>
  <c r="GQ430" i="23916" s="1"/>
  <c r="GP416" i="23916"/>
  <c r="GQ414" i="23916"/>
  <c r="GP429" i="23916"/>
  <c r="GP428" i="23916"/>
  <c r="GQ428" i="23916" s="1"/>
  <c r="GP427" i="23916"/>
  <c r="GQ427" i="23916" s="1"/>
  <c r="GP426" i="23916"/>
  <c r="GQ426" i="23916" s="1"/>
  <c r="GQ415" i="23916"/>
  <c r="GP423" i="23916"/>
  <c r="GQ423" i="23916" s="1"/>
  <c r="GT455" i="23916"/>
  <c r="GT383" i="23916"/>
  <c r="GU315" i="23916"/>
  <c r="GR297" i="23916"/>
  <c r="GS296" i="23916"/>
  <c r="GR298" i="23916"/>
  <c r="GS298" i="23916" s="1"/>
  <c r="GV277" i="23916"/>
  <c r="GV274" i="23916"/>
  <c r="GW274" i="23916" s="1"/>
  <c r="GW273" i="23916"/>
  <c r="GV8" i="23916"/>
  <c r="EX429" i="23916"/>
  <c r="EW367" i="23916"/>
  <c r="EX367" i="23916" s="1"/>
  <c r="GW295" i="23916"/>
  <c r="GZ255" i="23916"/>
  <c r="GY255" i="23916"/>
  <c r="GU312" i="23916"/>
  <c r="GT296" i="23916"/>
  <c r="GT12" i="23916"/>
  <c r="GS12" i="23916"/>
  <c r="GR13" i="23916"/>
  <c r="GX313" i="23916"/>
  <c r="GW313" i="23916"/>
  <c r="GZ187" i="23916"/>
  <c r="GY187" i="23916"/>
  <c r="EX416" i="23916"/>
  <c r="EW420" i="23916"/>
  <c r="EX420" i="23916" s="1"/>
  <c r="EW419" i="23916"/>
  <c r="EX419" i="23916" s="1"/>
  <c r="EW422" i="23916"/>
  <c r="EX422" i="23916" s="1"/>
  <c r="EW460" i="23916"/>
  <c r="EW421" i="23916" s="1"/>
  <c r="FM43" i="23917"/>
  <c r="EH249" i="24040"/>
  <c r="EH264" i="23917"/>
  <c r="FO38" i="23917"/>
  <c r="FO40" i="23917"/>
  <c r="FP37" i="23917"/>
  <c r="CY93" i="24040"/>
  <c r="CY104" i="23917"/>
  <c r="AY41" i="24040"/>
  <c r="AY52" i="23917"/>
  <c r="BS48" i="24040"/>
  <c r="BS59" i="23917"/>
  <c r="BC35" i="24040"/>
  <c r="BC45" i="23917"/>
  <c r="AO48" i="24040"/>
  <c r="AO59" i="23917"/>
  <c r="U47" i="24040"/>
  <c r="U58" i="23917"/>
  <c r="BI48" i="24040"/>
  <c r="BI59" i="23917"/>
  <c r="DI93" i="24040"/>
  <c r="DI104" i="23917"/>
  <c r="FC52" i="24040"/>
  <c r="FC63" i="23917"/>
  <c r="FC93" i="24040"/>
  <c r="FC104" i="23917"/>
  <c r="AS47" i="24040"/>
  <c r="AS58" i="23917"/>
  <c r="EX47" i="24040"/>
  <c r="EX58" i="23917"/>
  <c r="EV91" i="24040"/>
  <c r="EV32" i="24040"/>
  <c r="EV102" i="23917"/>
  <c r="EV42" i="23917"/>
  <c r="BM93" i="24040"/>
  <c r="BM104" i="23917"/>
  <c r="CW52" i="24040"/>
  <c r="CW63" i="23917"/>
  <c r="FE41" i="24040"/>
  <c r="FE52" i="23917"/>
  <c r="FE48" i="24040"/>
  <c r="FE59" i="23917"/>
  <c r="CY48" i="24040"/>
  <c r="CY59" i="23917"/>
  <c r="FS41" i="24040"/>
  <c r="FS42" i="24040" s="1"/>
  <c r="FS52" i="23917"/>
  <c r="FS53" i="23917" s="1"/>
  <c r="FS48" i="24040"/>
  <c r="FS59" i="23917"/>
  <c r="CS48" i="24040"/>
  <c r="CS59" i="23917"/>
  <c r="DL52" i="24040"/>
  <c r="DL63" i="23917"/>
  <c r="DL93" i="24040"/>
  <c r="DL104" i="23917"/>
  <c r="CG47" i="24040"/>
  <c r="CG58" i="23917"/>
  <c r="BQ93" i="24040"/>
  <c r="BQ104" i="23917"/>
  <c r="CE35" i="24040"/>
  <c r="CE45" i="23917"/>
  <c r="FN91" i="24040"/>
  <c r="FN32" i="24040"/>
  <c r="FN102" i="23917"/>
  <c r="FN42" i="23917"/>
  <c r="FP39" i="24040"/>
  <c r="FP49" i="23917"/>
  <c r="FO47" i="24040"/>
  <c r="FO58" i="23917"/>
  <c r="CC93" i="24040"/>
  <c r="CC104" i="23917"/>
  <c r="BU47" i="24040"/>
  <c r="BU58" i="23917"/>
  <c r="DG41" i="24040"/>
  <c r="DG52" i="23917"/>
  <c r="FH46" i="24040"/>
  <c r="FH57" i="23917"/>
  <c r="CA93" i="24040"/>
  <c r="CA104" i="23917"/>
  <c r="AO47" i="24040"/>
  <c r="AO58" i="23917"/>
  <c r="ET39" i="24040"/>
  <c r="ET49" i="23917"/>
  <c r="BA35" i="24040"/>
  <c r="BA45" i="23917"/>
  <c r="BK41" i="24040"/>
  <c r="BK52" i="23917"/>
  <c r="CI35" i="24040"/>
  <c r="CI45" i="23917"/>
  <c r="FD39" i="24040"/>
  <c r="FD49" i="23917"/>
  <c r="FC47" i="24040"/>
  <c r="FC58" i="23917"/>
  <c r="CG52" i="24040"/>
  <c r="CG63" i="23917"/>
  <c r="AS41" i="24040"/>
  <c r="AS52" i="23917"/>
  <c r="DE35" i="24040"/>
  <c r="DE45" i="23917"/>
  <c r="EU41" i="24040"/>
  <c r="EU52" i="23917"/>
  <c r="EU48" i="24040"/>
  <c r="EU59" i="23917"/>
  <c r="FL91" i="24040"/>
  <c r="FL32" i="24040"/>
  <c r="FL102" i="23917"/>
  <c r="FL42" i="23917"/>
  <c r="AY48" i="24040"/>
  <c r="AY59" i="23917"/>
  <c r="CW35" i="24040"/>
  <c r="CW45" i="23917"/>
  <c r="ET91" i="24040"/>
  <c r="ET32" i="24040"/>
  <c r="ET102" i="23917"/>
  <c r="ET42" i="23917"/>
  <c r="AW35" i="24040"/>
  <c r="AW45" i="23917"/>
  <c r="AU41" i="24040"/>
  <c r="AU52" i="23917"/>
  <c r="CO47" i="24040"/>
  <c r="CO58" i="23917"/>
  <c r="EQ52" i="24040"/>
  <c r="EQ63" i="23917"/>
  <c r="CY47" i="24040"/>
  <c r="CY58" i="23917"/>
  <c r="DG93" i="24040"/>
  <c r="DG104" i="23917"/>
  <c r="BS93" i="24040"/>
  <c r="BS104" i="23917"/>
  <c r="BI35" i="24040"/>
  <c r="BI45" i="23917"/>
  <c r="AS35" i="24040"/>
  <c r="AS45" i="23917"/>
  <c r="DA35" i="24040"/>
  <c r="DA45" i="23917"/>
  <c r="FM41" i="24040"/>
  <c r="FM52" i="23917"/>
  <c r="FM53" i="23917" s="1"/>
  <c r="FM48" i="24040"/>
  <c r="FM59" i="23917"/>
  <c r="FI52" i="24040"/>
  <c r="FI63" i="23917"/>
  <c r="FJ91" i="24040"/>
  <c r="FJ32" i="24040"/>
  <c r="FJ102" i="23917"/>
  <c r="FJ42" i="23917"/>
  <c r="GI173" i="24040"/>
  <c r="GI187" i="23917"/>
  <c r="CQ35" i="24040"/>
  <c r="CQ45" i="23917"/>
  <c r="BS41" i="24040"/>
  <c r="BS52" i="23917"/>
  <c r="CE52" i="24040"/>
  <c r="CE63" i="23917"/>
  <c r="ET48" i="24040"/>
  <c r="ET59" i="23917"/>
  <c r="BA93" i="24040"/>
  <c r="BA104" i="23917"/>
  <c r="Q47" i="24040"/>
  <c r="Q58" i="23917"/>
  <c r="CS35" i="24040"/>
  <c r="CS45" i="23917"/>
  <c r="CI93" i="24040"/>
  <c r="CI104" i="23917"/>
  <c r="CG35" i="24040"/>
  <c r="CG45" i="23917"/>
  <c r="DE93" i="24040"/>
  <c r="DE104" i="23917"/>
  <c r="EH134" i="23917"/>
  <c r="EH122" i="24040"/>
  <c r="FK41" i="24040"/>
  <c r="FK52" i="23917"/>
  <c r="FK48" i="24040"/>
  <c r="FK59" i="23917"/>
  <c r="CW93" i="24040"/>
  <c r="CW104" i="23917"/>
  <c r="W48" i="24040"/>
  <c r="W59" i="23917"/>
  <c r="BY35" i="24040"/>
  <c r="BY45" i="23917"/>
  <c r="AW93" i="24040"/>
  <c r="AW104" i="23917"/>
  <c r="BE47" i="24040"/>
  <c r="BE58" i="23917"/>
  <c r="CO41" i="24040"/>
  <c r="CO52" i="23917"/>
  <c r="ER39" i="24040"/>
  <c r="ER49" i="23917"/>
  <c r="EQ48" i="24040"/>
  <c r="EQ59" i="23917"/>
  <c r="CY41" i="24040"/>
  <c r="CY52" i="23917"/>
  <c r="DC35" i="24040"/>
  <c r="DC45" i="23917"/>
  <c r="U52" i="24040"/>
  <c r="U63" i="23917"/>
  <c r="GI75" i="23917"/>
  <c r="GI64" i="24040"/>
  <c r="BK93" i="24040"/>
  <c r="BK104" i="23917"/>
  <c r="DL41" i="24040"/>
  <c r="DL42" i="24040" s="1"/>
  <c r="DL52" i="23917"/>
  <c r="DL53" i="23917" s="1"/>
  <c r="DL48" i="24040"/>
  <c r="DL59" i="23917"/>
  <c r="CG41" i="24040"/>
  <c r="CG52" i="23917"/>
  <c r="FA93" i="24040"/>
  <c r="FA104" i="23917"/>
  <c r="FI41" i="24040"/>
  <c r="FI52" i="23917"/>
  <c r="FI48" i="24040"/>
  <c r="FI59" i="23917"/>
  <c r="AU35" i="24040"/>
  <c r="AU45" i="23917"/>
  <c r="EY52" i="24040"/>
  <c r="EY63" i="23917"/>
  <c r="EY93" i="24040"/>
  <c r="EY104" i="23917"/>
  <c r="BW35" i="24040"/>
  <c r="BW45" i="23917"/>
  <c r="CY35" i="24040"/>
  <c r="CY45" i="23917"/>
  <c r="CQ93" i="24040"/>
  <c r="CQ104" i="23917"/>
  <c r="BC52" i="24040"/>
  <c r="BC63" i="23917"/>
  <c r="AC93" i="24040"/>
  <c r="AC104" i="23917"/>
  <c r="CA52" i="24040"/>
  <c r="CA63" i="23917"/>
  <c r="DK52" i="24040"/>
  <c r="DK63" i="23917"/>
  <c r="BK47" i="24040"/>
  <c r="BK58" i="23917"/>
  <c r="S52" i="24040"/>
  <c r="S63" i="23917"/>
  <c r="W47" i="24040"/>
  <c r="W58" i="23917"/>
  <c r="BY93" i="24040"/>
  <c r="BY104" i="23917"/>
  <c r="FE52" i="24040"/>
  <c r="FE63" i="23917"/>
  <c r="FF91" i="24040"/>
  <c r="FF32" i="24040"/>
  <c r="FF102" i="23917"/>
  <c r="FF42" i="23917"/>
  <c r="BE41" i="24040"/>
  <c r="BE52" i="23917"/>
  <c r="AY47" i="24040"/>
  <c r="AY58" i="23917"/>
  <c r="AO52" i="24040"/>
  <c r="AO63" i="23917"/>
  <c r="FS93" i="24040"/>
  <c r="FS104" i="23917"/>
  <c r="CG48" i="24040"/>
  <c r="CG59" i="23917"/>
  <c r="FR91" i="24040"/>
  <c r="FR32" i="24040"/>
  <c r="FR102" i="23917"/>
  <c r="FR42" i="23917"/>
  <c r="FA41" i="24040"/>
  <c r="FA52" i="23917"/>
  <c r="FA48" i="24040"/>
  <c r="FA59" i="23917"/>
  <c r="BE93" i="24040"/>
  <c r="BE104" i="23917"/>
  <c r="AU93" i="24040"/>
  <c r="AU104" i="23917"/>
  <c r="CO93" i="24040"/>
  <c r="CO104" i="23917"/>
  <c r="EY41" i="24040"/>
  <c r="EY52" i="23917"/>
  <c r="EY48" i="24040"/>
  <c r="EY59" i="23917"/>
  <c r="FO52" i="24040"/>
  <c r="FO63" i="23917"/>
  <c r="FP91" i="24040"/>
  <c r="FP32" i="24040"/>
  <c r="FP102" i="23917"/>
  <c r="FP42" i="23917"/>
  <c r="EI264" i="23917"/>
  <c r="EI248" i="24040"/>
  <c r="GA240" i="24040"/>
  <c r="GB240" i="24040"/>
  <c r="DC48" i="24040"/>
  <c r="DC59" i="23917"/>
  <c r="E47" i="24040"/>
  <c r="E58" i="23917"/>
  <c r="CK52" i="24040"/>
  <c r="CK63" i="23917"/>
  <c r="CI52" i="24040"/>
  <c r="CI63" i="23917"/>
  <c r="S47" i="24040"/>
  <c r="S58" i="23917"/>
  <c r="AM93" i="24040"/>
  <c r="AM104" i="23917"/>
  <c r="BQ47" i="24040"/>
  <c r="BQ58" i="23917"/>
  <c r="ER46" i="24040"/>
  <c r="ER57" i="23917"/>
  <c r="CC41" i="24040"/>
  <c r="CC52" i="23917"/>
  <c r="DO52" i="24040"/>
  <c r="DO63" i="23917"/>
  <c r="BC48" i="24040"/>
  <c r="BC59" i="23917"/>
  <c r="AE41" i="24040"/>
  <c r="AE52" i="23917"/>
  <c r="AC48" i="24040"/>
  <c r="AC59" i="23917"/>
  <c r="FT46" i="24040"/>
  <c r="FT57" i="23917"/>
  <c r="E52" i="24040"/>
  <c r="E63" i="23917"/>
  <c r="BA41" i="24040"/>
  <c r="BA52" i="23917"/>
  <c r="BK52" i="24040"/>
  <c r="BK63" i="23917"/>
  <c r="DL40" i="23917"/>
  <c r="CI47" i="24040"/>
  <c r="CI58" i="23917"/>
  <c r="CQ47" i="24040"/>
  <c r="CQ58" i="23917"/>
  <c r="AQ47" i="24040"/>
  <c r="AQ58" i="23917"/>
  <c r="BQ52" i="24040"/>
  <c r="BQ63" i="23917"/>
  <c r="W93" i="24040"/>
  <c r="W104" i="23917"/>
  <c r="AK47" i="24040"/>
  <c r="AK58" i="23917"/>
  <c r="AW41" i="24040"/>
  <c r="AW52" i="23917"/>
  <c r="Y93" i="24040"/>
  <c r="Y104" i="23917"/>
  <c r="AU52" i="24040"/>
  <c r="AU63" i="23917"/>
  <c r="DL43" i="23917"/>
  <c r="EN278" i="24040"/>
  <c r="EN295" i="23917"/>
  <c r="GH92" i="24040"/>
  <c r="GH103" i="23917"/>
  <c r="E48" i="24040"/>
  <c r="E59" i="23917"/>
  <c r="O93" i="24040"/>
  <c r="O104" i="23917"/>
  <c r="M48" i="24040"/>
  <c r="M59" i="23917"/>
  <c r="BQ41" i="24040"/>
  <c r="BQ52" i="23917"/>
  <c r="AK52" i="24040"/>
  <c r="AK63" i="23917"/>
  <c r="Y48" i="24040"/>
  <c r="Y59" i="23917"/>
  <c r="BW41" i="24040"/>
  <c r="BW52" i="23917"/>
  <c r="DG52" i="24040"/>
  <c r="DG63" i="23917"/>
  <c r="BC47" i="24040"/>
  <c r="BC58" i="23917"/>
  <c r="AC47" i="24040"/>
  <c r="AC58" i="23917"/>
  <c r="CA41" i="24040"/>
  <c r="CA52" i="23917"/>
  <c r="Q93" i="24040"/>
  <c r="Q104" i="23917"/>
  <c r="BI52" i="24040"/>
  <c r="BI63" i="23917"/>
  <c r="CK41" i="24040"/>
  <c r="CK52" i="23917"/>
  <c r="O41" i="24040"/>
  <c r="O52" i="23917"/>
  <c r="DI41" i="24040"/>
  <c r="DI52" i="23917"/>
  <c r="DM46" i="24040"/>
  <c r="DM57" i="23917"/>
  <c r="M52" i="24040"/>
  <c r="M63" i="23917"/>
  <c r="CI41" i="24040"/>
  <c r="CI52" i="23917"/>
  <c r="CQ48" i="24040"/>
  <c r="CQ59" i="23917"/>
  <c r="BM41" i="24040"/>
  <c r="BM52" i="23917"/>
  <c r="AQ41" i="24040"/>
  <c r="AQ52" i="23917"/>
  <c r="AM41" i="24040"/>
  <c r="AM52" i="23917"/>
  <c r="CW48" i="24040"/>
  <c r="CW59" i="23917"/>
  <c r="BY48" i="24040"/>
  <c r="BY59" i="23917"/>
  <c r="AK48" i="24040"/>
  <c r="AK59" i="23917"/>
  <c r="AW47" i="24040"/>
  <c r="AW58" i="23917"/>
  <c r="EZ46" i="24040"/>
  <c r="EZ57" i="23917"/>
  <c r="FR39" i="24040"/>
  <c r="FR49" i="23917"/>
  <c r="CC35" i="24040"/>
  <c r="CC45" i="23917"/>
  <c r="BU48" i="24040"/>
  <c r="BU59" i="23917"/>
  <c r="AE52" i="24040"/>
  <c r="AE63" i="23917"/>
  <c r="CA35" i="24040"/>
  <c r="CA45" i="23917"/>
  <c r="BA52" i="24040"/>
  <c r="BA63" i="23917"/>
  <c r="CK93" i="24040"/>
  <c r="CK104" i="23917"/>
  <c r="BK48" i="24040"/>
  <c r="BK59" i="23917"/>
  <c r="AY93" i="24040"/>
  <c r="AY104" i="23917"/>
  <c r="FD91" i="24040"/>
  <c r="FD32" i="24040"/>
  <c r="FD102" i="23917"/>
  <c r="FD42" i="23917"/>
  <c r="CE41" i="24040"/>
  <c r="CE52" i="23917"/>
  <c r="DE52" i="24040"/>
  <c r="DE63" i="23917"/>
  <c r="EU52" i="24040"/>
  <c r="EU63" i="23917"/>
  <c r="EV104" i="23917"/>
  <c r="EU93" i="24040"/>
  <c r="EU104" i="23917"/>
  <c r="FL46" i="24040"/>
  <c r="FL57" i="23917"/>
  <c r="AQ35" i="24040"/>
  <c r="AQ45" i="23917"/>
  <c r="W41" i="24040"/>
  <c r="W52" i="23917"/>
  <c r="AG47" i="24040"/>
  <c r="AG58" i="23917"/>
  <c r="FF39" i="24040"/>
  <c r="FF49" i="23917"/>
  <c r="FE47" i="24040"/>
  <c r="FE58" i="23917"/>
  <c r="AW52" i="24040"/>
  <c r="AW63" i="23917"/>
  <c r="AU48" i="24040"/>
  <c r="AU59" i="23917"/>
  <c r="CO48" i="24040"/>
  <c r="CO59" i="23917"/>
  <c r="FR41" i="24040"/>
  <c r="FR52" i="23917"/>
  <c r="DO93" i="24040"/>
  <c r="DO104" i="23917"/>
  <c r="DG35" i="24040"/>
  <c r="DG45" i="23917"/>
  <c r="BS35" i="24040"/>
  <c r="BS45" i="23917"/>
  <c r="FT39" i="24040"/>
  <c r="FT49" i="23917"/>
  <c r="FS47" i="24040"/>
  <c r="FS58" i="23917"/>
  <c r="U93" i="24040"/>
  <c r="U104" i="23917"/>
  <c r="DM91" i="24040"/>
  <c r="DM32" i="24040"/>
  <c r="DM102" i="23917"/>
  <c r="DM42" i="23917"/>
  <c r="DL35" i="24040"/>
  <c r="DL45" i="23917"/>
  <c r="FR93" i="24040"/>
  <c r="FR104" i="23917"/>
  <c r="DE41" i="24040"/>
  <c r="DE52" i="23917"/>
  <c r="FM52" i="24040"/>
  <c r="FM63" i="23917"/>
  <c r="FM93" i="24040"/>
  <c r="FM104" i="23917"/>
  <c r="FO41" i="24040"/>
  <c r="FO42" i="24040" s="1"/>
  <c r="FO52" i="23917"/>
  <c r="FO53" i="23917" s="1"/>
  <c r="FO48" i="24040"/>
  <c r="FO59" i="23917"/>
  <c r="FR46" i="24040"/>
  <c r="FR57" i="23917"/>
  <c r="CQ52" i="24040"/>
  <c r="CQ63" i="23917"/>
  <c r="BS47" i="24040"/>
  <c r="BS58" i="23917"/>
  <c r="BC93" i="24040"/>
  <c r="BC104" i="23917"/>
  <c r="AC52" i="24040"/>
  <c r="AC63" i="23917"/>
  <c r="U41" i="24040"/>
  <c r="U52" i="23917"/>
  <c r="Q48" i="24040"/>
  <c r="Q59" i="23917"/>
  <c r="BI47" i="24040"/>
  <c r="BI58" i="23917"/>
  <c r="CS52" i="24040"/>
  <c r="CS63" i="23917"/>
  <c r="FC41" i="24040"/>
  <c r="FC52" i="23917"/>
  <c r="FC48" i="24040"/>
  <c r="FC59" i="23917"/>
  <c r="EV39" i="24040"/>
  <c r="EV49" i="23917"/>
  <c r="EU47" i="24040"/>
  <c r="EU58" i="23917"/>
  <c r="FK52" i="24040"/>
  <c r="FK63" i="23917"/>
  <c r="FK93" i="24040"/>
  <c r="FK104" i="23917"/>
  <c r="AQ93" i="24040"/>
  <c r="AQ104" i="23917"/>
  <c r="DA48" i="24040"/>
  <c r="DA59" i="23917"/>
  <c r="EC37" i="23917"/>
  <c r="BY52" i="24040"/>
  <c r="BY63" i="23917"/>
  <c r="AG41" i="24040"/>
  <c r="AG52" i="23917"/>
  <c r="BE48" i="24040"/>
  <c r="BE59" i="23917"/>
  <c r="ER91" i="24040"/>
  <c r="ER32" i="24040"/>
  <c r="ER102" i="23917"/>
  <c r="ER42" i="23917"/>
  <c r="CE48" i="24040"/>
  <c r="CE59" i="23917"/>
  <c r="BU35" i="24040"/>
  <c r="BU45" i="23917"/>
  <c r="AO93" i="24040"/>
  <c r="AO104" i="23917"/>
  <c r="BK35" i="24040"/>
  <c r="BK45" i="23917"/>
  <c r="FB46" i="24040"/>
  <c r="FB57" i="23917"/>
  <c r="AG52" i="24040"/>
  <c r="AG63" i="23917"/>
  <c r="FN39" i="24040"/>
  <c r="FN49" i="23917"/>
  <c r="FM47" i="24040"/>
  <c r="FM58" i="23917"/>
  <c r="FI93" i="24040"/>
  <c r="FI104" i="23917"/>
  <c r="GJ89" i="24040"/>
  <c r="GJ100" i="23917"/>
  <c r="GI92" i="24040"/>
  <c r="GI103" i="23917"/>
  <c r="BU41" i="24040"/>
  <c r="BU52" i="23917"/>
  <c r="AE93" i="24040"/>
  <c r="AE104" i="23917"/>
  <c r="AO41" i="24040"/>
  <c r="AO52" i="23917"/>
  <c r="BI41" i="24040"/>
  <c r="BI52" i="23917"/>
  <c r="DI52" i="24040"/>
  <c r="DI63" i="23917"/>
  <c r="EI133" i="23917"/>
  <c r="EI121" i="24040"/>
  <c r="FL39" i="24040"/>
  <c r="FL49" i="23917"/>
  <c r="FK47" i="24040"/>
  <c r="FK58" i="23917"/>
  <c r="BM52" i="24040"/>
  <c r="BM63" i="23917"/>
  <c r="DA47" i="24040"/>
  <c r="DA58" i="23917"/>
  <c r="EQ47" i="24040"/>
  <c r="EQ58" i="23917"/>
  <c r="BU93" i="24040"/>
  <c r="BU104" i="23917"/>
  <c r="BI93" i="24040"/>
  <c r="BI104" i="23917"/>
  <c r="DM58" i="23917"/>
  <c r="DL47" i="24040"/>
  <c r="DL58" i="23917"/>
  <c r="AS93" i="24040"/>
  <c r="AS104" i="23917"/>
  <c r="DA93" i="24040"/>
  <c r="DA104" i="23917"/>
  <c r="FA52" i="24040"/>
  <c r="FA63" i="23917"/>
  <c r="FB91" i="24040"/>
  <c r="FB32" i="24040"/>
  <c r="FB102" i="23917"/>
  <c r="FB42" i="23917"/>
  <c r="BE35" i="24040"/>
  <c r="BE45" i="23917"/>
  <c r="FJ39" i="24040"/>
  <c r="FJ49" i="23917"/>
  <c r="FI47" i="24040"/>
  <c r="FI58" i="23917"/>
  <c r="CO35" i="24040"/>
  <c r="CO45" i="23917"/>
  <c r="EZ91" i="24040"/>
  <c r="EZ32" i="24040"/>
  <c r="EZ102" i="23917"/>
  <c r="EZ42" i="23917"/>
  <c r="CC52" i="24040"/>
  <c r="CC63" i="23917"/>
  <c r="GH173" i="24040"/>
  <c r="GH187" i="23917"/>
  <c r="U48" i="24040"/>
  <c r="U59" i="23917"/>
  <c r="Q41" i="24040"/>
  <c r="Q52" i="23917"/>
  <c r="CK35" i="24040"/>
  <c r="CK45" i="23917"/>
  <c r="CS93" i="24040"/>
  <c r="CS104" i="23917"/>
  <c r="FD46" i="24040"/>
  <c r="FD57" i="23917"/>
  <c r="CG93" i="24040"/>
  <c r="CG104" i="23917"/>
  <c r="AS48" i="24040"/>
  <c r="AS59" i="23917"/>
  <c r="BM35" i="24040"/>
  <c r="BM45" i="23917"/>
  <c r="DA41" i="24040"/>
  <c r="DA52" i="23917"/>
  <c r="AG48" i="24040"/>
  <c r="AG59" i="23917"/>
  <c r="DX40" i="23917"/>
  <c r="FE93" i="24040"/>
  <c r="FE104" i="23917"/>
  <c r="AU47" i="24040"/>
  <c r="AU58" i="23917"/>
  <c r="DC93" i="24040"/>
  <c r="DC104" i="23917"/>
  <c r="BS52" i="24040"/>
  <c r="BS63" i="23917"/>
  <c r="CE93" i="24040"/>
  <c r="CE104" i="23917"/>
  <c r="FS52" i="24040"/>
  <c r="FS63" i="23917"/>
  <c r="FT91" i="24040"/>
  <c r="FT32" i="24040"/>
  <c r="FT102" i="23917"/>
  <c r="FT42" i="23917"/>
  <c r="BQ35" i="24040"/>
  <c r="BQ45" i="23917"/>
  <c r="FB39" i="24040"/>
  <c r="FB49" i="23917"/>
  <c r="FA47" i="24040"/>
  <c r="FA58" i="23917"/>
  <c r="AG93" i="24040"/>
  <c r="AG104" i="23917"/>
  <c r="EZ39" i="24040"/>
  <c r="EZ49" i="23917"/>
  <c r="EY47" i="24040"/>
  <c r="EY58" i="23917"/>
  <c r="BW93" i="24040"/>
  <c r="BW104" i="23917"/>
  <c r="FO93" i="24040"/>
  <c r="FO104" i="23917"/>
  <c r="GE125" i="23917"/>
  <c r="EO226" i="23917"/>
  <c r="EO211" i="24040"/>
  <c r="EM227" i="23917"/>
  <c r="EM212" i="24040"/>
  <c r="FO50" i="23917"/>
  <c r="FO43" i="23917"/>
  <c r="FS38" i="23917"/>
  <c r="DC41" i="24040"/>
  <c r="DC52" i="23917"/>
  <c r="M47" i="24040"/>
  <c r="M58" i="23917"/>
  <c r="EV46" i="24040"/>
  <c r="EV57" i="23917"/>
  <c r="AQ52" i="24040"/>
  <c r="AQ63" i="23917"/>
  <c r="AM52" i="24040"/>
  <c r="AM63" i="23917"/>
  <c r="Y47" i="24040"/>
  <c r="Y58" i="23917"/>
  <c r="BW47" i="24040"/>
  <c r="BW58" i="23917"/>
  <c r="CC48" i="24040"/>
  <c r="CC59" i="23917"/>
  <c r="EX91" i="24040"/>
  <c r="EX32" i="24040"/>
  <c r="EX102" i="23917"/>
  <c r="EX42" i="23917"/>
  <c r="BU52" i="24040"/>
  <c r="BU63" i="23917"/>
  <c r="BC41" i="24040"/>
  <c r="BC52" i="23917"/>
  <c r="AE47" i="24040"/>
  <c r="AE58" i="23917"/>
  <c r="AC41" i="24040"/>
  <c r="AC52" i="23917"/>
  <c r="CA48" i="24040"/>
  <c r="CA59" i="23917"/>
  <c r="E93" i="24040"/>
  <c r="E104" i="23917"/>
  <c r="BA48" i="24040"/>
  <c r="BA59" i="23917"/>
  <c r="CK47" i="24040"/>
  <c r="CK58" i="23917"/>
  <c r="O48" i="24040"/>
  <c r="O59" i="23917"/>
  <c r="CS47" i="24040"/>
  <c r="CS58" i="23917"/>
  <c r="AS52" i="24040"/>
  <c r="AS63" i="23917"/>
  <c r="CQ41" i="24040"/>
  <c r="CQ52" i="23917"/>
  <c r="BM47" i="24040"/>
  <c r="BM58" i="23917"/>
  <c r="AM47" i="24040"/>
  <c r="AM58" i="23917"/>
  <c r="CW47" i="24040"/>
  <c r="CW58" i="23917"/>
  <c r="W52" i="24040"/>
  <c r="W63" i="23917"/>
  <c r="BY47" i="24040"/>
  <c r="BY58" i="23917"/>
  <c r="AW48" i="24040"/>
  <c r="AW59" i="23917"/>
  <c r="BE52" i="24040"/>
  <c r="BE63" i="23917"/>
  <c r="FN46" i="24040"/>
  <c r="FN57" i="23917"/>
  <c r="Y52" i="24040"/>
  <c r="Y63" i="23917"/>
  <c r="CO52" i="24040"/>
  <c r="CO63" i="23917"/>
  <c r="T28" i="24066"/>
  <c r="DL50" i="23917"/>
  <c r="FM50" i="23917"/>
  <c r="CY52" i="24040"/>
  <c r="CY63" i="23917"/>
  <c r="DO41" i="24040"/>
  <c r="DO52" i="23917"/>
  <c r="DC47" i="24040"/>
  <c r="DC58" i="23917"/>
  <c r="E41" i="24040"/>
  <c r="E52" i="23917"/>
  <c r="O52" i="24040"/>
  <c r="O63" i="23917"/>
  <c r="M41" i="24040"/>
  <c r="M52" i="23917"/>
  <c r="BQ48" i="24040"/>
  <c r="BQ59" i="23917"/>
  <c r="AK93" i="24040"/>
  <c r="AK104" i="23917"/>
  <c r="FF46" i="24040"/>
  <c r="FF57" i="23917"/>
  <c r="Y41" i="24040"/>
  <c r="Y52" i="23917"/>
  <c r="BW48" i="24040"/>
  <c r="BW59" i="23917"/>
  <c r="CC47" i="24040"/>
  <c r="CC58" i="23917"/>
  <c r="DC52" i="24040"/>
  <c r="DC63" i="23917"/>
  <c r="AE48" i="24040"/>
  <c r="AE59" i="23917"/>
  <c r="CA47" i="24040"/>
  <c r="CA58" i="23917"/>
  <c r="FS40" i="23917"/>
  <c r="BA47" i="24040"/>
  <c r="BA58" i="23917"/>
  <c r="Q52" i="24040"/>
  <c r="Q63" i="23917"/>
  <c r="CK48" i="24040"/>
  <c r="CK59" i="23917"/>
  <c r="O47" i="24040"/>
  <c r="O58" i="23917"/>
  <c r="CS41" i="24040"/>
  <c r="CS52" i="23917"/>
  <c r="M93" i="24040"/>
  <c r="M104" i="23917"/>
  <c r="CI48" i="24040"/>
  <c r="CI59" i="23917"/>
  <c r="BM48" i="24040"/>
  <c r="BM59" i="23917"/>
  <c r="AQ48" i="24040"/>
  <c r="AQ59" i="23917"/>
  <c r="AM48" i="24040"/>
  <c r="AM59" i="23917"/>
  <c r="DA52" i="24040"/>
  <c r="DA63" i="23917"/>
  <c r="CW41" i="24040"/>
  <c r="CW52" i="23917"/>
  <c r="BY41" i="24040"/>
  <c r="BY52" i="23917"/>
  <c r="AK41" i="24040"/>
  <c r="AK52" i="23917"/>
  <c r="FJ46" i="24040"/>
  <c r="FJ57" i="23917"/>
  <c r="BW52" i="24040"/>
  <c r="BW63" i="23917"/>
  <c r="FP46" i="24040"/>
  <c r="FP57" i="23917"/>
  <c r="EV93" i="24040"/>
  <c r="X27" i="24066"/>
  <c r="FW91" i="24040"/>
  <c r="FW32" i="24040"/>
  <c r="FW33" i="24040" s="1"/>
  <c r="FW102" i="23917"/>
  <c r="FW42" i="23917"/>
  <c r="EE182" i="24040"/>
  <c r="EE196" i="23917"/>
  <c r="DX52" i="24040"/>
  <c r="DX63" i="23917"/>
  <c r="EG171" i="24040"/>
  <c r="EG185" i="23917"/>
  <c r="FY110" i="24040"/>
  <c r="FY122" i="23917"/>
  <c r="EC48" i="24040"/>
  <c r="EC59" i="23917"/>
  <c r="GA211" i="24040"/>
  <c r="GA226" i="23917"/>
  <c r="FV28" i="24040"/>
  <c r="FV33" i="23917"/>
  <c r="DS93" i="24040"/>
  <c r="DS104" i="23917"/>
  <c r="DP41" i="24040"/>
  <c r="DP42" i="24040" s="1"/>
  <c r="DP52" i="23917"/>
  <c r="DP53" i="23917" s="1"/>
  <c r="DT47" i="24040"/>
  <c r="DT58" i="23917"/>
  <c r="GK89" i="24040"/>
  <c r="GK100" i="23917"/>
  <c r="GF65" i="24040"/>
  <c r="GF31" i="24040"/>
  <c r="GF76" i="23917"/>
  <c r="GF36" i="23917"/>
  <c r="DX48" i="24040"/>
  <c r="DX59" i="23917"/>
  <c r="FZ104" i="24040"/>
  <c r="FZ116" i="23917"/>
  <c r="DM48" i="24040"/>
  <c r="DM59" i="23917"/>
  <c r="DE48" i="24040"/>
  <c r="DE59" i="23917"/>
  <c r="DO47" i="24040"/>
  <c r="DO58" i="23917"/>
  <c r="EE8" i="24040"/>
  <c r="EE8" i="23917"/>
  <c r="EG111" i="24040"/>
  <c r="EG123" i="23917"/>
  <c r="DQ91" i="24040"/>
  <c r="DQ32" i="24040"/>
  <c r="DQ102" i="23917"/>
  <c r="DQ42" i="23917"/>
  <c r="DT52" i="24040"/>
  <c r="DT63" i="23917"/>
  <c r="DT35" i="24040"/>
  <c r="DT45" i="23917"/>
  <c r="FZ256" i="24040"/>
  <c r="FZ272" i="23917"/>
  <c r="ED20" i="23917"/>
  <c r="DS41" i="24040"/>
  <c r="DS52" i="23917"/>
  <c r="FZ131" i="24040"/>
  <c r="FZ143" i="23917"/>
  <c r="DU46" i="24040"/>
  <c r="DU57" i="23917"/>
  <c r="ED285" i="24040"/>
  <c r="ED302" i="23917"/>
  <c r="EN227" i="23917"/>
  <c r="GC150" i="24040"/>
  <c r="GC163" i="23917"/>
  <c r="DW47" i="24040"/>
  <c r="DW58" i="23917"/>
  <c r="EG259" i="24040"/>
  <c r="EG275" i="23917"/>
  <c r="EE238" i="24040"/>
  <c r="EE254" i="23917"/>
  <c r="DS47" i="24040"/>
  <c r="DS58" i="23917"/>
  <c r="DY91" i="24040"/>
  <c r="DY32" i="24040"/>
  <c r="DY42" i="23917"/>
  <c r="DY102" i="23917"/>
  <c r="GB180" i="24040"/>
  <c r="GB194" i="23917"/>
  <c r="DP47" i="24040"/>
  <c r="DP58" i="23917"/>
  <c r="DT48" i="24040"/>
  <c r="DT59" i="23917"/>
  <c r="EC93" i="24040"/>
  <c r="EC104" i="23917"/>
  <c r="GA152" i="24040"/>
  <c r="GA165" i="23917"/>
  <c r="DY39" i="24040"/>
  <c r="DY49" i="23917"/>
  <c r="EG114" i="24040"/>
  <c r="EG126" i="23917"/>
  <c r="DM39" i="24040"/>
  <c r="DM49" i="23917"/>
  <c r="FY105" i="24040"/>
  <c r="FY117" i="23917"/>
  <c r="DE47" i="24040"/>
  <c r="DE58" i="23917"/>
  <c r="EF37" i="24040"/>
  <c r="EF47" i="23917"/>
  <c r="GC210" i="24040"/>
  <c r="GC225" i="23917"/>
  <c r="ED18" i="24040"/>
  <c r="EA47" i="24040"/>
  <c r="EA58" i="23917"/>
  <c r="ET93" i="24040"/>
  <c r="ET104" i="23917"/>
  <c r="DS52" i="24040"/>
  <c r="DS63" i="23917"/>
  <c r="FY259" i="24040"/>
  <c r="FY275" i="23917"/>
  <c r="DQ46" i="24040"/>
  <c r="DQ57" i="23917"/>
  <c r="DG48" i="24040"/>
  <c r="DG59" i="23917"/>
  <c r="FX28" i="24040"/>
  <c r="FX33" i="23917"/>
  <c r="DX93" i="24040"/>
  <c r="DX104" i="23917"/>
  <c r="FY171" i="24040"/>
  <c r="FY185" i="23917"/>
  <c r="EG110" i="24040"/>
  <c r="EG122" i="23917"/>
  <c r="W27" i="24066"/>
  <c r="W28" i="24066" s="1"/>
  <c r="FU91" i="24040"/>
  <c r="FU32" i="24040"/>
  <c r="FU33" i="24040" s="1"/>
  <c r="FU102" i="23917"/>
  <c r="FU42" i="23917"/>
  <c r="DP48" i="24040"/>
  <c r="DP59" i="23917"/>
  <c r="DU39" i="24040"/>
  <c r="DU49" i="23917"/>
  <c r="GB151" i="24040"/>
  <c r="GB164" i="23917"/>
  <c r="DX41" i="24040"/>
  <c r="DX42" i="24040" s="1"/>
  <c r="DX52" i="23917"/>
  <c r="DX53" i="23917" s="1"/>
  <c r="FY114" i="24040"/>
  <c r="FY126" i="23917"/>
  <c r="EF181" i="24040"/>
  <c r="EF195" i="23917"/>
  <c r="GD113" i="24040"/>
  <c r="GD125" i="23917"/>
  <c r="DG47" i="24040"/>
  <c r="DG58" i="23917"/>
  <c r="EG105" i="24040"/>
  <c r="EG117" i="23917"/>
  <c r="DP35" i="24040"/>
  <c r="DP45" i="23917"/>
  <c r="DU91" i="24040"/>
  <c r="DU32" i="24040"/>
  <c r="DU102" i="23917"/>
  <c r="DU42" i="23917"/>
  <c r="FZ249" i="24040"/>
  <c r="FZ265" i="23917"/>
  <c r="EE241" i="24040"/>
  <c r="EE257" i="23917"/>
  <c r="DS48" i="24040"/>
  <c r="DS59" i="23917"/>
  <c r="EE160" i="24040"/>
  <c r="EE173" i="23917"/>
  <c r="EE237" i="24040"/>
  <c r="EE253" i="23917"/>
  <c r="EE13" i="24040"/>
  <c r="EE14" i="23917"/>
  <c r="EF232" i="24040"/>
  <c r="EF248" i="23917"/>
  <c r="GB210" i="24040"/>
  <c r="GB225" i="23917"/>
  <c r="DT40" i="23917"/>
  <c r="DW41" i="24040"/>
  <c r="DW52" i="23917"/>
  <c r="FW29" i="24040"/>
  <c r="DT50" i="23917"/>
  <c r="FU29" i="24040"/>
  <c r="X32" i="24066"/>
  <c r="FW46" i="24040"/>
  <c r="FW57" i="23917"/>
  <c r="ED9" i="24040"/>
  <c r="ED9" i="23917"/>
  <c r="EF112" i="24040"/>
  <c r="EF124" i="23917"/>
  <c r="FU39" i="24040"/>
  <c r="FU49" i="23917"/>
  <c r="FU50" i="23917" s="1"/>
  <c r="EC46" i="24040"/>
  <c r="EC57" i="23917"/>
  <c r="DW93" i="24040"/>
  <c r="DW104" i="23917"/>
  <c r="EF178" i="24040"/>
  <c r="EF192" i="23917"/>
  <c r="EF172" i="24040"/>
  <c r="EF186" i="23917"/>
  <c r="DP93" i="24040"/>
  <c r="DP104" i="23917"/>
  <c r="GE113" i="24040"/>
  <c r="EE282" i="24040"/>
  <c r="EE299" i="23917"/>
  <c r="EH265" i="23917"/>
  <c r="EH231" i="24040"/>
  <c r="EE218" i="24040"/>
  <c r="EE233" i="23917"/>
  <c r="FY231" i="24040"/>
  <c r="FY247" i="23917"/>
  <c r="FW34" i="23917"/>
  <c r="FU34" i="23917"/>
  <c r="FW39" i="24040"/>
  <c r="FW49" i="23917"/>
  <c r="DX35" i="24040"/>
  <c r="DX45" i="23917"/>
  <c r="EF213" i="24040"/>
  <c r="EF228" i="23917"/>
  <c r="EF177" i="24040"/>
  <c r="EF191" i="23917"/>
  <c r="W32" i="24066"/>
  <c r="FU46" i="24040"/>
  <c r="FU57" i="23917"/>
  <c r="DQ39" i="24040"/>
  <c r="DQ49" i="23917"/>
  <c r="DT41" i="24040"/>
  <c r="DT42" i="24040" s="1"/>
  <c r="DT52" i="23917"/>
  <c r="DT53" i="23917" s="1"/>
  <c r="GD151" i="24040"/>
  <c r="GD164" i="23917"/>
  <c r="DW52" i="24040"/>
  <c r="DW63" i="23917"/>
  <c r="DX47" i="24040"/>
  <c r="DX58" i="23917"/>
  <c r="FY153" i="24040"/>
  <c r="FY166" i="23917"/>
  <c r="FY188" i="24040"/>
  <c r="FY202" i="23917"/>
  <c r="GH64" i="24040"/>
  <c r="GH75" i="23917"/>
  <c r="DM47" i="24040"/>
  <c r="GC180" i="24040"/>
  <c r="GC194" i="23917"/>
  <c r="EC91" i="24040"/>
  <c r="EC32" i="24040"/>
  <c r="EC102" i="23917"/>
  <c r="EC42" i="23917"/>
  <c r="DY46" i="24040"/>
  <c r="DY57" i="23917"/>
  <c r="FY111" i="24040"/>
  <c r="FY123" i="23917"/>
  <c r="GG31" i="24040"/>
  <c r="GG65" i="24040"/>
  <c r="GG76" i="23917"/>
  <c r="GG36" i="23917"/>
  <c r="EF107" i="24040"/>
  <c r="EF119" i="23917"/>
  <c r="DP52" i="24040"/>
  <c r="DP63" i="23917"/>
  <c r="DT93" i="24040"/>
  <c r="DT104" i="23917"/>
  <c r="EF68" i="24040"/>
  <c r="EF79" i="23917"/>
  <c r="GK256" i="24040"/>
  <c r="GK272" i="23917"/>
  <c r="EE207" i="24040"/>
  <c r="EE222" i="23917"/>
  <c r="EA48" i="24040"/>
  <c r="EA59" i="23917"/>
  <c r="DW48" i="24040"/>
  <c r="DW59" i="23917"/>
  <c r="DX38" i="23917"/>
  <c r="EE214" i="24040"/>
  <c r="EE229" i="23917"/>
  <c r="EG188" i="24040"/>
  <c r="EG202" i="23917"/>
  <c r="EH259" i="24040"/>
  <c r="EG231" i="24040"/>
  <c r="EG247" i="23917"/>
  <c r="EF281" i="24040"/>
  <c r="EF298" i="23917"/>
  <c r="ED239" i="24040"/>
  <c r="ED255" i="23917"/>
  <c r="DP40" i="23917"/>
  <c r="EE206" i="24040"/>
  <c r="EE221" i="23917"/>
  <c r="EC39" i="24040"/>
  <c r="EC49" i="23917"/>
  <c r="ED11" i="23917"/>
  <c r="DQ37" i="23917"/>
  <c r="DY37" i="23917"/>
  <c r="FU37" i="23917"/>
  <c r="FV37" i="23917" s="1"/>
  <c r="DY45" i="23917"/>
  <c r="EJ128" i="24040"/>
  <c r="DU37" i="23917"/>
  <c r="DU45" i="23917"/>
  <c r="DM45" i="23917"/>
  <c r="FW37" i="23917"/>
  <c r="DM37" i="23917"/>
  <c r="DQ45" i="23917"/>
  <c r="GZ313" i="23916" l="1"/>
  <c r="GY313" i="23916"/>
  <c r="GU296" i="23916"/>
  <c r="GT297" i="23916"/>
  <c r="GT298" i="23916"/>
  <c r="GU298" i="23916" s="1"/>
  <c r="GW8" i="23916"/>
  <c r="GV10" i="23916"/>
  <c r="GT456" i="23916"/>
  <c r="GT385" i="23916"/>
  <c r="GU383" i="23916"/>
  <c r="GT16" i="23916"/>
  <c r="GU16" i="23916" s="1"/>
  <c r="GQ429" i="23916"/>
  <c r="GP367" i="23916"/>
  <c r="GQ367" i="23916" s="1"/>
  <c r="GZ239" i="23916"/>
  <c r="GY239" i="23916"/>
  <c r="GT377" i="23916"/>
  <c r="GT326" i="23916"/>
  <c r="GU314" i="23916"/>
  <c r="GT364" i="23916"/>
  <c r="GU364" i="23916" s="1"/>
  <c r="GT331" i="23916"/>
  <c r="GU331" i="23916" s="1"/>
  <c r="GZ260" i="23916"/>
  <c r="GY260" i="23916"/>
  <c r="GR14" i="23916"/>
  <c r="GS13" i="23916"/>
  <c r="GZ289" i="23916"/>
  <c r="GX293" i="23916"/>
  <c r="GY289" i="23916"/>
  <c r="GZ268" i="23916"/>
  <c r="GY268" i="23916"/>
  <c r="GS385" i="23916"/>
  <c r="GR317" i="23916"/>
  <c r="GR17" i="23916"/>
  <c r="GQ385" i="23916"/>
  <c r="GP17" i="23916"/>
  <c r="GQ17" i="23916" s="1"/>
  <c r="GZ271" i="23916"/>
  <c r="GY271" i="23916"/>
  <c r="GX273" i="23916"/>
  <c r="GR378" i="23916"/>
  <c r="GS378" i="23916" s="1"/>
  <c r="GS326" i="23916"/>
  <c r="GR365" i="23916"/>
  <c r="GS365" i="23916" s="1"/>
  <c r="GR412" i="23916"/>
  <c r="GR410" i="23916"/>
  <c r="GR447" i="23916"/>
  <c r="GS297" i="23916"/>
  <c r="GQ416" i="23916"/>
  <c r="GP460" i="23916"/>
  <c r="GP420" i="23916"/>
  <c r="GQ420" i="23916" s="1"/>
  <c r="GP419" i="23916"/>
  <c r="GQ419" i="23916" s="1"/>
  <c r="GP422" i="23916"/>
  <c r="GQ422" i="23916" s="1"/>
  <c r="GR511" i="23916"/>
  <c r="GR381" i="23916"/>
  <c r="GS377" i="23916"/>
  <c r="GR15" i="23916"/>
  <c r="GS15" i="23916" s="1"/>
  <c r="GR346" i="23916"/>
  <c r="GS346" i="23916" s="1"/>
  <c r="GU12" i="23916"/>
  <c r="GT13" i="23916"/>
  <c r="GV452" i="23916"/>
  <c r="GV305" i="23916"/>
  <c r="GW277" i="23916"/>
  <c r="GV278" i="23916"/>
  <c r="GW278" i="23916" s="1"/>
  <c r="GZ240" i="23916"/>
  <c r="GY240" i="23916"/>
  <c r="GQ317" i="23916"/>
  <c r="GP328" i="23916"/>
  <c r="FX37" i="23917"/>
  <c r="FW40" i="23917"/>
  <c r="FH93" i="24040"/>
  <c r="FH104" i="23917"/>
  <c r="FF52" i="24040"/>
  <c r="FF63" i="23917"/>
  <c r="EH116" i="23917"/>
  <c r="EH104" i="24040"/>
  <c r="GJ92" i="24040"/>
  <c r="GJ103" i="23917"/>
  <c r="FD93" i="24040"/>
  <c r="FD104" i="23917"/>
  <c r="FR48" i="24040"/>
  <c r="FR59" i="23917"/>
  <c r="FP93" i="24040"/>
  <c r="FP104" i="23917"/>
  <c r="FJ93" i="24040"/>
  <c r="FJ104" i="23917"/>
  <c r="FL93" i="24040"/>
  <c r="FL104" i="23917"/>
  <c r="DM93" i="24040"/>
  <c r="DM104" i="23917"/>
  <c r="FT93" i="24040"/>
  <c r="FT104" i="23917"/>
  <c r="EX93" i="24040"/>
  <c r="EX104" i="23917"/>
  <c r="GJ173" i="24040"/>
  <c r="GJ187" i="23917"/>
  <c r="FH47" i="24040"/>
  <c r="FH58" i="23917"/>
  <c r="EO227" i="23917"/>
  <c r="EO212" i="24040"/>
  <c r="FT52" i="24040"/>
  <c r="FT63" i="23917"/>
  <c r="FB52" i="24040"/>
  <c r="FB63" i="23917"/>
  <c r="FL47" i="24040"/>
  <c r="FL58" i="23917"/>
  <c r="FN47" i="24040"/>
  <c r="FN58" i="23917"/>
  <c r="FH52" i="24040"/>
  <c r="FH63" i="23917"/>
  <c r="FL52" i="24040"/>
  <c r="FL63" i="23917"/>
  <c r="EX41" i="24040"/>
  <c r="EX52" i="23917"/>
  <c r="FD41" i="24040"/>
  <c r="FD52" i="23917"/>
  <c r="FP48" i="24040"/>
  <c r="FP59" i="23917"/>
  <c r="FT47" i="24040"/>
  <c r="FT58" i="23917"/>
  <c r="FF47" i="24040"/>
  <c r="FF58" i="23917"/>
  <c r="EO295" i="23917"/>
  <c r="EO278" i="24040"/>
  <c r="GA279" i="24040"/>
  <c r="GA296" i="23917"/>
  <c r="EZ48" i="24040"/>
  <c r="EZ59" i="23917"/>
  <c r="FB48" i="24040"/>
  <c r="FB59" i="23917"/>
  <c r="EZ93" i="24040"/>
  <c r="EZ104" i="23917"/>
  <c r="FJ48" i="24040"/>
  <c r="FJ59" i="23917"/>
  <c r="FB93" i="24040"/>
  <c r="FB104" i="23917"/>
  <c r="DM41" i="24040"/>
  <c r="DM52" i="23917"/>
  <c r="FL48" i="24040"/>
  <c r="FL59" i="23917"/>
  <c r="FJ52" i="24040"/>
  <c r="FJ63" i="23917"/>
  <c r="FN41" i="24040"/>
  <c r="FN52" i="23917"/>
  <c r="EV48" i="24040"/>
  <c r="EV59" i="23917"/>
  <c r="FD47" i="24040"/>
  <c r="FD58" i="23917"/>
  <c r="DM52" i="24040"/>
  <c r="DM63" i="23917"/>
  <c r="FT41" i="24040"/>
  <c r="FT52" i="23917"/>
  <c r="FF41" i="24040"/>
  <c r="FF52" i="23917"/>
  <c r="GF113" i="24040"/>
  <c r="GE194" i="23917"/>
  <c r="FR47" i="24040"/>
  <c r="FR58" i="23917"/>
  <c r="ET47" i="24040"/>
  <c r="ET58" i="23917"/>
  <c r="GI31" i="24040"/>
  <c r="GI65" i="24040"/>
  <c r="EI134" i="23917"/>
  <c r="EI122" i="24040"/>
  <c r="FH41" i="24040"/>
  <c r="FH52" i="23917"/>
  <c r="FP52" i="24040"/>
  <c r="FP63" i="23917"/>
  <c r="FH48" i="24040"/>
  <c r="FH59" i="23917"/>
  <c r="EX52" i="24040"/>
  <c r="EX63" i="23917"/>
  <c r="EH143" i="23917"/>
  <c r="EH131" i="24040"/>
  <c r="EX48" i="24040"/>
  <c r="EX59" i="23917"/>
  <c r="GJ75" i="23917"/>
  <c r="GJ64" i="24040"/>
  <c r="ET52" i="24040"/>
  <c r="ET63" i="23917"/>
  <c r="FB47" i="24040"/>
  <c r="FB58" i="23917"/>
  <c r="FF93" i="24040"/>
  <c r="FF104" i="23917"/>
  <c r="FN93" i="24040"/>
  <c r="FN104" i="23917"/>
  <c r="EI265" i="23917"/>
  <c r="EI249" i="24040"/>
  <c r="FU40" i="23917"/>
  <c r="EZ47" i="24040"/>
  <c r="EZ58" i="23917"/>
  <c r="FJ47" i="24040"/>
  <c r="FJ58" i="23917"/>
  <c r="FR52" i="24040"/>
  <c r="FR63" i="23917"/>
  <c r="ER47" i="24040"/>
  <c r="ER58" i="23917"/>
  <c r="EV47" i="24040"/>
  <c r="EV58" i="23917"/>
  <c r="FD48" i="24040"/>
  <c r="FD59" i="23917"/>
  <c r="FP41" i="24040"/>
  <c r="FP52" i="23917"/>
  <c r="FN52" i="24040"/>
  <c r="FN63" i="23917"/>
  <c r="EV52" i="24040"/>
  <c r="EV63" i="23917"/>
  <c r="GA295" i="23917"/>
  <c r="GA278" i="24040"/>
  <c r="EZ41" i="24040"/>
  <c r="EZ52" i="23917"/>
  <c r="FB41" i="24040"/>
  <c r="FB52" i="23917"/>
  <c r="EZ52" i="24040"/>
  <c r="EZ63" i="23917"/>
  <c r="FJ41" i="24040"/>
  <c r="FJ52" i="23917"/>
  <c r="ER48" i="24040"/>
  <c r="ER59" i="23917"/>
  <c r="FL41" i="24040"/>
  <c r="FL52" i="23917"/>
  <c r="FN48" i="24040"/>
  <c r="FN59" i="23917"/>
  <c r="ER52" i="24040"/>
  <c r="ER63" i="23917"/>
  <c r="EV41" i="24040"/>
  <c r="EV52" i="23917"/>
  <c r="FP47" i="24040"/>
  <c r="FP58" i="23917"/>
  <c r="FT48" i="24040"/>
  <c r="FT59" i="23917"/>
  <c r="FF48" i="24040"/>
  <c r="FF59" i="23917"/>
  <c r="FD52" i="24040"/>
  <c r="FD63" i="23917"/>
  <c r="GI76" i="23917"/>
  <c r="GI36" i="23917"/>
  <c r="EF179" i="24040"/>
  <c r="EF193" i="23917"/>
  <c r="FY107" i="24040"/>
  <c r="FY119" i="23917"/>
  <c r="EF115" i="24040"/>
  <c r="EF127" i="23917"/>
  <c r="FY112" i="24040"/>
  <c r="FY124" i="23917"/>
  <c r="ED220" i="24040"/>
  <c r="ED235" i="23917"/>
  <c r="EH275" i="23917"/>
  <c r="EH232" i="24040"/>
  <c r="EE285" i="24040"/>
  <c r="EE302" i="23917"/>
  <c r="DQ41" i="24040"/>
  <c r="DQ52" i="23917"/>
  <c r="X28" i="24066"/>
  <c r="EG37" i="24040"/>
  <c r="EG47" i="23917"/>
  <c r="EG107" i="24040"/>
  <c r="EG119" i="23917"/>
  <c r="FZ111" i="24040"/>
  <c r="FZ123" i="23917"/>
  <c r="EF205" i="24040"/>
  <c r="EF220" i="23917"/>
  <c r="GC211" i="24040"/>
  <c r="GC226" i="23917"/>
  <c r="EF217" i="24040"/>
  <c r="EF232" i="23917"/>
  <c r="EC47" i="24040"/>
  <c r="EC58" i="23917"/>
  <c r="FU93" i="24040"/>
  <c r="FU104" i="23917"/>
  <c r="FY213" i="24040"/>
  <c r="FY228" i="23917"/>
  <c r="FY68" i="24040"/>
  <c r="FY79" i="23917"/>
  <c r="EG172" i="24040"/>
  <c r="EG186" i="23917"/>
  <c r="FZ105" i="24040"/>
  <c r="FZ117" i="23917"/>
  <c r="EG178" i="24040"/>
  <c r="EG192" i="23917"/>
  <c r="FZ114" i="24040"/>
  <c r="FZ126" i="23917"/>
  <c r="DY41" i="24040"/>
  <c r="DY52" i="23917"/>
  <c r="FU41" i="24040"/>
  <c r="FU42" i="24040" s="1"/>
  <c r="FU52" i="23917"/>
  <c r="FU53" i="23917" s="1"/>
  <c r="FW93" i="24040"/>
  <c r="FW104" i="23917"/>
  <c r="EC41" i="24040"/>
  <c r="EC52" i="23917"/>
  <c r="GA212" i="24040"/>
  <c r="GA227" i="23917"/>
  <c r="FY145" i="24040"/>
  <c r="FY158" i="23917"/>
  <c r="DY93" i="24040"/>
  <c r="DY104" i="23917"/>
  <c r="FW41" i="24040"/>
  <c r="FW42" i="24040" s="1"/>
  <c r="FW52" i="23917"/>
  <c r="FW53" i="23917" s="1"/>
  <c r="ED275" i="24040"/>
  <c r="ED292" i="23917"/>
  <c r="DQ52" i="24040"/>
  <c r="DQ63" i="23917"/>
  <c r="DU41" i="24040"/>
  <c r="DU52" i="23917"/>
  <c r="FU38" i="23917"/>
  <c r="FW38" i="23917"/>
  <c r="FZ231" i="24040"/>
  <c r="FZ247" i="23917"/>
  <c r="GD150" i="24040"/>
  <c r="GD163" i="23917"/>
  <c r="EE20" i="23917"/>
  <c r="DU47" i="24040"/>
  <c r="DU58" i="23917"/>
  <c r="DY52" i="24040"/>
  <c r="DY63" i="23917"/>
  <c r="EF117" i="24040"/>
  <c r="EF118" i="24040" s="1"/>
  <c r="EF129" i="23917"/>
  <c r="EF130" i="23917" s="1"/>
  <c r="DY47" i="24040"/>
  <c r="DY58" i="23917"/>
  <c r="FV39" i="24040"/>
  <c r="FV49" i="23917"/>
  <c r="FX91" i="24040"/>
  <c r="FX32" i="24040"/>
  <c r="FX102" i="23917"/>
  <c r="FX42" i="23917"/>
  <c r="FX39" i="24040"/>
  <c r="FX49" i="23917"/>
  <c r="ED242" i="24040"/>
  <c r="ED258" i="23917"/>
  <c r="FZ188" i="24040"/>
  <c r="FZ202" i="23917"/>
  <c r="FY146" i="24040"/>
  <c r="FY159" i="23917"/>
  <c r="FY177" i="24040"/>
  <c r="FY191" i="23917"/>
  <c r="GD180" i="24040"/>
  <c r="GD194" i="23917"/>
  <c r="FY181" i="24040"/>
  <c r="FY195" i="23917"/>
  <c r="FV91" i="24040"/>
  <c r="FV32" i="24040"/>
  <c r="FV102" i="23917"/>
  <c r="FV42" i="23917"/>
  <c r="FZ171" i="24040"/>
  <c r="FZ185" i="23917"/>
  <c r="EF78" i="24040"/>
  <c r="EF89" i="23917"/>
  <c r="DU52" i="24040"/>
  <c r="DU63" i="23917"/>
  <c r="FY172" i="24040"/>
  <c r="FY186" i="23917"/>
  <c r="EF191" i="24040"/>
  <c r="EF205" i="23917"/>
  <c r="FY192" i="24040"/>
  <c r="FY132" i="24040"/>
  <c r="FY206" i="23917"/>
  <c r="FY144" i="23917"/>
  <c r="FY157" i="24040"/>
  <c r="FY170" i="23917"/>
  <c r="FU47" i="24040"/>
  <c r="FU58" i="23917"/>
  <c r="EF147" i="24040"/>
  <c r="EF160" i="23917"/>
  <c r="FW52" i="24040"/>
  <c r="FW63" i="23917"/>
  <c r="DU93" i="24040"/>
  <c r="DU104" i="23917"/>
  <c r="GB211" i="24040"/>
  <c r="GB226" i="23917"/>
  <c r="FW47" i="24040"/>
  <c r="FW58" i="23917"/>
  <c r="EE184" i="24040"/>
  <c r="EE10" i="24040"/>
  <c r="EE198" i="23917"/>
  <c r="EE10" i="23917"/>
  <c r="GE150" i="24040"/>
  <c r="FW43" i="23917"/>
  <c r="FY281" i="24040"/>
  <c r="FY298" i="23917"/>
  <c r="ED184" i="24040"/>
  <c r="ED185" i="24040" s="1"/>
  <c r="ED10" i="24040"/>
  <c r="ED198" i="23917"/>
  <c r="ED199" i="23917" s="1"/>
  <c r="ED10" i="23917"/>
  <c r="FX46" i="24040"/>
  <c r="FX57" i="23917"/>
  <c r="EF234" i="24040"/>
  <c r="EF250" i="23917"/>
  <c r="EC52" i="24040"/>
  <c r="EC63" i="23917"/>
  <c r="DQ47" i="24040"/>
  <c r="DQ58" i="23917"/>
  <c r="EE18" i="24040"/>
  <c r="GF125" i="23917"/>
  <c r="FY37" i="24040"/>
  <c r="FY47" i="23917"/>
  <c r="EF218" i="24040"/>
  <c r="EF233" i="23917"/>
  <c r="EG68" i="24040"/>
  <c r="EG79" i="23917"/>
  <c r="DQ93" i="24040"/>
  <c r="DQ104" i="23917"/>
  <c r="FY178" i="24040"/>
  <c r="FY192" i="23917"/>
  <c r="FY115" i="24040"/>
  <c r="FY127" i="23917"/>
  <c r="GD152" i="24040"/>
  <c r="GD165" i="23917"/>
  <c r="EG281" i="24040"/>
  <c r="EG298" i="23917"/>
  <c r="EG213" i="24040"/>
  <c r="EG228" i="23917"/>
  <c r="FY232" i="24040"/>
  <c r="FY248" i="23917"/>
  <c r="FZ259" i="24040"/>
  <c r="FZ275" i="23917"/>
  <c r="GD210" i="24040"/>
  <c r="GD225" i="23917"/>
  <c r="GE180" i="24040"/>
  <c r="DY48" i="24040"/>
  <c r="DY59" i="23917"/>
  <c r="GK92" i="24040"/>
  <c r="GK103" i="23917"/>
  <c r="EE9" i="24040"/>
  <c r="EE9" i="23917"/>
  <c r="GH65" i="24040"/>
  <c r="GH31" i="24040"/>
  <c r="GH76" i="23917"/>
  <c r="GH36" i="23917"/>
  <c r="EG177" i="24040"/>
  <c r="EG191" i="23917"/>
  <c r="EG181" i="24040"/>
  <c r="EG195" i="23917"/>
  <c r="FU52" i="24040"/>
  <c r="FU63" i="23917"/>
  <c r="EF174" i="24040"/>
  <c r="EF188" i="23917"/>
  <c r="GK64" i="24040"/>
  <c r="GK75" i="23917"/>
  <c r="EJ140" i="23917"/>
  <c r="FU48" i="24040"/>
  <c r="FU59" i="23917"/>
  <c r="EG112" i="24040"/>
  <c r="EG124" i="23917"/>
  <c r="GB152" i="24040"/>
  <c r="GB165" i="23917"/>
  <c r="GK173" i="24040"/>
  <c r="GK187" i="23917"/>
  <c r="FZ110" i="24040"/>
  <c r="FZ122" i="23917"/>
  <c r="FW48" i="24040"/>
  <c r="FW59" i="23917"/>
  <c r="EE239" i="24040"/>
  <c r="EE255" i="23917"/>
  <c r="FZ153" i="24040"/>
  <c r="FZ166" i="23917"/>
  <c r="FV46" i="24040"/>
  <c r="FV57" i="23917"/>
  <c r="FU43" i="23917"/>
  <c r="FW50" i="23917"/>
  <c r="EH247" i="23917"/>
  <c r="EH281" i="24040"/>
  <c r="EG232" i="24040"/>
  <c r="EG248" i="23917"/>
  <c r="EJ248" i="24040"/>
  <c r="DQ48" i="24040"/>
  <c r="DQ59" i="23917"/>
  <c r="DU48" i="24040"/>
  <c r="DU59" i="23917"/>
  <c r="EE11" i="23917"/>
  <c r="EH188" i="24040"/>
  <c r="GQ328" i="23916" l="1"/>
  <c r="GP360" i="23916"/>
  <c r="GT14" i="23916"/>
  <c r="GU13" i="23916"/>
  <c r="GS317" i="23916"/>
  <c r="GR318" i="23916"/>
  <c r="GS318" i="23916" s="1"/>
  <c r="GT511" i="23916"/>
  <c r="GU377" i="23916"/>
  <c r="GT381" i="23916"/>
  <c r="GT15" i="23916"/>
  <c r="GU15" i="23916" s="1"/>
  <c r="GT346" i="23916"/>
  <c r="GU346" i="23916" s="1"/>
  <c r="GU385" i="23916"/>
  <c r="GT317" i="23916"/>
  <c r="GT328" i="23916" s="1"/>
  <c r="GT17" i="23916"/>
  <c r="GU17" i="23916" s="1"/>
  <c r="GR459" i="23916"/>
  <c r="GS381" i="23916"/>
  <c r="GZ293" i="23916"/>
  <c r="GY293" i="23916"/>
  <c r="GX295" i="23916"/>
  <c r="GT447" i="23916"/>
  <c r="GU297" i="23916"/>
  <c r="GW305" i="23916"/>
  <c r="GV306" i="23916"/>
  <c r="GP421" i="23916"/>
  <c r="GT410" i="23916"/>
  <c r="GS410" i="23916"/>
  <c r="GR328" i="23916"/>
  <c r="GS328" i="23916" s="1"/>
  <c r="GZ273" i="23916"/>
  <c r="GY273" i="23916"/>
  <c r="GX274" i="23916"/>
  <c r="GX277" i="23916"/>
  <c r="GX8" i="23916"/>
  <c r="GW10" i="23916"/>
  <c r="GR439" i="23916"/>
  <c r="GS439" i="23916" s="1"/>
  <c r="GR440" i="23916"/>
  <c r="GS440" i="23916" s="1"/>
  <c r="GS412" i="23916"/>
  <c r="GR414" i="23916"/>
  <c r="GR415" i="23916"/>
  <c r="GT412" i="23916"/>
  <c r="GR409" i="23916"/>
  <c r="GS409" i="23916" s="1"/>
  <c r="GR437" i="23916"/>
  <c r="GS437" i="23916" s="1"/>
  <c r="GR436" i="23916"/>
  <c r="GS436" i="23916" s="1"/>
  <c r="GR435" i="23916"/>
  <c r="GS435" i="23916" s="1"/>
  <c r="GR405" i="23916"/>
  <c r="GS405" i="23916" s="1"/>
  <c r="GS17" i="23916"/>
  <c r="GT378" i="23916"/>
  <c r="GU378" i="23916" s="1"/>
  <c r="GU326" i="23916"/>
  <c r="GT365" i="23916"/>
  <c r="GU365" i="23916" s="1"/>
  <c r="EK133" i="23917"/>
  <c r="EK121" i="24040"/>
  <c r="EI143" i="23917"/>
  <c r="EI131" i="24040"/>
  <c r="FE35" i="24040"/>
  <c r="FE45" i="23917"/>
  <c r="EH126" i="23917"/>
  <c r="EH114" i="24040"/>
  <c r="EH123" i="23917"/>
  <c r="EH111" i="24040"/>
  <c r="EK140" i="23917"/>
  <c r="EK128" i="24040"/>
  <c r="EI275" i="23917"/>
  <c r="EI259" i="24040"/>
  <c r="GB295" i="23917"/>
  <c r="GB278" i="24040"/>
  <c r="GB279" i="24040"/>
  <c r="GB296" i="23917"/>
  <c r="GA280" i="24040"/>
  <c r="GA297" i="23917"/>
  <c r="EJ134" i="23917"/>
  <c r="EJ122" i="24040"/>
  <c r="EH117" i="23917"/>
  <c r="EH105" i="24040"/>
  <c r="EI116" i="23917"/>
  <c r="EI104" i="24040"/>
  <c r="EH122" i="23917"/>
  <c r="EH110" i="24040"/>
  <c r="EH185" i="23917"/>
  <c r="EH171" i="24040"/>
  <c r="GJ65" i="24040"/>
  <c r="GJ31" i="24040"/>
  <c r="GF194" i="23917"/>
  <c r="FQ35" i="24040"/>
  <c r="FQ45" i="23917"/>
  <c r="EI247" i="23917"/>
  <c r="EI231" i="24040"/>
  <c r="GE163" i="23917"/>
  <c r="EJ133" i="23917"/>
  <c r="EJ121" i="24040"/>
  <c r="GC279" i="24040"/>
  <c r="GC296" i="23917"/>
  <c r="GK65" i="24040"/>
  <c r="GK31" i="24040"/>
  <c r="GK36" i="23917"/>
  <c r="GK76" i="23917"/>
  <c r="FX47" i="24040"/>
  <c r="FX58" i="23917"/>
  <c r="FY158" i="24040"/>
  <c r="FY171" i="23917"/>
  <c r="FZ178" i="24040"/>
  <c r="FZ192" i="23917"/>
  <c r="EF160" i="24040"/>
  <c r="EF173" i="23917"/>
  <c r="EF9" i="24040"/>
  <c r="EF9" i="23917"/>
  <c r="FV52" i="24040"/>
  <c r="FV63" i="23917"/>
  <c r="FZ232" i="24040"/>
  <c r="FZ248" i="23917"/>
  <c r="EF13" i="24040"/>
  <c r="EF14" i="23917"/>
  <c r="GB212" i="24040"/>
  <c r="GB227" i="23917"/>
  <c r="EF182" i="24040"/>
  <c r="EF196" i="23917"/>
  <c r="EF8" i="24040"/>
  <c r="EF8" i="23917"/>
  <c r="EF207" i="24040"/>
  <c r="EF222" i="23917"/>
  <c r="GK145" i="24040"/>
  <c r="GK158" i="23917"/>
  <c r="FZ157" i="24040"/>
  <c r="FZ170" i="23917"/>
  <c r="GK192" i="24040"/>
  <c r="GK132" i="24040"/>
  <c r="GK206" i="23917"/>
  <c r="GK144" i="23917"/>
  <c r="GD211" i="24040"/>
  <c r="GD226" i="23917"/>
  <c r="FZ37" i="24040"/>
  <c r="FZ47" i="23917"/>
  <c r="FY147" i="24040"/>
  <c r="FY160" i="23917"/>
  <c r="FX52" i="24040"/>
  <c r="FX63" i="23917"/>
  <c r="FZ181" i="24040"/>
  <c r="FZ195" i="23917"/>
  <c r="EH202" i="23917"/>
  <c r="FX93" i="24040"/>
  <c r="FX104" i="23917"/>
  <c r="FY117" i="24040"/>
  <c r="FY118" i="24040" s="1"/>
  <c r="FY129" i="23917"/>
  <c r="FY130" i="23917" s="1"/>
  <c r="FZ68" i="24040"/>
  <c r="FZ79" i="23917"/>
  <c r="GE211" i="24040"/>
  <c r="GE226" i="23917"/>
  <c r="FV48" i="24040"/>
  <c r="FV59" i="23917"/>
  <c r="FY234" i="24040"/>
  <c r="FY250" i="23917"/>
  <c r="EF241" i="24040"/>
  <c r="EF257" i="23917"/>
  <c r="EF238" i="24040"/>
  <c r="EF254" i="23917"/>
  <c r="FZ281" i="24040"/>
  <c r="FZ298" i="23917"/>
  <c r="FV47" i="24040"/>
  <c r="FV58" i="23917"/>
  <c r="EG78" i="24040"/>
  <c r="EG89" i="23917"/>
  <c r="FZ213" i="24040"/>
  <c r="FZ228" i="23917"/>
  <c r="EH248" i="23917"/>
  <c r="EH234" i="24040"/>
  <c r="EF214" i="24040"/>
  <c r="EF229" i="23917"/>
  <c r="FX41" i="24040"/>
  <c r="FX52" i="23917"/>
  <c r="FY174" i="24040"/>
  <c r="FY188" i="23917"/>
  <c r="FZ145" i="24040"/>
  <c r="FZ158" i="23917"/>
  <c r="FZ192" i="24040"/>
  <c r="FZ132" i="24040"/>
  <c r="FZ206" i="23917"/>
  <c r="FZ144" i="23917"/>
  <c r="FV93" i="24040"/>
  <c r="FV104" i="23917"/>
  <c r="FZ177" i="24040"/>
  <c r="FZ191" i="23917"/>
  <c r="GJ36" i="23917"/>
  <c r="GJ76" i="23917"/>
  <c r="FZ107" i="24040"/>
  <c r="FZ119" i="23917"/>
  <c r="FY78" i="24040"/>
  <c r="FY89" i="23917"/>
  <c r="GF180" i="24040"/>
  <c r="EH298" i="23917"/>
  <c r="FX48" i="24040"/>
  <c r="FX59" i="23917"/>
  <c r="EG218" i="24040"/>
  <c r="EG233" i="23917"/>
  <c r="EF237" i="24040"/>
  <c r="EF253" i="23917"/>
  <c r="EG147" i="24040"/>
  <c r="EG160" i="23917"/>
  <c r="EG191" i="24040"/>
  <c r="EG205" i="23917"/>
  <c r="ED14" i="24040"/>
  <c r="ED15" i="23917"/>
  <c r="EE275" i="24040"/>
  <c r="EE292" i="23917"/>
  <c r="FV41" i="24040"/>
  <c r="FV52" i="23917"/>
  <c r="EE220" i="24040"/>
  <c r="EE235" i="23917"/>
  <c r="FY179" i="24040"/>
  <c r="FY193" i="23917"/>
  <c r="FZ172" i="24040"/>
  <c r="FZ186" i="23917"/>
  <c r="GK146" i="24040"/>
  <c r="GK159" i="23917"/>
  <c r="EG205" i="24040"/>
  <c r="EG220" i="23917"/>
  <c r="EG115" i="24040"/>
  <c r="EG127" i="23917"/>
  <c r="EG174" i="24040"/>
  <c r="EG188" i="23917"/>
  <c r="EG179" i="24040"/>
  <c r="EG193" i="23917"/>
  <c r="GK157" i="24040"/>
  <c r="GK170" i="23917"/>
  <c r="FY191" i="24040"/>
  <c r="FY205" i="23917"/>
  <c r="GC212" i="24040"/>
  <c r="GC227" i="23917"/>
  <c r="FZ146" i="24040"/>
  <c r="FZ159" i="23917"/>
  <c r="FZ112" i="24040"/>
  <c r="FZ124" i="23917"/>
  <c r="FZ115" i="24040"/>
  <c r="FZ127" i="23917"/>
  <c r="FY217" i="24040"/>
  <c r="FY232" i="23917"/>
  <c r="Y11" i="24066"/>
  <c r="AB11" i="24066" s="1"/>
  <c r="FY154" i="24040"/>
  <c r="FY167" i="23917"/>
  <c r="EG117" i="24040"/>
  <c r="EG129" i="23917"/>
  <c r="EJ264" i="23917"/>
  <c r="EJ249" i="24040"/>
  <c r="EF206" i="24040"/>
  <c r="EF221" i="23917"/>
  <c r="FY260" i="24040"/>
  <c r="FY276" i="23917"/>
  <c r="EG234" i="24040"/>
  <c r="EG250" i="23917"/>
  <c r="EF282" i="24040"/>
  <c r="EF299" i="23917"/>
  <c r="EE242" i="24040"/>
  <c r="EE258" i="23917"/>
  <c r="EG217" i="24040"/>
  <c r="EG232" i="23917"/>
  <c r="EL128" i="24040"/>
  <c r="EH213" i="24040"/>
  <c r="EH107" i="24040"/>
  <c r="GR360" i="23916" l="1"/>
  <c r="GR438" i="23916"/>
  <c r="GS438" i="23916" s="1"/>
  <c r="GR432" i="23916"/>
  <c r="GS432" i="23916" s="1"/>
  <c r="GR431" i="23916"/>
  <c r="GS431" i="23916" s="1"/>
  <c r="GR430" i="23916"/>
  <c r="GS430" i="23916" s="1"/>
  <c r="GS414" i="23916"/>
  <c r="GR416" i="23916"/>
  <c r="GR429" i="23916"/>
  <c r="GR428" i="23916"/>
  <c r="GS428" i="23916" s="1"/>
  <c r="GR427" i="23916"/>
  <c r="GS427" i="23916" s="1"/>
  <c r="GR426" i="23916"/>
  <c r="GS426" i="23916" s="1"/>
  <c r="GU328" i="23916"/>
  <c r="GT439" i="23916"/>
  <c r="GU439" i="23916" s="1"/>
  <c r="GT440" i="23916"/>
  <c r="GU440" i="23916" s="1"/>
  <c r="GT415" i="23916"/>
  <c r="GU412" i="23916"/>
  <c r="GT414" i="23916"/>
  <c r="GT409" i="23916"/>
  <c r="GU409" i="23916" s="1"/>
  <c r="GT360" i="23916"/>
  <c r="GT437" i="23916"/>
  <c r="GU437" i="23916" s="1"/>
  <c r="GT436" i="23916"/>
  <c r="GU436" i="23916" s="1"/>
  <c r="GT435" i="23916"/>
  <c r="GU435" i="23916" s="1"/>
  <c r="GT405" i="23916"/>
  <c r="GU405" i="23916" s="1"/>
  <c r="GZ274" i="23916"/>
  <c r="GY274" i="23916"/>
  <c r="GV309" i="23916"/>
  <c r="GW306" i="23916"/>
  <c r="GS415" i="23916"/>
  <c r="GR423" i="23916"/>
  <c r="GS423" i="23916" s="1"/>
  <c r="GU410" i="23916"/>
  <c r="GZ295" i="23916"/>
  <c r="GY295" i="23916"/>
  <c r="GY8" i="23916"/>
  <c r="GZ8" i="23916"/>
  <c r="GX10" i="23916"/>
  <c r="GX452" i="23916"/>
  <c r="GZ277" i="23916"/>
  <c r="GX305" i="23916"/>
  <c r="GX278" i="23916"/>
  <c r="GY277" i="23916"/>
  <c r="GU317" i="23916"/>
  <c r="GT318" i="23916"/>
  <c r="GU318" i="23916" s="1"/>
  <c r="GT459" i="23916"/>
  <c r="GU381" i="23916"/>
  <c r="Z25" i="24066"/>
  <c r="EH195" i="23917"/>
  <c r="EH181" i="24040"/>
  <c r="EH186" i="23917"/>
  <c r="EH172" i="24040"/>
  <c r="EJ143" i="23917"/>
  <c r="EJ131" i="24040"/>
  <c r="FC35" i="24040"/>
  <c r="FC45" i="23917"/>
  <c r="EI185" i="23917"/>
  <c r="EI171" i="24040"/>
  <c r="FK35" i="24040"/>
  <c r="FK45" i="23917"/>
  <c r="EH79" i="23917"/>
  <c r="EH68" i="24040"/>
  <c r="EI123" i="23917"/>
  <c r="EI111" i="24040"/>
  <c r="FI35" i="24040"/>
  <c r="FI45" i="23917"/>
  <c r="FO35" i="24040"/>
  <c r="FO45" i="23917"/>
  <c r="EH124" i="23917"/>
  <c r="EH112" i="24040"/>
  <c r="EK134" i="23917"/>
  <c r="EK122" i="24040"/>
  <c r="FM35" i="24040"/>
  <c r="FM45" i="23917"/>
  <c r="EI298" i="23917"/>
  <c r="EI281" i="24040"/>
  <c r="EI248" i="23917"/>
  <c r="EI232" i="24040"/>
  <c r="EI202" i="23917"/>
  <c r="EI188" i="24040"/>
  <c r="GD296" i="23917"/>
  <c r="GD279" i="24040"/>
  <c r="GC240" i="24040"/>
  <c r="GD240" i="24040"/>
  <c r="GG125" i="23917"/>
  <c r="GG113" i="24040"/>
  <c r="GE225" i="23917"/>
  <c r="GE210" i="24040"/>
  <c r="EI126" i="23917"/>
  <c r="EI114" i="24040"/>
  <c r="EI117" i="23917"/>
  <c r="EI105" i="24040"/>
  <c r="EH47" i="23917"/>
  <c r="EH37" i="24040"/>
  <c r="EH192" i="23917"/>
  <c r="EH178" i="24040"/>
  <c r="FG35" i="24040"/>
  <c r="FG45" i="23917"/>
  <c r="EI122" i="23917"/>
  <c r="EI110" i="24040"/>
  <c r="EH191" i="23917"/>
  <c r="EH177" i="24040"/>
  <c r="FS35" i="24040"/>
  <c r="FS45" i="23917"/>
  <c r="EJ116" i="23917"/>
  <c r="EJ104" i="24040"/>
  <c r="EK264" i="23917"/>
  <c r="EK248" i="24040"/>
  <c r="GE296" i="23917"/>
  <c r="GE279" i="24040"/>
  <c r="GC297" i="23917"/>
  <c r="GC280" i="24040"/>
  <c r="GB280" i="24040"/>
  <c r="GB297" i="23917"/>
  <c r="GF163" i="23917"/>
  <c r="GF150" i="24040"/>
  <c r="FY160" i="24040"/>
  <c r="FY173" i="23917"/>
  <c r="FY205" i="24040"/>
  <c r="FY220" i="23917"/>
  <c r="FY218" i="24040"/>
  <c r="FY233" i="23917"/>
  <c r="GE212" i="24040"/>
  <c r="GE227" i="23917"/>
  <c r="GF211" i="24040"/>
  <c r="GF226" i="23917"/>
  <c r="FZ179" i="24040"/>
  <c r="FZ193" i="23917"/>
  <c r="FZ174" i="24040"/>
  <c r="FZ188" i="23917"/>
  <c r="EG282" i="24040"/>
  <c r="EG299" i="23917"/>
  <c r="EJ259" i="24040"/>
  <c r="FZ154" i="24040"/>
  <c r="FZ167" i="23917"/>
  <c r="FY182" i="24040"/>
  <c r="FY196" i="23917"/>
  <c r="EE14" i="24040"/>
  <c r="EE19" i="24040" s="1"/>
  <c r="EE15" i="23917"/>
  <c r="EE21" i="23917" s="1"/>
  <c r="FY237" i="24040"/>
  <c r="FY253" i="23917"/>
  <c r="FY238" i="24040"/>
  <c r="FY254" i="23917"/>
  <c r="EG241" i="24040"/>
  <c r="EG257" i="23917"/>
  <c r="FY241" i="24040"/>
  <c r="FY257" i="23917"/>
  <c r="Y20" i="24066"/>
  <c r="AB20" i="24066" s="1"/>
  <c r="FY282" i="24040"/>
  <c r="FY299" i="23917"/>
  <c r="EF20" i="23917"/>
  <c r="EH119" i="23917"/>
  <c r="FY9" i="24040"/>
  <c r="FY9" i="23917"/>
  <c r="FZ158" i="24040"/>
  <c r="FZ171" i="23917"/>
  <c r="FW35" i="24040"/>
  <c r="FW45" i="23917"/>
  <c r="Y10" i="24066"/>
  <c r="AB10" i="24066" s="1"/>
  <c r="FY207" i="24040"/>
  <c r="FY222" i="23917"/>
  <c r="FY8" i="24040"/>
  <c r="FY8" i="23917"/>
  <c r="FZ260" i="24040"/>
  <c r="FZ276" i="23917"/>
  <c r="EG206" i="24040"/>
  <c r="EG221" i="23917"/>
  <c r="FZ191" i="24040"/>
  <c r="FZ205" i="23917"/>
  <c r="ED21" i="23917"/>
  <c r="EF239" i="24040"/>
  <c r="EF255" i="23917"/>
  <c r="EH250" i="23917"/>
  <c r="EH237" i="24040"/>
  <c r="EH13" i="24040"/>
  <c r="EH241" i="24040"/>
  <c r="EH238" i="24040"/>
  <c r="EH282" i="24040"/>
  <c r="EG238" i="24040"/>
  <c r="EG254" i="23917"/>
  <c r="EF285" i="24040"/>
  <c r="EF302" i="23917"/>
  <c r="FZ234" i="24040"/>
  <c r="FZ250" i="23917"/>
  <c r="EG207" i="24040"/>
  <c r="EG222" i="23917"/>
  <c r="EF18" i="24040"/>
  <c r="FY13" i="24040"/>
  <c r="FY14" i="23917"/>
  <c r="EG9" i="24040"/>
  <c r="EG9" i="23917"/>
  <c r="EH228" i="23917"/>
  <c r="EL140" i="23917"/>
  <c r="FY206" i="24040"/>
  <c r="FY221" i="23917"/>
  <c r="EG8" i="24040"/>
  <c r="EG8" i="23917"/>
  <c r="FZ182" i="24040"/>
  <c r="FZ196" i="23917"/>
  <c r="EJ265" i="23917"/>
  <c r="EJ231" i="24040"/>
  <c r="FZ217" i="24040"/>
  <c r="FZ232" i="23917"/>
  <c r="GD212" i="24040"/>
  <c r="GD227" i="23917"/>
  <c r="ED19" i="24040"/>
  <c r="EG237" i="24040"/>
  <c r="EG253" i="23917"/>
  <c r="EG214" i="24040"/>
  <c r="EG229" i="23917"/>
  <c r="FZ147" i="24040"/>
  <c r="FZ160" i="23917"/>
  <c r="EG13" i="24040"/>
  <c r="EG14" i="23917"/>
  <c r="FZ117" i="24040"/>
  <c r="FZ129" i="23917"/>
  <c r="FY214" i="24040"/>
  <c r="FY229" i="23917"/>
  <c r="EF184" i="24040"/>
  <c r="EF185" i="24040" s="1"/>
  <c r="EF10" i="24040"/>
  <c r="EF198" i="23917"/>
  <c r="EF199" i="23917" s="1"/>
  <c r="EF10" i="23917"/>
  <c r="EL248" i="24040"/>
  <c r="EG182" i="24040"/>
  <c r="EG196" i="23917"/>
  <c r="ED244" i="24040"/>
  <c r="ED245" i="24040" s="1"/>
  <c r="ED15" i="24040"/>
  <c r="ED20" i="24040" s="1"/>
  <c r="ED45" i="24040" s="1"/>
  <c r="ED260" i="23917"/>
  <c r="ED261" i="23917" s="1"/>
  <c r="ED16" i="23917"/>
  <c r="ED22" i="23917" s="1"/>
  <c r="ED56" i="23917" s="1"/>
  <c r="FZ78" i="24040"/>
  <c r="FZ89" i="23917"/>
  <c r="EG160" i="24040"/>
  <c r="EG173" i="23917"/>
  <c r="EJ188" i="24040"/>
  <c r="EF11" i="23917"/>
  <c r="EH78" i="24040"/>
  <c r="EH147" i="24040"/>
  <c r="EH217" i="24040"/>
  <c r="EH191" i="24040"/>
  <c r="GZ278" i="23916" l="1"/>
  <c r="GY278" i="23916"/>
  <c r="GT432" i="23916"/>
  <c r="GU432" i="23916" s="1"/>
  <c r="GT431" i="23916"/>
  <c r="GU431" i="23916" s="1"/>
  <c r="GT430" i="23916"/>
  <c r="GU430" i="23916" s="1"/>
  <c r="GT416" i="23916"/>
  <c r="GU414" i="23916"/>
  <c r="GT428" i="23916"/>
  <c r="GU428" i="23916" s="1"/>
  <c r="GT427" i="23916"/>
  <c r="GU427" i="23916" s="1"/>
  <c r="GT426" i="23916"/>
  <c r="GU426" i="23916" s="1"/>
  <c r="GT429" i="23916"/>
  <c r="GZ10" i="23916"/>
  <c r="GY10" i="23916"/>
  <c r="GV340" i="23916"/>
  <c r="GW340" i="23916" s="1"/>
  <c r="GV312" i="23916"/>
  <c r="GW309" i="23916"/>
  <c r="GV315" i="23916"/>
  <c r="GV311" i="23916"/>
  <c r="GV337" i="23916"/>
  <c r="GW337" i="23916" s="1"/>
  <c r="GV338" i="23916"/>
  <c r="GV334" i="23916"/>
  <c r="GW334" i="23916" s="1"/>
  <c r="GV335" i="23916"/>
  <c r="GW335" i="23916" s="1"/>
  <c r="GZ305" i="23916"/>
  <c r="GY305" i="23916"/>
  <c r="GX306" i="23916"/>
  <c r="GV336" i="23916"/>
  <c r="GW336" i="23916" s="1"/>
  <c r="GU415" i="23916"/>
  <c r="GT423" i="23916"/>
  <c r="GU423" i="23916" s="1"/>
  <c r="GS429" i="23916"/>
  <c r="GR367" i="23916"/>
  <c r="GS367" i="23916" s="1"/>
  <c r="GT438" i="23916"/>
  <c r="GU438" i="23916" s="1"/>
  <c r="GS416" i="23916"/>
  <c r="GR420" i="23916"/>
  <c r="GS420" i="23916" s="1"/>
  <c r="GR419" i="23916"/>
  <c r="GS419" i="23916" s="1"/>
  <c r="GR422" i="23916"/>
  <c r="GS422" i="23916" s="1"/>
  <c r="GR460" i="23916"/>
  <c r="EH193" i="23917"/>
  <c r="EH179" i="24040"/>
  <c r="EH188" i="23917"/>
  <c r="EH174" i="24040"/>
  <c r="EI186" i="23917"/>
  <c r="EI172" i="24040"/>
  <c r="EI119" i="23917"/>
  <c r="EI107" i="24040"/>
  <c r="EI195" i="23917"/>
  <c r="EI181" i="24040"/>
  <c r="FT35" i="24040"/>
  <c r="FT45" i="23917"/>
  <c r="EI192" i="23917"/>
  <c r="EI178" i="24040"/>
  <c r="EI79" i="23917"/>
  <c r="EI68" i="24040"/>
  <c r="EJ117" i="23917"/>
  <c r="EJ105" i="24040"/>
  <c r="EJ122" i="23917"/>
  <c r="EJ110" i="24040"/>
  <c r="EJ126" i="23917"/>
  <c r="EJ114" i="24040"/>
  <c r="EJ185" i="23917"/>
  <c r="EJ171" i="24040"/>
  <c r="EL133" i="23917"/>
  <c r="EL121" i="24040"/>
  <c r="EI127" i="23917"/>
  <c r="EI115" i="24040"/>
  <c r="EK265" i="23917"/>
  <c r="EK249" i="24040"/>
  <c r="EG20" i="23917"/>
  <c r="GF296" i="23917"/>
  <c r="GF279" i="24040"/>
  <c r="GE280" i="24040"/>
  <c r="GE297" i="23917"/>
  <c r="FR35" i="24040"/>
  <c r="FR45" i="23917"/>
  <c r="GH125" i="23917"/>
  <c r="GH113" i="24040"/>
  <c r="GG194" i="23917"/>
  <c r="GG180" i="24040"/>
  <c r="GC295" i="23917"/>
  <c r="GC278" i="24040"/>
  <c r="FF35" i="24040"/>
  <c r="FF45" i="23917"/>
  <c r="FD35" i="24040"/>
  <c r="FD45" i="23917"/>
  <c r="FN35" i="24040"/>
  <c r="FN45" i="23917"/>
  <c r="EI191" i="23917"/>
  <c r="EI177" i="24040"/>
  <c r="EH129" i="23917"/>
  <c r="EH130" i="23917" s="1"/>
  <c r="EH117" i="24040"/>
  <c r="EH118" i="24040" s="1"/>
  <c r="EI124" i="23917"/>
  <c r="EI112" i="24040"/>
  <c r="EK143" i="23917"/>
  <c r="EK131" i="24040"/>
  <c r="EK116" i="23917"/>
  <c r="EK104" i="24040"/>
  <c r="EJ123" i="23917"/>
  <c r="EJ111" i="24040"/>
  <c r="FP35" i="24040"/>
  <c r="FP45" i="23917"/>
  <c r="EI47" i="23917"/>
  <c r="EI37" i="24040"/>
  <c r="EM140" i="23917"/>
  <c r="EM128" i="24040"/>
  <c r="EI228" i="23917"/>
  <c r="EI213" i="24040"/>
  <c r="EI250" i="23917"/>
  <c r="EI234" i="24040"/>
  <c r="GD297" i="23917"/>
  <c r="GD280" i="24040"/>
  <c r="GG279" i="24040"/>
  <c r="GG296" i="23917"/>
  <c r="FH35" i="24040"/>
  <c r="FH45" i="23917"/>
  <c r="EH127" i="23917"/>
  <c r="EH115" i="24040"/>
  <c r="GF210" i="24040"/>
  <c r="GF225" i="23917"/>
  <c r="GG150" i="24040"/>
  <c r="GG163" i="23917"/>
  <c r="FJ35" i="24040"/>
  <c r="FJ45" i="23917"/>
  <c r="FL35" i="24040"/>
  <c r="FL45" i="23917"/>
  <c r="FX35" i="24040"/>
  <c r="FX45" i="23917"/>
  <c r="EH160" i="23917"/>
  <c r="EG184" i="24040"/>
  <c r="EG10" i="24040"/>
  <c r="EG198" i="23917"/>
  <c r="EG10" i="23917"/>
  <c r="ED288" i="24040"/>
  <c r="ED305" i="23917"/>
  <c r="EH14" i="23917"/>
  <c r="FY20" i="23917"/>
  <c r="FZ20" i="23917" s="1"/>
  <c r="FY285" i="24040"/>
  <c r="FY302" i="23917"/>
  <c r="FY273" i="24040"/>
  <c r="FY290" i="23917"/>
  <c r="GF212" i="24040"/>
  <c r="GF227" i="23917"/>
  <c r="EH205" i="23917"/>
  <c r="EH232" i="23917"/>
  <c r="EL264" i="23917"/>
  <c r="EL249" i="24040"/>
  <c r="EG18" i="24040"/>
  <c r="FY18" i="24040"/>
  <c r="FZ18" i="24040" s="1"/>
  <c r="FZ9" i="24040"/>
  <c r="FZ9" i="23917"/>
  <c r="FZ282" i="24040"/>
  <c r="FZ299" i="23917"/>
  <c r="FY239" i="24040"/>
  <c r="FY255" i="23917"/>
  <c r="FZ218" i="24040"/>
  <c r="FZ233" i="23917"/>
  <c r="FZ160" i="24040"/>
  <c r="FZ173" i="23917"/>
  <c r="EH205" i="24040"/>
  <c r="FY184" i="24040"/>
  <c r="FY185" i="24040" s="1"/>
  <c r="FY10" i="24040"/>
  <c r="FY198" i="23917"/>
  <c r="FY199" i="23917" s="1"/>
  <c r="FY10" i="23917"/>
  <c r="FZ214" i="24040"/>
  <c r="FZ229" i="23917"/>
  <c r="EG285" i="24040"/>
  <c r="EG302" i="23917"/>
  <c r="EH254" i="23917"/>
  <c r="EH253" i="23917"/>
  <c r="EH239" i="24040"/>
  <c r="FZ8" i="24040"/>
  <c r="FZ8" i="23917"/>
  <c r="FZ207" i="24040"/>
  <c r="FZ222" i="23917"/>
  <c r="FY286" i="24040"/>
  <c r="FY303" i="23917"/>
  <c r="FZ237" i="24040"/>
  <c r="FZ253" i="23917"/>
  <c r="FZ205" i="24040"/>
  <c r="FZ220" i="23917"/>
  <c r="FU35" i="24040"/>
  <c r="FU45" i="23917"/>
  <c r="EG239" i="24040"/>
  <c r="EG255" i="23917"/>
  <c r="FZ238" i="24040"/>
  <c r="FZ254" i="23917"/>
  <c r="EH89" i="23917"/>
  <c r="EF220" i="24040"/>
  <c r="EF235" i="23917"/>
  <c r="ED17" i="23917"/>
  <c r="FZ206" i="24040"/>
  <c r="FZ221" i="23917"/>
  <c r="EH299" i="23917"/>
  <c r="FZ241" i="24040"/>
  <c r="FZ257" i="23917"/>
  <c r="EH206" i="24040"/>
  <c r="EJ202" i="23917"/>
  <c r="EE244" i="24040"/>
  <c r="EE260" i="23917"/>
  <c r="EE15" i="24040"/>
  <c r="EE20" i="24040" s="1"/>
  <c r="EE16" i="23917"/>
  <c r="EE22" i="23917" s="1"/>
  <c r="EJ247" i="23917"/>
  <c r="EJ281" i="24040"/>
  <c r="FZ13" i="24040"/>
  <c r="FZ14" i="23917"/>
  <c r="EH257" i="23917"/>
  <c r="EH285" i="24040"/>
  <c r="EF275" i="24040"/>
  <c r="EF292" i="23917"/>
  <c r="EF242" i="24040"/>
  <c r="EF258" i="23917"/>
  <c r="FY274" i="24040"/>
  <c r="FY291" i="23917"/>
  <c r="EJ275" i="23917"/>
  <c r="EJ232" i="24040"/>
  <c r="EH207" i="24040"/>
  <c r="EH214" i="24040"/>
  <c r="FY11" i="23917"/>
  <c r="EG11" i="23917"/>
  <c r="EJ112" i="24040"/>
  <c r="EJ213" i="24040"/>
  <c r="EH160" i="24040"/>
  <c r="EH218" i="24040"/>
  <c r="GT460" i="23916" l="1"/>
  <c r="GR421" i="23916"/>
  <c r="GV455" i="23916"/>
  <c r="GV383" i="23916"/>
  <c r="GW315" i="23916"/>
  <c r="GV296" i="23916"/>
  <c r="GW312" i="23916"/>
  <c r="GV12" i="23916"/>
  <c r="GU416" i="23916"/>
  <c r="GT420" i="23916"/>
  <c r="GU420" i="23916" s="1"/>
  <c r="GT419" i="23916"/>
  <c r="GU419" i="23916" s="1"/>
  <c r="GT422" i="23916"/>
  <c r="GU422" i="23916" s="1"/>
  <c r="GW338" i="23916"/>
  <c r="GV339" i="23916"/>
  <c r="GW339" i="23916" s="1"/>
  <c r="GU429" i="23916"/>
  <c r="GT367" i="23916"/>
  <c r="GU367" i="23916" s="1"/>
  <c r="GZ306" i="23916"/>
  <c r="GX309" i="23916"/>
  <c r="GX336" i="23916" s="1"/>
  <c r="GY306" i="23916"/>
  <c r="GV314" i="23916"/>
  <c r="GW311" i="23916"/>
  <c r="GV11" i="23916"/>
  <c r="Z27" i="24066"/>
  <c r="EM133" i="23917"/>
  <c r="EM121" i="24040"/>
  <c r="EK117" i="23917"/>
  <c r="EK105" i="24040"/>
  <c r="EJ192" i="23917"/>
  <c r="EJ178" i="24040"/>
  <c r="EJ47" i="23917"/>
  <c r="EJ37" i="24040"/>
  <c r="EJ79" i="23917"/>
  <c r="EJ68" i="24040"/>
  <c r="EK122" i="23917"/>
  <c r="EK110" i="24040"/>
  <c r="EH8" i="23917"/>
  <c r="EH20" i="23917" s="1"/>
  <c r="EH8" i="24040"/>
  <c r="EK275" i="23917"/>
  <c r="EK259" i="24040"/>
  <c r="EI257" i="23917"/>
  <c r="EI241" i="24040"/>
  <c r="EK202" i="23917"/>
  <c r="EK188" i="24040"/>
  <c r="EI254" i="23917"/>
  <c r="EI238" i="24040"/>
  <c r="EM264" i="23917"/>
  <c r="EM248" i="24040"/>
  <c r="GI163" i="23917"/>
  <c r="GI150" i="24040"/>
  <c r="GG210" i="24040"/>
  <c r="GG225" i="23917"/>
  <c r="GG297" i="23917"/>
  <c r="GG280" i="24040"/>
  <c r="GI296" i="23917"/>
  <c r="GI279" i="24040"/>
  <c r="GE278" i="24040"/>
  <c r="GE295" i="23917"/>
  <c r="GE240" i="24040"/>
  <c r="GF240" i="24040"/>
  <c r="GH180" i="24040"/>
  <c r="GH194" i="23917"/>
  <c r="GF280" i="24040"/>
  <c r="GF297" i="23917"/>
  <c r="EL134" i="23917"/>
  <c r="EL122" i="24040"/>
  <c r="EK126" i="23917"/>
  <c r="EK114" i="24040"/>
  <c r="EJ195" i="23917"/>
  <c r="EJ181" i="24040"/>
  <c r="EJ119" i="23917"/>
  <c r="EJ107" i="24040"/>
  <c r="EJ186" i="23917"/>
  <c r="EJ172" i="24040"/>
  <c r="EI129" i="23917"/>
  <c r="EI117" i="24040"/>
  <c r="EK123" i="23917"/>
  <c r="EK111" i="24040"/>
  <c r="EK185" i="23917"/>
  <c r="EK171" i="24040"/>
  <c r="EJ191" i="23917"/>
  <c r="EJ177" i="24040"/>
  <c r="EH196" i="23917"/>
  <c r="EH182" i="24040"/>
  <c r="EI188" i="23917"/>
  <c r="EI174" i="24040"/>
  <c r="EI193" i="23917"/>
  <c r="EI179" i="24040"/>
  <c r="EK247" i="23917"/>
  <c r="EK231" i="24040"/>
  <c r="EI299" i="23917"/>
  <c r="EI282" i="24040"/>
  <c r="EI89" i="23917"/>
  <c r="EI78" i="24040"/>
  <c r="EI253" i="23917"/>
  <c r="EI237" i="24040"/>
  <c r="EI232" i="23917"/>
  <c r="EI217" i="24040"/>
  <c r="EI205" i="23917"/>
  <c r="EI191" i="24040"/>
  <c r="EI14" i="23917"/>
  <c r="EI13" i="24040"/>
  <c r="EI160" i="23917"/>
  <c r="EI147" i="24040"/>
  <c r="GH163" i="23917"/>
  <c r="GH150" i="24040"/>
  <c r="GI125" i="23917"/>
  <c r="GI113" i="24040"/>
  <c r="GH296" i="23917"/>
  <c r="GH279" i="24040"/>
  <c r="GD295" i="23917"/>
  <c r="GD278" i="24040"/>
  <c r="GG211" i="24040"/>
  <c r="GG226" i="23917"/>
  <c r="FY275" i="24040"/>
  <c r="Y19" i="24066"/>
  <c r="AB19" i="24066" s="1"/>
  <c r="FY292" i="23917"/>
  <c r="FV35" i="24040"/>
  <c r="FV45" i="23917"/>
  <c r="EH173" i="23917"/>
  <c r="Y12" i="24066"/>
  <c r="AB12" i="24066" s="1"/>
  <c r="FY220" i="24040"/>
  <c r="FY235" i="23917"/>
  <c r="EH222" i="23917"/>
  <c r="EG275" i="24040"/>
  <c r="EG292" i="23917"/>
  <c r="EJ298" i="23917"/>
  <c r="EG220" i="24040"/>
  <c r="EG235" i="23917"/>
  <c r="FZ286" i="24040"/>
  <c r="FZ303" i="23917"/>
  <c r="EH255" i="23917"/>
  <c r="EH275" i="24040"/>
  <c r="EH242" i="24040"/>
  <c r="EH220" i="23917"/>
  <c r="FZ239" i="24040"/>
  <c r="FZ255" i="23917"/>
  <c r="EL265" i="23917"/>
  <c r="EL231" i="24040"/>
  <c r="FZ285" i="24040"/>
  <c r="FZ302" i="23917"/>
  <c r="EG242" i="24040"/>
  <c r="EG258" i="23917"/>
  <c r="EH233" i="23917"/>
  <c r="EJ124" i="23917"/>
  <c r="FZ184" i="24040"/>
  <c r="FZ10" i="24040"/>
  <c r="FZ198" i="23917"/>
  <c r="FZ10" i="23917"/>
  <c r="EF14" i="24040"/>
  <c r="EF15" i="23917"/>
  <c r="EH221" i="23917"/>
  <c r="FZ273" i="24040"/>
  <c r="FZ290" i="23917"/>
  <c r="EE288" i="24040"/>
  <c r="EE305" i="23917"/>
  <c r="EJ228" i="23917"/>
  <c r="EJ248" i="23917"/>
  <c r="EJ234" i="24040"/>
  <c r="EH302" i="23917"/>
  <c r="GK273" i="24040"/>
  <c r="GK290" i="23917"/>
  <c r="EH229" i="23917"/>
  <c r="FZ274" i="24040"/>
  <c r="FZ291" i="23917"/>
  <c r="EE17" i="23917"/>
  <c r="FY242" i="24040"/>
  <c r="FY258" i="23917"/>
  <c r="EL259" i="24040"/>
  <c r="FZ11" i="23917"/>
  <c r="EJ217" i="24040"/>
  <c r="EJ191" i="24040"/>
  <c r="EJ174" i="24040"/>
  <c r="EJ78" i="24040"/>
  <c r="EH9" i="24040"/>
  <c r="EN128" i="24040"/>
  <c r="EJ147" i="24040"/>
  <c r="GV297" i="23916" l="1"/>
  <c r="GW296" i="23916"/>
  <c r="GV298" i="23916"/>
  <c r="GW298" i="23916" s="1"/>
  <c r="GX340" i="23916"/>
  <c r="GX315" i="23916"/>
  <c r="GZ309" i="23916"/>
  <c r="GX311" i="23916"/>
  <c r="GX312" i="23916"/>
  <c r="GY309" i="23916"/>
  <c r="GX337" i="23916"/>
  <c r="GX338" i="23916"/>
  <c r="GX334" i="23916"/>
  <c r="GX335" i="23916"/>
  <c r="GV377" i="23916"/>
  <c r="GV326" i="23916"/>
  <c r="GW314" i="23916"/>
  <c r="GV364" i="23916"/>
  <c r="GW364" i="23916" s="1"/>
  <c r="GV331" i="23916"/>
  <c r="GW331" i="23916" s="1"/>
  <c r="GZ336" i="23916"/>
  <c r="GY336" i="23916"/>
  <c r="GW12" i="23916"/>
  <c r="GV13" i="23916"/>
  <c r="GV456" i="23916"/>
  <c r="GV385" i="23916"/>
  <c r="GW383" i="23916"/>
  <c r="GV16" i="23916"/>
  <c r="GW16" i="23916" s="1"/>
  <c r="GT421" i="23916"/>
  <c r="EK191" i="23917"/>
  <c r="EK177" i="24040"/>
  <c r="EK192" i="23917"/>
  <c r="EK178" i="24040"/>
  <c r="EL116" i="23917"/>
  <c r="EL104" i="24040"/>
  <c r="EI8" i="23917"/>
  <c r="EI20" i="23917" s="1"/>
  <c r="EI8" i="24040"/>
  <c r="EI18" i="24040" s="1"/>
  <c r="EK47" i="23917"/>
  <c r="EK37" i="24040"/>
  <c r="EK119" i="23917"/>
  <c r="EK107" i="24040"/>
  <c r="EK248" i="23917"/>
  <c r="EK232" i="24040"/>
  <c r="EJ127" i="23917"/>
  <c r="EJ115" i="24040"/>
  <c r="EI233" i="23917"/>
  <c r="EI218" i="24040"/>
  <c r="EI220" i="23917"/>
  <c r="EI205" i="24040"/>
  <c r="EK298" i="23917"/>
  <c r="EK281" i="24040"/>
  <c r="EI222" i="23917"/>
  <c r="EI207" i="24040"/>
  <c r="EI173" i="23917"/>
  <c r="EI160" i="24040"/>
  <c r="GI194" i="23917"/>
  <c r="GI180" i="24040"/>
  <c r="GK113" i="24040"/>
  <c r="GK125" i="23917"/>
  <c r="GG278" i="24040"/>
  <c r="GG295" i="23917"/>
  <c r="GG240" i="24040"/>
  <c r="GH240" i="24040"/>
  <c r="GF278" i="24040"/>
  <c r="GF295" i="23917"/>
  <c r="GI297" i="23917"/>
  <c r="GI280" i="24040"/>
  <c r="GH280" i="24040"/>
  <c r="GH297" i="23917"/>
  <c r="GH210" i="24040"/>
  <c r="GH225" i="23917"/>
  <c r="GI225" i="23917"/>
  <c r="GI210" i="24040"/>
  <c r="GK150" i="24040"/>
  <c r="GK163" i="23917"/>
  <c r="EH18" i="24040"/>
  <c r="EK124" i="23917"/>
  <c r="EK112" i="24040"/>
  <c r="EN121" i="24040"/>
  <c r="EI196" i="23917"/>
  <c r="EI182" i="24040"/>
  <c r="EK79" i="23917"/>
  <c r="EK68" i="24040"/>
  <c r="EK186" i="23917"/>
  <c r="EK172" i="24040"/>
  <c r="EJ193" i="23917"/>
  <c r="EJ179" i="24040"/>
  <c r="EK195" i="23917"/>
  <c r="EK181" i="24040"/>
  <c r="EM134" i="23917"/>
  <c r="EM122" i="24040"/>
  <c r="EL143" i="23917"/>
  <c r="EL131" i="24040"/>
  <c r="EI229" i="23917"/>
  <c r="EI214" i="24040"/>
  <c r="EI302" i="23917"/>
  <c r="EI285" i="24040"/>
  <c r="EK228" i="23917"/>
  <c r="EK213" i="24040"/>
  <c r="EI221" i="23917"/>
  <c r="EI206" i="24040"/>
  <c r="EM265" i="23917"/>
  <c r="EM249" i="24040"/>
  <c r="EI255" i="23917"/>
  <c r="EI239" i="24040"/>
  <c r="GH226" i="23917"/>
  <c r="GH211" i="24040"/>
  <c r="GG212" i="24040"/>
  <c r="GG227" i="23917"/>
  <c r="GJ125" i="23917"/>
  <c r="GJ113" i="24040"/>
  <c r="GJ296" i="23917"/>
  <c r="GJ279" i="24040"/>
  <c r="GK279" i="24040"/>
  <c r="GK296" i="23917"/>
  <c r="GJ163" i="23917"/>
  <c r="GJ150" i="24040"/>
  <c r="EN133" i="23917"/>
  <c r="EJ218" i="24040"/>
  <c r="EJ188" i="23917"/>
  <c r="EN140" i="23917"/>
  <c r="EJ232" i="23917"/>
  <c r="FZ242" i="24040"/>
  <c r="FZ258" i="23917"/>
  <c r="EG14" i="24040"/>
  <c r="EG19" i="24040" s="1"/>
  <c r="EG15" i="23917"/>
  <c r="EG21" i="23917" s="1"/>
  <c r="EN248" i="24040"/>
  <c r="EJ250" i="23917"/>
  <c r="EJ13" i="24040"/>
  <c r="EJ241" i="24040"/>
  <c r="EJ238" i="24040"/>
  <c r="EJ237" i="24040"/>
  <c r="EJ282" i="24040"/>
  <c r="EJ160" i="23917"/>
  <c r="EJ89" i="23917"/>
  <c r="EF21" i="23917"/>
  <c r="EH9" i="23917"/>
  <c r="EL275" i="23917"/>
  <c r="EL232" i="24040"/>
  <c r="FY14" i="24040"/>
  <c r="FY15" i="23917"/>
  <c r="EF19" i="24040"/>
  <c r="EL247" i="23917"/>
  <c r="EL281" i="24040"/>
  <c r="EH258" i="23917"/>
  <c r="EH14" i="24040"/>
  <c r="EH19" i="24040" s="1"/>
  <c r="FZ275" i="24040"/>
  <c r="FZ292" i="23917"/>
  <c r="EJ205" i="23917"/>
  <c r="EF244" i="24040"/>
  <c r="EF245" i="24040" s="1"/>
  <c r="EF15" i="24040"/>
  <c r="EF20" i="24040" s="1"/>
  <c r="EF45" i="24040" s="1"/>
  <c r="EF260" i="23917"/>
  <c r="EF261" i="23917" s="1"/>
  <c r="EF16" i="23917"/>
  <c r="EF22" i="23917" s="1"/>
  <c r="EF56" i="23917" s="1"/>
  <c r="EH292" i="23917"/>
  <c r="FZ220" i="24040"/>
  <c r="FZ235" i="23917"/>
  <c r="EH220" i="24040"/>
  <c r="EJ207" i="24040"/>
  <c r="EJ205" i="24040"/>
  <c r="EJ206" i="24040"/>
  <c r="EL188" i="24040"/>
  <c r="EN122" i="24040"/>
  <c r="EJ214" i="24040"/>
  <c r="GX314" i="23916" l="1"/>
  <c r="GZ311" i="23916"/>
  <c r="GY311" i="23916"/>
  <c r="GX11" i="23916"/>
  <c r="GZ11" i="23916" s="1"/>
  <c r="GV14" i="23916"/>
  <c r="GW13" i="23916"/>
  <c r="GV378" i="23916"/>
  <c r="GW378" i="23916" s="1"/>
  <c r="GW326" i="23916"/>
  <c r="GV365" i="23916"/>
  <c r="GW365" i="23916" s="1"/>
  <c r="GV412" i="23916"/>
  <c r="GV410" i="23916"/>
  <c r="GZ334" i="23916"/>
  <c r="GY334" i="23916"/>
  <c r="GZ312" i="23916"/>
  <c r="GY312" i="23916"/>
  <c r="GX296" i="23916"/>
  <c r="GX12" i="23916"/>
  <c r="GZ340" i="23916"/>
  <c r="GY340" i="23916"/>
  <c r="GV511" i="23916"/>
  <c r="GV381" i="23916"/>
  <c r="GW377" i="23916"/>
  <c r="GV15" i="23916"/>
  <c r="GW15" i="23916" s="1"/>
  <c r="GV346" i="23916"/>
  <c r="GW346" i="23916" s="1"/>
  <c r="GX339" i="23916"/>
  <c r="GZ338" i="23916"/>
  <c r="GY338" i="23916"/>
  <c r="GW385" i="23916"/>
  <c r="GV317" i="23916"/>
  <c r="GV328" i="23916" s="1"/>
  <c r="GW328" i="23916" s="1"/>
  <c r="GV17" i="23916"/>
  <c r="GW17" i="23916" s="1"/>
  <c r="GZ337" i="23916"/>
  <c r="GY337" i="23916"/>
  <c r="GZ335" i="23916"/>
  <c r="GY335" i="23916"/>
  <c r="GX455" i="23916"/>
  <c r="GX383" i="23916"/>
  <c r="GZ315" i="23916"/>
  <c r="GY315" i="23916"/>
  <c r="GV447" i="23916"/>
  <c r="GW297" i="23916"/>
  <c r="EJ8" i="23917"/>
  <c r="EJ8" i="24040"/>
  <c r="EK129" i="23917"/>
  <c r="EK117" i="24040"/>
  <c r="EL122" i="23917"/>
  <c r="EL110" i="24040"/>
  <c r="EL185" i="23917"/>
  <c r="EL171" i="24040"/>
  <c r="EL117" i="23917"/>
  <c r="EL105" i="24040"/>
  <c r="EJ196" i="23917"/>
  <c r="EJ182" i="24040"/>
  <c r="EI184" i="24040"/>
  <c r="EI10" i="24040"/>
  <c r="EI292" i="23917"/>
  <c r="EI275" i="24040"/>
  <c r="EI258" i="23917"/>
  <c r="EI242" i="24040"/>
  <c r="EM275" i="23917"/>
  <c r="EM259" i="24040"/>
  <c r="EK127" i="23917"/>
  <c r="EK115" i="24040"/>
  <c r="EH184" i="24040"/>
  <c r="EH185" i="24040" s="1"/>
  <c r="EH10" i="24040"/>
  <c r="EK250" i="23917"/>
  <c r="EK234" i="24040"/>
  <c r="EJ129" i="23917"/>
  <c r="EJ130" i="23917" s="1"/>
  <c r="EJ117" i="24040"/>
  <c r="EJ118" i="24040" s="1"/>
  <c r="GK210" i="24040"/>
  <c r="GK225" i="23917"/>
  <c r="GK297" i="23917"/>
  <c r="GK280" i="24040"/>
  <c r="GI240" i="24040"/>
  <c r="GJ240" i="24040"/>
  <c r="GK240" i="24040"/>
  <c r="GH295" i="23917"/>
  <c r="GH278" i="24040"/>
  <c r="GK180" i="24040"/>
  <c r="GK194" i="23917"/>
  <c r="EK188" i="23917"/>
  <c r="EK174" i="24040"/>
  <c r="EI9" i="23917"/>
  <c r="EI9" i="24040"/>
  <c r="EJ160" i="24040"/>
  <c r="EL126" i="23917"/>
  <c r="EL114" i="24040"/>
  <c r="EM116" i="23917"/>
  <c r="EM104" i="24040"/>
  <c r="EL123" i="23917"/>
  <c r="EL111" i="24040"/>
  <c r="EM143" i="23917"/>
  <c r="EM131" i="24040"/>
  <c r="EK193" i="23917"/>
  <c r="EK179" i="24040"/>
  <c r="EH11" i="23917"/>
  <c r="EK205" i="23917"/>
  <c r="EK191" i="24040"/>
  <c r="EM247" i="23917"/>
  <c r="EM231" i="24040"/>
  <c r="EK89" i="23917"/>
  <c r="EK78" i="24040"/>
  <c r="EK160" i="23917"/>
  <c r="EK147" i="24040"/>
  <c r="EK232" i="23917"/>
  <c r="EK217" i="24040"/>
  <c r="EO140" i="23917"/>
  <c r="EO128" i="24040"/>
  <c r="EO133" i="23917"/>
  <c r="EO121" i="24040"/>
  <c r="GH212" i="24040"/>
  <c r="GH227" i="23917"/>
  <c r="GJ225" i="23917"/>
  <c r="GJ210" i="24040"/>
  <c r="GJ297" i="23917"/>
  <c r="GJ280" i="24040"/>
  <c r="GI226" i="23917"/>
  <c r="GI211" i="24040"/>
  <c r="GJ194" i="23917"/>
  <c r="GJ180" i="24040"/>
  <c r="FY244" i="24040"/>
  <c r="FY245" i="24040" s="1"/>
  <c r="FY15" i="24040"/>
  <c r="FY20" i="24040" s="1"/>
  <c r="FY260" i="23917"/>
  <c r="FY261" i="23917" s="1"/>
  <c r="FY16" i="23917"/>
  <c r="FY22" i="23917" s="1"/>
  <c r="EJ220" i="23917"/>
  <c r="EH235" i="23917"/>
  <c r="EF288" i="24040"/>
  <c r="EF305" i="23917"/>
  <c r="EH15" i="23917"/>
  <c r="EH21" i="23917" s="1"/>
  <c r="FZ14" i="24040"/>
  <c r="FZ15" i="23917"/>
  <c r="ED26" i="23917"/>
  <c r="EE56" i="23917"/>
  <c r="EE26" i="23917"/>
  <c r="EE45" i="24040"/>
  <c r="EJ257" i="23917"/>
  <c r="EJ285" i="24040"/>
  <c r="EN264" i="23917"/>
  <c r="EN249" i="24040"/>
  <c r="EJ233" i="23917"/>
  <c r="EG244" i="24040"/>
  <c r="EG15" i="24040"/>
  <c r="EG20" i="24040" s="1"/>
  <c r="EG260" i="23917"/>
  <c r="EG16" i="23917"/>
  <c r="EG22" i="23917" s="1"/>
  <c r="EL248" i="23917"/>
  <c r="EL234" i="24040"/>
  <c r="EJ299" i="23917"/>
  <c r="EJ14" i="23917"/>
  <c r="EJ229" i="23917"/>
  <c r="EF17" i="23917"/>
  <c r="EJ253" i="23917"/>
  <c r="EN104" i="24040"/>
  <c r="EN134" i="23917"/>
  <c r="EJ222" i="23917"/>
  <c r="EI198" i="23917"/>
  <c r="EI10" i="23917"/>
  <c r="FY21" i="23917"/>
  <c r="FZ21" i="23917" s="1"/>
  <c r="EH198" i="23917"/>
  <c r="EH199" i="23917" s="1"/>
  <c r="EH10" i="23917"/>
  <c r="GA121" i="24040"/>
  <c r="GA133" i="23917"/>
  <c r="EJ173" i="23917"/>
  <c r="EL202" i="23917"/>
  <c r="EJ221" i="23917"/>
  <c r="EL298" i="23917"/>
  <c r="FY19" i="24040"/>
  <c r="FZ19" i="24040" s="1"/>
  <c r="EJ254" i="23917"/>
  <c r="EN131" i="24040"/>
  <c r="EN188" i="24040"/>
  <c r="EN171" i="24040"/>
  <c r="EN114" i="24040"/>
  <c r="EN111" i="24040"/>
  <c r="EN110" i="24040"/>
  <c r="EL213" i="24040"/>
  <c r="EI11" i="23917"/>
  <c r="EJ9" i="24040"/>
  <c r="GX456" i="23916" l="1"/>
  <c r="GX385" i="23916"/>
  <c r="GY383" i="23916"/>
  <c r="GZ383" i="23916"/>
  <c r="GX16" i="23916"/>
  <c r="GW317" i="23916"/>
  <c r="GV318" i="23916"/>
  <c r="GW318" i="23916" s="1"/>
  <c r="GZ339" i="23916"/>
  <c r="GY339" i="23916"/>
  <c r="GV459" i="23916"/>
  <c r="GW381" i="23916"/>
  <c r="GY12" i="23916"/>
  <c r="GZ12" i="23916"/>
  <c r="GX13" i="23916"/>
  <c r="GZ296" i="23916"/>
  <c r="GY296" i="23916"/>
  <c r="GX297" i="23916"/>
  <c r="GX298" i="23916"/>
  <c r="GW410" i="23916"/>
  <c r="GV439" i="23916"/>
  <c r="GW439" i="23916" s="1"/>
  <c r="GV440" i="23916"/>
  <c r="GW440" i="23916" s="1"/>
  <c r="GW412" i="23916"/>
  <c r="GV414" i="23916"/>
  <c r="GV415" i="23916"/>
  <c r="GV409" i="23916"/>
  <c r="GW409" i="23916" s="1"/>
  <c r="GV360" i="23916"/>
  <c r="GV436" i="23916"/>
  <c r="GW436" i="23916" s="1"/>
  <c r="GV435" i="23916"/>
  <c r="GW435" i="23916" s="1"/>
  <c r="GV437" i="23916"/>
  <c r="GW437" i="23916" s="1"/>
  <c r="GV405" i="23916"/>
  <c r="GW405" i="23916" s="1"/>
  <c r="GX377" i="23916"/>
  <c r="GZ314" i="23916"/>
  <c r="GX326" i="23916"/>
  <c r="GX412" i="23916" s="1"/>
  <c r="GY314" i="23916"/>
  <c r="GX364" i="23916"/>
  <c r="GX331" i="23916"/>
  <c r="EJ20" i="23917"/>
  <c r="EK196" i="23917"/>
  <c r="EK182" i="24040"/>
  <c r="EL79" i="23917"/>
  <c r="EL68" i="24040"/>
  <c r="EK8" i="23917"/>
  <c r="EK8" i="24040"/>
  <c r="EL186" i="23917"/>
  <c r="EL172" i="24040"/>
  <c r="EM123" i="23917"/>
  <c r="EM111" i="24040"/>
  <c r="EM126" i="23917"/>
  <c r="EM114" i="24040"/>
  <c r="EM122" i="23917"/>
  <c r="EM110" i="24040"/>
  <c r="EL191" i="23917"/>
  <c r="EL177" i="24040"/>
  <c r="EM298" i="23917"/>
  <c r="EM281" i="24040"/>
  <c r="EK222" i="23917"/>
  <c r="EK207" i="24040"/>
  <c r="EO134" i="23917"/>
  <c r="EO122" i="24040"/>
  <c r="EK253" i="23917"/>
  <c r="EK237" i="24040"/>
  <c r="EK229" i="23917"/>
  <c r="EK214" i="24040"/>
  <c r="EK299" i="23917"/>
  <c r="EK282" i="24040"/>
  <c r="EO264" i="23917"/>
  <c r="EO248" i="24040"/>
  <c r="EK257" i="23917"/>
  <c r="EK241" i="24040"/>
  <c r="EI15" i="23917"/>
  <c r="EI21" i="23917" s="1"/>
  <c r="EI14" i="24040"/>
  <c r="EI19" i="24040" s="1"/>
  <c r="EI235" i="23917"/>
  <c r="EI220" i="24040"/>
  <c r="EK220" i="23917"/>
  <c r="EK205" i="24040"/>
  <c r="GK211" i="24040"/>
  <c r="GK226" i="23917"/>
  <c r="GI295" i="23917"/>
  <c r="GI278" i="24040"/>
  <c r="EJ18" i="24040"/>
  <c r="EL47" i="23917"/>
  <c r="EL37" i="24040"/>
  <c r="EL119" i="23917"/>
  <c r="EL107" i="24040"/>
  <c r="EM117" i="23917"/>
  <c r="EM105" i="24040"/>
  <c r="EM185" i="23917"/>
  <c r="EM171" i="24040"/>
  <c r="EL192" i="23917"/>
  <c r="EL178" i="24040"/>
  <c r="EL127" i="23917"/>
  <c r="EL115" i="24040"/>
  <c r="EL195" i="23917"/>
  <c r="EL181" i="24040"/>
  <c r="EL124" i="23917"/>
  <c r="EL112" i="24040"/>
  <c r="EK254" i="23917"/>
  <c r="EK238" i="24040"/>
  <c r="EK221" i="23917"/>
  <c r="EK206" i="24040"/>
  <c r="EM202" i="23917"/>
  <c r="EM188" i="24040"/>
  <c r="EJ242" i="24040"/>
  <c r="EJ239" i="24040"/>
  <c r="EK14" i="23917"/>
  <c r="EK13" i="24040"/>
  <c r="EM248" i="23917"/>
  <c r="EM232" i="24040"/>
  <c r="EK233" i="23917"/>
  <c r="EK218" i="24040"/>
  <c r="EH244" i="24040"/>
  <c r="EH245" i="24040" s="1"/>
  <c r="EH15" i="24040"/>
  <c r="EH20" i="24040" s="1"/>
  <c r="EH45" i="24040" s="1"/>
  <c r="GI227" i="23917"/>
  <c r="GI212" i="24040"/>
  <c r="GJ226" i="23917"/>
  <c r="GJ211" i="24040"/>
  <c r="EJ302" i="23917"/>
  <c r="EJ9" i="23917"/>
  <c r="GA128" i="24040"/>
  <c r="GA140" i="23917"/>
  <c r="EL228" i="23917"/>
  <c r="EN126" i="23917"/>
  <c r="EN143" i="23917"/>
  <c r="EG17" i="23917"/>
  <c r="EN259" i="24040"/>
  <c r="EG288" i="24040"/>
  <c r="EG305" i="23917"/>
  <c r="FZ244" i="24040"/>
  <c r="FZ15" i="24040"/>
  <c r="FZ260" i="23917"/>
  <c r="FZ16" i="23917"/>
  <c r="GB121" i="24040"/>
  <c r="GB133" i="23917"/>
  <c r="ED26" i="24040"/>
  <c r="ED31" i="23917"/>
  <c r="EH260" i="23917"/>
  <c r="EH261" i="23917" s="1"/>
  <c r="EH16" i="23917"/>
  <c r="EH22" i="23917" s="1"/>
  <c r="EH56" i="23917" s="1"/>
  <c r="EH288" i="24040"/>
  <c r="FY288" i="24040"/>
  <c r="Y21" i="24066"/>
  <c r="AB21" i="24066" s="1"/>
  <c r="FY305" i="23917"/>
  <c r="GA248" i="24040"/>
  <c r="GA264" i="23917"/>
  <c r="ED24" i="24040"/>
  <c r="ED29" i="23917"/>
  <c r="FY45" i="24040"/>
  <c r="FZ45" i="24040" s="1"/>
  <c r="FZ20" i="24040"/>
  <c r="EN122" i="23917"/>
  <c r="EN185" i="23917"/>
  <c r="EJ255" i="23917"/>
  <c r="EJ275" i="24040"/>
  <c r="EN265" i="23917"/>
  <c r="EN231" i="24040"/>
  <c r="GA122" i="24040"/>
  <c r="GA134" i="23917"/>
  <c r="EN178" i="24040"/>
  <c r="EN123" i="23917"/>
  <c r="EN202" i="23917"/>
  <c r="EN116" i="23917"/>
  <c r="EL250" i="23917"/>
  <c r="EL238" i="24040"/>
  <c r="EL237" i="24040"/>
  <c r="EL13" i="24040"/>
  <c r="EL282" i="24040"/>
  <c r="EL241" i="24040"/>
  <c r="FY17" i="23917"/>
  <c r="FZ17" i="23917"/>
  <c r="FZ22" i="23917"/>
  <c r="FY56" i="23917"/>
  <c r="FZ56" i="23917" s="1"/>
  <c r="EJ11" i="23917"/>
  <c r="EJ220" i="24040"/>
  <c r="EL191" i="24040"/>
  <c r="EN177" i="24040"/>
  <c r="EN112" i="24040"/>
  <c r="EN213" i="24040"/>
  <c r="EL147" i="24040"/>
  <c r="EN68" i="24040"/>
  <c r="EN37" i="24040"/>
  <c r="EL217" i="24040"/>
  <c r="EL205" i="24040"/>
  <c r="EL78" i="24040"/>
  <c r="EN181" i="24040"/>
  <c r="EL206" i="24040"/>
  <c r="EN105" i="24040"/>
  <c r="GX410" i="23916" l="1"/>
  <c r="GX409" i="23916" s="1"/>
  <c r="GX439" i="23916"/>
  <c r="GX440" i="23916"/>
  <c r="GZ412" i="23916"/>
  <c r="GX415" i="23916"/>
  <c r="GY412" i="23916"/>
  <c r="GX414" i="23916"/>
  <c r="GX435" i="23916"/>
  <c r="GX437" i="23916"/>
  <c r="GX436" i="23916"/>
  <c r="GX405" i="23916"/>
  <c r="GW415" i="23916"/>
  <c r="GV423" i="23916"/>
  <c r="GW423" i="23916" s="1"/>
  <c r="GZ364" i="23916"/>
  <c r="GY364" i="23916"/>
  <c r="GX511" i="23916"/>
  <c r="GY377" i="23916"/>
  <c r="GZ377" i="23916"/>
  <c r="GX381" i="23916"/>
  <c r="GX15" i="23916"/>
  <c r="GX346" i="23916"/>
  <c r="GZ410" i="23916"/>
  <c r="GV432" i="23916"/>
  <c r="GW432" i="23916" s="1"/>
  <c r="GV431" i="23916"/>
  <c r="GW431" i="23916" s="1"/>
  <c r="GV430" i="23916"/>
  <c r="GW430" i="23916" s="1"/>
  <c r="GW414" i="23916"/>
  <c r="GV416" i="23916"/>
  <c r="GV427" i="23916"/>
  <c r="GW427" i="23916" s="1"/>
  <c r="GV426" i="23916"/>
  <c r="GW426" i="23916" s="1"/>
  <c r="GV429" i="23916"/>
  <c r="GV428" i="23916"/>
  <c r="GW428" i="23916" s="1"/>
  <c r="GV438" i="23916"/>
  <c r="GW438" i="23916" s="1"/>
  <c r="GZ298" i="23916"/>
  <c r="GY298" i="23916"/>
  <c r="GY13" i="23916"/>
  <c r="GX14" i="23916"/>
  <c r="GZ14" i="23916" s="1"/>
  <c r="GZ13" i="23916"/>
  <c r="GZ385" i="23916"/>
  <c r="GY385" i="23916"/>
  <c r="GX317" i="23916"/>
  <c r="GX328" i="23916" s="1"/>
  <c r="GX17" i="23916"/>
  <c r="GZ331" i="23916"/>
  <c r="GY331" i="23916"/>
  <c r="GX378" i="23916"/>
  <c r="GZ326" i="23916"/>
  <c r="GY326" i="23916"/>
  <c r="GX365" i="23916"/>
  <c r="GX447" i="23916"/>
  <c r="GZ297" i="23916"/>
  <c r="GY297" i="23916"/>
  <c r="GY16" i="23916"/>
  <c r="GZ16" i="23916"/>
  <c r="Z32" i="24066"/>
  <c r="EK20" i="23917"/>
  <c r="EK18" i="24040"/>
  <c r="EK9" i="23917"/>
  <c r="EK9" i="24040"/>
  <c r="EM195" i="23917"/>
  <c r="EM181" i="24040"/>
  <c r="EM119" i="23917"/>
  <c r="EM107" i="24040"/>
  <c r="EM124" i="23917"/>
  <c r="EM112" i="24040"/>
  <c r="EL188" i="23917"/>
  <c r="EL174" i="24040"/>
  <c r="EM186" i="23917"/>
  <c r="EM172" i="24040"/>
  <c r="EK10" i="24040"/>
  <c r="EK184" i="24040"/>
  <c r="EO202" i="23917"/>
  <c r="EO188" i="24040"/>
  <c r="EO123" i="23917"/>
  <c r="EO111" i="24040"/>
  <c r="EI244" i="24040"/>
  <c r="EI15" i="24040"/>
  <c r="EI20" i="24040" s="1"/>
  <c r="EM228" i="23917"/>
  <c r="EM213" i="24040"/>
  <c r="EK258" i="23917"/>
  <c r="EK242" i="24040"/>
  <c r="GJ227" i="23917"/>
  <c r="GJ212" i="24040"/>
  <c r="EK173" i="23917"/>
  <c r="EK160" i="24040"/>
  <c r="GJ295" i="23917"/>
  <c r="GJ278" i="24040"/>
  <c r="EM127" i="23917"/>
  <c r="EM115" i="24040"/>
  <c r="EM192" i="23917"/>
  <c r="EM178" i="24040"/>
  <c r="EM79" i="23917"/>
  <c r="EM68" i="24040"/>
  <c r="EL193" i="23917"/>
  <c r="EL179" i="24040"/>
  <c r="EM191" i="23917"/>
  <c r="EM177" i="24040"/>
  <c r="EL218" i="24040"/>
  <c r="EL129" i="23917"/>
  <c r="EL130" i="23917" s="1"/>
  <c r="EL117" i="24040"/>
  <c r="EL118" i="24040" s="1"/>
  <c r="EM47" i="23917"/>
  <c r="EM37" i="24040"/>
  <c r="EM250" i="23917"/>
  <c r="EM234" i="24040"/>
  <c r="EO116" i="23917"/>
  <c r="EO104" i="24040"/>
  <c r="EO265" i="23917"/>
  <c r="EO249" i="24040"/>
  <c r="EK255" i="23917"/>
  <c r="EK239" i="24040"/>
  <c r="EO185" i="23917"/>
  <c r="EO171" i="24040"/>
  <c r="EO122" i="23917"/>
  <c r="EO110" i="24040"/>
  <c r="EO143" i="23917"/>
  <c r="EO131" i="24040"/>
  <c r="EO126" i="23917"/>
  <c r="EO114" i="24040"/>
  <c r="EJ184" i="24040"/>
  <c r="EJ185" i="24040" s="1"/>
  <c r="EJ10" i="24040"/>
  <c r="EK302" i="23917"/>
  <c r="EK285" i="24040"/>
  <c r="EJ14" i="24040"/>
  <c r="EJ258" i="23917"/>
  <c r="GK212" i="24040"/>
  <c r="GK227" i="23917"/>
  <c r="GK278" i="24040"/>
  <c r="GK295" i="23917"/>
  <c r="GA213" i="24040"/>
  <c r="EN228" i="23917"/>
  <c r="EJ235" i="23917"/>
  <c r="EH305" i="23917"/>
  <c r="GA131" i="24040"/>
  <c r="GA143" i="23917"/>
  <c r="EN117" i="23917"/>
  <c r="GA110" i="24040"/>
  <c r="GA122" i="23917"/>
  <c r="EN195" i="23917"/>
  <c r="GB128" i="24040"/>
  <c r="GB140" i="23917"/>
  <c r="GA111" i="24040"/>
  <c r="GA123" i="23917"/>
  <c r="GB114" i="24040"/>
  <c r="GB126" i="23917"/>
  <c r="EK198" i="23917"/>
  <c r="EK10" i="23917"/>
  <c r="ED37" i="23917"/>
  <c r="EE37" i="23917"/>
  <c r="EL257" i="23917"/>
  <c r="EL285" i="24040"/>
  <c r="EL254" i="23917"/>
  <c r="GA104" i="24040"/>
  <c r="GA116" i="23917"/>
  <c r="EE24" i="24040"/>
  <c r="EE29" i="23917"/>
  <c r="GB248" i="24040"/>
  <c r="GB264" i="23917"/>
  <c r="GC128" i="24040"/>
  <c r="GC140" i="23917"/>
  <c r="GA177" i="24040"/>
  <c r="GA191" i="23917"/>
  <c r="ED28" i="24040"/>
  <c r="ED29" i="24040" s="1"/>
  <c r="ED33" i="23917"/>
  <c r="ED34" i="23917" s="1"/>
  <c r="EL232" i="23917"/>
  <c r="EN47" i="23917"/>
  <c r="GB122" i="24040"/>
  <c r="GB134" i="23917"/>
  <c r="EJ292" i="23917"/>
  <c r="EL221" i="23917"/>
  <c r="EL89" i="23917"/>
  <c r="GB171" i="24040"/>
  <c r="GB185" i="23917"/>
  <c r="EN191" i="23917"/>
  <c r="EL14" i="23917"/>
  <c r="GA171" i="24040"/>
  <c r="GA185" i="23917"/>
  <c r="GA249" i="24040"/>
  <c r="GA265" i="23917"/>
  <c r="FZ288" i="24040"/>
  <c r="FZ305" i="23917"/>
  <c r="EH17" i="23917"/>
  <c r="EJ198" i="23917"/>
  <c r="EJ199" i="23917" s="1"/>
  <c r="EJ10" i="23917"/>
  <c r="GA178" i="24040"/>
  <c r="GA192" i="23917"/>
  <c r="EL160" i="23917"/>
  <c r="EN124" i="23917"/>
  <c r="EL205" i="23917"/>
  <c r="GA157" i="24040"/>
  <c r="GA170" i="23917"/>
  <c r="EL299" i="23917"/>
  <c r="EN192" i="23917"/>
  <c r="EE26" i="24040"/>
  <c r="EE31" i="23917"/>
  <c r="EN275" i="23917"/>
  <c r="EN232" i="24040"/>
  <c r="EN115" i="24040"/>
  <c r="EL220" i="23917"/>
  <c r="EL233" i="23917"/>
  <c r="EN79" i="23917"/>
  <c r="EL253" i="23917"/>
  <c r="EL239" i="24040"/>
  <c r="EN247" i="23917"/>
  <c r="EN281" i="24040"/>
  <c r="EI260" i="23917"/>
  <c r="EI16" i="23917"/>
  <c r="EI22" i="23917" s="1"/>
  <c r="GA114" i="24040"/>
  <c r="GA126" i="23917"/>
  <c r="EJ15" i="23917"/>
  <c r="EJ21" i="23917" s="1"/>
  <c r="EL207" i="24040"/>
  <c r="EN147" i="24040"/>
  <c r="EL160" i="24040"/>
  <c r="EN78" i="24040"/>
  <c r="EN179" i="24040"/>
  <c r="EL214" i="24040"/>
  <c r="EN172" i="24040"/>
  <c r="EN182" i="24040"/>
  <c r="EN217" i="24040"/>
  <c r="EK11" i="23917"/>
  <c r="GY410" i="23916" l="1"/>
  <c r="GZ328" i="23916"/>
  <c r="GY328" i="23916"/>
  <c r="GZ17" i="23916"/>
  <c r="GY17" i="23916"/>
  <c r="GW429" i="23916"/>
  <c r="GV367" i="23916"/>
  <c r="GW367" i="23916" s="1"/>
  <c r="GX459" i="23916"/>
  <c r="GY381" i="23916"/>
  <c r="GZ381" i="23916"/>
  <c r="GZ405" i="23916"/>
  <c r="GY405" i="23916"/>
  <c r="GX360" i="23916"/>
  <c r="GZ360" i="23916" s="1"/>
  <c r="GZ415" i="23916"/>
  <c r="GY415" i="23916"/>
  <c r="GZ439" i="23916"/>
  <c r="GY439" i="23916"/>
  <c r="GX423" i="23916"/>
  <c r="GY317" i="23916"/>
  <c r="GZ317" i="23916"/>
  <c r="GX318" i="23916"/>
  <c r="GY436" i="23916"/>
  <c r="GZ436" i="23916"/>
  <c r="GZ409" i="23916"/>
  <c r="GY409" i="23916"/>
  <c r="GZ346" i="23916"/>
  <c r="GY346" i="23916"/>
  <c r="GZ437" i="23916"/>
  <c r="GY437" i="23916"/>
  <c r="GZ414" i="23916"/>
  <c r="GX432" i="23916"/>
  <c r="GX431" i="23916"/>
  <c r="GX430" i="23916"/>
  <c r="GY414" i="23916"/>
  <c r="GX416" i="23916"/>
  <c r="GX427" i="23916"/>
  <c r="GX426" i="23916"/>
  <c r="GX429" i="23916"/>
  <c r="GX428" i="23916"/>
  <c r="GX438" i="23916"/>
  <c r="GZ365" i="23916"/>
  <c r="GY365" i="23916"/>
  <c r="GY378" i="23916"/>
  <c r="GZ378" i="23916"/>
  <c r="GW416" i="23916"/>
  <c r="GV420" i="23916"/>
  <c r="GW420" i="23916" s="1"/>
  <c r="GV460" i="23916"/>
  <c r="GV419" i="23916"/>
  <c r="GW419" i="23916" s="1"/>
  <c r="GV422" i="23916"/>
  <c r="GW422" i="23916" s="1"/>
  <c r="GZ15" i="23916"/>
  <c r="GY15" i="23916"/>
  <c r="GY435" i="23916"/>
  <c r="GZ435" i="23916"/>
  <c r="GY440" i="23916"/>
  <c r="GZ440" i="23916"/>
  <c r="EL196" i="23917"/>
  <c r="EL182" i="24040"/>
  <c r="EL8" i="23917"/>
  <c r="EL20" i="23917" s="1"/>
  <c r="EL8" i="24040"/>
  <c r="EM129" i="23917"/>
  <c r="EM117" i="24040"/>
  <c r="EM193" i="23917"/>
  <c r="EM179" i="24040"/>
  <c r="EJ244" i="24040"/>
  <c r="EJ245" i="24040" s="1"/>
  <c r="EJ15" i="24040"/>
  <c r="EJ20" i="24040" s="1"/>
  <c r="EJ45" i="24040" s="1"/>
  <c r="EO79" i="23917"/>
  <c r="EO68" i="24040"/>
  <c r="EM233" i="23917"/>
  <c r="EM218" i="24040"/>
  <c r="EM220" i="23917"/>
  <c r="EM205" i="24040"/>
  <c r="EO191" i="23917"/>
  <c r="EO177" i="24040"/>
  <c r="EM89" i="23917"/>
  <c r="EM78" i="24040"/>
  <c r="EM221" i="23917"/>
  <c r="EM206" i="24040"/>
  <c r="EM232" i="23917"/>
  <c r="EM217" i="24040"/>
  <c r="EO195" i="23917"/>
  <c r="EO181" i="24040"/>
  <c r="EI305" i="23917"/>
  <c r="EI288" i="24040"/>
  <c r="EK235" i="23917"/>
  <c r="EK220" i="24040"/>
  <c r="EO228" i="23917"/>
  <c r="EO213" i="24040"/>
  <c r="EN107" i="24040"/>
  <c r="EM188" i="23917"/>
  <c r="EM174" i="24040"/>
  <c r="EK15" i="23917"/>
  <c r="EK21" i="23917" s="1"/>
  <c r="EK14" i="24040"/>
  <c r="EO247" i="23917"/>
  <c r="EO231" i="24040"/>
  <c r="EM253" i="23917"/>
  <c r="EM237" i="24040"/>
  <c r="EO275" i="23917"/>
  <c r="EO259" i="24040"/>
  <c r="EO192" i="23917"/>
  <c r="EO178" i="24040"/>
  <c r="EM299" i="23917"/>
  <c r="EM282" i="24040"/>
  <c r="EM205" i="23917"/>
  <c r="EM191" i="24040"/>
  <c r="EO124" i="23917"/>
  <c r="EO112" i="24040"/>
  <c r="EM160" i="23917"/>
  <c r="EM147" i="24040"/>
  <c r="EM14" i="23917"/>
  <c r="EM13" i="24040"/>
  <c r="GC264" i="23917"/>
  <c r="EK292" i="23917"/>
  <c r="EK275" i="24040"/>
  <c r="EO47" i="23917"/>
  <c r="EO37" i="24040"/>
  <c r="EM254" i="23917"/>
  <c r="EM238" i="24040"/>
  <c r="EM257" i="23917"/>
  <c r="EM241" i="24040"/>
  <c r="EO117" i="23917"/>
  <c r="EO105" i="24040"/>
  <c r="GA228" i="23917"/>
  <c r="EJ19" i="24040"/>
  <c r="EK19" i="24040"/>
  <c r="EN196" i="23917"/>
  <c r="EN186" i="23917"/>
  <c r="GB157" i="24040"/>
  <c r="GB170" i="23917"/>
  <c r="GA146" i="24040"/>
  <c r="GA159" i="23917"/>
  <c r="GB110" i="24040"/>
  <c r="GB122" i="23917"/>
  <c r="GB178" i="24040"/>
  <c r="GB192" i="23917"/>
  <c r="GB181" i="24040"/>
  <c r="GB195" i="23917"/>
  <c r="EJ260" i="23917"/>
  <c r="EJ261" i="23917" s="1"/>
  <c r="EJ16" i="23917"/>
  <c r="EJ22" i="23917" s="1"/>
  <c r="EJ56" i="23917" s="1"/>
  <c r="EJ288" i="24040"/>
  <c r="EL255" i="23917"/>
  <c r="EL275" i="24040"/>
  <c r="EI17" i="23917"/>
  <c r="GB249" i="24040"/>
  <c r="GB265" i="23917"/>
  <c r="EE28" i="24040"/>
  <c r="EE33" i="23917"/>
  <c r="ED91" i="24040"/>
  <c r="ED32" i="24040"/>
  <c r="ED33" i="24040" s="1"/>
  <c r="ED102" i="23917"/>
  <c r="ED42" i="23917"/>
  <c r="ED40" i="23917" s="1"/>
  <c r="GC121" i="24040"/>
  <c r="GC133" i="23917"/>
  <c r="EN193" i="23917"/>
  <c r="GB111" i="24040"/>
  <c r="GB123" i="23917"/>
  <c r="GA112" i="24040"/>
  <c r="GA124" i="23917"/>
  <c r="GB37" i="24040"/>
  <c r="GB47" i="23917"/>
  <c r="GA217" i="24040"/>
  <c r="GA232" i="23917"/>
  <c r="GA231" i="24040"/>
  <c r="GA247" i="23917"/>
  <c r="EN127" i="23917"/>
  <c r="GC248" i="24040"/>
  <c r="ED38" i="23917"/>
  <c r="GA188" i="24040"/>
  <c r="GA202" i="23917"/>
  <c r="EL242" i="24040"/>
  <c r="EL302" i="23917"/>
  <c r="GB131" i="24040"/>
  <c r="GB143" i="23917"/>
  <c r="EN232" i="23917"/>
  <c r="GB177" i="24040"/>
  <c r="GB191" i="23917"/>
  <c r="GA105" i="24040"/>
  <c r="GA117" i="23917"/>
  <c r="EN119" i="23917"/>
  <c r="EL229" i="23917"/>
  <c r="EN89" i="23917"/>
  <c r="EN160" i="23917"/>
  <c r="GA145" i="24040"/>
  <c r="GA158" i="23917"/>
  <c r="EN248" i="23917"/>
  <c r="EN234" i="24040"/>
  <c r="GA255" i="24040"/>
  <c r="GA271" i="23917"/>
  <c r="GA37" i="24040"/>
  <c r="GA47" i="23917"/>
  <c r="ED39" i="24040"/>
  <c r="ED49" i="23917"/>
  <c r="EF26" i="23917"/>
  <c r="EG45" i="24040"/>
  <c r="EG56" i="23917"/>
  <c r="EG26" i="23917"/>
  <c r="GB104" i="24040"/>
  <c r="GB116" i="23917"/>
  <c r="ED35" i="24040"/>
  <c r="ED45" i="23917"/>
  <c r="EE45" i="23917"/>
  <c r="GA181" i="24040"/>
  <c r="GA195" i="23917"/>
  <c r="GB213" i="24040"/>
  <c r="GB228" i="23917"/>
  <c r="GD157" i="24040"/>
  <c r="GD170" i="23917"/>
  <c r="GA68" i="24040"/>
  <c r="GA79" i="23917"/>
  <c r="EL173" i="23917"/>
  <c r="EL222" i="23917"/>
  <c r="EN298" i="23917"/>
  <c r="GA259" i="24040"/>
  <c r="GA275" i="23917"/>
  <c r="GD128" i="24040"/>
  <c r="GD140" i="23917"/>
  <c r="GA153" i="24040"/>
  <c r="GA166" i="23917"/>
  <c r="EN9" i="24040"/>
  <c r="EN191" i="24040"/>
  <c r="EN174" i="24040"/>
  <c r="EN207" i="24040"/>
  <c r="EN117" i="24040"/>
  <c r="EN118" i="24040" s="1"/>
  <c r="GZ427" i="23916" l="1"/>
  <c r="GY427" i="23916"/>
  <c r="GZ431" i="23916"/>
  <c r="GY431" i="23916"/>
  <c r="GX460" i="23916"/>
  <c r="GX421" i="23916" s="1"/>
  <c r="GZ421" i="23916" s="1"/>
  <c r="GV421" i="23916"/>
  <c r="GY426" i="23916"/>
  <c r="GZ426" i="23916"/>
  <c r="GY430" i="23916"/>
  <c r="GZ430" i="23916"/>
  <c r="GZ318" i="23916"/>
  <c r="GY318" i="23916"/>
  <c r="GY438" i="23916"/>
  <c r="GZ438" i="23916"/>
  <c r="GY428" i="23916"/>
  <c r="GZ428" i="23916"/>
  <c r="GZ416" i="23916"/>
  <c r="GY416" i="23916"/>
  <c r="GX420" i="23916"/>
  <c r="GX419" i="23916"/>
  <c r="GX422" i="23916"/>
  <c r="GY432" i="23916"/>
  <c r="GZ432" i="23916"/>
  <c r="GY429" i="23916"/>
  <c r="GZ429" i="23916"/>
  <c r="GX367" i="23916"/>
  <c r="GZ423" i="23916"/>
  <c r="GY423" i="23916"/>
  <c r="ED43" i="23917"/>
  <c r="EM8" i="23917"/>
  <c r="EM20" i="23917" s="1"/>
  <c r="EM8" i="24040"/>
  <c r="EM18" i="24040" s="1"/>
  <c r="EL9" i="23917"/>
  <c r="EL9" i="24040"/>
  <c r="EM222" i="23917"/>
  <c r="EM207" i="24040"/>
  <c r="EM173" i="23917"/>
  <c r="EM160" i="24040"/>
  <c r="EO127" i="23917"/>
  <c r="EO115" i="24040"/>
  <c r="EK244" i="24040"/>
  <c r="EK15" i="24040"/>
  <c r="EK20" i="24040" s="1"/>
  <c r="EM196" i="23917"/>
  <c r="EM182" i="24040"/>
  <c r="EO298" i="23917"/>
  <c r="EO281" i="24040"/>
  <c r="EO248" i="23917"/>
  <c r="EO232" i="24040"/>
  <c r="EO160" i="23917"/>
  <c r="EO147" i="24040"/>
  <c r="EO89" i="23917"/>
  <c r="EO78" i="24040"/>
  <c r="EM229" i="23917"/>
  <c r="EM214" i="24040"/>
  <c r="EO119" i="23917"/>
  <c r="EO107" i="24040"/>
  <c r="EO232" i="23917"/>
  <c r="EO217" i="24040"/>
  <c r="EM302" i="23917"/>
  <c r="EM285" i="24040"/>
  <c r="GD264" i="23917"/>
  <c r="EO193" i="23917"/>
  <c r="EO179" i="24040"/>
  <c r="EM255" i="23917"/>
  <c r="EM239" i="24040"/>
  <c r="EO186" i="23917"/>
  <c r="EO172" i="24040"/>
  <c r="EO196" i="23917"/>
  <c r="EO182" i="24040"/>
  <c r="EL18" i="24040"/>
  <c r="GB68" i="24040"/>
  <c r="GB79" i="23917"/>
  <c r="GC122" i="24040"/>
  <c r="GC134" i="23917"/>
  <c r="GA192" i="24040"/>
  <c r="GA132" i="24040"/>
  <c r="GA206" i="23917"/>
  <c r="GA144" i="23917"/>
  <c r="GB179" i="24040"/>
  <c r="GB193" i="23917"/>
  <c r="EN188" i="23917"/>
  <c r="EN9" i="23917"/>
  <c r="GA232" i="24040"/>
  <c r="GA248" i="23917"/>
  <c r="ED50" i="23917"/>
  <c r="GA281" i="24040"/>
  <c r="GA298" i="23917"/>
  <c r="ED93" i="24040"/>
  <c r="ED104" i="23917"/>
  <c r="GA78" i="24040"/>
  <c r="GA89" i="23917"/>
  <c r="GB145" i="24040"/>
  <c r="GB158" i="23917"/>
  <c r="GA115" i="24040"/>
  <c r="GA127" i="23917"/>
  <c r="GA207" i="24040"/>
  <c r="GA222" i="23917"/>
  <c r="EN222" i="23917"/>
  <c r="GB153" i="24040"/>
  <c r="GB166" i="23917"/>
  <c r="FY26" i="23917"/>
  <c r="FZ26" i="23917"/>
  <c r="ED41" i="24040"/>
  <c r="ED42" i="24040" s="1"/>
  <c r="ED52" i="23917"/>
  <c r="ED53" i="23917" s="1"/>
  <c r="GB255" i="24040"/>
  <c r="GB271" i="23917"/>
  <c r="EN250" i="23917"/>
  <c r="EN238" i="24040"/>
  <c r="EN237" i="24040"/>
  <c r="EN13" i="24040"/>
  <c r="EN241" i="24040"/>
  <c r="EN282" i="24040"/>
  <c r="EL258" i="23917"/>
  <c r="EL14" i="24040"/>
  <c r="GB188" i="24040"/>
  <c r="GB202" i="23917"/>
  <c r="EI45" i="24040"/>
  <c r="GB217" i="24040"/>
  <c r="GB232" i="23917"/>
  <c r="EK260" i="23917"/>
  <c r="EK16" i="23917"/>
  <c r="EK22" i="23917" s="1"/>
  <c r="GD145" i="24040"/>
  <c r="GD158" i="23917"/>
  <c r="GB112" i="24040"/>
  <c r="GB124" i="23917"/>
  <c r="GB146" i="24040"/>
  <c r="GB159" i="23917"/>
  <c r="EN205" i="23917"/>
  <c r="EF24" i="24040"/>
  <c r="EF29" i="23917"/>
  <c r="EF26" i="24040"/>
  <c r="EF31" i="23917"/>
  <c r="ED70" i="24040"/>
  <c r="ED81" i="23917"/>
  <c r="GA256" i="24040"/>
  <c r="GA272" i="23917"/>
  <c r="GC249" i="24040"/>
  <c r="GC265" i="23917"/>
  <c r="GB231" i="24040"/>
  <c r="GB247" i="23917"/>
  <c r="GA179" i="24040"/>
  <c r="GA193" i="23917"/>
  <c r="ED52" i="24040"/>
  <c r="ED63" i="23917"/>
  <c r="EJ17" i="23917"/>
  <c r="EL198" i="23917"/>
  <c r="EL199" i="23917" s="1"/>
  <c r="EN160" i="24040"/>
  <c r="EN129" i="23917"/>
  <c r="EN130" i="23917" s="1"/>
  <c r="GB105" i="24040"/>
  <c r="GB117" i="23917"/>
  <c r="GD121" i="24040"/>
  <c r="GD133" i="23917"/>
  <c r="GA107" i="24040"/>
  <c r="GA119" i="23917"/>
  <c r="GA147" i="24040"/>
  <c r="GA160" i="23917"/>
  <c r="GD146" i="24040"/>
  <c r="GD159" i="23917"/>
  <c r="GA172" i="24040"/>
  <c r="GA186" i="23917"/>
  <c r="GB259" i="24040"/>
  <c r="GB275" i="23917"/>
  <c r="EE39" i="24040"/>
  <c r="EE49" i="23917"/>
  <c r="GD255" i="24040"/>
  <c r="GD271" i="23917"/>
  <c r="GD248" i="24040"/>
  <c r="EE91" i="24040"/>
  <c r="EE32" i="24040"/>
  <c r="EE102" i="23917"/>
  <c r="EE42" i="23917"/>
  <c r="EL292" i="23917"/>
  <c r="EJ305" i="23917"/>
  <c r="EN8" i="24040"/>
  <c r="EN214" i="24040"/>
  <c r="EN206" i="24040"/>
  <c r="EN218" i="24040"/>
  <c r="EN205" i="24040"/>
  <c r="EL11" i="23917"/>
  <c r="GZ419" i="23916" l="1"/>
  <c r="GY419" i="23916"/>
  <c r="GZ367" i="23916"/>
  <c r="GY367" i="23916"/>
  <c r="GZ420" i="23916"/>
  <c r="GY420" i="23916"/>
  <c r="GY422" i="23916"/>
  <c r="GZ422" i="23916"/>
  <c r="EK305" i="23917"/>
  <c r="EK288" i="24040"/>
  <c r="EM292" i="23917"/>
  <c r="EM275" i="24040"/>
  <c r="EO205" i="23917"/>
  <c r="EO191" i="24040"/>
  <c r="EO222" i="23917"/>
  <c r="EO207" i="24040"/>
  <c r="EL184" i="24040"/>
  <c r="EL185" i="24040" s="1"/>
  <c r="EL10" i="24040"/>
  <c r="EL19" i="24040"/>
  <c r="EM9" i="23917"/>
  <c r="EM9" i="24040"/>
  <c r="EL220" i="24040"/>
  <c r="EN18" i="24040"/>
  <c r="EO129" i="23917"/>
  <c r="EO117" i="24040"/>
  <c r="EL10" i="23917"/>
  <c r="EM258" i="23917"/>
  <c r="EM242" i="24040"/>
  <c r="EO250" i="23917"/>
  <c r="EO234" i="24040"/>
  <c r="EO9" i="23917"/>
  <c r="EO9" i="24040"/>
  <c r="EO188" i="23917"/>
  <c r="EO174" i="24040"/>
  <c r="GA9" i="24040"/>
  <c r="GA9" i="23917"/>
  <c r="GA174" i="24040"/>
  <c r="GA188" i="23917"/>
  <c r="EN8" i="23917"/>
  <c r="GE128" i="24040"/>
  <c r="GE140" i="23917"/>
  <c r="GB192" i="24040"/>
  <c r="GB132" i="24040"/>
  <c r="GB206" i="23917"/>
  <c r="GB144" i="23917"/>
  <c r="GA158" i="24040"/>
  <c r="GA171" i="23917"/>
  <c r="GA117" i="24040"/>
  <c r="GA118" i="24040" s="1"/>
  <c r="GA129" i="23917"/>
  <c r="GA130" i="23917" s="1"/>
  <c r="EN221" i="23917"/>
  <c r="EN173" i="23917"/>
  <c r="EK17" i="23917"/>
  <c r="GD249" i="24040"/>
  <c r="GD265" i="23917"/>
  <c r="GD256" i="24040"/>
  <c r="GD272" i="23917"/>
  <c r="ED75" i="24040"/>
  <c r="ED86" i="23917"/>
  <c r="EF37" i="23917"/>
  <c r="EG37" i="23917"/>
  <c r="EL15" i="23917"/>
  <c r="EN257" i="23917"/>
  <c r="EN285" i="24040"/>
  <c r="FY24" i="24040"/>
  <c r="FY29" i="23917"/>
  <c r="GB281" i="24040"/>
  <c r="GB298" i="23917"/>
  <c r="GA260" i="24040"/>
  <c r="GA276" i="23917"/>
  <c r="GD192" i="24040"/>
  <c r="GD132" i="24040"/>
  <c r="GD206" i="23917"/>
  <c r="GD144" i="23917"/>
  <c r="EF28" i="24040"/>
  <c r="EF29" i="24040" s="1"/>
  <c r="EF33" i="23917"/>
  <c r="EN14" i="23917"/>
  <c r="GB78" i="24040"/>
  <c r="GB89" i="23917"/>
  <c r="GB232" i="24040"/>
  <c r="GB248" i="23917"/>
  <c r="EN220" i="23917"/>
  <c r="GD122" i="24040"/>
  <c r="GD134" i="23917"/>
  <c r="EN233" i="23917"/>
  <c r="EN229" i="23917"/>
  <c r="GA191" i="24040"/>
  <c r="GA205" i="23917"/>
  <c r="GC131" i="24040"/>
  <c r="GC143" i="23917"/>
  <c r="GB147" i="24040"/>
  <c r="GB160" i="23917"/>
  <c r="EE52" i="24040"/>
  <c r="EE63" i="23917"/>
  <c r="GA182" i="24040"/>
  <c r="GA196" i="23917"/>
  <c r="EE70" i="24040"/>
  <c r="EE81" i="23917"/>
  <c r="ED80" i="24040"/>
  <c r="ED91" i="23917"/>
  <c r="EG26" i="24040"/>
  <c r="EG31" i="23917"/>
  <c r="EN253" i="23917"/>
  <c r="EN239" i="24040"/>
  <c r="GB207" i="24040"/>
  <c r="GB222" i="23917"/>
  <c r="EE93" i="24040"/>
  <c r="EE104" i="23917"/>
  <c r="GA234" i="24040"/>
  <c r="GA250" i="23917"/>
  <c r="GA154" i="24040"/>
  <c r="GA167" i="23917"/>
  <c r="EL235" i="23917"/>
  <c r="GB115" i="24040"/>
  <c r="GB127" i="23917"/>
  <c r="ED72" i="24040"/>
  <c r="ED83" i="23917"/>
  <c r="GC104" i="24040"/>
  <c r="GC116" i="23917"/>
  <c r="GB107" i="24040"/>
  <c r="GB119" i="23917"/>
  <c r="EM198" i="23917"/>
  <c r="EM10" i="23917"/>
  <c r="GB172" i="24040"/>
  <c r="GB186" i="23917"/>
  <c r="GB256" i="24040"/>
  <c r="GB272" i="23917"/>
  <c r="ED73" i="24040"/>
  <c r="ED84" i="23917"/>
  <c r="ED74" i="24040"/>
  <c r="ED85" i="23917"/>
  <c r="ED71" i="24040"/>
  <c r="ED82" i="23917"/>
  <c r="FY26" i="24040"/>
  <c r="FY31" i="23917"/>
  <c r="EG24" i="24040"/>
  <c r="EG29" i="23917"/>
  <c r="EH26" i="23917"/>
  <c r="EI56" i="23917"/>
  <c r="EI26" i="23917"/>
  <c r="EH26" i="24040"/>
  <c r="EH24" i="24040"/>
  <c r="EN299" i="23917"/>
  <c r="EN254" i="23917"/>
  <c r="EE41" i="24040"/>
  <c r="EE52" i="23917"/>
  <c r="EM11" i="23917"/>
  <c r="EN184" i="24040" l="1"/>
  <c r="EN185" i="24040" s="1"/>
  <c r="EN10" i="24040"/>
  <c r="EO254" i="23917"/>
  <c r="EO238" i="24040"/>
  <c r="EO299" i="23917"/>
  <c r="EO282" i="24040"/>
  <c r="EO253" i="23917"/>
  <c r="EO237" i="24040"/>
  <c r="EO220" i="23917"/>
  <c r="EO205" i="24040"/>
  <c r="EL244" i="24040"/>
  <c r="EL245" i="24040" s="1"/>
  <c r="EL15" i="24040"/>
  <c r="EL20" i="24040" s="1"/>
  <c r="EL45" i="24040" s="1"/>
  <c r="EO173" i="23917"/>
  <c r="EO160" i="24040"/>
  <c r="EO221" i="23917"/>
  <c r="EO206" i="24040"/>
  <c r="EO229" i="23917"/>
  <c r="EO214" i="24040"/>
  <c r="EO233" i="23917"/>
  <c r="EO218" i="24040"/>
  <c r="EO14" i="23917"/>
  <c r="EO13" i="24040"/>
  <c r="EO257" i="23917"/>
  <c r="EO241" i="24040"/>
  <c r="EM15" i="23917"/>
  <c r="EM21" i="23917" s="1"/>
  <c r="EM14" i="24040"/>
  <c r="EM19" i="24040" s="1"/>
  <c r="EO8" i="23917"/>
  <c r="EO8" i="24040"/>
  <c r="EM184" i="24040"/>
  <c r="EM10" i="24040"/>
  <c r="GD104" i="24040"/>
  <c r="GD116" i="23917"/>
  <c r="GB117" i="24040"/>
  <c r="GB129" i="23917"/>
  <c r="GA238" i="24040"/>
  <c r="GA254" i="23917"/>
  <c r="EH31" i="23917"/>
  <c r="GB154" i="24040"/>
  <c r="GB167" i="23917"/>
  <c r="ED81" i="24040"/>
  <c r="ED92" i="23917"/>
  <c r="GC153" i="24040"/>
  <c r="GC166" i="23917"/>
  <c r="GA160" i="24040"/>
  <c r="GA173" i="23917"/>
  <c r="EN198" i="23917"/>
  <c r="EN199" i="23917" s="1"/>
  <c r="EN10" i="23917"/>
  <c r="GA218" i="24040"/>
  <c r="GA233" i="23917"/>
  <c r="GE248" i="24040"/>
  <c r="GE264" i="23917"/>
  <c r="EH29" i="23917"/>
  <c r="EH28" i="24040"/>
  <c r="EE73" i="24040"/>
  <c r="EE84" i="23917"/>
  <c r="GB234" i="24040"/>
  <c r="GB250" i="23917"/>
  <c r="GA237" i="24040"/>
  <c r="GA253" i="23917"/>
  <c r="ED86" i="24040"/>
  <c r="ED97" i="23917"/>
  <c r="EE80" i="24040"/>
  <c r="EE91" i="23917"/>
  <c r="GB182" i="24040"/>
  <c r="GB196" i="23917"/>
  <c r="FY37" i="23917"/>
  <c r="FZ37" i="23917" s="1"/>
  <c r="EG28" i="24040"/>
  <c r="EG33" i="23917"/>
  <c r="EF91" i="24040"/>
  <c r="EF32" i="24040"/>
  <c r="EF33" i="24040" s="1"/>
  <c r="EF102" i="23917"/>
  <c r="EF42" i="23917"/>
  <c r="EF40" i="23917" s="1"/>
  <c r="GB260" i="24040"/>
  <c r="GB276" i="23917"/>
  <c r="EN302" i="23917"/>
  <c r="EL260" i="23917"/>
  <c r="EL261" i="23917" s="1"/>
  <c r="EL16" i="23917"/>
  <c r="EL22" i="23917" s="1"/>
  <c r="EL56" i="23917" s="1"/>
  <c r="EL288" i="24040"/>
  <c r="EE75" i="24040"/>
  <c r="EE86" i="23917"/>
  <c r="GE121" i="24040"/>
  <c r="GE133" i="23917"/>
  <c r="GC114" i="24040"/>
  <c r="GC126" i="23917"/>
  <c r="EE74" i="24040"/>
  <c r="EE85" i="23917"/>
  <c r="ED85" i="24040"/>
  <c r="ED96" i="23917"/>
  <c r="EK45" i="24040"/>
  <c r="GA13" i="24040"/>
  <c r="GA14" i="23917"/>
  <c r="EF38" i="23917"/>
  <c r="GA241" i="24040"/>
  <c r="GA257" i="23917"/>
  <c r="GD131" i="24040"/>
  <c r="GD143" i="23917"/>
  <c r="GC111" i="24040"/>
  <c r="GC123" i="23917"/>
  <c r="GC188" i="24040"/>
  <c r="GC202" i="23917"/>
  <c r="GA205" i="24040"/>
  <c r="GA220" i="23917"/>
  <c r="GA214" i="24040"/>
  <c r="GA229" i="23917"/>
  <c r="Y25" i="24066"/>
  <c r="FY27" i="24040"/>
  <c r="FY32" i="23917"/>
  <c r="EE71" i="24040"/>
  <c r="EE82" i="23917"/>
  <c r="EE72" i="24040"/>
  <c r="EE83" i="23917"/>
  <c r="ED84" i="24040"/>
  <c r="ED95" i="23917"/>
  <c r="ED48" i="24040"/>
  <c r="ED59" i="23917"/>
  <c r="EF39" i="24040"/>
  <c r="EF49" i="23917"/>
  <c r="FY28" i="24040"/>
  <c r="FY29" i="24040" s="1"/>
  <c r="FY33" i="23917"/>
  <c r="FY34" i="23917" s="1"/>
  <c r="EL21" i="23917"/>
  <c r="EF35" i="24040"/>
  <c r="EF45" i="23917"/>
  <c r="EG45" i="23917"/>
  <c r="GF128" i="24040"/>
  <c r="GF140" i="23917"/>
  <c r="GB9" i="24040"/>
  <c r="GB9" i="23917"/>
  <c r="ED83" i="24040"/>
  <c r="ED94" i="23917"/>
  <c r="FZ24" i="24040"/>
  <c r="FZ29" i="23917"/>
  <c r="GC105" i="24040"/>
  <c r="GC117" i="23917"/>
  <c r="GC110" i="24040"/>
  <c r="GC122" i="23917"/>
  <c r="GC171" i="24040"/>
  <c r="GC185" i="23917"/>
  <c r="GB158" i="24040"/>
  <c r="GB171" i="23917"/>
  <c r="GA8" i="24040"/>
  <c r="GA8" i="23917"/>
  <c r="GA206" i="24040"/>
  <c r="GA221" i="23917"/>
  <c r="GB174" i="24040"/>
  <c r="GB188" i="23917"/>
  <c r="FZ26" i="24040"/>
  <c r="FZ31" i="23917"/>
  <c r="GA282" i="24040"/>
  <c r="GA299" i="23917"/>
  <c r="EN242" i="24040"/>
  <c r="EN255" i="23917"/>
  <c r="EN275" i="24040"/>
  <c r="GC231" i="24040"/>
  <c r="GC247" i="23917"/>
  <c r="ED82" i="24040"/>
  <c r="ED93" i="23917"/>
  <c r="GB191" i="24040"/>
  <c r="GB205" i="23917"/>
  <c r="EF34" i="23917"/>
  <c r="GC260" i="24040"/>
  <c r="GC276" i="23917"/>
  <c r="EN20" i="23917"/>
  <c r="EN220" i="24040"/>
  <c r="EO18" i="24040" l="1"/>
  <c r="EO20" i="23917"/>
  <c r="EF43" i="23917"/>
  <c r="EM244" i="24040"/>
  <c r="EM15" i="24040"/>
  <c r="EM20" i="24040" s="1"/>
  <c r="EI31" i="23917"/>
  <c r="EI26" i="24040"/>
  <c r="EM235" i="23917"/>
  <c r="EM220" i="24040"/>
  <c r="EO255" i="23917"/>
  <c r="EO239" i="24040"/>
  <c r="EO302" i="23917"/>
  <c r="EO285" i="24040"/>
  <c r="EI29" i="23917"/>
  <c r="EI24" i="24040"/>
  <c r="EO184" i="24040"/>
  <c r="EO10" i="24040"/>
  <c r="EH29" i="24040"/>
  <c r="GD171" i="24040"/>
  <c r="GD185" i="23917"/>
  <c r="EO11" i="23917"/>
  <c r="EN11" i="23917"/>
  <c r="GC213" i="24040"/>
  <c r="GC228" i="23917"/>
  <c r="GC107" i="24040"/>
  <c r="GC119" i="23917"/>
  <c r="GE260" i="24040"/>
  <c r="GE276" i="23917"/>
  <c r="EE82" i="24040"/>
  <c r="EE93" i="23917"/>
  <c r="GB8" i="24040"/>
  <c r="GB8" i="23917"/>
  <c r="FZ28" i="24040"/>
  <c r="FZ33" i="23917"/>
  <c r="EF70" i="24040"/>
  <c r="EF81" i="23917"/>
  <c r="EG39" i="24040"/>
  <c r="EG49" i="23917"/>
  <c r="EE84" i="24040"/>
  <c r="EE95" i="23917"/>
  <c r="GB214" i="24040"/>
  <c r="GB229" i="23917"/>
  <c r="GB13" i="24040"/>
  <c r="GB14" i="23917"/>
  <c r="EL17" i="23917"/>
  <c r="GB237" i="24040"/>
  <c r="GB253" i="23917"/>
  <c r="GB218" i="24040"/>
  <c r="GB233" i="23917"/>
  <c r="EE81" i="24040"/>
  <c r="EE92" i="23917"/>
  <c r="GA274" i="24040"/>
  <c r="GA291" i="23917"/>
  <c r="GD110" i="24040"/>
  <c r="GD122" i="23917"/>
  <c r="GC281" i="24040"/>
  <c r="GC298" i="23917"/>
  <c r="EN292" i="23917"/>
  <c r="FY39" i="24040"/>
  <c r="FY49" i="23917"/>
  <c r="FY50" i="23917" s="1"/>
  <c r="EE48" i="24040"/>
  <c r="EE59" i="23917"/>
  <c r="ED46" i="24040"/>
  <c r="ED57" i="23917"/>
  <c r="GB241" i="24040"/>
  <c r="GB257" i="23917"/>
  <c r="EE85" i="24040"/>
  <c r="EE96" i="23917"/>
  <c r="GA273" i="24040"/>
  <c r="GA290" i="23917"/>
  <c r="GE249" i="24040"/>
  <c r="GE265" i="23917"/>
  <c r="GD153" i="24040"/>
  <c r="GD166" i="23917"/>
  <c r="GA184" i="24040"/>
  <c r="GA185" i="24040" s="1"/>
  <c r="GA10" i="24040"/>
  <c r="GA198" i="23917"/>
  <c r="GA199" i="23917" s="1"/>
  <c r="GA10" i="23917"/>
  <c r="GC181" i="24040"/>
  <c r="GC195" i="23917"/>
  <c r="GD231" i="24040"/>
  <c r="GD247" i="23917"/>
  <c r="GB282" i="24040"/>
  <c r="GB299" i="23917"/>
  <c r="GF121" i="24040"/>
  <c r="GF133" i="23917"/>
  <c r="GC112" i="24040"/>
  <c r="GC124" i="23917"/>
  <c r="GD111" i="24040"/>
  <c r="GD123" i="23917"/>
  <c r="EN258" i="23917"/>
  <c r="EN14" i="24040"/>
  <c r="GA20" i="23917"/>
  <c r="GB20" i="23917" s="1"/>
  <c r="Y27" i="24066"/>
  <c r="FY91" i="24040"/>
  <c r="FY32" i="24040"/>
  <c r="FY33" i="24040" s="1"/>
  <c r="FY102" i="23917"/>
  <c r="FY42" i="23917"/>
  <c r="FY40" i="23917" s="1"/>
  <c r="FY38" i="23917"/>
  <c r="FZ27" i="24040"/>
  <c r="FZ32" i="23917"/>
  <c r="GD188" i="24040"/>
  <c r="GD202" i="23917"/>
  <c r="GA285" i="24040"/>
  <c r="GA302" i="23917"/>
  <c r="EJ26" i="23917"/>
  <c r="EK56" i="23917"/>
  <c r="EK26" i="23917"/>
  <c r="EJ24" i="24040"/>
  <c r="EJ26" i="24040"/>
  <c r="EM260" i="23917"/>
  <c r="EM16" i="23917"/>
  <c r="EM22" i="23917" s="1"/>
  <c r="EF93" i="24040"/>
  <c r="EF104" i="23917"/>
  <c r="EG91" i="24040"/>
  <c r="EG32" i="24040"/>
  <c r="EG102" i="23917"/>
  <c r="EG42" i="23917"/>
  <c r="GA239" i="24040"/>
  <c r="GA255" i="23917"/>
  <c r="EH33" i="23917"/>
  <c r="EH34" i="23917" s="1"/>
  <c r="EH39" i="24040"/>
  <c r="GF248" i="24040"/>
  <c r="GF264" i="23917"/>
  <c r="GB160" i="24040"/>
  <c r="GB173" i="23917"/>
  <c r="GD105" i="24040"/>
  <c r="GD117" i="23917"/>
  <c r="GB206" i="24040"/>
  <c r="GB221" i="23917"/>
  <c r="EF41" i="24040"/>
  <c r="EF42" i="24040" s="1"/>
  <c r="EF52" i="23917"/>
  <c r="EF53" i="23917" s="1"/>
  <c r="GE122" i="24040"/>
  <c r="GE134" i="23917"/>
  <c r="EN235" i="23917"/>
  <c r="GC177" i="24040"/>
  <c r="GC191" i="23917"/>
  <c r="GC178" i="24040"/>
  <c r="GC192" i="23917"/>
  <c r="GC172" i="24040"/>
  <c r="GC186" i="23917"/>
  <c r="GD114" i="24040"/>
  <c r="GD126" i="23917"/>
  <c r="GD260" i="24040"/>
  <c r="GD276" i="23917"/>
  <c r="EH37" i="23917"/>
  <c r="EH35" i="24040"/>
  <c r="EI37" i="23917"/>
  <c r="GA18" i="24040"/>
  <c r="GB18" i="24040" s="1"/>
  <c r="EE83" i="24040"/>
  <c r="EE94" i="23917"/>
  <c r="ED47" i="24040"/>
  <c r="ED58" i="23917"/>
  <c r="GB205" i="24040"/>
  <c r="GB220" i="23917"/>
  <c r="GA286" i="24040"/>
  <c r="GA303" i="23917"/>
  <c r="EF50" i="23917"/>
  <c r="EL305" i="23917"/>
  <c r="EF52" i="24040"/>
  <c r="EF63" i="23917"/>
  <c r="EE86" i="24040"/>
  <c r="EE97" i="23917"/>
  <c r="EO198" i="23917"/>
  <c r="EO10" i="23917"/>
  <c r="GB238" i="24040"/>
  <c r="GB254" i="23917"/>
  <c r="GA11" i="23917"/>
  <c r="Y28" i="24066" l="1"/>
  <c r="Z28" i="24066"/>
  <c r="FY43" i="23917"/>
  <c r="EM305" i="23917"/>
  <c r="EM288" i="24040"/>
  <c r="EO235" i="23917"/>
  <c r="EO220" i="24040"/>
  <c r="EH91" i="24040"/>
  <c r="EH32" i="24040"/>
  <c r="EH33" i="24040" s="1"/>
  <c r="EI33" i="23917"/>
  <c r="EI28" i="24040"/>
  <c r="EN19" i="24040"/>
  <c r="EO258" i="23917"/>
  <c r="EO242" i="24040"/>
  <c r="EO292" i="23917"/>
  <c r="EO275" i="24040"/>
  <c r="GC286" i="24040"/>
  <c r="GC303" i="23917"/>
  <c r="GB239" i="24040"/>
  <c r="GB255" i="23917"/>
  <c r="GD181" i="24040"/>
  <c r="GD195" i="23917"/>
  <c r="GD172" i="24040"/>
  <c r="GD186" i="23917"/>
  <c r="GC205" i="24040"/>
  <c r="GC220" i="23917"/>
  <c r="GF122" i="24040"/>
  <c r="GF134" i="23917"/>
  <c r="GC218" i="24040"/>
  <c r="GC233" i="23917"/>
  <c r="GC147" i="24040"/>
  <c r="GC160" i="23917"/>
  <c r="GC174" i="24040"/>
  <c r="GC188" i="23917"/>
  <c r="GG248" i="24040"/>
  <c r="GG264" i="23917"/>
  <c r="EH45" i="23917"/>
  <c r="EI45" i="23917"/>
  <c r="GC259" i="24040"/>
  <c r="GC275" i="23917"/>
  <c r="EH102" i="23917"/>
  <c r="EH42" i="23917"/>
  <c r="EH43" i="23917" s="1"/>
  <c r="EH93" i="24040"/>
  <c r="EH52" i="24040"/>
  <c r="EH38" i="23917"/>
  <c r="EG93" i="24040"/>
  <c r="EG104" i="23917"/>
  <c r="EJ31" i="23917"/>
  <c r="GB285" i="24040"/>
  <c r="GB302" i="23917"/>
  <c r="FY52" i="24040"/>
  <c r="FY63" i="23917"/>
  <c r="EF71" i="24040"/>
  <c r="EF82" i="23917"/>
  <c r="EG70" i="24040"/>
  <c r="EG81" i="23917"/>
  <c r="EF74" i="24040"/>
  <c r="EF85" i="23917"/>
  <c r="GF260" i="24040"/>
  <c r="GF276" i="23917"/>
  <c r="GC115" i="24040"/>
  <c r="GC127" i="23917"/>
  <c r="GF249" i="24040"/>
  <c r="GF265" i="23917"/>
  <c r="EE46" i="24040"/>
  <c r="EE57" i="23917"/>
  <c r="FY41" i="24040"/>
  <c r="FY42" i="24040" s="1"/>
  <c r="FY52" i="23917"/>
  <c r="FY53" i="23917" s="1"/>
  <c r="GB274" i="24040"/>
  <c r="GB291" i="23917"/>
  <c r="EF75" i="24040"/>
  <c r="EF86" i="23917"/>
  <c r="GG260" i="24040"/>
  <c r="GG276" i="23917"/>
  <c r="GI260" i="24040"/>
  <c r="GD213" i="24040"/>
  <c r="GD228" i="23917"/>
  <c r="GC158" i="24040"/>
  <c r="GC171" i="23917"/>
  <c r="GE104" i="24040"/>
  <c r="GE116" i="23917"/>
  <c r="GD107" i="24040"/>
  <c r="GD119" i="23917"/>
  <c r="GG121" i="24040"/>
  <c r="GG133" i="23917"/>
  <c r="GB286" i="24040"/>
  <c r="GB303" i="23917"/>
  <c r="GE231" i="24040"/>
  <c r="GE247" i="23917"/>
  <c r="EN15" i="23917"/>
  <c r="GB273" i="24040"/>
  <c r="GB290" i="23917"/>
  <c r="GD281" i="24040"/>
  <c r="GD298" i="23917"/>
  <c r="GC274" i="24040"/>
  <c r="GC291" i="23917"/>
  <c r="EF80" i="24040"/>
  <c r="EF91" i="23917"/>
  <c r="EF72" i="24040"/>
  <c r="EF83" i="23917"/>
  <c r="GD178" i="24040"/>
  <c r="GD192" i="23917"/>
  <c r="EE47" i="24040"/>
  <c r="EE58" i="23917"/>
  <c r="EG41" i="24040"/>
  <c r="EG52" i="23917"/>
  <c r="GD177" i="24040"/>
  <c r="GD191" i="23917"/>
  <c r="GA220" i="24040"/>
  <c r="GA235" i="23917"/>
  <c r="GE131" i="24040"/>
  <c r="GE143" i="23917"/>
  <c r="GC179" i="24040"/>
  <c r="GC193" i="23917"/>
  <c r="GC217" i="24040"/>
  <c r="GC232" i="23917"/>
  <c r="GC154" i="24040"/>
  <c r="GC167" i="23917"/>
  <c r="GD112" i="24040"/>
  <c r="GD124" i="23917"/>
  <c r="GC191" i="24040"/>
  <c r="GC205" i="23917"/>
  <c r="GB184" i="24040"/>
  <c r="GB10" i="24040"/>
  <c r="GB198" i="23917"/>
  <c r="GB10" i="23917"/>
  <c r="GG128" i="24040"/>
  <c r="GG140" i="23917"/>
  <c r="EG52" i="24040"/>
  <c r="EG63" i="23917"/>
  <c r="EH49" i="23917"/>
  <c r="EH41" i="24040"/>
  <c r="EH42" i="24040" s="1"/>
  <c r="EH70" i="24040"/>
  <c r="GA275" i="24040"/>
  <c r="GA292" i="23917"/>
  <c r="GA242" i="24040"/>
  <c r="GA258" i="23917"/>
  <c r="EJ29" i="23917"/>
  <c r="EJ28" i="24040"/>
  <c r="FZ91" i="24040"/>
  <c r="FZ32" i="24040"/>
  <c r="FZ102" i="23917"/>
  <c r="FZ42" i="23917"/>
  <c r="FY93" i="24040"/>
  <c r="FY104" i="23917"/>
  <c r="GD273" i="24040"/>
  <c r="GD290" i="23917"/>
  <c r="FZ39" i="24040"/>
  <c r="FZ49" i="23917"/>
  <c r="EM17" i="23917"/>
  <c r="FY70" i="24040"/>
  <c r="FY81" i="23917"/>
  <c r="GB11" i="23917"/>
  <c r="EK29" i="23917" l="1"/>
  <c r="EK24" i="24040"/>
  <c r="EI49" i="23917"/>
  <c r="EI39" i="24040"/>
  <c r="EO15" i="23917"/>
  <c r="EO21" i="23917" s="1"/>
  <c r="EO14" i="24040"/>
  <c r="EO19" i="24040" s="1"/>
  <c r="EK31" i="23917"/>
  <c r="EK26" i="24040"/>
  <c r="EN244" i="24040"/>
  <c r="EN245" i="24040" s="1"/>
  <c r="EN15" i="24040"/>
  <c r="EN20" i="24040" s="1"/>
  <c r="EN45" i="24040" s="1"/>
  <c r="EI32" i="24040"/>
  <c r="EI91" i="24040"/>
  <c r="EJ29" i="24040"/>
  <c r="GE111" i="24040"/>
  <c r="GE123" i="23917"/>
  <c r="GD158" i="24040"/>
  <c r="GD171" i="23917"/>
  <c r="GD117" i="24040"/>
  <c r="GD129" i="23917"/>
  <c r="GC206" i="24040"/>
  <c r="GC221" i="23917"/>
  <c r="GF104" i="24040"/>
  <c r="GF116" i="23917"/>
  <c r="GE188" i="24040"/>
  <c r="GE202" i="23917"/>
  <c r="GD174" i="24040"/>
  <c r="GD188" i="23917"/>
  <c r="GC207" i="24040"/>
  <c r="GC222" i="23917"/>
  <c r="GG131" i="24040"/>
  <c r="GG143" i="23917"/>
  <c r="FY72" i="24040"/>
  <c r="FY83" i="23917"/>
  <c r="FY71" i="24040"/>
  <c r="FY82" i="23917"/>
  <c r="EH81" i="23917"/>
  <c r="EH71" i="24040"/>
  <c r="EH80" i="24040"/>
  <c r="EH74" i="24040"/>
  <c r="EH72" i="24040"/>
  <c r="EH75" i="24040"/>
  <c r="GB220" i="24040"/>
  <c r="GB235" i="23917"/>
  <c r="EF82" i="24040"/>
  <c r="EF93" i="23917"/>
  <c r="EF84" i="24040"/>
  <c r="EF95" i="23917"/>
  <c r="EN21" i="23917"/>
  <c r="GE281" i="24040"/>
  <c r="GE298" i="23917"/>
  <c r="EM45" i="24040"/>
  <c r="EG74" i="24040"/>
  <c r="EG85" i="23917"/>
  <c r="FZ52" i="24040"/>
  <c r="FZ63" i="23917"/>
  <c r="EH104" i="23917"/>
  <c r="GD259" i="24040"/>
  <c r="GD275" i="23917"/>
  <c r="GD286" i="24040"/>
  <c r="GD303" i="23917"/>
  <c r="GE171" i="24040"/>
  <c r="GE185" i="23917"/>
  <c r="FZ93" i="24040"/>
  <c r="FZ104" i="23917"/>
  <c r="EH52" i="23917"/>
  <c r="EH53" i="23917" s="1"/>
  <c r="GD191" i="24040"/>
  <c r="GD205" i="23917"/>
  <c r="GD217" i="24040"/>
  <c r="GD232" i="23917"/>
  <c r="EF48" i="24040"/>
  <c r="EF59" i="23917"/>
  <c r="EG72" i="24040"/>
  <c r="EG83" i="23917"/>
  <c r="EF83" i="24040"/>
  <c r="EF94" i="23917"/>
  <c r="GD115" i="24040"/>
  <c r="GD127" i="23917"/>
  <c r="EG71" i="24040"/>
  <c r="EG82" i="23917"/>
  <c r="GH248" i="24040"/>
  <c r="GH264" i="23917"/>
  <c r="GE286" i="24040"/>
  <c r="GE303" i="23917"/>
  <c r="GC214" i="24040"/>
  <c r="GC229" i="23917"/>
  <c r="GC182" i="24040"/>
  <c r="GC196" i="23917"/>
  <c r="FY75" i="24040"/>
  <c r="FY86" i="23917"/>
  <c r="FY74" i="24040"/>
  <c r="FY85" i="23917"/>
  <c r="GB242" i="24040"/>
  <c r="GB258" i="23917"/>
  <c r="EH40" i="23917"/>
  <c r="GH128" i="24040"/>
  <c r="GH140" i="23917"/>
  <c r="GD154" i="24040"/>
  <c r="GD167" i="23917"/>
  <c r="EF81" i="24040"/>
  <c r="EF92" i="23917"/>
  <c r="EG80" i="24040"/>
  <c r="EG91" i="23917"/>
  <c r="GE274" i="24040"/>
  <c r="GE291" i="23917"/>
  <c r="EN260" i="23917"/>
  <c r="EN261" i="23917" s="1"/>
  <c r="EN16" i="23917"/>
  <c r="EN22" i="23917" s="1"/>
  <c r="EN56" i="23917" s="1"/>
  <c r="EN288" i="24040"/>
  <c r="GE259" i="24040"/>
  <c r="GE275" i="23917"/>
  <c r="GC37" i="24040"/>
  <c r="GC47" i="23917"/>
  <c r="GI276" i="23917"/>
  <c r="EH63" i="23917"/>
  <c r="GG249" i="24040"/>
  <c r="GG265" i="23917"/>
  <c r="GD147" i="24040"/>
  <c r="GD160" i="23917"/>
  <c r="GD218" i="24040"/>
  <c r="GD233" i="23917"/>
  <c r="GE105" i="24040"/>
  <c r="GE117" i="23917"/>
  <c r="FZ70" i="24040"/>
  <c r="FZ81" i="23917"/>
  <c r="GH121" i="24040"/>
  <c r="GH133" i="23917"/>
  <c r="GE153" i="24040"/>
  <c r="GE166" i="23917"/>
  <c r="GF131" i="24040"/>
  <c r="GF143" i="23917"/>
  <c r="GC160" i="24040"/>
  <c r="GC173" i="23917"/>
  <c r="GG122" i="24040"/>
  <c r="GG134" i="23917"/>
  <c r="GE114" i="24040"/>
  <c r="GE126" i="23917"/>
  <c r="GE110" i="24040"/>
  <c r="GE122" i="23917"/>
  <c r="GC8" i="24040"/>
  <c r="GC8" i="23917"/>
  <c r="GD179" i="24040"/>
  <c r="GD193" i="23917"/>
  <c r="EF73" i="24040"/>
  <c r="EF84" i="23917"/>
  <c r="FY80" i="24040"/>
  <c r="FY91" i="23917"/>
  <c r="EJ33" i="23917"/>
  <c r="EJ39" i="24040"/>
  <c r="GB275" i="24040"/>
  <c r="GB292" i="23917"/>
  <c r="EF85" i="24040"/>
  <c r="EF96" i="23917"/>
  <c r="EF86" i="24040"/>
  <c r="EF97" i="23917"/>
  <c r="GD274" i="24040"/>
  <c r="GD291" i="23917"/>
  <c r="GA14" i="24040"/>
  <c r="GA15" i="23917"/>
  <c r="GF231" i="24040"/>
  <c r="GF247" i="23917"/>
  <c r="EJ37" i="23917"/>
  <c r="EK37" i="23917"/>
  <c r="EJ35" i="24040"/>
  <c r="GC68" i="24040"/>
  <c r="GC79" i="23917"/>
  <c r="GH260" i="24040"/>
  <c r="GH276" i="23917"/>
  <c r="EG75" i="24040"/>
  <c r="EG86" i="23917"/>
  <c r="FZ41" i="24040"/>
  <c r="FZ52" i="23917"/>
  <c r="EH50" i="23917"/>
  <c r="EI102" i="23917"/>
  <c r="EI42" i="23917"/>
  <c r="GC232" i="24040"/>
  <c r="GC248" i="23917"/>
  <c r="GC117" i="24040"/>
  <c r="GC118" i="24040" s="1"/>
  <c r="GC129" i="23917"/>
  <c r="GC130" i="23917" s="1"/>
  <c r="GD205" i="24040"/>
  <c r="GD220" i="23917"/>
  <c r="GI128" i="24040"/>
  <c r="GJ276" i="23917" l="1"/>
  <c r="GJ260" i="24040"/>
  <c r="EI52" i="23917"/>
  <c r="EI41" i="24040"/>
  <c r="EI81" i="23917"/>
  <c r="EI70" i="24040"/>
  <c r="EJ91" i="24040"/>
  <c r="EJ32" i="24040"/>
  <c r="EJ33" i="24040" s="1"/>
  <c r="EK33" i="23917"/>
  <c r="EK28" i="24040"/>
  <c r="EI63" i="23917"/>
  <c r="EI52" i="24040"/>
  <c r="EO244" i="24040"/>
  <c r="EO15" i="24040"/>
  <c r="EO20" i="24040" s="1"/>
  <c r="EI104" i="23917"/>
  <c r="EI93" i="24040"/>
  <c r="EH86" i="23917"/>
  <c r="GF188" i="24040"/>
  <c r="GF202" i="23917"/>
  <c r="GD8" i="24040"/>
  <c r="GD8" i="23917"/>
  <c r="GF171" i="24040"/>
  <c r="GF185" i="23917"/>
  <c r="GF111" i="24040"/>
  <c r="GF123" i="23917"/>
  <c r="GG105" i="24040"/>
  <c r="GG117" i="23917"/>
  <c r="GE107" i="24040"/>
  <c r="GE119" i="23917"/>
  <c r="GI140" i="23917"/>
  <c r="GE177" i="24040"/>
  <c r="GE191" i="23917"/>
  <c r="GB14" i="24040"/>
  <c r="GB15" i="23917"/>
  <c r="EG85" i="24040"/>
  <c r="EG96" i="23917"/>
  <c r="EJ102" i="23917"/>
  <c r="EJ42" i="23917"/>
  <c r="EJ40" i="23917" s="1"/>
  <c r="EJ52" i="24040"/>
  <c r="EJ93" i="24040"/>
  <c r="EJ38" i="23917"/>
  <c r="FY85" i="24040"/>
  <c r="FY96" i="23917"/>
  <c r="FZ80" i="24040"/>
  <c r="FZ91" i="23917"/>
  <c r="GF153" i="24040"/>
  <c r="GF166" i="23917"/>
  <c r="GK260" i="24040"/>
  <c r="GK276" i="23917"/>
  <c r="EN305" i="23917"/>
  <c r="EO260" i="23917"/>
  <c r="EO16" i="23917"/>
  <c r="EO22" i="23917" s="1"/>
  <c r="FZ74" i="24040"/>
  <c r="FZ85" i="23917"/>
  <c r="FZ75" i="24040"/>
  <c r="FZ86" i="23917"/>
  <c r="EG83" i="24040"/>
  <c r="EG94" i="23917"/>
  <c r="EJ34" i="23917"/>
  <c r="GF281" i="24040"/>
  <c r="GF298" i="23917"/>
  <c r="EG82" i="24040"/>
  <c r="EG93" i="23917"/>
  <c r="EH83" i="23917"/>
  <c r="EH82" i="23917"/>
  <c r="GD206" i="24040"/>
  <c r="GD221" i="23917"/>
  <c r="GH131" i="24040"/>
  <c r="GH143" i="23917"/>
  <c r="GE172" i="24040"/>
  <c r="GE186" i="23917"/>
  <c r="GE112" i="24040"/>
  <c r="GE124" i="23917"/>
  <c r="GD232" i="24040"/>
  <c r="GD248" i="23917"/>
  <c r="EJ49" i="23917"/>
  <c r="EJ50" i="23917" s="1"/>
  <c r="EJ41" i="24040"/>
  <c r="EJ42" i="24040" s="1"/>
  <c r="EJ70" i="24040"/>
  <c r="FY82" i="24040"/>
  <c r="FY93" i="23917"/>
  <c r="GF259" i="24040"/>
  <c r="GF275" i="23917"/>
  <c r="EG48" i="24040"/>
  <c r="EG59" i="23917"/>
  <c r="EH91" i="23917"/>
  <c r="EH85" i="24040"/>
  <c r="EH83" i="24040"/>
  <c r="EH82" i="24040"/>
  <c r="EH84" i="24040"/>
  <c r="EH81" i="24040"/>
  <c r="EH86" i="24040"/>
  <c r="GC9" i="24040"/>
  <c r="GC9" i="23917"/>
  <c r="GE37" i="24040"/>
  <c r="GE47" i="23917"/>
  <c r="GE178" i="24040"/>
  <c r="GE192" i="23917"/>
  <c r="GF105" i="24040"/>
  <c r="GF117" i="23917"/>
  <c r="GI248" i="24040"/>
  <c r="GC234" i="24040"/>
  <c r="GC250" i="23917"/>
  <c r="EG86" i="24040"/>
  <c r="EG97" i="23917"/>
  <c r="FY83" i="24040"/>
  <c r="FY94" i="23917"/>
  <c r="FY81" i="24040"/>
  <c r="FY92" i="23917"/>
  <c r="FY86" i="24040"/>
  <c r="FY97" i="23917"/>
  <c r="GG231" i="24040"/>
  <c r="GG247" i="23917"/>
  <c r="GF274" i="24040"/>
  <c r="GF291" i="23917"/>
  <c r="EF46" i="24040"/>
  <c r="EF57" i="23917"/>
  <c r="FY73" i="24040"/>
  <c r="FY84" i="23917"/>
  <c r="GD214" i="24040"/>
  <c r="GD229" i="23917"/>
  <c r="EL26" i="23917"/>
  <c r="EM56" i="23917"/>
  <c r="EM26" i="23917"/>
  <c r="EL24" i="24040"/>
  <c r="EL26" i="24040"/>
  <c r="EG84" i="24040"/>
  <c r="EG95" i="23917"/>
  <c r="EH48" i="24040"/>
  <c r="FZ72" i="24040"/>
  <c r="FZ83" i="23917"/>
  <c r="GD182" i="24040"/>
  <c r="GD196" i="23917"/>
  <c r="GG104" i="24040"/>
  <c r="GG116" i="23917"/>
  <c r="GE213" i="24040"/>
  <c r="GE228" i="23917"/>
  <c r="GE181" i="24040"/>
  <c r="GE195" i="23917"/>
  <c r="GC78" i="24040"/>
  <c r="GC89" i="23917"/>
  <c r="GA19" i="24040"/>
  <c r="GB19" i="24040" s="1"/>
  <c r="GD160" i="24040"/>
  <c r="GD173" i="23917"/>
  <c r="GD37" i="24040"/>
  <c r="GD47" i="23917"/>
  <c r="EN17" i="23917"/>
  <c r="GF286" i="24040"/>
  <c r="GF303" i="23917"/>
  <c r="GE68" i="24040"/>
  <c r="GE79" i="23917"/>
  <c r="GH122" i="24040"/>
  <c r="GH134" i="23917"/>
  <c r="GF110" i="24040"/>
  <c r="GF122" i="23917"/>
  <c r="GF114" i="24040"/>
  <c r="GF126" i="23917"/>
  <c r="GD68" i="24040"/>
  <c r="GD79" i="23917"/>
  <c r="EJ45" i="23917"/>
  <c r="EK45" i="23917"/>
  <c r="GA21" i="23917"/>
  <c r="GB21" i="23917" s="1"/>
  <c r="FY84" i="24040"/>
  <c r="FY95" i="23917"/>
  <c r="EG73" i="24040"/>
  <c r="EG84" i="23917"/>
  <c r="FY48" i="24040"/>
  <c r="FY59" i="23917"/>
  <c r="GH249" i="24040"/>
  <c r="GH265" i="23917"/>
  <c r="GE232" i="24040"/>
  <c r="GE248" i="23917"/>
  <c r="GA244" i="24040"/>
  <c r="GA245" i="24040" s="1"/>
  <c r="GA15" i="24040"/>
  <c r="GA20" i="24040" s="1"/>
  <c r="GA260" i="23917"/>
  <c r="GA261" i="23917" s="1"/>
  <c r="GA16" i="23917"/>
  <c r="GA22" i="23917" s="1"/>
  <c r="GG274" i="24040"/>
  <c r="GG291" i="23917"/>
  <c r="GI274" i="24040"/>
  <c r="EF47" i="24040"/>
  <c r="EF58" i="23917"/>
  <c r="EG81" i="24040"/>
  <c r="EG92" i="23917"/>
  <c r="GG286" i="24040"/>
  <c r="GG303" i="23917"/>
  <c r="GI286" i="24040"/>
  <c r="FY35" i="24040"/>
  <c r="FY45" i="23917"/>
  <c r="EH85" i="23917"/>
  <c r="EH73" i="24040"/>
  <c r="FZ71" i="24040"/>
  <c r="FZ82" i="23917"/>
  <c r="GD207" i="24040"/>
  <c r="GD222" i="23917"/>
  <c r="GJ140" i="23917" l="1"/>
  <c r="GJ128" i="24040"/>
  <c r="GJ133" i="23917"/>
  <c r="GJ121" i="24040"/>
  <c r="EI83" i="23917"/>
  <c r="EI72" i="24040"/>
  <c r="EO305" i="23917"/>
  <c r="EO288" i="24040"/>
  <c r="GI134" i="23917"/>
  <c r="GI122" i="24040"/>
  <c r="EI85" i="23917"/>
  <c r="EI74" i="24040"/>
  <c r="EI91" i="23917"/>
  <c r="EI80" i="24040"/>
  <c r="EK49" i="23917"/>
  <c r="EK39" i="24040"/>
  <c r="EI82" i="23917"/>
  <c r="EI71" i="24040"/>
  <c r="EK91" i="24040"/>
  <c r="EK32" i="24040"/>
  <c r="GI133" i="23917"/>
  <c r="GI121" i="24040"/>
  <c r="EI86" i="23917"/>
  <c r="EI75" i="24040"/>
  <c r="GE154" i="24040"/>
  <c r="GE167" i="23917"/>
  <c r="GG107" i="24040"/>
  <c r="GG119" i="23917"/>
  <c r="GG111" i="24040"/>
  <c r="GG123" i="23917"/>
  <c r="GF232" i="24040"/>
  <c r="GF248" i="23917"/>
  <c r="GH231" i="24040"/>
  <c r="GH247" i="23917"/>
  <c r="GE115" i="24040"/>
  <c r="GE127" i="23917"/>
  <c r="GE217" i="24040"/>
  <c r="GE232" i="23917"/>
  <c r="GE158" i="24040"/>
  <c r="GE171" i="23917"/>
  <c r="GK128" i="24040"/>
  <c r="GK140" i="23917"/>
  <c r="GE174" i="24040"/>
  <c r="GE188" i="23917"/>
  <c r="GG172" i="24040"/>
  <c r="GG186" i="23917"/>
  <c r="GH104" i="24040"/>
  <c r="GH116" i="23917"/>
  <c r="GI291" i="23917"/>
  <c r="GB244" i="24040"/>
  <c r="GB15" i="24040"/>
  <c r="GB260" i="23917"/>
  <c r="GB16" i="23917"/>
  <c r="FZ81" i="24040"/>
  <c r="FZ92" i="23917"/>
  <c r="GC241" i="24040"/>
  <c r="GC257" i="23917"/>
  <c r="GC237" i="24040"/>
  <c r="GC253" i="23917"/>
  <c r="EH97" i="23917"/>
  <c r="EH95" i="23917"/>
  <c r="EH96" i="23917"/>
  <c r="FZ82" i="24040"/>
  <c r="FZ93" i="23917"/>
  <c r="FZ85" i="24040"/>
  <c r="FZ96" i="23917"/>
  <c r="GF112" i="24040"/>
  <c r="GF124" i="23917"/>
  <c r="GE191" i="24040"/>
  <c r="GE205" i="23917"/>
  <c r="EH93" i="23917"/>
  <c r="EJ104" i="23917"/>
  <c r="GF37" i="24040"/>
  <c r="GF47" i="23917"/>
  <c r="GF178" i="24040"/>
  <c r="GF192" i="23917"/>
  <c r="GG188" i="24040"/>
  <c r="GG202" i="23917"/>
  <c r="GH274" i="24040"/>
  <c r="GH291" i="23917"/>
  <c r="GB22" i="23917"/>
  <c r="GA56" i="23917"/>
  <c r="GB56" i="23917" s="1"/>
  <c r="FY47" i="24040"/>
  <c r="FY58" i="23917"/>
  <c r="EG46" i="24040"/>
  <c r="EG57" i="23917"/>
  <c r="FZ83" i="24040"/>
  <c r="FZ94" i="23917"/>
  <c r="GC13" i="24040"/>
  <c r="GC14" i="23917"/>
  <c r="GH105" i="24040"/>
  <c r="GH117" i="23917"/>
  <c r="GK121" i="24040"/>
  <c r="GK133" i="23917"/>
  <c r="FZ35" i="24040"/>
  <c r="FZ45" i="23917"/>
  <c r="GI303" i="23917"/>
  <c r="GA17" i="23917"/>
  <c r="GB17" i="23917"/>
  <c r="FZ48" i="24040"/>
  <c r="FZ59" i="23917"/>
  <c r="Y32" i="24066"/>
  <c r="FY46" i="24040"/>
  <c r="FY57" i="23917"/>
  <c r="GD78" i="24040"/>
  <c r="GD89" i="23917"/>
  <c r="EH59" i="23917"/>
  <c r="EL31" i="23917"/>
  <c r="EL29" i="23917"/>
  <c r="EL28" i="24040"/>
  <c r="FZ73" i="24040"/>
  <c r="FZ84" i="23917"/>
  <c r="GC282" i="24040"/>
  <c r="GC299" i="23917"/>
  <c r="GI264" i="23917"/>
  <c r="GI249" i="24040"/>
  <c r="EH47" i="24040"/>
  <c r="EH46" i="24040"/>
  <c r="EH94" i="23917"/>
  <c r="EJ81" i="23917"/>
  <c r="EJ71" i="24040"/>
  <c r="EJ80" i="24040"/>
  <c r="EJ74" i="24040"/>
  <c r="EJ72" i="24040"/>
  <c r="EJ75" i="24040"/>
  <c r="EJ43" i="23917"/>
  <c r="EK102" i="23917"/>
  <c r="EK42" i="23917"/>
  <c r="GE218" i="24040"/>
  <c r="GE233" i="23917"/>
  <c r="EH84" i="23917"/>
  <c r="GA288" i="24040"/>
  <c r="GA305" i="23917"/>
  <c r="FZ84" i="24040"/>
  <c r="FZ95" i="23917"/>
  <c r="EO17" i="23917"/>
  <c r="FZ86" i="24040"/>
  <c r="FZ97" i="23917"/>
  <c r="GE147" i="24040"/>
  <c r="GE160" i="23917"/>
  <c r="GE78" i="24040"/>
  <c r="GE89" i="23917"/>
  <c r="GF107" i="24040"/>
  <c r="GF119" i="23917"/>
  <c r="GF177" i="24040"/>
  <c r="GF191" i="23917"/>
  <c r="GF172" i="24040"/>
  <c r="GF186" i="23917"/>
  <c r="GG110" i="24040"/>
  <c r="GG122" i="23917"/>
  <c r="GG171" i="24040"/>
  <c r="GG185" i="23917"/>
  <c r="GF68" i="24040"/>
  <c r="GF79" i="23917"/>
  <c r="GF181" i="24040"/>
  <c r="GF195" i="23917"/>
  <c r="GC184" i="24040"/>
  <c r="GC185" i="24040" s="1"/>
  <c r="GC10" i="24040"/>
  <c r="GC198" i="23917"/>
  <c r="GC199" i="23917" s="1"/>
  <c r="GC10" i="23917"/>
  <c r="GE179" i="24040"/>
  <c r="GE193" i="23917"/>
  <c r="GG153" i="24040"/>
  <c r="GG166" i="23917"/>
  <c r="GG114" i="24040"/>
  <c r="GG126" i="23917"/>
  <c r="GH286" i="24040"/>
  <c r="GH303" i="23917"/>
  <c r="EG47" i="24040"/>
  <c r="EG58" i="23917"/>
  <c r="GA45" i="24040"/>
  <c r="GB45" i="24040" s="1"/>
  <c r="GB20" i="24040"/>
  <c r="GE234" i="24040"/>
  <c r="GE250" i="23917"/>
  <c r="GF213" i="24040"/>
  <c r="GF228" i="23917"/>
  <c r="GG281" i="24040"/>
  <c r="GG298" i="23917"/>
  <c r="GC238" i="24040"/>
  <c r="GC254" i="23917"/>
  <c r="GD234" i="24040"/>
  <c r="GD250" i="23917"/>
  <c r="GD9" i="24040"/>
  <c r="GD9" i="23917"/>
  <c r="EH92" i="23917"/>
  <c r="EJ52" i="23917"/>
  <c r="EJ53" i="23917" s="1"/>
  <c r="EJ63" i="23917"/>
  <c r="GC11" i="23917"/>
  <c r="GI116" i="23917" l="1"/>
  <c r="GI104" i="24040"/>
  <c r="EI84" i="23917"/>
  <c r="EI73" i="24040"/>
  <c r="GJ264" i="23917"/>
  <c r="GJ248" i="24040"/>
  <c r="EM29" i="23917"/>
  <c r="EM24" i="24040"/>
  <c r="EI59" i="23917"/>
  <c r="EI48" i="24040"/>
  <c r="EK104" i="23917"/>
  <c r="EK93" i="24040"/>
  <c r="EI96" i="23917"/>
  <c r="EI85" i="24040"/>
  <c r="EI95" i="23917"/>
  <c r="EI84" i="24040"/>
  <c r="EI97" i="23917"/>
  <c r="EI86" i="24040"/>
  <c r="GJ134" i="23917"/>
  <c r="GJ122" i="24040"/>
  <c r="GI143" i="23917"/>
  <c r="GI131" i="24040"/>
  <c r="EK63" i="23917"/>
  <c r="EK52" i="24040"/>
  <c r="EK52" i="23917"/>
  <c r="EK41" i="24040"/>
  <c r="EI92" i="23917"/>
  <c r="EI81" i="24040"/>
  <c r="EK81" i="23917"/>
  <c r="EK70" i="24040"/>
  <c r="EI94" i="23917"/>
  <c r="EI83" i="24040"/>
  <c r="EM31" i="23917"/>
  <c r="EM26" i="24040"/>
  <c r="GJ303" i="23917"/>
  <c r="GJ286" i="24040"/>
  <c r="EI93" i="23917"/>
  <c r="EI82" i="24040"/>
  <c r="GJ291" i="23917"/>
  <c r="GJ274" i="24040"/>
  <c r="EL29" i="24040"/>
  <c r="GE117" i="24040"/>
  <c r="GE118" i="24040" s="1"/>
  <c r="GE129" i="23917"/>
  <c r="GE130" i="23917" s="1"/>
  <c r="GG213" i="24040"/>
  <c r="GG228" i="23917"/>
  <c r="GG191" i="24040"/>
  <c r="GG205" i="23917"/>
  <c r="GE214" i="24040"/>
  <c r="GE229" i="23917"/>
  <c r="GC220" i="24040"/>
  <c r="GC235" i="23917"/>
  <c r="GH111" i="24040"/>
  <c r="GH123" i="23917"/>
  <c r="GE207" i="24040"/>
  <c r="GE222" i="23917"/>
  <c r="EO45" i="24040"/>
  <c r="GF234" i="24040"/>
  <c r="GF250" i="23917"/>
  <c r="EJ83" i="23917"/>
  <c r="EJ91" i="23917"/>
  <c r="EJ81" i="24040"/>
  <c r="EJ83" i="24040"/>
  <c r="EJ86" i="24040"/>
  <c r="EJ85" i="24040"/>
  <c r="EJ84" i="24040"/>
  <c r="EJ82" i="24040"/>
  <c r="EH58" i="23917"/>
  <c r="GK248" i="24040"/>
  <c r="GK264" i="23917"/>
  <c r="FZ46" i="24040"/>
  <c r="FZ57" i="23917"/>
  <c r="GC18" i="24040"/>
  <c r="FZ47" i="24040"/>
  <c r="FZ58" i="23917"/>
  <c r="GH188" i="24040"/>
  <c r="GH202" i="23917"/>
  <c r="GH114" i="24040"/>
  <c r="GH126" i="23917"/>
  <c r="GG154" i="24040"/>
  <c r="GG167" i="23917"/>
  <c r="GH107" i="24040"/>
  <c r="GH119" i="23917"/>
  <c r="GH171" i="24040"/>
  <c r="GH185" i="23917"/>
  <c r="GF174" i="24040"/>
  <c r="GF188" i="23917"/>
  <c r="GG178" i="24040"/>
  <c r="GG192" i="23917"/>
  <c r="GE282" i="24040"/>
  <c r="GE299" i="23917"/>
  <c r="GF78" i="24040"/>
  <c r="GF89" i="23917"/>
  <c r="GF147" i="24040"/>
  <c r="GF160" i="23917"/>
  <c r="EJ48" i="24040"/>
  <c r="EJ82" i="23917"/>
  <c r="GI265" i="23917"/>
  <c r="GI231" i="24040"/>
  <c r="EL33" i="23917"/>
  <c r="EL34" i="23917" s="1"/>
  <c r="EL39" i="24040"/>
  <c r="GF191" i="24040"/>
  <c r="GF205" i="23917"/>
  <c r="GC285" i="24040"/>
  <c r="GC302" i="23917"/>
  <c r="GF217" i="24040"/>
  <c r="GF232" i="23917"/>
  <c r="GG181" i="24040"/>
  <c r="GG195" i="23917"/>
  <c r="GE205" i="24040"/>
  <c r="GE220" i="23917"/>
  <c r="GG117" i="24040"/>
  <c r="GG118" i="24040" s="1"/>
  <c r="GG129" i="23917"/>
  <c r="GG130" i="23917" s="1"/>
  <c r="GG158" i="24040"/>
  <c r="GG171" i="23917"/>
  <c r="GH110" i="24040"/>
  <c r="GH122" i="23917"/>
  <c r="GG115" i="24040"/>
  <c r="GG127" i="23917"/>
  <c r="GE182" i="24040"/>
  <c r="GE196" i="23917"/>
  <c r="GG112" i="24040"/>
  <c r="GG124" i="23917"/>
  <c r="GG174" i="24040"/>
  <c r="GG188" i="23917"/>
  <c r="GE8" i="24040"/>
  <c r="GE8" i="23917"/>
  <c r="GD184" i="24040"/>
  <c r="GD10" i="24040"/>
  <c r="GD198" i="23917"/>
  <c r="GD10" i="23917"/>
  <c r="GF158" i="24040"/>
  <c r="GF171" i="23917"/>
  <c r="GD238" i="24040"/>
  <c r="GD254" i="23917"/>
  <c r="GH281" i="24040"/>
  <c r="GH298" i="23917"/>
  <c r="GE237" i="24040"/>
  <c r="GE253" i="23917"/>
  <c r="GE238" i="24040"/>
  <c r="GE254" i="23917"/>
  <c r="GH153" i="24040"/>
  <c r="GH166" i="23917"/>
  <c r="GB288" i="24040"/>
  <c r="GB305" i="23917"/>
  <c r="EJ86" i="23917"/>
  <c r="EJ85" i="23917"/>
  <c r="GD282" i="24040"/>
  <c r="GD299" i="23917"/>
  <c r="GK286" i="24040"/>
  <c r="GK303" i="23917"/>
  <c r="GD13" i="24040"/>
  <c r="GD14" i="23917"/>
  <c r="GC239" i="24040"/>
  <c r="GC255" i="23917"/>
  <c r="GD241" i="24040"/>
  <c r="GD257" i="23917"/>
  <c r="GK274" i="24040"/>
  <c r="GK291" i="23917"/>
  <c r="GE206" i="24040"/>
  <c r="GE221" i="23917"/>
  <c r="GF154" i="24040"/>
  <c r="GF167" i="23917"/>
  <c r="GK122" i="24040"/>
  <c r="GK134" i="23917"/>
  <c r="GG177" i="24040"/>
  <c r="GG191" i="23917"/>
  <c r="GH172" i="24040"/>
  <c r="GH186" i="23917"/>
  <c r="GF179" i="24040"/>
  <c r="GF193" i="23917"/>
  <c r="GF115" i="24040"/>
  <c r="GF127" i="23917"/>
  <c r="EL37" i="23917"/>
  <c r="EL35" i="24040"/>
  <c r="EM37" i="23917"/>
  <c r="GE241" i="24040"/>
  <c r="GE257" i="23917"/>
  <c r="GE13" i="24040"/>
  <c r="GE14" i="23917"/>
  <c r="GF218" i="24040"/>
  <c r="GF233" i="23917"/>
  <c r="EJ73" i="24040"/>
  <c r="EH57" i="23917"/>
  <c r="GC20" i="23917"/>
  <c r="GD237" i="24040"/>
  <c r="GD253" i="23917"/>
  <c r="GG259" i="24040"/>
  <c r="GG275" i="23917"/>
  <c r="GD11" i="23917"/>
  <c r="GI166" i="23917" l="1"/>
  <c r="GI153" i="24040"/>
  <c r="GJ116" i="23917"/>
  <c r="GJ104" i="24040"/>
  <c r="GI122" i="23917"/>
  <c r="GI110" i="24040"/>
  <c r="GI185" i="23917"/>
  <c r="GI171" i="24040"/>
  <c r="GJ143" i="23917"/>
  <c r="GJ131" i="24040"/>
  <c r="EL91" i="24040"/>
  <c r="EL32" i="24040"/>
  <c r="EL33" i="24040" s="1"/>
  <c r="GJ265" i="23917"/>
  <c r="GJ249" i="24040"/>
  <c r="EI58" i="23917"/>
  <c r="EI47" i="24040"/>
  <c r="EK83" i="23917"/>
  <c r="EK72" i="24040"/>
  <c r="GI126" i="23917"/>
  <c r="GI114" i="24040"/>
  <c r="GI123" i="23917"/>
  <c r="GI111" i="24040"/>
  <c r="GI202" i="23917"/>
  <c r="GI188" i="24040"/>
  <c r="GI117" i="23917"/>
  <c r="GI105" i="24040"/>
  <c r="EI57" i="23917"/>
  <c r="EI46" i="24040"/>
  <c r="EK85" i="23917"/>
  <c r="EK74" i="24040"/>
  <c r="EK86" i="23917"/>
  <c r="EK75" i="24040"/>
  <c r="EM33" i="23917"/>
  <c r="EM28" i="24040"/>
  <c r="EK82" i="23917"/>
  <c r="EK71" i="24040"/>
  <c r="EK91" i="23917"/>
  <c r="EK80" i="24040"/>
  <c r="GE184" i="24040"/>
  <c r="GE185" i="24040" s="1"/>
  <c r="GE10" i="24040"/>
  <c r="GE198" i="23917"/>
  <c r="GE199" i="23917" s="1"/>
  <c r="GE10" i="23917"/>
  <c r="GG182" i="24040"/>
  <c r="GG196" i="23917"/>
  <c r="GF8" i="24040"/>
  <c r="GF8" i="23917"/>
  <c r="GG214" i="24040"/>
  <c r="GG229" i="23917"/>
  <c r="GK104" i="24040"/>
  <c r="GK116" i="23917"/>
  <c r="GH178" i="24040"/>
  <c r="GH192" i="23917"/>
  <c r="GG160" i="24040"/>
  <c r="GG173" i="23917"/>
  <c r="GE9" i="24040"/>
  <c r="GE9" i="23917"/>
  <c r="GG217" i="24040"/>
  <c r="GG232" i="23917"/>
  <c r="GG205" i="24040"/>
  <c r="GG220" i="23917"/>
  <c r="GG232" i="24040"/>
  <c r="GG248" i="23917"/>
  <c r="GE285" i="24040"/>
  <c r="GE302" i="23917"/>
  <c r="EL45" i="23917"/>
  <c r="EM45" i="23917"/>
  <c r="GF206" i="24040"/>
  <c r="GF221" i="23917"/>
  <c r="GG68" i="24040"/>
  <c r="GG79" i="23917"/>
  <c r="GC242" i="24040"/>
  <c r="GC258" i="23917"/>
  <c r="GE239" i="24040"/>
  <c r="GE255" i="23917"/>
  <c r="GF205" i="24040"/>
  <c r="GF220" i="23917"/>
  <c r="EL102" i="23917"/>
  <c r="EL42" i="23917"/>
  <c r="EL40" i="23917" s="1"/>
  <c r="EL52" i="24040"/>
  <c r="EL93" i="24040"/>
  <c r="GF282" i="24040"/>
  <c r="GF299" i="23917"/>
  <c r="EJ96" i="23917"/>
  <c r="EJ92" i="23917"/>
  <c r="EO26" i="23917"/>
  <c r="EN26" i="23917"/>
  <c r="EN26" i="24040"/>
  <c r="EN24" i="24040"/>
  <c r="EO56" i="23917"/>
  <c r="GH191" i="24040"/>
  <c r="GH205" i="23917"/>
  <c r="GH174" i="24040"/>
  <c r="GH188" i="23917"/>
  <c r="GH112" i="24040"/>
  <c r="GH124" i="23917"/>
  <c r="GK131" i="24040"/>
  <c r="GK143" i="23917"/>
  <c r="GG206" i="24040"/>
  <c r="GG221" i="23917"/>
  <c r="GH117" i="24040"/>
  <c r="GH129" i="23917"/>
  <c r="GE160" i="24040"/>
  <c r="GE173" i="23917"/>
  <c r="GG218" i="24040"/>
  <c r="GG233" i="23917"/>
  <c r="GH259" i="24040"/>
  <c r="GH275" i="23917"/>
  <c r="GG37" i="24040"/>
  <c r="GG47" i="23917"/>
  <c r="GD239" i="24040"/>
  <c r="GD255" i="23917"/>
  <c r="GC275" i="24040"/>
  <c r="GC292" i="23917"/>
  <c r="GE20" i="23917"/>
  <c r="GF20" i="23917" s="1"/>
  <c r="GK249" i="24040"/>
  <c r="GK265" i="23917"/>
  <c r="EJ97" i="23917"/>
  <c r="EJ46" i="24040"/>
  <c r="EJ47" i="24040"/>
  <c r="GF207" i="24040"/>
  <c r="GF222" i="23917"/>
  <c r="GF214" i="24040"/>
  <c r="GF229" i="23917"/>
  <c r="GG147" i="24040"/>
  <c r="GG160" i="23917"/>
  <c r="EJ84" i="23917"/>
  <c r="GF241" i="24040"/>
  <c r="GF257" i="23917"/>
  <c r="GF238" i="24040"/>
  <c r="GF254" i="23917"/>
  <c r="GE18" i="24040"/>
  <c r="GF18" i="24040" s="1"/>
  <c r="EL49" i="23917"/>
  <c r="EL50" i="23917" s="1"/>
  <c r="EL41" i="24040"/>
  <c r="EL42" i="24040" s="1"/>
  <c r="EL70" i="24040"/>
  <c r="GI247" i="23917"/>
  <c r="GI281" i="24040"/>
  <c r="EJ93" i="23917"/>
  <c r="EJ94" i="23917"/>
  <c r="GD220" i="24040"/>
  <c r="GD235" i="23917"/>
  <c r="GG8" i="24040"/>
  <c r="GG8" i="23917"/>
  <c r="GH158" i="24040"/>
  <c r="GH171" i="23917"/>
  <c r="GF117" i="24040"/>
  <c r="GF129" i="23917"/>
  <c r="GH177" i="24040"/>
  <c r="GH191" i="23917"/>
  <c r="GF182" i="24040"/>
  <c r="GF196" i="23917"/>
  <c r="GH181" i="24040"/>
  <c r="GH195" i="23917"/>
  <c r="GG179" i="24040"/>
  <c r="GG193" i="23917"/>
  <c r="GH115" i="24040"/>
  <c r="GH127" i="23917"/>
  <c r="GD20" i="23917"/>
  <c r="GK20" i="23917"/>
  <c r="GF13" i="24040"/>
  <c r="GF14" i="23917"/>
  <c r="GF237" i="24040"/>
  <c r="GF253" i="23917"/>
  <c r="GD285" i="24040"/>
  <c r="GD302" i="23917"/>
  <c r="EL38" i="23917"/>
  <c r="EJ59" i="23917"/>
  <c r="GH154" i="24040"/>
  <c r="GH167" i="23917"/>
  <c r="GD18" i="24040"/>
  <c r="GK18" i="24040"/>
  <c r="EJ95" i="23917"/>
  <c r="GH213" i="24040"/>
  <c r="GH228" i="23917"/>
  <c r="GE11" i="23917"/>
  <c r="EL43" i="23917" l="1"/>
  <c r="GI228" i="23917"/>
  <c r="GI213" i="24040"/>
  <c r="GJ166" i="23917"/>
  <c r="GJ153" i="24040"/>
  <c r="GI124" i="23917"/>
  <c r="GI112" i="24040"/>
  <c r="GI191" i="23917"/>
  <c r="GI177" i="24040"/>
  <c r="GJ247" i="23917"/>
  <c r="GJ231" i="24040"/>
  <c r="EM49" i="23917"/>
  <c r="EM39" i="24040"/>
  <c r="EK84" i="23917"/>
  <c r="EK73" i="24040"/>
  <c r="EK97" i="23917"/>
  <c r="EK86" i="24040"/>
  <c r="EM32" i="24040"/>
  <c r="EM91" i="24040"/>
  <c r="GI119" i="23917"/>
  <c r="GI107" i="24040"/>
  <c r="GJ117" i="23917"/>
  <c r="GJ105" i="24040"/>
  <c r="GI186" i="23917"/>
  <c r="GI172" i="24040"/>
  <c r="GJ185" i="23917"/>
  <c r="GJ171" i="24040"/>
  <c r="GJ202" i="23917"/>
  <c r="GJ188" i="24040"/>
  <c r="GJ126" i="23917"/>
  <c r="GJ114" i="24040"/>
  <c r="GI195" i="23917"/>
  <c r="GI181" i="24040"/>
  <c r="GJ122" i="23917"/>
  <c r="GJ110" i="24040"/>
  <c r="GJ123" i="23917"/>
  <c r="GJ111" i="24040"/>
  <c r="GI192" i="23917"/>
  <c r="GI178" i="24040"/>
  <c r="EK95" i="23917"/>
  <c r="EK84" i="24040"/>
  <c r="EK59" i="23917"/>
  <c r="EK48" i="24040"/>
  <c r="EK94" i="23917"/>
  <c r="EK83" i="24040"/>
  <c r="EK93" i="23917"/>
  <c r="EK82" i="24040"/>
  <c r="EK92" i="23917"/>
  <c r="EK81" i="24040"/>
  <c r="EK96" i="23917"/>
  <c r="EK85" i="24040"/>
  <c r="GH8" i="24040"/>
  <c r="GH8" i="23917"/>
  <c r="GK171" i="24040"/>
  <c r="GK185" i="23917"/>
  <c r="GK153" i="24040"/>
  <c r="GK166" i="23917"/>
  <c r="GH179" i="24040"/>
  <c r="GH193" i="23917"/>
  <c r="GK110" i="24040"/>
  <c r="GK122" i="23917"/>
  <c r="GK111" i="24040"/>
  <c r="GK123" i="23917"/>
  <c r="EL52" i="23917"/>
  <c r="EL53" i="23917" s="1"/>
  <c r="GH37" i="24040"/>
  <c r="GH47" i="23917"/>
  <c r="GF160" i="24040"/>
  <c r="GF173" i="23917"/>
  <c r="EL63" i="23917"/>
  <c r="GH232" i="24040"/>
  <c r="GH248" i="23917"/>
  <c r="GH160" i="24040"/>
  <c r="GH173" i="23917"/>
  <c r="GK105" i="24040"/>
  <c r="GK117" i="23917"/>
  <c r="GH182" i="24040"/>
  <c r="GH196" i="23917"/>
  <c r="GK188" i="24040"/>
  <c r="GK202" i="23917"/>
  <c r="GE220" i="24040"/>
  <c r="GE235" i="23917"/>
  <c r="GG207" i="24040"/>
  <c r="GG222" i="23917"/>
  <c r="GI259" i="24040"/>
  <c r="GD275" i="24040"/>
  <c r="GD292" i="23917"/>
  <c r="GH218" i="24040"/>
  <c r="GH233" i="23917"/>
  <c r="GH206" i="24040"/>
  <c r="GH221" i="23917"/>
  <c r="EN29" i="23917"/>
  <c r="EN28" i="24040"/>
  <c r="GE242" i="24040"/>
  <c r="GE258" i="23917"/>
  <c r="GC14" i="24040"/>
  <c r="GC15" i="23917"/>
  <c r="GF9" i="24040"/>
  <c r="GF9" i="23917"/>
  <c r="GG9" i="24040"/>
  <c r="GG9" i="23917"/>
  <c r="GK114" i="24040"/>
  <c r="GK126" i="23917"/>
  <c r="GF184" i="24040"/>
  <c r="GF10" i="24040"/>
  <c r="GF198" i="23917"/>
  <c r="GF10" i="23917"/>
  <c r="GI298" i="23917"/>
  <c r="GK231" i="24040"/>
  <c r="GK247" i="23917"/>
  <c r="GH147" i="24040"/>
  <c r="GH160" i="23917"/>
  <c r="EJ58" i="23917"/>
  <c r="GA26" i="23917"/>
  <c r="GB26" i="23917"/>
  <c r="EM102" i="23917"/>
  <c r="EM42" i="23917"/>
  <c r="GE275" i="24040"/>
  <c r="GE292" i="23917"/>
  <c r="GD242" i="24040"/>
  <c r="GD258" i="23917"/>
  <c r="GG78" i="24040"/>
  <c r="GG89" i="23917"/>
  <c r="GF285" i="24040"/>
  <c r="GF302" i="23917"/>
  <c r="GG234" i="24040"/>
  <c r="GG250" i="23917"/>
  <c r="GH217" i="24040"/>
  <c r="GH232" i="23917"/>
  <c r="EL81" i="23917"/>
  <c r="EL75" i="24040"/>
  <c r="EL71" i="24040"/>
  <c r="EL74" i="24040"/>
  <c r="EL80" i="24040"/>
  <c r="EL72" i="24040"/>
  <c r="EJ57" i="23917"/>
  <c r="EN31" i="23917"/>
  <c r="EL104" i="23917"/>
  <c r="GF239" i="24040"/>
  <c r="GF255" i="23917"/>
  <c r="GH68" i="24040"/>
  <c r="GH79" i="23917"/>
  <c r="GH205" i="24040"/>
  <c r="GH220" i="23917"/>
  <c r="GH214" i="24040"/>
  <c r="GH229" i="23917"/>
  <c r="GF11" i="23917"/>
  <c r="GJ192" i="23917" l="1"/>
  <c r="GJ178" i="24040"/>
  <c r="GI160" i="23917"/>
  <c r="GI147" i="24040"/>
  <c r="GJ195" i="23917"/>
  <c r="GJ181" i="24040"/>
  <c r="GI196" i="23917"/>
  <c r="GI182" i="24040"/>
  <c r="GI233" i="23917"/>
  <c r="GI218" i="24040"/>
  <c r="GI171" i="23917"/>
  <c r="GI158" i="24040"/>
  <c r="GJ228" i="23917"/>
  <c r="GJ213" i="24040"/>
  <c r="GI220" i="23917"/>
  <c r="GI205" i="24040"/>
  <c r="GI193" i="23917"/>
  <c r="GI179" i="24040"/>
  <c r="GI188" i="23917"/>
  <c r="GI174" i="24040"/>
  <c r="GJ186" i="23917"/>
  <c r="GJ172" i="24040"/>
  <c r="EM104" i="23917"/>
  <c r="EM93" i="24040"/>
  <c r="EL73" i="24040"/>
  <c r="GJ298" i="23917"/>
  <c r="GJ281" i="24040"/>
  <c r="EM63" i="23917"/>
  <c r="EM52" i="24040"/>
  <c r="EM52" i="23917"/>
  <c r="EM41" i="24040"/>
  <c r="GJ124" i="23917"/>
  <c r="GJ112" i="24040"/>
  <c r="GI232" i="23917"/>
  <c r="GI217" i="24040"/>
  <c r="GJ191" i="23917"/>
  <c r="GJ177" i="24040"/>
  <c r="GI205" i="23917"/>
  <c r="GI191" i="24040"/>
  <c r="GI167" i="23917"/>
  <c r="GI154" i="24040"/>
  <c r="GJ119" i="23917"/>
  <c r="GJ107" i="24040"/>
  <c r="GI129" i="23917"/>
  <c r="GI130" i="23917" s="1"/>
  <c r="GI117" i="24040"/>
  <c r="GI118" i="24040" s="1"/>
  <c r="GJ127" i="23917"/>
  <c r="GJ115" i="24040"/>
  <c r="EO31" i="23917"/>
  <c r="EO26" i="24040"/>
  <c r="EK57" i="23917"/>
  <c r="EK46" i="24040"/>
  <c r="EM81" i="23917"/>
  <c r="EM70" i="24040"/>
  <c r="EK58" i="23917"/>
  <c r="EK47" i="24040"/>
  <c r="GI127" i="23917"/>
  <c r="GI115" i="24040"/>
  <c r="EO29" i="23917"/>
  <c r="EO24" i="24040"/>
  <c r="EN29" i="24040"/>
  <c r="GK178" i="24040"/>
  <c r="GK192" i="23917"/>
  <c r="GK181" i="24040"/>
  <c r="GK195" i="23917"/>
  <c r="GG184" i="24040"/>
  <c r="GG185" i="24040" s="1"/>
  <c r="GG10" i="24040"/>
  <c r="GG198" i="23917"/>
  <c r="GG199" i="23917" s="1"/>
  <c r="GG10" i="23917"/>
  <c r="GK172" i="24040"/>
  <c r="GK186" i="23917"/>
  <c r="EO37" i="23917"/>
  <c r="EN37" i="23917"/>
  <c r="EN35" i="24040"/>
  <c r="EL86" i="23917"/>
  <c r="GG282" i="24040"/>
  <c r="GG299" i="23917"/>
  <c r="GH78" i="24040"/>
  <c r="GH89" i="23917"/>
  <c r="GA24" i="24040"/>
  <c r="GA29" i="23917"/>
  <c r="GC19" i="24040"/>
  <c r="GI68" i="24040"/>
  <c r="GI37" i="24040"/>
  <c r="GH207" i="24040"/>
  <c r="GH222" i="23917"/>
  <c r="GK112" i="24040"/>
  <c r="GK124" i="23917"/>
  <c r="GK213" i="24040"/>
  <c r="GK228" i="23917"/>
  <c r="GK107" i="24040"/>
  <c r="GK119" i="23917"/>
  <c r="EL83" i="23917"/>
  <c r="EL91" i="23917"/>
  <c r="EL85" i="24040"/>
  <c r="EL82" i="24040"/>
  <c r="EL84" i="24040"/>
  <c r="EL83" i="24040"/>
  <c r="EL86" i="24040"/>
  <c r="EL81" i="24040"/>
  <c r="GG237" i="24040"/>
  <c r="GG253" i="23917"/>
  <c r="GH9" i="24040"/>
  <c r="GH9" i="23917"/>
  <c r="GF242" i="24040"/>
  <c r="GF258" i="23917"/>
  <c r="GI275" i="23917"/>
  <c r="GI232" i="24040"/>
  <c r="GA26" i="24040"/>
  <c r="GA31" i="23917"/>
  <c r="EL85" i="23917"/>
  <c r="EL48" i="24040"/>
  <c r="GG238" i="24040"/>
  <c r="GG254" i="23917"/>
  <c r="GG241" i="24040"/>
  <c r="GG257" i="23917"/>
  <c r="GK281" i="24040"/>
  <c r="GK298" i="23917"/>
  <c r="GD14" i="24040"/>
  <c r="GD15" i="23917"/>
  <c r="GE14" i="24040"/>
  <c r="GE15" i="23917"/>
  <c r="GK115" i="24040"/>
  <c r="GK127" i="23917"/>
  <c r="EL84" i="23917"/>
  <c r="GC244" i="24040"/>
  <c r="GC245" i="24040" s="1"/>
  <c r="GC260" i="23917"/>
  <c r="GC261" i="23917" s="1"/>
  <c r="GC15" i="24040"/>
  <c r="GC20" i="24040" s="1"/>
  <c r="GC16" i="23917"/>
  <c r="GC22" i="23917" s="1"/>
  <c r="GK177" i="24040"/>
  <c r="GK191" i="23917"/>
  <c r="EL82" i="23917"/>
  <c r="GG13" i="24040"/>
  <c r="GG18" i="24040" s="1"/>
  <c r="GH18" i="24040" s="1"/>
  <c r="GG14" i="23917"/>
  <c r="GH234" i="24040"/>
  <c r="GH250" i="23917"/>
  <c r="GF275" i="24040"/>
  <c r="GF292" i="23917"/>
  <c r="GC21" i="23917"/>
  <c r="EN33" i="23917"/>
  <c r="EN39" i="24040"/>
  <c r="GF220" i="24040"/>
  <c r="GF235" i="23917"/>
  <c r="GG11" i="23917"/>
  <c r="GJ220" i="23917" l="1"/>
  <c r="GJ205" i="24040"/>
  <c r="GI9" i="23917"/>
  <c r="GI9" i="24040"/>
  <c r="GJ196" i="23917"/>
  <c r="GJ182" i="24040"/>
  <c r="GI173" i="23917"/>
  <c r="GI160" i="24040"/>
  <c r="GI222" i="23917"/>
  <c r="GI207" i="24040"/>
  <c r="GJ188" i="23917"/>
  <c r="GJ174" i="24040"/>
  <c r="GJ232" i="23917"/>
  <c r="GJ217" i="24040"/>
  <c r="GJ160" i="23917"/>
  <c r="GJ147" i="24040"/>
  <c r="GJ221" i="23917"/>
  <c r="GJ206" i="24040"/>
  <c r="EO33" i="23917"/>
  <c r="EO28" i="24040"/>
  <c r="EM82" i="23917"/>
  <c r="EM71" i="24040"/>
  <c r="EM91" i="23917"/>
  <c r="EM80" i="24040"/>
  <c r="EM86" i="23917"/>
  <c r="EM75" i="24040"/>
  <c r="GJ129" i="23917"/>
  <c r="GJ117" i="24040"/>
  <c r="GJ167" i="23917"/>
  <c r="GJ154" i="24040"/>
  <c r="GJ205" i="23917"/>
  <c r="GJ191" i="24040"/>
  <c r="GJ193" i="23917"/>
  <c r="GJ179" i="24040"/>
  <c r="GJ233" i="23917"/>
  <c r="GJ218" i="24040"/>
  <c r="GI229" i="23917"/>
  <c r="GI214" i="24040"/>
  <c r="GI8" i="23917"/>
  <c r="GI8" i="24040"/>
  <c r="GJ171" i="23917"/>
  <c r="GJ158" i="24040"/>
  <c r="EN91" i="24040"/>
  <c r="EN32" i="24040"/>
  <c r="EN33" i="24040" s="1"/>
  <c r="EM85" i="23917"/>
  <c r="EM74" i="24040"/>
  <c r="GJ275" i="23917"/>
  <c r="GJ259" i="24040"/>
  <c r="EM83" i="23917"/>
  <c r="EM72" i="24040"/>
  <c r="GI221" i="23917"/>
  <c r="GI206" i="24040"/>
  <c r="GK205" i="24040"/>
  <c r="GK220" i="23917"/>
  <c r="GK182" i="24040"/>
  <c r="GK196" i="23917"/>
  <c r="GK154" i="24040"/>
  <c r="GK167" i="23917"/>
  <c r="GK218" i="24040"/>
  <c r="GK233" i="23917"/>
  <c r="GK174" i="24040"/>
  <c r="GK188" i="23917"/>
  <c r="GK206" i="24040"/>
  <c r="GK221" i="23917"/>
  <c r="GC17" i="23917"/>
  <c r="GD17" i="23917"/>
  <c r="GE21" i="23917"/>
  <c r="GF21" i="23917" s="1"/>
  <c r="GG285" i="24040"/>
  <c r="GG302" i="23917"/>
  <c r="GH238" i="24040"/>
  <c r="GH254" i="23917"/>
  <c r="GG239" i="24040"/>
  <c r="GG255" i="23917"/>
  <c r="EL92" i="23917"/>
  <c r="EL93" i="23917"/>
  <c r="GI79" i="23917"/>
  <c r="GI78" i="24040"/>
  <c r="GB24" i="24040"/>
  <c r="GB29" i="23917"/>
  <c r="GH184" i="24040"/>
  <c r="GH10" i="24040"/>
  <c r="GH198" i="23917"/>
  <c r="GH10" i="23917"/>
  <c r="GG220" i="24040"/>
  <c r="GG235" i="23917"/>
  <c r="GK217" i="24040"/>
  <c r="GK232" i="23917"/>
  <c r="EN49" i="23917"/>
  <c r="EN50" i="23917" s="1"/>
  <c r="EN41" i="24040"/>
  <c r="EN42" i="24040" s="1"/>
  <c r="EN70" i="24040"/>
  <c r="GD244" i="24040"/>
  <c r="GD260" i="23917"/>
  <c r="GD15" i="24040"/>
  <c r="GD16" i="23917"/>
  <c r="GE19" i="24040"/>
  <c r="GF19" i="24040" s="1"/>
  <c r="GH241" i="24040"/>
  <c r="GH257" i="23917"/>
  <c r="EL59" i="23917"/>
  <c r="GB26" i="24040"/>
  <c r="GB31" i="23917"/>
  <c r="GK259" i="24040"/>
  <c r="GK275" i="23917"/>
  <c r="EL97" i="23917"/>
  <c r="EL47" i="24040"/>
  <c r="EL46" i="24040"/>
  <c r="GA28" i="24040"/>
  <c r="GA29" i="24040" s="1"/>
  <c r="GA33" i="23917"/>
  <c r="GA34" i="23917" s="1"/>
  <c r="GH282" i="24040"/>
  <c r="GH299" i="23917"/>
  <c r="GK117" i="24040"/>
  <c r="GK129" i="23917"/>
  <c r="GK158" i="24040"/>
  <c r="GK171" i="23917"/>
  <c r="GK21" i="23917"/>
  <c r="GD21" i="23917"/>
  <c r="GH13" i="24040"/>
  <c r="GH14" i="23917"/>
  <c r="GK22" i="23917"/>
  <c r="GD22" i="23917"/>
  <c r="GC56" i="23917"/>
  <c r="GE244" i="24040"/>
  <c r="GE245" i="24040" s="1"/>
  <c r="GE260" i="23917"/>
  <c r="GE261" i="23917" s="1"/>
  <c r="GE15" i="24040"/>
  <c r="GE20" i="24040" s="1"/>
  <c r="GE16" i="23917"/>
  <c r="GE22" i="23917" s="1"/>
  <c r="EL94" i="23917"/>
  <c r="EL96" i="23917"/>
  <c r="GI47" i="23917"/>
  <c r="GD19" i="24040"/>
  <c r="GK19" i="24040"/>
  <c r="EO45" i="23917"/>
  <c r="EN45" i="23917"/>
  <c r="GK191" i="24040"/>
  <c r="GK205" i="23917"/>
  <c r="GK179" i="24040"/>
  <c r="GK193" i="23917"/>
  <c r="GK147" i="24040"/>
  <c r="GK160" i="23917"/>
  <c r="EN102" i="23917"/>
  <c r="EN42" i="23917"/>
  <c r="EN43" i="23917" s="1"/>
  <c r="EN52" i="24040"/>
  <c r="EN93" i="24040"/>
  <c r="EN38" i="23917"/>
  <c r="GG20" i="23917"/>
  <c r="GA37" i="23917"/>
  <c r="GB37" i="23917" s="1"/>
  <c r="GC288" i="24040"/>
  <c r="GC305" i="23917"/>
  <c r="GK20" i="24040"/>
  <c r="GD20" i="24040"/>
  <c r="GC45" i="24040"/>
  <c r="GF14" i="24040"/>
  <c r="GF15" i="23917"/>
  <c r="GA27" i="24040"/>
  <c r="GA32" i="23917"/>
  <c r="GI248" i="23917"/>
  <c r="GI234" i="24040"/>
  <c r="GH237" i="24040"/>
  <c r="GH253" i="23917"/>
  <c r="EL95" i="23917"/>
  <c r="EN34" i="23917"/>
  <c r="GH11" i="23917"/>
  <c r="GI184" i="24040" l="1"/>
  <c r="GI185" i="24040" s="1"/>
  <c r="GI10" i="24040"/>
  <c r="GJ8" i="23917"/>
  <c r="GJ8" i="24040"/>
  <c r="EM95" i="23917"/>
  <c r="EM84" i="24040"/>
  <c r="EO91" i="24040"/>
  <c r="EO32" i="24040"/>
  <c r="GJ47" i="23917"/>
  <c r="GJ37" i="24040"/>
  <c r="EM96" i="23917"/>
  <c r="EM85" i="24040"/>
  <c r="EM94" i="23917"/>
  <c r="EM83" i="24040"/>
  <c r="EM97" i="23917"/>
  <c r="EM86" i="24040"/>
  <c r="EM59" i="23917"/>
  <c r="EM48" i="24040"/>
  <c r="EM93" i="23917"/>
  <c r="EM82" i="24040"/>
  <c r="EM92" i="23917"/>
  <c r="EM81" i="24040"/>
  <c r="GJ173" i="23917"/>
  <c r="GJ160" i="24040"/>
  <c r="GJ229" i="23917"/>
  <c r="GJ214" i="24040"/>
  <c r="GJ9" i="23917"/>
  <c r="GJ9" i="24040"/>
  <c r="GJ222" i="23917"/>
  <c r="GJ207" i="24040"/>
  <c r="EN40" i="23917"/>
  <c r="GJ248" i="23917"/>
  <c r="GJ232" i="24040"/>
  <c r="EO49" i="23917"/>
  <c r="EO39" i="24040"/>
  <c r="GJ79" i="23917"/>
  <c r="GJ68" i="24040"/>
  <c r="EM84" i="23917"/>
  <c r="EM73" i="24040"/>
  <c r="GK207" i="24040"/>
  <c r="GK222" i="23917"/>
  <c r="GI250" i="23917"/>
  <c r="GI237" i="24040"/>
  <c r="GI13" i="24040"/>
  <c r="GI18" i="24040" s="1"/>
  <c r="GJ18" i="24040" s="1"/>
  <c r="GI282" i="24040"/>
  <c r="GI238" i="24040"/>
  <c r="GI241" i="24040"/>
  <c r="GE17" i="23917"/>
  <c r="GF17" i="23917"/>
  <c r="GD56" i="23917"/>
  <c r="GK56" i="23917"/>
  <c r="GK8" i="24040"/>
  <c r="GK8" i="23917"/>
  <c r="EN63" i="23917"/>
  <c r="EO102" i="23917"/>
  <c r="EO42" i="23917"/>
  <c r="GK37" i="24040"/>
  <c r="GK47" i="23917"/>
  <c r="GG242" i="24040"/>
  <c r="GG258" i="23917"/>
  <c r="GE288" i="24040"/>
  <c r="GE305" i="23917"/>
  <c r="GA39" i="24040"/>
  <c r="GA49" i="23917"/>
  <c r="GA50" i="23917" s="1"/>
  <c r="GB28" i="24040"/>
  <c r="GB33" i="23917"/>
  <c r="EL57" i="23917"/>
  <c r="GG275" i="24040"/>
  <c r="GG292" i="23917"/>
  <c r="GH285" i="24040"/>
  <c r="GH302" i="23917"/>
  <c r="GK45" i="24040"/>
  <c r="GD45" i="24040"/>
  <c r="GF22" i="23917"/>
  <c r="GE56" i="23917"/>
  <c r="GA38" i="23917"/>
  <c r="GH220" i="24040"/>
  <c r="GH235" i="23917"/>
  <c r="GB27" i="24040"/>
  <c r="GB32" i="23917"/>
  <c r="GD288" i="24040"/>
  <c r="GD305" i="23917"/>
  <c r="GH20" i="23917"/>
  <c r="EN104" i="23917"/>
  <c r="GF20" i="24040"/>
  <c r="GE45" i="24040"/>
  <c r="GA91" i="24040"/>
  <c r="GA32" i="24040"/>
  <c r="GA33" i="24040" s="1"/>
  <c r="GA102" i="23917"/>
  <c r="GA42" i="23917"/>
  <c r="GA40" i="23917" s="1"/>
  <c r="EL58" i="23917"/>
  <c r="EN52" i="23917"/>
  <c r="EN53" i="23917" s="1"/>
  <c r="GK68" i="24040"/>
  <c r="GK79" i="23917"/>
  <c r="GK214" i="24040"/>
  <c r="GK229" i="23917"/>
  <c r="GI198" i="23917"/>
  <c r="GI199" i="23917" s="1"/>
  <c r="GI10" i="23917"/>
  <c r="GK160" i="24040"/>
  <c r="GK173" i="23917"/>
  <c r="GK9" i="24040"/>
  <c r="GK9" i="23917"/>
  <c r="GK232" i="24040"/>
  <c r="GK248" i="23917"/>
  <c r="GC27" i="24040"/>
  <c r="GC32" i="23917"/>
  <c r="GF244" i="24040"/>
  <c r="GF15" i="24040"/>
  <c r="GF260" i="23917"/>
  <c r="GF16" i="23917"/>
  <c r="EN81" i="23917"/>
  <c r="EN74" i="24040"/>
  <c r="EN80" i="24040"/>
  <c r="EN75" i="24040"/>
  <c r="EN71" i="24040"/>
  <c r="EN72" i="24040"/>
  <c r="GI89" i="23917"/>
  <c r="GH239" i="24040"/>
  <c r="GH255" i="23917"/>
  <c r="GI11" i="23917"/>
  <c r="GI235" i="23917" l="1"/>
  <c r="GI220" i="24040"/>
  <c r="GJ184" i="24040"/>
  <c r="GJ10" i="24040"/>
  <c r="GJ89" i="23917"/>
  <c r="GJ78" i="24040"/>
  <c r="EO81" i="23917"/>
  <c r="EO70" i="24040"/>
  <c r="EO104" i="23917"/>
  <c r="EO93" i="24040"/>
  <c r="EO63" i="23917"/>
  <c r="EO52" i="24040"/>
  <c r="EO52" i="23917"/>
  <c r="EO41" i="24040"/>
  <c r="EM58" i="23917"/>
  <c r="EM47" i="24040"/>
  <c r="EM57" i="23917"/>
  <c r="EM46" i="24040"/>
  <c r="GJ250" i="23917"/>
  <c r="GJ234" i="24040"/>
  <c r="EN83" i="23917"/>
  <c r="EN86" i="23917"/>
  <c r="EN85" i="23917"/>
  <c r="GH275" i="24040"/>
  <c r="GH292" i="23917"/>
  <c r="GB39" i="24040"/>
  <c r="GB49" i="23917"/>
  <c r="GG14" i="24040"/>
  <c r="GG15" i="23917"/>
  <c r="GI254" i="23917"/>
  <c r="GI253" i="23917"/>
  <c r="GI239" i="24040"/>
  <c r="GA70" i="24040"/>
  <c r="GA81" i="23917"/>
  <c r="GD27" i="24040"/>
  <c r="GD32" i="23917"/>
  <c r="GA93" i="24040"/>
  <c r="GA104" i="23917"/>
  <c r="GB91" i="24040"/>
  <c r="GB32" i="24040"/>
  <c r="GB102" i="23917"/>
  <c r="GB42" i="23917"/>
  <c r="GF288" i="24040"/>
  <c r="GF305" i="23917"/>
  <c r="GK234" i="24040"/>
  <c r="GK250" i="23917"/>
  <c r="GK184" i="24040"/>
  <c r="GK10" i="24040"/>
  <c r="GK198" i="23917"/>
  <c r="GK10" i="23917"/>
  <c r="EN73" i="24040"/>
  <c r="EN82" i="23917"/>
  <c r="GE27" i="24040"/>
  <c r="GE32" i="23917"/>
  <c r="GA52" i="24040"/>
  <c r="GA63" i="23917"/>
  <c r="GA43" i="23917"/>
  <c r="GI257" i="23917"/>
  <c r="GI285" i="24040"/>
  <c r="GI299" i="23917"/>
  <c r="GJ198" i="23917"/>
  <c r="GJ10" i="23917"/>
  <c r="GK78" i="24040"/>
  <c r="GK89" i="23917"/>
  <c r="EN48" i="24040"/>
  <c r="EN91" i="23917"/>
  <c r="EN84" i="24040"/>
  <c r="EN85" i="24040"/>
  <c r="EN81" i="24040"/>
  <c r="EN82" i="24040"/>
  <c r="EN86" i="24040"/>
  <c r="EN83" i="24040"/>
  <c r="GF45" i="24040"/>
  <c r="GF56" i="23917"/>
  <c r="GA41" i="24040"/>
  <c r="GA42" i="24040" s="1"/>
  <c r="GA52" i="23917"/>
  <c r="GA53" i="23917" s="1"/>
  <c r="GH242" i="24040"/>
  <c r="GH258" i="23917"/>
  <c r="GI14" i="23917"/>
  <c r="GK11" i="23917"/>
  <c r="GJ11" i="23917"/>
  <c r="GJ235" i="23917" l="1"/>
  <c r="GJ220" i="24040"/>
  <c r="EO91" i="23917"/>
  <c r="EO80" i="24040"/>
  <c r="GJ299" i="23917"/>
  <c r="GJ282" i="24040"/>
  <c r="GJ257" i="23917"/>
  <c r="GJ241" i="24040"/>
  <c r="EO85" i="23917"/>
  <c r="EO74" i="24040"/>
  <c r="EO86" i="23917"/>
  <c r="EO75" i="24040"/>
  <c r="EO83" i="23917"/>
  <c r="EO72" i="24040"/>
  <c r="GJ14" i="23917"/>
  <c r="GJ13" i="24040"/>
  <c r="GI242" i="24040"/>
  <c r="EO82" i="23917"/>
  <c r="EO71" i="24040"/>
  <c r="GJ253" i="23917"/>
  <c r="GJ237" i="24040"/>
  <c r="GJ254" i="23917"/>
  <c r="GJ238" i="24040"/>
  <c r="EN97" i="23917"/>
  <c r="EN92" i="23917"/>
  <c r="GI302" i="23917"/>
  <c r="GF27" i="24040"/>
  <c r="GF32" i="23917"/>
  <c r="GB93" i="24040"/>
  <c r="GB104" i="23917"/>
  <c r="GB70" i="24040"/>
  <c r="GB81" i="23917"/>
  <c r="GA74" i="24040"/>
  <c r="GA85" i="23917"/>
  <c r="GI255" i="23917"/>
  <c r="GI275" i="24040"/>
  <c r="GG244" i="24040"/>
  <c r="GG245" i="24040" s="1"/>
  <c r="GG15" i="24040"/>
  <c r="GG20" i="24040" s="1"/>
  <c r="GG260" i="23917"/>
  <c r="GG261" i="23917" s="1"/>
  <c r="GG16" i="23917"/>
  <c r="GG22" i="23917" s="1"/>
  <c r="EN47" i="24040"/>
  <c r="EN46" i="24040"/>
  <c r="EN96" i="23917"/>
  <c r="GK241" i="24040"/>
  <c r="GK257" i="23917"/>
  <c r="GA72" i="24040"/>
  <c r="GA83" i="23917"/>
  <c r="GA75" i="24040"/>
  <c r="GA86" i="23917"/>
  <c r="GA71" i="24040"/>
  <c r="GA82" i="23917"/>
  <c r="GG21" i="23917"/>
  <c r="GH21" i="23917" s="1"/>
  <c r="GK13" i="24040"/>
  <c r="GK14" i="23917"/>
  <c r="EN95" i="23917"/>
  <c r="EN59" i="23917"/>
  <c r="GB52" i="24040"/>
  <c r="GB63" i="23917"/>
  <c r="EN84" i="23917"/>
  <c r="GA80" i="24040"/>
  <c r="GA91" i="23917"/>
  <c r="GK237" i="24040"/>
  <c r="GK253" i="23917"/>
  <c r="GK238" i="24040"/>
  <c r="GK254" i="23917"/>
  <c r="GG19" i="24040"/>
  <c r="GH19" i="24040" s="1"/>
  <c r="GK220" i="24040"/>
  <c r="GK235" i="23917"/>
  <c r="GI20" i="23917"/>
  <c r="GJ20" i="23917" s="1"/>
  <c r="GB41" i="24040"/>
  <c r="GB52" i="23917"/>
  <c r="EN94" i="23917"/>
  <c r="EN93" i="23917"/>
  <c r="GK282" i="24040"/>
  <c r="GK299" i="23917"/>
  <c r="GI258" i="23917"/>
  <c r="GI14" i="24040"/>
  <c r="GG27" i="24040"/>
  <c r="GG32" i="23917"/>
  <c r="GI27" i="24040"/>
  <c r="GH14" i="24040"/>
  <c r="GH15" i="23917"/>
  <c r="GC26" i="23917"/>
  <c r="GD26" i="23917"/>
  <c r="EO93" i="23917" l="1"/>
  <c r="EO82" i="24040"/>
  <c r="EO94" i="23917"/>
  <c r="EO83" i="24040"/>
  <c r="EO84" i="23917"/>
  <c r="EO73" i="24040"/>
  <c r="EO59" i="23917"/>
  <c r="EO48" i="24040"/>
  <c r="EO95" i="23917"/>
  <c r="EO84" i="24040"/>
  <c r="EO96" i="23917"/>
  <c r="EO85" i="24040"/>
  <c r="GJ302" i="23917"/>
  <c r="GJ285" i="24040"/>
  <c r="EO92" i="23917"/>
  <c r="EO81" i="24040"/>
  <c r="EO97" i="23917"/>
  <c r="EO86" i="24040"/>
  <c r="GI19" i="24040"/>
  <c r="GJ19" i="24040" s="1"/>
  <c r="GJ258" i="23917"/>
  <c r="GJ242" i="24040"/>
  <c r="GJ255" i="23917"/>
  <c r="GJ239" i="24040"/>
  <c r="GC26" i="24040"/>
  <c r="GC31" i="23917"/>
  <c r="GA85" i="24040"/>
  <c r="GA96" i="23917"/>
  <c r="GB80" i="24040"/>
  <c r="GB91" i="23917"/>
  <c r="GB75" i="24040"/>
  <c r="GB86" i="23917"/>
  <c r="GH244" i="24040"/>
  <c r="GH15" i="24040"/>
  <c r="GH260" i="23917"/>
  <c r="GH16" i="23917"/>
  <c r="GI32" i="23917"/>
  <c r="GA81" i="24040"/>
  <c r="GA92" i="23917"/>
  <c r="GA86" i="24040"/>
  <c r="GA97" i="23917"/>
  <c r="GB71" i="24040"/>
  <c r="GB82" i="23917"/>
  <c r="EN57" i="23917"/>
  <c r="GG17" i="23917"/>
  <c r="GH17" i="23917"/>
  <c r="GG56" i="23917"/>
  <c r="GH56" i="23917" s="1"/>
  <c r="GH22" i="23917"/>
  <c r="GK239" i="24040"/>
  <c r="GK255" i="23917"/>
  <c r="GI292" i="23917"/>
  <c r="GA73" i="24040"/>
  <c r="GA84" i="23917"/>
  <c r="GH27" i="24040"/>
  <c r="GH32" i="23917"/>
  <c r="GI15" i="23917"/>
  <c r="GA82" i="24040"/>
  <c r="GA93" i="23917"/>
  <c r="GE26" i="23917"/>
  <c r="GF26" i="23917"/>
  <c r="EN58" i="23917"/>
  <c r="GB74" i="24040"/>
  <c r="GB85" i="23917"/>
  <c r="GK285" i="24040"/>
  <c r="GK302" i="23917"/>
  <c r="GC24" i="24040"/>
  <c r="GC29" i="23917"/>
  <c r="GA48" i="24040"/>
  <c r="GA59" i="23917"/>
  <c r="GK242" i="24040"/>
  <c r="GK258" i="23917"/>
  <c r="GA83" i="24040"/>
  <c r="GA94" i="23917"/>
  <c r="GA84" i="24040"/>
  <c r="GA95" i="23917"/>
  <c r="GA35" i="24040"/>
  <c r="GA45" i="23917"/>
  <c r="GB72" i="24040"/>
  <c r="GB83" i="23917"/>
  <c r="GG288" i="24040"/>
  <c r="GG305" i="23917"/>
  <c r="GH20" i="24040"/>
  <c r="GG45" i="24040"/>
  <c r="GH45" i="24040" s="1"/>
  <c r="EO58" i="23917" l="1"/>
  <c r="EO47" i="24040"/>
  <c r="GJ15" i="23917"/>
  <c r="GJ14" i="24040"/>
  <c r="EO57" i="23917"/>
  <c r="EO46" i="24040"/>
  <c r="GI244" i="24040"/>
  <c r="GI245" i="24040" s="1"/>
  <c r="GI15" i="24040"/>
  <c r="GI20" i="24040" s="1"/>
  <c r="GJ292" i="23917"/>
  <c r="GJ275" i="24040"/>
  <c r="GJ32" i="23917"/>
  <c r="GJ27" i="24040"/>
  <c r="GB83" i="24040"/>
  <c r="GB94" i="23917"/>
  <c r="GD24" i="24040"/>
  <c r="GD29" i="23917"/>
  <c r="GB82" i="24040"/>
  <c r="GB93" i="23917"/>
  <c r="GK14" i="24040"/>
  <c r="GK15" i="23917"/>
  <c r="GC37" i="23917"/>
  <c r="GH288" i="24040"/>
  <c r="GH305" i="23917"/>
  <c r="GB35" i="24040"/>
  <c r="GB45" i="23917"/>
  <c r="GE24" i="24040"/>
  <c r="GE29" i="23917"/>
  <c r="GI21" i="23917"/>
  <c r="GJ21" i="23917" s="1"/>
  <c r="GB84" i="24040"/>
  <c r="GB95" i="23917"/>
  <c r="GE26" i="24040"/>
  <c r="GE31" i="23917"/>
  <c r="GA46" i="24040"/>
  <c r="GA57" i="23917"/>
  <c r="GI260" i="23917"/>
  <c r="GI261" i="23917" s="1"/>
  <c r="GI16" i="23917"/>
  <c r="GI22" i="23917" s="1"/>
  <c r="GI288" i="24040"/>
  <c r="GB73" i="24040"/>
  <c r="GB84" i="23917"/>
  <c r="GB81" i="24040"/>
  <c r="GB92" i="23917"/>
  <c r="GK27" i="24040"/>
  <c r="GK32" i="23917"/>
  <c r="GB85" i="24040"/>
  <c r="GB96" i="23917"/>
  <c r="GB48" i="24040"/>
  <c r="GB59" i="23917"/>
  <c r="GC28" i="24040"/>
  <c r="GC29" i="24040" s="1"/>
  <c r="GC33" i="23917"/>
  <c r="GA47" i="24040"/>
  <c r="GA58" i="23917"/>
  <c r="GK275" i="24040"/>
  <c r="GK292" i="23917"/>
  <c r="GB86" i="24040"/>
  <c r="GB97" i="23917"/>
  <c r="GD26" i="24040"/>
  <c r="GD31" i="23917"/>
  <c r="GJ15" i="24040" l="1"/>
  <c r="GJ244" i="24040"/>
  <c r="GJ20" i="24040"/>
  <c r="GI45" i="24040"/>
  <c r="GD28" i="24040"/>
  <c r="GD33" i="23917"/>
  <c r="GI305" i="23917"/>
  <c r="GI56" i="23917"/>
  <c r="GJ22" i="23917"/>
  <c r="GB46" i="24040"/>
  <c r="GB57" i="23917"/>
  <c r="GF24" i="24040"/>
  <c r="GF29" i="23917"/>
  <c r="GC39" i="24040"/>
  <c r="GC49" i="23917"/>
  <c r="GC50" i="23917" s="1"/>
  <c r="GI17" i="23917"/>
  <c r="GK17" i="23917"/>
  <c r="GJ17" i="23917"/>
  <c r="GE28" i="24040"/>
  <c r="GE33" i="23917"/>
  <c r="GC38" i="23917"/>
  <c r="GC34" i="23917"/>
  <c r="GJ260" i="23917"/>
  <c r="GJ16" i="23917"/>
  <c r="GD37" i="23917"/>
  <c r="GK37" i="23917"/>
  <c r="GB47" i="24040"/>
  <c r="GB58" i="23917"/>
  <c r="GC91" i="24040"/>
  <c r="GC32" i="24040"/>
  <c r="GC33" i="24040" s="1"/>
  <c r="GC102" i="23917"/>
  <c r="GC42" i="23917"/>
  <c r="GC40" i="23917" s="1"/>
  <c r="GK244" i="24040"/>
  <c r="GK15" i="24040"/>
  <c r="GK260" i="23917"/>
  <c r="GK16" i="23917"/>
  <c r="GF26" i="24040"/>
  <c r="GF31" i="23917"/>
  <c r="GC35" i="24040"/>
  <c r="GC45" i="23917"/>
  <c r="GE37" i="23917"/>
  <c r="GF37" i="23917" s="1"/>
  <c r="GJ305" i="23917" l="1"/>
  <c r="GJ288" i="24040"/>
  <c r="GJ45" i="24040"/>
  <c r="GD35" i="24040"/>
  <c r="GD45" i="23917"/>
  <c r="GE35" i="24040"/>
  <c r="GE45" i="23917"/>
  <c r="GC93" i="24040"/>
  <c r="GC104" i="23917"/>
  <c r="GF28" i="24040"/>
  <c r="GF33" i="23917"/>
  <c r="GE91" i="24040"/>
  <c r="GE32" i="24040"/>
  <c r="GE33" i="24040" s="1"/>
  <c r="GE102" i="23917"/>
  <c r="GE42" i="23917"/>
  <c r="GE40" i="23917" s="1"/>
  <c r="GD39" i="24040"/>
  <c r="GD49" i="23917"/>
  <c r="GD91" i="24040"/>
  <c r="GD32" i="24040"/>
  <c r="GD102" i="23917"/>
  <c r="GD42" i="23917"/>
  <c r="GE39" i="24040"/>
  <c r="GE49" i="23917"/>
  <c r="GE50" i="23917" s="1"/>
  <c r="GE38" i="23917"/>
  <c r="GG26" i="23917"/>
  <c r="GH26" i="23917"/>
  <c r="GC70" i="24040"/>
  <c r="GC81" i="23917"/>
  <c r="GE34" i="23917"/>
  <c r="GJ56" i="23917"/>
  <c r="GC52" i="24040"/>
  <c r="GC63" i="23917"/>
  <c r="GC43" i="23917"/>
  <c r="GE29" i="24040"/>
  <c r="GC41" i="24040"/>
  <c r="GC42" i="24040" s="1"/>
  <c r="GC52" i="23917"/>
  <c r="GC53" i="23917" s="1"/>
  <c r="GK288" i="24040"/>
  <c r="GK305" i="23917"/>
  <c r="GE43" i="23917" l="1"/>
  <c r="GD41" i="24040"/>
  <c r="GD52" i="23917"/>
  <c r="GC80" i="24040"/>
  <c r="GC91" i="23917"/>
  <c r="GC71" i="24040"/>
  <c r="GC82" i="23917"/>
  <c r="GG24" i="24040"/>
  <c r="GG29" i="23917"/>
  <c r="GE93" i="24040"/>
  <c r="GE104" i="23917"/>
  <c r="GF35" i="24040"/>
  <c r="GF45" i="23917"/>
  <c r="GC75" i="24040"/>
  <c r="GC86" i="23917"/>
  <c r="GC72" i="24040"/>
  <c r="GC83" i="23917"/>
  <c r="GD70" i="24040"/>
  <c r="GD81" i="23917"/>
  <c r="GE41" i="24040"/>
  <c r="GE42" i="24040" s="1"/>
  <c r="GE52" i="23917"/>
  <c r="GE53" i="23917" s="1"/>
  <c r="GE70" i="24040"/>
  <c r="GE81" i="23917"/>
  <c r="GC74" i="24040"/>
  <c r="GC85" i="23917"/>
  <c r="GF91" i="24040"/>
  <c r="GF32" i="24040"/>
  <c r="GF102" i="23917"/>
  <c r="GF42" i="23917"/>
  <c r="GD93" i="24040"/>
  <c r="GD104" i="23917"/>
  <c r="GD52" i="24040"/>
  <c r="GD63" i="23917"/>
  <c r="GG26" i="24040"/>
  <c r="GG31" i="23917"/>
  <c r="GF39" i="24040"/>
  <c r="GF49" i="23917"/>
  <c r="GE52" i="24040"/>
  <c r="GE63" i="23917"/>
  <c r="GF52" i="24040" l="1"/>
  <c r="GF63" i="23917"/>
  <c r="GC73" i="24040"/>
  <c r="GC84" i="23917"/>
  <c r="GD74" i="24040"/>
  <c r="GD85" i="23917"/>
  <c r="GF70" i="24040"/>
  <c r="GF81" i="23917"/>
  <c r="GD72" i="24040"/>
  <c r="GD83" i="23917"/>
  <c r="GC85" i="24040"/>
  <c r="GC96" i="23917"/>
  <c r="GC82" i="24040"/>
  <c r="GC93" i="23917"/>
  <c r="GH26" i="24040"/>
  <c r="GH31" i="23917"/>
  <c r="GE72" i="24040"/>
  <c r="GE83" i="23917"/>
  <c r="GE80" i="24040"/>
  <c r="GE91" i="23917"/>
  <c r="GG28" i="24040"/>
  <c r="GG29" i="24040" s="1"/>
  <c r="GG33" i="23917"/>
  <c r="GG34" i="23917" s="1"/>
  <c r="GC86" i="24040"/>
  <c r="GC97" i="23917"/>
  <c r="GC83" i="24040"/>
  <c r="GC94" i="23917"/>
  <c r="GE75" i="24040"/>
  <c r="GE86" i="23917"/>
  <c r="GD71" i="24040"/>
  <c r="GD82" i="23917"/>
  <c r="GC84" i="24040"/>
  <c r="GC95" i="23917"/>
  <c r="GC48" i="24040"/>
  <c r="GC59" i="23917"/>
  <c r="GI26" i="23917"/>
  <c r="GJ26" i="23917"/>
  <c r="GI24" i="24040"/>
  <c r="GI26" i="24040"/>
  <c r="GK26" i="23917"/>
  <c r="GG37" i="23917"/>
  <c r="GE74" i="24040"/>
  <c r="GE85" i="23917"/>
  <c r="GE71" i="24040"/>
  <c r="GE82" i="23917"/>
  <c r="GF41" i="24040"/>
  <c r="GF52" i="23917"/>
  <c r="GD75" i="24040"/>
  <c r="GD86" i="23917"/>
  <c r="GF93" i="24040"/>
  <c r="GF104" i="23917"/>
  <c r="GH24" i="24040"/>
  <c r="GH29" i="23917"/>
  <c r="GD80" i="24040"/>
  <c r="GD91" i="23917"/>
  <c r="GC81" i="24040"/>
  <c r="GC92" i="23917"/>
  <c r="GI31" i="23917" l="1"/>
  <c r="GC46" i="24040"/>
  <c r="GC57" i="23917"/>
  <c r="GE86" i="24040"/>
  <c r="GE97" i="23917"/>
  <c r="GE84" i="24040"/>
  <c r="GE95" i="23917"/>
  <c r="GD73" i="24040"/>
  <c r="GD84" i="23917"/>
  <c r="GD81" i="24040"/>
  <c r="GD92" i="23917"/>
  <c r="GF74" i="24040"/>
  <c r="GF85" i="23917"/>
  <c r="GI29" i="23917"/>
  <c r="GI28" i="24040"/>
  <c r="GF75" i="24040"/>
  <c r="GF86" i="23917"/>
  <c r="GG91" i="24040"/>
  <c r="GG32" i="24040"/>
  <c r="GG33" i="24040" s="1"/>
  <c r="GG102" i="23917"/>
  <c r="GG42" i="23917"/>
  <c r="GG40" i="23917" s="1"/>
  <c r="GE85" i="24040"/>
  <c r="GE96" i="23917"/>
  <c r="GE82" i="24040"/>
  <c r="GE93" i="23917"/>
  <c r="GF72" i="24040"/>
  <c r="GF83" i="23917"/>
  <c r="GF71" i="24040"/>
  <c r="GF82" i="23917"/>
  <c r="GG35" i="24040"/>
  <c r="GG45" i="23917"/>
  <c r="GH37" i="23917"/>
  <c r="GD84" i="24040"/>
  <c r="GD95" i="23917"/>
  <c r="GE48" i="24040"/>
  <c r="GE59" i="23917"/>
  <c r="GD83" i="24040"/>
  <c r="GD94" i="23917"/>
  <c r="GG39" i="24040"/>
  <c r="GG49" i="23917"/>
  <c r="GG50" i="23917" s="1"/>
  <c r="GG38" i="23917"/>
  <c r="GE81" i="24040"/>
  <c r="GE92" i="23917"/>
  <c r="GE73" i="24040"/>
  <c r="GE84" i="23917"/>
  <c r="GD85" i="24040"/>
  <c r="GD96" i="23917"/>
  <c r="GD48" i="24040"/>
  <c r="GD59" i="23917"/>
  <c r="GC47" i="24040"/>
  <c r="GC58" i="23917"/>
  <c r="GD86" i="24040"/>
  <c r="GD97" i="23917"/>
  <c r="GH28" i="24040"/>
  <c r="GH33" i="23917"/>
  <c r="GF80" i="24040"/>
  <c r="GF91" i="23917"/>
  <c r="GE83" i="24040"/>
  <c r="GE94" i="23917"/>
  <c r="GD82" i="24040"/>
  <c r="GD93" i="23917"/>
  <c r="GJ31" i="23917" l="1"/>
  <c r="GJ26" i="24040"/>
  <c r="GG43" i="23917"/>
  <c r="GJ29" i="23917"/>
  <c r="GJ24" i="24040"/>
  <c r="GI29" i="24040"/>
  <c r="GE47" i="24040"/>
  <c r="GE58" i="23917"/>
  <c r="GF81" i="24040"/>
  <c r="GF92" i="23917"/>
  <c r="GF82" i="24040"/>
  <c r="GF93" i="23917"/>
  <c r="GG52" i="24040"/>
  <c r="GG63" i="23917"/>
  <c r="GH32" i="24040"/>
  <c r="GH91" i="24040"/>
  <c r="GH102" i="23917"/>
  <c r="GH42" i="23917"/>
  <c r="GI33" i="23917"/>
  <c r="GI39" i="24040"/>
  <c r="GD46" i="24040"/>
  <c r="GD57" i="23917"/>
  <c r="GI37" i="23917"/>
  <c r="GJ37" i="23917" s="1"/>
  <c r="GI35" i="24040"/>
  <c r="GF73" i="24040"/>
  <c r="GF84" i="23917"/>
  <c r="GH39" i="24040"/>
  <c r="GH49" i="23917"/>
  <c r="GH35" i="24040"/>
  <c r="GH45" i="23917"/>
  <c r="GF86" i="24040"/>
  <c r="GF97" i="23917"/>
  <c r="GF83" i="24040"/>
  <c r="GF94" i="23917"/>
  <c r="GG70" i="24040"/>
  <c r="GG81" i="23917"/>
  <c r="GF48" i="24040"/>
  <c r="GF59" i="23917"/>
  <c r="GF84" i="24040"/>
  <c r="GF95" i="23917"/>
  <c r="GD47" i="24040"/>
  <c r="GD58" i="23917"/>
  <c r="GE46" i="24040"/>
  <c r="GE57" i="23917"/>
  <c r="GG41" i="24040"/>
  <c r="GG42" i="24040" s="1"/>
  <c r="GG52" i="23917"/>
  <c r="GG53" i="23917" s="1"/>
  <c r="GF85" i="24040"/>
  <c r="GF96" i="23917"/>
  <c r="GG93" i="24040"/>
  <c r="GG104" i="23917"/>
  <c r="GK24" i="24040"/>
  <c r="GK29" i="23917"/>
  <c r="GK26" i="24040"/>
  <c r="GK31" i="23917"/>
  <c r="GI34" i="23917"/>
  <c r="GI32" i="24040" l="1"/>
  <c r="GI33" i="24040" s="1"/>
  <c r="GI91" i="24040"/>
  <c r="GI70" i="24040"/>
  <c r="GJ33" i="23917"/>
  <c r="GJ28" i="24040"/>
  <c r="GH41" i="24040"/>
  <c r="GH52" i="23917"/>
  <c r="GG71" i="24040"/>
  <c r="GG82" i="23917"/>
  <c r="GH52" i="24040"/>
  <c r="GH63" i="23917"/>
  <c r="GH93" i="24040"/>
  <c r="GH104" i="23917"/>
  <c r="GG74" i="24040"/>
  <c r="GG85" i="23917"/>
  <c r="GI49" i="23917"/>
  <c r="GI50" i="23917" s="1"/>
  <c r="GI41" i="24040"/>
  <c r="GI42" i="24040" s="1"/>
  <c r="GI38" i="23917"/>
  <c r="GF47" i="24040"/>
  <c r="GF58" i="23917"/>
  <c r="GI81" i="23917"/>
  <c r="GI80" i="24040"/>
  <c r="GI71" i="24040"/>
  <c r="GH70" i="24040"/>
  <c r="GH81" i="23917"/>
  <c r="GG72" i="24040"/>
  <c r="GG83" i="23917"/>
  <c r="GI45" i="23917"/>
  <c r="GF46" i="24040"/>
  <c r="GF57" i="23917"/>
  <c r="GG73" i="24040"/>
  <c r="GG84" i="23917"/>
  <c r="GG75" i="24040"/>
  <c r="GG86" i="23917"/>
  <c r="GG80" i="24040"/>
  <c r="GG91" i="23917"/>
  <c r="GK28" i="24040"/>
  <c r="GK33" i="23917"/>
  <c r="GI102" i="23917"/>
  <c r="GI42" i="23917"/>
  <c r="GI40" i="23917" s="1"/>
  <c r="GI93" i="24040"/>
  <c r="GI52" i="24040"/>
  <c r="GJ45" i="23917" l="1"/>
  <c r="GJ35" i="24040"/>
  <c r="GJ81" i="23917"/>
  <c r="GJ70" i="24040"/>
  <c r="GJ91" i="24040"/>
  <c r="GJ32" i="24040"/>
  <c r="GI73" i="24040"/>
  <c r="GI72" i="24040"/>
  <c r="GK81" i="23917"/>
  <c r="GI74" i="24040"/>
  <c r="GI75" i="24040"/>
  <c r="GJ49" i="23917"/>
  <c r="GJ39" i="24040"/>
  <c r="GG82" i="24040"/>
  <c r="GG93" i="23917"/>
  <c r="GG81" i="24040"/>
  <c r="GG92" i="23917"/>
  <c r="GH75" i="24040"/>
  <c r="GH86" i="23917"/>
  <c r="GI91" i="23917"/>
  <c r="GI85" i="24040"/>
  <c r="GI81" i="24040"/>
  <c r="GI84" i="24040"/>
  <c r="GI83" i="24040"/>
  <c r="GI86" i="24040"/>
  <c r="GI82" i="24040"/>
  <c r="GK39" i="24040"/>
  <c r="GK49" i="23917"/>
  <c r="GG48" i="24040"/>
  <c r="GG59" i="23917"/>
  <c r="GH71" i="24040"/>
  <c r="GH82" i="23917"/>
  <c r="GI63" i="23917"/>
  <c r="GJ102" i="23917"/>
  <c r="GJ42" i="23917"/>
  <c r="GG83" i="24040"/>
  <c r="GG94" i="23917"/>
  <c r="GG86" i="24040"/>
  <c r="GG97" i="23917"/>
  <c r="GI84" i="23917"/>
  <c r="GI83" i="23917"/>
  <c r="GI85" i="23917"/>
  <c r="GI86" i="23917"/>
  <c r="GK91" i="24040"/>
  <c r="GK32" i="24040"/>
  <c r="GK102" i="23917"/>
  <c r="GK42" i="23917"/>
  <c r="GI104" i="23917"/>
  <c r="GG85" i="24040"/>
  <c r="GG96" i="23917"/>
  <c r="GH72" i="24040"/>
  <c r="GH83" i="23917"/>
  <c r="GI82" i="23917"/>
  <c r="GI48" i="24040"/>
  <c r="GH80" i="24040"/>
  <c r="GH91" i="23917"/>
  <c r="GG84" i="24040"/>
  <c r="GG95" i="23917"/>
  <c r="GH73" i="24040"/>
  <c r="GH84" i="23917"/>
  <c r="GK35" i="24040"/>
  <c r="GK45" i="23917"/>
  <c r="GK70" i="24040"/>
  <c r="GI43" i="23917"/>
  <c r="GI52" i="23917"/>
  <c r="GI53" i="23917" s="1"/>
  <c r="GH74" i="24040"/>
  <c r="GH85" i="23917"/>
  <c r="GJ52" i="23917" l="1"/>
  <c r="GJ41" i="24040"/>
  <c r="GJ104" i="23917"/>
  <c r="GJ93" i="24040"/>
  <c r="GJ83" i="23917"/>
  <c r="GJ72" i="24040"/>
  <c r="GJ63" i="23917"/>
  <c r="GJ52" i="24040"/>
  <c r="GJ91" i="23917"/>
  <c r="GJ80" i="24040"/>
  <c r="GJ82" i="23917"/>
  <c r="GJ71" i="24040"/>
  <c r="GJ86" i="23917"/>
  <c r="GJ75" i="24040"/>
  <c r="GJ85" i="23917"/>
  <c r="GJ74" i="24040"/>
  <c r="GK71" i="24040"/>
  <c r="GK82" i="23917"/>
  <c r="GG46" i="24040"/>
  <c r="GG57" i="23917"/>
  <c r="GH85" i="24040"/>
  <c r="GH96" i="23917"/>
  <c r="GK75" i="24040"/>
  <c r="GK86" i="23917"/>
  <c r="GK73" i="24040"/>
  <c r="GK84" i="23917"/>
  <c r="GI46" i="24040"/>
  <c r="GI47" i="24040"/>
  <c r="GI96" i="23917"/>
  <c r="GH81" i="24040"/>
  <c r="GH92" i="23917"/>
  <c r="GK41" i="24040"/>
  <c r="GK52" i="23917"/>
  <c r="GG47" i="24040"/>
  <c r="GG58" i="23917"/>
  <c r="GK93" i="24040"/>
  <c r="GK104" i="23917"/>
  <c r="GK72" i="24040"/>
  <c r="GK83" i="23917"/>
  <c r="GH86" i="24040"/>
  <c r="GH97" i="23917"/>
  <c r="GK52" i="24040"/>
  <c r="GK63" i="23917"/>
  <c r="GI97" i="23917"/>
  <c r="GI95" i="23917"/>
  <c r="GI59" i="23917"/>
  <c r="GK74" i="24040"/>
  <c r="GK85" i="23917"/>
  <c r="GK80" i="24040"/>
  <c r="GK91" i="23917"/>
  <c r="GI92" i="23917"/>
  <c r="GH84" i="24040"/>
  <c r="GH95" i="23917"/>
  <c r="GH83" i="24040"/>
  <c r="GH94" i="23917"/>
  <c r="GH48" i="24040"/>
  <c r="GH59" i="23917"/>
  <c r="GI93" i="23917"/>
  <c r="GI94" i="23917"/>
  <c r="GH82" i="24040"/>
  <c r="GH93" i="23917"/>
  <c r="GJ59" i="23917" l="1"/>
  <c r="GJ48" i="24040"/>
  <c r="GJ97" i="23917"/>
  <c r="GJ86" i="24040"/>
  <c r="GJ96" i="23917"/>
  <c r="GJ85" i="24040"/>
  <c r="GJ94" i="23917"/>
  <c r="GJ83" i="24040"/>
  <c r="GJ93" i="23917"/>
  <c r="GJ82" i="24040"/>
  <c r="GJ92" i="23917"/>
  <c r="GJ81" i="24040"/>
  <c r="GJ95" i="23917"/>
  <c r="GJ84" i="24040"/>
  <c r="GJ84" i="23917"/>
  <c r="GJ73" i="24040"/>
  <c r="GK83" i="24040"/>
  <c r="GK94" i="23917"/>
  <c r="GK86" i="24040"/>
  <c r="GK97" i="23917"/>
  <c r="GK85" i="24040"/>
  <c r="GK96" i="23917"/>
  <c r="GI58" i="23917"/>
  <c r="GI57" i="23917"/>
  <c r="GK82" i="24040"/>
  <c r="GK93" i="23917"/>
  <c r="GK81" i="24040"/>
  <c r="GK92" i="23917"/>
  <c r="GK84" i="24040"/>
  <c r="GK95" i="23917"/>
  <c r="GH46" i="24040"/>
  <c r="GH57" i="23917"/>
  <c r="GK48" i="24040"/>
  <c r="GK59" i="23917"/>
  <c r="GH47" i="24040"/>
  <c r="GH58" i="23917"/>
  <c r="GJ57" i="23917" l="1"/>
  <c r="GJ46" i="24040"/>
  <c r="GJ58" i="23917"/>
  <c r="GJ47" i="24040"/>
  <c r="GK47" i="24040"/>
  <c r="GK58" i="23917"/>
  <c r="GK46" i="24040"/>
  <c r="GK57" i="23917"/>
</calcChain>
</file>

<file path=xl/comments1.xml><?xml version="1.0" encoding="utf-8"?>
<comments xmlns="http://schemas.openxmlformats.org/spreadsheetml/2006/main">
  <authors>
    <author>Gupta, Tanmay (Research)</author>
    <author>Laura Sanchez</author>
    <author>Rojas, Isabel (Research)</author>
    <author>Zheng, Chaodan (Research)</author>
    <author>Huang, Bob (Research)</author>
    <author>Zamora, Diana (Research)</author>
    <author>mlipton</author>
    <author>zerbeken</author>
    <author>dianaz</author>
    <author>Sanchez Bolanos, Laura (Research)</author>
    <author>Alan Wong</author>
    <author>sanclaur</author>
    <author>Michelle D. Kushnir</author>
    <author>haybuse</author>
    <author>bhoanir</author>
    <author>Details</author>
    <author>Aerin Lim</author>
    <author>wongalan</author>
    <author>mawjik</author>
    <author>Locker, Hayley (Research)</author>
    <author>Caleb Piper</author>
    <author>Test</author>
  </authors>
  <commentList>
    <comment ref="GF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Restated in 1Q17 for the amortized hedge costs</t>
        </r>
      </text>
    </comment>
    <comment ref="GH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Restated in 1Q17 for the amortized hedge costs</t>
        </r>
      </text>
    </comment>
    <comment ref="GJ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Restated in 1Q17 for the amortized hedge costs</t>
        </r>
      </text>
    </comment>
    <comment ref="GL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Restated in 1Q17 for the amortized hedge costs</t>
        </r>
      </text>
    </comment>
    <comment ref="DY1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3Q15 guid maintained in outlook call: $1.36-$1.56</t>
        </r>
      </text>
    </comment>
    <comment ref="GH1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$6.14-6.23
2Q14 guid: $6.16-6.30
1Q14 ER: $6.06-6.40</t>
        </r>
      </text>
    </comment>
    <comment ref="GJ17" authorId="2">
      <text>
        <r>
          <rPr>
            <b/>
            <sz val="10"/>
            <color indexed="81"/>
            <rFont val="Calibri"/>
            <family val="2"/>
          </rPr>
          <t>Tanmay Gupta (Research):</t>
        </r>
        <r>
          <rPr>
            <sz val="10"/>
            <color indexed="81"/>
            <rFont val="Calibri"/>
            <family val="2"/>
          </rPr>
          <t xml:space="preserve">
3Q15 guid:  4-7% in 2015 on a currency neutral basis. ($5.96 to $6.16) 
1Q15 guid: unchanged
4Q14 guid: unchanged 
3Q14 guid: 2-7% in 2015 on a currency neutral basis</t>
        </r>
      </text>
    </comment>
    <comment ref="GL1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3Q16:$6.40-$6.60
1Q16: 6.17-6.41
12/3/15 outlook: expect 3-7% EPS growth excl currency for 2016</t>
        </r>
      </text>
    </comment>
    <comment ref="GN1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$6.75-6.95
2017 Outlook: 0-3% growth in constant currency inc hedge costs. $6.40-6.65 @ 108.7Y/$</t>
        </r>
      </text>
    </comment>
    <comment ref="GP17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$7.45-7.75 @112Y/$
2018 outlook: $6.65-$6.95</t>
        </r>
      </text>
    </comment>
    <comment ref="DY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GH21" authorId="5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Japan Investor Day: 2H14 sales are expected to improve given introduction of Japan Post product on October 1st</t>
        </r>
      </text>
    </comment>
    <comment ref="CK23" authorId="6">
      <text>
        <r>
          <rPr>
            <b/>
            <sz val="10"/>
            <color indexed="81"/>
            <rFont val="Calibri"/>
            <family val="2"/>
          </rPr>
          <t>mlipton:</t>
        </r>
        <r>
          <rPr>
            <sz val="10"/>
            <color indexed="81"/>
            <rFont val="Calibri"/>
            <family val="2"/>
          </rPr>
          <t xml:space="preserve">
Rider Max sales now rolled up in medical sales.</t>
        </r>
      </text>
    </comment>
    <comment ref="DY26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GH26" authorId="5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Japan Investor Day: growth rate in 2H14 Y/Y is expected to slow significantly (vs. 1H14) given tough comps</t>
        </r>
      </text>
    </comment>
    <comment ref="DY2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DY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DY3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AM33" authorId="7">
      <text>
        <r>
          <rPr>
            <sz val="10"/>
            <color indexed="81"/>
            <rFont val="Calibri"/>
            <family val="2"/>
          </rPr>
          <t>Includes the new Rider Wide sales</t>
        </r>
      </text>
    </comment>
    <comment ref="DY33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DY4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EA4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wasn't a surprise to mgmt
- driven by sales before fiscal YE
- have to provide time to change promotional material, sales force mgmt etc.
- expected aggressive buying as a result
- should taper down in 2Q
- full impact should be seen in 3Q
- April 2017: will also see a change in the official discount rate, but are moving ahead in re-pricing now</t>
        </r>
      </text>
    </comment>
    <comment ref="EC4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earnings: first sector product sales decreased 24.7% in the quarter due to product caps, commission restructuring, product repricing in select cases, and product discontinuance </t>
        </r>
      </text>
    </comment>
    <comment ref="EE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EG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EI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EK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EM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EO40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 1st sector sales by 50% in 2H16 vs 2H15</t>
        </r>
      </text>
    </comment>
    <comment ref="GH40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Investor Day: -25 to -40%</t>
        </r>
      </text>
    </comment>
    <comment ref="GJ40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GL40" authorId="8">
      <text>
        <r>
          <rPr>
            <b/>
            <sz val="10"/>
            <color indexed="81"/>
            <rFont val="Calibri"/>
            <family val="2"/>
          </rPr>
          <t xml:space="preserve">dianaz:
</t>
        </r>
        <r>
          <rPr>
            <sz val="10"/>
            <color indexed="81"/>
            <rFont val="Calibri"/>
            <family val="2"/>
          </rPr>
          <t>12/3/15 outlook: decline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5/21/15 Inv. Day: unchanged
5/22/14 Inv. Day: 0 to 5%</t>
        </r>
      </text>
    </comment>
    <comment ref="GN40" authorId="8">
      <text>
        <r>
          <rPr>
            <b/>
            <sz val="10"/>
            <color indexed="81"/>
            <rFont val="Calibri"/>
            <family val="2"/>
          </rPr>
          <t xml:space="preserve">dianaz:
2017 Outlook: Decline over 50%
 </t>
        </r>
        <r>
          <rPr>
            <sz val="10"/>
            <color indexed="81"/>
            <rFont val="Calibri"/>
            <family val="2"/>
          </rPr>
          <t>5/21/15 Inv. Day: unchanged
5/22/14 Inv. Day: 0 to 5%</t>
        </r>
      </text>
    </comment>
    <comment ref="DY4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high end of 10-13% sales growth in 3rd sector for 2015</t>
        </r>
      </text>
    </comment>
    <comment ref="EA4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still appears to be tracking well for the rest of the year
- will be coming out with a new product type (most likely in 3Q)
- takes some time to get through the FSA</t>
        </r>
      </text>
    </comment>
    <comment ref="EC4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still appears to be tracking well for the rest of the year
- will be coming out with a new product type (most likely in 3Q)
- takes some time to get through the FSA</t>
        </r>
      </text>
    </comment>
    <comment ref="EE4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still appears to be tracking well for the rest of the year
- will be coming out with a new product type (most likely in 3Q)
- takes some time to get through the FSA</t>
        </r>
      </text>
    </comment>
    <comment ref="EQ4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1H18 sales to be down, and then will recover in 2H18, due to delay in introduction of cancer product</t>
        </r>
      </text>
    </comment>
    <comment ref="GG4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unchanged
Inv. Day: unchanged
1Q13 release: unchanged
3/21/2013 JP Morgan conference - guidance unchanged
3/4/2013 Raymond James conference: unchanged
4Q12 release guid: sales growth excl WAYS and endowment of 0-5%
Sales to decline given repricing actions in WAYS and Child Endowment
</t>
        </r>
      </text>
    </comment>
    <comment ref="GH4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unchanged
Japan investor day: Lower end of 2-7%
2Q14 guid: lower end
5/22/14 Investor Day: unchanged
4Q13 guid: 2-7%
Inv. Day: 0-5%</t>
        </r>
      </text>
    </comment>
    <comment ref="GJ41" authorId="5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3Q15: 3rd sector sales growth = 10-13%
2Q15: 3rd sector sales growth = 7-10%
4Q14 guid: expect 15-20% growth during first 9-months, but 4Q to be down sharply given tough Y/Y comparison
Japan Investor Day: Expect to increase in 2015
</t>
        </r>
      </text>
    </comment>
    <comment ref="GL4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2016 tokyo investor day: 0-5%
12/3/15 outlook: mid-single digit growth 2016
5/21/15 Inv. Day: unchanged
5/22/14 Investoy Day:2-8%</t>
        </r>
      </text>
    </comment>
    <comment ref="GN4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LT Outlook: 4-6%
5/21/15 Inv. Day: unchanged
5/22/14 Investoy Day:2-8%</t>
        </r>
      </text>
    </comment>
    <comment ref="GP4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LT Outlook: 4-6%
5/21/15 Inv. Day: unchanged
5/22/14 Investoy Day:2-8%</t>
        </r>
      </text>
    </comment>
    <comment ref="GR4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LT Outlook: 4-6%
5/21/15 Inv. Day: unchanged
5/22/14 Investoy Day:2-8%</t>
        </r>
      </text>
    </comment>
    <comment ref="AU44" authorId="10">
      <text>
        <r>
          <rPr>
            <sz val="10"/>
            <color indexed="81"/>
            <rFont val="Calibri"/>
            <family val="2"/>
          </rPr>
          <t>Increased conversions from old cancer policies, to increase to over $1 bil in 4Q05</t>
        </r>
      </text>
    </comment>
    <comment ref="EK4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disclosure changed</t>
        </r>
      </text>
    </comment>
    <comment ref="EM4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disclosure changed</t>
        </r>
      </text>
    </comment>
    <comment ref="EO4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disclosure changed</t>
        </r>
      </text>
    </comment>
    <comment ref="EI6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• 1Q is a bit low because of the switch trade, temporary JGB trade.
o Hedge cost will gradually rise from 1Q17 to 4Q17.</t>
        </r>
      </text>
    </comment>
    <comment ref="GN6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down $0.25 vs 2016, due to switch trade and investing in JGBs. Expected to grow back up in 2018</t>
        </r>
      </text>
    </comment>
    <comment ref="GP6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 call: Hedge cost to stay relatively neutral vs 2017</t>
        </r>
      </text>
    </comment>
    <comment ref="GN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down $0.25 vs 2016, due to switch trade and investing in JGBs. Expected to grow back up in 2018</t>
        </r>
      </text>
    </comment>
    <comment ref="DY7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incurred claims - direct
+
incurred claims - assumed (ceded)</t>
        </r>
      </text>
    </comment>
    <comment ref="EA7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incurred claims - direct
+
incurred claims - assumed (ceded)</t>
        </r>
      </text>
    </comment>
    <comment ref="EC7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incurred claims - direct
+
incurred claims - assumed (ceded)</t>
        </r>
      </text>
    </comment>
    <comment ref="EE7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incurred claims - direct
+
incurred claims - assumed (ceded)</t>
        </r>
      </text>
    </comment>
    <comment ref="B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reserves based on estimates of how much will be required to pay for future benefits and claims</t>
        </r>
      </text>
    </comment>
    <comment ref="DY7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increase in FPB - direct 
+ 
increase in FPB - assumed (ceded)</t>
        </r>
      </text>
    </comment>
    <comment ref="EA7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increase in FPB - direct 
+ 
increase in FPB - assumed (ceded)</t>
        </r>
      </text>
    </comment>
    <comment ref="EC7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increase in FPB - direct 
+ 
increase in FPB - assumed (ceded)</t>
        </r>
      </text>
    </comment>
    <comment ref="EE7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increase in FPB - direct 
+ 
increase in FPB - assumed (ceded)</t>
        </r>
      </text>
    </comment>
    <comment ref="GL85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Outlook call: 60-61
</t>
        </r>
      </text>
    </comment>
    <comment ref="GN8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71-73%</t>
        </r>
      </text>
    </comment>
    <comment ref="GP86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outlook: 70-72%</t>
        </r>
      </text>
    </comment>
    <comment ref="CO90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Q9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EO100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Japan branch conversion @ $18mn</t>
        </r>
      </text>
    </comment>
    <comment ref="GN100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2017 branch conversion cost $42mn</t>
        </r>
      </text>
    </comment>
    <comment ref="GP100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
expect the conversion cost to come in at the lower end of $120mn to $130mn original estimate</t>
        </r>
      </text>
    </comment>
    <comment ref="AS102" authorId="10">
      <text>
        <r>
          <rPr>
            <sz val="10"/>
            <color indexed="81"/>
            <rFont val="Calibri"/>
            <family val="2"/>
          </rPr>
          <t>$18 million pretax charge for unused software</t>
        </r>
      </text>
    </comment>
    <comment ref="DY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A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C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E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G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I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K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M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EO10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expected to be lower Y/Y due to expense management.</t>
        </r>
      </text>
    </comment>
    <comment ref="FN102" authorId="12">
      <text>
        <r>
          <rPr>
            <sz val="10"/>
            <color indexed="81"/>
            <rFont val="Calibri"/>
            <family val="2"/>
          </rPr>
          <t>Guidance:  operating expenses plus DAC amortization over revenue = 18.8%</t>
        </r>
      </text>
    </comment>
    <comment ref="EQ10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Will increase to midpoint of range provided at FAB in 2018. 19-21%</t>
        </r>
      </text>
    </comment>
    <comment ref="GF10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Expense ratio to increase in 2H13 given increase in spending in the (higher advertising on new product)
Inv. Day: 16-18%</t>
        </r>
      </text>
    </comment>
    <comment ref="GH10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ppt: unchanged
5/22/14 Inv Day: 17-19% for 2014-2016
Inv. Day: 16-18%</t>
        </r>
      </text>
    </comment>
    <comment ref="GJ104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18-19%
3Q14: to be fairly stable to a  bit lower in 2015
Japan Investor ppt: unchanged
5/22/14 Inv Day: 17-19% for 2014-2016</t>
        </r>
      </text>
    </comment>
    <comment ref="GL104" authorId="8">
      <text>
        <r>
          <rPr>
            <b/>
            <sz val="10"/>
            <color indexed="81"/>
            <rFont val="Calibri"/>
            <family val="2"/>
          </rPr>
          <t>18-19% Outlook call</t>
        </r>
      </text>
    </comment>
    <comment ref="GN104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Outlook: 19-20%
5/21/15 Inv. Day: 18-19%
3Q14: to be fairly stable to a  bit lower in 2015
Japan Investor ppt: unchanged
5/22/14 Inv Day: 17-19% for 2014-2016</t>
        </r>
      </text>
    </comment>
    <comment ref="GP10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outlook: 19-21%
3Q17: Will increase to midpoint of range provided at FAB in 2018. 19-21%</t>
        </r>
      </text>
    </comment>
    <comment ref="GP11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
Japan NII increase ~1%</t>
        </r>
      </text>
    </comment>
    <comment ref="EA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C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E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G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I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K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EM121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expenses were largely in-line with their expectations
- benefit ratio somewhat favorable</t>
        </r>
      </text>
    </comment>
    <comment ref="GH12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ppt: unchanged
5/22/14 Inv Day: 19-22% for 2014-2016
Inv. Day: 18-21%</t>
        </r>
      </text>
    </comment>
    <comment ref="GJ12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19-21%
3Q14 call: lower than 2014 but within the stated range
Japan Investor ppt: unchanged
5/22/14 Inv Day: 19-22% for 2014-2016</t>
        </r>
      </text>
    </comment>
    <comment ref="GL12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19-21%
3Q14 call: lower than 2014 but within the stated range
Japan Outlook: 20-22
</t>
        </r>
      </text>
    </comment>
    <comment ref="GN121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19-21%
3Q14 call: lower than 2014 but within the stated range
Japan Investor ppt: unchanged
5/22/14 Inv Day: 19-22% for 2014-2016</t>
        </r>
      </text>
    </comment>
    <comment ref="GP1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outlook: 
18-20%</t>
        </r>
      </text>
    </comment>
    <comment ref="EQ12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Raymond James Conf: every ¥1 move in the average annual exchange rate will have an impact of between approximately $0.015 to $0.02 per share on earnings.</t>
        </r>
      </text>
    </comment>
    <comment ref="EE12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Change this to current when updating estimates</t>
        </r>
      </text>
    </comment>
    <comment ref="EG12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Change this to current when updating estimates</t>
        </r>
      </text>
    </comment>
    <comment ref="CQ136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EK136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1 due to rounding
</t>
        </r>
      </text>
    </comment>
    <comment ref="GN13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Down $0.25 vs 2016</t>
        </r>
      </text>
    </comment>
    <comment ref="EC140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restated tp 4018</t>
        </r>
      </text>
    </comment>
    <comment ref="CO143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S143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include $123M for reserve strengthening on dementia product</t>
        </r>
      </text>
    </comment>
    <comment ref="DA143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include $33M for reserve strengthening on dementia product</t>
        </r>
      </text>
    </comment>
    <comment ref="CO144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K15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normalized 58.8% 
includews $93M of reserves on closed block of cancer for low interest rates</t>
        </r>
      </text>
    </comment>
    <comment ref="CM15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normalized to 58.8%</t>
        </r>
      </text>
    </comment>
    <comment ref="CS15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normalized 59.5% 
includews $123M of reserves on closed block of cancer for low interest rates</t>
        </r>
      </text>
    </comment>
    <comment ref="CU15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normalized 59.5% 
includews $123M of reserves on closed block of cancer for low interest rates</t>
        </r>
      </text>
    </comment>
    <comment ref="DA15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normalizes to 63.2% when excluding dementia reserve strenthening of $33M</t>
        </r>
      </text>
    </comment>
    <comment ref="CO163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Q163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CS163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adjusted</t>
        </r>
      </text>
    </comment>
    <comment ref="EA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$32mn</t>
        </r>
      </text>
    </comment>
    <comment ref="EC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$37mn</t>
        </r>
      </text>
    </comment>
    <comment ref="EE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$54mn</t>
        </r>
      </text>
    </comment>
    <comment ref="EG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Expected $63mn PT</t>
        </r>
      </text>
    </comment>
    <comment ref="EI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Expected $63mn PT</t>
        </r>
      </text>
    </comment>
    <comment ref="EK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Expected $63mn PT</t>
        </r>
      </text>
    </comment>
    <comment ref="EM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Expected $63mn PT</t>
        </r>
      </text>
    </comment>
    <comment ref="EO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Expected $63mn PT</t>
        </r>
      </text>
    </comment>
    <comment ref="GN16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Call: Hedge costs of $250-$270mn PT in 2017</t>
        </r>
      </text>
    </comment>
    <comment ref="CM169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normalizes to 77.5</t>
        </r>
      </text>
    </comment>
    <comment ref="GN173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Lower investment income vs 2016 as company is parking proceeds in JGBs, while building out floating rate loan portfolio.</t>
        </r>
      </text>
    </comment>
    <comment ref="GP173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</t>
        </r>
        <r>
          <rPr>
            <sz val="9"/>
            <color indexed="81"/>
            <rFont val="Tahoma"/>
            <family val="2"/>
          </rPr>
          <t xml:space="preserve">
Japan NII increase ~1%</t>
        </r>
      </text>
    </comment>
    <comment ref="CM183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normalizes to 23%</t>
        </r>
      </text>
    </comment>
    <comment ref="AS185" authorId="14">
      <text>
        <r>
          <rPr>
            <sz val="10"/>
            <color indexed="81"/>
            <rFont val="Calibri"/>
            <family val="2"/>
          </rPr>
          <t>$18MM write off in technology due to systems simplification</t>
        </r>
      </text>
    </comment>
    <comment ref="AW185" authorId="10">
      <text>
        <r>
          <rPr>
            <sz val="10"/>
            <color indexed="81"/>
            <rFont val="Calibri"/>
            <family val="2"/>
          </rPr>
          <t>$27 million technology writedown</t>
        </r>
      </text>
    </comment>
    <comment ref="BM185" authorId="15">
      <text>
        <r>
          <rPr>
            <b/>
            <sz val="10"/>
            <color indexed="81"/>
            <rFont val="Calibri"/>
            <family val="2"/>
          </rPr>
          <t>Details:</t>
        </r>
        <r>
          <rPr>
            <sz val="10"/>
            <color indexed="81"/>
            <rFont val="Calibri"/>
            <family val="2"/>
          </rPr>
          <t xml:space="preserve">
SOP 05 1
 - Japan Benefits ¥ 1 Billion - Favorable 
 - Japan DAC ¥ 1 Billion - UnFavorable
Charge for Closed block
 - Japan Benefits $ 18 Million - UnFavorable
All numbers Pre Tax</t>
        </r>
      </text>
    </comment>
    <comment ref="CK185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reserve build on legacy product</t>
        </r>
      </text>
    </comment>
    <comment ref="CM185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-37M Japan claims
+25M reinsurance
-8M Japan quake expenses</t>
        </r>
      </text>
    </comment>
    <comment ref="CS185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reserve build in on legacy cancer product</t>
        </r>
      </text>
    </comment>
    <comment ref="DW185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Reduced IBNR reserves for cancer insurance by 4.2 billion yen, or $35mn PT</t>
        </r>
      </text>
    </comment>
    <comment ref="EE185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3Q16: Reduced IBNR reserves for cancer insurance by 4.6 billion yen ($42mn PT), or $0.07/sh</t>
        </r>
      </text>
    </comment>
    <comment ref="EG185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• 4Q actuarial and post-retirement benefit review. 2 smaller legacy blocks of interest-sensitive third sector business in Japan. Expect to do some reserve strenghtening.</t>
        </r>
      </text>
    </comment>
    <comment ref="EI185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reference back to a vs e</t>
        </r>
      </text>
    </comment>
    <comment ref="EK185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reference back to a vs e</t>
        </r>
      </text>
    </comment>
    <comment ref="EM18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Reserve adjustment: $22mn pretax cancer claim reserve adjustments </t>
        </r>
      </text>
    </comment>
    <comment ref="GN18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18-20%</t>
        </r>
      </text>
    </comment>
    <comment ref="GP18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Outlook: 19-21%</t>
        </r>
      </text>
    </comment>
    <comment ref="CO193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Critical Care figures (both 2Q11 and historical) updated per 2Q11 release</t>
        </r>
      </text>
    </comment>
    <comment ref="DY19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expect sales to be higher in 4Q</t>
        </r>
      </text>
    </comment>
    <comment ref="EC19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on track to achieve target of 3-5% growth for the year</t>
        </r>
      </text>
    </comment>
    <comment ref="EE19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on track to achieve target of 3-5% growth for the year</t>
        </r>
      </text>
    </comment>
    <comment ref="GL19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3-5%</t>
        </r>
      </text>
    </comment>
    <comment ref="EK19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disclose</t>
        </r>
      </text>
    </comment>
    <comment ref="EM19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disclose</t>
        </r>
      </text>
    </comment>
    <comment ref="EO19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no longer disclose</t>
        </r>
      </text>
    </comment>
    <comment ref="GP19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
new annualized premium growth in the
range of 3% to 5%, resulting in a 2% to 3% growth in earned premium.</t>
        </r>
      </text>
    </comment>
    <comment ref="EM20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new annl. Prem. sales</t>
        </r>
      </text>
    </comment>
    <comment ref="EO20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new annl. Prem. sales</t>
        </r>
      </text>
    </comment>
    <comment ref="GG20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unchaged
1Q13 release: unchanged
3/21/2013 JP Morgan conference: unchanged
3/4/2013 Raymond James conference: unchanged
4Q12 release guid: 0-5%</t>
        </r>
      </text>
    </comment>
    <comment ref="GH20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(4)-(2)%
2Q14 guid: (8)-(4)%
5/22/14 Inv Day: unchanged
Inv. Day: 0-5%</t>
        </r>
      </text>
    </comment>
    <comment ref="GJ201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3Q15: lower end of 3-7% guidance range
4Q14 guid: range of 3-7% with target of 5%
5/22/14 Inv Day: 0-5%</t>
        </r>
      </text>
    </comment>
    <comment ref="EK216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roudning</t>
        </r>
      </text>
    </comment>
    <comment ref="EM216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roudning</t>
        </r>
      </text>
    </comment>
    <comment ref="EO216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roudning</t>
        </r>
      </text>
    </comment>
    <comment ref="GP21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
NII declines ~3%</t>
        </r>
      </text>
    </comment>
    <comment ref="AO220" authorId="17">
      <text>
        <r>
          <rPr>
            <sz val="10"/>
            <color indexed="81"/>
            <rFont val="Calibri"/>
            <family val="2"/>
          </rPr>
          <t>Large increase due to securities lending — a one time jump.  Mgmt said it will not do this again, due to the excessive noise it causes.</t>
        </r>
      </text>
    </comment>
    <comment ref="FN220" authorId="17">
      <text>
        <r>
          <rPr>
            <sz val="10"/>
            <color indexed="81"/>
            <rFont val="Calibri"/>
            <family val="2"/>
          </rPr>
          <t>Large increase due to securities lending — a one time jump.  Mgmt said it will not do this again, due to the excessive noise it causes.</t>
        </r>
      </text>
    </comment>
    <comment ref="AO224" authorId="17">
      <text>
        <r>
          <rPr>
            <sz val="10"/>
            <color indexed="81"/>
            <rFont val="Calibri"/>
            <family val="2"/>
          </rPr>
          <t>Down due to increase in avg cash &amp; investments</t>
        </r>
      </text>
    </comment>
    <comment ref="FN224" authorId="17">
      <text>
        <r>
          <rPr>
            <sz val="10"/>
            <color indexed="81"/>
            <rFont val="Calibri"/>
            <family val="2"/>
          </rPr>
          <t>Down due to increase in avg cash &amp; investments</t>
        </r>
      </text>
    </comment>
    <comment ref="FP224" authorId="17">
      <text>
        <r>
          <rPr>
            <sz val="10"/>
            <color indexed="81"/>
            <rFont val="Calibri"/>
            <family val="2"/>
          </rPr>
          <t>Down due to increase in avg cash &amp; investments</t>
        </r>
      </text>
    </comment>
    <comment ref="O231" authorId="18">
      <text>
        <r>
          <rPr>
            <sz val="10"/>
            <color indexed="81"/>
            <rFont val="Calibri"/>
            <family val="2"/>
          </rPr>
          <t>excludes $1m of wtc claims</t>
        </r>
      </text>
    </comment>
    <comment ref="CO231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Q23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CE232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Walmart account - reserve release</t>
        </r>
      </text>
    </comment>
    <comment ref="CO232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DS23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seonality in 1Q, usually the lowest</t>
        </r>
      </text>
    </comment>
    <comment ref="DY23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highest</t>
        </r>
      </text>
    </comment>
    <comment ref="EA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C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E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G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I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K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M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EO23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benefit ratio always seem to see some noise in 1Q
- incurred claims running well below - broad-based
- will pass on to consumer through revised products over time, but hard to tell what is the new normal
- should tend to flatten out</t>
        </r>
      </text>
    </comment>
    <comment ref="GH23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 Day: unchanged
Inv. Day: 50-52%</t>
        </r>
      </text>
    </comment>
    <comment ref="GJ239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unchanged
5/22/14 Inv Day: 50-52%</t>
        </r>
      </text>
    </comment>
    <comment ref="GL239" authorId="8">
      <text>
        <r>
          <rPr>
            <b/>
            <sz val="10"/>
            <color indexed="81"/>
            <rFont val="Calibri"/>
            <family val="2"/>
          </rPr>
          <t xml:space="preserve">47-49 Outlook Call
</t>
        </r>
      </text>
    </comment>
    <comment ref="GN23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52-53%</t>
        </r>
      </text>
    </comment>
    <comment ref="GP23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51-53%</t>
        </r>
      </text>
    </comment>
    <comment ref="GL24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47-49% for US</t>
        </r>
      </text>
    </comment>
    <comment ref="CO244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CQ24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AS254" authorId="10">
      <text>
        <r>
          <rPr>
            <sz val="10"/>
            <color indexed="81"/>
            <rFont val="Calibri"/>
            <family val="2"/>
          </rPr>
          <t>$18 million pretax charge for unused software</t>
        </r>
      </text>
    </comment>
    <comment ref="GP25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
investing up to $250mn over the next 3 to 5 years due to tax reform</t>
        </r>
      </text>
    </comment>
    <comment ref="EG25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 1 time due to advertising expenses</t>
        </r>
      </text>
    </comment>
    <comment ref="EI25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 1 time due to advertising expenses</t>
        </r>
      </text>
    </comment>
    <comment ref="EK25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 1 time due to advertising expenses</t>
        </r>
      </text>
    </comment>
    <comment ref="EM25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 1 time due to advertising expenses</t>
        </r>
      </text>
    </comment>
    <comment ref="EO25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 1 time due to advertising expenses</t>
        </r>
      </text>
    </comment>
    <comment ref="FN256" authorId="12">
      <text>
        <r>
          <rPr>
            <sz val="10"/>
            <color indexed="81"/>
            <rFont val="Calibri"/>
            <family val="2"/>
          </rPr>
          <t>Full year guidance:  operating exp + DAC amortization / rev = 31.3%</t>
        </r>
      </text>
    </comment>
    <comment ref="GL256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expect 100bps increase due to proactive investment in IT </t>
        </r>
      </text>
    </comment>
    <comment ref="DY257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2Q14 release: Changes in the compensation model will hit quarterly results by $0.02 (on-going) starting in 4Q14</t>
        </r>
      </text>
    </comment>
    <comment ref="EA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C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E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G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I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K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M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EO25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expect the infrastructure change to take 3 years
- expense aspect is no longer as much of an issue</t>
        </r>
      </text>
    </comment>
    <comment ref="GF25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Spending to increase in 2H (given Care Act reform)
Inv Day: 31-32%</t>
        </r>
      </text>
    </comment>
    <comment ref="GH25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 Day: unchanged
Inv. Day: 31.5-32.5%</t>
        </r>
      </text>
    </comment>
    <comment ref="GJ257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32-33%
3Q14 call: to be above estimated range for 2015
5/22/14 Inv Day: 31.5-32.5</t>
        </r>
      </text>
    </comment>
    <comment ref="GL257" authorId="8">
      <text>
        <r>
          <rPr>
            <b/>
            <sz val="10"/>
            <color indexed="81"/>
            <rFont val="Calibri"/>
            <family val="2"/>
          </rPr>
          <t xml:space="preserve">33-34 Outlook Call
</t>
        </r>
      </text>
    </comment>
    <comment ref="GN257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Outlook: 34-35%. Higher due to technology spend
5/21/15 Inv. Day: 32-33%
3Q14 call: to be above estimated range for 2015
5/22/14 Inv Day: 31.5-32.5</t>
        </r>
      </text>
    </comment>
    <comment ref="GP257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modestly above the midpt of 34%-36%
2018 outlook call:
34-36%</t>
        </r>
      </text>
    </comment>
    <comment ref="GJ273" authorId="19">
      <text>
        <r>
          <rPr>
            <b/>
            <sz val="10"/>
            <color indexed="81"/>
            <rFont val="Calibri"/>
            <family val="2"/>
          </rPr>
          <t>Locker, Hayley (Research):</t>
        </r>
        <r>
          <rPr>
            <sz val="10"/>
            <color indexed="81"/>
            <rFont val="Calibri"/>
            <family val="2"/>
          </rPr>
          <t xml:space="preserve">
sales investments to hit eps by $0.03 per quarter (or roughly $50M for FY)</t>
        </r>
      </text>
    </comment>
    <comment ref="GH274" authorId="1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5/22/14 Inv Day: unchanged
Inv. Day: 16-18%</t>
        </r>
      </text>
    </comment>
    <comment ref="GJ274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unchanged
5/22/14 Inv Day: 16-18</t>
        </r>
      </text>
    </comment>
    <comment ref="GL274" authorId="0">
      <text>
        <r>
          <rPr>
            <b/>
            <sz val="10"/>
            <color indexed="81"/>
            <rFont val="Calibri"/>
            <family val="2"/>
            <scheme val="minor"/>
          </rPr>
          <t>Gupta, Tanmay (Research):</t>
        </r>
        <r>
          <rPr>
            <sz val="10"/>
            <color indexed="81"/>
            <rFont val="Calibri"/>
            <family val="2"/>
            <scheme val="minor"/>
          </rPr>
          <t xml:space="preserve">
3Q16: Expect US pretax margin at the higher end of 17-19% range</t>
        </r>
      </text>
    </comment>
    <comment ref="GN274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Outlook: 18-20%
5/21/15 Inv. Day: unchanged
5/22/14 Inv Day: 16-18</t>
        </r>
      </text>
    </comment>
    <comment ref="GP274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18-20%</t>
        </r>
      </text>
    </comment>
    <comment ref="BE276" authorId="10">
      <text>
        <r>
          <rPr>
            <sz val="10"/>
            <color indexed="81"/>
            <rFont val="Calibri"/>
            <family val="2"/>
          </rPr>
          <t>Increased claims reserves because of cancer policies having longer treatment periods</t>
        </r>
      </text>
    </comment>
    <comment ref="BM276" authorId="15">
      <text>
        <r>
          <rPr>
            <b/>
            <sz val="10"/>
            <color indexed="81"/>
            <rFont val="Calibri"/>
            <family val="2"/>
          </rPr>
          <t>Details:</t>
        </r>
        <r>
          <rPr>
            <sz val="10"/>
            <color indexed="81"/>
            <rFont val="Calibri"/>
            <family val="2"/>
          </rPr>
          <t xml:space="preserve">
SOP 05 1 Charge
  -  US Benefits $ 14 favorable
  -  DAC $ 5 Million Unfavorable
Charge for closed block
  - $ 8 Million Unfavorable
All numbers Pre Tax</t>
        </r>
      </text>
    </comment>
    <comment ref="DW276" authorId="0">
      <text>
        <r>
          <rPr>
            <b/>
            <sz val="10"/>
            <color indexed="81"/>
            <rFont val="Calibri"/>
            <family val="2"/>
          </rPr>
          <t xml:space="preserve">Gupta, Tanmay (Research): </t>
        </r>
        <r>
          <rPr>
            <sz val="10"/>
            <color indexed="81"/>
            <rFont val="Calibri"/>
            <family val="2"/>
          </rPr>
          <t>Refined  uncollected premium allowance estimate ~ $8mn PT</t>
        </r>
      </text>
    </comment>
    <comment ref="EI27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Penn Treaty: $14mn PT charge. Conversion cost is ongoing.
Cost is not operating
Recovered through premium tax credits over time.</t>
        </r>
      </text>
    </comment>
    <comment ref="EK27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Penn Treaty: $14mn PT charge. Conversion cost is ongoing.
Cost is not operating
Recovered through premium tax credits over time.</t>
        </r>
      </text>
    </comment>
    <comment ref="EM27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Penn Treaty: $14mn PT charge. Conversion cost is ongoing.
Cost is not operating
Recovered through premium tax credits over time.</t>
        </r>
      </text>
    </comment>
    <comment ref="EO27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Penn Treaty: $14mn PT charge. Conversion cost is ongoing.
Cost is not operating
Recovered through premium tax credits over time.</t>
        </r>
      </text>
    </comment>
    <comment ref="DK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 strong</t>
        </r>
      </text>
    </comment>
    <comment ref="DS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1Q, usually the strongest</t>
        </r>
      </text>
    </comment>
    <comment ref="DY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A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C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E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G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I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K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M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EO278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seasonality in 4Q, usually the weakest</t>
        </r>
      </text>
    </comment>
    <comment ref="GP297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blended tax rate of 26.5%
Japan @ 28%
US @ 21%</t>
        </r>
      </text>
    </comment>
    <comment ref="DY307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1Q15 10Q: mgmt expects lower int. expenses due to the make-whole transaction announced in 1Q15 earnings release, benefiting 2015 full year op. earnings by $0.07 (or $31mn AT) and 2016 by $0.10 (or $44mn AT)</t>
        </r>
      </text>
    </comment>
    <comment ref="GJ307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1Q15 10Q: mgmt expects lower int. expenses due to the make-whole transaction announced in 1Q15 earnings release, benefiting 2015 full year op. earnings by $0.07 (or $31mn AT) and 2016 by $0.10 (or $44mn AT)</t>
        </r>
      </text>
    </comment>
    <comment ref="GL307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1Q15 10Q: mgmt expects lower int. expenses due to the make-whole transaction announced in 1Q15 earnings release, benefiting 2015 full year op. earnings by $0.07 (or $31mn AT) and 2016 by $0.10 (or $44mn AT)</t>
        </r>
      </text>
    </comment>
    <comment ref="O308" authorId="18">
      <text>
        <r>
          <rPr>
            <sz val="10"/>
            <color indexed="81"/>
            <rFont val="Calibri"/>
            <family val="2"/>
          </rPr>
          <t>includes $1m of wtc claims</t>
        </r>
      </text>
    </comment>
    <comment ref="CQ308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CS308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adjusted
</t>
        </r>
      </text>
    </comment>
    <comment ref="BM309" authorId="15">
      <text>
        <r>
          <rPr>
            <b/>
            <sz val="10"/>
            <color indexed="81"/>
            <rFont val="Calibri"/>
            <family val="2"/>
          </rPr>
          <t>Details:</t>
        </r>
        <r>
          <rPr>
            <sz val="10"/>
            <color indexed="81"/>
            <rFont val="Calibri"/>
            <family val="2"/>
          </rPr>
          <t xml:space="preserve">
$11 million AT impact on earnings due to $ 17 million charge from change in benefit reserve and $6 million benefit from change in SOP 05-1. PreTax Amount = $11/0.65 = $17 assuming a tax rate of 35%</t>
        </r>
      </text>
    </comment>
    <comment ref="CQ31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CS31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adjusted</t>
        </r>
      </text>
    </comment>
    <comment ref="GH313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Day: 34-34.5%</t>
        </r>
      </text>
    </comment>
    <comment ref="EA31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$0.02 from the accounting change - a catch-up
- will see a little less than $1 million a quarter of negative impact
- reflects corporate expenses (a little less after tax)</t>
        </r>
      </text>
    </comment>
    <comment ref="EC31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$0.02 from the accounting change - a catch-up
- will see a little less than $1 million a quarter of negative impact
- reflects corporate expenses (a little less after tax)</t>
        </r>
      </text>
    </comment>
    <comment ref="EE31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$0.02 from the accounting change - a catch-up
- will see a little less than $1 million a quarter of negative impact
- reflects corporate expenses (a little less after tax)</t>
        </r>
      </text>
    </comment>
    <comment ref="EG31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 
- $0.02 from the accounting change - a catch-up
- will see a little less than $1 million a quarter of negative impact
- reflects corporate expenses (a little less after tax)</t>
        </r>
      </text>
    </comment>
    <comment ref="EK315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due to tax benefit</t>
        </r>
      </text>
    </comment>
    <comment ref="EM315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due to tax benefit</t>
        </r>
      </text>
    </comment>
    <comment ref="EO315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due to tax benefit</t>
        </r>
      </text>
    </comment>
    <comment ref="B323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p5 of supp: reconciling items</t>
        </r>
      </text>
    </comment>
    <comment ref="CO323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K324" authorId="20">
      <text>
        <r>
          <rPr>
            <sz val="10"/>
            <color indexed="81"/>
            <rFont val="Calibri"/>
            <family val="2"/>
          </rPr>
          <t>Gain on derivative</t>
        </r>
      </text>
    </comment>
    <comment ref="M324" authorId="20">
      <text>
        <r>
          <rPr>
            <sz val="10"/>
            <color indexed="81"/>
            <rFont val="Calibri"/>
            <family val="2"/>
          </rPr>
          <t>SFAS 133 losses</t>
        </r>
      </text>
    </comment>
    <comment ref="O324" authorId="20">
      <text>
        <r>
          <rPr>
            <sz val="10"/>
            <color indexed="81"/>
            <rFont val="Calibri"/>
            <family val="2"/>
          </rPr>
          <t>SFAS 133 gains</t>
        </r>
      </text>
    </comment>
    <comment ref="Q324" authorId="20">
      <text>
        <r>
          <rPr>
            <sz val="10"/>
            <color indexed="81"/>
            <rFont val="Calibri"/>
            <family val="2"/>
          </rPr>
          <t>SFAS 133 losses</t>
        </r>
      </text>
    </comment>
    <comment ref="S324" authorId="20">
      <text>
        <r>
          <rPr>
            <sz val="10"/>
            <color indexed="81"/>
            <rFont val="Calibri"/>
            <family val="2"/>
          </rPr>
          <t>Loss on derivative</t>
        </r>
      </text>
    </comment>
    <comment ref="W324" authorId="20">
      <text>
        <r>
          <rPr>
            <sz val="10"/>
            <color indexed="81"/>
            <rFont val="Calibri"/>
            <family val="2"/>
          </rPr>
          <t>SFAS 133 gains</t>
        </r>
      </text>
    </comment>
    <comment ref="Y324" authorId="20">
      <text>
        <r>
          <rPr>
            <sz val="10"/>
            <color indexed="81"/>
            <rFont val="Calibri"/>
            <family val="2"/>
          </rPr>
          <t>SFAS 133 gains</t>
        </r>
      </text>
    </comment>
    <comment ref="AG324" authorId="20">
      <text>
        <r>
          <rPr>
            <sz val="10"/>
            <color indexed="81"/>
            <rFont val="Calibri"/>
            <family val="2"/>
          </rPr>
          <t>SFAS 133 gains</t>
        </r>
      </text>
    </comment>
    <comment ref="AI324" authorId="12">
      <text>
        <r>
          <rPr>
            <sz val="10"/>
            <color indexed="81"/>
            <rFont val="Calibri"/>
            <family val="2"/>
          </rPr>
          <t>SFAS 133 gains of $11 and Japan pension obligation transfer of $3.</t>
        </r>
      </text>
    </comment>
    <comment ref="AO324" authorId="21">
      <text>
        <r>
          <rPr>
            <sz val="10"/>
            <color indexed="81"/>
            <rFont val="Calibri"/>
            <family val="2"/>
          </rPr>
          <t xml:space="preserve">Includes release of deffered tax asset valuation allowance
</t>
        </r>
      </text>
    </comment>
    <comment ref="CO324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Restated w/ 2Q12 Supplement</t>
        </r>
      </text>
    </comment>
    <comment ref="FF324" authorId="20">
      <text>
        <r>
          <rPr>
            <sz val="10"/>
            <color indexed="81"/>
            <rFont val="Calibri"/>
            <family val="2"/>
          </rPr>
          <t>Release of retirement liability</t>
        </r>
      </text>
    </comment>
    <comment ref="B344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Earnings Release</t>
        </r>
      </text>
    </comment>
    <comment ref="EG344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3Q16: raised dividend to 0.43 for 4Q16</t>
        </r>
      </text>
    </comment>
    <comment ref="EQ344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4Q17: raised dividend to 0.52 for 4Q17</t>
        </r>
      </text>
    </comment>
    <comment ref="GG34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~5% (DPS to grow in line with EPS growth ex-FX)</t>
        </r>
      </text>
    </comment>
    <comment ref="B345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Adj. for stock split</t>
        </r>
      </text>
    </comment>
    <comment ref="EQ345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4Q17: raised dividend to 0.52 for 4Q17</t>
        </r>
      </text>
    </comment>
    <comment ref="GG345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~5% (DPS to grow in line with EPS growth ex-FX)</t>
        </r>
      </text>
    </comment>
    <comment ref="B351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p4 (share issued both colums)</t>
        </r>
      </text>
    </comment>
    <comment ref="B356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p4 of supp - treasury shares only</t>
        </r>
      </text>
    </comment>
    <comment ref="B357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press release </t>
        </r>
      </text>
    </comment>
    <comment ref="EA35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consistent with message that they're front-loading
- will continue to see more in second than third and fourth quarters</t>
        </r>
      </text>
    </comment>
    <comment ref="EC35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consistent with message that they're front-loading
- will continue to see more in second than third and fourth quarters</t>
        </r>
      </text>
    </comment>
    <comment ref="EE35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consistent with message that they're front-loading
- will continue to see more in second than third and fourth quarters</t>
        </r>
      </text>
    </comment>
    <comment ref="GF359" authorId="1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2Q13: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Inv. Day: 600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1Q13 guid: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3/21/2013 JP Morgan conference: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3/4/2013 Raymond James conference: unchanged
4Q12 guid: 400-600mn likely to be in the 1Q13/1H13</t>
        </r>
      </text>
    </comment>
    <comment ref="GH35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$1.2bn
Japan investor ppt: unchanged
2Q14 guid: unchanged
5/22/14 Inv Day: $1bn
4Q13 guid: unchanged
12/10/13 call: unchanged
3Q13 guid: $800-1000mn
2Q13 guid: unchanged
Inv. Day: 600-900 in 2014</t>
        </r>
      </text>
    </comment>
    <comment ref="GJ359" authorId="2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3Q15: unchanged
4Q14 guid: unchaged
3Q14 guid: $1.3bn</t>
        </r>
      </text>
    </comment>
    <comment ref="GL35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$1.4bn planned, with $1bn to be completed in the first half of the year</t>
        </r>
      </text>
    </comment>
    <comment ref="GN35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$1.3-$1.5B. buybacks towards the midpoint or lower than midpoint of the range. </t>
        </r>
      </text>
    </comment>
    <comment ref="GP359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outlook: 
$1.1 to 1.4bn buyback</t>
        </r>
      </text>
    </comment>
    <comment ref="B369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P4 - "ENDING SHARES OUTSTANDING"</t>
        </r>
      </text>
    </comment>
    <comment ref="B372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P4 - "ENDING SHARES OUTSTANDING"</t>
        </r>
      </text>
    </comment>
    <comment ref="B380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Earnings Release and Supplement "Currency Impact Per Share"</t>
        </r>
      </text>
    </comment>
    <comment ref="CU380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supplement page 7</t>
        </r>
      </text>
    </comment>
    <comment ref="EE380" authorId="1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Earnings Release and Supplement "Currency Impact Per Share"</t>
        </r>
      </text>
    </comment>
    <comment ref="BM383" authorId="15">
      <text>
        <r>
          <rPr>
            <b/>
            <sz val="10"/>
            <color indexed="81"/>
            <rFont val="Calibri"/>
            <family val="2"/>
          </rPr>
          <t>Details:</t>
        </r>
        <r>
          <rPr>
            <sz val="10"/>
            <color indexed="81"/>
            <rFont val="Calibri"/>
            <family val="2"/>
          </rPr>
          <t xml:space="preserve">
Operating EPS adjusted for $ 6 million earnings benefit due to SOP 05-1 charge and $17 million earnings charge due to increase in benefit reserves. The total impact was ($0.02). Adding this back yields EPS of $0.80</t>
        </r>
      </text>
    </comment>
    <comment ref="CY383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excludes favorable tax items</t>
        </r>
      </text>
    </comment>
    <comment ref="DY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A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C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E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G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I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K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M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EO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GL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GN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GR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GT385" authorId="9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 EPS for estimated periods</t>
        </r>
      </text>
    </comment>
    <comment ref="CQ39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EA39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purchased a large portion of JGBs for the year (mostly completed)
- was largely before the BOJ went to negative interest
- over half of the 254 bn yen in investments made in the quarter
- Moody's and S&amp;P downgraded a range of energy names
- can see new additions</t>
        </r>
      </text>
    </comment>
    <comment ref="EC39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purchased a large portion of JGBs for the year (mostly completed)
- was largely before the BOJ went to negative interest
- over half of the 254 bn yen in investments made in the quarter
- Moody's and S&amp;P downgraded a range of energy names
- can see new additions</t>
        </r>
      </text>
    </comment>
    <comment ref="EE39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call with mgmt:
- purchased a large portion of JGBs for the year (mostly completed)
- was largely before the BOJ went to negative interest
- over half of the 254 bn yen in investments made in the quarter
- Moody's and S&amp;P downgraded a range of energy names
- can see new additions</t>
        </r>
      </text>
    </comment>
    <comment ref="B394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p8 - under AOCI "unrealized gains on investment" </t>
        </r>
      </text>
    </comment>
    <comment ref="CQ39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DI39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adjusted by 5 to get to BVPS ex-AOCI</t>
        </r>
      </text>
    </comment>
    <comment ref="B398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p15 of supp "Credit ratings on debt securities -- BB or lower"</t>
        </r>
      </text>
    </comment>
    <comment ref="CE398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FAS 167 - cdo now rated on underlying collateral (mainly AAA credit card ABS) helps bring down BIG</t>
        </r>
      </text>
    </comment>
    <comment ref="CG398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FAS 167 - cdo now rated on underlying collateral (mainly AAA credit card ABS) helps bring down BIG</t>
        </r>
      </text>
    </comment>
    <comment ref="B399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p16 of supp</t>
        </r>
      </text>
    </comment>
    <comment ref="B404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p8</t>
        </r>
      </text>
    </comment>
    <comment ref="B406" authorId="16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not disclosed</t>
        </r>
      </text>
    </comment>
    <comment ref="CQ41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restated w 3Q12 supp</t>
        </r>
      </text>
    </comment>
    <comment ref="DQ412" authorId="5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Adjusted $1 to match BVPS with earnings release</t>
        </r>
      </text>
    </comment>
    <comment ref="DY41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restated with 10K</t>
        </r>
      </text>
    </comment>
    <comment ref="CE413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really -383 but needed to get to book value of 19.98</t>
        </r>
      </text>
    </comment>
    <comment ref="CG413" authorId="13">
      <text>
        <r>
          <rPr>
            <b/>
            <sz val="10"/>
            <color indexed="81"/>
            <rFont val="Calibri"/>
            <family val="2"/>
          </rPr>
          <t>haybuse:</t>
        </r>
        <r>
          <rPr>
            <sz val="10"/>
            <color indexed="81"/>
            <rFont val="Calibri"/>
            <family val="2"/>
          </rPr>
          <t xml:space="preserve">
really139 but needed to get to book value of 21.02</t>
        </r>
      </text>
    </comment>
    <comment ref="GF41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3Q13: 22-25%
2Q13: unchanged
1Q13 release: Unchanged
JPMorgan Conf: 20-25%
AIFA: 16-24%
3/4/2013 Raymond Conference: 20-25%
4Q12 guid: 22-26%</t>
        </r>
      </text>
    </comment>
    <comment ref="GH419" authorId="8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Day: 20-25%</t>
        </r>
      </text>
    </comment>
    <comment ref="GL41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18-21% range excl. currency</t>
        </r>
      </text>
    </comment>
    <comment ref="B4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ER 2nd pg para before AFLAC Japan disclosure</t>
        </r>
      </text>
    </comment>
    <comment ref="DS42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EE42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from ER</t>
        </r>
      </text>
    </comment>
    <comment ref="EI4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ER 2nd pg para before AFLAC Japan disclosure</t>
        </r>
      </text>
    </comment>
    <comment ref="EK4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ER 2nd pg para before AFLAC Japan disclosure</t>
        </r>
      </text>
    </comment>
    <comment ref="EM4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ER 2nd pg para before AFLAC Japan disclosure</t>
        </r>
      </text>
    </comment>
    <comment ref="EO421" authorId="4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excluding FX and tax reform adjustments</t>
        </r>
      </text>
    </comment>
  </commentList>
</comments>
</file>

<file path=xl/comments2.xml><?xml version="1.0" encoding="utf-8"?>
<comments xmlns="http://schemas.openxmlformats.org/spreadsheetml/2006/main">
  <authors>
    <author>dianaz</author>
  </authors>
  <commentList>
    <comment ref="CP38" authorId="0">
      <text>
        <r>
          <rPr>
            <b/>
            <sz val="8"/>
            <color indexed="81"/>
            <rFont val="Tahoma"/>
            <family val="2"/>
          </rPr>
          <t>dianaz:</t>
        </r>
        <r>
          <rPr>
            <sz val="8"/>
            <color indexed="81"/>
            <rFont val="Tahoma"/>
            <family val="2"/>
          </rPr>
          <t xml:space="preserve">
Hardcoded in INPUT tab</t>
        </r>
      </text>
    </comment>
  </commentList>
</comments>
</file>

<file path=xl/comments3.xml><?xml version="1.0" encoding="utf-8"?>
<comments xmlns="http://schemas.openxmlformats.org/spreadsheetml/2006/main">
  <authors>
    <author>Gupta, Tanmay (Research)</author>
    <author>Laura Sanchez</author>
    <author>Zamora, Diana (Research)</author>
    <author>dianaz</author>
    <author>Sanchez Bolanos, Laura (Research)</author>
    <author>Rojas, Isabel (Research)</author>
    <author>Huang, Bob (Research)</author>
    <author>Zheng, Chaodan (Research)</author>
  </authors>
  <commentList>
    <comment ref="AL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3-5% CAGR</t>
        </r>
      </text>
    </comment>
    <comment ref="AF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3Q13 guid: at high end of the range
2Q13 guid: unchanged
Inv. Day: unchanged
1Q13 release: unchanged
3/21/2013 JP Morgan conference - guidance unchanged
3/4/2013 Raymond James conference: unchanged
4Q12 release guid: sales growth excl WAYS and endowment of 0-5%
Sales to decline given repricing actions in WAYS and Child Endowment
</t>
        </r>
      </text>
    </comment>
    <comment ref="AG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low level of 2-7%
2Q14 guid: lower end
5/22/14 Investor Day: unchanged
4Q13 guid: 2-7%
Inv. Day: 0-5%</t>
        </r>
      </text>
    </comment>
    <comment ref="AH7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12/3/15 outlook: high end of 10-13% sales growth in 3rd sector for 2015
2Q15 guid: 7-10%
5/21/15 Inv. Day: 1-5%, with 9 first months &gt;15% and 4Q down
4Q14 guid: expect 15-20% growth during first 9-months, but 4Q to be down sharply given tough Y/Y comparison
Japan Investor Day: to increase
</t>
        </r>
      </text>
    </comment>
    <comment ref="AI7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4Q15 earnings call: guidance maintained
12/3/15 outlook: mid-single digit growth 2016
2Q15 guid: 7-10%
5/21/15 Inv. Day: 1-5%, with 9 first months &gt;15% and 4Q down
4Q14 guid: expect 15-20% growth during first 9-months, but 4Q to be down sharply given tough Y/Y comparison
Japan Investor Day: to increase
</t>
        </r>
      </text>
    </comment>
    <comment ref="AJ7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4Q15 earnings call: guidance maintained
12/3/15 outlook: mid-single digit growth 2016
2Q15 guid: 7-10%
5/21/15 Inv. Day: 1-5%, with 9 first months &gt;15% and 4Q down
4Q14 guid: expect 15-20% growth during first 9-months, but 4Q to be down sharply given tough Y/Y comparison
Japan Investor Day: to increase
</t>
        </r>
      </text>
    </comment>
    <comment ref="AL7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unchanged
5/22/14 Investoy Day:2-8%</t>
        </r>
      </text>
    </comment>
    <comment ref="K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1Q13 guid: -40-60% decline in April given repricing</t>
        </r>
      </text>
    </comment>
    <comment ref="N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4Q13 guid: For 1Q14 first sector products to be down 60% Y/Y but 2Q and 3Q should be only slightly down</t>
        </r>
      </text>
    </comment>
    <comment ref="O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4Q13 guid: For 1Q14 first sector products to be down 60% Y/Y but 2Q and 3Q should be only slightly down</t>
        </r>
      </text>
    </comment>
    <comment ref="P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4Q13 guid: For 1Q14 first sector products to be down 60% Y/Y but 2Q and 3Q should be only slightly down</t>
        </r>
      </text>
    </comment>
    <comment ref="AF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-25 to -50%
1Q13 Call: down significantly. "Expect a significant decline in the sales of WAYS and going forward"</t>
        </r>
      </text>
    </comment>
    <comment ref="AG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Investor Day: -25 to -40%
</t>
        </r>
      </text>
    </comment>
    <comment ref="AH9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5/21/15 Inv. Day: 25-40% down</t>
        </r>
      </text>
    </comment>
    <comment ref="AI9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4Q15 earnings call: decline
12/3/15 outlook: decline
5/21/15 Inv. Day: 25-40% down</t>
        </r>
      </text>
    </comment>
    <comment ref="AJ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Expect first sector sales to be down over 50%</t>
        </r>
      </text>
    </comment>
    <comment ref="AL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FAB: Moving away from 1st sector products</t>
        </r>
      </text>
    </comment>
    <comment ref="AF1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63-65%</t>
        </r>
      </text>
    </comment>
    <comment ref="AG1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ppt: unchanged
5/22/14 Inv Day: 62-64% for 2014-2016
Inv. Day: 63-65%</t>
        </r>
      </text>
    </comment>
    <comment ref="AL10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12/3/15 outlook: expect to get to lower end of the previously guided benefit ratio
5/21/15 Inv. Day: 61-63%
3Q14 call: within the same range but expect to be higher in 2015 vs. 2014
Japan Investor ppt: unchanged
5/22/14 Inv Day: 62-64% for 2014-2016</t>
        </r>
      </text>
    </comment>
    <comment ref="AF1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Expense ratio to increase in 2H13 given increase in spending in the (higher advertising on new product)
Inv. Day: 16-18%</t>
        </r>
      </text>
    </comment>
    <comment ref="AG1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ppt: unchanged
5/22/14 Inv Day: 17-19% for 2014-2016
Inv. Day: 16-18%</t>
        </r>
      </text>
    </comment>
    <comment ref="AL11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FAB: 19-21%
5/21/15 Inv. Day: 18-19%
3Q14: to be fairly stable to a  bit lower in 2015
Japan Investor ppt: unchanged
5/22/14 Inv Day: 17-19% for 2014-2016</t>
        </r>
      </text>
    </comment>
    <comment ref="AF1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18.5-20.5%
Profitability to increase given repricing actions</t>
        </r>
      </text>
    </comment>
    <comment ref="AG1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ppt: unchanged
5/22/14 Inv Day: 19-22% for 2014-2016
Inv. Day: 18-21%</t>
        </r>
      </text>
    </comment>
    <comment ref="AL12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FAB: 18-20%
5/21/15 Inv. Day: 19-21%
3Q14 call: lower than 2014 but within the stated range
Japan Investor ppt: unchanged
5/22/14 Inv Day: 19-22% for 2014-2016</t>
        </r>
      </text>
    </comment>
    <comment ref="AM12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 call ~ long term target</t>
        </r>
      </text>
    </comment>
    <comment ref="AF13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2-2.5%</t>
        </r>
      </text>
    </comment>
    <comment ref="AG13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 Day: unchanged
Inv. Day: 2-2.5%</t>
        </r>
      </text>
    </comment>
    <comment ref="AL13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1.6-2%
5/22/14 Inv Day: 2-2.5%</t>
        </r>
      </text>
    </comment>
    <comment ref="AG14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 Day: Stable</t>
        </r>
      </text>
    </comment>
    <comment ref="AL14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 Day: Stable</t>
        </r>
      </text>
    </comment>
    <comment ref="Q18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3Q14 transcript: increase</t>
        </r>
      </text>
    </comment>
    <comment ref="AF18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unchaged
1Q13 release: unchanged
3/21/2013 JP Morgan conference: unchanged
3/4/2013 Raymond James conference: unchanged
4Q12 release guid: 0-5%</t>
        </r>
      </text>
    </comment>
    <comment ref="AG18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(4)-(2)%
2Q14 guid: (8)-(4)%
5/22/14 Inv Day: unchanged
Inv. Day: 0-5%</t>
        </r>
      </text>
    </comment>
    <comment ref="AH18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5/21/15 Inv. Day: 3-7%
AIFA: unchanged; 1Q15 to be at the lower end given tough Y/Y comps
4Q14 guid: 3-7% with target of 5% for 2015</t>
        </r>
      </text>
    </comment>
    <comment ref="AI18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2Q16 guid: 3-5%
4Q15 earnings call: 3-5%
12/3/15 outlook: 3-5%
5/21/15 Inv. Day: 3-7%
AIFA: unchanged; 1Q15 to be at the lower end given tough Y/Y comps
4Q14 guid: 3-7% with target of 5% for 2015</t>
        </r>
      </text>
    </comment>
    <comment ref="AJ18" authorId="2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2Q16 guid: 3-5%
4Q15 earnings call: 3-5%
12/3/15 outlook: 3-5%
5/21/15 Inv. Day: 3-7%
AIFA: unchanged; 1Q15 to be at the lower end given tough Y/Y comps
4Q14 guid: 3-7% with target of 5% for 2015</t>
        </r>
      </text>
    </comment>
    <comment ref="AK18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outlook call: 3-5%
sales skewed towards 4th quarter</t>
        </r>
      </text>
    </comment>
    <comment ref="AL18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FAB: Prem growth 2-3%
12/3/15 outlook: vol worksite mkt proj to grow at 5% over the next 3 yrs - aim to grow &gt;/= industry growth rate
5/21/15 Inv. Day: 3-7%
5/22/14 Inv Day: 0-5%</t>
        </r>
      </text>
    </comment>
    <comment ref="AF1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51-52%</t>
        </r>
      </text>
    </comment>
    <comment ref="AG1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call: low-end
5/22/14 Inv Day: unchanged
Inv. Day: 50-52%</t>
        </r>
      </text>
    </comment>
    <comment ref="AH19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47-49% for US</t>
        </r>
      </text>
    </comment>
    <comment ref="AI19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3Q16: Expense Ratio running favorable in the US. To remain favorable in the near-term
12/3/15 outlook: 47-49% for US
</t>
        </r>
      </text>
    </comment>
    <comment ref="AJ19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3Q16: Expense Ratio running favorable in the US. To remain favorable in the near-term
12/3/15 outlook: 47-49% for US
</t>
        </r>
      </text>
    </comment>
    <comment ref="AL19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12/3/15 outlook: unchanged
5/21/15 Inv. Day: unchanged
5/22/14 Inv Day: 50-52%</t>
        </r>
      </text>
    </comment>
    <comment ref="AF2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Spending to increase in 2H (given Care Act reform)
Inv Day: 31-32%</t>
        </r>
      </text>
    </comment>
    <comment ref="AG2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 Day: unchanged
Inv. Day: 31.5-32.5%</t>
        </r>
      </text>
    </comment>
    <comment ref="AI20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expect 100bps increase due to proactive investment in IT </t>
        </r>
      </text>
    </comment>
    <comment ref="AJ20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expect 100bps increase due to proactive investment in IT </t>
        </r>
      </text>
    </comment>
    <comment ref="AK2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modestly above the midpoint of 34-36%
2018 outlook</t>
        </r>
      </text>
    </comment>
    <comment ref="AL20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32-33%
3Q14 call: to be above estimated range for 2015
5/22/14 Inv Day: 31.5-32.5</t>
        </r>
      </text>
    </comment>
    <comment ref="AF2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16-18%</t>
        </r>
      </text>
    </comment>
    <comment ref="AG21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call: to be in the middle of the range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5/22/14 Inv Day: unchanged
Inv. Day: 16-18%</t>
        </r>
      </text>
    </comment>
    <comment ref="AL21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unchanged
5/22/14 Inv Day: 16-18</t>
        </r>
      </text>
    </comment>
    <comment ref="AF2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3-4%</t>
        </r>
      </text>
    </comment>
    <comment ref="AG2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5/22/14 Inv. Day: unchanged
Inv. Day: 3-4%</t>
        </r>
      </text>
    </comment>
    <comment ref="AL22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5/21/15 Inv. Day: unchanged
5/22/14 Inv. Day: 3-4%</t>
        </r>
      </text>
    </comment>
    <comment ref="AG23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 Day: Stable</t>
        </r>
      </text>
    </comment>
    <comment ref="AL23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12/3/15 outlook: unchanged
5/21/15 Inv. Day: unchanged
5/22/14 Inv Day: Stable</t>
        </r>
      </text>
    </comment>
    <comment ref="AF25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4Q12 guid: 34-34.5% </t>
        </r>
      </text>
    </comment>
    <comment ref="AG25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 transcript: 34-34.5%</t>
        </r>
      </text>
    </comment>
    <comment ref="L2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2Q13 guid: $1.41-1.51</t>
        </r>
      </text>
    </comment>
    <comment ref="M2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3Q13 guid: $1.38-1.43</t>
        </r>
      </text>
    </comment>
    <comment ref="O2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1Q14 ER: $1.54-1.68</t>
        </r>
      </text>
    </comment>
    <comment ref="P27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$1.38-1.47</t>
        </r>
      </text>
    </comment>
    <comment ref="Q27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3Q14 guid: $1.28-1.37</t>
        </r>
      </text>
    </comment>
    <comment ref="AF2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3Q13 guid: $6.16-6.21
2Q13 guid: $5.83-6.37</t>
        </r>
      </text>
    </comment>
    <comment ref="AG27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$6.14-6.23
2Q14 guid: $6.16-6.30
1Q14 ER: $6.06-6.40</t>
        </r>
      </text>
    </comment>
    <comment ref="AF29" authorId="1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1Q13 guid: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3/21/2013 JP morgan conference: guidance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3/4/2013 Raymond James conference: with a constant currency basis EPS equates to $6.86-7.06. 1¥ change = ~$0.042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4Q12 guid: Assuming a 4-7% increase in EPS (exc FX) and an avg FX of 90 for the full year implies EPS to be in the $6.37-6.57 range</t>
        </r>
      </text>
    </comment>
    <comment ref="AD3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exc. FX; assuming an avg FX of 80</t>
        </r>
      </text>
    </comment>
    <comment ref="AE30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exc. FX</t>
        </r>
      </text>
    </comment>
    <comment ref="AF30" authorId="1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12/10/13 call: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3Q13 guid: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2Q13 call: 5% cc
1Q13 release: 4-7% (Reflects impact of investing significant cash flows at historically low interest rates)
3/4/2013 Raymond James conference: unchanged
4Q12 release guid: unchanged</t>
        </r>
      </text>
    </comment>
    <comment ref="AG30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3Q14 guid: unchanged
2Q14 guid: 3-4%
5/22/14 Inv. Day: unchanged
4Q13 guid: unchanged
12/10/13 call: unchanged
3Q13 call: 2014 EPS growth rate of 2-5% ex-FX </t>
        </r>
      </text>
    </comment>
    <comment ref="AH30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12/3/15 outlook: 3-7% excl currency
2Q15 guid: 4-7% on a currency neutral
5/21/15 Inv. Day: unchanged
1Q15 guid: unchanged
BoA conf: unchanged
Credit Suisse conf: unchanged
4Q14 guid: unchanged 
3Q14 guid: 2-7% in 2015 on a currency neutral basis</t>
        </r>
      </text>
    </comment>
    <comment ref="AI30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12/3/15 outlook: 3-7% excl currency
2Q15 guid: 4-7% on a currency neutral
5/21/15 Inv. Day: unchanged
1Q15 guid: unchanged
BoA conf: unchanged
Credit Suisse conf: unchanged
4Q14 guid: unchanged 
3Q14 guid: 2-7% in 2015 on a currency neutral basis</t>
        </r>
      </text>
    </comment>
    <comment ref="AJ30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2017 Outlook: 0-3% ex currency inc hedge costs
12/3/15 outlook: 3-7% excl currency
2Q15 guid: 4-7% on a currency neutral
5/21/15 Inv. Day: unchanged
1Q15 guid: unchanged
BoA conf: unchanged
Credit Suisse conf: unchanged
4Q14 guid: unchanged 
3Q14 guid: 2-7% in 2015 on a currency neutral basis</t>
        </r>
      </text>
    </comment>
    <comment ref="AK30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2018 Outlook: 0-3% ex currency inc hedge costs
range of 6.65-6.95
</t>
        </r>
      </text>
    </comment>
    <comment ref="AF32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3Q13: 22-25%
2Q13: unchanged
1Q13 release: Unchanged
JPMorgan Conf: 20-25%
AIFA: 16-24%
3/4/2013 Raymond Conference: 20-25%
4Q12 guid: 22-26%</t>
        </r>
      </text>
    </comment>
    <comment ref="AG32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2Q14 guid: unchanged
5/22/14 Inv. Day: 20-25%</t>
        </r>
      </text>
    </comment>
    <comment ref="AI32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18-21% range excl. currency</t>
        </r>
      </text>
    </comment>
    <comment ref="AJ32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12/3/15 outlook: 18-21% range excl. currency</t>
        </r>
      </text>
    </comment>
    <comment ref="AF34" authorId="1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3Q13 guid: $800mn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2Q13: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Inv. Day: 600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1Q13 guid: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3/21/2013 JP Morgan conference: unchanged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3/4/2013 Raymond James conference: unchanged
4Q12 guid: 400-600mn likely to be in the 1Q13/1H13</t>
        </r>
      </text>
    </comment>
    <comment ref="AG34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3Q14 guid: $1.2bn
Japan investor ppt: unchanged
2Q14 guid: unchanged
5/22/14 Inv Day: $1bn
4Q13 guid: unchanged
12/10/13 call: unchanged
3Q13 guid: $800-1000mn
2Q13 guid: unchanged
Inv. Day: 600-900 in 2014</t>
        </r>
      </text>
    </comment>
    <comment ref="AH34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5/21/15 Inv. Day: unchanged
AIFA: unchanged
Credit Suisse conf: unchanged; $2bn total payout
4Q14 guid: unchanged 
3Q14 guid: $1.3bn in 2015</t>
        </r>
      </text>
    </comment>
    <comment ref="AI34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2Q16 earnings: prev guid maintained
4Q15 earnings call: prev guid maintained
12/3/15 outlook: $1.4bn planned, with $1bn to be completed in the first half of the year
5/21/15 Inv. Day: unchanged
AIFA: unchanged
Credit Suisse conf: unchanged; $2bn total payout
4Q14 guid: unchanged 
3Q14 guid: $1.3bn in 2015</t>
        </r>
      </text>
    </comment>
    <comment ref="AJ34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2017 Outlook: $1.3-$1.5B
2Q16 earnings: prev guid maintained
4Q15 earnings call: prev guid maintained
12/3/15 outlook: $1.4bn planned, with $1bn to be completed in the first half of the year
5/21/15 Inv. Day: unchanged
AIFA: unchanged
Credit Suisse conf: unchanged; $2bn total payout
4Q14 guid: unchanged 
3Q14 guid: $1.3bn in 2015</t>
        </r>
      </text>
    </comment>
    <comment ref="AK34" authorId="5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2018 Outlook: $1.1-$1.4B
</t>
        </r>
      </text>
    </comment>
    <comment ref="AF36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Inv. Day: 70-75bn</t>
        </r>
      </text>
    </comment>
    <comment ref="AG36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day: 131.4bn in 2014
2Q14: Have repatriated ¥131.4bn to the US so far
5/22/14 Inv Day: 127bn
4Q13 guid: (96-98bn) 97bn
2Q13 guid: unchanged
Inv. Day: 96-98bn in 2014</t>
        </r>
      </text>
    </comment>
    <comment ref="AH36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12/3/15 outlook: planned additional 60bn yen to be repatriated this month
5/21/15 Inv. Day: 200bn
3Q14 call: high end
Japan investor day: unchanged
5/22/14 Inv. Day: 110-150 in 2015</t>
        </r>
      </text>
    </comment>
    <comment ref="AI36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earnings: expect to repatriate 80-100% of FSA earnings in 2016</t>
        </r>
      </text>
    </comment>
    <comment ref="AJ36" authorId="7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earnings: expect to repatriate 80-100% of FSA earnings in 2016</t>
        </r>
      </text>
    </comment>
    <comment ref="AL36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2017 FAB: Expect 80% profit repatriation
12/3/15 outlook: planned additional 60bn yen to be repatriated Dec. 2015
5/21/15 Inv. Day: 200bn
3Q14 call: high end
Japan investor day: unchanged
5/22/14 Inv. Day: 110-150 in 2015</t>
        </r>
      </text>
    </comment>
    <comment ref="AG37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Day: 103</t>
        </r>
      </text>
    </comment>
    <comment ref="AH37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Day: 97-107 in 2015</t>
        </r>
      </text>
    </comment>
    <comment ref="AK37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112Y/$
2018 outlook call</t>
        </r>
      </text>
    </comment>
    <comment ref="AL37" authorId="3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5/22/14 Inv. Day: 97-107 in 2015</t>
        </r>
      </text>
    </comment>
    <comment ref="AG38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2014 Inv. Day</t>
        </r>
      </text>
    </comment>
    <comment ref="AH38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12/3/15 outlook: 23-25%
2015 Inv. Day: 25%</t>
        </r>
      </text>
    </comment>
    <comment ref="AL38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12/3/15 outlook: 23-25%
2015 Inv. Day: 25%</t>
        </r>
      </text>
    </comment>
    <comment ref="AG39" authorId="1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Japan Investor Day: 775% by 2014
2014 Inv. Day: range of 760-775</t>
        </r>
      </text>
    </comment>
    <comment ref="AH39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12/3/15 outlook: 500-600%
2015 Inv. Day: 600% Min</t>
        </r>
      </text>
    </comment>
    <comment ref="AL39" authorId="4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12/3/15 outlook: 500-600%
2015 Inv. Day: 600% Min</t>
        </r>
      </text>
    </comment>
    <comment ref="A4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typically not in the slides, but on the call</t>
        </r>
      </text>
    </comment>
    <comment ref="AK40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2018 outlook call
expected to be neutral
</t>
        </r>
      </text>
    </comment>
    <comment ref="AK41" authorId="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4Q17 call: 
Tax reform: 15% impact on RBC or abt 120ppt. Recovered in 3 to 5 years.
potential impact of 15% of RBC (i.e. 500% RBC, impact is 15%*500%)
due to tax reform</t>
        </r>
      </text>
    </comment>
    <comment ref="AH5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EVER Product</t>
        </r>
      </text>
    </comment>
    <comment ref="AH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EVER Product</t>
        </r>
      </text>
    </comment>
    <comment ref="AH53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Rider MAX</t>
        </r>
      </text>
    </comment>
  </commentList>
</comments>
</file>

<file path=xl/sharedStrings.xml><?xml version="1.0" encoding="utf-8"?>
<sst xmlns="http://schemas.openxmlformats.org/spreadsheetml/2006/main" count="1967" uniqueCount="1043">
  <si>
    <t>Policyholder Liabilities &amp; Other</t>
  </si>
  <si>
    <t xml:space="preserve">Annualized Premiums </t>
  </si>
  <si>
    <t>1999</t>
  </si>
  <si>
    <t>Real. Gain/Loss % of Invested Assets</t>
  </si>
  <si>
    <t>1Q11</t>
  </si>
  <si>
    <t>2Q11</t>
  </si>
  <si>
    <t>3Q11</t>
  </si>
  <si>
    <t>4Q11</t>
  </si>
  <si>
    <t>F2015</t>
  </si>
  <si>
    <t>2004</t>
  </si>
  <si>
    <t>Total_Cap_ex115</t>
  </si>
  <si>
    <t>Total_Cap_incl115</t>
  </si>
  <si>
    <t>PTEarns_US_InvInc</t>
  </si>
  <si>
    <t>Unrealized gains losses for modelware</t>
  </si>
  <si>
    <t>Core Pretax Op Earnings</t>
  </si>
  <si>
    <t>Abnormal Items</t>
  </si>
  <si>
    <t>Rider MAX (excl. conversions)</t>
  </si>
  <si>
    <t>Rev</t>
  </si>
  <si>
    <t>Amort./Revenues (%)</t>
  </si>
  <si>
    <t>Avg. Cash &amp; Investments</t>
  </si>
  <si>
    <t>Pretax Profit Margin (%)</t>
  </si>
  <si>
    <t>AFLAC JAPAN: US DOLLARS</t>
  </si>
  <si>
    <t>AFLAC Japan</t>
  </si>
  <si>
    <t>AFLAC US</t>
  </si>
  <si>
    <t>Operating Earnings</t>
  </si>
  <si>
    <t>Treasury Stock</t>
  </si>
  <si>
    <t>Core ROE (Excl FAS 115)(%)</t>
  </si>
  <si>
    <t>Total Revenues</t>
  </si>
  <si>
    <t>ex. Currency</t>
  </si>
  <si>
    <t>First Sector Sales</t>
  </si>
  <si>
    <t>Third Sector Sales</t>
  </si>
  <si>
    <t>Leverage Ratio</t>
  </si>
  <si>
    <t>SMR</t>
  </si>
  <si>
    <t>760-775%</t>
  </si>
  <si>
    <t>1Q12</t>
  </si>
  <si>
    <t>F2016</t>
  </si>
  <si>
    <t>Core Pre-tax Earnings</t>
  </si>
  <si>
    <t>Core Earnings</t>
  </si>
  <si>
    <t>Core Pretax Earnings</t>
  </si>
  <si>
    <t>Reported Pretax Earnings</t>
  </si>
  <si>
    <t>2003</t>
  </si>
  <si>
    <t>Incurred Benefits (%)</t>
  </si>
  <si>
    <t>Earnings (% of total)</t>
  </si>
  <si>
    <t>JapanInvestments</t>
  </si>
  <si>
    <t>USInvestments</t>
  </si>
  <si>
    <t>Benefits/Revenues (%)</t>
  </si>
  <si>
    <t>Deferred Policy Acquisition Costs</t>
  </si>
  <si>
    <t>EOP DPAC Asset</t>
  </si>
  <si>
    <t>F2012</t>
  </si>
  <si>
    <t>EOP Yen/USD- Scenario Analysis</t>
  </si>
  <si>
    <t>PTEarns_US</t>
  </si>
  <si>
    <t>PTEarns_Intl</t>
  </si>
  <si>
    <t>Net Investment Income</t>
  </si>
  <si>
    <t>Other Income</t>
  </si>
  <si>
    <t>Benefits and Claims</t>
  </si>
  <si>
    <t>Amortization of DAC</t>
  </si>
  <si>
    <t>General Operating Expenses</t>
  </si>
  <si>
    <t>Income Taxes</t>
  </si>
  <si>
    <t>3rd Sector Sales</t>
  </si>
  <si>
    <t>1st Sector Sales</t>
  </si>
  <si>
    <t>Profit Margin</t>
  </si>
  <si>
    <t>Sales:</t>
  </si>
  <si>
    <t>Targets</t>
  </si>
  <si>
    <t>-25 to -50%</t>
  </si>
  <si>
    <t>NMY</t>
  </si>
  <si>
    <t>2-2.5%</t>
  </si>
  <si>
    <t>Benefit Ratio</t>
  </si>
  <si>
    <t>63-65%</t>
  </si>
  <si>
    <t>Expense Ratio</t>
  </si>
  <si>
    <t>16-18%</t>
  </si>
  <si>
    <t>51-52%</t>
  </si>
  <si>
    <t>31-32%</t>
  </si>
  <si>
    <t>31.5-32.5%</t>
  </si>
  <si>
    <t>50-52%</t>
  </si>
  <si>
    <t>3-4%</t>
  </si>
  <si>
    <t>Pretax Operating Income</t>
  </si>
  <si>
    <t>4. CONSOLIDATED INCOME STATEMENT</t>
  </si>
  <si>
    <t>5. OPERATING AND REPORTED EARNINGS</t>
  </si>
  <si>
    <t>Deferred Acquisition Costs</t>
  </si>
  <si>
    <t>ND</t>
  </si>
  <si>
    <t>1Q07</t>
  </si>
  <si>
    <t>2Q07</t>
  </si>
  <si>
    <t>3Q07</t>
  </si>
  <si>
    <t>4Q07</t>
  </si>
  <si>
    <t>F2011</t>
  </si>
  <si>
    <t>Below Investment Grade / Fixed Income (%)</t>
  </si>
  <si>
    <t>Below Investment Grade ($)</t>
  </si>
  <si>
    <t>Amort/Premiums (%)</t>
  </si>
  <si>
    <t xml:space="preserve">  % of Net Income</t>
  </si>
  <si>
    <t>($Millions Except Per Share Data)</t>
  </si>
  <si>
    <t>Total</t>
  </si>
  <si>
    <t>Premiums</t>
  </si>
  <si>
    <t>Operating Expenses/Premiums (%)</t>
  </si>
  <si>
    <t>AFLAC</t>
  </si>
  <si>
    <t>1. JAPAN (MILLION YEN)</t>
  </si>
  <si>
    <t>Operating Expenses</t>
  </si>
  <si>
    <t>Expenses</t>
  </si>
  <si>
    <t>Capital Structure (Incl FAS115)</t>
  </si>
  <si>
    <t>Realized Gains % Operating Income</t>
  </si>
  <si>
    <t>OtherNonOpItems</t>
  </si>
  <si>
    <t>Debt to Capital (%)</t>
  </si>
  <si>
    <t>Debt to Equity (%)</t>
  </si>
  <si>
    <t>1Q05</t>
  </si>
  <si>
    <t>AvgYen</t>
  </si>
  <si>
    <t>EOPYen</t>
  </si>
  <si>
    <t xml:space="preserve"> Total Benefits</t>
  </si>
  <si>
    <t xml:space="preserve"> Total Insurance</t>
  </si>
  <si>
    <t xml:space="preserve"> Total Assets </t>
  </si>
  <si>
    <t xml:space="preserve"> Total Expenses </t>
  </si>
  <si>
    <t xml:space="preserve"> Total</t>
  </si>
  <si>
    <t>Consolidated Operating Earnings Forecast (Page 1/2)</t>
  </si>
  <si>
    <t>Consolidated Operating Earnings Forecast (Page 2/2)</t>
  </si>
  <si>
    <t>Operating Earnings Forecast (Page 1/2)</t>
  </si>
  <si>
    <t>Increase in Future Benefits</t>
  </si>
  <si>
    <t>Benefits as a Percentage of Revenues</t>
  </si>
  <si>
    <t>Persistency (Implied)</t>
  </si>
  <si>
    <t>Sales by Product</t>
  </si>
  <si>
    <t>EVER / Medical</t>
  </si>
  <si>
    <t>Core_Other_PTEarns</t>
  </si>
  <si>
    <t>Average Shares Outstanding (FD)</t>
  </si>
  <si>
    <t>Impact of Yen Fluctuation</t>
  </si>
  <si>
    <t>Book Value per Share</t>
  </si>
  <si>
    <t>Average Yen/Dollar</t>
  </si>
  <si>
    <t>2010</t>
  </si>
  <si>
    <t>TaxRate</t>
  </si>
  <si>
    <t>OpEarns_AT</t>
  </si>
  <si>
    <t>DivPS</t>
  </si>
  <si>
    <t>DivAmt</t>
  </si>
  <si>
    <t>ShrsRepurch</t>
  </si>
  <si>
    <t>AmtRepurch</t>
  </si>
  <si>
    <t>EOPShrsOut</t>
  </si>
  <si>
    <t>AvgShrsOut</t>
  </si>
  <si>
    <t>OP_EPS</t>
  </si>
  <si>
    <t>Net_EPS</t>
  </si>
  <si>
    <t>1Q08</t>
  </si>
  <si>
    <t>Interest &amp; Other</t>
  </si>
  <si>
    <t>Increase in Future Benefits (%)</t>
  </si>
  <si>
    <t>2Q08</t>
  </si>
  <si>
    <t>Investment Income</t>
  </si>
  <si>
    <t>Operating EPS</t>
  </si>
  <si>
    <t>Amortization of DPAC</t>
  </si>
  <si>
    <t>DEFERRED POLICY ACQUISITION COSTS</t>
  </si>
  <si>
    <t>Current Stock Price</t>
  </si>
  <si>
    <t>Count</t>
  </si>
  <si>
    <t>Cancer-Scenario Analysis</t>
  </si>
  <si>
    <t>Rider MAX -Scenario Analysis</t>
  </si>
  <si>
    <t>Ordinary-Scenario Analysis</t>
  </si>
  <si>
    <t>Other-Scenario Analysis</t>
  </si>
  <si>
    <t>CAPITAL RATIOS EXCL FAS115</t>
  </si>
  <si>
    <t>2011</t>
  </si>
  <si>
    <t>Operating Expenses/Revenues (%)- Scenario Analysis</t>
  </si>
  <si>
    <t>EVER / Medical-Scenario Analysis</t>
  </si>
  <si>
    <t>Average Cash &amp; Investments</t>
  </si>
  <si>
    <t>PREMIUMS</t>
  </si>
  <si>
    <t>Conversion Premiums</t>
  </si>
  <si>
    <t>EOP = End of Period   BOP = Beginning of Period     DPAC = Deferred Policy Acquisition Cost    Op Exp = Operating Expense        Amort = Amortization of DPAC    Inc = Increase       Est. = Estimated</t>
  </si>
  <si>
    <t xml:space="preserve"> DPAC = Deferred Policy Acquisition Cost      Avg = Average         Inc = Increase</t>
  </si>
  <si>
    <t>Inc in Future Benefits (%)</t>
  </si>
  <si>
    <t>Inc = Increase          Avg = Average      DPAC = Deferred Policy Acquisition Cost</t>
  </si>
  <si>
    <t>Period End Yen/Dollar</t>
  </si>
  <si>
    <t>Operating EPS Excl FX</t>
  </si>
  <si>
    <t>Operating EPS Incl FX</t>
  </si>
  <si>
    <t>Impact of FX</t>
  </si>
  <si>
    <t>2018E</t>
  </si>
  <si>
    <t>4Q14</t>
  </si>
  <si>
    <t>1Q14</t>
  </si>
  <si>
    <t>2Q14</t>
  </si>
  <si>
    <t>3Q14</t>
  </si>
  <si>
    <t>2Q01</t>
  </si>
  <si>
    <t>Japan</t>
  </si>
  <si>
    <t>US</t>
  </si>
  <si>
    <t>AFLAC U.S.</t>
  </si>
  <si>
    <t>Unrecorded goodwill from pooling</t>
  </si>
  <si>
    <t>tax rate</t>
  </si>
  <si>
    <t>Other Nonop Items</t>
  </si>
  <si>
    <t>Op ROE (Excl FAS115)(%)</t>
  </si>
  <si>
    <t>ROE (Incl FAS115)</t>
  </si>
  <si>
    <t>Inc in Future Benefits</t>
  </si>
  <si>
    <t>22-25%</t>
  </si>
  <si>
    <t>Net Income - For Modelware</t>
  </si>
  <si>
    <t>Op. Earnings - Used for Consensus #s</t>
  </si>
  <si>
    <t>Rider MAX (incl. conversions)</t>
  </si>
  <si>
    <t>PTEarns_CO</t>
  </si>
  <si>
    <t>Total Capital</t>
  </si>
  <si>
    <t>PRETAX EARNINGS</t>
  </si>
  <si>
    <t>Benefits</t>
  </si>
  <si>
    <t xml:space="preserve">3Q08 </t>
  </si>
  <si>
    <t xml:space="preserve">4Q08 </t>
  </si>
  <si>
    <t>Child Endowment</t>
  </si>
  <si>
    <t>WAYS</t>
  </si>
  <si>
    <t>Critical Care</t>
  </si>
  <si>
    <t>STD/Accident</t>
  </si>
  <si>
    <t>Estimated Avg Investments</t>
  </si>
  <si>
    <t>ASSETS</t>
  </si>
  <si>
    <t>EQUITY</t>
  </si>
  <si>
    <t>2008</t>
  </si>
  <si>
    <t>F2013</t>
  </si>
  <si>
    <t>Core Pre-tax Margin (%)</t>
  </si>
  <si>
    <t>Period End Diluted Shares Outstanding</t>
  </si>
  <si>
    <t xml:space="preserve">Reported EPS </t>
  </si>
  <si>
    <t>Int_Exp</t>
  </si>
  <si>
    <t>Average Premiums In Force</t>
  </si>
  <si>
    <t>Premium Roll-Forward</t>
  </si>
  <si>
    <t>Shares Repurchased</t>
  </si>
  <si>
    <t>BenefitsRatio_Japan</t>
  </si>
  <si>
    <t>Life &amp; Other</t>
  </si>
  <si>
    <t>PfdStk</t>
  </si>
  <si>
    <t xml:space="preserve">Quarterly income statement ratios are annualized where appropriate  E = Morgan Stanley Research Estimates  NM = Not Meaningful  NA = Not Available   CAGR = Cumulative Average Growth Rate       </t>
  </si>
  <si>
    <t>1Q09</t>
  </si>
  <si>
    <t>2Q09</t>
  </si>
  <si>
    <t>3Q09</t>
  </si>
  <si>
    <t>4Q09</t>
  </si>
  <si>
    <t>Op Exp/Premiums (%)</t>
  </si>
  <si>
    <t>F2008</t>
  </si>
  <si>
    <t>1Q04</t>
  </si>
  <si>
    <t>2Q04</t>
  </si>
  <si>
    <t>3Q04</t>
  </si>
  <si>
    <t>4Q04</t>
  </si>
  <si>
    <t>AFL.N</t>
  </si>
  <si>
    <t>USD</t>
  </si>
  <si>
    <t>NA</t>
  </si>
  <si>
    <t>EPS</t>
  </si>
  <si>
    <t>2Q02</t>
  </si>
  <si>
    <t>3Q02</t>
  </si>
  <si>
    <t>4Q02</t>
  </si>
  <si>
    <t>1Q03</t>
  </si>
  <si>
    <t>Cancer</t>
  </si>
  <si>
    <t>HIP</t>
  </si>
  <si>
    <t>Dental</t>
  </si>
  <si>
    <t>Ordinary</t>
  </si>
  <si>
    <t>2Q03</t>
  </si>
  <si>
    <t>3Q03</t>
  </si>
  <si>
    <t>4Q03</t>
  </si>
  <si>
    <t>F1998</t>
  </si>
  <si>
    <t>F1999</t>
  </si>
  <si>
    <t>F2000</t>
  </si>
  <si>
    <t>F2001</t>
  </si>
  <si>
    <t>F2002</t>
  </si>
  <si>
    <t>F2003</t>
  </si>
  <si>
    <t>F2004</t>
  </si>
  <si>
    <t>3Q01</t>
  </si>
  <si>
    <t>Persistency (Actual)</t>
  </si>
  <si>
    <t>4Q01</t>
  </si>
  <si>
    <t>1Q02</t>
  </si>
  <si>
    <t xml:space="preserve">Shares Outstanding (EOP) </t>
  </si>
  <si>
    <t>2. JAPAN (CONVERTED TO US DOLLAR MILLION)</t>
  </si>
  <si>
    <t>Total Non-operating Items</t>
  </si>
  <si>
    <t>EOP = End of Period   BOP = Beginning of Period     DPAC = Deferred Policy Acquisition Cost    Op Exp = Operating Expense        Amort = Amortization of DPAC        Inc = Increase        Est. = Estimated</t>
  </si>
  <si>
    <t>BenefitsRatio_US</t>
  </si>
  <si>
    <t>Average Yen/USD</t>
  </si>
  <si>
    <t>EOP Yen/USD</t>
  </si>
  <si>
    <t>Dividend Amount</t>
  </si>
  <si>
    <t>Dividend Payout Ratio (%)</t>
  </si>
  <si>
    <t>Operating ROE (Excl FAS 115)(%)</t>
  </si>
  <si>
    <t>Average Equity Excl FAS 115</t>
  </si>
  <si>
    <t>Investment Yields</t>
  </si>
  <si>
    <t>1Q10</t>
  </si>
  <si>
    <t>2Q10</t>
  </si>
  <si>
    <t>3Q10</t>
  </si>
  <si>
    <t>4Q10</t>
  </si>
  <si>
    <t>F2014</t>
  </si>
  <si>
    <t>Pretax Margin (%)</t>
  </si>
  <si>
    <t xml:space="preserve">  % of Operating Earnings</t>
  </si>
  <si>
    <t>AFLAC JAPAN: JAPANESE YEN</t>
  </si>
  <si>
    <t>Implied Annualized Lapse Rate (%)</t>
  </si>
  <si>
    <t>Estimated EOP Investments</t>
  </si>
  <si>
    <t>BUYBACKS/ISSUANCE</t>
  </si>
  <si>
    <t>Currency Analysis</t>
  </si>
  <si>
    <t xml:space="preserve"> </t>
  </si>
  <si>
    <t>Est. Amort Period (Yrs)</t>
  </si>
  <si>
    <t>2013</t>
  </si>
  <si>
    <t xml:space="preserve"> Total New Premiums</t>
  </si>
  <si>
    <t xml:space="preserve"> Total Benefits (%)</t>
  </si>
  <si>
    <t xml:space="preserve"> Total Revenue</t>
  </si>
  <si>
    <t xml:space="preserve"> Total Expenses</t>
  </si>
  <si>
    <t>DPAC Asset (EOP)</t>
  </si>
  <si>
    <t>AFL.N,mscalc:sedolCodeCalc</t>
  </si>
  <si>
    <t>2026361</t>
  </si>
  <si>
    <t>AFL.N,mscalc:targetPrice,,,,USD</t>
  </si>
  <si>
    <t>AFL.N,mscalc:closePriceCurrencyCalc</t>
  </si>
  <si>
    <t>EPS - For Consensus</t>
  </si>
  <si>
    <t>Modelware Adjustment</t>
  </si>
  <si>
    <t>Description</t>
  </si>
  <si>
    <t>Amount Repurchased</t>
  </si>
  <si>
    <t>EARNINGS PER SHARE</t>
  </si>
  <si>
    <t>Op Exp/Revenues (%)</t>
  </si>
  <si>
    <t>Amort/Revenues (%)</t>
  </si>
  <si>
    <t>Amortization/Prior Period DPAC (Ann)(%)</t>
  </si>
  <si>
    <t>Currency</t>
  </si>
  <si>
    <t>Operating Earnings Forecast (Page 2/2)</t>
  </si>
  <si>
    <t>Noninsurance Int Exp</t>
  </si>
  <si>
    <t>Equity to Assets (%)</t>
  </si>
  <si>
    <t>1Q01</t>
  </si>
  <si>
    <t>% Chg</t>
  </si>
  <si>
    <t>Total Revenue</t>
  </si>
  <si>
    <t>Revenues</t>
  </si>
  <si>
    <t>,mscalc:targetPrice,,,,USD</t>
  </si>
  <si>
    <t>Realized Gains</t>
  </si>
  <si>
    <t>Net Income</t>
  </si>
  <si>
    <t>Reported EPS</t>
  </si>
  <si>
    <t>Profitability</t>
  </si>
  <si>
    <t>Total Insurance</t>
  </si>
  <si>
    <t>4Q08</t>
  </si>
  <si>
    <t>BOP Premiums In Force</t>
  </si>
  <si>
    <t>EOP Premiums In Force</t>
  </si>
  <si>
    <t>New Sales</t>
  </si>
  <si>
    <t>Assets (Excl FAS 115)</t>
  </si>
  <si>
    <t>Average Equity Incl FAS 115</t>
  </si>
  <si>
    <t>Implied Lapses</t>
  </si>
  <si>
    <t>Annualized Premiums</t>
  </si>
  <si>
    <t>INVESTMENT INCOME</t>
  </si>
  <si>
    <t>F2005</t>
  </si>
  <si>
    <t>F2006</t>
  </si>
  <si>
    <t>F2007</t>
  </si>
  <si>
    <t>Traditional Sales</t>
  </si>
  <si>
    <t>Pretax Earnings</t>
  </si>
  <si>
    <t>EXCHANGE RATE (¥/$)</t>
  </si>
  <si>
    <t>Implied Addition to DAC</t>
  </si>
  <si>
    <t>DEBT OUTSTANDING</t>
  </si>
  <si>
    <t>Notes Payable</t>
  </si>
  <si>
    <t>Core Operating EPS</t>
  </si>
  <si>
    <t>2000</t>
  </si>
  <si>
    <t>3Q00</t>
  </si>
  <si>
    <t>4Q00</t>
  </si>
  <si>
    <t>2Q00</t>
  </si>
  <si>
    <t>1Q00</t>
  </si>
  <si>
    <t>1998</t>
  </si>
  <si>
    <t>CoreOpEarns_AT</t>
  </si>
  <si>
    <t>CHECK</t>
  </si>
  <si>
    <t>2006</t>
  </si>
  <si>
    <t>Other Non Op Items</t>
  </si>
  <si>
    <t>1Q13</t>
  </si>
  <si>
    <t>2Q13</t>
  </si>
  <si>
    <t>3Q13</t>
  </si>
  <si>
    <t>4Q13</t>
  </si>
  <si>
    <t>F2017</t>
  </si>
  <si>
    <t>Net Repurchases - FOR MODELWARE PURPOSES</t>
  </si>
  <si>
    <t>Op. Pre-tax Income</t>
  </si>
  <si>
    <t>Op. After-tax Income</t>
  </si>
  <si>
    <t>Core EPS</t>
  </si>
  <si>
    <t>Buybacks ($mn)</t>
  </si>
  <si>
    <t>Op. EPS</t>
  </si>
  <si>
    <t>$1.46-$1.51</t>
  </si>
  <si>
    <t>$6.58-$6.63</t>
  </si>
  <si>
    <t>Op. ROE</t>
  </si>
  <si>
    <t>22-26%</t>
  </si>
  <si>
    <t>Tax rate</t>
  </si>
  <si>
    <t>34-34.5%</t>
  </si>
  <si>
    <t>62-64%</t>
  </si>
  <si>
    <t>17-19%</t>
  </si>
  <si>
    <t>19-22%</t>
  </si>
  <si>
    <t>Exchange rate (¥/S)</t>
  </si>
  <si>
    <t>97-107</t>
  </si>
  <si>
    <t>20-25%</t>
  </si>
  <si>
    <t>4 - 5%</t>
  </si>
  <si>
    <t>3 - 6%</t>
  </si>
  <si>
    <t>Persistency</t>
  </si>
  <si>
    <t>Stable</t>
  </si>
  <si>
    <t>Profit Repatriation</t>
  </si>
  <si>
    <t>¥70-75bn</t>
  </si>
  <si>
    <t>$6.16-6.21</t>
  </si>
  <si>
    <t>2012</t>
  </si>
  <si>
    <t>0-5%</t>
  </si>
  <si>
    <t>$6.86-$7.06</t>
  </si>
  <si>
    <t>18.5-20.5%</t>
  </si>
  <si>
    <t>Y/Y growth</t>
  </si>
  <si>
    <t>Amortization/BOP DPAC (%)</t>
  </si>
  <si>
    <t>ShrsIssued</t>
  </si>
  <si>
    <t>AmtIssued</t>
  </si>
  <si>
    <t>3. US OPERATIONS ($ MILLIONS)</t>
  </si>
  <si>
    <t>Noninsurance Interest Expense</t>
  </si>
  <si>
    <t>Other Corporate</t>
  </si>
  <si>
    <t>AFLAC Japan Pretax Income</t>
  </si>
  <si>
    <t>Realized Gain/Losses</t>
  </si>
  <si>
    <t>REPORTED NET INCOME</t>
  </si>
  <si>
    <t>Dividends Per Share</t>
  </si>
  <si>
    <t>Shares Issued</t>
  </si>
  <si>
    <t>Average Price</t>
  </si>
  <si>
    <t>Amount Raised</t>
  </si>
  <si>
    <t>Annualized New Premiums</t>
  </si>
  <si>
    <t>Reported Expense Ratio</t>
  </si>
  <si>
    <t>Reported Benefit Ratio (%)</t>
  </si>
  <si>
    <t>Total Expenses</t>
  </si>
  <si>
    <t>Capital/Policy Liab (Excl FAS115)(%)</t>
  </si>
  <si>
    <t>3Q08</t>
  </si>
  <si>
    <t>CorePTEarns_Intl</t>
  </si>
  <si>
    <t>CorePTEarns_US</t>
  </si>
  <si>
    <t>International</t>
  </si>
  <si>
    <t>Investments (Excl FAS 115)</t>
  </si>
  <si>
    <t>FAS 115 Adjustment</t>
  </si>
  <si>
    <t>Equity EOP Including FAS 115</t>
  </si>
  <si>
    <t>Equity EOP Excluding FAS 115</t>
  </si>
  <si>
    <t>Reported ROE (Excl FAS 115)(%)</t>
  </si>
  <si>
    <t>FAS = Financial Accounting Standards    EPS = Earnings Per Share     FX = Foreign Exchange     Liab = Liability       Incl = Including        Excl = Excluding        LT = Long Term</t>
  </si>
  <si>
    <t>Scenario Analysis Assumptions - Variation from Base Case</t>
  </si>
  <si>
    <t>JAPAN</t>
  </si>
  <si>
    <t>Yen Exchange Rate</t>
  </si>
  <si>
    <t>Base Case</t>
  </si>
  <si>
    <t>Bull Variance (%)</t>
  </si>
  <si>
    <t>Bull Variance (¥)</t>
  </si>
  <si>
    <t>Bear Variance  (¥)</t>
  </si>
  <si>
    <t>Bear Variance (%)</t>
  </si>
  <si>
    <t>Operating Expenses/Revenues</t>
  </si>
  <si>
    <t>Incurred Benefits/Revenues</t>
  </si>
  <si>
    <t>Bull</t>
  </si>
  <si>
    <t>Bear</t>
  </si>
  <si>
    <t>New Premiums</t>
  </si>
  <si>
    <t>Conversion Premium</t>
  </si>
  <si>
    <t>Yield on Existing Portfolio (%)</t>
  </si>
  <si>
    <t>Investment Yield (%)</t>
  </si>
  <si>
    <t>Life</t>
  </si>
  <si>
    <t>PROFITABILITY</t>
  </si>
  <si>
    <t>CAPITAL RATIOS INCL FAS115</t>
  </si>
  <si>
    <t>FOR MODELWARE PURPOSES &amp; OTHER CALCS</t>
  </si>
  <si>
    <t>Consolidated_NII</t>
  </si>
  <si>
    <t>"CoreOpEarns_PT" &amp; "OpEarns_PT"</t>
  </si>
  <si>
    <t>Incurred Benefits (%)- Scenario Analysis</t>
  </si>
  <si>
    <t>2005</t>
  </si>
  <si>
    <t>,mscalc:sedolCodeCalc</t>
  </si>
  <si>
    <t>,mscalc:closePriceCurrencyCalc</t>
  </si>
  <si>
    <t>AFL.N,mscalc:targetPrice</t>
  </si>
  <si>
    <t>$N$2</t>
  </si>
  <si>
    <t>Separate Account Assets</t>
  </si>
  <si>
    <t>Abnormals - Per Share Imapct</t>
  </si>
  <si>
    <t>Operating EPS Excluding Yen Fluctuation</t>
  </si>
  <si>
    <t>Cash &amp; Investments (EOP)</t>
  </si>
  <si>
    <t>DPAC = Deferred Policy Acquisition Cost        Avg = Average        DPAC = Deferred Policy Acquisition Costs       Inc = Increase</t>
  </si>
  <si>
    <t>EOP = End of Period   BOP = Beginning of Period     DPAC = Deferred Policy Acquisition Cost    Op Exp = Operating Expense         Amort = Amortization of DPAC       Inc = Increase             Est = Estimated</t>
  </si>
  <si>
    <t>BIG_FixPct</t>
  </si>
  <si>
    <t>BIG</t>
  </si>
  <si>
    <t>BIG_ShrEqPct</t>
  </si>
  <si>
    <t>Below Investment Grade / Shareholders' Equity (%)</t>
  </si>
  <si>
    <t>Investments</t>
  </si>
  <si>
    <t>TotalAssets</t>
  </si>
  <si>
    <t>Core Operating Earnings After Tax</t>
  </si>
  <si>
    <t>EOP_Eq_incl115</t>
  </si>
  <si>
    <t>FAS115_Adjmt</t>
  </si>
  <si>
    <t>Base</t>
  </si>
  <si>
    <t xml:space="preserve"> Chg = Change      Op = Operating   FAS = Financial Accounting Standards    ROE = Return on Average Equity    Int = Interest     Excl = Excluding         Incl = Including         Exp = Expenses</t>
  </si>
  <si>
    <t>Average Shares Outstanding (Basic)</t>
  </si>
  <si>
    <t>OPERATING EARNINGS</t>
  </si>
  <si>
    <t>Nonoperating Items</t>
  </si>
  <si>
    <t>Policy Holder Protection Fund (Japan)</t>
  </si>
  <si>
    <t>Realization of DITL</t>
  </si>
  <si>
    <t>CAGR (%)</t>
  </si>
  <si>
    <t>Estimated Amortization Period (Yrs)</t>
  </si>
  <si>
    <t>Amortization/Premiums (%)</t>
  </si>
  <si>
    <t>Amortization/Revenues (%)</t>
  </si>
  <si>
    <t>OTHER EXPENSES</t>
  </si>
  <si>
    <t>Operating Expenses/Revenues (%)</t>
  </si>
  <si>
    <t>Avg Cash &amp; Investments</t>
  </si>
  <si>
    <t>2-7%</t>
  </si>
  <si>
    <t xml:space="preserve">Dividend &amp; Stock Repurchases </t>
  </si>
  <si>
    <t>Payout Ratios</t>
  </si>
  <si>
    <t>Pretax Operating Earnings</t>
  </si>
  <si>
    <t>1Q06</t>
  </si>
  <si>
    <t>2Q06</t>
  </si>
  <si>
    <t>3Q06</t>
  </si>
  <si>
    <t>F2009</t>
  </si>
  <si>
    <t>EOP_Eq_ex115</t>
  </si>
  <si>
    <t>Avg_Eq_ex115</t>
  </si>
  <si>
    <t>Op_ROE</t>
  </si>
  <si>
    <t>Capital Structure (Excl FAS115)</t>
  </si>
  <si>
    <t>AFLAC U.S. Pretax Income</t>
  </si>
  <si>
    <t>Taxes</t>
  </si>
  <si>
    <t>Equity to Policy Liab (%)</t>
  </si>
  <si>
    <t>Shares Outstanding</t>
  </si>
  <si>
    <t>LT Debt</t>
  </si>
  <si>
    <t>Reported Other Pretax Income</t>
  </si>
  <si>
    <t>Rep_Other_PTEarns</t>
  </si>
  <si>
    <t>Capital to Policy Liab (%)</t>
  </si>
  <si>
    <t>2Q12</t>
  </si>
  <si>
    <t>3Q12</t>
  </si>
  <si>
    <t>4Q12</t>
  </si>
  <si>
    <t>Avg_Eq_incl115</t>
  </si>
  <si>
    <t>AvgBasicShrs</t>
  </si>
  <si>
    <t>Consolidated_Benefits</t>
  </si>
  <si>
    <t>Consolidated_OtherRevs</t>
  </si>
  <si>
    <t>Consolidated_Premiums</t>
  </si>
  <si>
    <t>Consolidated_Revenues</t>
  </si>
  <si>
    <t>DAC_Asset</t>
  </si>
  <si>
    <t>Intl_NII</t>
  </si>
  <si>
    <t>Intl_Revenues</t>
  </si>
  <si>
    <t>Op_EPSCC</t>
  </si>
  <si>
    <t>Persistency_US</t>
  </si>
  <si>
    <t>PolicyLiabilities</t>
  </si>
  <si>
    <t>Premiums_Intl</t>
  </si>
  <si>
    <t>Premiums_Total</t>
  </si>
  <si>
    <t>Premiums_Life</t>
  </si>
  <si>
    <t>RegOpEarns</t>
  </si>
  <si>
    <t>reported_PTearnings</t>
  </si>
  <si>
    <t>RetainedEarnings</t>
  </si>
  <si>
    <t>Revenues_Japan</t>
  </si>
  <si>
    <t>Sales_Accident_US</t>
  </si>
  <si>
    <t>Sales_Cancer_Jap</t>
  </si>
  <si>
    <t>Sales_Cancer_US</t>
  </si>
  <si>
    <t>Sales_Dental_US</t>
  </si>
  <si>
    <t>Sales_HIP_US</t>
  </si>
  <si>
    <t>Sales_Child_Jap</t>
  </si>
  <si>
    <t>Sales_EVER_Jap</t>
  </si>
  <si>
    <t>Sales_Japan</t>
  </si>
  <si>
    <t>Sales_Ordinary_Jap</t>
  </si>
  <si>
    <t>Sales_Other_Jap</t>
  </si>
  <si>
    <t>Sales_Rider_Jap</t>
  </si>
  <si>
    <t>Sales_Life_US</t>
  </si>
  <si>
    <t>Sales_WAYS_Jap</t>
  </si>
  <si>
    <t>ShareCapital</t>
  </si>
  <si>
    <t>taxExp</t>
  </si>
  <si>
    <t>Treasury</t>
  </si>
  <si>
    <t>5-Yr</t>
  </si>
  <si>
    <t>Average Diluted Shares Outstanding</t>
  </si>
  <si>
    <t>Rep_ROE_ex115</t>
  </si>
  <si>
    <t>Rep_ROE_incl115</t>
  </si>
  <si>
    <t>LTD_to_LTCap_ex115</t>
  </si>
  <si>
    <t>BVPS_ex115</t>
  </si>
  <si>
    <t>LTD_to_LTCap_incl115</t>
  </si>
  <si>
    <t>BVPS_incl115</t>
  </si>
  <si>
    <t>RealGainLoss</t>
  </si>
  <si>
    <t>NetEarns</t>
  </si>
  <si>
    <t>Period</t>
  </si>
  <si>
    <t>LTDebt</t>
  </si>
  <si>
    <t>DivPayout</t>
  </si>
  <si>
    <t>Sales_US_Total</t>
  </si>
  <si>
    <t>Sales_US_New</t>
  </si>
  <si>
    <t>Sales_US_Conv</t>
  </si>
  <si>
    <t>Sales_Jap_New</t>
  </si>
  <si>
    <t>Sales_Jap_Conv</t>
  </si>
  <si>
    <t>Sales_Jap_Total</t>
  </si>
  <si>
    <t>Reported ROE (Incl FAS 115)(%)</t>
  </si>
  <si>
    <t>LTD_to_Eq_ex115</t>
  </si>
  <si>
    <t>LTD_to_Eq_incl115</t>
  </si>
  <si>
    <t>PctContrib_Intl</t>
  </si>
  <si>
    <t>PctContrib_US</t>
  </si>
  <si>
    <t>PctContrib_Other</t>
  </si>
  <si>
    <t xml:space="preserve"> Total Noninsurance Expenses</t>
  </si>
  <si>
    <t>2009</t>
  </si>
  <si>
    <t>Regulated Operating Earnings</t>
  </si>
  <si>
    <t>Sales</t>
  </si>
  <si>
    <t>Core After Tax Earnings</t>
  </si>
  <si>
    <t>For SOI</t>
  </si>
  <si>
    <t>Core Pretax International Earnings</t>
  </si>
  <si>
    <t>Core Pretax Non-Med Earnings</t>
  </si>
  <si>
    <t>Core_Intl_PTEarns</t>
  </si>
  <si>
    <t>Core_NonMed_PTEarns</t>
  </si>
  <si>
    <t>Core_OpEPS</t>
  </si>
  <si>
    <t>Core Pretax Other Earnings</t>
  </si>
  <si>
    <t>When in Qtr (0%-beg; 100%-end)</t>
  </si>
  <si>
    <t>New Premiums/Avg Prem In Force (%)</t>
  </si>
  <si>
    <t xml:space="preserve">Quarterly income statement ratios are annualized where appropriate    E = Morgan Stanley Research Estimates     NM = Not Meaningful      NA = Not Available       CAGR = Cumulative Average Growth Rate       </t>
  </si>
  <si>
    <t>PTEarns_Intl_InvInc</t>
  </si>
  <si>
    <t>Tax Rate (%)</t>
  </si>
  <si>
    <t>Investment Yield on Avg Investments (%)</t>
  </si>
  <si>
    <t>Other</t>
  </si>
  <si>
    <t>New Money Yield (%)</t>
  </si>
  <si>
    <t>Yield to Maturity on Existing Bond Pf. (%)</t>
  </si>
  <si>
    <t>TOTAL REVENUE</t>
  </si>
  <si>
    <t>BENEFITS</t>
  </si>
  <si>
    <t>Incurred Benefits</t>
  </si>
  <si>
    <t>ROE (Excl FAS115)(%)</t>
  </si>
  <si>
    <t>Dividends</t>
  </si>
  <si>
    <t>Payout Ratio (%)</t>
  </si>
  <si>
    <t>Equity</t>
  </si>
  <si>
    <t>Assets</t>
  </si>
  <si>
    <t>Persistency_Japan</t>
  </si>
  <si>
    <t>4Q05</t>
  </si>
  <si>
    <t>3Q05</t>
  </si>
  <si>
    <t>2Q05</t>
  </si>
  <si>
    <t>TOTAL EXPENSES</t>
  </si>
  <si>
    <t>Total Expenses/Revenues (%)</t>
  </si>
  <si>
    <t>Pretax Operating Margin (%)</t>
  </si>
  <si>
    <t>4Q06</t>
  </si>
  <si>
    <t>F2010</t>
  </si>
  <si>
    <t>6. EPS/DPS CALCULATION</t>
  </si>
  <si>
    <t>7. CAPITAL &amp; OTHER</t>
  </si>
  <si>
    <t>Premiums / Avg Prem In Force (%)</t>
  </si>
  <si>
    <t>Reserve for Unearned Premium</t>
  </si>
  <si>
    <t>Retained Earnings</t>
  </si>
  <si>
    <t>Total Share Capital</t>
  </si>
  <si>
    <t>Net Operating Income</t>
  </si>
  <si>
    <t>Net Change in DAC</t>
  </si>
  <si>
    <t>Abnormal items</t>
  </si>
  <si>
    <t>1Q15</t>
  </si>
  <si>
    <t>2Q15</t>
  </si>
  <si>
    <t>3Q15</t>
  </si>
  <si>
    <t>4Q15</t>
  </si>
  <si>
    <t>F2019</t>
  </si>
  <si>
    <t>2019E</t>
  </si>
  <si>
    <t>(25)-(40)%</t>
  </si>
  <si>
    <t>&gt;¥131.4bn</t>
  </si>
  <si>
    <t>(4)-(2)%</t>
  </si>
  <si>
    <t>$6.14-$6.23</t>
  </si>
  <si>
    <t xml:space="preserve">, </t>
  </si>
  <si>
    <t>2014</t>
  </si>
  <si>
    <t>$1.3bn</t>
  </si>
  <si>
    <t>$1.2bn</t>
  </si>
  <si>
    <t xml:space="preserve">• US expenses related to sales force restructuring were $25mn in 4Q14, for 2015 expect ~$88mn (spread out by quarter $21mn) </t>
  </si>
  <si>
    <t>• Easiest Q in 2015 will be 2Q; 1Q had to carryover some business</t>
  </si>
  <si>
    <t>• Seasonality: 4Q is typically the stronger in terms of sales; 2Q is the second strongest Q</t>
  </si>
  <si>
    <t>• Corp. run-rate more around $20mn PT quarterly</t>
  </si>
  <si>
    <t>4Q14 Call</t>
  </si>
  <si>
    <t>3-7%</t>
  </si>
  <si>
    <t>19-21%</t>
  </si>
  <si>
    <t>3Y Avg</t>
  </si>
  <si>
    <t>1Q16</t>
  </si>
  <si>
    <t>2Q16</t>
  </si>
  <si>
    <t>3Q16</t>
  </si>
  <si>
    <t>4Q16</t>
  </si>
  <si>
    <t>F2020</t>
  </si>
  <si>
    <t>2020E</t>
  </si>
  <si>
    <t>4-7%</t>
  </si>
  <si>
    <t>4-6%</t>
  </si>
  <si>
    <t>47-49%</t>
  </si>
  <si>
    <t>500-600%</t>
  </si>
  <si>
    <t>¥260bn</t>
  </si>
  <si>
    <t>$1.4bn</t>
  </si>
  <si>
    <t>18-21%</t>
  </si>
  <si>
    <t>10-13%</t>
  </si>
  <si>
    <t>3-5%</t>
  </si>
  <si>
    <t>+100bps</t>
  </si>
  <si>
    <t>decline</t>
  </si>
  <si>
    <t>2015</t>
  </si>
  <si>
    <t>WAYS/Child Endowment</t>
  </si>
  <si>
    <t>Hedge Costs</t>
  </si>
  <si>
    <t>¥120-150bn</t>
  </si>
  <si>
    <t>1Q17</t>
  </si>
  <si>
    <t>2Q17</t>
  </si>
  <si>
    <t>3Q17</t>
  </si>
  <si>
    <t>4Q17</t>
  </si>
  <si>
    <t>2021E</t>
  </si>
  <si>
    <t>F2021</t>
  </si>
  <si>
    <t>71-73%</t>
  </si>
  <si>
    <t>19-20%</t>
  </si>
  <si>
    <t>18-20%</t>
  </si>
  <si>
    <t>52-53%</t>
  </si>
  <si>
    <t>34-35%</t>
  </si>
  <si>
    <t>0-3%</t>
  </si>
  <si>
    <t>Long term</t>
  </si>
  <si>
    <t>$1.2-1.5B</t>
  </si>
  <si>
    <t>Reinsurance Transactions</t>
  </si>
  <si>
    <t>¥103bn</t>
  </si>
  <si>
    <t>¥55bn</t>
  </si>
  <si>
    <t>¥130bn</t>
  </si>
  <si>
    <t>Core Op Earnings ex Yen Impact</t>
  </si>
  <si>
    <t>Op ROE_CC (ex FAS 115) (%)</t>
  </si>
  <si>
    <t>Equity ex AOCI_CC</t>
  </si>
  <si>
    <t>Income Support</t>
  </si>
  <si>
    <t>Benefits as a Percentage of Premiums</t>
  </si>
  <si>
    <t>2016</t>
  </si>
  <si>
    <t>1Q18</t>
  </si>
  <si>
    <t>1Q18E</t>
  </si>
  <si>
    <t>2Q18E</t>
  </si>
  <si>
    <t>3Q18E</t>
  </si>
  <si>
    <t>4Q18E</t>
  </si>
  <si>
    <t>2022E</t>
  </si>
  <si>
    <t>2Q18</t>
  </si>
  <si>
    <t>3Q18</t>
  </si>
  <si>
    <t>4Q18</t>
  </si>
  <si>
    <t>F2022</t>
  </si>
  <si>
    <t>70-72%</t>
  </si>
  <si>
    <t>2-3%</t>
  </si>
  <si>
    <t>52-54%</t>
  </si>
  <si>
    <t>33-35%</t>
  </si>
  <si>
    <t>51-53%</t>
  </si>
  <si>
    <t>34-36%</t>
  </si>
  <si>
    <t>0-4%</t>
  </si>
  <si>
    <t>$1.1-1.4B</t>
  </si>
  <si>
    <t>Hedge Cost</t>
  </si>
  <si>
    <t>expected to be neutral</t>
  </si>
  <si>
    <t>RBC</t>
  </si>
  <si>
    <t>2017</t>
  </si>
  <si>
    <t>Pre Stock Split</t>
  </si>
  <si>
    <t>Stock Split Adjusted till 2012</t>
  </si>
  <si>
    <t>22.75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</si>
  <si>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</si>
  <si>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</si>
  <si>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</si>
  <si>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</si>
  <si>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</si>
  <si>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</si>
  <si>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</si>
  <si>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</si>
  <si>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Nigel Dally, Tanmay Gupta, Bob Huang</t>
  </si>
  <si>
    <t>Date: 05 Apr 2018</t>
  </si>
  <si>
    <t>Ticker: AFL.N</t>
  </si>
  <si>
    <t>Stock Rating: Equal-Weight</t>
  </si>
  <si>
    <t>Industry: Insurance - Life/Annuity</t>
  </si>
  <si>
    <t>Industry View: In-Line</t>
  </si>
  <si>
    <t>Price as of 05 Apr 2018: 44.24</t>
  </si>
  <si>
    <t>Target Price: 46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</si>
  <si>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</si>
  <si>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</si>
  <si>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</si>
  <si>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</si>
  <si>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Aflac.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</si>
  <si>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</si>
  <si>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</si>
  <si>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</si>
  <si>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</si>
  <si>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</si>
  <si>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</si>
  <si>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</si>
  <si>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</si>
  <si>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</si>
  <si>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</si>
  <si>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</si>
  <si>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</si>
  <si>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</si>
  <si>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</si>
  <si>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</si>
  <si>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</si>
  <si>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</si>
  <si>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</si>
  <si>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</si>
  <si>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</si>
  <si>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</si>
  <si>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</si>
  <si>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</si>
  <si>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</si>
  <si>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</si>
  <si>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</si>
  <si>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</si>
  <si>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</si>
  <si>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</si>
  <si>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</si>
  <si>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</si>
  <si>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</si>
  <si>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</si>
  <si>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</si>
  <si>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</si>
  <si>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</si>
  <si>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</si>
  <si>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</si>
  <si>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</si>
  <si>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</si>
  <si>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</si>
  <si>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</si>
  <si>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</si>
  <si>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</si>
  <si>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</si>
  <si>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</si>
  <si>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</si>
  <si>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</si>
  <si>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</si>
  <si>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</si>
  <si>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</si>
  <si>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</si>
  <si>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</si>
  <si>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</si>
  <si>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</si>
  <si>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</si>
  <si>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</si>
  <si>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</si>
  <si>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</si>
  <si>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</si>
  <si>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</si>
  <si>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</si>
  <si>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</si>
  <si>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</si>
  <si>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</si>
  <si>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</si>
  <si>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</si>
  <si>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</si>
  <si>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</si>
  <si>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</si>
  <si>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</si>
  <si>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</si>
  <si>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</si>
  <si>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</si>
  <si>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</si>
  <si>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</si>
  <si>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</si>
  <si>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</si>
  <si>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</si>
  <si>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</si>
  <si>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</si>
  <si>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</si>
  <si>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</si>
  <si>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</si>
  <si>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</si>
  <si>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</si>
  <si>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</si>
  <si>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</si>
  <si>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</si>
  <si>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</si>
  <si>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</si>
  <si>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</si>
  <si>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</si>
  <si>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</si>
  <si>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</si>
  <si>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</si>
  <si>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</si>
  <si>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</si>
  <si>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</si>
  <si>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</si>
  <si>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</si>
  <si>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</si>
  <si>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</si>
  <si>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</si>
  <si>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</si>
  <si>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</si>
  <si>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</si>
  <si>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</si>
  <si>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</si>
  <si>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</si>
  <si>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</si>
  <si>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</si>
  <si>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</si>
  <si>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</si>
  <si>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</si>
  <si>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</si>
  <si>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</si>
  <si>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</si>
  <si>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</si>
  <si>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</si>
  <si>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</si>
  <si>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</si>
  <si>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</si>
  <si>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</si>
  <si>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</si>
  <si>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</si>
  <si>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</si>
  <si>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</si>
  <si>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</si>
  <si>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</si>
  <si>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</si>
  <si>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</si>
  <si>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</si>
  <si>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</si>
  <si>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</si>
  <si>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</si>
  <si>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</si>
  <si>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</si>
  <si>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</si>
  <si>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</si>
  <si>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</si>
  <si>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</si>
  <si>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</si>
  <si>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</si>
  <si>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</si>
  <si>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</si>
  <si>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</si>
  <si>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</si>
  <si>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</si>
  <si>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</si>
  <si>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</si>
  <si>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</si>
  <si>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</si>
  <si>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</si>
  <si>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</si>
  <si>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</si>
  <si>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</si>
  <si>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</si>
  <si>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</si>
  <si>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</si>
  <si>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</si>
  <si>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</si>
  <si>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</si>
  <si>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</si>
  <si>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</si>
  <si>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</si>
  <si>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</si>
  <si>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</si>
  <si>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</si>
  <si>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</si>
  <si>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</si>
  <si>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</si>
  <si>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</si>
  <si>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</si>
  <si>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</si>
  <si>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</si>
  <si>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Aflac.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</si>
  <si>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</si>
  <si>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</si>
  <si>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</si>
  <si>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</si>
  <si>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</si>
  <si>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</si>
  <si>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</si>
  <si>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</si>
  <si>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</si>
  <si>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</si>
  <si>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</si>
  <si>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</si>
  <si>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</si>
  <si>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</si>
  <si>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</si>
  <si>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</si>
  <si>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</si>
  <si>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</si>
  <si>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</si>
  <si>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</si>
  <si>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</si>
  <si>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</si>
  <si>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</si>
  <si>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</si>
  <si>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</si>
  <si>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</si>
  <si>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</si>
  <si>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</si>
  <si>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</si>
  <si>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</si>
  <si>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</si>
  <si>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</si>
  <si>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</si>
  <si>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</si>
  <si>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</si>
  <si>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</si>
  <si>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</si>
  <si>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</si>
  <si>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</si>
  <si>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</si>
  <si>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</si>
  <si>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</si>
  <si>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</si>
  <si>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</si>
  <si>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</si>
  <si>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</si>
  <si>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</si>
  <si>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</si>
  <si>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</si>
  <si>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</si>
  <si>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</si>
  <si>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</si>
  <si>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</si>
  <si>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</si>
  <si>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</si>
  <si>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</si>
  <si>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</si>
  <si>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</si>
  <si>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</si>
  <si>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</si>
  <si>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</si>
  <si>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</si>
  <si>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</si>
  <si>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</si>
  <si>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</si>
  <si>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</si>
  <si>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</si>
  <si>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</si>
  <si>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Aflac.</t>
  </si>
  <si>
    <t>Within the last 12 months, Morgan Stanley has provided or is providing investment banking services to,</t>
  </si>
  <si>
    <t>or has an investment banking client relationship with, the following company: Aflac.</t>
  </si>
  <si>
    <t>Within the last 12 months, Morgan Stanley has received compensation for products and services other than</t>
  </si>
  <si>
    <t>investment banking services from Aflac.</t>
  </si>
  <si>
    <t>In the next 3 months, Morgan Stanley expects to receive or intends to seek compensation for investment</t>
  </si>
  <si>
    <t>banking services from Aflac.</t>
  </si>
  <si>
    <t>Within the last 12 months, Morgan Stanley has received compensation for investment banking services from</t>
  </si>
  <si>
    <t>Aflac.</t>
  </si>
  <si>
    <t>Within the last 12 months, Morgan Stanley managed or co-managed a public offering (or 144A offering) of</t>
  </si>
  <si>
    <t>securities of Aflac.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</si>
  <si>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</si>
  <si>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</si>
  <si>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</si>
  <si>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</si>
  <si>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</si>
  <si>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Nigel Dally.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</si>
  <si>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</si>
  <si>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</si>
  <si>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</si>
  <si>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</si>
  <si>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</si>
  <si>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</si>
  <si>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</si>
  <si>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</si>
  <si>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</si>
  <si>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</si>
  <si>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</si>
  <si>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</si>
  <si>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</si>
  <si>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</si>
  <si>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</si>
  <si>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</si>
  <si>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</si>
  <si>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</si>
  <si>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</si>
  <si>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</si>
  <si>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</si>
  <si>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</si>
  <si>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</si>
  <si>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</si>
  <si>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</si>
  <si>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</si>
  <si>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</si>
  <si>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</si>
  <si>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</si>
  <si>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</si>
  <si>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</si>
  <si>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</si>
  <si>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</si>
  <si>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</si>
  <si>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</si>
  <si>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</si>
  <si>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</si>
  <si>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</si>
  <si>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</si>
  <si>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</si>
  <si>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</si>
  <si>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</si>
  <si>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</si>
  <si>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</si>
  <si>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</si>
  <si>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</si>
  <si>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</si>
  <si>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</si>
  <si>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</si>
  <si>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</si>
  <si>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</si>
  <si>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</si>
  <si>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</si>
  <si>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</si>
  <si>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</si>
  <si>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</si>
  <si>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</si>
  <si>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</si>
  <si>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</si>
  <si>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</si>
  <si>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</si>
  <si>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</si>
  <si>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</si>
  <si>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</si>
  <si>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</si>
  <si>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</si>
  <si>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</si>
  <si>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</si>
  <si>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</si>
  <si>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</si>
  <si>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huangb</t>
  </si>
  <si>
    <t>Aflac</t>
  </si>
  <si>
    <t>MSA10131, MSA86LPP, MSA35NYJ</t>
  </si>
  <si>
    <t>L:\INSURANC\life&amp;annuities\models\Models to Submit\pre1Q18\CopyOf-AFL.xlsm</t>
  </si>
  <si>
    <t>[BRO MSA]</t>
  </si>
  <si>
    <t>[PRODUCT MODEL]</t>
  </si>
  <si>
    <t>[EMAIL_ALERT YES]</t>
  </si>
  <si>
    <t>[DISCIPLINE Company]</t>
  </si>
  <si>
    <t>[SUPPRESSED NO]</t>
  </si>
  <si>
    <t>[DOCDAT 2018-04-05]</t>
  </si>
  <si>
    <t>[DOCTIME 08:16]</t>
  </si>
  <si>
    <t>[PSYM AFL.N(S&amp;P) (None)]</t>
  </si>
  <si>
    <t>[COU 1]</t>
  </si>
  <si>
    <t>[ANA MSA86LPP MSA35NYJ]</t>
  </si>
  <si>
    <t>[HL AFL.N Model]</t>
  </si>
  <si>
    <t>[IND INSURN]</t>
  </si>
  <si>
    <t>[PANA MSA10131]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</si>
</sst>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;\(&quot;$&quot;#,##0.0\)"/>
    <numFmt numFmtId="165" formatCode="#,##0_);\-#,##0"/>
    <numFmt numFmtId="166" formatCode="#,##0.0_);\(#,##0.0\)"/>
    <numFmt numFmtId="167" formatCode="#,##0.00_)"/>
    <numFmt numFmtId="168" formatCode="#,##0_)"/>
    <numFmt numFmtId="169" formatCode="0.0"/>
    <numFmt numFmtId="170" formatCode="_(* #,##0_);_(* \(#,##0\);_(* &quot;-&quot;??_);_(@_)"/>
    <numFmt numFmtId="171" formatCode="#,##0;\-#,##0"/>
    <numFmt numFmtId="172" formatCode="#,##0.00;\-#,##0.00"/>
    <numFmt numFmtId="173" formatCode="#,##0.0_)"/>
    <numFmt numFmtId="174" formatCode="_(* #,##0.0_);_(* \(#,##0.0\);_(* &quot;-&quot;_);_(@_)"/>
    <numFmt numFmtId="175" formatCode="_(* #,##0.00_);_(* \(#,##0.00\);_(* &quot;-&quot;_);_(@_)"/>
    <numFmt numFmtId="176" formatCode="#,##0.00_);\(#,##0.00\);0.00_);@_)"/>
    <numFmt numFmtId="177" formatCode="#,##0_);\(#,##0\);0_);@_)"/>
    <numFmt numFmtId="179" formatCode="#,##0.0"/>
    <numFmt numFmtId="185" formatCode="_(* #,##0.0_);_(* \(#,##0.0\);_(* &quot;-&quot;??_);_(@_)"/>
    <numFmt numFmtId="186" formatCode="#,##0.000_)"/>
    <numFmt numFmtId="187" formatCode="#,##0_);\-#,##0_)"/>
    <numFmt numFmtId="188" formatCode="0.0%"/>
    <numFmt numFmtId="189" formatCode="#,##0.0000_)"/>
    <numFmt numFmtId="190" formatCode="#,##0_);\ \(#,##0\)"/>
    <numFmt numFmtId="191" formatCode="#,##0.00000_)"/>
    <numFmt numFmtId="192" formatCode="#,##0_);\(#,##0\);\-_);@_)"/>
    <numFmt numFmtId="193" formatCode="#,##0.0_);\(#,##0.0\);\-_);@_)"/>
    <numFmt numFmtId="199" formatCode="#,##0.000_);\(#,##0.000\)"/>
    <numFmt numFmtId="208" formatCode="mm/dd/yy\ hh:mm"/>
  </numFmts>
  <fonts count="10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sz val="10"/>
      <name val="Times New Roman"/>
      <family val="1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ms Rmn"/>
    </font>
    <font>
      <sz val="8"/>
      <color indexed="12"/>
      <name val="Tms Rmn"/>
      <family val="1"/>
    </font>
    <font>
      <sz val="10"/>
      <color indexed="18"/>
      <name val="Times New Roman"/>
      <family val="1"/>
    </font>
    <font>
      <u/>
      <sz val="8"/>
      <name val="Tms Rmn"/>
    </font>
    <font>
      <u/>
      <sz val="8"/>
      <name val="Times New Roman"/>
      <family val="1"/>
    </font>
    <font>
      <sz val="12"/>
      <name val="Helv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name val="Calibri"/>
      <family val="2"/>
    </font>
    <font>
      <b/>
      <sz val="1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8"/>
      <name val="Calibri"/>
      <family val="2"/>
    </font>
    <font>
      <i/>
      <sz val="10"/>
      <name val="Calibri"/>
      <family val="2"/>
    </font>
    <font>
      <sz val="10"/>
      <color indexed="12"/>
      <name val="Calibri"/>
      <family val="2"/>
    </font>
    <font>
      <b/>
      <sz val="10"/>
      <color indexed="12"/>
      <name val="Calibri"/>
      <family val="2"/>
    </font>
    <font>
      <i/>
      <sz val="10"/>
      <color indexed="12"/>
      <name val="Calibri"/>
      <family val="2"/>
    </font>
    <font>
      <sz val="10"/>
      <color indexed="9"/>
      <name val="Calibri"/>
      <family val="2"/>
    </font>
    <font>
      <b/>
      <sz val="10"/>
      <color indexed="9"/>
      <name val="Calibri"/>
      <family val="2"/>
    </font>
    <font>
      <i/>
      <sz val="10"/>
      <color indexed="9"/>
      <name val="Calibri"/>
      <family val="2"/>
    </font>
    <font>
      <i/>
      <sz val="10"/>
      <color indexed="8"/>
      <name val="Calibri"/>
      <family val="2"/>
    </font>
    <font>
      <sz val="10"/>
      <color indexed="8"/>
      <name val="Calibri"/>
      <family val="2"/>
    </font>
    <font>
      <sz val="10"/>
      <color indexed="10"/>
      <name val="Calibri"/>
      <family val="2"/>
    </font>
    <font>
      <i/>
      <sz val="10"/>
      <color indexed="16"/>
      <name val="Calibri"/>
      <family val="2"/>
    </font>
    <font>
      <b/>
      <sz val="10"/>
      <color indexed="10"/>
      <name val="Calibri"/>
      <family val="2"/>
    </font>
    <font>
      <i/>
      <sz val="10"/>
      <color indexed="10"/>
      <name val="Calibri"/>
      <family val="2"/>
    </font>
    <font>
      <sz val="10"/>
      <color indexed="63"/>
      <name val="Calibri"/>
      <family val="2"/>
    </font>
    <font>
      <b/>
      <i/>
      <sz val="10"/>
      <color indexed="12"/>
      <name val="Calibri"/>
      <family val="2"/>
    </font>
    <font>
      <sz val="10"/>
      <name val="Arial"/>
      <family val="2"/>
    </font>
    <font>
      <sz val="10"/>
      <name val="Tahom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b/>
      <sz val="18"/>
      <color indexed="12"/>
      <name val="Calibri"/>
      <family val="2"/>
    </font>
    <font>
      <sz val="10"/>
      <color indexed="16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Calibri"/>
      <family val="2"/>
    </font>
    <font>
      <i/>
      <sz val="8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color indexed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i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i/>
      <sz val="10"/>
      <color indexed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70C0"/>
      <name val="Calibri"/>
      <family val="2"/>
    </font>
    <font>
      <sz val="10"/>
      <color rgb="FFFF0000"/>
      <name val="Calibri"/>
      <family val="2"/>
    </font>
    <font>
      <sz val="10"/>
      <color rgb="FF006699"/>
      <name val="Calibri"/>
      <family val="2"/>
    </font>
    <font>
      <b/>
      <sz val="10"/>
      <color theme="0"/>
      <name val="Calibri"/>
      <family val="2"/>
    </font>
    <font>
      <sz val="10"/>
      <color theme="0"/>
      <name val="Calibri"/>
      <family val="2"/>
    </font>
    <font>
      <i/>
      <sz val="10"/>
      <color theme="0"/>
      <name val="Calibri"/>
      <family val="2"/>
    </font>
    <font>
      <b/>
      <i/>
      <sz val="10"/>
      <color theme="0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b/>
      <sz val="10"/>
      <color rgb="FFC00000"/>
      <name val="Calibri"/>
      <family val="2"/>
    </font>
    <font>
      <i/>
      <sz val="10"/>
      <color rgb="FF7F7F7F"/>
      <name val="Calibri"/>
      <family val="2"/>
    </font>
    <font>
      <sz val="10"/>
      <color rgb="FF7F7F7F"/>
      <name val="Calibri"/>
      <family val="2"/>
    </font>
    <font>
      <b/>
      <i/>
      <sz val="10"/>
      <color rgb="FF7F7F7F"/>
      <name val="Calibri"/>
      <family val="2"/>
    </font>
    <font>
      <i/>
      <sz val="10"/>
      <color rgb="FFC00000"/>
      <name val="Calibri"/>
      <family val="2"/>
    </font>
    <font>
      <sz val="10"/>
      <color rgb="FFC00000"/>
      <name val="Calibri"/>
      <family val="2"/>
    </font>
    <font>
      <b/>
      <i/>
      <sz val="10"/>
      <color rgb="FFC00000"/>
      <name val="Calibri"/>
      <family val="2"/>
    </font>
    <font>
      <b/>
      <i/>
      <sz val="10"/>
      <color rgb="FFFF0000"/>
      <name val="Calibri"/>
      <family val="2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sz val="10"/>
      <color theme="4" tint="-0.249977111117893"/>
      <name val="Calibri"/>
      <family val="2"/>
    </font>
    <font>
      <b/>
      <sz val="10"/>
      <color rgb="FFFF0000"/>
      <name val="Calibri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03">
    <xf numFmtId="0" fontId="0" fillId="0" borderId="0"/>
    <xf numFmtId="0" fontId="9" fillId="0" borderId="0">
      <alignment horizontal="right"/>
    </xf>
    <xf numFmtId="164" fontId="4" fillId="0" borderId="0">
      <alignment horizontal="right"/>
    </xf>
    <xf numFmtId="0" fontId="9" fillId="0" borderId="0">
      <alignment horizontal="right"/>
    </xf>
    <xf numFmtId="0" fontId="2" fillId="0" borderId="0"/>
    <xf numFmtId="0" fontId="2" fillId="0" borderId="0" applyFont="0" applyFill="0" applyBorder="0" applyAlignment="0" applyProtection="0"/>
    <xf numFmtId="0" fontId="2" fillId="0" borderId="0"/>
    <xf numFmtId="0" fontId="2" fillId="0" borderId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4" fillId="0" borderId="0">
      <alignment horizontal="right"/>
    </xf>
    <xf numFmtId="0" fontId="2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2" borderId="0" applyNumberFormat="0" applyBorder="0" applyAlignment="0" applyProtection="0"/>
    <xf numFmtId="0" fontId="23" fillId="5" borderId="0" applyNumberFormat="0" applyBorder="0" applyAlignment="0" applyProtection="0"/>
    <xf numFmtId="0" fontId="23" fillId="4" borderId="0" applyNumberFormat="0" applyBorder="0" applyAlignment="0" applyProtection="0"/>
    <xf numFmtId="0" fontId="23" fillId="6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4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9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4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5" fillId="11" borderId="0" applyNumberFormat="0" applyBorder="0" applyAlignment="0" applyProtection="0"/>
    <xf numFmtId="0" fontId="10" fillId="0" borderId="0" applyNumberFormat="0" applyFill="0" applyBorder="0" applyAlignment="0" applyProtection="0"/>
    <xf numFmtId="0" fontId="17" fillId="0" borderId="0"/>
    <xf numFmtId="0" fontId="26" fillId="12" borderId="1" applyNumberFormat="0" applyAlignment="0" applyProtection="0"/>
    <xf numFmtId="1" fontId="11" fillId="0" borderId="0"/>
    <xf numFmtId="0" fontId="27" fillId="13" borderId="2" applyNumberFormat="0" applyAlignment="0" applyProtection="0"/>
    <xf numFmtId="43" fontId="2" fillId="0" borderId="0" applyFont="0" applyFill="0" applyBorder="0" applyAlignment="0" applyProtection="0"/>
    <xf numFmtId="14" fontId="4" fillId="0" borderId="0">
      <alignment horizontal="right"/>
    </xf>
    <xf numFmtId="0" fontId="4" fillId="0" borderId="0">
      <alignment horizontal="right"/>
    </xf>
    <xf numFmtId="0" fontId="4" fillId="0" borderId="0">
      <alignment horizontal="right"/>
    </xf>
    <xf numFmtId="0" fontId="4" fillId="0" borderId="0">
      <alignment horizontal="right"/>
    </xf>
    <xf numFmtId="0" fontId="28" fillId="0" borderId="0" applyNumberFormat="0" applyFill="0" applyBorder="0" applyAlignment="0" applyProtection="0"/>
    <xf numFmtId="0" fontId="58" fillId="0" borderId="0"/>
    <xf numFmtId="0" fontId="59" fillId="14" borderId="0"/>
    <xf numFmtId="0" fontId="29" fillId="15" borderId="0" applyNumberFormat="0" applyBorder="0" applyAlignment="0" applyProtection="0"/>
    <xf numFmtId="0" fontId="30" fillId="0" borderId="3" applyNumberFormat="0" applyFill="0" applyAlignment="0" applyProtection="0"/>
    <xf numFmtId="0" fontId="31" fillId="0" borderId="4" applyNumberFormat="0" applyFill="0" applyAlignment="0" applyProtection="0"/>
    <xf numFmtId="0" fontId="32" fillId="0" borderId="5" applyNumberFormat="0" applyFill="0" applyAlignment="0" applyProtection="0"/>
    <xf numFmtId="0" fontId="32" fillId="0" borderId="0" applyNumberFormat="0" applyFill="0" applyBorder="0" applyAlignment="0" applyProtection="0"/>
    <xf numFmtId="0" fontId="57" fillId="0" borderId="0">
      <alignment wrapText="1"/>
    </xf>
    <xf numFmtId="0" fontId="33" fillId="4" borderId="1" applyNumberFormat="0" applyAlignment="0" applyProtection="0"/>
    <xf numFmtId="0" fontId="34" fillId="0" borderId="6" applyNumberFormat="0" applyFill="0" applyAlignment="0" applyProtection="0"/>
    <xf numFmtId="0" fontId="59" fillId="0" borderId="0"/>
    <xf numFmtId="0" fontId="60" fillId="0" borderId="0"/>
    <xf numFmtId="0" fontId="61" fillId="0" borderId="0"/>
    <xf numFmtId="0" fontId="35" fillId="4" borderId="0" applyNumberFormat="0" applyBorder="0" applyAlignment="0" applyProtection="0"/>
    <xf numFmtId="0" fontId="14" fillId="0" borderId="0"/>
    <xf numFmtId="0" fontId="2" fillId="0" borderId="0"/>
    <xf numFmtId="0" fontId="2" fillId="4" borderId="7" applyNumberFormat="0" applyFont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0" fontId="9" fillId="0" borderId="0"/>
    <xf numFmtId="0" fontId="36" fillId="12" borderId="8" applyNumberFormat="0" applyAlignment="0" applyProtection="0"/>
    <xf numFmtId="0" fontId="18" fillId="0" borderId="0">
      <alignment vertical="center"/>
    </xf>
    <xf numFmtId="0" fontId="61" fillId="0" borderId="0"/>
    <xf numFmtId="9" fontId="2" fillId="0" borderId="0" applyFont="0" applyFill="0" applyBorder="0" applyAlignment="0" applyProtection="0"/>
    <xf numFmtId="0" fontId="4" fillId="0" borderId="0">
      <alignment horizontal="right"/>
    </xf>
    <xf numFmtId="10" fontId="4" fillId="0" borderId="0">
      <alignment horizontal="right"/>
    </xf>
    <xf numFmtId="9" fontId="9" fillId="0" borderId="0">
      <alignment horizontal="right"/>
    </xf>
    <xf numFmtId="0" fontId="3" fillId="16" borderId="0" applyNumberFormat="0" applyFont="0" applyBorder="0" applyAlignment="0" applyProtection="0"/>
    <xf numFmtId="0" fontId="19" fillId="0" borderId="0"/>
    <xf numFmtId="0" fontId="19" fillId="0" borderId="9">
      <alignment horizontal="centerContinuous"/>
    </xf>
    <xf numFmtId="0" fontId="20" fillId="0" borderId="9"/>
    <xf numFmtId="0" fontId="2" fillId="0" borderId="0">
      <alignment vertical="top"/>
    </xf>
    <xf numFmtId="0" fontId="2" fillId="0" borderId="0">
      <alignment vertical="top"/>
    </xf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2" fillId="0" borderId="0">
      <alignment horizontal="left"/>
    </xf>
    <xf numFmtId="0" fontId="12" fillId="0" borderId="0">
      <alignment horizontal="right"/>
    </xf>
    <xf numFmtId="0" fontId="13" fillId="0" borderId="0">
      <alignment horizontal="right"/>
    </xf>
    <xf numFmtId="1" fontId="12" fillId="0" borderId="0">
      <alignment horizontal="left"/>
    </xf>
    <xf numFmtId="0" fontId="12" fillId="0" borderId="0">
      <alignment horizontal="right"/>
    </xf>
    <xf numFmtId="166" fontId="12" fillId="0" borderId="0">
      <alignment horizontal="left"/>
    </xf>
    <xf numFmtId="0" fontId="39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0" fontId="2" fillId="16" borderId="0" applyNumberFormat="0" applyFont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0" fontId="104" fillId="0" borderId="0"/>
  </cellStyleXfs>
  <cellXfs count="731">
    <xf numFmtId="0" fontId="0" fillId="0" borderId="0" xfId="0"/>
    <xf numFmtId="49" fontId="0" fillId="0" borderId="0" xfId="0" applyNumberFormat="1"/>
    <xf numFmtId="0" fontId="21" fillId="0" borderId="0" xfId="0" applyFont="1"/>
    <xf numFmtId="39" fontId="21" fillId="0" borderId="0" xfId="0" applyNumberFormat="1" applyFont="1"/>
    <xf numFmtId="0" fontId="21" fillId="0" borderId="0" xfId="0" applyFont="1" applyFill="1"/>
    <xf numFmtId="0" fontId="21" fillId="0" borderId="0" xfId="0" applyFont="1" applyFill="1" applyAlignment="1">
      <alignment horizontal="right"/>
    </xf>
    <xf numFmtId="0" fontId="21" fillId="0" borderId="0" xfId="0" applyFont="1" applyBorder="1" applyProtection="1">
      <protection locked="0"/>
    </xf>
    <xf numFmtId="0" fontId="21" fillId="0" borderId="0" xfId="0" applyFont="1" applyBorder="1" applyAlignment="1">
      <alignment horizontal="right"/>
    </xf>
    <xf numFmtId="0" fontId="42" fillId="0" borderId="0" xfId="0" applyFont="1" applyFill="1" applyAlignment="1">
      <alignment horizontal="right"/>
    </xf>
    <xf numFmtId="0" fontId="21" fillId="0" borderId="0" xfId="0" applyFont="1" applyBorder="1"/>
    <xf numFmtId="10" fontId="41" fillId="0" borderId="0" xfId="0" applyNumberFormat="1" applyFont="1" applyBorder="1" applyAlignment="1">
      <alignment horizontal="right"/>
    </xf>
    <xf numFmtId="39" fontId="42" fillId="0" borderId="0" xfId="0" applyNumberFormat="1" applyFont="1" applyFill="1" applyBorder="1" applyAlignment="1">
      <alignment horizontal="right"/>
    </xf>
    <xf numFmtId="1" fontId="41" fillId="0" borderId="0" xfId="0" applyNumberFormat="1" applyFont="1" applyBorder="1" applyAlignment="1">
      <alignment horizontal="right"/>
    </xf>
    <xf numFmtId="10" fontId="41" fillId="0" borderId="0" xfId="0" applyNumberFormat="1" applyFont="1" applyFill="1" applyBorder="1" applyAlignment="1">
      <alignment horizontal="right"/>
    </xf>
    <xf numFmtId="0" fontId="42" fillId="0" borderId="0" xfId="0" applyFont="1" applyAlignment="1">
      <alignment horizontal="right"/>
    </xf>
    <xf numFmtId="0" fontId="41" fillId="0" borderId="0" xfId="0" applyFont="1"/>
    <xf numFmtId="39" fontId="21" fillId="0" borderId="0" xfId="0" applyNumberFormat="1" applyFont="1" applyBorder="1" applyAlignment="1">
      <alignment horizontal="right"/>
    </xf>
    <xf numFmtId="0" fontId="41" fillId="0" borderId="0" xfId="0" applyNumberFormat="1" applyFont="1" applyBorder="1" applyAlignment="1">
      <alignment horizontal="right"/>
    </xf>
    <xf numFmtId="10" fontId="21" fillId="0" borderId="0" xfId="0" applyNumberFormat="1" applyFont="1" applyBorder="1" applyAlignment="1"/>
    <xf numFmtId="0" fontId="21" fillId="0" borderId="0" xfId="0" applyFont="1" applyAlignment="1">
      <alignment horizontal="right"/>
    </xf>
    <xf numFmtId="168" fontId="21" fillId="0" borderId="0" xfId="0" applyNumberFormat="1" applyFont="1" applyAlignment="1">
      <alignment horizontal="right"/>
    </xf>
    <xf numFmtId="0" fontId="21" fillId="0" borderId="0" xfId="0" applyFont="1" applyFill="1" applyBorder="1" applyAlignment="1">
      <alignment horizontal="left"/>
    </xf>
    <xf numFmtId="0" fontId="21" fillId="18" borderId="0" xfId="0" applyFont="1" applyFill="1" applyBorder="1" applyAlignment="1">
      <alignment horizontal="left"/>
    </xf>
    <xf numFmtId="0" fontId="21" fillId="18" borderId="0" xfId="0" applyFont="1" applyFill="1" applyBorder="1" applyAlignment="1">
      <alignment horizontal="right"/>
    </xf>
    <xf numFmtId="171" fontId="41" fillId="18" borderId="0" xfId="0" applyNumberFormat="1" applyFont="1" applyFill="1" applyBorder="1" applyAlignment="1">
      <alignment horizontal="right"/>
    </xf>
    <xf numFmtId="168" fontId="21" fillId="18" borderId="0" xfId="0" quotePrefix="1" applyNumberFormat="1" applyFont="1" applyFill="1" applyBorder="1" applyAlignment="1">
      <alignment horizontal="right"/>
    </xf>
    <xf numFmtId="168" fontId="21" fillId="18" borderId="0" xfId="0" applyNumberFormat="1" applyFont="1" applyFill="1" applyBorder="1" applyAlignment="1">
      <alignment horizontal="right"/>
    </xf>
    <xf numFmtId="1" fontId="41" fillId="18" borderId="0" xfId="0" applyNumberFormat="1" applyFont="1" applyFill="1" applyBorder="1" applyAlignment="1">
      <alignment horizontal="right"/>
    </xf>
    <xf numFmtId="0" fontId="22" fillId="18" borderId="0" xfId="0" applyFont="1" applyFill="1" applyBorder="1" applyAlignment="1"/>
    <xf numFmtId="0" fontId="21" fillId="18" borderId="0" xfId="0" applyFont="1" applyFill="1" applyBorder="1" applyAlignment="1"/>
    <xf numFmtId="168" fontId="21" fillId="0" borderId="13" xfId="0" applyNumberFormat="1" applyFont="1" applyFill="1" applyBorder="1" applyAlignment="1">
      <alignment horizontal="right"/>
    </xf>
    <xf numFmtId="168" fontId="42" fillId="18" borderId="0" xfId="0" applyNumberFormat="1" applyFont="1" applyFill="1" applyBorder="1" applyAlignment="1">
      <alignment horizontal="right"/>
    </xf>
    <xf numFmtId="168" fontId="42" fillId="0" borderId="0" xfId="0" applyNumberFormat="1" applyFont="1" applyFill="1" applyBorder="1" applyAlignment="1">
      <alignment horizontal="right"/>
    </xf>
    <xf numFmtId="168" fontId="42" fillId="0" borderId="12" xfId="0" applyNumberFormat="1" applyFont="1" applyFill="1" applyBorder="1" applyAlignment="1">
      <alignment horizontal="right"/>
    </xf>
    <xf numFmtId="43" fontId="41" fillId="18" borderId="0" xfId="46" applyFont="1" applyFill="1" applyBorder="1" applyAlignment="1">
      <alignment horizontal="right"/>
    </xf>
    <xf numFmtId="43" fontId="42" fillId="0" borderId="0" xfId="46" applyFont="1" applyFill="1" applyBorder="1" applyAlignment="1">
      <alignment horizontal="right"/>
    </xf>
    <xf numFmtId="43" fontId="21" fillId="18" borderId="0" xfId="46" quotePrefix="1" applyFont="1" applyFill="1" applyBorder="1" applyAlignment="1">
      <alignment horizontal="right"/>
    </xf>
    <xf numFmtId="43" fontId="21" fillId="18" borderId="0" xfId="46" applyFont="1" applyFill="1" applyBorder="1" applyAlignment="1">
      <alignment horizontal="right"/>
    </xf>
    <xf numFmtId="43" fontId="42" fillId="0" borderId="12" xfId="46" applyFont="1" applyFill="1" applyBorder="1" applyAlignment="1">
      <alignment horizontal="right"/>
    </xf>
    <xf numFmtId="173" fontId="41" fillId="18" borderId="0" xfId="0" applyNumberFormat="1" applyFont="1" applyFill="1" applyBorder="1" applyAlignment="1">
      <alignment horizontal="right"/>
    </xf>
    <xf numFmtId="167" fontId="42" fillId="18" borderId="0" xfId="0" applyNumberFormat="1" applyFont="1" applyFill="1" applyBorder="1" applyAlignment="1">
      <alignment horizontal="right"/>
    </xf>
    <xf numFmtId="167" fontId="42" fillId="0" borderId="0" xfId="0" applyNumberFormat="1" applyFont="1" applyFill="1" applyBorder="1" applyAlignment="1">
      <alignment horizontal="right"/>
    </xf>
    <xf numFmtId="0" fontId="22" fillId="18" borderId="0" xfId="0" applyFont="1" applyFill="1" applyBorder="1" applyAlignment="1">
      <alignment horizontal="left"/>
    </xf>
    <xf numFmtId="172" fontId="21" fillId="18" borderId="0" xfId="0" applyNumberFormat="1" applyFont="1" applyFill="1" applyBorder="1" applyAlignment="1">
      <alignment horizontal="right"/>
    </xf>
    <xf numFmtId="1" fontId="48" fillId="18" borderId="0" xfId="0" applyNumberFormat="1" applyFont="1" applyFill="1" applyBorder="1" applyAlignment="1">
      <alignment horizontal="right"/>
    </xf>
    <xf numFmtId="167" fontId="21" fillId="18" borderId="0" xfId="0" applyNumberFormat="1" applyFont="1" applyFill="1" applyBorder="1" applyAlignment="1">
      <alignment horizontal="right"/>
    </xf>
    <xf numFmtId="167" fontId="41" fillId="18" borderId="0" xfId="0" applyNumberFormat="1" applyFont="1" applyFill="1" applyBorder="1" applyAlignment="1">
      <alignment horizontal="right"/>
    </xf>
    <xf numFmtId="167" fontId="44" fillId="18" borderId="0" xfId="0" applyNumberFormat="1" applyFont="1" applyFill="1" applyBorder="1" applyAlignment="1">
      <alignment horizontal="right"/>
    </xf>
    <xf numFmtId="167" fontId="42" fillId="0" borderId="13" xfId="0" applyNumberFormat="1" applyFont="1" applyFill="1" applyBorder="1" applyAlignment="1">
      <alignment horizontal="right"/>
    </xf>
    <xf numFmtId="171" fontId="44" fillId="18" borderId="0" xfId="0" applyNumberFormat="1" applyFont="1" applyFill="1" applyBorder="1" applyAlignment="1">
      <alignment horizontal="right"/>
    </xf>
    <xf numFmtId="168" fontId="42" fillId="18" borderId="0" xfId="0" quotePrefix="1" applyNumberFormat="1" applyFont="1" applyFill="1" applyBorder="1" applyAlignment="1">
      <alignment horizontal="right"/>
    </xf>
    <xf numFmtId="1" fontId="44" fillId="18" borderId="0" xfId="0" applyNumberFormat="1" applyFont="1" applyFill="1" applyBorder="1" applyAlignment="1">
      <alignment horizontal="right"/>
    </xf>
    <xf numFmtId="172" fontId="42" fillId="18" borderId="0" xfId="0" applyNumberFormat="1" applyFont="1" applyFill="1" applyBorder="1" applyAlignment="1">
      <alignment horizontal="right"/>
    </xf>
    <xf numFmtId="167" fontId="21" fillId="0" borderId="12" xfId="0" applyNumberFormat="1" applyFont="1" applyFill="1" applyBorder="1" applyAlignment="1">
      <alignment horizontal="right"/>
    </xf>
    <xf numFmtId="10" fontId="21" fillId="0" borderId="0" xfId="0" applyNumberFormat="1" applyFont="1" applyAlignment="1"/>
    <xf numFmtId="168" fontId="42" fillId="0" borderId="0" xfId="0" applyNumberFormat="1" applyFont="1" applyBorder="1"/>
    <xf numFmtId="168" fontId="44" fillId="0" borderId="0" xfId="0" applyNumberFormat="1" applyFont="1"/>
    <xf numFmtId="168" fontId="42" fillId="0" borderId="0" xfId="0" applyNumberFormat="1" applyFont="1"/>
    <xf numFmtId="1" fontId="44" fillId="0" borderId="0" xfId="0" applyNumberFormat="1" applyFont="1"/>
    <xf numFmtId="168" fontId="42" fillId="0" borderId="0" xfId="0" applyNumberFormat="1" applyFont="1" applyFill="1"/>
    <xf numFmtId="168" fontId="44" fillId="0" borderId="0" xfId="0" applyNumberFormat="1" applyFont="1" applyFill="1" applyBorder="1" applyAlignment="1">
      <alignment horizontal="right"/>
    </xf>
    <xf numFmtId="10" fontId="22" fillId="0" borderId="0" xfId="0" applyNumberFormat="1" applyFont="1" applyAlignment="1"/>
    <xf numFmtId="173" fontId="42" fillId="0" borderId="0" xfId="0" applyNumberFormat="1" applyFont="1"/>
    <xf numFmtId="171" fontId="48" fillId="0" borderId="0" xfId="0" applyNumberFormat="1" applyFont="1" applyAlignment="1">
      <alignment horizontal="right"/>
    </xf>
    <xf numFmtId="173" fontId="42" fillId="0" borderId="0" xfId="0" applyNumberFormat="1" applyFont="1" applyBorder="1"/>
    <xf numFmtId="1" fontId="48" fillId="0" borderId="0" xfId="0" applyNumberFormat="1" applyFont="1" applyAlignment="1">
      <alignment horizontal="right"/>
    </xf>
    <xf numFmtId="171" fontId="48" fillId="0" borderId="0" xfId="0" applyNumberFormat="1" applyFont="1" applyFill="1" applyAlignment="1">
      <alignment horizontal="right"/>
    </xf>
    <xf numFmtId="1" fontId="48" fillId="0" borderId="0" xfId="0" applyNumberFormat="1" applyFont="1" applyFill="1" applyAlignment="1">
      <alignment horizontal="right"/>
    </xf>
    <xf numFmtId="168" fontId="48" fillId="0" borderId="0" xfId="0" applyNumberFormat="1" applyFont="1" applyAlignment="1">
      <alignment horizontal="right"/>
    </xf>
    <xf numFmtId="1" fontId="48" fillId="0" borderId="0" xfId="0" applyNumberFormat="1" applyFont="1" applyFill="1" applyBorder="1" applyAlignment="1">
      <alignment horizontal="right"/>
    </xf>
    <xf numFmtId="168" fontId="42" fillId="0" borderId="0" xfId="0" applyNumberFormat="1" applyFont="1" applyAlignment="1">
      <alignment horizontal="right"/>
    </xf>
    <xf numFmtId="37" fontId="49" fillId="0" borderId="0" xfId="0" applyNumberFormat="1" applyFont="1" applyFill="1"/>
    <xf numFmtId="168" fontId="21" fillId="0" borderId="0" xfId="0" applyNumberFormat="1" applyFont="1" applyFill="1"/>
    <xf numFmtId="1" fontId="51" fillId="0" borderId="0" xfId="0" applyNumberFormat="1" applyFont="1" applyFill="1" applyAlignment="1">
      <alignment horizontal="right"/>
    </xf>
    <xf numFmtId="168" fontId="50" fillId="0" borderId="0" xfId="0" applyNumberFormat="1" applyFont="1" applyFill="1"/>
    <xf numFmtId="168" fontId="21" fillId="0" borderId="0" xfId="0" applyNumberFormat="1" applyFont="1"/>
    <xf numFmtId="168" fontId="21" fillId="0" borderId="0" xfId="0" applyNumberFormat="1" applyFont="1" applyBorder="1"/>
    <xf numFmtId="10" fontId="41" fillId="0" borderId="0" xfId="0" applyNumberFormat="1" applyFont="1"/>
    <xf numFmtId="1" fontId="41" fillId="0" borderId="0" xfId="0" applyNumberFormat="1" applyFont="1"/>
    <xf numFmtId="168" fontId="49" fillId="0" borderId="0" xfId="0" applyNumberFormat="1" applyFont="1" applyFill="1"/>
    <xf numFmtId="173" fontId="42" fillId="0" borderId="0" xfId="0" applyNumberFormat="1" applyFont="1" applyFill="1"/>
    <xf numFmtId="9" fontId="42" fillId="0" borderId="0" xfId="75" applyFont="1"/>
    <xf numFmtId="9" fontId="42" fillId="0" borderId="0" xfId="75" applyFont="1" applyFill="1"/>
    <xf numFmtId="9" fontId="21" fillId="0" borderId="0" xfId="75" applyFont="1"/>
    <xf numFmtId="37" fontId="42" fillId="0" borderId="0" xfId="0" applyNumberFormat="1" applyFont="1"/>
    <xf numFmtId="37" fontId="42" fillId="0" borderId="0" xfId="0" applyNumberFormat="1" applyFont="1" applyFill="1"/>
    <xf numFmtId="37" fontId="42" fillId="0" borderId="0" xfId="0" applyNumberFormat="1" applyFont="1" applyFill="1" applyBorder="1"/>
    <xf numFmtId="37" fontId="21" fillId="0" borderId="0" xfId="0" applyNumberFormat="1" applyFont="1" applyFill="1"/>
    <xf numFmtId="37" fontId="49" fillId="0" borderId="0" xfId="0" applyNumberFormat="1" applyFont="1"/>
    <xf numFmtId="37" fontId="49" fillId="0" borderId="0" xfId="0" applyNumberFormat="1" applyFont="1" applyBorder="1"/>
    <xf numFmtId="37" fontId="21" fillId="0" borderId="0" xfId="0" applyNumberFormat="1" applyFont="1"/>
    <xf numFmtId="186" fontId="42" fillId="0" borderId="0" xfId="0" applyNumberFormat="1" applyFont="1"/>
    <xf numFmtId="167" fontId="42" fillId="0" borderId="0" xfId="0" applyNumberFormat="1" applyFont="1" applyBorder="1"/>
    <xf numFmtId="167" fontId="42" fillId="0" borderId="0" xfId="0" applyNumberFormat="1" applyFont="1"/>
    <xf numFmtId="167" fontId="21" fillId="0" borderId="0" xfId="0" applyNumberFormat="1" applyFont="1"/>
    <xf numFmtId="173" fontId="42" fillId="0" borderId="0" xfId="0" applyNumberFormat="1" applyFont="1" applyAlignment="1">
      <alignment horizontal="right"/>
    </xf>
    <xf numFmtId="173" fontId="48" fillId="0" borderId="0" xfId="0" applyNumberFormat="1" applyFont="1" applyAlignment="1">
      <alignment horizontal="right"/>
    </xf>
    <xf numFmtId="173" fontId="42" fillId="0" borderId="0" xfId="0" applyNumberFormat="1" applyFont="1" applyFill="1" applyAlignment="1">
      <alignment horizontal="right"/>
    </xf>
    <xf numFmtId="173" fontId="42" fillId="0" borderId="0" xfId="0" applyNumberFormat="1" applyFont="1" applyFill="1" applyBorder="1"/>
    <xf numFmtId="173" fontId="21" fillId="0" borderId="0" xfId="0" applyNumberFormat="1" applyFont="1" applyAlignment="1">
      <alignment horizontal="right"/>
    </xf>
    <xf numFmtId="173" fontId="41" fillId="0" borderId="0" xfId="0" applyNumberFormat="1" applyFont="1" applyAlignment="1">
      <alignment horizontal="right"/>
    </xf>
    <xf numFmtId="37" fontId="42" fillId="0" borderId="0" xfId="0" applyNumberFormat="1" applyFont="1" applyBorder="1"/>
    <xf numFmtId="171" fontId="41" fillId="0" borderId="0" xfId="0" applyNumberFormat="1" applyFont="1" applyAlignment="1">
      <alignment horizontal="right"/>
    </xf>
    <xf numFmtId="168" fontId="41" fillId="0" borderId="0" xfId="0" applyNumberFormat="1" applyFont="1" applyFill="1" applyBorder="1" applyAlignment="1">
      <alignment horizontal="right"/>
    </xf>
    <xf numFmtId="190" fontId="21" fillId="0" borderId="0" xfId="0" applyNumberFormat="1" applyFont="1" applyFill="1"/>
    <xf numFmtId="37" fontId="21" fillId="0" borderId="0" xfId="0" applyNumberFormat="1" applyFont="1" applyAlignment="1">
      <alignment horizontal="right"/>
    </xf>
    <xf numFmtId="1" fontId="41" fillId="0" borderId="0" xfId="0" applyNumberFormat="1" applyFont="1" applyAlignment="1">
      <alignment horizontal="right"/>
    </xf>
    <xf numFmtId="173" fontId="21" fillId="0" borderId="0" xfId="0" applyNumberFormat="1" applyFont="1" applyFill="1"/>
    <xf numFmtId="167" fontId="21" fillId="0" borderId="0" xfId="0" applyNumberFormat="1" applyFont="1" applyFill="1"/>
    <xf numFmtId="167" fontId="42" fillId="0" borderId="0" xfId="0" applyNumberFormat="1" applyFont="1" applyFill="1"/>
    <xf numFmtId="167" fontId="41" fillId="0" borderId="0" xfId="0" applyNumberFormat="1" applyFont="1" applyAlignment="1">
      <alignment horizontal="right"/>
    </xf>
    <xf numFmtId="173" fontId="21" fillId="0" borderId="0" xfId="0" applyNumberFormat="1" applyFont="1"/>
    <xf numFmtId="10" fontId="21" fillId="0" borderId="0" xfId="0" applyNumberFormat="1" applyFont="1" applyFill="1" applyAlignment="1"/>
    <xf numFmtId="173" fontId="21" fillId="0" borderId="0" xfId="0" applyNumberFormat="1" applyFont="1" applyFill="1" applyAlignment="1">
      <alignment horizontal="right"/>
    </xf>
    <xf numFmtId="0" fontId="22" fillId="0" borderId="0" xfId="0" applyFont="1"/>
    <xf numFmtId="175" fontId="42" fillId="0" borderId="0" xfId="0" applyNumberFormat="1" applyFont="1" applyFill="1"/>
    <xf numFmtId="175" fontId="49" fillId="0" borderId="0" xfId="0" applyNumberFormat="1" applyFont="1"/>
    <xf numFmtId="175" fontId="49" fillId="0" borderId="0" xfId="0" applyNumberFormat="1" applyFont="1" applyBorder="1"/>
    <xf numFmtId="175" fontId="49" fillId="0" borderId="0" xfId="0" applyNumberFormat="1" applyFont="1" applyFill="1"/>
    <xf numFmtId="175" fontId="21" fillId="0" borderId="0" xfId="0" applyNumberFormat="1" applyFont="1" applyFill="1"/>
    <xf numFmtId="175" fontId="42" fillId="0" borderId="0" xfId="0" applyNumberFormat="1" applyFont="1"/>
    <xf numFmtId="39" fontId="42" fillId="0" borderId="0" xfId="0" applyNumberFormat="1" applyFont="1" applyFill="1"/>
    <xf numFmtId="39" fontId="42" fillId="0" borderId="0" xfId="0" applyNumberFormat="1" applyFont="1" applyFill="1" applyBorder="1"/>
    <xf numFmtId="37" fontId="48" fillId="0" borderId="0" xfId="0" applyNumberFormat="1" applyFont="1" applyAlignment="1">
      <alignment horizontal="right"/>
    </xf>
    <xf numFmtId="166" fontId="42" fillId="0" borderId="0" xfId="0" applyNumberFormat="1" applyFont="1" applyFill="1"/>
    <xf numFmtId="37" fontId="40" fillId="0" borderId="0" xfId="0" applyNumberFormat="1" applyFont="1" applyBorder="1"/>
    <xf numFmtId="37" fontId="40" fillId="0" borderId="0" xfId="0" applyNumberFormat="1" applyFont="1" applyFill="1" applyBorder="1"/>
    <xf numFmtId="37" fontId="40" fillId="0" borderId="0" xfId="0" applyNumberFormat="1" applyFont="1"/>
    <xf numFmtId="37" fontId="22" fillId="0" borderId="0" xfId="0" applyNumberFormat="1" applyFont="1" applyFill="1" applyBorder="1"/>
    <xf numFmtId="168" fontId="52" fillId="0" borderId="0" xfId="0" applyNumberFormat="1" applyFont="1"/>
    <xf numFmtId="37" fontId="50" fillId="0" borderId="0" xfId="0" applyNumberFormat="1" applyFont="1" applyFill="1"/>
    <xf numFmtId="166" fontId="49" fillId="0" borderId="0" xfId="0" applyNumberFormat="1" applyFont="1"/>
    <xf numFmtId="166" fontId="49" fillId="0" borderId="0" xfId="0" applyNumberFormat="1" applyFont="1" applyBorder="1"/>
    <xf numFmtId="166" fontId="49" fillId="0" borderId="0" xfId="0" applyNumberFormat="1" applyFont="1" applyFill="1"/>
    <xf numFmtId="1" fontId="48" fillId="19" borderId="0" xfId="0" applyNumberFormat="1" applyFont="1" applyFill="1" applyAlignment="1">
      <alignment horizontal="right"/>
    </xf>
    <xf numFmtId="166" fontId="21" fillId="0" borderId="0" xfId="0" applyNumberFormat="1" applyFont="1" applyFill="1"/>
    <xf numFmtId="166" fontId="21" fillId="19" borderId="0" xfId="0" applyNumberFormat="1" applyFont="1" applyFill="1"/>
    <xf numFmtId="171" fontId="53" fillId="0" borderId="0" xfId="0" applyNumberFormat="1" applyFont="1" applyAlignment="1">
      <alignment horizontal="right"/>
    </xf>
    <xf numFmtId="167" fontId="50" fillId="0" borderId="0" xfId="0" applyNumberFormat="1" applyFont="1"/>
    <xf numFmtId="39" fontId="49" fillId="0" borderId="0" xfId="0" applyNumberFormat="1" applyFont="1"/>
    <xf numFmtId="39" fontId="49" fillId="0" borderId="0" xfId="0" applyNumberFormat="1" applyFont="1" applyBorder="1"/>
    <xf numFmtId="39" fontId="49" fillId="0" borderId="0" xfId="0" applyNumberFormat="1" applyFont="1" applyFill="1"/>
    <xf numFmtId="166" fontId="42" fillId="0" borderId="0" xfId="0" applyNumberFormat="1" applyFont="1"/>
    <xf numFmtId="166" fontId="21" fillId="0" borderId="0" xfId="0" applyNumberFormat="1" applyFont="1"/>
    <xf numFmtId="188" fontId="42" fillId="0" borderId="0" xfId="75" applyNumberFormat="1" applyFont="1" applyBorder="1"/>
    <xf numFmtId="37" fontId="40" fillId="0" borderId="0" xfId="0" applyNumberFormat="1" applyFont="1" applyFill="1"/>
    <xf numFmtId="37" fontId="22" fillId="0" borderId="0" xfId="0" applyNumberFormat="1" applyFont="1"/>
    <xf numFmtId="189" fontId="42" fillId="0" borderId="0" xfId="0" applyNumberFormat="1" applyFont="1"/>
    <xf numFmtId="189" fontId="21" fillId="0" borderId="0" xfId="0" applyNumberFormat="1" applyFont="1"/>
    <xf numFmtId="168" fontId="52" fillId="0" borderId="0" xfId="0" applyNumberFormat="1" applyFont="1" applyBorder="1"/>
    <xf numFmtId="168" fontId="52" fillId="0" borderId="0" xfId="0" applyNumberFormat="1" applyFont="1" applyFill="1"/>
    <xf numFmtId="168" fontId="22" fillId="0" borderId="0" xfId="0" applyNumberFormat="1" applyFont="1"/>
    <xf numFmtId="166" fontId="48" fillId="0" borderId="0" xfId="0" applyNumberFormat="1" applyFont="1" applyAlignment="1">
      <alignment horizontal="right"/>
    </xf>
    <xf numFmtId="39" fontId="42" fillId="0" borderId="0" xfId="0" applyNumberFormat="1" applyFont="1"/>
    <xf numFmtId="1" fontId="41" fillId="0" borderId="0" xfId="0" applyNumberFormat="1" applyFont="1" applyFill="1" applyAlignment="1">
      <alignment horizontal="right"/>
    </xf>
    <xf numFmtId="2" fontId="48" fillId="0" borderId="0" xfId="0" applyNumberFormat="1" applyFont="1" applyAlignment="1">
      <alignment horizontal="right"/>
    </xf>
    <xf numFmtId="1" fontId="53" fillId="0" borderId="0" xfId="0" applyNumberFormat="1" applyFont="1" applyAlignment="1">
      <alignment horizontal="right"/>
    </xf>
    <xf numFmtId="168" fontId="50" fillId="0" borderId="0" xfId="0" applyNumberFormat="1" applyFont="1"/>
    <xf numFmtId="169" fontId="48" fillId="0" borderId="0" xfId="0" applyNumberFormat="1" applyFont="1" applyAlignment="1">
      <alignment horizontal="right"/>
    </xf>
    <xf numFmtId="41" fontId="42" fillId="0" borderId="0" xfId="0" applyNumberFormat="1" applyFont="1"/>
    <xf numFmtId="37" fontId="22" fillId="0" borderId="0" xfId="0" applyNumberFormat="1" applyFont="1" applyFill="1"/>
    <xf numFmtId="41" fontId="49" fillId="0" borderId="0" xfId="0" applyNumberFormat="1" applyFont="1"/>
    <xf numFmtId="10" fontId="22" fillId="0" borderId="0" xfId="0" applyNumberFormat="1" applyFont="1" applyFill="1" applyAlignment="1"/>
    <xf numFmtId="39" fontId="48" fillId="0" borderId="0" xfId="0" applyNumberFormat="1" applyFont="1" applyAlignment="1">
      <alignment horizontal="right"/>
    </xf>
    <xf numFmtId="174" fontId="42" fillId="0" borderId="0" xfId="0" applyNumberFormat="1" applyFont="1" applyFill="1"/>
    <xf numFmtId="168" fontId="42" fillId="0" borderId="0" xfId="0" applyNumberFormat="1" applyFont="1" applyFill="1" applyBorder="1"/>
    <xf numFmtId="191" fontId="42" fillId="0" borderId="0" xfId="0" applyNumberFormat="1" applyFont="1"/>
    <xf numFmtId="168" fontId="50" fillId="0" borderId="0" xfId="0" applyNumberFormat="1" applyFont="1" applyBorder="1"/>
    <xf numFmtId="173" fontId="21" fillId="0" borderId="0" xfId="0" applyNumberFormat="1" applyFont="1" applyBorder="1"/>
    <xf numFmtId="0" fontId="21" fillId="0" borderId="0" xfId="0" applyFont="1" applyAlignment="1"/>
    <xf numFmtId="37" fontId="49" fillId="0" borderId="0" xfId="0" applyNumberFormat="1" applyFont="1" applyAlignment="1"/>
    <xf numFmtId="37" fontId="49" fillId="0" borderId="0" xfId="0" applyNumberFormat="1" applyFont="1" applyBorder="1" applyAlignment="1"/>
    <xf numFmtId="37" fontId="49" fillId="0" borderId="0" xfId="0" applyNumberFormat="1" applyFont="1" applyFill="1" applyAlignment="1"/>
    <xf numFmtId="168" fontId="42" fillId="0" borderId="0" xfId="0" applyNumberFormat="1" applyFont="1" applyFill="1" applyAlignment="1"/>
    <xf numFmtId="37" fontId="21" fillId="0" borderId="0" xfId="0" applyNumberFormat="1" applyFont="1" applyAlignment="1"/>
    <xf numFmtId="37" fontId="21" fillId="0" borderId="0" xfId="0" applyNumberFormat="1" applyFont="1" applyFill="1" applyAlignment="1"/>
    <xf numFmtId="168" fontId="42" fillId="0" borderId="0" xfId="0" applyNumberFormat="1" applyFont="1" applyAlignment="1"/>
    <xf numFmtId="37" fontId="49" fillId="0" borderId="0" xfId="0" applyNumberFormat="1" applyFont="1" applyFill="1" applyBorder="1"/>
    <xf numFmtId="168" fontId="43" fillId="0" borderId="0" xfId="0" applyNumberFormat="1" applyFont="1" applyFill="1"/>
    <xf numFmtId="166" fontId="48" fillId="0" borderId="0" xfId="0" applyNumberFormat="1" applyFont="1" applyFill="1" applyAlignment="1">
      <alignment horizontal="right"/>
    </xf>
    <xf numFmtId="37" fontId="48" fillId="0" borderId="0" xfId="0" applyNumberFormat="1" applyFont="1" applyFill="1" applyAlignment="1">
      <alignment horizontal="right"/>
    </xf>
    <xf numFmtId="188" fontId="49" fillId="0" borderId="0" xfId="75" applyNumberFormat="1" applyFont="1" applyFill="1"/>
    <xf numFmtId="185" fontId="49" fillId="0" borderId="0" xfId="46" applyNumberFormat="1" applyFont="1" applyFill="1"/>
    <xf numFmtId="185" fontId="42" fillId="0" borderId="0" xfId="46" applyNumberFormat="1" applyFont="1" applyFill="1"/>
    <xf numFmtId="185" fontId="21" fillId="0" borderId="0" xfId="46" applyNumberFormat="1" applyFont="1" applyFill="1"/>
    <xf numFmtId="37" fontId="43" fillId="0" borderId="0" xfId="0" applyNumberFormat="1" applyFont="1" applyFill="1"/>
    <xf numFmtId="41" fontId="42" fillId="0" borderId="0" xfId="0" applyNumberFormat="1" applyFont="1" applyBorder="1"/>
    <xf numFmtId="41" fontId="42" fillId="0" borderId="0" xfId="0" applyNumberFormat="1" applyFont="1" applyFill="1" applyBorder="1"/>
    <xf numFmtId="174" fontId="42" fillId="0" borderId="0" xfId="0" applyNumberFormat="1" applyFont="1"/>
    <xf numFmtId="174" fontId="48" fillId="0" borderId="0" xfId="0" applyNumberFormat="1" applyFont="1" applyAlignment="1">
      <alignment horizontal="right"/>
    </xf>
    <xf numFmtId="174" fontId="49" fillId="0" borderId="0" xfId="0" applyNumberFormat="1" applyFont="1"/>
    <xf numFmtId="174" fontId="21" fillId="0" borderId="0" xfId="0" applyNumberFormat="1" applyFont="1"/>
    <xf numFmtId="4" fontId="49" fillId="0" borderId="0" xfId="0" applyNumberFormat="1" applyFont="1" applyFill="1"/>
    <xf numFmtId="39" fontId="21" fillId="0" borderId="0" xfId="0" applyNumberFormat="1" applyFont="1" applyFill="1"/>
    <xf numFmtId="4" fontId="21" fillId="0" borderId="0" xfId="0" applyNumberFormat="1" applyFont="1" applyFill="1"/>
    <xf numFmtId="167" fontId="48" fillId="0" borderId="0" xfId="0" applyNumberFormat="1" applyFont="1" applyAlignment="1">
      <alignment horizontal="right"/>
    </xf>
    <xf numFmtId="41" fontId="42" fillId="0" borderId="0" xfId="0" applyNumberFormat="1" applyFont="1" applyFill="1"/>
    <xf numFmtId="168" fontId="42" fillId="0" borderId="0" xfId="0" applyNumberFormat="1" applyFont="1" applyFill="1" applyAlignment="1">
      <alignment horizontal="right"/>
    </xf>
    <xf numFmtId="41" fontId="21" fillId="0" borderId="0" xfId="0" applyNumberFormat="1" applyFont="1"/>
    <xf numFmtId="41" fontId="49" fillId="0" borderId="0" xfId="0" applyNumberFormat="1" applyFont="1" applyFill="1"/>
    <xf numFmtId="41" fontId="49" fillId="0" borderId="0" xfId="0" applyNumberFormat="1" applyFont="1" applyFill="1" applyBorder="1"/>
    <xf numFmtId="174" fontId="49" fillId="0" borderId="0" xfId="0" applyNumberFormat="1" applyFont="1" applyFill="1"/>
    <xf numFmtId="166" fontId="54" fillId="0" borderId="0" xfId="0" applyNumberFormat="1" applyFont="1"/>
    <xf numFmtId="166" fontId="42" fillId="0" borderId="0" xfId="0" applyNumberFormat="1" applyFont="1" applyFill="1" applyAlignment="1">
      <alignment horizontal="right"/>
    </xf>
    <xf numFmtId="168" fontId="21" fillId="0" borderId="0" xfId="0" applyNumberFormat="1" applyFont="1" applyFill="1" applyAlignment="1">
      <alignment horizontal="right"/>
    </xf>
    <xf numFmtId="0" fontId="22" fillId="0" borderId="0" xfId="0" applyFont="1" applyFill="1" applyBorder="1" applyAlignment="1">
      <alignment horizontal="left"/>
    </xf>
    <xf numFmtId="166" fontId="49" fillId="0" borderId="0" xfId="0" applyNumberFormat="1" applyFont="1" applyFill="1" applyBorder="1"/>
    <xf numFmtId="166" fontId="42" fillId="0" borderId="0" xfId="0" applyNumberFormat="1" applyFont="1" applyFill="1" applyBorder="1"/>
    <xf numFmtId="166" fontId="42" fillId="0" borderId="0" xfId="0" applyNumberFormat="1" applyFont="1" applyAlignment="1">
      <alignment horizontal="right"/>
    </xf>
    <xf numFmtId="37" fontId="49" fillId="0" borderId="0" xfId="0" quotePrefix="1" applyNumberFormat="1" applyFont="1"/>
    <xf numFmtId="37" fontId="42" fillId="0" borderId="0" xfId="0" quotePrefix="1" applyNumberFormat="1" applyFont="1"/>
    <xf numFmtId="37" fontId="21" fillId="0" borderId="0" xfId="0" quotePrefix="1" applyNumberFormat="1" applyFont="1"/>
    <xf numFmtId="166" fontId="43" fillId="0" borderId="0" xfId="0" applyNumberFormat="1" applyFont="1"/>
    <xf numFmtId="166" fontId="43" fillId="0" borderId="0" xfId="0" applyNumberFormat="1" applyFont="1" applyFill="1"/>
    <xf numFmtId="166" fontId="43" fillId="0" borderId="0" xfId="0" applyNumberFormat="1" applyFont="1" applyFill="1" applyBorder="1"/>
    <xf numFmtId="37" fontId="40" fillId="0" borderId="0" xfId="0" quotePrefix="1" applyNumberFormat="1" applyFont="1"/>
    <xf numFmtId="37" fontId="22" fillId="0" borderId="0" xfId="0" quotePrefix="1" applyNumberFormat="1" applyFont="1"/>
    <xf numFmtId="168" fontId="22" fillId="0" borderId="0" xfId="0" applyNumberFormat="1" applyFont="1" applyFill="1"/>
    <xf numFmtId="186" fontId="42" fillId="0" borderId="0" xfId="0" applyNumberFormat="1" applyFont="1" applyFill="1"/>
    <xf numFmtId="189" fontId="21" fillId="0" borderId="0" xfId="0" applyNumberFormat="1" applyFont="1" applyFill="1"/>
    <xf numFmtId="2" fontId="55" fillId="0" borderId="0" xfId="0" applyNumberFormat="1" applyFont="1" applyAlignment="1">
      <alignment horizontal="right"/>
    </xf>
    <xf numFmtId="39" fontId="40" fillId="0" borderId="0" xfId="0" applyNumberFormat="1" applyFont="1"/>
    <xf numFmtId="39" fontId="40" fillId="0" borderId="0" xfId="0" applyNumberFormat="1" applyFont="1" applyBorder="1"/>
    <xf numFmtId="39" fontId="40" fillId="0" borderId="0" xfId="0" applyNumberFormat="1" applyFont="1" applyFill="1"/>
    <xf numFmtId="39" fontId="22" fillId="0" borderId="0" xfId="0" applyNumberFormat="1" applyFont="1" applyFill="1"/>
    <xf numFmtId="39" fontId="43" fillId="0" borderId="0" xfId="0" applyNumberFormat="1" applyFont="1" applyFill="1"/>
    <xf numFmtId="39" fontId="22" fillId="0" borderId="0" xfId="0" applyNumberFormat="1" applyFont="1"/>
    <xf numFmtId="173" fontId="21" fillId="0" borderId="0" xfId="0" applyNumberFormat="1" applyFont="1" applyFill="1" applyBorder="1"/>
    <xf numFmtId="37" fontId="42" fillId="0" borderId="0" xfId="0" applyNumberFormat="1" applyFont="1" applyAlignment="1">
      <alignment horizontal="right"/>
    </xf>
    <xf numFmtId="37" fontId="42" fillId="0" borderId="0" xfId="0" applyNumberFormat="1" applyFont="1" applyFill="1" applyBorder="1" applyAlignment="1">
      <alignment horizontal="right"/>
    </xf>
    <xf numFmtId="37" fontId="42" fillId="0" borderId="0" xfId="0" applyNumberFormat="1" applyFont="1" applyFill="1" applyAlignment="1">
      <alignment horizontal="right"/>
    </xf>
    <xf numFmtId="168" fontId="21" fillId="0" borderId="0" xfId="0" applyNumberFormat="1" applyFont="1" applyFill="1" applyBorder="1"/>
    <xf numFmtId="0" fontId="21" fillId="0" borderId="0" xfId="0" applyFont="1" applyFill="1" applyBorder="1" applyProtection="1">
      <protection locked="0"/>
    </xf>
    <xf numFmtId="167" fontId="44" fillId="0" borderId="0" xfId="0" applyNumberFormat="1" applyFont="1" applyFill="1" applyAlignment="1">
      <alignment horizontal="right"/>
    </xf>
    <xf numFmtId="0" fontId="49" fillId="0" borderId="0" xfId="0" applyFont="1" applyBorder="1"/>
    <xf numFmtId="10" fontId="49" fillId="0" borderId="0" xfId="0" applyNumberFormat="1" applyFont="1" applyBorder="1" applyAlignment="1"/>
    <xf numFmtId="168" fontId="49" fillId="0" borderId="0" xfId="0" applyNumberFormat="1" applyFont="1" applyBorder="1"/>
    <xf numFmtId="168" fontId="48" fillId="0" borderId="0" xfId="0" applyNumberFormat="1" applyFont="1" applyBorder="1" applyAlignment="1">
      <alignment horizontal="right"/>
    </xf>
    <xf numFmtId="1" fontId="48" fillId="0" borderId="0" xfId="0" applyNumberFormat="1" applyFont="1" applyBorder="1" applyAlignment="1">
      <alignment horizontal="right"/>
    </xf>
    <xf numFmtId="168" fontId="49" fillId="0" borderId="0" xfId="0" applyNumberFormat="1" applyFont="1" applyFill="1" applyBorder="1"/>
    <xf numFmtId="168" fontId="48" fillId="0" borderId="0" xfId="0" applyNumberFormat="1" applyFont="1" applyBorder="1"/>
    <xf numFmtId="10" fontId="41" fillId="0" borderId="0" xfId="0" applyNumberFormat="1" applyFont="1" applyBorder="1"/>
    <xf numFmtId="1" fontId="41" fillId="0" borderId="0" xfId="0" applyNumberFormat="1" applyFont="1" applyBorder="1"/>
    <xf numFmtId="0" fontId="21" fillId="0" borderId="0" xfId="0" applyFont="1" applyFill="1" applyBorder="1"/>
    <xf numFmtId="170" fontId="21" fillId="0" borderId="0" xfId="0" applyNumberFormat="1" applyFont="1"/>
    <xf numFmtId="39" fontId="21" fillId="0" borderId="0" xfId="0" applyNumberFormat="1" applyFont="1" applyFill="1" applyBorder="1" applyAlignment="1">
      <alignment horizontal="right"/>
    </xf>
    <xf numFmtId="168" fontId="41" fillId="0" borderId="0" xfId="0" applyNumberFormat="1" applyFont="1" applyBorder="1" applyAlignment="1">
      <alignment horizontal="right"/>
    </xf>
    <xf numFmtId="0" fontId="22" fillId="0" borderId="0" xfId="0" applyFont="1" applyFill="1"/>
    <xf numFmtId="37" fontId="48" fillId="0" borderId="0" xfId="0" applyNumberFormat="1" applyFont="1" applyFill="1"/>
    <xf numFmtId="168" fontId="41" fillId="18" borderId="0" xfId="0" quotePrefix="1" applyNumberFormat="1" applyFont="1" applyFill="1" applyBorder="1" applyAlignment="1">
      <alignment horizontal="right"/>
    </xf>
    <xf numFmtId="168" fontId="41" fillId="0" borderId="0" xfId="0" applyNumberFormat="1" applyFont="1" applyFill="1"/>
    <xf numFmtId="37" fontId="48" fillId="0" borderId="0" xfId="0" applyNumberFormat="1" applyFont="1"/>
    <xf numFmtId="168" fontId="44" fillId="0" borderId="0" xfId="0" applyNumberFormat="1" applyFont="1" applyFill="1"/>
    <xf numFmtId="37" fontId="41" fillId="0" borderId="0" xfId="0" applyNumberFormat="1" applyFont="1"/>
    <xf numFmtId="168" fontId="41" fillId="0" borderId="0" xfId="0" applyNumberFormat="1" applyFont="1"/>
    <xf numFmtId="168" fontId="41" fillId="18" borderId="0" xfId="0" applyNumberFormat="1" applyFont="1" applyFill="1" applyBorder="1" applyAlignment="1">
      <alignment horizontal="right"/>
    </xf>
    <xf numFmtId="168" fontId="44" fillId="18" borderId="0" xfId="0" applyNumberFormat="1" applyFont="1" applyFill="1" applyBorder="1" applyAlignment="1">
      <alignment horizontal="right"/>
    </xf>
    <xf numFmtId="173" fontId="44" fillId="18" borderId="0" xfId="0" applyNumberFormat="1" applyFont="1" applyFill="1" applyBorder="1" applyAlignment="1">
      <alignment horizontal="right"/>
    </xf>
    <xf numFmtId="167" fontId="48" fillId="18" borderId="0" xfId="0" applyNumberFormat="1" applyFont="1" applyFill="1" applyBorder="1" applyAlignment="1">
      <alignment horizontal="right"/>
    </xf>
    <xf numFmtId="2" fontId="44" fillId="0" borderId="0" xfId="0" applyNumberFormat="1" applyFont="1" applyAlignment="1">
      <alignment horizontal="right"/>
    </xf>
    <xf numFmtId="173" fontId="41" fillId="0" borderId="0" xfId="0" applyNumberFormat="1" applyFont="1" applyFill="1"/>
    <xf numFmtId="170" fontId="41" fillId="0" borderId="0" xfId="0" applyNumberFormat="1" applyFont="1"/>
    <xf numFmtId="0" fontId="41" fillId="18" borderId="0" xfId="0" applyFont="1" applyFill="1" applyBorder="1" applyAlignment="1">
      <alignment horizontal="right"/>
    </xf>
    <xf numFmtId="37" fontId="41" fillId="0" borderId="0" xfId="0" applyNumberFormat="1" applyFont="1" applyAlignment="1">
      <alignment horizontal="right"/>
    </xf>
    <xf numFmtId="168" fontId="41" fillId="0" borderId="0" xfId="0" applyNumberFormat="1" applyFont="1" applyAlignment="1">
      <alignment horizontal="right"/>
    </xf>
    <xf numFmtId="168" fontId="41" fillId="0" borderId="0" xfId="0" applyNumberFormat="1" applyFont="1" applyBorder="1"/>
    <xf numFmtId="41" fontId="21" fillId="0" borderId="0" xfId="0" applyNumberFormat="1" applyFont="1" applyFill="1" applyBorder="1" applyAlignment="1">
      <alignment horizontal="right"/>
    </xf>
    <xf numFmtId="171" fontId="41" fillId="0" borderId="0" xfId="0" applyNumberFormat="1" applyFont="1" applyFill="1" applyBorder="1" applyAlignment="1">
      <alignment horizontal="right"/>
    </xf>
    <xf numFmtId="1" fontId="41" fillId="0" borderId="0" xfId="0" applyNumberFormat="1" applyFont="1" applyFill="1" applyBorder="1" applyAlignment="1">
      <alignment horizontal="right"/>
    </xf>
    <xf numFmtId="41" fontId="41" fillId="0" borderId="0" xfId="0" applyNumberFormat="1" applyFont="1" applyFill="1" applyBorder="1" applyAlignment="1">
      <alignment horizontal="right"/>
    </xf>
    <xf numFmtId="169" fontId="21" fillId="0" borderId="0" xfId="0" applyNumberFormat="1" applyFont="1" applyBorder="1"/>
    <xf numFmtId="169" fontId="41" fillId="0" borderId="0" xfId="0" applyNumberFormat="1" applyFont="1" applyBorder="1"/>
    <xf numFmtId="169" fontId="21" fillId="0" borderId="0" xfId="0" applyNumberFormat="1" applyFont="1" applyFill="1" applyBorder="1"/>
    <xf numFmtId="0" fontId="41" fillId="0" borderId="0" xfId="0" applyFont="1" applyBorder="1"/>
    <xf numFmtId="0" fontId="21" fillId="0" borderId="0" xfId="0" applyFont="1" applyFill="1" applyAlignment="1"/>
    <xf numFmtId="171" fontId="41" fillId="0" borderId="0" xfId="0" applyNumberFormat="1" applyFont="1" applyFill="1" applyAlignment="1">
      <alignment horizontal="right"/>
    </xf>
    <xf numFmtId="0" fontId="21" fillId="0" borderId="0" xfId="0" applyFont="1" applyBorder="1" applyAlignment="1"/>
    <xf numFmtId="168" fontId="21" fillId="0" borderId="0" xfId="0" applyNumberFormat="1" applyFont="1" applyBorder="1" applyAlignment="1"/>
    <xf numFmtId="0" fontId="21" fillId="0" borderId="0" xfId="0" applyNumberFormat="1" applyFont="1" applyBorder="1" applyAlignment="1"/>
    <xf numFmtId="168" fontId="42" fillId="0" borderId="0" xfId="0" applyNumberFormat="1" applyFont="1" applyFill="1" applyBorder="1" applyAlignment="1"/>
    <xf numFmtId="165" fontId="49" fillId="0" borderId="0" xfId="0" applyNumberFormat="1" applyFont="1" applyFill="1" applyBorder="1" applyAlignment="1"/>
    <xf numFmtId="168" fontId="21" fillId="0" borderId="0" xfId="0" applyNumberFormat="1" applyFont="1" applyFill="1" applyBorder="1" applyAlignment="1"/>
    <xf numFmtId="168" fontId="49" fillId="0" borderId="0" xfId="0" applyNumberFormat="1" applyFont="1" applyFill="1" applyBorder="1" applyAlignment="1"/>
    <xf numFmtId="187" fontId="49" fillId="0" borderId="0" xfId="0" applyNumberFormat="1" applyFont="1" applyFill="1" applyBorder="1" applyAlignment="1"/>
    <xf numFmtId="165" fontId="40" fillId="0" borderId="0" xfId="0" applyNumberFormat="1" applyFont="1" applyFill="1" applyBorder="1" applyAlignment="1"/>
    <xf numFmtId="173" fontId="21" fillId="0" borderId="0" xfId="0" applyNumberFormat="1" applyFont="1" applyFill="1" applyAlignment="1"/>
    <xf numFmtId="168" fontId="21" fillId="0" borderId="0" xfId="0" applyNumberFormat="1" applyFont="1" applyFill="1" applyAlignment="1"/>
    <xf numFmtId="41" fontId="49" fillId="0" borderId="0" xfId="0" applyNumberFormat="1" applyFont="1" applyFill="1" applyBorder="1" applyAlignment="1"/>
    <xf numFmtId="165" fontId="21" fillId="0" borderId="0" xfId="0" applyNumberFormat="1" applyFont="1" applyFill="1" applyBorder="1" applyAlignment="1"/>
    <xf numFmtId="168" fontId="49" fillId="0" borderId="0" xfId="0" applyNumberFormat="1" applyFont="1" applyBorder="1" applyAlignment="1"/>
    <xf numFmtId="0" fontId="56" fillId="0" borderId="0" xfId="0" applyFont="1" applyAlignment="1"/>
    <xf numFmtId="0" fontId="22" fillId="0" borderId="0" xfId="0" applyFont="1" applyAlignment="1">
      <alignment horizontal="center" vertical="center" wrapText="1"/>
    </xf>
    <xf numFmtId="9" fontId="42" fillId="0" borderId="0" xfId="0" applyNumberFormat="1" applyFont="1" applyAlignment="1">
      <alignment horizontal="right"/>
    </xf>
    <xf numFmtId="0" fontId="21" fillId="0" borderId="0" xfId="0" applyFont="1" applyAlignment="1">
      <alignment horizontal="left" indent="1"/>
    </xf>
    <xf numFmtId="185" fontId="21" fillId="0" borderId="0" xfId="46" applyNumberFormat="1" applyFont="1"/>
    <xf numFmtId="170" fontId="21" fillId="0" borderId="0" xfId="46" applyNumberFormat="1" applyFont="1"/>
    <xf numFmtId="188" fontId="21" fillId="0" borderId="0" xfId="75" applyNumberFormat="1" applyFont="1"/>
    <xf numFmtId="188" fontId="21" fillId="0" borderId="0" xfId="75" applyNumberFormat="1" applyFont="1" applyFill="1"/>
    <xf numFmtId="185" fontId="21" fillId="0" borderId="0" xfId="0" applyNumberFormat="1" applyFont="1"/>
    <xf numFmtId="8" fontId="21" fillId="0" borderId="0" xfId="46" applyNumberFormat="1" applyFont="1"/>
    <xf numFmtId="8" fontId="21" fillId="0" borderId="0" xfId="0" applyNumberFormat="1" applyFont="1"/>
    <xf numFmtId="8" fontId="42" fillId="0" borderId="0" xfId="0" applyNumberFormat="1" applyFont="1" applyFill="1" applyAlignment="1">
      <alignment horizontal="right"/>
    </xf>
    <xf numFmtId="0" fontId="22" fillId="0" borderId="0" xfId="0" applyFont="1" applyAlignment="1">
      <alignment horizontal="right" vertical="center" wrapText="1"/>
    </xf>
    <xf numFmtId="188" fontId="42" fillId="0" borderId="0" xfId="75" applyNumberFormat="1" applyFont="1" applyAlignment="1">
      <alignment horizontal="right"/>
    </xf>
    <xf numFmtId="0" fontId="22" fillId="20" borderId="0" xfId="0" applyFont="1" applyFill="1" applyBorder="1"/>
    <xf numFmtId="10" fontId="46" fillId="20" borderId="0" xfId="0" applyNumberFormat="1" applyFont="1" applyFill="1" applyBorder="1" applyAlignment="1"/>
    <xf numFmtId="168" fontId="45" fillId="20" borderId="0" xfId="0" applyNumberFormat="1" applyFont="1" applyFill="1" applyBorder="1"/>
    <xf numFmtId="168" fontId="47" fillId="20" borderId="0" xfId="0" applyNumberFormat="1" applyFont="1" applyFill="1" applyBorder="1"/>
    <xf numFmtId="1" fontId="47" fillId="20" borderId="0" xfId="0" applyNumberFormat="1" applyFont="1" applyFill="1" applyBorder="1"/>
    <xf numFmtId="168" fontId="47" fillId="20" borderId="0" xfId="0" applyNumberFormat="1" applyFont="1" applyFill="1" applyBorder="1" applyAlignment="1">
      <alignment horizontal="right"/>
    </xf>
    <xf numFmtId="168" fontId="45" fillId="20" borderId="0" xfId="0" applyNumberFormat="1" applyFont="1" applyFill="1" applyBorder="1" applyAlignment="1"/>
    <xf numFmtId="168" fontId="21" fillId="20" borderId="0" xfId="0" applyNumberFormat="1" applyFont="1" applyFill="1" applyBorder="1"/>
    <xf numFmtId="0" fontId="21" fillId="21" borderId="0" xfId="0" applyFont="1" applyFill="1"/>
    <xf numFmtId="0" fontId="21" fillId="21" borderId="0" xfId="0" applyFont="1" applyFill="1" applyAlignment="1">
      <alignment horizontal="right"/>
    </xf>
    <xf numFmtId="43" fontId="21" fillId="21" borderId="0" xfId="46" applyFont="1" applyFill="1" applyAlignment="1">
      <alignment horizontal="right"/>
    </xf>
    <xf numFmtId="0" fontId="21" fillId="21" borderId="0" xfId="0" applyFont="1" applyFill="1" applyBorder="1" applyAlignment="1">
      <alignment horizontal="right"/>
    </xf>
    <xf numFmtId="0" fontId="42" fillId="21" borderId="0" xfId="0" applyFont="1" applyFill="1" applyBorder="1" applyAlignment="1">
      <alignment horizontal="right"/>
    </xf>
    <xf numFmtId="168" fontId="42" fillId="21" borderId="0" xfId="0" applyNumberFormat="1" applyFont="1" applyFill="1"/>
    <xf numFmtId="168" fontId="21" fillId="21" borderId="0" xfId="0" applyNumberFormat="1" applyFont="1" applyFill="1"/>
    <xf numFmtId="168" fontId="52" fillId="21" borderId="0" xfId="0" applyNumberFormat="1" applyFont="1" applyFill="1"/>
    <xf numFmtId="166" fontId="42" fillId="21" borderId="0" xfId="0" applyNumberFormat="1" applyFont="1" applyFill="1"/>
    <xf numFmtId="37" fontId="42" fillId="21" borderId="0" xfId="0" applyNumberFormat="1" applyFont="1" applyFill="1"/>
    <xf numFmtId="39" fontId="42" fillId="21" borderId="0" xfId="0" applyNumberFormat="1" applyFont="1" applyFill="1"/>
    <xf numFmtId="168" fontId="42" fillId="21" borderId="0" xfId="0" applyNumberFormat="1" applyFont="1" applyFill="1" applyAlignment="1"/>
    <xf numFmtId="166" fontId="42" fillId="21" borderId="0" xfId="0" applyNumberFormat="1" applyFont="1" applyFill="1" applyAlignment="1"/>
    <xf numFmtId="174" fontId="42" fillId="21" borderId="0" xfId="0" applyNumberFormat="1" applyFont="1" applyFill="1"/>
    <xf numFmtId="173" fontId="42" fillId="21" borderId="0" xfId="0" applyNumberFormat="1" applyFont="1" applyFill="1"/>
    <xf numFmtId="167" fontId="42" fillId="21" borderId="0" xfId="0" applyNumberFormat="1" applyFont="1" applyFill="1"/>
    <xf numFmtId="168" fontId="49" fillId="21" borderId="0" xfId="0" applyNumberFormat="1" applyFont="1" applyFill="1" applyBorder="1"/>
    <xf numFmtId="168" fontId="21" fillId="21" borderId="0" xfId="0" applyNumberFormat="1" applyFont="1" applyFill="1" applyBorder="1"/>
    <xf numFmtId="168" fontId="21" fillId="21" borderId="0" xfId="0" applyNumberFormat="1" applyFont="1" applyFill="1" applyBorder="1" applyAlignment="1">
      <alignment horizontal="right"/>
    </xf>
    <xf numFmtId="169" fontId="21" fillId="21" borderId="0" xfId="0" applyNumberFormat="1" applyFont="1" applyFill="1" applyBorder="1"/>
    <xf numFmtId="0" fontId="0" fillId="21" borderId="0" xfId="0" applyFill="1"/>
    <xf numFmtId="0" fontId="63" fillId="0" borderId="0" xfId="0" applyFont="1" applyFill="1"/>
    <xf numFmtId="10" fontId="63" fillId="0" borderId="0" xfId="0" applyNumberFormat="1" applyFont="1" applyAlignment="1"/>
    <xf numFmtId="168" fontId="63" fillId="0" borderId="0" xfId="0" applyNumberFormat="1" applyFont="1"/>
    <xf numFmtId="168" fontId="51" fillId="0" borderId="0" xfId="0" applyNumberFormat="1" applyFont="1" applyAlignment="1">
      <alignment horizontal="right"/>
    </xf>
    <xf numFmtId="171" fontId="51" fillId="0" borderId="0" xfId="0" applyNumberFormat="1" applyFont="1" applyFill="1" applyAlignment="1">
      <alignment horizontal="right"/>
    </xf>
    <xf numFmtId="168" fontId="63" fillId="0" borderId="0" xfId="0" applyNumberFormat="1" applyFont="1" applyFill="1"/>
    <xf numFmtId="1" fontId="51" fillId="0" borderId="0" xfId="0" applyNumberFormat="1" applyFont="1" applyAlignment="1">
      <alignment horizontal="right"/>
    </xf>
    <xf numFmtId="192" fontId="63" fillId="0" borderId="0" xfId="66" applyNumberFormat="1" applyFont="1" applyFill="1" applyBorder="1" applyAlignment="1">
      <alignment horizontal="right"/>
    </xf>
    <xf numFmtId="0" fontId="63" fillId="0" borderId="0" xfId="0" applyFont="1"/>
    <xf numFmtId="0" fontId="63" fillId="21" borderId="0" xfId="0" applyFont="1" applyFill="1" applyAlignment="1">
      <alignment horizontal="right"/>
    </xf>
    <xf numFmtId="168" fontId="63" fillId="0" borderId="0" xfId="0" applyNumberFormat="1" applyFont="1" applyAlignment="1">
      <alignment horizontal="right"/>
    </xf>
    <xf numFmtId="171" fontId="51" fillId="0" borderId="0" xfId="0" applyNumberFormat="1" applyFont="1" applyAlignment="1">
      <alignment horizontal="right"/>
    </xf>
    <xf numFmtId="37" fontId="63" fillId="0" borderId="0" xfId="0" applyNumberFormat="1" applyFont="1" applyFill="1"/>
    <xf numFmtId="165" fontId="63" fillId="0" borderId="0" xfId="0" applyNumberFormat="1" applyFont="1" applyFill="1" applyBorder="1" applyAlignment="1"/>
    <xf numFmtId="168" fontId="63" fillId="21" borderId="0" xfId="0" applyNumberFormat="1" applyFont="1" applyFill="1"/>
    <xf numFmtId="166" fontId="63" fillId="0" borderId="0" xfId="0" applyNumberFormat="1" applyFont="1"/>
    <xf numFmtId="166" fontId="63" fillId="0" borderId="0" xfId="0" applyNumberFormat="1" applyFont="1" applyFill="1"/>
    <xf numFmtId="193" fontId="63" fillId="0" borderId="0" xfId="66" applyNumberFormat="1" applyFont="1" applyFill="1" applyBorder="1" applyAlignment="1">
      <alignment horizontal="right"/>
    </xf>
    <xf numFmtId="37" fontId="63" fillId="0" borderId="0" xfId="0" applyNumberFormat="1" applyFont="1"/>
    <xf numFmtId="187" fontId="63" fillId="0" borderId="0" xfId="0" applyNumberFormat="1" applyFont="1" applyFill="1" applyBorder="1" applyAlignment="1"/>
    <xf numFmtId="170" fontId="21" fillId="0" borderId="0" xfId="46" applyNumberFormat="1" applyFont="1" applyFill="1"/>
    <xf numFmtId="0" fontId="42" fillId="0" borderId="0" xfId="0" quotePrefix="1" applyFont="1" applyAlignment="1">
      <alignment horizontal="right"/>
    </xf>
    <xf numFmtId="0" fontId="42" fillId="0" borderId="0" xfId="0" quotePrefix="1" applyFont="1" applyFill="1" applyAlignment="1">
      <alignment horizontal="right"/>
    </xf>
    <xf numFmtId="1" fontId="41" fillId="19" borderId="0" xfId="0" applyNumberFormat="1" applyFont="1" applyFill="1" applyAlignment="1">
      <alignment horizontal="right"/>
    </xf>
    <xf numFmtId="1" fontId="51" fillId="19" borderId="0" xfId="0" applyNumberFormat="1" applyFont="1" applyFill="1" applyAlignment="1">
      <alignment horizontal="right"/>
    </xf>
    <xf numFmtId="166" fontId="42" fillId="19" borderId="0" xfId="0" applyNumberFormat="1" applyFont="1" applyFill="1"/>
    <xf numFmtId="193" fontId="63" fillId="19" borderId="0" xfId="66" applyNumberFormat="1" applyFont="1" applyFill="1" applyBorder="1" applyAlignment="1">
      <alignment horizontal="right"/>
    </xf>
    <xf numFmtId="0" fontId="22" fillId="22" borderId="0" xfId="0" applyFont="1" applyFill="1"/>
    <xf numFmtId="10" fontId="22" fillId="22" borderId="0" xfId="0" applyNumberFormat="1" applyFont="1" applyFill="1" applyAlignment="1"/>
    <xf numFmtId="168" fontId="22" fillId="22" borderId="0" xfId="0" applyNumberFormat="1" applyFont="1" applyFill="1"/>
    <xf numFmtId="1" fontId="48" fillId="22" borderId="0" xfId="0" applyNumberFormat="1" applyFont="1" applyFill="1" applyAlignment="1">
      <alignment horizontal="right"/>
    </xf>
    <xf numFmtId="171" fontId="65" fillId="22" borderId="0" xfId="0" applyNumberFormat="1" applyFont="1" applyFill="1" applyAlignment="1">
      <alignment horizontal="right"/>
    </xf>
    <xf numFmtId="168" fontId="22" fillId="22" borderId="0" xfId="0" applyNumberFormat="1" applyFont="1" applyFill="1" applyBorder="1"/>
    <xf numFmtId="167" fontId="22" fillId="22" borderId="0" xfId="0" applyNumberFormat="1" applyFont="1" applyFill="1"/>
    <xf numFmtId="1" fontId="41" fillId="22" borderId="0" xfId="0" applyNumberFormat="1" applyFont="1" applyFill="1" applyAlignment="1">
      <alignment horizontal="right"/>
    </xf>
    <xf numFmtId="1" fontId="65" fillId="22" borderId="0" xfId="0" applyNumberFormat="1" applyFont="1" applyFill="1" applyAlignment="1">
      <alignment horizontal="right"/>
    </xf>
    <xf numFmtId="168" fontId="22" fillId="22" borderId="0" xfId="0" applyNumberFormat="1" applyFont="1" applyFill="1" applyBorder="1" applyAlignment="1"/>
    <xf numFmtId="168" fontId="22" fillId="21" borderId="0" xfId="0" applyNumberFormat="1" applyFont="1" applyFill="1"/>
    <xf numFmtId="39" fontId="22" fillId="22" borderId="0" xfId="0" applyNumberFormat="1" applyFont="1" applyFill="1"/>
    <xf numFmtId="6" fontId="42" fillId="23" borderId="0" xfId="0" applyNumberFormat="1" applyFont="1" applyFill="1" applyAlignment="1">
      <alignment horizontal="right"/>
    </xf>
    <xf numFmtId="0" fontId="42" fillId="23" borderId="0" xfId="0" applyFont="1" applyFill="1" applyAlignment="1">
      <alignment horizontal="right"/>
    </xf>
    <xf numFmtId="8" fontId="21" fillId="0" borderId="0" xfId="46" applyNumberFormat="1" applyFont="1" applyFill="1"/>
    <xf numFmtId="0" fontId="21" fillId="22" borderId="0" xfId="0" applyFont="1" applyFill="1"/>
    <xf numFmtId="0" fontId="21" fillId="22" borderId="0" xfId="0" applyFont="1" applyFill="1" applyAlignment="1"/>
    <xf numFmtId="41" fontId="49" fillId="22" borderId="0" xfId="0" applyNumberFormat="1" applyFont="1" applyFill="1" applyBorder="1"/>
    <xf numFmtId="41" fontId="40" fillId="22" borderId="0" xfId="0" applyNumberFormat="1" applyFont="1" applyFill="1" applyBorder="1"/>
    <xf numFmtId="0" fontId="22" fillId="21" borderId="0" xfId="0" applyFont="1" applyFill="1"/>
    <xf numFmtId="0" fontId="22" fillId="22" borderId="0" xfId="0" applyFont="1" applyFill="1" applyAlignment="1"/>
    <xf numFmtId="37" fontId="21" fillId="22" borderId="0" xfId="0" applyNumberFormat="1" applyFont="1" applyFill="1"/>
    <xf numFmtId="37" fontId="22" fillId="22" borderId="0" xfId="0" applyNumberFormat="1" applyFont="1" applyFill="1"/>
    <xf numFmtId="0" fontId="21" fillId="0" borderId="12" xfId="0" applyFont="1" applyBorder="1" applyAlignment="1">
      <alignment horizontal="left"/>
    </xf>
    <xf numFmtId="168" fontId="21" fillId="0" borderId="12" xfId="0" quotePrefix="1" applyNumberFormat="1" applyFont="1" applyBorder="1" applyAlignment="1">
      <alignment horizontal="right"/>
    </xf>
    <xf numFmtId="168" fontId="41" fillId="0" borderId="12" xfId="0" applyNumberFormat="1" applyFont="1" applyBorder="1" applyAlignment="1">
      <alignment horizontal="right"/>
    </xf>
    <xf numFmtId="168" fontId="21" fillId="0" borderId="12" xfId="0" applyNumberFormat="1" applyFont="1" applyBorder="1" applyAlignment="1">
      <alignment horizontal="right"/>
    </xf>
    <xf numFmtId="1" fontId="41" fillId="0" borderId="12" xfId="0" applyNumberFormat="1" applyFont="1" applyBorder="1" applyAlignment="1">
      <alignment horizontal="right"/>
    </xf>
    <xf numFmtId="168" fontId="22" fillId="0" borderId="12" xfId="0" applyNumberFormat="1" applyFont="1" applyBorder="1" applyAlignment="1">
      <alignment horizontal="right"/>
    </xf>
    <xf numFmtId="168" fontId="22" fillId="0" borderId="12" xfId="0" applyNumberFormat="1" applyFont="1" applyFill="1" applyBorder="1" applyAlignment="1">
      <alignment horizontal="right"/>
    </xf>
    <xf numFmtId="168" fontId="22" fillId="19" borderId="12" xfId="0" applyNumberFormat="1" applyFont="1" applyFill="1" applyBorder="1" applyAlignment="1">
      <alignment horizontal="right"/>
    </xf>
    <xf numFmtId="168" fontId="41" fillId="0" borderId="12" xfId="0" applyNumberFormat="1" applyFont="1" applyFill="1" applyBorder="1" applyAlignment="1">
      <alignment horizontal="right"/>
    </xf>
    <xf numFmtId="0" fontId="21" fillId="0" borderId="12" xfId="0" applyFont="1" applyBorder="1" applyAlignment="1">
      <alignment horizontal="right"/>
    </xf>
    <xf numFmtId="168" fontId="21" fillId="21" borderId="12" xfId="0" applyNumberFormat="1" applyFont="1" applyFill="1" applyBorder="1" applyAlignment="1">
      <alignment horizontal="right"/>
    </xf>
    <xf numFmtId="168" fontId="21" fillId="0" borderId="12" xfId="0" applyNumberFormat="1" applyFont="1" applyFill="1" applyBorder="1" applyAlignment="1">
      <alignment horizontal="right"/>
    </xf>
    <xf numFmtId="0" fontId="41" fillId="0" borderId="12" xfId="0" applyNumberFormat="1" applyFont="1" applyBorder="1" applyAlignment="1">
      <alignment horizontal="right"/>
    </xf>
    <xf numFmtId="168" fontId="22" fillId="0" borderId="12" xfId="0" quotePrefix="1" applyNumberFormat="1" applyFont="1" applyBorder="1" applyAlignment="1">
      <alignment horizontal="right"/>
    </xf>
    <xf numFmtId="168" fontId="22" fillId="0" borderId="12" xfId="0" quotePrefix="1" applyNumberFormat="1" applyFont="1" applyFill="1" applyBorder="1" applyAlignment="1">
      <alignment horizontal="right"/>
    </xf>
    <xf numFmtId="168" fontId="22" fillId="0" borderId="12" xfId="0" applyNumberFormat="1" applyFont="1" applyBorder="1" applyAlignment="1">
      <alignment horizontal="center"/>
    </xf>
    <xf numFmtId="37" fontId="42" fillId="0" borderId="12" xfId="0" applyNumberFormat="1" applyFont="1" applyFill="1" applyBorder="1" applyAlignment="1"/>
    <xf numFmtId="1" fontId="53" fillId="22" borderId="0" xfId="0" applyNumberFormat="1" applyFont="1" applyFill="1" applyAlignment="1">
      <alignment horizontal="right"/>
    </xf>
    <xf numFmtId="0" fontId="64" fillId="22" borderId="0" xfId="0" applyFont="1" applyFill="1"/>
    <xf numFmtId="41" fontId="53" fillId="22" borderId="0" xfId="0" applyNumberFormat="1" applyFont="1" applyFill="1" applyBorder="1"/>
    <xf numFmtId="0" fontId="64" fillId="22" borderId="0" xfId="0" applyFont="1" applyFill="1" applyAlignment="1"/>
    <xf numFmtId="166" fontId="53" fillId="22" borderId="0" xfId="0" applyNumberFormat="1" applyFont="1" applyFill="1" applyAlignment="1">
      <alignment horizontal="right"/>
    </xf>
    <xf numFmtId="166" fontId="53" fillId="22" borderId="0" xfId="0" applyNumberFormat="1" applyFont="1" applyFill="1"/>
    <xf numFmtId="166" fontId="53" fillId="21" borderId="0" xfId="0" applyNumberFormat="1" applyFont="1" applyFill="1"/>
    <xf numFmtId="0" fontId="21" fillId="0" borderId="0" xfId="0" applyFont="1" applyFill="1" applyAlignment="1">
      <alignment horizontal="left" indent="1"/>
    </xf>
    <xf numFmtId="188" fontId="42" fillId="0" borderId="0" xfId="75" applyNumberFormat="1" applyFont="1" applyFill="1" applyAlignment="1">
      <alignment horizontal="right"/>
    </xf>
    <xf numFmtId="9" fontId="42" fillId="0" borderId="0" xfId="0" applyNumberFormat="1" applyFont="1" applyFill="1"/>
    <xf numFmtId="0" fontId="66" fillId="0" borderId="0" xfId="0" applyNumberFormat="1" applyFont="1" applyBorder="1"/>
    <xf numFmtId="0" fontId="66" fillId="0" borderId="13" xfId="0" applyNumberFormat="1" applyFont="1" applyBorder="1"/>
    <xf numFmtId="0" fontId="67" fillId="0" borderId="0" xfId="0" applyNumberFormat="1" applyFont="1"/>
    <xf numFmtId="0" fontId="69" fillId="0" borderId="0" xfId="0" applyNumberFormat="1" applyFont="1"/>
    <xf numFmtId="0" fontId="70" fillId="0" borderId="0" xfId="0" applyNumberFormat="1" applyFont="1"/>
    <xf numFmtId="0" fontId="69" fillId="0" borderId="0" xfId="0" applyNumberFormat="1" applyFont="1" applyAlignment="1">
      <alignment horizontal="right"/>
    </xf>
    <xf numFmtId="1" fontId="69" fillId="0" borderId="0" xfId="0" applyNumberFormat="1" applyFont="1" applyAlignment="1">
      <alignment horizontal="right"/>
    </xf>
    <xf numFmtId="2" fontId="69" fillId="0" borderId="0" xfId="0" applyNumberFormat="1" applyFont="1" applyAlignment="1">
      <alignment horizontal="right"/>
    </xf>
    <xf numFmtId="169" fontId="69" fillId="0" borderId="0" xfId="0" applyNumberFormat="1" applyFont="1" applyAlignment="1">
      <alignment horizontal="right"/>
    </xf>
    <xf numFmtId="0" fontId="68" fillId="0" borderId="12" xfId="0" quotePrefix="1" applyNumberFormat="1" applyFont="1" applyBorder="1" applyAlignment="1">
      <alignment horizontal="left"/>
    </xf>
    <xf numFmtId="0" fontId="69" fillId="0" borderId="12" xfId="0" quotePrefix="1" applyNumberFormat="1" applyFont="1" applyBorder="1" applyAlignment="1">
      <alignment horizontal="left"/>
    </xf>
    <xf numFmtId="0" fontId="70" fillId="0" borderId="12" xfId="0" quotePrefix="1" applyNumberFormat="1" applyFont="1" applyBorder="1" applyAlignment="1">
      <alignment horizontal="left"/>
    </xf>
    <xf numFmtId="0" fontId="69" fillId="0" borderId="12" xfId="0" applyNumberFormat="1" applyFont="1" applyBorder="1" applyAlignment="1">
      <alignment horizontal="right"/>
    </xf>
    <xf numFmtId="1" fontId="69" fillId="0" borderId="12" xfId="0" applyNumberFormat="1" applyFont="1" applyBorder="1" applyAlignment="1">
      <alignment horizontal="right"/>
    </xf>
    <xf numFmtId="0" fontId="69" fillId="0" borderId="0" xfId="0" applyNumberFormat="1" applyFont="1" applyBorder="1" applyAlignment="1">
      <alignment horizontal="right"/>
    </xf>
    <xf numFmtId="0" fontId="69" fillId="0" borderId="0" xfId="0" applyNumberFormat="1" applyFont="1" applyBorder="1"/>
    <xf numFmtId="168" fontId="72" fillId="0" borderId="0" xfId="0" applyNumberFormat="1" applyFont="1" applyBorder="1" applyAlignment="1">
      <alignment horizontal="right"/>
    </xf>
    <xf numFmtId="1" fontId="71" fillId="0" borderId="0" xfId="0" applyNumberFormat="1" applyFont="1" applyBorder="1" applyAlignment="1">
      <alignment horizontal="right"/>
    </xf>
    <xf numFmtId="0" fontId="72" fillId="0" borderId="0" xfId="0" applyNumberFormat="1" applyFont="1" applyBorder="1"/>
    <xf numFmtId="0" fontId="72" fillId="0" borderId="12" xfId="0" applyNumberFormat="1" applyFont="1" applyBorder="1"/>
    <xf numFmtId="168" fontId="72" fillId="0" borderId="12" xfId="0" applyNumberFormat="1" applyFont="1" applyBorder="1" applyAlignment="1">
      <alignment horizontal="right"/>
    </xf>
    <xf numFmtId="1" fontId="71" fillId="0" borderId="12" xfId="0" applyNumberFormat="1" applyFont="1" applyBorder="1" applyAlignment="1">
      <alignment horizontal="right"/>
    </xf>
    <xf numFmtId="0" fontId="72" fillId="0" borderId="12" xfId="0" applyNumberFormat="1" applyFont="1" applyBorder="1" applyAlignment="1">
      <alignment horizontal="right"/>
    </xf>
    <xf numFmtId="2" fontId="72" fillId="0" borderId="0" xfId="0" applyNumberFormat="1" applyFont="1"/>
    <xf numFmtId="37" fontId="72" fillId="0" borderId="0" xfId="0" applyNumberFormat="1" applyFont="1" applyAlignment="1">
      <alignment horizontal="right"/>
    </xf>
    <xf numFmtId="1" fontId="71" fillId="0" borderId="0" xfId="0" applyNumberFormat="1" applyFont="1" applyAlignment="1">
      <alignment horizontal="right"/>
    </xf>
    <xf numFmtId="168" fontId="72" fillId="0" borderId="0" xfId="0" applyNumberFormat="1" applyFont="1" applyAlignment="1">
      <alignment horizontal="right"/>
    </xf>
    <xf numFmtId="2" fontId="69" fillId="0" borderId="0" xfId="0" applyNumberFormat="1" applyFont="1"/>
    <xf numFmtId="37" fontId="69" fillId="0" borderId="0" xfId="0" applyNumberFormat="1" applyFont="1" applyAlignment="1">
      <alignment horizontal="right"/>
    </xf>
    <xf numFmtId="168" fontId="69" fillId="0" borderId="0" xfId="0" applyNumberFormat="1" applyFont="1" applyAlignment="1">
      <alignment horizontal="right"/>
    </xf>
    <xf numFmtId="2" fontId="69" fillId="0" borderId="0" xfId="0" applyNumberFormat="1" applyFont="1" applyFill="1"/>
    <xf numFmtId="168" fontId="72" fillId="0" borderId="0" xfId="0" applyNumberFormat="1" applyFont="1" applyFill="1" applyAlignment="1">
      <alignment horizontal="right"/>
    </xf>
    <xf numFmtId="2" fontId="72" fillId="0" borderId="0" xfId="0" applyNumberFormat="1" applyFont="1" applyFill="1"/>
    <xf numFmtId="166" fontId="72" fillId="0" borderId="0" xfId="0" applyNumberFormat="1" applyFont="1" applyAlignment="1">
      <alignment horizontal="right"/>
    </xf>
    <xf numFmtId="0" fontId="73" fillId="0" borderId="0" xfId="0" applyFont="1"/>
    <xf numFmtId="166" fontId="73" fillId="0" borderId="0" xfId="0" applyNumberFormat="1" applyFont="1"/>
    <xf numFmtId="0" fontId="71" fillId="0" borderId="0" xfId="0" applyFont="1"/>
    <xf numFmtId="0" fontId="72" fillId="0" borderId="0" xfId="0" applyFont="1"/>
    <xf numFmtId="176" fontId="74" fillId="20" borderId="0" xfId="0" applyNumberFormat="1" applyFont="1" applyFill="1" applyBorder="1" applyAlignment="1">
      <alignment horizontal="right"/>
    </xf>
    <xf numFmtId="1" fontId="75" fillId="20" borderId="0" xfId="0" applyNumberFormat="1" applyFont="1" applyFill="1" applyBorder="1" applyAlignment="1">
      <alignment horizontal="right"/>
    </xf>
    <xf numFmtId="176" fontId="76" fillId="20" borderId="0" xfId="0" applyNumberFormat="1" applyFont="1" applyFill="1" applyBorder="1" applyAlignment="1">
      <alignment horizontal="right"/>
    </xf>
    <xf numFmtId="39" fontId="74" fillId="20" borderId="0" xfId="0" applyNumberFormat="1" applyFont="1" applyFill="1" applyBorder="1" applyAlignment="1">
      <alignment horizontal="right"/>
    </xf>
    <xf numFmtId="2" fontId="74" fillId="20" borderId="0" xfId="0" applyNumberFormat="1" applyFont="1" applyFill="1"/>
    <xf numFmtId="2" fontId="73" fillId="0" borderId="0" xfId="0" applyNumberFormat="1" applyFont="1"/>
    <xf numFmtId="168" fontId="73" fillId="0" borderId="0" xfId="0" applyNumberFormat="1" applyFont="1" applyAlignment="1">
      <alignment horizontal="right"/>
    </xf>
    <xf numFmtId="2" fontId="69" fillId="21" borderId="0" xfId="0" applyNumberFormat="1" applyFont="1" applyFill="1" applyBorder="1"/>
    <xf numFmtId="176" fontId="69" fillId="21" borderId="0" xfId="0" applyNumberFormat="1" applyFont="1" applyFill="1" applyBorder="1" applyAlignment="1">
      <alignment horizontal="right"/>
    </xf>
    <xf numFmtId="1" fontId="71" fillId="21" borderId="0" xfId="0" applyNumberFormat="1" applyFont="1" applyFill="1" applyBorder="1" applyAlignment="1">
      <alignment horizontal="right"/>
    </xf>
    <xf numFmtId="176" fontId="72" fillId="21" borderId="0" xfId="0" applyNumberFormat="1" applyFont="1" applyFill="1" applyBorder="1" applyAlignment="1">
      <alignment horizontal="right"/>
    </xf>
    <xf numFmtId="39" fontId="69" fillId="21" borderId="0" xfId="0" applyNumberFormat="1" applyFont="1" applyFill="1" applyBorder="1" applyAlignment="1">
      <alignment horizontal="right"/>
    </xf>
    <xf numFmtId="39" fontId="69" fillId="0" borderId="0" xfId="0" applyNumberFormat="1" applyFont="1" applyFill="1" applyBorder="1" applyAlignment="1">
      <alignment horizontal="right"/>
    </xf>
    <xf numFmtId="2" fontId="69" fillId="22" borderId="0" xfId="0" applyNumberFormat="1" applyFont="1" applyFill="1" applyBorder="1"/>
    <xf numFmtId="176" fontId="69" fillId="22" borderId="0" xfId="0" applyNumberFormat="1" applyFont="1" applyFill="1" applyBorder="1" applyAlignment="1">
      <alignment horizontal="right"/>
    </xf>
    <xf numFmtId="1" fontId="71" fillId="22" borderId="0" xfId="0" applyNumberFormat="1" applyFont="1" applyFill="1" applyBorder="1" applyAlignment="1">
      <alignment horizontal="right"/>
    </xf>
    <xf numFmtId="39" fontId="69" fillId="22" borderId="0" xfId="0" applyNumberFormat="1" applyFont="1" applyFill="1" applyBorder="1" applyAlignment="1">
      <alignment horizontal="right"/>
    </xf>
    <xf numFmtId="41" fontId="72" fillId="0" borderId="0" xfId="0" applyNumberFormat="1" applyFont="1" applyAlignment="1">
      <alignment horizontal="right"/>
    </xf>
    <xf numFmtId="39" fontId="72" fillId="0" borderId="0" xfId="0" applyNumberFormat="1" applyFont="1" applyAlignment="1">
      <alignment horizontal="right"/>
    </xf>
    <xf numFmtId="1" fontId="72" fillId="0" borderId="0" xfId="0" applyNumberFormat="1" applyFont="1" applyAlignment="1">
      <alignment horizontal="right"/>
    </xf>
    <xf numFmtId="2" fontId="71" fillId="0" borderId="0" xfId="0" quotePrefix="1" applyNumberFormat="1" applyFont="1" applyAlignment="1">
      <alignment horizontal="left"/>
    </xf>
    <xf numFmtId="2" fontId="71" fillId="0" borderId="0" xfId="0" applyNumberFormat="1" applyFont="1"/>
    <xf numFmtId="0" fontId="72" fillId="0" borderId="0" xfId="0" applyNumberFormat="1" applyFont="1" applyBorder="1" applyAlignment="1">
      <alignment horizontal="right"/>
    </xf>
    <xf numFmtId="2" fontId="72" fillId="0" borderId="0" xfId="0" quotePrefix="1" applyNumberFormat="1" applyFont="1" applyAlignment="1"/>
    <xf numFmtId="168" fontId="72" fillId="0" borderId="0" xfId="0" applyNumberFormat="1" applyFont="1" applyAlignment="1"/>
    <xf numFmtId="1" fontId="71" fillId="0" borderId="0" xfId="0" applyNumberFormat="1" applyFont="1" applyAlignment="1"/>
    <xf numFmtId="1" fontId="72" fillId="0" borderId="0" xfId="0" applyNumberFormat="1" applyFont="1" applyAlignment="1"/>
    <xf numFmtId="2" fontId="72" fillId="0" borderId="0" xfId="0" applyNumberFormat="1" applyFont="1" applyAlignment="1"/>
    <xf numFmtId="168" fontId="72" fillId="0" borderId="13" xfId="0" applyNumberFormat="1" applyFont="1" applyBorder="1" applyAlignment="1">
      <alignment horizontal="right"/>
    </xf>
    <xf numFmtId="1" fontId="71" fillId="0" borderId="13" xfId="0" applyNumberFormat="1" applyFont="1" applyBorder="1" applyAlignment="1">
      <alignment horizontal="right"/>
    </xf>
    <xf numFmtId="2" fontId="72" fillId="0" borderId="0" xfId="0" applyNumberFormat="1" applyFont="1" applyAlignment="1">
      <alignment horizontal="left" indent="1"/>
    </xf>
    <xf numFmtId="2" fontId="74" fillId="17" borderId="11" xfId="0" applyNumberFormat="1" applyFont="1" applyFill="1" applyBorder="1"/>
    <xf numFmtId="177" fontId="74" fillId="17" borderId="11" xfId="0" applyNumberFormat="1" applyFont="1" applyFill="1" applyBorder="1" applyAlignment="1">
      <alignment horizontal="right"/>
    </xf>
    <xf numFmtId="1" fontId="75" fillId="17" borderId="11" xfId="0" applyNumberFormat="1" applyFont="1" applyFill="1" applyBorder="1" applyAlignment="1">
      <alignment horizontal="right"/>
    </xf>
    <xf numFmtId="168" fontId="76" fillId="17" borderId="11" xfId="0" applyNumberFormat="1" applyFont="1" applyFill="1" applyBorder="1" applyAlignment="1">
      <alignment horizontal="right"/>
    </xf>
    <xf numFmtId="37" fontId="72" fillId="0" borderId="0" xfId="0" applyNumberFormat="1" applyFont="1" applyAlignment="1">
      <alignment horizontal="left"/>
    </xf>
    <xf numFmtId="1" fontId="72" fillId="0" borderId="0" xfId="0" applyNumberFormat="1" applyFont="1"/>
    <xf numFmtId="2" fontId="72" fillId="0" borderId="0" xfId="0" applyNumberFormat="1" applyFont="1" applyAlignment="1">
      <alignment horizontal="right"/>
    </xf>
    <xf numFmtId="1" fontId="70" fillId="0" borderId="0" xfId="0" applyNumberFormat="1" applyFont="1" applyAlignment="1">
      <alignment horizontal="right"/>
    </xf>
    <xf numFmtId="0" fontId="68" fillId="0" borderId="0" xfId="0" quotePrefix="1" applyNumberFormat="1" applyFont="1" applyBorder="1" applyAlignment="1">
      <alignment horizontal="left"/>
    </xf>
    <xf numFmtId="0" fontId="69" fillId="0" borderId="0" xfId="0" quotePrefix="1" applyNumberFormat="1" applyFont="1" applyBorder="1" applyAlignment="1">
      <alignment horizontal="left"/>
    </xf>
    <xf numFmtId="0" fontId="70" fillId="0" borderId="0" xfId="0" quotePrefix="1" applyNumberFormat="1" applyFont="1" applyBorder="1" applyAlignment="1">
      <alignment horizontal="left"/>
    </xf>
    <xf numFmtId="1" fontId="69" fillId="0" borderId="0" xfId="0" applyNumberFormat="1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49" fontId="72" fillId="0" borderId="12" xfId="0" applyNumberFormat="1" applyFont="1" applyBorder="1" applyAlignment="1">
      <alignment horizontal="right"/>
    </xf>
    <xf numFmtId="168" fontId="72" fillId="0" borderId="12" xfId="0" quotePrefix="1" applyNumberFormat="1" applyFont="1" applyBorder="1" applyAlignment="1">
      <alignment horizontal="right"/>
    </xf>
    <xf numFmtId="49" fontId="72" fillId="0" borderId="0" xfId="0" applyNumberFormat="1" applyFont="1" applyBorder="1" applyAlignment="1">
      <alignment horizontal="right"/>
    </xf>
    <xf numFmtId="168" fontId="72" fillId="0" borderId="0" xfId="0" quotePrefix="1" applyNumberFormat="1" applyFont="1" applyBorder="1" applyAlignment="1">
      <alignment horizontal="right"/>
    </xf>
    <xf numFmtId="2" fontId="69" fillId="0" borderId="0" xfId="0" applyNumberFormat="1" applyFont="1" applyBorder="1"/>
    <xf numFmtId="2" fontId="72" fillId="0" borderId="0" xfId="0" applyNumberFormat="1" applyFont="1" applyBorder="1"/>
    <xf numFmtId="37" fontId="72" fillId="0" borderId="0" xfId="0" applyNumberFormat="1" applyFont="1" applyBorder="1" applyAlignment="1">
      <alignment horizontal="right"/>
    </xf>
    <xf numFmtId="1" fontId="73" fillId="0" borderId="0" xfId="0" applyNumberFormat="1" applyFont="1" applyBorder="1" applyAlignment="1">
      <alignment horizontal="right"/>
    </xf>
    <xf numFmtId="168" fontId="77" fillId="0" borderId="0" xfId="0" applyNumberFormat="1" applyFont="1" applyBorder="1" applyAlignment="1">
      <alignment horizontal="right"/>
    </xf>
    <xf numFmtId="37" fontId="69" fillId="0" borderId="0" xfId="0" applyNumberFormat="1" applyFont="1" applyBorder="1" applyAlignment="1">
      <alignment horizontal="right"/>
    </xf>
    <xf numFmtId="166" fontId="72" fillId="0" borderId="0" xfId="0" applyNumberFormat="1" applyFont="1" applyBorder="1" applyAlignment="1">
      <alignment horizontal="right"/>
    </xf>
    <xf numFmtId="0" fontId="73" fillId="0" borderId="0" xfId="0" applyFont="1" applyBorder="1"/>
    <xf numFmtId="166" fontId="73" fillId="0" borderId="0" xfId="0" applyNumberFormat="1" applyFont="1" applyBorder="1"/>
    <xf numFmtId="0" fontId="71" fillId="0" borderId="0" xfId="0" applyFont="1" applyBorder="1"/>
    <xf numFmtId="2" fontId="78" fillId="0" borderId="0" xfId="0" applyNumberFormat="1" applyFont="1" applyBorder="1"/>
    <xf numFmtId="167" fontId="73" fillId="0" borderId="0" xfId="0" applyNumberFormat="1" applyFont="1" applyBorder="1" applyAlignment="1">
      <alignment horizontal="right"/>
    </xf>
    <xf numFmtId="167" fontId="77" fillId="0" borderId="0" xfId="0" applyNumberFormat="1" applyFont="1" applyBorder="1" applyAlignment="1">
      <alignment horizontal="right"/>
    </xf>
    <xf numFmtId="168" fontId="77" fillId="0" borderId="0" xfId="0" applyNumberFormat="1" applyFont="1" applyAlignment="1">
      <alignment horizontal="right"/>
    </xf>
    <xf numFmtId="2" fontId="77" fillId="0" borderId="0" xfId="0" applyNumberFormat="1" applyFont="1"/>
    <xf numFmtId="2" fontId="74" fillId="20" borderId="11" xfId="0" applyNumberFormat="1" applyFont="1" applyFill="1" applyBorder="1"/>
    <xf numFmtId="176" fontId="74" fillId="20" borderId="11" xfId="0" applyNumberFormat="1" applyFont="1" applyFill="1" applyBorder="1" applyAlignment="1">
      <alignment horizontal="right"/>
    </xf>
    <xf numFmtId="1" fontId="75" fillId="20" borderId="11" xfId="0" applyNumberFormat="1" applyFont="1" applyFill="1" applyBorder="1" applyAlignment="1">
      <alignment horizontal="right"/>
    </xf>
    <xf numFmtId="3" fontId="75" fillId="20" borderId="11" xfId="0" applyNumberFormat="1" applyFont="1" applyFill="1" applyBorder="1" applyAlignment="1">
      <alignment horizontal="right"/>
    </xf>
    <xf numFmtId="2" fontId="68" fillId="0" borderId="0" xfId="0" applyNumberFormat="1" applyFont="1" applyBorder="1"/>
    <xf numFmtId="167" fontId="79" fillId="0" borderId="0" xfId="0" applyNumberFormat="1" applyFont="1" applyBorder="1" applyAlignment="1">
      <alignment horizontal="right"/>
    </xf>
    <xf numFmtId="168" fontId="80" fillId="0" borderId="0" xfId="0" applyNumberFormat="1" applyFont="1" applyBorder="1" applyAlignment="1">
      <alignment horizontal="right"/>
    </xf>
    <xf numFmtId="168" fontId="79" fillId="0" borderId="0" xfId="0" applyNumberFormat="1" applyFont="1" applyAlignment="1">
      <alignment horizontal="right"/>
    </xf>
    <xf numFmtId="2" fontId="79" fillId="0" borderId="0" xfId="0" applyNumberFormat="1" applyFont="1"/>
    <xf numFmtId="3" fontId="71" fillId="22" borderId="0" xfId="0" applyNumberFormat="1" applyFont="1" applyFill="1" applyBorder="1" applyAlignment="1">
      <alignment horizontal="right"/>
    </xf>
    <xf numFmtId="41" fontId="72" fillId="0" borderId="0" xfId="0" applyNumberFormat="1" applyFont="1" applyBorder="1" applyAlignment="1">
      <alignment horizontal="right"/>
    </xf>
    <xf numFmtId="168" fontId="69" fillId="0" borderId="0" xfId="0" applyNumberFormat="1" applyFont="1" applyBorder="1"/>
    <xf numFmtId="168" fontId="72" fillId="21" borderId="0" xfId="0" applyNumberFormat="1" applyFont="1" applyFill="1" applyAlignment="1">
      <alignment horizontal="right"/>
    </xf>
    <xf numFmtId="2" fontId="69" fillId="21" borderId="0" xfId="0" applyNumberFormat="1" applyFont="1" applyFill="1"/>
    <xf numFmtId="173" fontId="72" fillId="0" borderId="0" xfId="0" applyNumberFormat="1" applyFont="1" applyBorder="1" applyAlignment="1">
      <alignment horizontal="right"/>
    </xf>
    <xf numFmtId="39" fontId="72" fillId="0" borderId="0" xfId="0" applyNumberFormat="1" applyFont="1" applyBorder="1" applyAlignment="1">
      <alignment horizontal="right"/>
    </xf>
    <xf numFmtId="1" fontId="72" fillId="0" borderId="0" xfId="0" applyNumberFormat="1" applyFont="1" applyBorder="1" applyAlignment="1">
      <alignment horizontal="right"/>
    </xf>
    <xf numFmtId="167" fontId="72" fillId="0" borderId="0" xfId="0" applyNumberFormat="1" applyFont="1" applyBorder="1" applyAlignment="1">
      <alignment horizontal="right"/>
    </xf>
    <xf numFmtId="3" fontId="75" fillId="17" borderId="11" xfId="0" applyNumberFormat="1" applyFont="1" applyFill="1" applyBorder="1" applyAlignment="1">
      <alignment horizontal="right"/>
    </xf>
    <xf numFmtId="2" fontId="72" fillId="0" borderId="0" xfId="0" quotePrefix="1" applyNumberFormat="1" applyFont="1" applyAlignment="1">
      <alignment horizontal="left"/>
    </xf>
    <xf numFmtId="168" fontId="72" fillId="24" borderId="0" xfId="0" applyNumberFormat="1" applyFont="1" applyFill="1" applyBorder="1" applyAlignment="1">
      <alignment horizontal="right"/>
    </xf>
    <xf numFmtId="1" fontId="71" fillId="24" borderId="0" xfId="0" applyNumberFormat="1" applyFont="1" applyFill="1" applyBorder="1" applyAlignment="1">
      <alignment horizontal="right"/>
    </xf>
    <xf numFmtId="168" fontId="72" fillId="24" borderId="12" xfId="0" applyNumberFormat="1" applyFont="1" applyFill="1" applyBorder="1" applyAlignment="1">
      <alignment horizontal="right"/>
    </xf>
    <xf numFmtId="1" fontId="71" fillId="24" borderId="12" xfId="0" applyNumberFormat="1" applyFont="1" applyFill="1" applyBorder="1" applyAlignment="1">
      <alignment horizontal="right"/>
    </xf>
    <xf numFmtId="0" fontId="72" fillId="24" borderId="12" xfId="0" applyNumberFormat="1" applyFont="1" applyFill="1" applyBorder="1" applyAlignment="1">
      <alignment horizontal="right"/>
    </xf>
    <xf numFmtId="1" fontId="71" fillId="24" borderId="0" xfId="0" applyNumberFormat="1" applyFont="1" applyFill="1" applyAlignment="1">
      <alignment horizontal="right"/>
    </xf>
    <xf numFmtId="2" fontId="69" fillId="24" borderId="0" xfId="0" applyNumberFormat="1" applyFont="1" applyFill="1"/>
    <xf numFmtId="2" fontId="69" fillId="24" borderId="0" xfId="0" applyNumberFormat="1" applyFont="1" applyFill="1" applyBorder="1"/>
    <xf numFmtId="176" fontId="69" fillId="24" borderId="0" xfId="0" applyNumberFormat="1" applyFont="1" applyFill="1" applyBorder="1" applyAlignment="1">
      <alignment horizontal="right"/>
    </xf>
    <xf numFmtId="176" fontId="72" fillId="24" borderId="0" xfId="0" applyNumberFormat="1" applyFont="1" applyFill="1" applyBorder="1" applyAlignment="1">
      <alignment horizontal="right"/>
    </xf>
    <xf numFmtId="0" fontId="72" fillId="24" borderId="0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2" fillId="0" borderId="12" xfId="0" quotePrefix="1" applyNumberFormat="1" applyFont="1" applyBorder="1" applyAlignment="1">
      <alignment horizontal="right"/>
    </xf>
    <xf numFmtId="0" fontId="22" fillId="0" borderId="12" xfId="0" applyNumberFormat="1" applyFont="1" applyBorder="1" applyAlignment="1">
      <alignment horizontal="right"/>
    </xf>
    <xf numFmtId="41" fontId="21" fillId="0" borderId="0" xfId="0" applyNumberFormat="1" applyFont="1" applyFill="1"/>
    <xf numFmtId="1" fontId="48" fillId="24" borderId="0" xfId="0" applyNumberFormat="1" applyFont="1" applyFill="1" applyAlignment="1">
      <alignment horizontal="right"/>
    </xf>
    <xf numFmtId="39" fontId="69" fillId="24" borderId="0" xfId="0" applyNumberFormat="1" applyFont="1" applyFill="1" applyBorder="1" applyAlignment="1">
      <alignment horizontal="right"/>
    </xf>
    <xf numFmtId="166" fontId="42" fillId="0" borderId="0" xfId="0" applyNumberFormat="1" applyFont="1" applyFill="1" applyBorder="1" applyAlignment="1">
      <alignment horizontal="right"/>
    </xf>
    <xf numFmtId="37" fontId="21" fillId="0" borderId="0" xfId="0" applyNumberFormat="1" applyFont="1" applyBorder="1"/>
    <xf numFmtId="39" fontId="21" fillId="19" borderId="0" xfId="0" applyNumberFormat="1" applyFont="1" applyFill="1"/>
    <xf numFmtId="168" fontId="21" fillId="19" borderId="0" xfId="0" applyNumberFormat="1" applyFont="1" applyFill="1" applyBorder="1" applyAlignment="1"/>
    <xf numFmtId="168" fontId="21" fillId="19" borderId="0" xfId="0" applyNumberFormat="1" applyFont="1" applyFill="1"/>
    <xf numFmtId="39" fontId="21" fillId="0" borderId="0" xfId="0" applyNumberFormat="1" applyFont="1" applyFill="1" applyAlignment="1"/>
    <xf numFmtId="166" fontId="21" fillId="24" borderId="0" xfId="0" applyNumberFormat="1" applyFont="1" applyFill="1"/>
    <xf numFmtId="166" fontId="42" fillId="24" borderId="0" xfId="0" applyNumberFormat="1" applyFont="1" applyFill="1"/>
    <xf numFmtId="9" fontId="42" fillId="0" borderId="0" xfId="0" applyNumberFormat="1" applyFont="1" applyFill="1" applyAlignment="1">
      <alignment horizontal="right"/>
    </xf>
    <xf numFmtId="0" fontId="2" fillId="0" borderId="0" xfId="99"/>
    <xf numFmtId="37" fontId="84" fillId="0" borderId="0" xfId="0" applyNumberFormat="1" applyFont="1" applyFill="1"/>
    <xf numFmtId="174" fontId="42" fillId="24" borderId="0" xfId="0" applyNumberFormat="1" applyFont="1" applyFill="1"/>
    <xf numFmtId="166" fontId="83" fillId="0" borderId="0" xfId="0" applyNumberFormat="1" applyFont="1" applyFill="1"/>
    <xf numFmtId="16" fontId="42" fillId="0" borderId="0" xfId="0" applyNumberFormat="1" applyFont="1" applyFill="1" applyAlignment="1">
      <alignment horizontal="right"/>
    </xf>
    <xf numFmtId="0" fontId="42" fillId="0" borderId="0" xfId="0" applyFont="1" applyFill="1"/>
    <xf numFmtId="166" fontId="54" fillId="0" borderId="0" xfId="0" applyNumberFormat="1" applyFont="1" applyFill="1"/>
    <xf numFmtId="188" fontId="42" fillId="0" borderId="0" xfId="75" applyNumberFormat="1" applyFont="1" applyFill="1" applyBorder="1" applyAlignment="1">
      <alignment horizontal="right"/>
    </xf>
    <xf numFmtId="169" fontId="41" fillId="0" borderId="0" xfId="0" applyNumberFormat="1" applyFont="1" applyFill="1" applyAlignment="1">
      <alignment horizontal="right"/>
    </xf>
    <xf numFmtId="9" fontId="83" fillId="0" borderId="0" xfId="0" applyNumberFormat="1" applyFont="1" applyFill="1" applyAlignment="1">
      <alignment horizontal="right"/>
    </xf>
    <xf numFmtId="0" fontId="22" fillId="0" borderId="0" xfId="0" applyFont="1" applyBorder="1" applyAlignment="1">
      <alignment horizontal="center" vertical="center" wrapText="1"/>
    </xf>
    <xf numFmtId="0" fontId="85" fillId="0" borderId="0" xfId="0" applyFont="1" applyFill="1" applyBorder="1" applyAlignment="1">
      <alignment horizontal="right"/>
    </xf>
    <xf numFmtId="9" fontId="42" fillId="0" borderId="0" xfId="0" applyNumberFormat="1" applyFont="1" applyFill="1" applyBorder="1" applyAlignment="1">
      <alignment horizontal="right"/>
    </xf>
    <xf numFmtId="0" fontId="42" fillId="0" borderId="0" xfId="0" quotePrefix="1" applyFont="1" applyFill="1" applyBorder="1" applyAlignment="1">
      <alignment horizontal="right"/>
    </xf>
    <xf numFmtId="0" fontId="42" fillId="0" borderId="0" xfId="0" applyFont="1" applyFill="1" applyBorder="1" applyAlignment="1">
      <alignment horizontal="right"/>
    </xf>
    <xf numFmtId="8" fontId="42" fillId="0" borderId="0" xfId="0" applyNumberFormat="1" applyFont="1" applyFill="1" applyBorder="1" applyAlignment="1">
      <alignment horizontal="right"/>
    </xf>
    <xf numFmtId="179" fontId="42" fillId="0" borderId="0" xfId="0" applyNumberFormat="1" applyFont="1"/>
    <xf numFmtId="2" fontId="72" fillId="24" borderId="0" xfId="0" applyNumberFormat="1" applyFont="1" applyFill="1" applyBorder="1"/>
    <xf numFmtId="37" fontId="72" fillId="24" borderId="0" xfId="0" applyNumberFormat="1" applyFont="1" applyFill="1" applyBorder="1" applyAlignment="1">
      <alignment horizontal="right"/>
    </xf>
    <xf numFmtId="1" fontId="73" fillId="24" borderId="0" xfId="0" applyNumberFormat="1" applyFont="1" applyFill="1" applyBorder="1" applyAlignment="1">
      <alignment horizontal="right"/>
    </xf>
    <xf numFmtId="169" fontId="73" fillId="24" borderId="0" xfId="0" applyNumberFormat="1" applyFont="1" applyFill="1" applyBorder="1" applyAlignment="1">
      <alignment horizontal="right"/>
    </xf>
    <xf numFmtId="37" fontId="69" fillId="24" borderId="0" xfId="0" applyNumberFormat="1" applyFont="1" applyFill="1" applyBorder="1" applyAlignment="1">
      <alignment horizontal="right"/>
    </xf>
    <xf numFmtId="168" fontId="69" fillId="24" borderId="0" xfId="0" applyNumberFormat="1" applyFont="1" applyFill="1" applyBorder="1" applyAlignment="1">
      <alignment horizontal="right"/>
    </xf>
    <xf numFmtId="166" fontId="72" fillId="24" borderId="0" xfId="0" applyNumberFormat="1" applyFont="1" applyFill="1" applyBorder="1" applyAlignment="1">
      <alignment horizontal="right"/>
    </xf>
    <xf numFmtId="166" fontId="73" fillId="24" borderId="0" xfId="0" applyNumberFormat="1" applyFont="1" applyFill="1" applyBorder="1"/>
    <xf numFmtId="0" fontId="71" fillId="24" borderId="0" xfId="0" applyFont="1" applyFill="1" applyBorder="1"/>
    <xf numFmtId="0" fontId="72" fillId="24" borderId="0" xfId="0" applyFont="1" applyFill="1" applyBorder="1"/>
    <xf numFmtId="168" fontId="73" fillId="0" borderId="0" xfId="0" applyNumberFormat="1" applyFont="1" applyBorder="1" applyAlignment="1">
      <alignment horizontal="right"/>
    </xf>
    <xf numFmtId="173" fontId="73" fillId="0" borderId="0" xfId="0" applyNumberFormat="1" applyFont="1" applyBorder="1" applyAlignment="1">
      <alignment horizontal="right"/>
    </xf>
    <xf numFmtId="43" fontId="72" fillId="24" borderId="0" xfId="46" applyFont="1" applyFill="1" applyBorder="1" applyAlignment="1">
      <alignment horizontal="right"/>
    </xf>
    <xf numFmtId="41" fontId="72" fillId="24" borderId="0" xfId="0" applyNumberFormat="1" applyFont="1" applyFill="1" applyBorder="1" applyAlignment="1">
      <alignment horizontal="right"/>
    </xf>
    <xf numFmtId="39" fontId="72" fillId="24" borderId="0" xfId="0" applyNumberFormat="1" applyFont="1" applyFill="1" applyBorder="1" applyAlignment="1">
      <alignment horizontal="right"/>
    </xf>
    <xf numFmtId="1" fontId="72" fillId="24" borderId="0" xfId="0" applyNumberFormat="1" applyFont="1" applyFill="1" applyBorder="1" applyAlignment="1">
      <alignment horizontal="right"/>
    </xf>
    <xf numFmtId="167" fontId="72" fillId="24" borderId="0" xfId="0" applyNumberFormat="1" applyFont="1" applyFill="1" applyBorder="1" applyAlignment="1">
      <alignment horizontal="right"/>
    </xf>
    <xf numFmtId="3" fontId="21" fillId="0" borderId="0" xfId="0" applyNumberFormat="1" applyFont="1"/>
    <xf numFmtId="186" fontId="72" fillId="24" borderId="0" xfId="0" applyNumberFormat="1" applyFont="1" applyFill="1" applyBorder="1" applyAlignment="1">
      <alignment horizontal="right"/>
    </xf>
    <xf numFmtId="39" fontId="42" fillId="24" borderId="0" xfId="0" applyNumberFormat="1" applyFont="1" applyFill="1"/>
    <xf numFmtId="0" fontId="87" fillId="0" borderId="0" xfId="0" applyFont="1" applyFill="1"/>
    <xf numFmtId="10" fontId="88" fillId="0" borderId="0" xfId="0" applyNumberFormat="1" applyFont="1" applyFill="1"/>
    <xf numFmtId="1" fontId="88" fillId="0" borderId="0" xfId="0" applyNumberFormat="1" applyFont="1" applyFill="1"/>
    <xf numFmtId="39" fontId="86" fillId="0" borderId="0" xfId="0" applyNumberFormat="1" applyFont="1" applyFill="1"/>
    <xf numFmtId="199" fontId="86" fillId="0" borderId="0" xfId="0" applyNumberFormat="1" applyFont="1" applyFill="1"/>
    <xf numFmtId="0" fontId="87" fillId="0" borderId="0" xfId="0" applyFont="1"/>
    <xf numFmtId="1" fontId="89" fillId="0" borderId="0" xfId="0" applyNumberFormat="1" applyFont="1" applyFill="1"/>
    <xf numFmtId="0" fontId="88" fillId="0" borderId="0" xfId="0" applyFont="1" applyFill="1"/>
    <xf numFmtId="0" fontId="87" fillId="0" borderId="0" xfId="0" applyFont="1" applyFill="1" applyAlignment="1"/>
    <xf numFmtId="0" fontId="87" fillId="0" borderId="0" xfId="0" applyFont="1" applyBorder="1" applyProtection="1">
      <protection locked="0"/>
    </xf>
    <xf numFmtId="0" fontId="87" fillId="0" borderId="0" xfId="0" quotePrefix="1" applyFont="1" applyBorder="1" applyAlignment="1">
      <alignment horizontal="right"/>
    </xf>
    <xf numFmtId="3" fontId="88" fillId="0" borderId="0" xfId="0" applyNumberFormat="1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1" fontId="88" fillId="0" borderId="0" xfId="0" applyNumberFormat="1" applyFont="1" applyBorder="1" applyAlignment="1">
      <alignment horizontal="right"/>
    </xf>
    <xf numFmtId="0" fontId="87" fillId="0" borderId="0" xfId="0" applyFont="1" applyFill="1" applyBorder="1" applyAlignment="1">
      <alignment horizontal="right"/>
    </xf>
    <xf numFmtId="3" fontId="88" fillId="0" borderId="0" xfId="0" applyNumberFormat="1" applyFont="1" applyFill="1" applyBorder="1" applyAlignment="1">
      <alignment horizontal="right"/>
    </xf>
    <xf numFmtId="0" fontId="87" fillId="21" borderId="0" xfId="0" applyFont="1" applyFill="1" applyBorder="1"/>
    <xf numFmtId="0" fontId="87" fillId="0" borderId="0" xfId="0" applyFont="1" applyFill="1" applyAlignment="1">
      <alignment horizontal="right"/>
    </xf>
    <xf numFmtId="0" fontId="88" fillId="0" borderId="0" xfId="0" applyFont="1" applyBorder="1" applyAlignment="1">
      <alignment horizontal="right"/>
    </xf>
    <xf numFmtId="0" fontId="87" fillId="0" borderId="0" xfId="0" applyFont="1" applyBorder="1" applyAlignment="1"/>
    <xf numFmtId="0" fontId="87" fillId="0" borderId="0" xfId="0" applyFont="1" applyBorder="1" applyAlignment="1">
      <alignment horizontal="left"/>
    </xf>
    <xf numFmtId="168" fontId="87" fillId="0" borderId="0" xfId="0" quotePrefix="1" applyNumberFormat="1" applyFont="1" applyBorder="1" applyAlignment="1">
      <alignment horizontal="right"/>
    </xf>
    <xf numFmtId="168" fontId="88" fillId="0" borderId="0" xfId="0" applyNumberFormat="1" applyFont="1" applyBorder="1" applyAlignment="1">
      <alignment horizontal="right"/>
    </xf>
    <xf numFmtId="10" fontId="88" fillId="0" borderId="0" xfId="0" applyNumberFormat="1" applyFont="1" applyBorder="1" applyAlignment="1">
      <alignment horizontal="right"/>
    </xf>
    <xf numFmtId="39" fontId="87" fillId="0" borderId="0" xfId="0" applyNumberFormat="1" applyFont="1" applyBorder="1" applyAlignment="1">
      <alignment horizontal="right"/>
    </xf>
    <xf numFmtId="39" fontId="86" fillId="0" borderId="0" xfId="0" applyNumberFormat="1" applyFont="1" applyFill="1" applyBorder="1" applyAlignment="1">
      <alignment horizontal="right"/>
    </xf>
    <xf numFmtId="39" fontId="87" fillId="0" borderId="0" xfId="0" applyNumberFormat="1" applyFont="1" applyFill="1" applyBorder="1" applyAlignment="1">
      <alignment horizontal="right"/>
    </xf>
    <xf numFmtId="10" fontId="88" fillId="0" borderId="0" xfId="0" applyNumberFormat="1" applyFont="1" applyFill="1" applyBorder="1" applyAlignment="1">
      <alignment horizontal="right"/>
    </xf>
    <xf numFmtId="168" fontId="88" fillId="0" borderId="0" xfId="0" applyNumberFormat="1" applyFont="1" applyFill="1" applyBorder="1" applyAlignment="1">
      <alignment horizontal="right"/>
    </xf>
    <xf numFmtId="2" fontId="89" fillId="0" borderId="0" xfId="0" applyNumberFormat="1" applyFont="1" applyFill="1" applyBorder="1" applyAlignment="1">
      <alignment horizontal="right"/>
    </xf>
    <xf numFmtId="167" fontId="87" fillId="0" borderId="0" xfId="0" applyNumberFormat="1" applyFont="1" applyBorder="1" applyAlignment="1"/>
    <xf numFmtId="168" fontId="87" fillId="0" borderId="0" xfId="0" applyNumberFormat="1" applyFont="1" applyBorder="1" applyAlignment="1">
      <alignment horizontal="right"/>
    </xf>
    <xf numFmtId="0" fontId="85" fillId="0" borderId="0" xfId="0" applyFont="1" applyBorder="1" applyAlignment="1">
      <alignment horizontal="right"/>
    </xf>
    <xf numFmtId="39" fontId="92" fillId="0" borderId="0" xfId="0" applyNumberFormat="1" applyFont="1" applyFill="1"/>
    <xf numFmtId="10" fontId="96" fillId="0" borderId="0" xfId="0" applyNumberFormat="1" applyFont="1" applyFill="1"/>
    <xf numFmtId="0" fontId="97" fillId="0" borderId="0" xfId="0" applyFont="1" applyFill="1"/>
    <xf numFmtId="0" fontId="97" fillId="21" borderId="0" xfId="0" applyFont="1" applyFill="1"/>
    <xf numFmtId="1" fontId="96" fillId="0" borderId="0" xfId="0" applyNumberFormat="1" applyFont="1" applyFill="1"/>
    <xf numFmtId="1" fontId="98" fillId="0" borderId="0" xfId="0" applyNumberFormat="1" applyFont="1" applyFill="1"/>
    <xf numFmtId="2" fontId="95" fillId="0" borderId="0" xfId="0" applyNumberFormat="1" applyFont="1" applyFill="1" applyBorder="1" applyAlignment="1">
      <alignment horizontal="right"/>
    </xf>
    <xf numFmtId="168" fontId="93" fillId="0" borderId="0" xfId="0" applyNumberFormat="1" applyFont="1" applyFill="1" applyBorder="1" applyAlignment="1">
      <alignment horizontal="right"/>
    </xf>
    <xf numFmtId="10" fontId="93" fillId="0" borderId="0" xfId="0" applyNumberFormat="1" applyFont="1" applyFill="1" applyBorder="1" applyAlignment="1">
      <alignment horizontal="right"/>
    </xf>
    <xf numFmtId="0" fontId="94" fillId="21" borderId="0" xfId="0" applyFont="1" applyFill="1" applyAlignment="1">
      <alignment horizontal="right"/>
    </xf>
    <xf numFmtId="0" fontId="94" fillId="0" borderId="0" xfId="0" applyFont="1" applyFill="1" applyAlignment="1">
      <alignment horizontal="right"/>
    </xf>
    <xf numFmtId="0" fontId="94" fillId="0" borderId="0" xfId="0" applyFont="1" applyAlignment="1">
      <alignment horizontal="right"/>
    </xf>
    <xf numFmtId="10" fontId="93" fillId="0" borderId="0" xfId="0" applyNumberFormat="1" applyFont="1" applyBorder="1" applyAlignment="1">
      <alignment horizontal="right"/>
    </xf>
    <xf numFmtId="39" fontId="94" fillId="0" borderId="0" xfId="0" applyNumberFormat="1" applyFont="1" applyBorder="1" applyAlignment="1">
      <alignment horizontal="right"/>
    </xf>
    <xf numFmtId="39" fontId="94" fillId="0" borderId="0" xfId="0" applyNumberFormat="1" applyFont="1" applyFill="1" applyBorder="1" applyAlignment="1">
      <alignment horizontal="right"/>
    </xf>
    <xf numFmtId="1" fontId="93" fillId="0" borderId="0" xfId="0" applyNumberFormat="1" applyFont="1" applyBorder="1" applyAlignment="1">
      <alignment horizontal="right"/>
    </xf>
    <xf numFmtId="0" fontId="94" fillId="0" borderId="0" xfId="0" applyFont="1" applyBorder="1" applyAlignment="1">
      <alignment horizontal="right"/>
    </xf>
    <xf numFmtId="186" fontId="21" fillId="0" borderId="0" xfId="0" applyNumberFormat="1" applyFont="1"/>
    <xf numFmtId="2" fontId="99" fillId="0" borderId="0" xfId="0" applyNumberFormat="1" applyFont="1" applyFill="1" applyBorder="1" applyAlignment="1">
      <alignment horizontal="right"/>
    </xf>
    <xf numFmtId="166" fontId="102" fillId="0" borderId="0" xfId="0" applyNumberFormat="1" applyFont="1" applyFill="1"/>
    <xf numFmtId="39" fontId="84" fillId="0" borderId="0" xfId="0" applyNumberFormat="1" applyFont="1" applyFill="1" applyBorder="1" applyAlignment="1">
      <alignment horizontal="right"/>
    </xf>
    <xf numFmtId="39" fontId="103" fillId="0" borderId="0" xfId="0" applyNumberFormat="1" applyFont="1" applyFill="1"/>
    <xf numFmtId="1" fontId="48" fillId="25" borderId="0" xfId="0" applyNumberFormat="1" applyFont="1" applyFill="1" applyAlignment="1">
      <alignment horizontal="right"/>
    </xf>
    <xf numFmtId="0" fontId="66" fillId="24" borderId="14" xfId="0" applyNumberFormat="1" applyFont="1" applyFill="1" applyBorder="1"/>
    <xf numFmtId="168" fontId="72" fillId="24" borderId="15" xfId="0" applyNumberFormat="1" applyFont="1" applyFill="1" applyBorder="1" applyAlignment="1">
      <alignment horizontal="right"/>
    </xf>
    <xf numFmtId="1" fontId="71" fillId="24" borderId="15" xfId="0" applyNumberFormat="1" applyFont="1" applyFill="1" applyBorder="1" applyAlignment="1">
      <alignment horizontal="right"/>
    </xf>
    <xf numFmtId="1" fontId="71" fillId="24" borderId="16" xfId="0" applyNumberFormat="1" applyFont="1" applyFill="1" applyBorder="1" applyAlignment="1">
      <alignment horizontal="right"/>
    </xf>
    <xf numFmtId="0" fontId="72" fillId="24" borderId="17" xfId="0" applyNumberFormat="1" applyFont="1" applyFill="1" applyBorder="1"/>
    <xf numFmtId="1" fontId="71" fillId="24" borderId="18" xfId="0" applyNumberFormat="1" applyFont="1" applyFill="1" applyBorder="1" applyAlignment="1">
      <alignment horizontal="right"/>
    </xf>
    <xf numFmtId="0" fontId="72" fillId="24" borderId="19" xfId="0" applyNumberFormat="1" applyFont="1" applyFill="1" applyBorder="1"/>
    <xf numFmtId="1" fontId="71" fillId="24" borderId="20" xfId="0" applyNumberFormat="1" applyFont="1" applyFill="1" applyBorder="1" applyAlignment="1">
      <alignment horizontal="right"/>
    </xf>
    <xf numFmtId="37" fontId="72" fillId="24" borderId="18" xfId="0" applyNumberFormat="1" applyFont="1" applyFill="1" applyBorder="1" applyAlignment="1">
      <alignment horizontal="right"/>
    </xf>
    <xf numFmtId="2" fontId="69" fillId="24" borderId="17" xfId="0" applyNumberFormat="1" applyFont="1" applyFill="1" applyBorder="1"/>
    <xf numFmtId="2" fontId="72" fillId="24" borderId="17" xfId="0" applyNumberFormat="1" applyFont="1" applyFill="1" applyBorder="1"/>
    <xf numFmtId="1" fontId="73" fillId="24" borderId="18" xfId="0" applyNumberFormat="1" applyFont="1" applyFill="1" applyBorder="1" applyAlignment="1">
      <alignment horizontal="right"/>
    </xf>
    <xf numFmtId="1" fontId="48" fillId="24" borderId="18" xfId="0" applyNumberFormat="1" applyFont="1" applyFill="1" applyBorder="1" applyAlignment="1">
      <alignment horizontal="right"/>
    </xf>
    <xf numFmtId="0" fontId="73" fillId="24" borderId="17" xfId="0" applyFont="1" applyFill="1" applyBorder="1"/>
    <xf numFmtId="0" fontId="71" fillId="24" borderId="18" xfId="0" applyFont="1" applyFill="1" applyBorder="1"/>
    <xf numFmtId="0" fontId="72" fillId="24" borderId="17" xfId="0" applyFont="1" applyFill="1" applyBorder="1"/>
    <xf numFmtId="2" fontId="74" fillId="20" borderId="17" xfId="0" applyNumberFormat="1" applyFont="1" applyFill="1" applyBorder="1"/>
    <xf numFmtId="1" fontId="75" fillId="20" borderId="18" xfId="0" applyNumberFormat="1" applyFont="1" applyFill="1" applyBorder="1" applyAlignment="1">
      <alignment horizontal="right"/>
    </xf>
    <xf numFmtId="2" fontId="73" fillId="0" borderId="17" xfId="0" applyNumberFormat="1" applyFont="1" applyBorder="1"/>
    <xf numFmtId="168" fontId="73" fillId="0" borderId="18" xfId="0" applyNumberFormat="1" applyFont="1" applyBorder="1" applyAlignment="1">
      <alignment horizontal="right"/>
    </xf>
    <xf numFmtId="2" fontId="69" fillId="21" borderId="17" xfId="0" applyNumberFormat="1" applyFont="1" applyFill="1" applyBorder="1"/>
    <xf numFmtId="1" fontId="71" fillId="21" borderId="18" xfId="0" applyNumberFormat="1" applyFont="1" applyFill="1" applyBorder="1" applyAlignment="1">
      <alignment horizontal="right"/>
    </xf>
    <xf numFmtId="2" fontId="72" fillId="24" borderId="21" xfId="0" applyNumberFormat="1" applyFont="1" applyFill="1" applyBorder="1"/>
    <xf numFmtId="166" fontId="72" fillId="24" borderId="22" xfId="0" applyNumberFormat="1" applyFont="1" applyFill="1" applyBorder="1" applyAlignment="1">
      <alignment horizontal="right"/>
    </xf>
    <xf numFmtId="1" fontId="71" fillId="24" borderId="22" xfId="0" applyNumberFormat="1" applyFont="1" applyFill="1" applyBorder="1" applyAlignment="1">
      <alignment horizontal="right"/>
    </xf>
    <xf numFmtId="168" fontId="72" fillId="24" borderId="22" xfId="0" applyNumberFormat="1" applyFont="1" applyFill="1" applyBorder="1" applyAlignment="1">
      <alignment horizontal="right"/>
    </xf>
    <xf numFmtId="1" fontId="71" fillId="24" borderId="23" xfId="0" applyNumberFormat="1" applyFont="1" applyFill="1" applyBorder="1" applyAlignment="1">
      <alignment horizontal="right"/>
    </xf>
    <xf numFmtId="0" fontId="66" fillId="24" borderId="24" xfId="0" applyNumberFormat="1" applyFont="1" applyFill="1" applyBorder="1"/>
    <xf numFmtId="168" fontId="72" fillId="24" borderId="25" xfId="0" applyNumberFormat="1" applyFont="1" applyFill="1" applyBorder="1" applyAlignment="1">
      <alignment horizontal="right"/>
    </xf>
    <xf numFmtId="1" fontId="71" fillId="24" borderId="25" xfId="0" applyNumberFormat="1" applyFont="1" applyFill="1" applyBorder="1" applyAlignment="1">
      <alignment horizontal="right"/>
    </xf>
    <xf numFmtId="1" fontId="71" fillId="24" borderId="26" xfId="0" applyNumberFormat="1" applyFont="1" applyFill="1" applyBorder="1" applyAlignment="1">
      <alignment horizontal="right"/>
    </xf>
    <xf numFmtId="0" fontId="72" fillId="24" borderId="27" xfId="0" applyNumberFormat="1" applyFont="1" applyFill="1" applyBorder="1"/>
    <xf numFmtId="1" fontId="71" fillId="24" borderId="28" xfId="0" applyNumberFormat="1" applyFont="1" applyFill="1" applyBorder="1" applyAlignment="1">
      <alignment horizontal="right"/>
    </xf>
    <xf numFmtId="0" fontId="72" fillId="24" borderId="29" xfId="0" applyNumberFormat="1" applyFont="1" applyFill="1" applyBorder="1"/>
    <xf numFmtId="1" fontId="71" fillId="24" borderId="30" xfId="0" applyNumberFormat="1" applyFont="1" applyFill="1" applyBorder="1" applyAlignment="1">
      <alignment horizontal="right"/>
    </xf>
    <xf numFmtId="2" fontId="69" fillId="24" borderId="27" xfId="0" applyNumberFormat="1" applyFont="1" applyFill="1" applyBorder="1"/>
    <xf numFmtId="2" fontId="72" fillId="24" borderId="27" xfId="0" applyNumberFormat="1" applyFont="1" applyFill="1" applyBorder="1"/>
    <xf numFmtId="2" fontId="72" fillId="24" borderId="31" xfId="0" applyNumberFormat="1" applyFont="1" applyFill="1" applyBorder="1"/>
    <xf numFmtId="37" fontId="72" fillId="24" borderId="32" xfId="0" applyNumberFormat="1" applyFont="1" applyFill="1" applyBorder="1" applyAlignment="1">
      <alignment horizontal="right"/>
    </xf>
    <xf numFmtId="1" fontId="71" fillId="24" borderId="32" xfId="0" applyNumberFormat="1" applyFont="1" applyFill="1" applyBorder="1" applyAlignment="1">
      <alignment horizontal="right"/>
    </xf>
    <xf numFmtId="39" fontId="72" fillId="24" borderId="32" xfId="0" applyNumberFormat="1" applyFont="1" applyFill="1" applyBorder="1" applyAlignment="1">
      <alignment horizontal="right"/>
    </xf>
    <xf numFmtId="168" fontId="72" fillId="24" borderId="32" xfId="0" applyNumberFormat="1" applyFont="1" applyFill="1" applyBorder="1" applyAlignment="1">
      <alignment horizontal="right"/>
    </xf>
    <xf numFmtId="1" fontId="71" fillId="24" borderId="33" xfId="0" applyNumberFormat="1" applyFont="1" applyFill="1" applyBorder="1" applyAlignment="1">
      <alignment horizontal="right"/>
    </xf>
    <xf numFmtId="0" fontId="92" fillId="0" borderId="0" xfId="0" applyNumberFormat="1" applyFont="1" applyFill="1"/>
    <xf numFmtId="39" fontId="42" fillId="25" borderId="0" xfId="0" applyNumberFormat="1" applyFont="1" applyFill="1"/>
    <xf numFmtId="37" fontId="49" fillId="25" borderId="0" xfId="0" applyNumberFormat="1" applyFont="1" applyFill="1"/>
    <xf numFmtId="37" fontId="49" fillId="25" borderId="0" xfId="0" quotePrefix="1" applyNumberFormat="1" applyFont="1" applyFill="1"/>
    <xf numFmtId="37" fontId="40" fillId="25" borderId="0" xfId="0" quotePrefix="1" applyNumberFormat="1" applyFont="1" applyFill="1"/>
    <xf numFmtId="37" fontId="49" fillId="24" borderId="0" xfId="0" applyNumberFormat="1" applyFont="1" applyFill="1"/>
    <xf numFmtId="10" fontId="41" fillId="0" borderId="0" xfId="0" applyNumberFormat="1" applyFont="1" applyAlignment="1"/>
    <xf numFmtId="0" fontId="103" fillId="0" borderId="0" xfId="0" applyFont="1" applyFill="1"/>
    <xf numFmtId="37" fontId="49" fillId="24" borderId="0" xfId="0" quotePrefix="1" applyNumberFormat="1" applyFont="1" applyFill="1"/>
    <xf numFmtId="37" fontId="40" fillId="24" borderId="0" xfId="0" quotePrefix="1" applyNumberFormat="1" applyFont="1" applyFill="1"/>
    <xf numFmtId="49" fontId="62" fillId="0" borderId="0" xfId="46" applyNumberFormat="1" applyFont="1" applyFill="1" applyBorder="1" applyAlignment="1">
      <alignment horizontal="left"/>
    </xf>
    <xf numFmtId="0" fontId="22" fillId="0" borderId="0" xfId="0" applyFont="1" applyAlignment="1">
      <alignment horizontal="center"/>
    </xf>
    <xf numFmtId="0" fontId="2" fillId="26" borderId="0" xfId="102" applyFont="1" applyFill="1" applyAlignment="1">
      <alignment vertical="top"/>
    </xf>
    <xf numFmtId="0" fontId="2" fillId="26" borderId="0" xfId="99" applyFill="1" applyAlignment="1">
      <alignment vertical="top"/>
    </xf>
    <xf numFmtId="0" fontId="2" fillId="26" borderId="0" xfId="99" applyFill="1"/>
    <xf numFmtId="0" fontId="15" fillId="26" borderId="0" xfId="102" applyFont="1" applyFill="1" applyAlignment="1">
      <alignment horizontal="left" vertical="top"/>
    </xf>
    <xf numFmtId="0" fontId="2" fillId="26" borderId="0" xfId="99" applyFont="1" applyFill="1" applyAlignment="1">
      <alignment vertical="top"/>
    </xf>
    <xf numFmtId="0" fontId="105" fillId="26" borderId="0" xfId="102" applyFont="1" applyFill="1" applyAlignment="1">
      <alignment vertical="top"/>
    </xf>
    <xf numFmtId="0" fontId="0" fillId="26" borderId="0" xfId="0" applyFill="1" applyAlignment="1">
      <alignment vertical="top"/>
    </xf>
    <xf numFmtId="0" fontId="106" fillId="26" borderId="0" xfId="0" applyFont="1" applyFill="1" applyAlignment="1">
      <alignment vertical="top"/>
    </xf>
    <xf numFmtId="0" fontId="107" fillId="26" borderId="0" xfId="0" applyFont="1" applyFill="1" applyAlignment="1">
      <alignment vertical="top"/>
    </xf>
    <xf numFmtId="0" fontId="107" fillId="26" borderId="0" xfId="0" applyFont="1" applyFill="1" applyAlignment="1">
      <alignment vertical="top"/>
    </xf>
    <xf numFmtId="0" fontId="106" fillId="26" borderId="0" xfId="0" applyFont="1" applyFill="1" applyAlignment="1">
      <alignment vertical="top"/>
    </xf>
    <xf numFmtId="0" fontId="0" fillId="26" borderId="0" xfId="0" applyFill="1" applyAlignment="1">
      <alignment vertical="top"/>
    </xf>
    <xf numFmtId="0" fontId="0" fillId="26" borderId="38" xfId="0" applyFill="1" applyBorder="1" applyAlignment="1">
      <alignment vertical="top"/>
    </xf>
    <xf numFmtId="0" fontId="106" fillId="26" borderId="34" xfId="0" applyFont="1" applyFill="1" applyBorder="1" applyAlignment="1">
      <alignment vertical="top"/>
    </xf>
    <xf numFmtId="0" fontId="106" fillId="26" borderId="35" xfId="0" applyFont="1" applyFill="1" applyBorder="1" applyAlignment="1">
      <alignment vertical="top"/>
    </xf>
    <xf numFmtId="0" fontId="106" fillId="26" borderId="36" xfId="0" applyFont="1" applyFill="1" applyBorder="1" applyAlignment="1">
      <alignment vertical="top"/>
    </xf>
    <xf numFmtId="0" fontId="106" fillId="26" borderId="37" xfId="0" applyFont="1" applyFill="1" applyBorder="1" applyAlignment="1">
      <alignment vertical="top"/>
    </xf>
    <xf numFmtId="9" fontId="106" fillId="26" borderId="34" xfId="0" applyNumberFormat="1" applyFont="1" applyFill="1" applyBorder="1" applyAlignment="1">
      <alignment vertical="top"/>
    </xf>
    <xf numFmtId="3" fontId="106" fillId="26" borderId="34" xfId="0" applyNumberFormat="1" applyFont="1" applyFill="1" applyBorder="1" applyAlignment="1">
      <alignment vertical="top"/>
    </xf>
    <xf numFmtId="0" fontId="0" fillId="26" borderId="39" xfId="0" applyFill="1" applyBorder="1" applyAlignment="1">
      <alignment vertical="top"/>
    </xf>
    <xf numFmtId="2" fontId="2" fillId="0" borderId="0" xfId="99" applyNumberFormat="1" applyAlignment="1">
      <alignment horizontal="left"/>
    </xf>
    <xf numFmtId="0" fontId="2" fillId="0" borderId="0" xfId="99" applyNumberFormat="1" applyAlignment="1">
      <alignment horizontal="left"/>
    </xf>
    <xf numFmtId="1" fontId="2" fillId="0" borderId="0" xfId="99" applyNumberFormat="1" applyAlignment="1">
      <alignment horizontal="left"/>
    </xf>
    <xf numFmtId="0" fontId="2" fillId="0" borderId="0" xfId="99" applyFont="1"/>
    <xf numFmtId="208" fontId="2" fillId="0" borderId="0" xfId="99" applyNumberFormat="1" applyAlignment="1">
      <alignment horizontal="left"/>
    </xf>
    <xf numFmtId="49" fontId="2" fillId="0" borderId="0" xfId="99" applyNumberFormat="1"/>
  </cellXfs>
  <cellStyles count="103">
    <cellStyle name="$ 0 decimal" xfId="1"/>
    <cellStyle name="$ 1 decimal" xfId="2"/>
    <cellStyle name="$ 2 decimals" xfId="3"/>
    <cellStyle name="%" xfId="4"/>
    <cellStyle name="?? [0.00]_HELPDESK_jp1.xls Chart 1" xfId="5"/>
    <cellStyle name="_RRS1" xfId="6"/>
    <cellStyle name="_SUMMARY " xfId="7"/>
    <cellStyle name="’Ê‰Ý [0.00]_GE 3 MINIMUM" xfId="8"/>
    <cellStyle name="’Ê‰Ý_GE 3 MINIMUM" xfId="9"/>
    <cellStyle name="¥ 0 decimal" xfId="10"/>
    <cellStyle name="=C:\WINNT35\SYSTEM32\COMMAND.COM" xfId="11"/>
    <cellStyle name="•W€_GE 3 MINIMUM" xfId="12"/>
    <cellStyle name="•W_GE 3 MINIMUM" xfId="13"/>
    <cellStyle name="0_Capex &amp; Depreciation " xfId="14"/>
    <cellStyle name="0_Valuing BP " xfId="15"/>
    <cellStyle name="20% - Accent1" xfId="16" builtinId="30" customBuiltin="1"/>
    <cellStyle name="20% - Accent2" xfId="17" builtinId="34" customBuiltin="1"/>
    <cellStyle name="20% - Accent3" xfId="18" builtinId="38" customBuiltin="1"/>
    <cellStyle name="20% - Accent4" xfId="19" builtinId="42" customBuiltin="1"/>
    <cellStyle name="20% - Accent5" xfId="20" builtinId="46" customBuiltin="1"/>
    <cellStyle name="20% - Accent6" xfId="21" builtinId="50" customBuiltin="1"/>
    <cellStyle name="40% - Accent1" xfId="22" builtinId="31" customBuiltin="1"/>
    <cellStyle name="40% - Accent2" xfId="23" builtinId="35" customBuiltin="1"/>
    <cellStyle name="40% - Accent3" xfId="24" builtinId="39" customBuiltin="1"/>
    <cellStyle name="40% - Accent4" xfId="25" builtinId="43" customBuiltin="1"/>
    <cellStyle name="40% - Accent5" xfId="26" builtinId="47" customBuiltin="1"/>
    <cellStyle name="40% - Accent6" xfId="27" builtinId="51" customBuiltin="1"/>
    <cellStyle name="60% - Accent1" xfId="28" builtinId="32" customBuiltin="1"/>
    <cellStyle name="60% - Accent2" xfId="29" builtinId="36" customBuiltin="1"/>
    <cellStyle name="60% - Accent3" xfId="30" builtinId="40" customBuiltin="1"/>
    <cellStyle name="60% - Accent4" xfId="31" builtinId="44" customBuiltin="1"/>
    <cellStyle name="60% - Accent5" xfId="32" builtinId="48" customBuiltin="1"/>
    <cellStyle name="60% - Accent6" xfId="33" builtinId="52" customBuiltin="1"/>
    <cellStyle name="Accent1" xfId="34" builtinId="29" customBuiltin="1"/>
    <cellStyle name="Accent2" xfId="35" builtinId="33" customBuiltin="1"/>
    <cellStyle name="Accent3" xfId="36" builtinId="37" customBuiltin="1"/>
    <cellStyle name="Accent4" xfId="37" builtinId="41" customBuiltin="1"/>
    <cellStyle name="Accent5" xfId="38" builtinId="45" customBuiltin="1"/>
    <cellStyle name="Accent6" xfId="39" builtinId="49" customBuiltin="1"/>
    <cellStyle name="Bad" xfId="40" builtinId="27" customBuiltin="1"/>
    <cellStyle name="Blue" xfId="41"/>
    <cellStyle name="c_HardInc " xfId="42"/>
    <cellStyle name="Calculation" xfId="43" builtinId="22" customBuiltin="1"/>
    <cellStyle name="Changeable" xfId="44"/>
    <cellStyle name="Check Cell" xfId="45" builtinId="23" customBuiltin="1"/>
    <cellStyle name="Comma" xfId="46" builtinId="3"/>
    <cellStyle name="Currency 2" xfId="95"/>
    <cellStyle name="Currency 2 2" xfId="100"/>
    <cellStyle name="Currency 3" xfId="98"/>
    <cellStyle name="date" xfId="47"/>
    <cellStyle name="decimal 0" xfId="48"/>
    <cellStyle name="decimal 1" xfId="49"/>
    <cellStyle name="decimal 2" xfId="50"/>
    <cellStyle name="Explanatory Text" xfId="51" builtinId="53" customBuiltin="1"/>
    <cellStyle name="Fail" xfId="52"/>
    <cellStyle name="FiscalPeriod" xfId="53"/>
    <cellStyle name="Good" xfId="54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idden" xfId="59"/>
    <cellStyle name="Input" xfId="60" builtinId="20" customBuiltin="1"/>
    <cellStyle name="Linked Cell" xfId="61" builtinId="24" customBuiltin="1"/>
    <cellStyle name="MetricLabel" xfId="62"/>
    <cellStyle name="MetricLabelBlue" xfId="63"/>
    <cellStyle name="MetricValue" xfId="64"/>
    <cellStyle name="Neutral" xfId="65" builtinId="28" customBuiltin="1"/>
    <cellStyle name="Normal" xfId="0" builtinId="0"/>
    <cellStyle name="Normal 2" xfId="94"/>
    <cellStyle name="Normal 2 2" xfId="99"/>
    <cellStyle name="Normal 3" xfId="96"/>
    <cellStyle name="Normal 4" xfId="101"/>
    <cellStyle name="Normal_DisclaimerSheet Samples" xfId="102"/>
    <cellStyle name="Normal_HIG" xfId="66"/>
    <cellStyle name="Normalny_Ferrum . Valuation . CA IB . 8" xfId="67"/>
    <cellStyle name="Note" xfId="68" builtinId="10" customBuiltin="1"/>
    <cellStyle name="Œ…‹æØ‚è [0.00]_GE 3 MINIMUM" xfId="69"/>
    <cellStyle name="Œ…‹æØ‚è_GE 3 MINIMUM" xfId="70"/>
    <cellStyle name="onedecimal" xfId="71"/>
    <cellStyle name="Output" xfId="72" builtinId="21" customBuiltin="1"/>
    <cellStyle name="p " xfId="73"/>
    <cellStyle name="Pass" xfId="74"/>
    <cellStyle name="Percent" xfId="75" builtinId="5"/>
    <cellStyle name="percent 1 decimal" xfId="76"/>
    <cellStyle name="percent 2 decimal" xfId="77"/>
    <cellStyle name="percent no decimal" xfId="78"/>
    <cellStyle name="RRSInstruction" xfId="79"/>
    <cellStyle name="RRSInstruction 2" xfId="97"/>
    <cellStyle name="s_HardInc " xfId="80"/>
    <cellStyle name="s_Valuation " xfId="81"/>
    <cellStyle name="ssp " xfId="82"/>
    <cellStyle name="Style 1" xfId="83"/>
    <cellStyle name="Style 2" xfId="84"/>
    <cellStyle name="Title" xfId="85" builtinId="15" customBuiltin="1"/>
    <cellStyle name="Total" xfId="86" builtinId="25" customBuiltin="1"/>
    <cellStyle name="underline" xfId="87"/>
    <cellStyle name="underline 1 decimal" xfId="88"/>
    <cellStyle name="underline 2 decimals" xfId="89"/>
    <cellStyle name="underline flush left" xfId="90"/>
    <cellStyle name="underline no decimals" xfId="91"/>
    <cellStyle name="underline_UNM new charts" xfId="92"/>
    <cellStyle name="Warning Text" xfId="9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12607F"/>
      <rgbColor rgb="009DC9DC"/>
      <rgbColor rgb="00DDDDDD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FFFF00"/>
      <rgbColor rgb="008E466A"/>
      <rgbColor rgb="001B4694"/>
      <rgbColor rgb="00333333"/>
    </indexedColors>
    <mruColors>
      <color rgb="FF006699"/>
      <color rgb="FF7F7F7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17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388097" name="Picture 1" descr="C:\Users\huangb\AppData\Local\Temp\MercuryPriceRatingHistoryChart\AFL.N_2018_04_04_20_03_2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6129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Documents%20and%20Settings/pscavo/Local%20Settings/Temporary%20Internet%20Files/OLK33/OIT%20Screening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T Screen"/>
      <sheetName val="Exclusion List"/>
      <sheetName val="MVT Demo"/>
      <sheetName val="OIT Screening"/>
    </sheetNames>
    <sheetDataSet>
      <sheetData sheetId="0"/>
      <sheetData sheetId="1">
        <row r="1">
          <cell r="A1" t="str">
            <v>ticker</v>
          </cell>
        </row>
        <row r="2">
          <cell r="A2" t="str">
            <v>ABP.L</v>
          </cell>
        </row>
        <row r="3">
          <cell r="A3" t="str">
            <v>AGG.L</v>
          </cell>
        </row>
        <row r="4">
          <cell r="A4" t="str">
            <v>AHLN.AS</v>
          </cell>
        </row>
        <row r="5">
          <cell r="A5" t="str">
            <v>AHo.N</v>
          </cell>
        </row>
        <row r="6">
          <cell r="A6" t="str">
            <v>AIRF.PA</v>
          </cell>
        </row>
        <row r="7">
          <cell r="A7" t="str">
            <v>AKH.N</v>
          </cell>
        </row>
        <row r="8">
          <cell r="A8" t="str">
            <v>AIB.N</v>
          </cell>
        </row>
        <row r="9">
          <cell r="A9" t="str">
            <v>ALBK.I</v>
          </cell>
        </row>
        <row r="10">
          <cell r="A10" t="str">
            <v>ALO.N</v>
          </cell>
        </row>
        <row r="11">
          <cell r="A11" t="str">
            <v>AHC.N</v>
          </cell>
        </row>
        <row r="12">
          <cell r="A12" t="str">
            <v>AMGN.O</v>
          </cell>
        </row>
        <row r="13">
          <cell r="A13" t="str">
            <v>AAL.L</v>
          </cell>
        </row>
        <row r="14">
          <cell r="A14" t="str">
            <v>ANGL.I</v>
          </cell>
        </row>
        <row r="15">
          <cell r="A15" t="str">
            <v>A3TV.MC</v>
          </cell>
        </row>
        <row r="16">
          <cell r="A16" t="str">
            <v>5201.T</v>
          </cell>
        </row>
        <row r="17">
          <cell r="A17" t="str">
            <v>ASGLY.PK</v>
          </cell>
        </row>
        <row r="18">
          <cell r="A18" t="str">
            <v>020560.KQ</v>
          </cell>
        </row>
        <row r="19">
          <cell r="A19" t="str">
            <v>ASSAb.ST</v>
          </cell>
        </row>
        <row r="20">
          <cell r="A20" t="str">
            <v>AZN.L</v>
          </cell>
        </row>
        <row r="21">
          <cell r="A21" t="str">
            <v>AZN.N</v>
          </cell>
        </row>
        <row r="22">
          <cell r="A22" t="str">
            <v>AZN.ST</v>
          </cell>
        </row>
        <row r="23">
          <cell r="A23" t="str">
            <v>ATML.O</v>
          </cell>
        </row>
        <row r="24">
          <cell r="A24" t="str">
            <v>AMS.S</v>
          </cell>
        </row>
        <row r="25">
          <cell r="A25" t="str">
            <v>AWG.L</v>
          </cell>
        </row>
        <row r="26">
          <cell r="A26" t="str">
            <v>BBY.L</v>
          </cell>
        </row>
        <row r="27">
          <cell r="A27" t="str">
            <v>BRL.N</v>
          </cell>
        </row>
        <row r="28">
          <cell r="A28" t="str">
            <v>BCOM.BR</v>
          </cell>
        </row>
        <row r="29">
          <cell r="A29" t="str">
            <v>BKG_u.L</v>
          </cell>
        </row>
        <row r="30">
          <cell r="A30" t="str">
            <v>BEZQ.TA</v>
          </cell>
        </row>
        <row r="31">
          <cell r="A31" t="str">
            <v>1114.HK</v>
          </cell>
        </row>
        <row r="32">
          <cell r="A32" t="str">
            <v>CBA.N</v>
          </cell>
        </row>
        <row r="33">
          <cell r="A33" t="str">
            <v>BAB.N</v>
          </cell>
        </row>
        <row r="34">
          <cell r="A34" t="str">
            <v>BAY.L</v>
          </cell>
        </row>
        <row r="35">
          <cell r="A35" t="str">
            <v>BGY.L</v>
          </cell>
        </row>
        <row r="36">
          <cell r="A36" t="str">
            <v>BGY.N</v>
          </cell>
        </row>
        <row r="37">
          <cell r="A37" t="str">
            <v>BSY.L</v>
          </cell>
        </row>
        <row r="38">
          <cell r="A38" t="str">
            <v>BSY.N</v>
          </cell>
        </row>
        <row r="39">
          <cell r="A39" t="str">
            <v>BLGSY.OTC</v>
          </cell>
        </row>
        <row r="40">
          <cell r="A40" t="str">
            <v>BULG.MI</v>
          </cell>
        </row>
        <row r="41">
          <cell r="A41" t="str">
            <v>BNI.N</v>
          </cell>
        </row>
        <row r="42">
          <cell r="A42" t="str">
            <v>CW.L</v>
          </cell>
        </row>
        <row r="43">
          <cell r="A43" t="str">
            <v>CWP.N</v>
          </cell>
        </row>
        <row r="44">
          <cell r="A44" t="str">
            <v>CECO.O</v>
          </cell>
        </row>
        <row r="45">
          <cell r="A45" t="str">
            <v>CASP.PA</v>
          </cell>
        </row>
        <row r="46">
          <cell r="A46" t="str">
            <v>CASP_p.PA</v>
          </cell>
        </row>
        <row r="47">
          <cell r="A47" t="str">
            <v>6952.T</v>
          </cell>
        </row>
        <row r="48">
          <cell r="A48" t="str">
            <v>CSIOY.PK</v>
          </cell>
        </row>
        <row r="49">
          <cell r="A49" t="str">
            <v>0293.HK</v>
          </cell>
        </row>
        <row r="50">
          <cell r="A50" t="str">
            <v>CE.N</v>
          </cell>
        </row>
        <row r="51">
          <cell r="A51" t="str">
            <v>CZ.N</v>
          </cell>
        </row>
        <row r="52">
          <cell r="A52" t="str">
            <v>CNA.L</v>
          </cell>
        </row>
        <row r="53">
          <cell r="A53" t="str">
            <v>CVX.N</v>
          </cell>
        </row>
        <row r="54">
          <cell r="A54" t="str">
            <v>2002.TW</v>
          </cell>
        </row>
        <row r="55">
          <cell r="A55" t="str">
            <v>2002q.L</v>
          </cell>
        </row>
        <row r="56">
          <cell r="A56" t="str">
            <v>2891.TW</v>
          </cell>
        </row>
        <row r="57">
          <cell r="A57" t="str">
            <v>1110.HK</v>
          </cell>
        </row>
        <row r="58">
          <cell r="A58" t="str">
            <v>CBKG.DE</v>
          </cell>
        </row>
        <row r="59">
          <cell r="A59" t="str">
            <v>CRZBY.OTC</v>
          </cell>
        </row>
        <row r="60">
          <cell r="A60" t="str">
            <v>CAL.N</v>
          </cell>
        </row>
        <row r="61">
          <cell r="A61" t="str">
            <v>CHRN.S</v>
          </cell>
        </row>
        <row r="62">
          <cell r="A62" t="str">
            <v>CRBK.BO</v>
          </cell>
        </row>
        <row r="63">
          <cell r="A63" t="str">
            <v>COSr.AT</v>
          </cell>
        </row>
        <row r="64">
          <cell r="A64" t="str">
            <v>CSGKY.OTC</v>
          </cell>
        </row>
        <row r="65">
          <cell r="A65" t="str">
            <v>CSGN.VX</v>
          </cell>
        </row>
        <row r="66">
          <cell r="A66" t="str">
            <v>8601.T</v>
          </cell>
        </row>
        <row r="67">
          <cell r="A67" t="str">
            <v>DSECY.PK</v>
          </cell>
        </row>
        <row r="68">
          <cell r="A68" t="str">
            <v>DES.N</v>
          </cell>
        </row>
        <row r="69">
          <cell r="A69" t="str">
            <v>DESCB.MX</v>
          </cell>
        </row>
        <row r="70">
          <cell r="A70" t="str">
            <v>DT.N</v>
          </cell>
        </row>
        <row r="71">
          <cell r="A71" t="str">
            <v>DTEGn.DE</v>
          </cell>
        </row>
        <row r="72">
          <cell r="A72" t="str">
            <v>DEO.N</v>
          </cell>
        </row>
        <row r="73">
          <cell r="A73" t="str">
            <v>DGE.L</v>
          </cell>
        </row>
        <row r="74">
          <cell r="A74" t="str">
            <v>2884.TW</v>
          </cell>
        </row>
        <row r="75">
          <cell r="A75" t="str">
            <v>ELN.N</v>
          </cell>
        </row>
        <row r="76">
          <cell r="A76" t="str">
            <v>AKD_pb.SN</v>
          </cell>
        </row>
        <row r="77">
          <cell r="A77" t="str">
            <v>AKOa.N</v>
          </cell>
        </row>
        <row r="78">
          <cell r="A78" t="str">
            <v>AKOb.N</v>
          </cell>
        </row>
        <row r="79">
          <cell r="A79" t="str">
            <v>AND_pa.SN</v>
          </cell>
        </row>
        <row r="80">
          <cell r="A80" t="str">
            <v>END.SN</v>
          </cell>
        </row>
        <row r="81">
          <cell r="A81" t="str">
            <v>EOC.N</v>
          </cell>
        </row>
        <row r="82">
          <cell r="A82" t="str">
            <v>ENE.SN</v>
          </cell>
        </row>
        <row r="83">
          <cell r="A83" t="str">
            <v>ENI.N</v>
          </cell>
        </row>
        <row r="84">
          <cell r="A84" t="str">
            <v>2618.TW</v>
          </cell>
        </row>
        <row r="85">
          <cell r="A85" t="str">
            <v>XJT.N</v>
          </cell>
        </row>
        <row r="86">
          <cell r="A86" t="str">
            <v>XOM.N</v>
          </cell>
        </row>
        <row r="87">
          <cell r="A87" t="str">
            <v>FAMVY.OTC</v>
          </cell>
        </row>
        <row r="88">
          <cell r="A88" t="str">
            <v>FOR.AS</v>
          </cell>
        </row>
        <row r="89">
          <cell r="A89" t="str">
            <v>FOR.BR</v>
          </cell>
        </row>
        <row r="90">
          <cell r="A90" t="str">
            <v>FRNT.O</v>
          </cell>
        </row>
        <row r="91">
          <cell r="A91" t="str">
            <v>2817.TW</v>
          </cell>
        </row>
        <row r="92">
          <cell r="A92" t="str">
            <v>2881.TW</v>
          </cell>
        </row>
        <row r="93">
          <cell r="A93" t="str">
            <v>2881q.L</v>
          </cell>
        </row>
        <row r="94">
          <cell r="A94" t="str">
            <v>GAZPq.L</v>
          </cell>
        </row>
        <row r="95">
          <cell r="A95" t="str">
            <v>RADGYP.OTC</v>
          </cell>
        </row>
        <row r="96">
          <cell r="A96" t="str">
            <v>GFCP.PA</v>
          </cell>
        </row>
        <row r="97">
          <cell r="A97" t="str">
            <v>GD.N</v>
          </cell>
        </row>
        <row r="98">
          <cell r="A98" t="str">
            <v>GASI.MI</v>
          </cell>
        </row>
        <row r="99">
          <cell r="A99" t="str">
            <v>GNW.N</v>
          </cell>
        </row>
        <row r="100">
          <cell r="A100" t="str">
            <v>TL5.MC</v>
          </cell>
        </row>
        <row r="101">
          <cell r="A101" t="str">
            <v>GRAS.BO</v>
          </cell>
        </row>
        <row r="102">
          <cell r="A102" t="str">
            <v>GFS.L</v>
          </cell>
        </row>
        <row r="103">
          <cell r="A103" t="str">
            <v>ASR.N</v>
          </cell>
        </row>
        <row r="104">
          <cell r="A104" t="str">
            <v>ASUR.MX</v>
          </cell>
        </row>
        <row r="105">
          <cell r="A105" t="str">
            <v>GCARSOA1.MX</v>
          </cell>
        </row>
        <row r="106">
          <cell r="A106" t="str">
            <v>GPOOY.O</v>
          </cell>
        </row>
        <row r="107">
          <cell r="A107" t="str">
            <v>PRS.MC</v>
          </cell>
        </row>
        <row r="108">
          <cell r="A108" t="str">
            <v>HAN.N</v>
          </cell>
        </row>
        <row r="109">
          <cell r="A109" t="str">
            <v>HNS.L</v>
          </cell>
        </row>
        <row r="110">
          <cell r="A110" t="str">
            <v>HAS.L</v>
          </cell>
        </row>
        <row r="111">
          <cell r="A111" t="str">
            <v>HRMS.PA</v>
          </cell>
        </row>
        <row r="112">
          <cell r="A112" t="str">
            <v>HLT.N</v>
          </cell>
        </row>
        <row r="113">
          <cell r="A113" t="str">
            <v>HOLMb.ST</v>
          </cell>
        </row>
        <row r="114">
          <cell r="A114" t="str">
            <v>011170.KS</v>
          </cell>
        </row>
        <row r="115">
          <cell r="A115" t="str">
            <v>HMT.N</v>
          </cell>
        </row>
        <row r="116">
          <cell r="A116" t="str">
            <v>HVMG.DE</v>
          </cell>
        </row>
        <row r="117">
          <cell r="A117" t="str">
            <v>HVMGY.OTC</v>
          </cell>
        </row>
        <row r="118">
          <cell r="A118" t="str">
            <v>012330.KS</v>
          </cell>
        </row>
        <row r="119">
          <cell r="A119" t="str">
            <v>IBE.MC</v>
          </cell>
        </row>
        <row r="120">
          <cell r="A120" t="str">
            <v>IBLA.MC</v>
          </cell>
        </row>
        <row r="121">
          <cell r="A121" t="str">
            <v>ITX.MC</v>
          </cell>
        </row>
        <row r="122">
          <cell r="A122" t="str">
            <v>ING.AS</v>
          </cell>
        </row>
        <row r="123">
          <cell r="A123" t="str">
            <v>ING.N</v>
          </cell>
        </row>
        <row r="124">
          <cell r="A124" t="str">
            <v>IPR.L</v>
          </cell>
        </row>
        <row r="125">
          <cell r="A125" t="str">
            <v>IPR.N</v>
          </cell>
        </row>
        <row r="126">
          <cell r="A126" t="str">
            <v>ITRK.L</v>
          </cell>
        </row>
        <row r="127">
          <cell r="A127" t="str">
            <v>JCDX.PA</v>
          </cell>
        </row>
        <row r="128">
          <cell r="A128" t="str">
            <v>KEL.L</v>
          </cell>
        </row>
        <row r="129">
          <cell r="A129" t="str">
            <v>KPN.AS</v>
          </cell>
        </row>
        <row r="130">
          <cell r="A130" t="str">
            <v>KPN.N</v>
          </cell>
        </row>
        <row r="131">
          <cell r="A131" t="str">
            <v>LQI.N</v>
          </cell>
        </row>
        <row r="132">
          <cell r="A132" t="str">
            <v>LH.N</v>
          </cell>
        </row>
        <row r="133">
          <cell r="A133" t="str">
            <v>0992.HK</v>
          </cell>
        </row>
        <row r="134">
          <cell r="A134" t="str">
            <v>LGHLY.O</v>
          </cell>
        </row>
        <row r="135">
          <cell r="A135" t="str">
            <v>LING.DE</v>
          </cell>
        </row>
        <row r="136">
          <cell r="A136" t="str">
            <v>LAD.N</v>
          </cell>
        </row>
        <row r="137">
          <cell r="A137" t="str">
            <v>LOG.L</v>
          </cell>
        </row>
        <row r="138">
          <cell r="A138" t="str">
            <v>LMI.L</v>
          </cell>
        </row>
        <row r="139">
          <cell r="A139" t="str">
            <v>LKOH.RTS</v>
          </cell>
        </row>
        <row r="140">
          <cell r="A140" t="str">
            <v>LUKOY.OTC</v>
          </cell>
        </row>
        <row r="141">
          <cell r="A141" t="str">
            <v>LUN.CO</v>
          </cell>
        </row>
        <row r="142">
          <cell r="A142" t="str">
            <v>LYO.N</v>
          </cell>
        </row>
        <row r="143">
          <cell r="A143" t="str">
            <v>MANG.DE</v>
          </cell>
        </row>
        <row r="144">
          <cell r="A144" t="str">
            <v>MANG_p.DE</v>
          </cell>
        </row>
        <row r="145">
          <cell r="A145" t="str">
            <v>MOLB.BU</v>
          </cell>
        </row>
        <row r="146">
          <cell r="A146" t="str">
            <v>MOLBq.L</v>
          </cell>
        </row>
        <row r="147">
          <cell r="A147" t="str">
            <v>MRLAV.HE</v>
          </cell>
        </row>
        <row r="148">
          <cell r="A148" t="str">
            <v>MRLBV.HE</v>
          </cell>
        </row>
        <row r="149">
          <cell r="A149" t="str">
            <v>NGT.L</v>
          </cell>
        </row>
        <row r="150">
          <cell r="A150" t="str">
            <v>NGT.N</v>
          </cell>
        </row>
        <row r="151">
          <cell r="A151" t="str">
            <v>NXT.L</v>
          </cell>
        </row>
        <row r="152">
          <cell r="A152" t="str">
            <v>NHH.MC</v>
          </cell>
        </row>
        <row r="153">
          <cell r="A153" t="str">
            <v>8603.T</v>
          </cell>
        </row>
        <row r="154">
          <cell r="A154" t="str">
            <v>NIKOY.PK</v>
          </cell>
        </row>
        <row r="155">
          <cell r="A155" t="str">
            <v>NSG.OL</v>
          </cell>
        </row>
        <row r="156">
          <cell r="A156" t="str">
            <v>NSG.OTC</v>
          </cell>
        </row>
        <row r="157">
          <cell r="A157" t="str">
            <v>NSGB.OL</v>
          </cell>
        </row>
        <row r="158">
          <cell r="A158" t="str">
            <v>NOC.N</v>
          </cell>
        </row>
        <row r="159">
          <cell r="A159" t="str">
            <v>NVDA.O</v>
          </cell>
        </row>
        <row r="160">
          <cell r="A160" t="str">
            <v>OMVKY.OTC</v>
          </cell>
        </row>
        <row r="161">
          <cell r="A161" t="str">
            <v>OMVV.VI</v>
          </cell>
        </row>
        <row r="162">
          <cell r="A162" t="str">
            <v>ORBC.BO</v>
          </cell>
        </row>
        <row r="163">
          <cell r="A163" t="str">
            <v>0008.HK</v>
          </cell>
        </row>
        <row r="164">
          <cell r="A164" t="str">
            <v>PCW.N</v>
          </cell>
        </row>
        <row r="165">
          <cell r="A165" t="str">
            <v>PNN.L</v>
          </cell>
        </row>
        <row r="166">
          <cell r="A166" t="str">
            <v>PDRDY.OTC</v>
          </cell>
        </row>
        <row r="167">
          <cell r="A167" t="str">
            <v>PERP.PA</v>
          </cell>
        </row>
        <row r="168">
          <cell r="A168" t="str">
            <v>PER.BA</v>
          </cell>
        </row>
        <row r="169">
          <cell r="A169" t="str">
            <v>PZE.N</v>
          </cell>
        </row>
        <row r="170">
          <cell r="A170" t="str">
            <v>PNCL.O</v>
          </cell>
        </row>
        <row r="171">
          <cell r="A171" t="str">
            <v>PT.N</v>
          </cell>
        </row>
        <row r="172">
          <cell r="A172" t="str">
            <v>PTCO.IN</v>
          </cell>
        </row>
        <row r="173">
          <cell r="A173" t="str">
            <v>PPS.N</v>
          </cell>
        </row>
        <row r="174">
          <cell r="A174" t="str">
            <v>DPBGn.DE</v>
          </cell>
        </row>
        <row r="175">
          <cell r="A175" t="str">
            <v>PCO.N</v>
          </cell>
        </row>
        <row r="176">
          <cell r="A176" t="str">
            <v>PFG.N</v>
          </cell>
        </row>
        <row r="177">
          <cell r="A177" t="str">
            <v>PSMG_p.DE</v>
          </cell>
        </row>
        <row r="178">
          <cell r="A178" t="str">
            <v>PEUGY.OTC</v>
          </cell>
        </row>
        <row r="179">
          <cell r="A179" t="str">
            <v>PEUP.PA</v>
          </cell>
        </row>
        <row r="180">
          <cell r="A180" t="str">
            <v>PUBP.PA</v>
          </cell>
        </row>
        <row r="181">
          <cell r="A181" t="str">
            <v>PUMG.DE</v>
          </cell>
        </row>
        <row r="182">
          <cell r="A182" t="str">
            <v>PUMG.OTC</v>
          </cell>
        </row>
        <row r="183">
          <cell r="A183" t="str">
            <v>RANB.BO</v>
          </cell>
        </row>
        <row r="184">
          <cell r="A184" t="str">
            <v>RANBq.L</v>
          </cell>
        </row>
        <row r="185">
          <cell r="A185" t="str">
            <v>RTN.N</v>
          </cell>
        </row>
        <row r="186">
          <cell r="A186" t="str">
            <v>RTNa.N</v>
          </cell>
        </row>
        <row r="187">
          <cell r="A187" t="str">
            <v>RCOP.PA</v>
          </cell>
        </row>
        <row r="188">
          <cell r="A188" t="str">
            <v>RENA.PA</v>
          </cell>
        </row>
        <row r="189">
          <cell r="A189" t="str">
            <v>RSA.L</v>
          </cell>
        </row>
        <row r="190">
          <cell r="A190" t="str">
            <v>SBS.N</v>
          </cell>
        </row>
        <row r="191">
          <cell r="A191" t="str">
            <v>SBSP3.SA</v>
          </cell>
        </row>
        <row r="192">
          <cell r="A192" t="str">
            <v>005930.KS</v>
          </cell>
        </row>
        <row r="193">
          <cell r="A193" t="str">
            <v>0593q.L</v>
          </cell>
        </row>
        <row r="194">
          <cell r="A194" t="str">
            <v>SANM.O</v>
          </cell>
        </row>
        <row r="195">
          <cell r="A195" t="str">
            <v>SASY.PA</v>
          </cell>
        </row>
        <row r="196">
          <cell r="A196" t="str">
            <v>SNY.N</v>
          </cell>
        </row>
        <row r="197">
          <cell r="A197" t="str">
            <v>SAPJ.J</v>
          </cell>
        </row>
        <row r="198">
          <cell r="A198" t="str">
            <v>SPP.N</v>
          </cell>
        </row>
        <row r="199">
          <cell r="A199" t="str">
            <v>SAS.ST</v>
          </cell>
        </row>
        <row r="200">
          <cell r="A200" t="str">
            <v>SCAb.ST</v>
          </cell>
        </row>
        <row r="201">
          <cell r="A201" t="str">
            <v>SVCBY.OTC</v>
          </cell>
        </row>
        <row r="202">
          <cell r="A202" t="str">
            <v>SCHG.DE</v>
          </cell>
        </row>
        <row r="203">
          <cell r="A203" t="str">
            <v>SCO.N</v>
          </cell>
        </row>
        <row r="204">
          <cell r="A204" t="str">
            <v>SCOR.PA</v>
          </cell>
        </row>
        <row r="205">
          <cell r="A205" t="str">
            <v>SPI.N</v>
          </cell>
        </row>
        <row r="206">
          <cell r="A206" t="str">
            <v>SPW.L</v>
          </cell>
        </row>
        <row r="207">
          <cell r="A207" t="str">
            <v>SVT.L</v>
          </cell>
        </row>
        <row r="208">
          <cell r="A208" t="str">
            <v>8184.T</v>
          </cell>
        </row>
        <row r="209">
          <cell r="A209" t="str">
            <v>SHI.L</v>
          </cell>
        </row>
        <row r="210">
          <cell r="A210" t="str">
            <v>2890.TW</v>
          </cell>
        </row>
        <row r="211">
          <cell r="A211" t="str">
            <v>SKFa.ST</v>
          </cell>
        </row>
        <row r="212">
          <cell r="A212" t="str">
            <v>SKFb.ST</v>
          </cell>
        </row>
        <row r="213">
          <cell r="A213" t="str">
            <v>SKFR.O</v>
          </cell>
        </row>
        <row r="214">
          <cell r="A214" t="str">
            <v>SCGLY.OTC</v>
          </cell>
        </row>
        <row r="215">
          <cell r="A215" t="str">
            <v>SOGN.PA</v>
          </cell>
        </row>
        <row r="216">
          <cell r="A216" t="str">
            <v>6758.T</v>
          </cell>
        </row>
        <row r="217">
          <cell r="A217" t="str">
            <v>SNE.N</v>
          </cell>
        </row>
        <row r="218">
          <cell r="A218" t="str">
            <v>SGC.L</v>
          </cell>
        </row>
        <row r="219">
          <cell r="A219" t="str">
            <v>SEO.N</v>
          </cell>
        </row>
        <row r="220">
          <cell r="A220" t="str">
            <v>STERV.HE</v>
          </cell>
        </row>
        <row r="221">
          <cell r="A221" t="str">
            <v>LYOE.PA</v>
          </cell>
        </row>
        <row r="222">
          <cell r="A222" t="str">
            <v>5713.T</v>
          </cell>
        </row>
        <row r="223">
          <cell r="A223" t="str">
            <v>SLF.TO</v>
          </cell>
        </row>
        <row r="224">
          <cell r="A224" t="str">
            <v>SHO.N</v>
          </cell>
        </row>
        <row r="225">
          <cell r="A225" t="str">
            <v>SNGS.RTS</v>
          </cell>
        </row>
        <row r="226">
          <cell r="A226" t="str">
            <v>SNGSyq.L</v>
          </cell>
        </row>
        <row r="227">
          <cell r="A227" t="str">
            <v>SCM.N</v>
          </cell>
        </row>
        <row r="228">
          <cell r="A228" t="str">
            <v>SCMN.VX</v>
          </cell>
        </row>
        <row r="229">
          <cell r="A229" t="str">
            <v>2887.TW</v>
          </cell>
        </row>
        <row r="230">
          <cell r="A230" t="str">
            <v>1310.TW</v>
          </cell>
        </row>
        <row r="231">
          <cell r="A231" t="str">
            <v>TELA.VI</v>
          </cell>
        </row>
        <row r="232">
          <cell r="A232" t="str">
            <v>TKA.US</v>
          </cell>
        </row>
        <row r="233">
          <cell r="A233" t="str">
            <v>TMB.N</v>
          </cell>
        </row>
        <row r="234">
          <cell r="A234" t="str">
            <v>TMCP4.SA</v>
          </cell>
        </row>
        <row r="235">
          <cell r="A235" t="str">
            <v>TLSN.ST</v>
          </cell>
        </row>
        <row r="236">
          <cell r="A236" t="str">
            <v>TKGJ.J</v>
          </cell>
        </row>
        <row r="237">
          <cell r="A237" t="str">
            <v>THAI.BK</v>
          </cell>
        </row>
        <row r="238">
          <cell r="A238" t="str">
            <v>UU.L</v>
          </cell>
        </row>
        <row r="239">
          <cell r="A239" t="str">
            <v>UU.N</v>
          </cell>
        </row>
        <row r="240">
          <cell r="A240" t="str">
            <v>UNM.N</v>
          </cell>
        </row>
        <row r="241">
          <cell r="A241" t="str">
            <v>UPM.N</v>
          </cell>
        </row>
        <row r="242">
          <cell r="A242" t="str">
            <v>UPM1V.HE</v>
          </cell>
        </row>
        <row r="243">
          <cell r="A243" t="str">
            <v>VLO.N</v>
          </cell>
        </row>
        <row r="244">
          <cell r="A244" t="str">
            <v>VDOR.AS</v>
          </cell>
        </row>
        <row r="245">
          <cell r="A245" t="str">
            <v>2388.TW</v>
          </cell>
        </row>
        <row r="246">
          <cell r="A246" t="str">
            <v>VIA.N</v>
          </cell>
        </row>
        <row r="247">
          <cell r="A247" t="str">
            <v>6792.T</v>
          </cell>
        </row>
        <row r="248">
          <cell r="A248" t="str">
            <v>VJAPY.PK</v>
          </cell>
        </row>
        <row r="249">
          <cell r="A249" t="str">
            <v>VMOB.L</v>
          </cell>
        </row>
        <row r="250">
          <cell r="A250" t="str">
            <v>VLKAY.OTC</v>
          </cell>
        </row>
        <row r="251">
          <cell r="A251" t="str">
            <v>VOWG.DE</v>
          </cell>
        </row>
        <row r="252">
          <cell r="A252" t="str">
            <v>VOWG_p.F</v>
          </cell>
        </row>
        <row r="253">
          <cell r="A253" t="str">
            <v>WLTHYP.O</v>
          </cell>
        </row>
        <row r="254">
          <cell r="A254" t="str">
            <v>WOW.AX</v>
          </cell>
        </row>
        <row r="255">
          <cell r="A255" t="str">
            <v>XTA.L</v>
          </cell>
        </row>
      </sheetData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90000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vert="vert270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90000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vert="vert270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 x14ac:dyDescent="0.2"/>
  <sheetData/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97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707" customWidth="1"/>
    <col min="2" max="5" width="9.140625" style="707"/>
    <col min="6" max="6" width="18.7109375" style="707" customWidth="1"/>
    <col min="7" max="256" width="9.140625" style="707"/>
    <col min="257" max="257" width="100.7109375" style="707" customWidth="1"/>
    <col min="258" max="512" width="9.140625" style="707"/>
    <col min="513" max="513" width="100.7109375" style="707" customWidth="1"/>
    <col min="514" max="768" width="9.140625" style="707"/>
    <col min="769" max="769" width="100.7109375" style="707" customWidth="1"/>
    <col min="770" max="1024" width="9.140625" style="707"/>
    <col min="1025" max="1025" width="100.7109375" style="707" customWidth="1"/>
    <col min="1026" max="1280" width="9.140625" style="707"/>
    <col min="1281" max="1281" width="100.7109375" style="707" customWidth="1"/>
    <col min="1282" max="1536" width="9.140625" style="707"/>
    <col min="1537" max="1537" width="100.7109375" style="707" customWidth="1"/>
    <col min="1538" max="1792" width="9.140625" style="707"/>
    <col min="1793" max="1793" width="100.7109375" style="707" customWidth="1"/>
    <col min="1794" max="2048" width="9.140625" style="707"/>
    <col min="2049" max="2049" width="100.7109375" style="707" customWidth="1"/>
    <col min="2050" max="2304" width="9.140625" style="707"/>
    <col min="2305" max="2305" width="100.7109375" style="707" customWidth="1"/>
    <col min="2306" max="2560" width="9.140625" style="707"/>
    <col min="2561" max="2561" width="100.7109375" style="707" customWidth="1"/>
    <col min="2562" max="2816" width="9.140625" style="707"/>
    <col min="2817" max="2817" width="100.7109375" style="707" customWidth="1"/>
    <col min="2818" max="3072" width="9.140625" style="707"/>
    <col min="3073" max="3073" width="100.7109375" style="707" customWidth="1"/>
    <col min="3074" max="3328" width="9.140625" style="707"/>
    <col min="3329" max="3329" width="100.7109375" style="707" customWidth="1"/>
    <col min="3330" max="3584" width="9.140625" style="707"/>
    <col min="3585" max="3585" width="100.7109375" style="707" customWidth="1"/>
    <col min="3586" max="3840" width="9.140625" style="707"/>
    <col min="3841" max="3841" width="100.7109375" style="707" customWidth="1"/>
    <col min="3842" max="4096" width="9.140625" style="707"/>
    <col min="4097" max="4097" width="100.7109375" style="707" customWidth="1"/>
    <col min="4098" max="4352" width="9.140625" style="707"/>
    <col min="4353" max="4353" width="100.7109375" style="707" customWidth="1"/>
    <col min="4354" max="4608" width="9.140625" style="707"/>
    <col min="4609" max="4609" width="100.7109375" style="707" customWidth="1"/>
    <col min="4610" max="4864" width="9.140625" style="707"/>
    <col min="4865" max="4865" width="100.7109375" style="707" customWidth="1"/>
    <col min="4866" max="5120" width="9.140625" style="707"/>
    <col min="5121" max="5121" width="100.7109375" style="707" customWidth="1"/>
    <col min="5122" max="5376" width="9.140625" style="707"/>
    <col min="5377" max="5377" width="100.7109375" style="707" customWidth="1"/>
    <col min="5378" max="5632" width="9.140625" style="707"/>
    <col min="5633" max="5633" width="100.7109375" style="707" customWidth="1"/>
    <col min="5634" max="5888" width="9.140625" style="707"/>
    <col min="5889" max="5889" width="100.7109375" style="707" customWidth="1"/>
    <col min="5890" max="6144" width="9.140625" style="707"/>
    <col min="6145" max="6145" width="100.7109375" style="707" customWidth="1"/>
    <col min="6146" max="6400" width="9.140625" style="707"/>
    <col min="6401" max="6401" width="100.7109375" style="707" customWidth="1"/>
    <col min="6402" max="6656" width="9.140625" style="707"/>
    <col min="6657" max="6657" width="100.7109375" style="707" customWidth="1"/>
    <col min="6658" max="6912" width="9.140625" style="707"/>
    <col min="6913" max="6913" width="100.7109375" style="707" customWidth="1"/>
    <col min="6914" max="7168" width="9.140625" style="707"/>
    <col min="7169" max="7169" width="100.7109375" style="707" customWidth="1"/>
    <col min="7170" max="7424" width="9.140625" style="707"/>
    <col min="7425" max="7425" width="100.7109375" style="707" customWidth="1"/>
    <col min="7426" max="7680" width="9.140625" style="707"/>
    <col min="7681" max="7681" width="100.7109375" style="707" customWidth="1"/>
    <col min="7682" max="7936" width="9.140625" style="707"/>
    <col min="7937" max="7937" width="100.7109375" style="707" customWidth="1"/>
    <col min="7938" max="8192" width="9.140625" style="707"/>
    <col min="8193" max="8193" width="100.7109375" style="707" customWidth="1"/>
    <col min="8194" max="8448" width="9.140625" style="707"/>
    <col min="8449" max="8449" width="100.7109375" style="707" customWidth="1"/>
    <col min="8450" max="8704" width="9.140625" style="707"/>
    <col min="8705" max="8705" width="100.7109375" style="707" customWidth="1"/>
    <col min="8706" max="8960" width="9.140625" style="707"/>
    <col min="8961" max="8961" width="100.7109375" style="707" customWidth="1"/>
    <col min="8962" max="9216" width="9.140625" style="707"/>
    <col min="9217" max="9217" width="100.7109375" style="707" customWidth="1"/>
    <col min="9218" max="9472" width="9.140625" style="707"/>
    <col min="9473" max="9473" width="100.7109375" style="707" customWidth="1"/>
    <col min="9474" max="9728" width="9.140625" style="707"/>
    <col min="9729" max="9729" width="100.7109375" style="707" customWidth="1"/>
    <col min="9730" max="9984" width="9.140625" style="707"/>
    <col min="9985" max="9985" width="100.7109375" style="707" customWidth="1"/>
    <col min="9986" max="10240" width="9.140625" style="707"/>
    <col min="10241" max="10241" width="100.7109375" style="707" customWidth="1"/>
    <col min="10242" max="10496" width="9.140625" style="707"/>
    <col min="10497" max="10497" width="100.7109375" style="707" customWidth="1"/>
    <col min="10498" max="10752" width="9.140625" style="707"/>
    <col min="10753" max="10753" width="100.7109375" style="707" customWidth="1"/>
    <col min="10754" max="11008" width="9.140625" style="707"/>
    <col min="11009" max="11009" width="100.7109375" style="707" customWidth="1"/>
    <col min="11010" max="11264" width="9.140625" style="707"/>
    <col min="11265" max="11265" width="100.7109375" style="707" customWidth="1"/>
    <col min="11266" max="11520" width="9.140625" style="707"/>
    <col min="11521" max="11521" width="100.7109375" style="707" customWidth="1"/>
    <col min="11522" max="11776" width="9.140625" style="707"/>
    <col min="11777" max="11777" width="100.7109375" style="707" customWidth="1"/>
    <col min="11778" max="12032" width="9.140625" style="707"/>
    <col min="12033" max="12033" width="100.7109375" style="707" customWidth="1"/>
    <col min="12034" max="12288" width="9.140625" style="707"/>
    <col min="12289" max="12289" width="100.7109375" style="707" customWidth="1"/>
    <col min="12290" max="12544" width="9.140625" style="707"/>
    <col min="12545" max="12545" width="100.7109375" style="707" customWidth="1"/>
    <col min="12546" max="12800" width="9.140625" style="707"/>
    <col min="12801" max="12801" width="100.7109375" style="707" customWidth="1"/>
    <col min="12802" max="13056" width="9.140625" style="707"/>
    <col min="13057" max="13057" width="100.7109375" style="707" customWidth="1"/>
    <col min="13058" max="13312" width="9.140625" style="707"/>
    <col min="13313" max="13313" width="100.7109375" style="707" customWidth="1"/>
    <col min="13314" max="13568" width="9.140625" style="707"/>
    <col min="13569" max="13569" width="100.7109375" style="707" customWidth="1"/>
    <col min="13570" max="13824" width="9.140625" style="707"/>
    <col min="13825" max="13825" width="100.7109375" style="707" customWidth="1"/>
    <col min="13826" max="14080" width="9.140625" style="707"/>
    <col min="14081" max="14081" width="100.7109375" style="707" customWidth="1"/>
    <col min="14082" max="14336" width="9.140625" style="707"/>
    <col min="14337" max="14337" width="100.7109375" style="707" customWidth="1"/>
    <col min="14338" max="14592" width="9.140625" style="707"/>
    <col min="14593" max="14593" width="100.7109375" style="707" customWidth="1"/>
    <col min="14594" max="14848" width="9.140625" style="707"/>
    <col min="14849" max="14849" width="100.7109375" style="707" customWidth="1"/>
    <col min="14850" max="15104" width="9.140625" style="707"/>
    <col min="15105" max="15105" width="100.7109375" style="707" customWidth="1"/>
    <col min="15106" max="15360" width="9.140625" style="707"/>
    <col min="15361" max="15361" width="100.7109375" style="707" customWidth="1"/>
    <col min="15362" max="15616" width="9.140625" style="707"/>
    <col min="15617" max="15617" width="100.7109375" style="707" customWidth="1"/>
    <col min="15618" max="15872" width="9.140625" style="707"/>
    <col min="15873" max="15873" width="100.7109375" style="707" customWidth="1"/>
    <col min="15874" max="16128" width="9.140625" style="707"/>
    <col min="16129" max="16129" width="100.7109375" style="707" customWidth="1"/>
    <col min="16130" max="16384" width="9.140625" style="707"/>
  </cols>
  <sheetData>
    <row r="1" spans="1:8" ht="30" customHeight="1" x14ac:dyDescent="0.2">
      <c r="A1" s="705"/>
      <c r="B1" s="706"/>
      <c r="C1" s="706"/>
      <c r="D1" s="706"/>
      <c r="E1" s="706"/>
      <c r="F1" s="706"/>
      <c r="G1" s="706"/>
      <c r="H1" s="706"/>
    </row>
    <row r="2" spans="1:8" ht="14.25" x14ac:dyDescent="0.2">
      <c r="A2" s="708" t="s">
        <v>677</v>
      </c>
      <c r="B2" s="706"/>
      <c r="C2" s="706"/>
      <c r="D2" s="706"/>
      <c r="E2" s="706"/>
      <c r="F2" s="706"/>
      <c r="G2" s="706"/>
      <c r="H2" s="706"/>
    </row>
    <row r="3" spans="1:8" ht="14.25" x14ac:dyDescent="0.2">
      <c r="A3" s="708" t="s">
        <v>678</v>
      </c>
      <c r="B3" s="706"/>
      <c r="C3" s="706"/>
      <c r="D3" s="706"/>
      <c r="E3" s="706"/>
      <c r="F3" s="706"/>
      <c r="G3" s="706"/>
      <c r="H3" s="706"/>
    </row>
    <row r="4" spans="1:8" ht="14.25" x14ac:dyDescent="0.2">
      <c r="A4" s="708" t="s">
        <v>679</v>
      </c>
      <c r="B4" s="706"/>
      <c r="C4" s="706"/>
      <c r="D4" s="706"/>
      <c r="E4" s="706"/>
      <c r="F4" s="706"/>
      <c r="G4" s="706"/>
      <c r="H4" s="706"/>
    </row>
    <row r="5" spans="1:8" ht="14.25" x14ac:dyDescent="0.2">
      <c r="A5" s="708" t="s">
        <v>680</v>
      </c>
      <c r="B5" s="706"/>
      <c r="C5" s="706"/>
      <c r="D5" s="706"/>
      <c r="E5" s="706"/>
      <c r="F5" s="706"/>
      <c r="G5" s="706"/>
      <c r="H5" s="706"/>
    </row>
    <row r="6" spans="1:8" ht="14.25" x14ac:dyDescent="0.2">
      <c r="A6" s="708"/>
      <c r="B6" s="706"/>
      <c r="C6" s="706"/>
      <c r="D6" s="706"/>
      <c r="E6" s="706"/>
      <c r="F6" s="706"/>
      <c r="G6" s="706"/>
      <c r="H6" s="706"/>
    </row>
    <row r="7" spans="1:8" x14ac:dyDescent="0.2">
      <c r="A7" s="705" t="s">
        <v>681</v>
      </c>
      <c r="B7" s="706"/>
      <c r="C7" s="706"/>
      <c r="D7" s="706"/>
      <c r="E7" s="706"/>
      <c r="F7" s="706"/>
      <c r="G7" s="706"/>
      <c r="H7" s="706"/>
    </row>
    <row r="8" spans="1:8" x14ac:dyDescent="0.2">
      <c r="A8" s="705" t="s">
        <v>682</v>
      </c>
      <c r="B8" s="706"/>
      <c r="C8" s="706"/>
      <c r="D8" s="706"/>
      <c r="E8" s="706"/>
      <c r="F8" s="706"/>
      <c r="G8" s="706"/>
      <c r="H8" s="706"/>
    </row>
    <row r="9" spans="1:8" x14ac:dyDescent="0.2">
      <c r="A9" s="705"/>
      <c r="B9" s="706"/>
      <c r="C9" s="706"/>
      <c r="D9" s="706"/>
      <c r="E9" s="706"/>
      <c r="F9" s="706"/>
      <c r="G9" s="706"/>
      <c r="H9" s="706"/>
    </row>
    <row r="10" spans="1:8" x14ac:dyDescent="0.2">
      <c r="A10" s="709" t="s">
        <v>683</v>
      </c>
      <c r="B10" s="706"/>
      <c r="C10" s="706"/>
      <c r="D10" s="706"/>
      <c r="E10" s="706"/>
      <c r="F10" s="706"/>
      <c r="G10" s="706"/>
      <c r="H10" s="706"/>
    </row>
    <row r="11" spans="1:8" x14ac:dyDescent="0.2">
      <c r="A11" s="709" t="s">
        <v>684</v>
      </c>
      <c r="B11" s="706"/>
      <c r="C11" s="706"/>
      <c r="D11" s="706"/>
      <c r="E11" s="706"/>
      <c r="F11" s="706"/>
      <c r="G11" s="706"/>
      <c r="H11" s="706"/>
    </row>
    <row r="12" spans="1:8" x14ac:dyDescent="0.2">
      <c r="A12" s="709" t="s">
        <v>685</v>
      </c>
      <c r="B12" s="706"/>
      <c r="C12" s="706"/>
      <c r="D12" s="706"/>
      <c r="E12" s="706"/>
      <c r="F12" s="706"/>
      <c r="G12" s="706"/>
      <c r="H12" s="706"/>
    </row>
    <row r="13" spans="1:8" x14ac:dyDescent="0.2">
      <c r="A13" s="709" t="s">
        <v>686</v>
      </c>
      <c r="B13" s="706"/>
      <c r="C13" s="706"/>
      <c r="D13" s="706"/>
      <c r="E13" s="706"/>
      <c r="F13" s="706"/>
      <c r="G13" s="706"/>
      <c r="H13" s="706"/>
    </row>
    <row r="14" spans="1:8" x14ac:dyDescent="0.2">
      <c r="A14" s="709" t="s">
        <v>687</v>
      </c>
      <c r="B14" s="706"/>
      <c r="C14" s="706"/>
      <c r="D14" s="706"/>
      <c r="E14" s="706"/>
      <c r="F14" s="706"/>
      <c r="G14" s="706"/>
      <c r="H14" s="706"/>
    </row>
    <row r="15" spans="1:8" x14ac:dyDescent="0.2">
      <c r="A15" s="709" t="s">
        <v>688</v>
      </c>
      <c r="B15" s="706"/>
      <c r="C15" s="706"/>
      <c r="D15" s="706"/>
      <c r="E15" s="706"/>
      <c r="F15" s="706"/>
      <c r="G15" s="706"/>
      <c r="H15" s="706"/>
    </row>
    <row r="16" spans="1:8" x14ac:dyDescent="0.2">
      <c r="A16" s="709"/>
      <c r="B16" s="706"/>
      <c r="C16" s="706"/>
      <c r="D16" s="706"/>
      <c r="E16" s="706"/>
      <c r="F16" s="706"/>
      <c r="G16" s="706"/>
      <c r="H16" s="706"/>
    </row>
    <row r="17" spans="1:8" x14ac:dyDescent="0.2">
      <c r="A17" s="709" t="s">
        <v>674</v>
      </c>
      <c r="B17" s="706"/>
      <c r="C17" s="706"/>
      <c r="D17" s="706"/>
      <c r="E17" s="706"/>
      <c r="F17" s="706"/>
      <c r="G17" s="706"/>
      <c r="H17" s="706"/>
    </row>
    <row r="18" spans="1:8" x14ac:dyDescent="0.2">
      <c r="A18" s="709"/>
      <c r="B18" s="706"/>
      <c r="C18" s="706"/>
      <c r="D18" s="706"/>
      <c r="E18" s="706"/>
      <c r="F18" s="706"/>
      <c r="G18" s="706"/>
      <c r="H18" s="706"/>
    </row>
    <row r="19" spans="1:8" x14ac:dyDescent="0.2">
      <c r="A19" s="709" t="s">
        <v>675</v>
      </c>
      <c r="B19" s="706"/>
      <c r="C19" s="706"/>
      <c r="D19" s="706"/>
      <c r="E19" s="706"/>
      <c r="F19" s="706"/>
      <c r="G19" s="706"/>
      <c r="H19" s="706"/>
    </row>
    <row r="20" spans="1:8" x14ac:dyDescent="0.2">
      <c r="A20" s="705"/>
      <c r="B20" s="706"/>
      <c r="C20" s="706"/>
      <c r="D20" s="706"/>
      <c r="E20" s="706"/>
      <c r="F20" s="706"/>
      <c r="G20" s="706"/>
      <c r="H20" s="706"/>
    </row>
    <row r="21" spans="1:8" x14ac:dyDescent="0.2">
      <c r="A21" s="710" t="s">
        <v>676</v>
      </c>
      <c r="B21" s="706"/>
      <c r="C21" s="706"/>
      <c r="D21" s="706"/>
      <c r="E21" s="706"/>
      <c r="F21" s="706"/>
      <c r="G21" s="706"/>
      <c r="H21" s="706"/>
    </row>
    <row r="22" spans="1:8" x14ac:dyDescent="0.2">
      <c r="A22" s="711"/>
      <c r="B22" s="711"/>
      <c r="C22" s="711"/>
      <c r="D22" s="711"/>
      <c r="E22" s="711"/>
      <c r="F22" s="711"/>
      <c r="G22" s="711"/>
      <c r="H22" s="711"/>
    </row>
    <row r="23" spans="1:8" x14ac:dyDescent="0.2">
      <c r="A23" s="712" t="s">
        <v>971</v>
      </c>
      <c r="B23" s="711"/>
      <c r="C23" s="711"/>
      <c r="D23" s="711"/>
      <c r="E23" s="711"/>
      <c r="F23" s="711"/>
      <c r="G23" s="711"/>
      <c r="H23" s="711"/>
    </row>
    <row r="24" spans="1:8" x14ac:dyDescent="0.2">
      <c r="A24" s="712" t="s">
        <v>972</v>
      </c>
      <c r="B24" s="711"/>
      <c r="C24" s="711"/>
      <c r="D24" s="711"/>
      <c r="E24" s="711"/>
      <c r="F24" s="711"/>
      <c r="G24" s="711"/>
      <c r="H24" s="711"/>
    </row>
    <row r="25" spans="1:8" x14ac:dyDescent="0.2">
      <c r="A25" s="712" t="s">
        <v>973</v>
      </c>
      <c r="B25" s="711"/>
      <c r="C25" s="711"/>
      <c r="D25" s="711"/>
      <c r="E25" s="711"/>
      <c r="F25" s="711"/>
      <c r="G25" s="711"/>
      <c r="H25" s="711"/>
    </row>
    <row r="26" spans="1:8" x14ac:dyDescent="0.2">
      <c r="A26" s="712" t="s">
        <v>974</v>
      </c>
      <c r="B26" s="711"/>
      <c r="C26" s="711"/>
      <c r="D26" s="711"/>
      <c r="E26" s="711"/>
      <c r="F26" s="711"/>
      <c r="G26" s="711"/>
      <c r="H26" s="711"/>
    </row>
    <row r="27" spans="1:8" x14ac:dyDescent="0.2">
      <c r="A27" s="711"/>
      <c r="B27" s="711"/>
      <c r="C27" s="711"/>
      <c r="D27" s="711"/>
      <c r="E27" s="711"/>
      <c r="F27" s="711"/>
      <c r="G27" s="711"/>
      <c r="H27" s="711"/>
    </row>
    <row r="28" spans="1:8" x14ac:dyDescent="0.2">
      <c r="A28" s="711"/>
      <c r="B28" s="711"/>
      <c r="C28" s="711"/>
      <c r="D28" s="711"/>
      <c r="E28" s="711"/>
      <c r="F28" s="711"/>
      <c r="G28" s="711"/>
      <c r="H28" s="711"/>
    </row>
    <row r="29" spans="1:8" x14ac:dyDescent="0.2">
      <c r="A29" s="712" t="s">
        <v>966</v>
      </c>
      <c r="B29" s="711"/>
      <c r="C29" s="711"/>
      <c r="D29" s="711"/>
      <c r="E29" s="711"/>
      <c r="F29" s="711"/>
      <c r="G29" s="711"/>
      <c r="H29" s="711"/>
    </row>
    <row r="30" spans="1:8" x14ac:dyDescent="0.2">
      <c r="A30" s="712" t="s">
        <v>967</v>
      </c>
      <c r="B30" s="711"/>
      <c r="C30" s="711"/>
      <c r="D30" s="711"/>
      <c r="E30" s="711"/>
      <c r="F30" s="711"/>
      <c r="G30" s="711"/>
      <c r="H30" s="711"/>
    </row>
    <row r="31" spans="1:8" x14ac:dyDescent="0.2">
      <c r="A31" s="712" t="s">
        <v>968</v>
      </c>
      <c r="B31" s="711"/>
      <c r="C31" s="711"/>
      <c r="D31" s="711"/>
      <c r="E31" s="711"/>
      <c r="F31" s="711"/>
      <c r="G31" s="711"/>
      <c r="H31" s="711"/>
    </row>
    <row r="32" spans="1:8" x14ac:dyDescent="0.2">
      <c r="A32" s="712" t="s">
        <v>969</v>
      </c>
      <c r="B32" s="711"/>
      <c r="C32" s="711"/>
      <c r="D32" s="711"/>
      <c r="E32" s="711"/>
      <c r="F32" s="711"/>
      <c r="G32" s="711"/>
      <c r="H32" s="711"/>
    </row>
    <row r="33" spans="1:8" x14ac:dyDescent="0.2">
      <c r="A33" s="712" t="s">
        <v>970</v>
      </c>
      <c r="B33" s="711"/>
      <c r="C33" s="711"/>
      <c r="D33" s="711"/>
      <c r="E33" s="711"/>
      <c r="F33" s="711"/>
      <c r="G33" s="711"/>
      <c r="H33" s="711"/>
    </row>
    <row r="34" spans="1:8" x14ac:dyDescent="0.2">
      <c r="A34" s="711"/>
      <c r="B34" s="711"/>
      <c r="C34" s="711"/>
      <c r="D34" s="711"/>
      <c r="E34" s="711"/>
      <c r="F34" s="711"/>
      <c r="G34" s="711"/>
      <c r="H34" s="711"/>
    </row>
    <row r="35" spans="1:8" x14ac:dyDescent="0.2">
      <c r="A35" s="712" t="s">
        <v>962</v>
      </c>
      <c r="B35" s="711"/>
      <c r="C35" s="711"/>
      <c r="D35" s="711"/>
      <c r="E35" s="711"/>
      <c r="F35" s="711"/>
      <c r="G35" s="711"/>
      <c r="H35" s="711"/>
    </row>
    <row r="36" spans="1:8" x14ac:dyDescent="0.2">
      <c r="A36" s="712" t="s">
        <v>963</v>
      </c>
      <c r="B36" s="711"/>
      <c r="C36" s="711"/>
      <c r="D36" s="711"/>
      <c r="E36" s="711"/>
      <c r="F36" s="711"/>
      <c r="G36" s="711"/>
      <c r="H36" s="711"/>
    </row>
    <row r="37" spans="1:8" x14ac:dyDescent="0.2">
      <c r="A37" s="712" t="s">
        <v>964</v>
      </c>
      <c r="B37" s="711"/>
      <c r="C37" s="711"/>
      <c r="D37" s="711"/>
      <c r="E37" s="711"/>
      <c r="F37" s="711"/>
      <c r="G37" s="711"/>
      <c r="H37" s="711"/>
    </row>
    <row r="38" spans="1:8" x14ac:dyDescent="0.2">
      <c r="A38" s="712" t="s">
        <v>965</v>
      </c>
      <c r="B38" s="711"/>
      <c r="C38" s="711"/>
      <c r="D38" s="711"/>
      <c r="E38" s="711"/>
      <c r="F38" s="711"/>
      <c r="G38" s="711"/>
      <c r="H38" s="711"/>
    </row>
    <row r="39" spans="1:8" x14ac:dyDescent="0.2">
      <c r="A39" s="711"/>
      <c r="B39" s="711"/>
      <c r="C39" s="711"/>
      <c r="D39" s="711"/>
      <c r="E39" s="711"/>
      <c r="F39" s="711"/>
      <c r="G39" s="711"/>
      <c r="H39" s="711"/>
    </row>
    <row r="40" spans="1:8" x14ac:dyDescent="0.2">
      <c r="A40" s="712" t="s">
        <v>956</v>
      </c>
      <c r="B40" s="711"/>
      <c r="C40" s="711"/>
      <c r="D40" s="711"/>
      <c r="E40" s="711"/>
      <c r="F40" s="711"/>
      <c r="G40" s="711"/>
      <c r="H40" s="711"/>
    </row>
    <row r="41" spans="1:8" x14ac:dyDescent="0.2">
      <c r="A41" s="712" t="s">
        <v>957</v>
      </c>
      <c r="B41" s="711"/>
      <c r="C41" s="711"/>
      <c r="D41" s="711"/>
      <c r="E41" s="711"/>
      <c r="F41" s="711"/>
      <c r="G41" s="711"/>
      <c r="H41" s="711"/>
    </row>
    <row r="42" spans="1:8" x14ac:dyDescent="0.2">
      <c r="A42" s="712" t="s">
        <v>958</v>
      </c>
      <c r="B42" s="711"/>
      <c r="C42" s="711"/>
      <c r="D42" s="711"/>
      <c r="E42" s="711"/>
      <c r="F42" s="711"/>
      <c r="G42" s="711"/>
      <c r="H42" s="711"/>
    </row>
    <row r="43" spans="1:8" x14ac:dyDescent="0.2">
      <c r="A43" s="712" t="s">
        <v>959</v>
      </c>
      <c r="B43" s="711"/>
      <c r="C43" s="711"/>
      <c r="D43" s="711"/>
      <c r="E43" s="711"/>
      <c r="F43" s="711"/>
      <c r="G43" s="711"/>
      <c r="H43" s="711"/>
    </row>
    <row r="44" spans="1:8" x14ac:dyDescent="0.2">
      <c r="A44" s="712" t="s">
        <v>960</v>
      </c>
      <c r="B44" s="711"/>
      <c r="C44" s="711"/>
      <c r="D44" s="711"/>
      <c r="E44" s="711"/>
      <c r="F44" s="711"/>
      <c r="G44" s="711"/>
      <c r="H44" s="711"/>
    </row>
    <row r="45" spans="1:8" x14ac:dyDescent="0.2">
      <c r="A45" s="712" t="s">
        <v>961</v>
      </c>
      <c r="B45" s="711"/>
      <c r="C45" s="711"/>
      <c r="D45" s="711"/>
      <c r="E45" s="711"/>
      <c r="F45" s="711"/>
      <c r="G45" s="711"/>
      <c r="H45" s="711"/>
    </row>
    <row r="46" spans="1:8" x14ac:dyDescent="0.2">
      <c r="A46" s="711"/>
      <c r="B46" s="711"/>
      <c r="C46" s="711"/>
      <c r="D46" s="711"/>
      <c r="E46" s="711"/>
      <c r="F46" s="711"/>
      <c r="G46" s="711"/>
      <c r="H46" s="711"/>
    </row>
    <row r="47" spans="1:8" ht="15.75" x14ac:dyDescent="0.2">
      <c r="A47" s="713" t="s">
        <v>689</v>
      </c>
      <c r="B47" s="711"/>
      <c r="C47" s="711"/>
      <c r="D47" s="711"/>
      <c r="E47" s="711"/>
      <c r="F47" s="711"/>
      <c r="G47" s="711"/>
      <c r="H47" s="711"/>
    </row>
    <row r="48" spans="1:8" x14ac:dyDescent="0.2">
      <c r="A48" s="711"/>
      <c r="B48" s="711"/>
      <c r="C48" s="711"/>
      <c r="D48" s="711"/>
      <c r="E48" s="711"/>
      <c r="F48" s="711"/>
      <c r="G48" s="711"/>
      <c r="H48" s="711"/>
    </row>
    <row r="49" spans="1:8" x14ac:dyDescent="0.2">
      <c r="A49" s="712" t="s">
        <v>952</v>
      </c>
      <c r="B49" s="711"/>
      <c r="C49" s="711"/>
      <c r="D49" s="711"/>
      <c r="E49" s="711"/>
      <c r="F49" s="711"/>
      <c r="G49" s="711"/>
      <c r="H49" s="711"/>
    </row>
    <row r="50" spans="1:8" x14ac:dyDescent="0.2">
      <c r="A50" s="712" t="s">
        <v>953</v>
      </c>
      <c r="B50" s="711"/>
      <c r="C50" s="711"/>
      <c r="D50" s="711"/>
      <c r="E50" s="711"/>
      <c r="F50" s="711"/>
      <c r="G50" s="711"/>
      <c r="H50" s="711"/>
    </row>
    <row r="51" spans="1:8" x14ac:dyDescent="0.2">
      <c r="A51" s="712" t="s">
        <v>954</v>
      </c>
      <c r="B51" s="711"/>
      <c r="C51" s="711"/>
      <c r="D51" s="711"/>
      <c r="E51" s="711"/>
      <c r="F51" s="711"/>
      <c r="G51" s="711"/>
      <c r="H51" s="711"/>
    </row>
    <row r="52" spans="1:8" x14ac:dyDescent="0.2">
      <c r="A52" s="712" t="s">
        <v>955</v>
      </c>
      <c r="B52" s="711"/>
      <c r="C52" s="711"/>
      <c r="D52" s="711"/>
      <c r="E52" s="711"/>
      <c r="F52" s="711"/>
      <c r="G52" s="711"/>
      <c r="H52" s="711"/>
    </row>
    <row r="53" spans="1:8" x14ac:dyDescent="0.2">
      <c r="A53" s="711"/>
      <c r="B53" s="711"/>
      <c r="C53" s="711"/>
      <c r="D53" s="711"/>
      <c r="E53" s="711"/>
      <c r="F53" s="711"/>
      <c r="G53" s="711"/>
      <c r="H53" s="711"/>
    </row>
    <row r="54" spans="1:8" x14ac:dyDescent="0.2">
      <c r="A54" s="712" t="s">
        <v>690</v>
      </c>
      <c r="B54" s="711"/>
      <c r="C54" s="711"/>
      <c r="D54" s="711"/>
      <c r="E54" s="711"/>
      <c r="F54" s="711"/>
      <c r="G54" s="711"/>
      <c r="H54" s="711"/>
    </row>
    <row r="55" spans="1:8" x14ac:dyDescent="0.2">
      <c r="A55" s="711"/>
      <c r="B55" s="711"/>
      <c r="C55" s="711"/>
      <c r="D55" s="711"/>
      <c r="E55" s="711"/>
      <c r="F55" s="711"/>
      <c r="G55" s="711"/>
      <c r="H55" s="711"/>
    </row>
    <row r="56" spans="1:8" ht="15.75" x14ac:dyDescent="0.2">
      <c r="A56" s="713" t="s">
        <v>691</v>
      </c>
      <c r="B56" s="711"/>
      <c r="C56" s="711"/>
      <c r="D56" s="711"/>
      <c r="E56" s="711"/>
      <c r="F56" s="711"/>
      <c r="G56" s="711"/>
      <c r="H56" s="711"/>
    </row>
    <row r="57" spans="1:8" x14ac:dyDescent="0.2">
      <c r="A57" s="711"/>
      <c r="B57" s="711"/>
      <c r="C57" s="711"/>
      <c r="D57" s="711"/>
      <c r="E57" s="711"/>
      <c r="F57" s="711"/>
      <c r="G57" s="711"/>
      <c r="H57" s="711"/>
    </row>
    <row r="58" spans="1:8" x14ac:dyDescent="0.2">
      <c r="A58" s="712" t="s">
        <v>950</v>
      </c>
      <c r="B58" s="711"/>
      <c r="C58" s="711"/>
      <c r="D58" s="711"/>
      <c r="E58" s="711"/>
      <c r="F58" s="711"/>
      <c r="G58" s="711"/>
      <c r="H58" s="711"/>
    </row>
    <row r="59" spans="1:8" x14ac:dyDescent="0.2">
      <c r="A59" s="712" t="s">
        <v>951</v>
      </c>
      <c r="B59" s="711"/>
      <c r="C59" s="711"/>
      <c r="D59" s="711"/>
      <c r="E59" s="711"/>
      <c r="F59" s="711"/>
      <c r="G59" s="711"/>
      <c r="H59" s="711"/>
    </row>
    <row r="60" spans="1:8" x14ac:dyDescent="0.2">
      <c r="A60" s="711"/>
      <c r="B60" s="711"/>
      <c r="C60" s="711"/>
      <c r="D60" s="711"/>
      <c r="E60" s="711"/>
      <c r="F60" s="711"/>
      <c r="G60" s="711"/>
      <c r="H60" s="711"/>
    </row>
    <row r="61" spans="1:8" ht="15.75" x14ac:dyDescent="0.2">
      <c r="A61" s="713" t="s">
        <v>692</v>
      </c>
      <c r="B61" s="711"/>
      <c r="C61" s="711"/>
      <c r="D61" s="711"/>
      <c r="E61" s="711"/>
      <c r="F61" s="711"/>
      <c r="G61" s="711"/>
      <c r="H61" s="711"/>
    </row>
    <row r="62" spans="1:8" x14ac:dyDescent="0.2">
      <c r="A62" s="711"/>
      <c r="B62" s="711"/>
      <c r="C62" s="711"/>
      <c r="D62" s="711"/>
      <c r="E62" s="711"/>
      <c r="F62" s="711"/>
      <c r="G62" s="711"/>
      <c r="H62" s="711"/>
    </row>
    <row r="63" spans="1:8" x14ac:dyDescent="0.2">
      <c r="A63" s="712" t="s">
        <v>948</v>
      </c>
      <c r="B63" s="711"/>
      <c r="C63" s="711"/>
      <c r="D63" s="711"/>
      <c r="E63" s="711"/>
      <c r="F63" s="711"/>
      <c r="G63" s="711"/>
      <c r="H63" s="711"/>
    </row>
    <row r="64" spans="1:8" x14ac:dyDescent="0.2">
      <c r="A64" s="712" t="s">
        <v>949</v>
      </c>
      <c r="B64" s="711"/>
      <c r="C64" s="711"/>
      <c r="D64" s="711"/>
      <c r="E64" s="711"/>
      <c r="F64" s="711"/>
      <c r="G64" s="711"/>
      <c r="H64" s="711"/>
    </row>
    <row r="65" spans="1:8" x14ac:dyDescent="0.2">
      <c r="A65" s="711"/>
      <c r="B65" s="711"/>
      <c r="C65" s="711"/>
      <c r="D65" s="711"/>
      <c r="E65" s="711"/>
      <c r="F65" s="711"/>
      <c r="G65" s="711"/>
      <c r="H65" s="711"/>
    </row>
    <row r="66" spans="1:8" x14ac:dyDescent="0.2">
      <c r="A66" s="712" t="s">
        <v>946</v>
      </c>
      <c r="B66" s="711"/>
      <c r="C66" s="711"/>
      <c r="D66" s="711"/>
      <c r="E66" s="711"/>
      <c r="F66" s="711"/>
      <c r="G66" s="711"/>
      <c r="H66" s="711"/>
    </row>
    <row r="67" spans="1:8" x14ac:dyDescent="0.2">
      <c r="A67" s="712" t="s">
        <v>947</v>
      </c>
      <c r="B67" s="711"/>
      <c r="C67" s="711"/>
      <c r="D67" s="711"/>
      <c r="E67" s="711"/>
      <c r="F67" s="711"/>
      <c r="G67" s="711"/>
      <c r="H67" s="711"/>
    </row>
    <row r="68" spans="1:8" x14ac:dyDescent="0.2">
      <c r="A68" s="711"/>
      <c r="B68" s="711"/>
      <c r="C68" s="711"/>
      <c r="D68" s="711"/>
      <c r="E68" s="711"/>
      <c r="F68" s="711"/>
      <c r="G68" s="711"/>
      <c r="H68" s="711"/>
    </row>
    <row r="69" spans="1:8" x14ac:dyDescent="0.2">
      <c r="A69" s="712" t="s">
        <v>944</v>
      </c>
      <c r="B69" s="711"/>
      <c r="C69" s="711"/>
      <c r="D69" s="711"/>
      <c r="E69" s="711"/>
      <c r="F69" s="711"/>
      <c r="G69" s="711"/>
      <c r="H69" s="711"/>
    </row>
    <row r="70" spans="1:8" x14ac:dyDescent="0.2">
      <c r="A70" s="712" t="s">
        <v>945</v>
      </c>
      <c r="B70" s="711"/>
      <c r="C70" s="711"/>
      <c r="D70" s="711"/>
      <c r="E70" s="711"/>
      <c r="F70" s="711"/>
      <c r="G70" s="711"/>
      <c r="H70" s="711"/>
    </row>
    <row r="71" spans="1:8" x14ac:dyDescent="0.2">
      <c r="A71" s="711"/>
      <c r="B71" s="711"/>
      <c r="C71" s="711"/>
      <c r="D71" s="711"/>
      <c r="E71" s="711"/>
      <c r="F71" s="711"/>
      <c r="G71" s="711"/>
      <c r="H71" s="711"/>
    </row>
    <row r="72" spans="1:8" x14ac:dyDescent="0.2">
      <c r="A72" s="712" t="s">
        <v>942</v>
      </c>
      <c r="B72" s="711"/>
      <c r="C72" s="711"/>
      <c r="D72" s="711"/>
      <c r="E72" s="711"/>
      <c r="F72" s="711"/>
      <c r="G72" s="711"/>
      <c r="H72" s="711"/>
    </row>
    <row r="73" spans="1:8" x14ac:dyDescent="0.2">
      <c r="A73" s="712" t="s">
        <v>943</v>
      </c>
      <c r="B73" s="711"/>
      <c r="C73" s="711"/>
      <c r="D73" s="711"/>
      <c r="E73" s="711"/>
      <c r="F73" s="711"/>
      <c r="G73" s="711"/>
      <c r="H73" s="711"/>
    </row>
    <row r="74" spans="1:8" x14ac:dyDescent="0.2">
      <c r="A74" s="711"/>
      <c r="B74" s="711"/>
      <c r="C74" s="711"/>
      <c r="D74" s="711"/>
      <c r="E74" s="711"/>
      <c r="F74" s="711"/>
      <c r="G74" s="711"/>
      <c r="H74" s="711"/>
    </row>
    <row r="75" spans="1:8" x14ac:dyDescent="0.2">
      <c r="A75" s="712" t="s">
        <v>940</v>
      </c>
      <c r="B75" s="711"/>
      <c r="C75" s="711"/>
      <c r="D75" s="711"/>
      <c r="E75" s="711"/>
      <c r="F75" s="711"/>
      <c r="G75" s="711"/>
      <c r="H75" s="711"/>
    </row>
    <row r="76" spans="1:8" x14ac:dyDescent="0.2">
      <c r="A76" s="712" t="s">
        <v>941</v>
      </c>
      <c r="B76" s="711"/>
      <c r="C76" s="711"/>
      <c r="D76" s="711"/>
      <c r="E76" s="711"/>
      <c r="F76" s="711"/>
      <c r="G76" s="711"/>
      <c r="H76" s="711"/>
    </row>
    <row r="77" spans="1:8" x14ac:dyDescent="0.2">
      <c r="A77" s="711"/>
      <c r="B77" s="711"/>
      <c r="C77" s="711"/>
      <c r="D77" s="711"/>
      <c r="E77" s="711"/>
      <c r="F77" s="711"/>
      <c r="G77" s="711"/>
      <c r="H77" s="711"/>
    </row>
    <row r="78" spans="1:8" x14ac:dyDescent="0.2">
      <c r="A78" s="712" t="s">
        <v>937</v>
      </c>
      <c r="B78" s="711"/>
      <c r="C78" s="711"/>
      <c r="D78" s="711"/>
      <c r="E78" s="711"/>
      <c r="F78" s="711"/>
      <c r="G78" s="711"/>
      <c r="H78" s="711"/>
    </row>
    <row r="79" spans="1:8" x14ac:dyDescent="0.2">
      <c r="A79" s="712" t="s">
        <v>938</v>
      </c>
      <c r="B79" s="711"/>
      <c r="C79" s="711"/>
      <c r="D79" s="711"/>
      <c r="E79" s="711"/>
      <c r="F79" s="711"/>
      <c r="G79" s="711"/>
      <c r="H79" s="711"/>
    </row>
    <row r="80" spans="1:8" x14ac:dyDescent="0.2">
      <c r="A80" s="712" t="s">
        <v>939</v>
      </c>
      <c r="B80" s="711"/>
      <c r="C80" s="711"/>
      <c r="D80" s="711"/>
      <c r="E80" s="711"/>
      <c r="F80" s="711"/>
      <c r="G80" s="711"/>
      <c r="H80" s="711"/>
    </row>
    <row r="81" spans="1:8" x14ac:dyDescent="0.2">
      <c r="A81" s="711"/>
      <c r="B81" s="711"/>
      <c r="C81" s="711"/>
      <c r="D81" s="711"/>
      <c r="E81" s="711"/>
      <c r="F81" s="711"/>
      <c r="G81" s="711"/>
      <c r="H81" s="711"/>
    </row>
    <row r="82" spans="1:8" x14ac:dyDescent="0.2">
      <c r="A82" s="712" t="s">
        <v>693</v>
      </c>
      <c r="B82" s="711"/>
      <c r="C82" s="711"/>
      <c r="D82" s="711"/>
      <c r="E82" s="711"/>
      <c r="F82" s="711"/>
      <c r="G82" s="711"/>
      <c r="H82" s="711"/>
    </row>
    <row r="83" spans="1:8" x14ac:dyDescent="0.2">
      <c r="A83" s="711"/>
      <c r="B83" s="711"/>
      <c r="C83" s="711"/>
      <c r="D83" s="711"/>
      <c r="E83" s="711"/>
      <c r="F83" s="711"/>
      <c r="G83" s="711"/>
      <c r="H83" s="711"/>
    </row>
    <row r="84" spans="1:8" x14ac:dyDescent="0.2">
      <c r="A84" s="712" t="s">
        <v>932</v>
      </c>
      <c r="B84" s="711"/>
      <c r="C84" s="711"/>
      <c r="D84" s="711"/>
      <c r="E84" s="711"/>
      <c r="F84" s="711"/>
      <c r="G84" s="711"/>
      <c r="H84" s="711"/>
    </row>
    <row r="85" spans="1:8" x14ac:dyDescent="0.2">
      <c r="A85" s="712" t="s">
        <v>933</v>
      </c>
      <c r="B85" s="711"/>
      <c r="C85" s="711"/>
      <c r="D85" s="711"/>
      <c r="E85" s="711"/>
      <c r="F85" s="711"/>
      <c r="G85" s="711"/>
      <c r="H85" s="711"/>
    </row>
    <row r="86" spans="1:8" x14ac:dyDescent="0.2">
      <c r="A86" s="712" t="s">
        <v>934</v>
      </c>
      <c r="B86" s="711"/>
      <c r="C86" s="711"/>
      <c r="D86" s="711"/>
      <c r="E86" s="711"/>
      <c r="F86" s="711"/>
      <c r="G86" s="711"/>
      <c r="H86" s="711"/>
    </row>
    <row r="87" spans="1:8" x14ac:dyDescent="0.2">
      <c r="A87" s="712" t="s">
        <v>935</v>
      </c>
      <c r="B87" s="711"/>
      <c r="C87" s="711"/>
      <c r="D87" s="711"/>
      <c r="E87" s="711"/>
      <c r="F87" s="711"/>
      <c r="G87" s="711"/>
      <c r="H87" s="711"/>
    </row>
    <row r="88" spans="1:8" x14ac:dyDescent="0.2">
      <c r="A88" s="712" t="s">
        <v>936</v>
      </c>
      <c r="B88" s="711"/>
      <c r="C88" s="711"/>
      <c r="D88" s="711"/>
      <c r="E88" s="711"/>
      <c r="F88" s="711"/>
      <c r="G88" s="711"/>
      <c r="H88" s="711"/>
    </row>
    <row r="89" spans="1:8" x14ac:dyDescent="0.2">
      <c r="A89" s="712" t="s">
        <v>819</v>
      </c>
      <c r="B89" s="711"/>
      <c r="C89" s="711"/>
      <c r="D89" s="711"/>
      <c r="E89" s="711"/>
      <c r="F89" s="711"/>
      <c r="G89" s="711"/>
      <c r="H89" s="711"/>
    </row>
    <row r="90" spans="1:8" x14ac:dyDescent="0.2">
      <c r="A90" s="711"/>
      <c r="B90" s="711"/>
      <c r="C90" s="711"/>
      <c r="D90" s="711"/>
      <c r="E90" s="711"/>
      <c r="F90" s="711"/>
      <c r="G90" s="711"/>
      <c r="H90" s="711"/>
    </row>
    <row r="91" spans="1:8" x14ac:dyDescent="0.2">
      <c r="A91" s="712" t="s">
        <v>925</v>
      </c>
      <c r="B91" s="711"/>
      <c r="C91" s="711"/>
      <c r="D91" s="711"/>
      <c r="E91" s="711"/>
      <c r="F91" s="711"/>
      <c r="G91" s="711"/>
      <c r="H91" s="711"/>
    </row>
    <row r="92" spans="1:8" x14ac:dyDescent="0.2">
      <c r="A92" s="712" t="s">
        <v>926</v>
      </c>
      <c r="B92" s="711"/>
      <c r="C92" s="711"/>
      <c r="D92" s="711"/>
      <c r="E92" s="711"/>
      <c r="F92" s="711"/>
      <c r="G92" s="711"/>
      <c r="H92" s="711"/>
    </row>
    <row r="93" spans="1:8" x14ac:dyDescent="0.2">
      <c r="A93" s="712" t="s">
        <v>927</v>
      </c>
      <c r="B93" s="711"/>
      <c r="C93" s="711"/>
      <c r="D93" s="711"/>
      <c r="E93" s="711"/>
      <c r="F93" s="711"/>
      <c r="G93" s="711"/>
      <c r="H93" s="711"/>
    </row>
    <row r="94" spans="1:8" x14ac:dyDescent="0.2">
      <c r="A94" s="712" t="s">
        <v>928</v>
      </c>
      <c r="B94" s="711"/>
      <c r="C94" s="711"/>
      <c r="D94" s="711"/>
      <c r="E94" s="711"/>
      <c r="F94" s="711"/>
      <c r="G94" s="711"/>
      <c r="H94" s="711"/>
    </row>
    <row r="95" spans="1:8" x14ac:dyDescent="0.2">
      <c r="A95" s="712" t="s">
        <v>929</v>
      </c>
      <c r="B95" s="711"/>
      <c r="C95" s="711"/>
      <c r="D95" s="711"/>
      <c r="E95" s="711"/>
      <c r="F95" s="711"/>
      <c r="G95" s="711"/>
      <c r="H95" s="711"/>
    </row>
    <row r="96" spans="1:8" x14ac:dyDescent="0.2">
      <c r="A96" s="712" t="s">
        <v>930</v>
      </c>
      <c r="B96" s="711"/>
      <c r="C96" s="711"/>
      <c r="D96" s="711"/>
      <c r="E96" s="711"/>
      <c r="F96" s="711"/>
      <c r="G96" s="711"/>
      <c r="H96" s="711"/>
    </row>
    <row r="97" spans="1:8" x14ac:dyDescent="0.2">
      <c r="A97" s="712" t="s">
        <v>931</v>
      </c>
      <c r="B97" s="711"/>
      <c r="C97" s="711"/>
      <c r="D97" s="711"/>
      <c r="E97" s="711"/>
      <c r="F97" s="711"/>
      <c r="G97" s="711"/>
      <c r="H97" s="711"/>
    </row>
    <row r="98" spans="1:8" x14ac:dyDescent="0.2">
      <c r="A98" s="711"/>
      <c r="B98" s="711"/>
      <c r="C98" s="711"/>
      <c r="D98" s="711"/>
      <c r="E98" s="711"/>
      <c r="F98" s="711"/>
      <c r="G98" s="711"/>
      <c r="H98" s="711"/>
    </row>
    <row r="99" spans="1:8" x14ac:dyDescent="0.2">
      <c r="A99" s="712" t="s">
        <v>923</v>
      </c>
      <c r="B99" s="711"/>
      <c r="C99" s="711"/>
      <c r="D99" s="711"/>
      <c r="E99" s="711"/>
      <c r="F99" s="711"/>
      <c r="G99" s="711"/>
      <c r="H99" s="711"/>
    </row>
    <row r="100" spans="1:8" x14ac:dyDescent="0.2">
      <c r="A100" s="712" t="s">
        <v>924</v>
      </c>
      <c r="B100" s="711"/>
      <c r="C100" s="711"/>
      <c r="D100" s="711"/>
      <c r="E100" s="711"/>
      <c r="F100" s="711"/>
      <c r="G100" s="711"/>
      <c r="H100" s="711"/>
    </row>
    <row r="101" spans="1:8" x14ac:dyDescent="0.2">
      <c r="A101" s="711"/>
      <c r="B101" s="711"/>
      <c r="C101" s="711"/>
      <c r="D101" s="711"/>
      <c r="E101" s="711"/>
      <c r="F101" s="711"/>
      <c r="G101" s="711"/>
      <c r="H101" s="711"/>
    </row>
    <row r="102" spans="1:8" ht="15.75" x14ac:dyDescent="0.2">
      <c r="A102" s="713" t="s">
        <v>694</v>
      </c>
      <c r="B102" s="711"/>
      <c r="C102" s="711"/>
      <c r="D102" s="711"/>
      <c r="E102" s="711"/>
      <c r="F102" s="711"/>
      <c r="G102" s="711"/>
      <c r="H102" s="711"/>
    </row>
    <row r="103" spans="1:8" x14ac:dyDescent="0.2">
      <c r="A103" s="711"/>
      <c r="B103" s="711"/>
      <c r="C103" s="711"/>
      <c r="D103" s="711"/>
      <c r="E103" s="711"/>
      <c r="F103" s="711"/>
      <c r="G103" s="711"/>
      <c r="H103" s="711"/>
    </row>
    <row r="104" spans="1:8" x14ac:dyDescent="0.2">
      <c r="A104" s="712" t="s">
        <v>914</v>
      </c>
      <c r="B104" s="711"/>
      <c r="C104" s="711"/>
      <c r="D104" s="711"/>
      <c r="E104" s="711"/>
      <c r="F104" s="711"/>
      <c r="G104" s="711"/>
      <c r="H104" s="711"/>
    </row>
    <row r="105" spans="1:8" x14ac:dyDescent="0.2">
      <c r="A105" s="712" t="s">
        <v>915</v>
      </c>
      <c r="B105" s="711"/>
      <c r="C105" s="711"/>
      <c r="D105" s="711"/>
      <c r="E105" s="711"/>
      <c r="F105" s="711"/>
      <c r="G105" s="711"/>
      <c r="H105" s="711"/>
    </row>
    <row r="106" spans="1:8" x14ac:dyDescent="0.2">
      <c r="A106" s="712" t="s">
        <v>916</v>
      </c>
      <c r="B106" s="711"/>
      <c r="C106" s="711"/>
      <c r="D106" s="711"/>
      <c r="E106" s="711"/>
      <c r="F106" s="711"/>
      <c r="G106" s="711"/>
      <c r="H106" s="711"/>
    </row>
    <row r="107" spans="1:8" x14ac:dyDescent="0.2">
      <c r="A107" s="712" t="s">
        <v>917</v>
      </c>
      <c r="B107" s="711"/>
      <c r="C107" s="711"/>
      <c r="D107" s="711"/>
      <c r="E107" s="711"/>
      <c r="F107" s="711"/>
      <c r="G107" s="711"/>
      <c r="H107" s="711"/>
    </row>
    <row r="108" spans="1:8" x14ac:dyDescent="0.2">
      <c r="A108" s="712" t="s">
        <v>918</v>
      </c>
      <c r="B108" s="711"/>
      <c r="C108" s="711"/>
      <c r="D108" s="711"/>
      <c r="E108" s="711"/>
      <c r="F108" s="711"/>
      <c r="G108" s="711"/>
      <c r="H108" s="711"/>
    </row>
    <row r="109" spans="1:8" x14ac:dyDescent="0.2">
      <c r="A109" s="712" t="s">
        <v>919</v>
      </c>
      <c r="B109" s="711"/>
      <c r="C109" s="711"/>
      <c r="D109" s="711"/>
      <c r="E109" s="711"/>
      <c r="F109" s="711"/>
      <c r="G109" s="711"/>
      <c r="H109" s="711"/>
    </row>
    <row r="110" spans="1:8" x14ac:dyDescent="0.2">
      <c r="A110" s="712" t="s">
        <v>920</v>
      </c>
      <c r="B110" s="711"/>
      <c r="C110" s="711"/>
      <c r="D110" s="711"/>
      <c r="E110" s="711"/>
      <c r="F110" s="711"/>
      <c r="G110" s="711"/>
      <c r="H110" s="711"/>
    </row>
    <row r="111" spans="1:8" x14ac:dyDescent="0.2">
      <c r="A111" s="712" t="s">
        <v>921</v>
      </c>
      <c r="B111" s="711"/>
      <c r="C111" s="711"/>
      <c r="D111" s="711"/>
      <c r="E111" s="711"/>
      <c r="F111" s="711"/>
      <c r="G111" s="711"/>
      <c r="H111" s="711"/>
    </row>
    <row r="112" spans="1:8" x14ac:dyDescent="0.2">
      <c r="A112" s="712" t="s">
        <v>922</v>
      </c>
      <c r="B112" s="711"/>
      <c r="C112" s="711"/>
      <c r="D112" s="711"/>
      <c r="E112" s="711"/>
      <c r="F112" s="711"/>
      <c r="G112" s="711"/>
      <c r="H112" s="711"/>
    </row>
    <row r="113" spans="1:8" x14ac:dyDescent="0.2">
      <c r="A113" s="711"/>
      <c r="B113" s="711"/>
      <c r="C113" s="711"/>
      <c r="D113" s="711"/>
      <c r="E113" s="711"/>
      <c r="F113" s="711"/>
      <c r="G113" s="711"/>
      <c r="H113" s="711"/>
    </row>
    <row r="114" spans="1:8" ht="15.75" x14ac:dyDescent="0.2">
      <c r="A114" s="714" t="s">
        <v>695</v>
      </c>
      <c r="B114" s="714"/>
      <c r="C114" s="714"/>
      <c r="D114" s="714"/>
      <c r="E114" s="714"/>
      <c r="F114" s="714"/>
      <c r="G114" s="714"/>
      <c r="H114" s="714"/>
    </row>
    <row r="115" spans="1:8" x14ac:dyDescent="0.2">
      <c r="A115" s="715" t="s">
        <v>696</v>
      </c>
      <c r="B115" s="715"/>
      <c r="C115" s="715"/>
      <c r="D115" s="715"/>
      <c r="E115" s="715"/>
      <c r="F115" s="715"/>
      <c r="G115" s="715"/>
      <c r="H115" s="715"/>
    </row>
    <row r="116" spans="1:8" x14ac:dyDescent="0.2">
      <c r="A116" s="716"/>
      <c r="B116" s="716"/>
      <c r="C116" s="716"/>
      <c r="D116" s="716"/>
      <c r="E116" s="716"/>
      <c r="F116" s="716"/>
      <c r="G116" s="716"/>
      <c r="H116" s="716"/>
    </row>
    <row r="117" spans="1:8" x14ac:dyDescent="0.2">
      <c r="A117" s="715" t="s">
        <v>912</v>
      </c>
      <c r="B117" s="715"/>
      <c r="C117" s="715"/>
      <c r="D117" s="715"/>
      <c r="E117" s="715"/>
      <c r="F117" s="715"/>
      <c r="G117" s="715"/>
      <c r="H117" s="715"/>
    </row>
    <row r="118" spans="1:8" x14ac:dyDescent="0.2">
      <c r="A118" s="712" t="s">
        <v>913</v>
      </c>
      <c r="B118" s="712"/>
      <c r="C118" s="712"/>
      <c r="D118" s="712"/>
      <c r="E118" s="712"/>
      <c r="F118" s="712"/>
      <c r="G118" s="712"/>
      <c r="H118" s="712"/>
    </row>
    <row r="119" spans="1:8" x14ac:dyDescent="0.2">
      <c r="A119" s="716"/>
      <c r="B119" s="716"/>
      <c r="C119" s="716"/>
      <c r="D119" s="716"/>
      <c r="E119" s="716"/>
      <c r="F119" s="716"/>
      <c r="G119" s="716"/>
      <c r="H119" s="716"/>
    </row>
    <row r="120" spans="1:8" x14ac:dyDescent="0.2">
      <c r="A120" s="715" t="s">
        <v>905</v>
      </c>
      <c r="B120" s="715"/>
      <c r="C120" s="715"/>
      <c r="D120" s="715"/>
      <c r="E120" s="715"/>
      <c r="F120" s="715"/>
      <c r="G120" s="715"/>
      <c r="H120" s="715"/>
    </row>
    <row r="121" spans="1:8" x14ac:dyDescent="0.2">
      <c r="A121" s="712" t="s">
        <v>906</v>
      </c>
      <c r="B121" s="712"/>
      <c r="C121" s="712"/>
      <c r="D121" s="712"/>
      <c r="E121" s="712"/>
      <c r="F121" s="712"/>
      <c r="G121" s="712"/>
      <c r="H121" s="712"/>
    </row>
    <row r="122" spans="1:8" x14ac:dyDescent="0.2">
      <c r="A122" s="712" t="s">
        <v>907</v>
      </c>
      <c r="B122" s="712"/>
      <c r="C122" s="712"/>
      <c r="D122" s="712"/>
      <c r="E122" s="712"/>
      <c r="F122" s="712"/>
      <c r="G122" s="712"/>
      <c r="H122" s="712"/>
    </row>
    <row r="123" spans="1:8" x14ac:dyDescent="0.2">
      <c r="A123" s="712" t="s">
        <v>908</v>
      </c>
      <c r="B123" s="712"/>
      <c r="C123" s="712"/>
      <c r="D123" s="712"/>
      <c r="E123" s="712"/>
      <c r="F123" s="712"/>
      <c r="G123" s="712"/>
      <c r="H123" s="712"/>
    </row>
    <row r="124" spans="1:8" x14ac:dyDescent="0.2">
      <c r="A124" s="712" t="s">
        <v>909</v>
      </c>
      <c r="B124" s="712"/>
      <c r="C124" s="712"/>
      <c r="D124" s="712"/>
      <c r="E124" s="712"/>
      <c r="F124" s="712"/>
      <c r="G124" s="712"/>
      <c r="H124" s="712"/>
    </row>
    <row r="125" spans="1:8" x14ac:dyDescent="0.2">
      <c r="A125" s="712" t="s">
        <v>910</v>
      </c>
      <c r="B125" s="712"/>
      <c r="C125" s="712"/>
      <c r="D125" s="712"/>
      <c r="E125" s="712"/>
      <c r="F125" s="712"/>
      <c r="G125" s="712"/>
      <c r="H125" s="712"/>
    </row>
    <row r="126" spans="1:8" x14ac:dyDescent="0.2">
      <c r="A126" s="712" t="s">
        <v>911</v>
      </c>
      <c r="B126" s="712"/>
      <c r="C126" s="712"/>
      <c r="D126" s="712"/>
      <c r="E126" s="712"/>
      <c r="F126" s="712"/>
      <c r="G126" s="712"/>
      <c r="H126" s="712"/>
    </row>
    <row r="127" spans="1:8" x14ac:dyDescent="0.2">
      <c r="A127" s="717"/>
      <c r="B127" s="717"/>
      <c r="C127" s="717"/>
      <c r="D127" s="717"/>
      <c r="E127" s="717"/>
      <c r="F127" s="717"/>
      <c r="G127" s="717"/>
      <c r="H127" s="717"/>
    </row>
    <row r="128" spans="1:8" x14ac:dyDescent="0.2">
      <c r="A128" s="718"/>
      <c r="B128" s="719" t="s">
        <v>697</v>
      </c>
      <c r="C128" s="720"/>
      <c r="D128" s="719" t="s">
        <v>698</v>
      </c>
      <c r="E128" s="721"/>
      <c r="F128" s="720"/>
      <c r="G128" s="719" t="s">
        <v>699</v>
      </c>
      <c r="H128" s="720"/>
    </row>
    <row r="129" spans="1:8" x14ac:dyDescent="0.2">
      <c r="A129" s="718" t="s">
        <v>700</v>
      </c>
      <c r="B129" s="718" t="s">
        <v>143</v>
      </c>
      <c r="C129" s="718" t="s">
        <v>701</v>
      </c>
      <c r="D129" s="718" t="s">
        <v>143</v>
      </c>
      <c r="E129" s="718" t="s">
        <v>702</v>
      </c>
      <c r="F129" s="718" t="s">
        <v>703</v>
      </c>
      <c r="G129" s="718" t="s">
        <v>143</v>
      </c>
      <c r="H129" s="718" t="s">
        <v>704</v>
      </c>
    </row>
    <row r="130" spans="1:8" x14ac:dyDescent="0.2">
      <c r="A130" s="718" t="s">
        <v>705</v>
      </c>
      <c r="B130" s="718">
        <v>1189</v>
      </c>
      <c r="C130" s="722">
        <v>0.38</v>
      </c>
      <c r="D130" s="718">
        <v>315</v>
      </c>
      <c r="E130" s="722">
        <v>0.41</v>
      </c>
      <c r="F130" s="722">
        <v>0.26</v>
      </c>
      <c r="G130" s="718">
        <v>555</v>
      </c>
      <c r="H130" s="722">
        <v>0.39</v>
      </c>
    </row>
    <row r="131" spans="1:8" x14ac:dyDescent="0.2">
      <c r="A131" s="718" t="s">
        <v>706</v>
      </c>
      <c r="B131" s="718">
        <v>1355</v>
      </c>
      <c r="C131" s="722">
        <v>0.43</v>
      </c>
      <c r="D131" s="718">
        <v>364</v>
      </c>
      <c r="E131" s="722">
        <v>0.47</v>
      </c>
      <c r="F131" s="722">
        <v>0.27</v>
      </c>
      <c r="G131" s="718">
        <v>644</v>
      </c>
      <c r="H131" s="722">
        <v>0.45</v>
      </c>
    </row>
    <row r="132" spans="1:8" x14ac:dyDescent="0.2">
      <c r="A132" s="718" t="s">
        <v>707</v>
      </c>
      <c r="B132" s="718">
        <v>53</v>
      </c>
      <c r="C132" s="722">
        <v>0.02</v>
      </c>
      <c r="D132" s="718">
        <v>4</v>
      </c>
      <c r="E132" s="722">
        <v>0.01</v>
      </c>
      <c r="F132" s="722">
        <v>0.08</v>
      </c>
      <c r="G132" s="718">
        <v>7</v>
      </c>
      <c r="H132" s="722">
        <v>0</v>
      </c>
    </row>
    <row r="133" spans="1:8" x14ac:dyDescent="0.2">
      <c r="A133" s="718" t="s">
        <v>708</v>
      </c>
      <c r="B133" s="718">
        <v>545</v>
      </c>
      <c r="C133" s="722">
        <v>0.17</v>
      </c>
      <c r="D133" s="718">
        <v>84</v>
      </c>
      <c r="E133" s="722">
        <v>0.11</v>
      </c>
      <c r="F133" s="722">
        <v>0.15</v>
      </c>
      <c r="G133" s="718">
        <v>214</v>
      </c>
      <c r="H133" s="722">
        <v>0.15</v>
      </c>
    </row>
    <row r="134" spans="1:8" x14ac:dyDescent="0.2">
      <c r="A134" s="718" t="s">
        <v>90</v>
      </c>
      <c r="B134" s="723">
        <v>3142</v>
      </c>
      <c r="C134" s="718"/>
      <c r="D134" s="718">
        <v>767</v>
      </c>
      <c r="E134" s="718"/>
      <c r="F134" s="718"/>
      <c r="G134" s="718">
        <v>1420</v>
      </c>
      <c r="H134" s="718"/>
    </row>
    <row r="135" spans="1:8" x14ac:dyDescent="0.2">
      <c r="A135" s="724"/>
      <c r="B135" s="724"/>
      <c r="C135" s="724"/>
      <c r="D135" s="724"/>
      <c r="E135" s="724"/>
      <c r="F135" s="724"/>
      <c r="G135" s="724"/>
      <c r="H135" s="724"/>
    </row>
    <row r="136" spans="1:8" x14ac:dyDescent="0.2">
      <c r="A136" s="715" t="s">
        <v>901</v>
      </c>
      <c r="B136" s="715"/>
      <c r="C136" s="715"/>
      <c r="D136" s="715"/>
      <c r="E136" s="715"/>
      <c r="F136" s="715"/>
      <c r="G136" s="715"/>
      <c r="H136" s="715"/>
    </row>
    <row r="137" spans="1:8" x14ac:dyDescent="0.2">
      <c r="A137" s="712" t="s">
        <v>902</v>
      </c>
      <c r="B137" s="712"/>
      <c r="C137" s="712"/>
      <c r="D137" s="712"/>
      <c r="E137" s="712"/>
      <c r="F137" s="712"/>
      <c r="G137" s="712"/>
      <c r="H137" s="712"/>
    </row>
    <row r="138" spans="1:8" x14ac:dyDescent="0.2">
      <c r="A138" s="712" t="s">
        <v>903</v>
      </c>
      <c r="B138" s="712"/>
      <c r="C138" s="712"/>
      <c r="D138" s="712"/>
      <c r="E138" s="712"/>
      <c r="F138" s="712"/>
      <c r="G138" s="712"/>
      <c r="H138" s="712"/>
    </row>
    <row r="139" spans="1:8" x14ac:dyDescent="0.2">
      <c r="A139" s="712" t="s">
        <v>904</v>
      </c>
      <c r="B139" s="712"/>
      <c r="C139" s="712"/>
      <c r="D139" s="712"/>
      <c r="E139" s="712"/>
      <c r="F139" s="712"/>
      <c r="G139" s="712"/>
      <c r="H139" s="712"/>
    </row>
    <row r="140" spans="1:8" x14ac:dyDescent="0.2">
      <c r="A140" s="711"/>
      <c r="B140" s="711"/>
      <c r="C140" s="711"/>
      <c r="D140" s="711"/>
      <c r="E140" s="711"/>
      <c r="F140" s="711"/>
      <c r="G140" s="711"/>
      <c r="H140" s="711"/>
    </row>
    <row r="141" spans="1:8" ht="15.75" x14ac:dyDescent="0.2">
      <c r="A141" s="713" t="s">
        <v>709</v>
      </c>
      <c r="B141" s="711"/>
      <c r="C141" s="711"/>
      <c r="D141" s="711"/>
      <c r="E141" s="711"/>
      <c r="F141" s="711"/>
      <c r="G141" s="711"/>
      <c r="H141" s="711"/>
    </row>
    <row r="142" spans="1:8" x14ac:dyDescent="0.2">
      <c r="A142" s="711"/>
      <c r="B142" s="711"/>
      <c r="C142" s="711"/>
      <c r="D142" s="711"/>
      <c r="E142" s="711"/>
      <c r="F142" s="711"/>
      <c r="G142" s="711"/>
      <c r="H142" s="711"/>
    </row>
    <row r="143" spans="1:8" x14ac:dyDescent="0.2">
      <c r="A143" s="712" t="s">
        <v>899</v>
      </c>
      <c r="B143" s="711"/>
      <c r="C143" s="711"/>
      <c r="D143" s="711"/>
      <c r="E143" s="711"/>
      <c r="F143" s="711"/>
      <c r="G143" s="711"/>
      <c r="H143" s="711"/>
    </row>
    <row r="144" spans="1:8" x14ac:dyDescent="0.2">
      <c r="A144" s="712" t="s">
        <v>900</v>
      </c>
      <c r="B144" s="711"/>
      <c r="C144" s="711"/>
      <c r="D144" s="711"/>
      <c r="E144" s="711"/>
      <c r="F144" s="711"/>
      <c r="G144" s="711"/>
      <c r="H144" s="711"/>
    </row>
    <row r="145" spans="1:8" x14ac:dyDescent="0.2">
      <c r="A145" s="711"/>
      <c r="B145" s="711"/>
      <c r="C145" s="711"/>
      <c r="D145" s="711"/>
      <c r="E145" s="711"/>
      <c r="F145" s="711"/>
      <c r="G145" s="711"/>
      <c r="H145" s="711"/>
    </row>
    <row r="146" spans="1:8" x14ac:dyDescent="0.2">
      <c r="A146" s="712" t="s">
        <v>896</v>
      </c>
      <c r="B146" s="711"/>
      <c r="C146" s="711"/>
      <c r="D146" s="711"/>
      <c r="E146" s="711"/>
      <c r="F146" s="711"/>
      <c r="G146" s="711"/>
      <c r="H146" s="711"/>
    </row>
    <row r="147" spans="1:8" x14ac:dyDescent="0.2">
      <c r="A147" s="712" t="s">
        <v>897</v>
      </c>
      <c r="B147" s="711"/>
      <c r="C147" s="711"/>
      <c r="D147" s="711"/>
      <c r="E147" s="711"/>
      <c r="F147" s="711"/>
      <c r="G147" s="711"/>
      <c r="H147" s="711"/>
    </row>
    <row r="148" spans="1:8" x14ac:dyDescent="0.2">
      <c r="A148" s="712" t="s">
        <v>898</v>
      </c>
      <c r="B148" s="711"/>
      <c r="C148" s="711"/>
      <c r="D148" s="711"/>
      <c r="E148" s="711"/>
      <c r="F148" s="711"/>
      <c r="G148" s="711"/>
      <c r="H148" s="711"/>
    </row>
    <row r="149" spans="1:8" x14ac:dyDescent="0.2">
      <c r="A149" s="711"/>
      <c r="B149" s="711"/>
      <c r="C149" s="711"/>
      <c r="D149" s="711"/>
      <c r="E149" s="711"/>
      <c r="F149" s="711"/>
      <c r="G149" s="711"/>
      <c r="H149" s="711"/>
    </row>
    <row r="150" spans="1:8" x14ac:dyDescent="0.2">
      <c r="A150" s="712" t="s">
        <v>893</v>
      </c>
      <c r="B150" s="711"/>
      <c r="C150" s="711"/>
      <c r="D150" s="711"/>
      <c r="E150" s="711"/>
      <c r="F150" s="711"/>
      <c r="G150" s="711"/>
      <c r="H150" s="711"/>
    </row>
    <row r="151" spans="1:8" x14ac:dyDescent="0.2">
      <c r="A151" s="712" t="s">
        <v>894</v>
      </c>
      <c r="B151" s="711"/>
      <c r="C151" s="711"/>
      <c r="D151" s="711"/>
      <c r="E151" s="711"/>
      <c r="F151" s="711"/>
      <c r="G151" s="711"/>
      <c r="H151" s="711"/>
    </row>
    <row r="152" spans="1:8" x14ac:dyDescent="0.2">
      <c r="A152" s="712" t="s">
        <v>895</v>
      </c>
      <c r="B152" s="711"/>
      <c r="C152" s="711"/>
      <c r="D152" s="711"/>
      <c r="E152" s="711"/>
      <c r="F152" s="711"/>
      <c r="G152" s="711"/>
      <c r="H152" s="711"/>
    </row>
    <row r="153" spans="1:8" x14ac:dyDescent="0.2">
      <c r="A153" s="711"/>
      <c r="B153" s="711"/>
      <c r="C153" s="711"/>
      <c r="D153" s="711"/>
      <c r="E153" s="711"/>
      <c r="F153" s="711"/>
      <c r="G153" s="711"/>
      <c r="H153" s="711"/>
    </row>
    <row r="154" spans="1:8" x14ac:dyDescent="0.2">
      <c r="A154" s="712" t="s">
        <v>890</v>
      </c>
      <c r="B154" s="711"/>
      <c r="C154" s="711"/>
      <c r="D154" s="711"/>
      <c r="E154" s="711"/>
      <c r="F154" s="711"/>
      <c r="G154" s="711"/>
      <c r="H154" s="711"/>
    </row>
    <row r="155" spans="1:8" x14ac:dyDescent="0.2">
      <c r="A155" s="712" t="s">
        <v>891</v>
      </c>
      <c r="B155" s="711"/>
      <c r="C155" s="711"/>
      <c r="D155" s="711"/>
      <c r="E155" s="711"/>
      <c r="F155" s="711"/>
      <c r="G155" s="711"/>
      <c r="H155" s="711"/>
    </row>
    <row r="156" spans="1:8" x14ac:dyDescent="0.2">
      <c r="A156" s="712" t="s">
        <v>892</v>
      </c>
      <c r="B156" s="711"/>
      <c r="C156" s="711"/>
      <c r="D156" s="711"/>
      <c r="E156" s="711"/>
      <c r="F156" s="711"/>
      <c r="G156" s="711"/>
      <c r="H156" s="711"/>
    </row>
    <row r="157" spans="1:8" x14ac:dyDescent="0.2">
      <c r="A157" s="711"/>
      <c r="B157" s="711"/>
      <c r="C157" s="711"/>
      <c r="D157" s="711"/>
      <c r="E157" s="711"/>
      <c r="F157" s="711"/>
      <c r="G157" s="711"/>
      <c r="H157" s="711"/>
    </row>
    <row r="158" spans="1:8" x14ac:dyDescent="0.2">
      <c r="A158" s="712" t="s">
        <v>888</v>
      </c>
      <c r="B158" s="711"/>
      <c r="C158" s="711"/>
      <c r="D158" s="711"/>
      <c r="E158" s="711"/>
      <c r="F158" s="711"/>
      <c r="G158" s="711"/>
      <c r="H158" s="711"/>
    </row>
    <row r="159" spans="1:8" x14ac:dyDescent="0.2">
      <c r="A159" s="712" t="s">
        <v>889</v>
      </c>
      <c r="B159" s="711"/>
      <c r="C159" s="711"/>
      <c r="D159" s="711"/>
      <c r="E159" s="711"/>
      <c r="F159" s="711"/>
      <c r="G159" s="711"/>
      <c r="H159" s="711"/>
    </row>
    <row r="160" spans="1:8" x14ac:dyDescent="0.2">
      <c r="A160" s="711"/>
      <c r="B160" s="711"/>
      <c r="C160" s="711"/>
      <c r="D160" s="711"/>
      <c r="E160" s="711"/>
      <c r="F160" s="711"/>
      <c r="G160" s="711"/>
      <c r="H160" s="711"/>
    </row>
    <row r="161" spans="1:8" ht="15.75" x14ac:dyDescent="0.2">
      <c r="A161" s="713" t="s">
        <v>710</v>
      </c>
      <c r="B161" s="711"/>
      <c r="C161" s="711"/>
      <c r="D161" s="711"/>
      <c r="E161" s="711"/>
      <c r="F161" s="711"/>
      <c r="G161" s="711"/>
      <c r="H161" s="711"/>
    </row>
    <row r="162" spans="1:8" x14ac:dyDescent="0.2">
      <c r="A162" s="711"/>
      <c r="B162" s="711"/>
      <c r="C162" s="711"/>
      <c r="D162" s="711"/>
      <c r="E162" s="711"/>
      <c r="F162" s="711"/>
      <c r="G162" s="711"/>
      <c r="H162" s="711"/>
    </row>
    <row r="163" spans="1:8" x14ac:dyDescent="0.2">
      <c r="A163" s="712" t="s">
        <v>886</v>
      </c>
      <c r="B163" s="711"/>
      <c r="C163" s="711"/>
      <c r="D163" s="711"/>
      <c r="E163" s="711"/>
      <c r="F163" s="711"/>
      <c r="G163" s="711"/>
      <c r="H163" s="711"/>
    </row>
    <row r="164" spans="1:8" x14ac:dyDescent="0.2">
      <c r="A164" s="712" t="s">
        <v>887</v>
      </c>
      <c r="B164" s="711"/>
      <c r="C164" s="711"/>
      <c r="D164" s="711"/>
      <c r="E164" s="711"/>
      <c r="F164" s="711"/>
      <c r="G164" s="711"/>
      <c r="H164" s="711"/>
    </row>
    <row r="165" spans="1:8" x14ac:dyDescent="0.2">
      <c r="A165" s="711"/>
      <c r="B165" s="711"/>
      <c r="C165" s="711"/>
      <c r="D165" s="711"/>
      <c r="E165" s="711"/>
      <c r="F165" s="711"/>
      <c r="G165" s="711"/>
      <c r="H165" s="711"/>
    </row>
    <row r="166" spans="1:8" x14ac:dyDescent="0.2">
      <c r="A166" s="712" t="s">
        <v>884</v>
      </c>
      <c r="B166" s="711"/>
      <c r="C166" s="711"/>
      <c r="D166" s="711"/>
      <c r="E166" s="711"/>
      <c r="F166" s="711"/>
      <c r="G166" s="711"/>
      <c r="H166" s="711"/>
    </row>
    <row r="167" spans="1:8" x14ac:dyDescent="0.2">
      <c r="A167" s="712" t="s">
        <v>885</v>
      </c>
      <c r="B167" s="711"/>
      <c r="C167" s="711"/>
      <c r="D167" s="711"/>
      <c r="E167" s="711"/>
      <c r="F167" s="711"/>
      <c r="G167" s="711"/>
      <c r="H167" s="711"/>
    </row>
    <row r="168" spans="1:8" x14ac:dyDescent="0.2">
      <c r="A168" s="711"/>
      <c r="B168" s="711"/>
      <c r="C168" s="711"/>
      <c r="D168" s="711"/>
      <c r="E168" s="711"/>
      <c r="F168" s="711"/>
      <c r="G168" s="711"/>
      <c r="H168" s="711"/>
    </row>
    <row r="169" spans="1:8" x14ac:dyDescent="0.2">
      <c r="A169" s="712" t="s">
        <v>882</v>
      </c>
      <c r="B169" s="711"/>
      <c r="C169" s="711"/>
      <c r="D169" s="711"/>
      <c r="E169" s="711"/>
      <c r="F169" s="711"/>
      <c r="G169" s="711"/>
      <c r="H169" s="711"/>
    </row>
    <row r="170" spans="1:8" x14ac:dyDescent="0.2">
      <c r="A170" s="712" t="s">
        <v>883</v>
      </c>
      <c r="B170" s="711"/>
      <c r="C170" s="711"/>
      <c r="D170" s="711"/>
      <c r="E170" s="711"/>
      <c r="F170" s="711"/>
      <c r="G170" s="711"/>
      <c r="H170" s="711"/>
    </row>
    <row r="171" spans="1:8" x14ac:dyDescent="0.2">
      <c r="A171" s="711"/>
      <c r="B171" s="711"/>
      <c r="C171" s="711"/>
      <c r="D171" s="711"/>
      <c r="E171" s="711"/>
      <c r="F171" s="711"/>
      <c r="G171" s="711"/>
      <c r="H171" s="711"/>
    </row>
    <row r="172" spans="1:8" x14ac:dyDescent="0.2">
      <c r="A172" s="712" t="s">
        <v>879</v>
      </c>
      <c r="B172" s="711"/>
      <c r="C172" s="711"/>
      <c r="D172" s="711"/>
      <c r="E172" s="711"/>
      <c r="F172" s="711"/>
      <c r="G172" s="711"/>
      <c r="H172" s="711"/>
    </row>
    <row r="173" spans="1:8" x14ac:dyDescent="0.2">
      <c r="A173" s="712" t="s">
        <v>880</v>
      </c>
      <c r="B173" s="711"/>
      <c r="C173" s="711"/>
      <c r="D173" s="711"/>
      <c r="E173" s="711"/>
      <c r="F173" s="711"/>
      <c r="G173" s="711"/>
      <c r="H173" s="711"/>
    </row>
    <row r="174" spans="1:8" x14ac:dyDescent="0.2">
      <c r="A174" s="712" t="s">
        <v>881</v>
      </c>
      <c r="B174" s="711"/>
      <c r="C174" s="711"/>
      <c r="D174" s="711"/>
      <c r="E174" s="711"/>
      <c r="F174" s="711"/>
      <c r="G174" s="711"/>
      <c r="H174" s="711"/>
    </row>
    <row r="175" spans="1:8" x14ac:dyDescent="0.2">
      <c r="A175" s="711"/>
      <c r="B175" s="711"/>
      <c r="C175" s="711"/>
      <c r="D175" s="711"/>
      <c r="E175" s="711"/>
      <c r="F175" s="711"/>
      <c r="G175" s="711"/>
      <c r="H175" s="711"/>
    </row>
    <row r="176" spans="1:8" x14ac:dyDescent="0.2">
      <c r="A176" s="711"/>
      <c r="B176" s="711"/>
      <c r="C176" s="711"/>
      <c r="D176" s="711"/>
      <c r="E176" s="711"/>
      <c r="F176" s="711"/>
      <c r="G176" s="711"/>
      <c r="H176" s="711"/>
    </row>
    <row r="177" spans="1:8" x14ac:dyDescent="0.2">
      <c r="A177" s="712" t="s">
        <v>711</v>
      </c>
      <c r="B177" s="711"/>
      <c r="C177" s="711"/>
      <c r="D177" s="711"/>
      <c r="E177" s="711"/>
      <c r="F177" s="711"/>
      <c r="G177" s="711"/>
      <c r="H177" s="711"/>
    </row>
    <row r="178" spans="1:8" x14ac:dyDescent="0.2">
      <c r="A178" s="711"/>
      <c r="B178" s="711"/>
      <c r="C178" s="711"/>
      <c r="D178" s="711"/>
      <c r="E178" s="711"/>
      <c r="F178" s="711"/>
      <c r="G178" s="711"/>
      <c r="H178" s="711"/>
    </row>
    <row r="179" spans="1:8" ht="15.75" x14ac:dyDescent="0.2">
      <c r="A179" s="713" t="s">
        <v>712</v>
      </c>
      <c r="B179" s="711"/>
      <c r="C179" s="711"/>
      <c r="D179" s="711"/>
      <c r="E179" s="711"/>
      <c r="F179" s="711"/>
      <c r="G179" s="711"/>
      <c r="H179" s="711"/>
    </row>
    <row r="180" spans="1:8" x14ac:dyDescent="0.2">
      <c r="A180" s="711"/>
      <c r="B180" s="711"/>
      <c r="C180" s="711"/>
      <c r="D180" s="711"/>
      <c r="E180" s="711"/>
      <c r="F180" s="711"/>
      <c r="G180" s="711"/>
      <c r="H180" s="711"/>
    </row>
    <row r="181" spans="1:8" x14ac:dyDescent="0.2">
      <c r="A181" s="711"/>
      <c r="B181" s="711"/>
      <c r="C181" s="711"/>
      <c r="D181" s="711"/>
      <c r="E181" s="711"/>
      <c r="F181" s="711"/>
      <c r="G181" s="711"/>
      <c r="H181" s="711"/>
    </row>
    <row r="182" spans="1:8" x14ac:dyDescent="0.2">
      <c r="A182" s="711"/>
      <c r="B182" s="711"/>
      <c r="C182" s="711"/>
      <c r="D182" s="711"/>
      <c r="E182" s="711"/>
      <c r="F182" s="711"/>
      <c r="G182" s="711"/>
      <c r="H182" s="711"/>
    </row>
    <row r="183" spans="1:8" x14ac:dyDescent="0.2">
      <c r="A183" s="711"/>
      <c r="B183" s="711"/>
      <c r="C183" s="711"/>
      <c r="D183" s="711"/>
      <c r="E183" s="711"/>
      <c r="F183" s="711"/>
      <c r="G183" s="711"/>
      <c r="H183" s="711"/>
    </row>
    <row r="184" spans="1:8" x14ac:dyDescent="0.2">
      <c r="A184" s="711"/>
      <c r="B184" s="711"/>
      <c r="C184" s="711"/>
      <c r="D184" s="711"/>
      <c r="E184" s="711"/>
      <c r="F184" s="711"/>
      <c r="G184" s="711"/>
      <c r="H184" s="711"/>
    </row>
    <row r="185" spans="1:8" x14ac:dyDescent="0.2">
      <c r="A185" s="711"/>
      <c r="B185" s="711"/>
      <c r="C185" s="711"/>
      <c r="D185" s="711"/>
      <c r="E185" s="711"/>
      <c r="F185" s="711"/>
      <c r="G185" s="711"/>
      <c r="H185" s="711"/>
    </row>
    <row r="186" spans="1:8" x14ac:dyDescent="0.2">
      <c r="A186" s="711"/>
      <c r="B186" s="711"/>
      <c r="C186" s="711"/>
      <c r="D186" s="711"/>
      <c r="E186" s="711"/>
      <c r="F186" s="711"/>
      <c r="G186" s="711"/>
      <c r="H186" s="711"/>
    </row>
    <row r="187" spans="1:8" x14ac:dyDescent="0.2">
      <c r="A187" s="711"/>
      <c r="B187" s="711"/>
      <c r="C187" s="711"/>
      <c r="D187" s="711"/>
      <c r="E187" s="711"/>
      <c r="F187" s="711"/>
      <c r="G187" s="711"/>
      <c r="H187" s="711"/>
    </row>
    <row r="188" spans="1:8" x14ac:dyDescent="0.2">
      <c r="A188" s="711"/>
      <c r="B188" s="711"/>
      <c r="C188" s="711"/>
      <c r="D188" s="711"/>
      <c r="E188" s="711"/>
      <c r="F188" s="711"/>
      <c r="G188" s="711"/>
      <c r="H188" s="711"/>
    </row>
    <row r="189" spans="1:8" x14ac:dyDescent="0.2">
      <c r="A189" s="711"/>
      <c r="B189" s="711"/>
      <c r="C189" s="711"/>
      <c r="D189" s="711"/>
      <c r="E189" s="711"/>
      <c r="F189" s="711"/>
      <c r="G189" s="711"/>
      <c r="H189" s="711"/>
    </row>
    <row r="190" spans="1:8" x14ac:dyDescent="0.2">
      <c r="A190" s="711"/>
      <c r="B190" s="711"/>
      <c r="C190" s="711"/>
      <c r="D190" s="711"/>
      <c r="E190" s="711"/>
      <c r="F190" s="711"/>
      <c r="G190" s="711"/>
      <c r="H190" s="711"/>
    </row>
    <row r="191" spans="1:8" x14ac:dyDescent="0.2">
      <c r="A191" s="711"/>
      <c r="B191" s="711"/>
      <c r="C191" s="711"/>
      <c r="D191" s="711"/>
      <c r="E191" s="711"/>
      <c r="F191" s="711"/>
      <c r="G191" s="711"/>
      <c r="H191" s="711"/>
    </row>
    <row r="192" spans="1:8" x14ac:dyDescent="0.2">
      <c r="A192" s="711"/>
      <c r="B192" s="711"/>
      <c r="C192" s="711"/>
      <c r="D192" s="711"/>
      <c r="E192" s="711"/>
      <c r="F192" s="711"/>
      <c r="G192" s="711"/>
      <c r="H192" s="711"/>
    </row>
    <row r="193" spans="1:8" x14ac:dyDescent="0.2">
      <c r="A193" s="711"/>
      <c r="B193" s="711"/>
      <c r="C193" s="711"/>
      <c r="D193" s="711"/>
      <c r="E193" s="711"/>
      <c r="F193" s="711"/>
      <c r="G193" s="711"/>
      <c r="H193" s="711"/>
    </row>
    <row r="194" spans="1:8" x14ac:dyDescent="0.2">
      <c r="A194" s="711"/>
      <c r="B194" s="711"/>
      <c r="C194" s="711"/>
      <c r="D194" s="711"/>
      <c r="E194" s="711"/>
      <c r="F194" s="711"/>
      <c r="G194" s="711"/>
      <c r="H194" s="711"/>
    </row>
    <row r="195" spans="1:8" x14ac:dyDescent="0.2">
      <c r="A195" s="711"/>
      <c r="B195" s="711"/>
      <c r="C195" s="711"/>
      <c r="D195" s="711"/>
      <c r="E195" s="711"/>
      <c r="F195" s="711"/>
      <c r="G195" s="711"/>
      <c r="H195" s="711"/>
    </row>
    <row r="196" spans="1:8" x14ac:dyDescent="0.2">
      <c r="A196" s="711"/>
      <c r="B196" s="711"/>
      <c r="C196" s="711"/>
      <c r="D196" s="711"/>
      <c r="E196" s="711"/>
      <c r="F196" s="711"/>
      <c r="G196" s="711"/>
      <c r="H196" s="711"/>
    </row>
    <row r="197" spans="1:8" x14ac:dyDescent="0.2">
      <c r="A197" s="711"/>
      <c r="B197" s="711"/>
      <c r="C197" s="711"/>
      <c r="D197" s="711"/>
      <c r="E197" s="711"/>
      <c r="F197" s="711"/>
      <c r="G197" s="711"/>
      <c r="H197" s="711"/>
    </row>
    <row r="198" spans="1:8" x14ac:dyDescent="0.2">
      <c r="A198" s="711"/>
      <c r="B198" s="711"/>
      <c r="C198" s="711"/>
      <c r="D198" s="711"/>
      <c r="E198" s="711"/>
      <c r="F198" s="711"/>
      <c r="G198" s="711"/>
      <c r="H198" s="711"/>
    </row>
    <row r="199" spans="1:8" x14ac:dyDescent="0.2">
      <c r="A199" s="711"/>
      <c r="B199" s="711"/>
      <c r="C199" s="711"/>
      <c r="D199" s="711"/>
      <c r="E199" s="711"/>
      <c r="F199" s="711"/>
      <c r="G199" s="711"/>
      <c r="H199" s="711"/>
    </row>
    <row r="200" spans="1:8" x14ac:dyDescent="0.2">
      <c r="A200" s="711"/>
      <c r="B200" s="711"/>
      <c r="C200" s="711"/>
      <c r="D200" s="711"/>
      <c r="E200" s="711"/>
      <c r="F200" s="711"/>
      <c r="G200" s="711"/>
      <c r="H200" s="711"/>
    </row>
    <row r="201" spans="1:8" x14ac:dyDescent="0.2">
      <c r="A201" s="711"/>
      <c r="B201" s="711"/>
      <c r="C201" s="711"/>
      <c r="D201" s="711"/>
      <c r="E201" s="711"/>
      <c r="F201" s="711"/>
      <c r="G201" s="711"/>
      <c r="H201" s="711"/>
    </row>
    <row r="202" spans="1:8" x14ac:dyDescent="0.2">
      <c r="A202" s="711"/>
      <c r="B202" s="711"/>
      <c r="C202" s="711"/>
      <c r="D202" s="711"/>
      <c r="E202" s="711"/>
      <c r="F202" s="711"/>
      <c r="G202" s="711"/>
      <c r="H202" s="711"/>
    </row>
    <row r="203" spans="1:8" x14ac:dyDescent="0.2">
      <c r="A203" s="711"/>
      <c r="B203" s="711"/>
      <c r="C203" s="711"/>
      <c r="D203" s="711"/>
      <c r="E203" s="711"/>
      <c r="F203" s="711"/>
      <c r="G203" s="711"/>
      <c r="H203" s="711"/>
    </row>
    <row r="204" spans="1:8" x14ac:dyDescent="0.2">
      <c r="A204" s="711"/>
      <c r="B204" s="711"/>
      <c r="C204" s="711"/>
      <c r="D204" s="711"/>
      <c r="E204" s="711"/>
      <c r="F204" s="711"/>
      <c r="G204" s="711"/>
      <c r="H204" s="711"/>
    </row>
    <row r="205" spans="1:8" x14ac:dyDescent="0.2">
      <c r="A205" s="711"/>
      <c r="B205" s="711"/>
      <c r="C205" s="711"/>
      <c r="D205" s="711"/>
      <c r="E205" s="711"/>
      <c r="F205" s="711"/>
      <c r="G205" s="711"/>
      <c r="H205" s="711"/>
    </row>
    <row r="206" spans="1:8" ht="15.75" x14ac:dyDescent="0.2">
      <c r="A206" s="713" t="s">
        <v>713</v>
      </c>
      <c r="B206" s="711"/>
      <c r="C206" s="711"/>
      <c r="D206" s="711"/>
      <c r="E206" s="711"/>
      <c r="F206" s="711"/>
      <c r="G206" s="711"/>
      <c r="H206" s="711"/>
    </row>
    <row r="207" spans="1:8" x14ac:dyDescent="0.2">
      <c r="A207" s="711"/>
      <c r="B207" s="711"/>
      <c r="C207" s="711"/>
      <c r="D207" s="711"/>
      <c r="E207" s="711"/>
      <c r="F207" s="711"/>
      <c r="G207" s="711"/>
      <c r="H207" s="711"/>
    </row>
    <row r="208" spans="1:8" x14ac:dyDescent="0.2">
      <c r="A208" s="712" t="s">
        <v>874</v>
      </c>
      <c r="B208" s="711"/>
      <c r="C208" s="711"/>
      <c r="D208" s="711"/>
      <c r="E208" s="711"/>
      <c r="F208" s="711"/>
      <c r="G208" s="711"/>
      <c r="H208" s="711"/>
    </row>
    <row r="209" spans="1:8" x14ac:dyDescent="0.2">
      <c r="A209" s="712" t="s">
        <v>875</v>
      </c>
      <c r="B209" s="711"/>
      <c r="C209" s="711"/>
      <c r="D209" s="711"/>
      <c r="E209" s="711"/>
      <c r="F209" s="711"/>
      <c r="G209" s="711"/>
      <c r="H209" s="711"/>
    </row>
    <row r="210" spans="1:8" x14ac:dyDescent="0.2">
      <c r="A210" s="712" t="s">
        <v>876</v>
      </c>
      <c r="B210" s="711"/>
      <c r="C210" s="711"/>
      <c r="D210" s="711"/>
      <c r="E210" s="711"/>
      <c r="F210" s="711"/>
      <c r="G210" s="711"/>
      <c r="H210" s="711"/>
    </row>
    <row r="211" spans="1:8" x14ac:dyDescent="0.2">
      <c r="A211" s="712" t="s">
        <v>877</v>
      </c>
      <c r="B211" s="711"/>
      <c r="C211" s="711"/>
      <c r="D211" s="711"/>
      <c r="E211" s="711"/>
      <c r="F211" s="711"/>
      <c r="G211" s="711"/>
      <c r="H211" s="711"/>
    </row>
    <row r="212" spans="1:8" x14ac:dyDescent="0.2">
      <c r="A212" s="712" t="s">
        <v>878</v>
      </c>
      <c r="B212" s="711"/>
      <c r="C212" s="711"/>
      <c r="D212" s="711"/>
      <c r="E212" s="711"/>
      <c r="F212" s="711"/>
      <c r="G212" s="711"/>
      <c r="H212" s="711"/>
    </row>
    <row r="213" spans="1:8" x14ac:dyDescent="0.2">
      <c r="A213" s="711"/>
      <c r="B213" s="711"/>
      <c r="C213" s="711"/>
      <c r="D213" s="711"/>
      <c r="E213" s="711"/>
      <c r="F213" s="711"/>
      <c r="G213" s="711"/>
      <c r="H213" s="711"/>
    </row>
    <row r="214" spans="1:8" x14ac:dyDescent="0.2">
      <c r="A214" s="712" t="s">
        <v>871</v>
      </c>
      <c r="B214" s="711"/>
      <c r="C214" s="711"/>
      <c r="D214" s="711"/>
      <c r="E214" s="711"/>
      <c r="F214" s="711"/>
      <c r="G214" s="711"/>
      <c r="H214" s="711"/>
    </row>
    <row r="215" spans="1:8" x14ac:dyDescent="0.2">
      <c r="A215" s="712" t="s">
        <v>872</v>
      </c>
      <c r="B215" s="711"/>
      <c r="C215" s="711"/>
      <c r="D215" s="711"/>
      <c r="E215" s="711"/>
      <c r="F215" s="711"/>
      <c r="G215" s="711"/>
      <c r="H215" s="711"/>
    </row>
    <row r="216" spans="1:8" x14ac:dyDescent="0.2">
      <c r="A216" s="712" t="s">
        <v>873</v>
      </c>
      <c r="B216" s="711"/>
      <c r="C216" s="711"/>
      <c r="D216" s="711"/>
      <c r="E216" s="711"/>
      <c r="F216" s="711"/>
      <c r="G216" s="711"/>
      <c r="H216" s="711"/>
    </row>
    <row r="217" spans="1:8" ht="15.75" x14ac:dyDescent="0.2">
      <c r="A217" s="713" t="s">
        <v>714</v>
      </c>
      <c r="B217" s="711"/>
      <c r="C217" s="711"/>
      <c r="D217" s="711"/>
      <c r="E217" s="711"/>
      <c r="F217" s="711"/>
      <c r="G217" s="711"/>
      <c r="H217" s="711"/>
    </row>
    <row r="218" spans="1:8" x14ac:dyDescent="0.2">
      <c r="A218" s="711"/>
      <c r="B218" s="711"/>
      <c r="C218" s="711"/>
      <c r="D218" s="711"/>
      <c r="E218" s="711"/>
      <c r="F218" s="711"/>
      <c r="G218" s="711"/>
      <c r="H218" s="711"/>
    </row>
    <row r="219" spans="1:8" x14ac:dyDescent="0.2">
      <c r="A219" s="712" t="s">
        <v>869</v>
      </c>
      <c r="B219" s="711"/>
      <c r="C219" s="711"/>
      <c r="D219" s="711"/>
      <c r="E219" s="711"/>
      <c r="F219" s="711"/>
      <c r="G219" s="711"/>
      <c r="H219" s="711"/>
    </row>
    <row r="220" spans="1:8" x14ac:dyDescent="0.2">
      <c r="A220" s="712" t="s">
        <v>870</v>
      </c>
      <c r="B220" s="711"/>
      <c r="C220" s="711"/>
      <c r="D220" s="711"/>
      <c r="E220" s="711"/>
      <c r="F220" s="711"/>
      <c r="G220" s="711"/>
      <c r="H220" s="711"/>
    </row>
    <row r="221" spans="1:8" x14ac:dyDescent="0.2">
      <c r="A221" s="711"/>
      <c r="B221" s="711"/>
      <c r="C221" s="711"/>
      <c r="D221" s="711"/>
      <c r="E221" s="711"/>
      <c r="F221" s="711"/>
      <c r="G221" s="711"/>
      <c r="H221" s="711"/>
    </row>
    <row r="222" spans="1:8" x14ac:dyDescent="0.2">
      <c r="A222" s="712" t="s">
        <v>862</v>
      </c>
      <c r="B222" s="711"/>
      <c r="C222" s="711"/>
      <c r="D222" s="711"/>
      <c r="E222" s="711"/>
      <c r="F222" s="711"/>
      <c r="G222" s="711"/>
      <c r="H222" s="711"/>
    </row>
    <row r="223" spans="1:8" x14ac:dyDescent="0.2">
      <c r="A223" s="712" t="s">
        <v>863</v>
      </c>
      <c r="B223" s="711"/>
      <c r="C223" s="711"/>
      <c r="D223" s="711"/>
      <c r="E223" s="711"/>
      <c r="F223" s="711"/>
      <c r="G223" s="711"/>
      <c r="H223" s="711"/>
    </row>
    <row r="224" spans="1:8" x14ac:dyDescent="0.2">
      <c r="A224" s="712" t="s">
        <v>864</v>
      </c>
      <c r="B224" s="711"/>
      <c r="C224" s="711"/>
      <c r="D224" s="711"/>
      <c r="E224" s="711"/>
      <c r="F224" s="711"/>
      <c r="G224" s="711"/>
      <c r="H224" s="711"/>
    </row>
    <row r="225" spans="1:8" x14ac:dyDescent="0.2">
      <c r="A225" s="712" t="s">
        <v>865</v>
      </c>
      <c r="B225" s="711"/>
      <c r="C225" s="711"/>
      <c r="D225" s="711"/>
      <c r="E225" s="711"/>
      <c r="F225" s="711"/>
      <c r="G225" s="711"/>
      <c r="H225" s="711"/>
    </row>
    <row r="226" spans="1:8" x14ac:dyDescent="0.2">
      <c r="A226" s="712" t="s">
        <v>866</v>
      </c>
      <c r="B226" s="711"/>
      <c r="C226" s="711"/>
      <c r="D226" s="711"/>
      <c r="E226" s="711"/>
      <c r="F226" s="711"/>
      <c r="G226" s="711"/>
      <c r="H226" s="711"/>
    </row>
    <row r="227" spans="1:8" x14ac:dyDescent="0.2">
      <c r="A227" s="712" t="s">
        <v>867</v>
      </c>
      <c r="B227" s="711"/>
      <c r="C227" s="711"/>
      <c r="D227" s="711"/>
      <c r="E227" s="711"/>
      <c r="F227" s="711"/>
      <c r="G227" s="711"/>
      <c r="H227" s="711"/>
    </row>
    <row r="228" spans="1:8" x14ac:dyDescent="0.2">
      <c r="A228" s="712" t="s">
        <v>868</v>
      </c>
      <c r="B228" s="711"/>
      <c r="C228" s="711"/>
      <c r="D228" s="711"/>
      <c r="E228" s="711"/>
      <c r="F228" s="711"/>
      <c r="G228" s="711"/>
      <c r="H228" s="711"/>
    </row>
    <row r="229" spans="1:8" x14ac:dyDescent="0.2">
      <c r="A229" s="711"/>
      <c r="B229" s="711"/>
      <c r="C229" s="711"/>
      <c r="D229" s="711"/>
      <c r="E229" s="711"/>
      <c r="F229" s="711"/>
      <c r="G229" s="711"/>
      <c r="H229" s="711"/>
    </row>
    <row r="230" spans="1:8" x14ac:dyDescent="0.2">
      <c r="A230" s="712" t="s">
        <v>859</v>
      </c>
      <c r="B230" s="711"/>
      <c r="C230" s="711"/>
      <c r="D230" s="711"/>
      <c r="E230" s="711"/>
      <c r="F230" s="711"/>
      <c r="G230" s="711"/>
      <c r="H230" s="711"/>
    </row>
    <row r="231" spans="1:8" x14ac:dyDescent="0.2">
      <c r="A231" s="712" t="s">
        <v>860</v>
      </c>
      <c r="B231" s="711"/>
      <c r="C231" s="711"/>
      <c r="D231" s="711"/>
      <c r="E231" s="711"/>
      <c r="F231" s="711"/>
      <c r="G231" s="711"/>
      <c r="H231" s="711"/>
    </row>
    <row r="232" spans="1:8" x14ac:dyDescent="0.2">
      <c r="A232" s="712" t="s">
        <v>861</v>
      </c>
      <c r="B232" s="711"/>
      <c r="C232" s="711"/>
      <c r="D232" s="711"/>
      <c r="E232" s="711"/>
      <c r="F232" s="711"/>
      <c r="G232" s="711"/>
      <c r="H232" s="711"/>
    </row>
    <row r="233" spans="1:8" x14ac:dyDescent="0.2">
      <c r="A233" s="711"/>
      <c r="B233" s="711"/>
      <c r="C233" s="711"/>
      <c r="D233" s="711"/>
      <c r="E233" s="711"/>
      <c r="F233" s="711"/>
      <c r="G233" s="711"/>
      <c r="H233" s="711"/>
    </row>
    <row r="234" spans="1:8" x14ac:dyDescent="0.2">
      <c r="A234" s="712" t="s">
        <v>854</v>
      </c>
      <c r="B234" s="711"/>
      <c r="C234" s="711"/>
      <c r="D234" s="711"/>
      <c r="E234" s="711"/>
      <c r="F234" s="711"/>
      <c r="G234" s="711"/>
      <c r="H234" s="711"/>
    </row>
    <row r="235" spans="1:8" x14ac:dyDescent="0.2">
      <c r="A235" s="712" t="s">
        <v>855</v>
      </c>
      <c r="B235" s="711"/>
      <c r="C235" s="711"/>
      <c r="D235" s="711"/>
      <c r="E235" s="711"/>
      <c r="F235" s="711"/>
      <c r="G235" s="711"/>
      <c r="H235" s="711"/>
    </row>
    <row r="236" spans="1:8" x14ac:dyDescent="0.2">
      <c r="A236" s="712" t="s">
        <v>856</v>
      </c>
      <c r="B236" s="711"/>
      <c r="C236" s="711"/>
      <c r="D236" s="711"/>
      <c r="E236" s="711"/>
      <c r="F236" s="711"/>
      <c r="G236" s="711"/>
      <c r="H236" s="711"/>
    </row>
    <row r="237" spans="1:8" x14ac:dyDescent="0.2">
      <c r="A237" s="712" t="s">
        <v>857</v>
      </c>
      <c r="B237" s="711"/>
      <c r="C237" s="711"/>
      <c r="D237" s="711"/>
      <c r="E237" s="711"/>
      <c r="F237" s="711"/>
      <c r="G237" s="711"/>
      <c r="H237" s="711"/>
    </row>
    <row r="238" spans="1:8" x14ac:dyDescent="0.2">
      <c r="A238" s="712" t="s">
        <v>858</v>
      </c>
      <c r="B238" s="711"/>
      <c r="C238" s="711"/>
      <c r="D238" s="711"/>
      <c r="E238" s="711"/>
      <c r="F238" s="711"/>
      <c r="G238" s="711"/>
      <c r="H238" s="711"/>
    </row>
    <row r="239" spans="1:8" x14ac:dyDescent="0.2">
      <c r="A239" s="711"/>
      <c r="B239" s="711"/>
      <c r="C239" s="711"/>
      <c r="D239" s="711"/>
      <c r="E239" s="711"/>
      <c r="F239" s="711"/>
      <c r="G239" s="711"/>
      <c r="H239" s="711"/>
    </row>
    <row r="240" spans="1:8" x14ac:dyDescent="0.2">
      <c r="A240" s="712" t="s">
        <v>848</v>
      </c>
      <c r="B240" s="711"/>
      <c r="C240" s="711"/>
      <c r="D240" s="711"/>
      <c r="E240" s="711"/>
      <c r="F240" s="711"/>
      <c r="G240" s="711"/>
      <c r="H240" s="711"/>
    </row>
    <row r="241" spans="1:8" x14ac:dyDescent="0.2">
      <c r="A241" s="712" t="s">
        <v>849</v>
      </c>
      <c r="B241" s="711"/>
      <c r="C241" s="711"/>
      <c r="D241" s="711"/>
      <c r="E241" s="711"/>
      <c r="F241" s="711"/>
      <c r="G241" s="711"/>
      <c r="H241" s="711"/>
    </row>
    <row r="242" spans="1:8" x14ac:dyDescent="0.2">
      <c r="A242" s="712" t="s">
        <v>850</v>
      </c>
      <c r="B242" s="711"/>
      <c r="C242" s="711"/>
      <c r="D242" s="711"/>
      <c r="E242" s="711"/>
      <c r="F242" s="711"/>
      <c r="G242" s="711"/>
      <c r="H242" s="711"/>
    </row>
    <row r="243" spans="1:8" x14ac:dyDescent="0.2">
      <c r="A243" s="712" t="s">
        <v>851</v>
      </c>
      <c r="B243" s="711"/>
      <c r="C243" s="711"/>
      <c r="D243" s="711"/>
      <c r="E243" s="711"/>
      <c r="F243" s="711"/>
      <c r="G243" s="711"/>
      <c r="H243" s="711"/>
    </row>
    <row r="244" spans="1:8" x14ac:dyDescent="0.2">
      <c r="A244" s="712" t="s">
        <v>852</v>
      </c>
      <c r="B244" s="711"/>
      <c r="C244" s="711"/>
      <c r="D244" s="711"/>
      <c r="E244" s="711"/>
      <c r="F244" s="711"/>
      <c r="G244" s="711"/>
      <c r="H244" s="711"/>
    </row>
    <row r="245" spans="1:8" x14ac:dyDescent="0.2">
      <c r="A245" s="712" t="s">
        <v>853</v>
      </c>
      <c r="B245" s="711"/>
      <c r="C245" s="711"/>
      <c r="D245" s="711"/>
      <c r="E245" s="711"/>
      <c r="F245" s="711"/>
      <c r="G245" s="711"/>
      <c r="H245" s="711"/>
    </row>
    <row r="246" spans="1:8" x14ac:dyDescent="0.2">
      <c r="A246" s="711"/>
      <c r="B246" s="711"/>
      <c r="C246" s="711"/>
      <c r="D246" s="711"/>
      <c r="E246" s="711"/>
      <c r="F246" s="711"/>
      <c r="G246" s="711"/>
      <c r="H246" s="711"/>
    </row>
    <row r="247" spans="1:8" x14ac:dyDescent="0.2">
      <c r="A247" s="712" t="s">
        <v>838</v>
      </c>
      <c r="B247" s="711"/>
      <c r="C247" s="711"/>
      <c r="D247" s="711"/>
      <c r="E247" s="711"/>
      <c r="F247" s="711"/>
      <c r="G247" s="711"/>
      <c r="H247" s="711"/>
    </row>
    <row r="248" spans="1:8" x14ac:dyDescent="0.2">
      <c r="A248" s="712" t="s">
        <v>839</v>
      </c>
      <c r="B248" s="711"/>
      <c r="C248" s="711"/>
      <c r="D248" s="711"/>
      <c r="E248" s="711"/>
      <c r="F248" s="711"/>
      <c r="G248" s="711"/>
      <c r="H248" s="711"/>
    </row>
    <row r="249" spans="1:8" x14ac:dyDescent="0.2">
      <c r="A249" s="712" t="s">
        <v>840</v>
      </c>
      <c r="B249" s="711"/>
      <c r="C249" s="711"/>
      <c r="D249" s="711"/>
      <c r="E249" s="711"/>
      <c r="F249" s="711"/>
      <c r="G249" s="711"/>
      <c r="H249" s="711"/>
    </row>
    <row r="250" spans="1:8" x14ac:dyDescent="0.2">
      <c r="A250" s="712" t="s">
        <v>841</v>
      </c>
      <c r="B250" s="711"/>
      <c r="C250" s="711"/>
      <c r="D250" s="711"/>
      <c r="E250" s="711"/>
      <c r="F250" s="711"/>
      <c r="G250" s="711"/>
      <c r="H250" s="711"/>
    </row>
    <row r="251" spans="1:8" x14ac:dyDescent="0.2">
      <c r="A251" s="712" t="s">
        <v>842</v>
      </c>
      <c r="B251" s="711"/>
      <c r="C251" s="711"/>
      <c r="D251" s="711"/>
      <c r="E251" s="711"/>
      <c r="F251" s="711"/>
      <c r="G251" s="711"/>
      <c r="H251" s="711"/>
    </row>
    <row r="252" spans="1:8" x14ac:dyDescent="0.2">
      <c r="A252" s="712" t="s">
        <v>843</v>
      </c>
      <c r="B252" s="711"/>
      <c r="C252" s="711"/>
      <c r="D252" s="711"/>
      <c r="E252" s="711"/>
      <c r="F252" s="711"/>
      <c r="G252" s="711"/>
      <c r="H252" s="711"/>
    </row>
    <row r="253" spans="1:8" x14ac:dyDescent="0.2">
      <c r="A253" s="712" t="s">
        <v>844</v>
      </c>
      <c r="B253" s="711"/>
      <c r="C253" s="711"/>
      <c r="D253" s="711"/>
      <c r="E253" s="711"/>
      <c r="F253" s="711"/>
      <c r="G253" s="711"/>
      <c r="H253" s="711"/>
    </row>
    <row r="254" spans="1:8" x14ac:dyDescent="0.2">
      <c r="A254" s="712" t="s">
        <v>845</v>
      </c>
      <c r="B254" s="711"/>
      <c r="C254" s="711"/>
      <c r="D254" s="711"/>
      <c r="E254" s="711"/>
      <c r="F254" s="711"/>
      <c r="G254" s="711"/>
      <c r="H254" s="711"/>
    </row>
    <row r="255" spans="1:8" x14ac:dyDescent="0.2">
      <c r="A255" s="712" t="s">
        <v>846</v>
      </c>
      <c r="B255" s="711"/>
      <c r="C255" s="711"/>
      <c r="D255" s="711"/>
      <c r="E255" s="711"/>
      <c r="F255" s="711"/>
      <c r="G255" s="711"/>
      <c r="H255" s="711"/>
    </row>
    <row r="256" spans="1:8" x14ac:dyDescent="0.2">
      <c r="A256" s="712" t="s">
        <v>847</v>
      </c>
      <c r="B256" s="711"/>
      <c r="C256" s="711"/>
      <c r="D256" s="711"/>
      <c r="E256" s="711"/>
      <c r="F256" s="711"/>
      <c r="G256" s="711"/>
      <c r="H256" s="711"/>
    </row>
    <row r="257" spans="1:8" x14ac:dyDescent="0.2">
      <c r="A257" s="711"/>
      <c r="B257" s="711"/>
      <c r="C257" s="711"/>
      <c r="D257" s="711"/>
      <c r="E257" s="711"/>
      <c r="F257" s="711"/>
      <c r="G257" s="711"/>
      <c r="H257" s="711"/>
    </row>
    <row r="258" spans="1:8" x14ac:dyDescent="0.2">
      <c r="A258" s="712" t="s">
        <v>836</v>
      </c>
      <c r="B258" s="711"/>
      <c r="C258" s="711"/>
      <c r="D258" s="711"/>
      <c r="E258" s="711"/>
      <c r="F258" s="711"/>
      <c r="G258" s="711"/>
      <c r="H258" s="711"/>
    </row>
    <row r="259" spans="1:8" x14ac:dyDescent="0.2">
      <c r="A259" s="712" t="s">
        <v>837</v>
      </c>
      <c r="B259" s="711"/>
      <c r="C259" s="711"/>
      <c r="D259" s="711"/>
      <c r="E259" s="711"/>
      <c r="F259" s="711"/>
      <c r="G259" s="711"/>
      <c r="H259" s="711"/>
    </row>
    <row r="260" spans="1:8" x14ac:dyDescent="0.2">
      <c r="A260" s="711"/>
      <c r="B260" s="711"/>
      <c r="C260" s="711"/>
      <c r="D260" s="711"/>
      <c r="E260" s="711"/>
      <c r="F260" s="711"/>
      <c r="G260" s="711"/>
      <c r="H260" s="711"/>
    </row>
    <row r="261" spans="1:8" x14ac:dyDescent="0.2">
      <c r="A261" s="712" t="s">
        <v>820</v>
      </c>
      <c r="B261" s="711"/>
      <c r="C261" s="711"/>
      <c r="D261" s="711"/>
      <c r="E261" s="711"/>
      <c r="F261" s="711"/>
      <c r="G261" s="711"/>
      <c r="H261" s="711"/>
    </row>
    <row r="262" spans="1:8" x14ac:dyDescent="0.2">
      <c r="A262" s="712" t="s">
        <v>821</v>
      </c>
      <c r="B262" s="711"/>
      <c r="C262" s="711"/>
      <c r="D262" s="711"/>
      <c r="E262" s="711"/>
      <c r="F262" s="711"/>
      <c r="G262" s="711"/>
      <c r="H262" s="711"/>
    </row>
    <row r="263" spans="1:8" x14ac:dyDescent="0.2">
      <c r="A263" s="712" t="s">
        <v>822</v>
      </c>
      <c r="B263" s="711"/>
      <c r="C263" s="711"/>
      <c r="D263" s="711"/>
      <c r="E263" s="711"/>
      <c r="F263" s="711"/>
      <c r="G263" s="711"/>
      <c r="H263" s="711"/>
    </row>
    <row r="264" spans="1:8" x14ac:dyDescent="0.2">
      <c r="A264" s="712" t="s">
        <v>823</v>
      </c>
      <c r="B264" s="711"/>
      <c r="C264" s="711"/>
      <c r="D264" s="711"/>
      <c r="E264" s="711"/>
      <c r="F264" s="711"/>
      <c r="G264" s="711"/>
      <c r="H264" s="711"/>
    </row>
    <row r="265" spans="1:8" x14ac:dyDescent="0.2">
      <c r="A265" s="712" t="s">
        <v>824</v>
      </c>
      <c r="B265" s="711"/>
      <c r="C265" s="711"/>
      <c r="D265" s="711"/>
      <c r="E265" s="711"/>
      <c r="F265" s="711"/>
      <c r="G265" s="711"/>
      <c r="H265" s="711"/>
    </row>
    <row r="266" spans="1:8" x14ac:dyDescent="0.2">
      <c r="A266" s="712" t="s">
        <v>825</v>
      </c>
      <c r="B266" s="711"/>
      <c r="C266" s="711"/>
      <c r="D266" s="711"/>
      <c r="E266" s="711"/>
      <c r="F266" s="711"/>
      <c r="G266" s="711"/>
      <c r="H266" s="711"/>
    </row>
    <row r="267" spans="1:8" x14ac:dyDescent="0.2">
      <c r="A267" s="712" t="s">
        <v>826</v>
      </c>
      <c r="B267" s="711"/>
      <c r="C267" s="711"/>
      <c r="D267" s="711"/>
      <c r="E267" s="711"/>
      <c r="F267" s="711"/>
      <c r="G267" s="711"/>
      <c r="H267" s="711"/>
    </row>
    <row r="268" spans="1:8" x14ac:dyDescent="0.2">
      <c r="A268" s="712" t="s">
        <v>827</v>
      </c>
      <c r="B268" s="711"/>
      <c r="C268" s="711"/>
      <c r="D268" s="711"/>
      <c r="E268" s="711"/>
      <c r="F268" s="711"/>
      <c r="G268" s="711"/>
      <c r="H268" s="711"/>
    </row>
    <row r="269" spans="1:8" x14ac:dyDescent="0.2">
      <c r="A269" s="712" t="s">
        <v>828</v>
      </c>
      <c r="B269" s="711"/>
      <c r="C269" s="711"/>
      <c r="D269" s="711"/>
      <c r="E269" s="711"/>
      <c r="F269" s="711"/>
      <c r="G269" s="711"/>
      <c r="H269" s="711"/>
    </row>
    <row r="270" spans="1:8" x14ac:dyDescent="0.2">
      <c r="A270" s="712" t="s">
        <v>829</v>
      </c>
      <c r="B270" s="711"/>
      <c r="C270" s="711"/>
      <c r="D270" s="711"/>
      <c r="E270" s="711"/>
      <c r="F270" s="711"/>
      <c r="G270" s="711"/>
      <c r="H270" s="711"/>
    </row>
    <row r="271" spans="1:8" x14ac:dyDescent="0.2">
      <c r="A271" s="712" t="s">
        <v>830</v>
      </c>
      <c r="B271" s="711"/>
      <c r="C271" s="711"/>
      <c r="D271" s="711"/>
      <c r="E271" s="711"/>
      <c r="F271" s="711"/>
      <c r="G271" s="711"/>
      <c r="H271" s="711"/>
    </row>
    <row r="272" spans="1:8" x14ac:dyDescent="0.2">
      <c r="A272" s="712" t="s">
        <v>831</v>
      </c>
      <c r="B272" s="711"/>
      <c r="C272" s="711"/>
      <c r="D272" s="711"/>
      <c r="E272" s="711"/>
      <c r="F272" s="711"/>
      <c r="G272" s="711"/>
      <c r="H272" s="711"/>
    </row>
    <row r="273" spans="1:8" x14ac:dyDescent="0.2">
      <c r="A273" s="712" t="s">
        <v>832</v>
      </c>
      <c r="B273" s="711"/>
      <c r="C273" s="711"/>
      <c r="D273" s="711"/>
      <c r="E273" s="711"/>
      <c r="F273" s="711"/>
      <c r="G273" s="711"/>
      <c r="H273" s="711"/>
    </row>
    <row r="274" spans="1:8" x14ac:dyDescent="0.2">
      <c r="A274" s="712" t="s">
        <v>833</v>
      </c>
      <c r="B274" s="711"/>
      <c r="C274" s="711"/>
      <c r="D274" s="711"/>
      <c r="E274" s="711"/>
      <c r="F274" s="711"/>
      <c r="G274" s="711"/>
      <c r="H274" s="711"/>
    </row>
    <row r="275" spans="1:8" x14ac:dyDescent="0.2">
      <c r="A275" s="712" t="s">
        <v>834</v>
      </c>
      <c r="B275" s="711"/>
      <c r="C275" s="711"/>
      <c r="D275" s="711"/>
      <c r="E275" s="711"/>
      <c r="F275" s="711"/>
      <c r="G275" s="711"/>
      <c r="H275" s="711"/>
    </row>
    <row r="276" spans="1:8" x14ac:dyDescent="0.2">
      <c r="A276" s="712" t="s">
        <v>835</v>
      </c>
      <c r="B276" s="711"/>
      <c r="C276" s="711"/>
      <c r="D276" s="711"/>
      <c r="E276" s="711"/>
      <c r="F276" s="711"/>
      <c r="G276" s="711"/>
      <c r="H276" s="711"/>
    </row>
    <row r="277" spans="1:8" x14ac:dyDescent="0.2">
      <c r="A277" s="711"/>
      <c r="B277" s="711"/>
      <c r="C277" s="711"/>
      <c r="D277" s="711"/>
      <c r="E277" s="711"/>
      <c r="F277" s="711"/>
      <c r="G277" s="711"/>
      <c r="H277" s="711"/>
    </row>
    <row r="278" spans="1:8" x14ac:dyDescent="0.2">
      <c r="A278" s="712" t="s">
        <v>813</v>
      </c>
      <c r="B278" s="711"/>
      <c r="C278" s="711"/>
      <c r="D278" s="711"/>
      <c r="E278" s="711"/>
      <c r="F278" s="711"/>
      <c r="G278" s="711"/>
      <c r="H278" s="711"/>
    </row>
    <row r="279" spans="1:8" x14ac:dyDescent="0.2">
      <c r="A279" s="712" t="s">
        <v>814</v>
      </c>
      <c r="B279" s="711"/>
      <c r="C279" s="711"/>
      <c r="D279" s="711"/>
      <c r="E279" s="711"/>
      <c r="F279" s="711"/>
      <c r="G279" s="711"/>
      <c r="H279" s="711"/>
    </row>
    <row r="280" spans="1:8" x14ac:dyDescent="0.2">
      <c r="A280" s="712" t="s">
        <v>815</v>
      </c>
      <c r="B280" s="711"/>
      <c r="C280" s="711"/>
      <c r="D280" s="711"/>
      <c r="E280" s="711"/>
      <c r="F280" s="711"/>
      <c r="G280" s="711"/>
      <c r="H280" s="711"/>
    </row>
    <row r="281" spans="1:8" x14ac:dyDescent="0.2">
      <c r="A281" s="712" t="s">
        <v>816</v>
      </c>
      <c r="B281" s="711"/>
      <c r="C281" s="711"/>
      <c r="D281" s="711"/>
      <c r="E281" s="711"/>
      <c r="F281" s="711"/>
      <c r="G281" s="711"/>
      <c r="H281" s="711"/>
    </row>
    <row r="282" spans="1:8" x14ac:dyDescent="0.2">
      <c r="A282" s="712" t="s">
        <v>817</v>
      </c>
      <c r="B282" s="711"/>
      <c r="C282" s="711"/>
      <c r="D282" s="711"/>
      <c r="E282" s="711"/>
      <c r="F282" s="711"/>
      <c r="G282" s="711"/>
      <c r="H282" s="711"/>
    </row>
    <row r="283" spans="1:8" x14ac:dyDescent="0.2">
      <c r="A283" s="712" t="s">
        <v>818</v>
      </c>
      <c r="B283" s="711"/>
      <c r="C283" s="711"/>
      <c r="D283" s="711"/>
      <c r="E283" s="711"/>
      <c r="F283" s="711"/>
      <c r="G283" s="711"/>
      <c r="H283" s="711"/>
    </row>
    <row r="284" spans="1:8" x14ac:dyDescent="0.2">
      <c r="A284" s="712" t="s">
        <v>819</v>
      </c>
      <c r="B284" s="711"/>
      <c r="C284" s="711"/>
      <c r="D284" s="711"/>
      <c r="E284" s="711"/>
      <c r="F284" s="711"/>
      <c r="G284" s="711"/>
      <c r="H284" s="711"/>
    </row>
    <row r="285" spans="1:8" x14ac:dyDescent="0.2">
      <c r="A285" s="711"/>
      <c r="B285" s="711"/>
      <c r="C285" s="711"/>
      <c r="D285" s="711"/>
      <c r="E285" s="711"/>
      <c r="F285" s="711"/>
      <c r="G285" s="711"/>
      <c r="H285" s="711"/>
    </row>
    <row r="286" spans="1:8" x14ac:dyDescent="0.2">
      <c r="A286" s="712" t="s">
        <v>804</v>
      </c>
      <c r="B286" s="711"/>
      <c r="C286" s="711"/>
      <c r="D286" s="711"/>
      <c r="E286" s="711"/>
      <c r="F286" s="711"/>
      <c r="G286" s="711"/>
      <c r="H286" s="711"/>
    </row>
    <row r="287" spans="1:8" x14ac:dyDescent="0.2">
      <c r="A287" s="712" t="s">
        <v>805</v>
      </c>
      <c r="B287" s="711"/>
      <c r="C287" s="711"/>
      <c r="D287" s="711"/>
      <c r="E287" s="711"/>
      <c r="F287" s="711"/>
      <c r="G287" s="711"/>
      <c r="H287" s="711"/>
    </row>
    <row r="288" spans="1:8" x14ac:dyDescent="0.2">
      <c r="A288" s="712" t="s">
        <v>806</v>
      </c>
      <c r="B288" s="711"/>
      <c r="C288" s="711"/>
      <c r="D288" s="711"/>
      <c r="E288" s="711"/>
      <c r="F288" s="711"/>
      <c r="G288" s="711"/>
      <c r="H288" s="711"/>
    </row>
    <row r="289" spans="1:8" x14ac:dyDescent="0.2">
      <c r="A289" s="712" t="s">
        <v>807</v>
      </c>
      <c r="B289" s="711"/>
      <c r="C289" s="711"/>
      <c r="D289" s="711"/>
      <c r="E289" s="711"/>
      <c r="F289" s="711"/>
      <c r="G289" s="711"/>
      <c r="H289" s="711"/>
    </row>
    <row r="290" spans="1:8" x14ac:dyDescent="0.2">
      <c r="A290" s="712" t="s">
        <v>808</v>
      </c>
      <c r="B290" s="711"/>
      <c r="C290" s="711"/>
      <c r="D290" s="711"/>
      <c r="E290" s="711"/>
      <c r="F290" s="711"/>
      <c r="G290" s="711"/>
      <c r="H290" s="711"/>
    </row>
    <row r="291" spans="1:8" x14ac:dyDescent="0.2">
      <c r="A291" s="712" t="s">
        <v>809</v>
      </c>
      <c r="B291" s="711"/>
      <c r="C291" s="711"/>
      <c r="D291" s="711"/>
      <c r="E291" s="711"/>
      <c r="F291" s="711"/>
      <c r="G291" s="711"/>
      <c r="H291" s="711"/>
    </row>
    <row r="292" spans="1:8" x14ac:dyDescent="0.2">
      <c r="A292" s="712" t="s">
        <v>810</v>
      </c>
      <c r="B292" s="711"/>
      <c r="C292" s="711"/>
      <c r="D292" s="711"/>
      <c r="E292" s="711"/>
      <c r="F292" s="711"/>
      <c r="G292" s="711"/>
      <c r="H292" s="711"/>
    </row>
    <row r="293" spans="1:8" x14ac:dyDescent="0.2">
      <c r="A293" s="712" t="s">
        <v>811</v>
      </c>
      <c r="B293" s="711"/>
      <c r="C293" s="711"/>
      <c r="D293" s="711"/>
      <c r="E293" s="711"/>
      <c r="F293" s="711"/>
      <c r="G293" s="711"/>
      <c r="H293" s="711"/>
    </row>
    <row r="294" spans="1:8" x14ac:dyDescent="0.2">
      <c r="A294" s="712" t="s">
        <v>812</v>
      </c>
      <c r="B294" s="711"/>
      <c r="C294" s="711"/>
      <c r="D294" s="711"/>
      <c r="E294" s="711"/>
      <c r="F294" s="711"/>
      <c r="G294" s="711"/>
      <c r="H294" s="711"/>
    </row>
    <row r="295" spans="1:8" x14ac:dyDescent="0.2">
      <c r="A295" s="711"/>
      <c r="B295" s="711"/>
      <c r="C295" s="711"/>
      <c r="D295" s="711"/>
      <c r="E295" s="711"/>
      <c r="F295" s="711"/>
      <c r="G295" s="711"/>
      <c r="H295" s="711"/>
    </row>
    <row r="296" spans="1:8" x14ac:dyDescent="0.2">
      <c r="A296" s="712" t="s">
        <v>797</v>
      </c>
      <c r="B296" s="711"/>
      <c r="C296" s="711"/>
      <c r="D296" s="711"/>
      <c r="E296" s="711"/>
      <c r="F296" s="711"/>
      <c r="G296" s="711"/>
      <c r="H296" s="711"/>
    </row>
    <row r="297" spans="1:8" x14ac:dyDescent="0.2">
      <c r="A297" s="712" t="s">
        <v>798</v>
      </c>
      <c r="B297" s="711"/>
      <c r="C297" s="711"/>
      <c r="D297" s="711"/>
      <c r="E297" s="711"/>
      <c r="F297" s="711"/>
      <c r="G297" s="711"/>
      <c r="H297" s="711"/>
    </row>
    <row r="298" spans="1:8" x14ac:dyDescent="0.2">
      <c r="A298" s="712" t="s">
        <v>799</v>
      </c>
      <c r="B298" s="711"/>
      <c r="C298" s="711"/>
      <c r="D298" s="711"/>
      <c r="E298" s="711"/>
      <c r="F298" s="711"/>
      <c r="G298" s="711"/>
      <c r="H298" s="711"/>
    </row>
    <row r="299" spans="1:8" x14ac:dyDescent="0.2">
      <c r="A299" s="712" t="s">
        <v>800</v>
      </c>
      <c r="B299" s="711"/>
      <c r="C299" s="711"/>
      <c r="D299" s="711"/>
      <c r="E299" s="711"/>
      <c r="F299" s="711"/>
      <c r="G299" s="711"/>
      <c r="H299" s="711"/>
    </row>
    <row r="300" spans="1:8" x14ac:dyDescent="0.2">
      <c r="A300" s="712" t="s">
        <v>801</v>
      </c>
      <c r="B300" s="711"/>
      <c r="C300" s="711"/>
      <c r="D300" s="711"/>
      <c r="E300" s="711"/>
      <c r="F300" s="711"/>
      <c r="G300" s="711"/>
      <c r="H300" s="711"/>
    </row>
    <row r="301" spans="1:8" x14ac:dyDescent="0.2">
      <c r="A301" s="712" t="s">
        <v>802</v>
      </c>
      <c r="B301" s="711"/>
      <c r="C301" s="711"/>
      <c r="D301" s="711"/>
      <c r="E301" s="711"/>
      <c r="F301" s="711"/>
      <c r="G301" s="711"/>
      <c r="H301" s="711"/>
    </row>
    <row r="302" spans="1:8" x14ac:dyDescent="0.2">
      <c r="A302" s="712" t="s">
        <v>803</v>
      </c>
      <c r="B302" s="711"/>
      <c r="C302" s="711"/>
      <c r="D302" s="711"/>
      <c r="E302" s="711"/>
      <c r="F302" s="711"/>
      <c r="G302" s="711"/>
      <c r="H302" s="711"/>
    </row>
    <row r="303" spans="1:8" x14ac:dyDescent="0.2">
      <c r="A303" s="711"/>
      <c r="B303" s="711"/>
      <c r="C303" s="711"/>
      <c r="D303" s="711"/>
      <c r="E303" s="711"/>
      <c r="F303" s="711"/>
      <c r="G303" s="711"/>
      <c r="H303" s="711"/>
    </row>
    <row r="304" spans="1:8" x14ac:dyDescent="0.2">
      <c r="A304" s="712" t="s">
        <v>794</v>
      </c>
      <c r="B304" s="711"/>
      <c r="C304" s="711"/>
      <c r="D304" s="711"/>
      <c r="E304" s="711"/>
      <c r="F304" s="711"/>
      <c r="G304" s="711"/>
      <c r="H304" s="711"/>
    </row>
    <row r="305" spans="1:8" x14ac:dyDescent="0.2">
      <c r="A305" s="712" t="s">
        <v>795</v>
      </c>
      <c r="B305" s="711"/>
      <c r="C305" s="711"/>
      <c r="D305" s="711"/>
      <c r="E305" s="711"/>
      <c r="F305" s="711"/>
      <c r="G305" s="711"/>
      <c r="H305" s="711"/>
    </row>
    <row r="306" spans="1:8" x14ac:dyDescent="0.2">
      <c r="A306" s="712" t="s">
        <v>796</v>
      </c>
      <c r="B306" s="711"/>
      <c r="C306" s="711"/>
      <c r="D306" s="711"/>
      <c r="E306" s="711"/>
      <c r="F306" s="711"/>
      <c r="G306" s="711"/>
      <c r="H306" s="711"/>
    </row>
    <row r="307" spans="1:8" x14ac:dyDescent="0.2">
      <c r="A307" s="711"/>
      <c r="B307" s="711"/>
      <c r="C307" s="711"/>
      <c r="D307" s="711"/>
      <c r="E307" s="711"/>
      <c r="F307" s="711"/>
      <c r="G307" s="711"/>
      <c r="H307" s="711"/>
    </row>
    <row r="308" spans="1:8" x14ac:dyDescent="0.2">
      <c r="A308" s="712" t="s">
        <v>792</v>
      </c>
      <c r="B308" s="711"/>
      <c r="C308" s="711"/>
      <c r="D308" s="711"/>
      <c r="E308" s="711"/>
      <c r="F308" s="711"/>
      <c r="G308" s="711"/>
      <c r="H308" s="711"/>
    </row>
    <row r="309" spans="1:8" x14ac:dyDescent="0.2">
      <c r="A309" s="712" t="s">
        <v>793</v>
      </c>
      <c r="B309" s="711"/>
      <c r="C309" s="711"/>
      <c r="D309" s="711"/>
      <c r="E309" s="711"/>
      <c r="F309" s="711"/>
      <c r="G309" s="711"/>
      <c r="H309" s="711"/>
    </row>
    <row r="310" spans="1:8" x14ac:dyDescent="0.2">
      <c r="A310" s="711"/>
      <c r="B310" s="711"/>
      <c r="C310" s="711"/>
      <c r="D310" s="711"/>
      <c r="E310" s="711"/>
      <c r="F310" s="711"/>
      <c r="G310" s="711"/>
      <c r="H310" s="711"/>
    </row>
    <row r="311" spans="1:8" x14ac:dyDescent="0.2">
      <c r="A311" s="712" t="s">
        <v>779</v>
      </c>
      <c r="B311" s="711"/>
      <c r="C311" s="711"/>
      <c r="D311" s="711"/>
      <c r="E311" s="711"/>
      <c r="F311" s="711"/>
      <c r="G311" s="711"/>
      <c r="H311" s="711"/>
    </row>
    <row r="312" spans="1:8" x14ac:dyDescent="0.2">
      <c r="A312" s="712" t="s">
        <v>780</v>
      </c>
      <c r="B312" s="711"/>
      <c r="C312" s="711"/>
      <c r="D312" s="711"/>
      <c r="E312" s="711"/>
      <c r="F312" s="711"/>
      <c r="G312" s="711"/>
      <c r="H312" s="711"/>
    </row>
    <row r="313" spans="1:8" x14ac:dyDescent="0.2">
      <c r="A313" s="712" t="s">
        <v>781</v>
      </c>
      <c r="B313" s="711"/>
      <c r="C313" s="711"/>
      <c r="D313" s="711"/>
      <c r="E313" s="711"/>
      <c r="F313" s="711"/>
      <c r="G313" s="711"/>
      <c r="H313" s="711"/>
    </row>
    <row r="314" spans="1:8" x14ac:dyDescent="0.2">
      <c r="A314" s="712" t="s">
        <v>782</v>
      </c>
      <c r="B314" s="711"/>
      <c r="C314" s="711"/>
      <c r="D314" s="711"/>
      <c r="E314" s="711"/>
      <c r="F314" s="711"/>
      <c r="G314" s="711"/>
      <c r="H314" s="711"/>
    </row>
    <row r="315" spans="1:8" x14ac:dyDescent="0.2">
      <c r="A315" s="712" t="s">
        <v>783</v>
      </c>
      <c r="B315" s="711"/>
      <c r="C315" s="711"/>
      <c r="D315" s="711"/>
      <c r="E315" s="711"/>
      <c r="F315" s="711"/>
      <c r="G315" s="711"/>
      <c r="H315" s="711"/>
    </row>
    <row r="316" spans="1:8" x14ac:dyDescent="0.2">
      <c r="A316" s="712" t="s">
        <v>784</v>
      </c>
      <c r="B316" s="711"/>
      <c r="C316" s="711"/>
      <c r="D316" s="711"/>
      <c r="E316" s="711"/>
      <c r="F316" s="711"/>
      <c r="G316" s="711"/>
      <c r="H316" s="711"/>
    </row>
    <row r="317" spans="1:8" x14ac:dyDescent="0.2">
      <c r="A317" s="712" t="s">
        <v>785</v>
      </c>
      <c r="B317" s="711"/>
      <c r="C317" s="711"/>
      <c r="D317" s="711"/>
      <c r="E317" s="711"/>
      <c r="F317" s="711"/>
      <c r="G317" s="711"/>
      <c r="H317" s="711"/>
    </row>
    <row r="318" spans="1:8" x14ac:dyDescent="0.2">
      <c r="A318" s="712" t="s">
        <v>786</v>
      </c>
      <c r="B318" s="711"/>
      <c r="C318" s="711"/>
      <c r="D318" s="711"/>
      <c r="E318" s="711"/>
      <c r="F318" s="711"/>
      <c r="G318" s="711"/>
      <c r="H318" s="711"/>
    </row>
    <row r="319" spans="1:8" x14ac:dyDescent="0.2">
      <c r="A319" s="712" t="s">
        <v>787</v>
      </c>
      <c r="B319" s="711"/>
      <c r="C319" s="711"/>
      <c r="D319" s="711"/>
      <c r="E319" s="711"/>
      <c r="F319" s="711"/>
      <c r="G319" s="711"/>
      <c r="H319" s="711"/>
    </row>
    <row r="320" spans="1:8" x14ac:dyDescent="0.2">
      <c r="A320" s="712" t="s">
        <v>788</v>
      </c>
      <c r="B320" s="711"/>
      <c r="C320" s="711"/>
      <c r="D320" s="711"/>
      <c r="E320" s="711"/>
      <c r="F320" s="711"/>
      <c r="G320" s="711"/>
      <c r="H320" s="711"/>
    </row>
    <row r="321" spans="1:8" x14ac:dyDescent="0.2">
      <c r="A321" s="712" t="s">
        <v>789</v>
      </c>
      <c r="B321" s="711"/>
      <c r="C321" s="711"/>
      <c r="D321" s="711"/>
      <c r="E321" s="711"/>
      <c r="F321" s="711"/>
      <c r="G321" s="711"/>
      <c r="H321" s="711"/>
    </row>
    <row r="322" spans="1:8" x14ac:dyDescent="0.2">
      <c r="A322" s="712" t="s">
        <v>790</v>
      </c>
      <c r="B322" s="711"/>
      <c r="C322" s="711"/>
      <c r="D322" s="711"/>
      <c r="E322" s="711"/>
      <c r="F322" s="711"/>
      <c r="G322" s="711"/>
      <c r="H322" s="711"/>
    </row>
    <row r="323" spans="1:8" x14ac:dyDescent="0.2">
      <c r="A323" s="712" t="s">
        <v>791</v>
      </c>
      <c r="B323" s="711"/>
      <c r="C323" s="711"/>
      <c r="D323" s="711"/>
      <c r="E323" s="711"/>
      <c r="F323" s="711"/>
      <c r="G323" s="711"/>
      <c r="H323" s="711"/>
    </row>
    <row r="324" spans="1:8" x14ac:dyDescent="0.2">
      <c r="A324" s="711"/>
      <c r="B324" s="711"/>
      <c r="C324" s="711"/>
      <c r="D324" s="711"/>
      <c r="E324" s="711"/>
      <c r="F324" s="711"/>
      <c r="G324" s="711"/>
      <c r="H324" s="711"/>
    </row>
    <row r="325" spans="1:8" x14ac:dyDescent="0.2">
      <c r="A325" s="712" t="s">
        <v>771</v>
      </c>
      <c r="B325" s="711"/>
      <c r="C325" s="711"/>
      <c r="D325" s="711"/>
      <c r="E325" s="711"/>
      <c r="F325" s="711"/>
      <c r="G325" s="711"/>
      <c r="H325" s="711"/>
    </row>
    <row r="326" spans="1:8" x14ac:dyDescent="0.2">
      <c r="A326" s="712" t="s">
        <v>772</v>
      </c>
      <c r="B326" s="711"/>
      <c r="C326" s="711"/>
      <c r="D326" s="711"/>
      <c r="E326" s="711"/>
      <c r="F326" s="711"/>
      <c r="G326" s="711"/>
      <c r="H326" s="711"/>
    </row>
    <row r="327" spans="1:8" x14ac:dyDescent="0.2">
      <c r="A327" s="712" t="s">
        <v>773</v>
      </c>
      <c r="B327" s="711"/>
      <c r="C327" s="711"/>
      <c r="D327" s="711"/>
      <c r="E327" s="711"/>
      <c r="F327" s="711"/>
      <c r="G327" s="711"/>
      <c r="H327" s="711"/>
    </row>
    <row r="328" spans="1:8" x14ac:dyDescent="0.2">
      <c r="A328" s="712" t="s">
        <v>774</v>
      </c>
      <c r="B328" s="711"/>
      <c r="C328" s="711"/>
      <c r="D328" s="711"/>
      <c r="E328" s="711"/>
      <c r="F328" s="711"/>
      <c r="G328" s="711"/>
      <c r="H328" s="711"/>
    </row>
    <row r="329" spans="1:8" x14ac:dyDescent="0.2">
      <c r="A329" s="712" t="s">
        <v>775</v>
      </c>
      <c r="B329" s="711"/>
      <c r="C329" s="711"/>
      <c r="D329" s="711"/>
      <c r="E329" s="711"/>
      <c r="F329" s="711"/>
      <c r="G329" s="711"/>
      <c r="H329" s="711"/>
    </row>
    <row r="330" spans="1:8" x14ac:dyDescent="0.2">
      <c r="A330" s="712" t="s">
        <v>776</v>
      </c>
      <c r="B330" s="711"/>
      <c r="C330" s="711"/>
      <c r="D330" s="711"/>
      <c r="E330" s="711"/>
      <c r="F330" s="711"/>
      <c r="G330" s="711"/>
      <c r="H330" s="711"/>
    </row>
    <row r="331" spans="1:8" x14ac:dyDescent="0.2">
      <c r="A331" s="712" t="s">
        <v>777</v>
      </c>
      <c r="B331" s="711"/>
      <c r="C331" s="711"/>
      <c r="D331" s="711"/>
      <c r="E331" s="711"/>
      <c r="F331" s="711"/>
      <c r="G331" s="711"/>
      <c r="H331" s="711"/>
    </row>
    <row r="332" spans="1:8" x14ac:dyDescent="0.2">
      <c r="A332" s="712" t="s">
        <v>778</v>
      </c>
      <c r="B332" s="711"/>
      <c r="C332" s="711"/>
      <c r="D332" s="711"/>
      <c r="E332" s="711"/>
      <c r="F332" s="711"/>
      <c r="G332" s="711"/>
      <c r="H332" s="711"/>
    </row>
    <row r="333" spans="1:8" x14ac:dyDescent="0.2">
      <c r="A333" s="711"/>
      <c r="B333" s="711"/>
      <c r="C333" s="711"/>
      <c r="D333" s="711"/>
      <c r="E333" s="711"/>
      <c r="F333" s="711"/>
      <c r="G333" s="711"/>
      <c r="H333" s="711"/>
    </row>
    <row r="334" spans="1:8" x14ac:dyDescent="0.2">
      <c r="A334" s="712" t="s">
        <v>736</v>
      </c>
      <c r="B334" s="711"/>
      <c r="C334" s="711"/>
      <c r="D334" s="711"/>
      <c r="E334" s="711"/>
      <c r="F334" s="711"/>
      <c r="G334" s="711"/>
      <c r="H334" s="711"/>
    </row>
    <row r="335" spans="1:8" x14ac:dyDescent="0.2">
      <c r="A335" s="712" t="s">
        <v>737</v>
      </c>
      <c r="B335" s="711"/>
      <c r="C335" s="711"/>
      <c r="D335" s="711"/>
      <c r="E335" s="711"/>
      <c r="F335" s="711"/>
      <c r="G335" s="711"/>
      <c r="H335" s="711"/>
    </row>
    <row r="336" spans="1:8" x14ac:dyDescent="0.2">
      <c r="A336" s="712" t="s">
        <v>738</v>
      </c>
      <c r="B336" s="711"/>
      <c r="C336" s="711"/>
      <c r="D336" s="711"/>
      <c r="E336" s="711"/>
      <c r="F336" s="711"/>
      <c r="G336" s="711"/>
      <c r="H336" s="711"/>
    </row>
    <row r="337" spans="1:8" x14ac:dyDescent="0.2">
      <c r="A337" s="712" t="s">
        <v>739</v>
      </c>
      <c r="B337" s="711"/>
      <c r="C337" s="711"/>
      <c r="D337" s="711"/>
      <c r="E337" s="711"/>
      <c r="F337" s="711"/>
      <c r="G337" s="711"/>
      <c r="H337" s="711"/>
    </row>
    <row r="338" spans="1:8" x14ac:dyDescent="0.2">
      <c r="A338" s="712" t="s">
        <v>740</v>
      </c>
      <c r="B338" s="711"/>
      <c r="C338" s="711"/>
      <c r="D338" s="711"/>
      <c r="E338" s="711"/>
      <c r="F338" s="711"/>
      <c r="G338" s="711"/>
      <c r="H338" s="711"/>
    </row>
    <row r="339" spans="1:8" x14ac:dyDescent="0.2">
      <c r="A339" s="712" t="s">
        <v>741</v>
      </c>
      <c r="B339" s="711"/>
      <c r="C339" s="711"/>
      <c r="D339" s="711"/>
      <c r="E339" s="711"/>
      <c r="F339" s="711"/>
      <c r="G339" s="711"/>
      <c r="H339" s="711"/>
    </row>
    <row r="340" spans="1:8" x14ac:dyDescent="0.2">
      <c r="A340" s="712" t="s">
        <v>742</v>
      </c>
      <c r="B340" s="711"/>
      <c r="C340" s="711"/>
      <c r="D340" s="711"/>
      <c r="E340" s="711"/>
      <c r="F340" s="711"/>
      <c r="G340" s="711"/>
      <c r="H340" s="711"/>
    </row>
    <row r="341" spans="1:8" x14ac:dyDescent="0.2">
      <c r="A341" s="712" t="s">
        <v>743</v>
      </c>
      <c r="B341" s="711"/>
      <c r="C341" s="711"/>
      <c r="D341" s="711"/>
      <c r="E341" s="711"/>
      <c r="F341" s="711"/>
      <c r="G341" s="711"/>
      <c r="H341" s="711"/>
    </row>
    <row r="342" spans="1:8" x14ac:dyDescent="0.2">
      <c r="A342" s="712" t="s">
        <v>744</v>
      </c>
      <c r="B342" s="711"/>
      <c r="C342" s="711"/>
      <c r="D342" s="711"/>
      <c r="E342" s="711"/>
      <c r="F342" s="711"/>
      <c r="G342" s="711"/>
      <c r="H342" s="711"/>
    </row>
    <row r="343" spans="1:8" x14ac:dyDescent="0.2">
      <c r="A343" s="712" t="s">
        <v>745</v>
      </c>
      <c r="B343" s="711"/>
      <c r="C343" s="711"/>
      <c r="D343" s="711"/>
      <c r="E343" s="711"/>
      <c r="F343" s="711"/>
      <c r="G343" s="711"/>
      <c r="H343" s="711"/>
    </row>
    <row r="344" spans="1:8" x14ac:dyDescent="0.2">
      <c r="A344" s="712" t="s">
        <v>746</v>
      </c>
      <c r="B344" s="711"/>
      <c r="C344" s="711"/>
      <c r="D344" s="711"/>
      <c r="E344" s="711"/>
      <c r="F344" s="711"/>
      <c r="G344" s="711"/>
      <c r="H344" s="711"/>
    </row>
    <row r="345" spans="1:8" x14ac:dyDescent="0.2">
      <c r="A345" s="712" t="s">
        <v>747</v>
      </c>
      <c r="B345" s="711"/>
      <c r="C345" s="711"/>
      <c r="D345" s="711"/>
      <c r="E345" s="711"/>
      <c r="F345" s="711"/>
      <c r="G345" s="711"/>
      <c r="H345" s="711"/>
    </row>
    <row r="346" spans="1:8" x14ac:dyDescent="0.2">
      <c r="A346" s="712" t="s">
        <v>748</v>
      </c>
      <c r="B346" s="711"/>
      <c r="C346" s="711"/>
      <c r="D346" s="711"/>
      <c r="E346" s="711"/>
      <c r="F346" s="711"/>
      <c r="G346" s="711"/>
      <c r="H346" s="711"/>
    </row>
    <row r="347" spans="1:8" x14ac:dyDescent="0.2">
      <c r="A347" s="712" t="s">
        <v>749</v>
      </c>
      <c r="B347" s="711"/>
      <c r="C347" s="711"/>
      <c r="D347" s="711"/>
      <c r="E347" s="711"/>
      <c r="F347" s="711"/>
      <c r="G347" s="711"/>
      <c r="H347" s="711"/>
    </row>
    <row r="348" spans="1:8" x14ac:dyDescent="0.2">
      <c r="A348" s="712" t="s">
        <v>750</v>
      </c>
      <c r="B348" s="711"/>
      <c r="C348" s="711"/>
      <c r="D348" s="711"/>
      <c r="E348" s="711"/>
      <c r="F348" s="711"/>
      <c r="G348" s="711"/>
      <c r="H348" s="711"/>
    </row>
    <row r="349" spans="1:8" x14ac:dyDescent="0.2">
      <c r="A349" s="712" t="s">
        <v>751</v>
      </c>
      <c r="B349" s="711"/>
      <c r="C349" s="711"/>
      <c r="D349" s="711"/>
      <c r="E349" s="711"/>
      <c r="F349" s="711"/>
      <c r="G349" s="711"/>
      <c r="H349" s="711"/>
    </row>
    <row r="350" spans="1:8" x14ac:dyDescent="0.2">
      <c r="A350" s="712" t="s">
        <v>752</v>
      </c>
      <c r="B350" s="711"/>
      <c r="C350" s="711"/>
      <c r="D350" s="711"/>
      <c r="E350" s="711"/>
      <c r="F350" s="711"/>
      <c r="G350" s="711"/>
      <c r="H350" s="711"/>
    </row>
    <row r="351" spans="1:8" x14ac:dyDescent="0.2">
      <c r="A351" s="712" t="s">
        <v>753</v>
      </c>
      <c r="B351" s="711"/>
      <c r="C351" s="711"/>
      <c r="D351" s="711"/>
      <c r="E351" s="711"/>
      <c r="F351" s="711"/>
      <c r="G351" s="711"/>
      <c r="H351" s="711"/>
    </row>
    <row r="352" spans="1:8" x14ac:dyDescent="0.2">
      <c r="A352" s="712" t="s">
        <v>754</v>
      </c>
      <c r="B352" s="711"/>
      <c r="C352" s="711"/>
      <c r="D352" s="711"/>
      <c r="E352" s="711"/>
      <c r="F352" s="711"/>
      <c r="G352" s="711"/>
      <c r="H352" s="711"/>
    </row>
    <row r="353" spans="1:8" x14ac:dyDescent="0.2">
      <c r="A353" s="712" t="s">
        <v>755</v>
      </c>
      <c r="B353" s="711"/>
      <c r="C353" s="711"/>
      <c r="D353" s="711"/>
      <c r="E353" s="711"/>
      <c r="F353" s="711"/>
      <c r="G353" s="711"/>
      <c r="H353" s="711"/>
    </row>
    <row r="354" spans="1:8" x14ac:dyDescent="0.2">
      <c r="A354" s="712" t="s">
        <v>756</v>
      </c>
      <c r="B354" s="711"/>
      <c r="C354" s="711"/>
      <c r="D354" s="711"/>
      <c r="E354" s="711"/>
      <c r="F354" s="711"/>
      <c r="G354" s="711"/>
      <c r="H354" s="711"/>
    </row>
    <row r="355" spans="1:8" x14ac:dyDescent="0.2">
      <c r="A355" s="712" t="s">
        <v>757</v>
      </c>
      <c r="B355" s="711"/>
      <c r="C355" s="711"/>
      <c r="D355" s="711"/>
      <c r="E355" s="711"/>
      <c r="F355" s="711"/>
      <c r="G355" s="711"/>
      <c r="H355" s="711"/>
    </row>
    <row r="356" spans="1:8" x14ac:dyDescent="0.2">
      <c r="A356" s="712" t="s">
        <v>758</v>
      </c>
      <c r="B356" s="711"/>
      <c r="C356" s="711"/>
      <c r="D356" s="711"/>
      <c r="E356" s="711"/>
      <c r="F356" s="711"/>
      <c r="G356" s="711"/>
      <c r="H356" s="711"/>
    </row>
    <row r="357" spans="1:8" x14ac:dyDescent="0.2">
      <c r="A357" s="712" t="s">
        <v>759</v>
      </c>
      <c r="B357" s="711"/>
      <c r="C357" s="711"/>
      <c r="D357" s="711"/>
      <c r="E357" s="711"/>
      <c r="F357" s="711"/>
      <c r="G357" s="711"/>
      <c r="H357" s="711"/>
    </row>
    <row r="358" spans="1:8" x14ac:dyDescent="0.2">
      <c r="A358" s="712" t="s">
        <v>760</v>
      </c>
      <c r="B358" s="711"/>
      <c r="C358" s="711"/>
      <c r="D358" s="711"/>
      <c r="E358" s="711"/>
      <c r="F358" s="711"/>
      <c r="G358" s="711"/>
      <c r="H358" s="711"/>
    </row>
    <row r="359" spans="1:8" x14ac:dyDescent="0.2">
      <c r="A359" s="712" t="s">
        <v>761</v>
      </c>
      <c r="B359" s="711"/>
      <c r="C359" s="711"/>
      <c r="D359" s="711"/>
      <c r="E359" s="711"/>
      <c r="F359" s="711"/>
      <c r="G359" s="711"/>
      <c r="H359" s="711"/>
    </row>
    <row r="360" spans="1:8" x14ac:dyDescent="0.2">
      <c r="A360" s="712" t="s">
        <v>762</v>
      </c>
      <c r="B360" s="711"/>
      <c r="C360" s="711"/>
      <c r="D360" s="711"/>
      <c r="E360" s="711"/>
      <c r="F360" s="711"/>
      <c r="G360" s="711"/>
      <c r="H360" s="711"/>
    </row>
    <row r="361" spans="1:8" x14ac:dyDescent="0.2">
      <c r="A361" s="712" t="s">
        <v>763</v>
      </c>
      <c r="B361" s="711"/>
      <c r="C361" s="711"/>
      <c r="D361" s="711"/>
      <c r="E361" s="711"/>
      <c r="F361" s="711"/>
      <c r="G361" s="711"/>
      <c r="H361" s="711"/>
    </row>
    <row r="362" spans="1:8" x14ac:dyDescent="0.2">
      <c r="A362" s="712" t="s">
        <v>764</v>
      </c>
      <c r="B362" s="711"/>
      <c r="C362" s="711"/>
      <c r="D362" s="711"/>
      <c r="E362" s="711"/>
      <c r="F362" s="711"/>
      <c r="G362" s="711"/>
      <c r="H362" s="711"/>
    </row>
    <row r="363" spans="1:8" x14ac:dyDescent="0.2">
      <c r="A363" s="712" t="s">
        <v>765</v>
      </c>
      <c r="B363" s="711"/>
      <c r="C363" s="711"/>
      <c r="D363" s="711"/>
      <c r="E363" s="711"/>
      <c r="F363" s="711"/>
      <c r="G363" s="711"/>
      <c r="H363" s="711"/>
    </row>
    <row r="364" spans="1:8" x14ac:dyDescent="0.2">
      <c r="A364" s="712" t="s">
        <v>766</v>
      </c>
      <c r="B364" s="711"/>
      <c r="C364" s="711"/>
      <c r="D364" s="711"/>
      <c r="E364" s="711"/>
      <c r="F364" s="711"/>
      <c r="G364" s="711"/>
      <c r="H364" s="711"/>
    </row>
    <row r="365" spans="1:8" x14ac:dyDescent="0.2">
      <c r="A365" s="712" t="s">
        <v>767</v>
      </c>
      <c r="B365" s="711"/>
      <c r="C365" s="711"/>
      <c r="D365" s="711"/>
      <c r="E365" s="711"/>
      <c r="F365" s="711"/>
      <c r="G365" s="711"/>
      <c r="H365" s="711"/>
    </row>
    <row r="366" spans="1:8" x14ac:dyDescent="0.2">
      <c r="A366" s="712" t="s">
        <v>768</v>
      </c>
      <c r="B366" s="711"/>
      <c r="C366" s="711"/>
      <c r="D366" s="711"/>
      <c r="E366" s="711"/>
      <c r="F366" s="711"/>
      <c r="G366" s="711"/>
      <c r="H366" s="711"/>
    </row>
    <row r="367" spans="1:8" x14ac:dyDescent="0.2">
      <c r="A367" s="712" t="s">
        <v>769</v>
      </c>
      <c r="B367" s="711"/>
      <c r="C367" s="711"/>
      <c r="D367" s="711"/>
      <c r="E367" s="711"/>
      <c r="F367" s="711"/>
      <c r="G367" s="711"/>
      <c r="H367" s="711"/>
    </row>
    <row r="368" spans="1:8" x14ac:dyDescent="0.2">
      <c r="A368" s="712" t="s">
        <v>770</v>
      </c>
      <c r="B368" s="711"/>
      <c r="C368" s="711"/>
      <c r="D368" s="711"/>
      <c r="E368" s="711"/>
      <c r="F368" s="711"/>
      <c r="G368" s="711"/>
      <c r="H368" s="711"/>
    </row>
    <row r="369" spans="1:8" x14ac:dyDescent="0.2">
      <c r="A369" s="711"/>
      <c r="B369" s="711"/>
      <c r="C369" s="711"/>
      <c r="D369" s="711"/>
      <c r="E369" s="711"/>
      <c r="F369" s="711"/>
      <c r="G369" s="711"/>
      <c r="H369" s="711"/>
    </row>
    <row r="370" spans="1:8" x14ac:dyDescent="0.2">
      <c r="A370" s="712" t="s">
        <v>728</v>
      </c>
      <c r="B370" s="711"/>
      <c r="C370" s="711"/>
      <c r="D370" s="711"/>
      <c r="E370" s="711"/>
      <c r="F370" s="711"/>
      <c r="G370" s="711"/>
      <c r="H370" s="711"/>
    </row>
    <row r="371" spans="1:8" x14ac:dyDescent="0.2">
      <c r="A371" s="712" t="s">
        <v>732</v>
      </c>
      <c r="B371" s="711"/>
      <c r="C371" s="711"/>
      <c r="D371" s="711"/>
      <c r="E371" s="711"/>
      <c r="F371" s="711"/>
      <c r="G371" s="711"/>
      <c r="H371" s="711"/>
    </row>
    <row r="372" spans="1:8" x14ac:dyDescent="0.2">
      <c r="A372" s="712" t="s">
        <v>733</v>
      </c>
      <c r="B372" s="711"/>
      <c r="C372" s="711"/>
      <c r="D372" s="711"/>
      <c r="E372" s="711"/>
      <c r="F372" s="711"/>
      <c r="G372" s="711"/>
      <c r="H372" s="711"/>
    </row>
    <row r="373" spans="1:8" x14ac:dyDescent="0.2">
      <c r="A373" s="712" t="s">
        <v>734</v>
      </c>
      <c r="B373" s="711"/>
      <c r="C373" s="711"/>
      <c r="D373" s="711"/>
      <c r="E373" s="711"/>
      <c r="F373" s="711"/>
      <c r="G373" s="711"/>
      <c r="H373" s="711"/>
    </row>
    <row r="374" spans="1:8" x14ac:dyDescent="0.2">
      <c r="A374" s="712" t="s">
        <v>735</v>
      </c>
      <c r="B374" s="711"/>
      <c r="C374" s="711"/>
      <c r="D374" s="711"/>
      <c r="E374" s="711"/>
      <c r="F374" s="711"/>
      <c r="G374" s="711"/>
      <c r="H374" s="711"/>
    </row>
    <row r="375" spans="1:8" x14ac:dyDescent="0.2">
      <c r="A375" s="711"/>
      <c r="B375" s="711"/>
      <c r="C375" s="711"/>
      <c r="D375" s="711"/>
      <c r="E375" s="711"/>
      <c r="F375" s="711"/>
      <c r="G375" s="711"/>
      <c r="H375" s="711"/>
    </row>
    <row r="376" spans="1:8" x14ac:dyDescent="0.2">
      <c r="A376" s="712" t="s">
        <v>728</v>
      </c>
      <c r="B376" s="711"/>
      <c r="C376" s="711"/>
      <c r="D376" s="711"/>
      <c r="E376" s="711"/>
      <c r="F376" s="711"/>
      <c r="G376" s="711"/>
      <c r="H376" s="711"/>
    </row>
    <row r="377" spans="1:8" x14ac:dyDescent="0.2">
      <c r="A377" s="712" t="s">
        <v>729</v>
      </c>
      <c r="B377" s="711"/>
      <c r="C377" s="711"/>
      <c r="D377" s="711"/>
      <c r="E377" s="711"/>
      <c r="F377" s="711"/>
      <c r="G377" s="711"/>
      <c r="H377" s="711"/>
    </row>
    <row r="378" spans="1:8" x14ac:dyDescent="0.2">
      <c r="A378" s="712" t="s">
        <v>730</v>
      </c>
      <c r="B378" s="711"/>
      <c r="C378" s="711"/>
      <c r="D378" s="711"/>
      <c r="E378" s="711"/>
      <c r="F378" s="711"/>
      <c r="G378" s="711"/>
      <c r="H378" s="711"/>
    </row>
    <row r="379" spans="1:8" x14ac:dyDescent="0.2">
      <c r="A379" s="712" t="s">
        <v>731</v>
      </c>
      <c r="B379" s="711"/>
      <c r="C379" s="711"/>
      <c r="D379" s="711"/>
      <c r="E379" s="711"/>
      <c r="F379" s="711"/>
      <c r="G379" s="711"/>
      <c r="H379" s="711"/>
    </row>
    <row r="380" spans="1:8" x14ac:dyDescent="0.2">
      <c r="A380" s="711"/>
      <c r="B380" s="711"/>
      <c r="C380" s="711"/>
      <c r="D380" s="711"/>
      <c r="E380" s="711"/>
      <c r="F380" s="711"/>
      <c r="G380" s="711"/>
      <c r="H380" s="711"/>
    </row>
    <row r="381" spans="1:8" x14ac:dyDescent="0.2">
      <c r="A381" s="712" t="s">
        <v>722</v>
      </c>
      <c r="B381" s="711"/>
      <c r="C381" s="711"/>
      <c r="D381" s="711"/>
      <c r="E381" s="711"/>
      <c r="F381" s="711"/>
      <c r="G381" s="711"/>
      <c r="H381" s="711"/>
    </row>
    <row r="382" spans="1:8" x14ac:dyDescent="0.2">
      <c r="A382" s="712" t="s">
        <v>723</v>
      </c>
      <c r="B382" s="711"/>
      <c r="C382" s="711"/>
      <c r="D382" s="711"/>
      <c r="E382" s="711"/>
      <c r="F382" s="711"/>
      <c r="G382" s="711"/>
      <c r="H382" s="711"/>
    </row>
    <row r="383" spans="1:8" x14ac:dyDescent="0.2">
      <c r="A383" s="712" t="s">
        <v>724</v>
      </c>
      <c r="B383" s="711"/>
      <c r="C383" s="711"/>
      <c r="D383" s="711"/>
      <c r="E383" s="711"/>
      <c r="F383" s="711"/>
      <c r="G383" s="711"/>
      <c r="H383" s="711"/>
    </row>
    <row r="384" spans="1:8" x14ac:dyDescent="0.2">
      <c r="A384" s="712" t="s">
        <v>725</v>
      </c>
      <c r="B384" s="711"/>
      <c r="C384" s="711"/>
      <c r="D384" s="711"/>
      <c r="E384" s="711"/>
      <c r="F384" s="711"/>
      <c r="G384" s="711"/>
      <c r="H384" s="711"/>
    </row>
    <row r="385" spans="1:8" x14ac:dyDescent="0.2">
      <c r="A385" s="712" t="s">
        <v>726</v>
      </c>
      <c r="B385" s="711"/>
      <c r="C385" s="711"/>
      <c r="D385" s="711"/>
      <c r="E385" s="711"/>
      <c r="F385" s="711"/>
      <c r="G385" s="711"/>
      <c r="H385" s="711"/>
    </row>
    <row r="386" spans="1:8" x14ac:dyDescent="0.2">
      <c r="A386" s="712" t="s">
        <v>727</v>
      </c>
      <c r="B386" s="711"/>
      <c r="C386" s="711"/>
      <c r="D386" s="711"/>
      <c r="E386" s="711"/>
      <c r="F386" s="711"/>
      <c r="G386" s="711"/>
      <c r="H386" s="711"/>
    </row>
    <row r="387" spans="1:8" x14ac:dyDescent="0.2">
      <c r="A387" s="711"/>
      <c r="B387" s="711"/>
      <c r="C387" s="711"/>
      <c r="D387" s="711"/>
      <c r="E387" s="711"/>
      <c r="F387" s="711"/>
      <c r="G387" s="711"/>
      <c r="H387" s="711"/>
    </row>
    <row r="388" spans="1:8" x14ac:dyDescent="0.2">
      <c r="A388" s="712" t="s">
        <v>717</v>
      </c>
      <c r="B388" s="711"/>
      <c r="C388" s="711"/>
      <c r="D388" s="711"/>
      <c r="E388" s="711"/>
      <c r="F388" s="711"/>
      <c r="G388" s="711"/>
      <c r="H388" s="711"/>
    </row>
    <row r="389" spans="1:8" x14ac:dyDescent="0.2">
      <c r="A389" s="712" t="s">
        <v>718</v>
      </c>
      <c r="B389" s="711"/>
      <c r="C389" s="711"/>
      <c r="D389" s="711"/>
      <c r="E389" s="711"/>
      <c r="F389" s="711"/>
      <c r="G389" s="711"/>
      <c r="H389" s="711"/>
    </row>
    <row r="390" spans="1:8" x14ac:dyDescent="0.2">
      <c r="A390" s="712" t="s">
        <v>719</v>
      </c>
      <c r="B390" s="711"/>
      <c r="C390" s="711"/>
      <c r="D390" s="711"/>
      <c r="E390" s="711"/>
      <c r="F390" s="711"/>
      <c r="G390" s="711"/>
      <c r="H390" s="711"/>
    </row>
    <row r="391" spans="1:8" x14ac:dyDescent="0.2">
      <c r="A391" s="712" t="s">
        <v>720</v>
      </c>
      <c r="B391" s="711"/>
      <c r="C391" s="711"/>
      <c r="D391" s="711"/>
      <c r="E391" s="711"/>
      <c r="F391" s="711"/>
      <c r="G391" s="711"/>
      <c r="H391" s="711"/>
    </row>
    <row r="392" spans="1:8" x14ac:dyDescent="0.2">
      <c r="A392" s="712" t="s">
        <v>721</v>
      </c>
      <c r="B392" s="711"/>
      <c r="C392" s="711"/>
      <c r="D392" s="711"/>
      <c r="E392" s="711"/>
      <c r="F392" s="711"/>
      <c r="G392" s="711"/>
      <c r="H392" s="711"/>
    </row>
    <row r="393" spans="1:8" x14ac:dyDescent="0.2">
      <c r="A393" s="711"/>
      <c r="B393" s="711"/>
      <c r="C393" s="711"/>
      <c r="D393" s="711"/>
      <c r="E393" s="711"/>
      <c r="F393" s="711"/>
      <c r="G393" s="711"/>
      <c r="H393" s="711"/>
    </row>
    <row r="394" spans="1:8" x14ac:dyDescent="0.2">
      <c r="A394" s="712" t="s">
        <v>715</v>
      </c>
      <c r="B394" s="711"/>
      <c r="C394" s="711"/>
      <c r="D394" s="711"/>
      <c r="E394" s="711"/>
      <c r="F394" s="711"/>
      <c r="G394" s="711"/>
      <c r="H394" s="711"/>
    </row>
    <row r="395" spans="1:8" x14ac:dyDescent="0.2">
      <c r="A395" s="712" t="s">
        <v>716</v>
      </c>
      <c r="B395" s="711"/>
      <c r="C395" s="711"/>
      <c r="D395" s="711"/>
      <c r="E395" s="711"/>
      <c r="F395" s="711"/>
      <c r="G395" s="711"/>
      <c r="H395" s="711"/>
    </row>
    <row r="397" spans="1:8" x14ac:dyDescent="0.2">
      <c r="A397" s="707" t="s">
        <v>975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I512"/>
  <sheetViews>
    <sheetView showGridLines="0" zoomScaleNormal="100" workbookViewId="0">
      <pane xSplit="2" ySplit="18" topLeftCell="EA19" activePane="bottomRight" state="frozen"/>
      <selection activeCell="B1" sqref="B1"/>
      <selection pane="topRight" activeCell="C1" sqref="C1"/>
      <selection pane="bottomLeft" activeCell="B19" sqref="B19"/>
      <selection pane="bottomRight" activeCell="EK29" sqref="EK29"/>
    </sheetView>
  </sheetViews>
  <sheetFormatPr defaultRowHeight="13.5" customHeight="1" outlineLevelRow="1" outlineLevelCol="2" x14ac:dyDescent="0.2"/>
  <cols>
    <col min="1" max="1" width="29" hidden="1" customWidth="1"/>
    <col min="2" max="2" width="27.85546875" customWidth="1"/>
    <col min="3" max="10" width="10.7109375" hidden="1" customWidth="1" outlineLevel="1"/>
    <col min="11" max="11" width="10.7109375" hidden="1" customWidth="1" outlineLevel="1" collapsed="1"/>
    <col min="12" max="12" width="10.7109375" hidden="1" customWidth="1" outlineLevel="1"/>
    <col min="13" max="13" width="10.7109375" hidden="1" customWidth="1" outlineLevel="1" collapsed="1"/>
    <col min="14" max="14" width="10.7109375" hidden="1" customWidth="1" outlineLevel="1"/>
    <col min="15" max="15" width="10.7109375" hidden="1" customWidth="1" outlineLevel="1" collapsed="1"/>
    <col min="16" max="16" width="10.7109375" hidden="1" customWidth="1" outlineLevel="1"/>
    <col min="17" max="17" width="10.7109375" hidden="1" customWidth="1" outlineLevel="1" collapsed="1"/>
    <col min="18" max="82" width="10.7109375" hidden="1" customWidth="1" outlineLevel="1"/>
    <col min="83" max="83" width="10.7109375" hidden="1" customWidth="1" outlineLevel="1" collapsed="1"/>
    <col min="84" max="84" width="10.7109375" hidden="1" customWidth="1" outlineLevel="1"/>
    <col min="85" max="85" width="10.7109375" hidden="1" customWidth="1" outlineLevel="1" collapsed="1"/>
    <col min="86" max="86" width="10.7109375" hidden="1" customWidth="1" outlineLevel="1"/>
    <col min="87" max="87" width="10.7109375" hidden="1" customWidth="1" outlineLevel="1" collapsed="1"/>
    <col min="88" max="88" width="10.7109375" hidden="1" customWidth="1" outlineLevel="1"/>
    <col min="89" max="89" width="10.7109375" hidden="1" customWidth="1" outlineLevel="1" collapsed="1"/>
    <col min="90" max="98" width="10.7109375" hidden="1" customWidth="1" outlineLevel="1"/>
    <col min="99" max="99" width="10.7109375" hidden="1" customWidth="1" outlineLevel="1" collapsed="1"/>
    <col min="100" max="100" width="10.7109375" hidden="1" customWidth="1" outlineLevel="1"/>
    <col min="101" max="101" width="10.7109375" hidden="1" customWidth="1" outlineLevel="1" collapsed="1"/>
    <col min="102" max="102" width="10.7109375" hidden="1" customWidth="1" outlineLevel="1"/>
    <col min="103" max="103" width="10.7109375" hidden="1" customWidth="1" outlineLevel="1" collapsed="1"/>
    <col min="104" max="104" width="10.7109375" hidden="1" customWidth="1" outlineLevel="1"/>
    <col min="105" max="105" width="10.7109375" hidden="1" customWidth="1" outlineLevel="1" collapsed="1"/>
    <col min="106" max="114" width="10.7109375" hidden="1" customWidth="1" outlineLevel="1"/>
    <col min="115" max="115" width="10.7109375" hidden="1" customWidth="1" outlineLevel="1" collapsed="1"/>
    <col min="116" max="116" width="10.7109375" hidden="1" customWidth="1" outlineLevel="1"/>
    <col min="117" max="117" width="10.7109375" hidden="1" customWidth="1" outlineLevel="1" collapsed="1"/>
    <col min="118" max="118" width="10.7109375" hidden="1" customWidth="1" outlineLevel="1"/>
    <col min="119" max="119" width="10.7109375" hidden="1" customWidth="1" outlineLevel="1" collapsed="1"/>
    <col min="120" max="120" width="10.7109375" hidden="1" customWidth="1" outlineLevel="1"/>
    <col min="121" max="121" width="10.7109375" hidden="1" customWidth="1" outlineLevel="1" collapsed="1"/>
    <col min="122" max="123" width="10.7109375" hidden="1" customWidth="1" outlineLevel="1"/>
    <col min="124" max="124" width="10.7109375" hidden="1" customWidth="1" outlineLevel="2"/>
    <col min="125" max="126" width="10.7109375" hidden="1" customWidth="1" outlineLevel="1"/>
    <col min="127" max="127" width="10.7109375" hidden="1" customWidth="1" outlineLevel="1" collapsed="1"/>
    <col min="128" max="128" width="10.7109375" hidden="1" customWidth="1" outlineLevel="1"/>
    <col min="129" max="129" width="10.7109375" hidden="1" customWidth="1" outlineLevel="1" collapsed="1"/>
    <col min="130" max="130" width="10.7109375" hidden="1" customWidth="1" outlineLevel="2"/>
    <col min="131" max="131" width="10.7109375" customWidth="1" collapsed="1"/>
    <col min="132" max="132" width="10.7109375" hidden="1" customWidth="1" outlineLevel="1"/>
    <col min="133" max="133" width="10.7109375" customWidth="1" collapsed="1"/>
    <col min="134" max="134" width="10.7109375" hidden="1" customWidth="1" outlineLevel="1"/>
    <col min="135" max="135" width="10.7109375" customWidth="1" collapsed="1"/>
    <col min="136" max="136" width="10.7109375" hidden="1" customWidth="1" outlineLevel="1"/>
    <col min="137" max="137" width="10.7109375" customWidth="1" collapsed="1"/>
    <col min="138" max="138" width="10.7109375" hidden="1" customWidth="1" outlineLevel="1"/>
    <col min="139" max="139" width="10.7109375" customWidth="1" collapsed="1"/>
    <col min="140" max="140" width="10.7109375" hidden="1" customWidth="1" outlineLevel="1"/>
    <col min="141" max="141" width="10.7109375" customWidth="1" collapsed="1"/>
    <col min="142" max="142" width="10.7109375" hidden="1" customWidth="1" outlineLevel="1"/>
    <col min="143" max="143" width="10.7109375" customWidth="1" collapsed="1"/>
    <col min="144" max="144" width="10.7109375" hidden="1" customWidth="1" outlineLevel="1"/>
    <col min="145" max="145" width="10.7109375" customWidth="1" collapsed="1"/>
    <col min="146" max="146" width="10.7109375" hidden="1" customWidth="1" outlineLevel="1"/>
    <col min="147" max="147" width="10.7109375" customWidth="1" collapsed="1"/>
    <col min="148" max="148" width="10.7109375" hidden="1" customWidth="1" outlineLevel="1"/>
    <col min="149" max="149" width="10.7109375" customWidth="1" collapsed="1"/>
    <col min="150" max="150" width="10.7109375" hidden="1" customWidth="1" outlineLevel="1"/>
    <col min="151" max="151" width="10.7109375" customWidth="1" collapsed="1"/>
    <col min="152" max="152" width="10.7109375" hidden="1" customWidth="1" outlineLevel="1"/>
    <col min="153" max="153" width="10.7109375" customWidth="1" collapsed="1"/>
    <col min="154" max="154" width="10.7109375" hidden="1" customWidth="1" outlineLevel="1"/>
    <col min="155" max="155" width="1.28515625" customWidth="1" collapsed="1"/>
    <col min="156" max="156" width="1" style="332" customWidth="1"/>
    <col min="157" max="157" width="0.85546875" customWidth="1"/>
    <col min="158" max="163" width="10.7109375" hidden="1" customWidth="1" outlineLevel="1"/>
    <col min="164" max="164" width="10.7109375" hidden="1" customWidth="1" outlineLevel="1" collapsed="1"/>
    <col min="165" max="179" width="10.7109375" hidden="1" customWidth="1" outlineLevel="1"/>
    <col min="180" max="180" width="10.7109375" hidden="1" customWidth="1" outlineLevel="1" collapsed="1"/>
    <col min="181" max="181" width="10.7109375" hidden="1" customWidth="1" outlineLevel="1"/>
    <col min="182" max="182" width="10.7109375" hidden="1" customWidth="1" outlineLevel="1" collapsed="1"/>
    <col min="183" max="183" width="10.7109375" hidden="1" customWidth="1" outlineLevel="1"/>
    <col min="184" max="184" width="10.7109375" hidden="1" customWidth="1" outlineLevel="1" collapsed="1"/>
    <col min="185" max="185" width="10.7109375" hidden="1" customWidth="1" outlineLevel="1"/>
    <col min="186" max="186" width="10.7109375" hidden="1" customWidth="1" outlineLevel="1" collapsed="1"/>
    <col min="187" max="187" width="10.7109375" hidden="1" customWidth="1" outlineLevel="1"/>
    <col min="188" max="188" width="10.7109375" customWidth="1" collapsed="1"/>
    <col min="189" max="189" width="10.7109375" hidden="1" customWidth="1" outlineLevel="1"/>
    <col min="190" max="190" width="10.7109375" customWidth="1" collapsed="1"/>
    <col min="191" max="191" width="10.7109375" hidden="1" customWidth="1" outlineLevel="1"/>
    <col min="192" max="192" width="10.7109375" customWidth="1" collapsed="1"/>
    <col min="193" max="193" width="10.7109375" hidden="1" customWidth="1" outlineLevel="1"/>
    <col min="194" max="194" width="10.7109375" customWidth="1" collapsed="1"/>
    <col min="195" max="195" width="10.7109375" hidden="1" customWidth="1" outlineLevel="1"/>
    <col min="196" max="196" width="10.7109375" customWidth="1" collapsed="1"/>
    <col min="197" max="197" width="10.7109375" hidden="1" customWidth="1" outlineLevel="1"/>
    <col min="198" max="198" width="10.7109375" customWidth="1" collapsed="1"/>
    <col min="199" max="199" width="10.7109375" hidden="1" customWidth="1" outlineLevel="1"/>
    <col min="200" max="200" width="10.7109375" customWidth="1" collapsed="1"/>
    <col min="201" max="201" width="10.7109375" hidden="1" customWidth="1" outlineLevel="1"/>
    <col min="202" max="202" width="10.7109375" customWidth="1" collapsed="1"/>
    <col min="203" max="203" width="10.7109375" hidden="1" customWidth="1" outlineLevel="1"/>
    <col min="204" max="204" width="10.7109375" customWidth="1" collapsed="1"/>
    <col min="205" max="205" width="10.7109375" hidden="1" customWidth="1" outlineLevel="1"/>
    <col min="206" max="206" width="10.7109375" customWidth="1" collapsed="1"/>
    <col min="207" max="207" width="10.7109375" hidden="1" customWidth="1" outlineLevel="1"/>
    <col min="208" max="208" width="10.7109375" customWidth="1" collapsed="1"/>
    <col min="209" max="209" width="9.140625" style="290"/>
    <col min="211" max="216" width="9.140625" hidden="1" customWidth="1" outlineLevel="1"/>
    <col min="217" max="217" width="9.140625" collapsed="1"/>
  </cols>
  <sheetData>
    <row r="1" spans="1:216" s="599" customFormat="1" ht="13.5" customHeight="1" x14ac:dyDescent="0.2">
      <c r="B1" s="693"/>
      <c r="C1" s="594"/>
      <c r="D1" s="595"/>
      <c r="E1" s="594"/>
      <c r="F1" s="595"/>
      <c r="G1" s="594"/>
      <c r="H1" s="595"/>
      <c r="I1" s="594"/>
      <c r="J1" s="595"/>
      <c r="K1" s="594"/>
      <c r="L1" s="595"/>
      <c r="M1" s="594"/>
      <c r="N1" s="595"/>
      <c r="O1" s="594"/>
      <c r="P1" s="595"/>
      <c r="Q1" s="594"/>
      <c r="R1" s="595"/>
      <c r="S1" s="594"/>
      <c r="T1" s="595"/>
      <c r="U1" s="594"/>
      <c r="V1" s="595"/>
      <c r="W1" s="594"/>
      <c r="X1" s="595"/>
      <c r="Y1" s="594"/>
      <c r="Z1" s="595"/>
      <c r="AA1" s="594"/>
      <c r="AB1" s="595"/>
      <c r="AC1" s="594"/>
      <c r="AD1" s="595"/>
      <c r="AE1" s="594"/>
      <c r="AF1" s="595"/>
      <c r="AG1" s="594"/>
      <c r="AH1" s="595"/>
      <c r="AI1" s="594"/>
      <c r="AJ1" s="595"/>
      <c r="AK1" s="594"/>
      <c r="AL1" s="595"/>
      <c r="AM1" s="594"/>
      <c r="AN1" s="595"/>
      <c r="AO1" s="594"/>
      <c r="AP1" s="595"/>
      <c r="AQ1" s="594"/>
      <c r="AR1" s="595"/>
      <c r="AS1" s="594"/>
      <c r="AT1" s="595"/>
      <c r="AU1" s="594"/>
      <c r="AV1" s="595"/>
      <c r="AW1" s="594"/>
      <c r="AX1" s="595"/>
      <c r="AY1" s="594"/>
      <c r="AZ1" s="596"/>
      <c r="BA1" s="594"/>
      <c r="BB1" s="596"/>
      <c r="BC1" s="594"/>
      <c r="BD1" s="596"/>
      <c r="BE1" s="594"/>
      <c r="BF1" s="596"/>
      <c r="BG1" s="594"/>
      <c r="BH1" s="596"/>
      <c r="BI1" s="594"/>
      <c r="BJ1" s="596"/>
      <c r="BK1" s="594"/>
      <c r="BL1" s="596"/>
      <c r="BM1" s="594"/>
      <c r="BN1" s="596"/>
      <c r="BO1" s="594"/>
      <c r="BP1" s="596"/>
      <c r="BQ1" s="594"/>
      <c r="BR1" s="596"/>
      <c r="BS1" s="594"/>
      <c r="BT1" s="596"/>
      <c r="BU1" s="594"/>
      <c r="BV1" s="595"/>
      <c r="BW1" s="594"/>
      <c r="BX1" s="595"/>
      <c r="BY1" s="594"/>
      <c r="BZ1" s="595"/>
      <c r="CA1" s="594"/>
      <c r="CB1" s="595"/>
      <c r="CC1" s="594"/>
      <c r="CD1" s="595"/>
      <c r="CE1" s="594"/>
      <c r="CF1" s="595"/>
      <c r="CG1" s="594"/>
      <c r="CH1" s="595"/>
      <c r="CI1" s="594"/>
      <c r="CJ1" s="595"/>
      <c r="CK1" s="594"/>
      <c r="CL1" s="595"/>
      <c r="CM1" s="594"/>
      <c r="CN1" s="595"/>
      <c r="CO1" s="594"/>
      <c r="CP1" s="595"/>
      <c r="CQ1" s="594"/>
      <c r="CR1" s="595"/>
      <c r="CS1" s="594"/>
      <c r="CT1" s="595"/>
      <c r="CU1" s="700" t="s">
        <v>671</v>
      </c>
      <c r="CV1" s="595"/>
      <c r="CW1" s="594"/>
      <c r="CX1" s="595"/>
      <c r="CY1" s="594"/>
      <c r="CZ1" s="595"/>
      <c r="DA1" s="594"/>
      <c r="DB1" s="595"/>
      <c r="DC1" s="594"/>
      <c r="DD1" s="595"/>
      <c r="DE1" s="594"/>
      <c r="DF1" s="595"/>
      <c r="DG1" s="597"/>
      <c r="DH1" s="595"/>
      <c r="DI1" s="597"/>
      <c r="DJ1" s="595"/>
      <c r="DK1" s="597"/>
      <c r="DL1" s="595"/>
      <c r="DM1" s="597"/>
      <c r="DN1" s="595"/>
      <c r="DO1" s="598"/>
      <c r="DP1" s="595"/>
      <c r="DQ1" s="597"/>
      <c r="DR1" s="595"/>
      <c r="DS1" s="597"/>
      <c r="DT1" s="595"/>
      <c r="DU1" s="597"/>
      <c r="DV1" s="595"/>
      <c r="DW1" s="597"/>
      <c r="DX1" s="595"/>
      <c r="DY1" s="597"/>
      <c r="DZ1" s="597">
        <v>20.748760730423932</v>
      </c>
      <c r="EA1" s="597"/>
      <c r="EB1" s="597"/>
      <c r="EC1" s="597"/>
      <c r="ED1" s="597"/>
      <c r="EE1" s="597"/>
      <c r="EF1" s="627">
        <v>11.406346675578316</v>
      </c>
      <c r="EG1" s="597"/>
      <c r="EH1" s="628"/>
      <c r="EI1" s="597"/>
      <c r="EJ1" s="628"/>
      <c r="EK1" s="597"/>
      <c r="EL1" s="628"/>
      <c r="EM1" s="597"/>
      <c r="EN1" s="628"/>
      <c r="EO1" s="597"/>
      <c r="EP1" s="628"/>
      <c r="EQ1" s="627"/>
      <c r="ER1" s="627"/>
      <c r="ES1" s="627"/>
      <c r="ET1" s="627"/>
      <c r="EU1" s="627"/>
      <c r="EV1" s="627"/>
      <c r="EW1" s="627"/>
      <c r="EX1" s="627"/>
      <c r="EY1" s="627"/>
      <c r="EZ1" s="630"/>
      <c r="FA1" s="629"/>
      <c r="FB1" s="629"/>
      <c r="FC1" s="628"/>
      <c r="FD1" s="629"/>
      <c r="FE1" s="628"/>
      <c r="FF1" s="629"/>
      <c r="FG1" s="628"/>
      <c r="FH1" s="629"/>
      <c r="FI1" s="628"/>
      <c r="FJ1" s="629"/>
      <c r="FK1" s="628"/>
      <c r="FL1" s="629"/>
      <c r="FM1" s="628"/>
      <c r="FN1" s="629"/>
      <c r="FO1" s="628"/>
      <c r="FP1" s="629"/>
      <c r="FQ1" s="631"/>
      <c r="FR1" s="629"/>
      <c r="FS1" s="631"/>
      <c r="FT1" s="629"/>
      <c r="FU1" s="631"/>
      <c r="FV1" s="629"/>
      <c r="FW1" s="631"/>
      <c r="FX1" s="629"/>
      <c r="FY1" s="631"/>
      <c r="FZ1" s="629"/>
      <c r="GA1" s="631"/>
      <c r="GB1" s="629"/>
      <c r="GC1" s="631"/>
      <c r="GD1" s="629"/>
      <c r="GE1" s="631"/>
      <c r="GF1" s="627"/>
      <c r="GG1" s="632"/>
      <c r="GH1" s="627"/>
      <c r="GI1" s="632"/>
      <c r="GJ1" s="627"/>
      <c r="GK1" s="627">
        <v>7.9462583990386193E-3</v>
      </c>
      <c r="GL1" s="627"/>
      <c r="GM1" s="627"/>
      <c r="GN1" s="627"/>
      <c r="GO1" s="627"/>
      <c r="GP1" s="627"/>
      <c r="GQ1" s="627"/>
      <c r="GR1" s="627"/>
      <c r="GS1" s="627"/>
      <c r="GT1" s="627"/>
      <c r="GU1" s="600">
        <v>4.9314432772841865</v>
      </c>
      <c r="GV1" s="627"/>
      <c r="GW1" s="600">
        <v>5.4316316584734459</v>
      </c>
      <c r="GX1" s="627"/>
      <c r="GY1" s="600">
        <v>11.15013129087583</v>
      </c>
      <c r="GZ1" s="601"/>
      <c r="HA1" s="602"/>
      <c r="HB1" s="594"/>
      <c r="HC1"/>
      <c r="HD1"/>
      <c r="HE1"/>
      <c r="HF1"/>
      <c r="HG1"/>
      <c r="HH1"/>
    </row>
    <row r="2" spans="1:216" ht="13.5" hidden="1" customHeight="1" outlineLevel="1" x14ac:dyDescent="0.2">
      <c r="EZ2"/>
      <c r="HA2"/>
    </row>
    <row r="3" spans="1:216" s="603" customFormat="1" ht="13.5" hidden="1" customHeight="1" outlineLevel="1" x14ac:dyDescent="0.2">
      <c r="B3" s="599"/>
      <c r="C3" s="604" t="s">
        <v>325</v>
      </c>
      <c r="D3" s="605"/>
      <c r="E3" s="604" t="s">
        <v>324</v>
      </c>
      <c r="F3" s="605"/>
      <c r="G3" s="604" t="s">
        <v>322</v>
      </c>
      <c r="H3" s="605"/>
      <c r="I3" s="604" t="s">
        <v>323</v>
      </c>
      <c r="J3" s="605"/>
      <c r="K3" s="604" t="s">
        <v>292</v>
      </c>
      <c r="L3" s="605"/>
      <c r="M3" s="604" t="s">
        <v>168</v>
      </c>
      <c r="N3" s="605"/>
      <c r="O3" s="604" t="s">
        <v>240</v>
      </c>
      <c r="P3" s="605"/>
      <c r="Q3" s="604" t="s">
        <v>242</v>
      </c>
      <c r="R3" s="605"/>
      <c r="S3" s="604" t="s">
        <v>243</v>
      </c>
      <c r="T3" s="605"/>
      <c r="U3" s="604" t="s">
        <v>222</v>
      </c>
      <c r="V3" s="605"/>
      <c r="W3" s="604" t="s">
        <v>223</v>
      </c>
      <c r="X3" s="605"/>
      <c r="Y3" s="604" t="s">
        <v>224</v>
      </c>
      <c r="Z3" s="605"/>
      <c r="AA3" s="604" t="s">
        <v>225</v>
      </c>
      <c r="AB3" s="605"/>
      <c r="AC3" s="604" t="s">
        <v>230</v>
      </c>
      <c r="AD3" s="605"/>
      <c r="AE3" s="604" t="s">
        <v>231</v>
      </c>
      <c r="AF3" s="605"/>
      <c r="AG3" s="604" t="s">
        <v>232</v>
      </c>
      <c r="AH3" s="605"/>
      <c r="AI3" s="606" t="s">
        <v>214</v>
      </c>
      <c r="AJ3" s="605"/>
      <c r="AK3" s="604" t="s">
        <v>215</v>
      </c>
      <c r="AL3" s="605"/>
      <c r="AM3" s="604" t="s">
        <v>216</v>
      </c>
      <c r="AN3" s="605"/>
      <c r="AO3" s="606" t="s">
        <v>217</v>
      </c>
      <c r="AP3" s="605"/>
      <c r="AQ3" s="606" t="s">
        <v>102</v>
      </c>
      <c r="AR3" s="605"/>
      <c r="AS3" s="606" t="s">
        <v>566</v>
      </c>
      <c r="AT3" s="605"/>
      <c r="AU3" s="606" t="s">
        <v>565</v>
      </c>
      <c r="AV3" s="605"/>
      <c r="AW3" s="606" t="s">
        <v>564</v>
      </c>
      <c r="AX3" s="605"/>
      <c r="AY3" s="606" t="s">
        <v>455</v>
      </c>
      <c r="AZ3" s="607"/>
      <c r="BA3" s="606" t="s">
        <v>456</v>
      </c>
      <c r="BB3" s="607"/>
      <c r="BC3" s="606" t="s">
        <v>457</v>
      </c>
      <c r="BD3" s="607"/>
      <c r="BE3" s="606" t="s">
        <v>570</v>
      </c>
      <c r="BF3" s="607"/>
      <c r="BG3" s="606" t="s">
        <v>80</v>
      </c>
      <c r="BH3" s="607"/>
      <c r="BI3" s="606" t="s">
        <v>81</v>
      </c>
      <c r="BJ3" s="607"/>
      <c r="BK3" s="606" t="s">
        <v>82</v>
      </c>
      <c r="BL3" s="607"/>
      <c r="BM3" s="606" t="s">
        <v>83</v>
      </c>
      <c r="BN3" s="607"/>
      <c r="BO3" s="606" t="s">
        <v>134</v>
      </c>
      <c r="BP3" s="607"/>
      <c r="BQ3" s="606" t="s">
        <v>137</v>
      </c>
      <c r="BR3" s="607"/>
      <c r="BS3" s="606" t="s">
        <v>186</v>
      </c>
      <c r="BT3" s="607"/>
      <c r="BU3" s="606" t="s">
        <v>187</v>
      </c>
      <c r="BV3" s="605"/>
      <c r="BW3" s="606" t="s">
        <v>208</v>
      </c>
      <c r="BX3" s="605"/>
      <c r="BY3" s="606" t="s">
        <v>209</v>
      </c>
      <c r="BZ3" s="605"/>
      <c r="CA3" s="606" t="s">
        <v>210</v>
      </c>
      <c r="CB3" s="605"/>
      <c r="CC3" s="606" t="s">
        <v>211</v>
      </c>
      <c r="CD3" s="605"/>
      <c r="CE3" s="606" t="s">
        <v>256</v>
      </c>
      <c r="CF3" s="605"/>
      <c r="CG3" s="606" t="s">
        <v>257</v>
      </c>
      <c r="CH3" s="605"/>
      <c r="CI3" s="606" t="s">
        <v>258</v>
      </c>
      <c r="CJ3" s="605"/>
      <c r="CK3" s="606" t="s">
        <v>259</v>
      </c>
      <c r="CL3" s="605"/>
      <c r="CM3" s="606" t="s">
        <v>4</v>
      </c>
      <c r="CN3" s="605"/>
      <c r="CO3" s="608" t="s">
        <v>5</v>
      </c>
      <c r="CP3" s="605"/>
      <c r="CQ3" s="606" t="s">
        <v>6</v>
      </c>
      <c r="CR3" s="605"/>
      <c r="CS3" s="606" t="s">
        <v>7</v>
      </c>
      <c r="CT3" s="605"/>
      <c r="CU3" s="608" t="s">
        <v>34</v>
      </c>
      <c r="CV3" s="609"/>
      <c r="CW3" s="608" t="s">
        <v>471</v>
      </c>
      <c r="CX3" s="609"/>
      <c r="CY3" s="608" t="s">
        <v>332</v>
      </c>
      <c r="CZ3" s="601"/>
      <c r="DA3" s="608" t="s">
        <v>473</v>
      </c>
      <c r="DB3" s="609"/>
      <c r="DC3" s="608" t="s">
        <v>331</v>
      </c>
      <c r="DD3" s="609"/>
      <c r="DE3" s="608" t="s">
        <v>332</v>
      </c>
      <c r="DF3" s="609"/>
      <c r="DG3" s="608" t="s">
        <v>333</v>
      </c>
      <c r="DH3" s="601"/>
      <c r="DI3" s="608" t="s">
        <v>334</v>
      </c>
      <c r="DJ3" s="608"/>
      <c r="DK3" s="608" t="s">
        <v>165</v>
      </c>
      <c r="DL3" s="609"/>
      <c r="DM3" s="608" t="s">
        <v>166</v>
      </c>
      <c r="DN3" s="609"/>
      <c r="DO3" s="608" t="s">
        <v>167</v>
      </c>
      <c r="DP3" s="609"/>
      <c r="DQ3" s="608" t="s">
        <v>164</v>
      </c>
      <c r="DR3" s="609"/>
      <c r="DS3" s="608" t="s">
        <v>581</v>
      </c>
      <c r="DT3" s="609"/>
      <c r="DU3" s="608" t="s">
        <v>582</v>
      </c>
      <c r="DV3" s="609"/>
      <c r="DW3" s="608" t="s">
        <v>583</v>
      </c>
      <c r="DX3" s="609"/>
      <c r="DY3" s="608" t="s">
        <v>584</v>
      </c>
      <c r="DZ3" s="609"/>
      <c r="EA3" s="608" t="s">
        <v>603</v>
      </c>
      <c r="EB3" s="609"/>
      <c r="EC3" s="608" t="s">
        <v>604</v>
      </c>
      <c r="ED3" s="609"/>
      <c r="EE3" s="608" t="s">
        <v>605</v>
      </c>
      <c r="EF3" s="609"/>
      <c r="EG3" s="608" t="s">
        <v>605</v>
      </c>
      <c r="EH3" s="609"/>
      <c r="EI3" s="608" t="s">
        <v>624</v>
      </c>
      <c r="EJ3" s="609"/>
      <c r="EK3" s="608" t="s">
        <v>625</v>
      </c>
      <c r="EL3" s="609"/>
      <c r="EM3" s="608" t="s">
        <v>625</v>
      </c>
      <c r="EN3" s="609"/>
      <c r="EO3" s="608" t="s">
        <v>625</v>
      </c>
      <c r="EP3" s="609"/>
      <c r="EQ3" s="608" t="s">
        <v>648</v>
      </c>
      <c r="ER3" s="609"/>
      <c r="ES3" s="608" t="s">
        <v>654</v>
      </c>
      <c r="ET3" s="609"/>
      <c r="EU3" s="608" t="s">
        <v>655</v>
      </c>
      <c r="EV3" s="609"/>
      <c r="EW3" s="608" t="s">
        <v>656</v>
      </c>
      <c r="EX3" s="609"/>
      <c r="EY3" s="609"/>
      <c r="EZ3" s="610"/>
      <c r="FA3" s="611"/>
      <c r="FB3" s="606" t="s">
        <v>233</v>
      </c>
      <c r="FC3" s="605"/>
      <c r="FD3" s="606" t="s">
        <v>234</v>
      </c>
      <c r="FE3" s="605"/>
      <c r="FF3" s="606" t="s">
        <v>235</v>
      </c>
      <c r="FG3" s="605"/>
      <c r="FH3" s="606" t="s">
        <v>236</v>
      </c>
      <c r="FI3" s="605"/>
      <c r="FJ3" s="606" t="s">
        <v>237</v>
      </c>
      <c r="FK3" s="605"/>
      <c r="FL3" s="606" t="s">
        <v>238</v>
      </c>
      <c r="FM3" s="605"/>
      <c r="FN3" s="606" t="s">
        <v>239</v>
      </c>
      <c r="FO3" s="605"/>
      <c r="FP3" s="606" t="s">
        <v>311</v>
      </c>
      <c r="FQ3" s="607"/>
      <c r="FR3" s="606" t="s">
        <v>312</v>
      </c>
      <c r="FS3" s="607"/>
      <c r="FT3" s="606" t="s">
        <v>313</v>
      </c>
      <c r="FU3" s="607"/>
      <c r="FV3" s="606" t="s">
        <v>213</v>
      </c>
      <c r="FW3" s="607"/>
      <c r="FX3" s="606" t="s">
        <v>458</v>
      </c>
      <c r="FY3" s="607"/>
      <c r="FZ3" s="606" t="s">
        <v>571</v>
      </c>
      <c r="GA3" s="607"/>
      <c r="GB3" s="606" t="s">
        <v>84</v>
      </c>
      <c r="GC3" s="607"/>
      <c r="GD3" s="606" t="s">
        <v>48</v>
      </c>
      <c r="GE3" s="607"/>
      <c r="GF3" s="606" t="s">
        <v>196</v>
      </c>
      <c r="GG3" s="607"/>
      <c r="GH3" s="606" t="s">
        <v>260</v>
      </c>
      <c r="GI3" s="607"/>
      <c r="GJ3" s="606" t="s">
        <v>8</v>
      </c>
      <c r="GK3" s="607"/>
      <c r="GL3" s="606" t="s">
        <v>35</v>
      </c>
      <c r="GM3" s="607"/>
      <c r="GN3" s="606" t="s">
        <v>335</v>
      </c>
      <c r="GO3" s="607"/>
      <c r="GP3" s="606" t="s">
        <v>335</v>
      </c>
      <c r="GQ3" s="607"/>
      <c r="GR3" s="606" t="s">
        <v>585</v>
      </c>
      <c r="GS3" s="607"/>
      <c r="GT3" s="606" t="s">
        <v>607</v>
      </c>
      <c r="GU3" s="607"/>
      <c r="GV3" s="606" t="s">
        <v>629</v>
      </c>
      <c r="GW3" s="607"/>
      <c r="GX3" s="606" t="s">
        <v>657</v>
      </c>
      <c r="GY3" s="607"/>
      <c r="GZ3" s="612"/>
      <c r="HA3" s="613"/>
      <c r="HC3"/>
      <c r="HD3"/>
      <c r="HE3"/>
      <c r="HF3"/>
      <c r="HG3"/>
      <c r="HH3"/>
    </row>
    <row r="4" spans="1:216" s="606" customFormat="1" ht="13.5" customHeight="1" collapsed="1" x14ac:dyDescent="0.2">
      <c r="A4" s="614"/>
      <c r="B4" s="703" t="s">
        <v>93</v>
      </c>
      <c r="C4" s="615"/>
      <c r="D4" s="616"/>
      <c r="E4" s="615"/>
      <c r="F4" s="616"/>
      <c r="G4" s="615"/>
      <c r="H4" s="616"/>
      <c r="I4" s="615"/>
      <c r="J4" s="616"/>
      <c r="K4" s="615"/>
      <c r="L4" s="617" t="str">
        <f>K6&amp;"/"</f>
        <v>1Q01/</v>
      </c>
      <c r="N4" s="617" t="str">
        <f>M6&amp;"/"</f>
        <v>2Q01/</v>
      </c>
      <c r="P4" s="617" t="str">
        <f>O6&amp;"/"</f>
        <v>3Q01/</v>
      </c>
      <c r="R4" s="617" t="str">
        <f>Q6&amp;"/"</f>
        <v>4Q01/</v>
      </c>
      <c r="T4" s="617" t="str">
        <f>S6&amp;"/"</f>
        <v>1Q02/</v>
      </c>
      <c r="V4" s="617" t="str">
        <f>U6&amp;"/"</f>
        <v>2Q02/</v>
      </c>
      <c r="X4" s="617" t="str">
        <f>W6&amp;"/"</f>
        <v>3Q02/</v>
      </c>
      <c r="Y4" s="618"/>
      <c r="Z4" s="617" t="str">
        <f>Y6&amp;"/"</f>
        <v>4Q02/</v>
      </c>
      <c r="AB4" s="617" t="str">
        <f>AA6&amp;"/"</f>
        <v>1Q03/</v>
      </c>
      <c r="AC4" s="618"/>
      <c r="AD4" s="617" t="str">
        <f>AC6&amp;"/"</f>
        <v>2Q03/</v>
      </c>
      <c r="AF4" s="617" t="str">
        <f>AE6&amp;"/"</f>
        <v>3Q03/</v>
      </c>
      <c r="AG4" s="618"/>
      <c r="AH4" s="617" t="str">
        <f>AG6&amp;"/"</f>
        <v>4Q03/</v>
      </c>
      <c r="AI4" s="619"/>
      <c r="AJ4" s="617" t="str">
        <f>AI6&amp;"/"</f>
        <v>1Q04/</v>
      </c>
      <c r="AK4" s="620"/>
      <c r="AL4" s="617" t="str">
        <f>AK6&amp;"/"</f>
        <v>2Q04/</v>
      </c>
      <c r="AM4" s="620"/>
      <c r="AN4" s="617" t="str">
        <f>AM6&amp;"/"</f>
        <v>3Q04/</v>
      </c>
      <c r="AO4" s="620"/>
      <c r="AP4" s="617" t="str">
        <f>AO6&amp;"/"</f>
        <v>4Q04/</v>
      </c>
      <c r="AQ4" s="620"/>
      <c r="AR4" s="617" t="str">
        <f>AQ6&amp;"/"</f>
        <v>1Q05/</v>
      </c>
      <c r="AS4" s="620"/>
      <c r="AT4" s="617" t="str">
        <f>AS6&amp;"/"</f>
        <v>2Q05/</v>
      </c>
      <c r="AU4" s="620"/>
      <c r="AV4" s="617" t="str">
        <f>AU6&amp;"/"</f>
        <v>3Q05/</v>
      </c>
      <c r="AW4" s="620"/>
      <c r="AX4" s="617" t="str">
        <f>AW6&amp;"/"</f>
        <v>4Q05/</v>
      </c>
      <c r="AY4" s="620"/>
      <c r="AZ4" s="607" t="str">
        <f>AY6&amp;"/"</f>
        <v>1Q06/</v>
      </c>
      <c r="BA4" s="620"/>
      <c r="BB4" s="607" t="str">
        <f>BA6&amp;"/"</f>
        <v>2Q06/</v>
      </c>
      <c r="BC4" s="620"/>
      <c r="BD4" s="607" t="str">
        <f>BC6&amp;"/"</f>
        <v>3Q06/</v>
      </c>
      <c r="BF4" s="607" t="str">
        <f>BE6&amp;"/"</f>
        <v>4Q06/</v>
      </c>
      <c r="BG4" s="620"/>
      <c r="BH4" s="607" t="str">
        <f>BG6&amp;"/"</f>
        <v>1Q07/</v>
      </c>
      <c r="BI4" s="620"/>
      <c r="BJ4" s="607" t="str">
        <f>BI6&amp;"/"</f>
        <v>2Q07/</v>
      </c>
      <c r="BK4" s="620"/>
      <c r="BL4" s="607" t="str">
        <f>BK6&amp;"/"</f>
        <v>3Q07/</v>
      </c>
      <c r="BM4" s="620"/>
      <c r="BN4" s="607" t="str">
        <f>BM6&amp;"/"</f>
        <v>4Q07/</v>
      </c>
      <c r="BO4" s="620"/>
      <c r="BP4" s="607" t="str">
        <f>BO6&amp;"/"</f>
        <v>1Q08/</v>
      </c>
      <c r="BQ4" s="620"/>
      <c r="BR4" s="607" t="str">
        <f>BQ6&amp;"/"</f>
        <v>2Q08/</v>
      </c>
      <c r="BS4" s="620"/>
      <c r="BT4" s="607" t="str">
        <f>BS6&amp;"/"</f>
        <v>3Q08/</v>
      </c>
      <c r="BU4" s="620"/>
      <c r="BV4" s="617" t="str">
        <f>BU6&amp;"/"</f>
        <v>4Q08/</v>
      </c>
      <c r="BW4" s="620"/>
      <c r="BX4" s="617" t="str">
        <f>BW6&amp;"/"</f>
        <v>1Q09/</v>
      </c>
      <c r="BY4" s="620"/>
      <c r="BZ4" s="617" t="str">
        <f>BY6&amp;"/"</f>
        <v>2Q09/</v>
      </c>
      <c r="CA4" s="620"/>
      <c r="CB4" s="617" t="str">
        <f>CA6&amp;"/"</f>
        <v>3Q09/</v>
      </c>
      <c r="CC4" s="620"/>
      <c r="CD4" s="617" t="str">
        <f>CC6&amp;"/"</f>
        <v>4Q09/</v>
      </c>
      <c r="CE4" s="620"/>
      <c r="CF4" s="617" t="str">
        <f>CE6&amp;"/"</f>
        <v>1Q10/</v>
      </c>
      <c r="CG4" s="620"/>
      <c r="CH4" s="617" t="str">
        <f>CG6&amp;"/"</f>
        <v>2Q10/</v>
      </c>
      <c r="CI4" s="620"/>
      <c r="CJ4" s="617" t="str">
        <f>CI6&amp;"/"</f>
        <v>3Q10/</v>
      </c>
      <c r="CK4" s="620"/>
      <c r="CL4" s="617" t="str">
        <f>CK6&amp;"/"</f>
        <v>4Q10/</v>
      </c>
      <c r="CM4" s="620"/>
      <c r="CN4" s="617" t="str">
        <f>CM6&amp;"/"</f>
        <v>1Q11/</v>
      </c>
      <c r="CO4" s="620"/>
      <c r="CP4" s="617" t="str">
        <f>CO6&amp;"/"</f>
        <v>2Q11/</v>
      </c>
      <c r="CQ4" s="620"/>
      <c r="CR4" s="617" t="str">
        <f>CQ6&amp;"/"</f>
        <v>3Q11/</v>
      </c>
      <c r="CS4" s="620"/>
      <c r="CT4" s="617" t="str">
        <f>CS6&amp;"/"</f>
        <v>4Q11/</v>
      </c>
      <c r="CU4" s="620"/>
      <c r="CV4" s="621" t="str">
        <f>CU6&amp;"/"</f>
        <v>1Q12/</v>
      </c>
      <c r="CW4" s="620"/>
      <c r="CX4" s="621" t="str">
        <f>CW6&amp;"/"</f>
        <v>2Q12/</v>
      </c>
      <c r="CY4" s="620"/>
      <c r="CZ4" s="621" t="str">
        <f>CY6&amp;"/"</f>
        <v>3Q12/</v>
      </c>
      <c r="DA4" s="620"/>
      <c r="DB4" s="621" t="str">
        <f>DA6&amp;"/"</f>
        <v>4Q12/</v>
      </c>
      <c r="DC4" s="620"/>
      <c r="DD4" s="621" t="str">
        <f>DC6&amp;"/"</f>
        <v>1Q13/</v>
      </c>
      <c r="DE4" s="620"/>
      <c r="DF4" s="621" t="str">
        <f>DE6&amp;"/"</f>
        <v>2Q13/</v>
      </c>
      <c r="DG4" s="620"/>
      <c r="DH4" s="621" t="str">
        <f>DG6&amp;"/"</f>
        <v>3Q13/</v>
      </c>
      <c r="DI4" s="620"/>
      <c r="DJ4" s="621" t="str">
        <f>DI6&amp;"/"</f>
        <v>4Q13/</v>
      </c>
      <c r="DK4" s="620"/>
      <c r="DL4" s="621" t="str">
        <f>DK6&amp;"/"</f>
        <v>1Q14/</v>
      </c>
      <c r="DM4" s="620"/>
      <c r="DN4" s="621" t="str">
        <f>DM6&amp;"/"</f>
        <v>2Q14/</v>
      </c>
      <c r="DO4" s="620"/>
      <c r="DP4" s="621" t="str">
        <f>DO6&amp;"/"</f>
        <v>3Q14/</v>
      </c>
      <c r="DQ4" s="620"/>
      <c r="DR4" s="621" t="str">
        <f>DQ6&amp;"/"</f>
        <v>4Q14/</v>
      </c>
      <c r="DS4" s="620"/>
      <c r="DT4" s="621" t="str">
        <f>DS6&amp;"/"</f>
        <v>1Q15/</v>
      </c>
      <c r="DU4" s="620"/>
      <c r="DV4" s="621" t="str">
        <f>DU6&amp;"/"</f>
        <v>2Q15/</v>
      </c>
      <c r="DW4" s="620"/>
      <c r="DX4" s="622" t="str">
        <f>DW6&amp;"/"</f>
        <v>3Q15/</v>
      </c>
      <c r="DY4" s="623"/>
      <c r="DZ4" s="622" t="str">
        <f>DY6&amp;"/"</f>
        <v>4Q15/</v>
      </c>
      <c r="EA4" s="623"/>
      <c r="EB4" s="622" t="str">
        <f>EA6&amp;"/"</f>
        <v>1Q16/</v>
      </c>
      <c r="EC4" s="623"/>
      <c r="ED4" s="622" t="str">
        <f>EC6&amp;"/"</f>
        <v>2Q16/</v>
      </c>
      <c r="EE4" s="645"/>
      <c r="EF4" s="634" t="str">
        <f>EE6&amp;"/"</f>
        <v>3Q16/</v>
      </c>
      <c r="EG4" s="645"/>
      <c r="EH4" s="635" t="str">
        <f>EG6&amp;"/"</f>
        <v>4Q16/</v>
      </c>
      <c r="EI4" s="645"/>
      <c r="EJ4" s="635" t="str">
        <f t="shared" ref="EJ4" si="0">EI6&amp;"/"</f>
        <v>1Q17/</v>
      </c>
      <c r="EK4" s="645"/>
      <c r="EL4" s="635" t="str">
        <f t="shared" ref="EL4" si="1">EK6&amp;"/"</f>
        <v>2Q17/</v>
      </c>
      <c r="EM4" s="645"/>
      <c r="EN4" s="635" t="str">
        <f t="shared" ref="EN4" si="2">EM6&amp;"/"</f>
        <v>3Q17/</v>
      </c>
      <c r="EO4" s="645"/>
      <c r="EP4" s="635" t="str">
        <f t="shared" ref="EP4" si="3">EO6&amp;"/"</f>
        <v>4Q17/</v>
      </c>
      <c r="EQ4" s="633"/>
      <c r="ER4" s="635" t="str">
        <f t="shared" ref="ER4" si="4">EQ6&amp;"/"</f>
        <v>1Q18E/</v>
      </c>
      <c r="ES4" s="633"/>
      <c r="ET4" s="635" t="str">
        <f t="shared" ref="ET4" si="5">ES6&amp;"/"</f>
        <v>2Q18E/</v>
      </c>
      <c r="EU4" s="633"/>
      <c r="EV4" s="635" t="str">
        <f t="shared" ref="EV4:EX4" si="6">EU6&amp;"/"</f>
        <v>3Q18E/</v>
      </c>
      <c r="EW4" s="633"/>
      <c r="EX4" s="635" t="str">
        <f t="shared" si="6"/>
        <v>4Q18E/</v>
      </c>
      <c r="EY4" s="635"/>
      <c r="EZ4" s="636"/>
      <c r="FA4" s="637"/>
      <c r="FB4" s="638"/>
      <c r="FC4" s="639"/>
      <c r="FD4" s="638"/>
      <c r="FE4" s="639" t="str">
        <f>FD6&amp;"/"</f>
        <v>1999/</v>
      </c>
      <c r="FF4" s="638"/>
      <c r="FG4" s="639" t="str">
        <f>FF6&amp;"/"</f>
        <v>2000/</v>
      </c>
      <c r="FH4" s="640"/>
      <c r="FI4" s="639" t="str">
        <f>FH6&amp;"/"</f>
        <v>2001/</v>
      </c>
      <c r="FJ4" s="640"/>
      <c r="FK4" s="639" t="str">
        <f>FJ6&amp;"/"</f>
        <v>2002/</v>
      </c>
      <c r="FL4" s="641"/>
      <c r="FM4" s="639" t="str">
        <f>FL6&amp;"/"</f>
        <v>2003/</v>
      </c>
      <c r="FN4" s="641"/>
      <c r="FO4" s="639" t="str">
        <f>FN6&amp;"/"</f>
        <v>2004/</v>
      </c>
      <c r="FP4" s="641"/>
      <c r="FQ4" s="642" t="str">
        <f>FP6&amp;"/"</f>
        <v>2005/</v>
      </c>
      <c r="FR4" s="641"/>
      <c r="FS4" s="642" t="str">
        <f>FR6&amp;"/"</f>
        <v>2006/</v>
      </c>
      <c r="FT4" s="641"/>
      <c r="FU4" s="642" t="str">
        <f>FT6&amp;"/"</f>
        <v>2007/</v>
      </c>
      <c r="FV4" s="641"/>
      <c r="FW4" s="642" t="str">
        <f>FV6&amp;"/"</f>
        <v>2008/</v>
      </c>
      <c r="FX4" s="641"/>
      <c r="FY4" s="642" t="str">
        <f>FX6&amp;"/"</f>
        <v>2009/</v>
      </c>
      <c r="FZ4" s="641"/>
      <c r="GA4" s="642" t="str">
        <f>FZ6&amp;"/"</f>
        <v>2010/</v>
      </c>
      <c r="GB4" s="641"/>
      <c r="GC4" s="642" t="str">
        <f>GB6&amp;"/"</f>
        <v>2011/</v>
      </c>
      <c r="GD4" s="641"/>
      <c r="GE4" s="642" t="str">
        <f>GD6&amp;"/"</f>
        <v>2012/</v>
      </c>
      <c r="GF4" s="641"/>
      <c r="GG4" s="642" t="str">
        <f>GF6&amp;"/"</f>
        <v>2013/</v>
      </c>
      <c r="GH4" s="641"/>
      <c r="GI4" s="642" t="str">
        <f>GH6&amp;"/"</f>
        <v>2014/</v>
      </c>
      <c r="GJ4" s="643"/>
      <c r="GK4" s="635" t="str">
        <f>GJ6&amp;"/"</f>
        <v>2015/</v>
      </c>
      <c r="GL4" s="633"/>
      <c r="GM4" s="635" t="str">
        <f>GL6&amp;"/"</f>
        <v>2016/</v>
      </c>
      <c r="GN4" s="633"/>
      <c r="GO4" s="635" t="str">
        <f>GN6&amp;"/"</f>
        <v>2017/</v>
      </c>
      <c r="GP4" s="633"/>
      <c r="GQ4" s="607" t="str">
        <f>GP6&amp;"/"</f>
        <v>2018E/</v>
      </c>
      <c r="GR4" s="633"/>
      <c r="GS4" s="607" t="str">
        <f>GR6&amp;"/"</f>
        <v>2019E/</v>
      </c>
      <c r="GT4" s="627"/>
      <c r="GU4" s="635" t="str">
        <f>GT6&amp;"/"</f>
        <v>2020E/</v>
      </c>
      <c r="GV4" s="648"/>
      <c r="GW4" s="635" t="str">
        <f>GV6&amp;"/"</f>
        <v>2021E/</v>
      </c>
      <c r="GX4" s="648"/>
      <c r="GY4" s="635" t="str">
        <f>GX6&amp;"/"</f>
        <v>2022E/</v>
      </c>
      <c r="GZ4" s="616"/>
      <c r="HA4" s="624"/>
      <c r="HB4" s="625"/>
      <c r="HC4"/>
      <c r="HD4"/>
      <c r="HE4"/>
      <c r="HF4"/>
      <c r="HG4"/>
      <c r="HH4"/>
    </row>
    <row r="5" spans="1:216" s="2" customFormat="1" ht="13.5" customHeight="1" x14ac:dyDescent="0.2">
      <c r="A5" s="9"/>
      <c r="B5" s="703"/>
      <c r="C5" s="7"/>
      <c r="D5" s="10"/>
      <c r="E5" s="7"/>
      <c r="F5" s="10"/>
      <c r="G5" s="7"/>
      <c r="H5" s="10"/>
      <c r="I5" s="7"/>
      <c r="J5" s="10"/>
      <c r="K5" s="7"/>
      <c r="L5" s="10" t="str">
        <f>C6</f>
        <v>1Q00</v>
      </c>
      <c r="M5" s="7"/>
      <c r="N5" s="10" t="str">
        <f>E6</f>
        <v>2Q00</v>
      </c>
      <c r="O5" s="7"/>
      <c r="P5" s="10" t="str">
        <f>G6</f>
        <v>3Q00</v>
      </c>
      <c r="Q5" s="7"/>
      <c r="R5" s="10" t="str">
        <f>I6</f>
        <v>4Q00</v>
      </c>
      <c r="S5" s="7"/>
      <c r="T5" s="10" t="str">
        <f>K6</f>
        <v>1Q01</v>
      </c>
      <c r="U5" s="16"/>
      <c r="V5" s="10" t="str">
        <f>M6</f>
        <v>2Q01</v>
      </c>
      <c r="W5" s="16"/>
      <c r="X5" s="10" t="str">
        <f>O6</f>
        <v>3Q01</v>
      </c>
      <c r="Y5" s="16"/>
      <c r="Z5" s="10" t="str">
        <f>Q6</f>
        <v>4Q01</v>
      </c>
      <c r="AA5" s="16"/>
      <c r="AB5" s="10" t="str">
        <f>S6</f>
        <v>1Q02</v>
      </c>
      <c r="AC5" s="16"/>
      <c r="AD5" s="10" t="str">
        <f>U6</f>
        <v>2Q02</v>
      </c>
      <c r="AE5" s="7"/>
      <c r="AF5" s="10" t="str">
        <f>W6</f>
        <v>3Q02</v>
      </c>
      <c r="AG5" s="16"/>
      <c r="AH5" s="10" t="str">
        <f>Y6</f>
        <v>4Q02</v>
      </c>
      <c r="AI5" s="245"/>
      <c r="AJ5" s="10" t="str">
        <f>AA6</f>
        <v>1Q03</v>
      </c>
      <c r="AK5" s="16"/>
      <c r="AL5" s="10" t="str">
        <f>AC6</f>
        <v>2Q03</v>
      </c>
      <c r="AM5" s="7"/>
      <c r="AN5" s="10" t="str">
        <f>AE6</f>
        <v>3Q03</v>
      </c>
      <c r="AO5" s="245"/>
      <c r="AP5" s="10" t="str">
        <f>AG6</f>
        <v>4Q03</v>
      </c>
      <c r="AQ5" s="245"/>
      <c r="AR5" s="10" t="str">
        <f>AI6</f>
        <v>1Q04</v>
      </c>
      <c r="AS5" s="245"/>
      <c r="AT5" s="10" t="str">
        <f>AK6</f>
        <v>2Q04</v>
      </c>
      <c r="AU5" s="245"/>
      <c r="AV5" s="10" t="str">
        <f>AM6</f>
        <v>3Q04</v>
      </c>
      <c r="AW5" s="245"/>
      <c r="AX5" s="10" t="str">
        <f>AO6</f>
        <v>4Q04</v>
      </c>
      <c r="AY5" s="245"/>
      <c r="AZ5" s="12" t="str">
        <f>AQ6</f>
        <v>1Q05</v>
      </c>
      <c r="BA5" s="245"/>
      <c r="BB5" s="12" t="str">
        <f>AS6</f>
        <v>2Q05</v>
      </c>
      <c r="BC5" s="245"/>
      <c r="BD5" s="12" t="str">
        <f>AU6</f>
        <v>3Q05</v>
      </c>
      <c r="BE5" s="245"/>
      <c r="BF5" s="12" t="str">
        <f>AW6</f>
        <v>4Q05</v>
      </c>
      <c r="BG5" s="245"/>
      <c r="BH5" s="12" t="str">
        <f>AY6</f>
        <v>1Q06</v>
      </c>
      <c r="BI5" s="245"/>
      <c r="BJ5" s="12" t="str">
        <f>BA6</f>
        <v>2Q06</v>
      </c>
      <c r="BK5" s="245"/>
      <c r="BL5" s="12" t="str">
        <f>BC6</f>
        <v>3Q06</v>
      </c>
      <c r="BM5" s="245"/>
      <c r="BN5" s="12" t="str">
        <f>BE6</f>
        <v>4Q06</v>
      </c>
      <c r="BO5" s="245"/>
      <c r="BP5" s="12" t="str">
        <f>BG6</f>
        <v>1Q07</v>
      </c>
      <c r="BQ5" s="245"/>
      <c r="BR5" s="12" t="str">
        <f>BI6</f>
        <v>2Q07</v>
      </c>
      <c r="BS5" s="245"/>
      <c r="BT5" s="12" t="str">
        <f>BK6</f>
        <v>3Q07</v>
      </c>
      <c r="BU5" s="245"/>
      <c r="BV5" s="12" t="str">
        <f>BM6</f>
        <v>4Q07</v>
      </c>
      <c r="BW5" s="245"/>
      <c r="BX5" s="12" t="str">
        <f>BO6</f>
        <v>1Q08</v>
      </c>
      <c r="BY5" s="245"/>
      <c r="BZ5" s="12" t="str">
        <f>BQ6</f>
        <v>2Q08</v>
      </c>
      <c r="CA5" s="245"/>
      <c r="CB5" s="12" t="str">
        <f>BS6</f>
        <v>3Q08</v>
      </c>
      <c r="CC5" s="245"/>
      <c r="CD5" s="12" t="str">
        <f>BU6</f>
        <v>4Q08</v>
      </c>
      <c r="CE5" s="245"/>
      <c r="CF5" s="12" t="str">
        <f>BW6</f>
        <v>1Q09</v>
      </c>
      <c r="CG5" s="245"/>
      <c r="CH5" s="12" t="str">
        <f>BY6</f>
        <v>2Q09</v>
      </c>
      <c r="CI5" s="245"/>
      <c r="CJ5" s="12" t="str">
        <f>CA6</f>
        <v>3Q09</v>
      </c>
      <c r="CK5" s="245"/>
      <c r="CL5" s="12" t="str">
        <f>CC6</f>
        <v>4Q09</v>
      </c>
      <c r="CM5" s="245"/>
      <c r="CN5" s="12" t="str">
        <f>CE6</f>
        <v>1Q10</v>
      </c>
      <c r="CO5" s="245"/>
      <c r="CP5" s="12" t="str">
        <f>CG6</f>
        <v>2Q10</v>
      </c>
      <c r="CQ5" s="245"/>
      <c r="CR5" s="12" t="str">
        <f>CI6</f>
        <v>3Q10</v>
      </c>
      <c r="CS5" s="245"/>
      <c r="CT5" s="12" t="str">
        <f>CK6</f>
        <v>4Q10</v>
      </c>
      <c r="CU5" s="245"/>
      <c r="CV5" s="12" t="str">
        <f>CM6</f>
        <v>1Q11</v>
      </c>
      <c r="CW5" s="245"/>
      <c r="CX5" s="12" t="str">
        <f>CO6</f>
        <v>2Q11</v>
      </c>
      <c r="CY5" s="245"/>
      <c r="CZ5" s="12" t="str">
        <f>CQ6</f>
        <v>3Q11</v>
      </c>
      <c r="DA5" s="245"/>
      <c r="DB5" s="12" t="str">
        <f>CS6</f>
        <v>4Q11</v>
      </c>
      <c r="DC5" s="245"/>
      <c r="DD5" s="13" t="str">
        <f>CU6</f>
        <v>1Q12</v>
      </c>
      <c r="DE5" s="245"/>
      <c r="DF5" s="13" t="str">
        <f>CW6</f>
        <v>2Q12</v>
      </c>
      <c r="DG5" s="245"/>
      <c r="DH5" s="13" t="str">
        <f>CY6</f>
        <v>3Q12</v>
      </c>
      <c r="DI5" s="245"/>
      <c r="DJ5" s="13" t="str">
        <f>DA6</f>
        <v>4Q12</v>
      </c>
      <c r="DK5" s="11"/>
      <c r="DL5" s="13" t="str">
        <f>DC6</f>
        <v>1Q13</v>
      </c>
      <c r="DM5" s="11"/>
      <c r="DN5" s="13" t="str">
        <f>DE6</f>
        <v>2Q13</v>
      </c>
      <c r="DO5" s="11"/>
      <c r="DP5" s="13" t="str">
        <f>DG6</f>
        <v>3Q13</v>
      </c>
      <c r="DQ5" s="11"/>
      <c r="DR5" s="13" t="str">
        <f>DI6</f>
        <v>4Q13</v>
      </c>
      <c r="DS5" s="11"/>
      <c r="DT5" s="13" t="str">
        <f>DK6</f>
        <v>1Q14</v>
      </c>
      <c r="DU5" s="564"/>
      <c r="DV5" s="13" t="str">
        <f>DM6</f>
        <v>2Q14</v>
      </c>
      <c r="DW5" s="564"/>
      <c r="DX5" s="13" t="str">
        <f>DO6</f>
        <v>3Q14</v>
      </c>
      <c r="DY5" s="11"/>
      <c r="DZ5" s="13" t="str">
        <f>DQ6</f>
        <v>4Q14</v>
      </c>
      <c r="EA5" s="11"/>
      <c r="EB5" s="13" t="str">
        <f>DS6</f>
        <v>1Q15</v>
      </c>
      <c r="EC5" s="11"/>
      <c r="ED5" s="13" t="str">
        <f>DU6</f>
        <v>2Q15</v>
      </c>
      <c r="EE5" s="11"/>
      <c r="EF5" s="13" t="str">
        <f>DW6</f>
        <v>3Q15</v>
      </c>
      <c r="EG5" s="11"/>
      <c r="EH5" s="13" t="str">
        <f>DY6</f>
        <v>4Q15</v>
      </c>
      <c r="EI5" s="11"/>
      <c r="EJ5" s="13" t="str">
        <f>EA6</f>
        <v>1Q16</v>
      </c>
      <c r="EK5" s="11"/>
      <c r="EL5" s="13" t="str">
        <f>EC6</f>
        <v>2Q16</v>
      </c>
      <c r="EM5" s="11"/>
      <c r="EN5" s="13" t="str">
        <f>EE6</f>
        <v>3Q16</v>
      </c>
      <c r="EO5" s="11"/>
      <c r="EP5" s="13" t="str">
        <f>EG6</f>
        <v>4Q16</v>
      </c>
      <c r="EQ5" s="647"/>
      <c r="ER5" s="13" t="str">
        <f>EI6</f>
        <v>1Q17</v>
      </c>
      <c r="ES5" s="11"/>
      <c r="ET5" s="13" t="str">
        <f>EK6</f>
        <v>2Q17</v>
      </c>
      <c r="EU5" s="11"/>
      <c r="EV5" s="13" t="str">
        <f>EM6</f>
        <v>3Q17</v>
      </c>
      <c r="EW5" s="11"/>
      <c r="EX5" s="13" t="str">
        <f>EO6</f>
        <v>4Q17</v>
      </c>
      <c r="EY5" s="13"/>
      <c r="EZ5" s="313"/>
      <c r="FA5" s="5"/>
      <c r="FB5" s="16"/>
      <c r="FC5" s="10"/>
      <c r="FD5" s="16"/>
      <c r="FE5" s="10" t="str">
        <f>FB6</f>
        <v>1998</v>
      </c>
      <c r="FF5" s="16"/>
      <c r="FG5" s="10" t="str">
        <f>FD6</f>
        <v>1999</v>
      </c>
      <c r="FH5" s="16"/>
      <c r="FI5" s="10" t="str">
        <f>FF6</f>
        <v>2000</v>
      </c>
      <c r="FJ5" s="16"/>
      <c r="FK5" s="12">
        <f>FH6</f>
        <v>2001</v>
      </c>
      <c r="FL5" s="16"/>
      <c r="FM5" s="17">
        <f>FJ6</f>
        <v>2002</v>
      </c>
      <c r="FN5" s="245"/>
      <c r="FO5" s="10" t="str">
        <f>FL6</f>
        <v>2003</v>
      </c>
      <c r="FP5" s="245"/>
      <c r="FQ5" s="12" t="str">
        <f>FN6</f>
        <v>2004</v>
      </c>
      <c r="FR5" s="245"/>
      <c r="FS5" s="12" t="str">
        <f>FP6</f>
        <v>2005</v>
      </c>
      <c r="FT5" s="245"/>
      <c r="FU5" s="12" t="str">
        <f>FR6</f>
        <v>2006</v>
      </c>
      <c r="FV5" s="245"/>
      <c r="FW5" s="12">
        <f>FT6</f>
        <v>2007</v>
      </c>
      <c r="FX5" s="245"/>
      <c r="FY5" s="12" t="str">
        <f>FV6</f>
        <v>2008</v>
      </c>
      <c r="FZ5" s="245"/>
      <c r="GA5" s="12" t="str">
        <f>FX6</f>
        <v>2009</v>
      </c>
      <c r="GB5" s="245"/>
      <c r="GC5" s="12" t="str">
        <f>FZ6</f>
        <v>2010</v>
      </c>
      <c r="GD5" s="245"/>
      <c r="GE5" s="12" t="str">
        <f>GB6</f>
        <v>2011</v>
      </c>
      <c r="GF5" s="245"/>
      <c r="GG5" s="12" t="str">
        <f>GD6</f>
        <v>2012</v>
      </c>
      <c r="GH5" s="548"/>
      <c r="GI5" s="12" t="str">
        <f>GF6</f>
        <v>2013</v>
      </c>
      <c r="GJ5" s="11"/>
      <c r="GK5" s="12" t="str">
        <f>GH6</f>
        <v>2014</v>
      </c>
      <c r="GL5" s="11"/>
      <c r="GM5" s="12" t="str">
        <f>GJ6</f>
        <v>2015</v>
      </c>
      <c r="GN5" s="11"/>
      <c r="GO5" s="12" t="str">
        <f>GL6</f>
        <v>2016</v>
      </c>
      <c r="GP5" s="11"/>
      <c r="GQ5" s="12" t="str">
        <f>GN6</f>
        <v>2017</v>
      </c>
      <c r="GR5" s="11"/>
      <c r="GS5" s="12" t="str">
        <f>GP6</f>
        <v>2018E</v>
      </c>
      <c r="GT5" s="11"/>
      <c r="GU5" s="12" t="str">
        <f>GR6</f>
        <v>2019E</v>
      </c>
      <c r="GV5" s="11"/>
      <c r="GW5" s="12" t="str">
        <f>GT6</f>
        <v>2020E</v>
      </c>
      <c r="GX5" s="11"/>
      <c r="GY5" s="12" t="str">
        <f>GV6</f>
        <v>2021E</v>
      </c>
      <c r="GZ5" s="17" t="s">
        <v>509</v>
      </c>
      <c r="HA5" s="278"/>
      <c r="HC5"/>
      <c r="HD5"/>
      <c r="HE5"/>
      <c r="HF5"/>
      <c r="HG5"/>
      <c r="HH5"/>
    </row>
    <row r="6" spans="1:216" s="392" customFormat="1" ht="13.5" customHeight="1" x14ac:dyDescent="0.2">
      <c r="A6" s="383" t="s">
        <v>519</v>
      </c>
      <c r="B6" s="399">
        <v>1</v>
      </c>
      <c r="C6" s="384" t="s">
        <v>325</v>
      </c>
      <c r="D6" s="385"/>
      <c r="E6" s="384" t="s">
        <v>324</v>
      </c>
      <c r="F6" s="385"/>
      <c r="G6" s="384" t="s">
        <v>322</v>
      </c>
      <c r="H6" s="385"/>
      <c r="I6" s="384" t="s">
        <v>323</v>
      </c>
      <c r="J6" s="385"/>
      <c r="K6" s="384" t="s">
        <v>292</v>
      </c>
      <c r="L6" s="385" t="s">
        <v>293</v>
      </c>
      <c r="M6" s="384" t="s">
        <v>168</v>
      </c>
      <c r="N6" s="385" t="s">
        <v>293</v>
      </c>
      <c r="O6" s="384" t="s">
        <v>240</v>
      </c>
      <c r="P6" s="385" t="s">
        <v>293</v>
      </c>
      <c r="Q6" s="384" t="s">
        <v>242</v>
      </c>
      <c r="R6" s="385" t="s">
        <v>293</v>
      </c>
      <c r="S6" s="384" t="s">
        <v>243</v>
      </c>
      <c r="T6" s="385" t="s">
        <v>293</v>
      </c>
      <c r="U6" s="384" t="s">
        <v>222</v>
      </c>
      <c r="V6" s="385" t="s">
        <v>293</v>
      </c>
      <c r="W6" s="384" t="s">
        <v>223</v>
      </c>
      <c r="X6" s="385" t="s">
        <v>293</v>
      </c>
      <c r="Y6" s="386" t="s">
        <v>224</v>
      </c>
      <c r="Z6" s="385" t="s">
        <v>293</v>
      </c>
      <c r="AA6" s="384" t="s">
        <v>225</v>
      </c>
      <c r="AB6" s="385" t="s">
        <v>293</v>
      </c>
      <c r="AC6" s="384" t="s">
        <v>230</v>
      </c>
      <c r="AD6" s="385" t="s">
        <v>293</v>
      </c>
      <c r="AE6" s="384" t="s">
        <v>231</v>
      </c>
      <c r="AF6" s="385" t="s">
        <v>293</v>
      </c>
      <c r="AG6" s="386" t="s">
        <v>232</v>
      </c>
      <c r="AH6" s="385" t="s">
        <v>293</v>
      </c>
      <c r="AI6" s="386" t="s">
        <v>214</v>
      </c>
      <c r="AJ6" s="385" t="s">
        <v>293</v>
      </c>
      <c r="AK6" s="386" t="s">
        <v>215</v>
      </c>
      <c r="AL6" s="385" t="s">
        <v>293</v>
      </c>
      <c r="AM6" s="384" t="s">
        <v>216</v>
      </c>
      <c r="AN6" s="385" t="s">
        <v>293</v>
      </c>
      <c r="AO6" s="386" t="s">
        <v>217</v>
      </c>
      <c r="AP6" s="385" t="s">
        <v>293</v>
      </c>
      <c r="AQ6" s="386" t="s">
        <v>102</v>
      </c>
      <c r="AR6" s="385" t="s">
        <v>293</v>
      </c>
      <c r="AS6" s="386" t="s">
        <v>566</v>
      </c>
      <c r="AT6" s="385" t="s">
        <v>293</v>
      </c>
      <c r="AU6" s="386" t="s">
        <v>565</v>
      </c>
      <c r="AV6" s="385" t="s">
        <v>293</v>
      </c>
      <c r="AW6" s="386" t="s">
        <v>564</v>
      </c>
      <c r="AX6" s="385" t="s">
        <v>293</v>
      </c>
      <c r="AY6" s="386" t="s">
        <v>455</v>
      </c>
      <c r="AZ6" s="387" t="s">
        <v>293</v>
      </c>
      <c r="BA6" s="386" t="s">
        <v>456</v>
      </c>
      <c r="BB6" s="387" t="s">
        <v>293</v>
      </c>
      <c r="BC6" s="386" t="s">
        <v>457</v>
      </c>
      <c r="BD6" s="387" t="s">
        <v>293</v>
      </c>
      <c r="BE6" s="386" t="s">
        <v>570</v>
      </c>
      <c r="BF6" s="387" t="s">
        <v>293</v>
      </c>
      <c r="BG6" s="386" t="s">
        <v>80</v>
      </c>
      <c r="BH6" s="387" t="s">
        <v>293</v>
      </c>
      <c r="BI6" s="386" t="s">
        <v>81</v>
      </c>
      <c r="BJ6" s="387" t="s">
        <v>293</v>
      </c>
      <c r="BK6" s="386" t="s">
        <v>82</v>
      </c>
      <c r="BL6" s="387" t="s">
        <v>293</v>
      </c>
      <c r="BM6" s="386" t="s">
        <v>83</v>
      </c>
      <c r="BN6" s="387" t="s">
        <v>293</v>
      </c>
      <c r="BO6" s="388" t="s">
        <v>134</v>
      </c>
      <c r="BP6" s="387" t="s">
        <v>293</v>
      </c>
      <c r="BQ6" s="388" t="s">
        <v>137</v>
      </c>
      <c r="BR6" s="387" t="s">
        <v>293</v>
      </c>
      <c r="BS6" s="388" t="s">
        <v>384</v>
      </c>
      <c r="BT6" s="387" t="s">
        <v>293</v>
      </c>
      <c r="BU6" s="388" t="s">
        <v>302</v>
      </c>
      <c r="BV6" s="385" t="s">
        <v>293</v>
      </c>
      <c r="BW6" s="388" t="s">
        <v>208</v>
      </c>
      <c r="BX6" s="385" t="s">
        <v>293</v>
      </c>
      <c r="BY6" s="388" t="s">
        <v>209</v>
      </c>
      <c r="BZ6" s="385" t="s">
        <v>293</v>
      </c>
      <c r="CA6" s="388" t="s">
        <v>210</v>
      </c>
      <c r="CB6" s="385" t="s">
        <v>293</v>
      </c>
      <c r="CC6" s="388" t="s">
        <v>211</v>
      </c>
      <c r="CD6" s="385" t="s">
        <v>293</v>
      </c>
      <c r="CE6" s="388" t="s">
        <v>256</v>
      </c>
      <c r="CF6" s="385" t="s">
        <v>293</v>
      </c>
      <c r="CG6" s="388" t="s">
        <v>257</v>
      </c>
      <c r="CH6" s="385" t="s">
        <v>293</v>
      </c>
      <c r="CI6" s="388" t="s">
        <v>258</v>
      </c>
      <c r="CJ6" s="385" t="s">
        <v>293</v>
      </c>
      <c r="CK6" s="388" t="s">
        <v>259</v>
      </c>
      <c r="CL6" s="385" t="s">
        <v>293</v>
      </c>
      <c r="CM6" s="388" t="s">
        <v>4</v>
      </c>
      <c r="CN6" s="385" t="s">
        <v>293</v>
      </c>
      <c r="CO6" s="389" t="s">
        <v>5</v>
      </c>
      <c r="CP6" s="385" t="s">
        <v>293</v>
      </c>
      <c r="CQ6" s="390" t="s">
        <v>6</v>
      </c>
      <c r="CR6" s="385" t="s">
        <v>293</v>
      </c>
      <c r="CS6" s="390" t="s">
        <v>7</v>
      </c>
      <c r="CT6" s="385" t="s">
        <v>293</v>
      </c>
      <c r="CU6" s="390" t="s">
        <v>34</v>
      </c>
      <c r="CV6" s="391" t="s">
        <v>293</v>
      </c>
      <c r="CW6" s="390" t="s">
        <v>471</v>
      </c>
      <c r="CX6" s="391" t="s">
        <v>293</v>
      </c>
      <c r="CY6" s="390" t="s">
        <v>472</v>
      </c>
      <c r="CZ6" s="391" t="s">
        <v>293</v>
      </c>
      <c r="DA6" s="390" t="s">
        <v>473</v>
      </c>
      <c r="DB6" s="391" t="s">
        <v>293</v>
      </c>
      <c r="DC6" s="389" t="s">
        <v>331</v>
      </c>
      <c r="DD6" s="391" t="s">
        <v>293</v>
      </c>
      <c r="DE6" s="389" t="s">
        <v>332</v>
      </c>
      <c r="DF6" s="391" t="s">
        <v>293</v>
      </c>
      <c r="DG6" s="389" t="s">
        <v>333</v>
      </c>
      <c r="DH6" s="391" t="s">
        <v>293</v>
      </c>
      <c r="DI6" s="389" t="s">
        <v>334</v>
      </c>
      <c r="DJ6" s="391" t="s">
        <v>293</v>
      </c>
      <c r="DK6" s="389" t="s">
        <v>165</v>
      </c>
      <c r="DL6" s="391" t="s">
        <v>293</v>
      </c>
      <c r="DM6" s="389" t="s">
        <v>166</v>
      </c>
      <c r="DN6" s="391" t="s">
        <v>293</v>
      </c>
      <c r="DO6" s="389" t="s">
        <v>167</v>
      </c>
      <c r="DP6" s="391" t="s">
        <v>293</v>
      </c>
      <c r="DQ6" s="389" t="s">
        <v>164</v>
      </c>
      <c r="DR6" s="391" t="s">
        <v>293</v>
      </c>
      <c r="DS6" s="389" t="s">
        <v>581</v>
      </c>
      <c r="DT6" s="391" t="s">
        <v>293</v>
      </c>
      <c r="DU6" s="389" t="s">
        <v>582</v>
      </c>
      <c r="DV6" s="391" t="s">
        <v>293</v>
      </c>
      <c r="DW6" s="389" t="s">
        <v>583</v>
      </c>
      <c r="DX6" s="391" t="s">
        <v>293</v>
      </c>
      <c r="DY6" s="389" t="s">
        <v>584</v>
      </c>
      <c r="DZ6" s="391" t="s">
        <v>293</v>
      </c>
      <c r="EA6" s="389" t="s">
        <v>603</v>
      </c>
      <c r="EB6" s="391" t="s">
        <v>293</v>
      </c>
      <c r="EC6" s="389" t="s">
        <v>604</v>
      </c>
      <c r="ED6" s="391" t="s">
        <v>293</v>
      </c>
      <c r="EE6" s="389" t="s">
        <v>605</v>
      </c>
      <c r="EF6" s="391" t="s">
        <v>293</v>
      </c>
      <c r="EG6" s="389" t="s">
        <v>606</v>
      </c>
      <c r="EH6" s="391" t="s">
        <v>293</v>
      </c>
      <c r="EI6" s="389" t="s">
        <v>624</v>
      </c>
      <c r="EJ6" s="391" t="s">
        <v>293</v>
      </c>
      <c r="EK6" s="389" t="s">
        <v>625</v>
      </c>
      <c r="EL6" s="391" t="s">
        <v>293</v>
      </c>
      <c r="EM6" s="389" t="s">
        <v>626</v>
      </c>
      <c r="EN6" s="391" t="s">
        <v>293</v>
      </c>
      <c r="EO6" s="389" t="s">
        <v>627</v>
      </c>
      <c r="EP6" s="391" t="s">
        <v>293</v>
      </c>
      <c r="EQ6" s="389" t="s">
        <v>649</v>
      </c>
      <c r="ER6" s="391" t="s">
        <v>293</v>
      </c>
      <c r="ES6" s="389" t="s">
        <v>650</v>
      </c>
      <c r="ET6" s="391" t="s">
        <v>293</v>
      </c>
      <c r="EU6" s="389" t="s">
        <v>651</v>
      </c>
      <c r="EV6" s="391" t="s">
        <v>293</v>
      </c>
      <c r="EW6" s="389" t="s">
        <v>652</v>
      </c>
      <c r="EX6" s="391" t="s">
        <v>293</v>
      </c>
      <c r="EY6" s="391"/>
      <c r="EZ6" s="393"/>
      <c r="FA6" s="394"/>
      <c r="FB6" s="396" t="s">
        <v>326</v>
      </c>
      <c r="FC6" s="385"/>
      <c r="FD6" s="396" t="s">
        <v>2</v>
      </c>
      <c r="FE6" s="385" t="s">
        <v>293</v>
      </c>
      <c r="FF6" s="396" t="s">
        <v>321</v>
      </c>
      <c r="FG6" s="385" t="s">
        <v>293</v>
      </c>
      <c r="FH6" s="544">
        <v>2001</v>
      </c>
      <c r="FI6" s="385" t="s">
        <v>293</v>
      </c>
      <c r="FJ6" s="544">
        <v>2002</v>
      </c>
      <c r="FK6" s="395" t="s">
        <v>293</v>
      </c>
      <c r="FL6" s="397" t="s">
        <v>40</v>
      </c>
      <c r="FM6" s="385" t="s">
        <v>293</v>
      </c>
      <c r="FN6" s="397" t="s">
        <v>9</v>
      </c>
      <c r="FO6" s="385" t="s">
        <v>293</v>
      </c>
      <c r="FP6" s="397" t="s">
        <v>417</v>
      </c>
      <c r="FQ6" s="387" t="s">
        <v>293</v>
      </c>
      <c r="FR6" s="543" t="s">
        <v>329</v>
      </c>
      <c r="FS6" s="387" t="s">
        <v>293</v>
      </c>
      <c r="FT6" s="544">
        <v>2007</v>
      </c>
      <c r="FU6" s="387" t="s">
        <v>293</v>
      </c>
      <c r="FV6" s="543" t="s">
        <v>195</v>
      </c>
      <c r="FW6" s="387" t="s">
        <v>293</v>
      </c>
      <c r="FX6" s="396" t="s">
        <v>535</v>
      </c>
      <c r="FY6" s="387" t="s">
        <v>293</v>
      </c>
      <c r="FZ6" s="396" t="s">
        <v>123</v>
      </c>
      <c r="GA6" s="387" t="s">
        <v>293</v>
      </c>
      <c r="GB6" s="396" t="s">
        <v>149</v>
      </c>
      <c r="GC6" s="387" t="s">
        <v>293</v>
      </c>
      <c r="GD6" s="397" t="s">
        <v>361</v>
      </c>
      <c r="GE6" s="387" t="s">
        <v>293</v>
      </c>
      <c r="GF6" s="397" t="s">
        <v>270</v>
      </c>
      <c r="GG6" s="387" t="s">
        <v>293</v>
      </c>
      <c r="GH6" s="397" t="s">
        <v>592</v>
      </c>
      <c r="GI6" s="387" t="s">
        <v>293</v>
      </c>
      <c r="GJ6" s="397" t="s">
        <v>620</v>
      </c>
      <c r="GK6" s="387" t="s">
        <v>293</v>
      </c>
      <c r="GL6" s="397" t="s">
        <v>647</v>
      </c>
      <c r="GM6" s="387" t="s">
        <v>293</v>
      </c>
      <c r="GN6" s="397" t="s">
        <v>669</v>
      </c>
      <c r="GO6" s="387" t="s">
        <v>293</v>
      </c>
      <c r="GP6" s="389" t="s">
        <v>163</v>
      </c>
      <c r="GQ6" s="387" t="s">
        <v>293</v>
      </c>
      <c r="GR6" s="388" t="s">
        <v>586</v>
      </c>
      <c r="GS6" s="387" t="s">
        <v>293</v>
      </c>
      <c r="GT6" s="388" t="s">
        <v>608</v>
      </c>
      <c r="GU6" s="387" t="s">
        <v>293</v>
      </c>
      <c r="GV6" s="388" t="s">
        <v>628</v>
      </c>
      <c r="GW6" s="387" t="s">
        <v>293</v>
      </c>
      <c r="GX6" s="388" t="s">
        <v>653</v>
      </c>
      <c r="GY6" s="387" t="s">
        <v>293</v>
      </c>
      <c r="GZ6" s="385" t="s">
        <v>444</v>
      </c>
      <c r="HA6" s="398"/>
      <c r="HB6" s="386"/>
      <c r="HC6"/>
      <c r="HD6"/>
      <c r="HE6"/>
      <c r="HF6"/>
      <c r="HG6"/>
      <c r="HH6"/>
    </row>
    <row r="7" spans="1:216" s="375" customFormat="1" ht="13.5" customHeight="1" x14ac:dyDescent="0.2">
      <c r="B7" s="377" t="s">
        <v>169</v>
      </c>
      <c r="CM7" s="381">
        <f>CM182</f>
        <v>975</v>
      </c>
      <c r="CN7" s="363" t="str">
        <f t="shared" ref="CN7:CN16" si="7">IF(ISERROR(CM7/CE7),"NM",IF(OR(CM7/CE7&lt;0.5,CM7/CE7&gt;2),"NM",(CM7/CE7-1)*100))</f>
        <v>NM</v>
      </c>
      <c r="CO7" s="381">
        <f>CO182</f>
        <v>924.77123942625985</v>
      </c>
      <c r="CP7" s="363" t="str">
        <f t="shared" ref="CP7:CP16" si="8">IF(ISERROR(CO7/CG7),"NM",IF(OR(CO7/CG7&lt;0.5,CO7/CG7&gt;2),"NM",(CO7/CG7-1)*100))</f>
        <v>NM</v>
      </c>
      <c r="CQ7" s="381">
        <f>CQ182</f>
        <v>1019.1535098997174</v>
      </c>
      <c r="CR7" s="363" t="str">
        <f t="shared" ref="CR7:CR16" si="9">IF(ISERROR(CQ7/CI7),"NM",IF(OR(CQ7/CI7&lt;0.5,CQ7/CI7&gt;2),"NM",(CQ7/CI7-1)*100))</f>
        <v>NM</v>
      </c>
      <c r="CS7" s="381">
        <f>CS182</f>
        <v>910.5</v>
      </c>
      <c r="CT7" s="363" t="str">
        <f t="shared" ref="CT7:CT16" si="10">IF(ISERROR(CS7/CK7),"NM",IF(OR(CS7/CK7&lt;0.5,CS7/CK7&gt;2),"NM",(CS7/CK7-1)*100))</f>
        <v>NM</v>
      </c>
      <c r="CU7" s="381">
        <f>CU182</f>
        <v>1040</v>
      </c>
      <c r="CV7" s="363">
        <f t="shared" ref="CV7:CV16" si="11">IF(ISERROR(CU7/CM7),"NM",IF(OR(CU7/CM7&lt;0.5,CU7/CM7&gt;2),"NM",(CU7/CM7-1)*100))</f>
        <v>6.6666666666666652</v>
      </c>
      <c r="CW7" s="381">
        <f>CW182</f>
        <v>964</v>
      </c>
      <c r="CX7" s="363">
        <f t="shared" ref="CX7:CX16" si="12">IF(ISERROR(CW7/CO7),"NM",IF(OR(CW7/CO7&lt;0.5,CW7/CO7&gt;2),"NM",(CW7/CO7-1)*100))</f>
        <v>4.2419961717319543</v>
      </c>
      <c r="CY7" s="381">
        <f>CY182</f>
        <v>994</v>
      </c>
      <c r="CZ7" s="363">
        <f t="shared" ref="CZ7:CZ16" si="13">IF(ISERROR(CY7/CQ7),"NM",IF(OR(CY7/CQ7&lt;0.5,CY7/CQ7&gt;2),"NM",(CY7/CQ7-1)*100))</f>
        <v>-2.4680786216585204</v>
      </c>
      <c r="DA7" s="381">
        <f>DA182</f>
        <v>906</v>
      </c>
      <c r="DB7" s="363">
        <f t="shared" ref="DB7:DB16" si="14">IF(ISERROR(DA7/CS7),"NM",IF(OR(DA7/CS7&lt;0.5,DA7/CS7&gt;2),"NM",(DA7/CS7-1)*100))</f>
        <v>-0.49423393739703725</v>
      </c>
      <c r="DC7" s="381">
        <f>DC182</f>
        <v>985</v>
      </c>
      <c r="DD7" s="363">
        <f t="shared" ref="DD7:DD16" si="15">IF(ISERROR(DC7/CU7),"NM",IF(OR(DC7/CU7&lt;0.5,DC7/CU7&gt;2),"NM",(DC7/CU7-1)*100))</f>
        <v>-5.2884615384615419</v>
      </c>
      <c r="DE7" s="381">
        <f>DE182</f>
        <v>936</v>
      </c>
      <c r="DF7" s="363">
        <f t="shared" ref="DF7:DF16" si="16">IF(ISERROR(DE7/CW7),"NM",IF(OR(DE7/CW7&lt;0.5,DE7/CW7&gt;2),"NM",(DE7/CW7-1)*100))</f>
        <v>-2.9045643153526979</v>
      </c>
      <c r="DG7" s="381">
        <f>DG182</f>
        <v>842</v>
      </c>
      <c r="DH7" s="363">
        <f t="shared" ref="DH7:DH16" si="17">IF(ISERROR(DG7/CY7),"NM",IF(OR(DG7/CY7&lt;0.5,DG7/CY7&gt;2),"NM",(DG7/CY7-1)*100))</f>
        <v>-15.291750503018109</v>
      </c>
      <c r="DI7" s="381">
        <f>DI182</f>
        <v>848</v>
      </c>
      <c r="DJ7" s="363">
        <f t="shared" ref="DJ7:DJ16" si="18">IF(ISERROR(DI7/DA7),"NM",IF(OR(DI7/DA7&lt;0.5,DI7/DA7&gt;2),"NM",(DI7/DA7-1)*100))</f>
        <v>-6.4017660044150109</v>
      </c>
      <c r="DK7" s="381">
        <f>DK182</f>
        <v>928</v>
      </c>
      <c r="DL7" s="363">
        <f t="shared" ref="DL7:DL16" si="19">IF(ISERROR(DK7/DC7),"NM",IF(OR(DK7/DC7&lt;0.5,DK7/DC7&gt;2),"NM",(DK7/DC7-1)*100))</f>
        <v>-5.7868020304568502</v>
      </c>
      <c r="DM7" s="381">
        <f>DM182</f>
        <v>921</v>
      </c>
      <c r="DN7" s="363">
        <f>IF(ISERROR(DM7/DE7),"NM",IF(OR(DM7/DE7&lt;0.5,DM7/DE7&gt;2),"NM",(DM7/DE7-1)*100))</f>
        <v>-1.602564102564108</v>
      </c>
      <c r="DO7" s="381">
        <f>DO182</f>
        <v>822</v>
      </c>
      <c r="DP7" s="363">
        <f>IF(ISERROR(DO7/DG7),"NM",IF(OR(DO7/DG7&lt;0.5,DO7/DG7&gt;2),"NM",(DO7/DG7-1)*100))</f>
        <v>-2.3752969121140111</v>
      </c>
      <c r="DQ7" s="381">
        <f>DQ182</f>
        <v>764</v>
      </c>
      <c r="DR7" s="363">
        <f>IF(ISERROR(DQ7/DI7),"NM",IF(OR(DQ7/DI7&lt;0.5,DQ7/DI7&gt;2),"NM",(DQ7/DI7-1)*100))</f>
        <v>-9.9056603773584939</v>
      </c>
      <c r="DS7" s="381">
        <f>DS182</f>
        <v>811</v>
      </c>
      <c r="DT7" s="363">
        <f>IF(ISERROR(DS7/DK7),"NM",IF(OR(DS7/DK7&lt;0.5,DS7/DK7&gt;2),"NM",(DS7/DK7-1)*100))</f>
        <v>-12.607758620689658</v>
      </c>
      <c r="DU7" s="381">
        <f>DU182</f>
        <v>747</v>
      </c>
      <c r="DV7" s="363">
        <f>IF(ISERROR(DU7/DM7),"NM",IF(OR(DU7/DM7&lt;0.5,DU7/DM7&gt;2),"NM",(DU7/DM7-1)*100))</f>
        <v>-18.892508143322473</v>
      </c>
      <c r="DW7" s="381">
        <f>DW182</f>
        <v>779</v>
      </c>
      <c r="DX7" s="363">
        <f>IF(ISERROR(DW7/DO7),"NM",IF(OR(DW7/DO7&lt;0.5,DW7/DO7&gt;2),"NM",(DW7/DO7-1)*100))</f>
        <v>-5.2311435523114351</v>
      </c>
      <c r="DY7" s="381">
        <f>DY182</f>
        <v>793</v>
      </c>
      <c r="DZ7" s="363">
        <f>IF(ISERROR(DY7/DQ7),"NM",IF(OR(DY7/DQ7&lt;0.5,DY7/DQ7&gt;2),"NM",(DY7/DQ7-1)*100))</f>
        <v>3.7958115183245988</v>
      </c>
      <c r="EA7" s="381">
        <f>EA182</f>
        <v>806</v>
      </c>
      <c r="EB7" s="363">
        <f>IF(ISERROR(EA7/DS7),"NM",IF(OR(EA7/DS7&lt;0.5,EA7/DS7&gt;2),"NM",(EA7/DS7-1)*100))</f>
        <v>-0.61652281134402243</v>
      </c>
      <c r="EC7" s="381">
        <f>EC182</f>
        <v>802</v>
      </c>
      <c r="ED7" s="363">
        <f>IF(ISERROR(EC7/DU7),"NM",IF(OR(EC7/DU7&lt;0.5,EC7/DU7&gt;2),"NM",(EC7/DU7-1)*100))</f>
        <v>7.3627844712182089</v>
      </c>
      <c r="EE7" s="381">
        <f>EE182</f>
        <v>828</v>
      </c>
      <c r="EF7" s="363">
        <f>IF(ISERROR(EE7/DW7),"NM",IF(OR(EE7/DW7&lt;0.5,EE7/DW7&gt;2),"NM",(EE7/DW7-1)*100))</f>
        <v>6.2901155327342639</v>
      </c>
      <c r="EG7" s="381">
        <f>EG182</f>
        <v>734</v>
      </c>
      <c r="EH7" s="363">
        <f>IF(ISERROR(EG7/DY7),"NM",IF(OR(EG7/DY7&lt;0.5,EG7/DY7&gt;2),"NM",(EG7/DY7-1)*100))</f>
        <v>-7.4401008827238329</v>
      </c>
      <c r="EI7" s="381">
        <f t="shared" ref="EI7" si="20">EI182</f>
        <v>769</v>
      </c>
      <c r="EJ7" s="363">
        <f>IF(ISERROR(EI7/EA7),"NM",IF(OR(EI7/EA7&lt;0.5,EI7/EA7&gt;2),"NM",(EI7/EA7-1)*100))</f>
        <v>-4.5905707196029821</v>
      </c>
      <c r="EK7" s="381">
        <f t="shared" ref="EK7:EM7" si="21">EK182</f>
        <v>791</v>
      </c>
      <c r="EL7" s="363">
        <f>IF(ISERROR(EK7/EC7),"NM",IF(OR(EK7/EC7&lt;0.5,EK7/EC7&gt;2),"NM",(EK7/EC7-1)*100))</f>
        <v>-1.3715710723191998</v>
      </c>
      <c r="EM7" s="381">
        <f t="shared" si="21"/>
        <v>747.93000000000029</v>
      </c>
      <c r="EN7" s="363">
        <f>IF(ISERROR(EM7/EE7),"NM",IF(OR(EM7/EE7&lt;0.5,EM7/EE7&gt;2),"NM",(EM7/EE7-1)*100))</f>
        <v>-9.6702898550724328</v>
      </c>
      <c r="EO7" s="381">
        <f t="shared" ref="EO7" si="22">EO182</f>
        <v>747</v>
      </c>
      <c r="EP7" s="363">
        <f>IF(ISERROR(EO7/EG7),"NM",IF(OR(EO7/EG7&lt;0.5,EO7/EG7&gt;2),"NM",(EO7/EG7-1)*100))</f>
        <v>1.7711171662125436</v>
      </c>
      <c r="EQ7" s="381">
        <f t="shared" ref="EQ7" si="23">EQ182</f>
        <v>789.59251346890278</v>
      </c>
      <c r="ER7" s="363">
        <f>IF(ISERROR(EQ7/EI7),"NM",IF(OR(EQ7/EI7&lt;0.5,EQ7/EI7&gt;2),"NM",(EQ7/EI7-1)*100))</f>
        <v>2.6778300999873661</v>
      </c>
      <c r="ES7" s="381">
        <f t="shared" ref="ES7" si="24">ES182</f>
        <v>776.83785367343444</v>
      </c>
      <c r="ET7" s="363">
        <f>IF(ISERROR(ES7/EK7),"NM",IF(OR(ES7/EK7&lt;0.5,ES7/EK7&gt;2),"NM",(ES7/EK7-1)*100))</f>
        <v>-1.7904104079096816</v>
      </c>
      <c r="EU7" s="381">
        <f t="shared" ref="EU7" si="25">EU182</f>
        <v>796.66285279474232</v>
      </c>
      <c r="EV7" s="363">
        <f>IF(ISERROR(EU7/EM7),"NM",IF(OR(EU7/EM7&lt;0.5,EU7/EM7&gt;2),"NM",(EU7/EM7-1)*100))</f>
        <v>6.515697029767753</v>
      </c>
      <c r="EW7" s="381">
        <f t="shared" ref="EW7" si="26">EW182</f>
        <v>778.32446006763621</v>
      </c>
      <c r="EX7" s="363">
        <f>IF(ISERROR(EW7/EO7),"NM",IF(OR(EW7/EO7&lt;0.5,EW7/EO7&gt;2),"NM",(EW7/EO7-1)*100))</f>
        <v>4.1933681482779317</v>
      </c>
      <c r="EY7" s="363"/>
      <c r="EZ7" s="312"/>
      <c r="GB7" s="381">
        <f t="shared" ref="GB7:GH7" si="27">GB182</f>
        <v>3829.4247493259772</v>
      </c>
      <c r="GC7" s="363" t="str">
        <f t="shared" ref="GC7:GC16" si="28">IF(ISERROR(GB7/FZ7),"NM",IF(OR(GB7/FZ7&lt;0.5,GB7/FZ7&gt;2),"NM",(GB7/FZ7-1)*100))</f>
        <v>NM</v>
      </c>
      <c r="GD7" s="381">
        <f t="shared" si="27"/>
        <v>3904</v>
      </c>
      <c r="GE7" s="363">
        <f t="shared" ref="GE7:GE16" si="29">IF(ISERROR(GD7/GB7),"NM",IF(OR(GD7/GB7&lt;0.5,GD7/GB7&gt;2),"NM",(GD7/GB7-1)*100))</f>
        <v>1.9474269780898279</v>
      </c>
      <c r="GF7" s="381">
        <f t="shared" si="27"/>
        <v>3611</v>
      </c>
      <c r="GG7" s="363">
        <f t="shared" ref="GG7:GG16" si="30">IF(ISERROR(GF7/GD7),"NM",IF(OR(GF7/GD7&lt;0.5,GF7/GD7&gt;2),"NM",(GF7/GD7-1)*100))</f>
        <v>-7.5051229508196755</v>
      </c>
      <c r="GH7" s="381">
        <f t="shared" si="27"/>
        <v>3435</v>
      </c>
      <c r="GI7" s="363">
        <f>IF(ISERROR(GH7/GF7),"NM",IF(OR(GH7/GF7&lt;0.5,GH7/GF7&gt;2),"NM",(GH7/GF7-1)*100))</f>
        <v>-4.8739961229576245</v>
      </c>
      <c r="GJ7" s="381">
        <f>GJ182</f>
        <v>3130</v>
      </c>
      <c r="GK7" s="363">
        <f>IF(ISERROR(GJ7/GH7),"NM",IF(OR(GJ7/GH7&lt;0.5,GJ7/GH7&gt;2),"NM",(GJ7/GH7-1)*100))</f>
        <v>-8.879184861717615</v>
      </c>
      <c r="GL7" s="381">
        <f>GL182</f>
        <v>3170</v>
      </c>
      <c r="GM7" s="363">
        <f>IF(ISERROR(GL7/GJ7),"NM",IF(OR(GL7/GJ7&lt;0.5,GL7/GJ7&gt;2),"NM",(GL7/GJ7-1)*100))</f>
        <v>1.2779552715654896</v>
      </c>
      <c r="GN7" s="381">
        <f>GN182</f>
        <v>3054.9300000000003</v>
      </c>
      <c r="GO7" s="363">
        <f>IF(ISERROR(GN7/GL7),"NM",IF(OR(GN7/GL7&lt;0.5,GN7/GL7&gt;2),"NM",(GN7/GL7-1)*100))</f>
        <v>-3.6299684542586697</v>
      </c>
      <c r="GP7" s="381">
        <f>GP182</f>
        <v>3141.4176800047157</v>
      </c>
      <c r="GQ7" s="363">
        <f>IF(ISERROR(GP7/GN7),"NM",IF(OR(GP7/GN7&lt;0.5,GP7/GN7&gt;2),"NM",(GP7/GN7-1)*100))</f>
        <v>2.8310854914749495</v>
      </c>
      <c r="GR7" s="381">
        <f>GR182</f>
        <v>3120.3561258295431</v>
      </c>
      <c r="GS7" s="363">
        <f>IF(ISERROR(GR7/GP7),"NM",IF(OR(GR7/GP7&lt;0.5,GR7/GP7&gt;2),"NM",(GR7/GP7-1)*100))</f>
        <v>-0.67044743235611381</v>
      </c>
      <c r="GT7" s="381">
        <f>GT182</f>
        <v>3259.6358039899787</v>
      </c>
      <c r="GU7" s="363">
        <f>IF(ISERROR(GT7/GR7),"NM",IF(OR(GT7/GR7&lt;0.5,GT7/GR7&gt;2),"NM",(GT7/GR7-1)*100))</f>
        <v>4.4635827624774249</v>
      </c>
      <c r="GV7" s="381">
        <f>GV182</f>
        <v>3365.0208508412707</v>
      </c>
      <c r="GW7" s="363">
        <f>IF(ISERROR(GV7/GT7),"NM",IF(OR(GV7/GT7&lt;0.5,GV7/GT7&gt;2),"NM",(GV7/GT7-1)*100))</f>
        <v>3.2330313319756332</v>
      </c>
      <c r="GX7" s="381">
        <f>GX182</f>
        <v>3494.4127513896183</v>
      </c>
      <c r="GY7" s="363">
        <f>IF(ISERROR(GX7/GV7),"NM",IF(OR(GX7/GV7&lt;0.5,GX7/GV7&gt;2),"NM",(GX7/GV7-1)*100))</f>
        <v>3.8452035301950405</v>
      </c>
      <c r="GZ7" s="363">
        <f t="shared" ref="GZ7:GZ17" si="31">IF(ISERROR(((GX7/GN7)^0.2-1)*100),"",((GX7/GN7)^0.2-1)*100)</f>
        <v>2.724630461929789</v>
      </c>
      <c r="HA7" s="376"/>
      <c r="HC7"/>
      <c r="HD7"/>
      <c r="HE7"/>
      <c r="HF7"/>
      <c r="HG7"/>
      <c r="HH7"/>
    </row>
    <row r="8" spans="1:216" s="375" customFormat="1" ht="13.5" customHeight="1" x14ac:dyDescent="0.2">
      <c r="B8" s="377" t="s">
        <v>170</v>
      </c>
      <c r="CM8" s="381">
        <f>CM273</f>
        <v>251</v>
      </c>
      <c r="CN8" s="363" t="str">
        <f t="shared" si="7"/>
        <v>NM</v>
      </c>
      <c r="CO8" s="381">
        <f>CO273</f>
        <v>243</v>
      </c>
      <c r="CP8" s="363" t="str">
        <f t="shared" si="8"/>
        <v>NM</v>
      </c>
      <c r="CQ8" s="381">
        <f>CQ273</f>
        <v>213.40000000000009</v>
      </c>
      <c r="CR8" s="363" t="str">
        <f t="shared" si="9"/>
        <v>NM</v>
      </c>
      <c r="CS8" s="381">
        <f>CS273</f>
        <v>196</v>
      </c>
      <c r="CT8" s="363" t="str">
        <f t="shared" si="10"/>
        <v>NM</v>
      </c>
      <c r="CU8" s="381">
        <f>CU273</f>
        <v>271</v>
      </c>
      <c r="CV8" s="363">
        <f t="shared" si="11"/>
        <v>7.9681274900398336</v>
      </c>
      <c r="CW8" s="381">
        <f>CW273</f>
        <v>258</v>
      </c>
      <c r="CX8" s="363">
        <f t="shared" si="12"/>
        <v>6.1728395061728447</v>
      </c>
      <c r="CY8" s="381">
        <f>CY273</f>
        <v>260</v>
      </c>
      <c r="CZ8" s="363">
        <f t="shared" si="13"/>
        <v>21.836925960637245</v>
      </c>
      <c r="DA8" s="381">
        <f>DA273</f>
        <v>208</v>
      </c>
      <c r="DB8" s="363">
        <f t="shared" si="14"/>
        <v>6.1224489795918435</v>
      </c>
      <c r="DC8" s="381">
        <f>DC273</f>
        <v>281</v>
      </c>
      <c r="DD8" s="363">
        <f t="shared" si="15"/>
        <v>3.6900369003689981</v>
      </c>
      <c r="DE8" s="381">
        <f>DE273</f>
        <v>283</v>
      </c>
      <c r="DF8" s="363">
        <f t="shared" si="16"/>
        <v>9.6899224806201509</v>
      </c>
      <c r="DG8" s="381">
        <f>DG273</f>
        <v>269</v>
      </c>
      <c r="DH8" s="363">
        <f t="shared" si="17"/>
        <v>3.4615384615384714</v>
      </c>
      <c r="DI8" s="381">
        <f>DI273</f>
        <v>205</v>
      </c>
      <c r="DJ8" s="363">
        <f t="shared" si="18"/>
        <v>-1.4423076923076872</v>
      </c>
      <c r="DK8" s="381">
        <f>DK273</f>
        <v>303</v>
      </c>
      <c r="DL8" s="363">
        <f t="shared" si="19"/>
        <v>7.8291814946619187</v>
      </c>
      <c r="DM8" s="381">
        <f>DM273</f>
        <v>300</v>
      </c>
      <c r="DN8" s="363">
        <f>IF(ISERROR(DM8/DE8),"NM",IF(OR(DM8/DE8&lt;0.5,DM8/DE8&gt;2),"NM",(DM8/DE8-1)*100))</f>
        <v>6.0070671378091856</v>
      </c>
      <c r="DO8" s="381">
        <f>DO273</f>
        <v>269</v>
      </c>
      <c r="DP8" s="363">
        <f>IF(ISERROR(DO8/DG8),"NM",IF(OR(DO8/DG8&lt;0.5,DO8/DG8&gt;2),"NM",(DO8/DG8-1)*100))</f>
        <v>0</v>
      </c>
      <c r="DQ8" s="381">
        <f>DQ273</f>
        <v>201</v>
      </c>
      <c r="DR8" s="363">
        <f>IF(ISERROR(DQ8/DI8),"NM",IF(OR(DQ8/DI8&lt;0.5,DQ8/DI8&gt;2),"NM",(DQ8/DI8-1)*100))</f>
        <v>-1.9512195121951237</v>
      </c>
      <c r="DS8" s="381">
        <f>DS273</f>
        <v>285</v>
      </c>
      <c r="DT8" s="363">
        <f>IF(ISERROR(DS8/DK8),"NM",IF(OR(DS8/DK8&lt;0.5,DS8/DK8&gt;2),"NM",(DS8/DK8-1)*100))</f>
        <v>-5.9405940594059459</v>
      </c>
      <c r="DU8" s="381">
        <f>DU273</f>
        <v>293</v>
      </c>
      <c r="DV8" s="363">
        <f>IF(ISERROR(DU8/DM8),"NM",IF(OR(DU8/DM8&lt;0.5,DU8/DM8&gt;2),"NM",(DU8/DM8-1)*100))</f>
        <v>-2.3333333333333317</v>
      </c>
      <c r="DW8" s="381">
        <f>DW273</f>
        <v>286</v>
      </c>
      <c r="DX8" s="363">
        <f>IF(ISERROR(DW8/DO8),"NM",IF(OR(DW8/DO8&lt;0.5,DW8/DO8&gt;2),"NM",(DW8/DO8-1)*100))</f>
        <v>6.3197026022304925</v>
      </c>
      <c r="DY8" s="381">
        <f>DY273</f>
        <v>237</v>
      </c>
      <c r="DZ8" s="363">
        <f>IF(ISERROR(DY8/DQ8),"NM",IF(OR(DY8/DQ8&lt;0.5,DY8/DQ8&gt;2),"NM",(DY8/DQ8-1)*100))</f>
        <v>17.910447761194035</v>
      </c>
      <c r="EA8" s="381">
        <f>EA273</f>
        <v>332</v>
      </c>
      <c r="EB8" s="363">
        <f>IF(ISERROR(EA8/DS8),"NM",IF(OR(EA8/DS8&lt;0.5,EA8/DS8&gt;2),"NM",(EA8/DS8-1)*100))</f>
        <v>16.491228070175445</v>
      </c>
      <c r="EC8" s="381">
        <f>EC273</f>
        <v>291</v>
      </c>
      <c r="ED8" s="363">
        <f>IF(ISERROR(EC8/DU8),"NM",IF(OR(EC8/DU8&lt;0.5,EC8/DU8&gt;2),"NM",(EC8/DU8-1)*100))</f>
        <v>-0.68259385665528916</v>
      </c>
      <c r="EE8" s="381">
        <f>EE273</f>
        <v>323</v>
      </c>
      <c r="EF8" s="363">
        <f>IF(ISERROR(EE8/DW8),"NM",IF(OR(EE8/DW8&lt;0.5,EE8/DW8&gt;2),"NM",(EE8/DW8-1)*100))</f>
        <v>12.937062937062937</v>
      </c>
      <c r="EG8" s="381">
        <f>EG273</f>
        <v>263</v>
      </c>
      <c r="EH8" s="363">
        <f>IF(ISERROR(EG8/DY8),"NM",IF(OR(EG8/DY8&lt;0.5,EG8/DY8&gt;2),"NM",(EG8/DY8-1)*100))</f>
        <v>10.970464135021096</v>
      </c>
      <c r="EI8" s="381">
        <f t="shared" ref="EI8" si="32">EI273</f>
        <v>310</v>
      </c>
      <c r="EJ8" s="363">
        <f>IF(ISERROR(EI8/EA8),"NM",IF(OR(EI8/EA8&lt;0.5,EI8/EA8&gt;2),"NM",(EI8/EA8-1)*100))</f>
        <v>-6.6265060240963898</v>
      </c>
      <c r="EK8" s="381">
        <f t="shared" ref="EK8:EM8" si="33">EK273</f>
        <v>330</v>
      </c>
      <c r="EL8" s="363">
        <f>IF(ISERROR(EK8/EC8),"NM",IF(OR(EK8/EC8&lt;0.5,EK8/EC8&gt;2),"NM",(EK8/EC8-1)*100))</f>
        <v>13.4020618556701</v>
      </c>
      <c r="EM8" s="381">
        <f t="shared" si="33"/>
        <v>316</v>
      </c>
      <c r="EN8" s="363">
        <f>IF(ISERROR(EM8/EE8),"NM",IF(OR(EM8/EE8&lt;0.5,EM8/EE8&gt;2),"NM",(EM8/EE8-1)*100))</f>
        <v>-2.1671826625387025</v>
      </c>
      <c r="EO8" s="381">
        <f t="shared" ref="EO8" si="34">EO273</f>
        <v>288</v>
      </c>
      <c r="EP8" s="363">
        <f>IF(ISERROR(EO8/EG8),"NM",IF(OR(EO8/EG8&lt;0.5,EO8/EG8&gt;2),"NM",(EO8/EG8-1)*100))</f>
        <v>9.5057034220532355</v>
      </c>
      <c r="EQ8" s="381">
        <f t="shared" ref="EQ8" si="35">EQ273</f>
        <v>309.36865651031621</v>
      </c>
      <c r="ER8" s="363">
        <f>IF(ISERROR(EQ8/EI8),"NM",IF(OR(EQ8/EI8&lt;0.5,EQ8/EI8&gt;2),"NM",(EQ8/EI8-1)*100))</f>
        <v>-0.20365919022057311</v>
      </c>
      <c r="ES8" s="381">
        <f t="shared" ref="ES8" si="36">ES273</f>
        <v>323.07460947879076</v>
      </c>
      <c r="ET8" s="363">
        <f>IF(ISERROR(ES8/EK8),"NM",IF(OR(ES8/EK8&lt;0.5,ES8/EK8&gt;2),"NM",(ES8/EK8-1)*100))</f>
        <v>-2.0986031882452183</v>
      </c>
      <c r="EU8" s="381">
        <f t="shared" ref="EU8" si="37">EU273</f>
        <v>312.75221532266687</v>
      </c>
      <c r="EV8" s="363">
        <f>IF(ISERROR(EU8/EM8),"NM",IF(OR(EU8/EM8&lt;0.5,EU8/EM8&gt;2),"NM",(EU8/EM8-1)*100))</f>
        <v>-1.0277799611813743</v>
      </c>
      <c r="EW8" s="381">
        <f t="shared" ref="EW8" si="38">EW273</f>
        <v>299.72542294065852</v>
      </c>
      <c r="EX8" s="363">
        <f>IF(ISERROR(EW8/EO8),"NM",IF(OR(EW8/EO8&lt;0.5,EW8/EO8&gt;2),"NM",(EW8/EO8-1)*100))</f>
        <v>4.0713274099508645</v>
      </c>
      <c r="EY8" s="363"/>
      <c r="EZ8" s="312"/>
      <c r="GB8" s="381">
        <f t="shared" ref="GB8:GH8" si="39">GB273</f>
        <v>903.40000000000009</v>
      </c>
      <c r="GC8" s="363" t="str">
        <f t="shared" si="28"/>
        <v>NM</v>
      </c>
      <c r="GD8" s="381">
        <f t="shared" si="39"/>
        <v>997</v>
      </c>
      <c r="GE8" s="363">
        <f t="shared" si="29"/>
        <v>10.360858977197251</v>
      </c>
      <c r="GF8" s="381">
        <f t="shared" si="39"/>
        <v>1038</v>
      </c>
      <c r="GG8" s="363">
        <f t="shared" si="30"/>
        <v>4.112337011033107</v>
      </c>
      <c r="GH8" s="381">
        <f t="shared" si="39"/>
        <v>1073</v>
      </c>
      <c r="GI8" s="363">
        <f>IF(ISERROR(GH8/GF8),"NM",IF(OR(GH8/GF8&lt;0.5,GH8/GF8&gt;2),"NM",(GH8/GF8-1)*100))</f>
        <v>3.3718689788053924</v>
      </c>
      <c r="GJ8" s="381">
        <f>GJ273</f>
        <v>1101</v>
      </c>
      <c r="GK8" s="363">
        <f>IF(ISERROR(GJ8/GH8),"NM",IF(OR(GJ8/GH8&lt;0.5,GJ8/GH8&gt;2),"NM",(GJ8/GH8-1)*100))</f>
        <v>2.6095060577819185</v>
      </c>
      <c r="GL8" s="381">
        <f>GL273</f>
        <v>1209</v>
      </c>
      <c r="GM8" s="363">
        <f>IF(ISERROR(GL8/GJ8),"NM",IF(OR(GL8/GJ8&lt;0.5,GL8/GJ8&gt;2),"NM",(GL8/GJ8-1)*100))</f>
        <v>9.809264305177102</v>
      </c>
      <c r="GN8" s="381">
        <f>GN273</f>
        <v>1244</v>
      </c>
      <c r="GO8" s="363">
        <f>IF(ISERROR(GN8/GL8),"NM",IF(OR(GN8/GL8&lt;0.5,GN8/GL8&gt;2),"NM",(GN8/GL8-1)*100))</f>
        <v>2.8949545078577277</v>
      </c>
      <c r="GP8" s="381">
        <f>GP273</f>
        <v>1244.9209042524324</v>
      </c>
      <c r="GQ8" s="363">
        <f>IF(ISERROR(GP8/GN8),"NM",IF(OR(GP8/GN8&lt;0.5,GP8/GN8&gt;2),"NM",(GP8/GN8-1)*100))</f>
        <v>7.4027673025112151E-2</v>
      </c>
      <c r="GR8" s="381">
        <f>GR273</f>
        <v>1314.8356379721899</v>
      </c>
      <c r="GS8" s="363">
        <f>IF(ISERROR(GR8/GP8),"NM",IF(OR(GR8/GP8&lt;0.5,GR8/GP8&gt;2),"NM",(GR8/GP8-1)*100))</f>
        <v>5.6159980510360974</v>
      </c>
      <c r="GT8" s="381">
        <f>GT273</f>
        <v>1390.9760714413487</v>
      </c>
      <c r="GU8" s="363">
        <f>IF(ISERROR(GT8/GR8),"NM",IF(OR(GT8/GR8&lt;0.5,GT8/GR8&gt;2),"NM",(GT8/GR8-1)*100))</f>
        <v>5.7908708336037007</v>
      </c>
      <c r="GV8" s="381">
        <f>GV273</f>
        <v>1454.2436188998872</v>
      </c>
      <c r="GW8" s="363">
        <f>IF(ISERROR(GV8/GT8),"NM",IF(OR(GV8/GT8&lt;0.5,GV8/GT8&gt;2),"NM",(GV8/GT8-1)*100))</f>
        <v>4.5484281690755246</v>
      </c>
      <c r="GX8" s="381">
        <f>GX273</f>
        <v>1510.7004486292462</v>
      </c>
      <c r="GY8" s="363">
        <f>IF(ISERROR(GX8/GV8),"NM",IF(OR(GX8/GV8&lt;0.5,GX8/GV8&gt;2),"NM",(GX8/GV8-1)*100))</f>
        <v>3.8822126496293574</v>
      </c>
      <c r="GZ8" s="363">
        <f t="shared" si="31"/>
        <v>3.961274625867639</v>
      </c>
      <c r="HA8" s="376"/>
      <c r="HC8"/>
      <c r="HD8"/>
      <c r="HE8"/>
      <c r="HF8"/>
      <c r="HG8"/>
      <c r="HH8"/>
    </row>
    <row r="9" spans="1:216" s="375" customFormat="1" ht="13.5" customHeight="1" x14ac:dyDescent="0.2">
      <c r="B9" s="377" t="s">
        <v>135</v>
      </c>
      <c r="CM9" s="381">
        <f>CM307+CM308</f>
        <v>-55</v>
      </c>
      <c r="CN9" s="363" t="str">
        <f t="shared" si="7"/>
        <v>NM</v>
      </c>
      <c r="CO9" s="381">
        <f>CO307+CO308</f>
        <v>-57</v>
      </c>
      <c r="CP9" s="363" t="str">
        <f t="shared" si="8"/>
        <v>NM</v>
      </c>
      <c r="CQ9" s="381">
        <f>CQ307+CQ308</f>
        <v>-58</v>
      </c>
      <c r="CR9" s="363" t="str">
        <f t="shared" si="9"/>
        <v>NM</v>
      </c>
      <c r="CS9" s="381">
        <f>CS307+CS308</f>
        <v>-64</v>
      </c>
      <c r="CT9" s="363" t="str">
        <f t="shared" si="10"/>
        <v>NM</v>
      </c>
      <c r="CU9" s="381">
        <f>CU307+CU308</f>
        <v>-64</v>
      </c>
      <c r="CV9" s="363">
        <f t="shared" si="11"/>
        <v>16.36363636363636</v>
      </c>
      <c r="CW9" s="381">
        <f>CW307+CW308</f>
        <v>-63</v>
      </c>
      <c r="CX9" s="363">
        <f t="shared" si="12"/>
        <v>10.526315789473696</v>
      </c>
      <c r="CY9" s="381">
        <f>CY307+CY308</f>
        <v>-60</v>
      </c>
      <c r="CZ9" s="363">
        <f t="shared" si="13"/>
        <v>3.4482758620689724</v>
      </c>
      <c r="DA9" s="381">
        <f>DA307+DA308</f>
        <v>-56</v>
      </c>
      <c r="DB9" s="363">
        <f t="shared" si="14"/>
        <v>-12.5</v>
      </c>
      <c r="DC9" s="381">
        <f>DC307+DC308</f>
        <v>-65</v>
      </c>
      <c r="DD9" s="363">
        <f t="shared" si="15"/>
        <v>1.5625</v>
      </c>
      <c r="DE9" s="381">
        <f>DE307+DE308</f>
        <v>-66</v>
      </c>
      <c r="DF9" s="363">
        <f t="shared" si="16"/>
        <v>4.7619047619047672</v>
      </c>
      <c r="DG9" s="381">
        <f>DG307+DG308</f>
        <v>-68</v>
      </c>
      <c r="DH9" s="363">
        <f t="shared" si="17"/>
        <v>13.33333333333333</v>
      </c>
      <c r="DI9" s="381">
        <f>DI307+DI308</f>
        <v>-68</v>
      </c>
      <c r="DJ9" s="363">
        <f t="shared" si="18"/>
        <v>21.42857142857142</v>
      </c>
      <c r="DK9" s="381">
        <f>DK307+DK308</f>
        <v>-67</v>
      </c>
      <c r="DL9" s="363">
        <f t="shared" si="19"/>
        <v>3.076923076923066</v>
      </c>
      <c r="DM9" s="381">
        <f>DM307+DM308</f>
        <v>-70</v>
      </c>
      <c r="DN9" s="363">
        <f>IF(ISERROR(DM9/DE9),"NM",IF(OR(DM9/DE9&lt;0.5,DM9/DE9&gt;2),"NM",(DM9/DE9-1)*100))</f>
        <v>6.0606060606060552</v>
      </c>
      <c r="DO9" s="381">
        <f>DO307+DO308</f>
        <v>-56</v>
      </c>
      <c r="DP9" s="363">
        <f>IF(ISERROR(DO9/DG9),"NM",IF(OR(DO9/DG9&lt;0.5,DO9/DG9&gt;2),"NM",(DO9/DG9-1)*100))</f>
        <v>-17.647058823529417</v>
      </c>
      <c r="DQ9" s="381">
        <f>DQ307+DQ308</f>
        <v>-85</v>
      </c>
      <c r="DR9" s="363">
        <f>IF(ISERROR(DQ9/DI9),"NM",IF(OR(DQ9/DI9&lt;0.5,DQ9/DI9&gt;2),"NM",(DQ9/DI9-1)*100))</f>
        <v>25</v>
      </c>
      <c r="DS9" s="381">
        <f>DS307+DS308</f>
        <v>-69</v>
      </c>
      <c r="DT9" s="363">
        <f>IF(ISERROR(DS9/DK9),"NM",IF(OR(DS9/DK9&lt;0.5,DS9/DK9&gt;2),"NM",(DS9/DK9-1)*100))</f>
        <v>2.9850746268656803</v>
      </c>
      <c r="DU9" s="381">
        <f>DU307+DU308</f>
        <v>-55</v>
      </c>
      <c r="DV9" s="363">
        <f>IF(ISERROR(DU9/DM9),"NM",IF(OR(DU9/DM9&lt;0.5,DU9/DM9&gt;2),"NM",(DU9/DM9-1)*100))</f>
        <v>-21.428571428571431</v>
      </c>
      <c r="DW9" s="381">
        <f>DW307+DW308</f>
        <v>-48</v>
      </c>
      <c r="DX9" s="363">
        <f>IF(ISERROR(DW9/DO9),"NM",IF(OR(DW9/DO9&lt;0.5,DW9/DO9&gt;2),"NM",(DW9/DO9-1)*100))</f>
        <v>-14.28571428571429</v>
      </c>
      <c r="DY9" s="381">
        <f>DY307+DY308</f>
        <v>-32</v>
      </c>
      <c r="DZ9" s="363" t="str">
        <f>IF(ISERROR(DY9/DQ9),"NM",IF(OR(DY9/DQ9&lt;0.5,DY9/DQ9&gt;2),"NM",(DY9/DQ9-1)*100))</f>
        <v>NM</v>
      </c>
      <c r="EA9" s="381">
        <f>EA307+EA308</f>
        <v>-61</v>
      </c>
      <c r="EB9" s="363">
        <f>IF(ISERROR(EA9/DS9),"NM",IF(OR(EA9/DS9&lt;0.5,EA9/DS9&gt;2),"NM",(EA9/DS9-1)*100))</f>
        <v>-11.594202898550721</v>
      </c>
      <c r="EC9" s="381">
        <f>EC307+EC308</f>
        <v>-51</v>
      </c>
      <c r="ED9" s="363">
        <f>IF(ISERROR(EC9/DU9),"NM",IF(OR(EC9/DU9&lt;0.5,EC9/DU9&gt;2),"NM",(EC9/DU9-1)*100))</f>
        <v>-7.2727272727272751</v>
      </c>
      <c r="EE9" s="381">
        <f>EE307+EE308</f>
        <v>-58</v>
      </c>
      <c r="EF9" s="363">
        <f>IF(ISERROR(EE9/DW9),"NM",IF(OR(EE9/DW9&lt;0.5,EE9/DW9&gt;2),"NM",(EE9/DW9-1)*100))</f>
        <v>20.833333333333325</v>
      </c>
      <c r="EG9" s="381">
        <f>EG307+EG308</f>
        <v>-71</v>
      </c>
      <c r="EH9" s="363" t="str">
        <f>IF(ISERROR(EG9/DY9),"NM",IF(OR(EG9/DY9&lt;0.5,EG9/DY9&gt;2),"NM",(EG9/DY9-1)*100))</f>
        <v>NM</v>
      </c>
      <c r="EI9" s="381">
        <f>EI307+EI308</f>
        <v>-52</v>
      </c>
      <c r="EJ9" s="363">
        <f>IF(ISERROR(EI9/EA9),"NM",IF(OR(EI9/EA9&lt;0.5,EI9/EA9&gt;2),"NM",(EI9/EA9-1)*100))</f>
        <v>-14.754098360655743</v>
      </c>
      <c r="EK9" s="381">
        <f>EK307+EK308</f>
        <v>-48</v>
      </c>
      <c r="EL9" s="363">
        <f>IF(ISERROR(EK9/EC9),"NM",IF(OR(EK9/EC9&lt;0.5,EK9/EC9&gt;2),"NM",(EK9/EC9-1)*100))</f>
        <v>-5.8823529411764719</v>
      </c>
      <c r="EM9" s="381">
        <f>EM307+EM308</f>
        <v>-50</v>
      </c>
      <c r="EN9" s="363">
        <f>IF(ISERROR(EM9/EE9),"NM",IF(OR(EM9/EE9&lt;0.5,EM9/EE9&gt;2),"NM",(EM9/EE9-1)*100))</f>
        <v>-13.793103448275868</v>
      </c>
      <c r="EO9" s="381">
        <f>EO307+EO308</f>
        <v>-64</v>
      </c>
      <c r="EP9" s="363">
        <f>IF(ISERROR(EO9/EG9),"NM",IF(OR(EO9/EG9&lt;0.5,EO9/EG9&gt;2),"NM",(EO9/EG9-1)*100))</f>
        <v>-9.8591549295774623</v>
      </c>
      <c r="EQ9" s="381">
        <f>EQ307+EQ308</f>
        <v>-61</v>
      </c>
      <c r="ER9" s="363">
        <f>IF(ISERROR(EQ9/EI9),"NM",IF(OR(EQ9/EI9&lt;0.5,EQ9/EI9&gt;2),"NM",(EQ9/EI9-1)*100))</f>
        <v>17.307692307692314</v>
      </c>
      <c r="ES9" s="381">
        <f>ES307+ES308</f>
        <v>-61</v>
      </c>
      <c r="ET9" s="363">
        <f>IF(ISERROR(ES9/EK9),"NM",IF(OR(ES9/EK9&lt;0.5,ES9/EK9&gt;2),"NM",(ES9/EK9-1)*100))</f>
        <v>27.083333333333325</v>
      </c>
      <c r="EU9" s="381">
        <f>EU307+EU308</f>
        <v>-61</v>
      </c>
      <c r="EV9" s="363">
        <f>IF(ISERROR(EU9/EM9),"NM",IF(OR(EU9/EM9&lt;0.5,EU9/EM9&gt;2),"NM",(EU9/EM9-1)*100))</f>
        <v>21.999999999999996</v>
      </c>
      <c r="EW9" s="381">
        <f>EW307+EW308</f>
        <v>-61</v>
      </c>
      <c r="EX9" s="363">
        <f>IF(ISERROR(EW9/EO9),"NM",IF(OR(EW9/EO9&lt;0.5,EW9/EO9&gt;2),"NM",(EW9/EO9-1)*100))</f>
        <v>-4.6875</v>
      </c>
      <c r="EY9" s="363"/>
      <c r="EZ9" s="312"/>
      <c r="GB9" s="381">
        <f>GB307+GB308</f>
        <v>-234</v>
      </c>
      <c r="GC9" s="363" t="str">
        <f t="shared" si="28"/>
        <v>NM</v>
      </c>
      <c r="GD9" s="381">
        <f>GD307+GD308</f>
        <v>-243</v>
      </c>
      <c r="GE9" s="363">
        <f t="shared" si="29"/>
        <v>3.8461538461538547</v>
      </c>
      <c r="GF9" s="381">
        <f>GF307+GF308</f>
        <v>-267</v>
      </c>
      <c r="GG9" s="363">
        <f t="shared" si="30"/>
        <v>9.8765432098765427</v>
      </c>
      <c r="GH9" s="381">
        <f>GH307+GH308</f>
        <v>-278</v>
      </c>
      <c r="GI9" s="363">
        <f>IF(ISERROR(GH9/GF9),"NM",IF(OR(GH9/GF9&lt;0.5,GH9/GF9&gt;2),"NM",(GH9/GF9-1)*100))</f>
        <v>4.1198501872659277</v>
      </c>
      <c r="GJ9" s="381">
        <f>GJ307+GJ308</f>
        <v>-204</v>
      </c>
      <c r="GK9" s="363">
        <f>IF(ISERROR(GJ9/GH9),"NM",IF(OR(GJ9/GH9&lt;0.5,GJ9/GH9&gt;2),"NM",(GJ9/GH9-1)*100))</f>
        <v>-26.618705035971225</v>
      </c>
      <c r="GL9" s="381">
        <f>GL307+GL308</f>
        <v>-241</v>
      </c>
      <c r="GM9" s="363">
        <f>IF(ISERROR(GL9/GJ9),"NM",IF(OR(GL9/GJ9&lt;0.5,GL9/GJ9&gt;2),"NM",(GL9/GJ9-1)*100))</f>
        <v>18.137254901960787</v>
      </c>
      <c r="GN9" s="381">
        <f>GN307+GN308</f>
        <v>-214</v>
      </c>
      <c r="GO9" s="363">
        <f>IF(ISERROR(GN9/GL9),"NM",IF(OR(GN9/GL9&lt;0.5,GN9/GL9&gt;2),"NM",(GN9/GL9-1)*100))</f>
        <v>-11.203319502074693</v>
      </c>
      <c r="GP9" s="381">
        <f>GP307+GP308</f>
        <v>-244</v>
      </c>
      <c r="GQ9" s="363">
        <f>IF(ISERROR(GP9/GN9),"NM",IF(OR(GP9/GN9&lt;0.5,GP9/GN9&gt;2),"NM",(GP9/GN9-1)*100))</f>
        <v>14.018691588785037</v>
      </c>
      <c r="GR9" s="381">
        <f>GR307+GR308</f>
        <v>-252.48000000000002</v>
      </c>
      <c r="GS9" s="363">
        <f>IF(ISERROR(GR9/GP9),"NM",IF(OR(GR9/GP9&lt;0.5,GR9/GP9&gt;2),"NM",(GR9/GP9-1)*100))</f>
        <v>3.4754098360655794</v>
      </c>
      <c r="GT9" s="381">
        <f>GT307+GT308</f>
        <v>-261.30960000000005</v>
      </c>
      <c r="GU9" s="363">
        <f>IF(ISERROR(GT9/GR9),"NM",IF(OR(GT9/GR9&lt;0.5,GT9/GR9&gt;2),"NM",(GT9/GR9-1)*100))</f>
        <v>3.497148288973384</v>
      </c>
      <c r="GV9" s="381">
        <f>GV307+GV308</f>
        <v>-269.18179200000003</v>
      </c>
      <c r="GW9" s="363">
        <f>IF(ISERROR(GV9/GT9),"NM",IF(OR(GV9/GT9&lt;0.5,GV9/GT9&gt;2),"NM",(GV9/GT9-1)*100))</f>
        <v>3.0125919598820605</v>
      </c>
      <c r="GX9" s="381">
        <f>GX307+GX308</f>
        <v>-278.69318784000006</v>
      </c>
      <c r="GY9" s="363">
        <f>IF(ISERROR(GX9/GV9),"NM",IF(OR(GX9/GV9&lt;0.5,GX9/GV9&gt;2),"NM",(GX9/GV9-1)*100))</f>
        <v>3.5334469576605132</v>
      </c>
      <c r="GZ9" s="363">
        <f t="shared" si="31"/>
        <v>5.4247345047232276</v>
      </c>
      <c r="HA9" s="376"/>
      <c r="HC9"/>
      <c r="HD9"/>
      <c r="HE9"/>
      <c r="HF9"/>
      <c r="HG9"/>
      <c r="HH9"/>
    </row>
    <row r="10" spans="1:216" s="360" customFormat="1" ht="13.5" customHeight="1" x14ac:dyDescent="0.2">
      <c r="B10" s="378" t="s">
        <v>337</v>
      </c>
      <c r="CM10" s="382">
        <f>CM7+CM8+CM9</f>
        <v>1171</v>
      </c>
      <c r="CN10" s="363" t="str">
        <f t="shared" si="7"/>
        <v>NM</v>
      </c>
      <c r="CO10" s="382">
        <f>CO7+CO8+CO9</f>
        <v>1110.7712394262599</v>
      </c>
      <c r="CP10" s="363" t="str">
        <f t="shared" si="8"/>
        <v>NM</v>
      </c>
      <c r="CQ10" s="382">
        <f>CQ7+CQ8+CQ9</f>
        <v>1174.5535098997175</v>
      </c>
      <c r="CR10" s="363" t="str">
        <f t="shared" si="9"/>
        <v>NM</v>
      </c>
      <c r="CS10" s="382">
        <f>CS7+CS8+CS9</f>
        <v>1042.5</v>
      </c>
      <c r="CT10" s="363" t="str">
        <f t="shared" si="10"/>
        <v>NM</v>
      </c>
      <c r="CU10" s="382">
        <f>CU7+CU8+CU9</f>
        <v>1247</v>
      </c>
      <c r="CV10" s="363">
        <f t="shared" si="11"/>
        <v>6.490179333902657</v>
      </c>
      <c r="CW10" s="382">
        <f>CW7+CW8+CW9</f>
        <v>1159</v>
      </c>
      <c r="CX10" s="363">
        <f t="shared" si="12"/>
        <v>4.3419165766887646</v>
      </c>
      <c r="CY10" s="382">
        <f>CY7+CY8+CY9</f>
        <v>1194</v>
      </c>
      <c r="CZ10" s="363">
        <f t="shared" si="13"/>
        <v>1.6556495669526994</v>
      </c>
      <c r="DA10" s="382">
        <f>DA7+DA8+DA9</f>
        <v>1058</v>
      </c>
      <c r="DB10" s="363">
        <f t="shared" si="14"/>
        <v>1.4868105515587482</v>
      </c>
      <c r="DC10" s="382">
        <f>DC7+DC8+DC9</f>
        <v>1201</v>
      </c>
      <c r="DD10" s="363">
        <f t="shared" si="15"/>
        <v>-3.68885324779471</v>
      </c>
      <c r="DE10" s="382">
        <f>DE7+DE8+DE9</f>
        <v>1153</v>
      </c>
      <c r="DF10" s="363">
        <f t="shared" si="16"/>
        <v>-0.51768766177739955</v>
      </c>
      <c r="DG10" s="382">
        <f>DG7+DG8+DG9</f>
        <v>1043</v>
      </c>
      <c r="DH10" s="363">
        <f t="shared" si="17"/>
        <v>-12.646566164154105</v>
      </c>
      <c r="DI10" s="382">
        <f>DI7+DI8+DI9</f>
        <v>985</v>
      </c>
      <c r="DJ10" s="363">
        <f t="shared" si="18"/>
        <v>-6.8998109640831746</v>
      </c>
      <c r="DK10" s="382">
        <f>DK7+DK8+DK9</f>
        <v>1164</v>
      </c>
      <c r="DL10" s="363">
        <f t="shared" si="19"/>
        <v>-3.0807660283097449</v>
      </c>
      <c r="DM10" s="382">
        <f>DM7+DM8+DM9</f>
        <v>1151</v>
      </c>
      <c r="DN10" s="363">
        <f>IF(ISERROR(DM10/DE10),"NM",IF(OR(DM10/DE10&lt;0.5,DM10/DE10&gt;2),"NM",(DM10/DE10-1)*100))</f>
        <v>-0.17346053772766545</v>
      </c>
      <c r="DO10" s="382">
        <f>DO7+DO8+DO9</f>
        <v>1035</v>
      </c>
      <c r="DP10" s="363">
        <f>IF(ISERROR(DO10/DG10),"NM",IF(OR(DO10/DG10&lt;0.5,DO10/DG10&gt;2),"NM",(DO10/DG10-1)*100))</f>
        <v>-0.76701821668264669</v>
      </c>
      <c r="DQ10" s="382">
        <f>DQ7+DQ8+DQ9</f>
        <v>880</v>
      </c>
      <c r="DR10" s="363">
        <f>IF(ISERROR(DQ10/DI10),"NM",IF(OR(DQ10/DI10&lt;0.5,DQ10/DI10&gt;2),"NM",(DQ10/DI10-1)*100))</f>
        <v>-10.659898477157359</v>
      </c>
      <c r="DS10" s="382">
        <f>DS7+DS8+DS9</f>
        <v>1027</v>
      </c>
      <c r="DT10" s="363">
        <f>IF(ISERROR(DS10/DK10),"NM",IF(OR(DS10/DK10&lt;0.5,DS10/DK10&gt;2),"NM",(DS10/DK10-1)*100))</f>
        <v>-11.769759450171824</v>
      </c>
      <c r="DU10" s="382">
        <f>DU7+DU8+DU9</f>
        <v>985</v>
      </c>
      <c r="DV10" s="363">
        <f>IF(ISERROR(DU10/DM10),"NM",IF(OR(DU10/DM10&lt;0.5,DU10/DM10&gt;2),"NM",(DU10/DM10-1)*100))</f>
        <v>-14.422241529105129</v>
      </c>
      <c r="DW10" s="382">
        <f>DW7+DW8+DW9</f>
        <v>1017</v>
      </c>
      <c r="DX10" s="363">
        <f>IF(ISERROR(DW10/DO10),"NM",IF(OR(DW10/DO10&lt;0.5,DW10/DO10&gt;2),"NM",(DW10/DO10-1)*100))</f>
        <v>-1.7391304347826098</v>
      </c>
      <c r="DY10" s="382">
        <f>DY7+DY8+DY9</f>
        <v>998</v>
      </c>
      <c r="DZ10" s="363">
        <f>IF(ISERROR(DY10/DQ10),"NM",IF(OR(DY10/DQ10&lt;0.5,DY10/DQ10&gt;2),"NM",(DY10/DQ10-1)*100))</f>
        <v>13.409090909090903</v>
      </c>
      <c r="EA10" s="382">
        <f>EA7+EA8+EA9</f>
        <v>1077</v>
      </c>
      <c r="EB10" s="363">
        <f>IF(ISERROR(EA10/DS10),"NM",IF(OR(EA10/DS10&lt;0.5,EA10/DS10&gt;2),"NM",(EA10/DS10-1)*100))</f>
        <v>4.8685491723466479</v>
      </c>
      <c r="EC10" s="382">
        <f>EC7+EC8+EC9</f>
        <v>1042</v>
      </c>
      <c r="ED10" s="363">
        <f>IF(ISERROR(EC10/DU10),"NM",IF(OR(EC10/DU10&lt;0.5,EC10/DU10&gt;2),"NM",(EC10/DU10-1)*100))</f>
        <v>5.7868020304568502</v>
      </c>
      <c r="EE10" s="382">
        <f>EE7+EE8+EE9</f>
        <v>1093</v>
      </c>
      <c r="EF10" s="363">
        <f>IF(ISERROR(EE10/DW10),"NM",IF(OR(EE10/DW10&lt;0.5,EE10/DW10&gt;2),"NM",(EE10/DW10-1)*100))</f>
        <v>7.4729596853490676</v>
      </c>
      <c r="EG10" s="382">
        <f>EG7+EG8+EG9</f>
        <v>926</v>
      </c>
      <c r="EH10" s="363">
        <f>IF(ISERROR(EG10/DY10),"NM",IF(OR(EG10/DY10&lt;0.5,EG10/DY10&gt;2),"NM",(EG10/DY10-1)*100))</f>
        <v>-7.2144288577154274</v>
      </c>
      <c r="EI10" s="382">
        <f t="shared" ref="EI10" si="40">EI7+EI8+EI9</f>
        <v>1027</v>
      </c>
      <c r="EJ10" s="363">
        <f>IF(ISERROR(EI10/EA10),"NM",IF(OR(EI10/EA10&lt;0.5,EI10/EA10&gt;2),"NM",(EI10/EA10-1)*100))</f>
        <v>-4.6425255338904403</v>
      </c>
      <c r="EK10" s="382">
        <f t="shared" ref="EK10:EM10" si="41">EK7+EK8+EK9</f>
        <v>1073</v>
      </c>
      <c r="EL10" s="363">
        <f>IF(ISERROR(EK10/EC10),"NM",IF(OR(EK10/EC10&lt;0.5,EK10/EC10&gt;2),"NM",(EK10/EC10-1)*100))</f>
        <v>2.9750479846449185</v>
      </c>
      <c r="EM10" s="382">
        <f t="shared" si="41"/>
        <v>1013.9300000000003</v>
      </c>
      <c r="EN10" s="363">
        <f>IF(ISERROR(EM10/EE10),"NM",IF(OR(EM10/EE10&lt;0.5,EM10/EE10&gt;2),"NM",(EM10/EE10-1)*100))</f>
        <v>-7.2342177493137871</v>
      </c>
      <c r="EO10" s="382">
        <f t="shared" ref="EO10" si="42">EO7+EO8+EO9</f>
        <v>971</v>
      </c>
      <c r="EP10" s="363">
        <f>IF(ISERROR(EO10/EG10),"NM",IF(OR(EO10/EG10&lt;0.5,EO10/EG10&gt;2),"NM",(EO10/EG10-1)*100))</f>
        <v>4.8596112311015016</v>
      </c>
      <c r="EQ10" s="382">
        <f t="shared" ref="EQ10" si="43">EQ7+EQ8+EQ9</f>
        <v>1037.961169979219</v>
      </c>
      <c r="ER10" s="363">
        <f>IF(ISERROR(EQ10/EI10),"NM",IF(OR(EQ10/EI10&lt;0.5,EQ10/EI10&gt;2),"NM",(EQ10/EI10-1)*100))</f>
        <v>1.067299900605545</v>
      </c>
      <c r="ES10" s="382">
        <f t="shared" ref="ES10" si="44">ES7+ES8+ES9</f>
        <v>1038.9124631522252</v>
      </c>
      <c r="ET10" s="363">
        <f>IF(ISERROR(ES10/EK10),"NM",IF(OR(ES10/EK10&lt;0.5,ES10/EK10&gt;2),"NM",(ES10/EK10-1)*100))</f>
        <v>-3.1768440678261678</v>
      </c>
      <c r="EU10" s="382">
        <f t="shared" ref="EU10" si="45">EU7+EU8+EU9</f>
        <v>1048.4150681174092</v>
      </c>
      <c r="EV10" s="363">
        <f>IF(ISERROR(EU10/EM10),"NM",IF(OR(EU10/EM10&lt;0.5,EU10/EM10&gt;2),"NM",(EU10/EM10-1)*100))</f>
        <v>3.401129083606258</v>
      </c>
      <c r="EW10" s="382">
        <f t="shared" ref="EW10" si="46">EW7+EW8+EW9</f>
        <v>1017.0498830082947</v>
      </c>
      <c r="EX10" s="363">
        <f>IF(ISERROR(EW10/EO10),"NM",IF(OR(EW10/EO10&lt;0.5,EW10/EO10&gt;2),"NM",(EW10/EO10-1)*100))</f>
        <v>4.7425214220694789</v>
      </c>
      <c r="EY10" s="363"/>
      <c r="EZ10" s="379"/>
      <c r="GB10" s="382">
        <f>GB7+GB8+GB9</f>
        <v>4498.8247493259769</v>
      </c>
      <c r="GC10" s="363" t="str">
        <f t="shared" si="28"/>
        <v>NM</v>
      </c>
      <c r="GD10" s="382">
        <f>GD7+GD8+GD9</f>
        <v>4658</v>
      </c>
      <c r="GE10" s="363">
        <f t="shared" si="29"/>
        <v>3.5381518406083945</v>
      </c>
      <c r="GF10" s="382">
        <f>GF7+GF8+GF9</f>
        <v>4382</v>
      </c>
      <c r="GG10" s="363">
        <f t="shared" si="30"/>
        <v>-5.9252898239587797</v>
      </c>
      <c r="GH10" s="382">
        <f>GH7+GH8+GH9</f>
        <v>4230</v>
      </c>
      <c r="GI10" s="363">
        <f>IF(ISERROR(GH10/GF10),"NM",IF(OR(GH10/GF10&lt;0.5,GH10/GF10&gt;2),"NM",(GH10/GF10-1)*100))</f>
        <v>-3.4687357371063432</v>
      </c>
      <c r="GJ10" s="382">
        <f>GJ7+GJ8+GJ9</f>
        <v>4027</v>
      </c>
      <c r="GK10" s="363">
        <f>IF(ISERROR(GJ10/GH10),"NM",IF(OR(GJ10/GH10&lt;0.5,GJ10/GH10&gt;2),"NM",(GJ10/GH10-1)*100))</f>
        <v>-4.79905437352246</v>
      </c>
      <c r="GL10" s="382">
        <f>GL7+GL8+GL9</f>
        <v>4138</v>
      </c>
      <c r="GM10" s="363">
        <f>IF(ISERROR(GL10/GJ10),"NM",IF(OR(GL10/GJ10&lt;0.5,GL10/GJ10&gt;2),"NM",(GL10/GJ10-1)*100))</f>
        <v>2.7563943382170386</v>
      </c>
      <c r="GN10" s="382">
        <f>GN7+GN8+GN9</f>
        <v>4084.9300000000003</v>
      </c>
      <c r="GO10" s="363">
        <f>IF(ISERROR(GN10/GL10),"NM",IF(OR(GN10/GL10&lt;0.5,GN10/GL10&gt;2),"NM",(GN10/GL10-1)*100))</f>
        <v>-1.2825036249395794</v>
      </c>
      <c r="GP10" s="382">
        <f>GP7+GP8+GP9</f>
        <v>4142.3385842571479</v>
      </c>
      <c r="GQ10" s="363">
        <f>IF(ISERROR(GP10/GN10),"NM",IF(OR(GP10/GN10&lt;0.5,GP10/GN10&gt;2),"NM",(GP10/GN10-1)*100))</f>
        <v>1.4053749821208106</v>
      </c>
      <c r="GR10" s="382">
        <f>GR7+GR8+GR9</f>
        <v>4182.7117638017335</v>
      </c>
      <c r="GS10" s="363">
        <f>IF(ISERROR(GR10/GP10),"NM",IF(OR(GR10/GP10&lt;0.5,GR10/GP10&gt;2),"NM",(GR10/GP10-1)*100))</f>
        <v>0.97464701939196097</v>
      </c>
      <c r="GT10" s="382">
        <f>GT7+GT8+GT9</f>
        <v>4389.3022754313279</v>
      </c>
      <c r="GU10" s="363">
        <f>IF(ISERROR(GT10/GR10),"NM",IF(OR(GT10/GR10&lt;0.5,GT10/GR10&gt;2),"NM",(GT10/GR10-1)*100))</f>
        <v>4.9391524756136063</v>
      </c>
      <c r="GV10" s="382">
        <f>GV7+GV8+GV9</f>
        <v>4550.0826777411576</v>
      </c>
      <c r="GW10" s="363">
        <f>IF(ISERROR(GV10/GT10),"NM",IF(OR(GV10/GT10&lt;0.5,GV10/GT10&gt;2),"NM",(GV10/GT10-1)*100))</f>
        <v>3.6630059225991607</v>
      </c>
      <c r="GX10" s="382">
        <f>GX7+GX8+GX9</f>
        <v>4726.4200121788645</v>
      </c>
      <c r="GY10" s="363">
        <f>IF(ISERROR(GX10/GV10),"NM",IF(OR(GX10/GV10&lt;0.5,GX10/GV10&gt;2),"NM",(GX10/GV10-1)*100))</f>
        <v>3.8754753908174733</v>
      </c>
      <c r="GZ10" s="363">
        <f t="shared" si="31"/>
        <v>2.9602382223702817</v>
      </c>
      <c r="HA10" s="380"/>
      <c r="HC10"/>
      <c r="HD10"/>
      <c r="HE10"/>
      <c r="HF10"/>
      <c r="HG10"/>
      <c r="HH10"/>
    </row>
    <row r="11" spans="1:216" s="401" customFormat="1" ht="13.5" hidden="1" customHeight="1" outlineLevel="1" x14ac:dyDescent="0.2">
      <c r="B11" s="402" t="s">
        <v>328</v>
      </c>
      <c r="CM11" s="405">
        <f>CM10-CM311</f>
        <v>0</v>
      </c>
      <c r="CN11" s="404"/>
      <c r="CO11" s="405">
        <f>CO10-CO311</f>
        <v>0</v>
      </c>
      <c r="CP11" s="404"/>
      <c r="CQ11" s="405">
        <f>CQ10-CQ311</f>
        <v>0</v>
      </c>
      <c r="CR11" s="404"/>
      <c r="CS11" s="405">
        <f>CS10-CS311</f>
        <v>0</v>
      </c>
      <c r="CT11" s="404"/>
      <c r="CU11" s="405">
        <f>CU10-CU311</f>
        <v>0</v>
      </c>
      <c r="CV11" s="404"/>
      <c r="CW11" s="405">
        <f>CW10-CW311</f>
        <v>0</v>
      </c>
      <c r="CX11" s="404"/>
      <c r="CY11" s="405">
        <f>CY10-CY311</f>
        <v>0</v>
      </c>
      <c r="CZ11" s="404"/>
      <c r="DA11" s="405">
        <f>DA10-DA311</f>
        <v>0</v>
      </c>
      <c r="DB11" s="404"/>
      <c r="DC11" s="405">
        <f>DC10-DC311</f>
        <v>0</v>
      </c>
      <c r="DD11" s="404"/>
      <c r="DE11" s="405">
        <f>DE10-DE311</f>
        <v>0</v>
      </c>
      <c r="DF11" s="404"/>
      <c r="DG11" s="405">
        <f>DG10-DG311</f>
        <v>0</v>
      </c>
      <c r="DH11" s="404"/>
      <c r="DI11" s="405">
        <f>DI10-DI311</f>
        <v>0</v>
      </c>
      <c r="DJ11" s="404"/>
      <c r="DK11" s="405">
        <f>DK10-DK311</f>
        <v>0</v>
      </c>
      <c r="DL11" s="404"/>
      <c r="DM11" s="405">
        <f>DM10-DM311</f>
        <v>0</v>
      </c>
      <c r="DN11" s="404"/>
      <c r="DO11" s="405">
        <f>DO10-DO311</f>
        <v>0</v>
      </c>
      <c r="DP11" s="404"/>
      <c r="DQ11" s="405">
        <f>DQ10-DQ311</f>
        <v>0</v>
      </c>
      <c r="DR11" s="404"/>
      <c r="DS11" s="405">
        <f>DS10-DS311</f>
        <v>0</v>
      </c>
      <c r="DT11" s="404"/>
      <c r="DU11" s="405">
        <f>DU10-DU311</f>
        <v>0</v>
      </c>
      <c r="DV11" s="404"/>
      <c r="DW11" s="405">
        <f>DW10-DW311</f>
        <v>0</v>
      </c>
      <c r="DX11" s="404"/>
      <c r="DY11" s="405">
        <f>DY10-DY311</f>
        <v>0</v>
      </c>
      <c r="DZ11" s="404"/>
      <c r="EA11" s="405">
        <f>EA10-EA311</f>
        <v>0</v>
      </c>
      <c r="EB11" s="404"/>
      <c r="EC11" s="405">
        <f>EC10-EC311</f>
        <v>0</v>
      </c>
      <c r="ED11" s="404"/>
      <c r="EE11" s="405">
        <f>EE10-EE311</f>
        <v>0</v>
      </c>
      <c r="EF11" s="404"/>
      <c r="EG11" s="405">
        <f>EG10-EG311</f>
        <v>0</v>
      </c>
      <c r="EH11" s="404"/>
      <c r="EI11" s="405">
        <f>EI10-EI311</f>
        <v>0</v>
      </c>
      <c r="EJ11" s="404"/>
      <c r="EK11" s="405">
        <f>EK10-EK311</f>
        <v>0</v>
      </c>
      <c r="EL11" s="404"/>
      <c r="EM11" s="405">
        <f>EM10-EM311</f>
        <v>0</v>
      </c>
      <c r="EN11" s="404"/>
      <c r="EO11" s="405">
        <f>EO10-EO311</f>
        <v>0</v>
      </c>
      <c r="EP11" s="404"/>
      <c r="EQ11" s="405">
        <f>EQ10-EQ311</f>
        <v>0</v>
      </c>
      <c r="ER11" s="404"/>
      <c r="ES11" s="405">
        <f>ES10-ES311</f>
        <v>0</v>
      </c>
      <c r="ET11" s="404"/>
      <c r="EU11" s="405">
        <f>EU10-EU311</f>
        <v>0</v>
      </c>
      <c r="EV11" s="404"/>
      <c r="EW11" s="405">
        <f>EW10-EW311</f>
        <v>0</v>
      </c>
      <c r="EX11" s="404"/>
      <c r="EY11" s="404"/>
      <c r="EZ11" s="406"/>
      <c r="FA11" s="405"/>
      <c r="FB11" s="405"/>
      <c r="FC11" s="405"/>
      <c r="FD11" s="405"/>
      <c r="FE11" s="405"/>
      <c r="FF11" s="405"/>
      <c r="FG11" s="405"/>
      <c r="FH11" s="405"/>
      <c r="FI11" s="405"/>
      <c r="FJ11" s="405"/>
      <c r="FK11" s="405"/>
      <c r="FL11" s="405"/>
      <c r="FM11" s="405"/>
      <c r="FN11" s="405"/>
      <c r="FO11" s="405"/>
      <c r="FP11" s="405"/>
      <c r="FQ11" s="405"/>
      <c r="FR11" s="405"/>
      <c r="FS11" s="405"/>
      <c r="FT11" s="405"/>
      <c r="FU11" s="405"/>
      <c r="FV11" s="405"/>
      <c r="FW11" s="405"/>
      <c r="FX11" s="405"/>
      <c r="FY11" s="405"/>
      <c r="FZ11" s="405"/>
      <c r="GA11" s="405"/>
      <c r="GB11" s="405">
        <f>GB10-GB311</f>
        <v>0</v>
      </c>
      <c r="GC11" s="404"/>
      <c r="GD11" s="405">
        <f>GD10-GD311</f>
        <v>0</v>
      </c>
      <c r="GE11" s="404"/>
      <c r="GF11" s="405">
        <f>GF10-GF311</f>
        <v>0</v>
      </c>
      <c r="GG11" s="404"/>
      <c r="GH11" s="405">
        <f>GH10-GH311</f>
        <v>0</v>
      </c>
      <c r="GI11" s="404"/>
      <c r="GJ11" s="405">
        <f>GJ10-GJ311</f>
        <v>0</v>
      </c>
      <c r="GK11" s="404"/>
      <c r="GL11" s="405">
        <f>GL10-GL311</f>
        <v>0</v>
      </c>
      <c r="GM11" s="404"/>
      <c r="GN11" s="405">
        <f>GN10-GN311</f>
        <v>0</v>
      </c>
      <c r="GO11" s="404"/>
      <c r="GP11" s="405">
        <f>GP10-GP311</f>
        <v>0</v>
      </c>
      <c r="GQ11" s="404"/>
      <c r="GR11" s="405">
        <f>GR10-GR311</f>
        <v>0</v>
      </c>
      <c r="GS11" s="404"/>
      <c r="GT11" s="405">
        <f>GT10-GT311</f>
        <v>0</v>
      </c>
      <c r="GU11" s="404"/>
      <c r="GV11" s="405">
        <f>GV10-GV311</f>
        <v>0</v>
      </c>
      <c r="GW11" s="404"/>
      <c r="GX11" s="405">
        <f>GX10-GX311</f>
        <v>0</v>
      </c>
      <c r="GY11" s="404"/>
      <c r="GZ11" s="400" t="str">
        <f t="shared" si="31"/>
        <v/>
      </c>
      <c r="HA11" s="403"/>
      <c r="HC11"/>
      <c r="HD11"/>
      <c r="HE11"/>
      <c r="HF11"/>
      <c r="HG11"/>
      <c r="HH11"/>
    </row>
    <row r="12" spans="1:216" s="375" customFormat="1" ht="13.5" customHeight="1" collapsed="1" x14ac:dyDescent="0.2">
      <c r="B12" s="377" t="s">
        <v>464</v>
      </c>
      <c r="CM12" s="381">
        <f>CM312</f>
        <v>405.4</v>
      </c>
      <c r="CN12" s="363" t="str">
        <f t="shared" si="7"/>
        <v>NM</v>
      </c>
      <c r="CO12" s="381">
        <f>CO312</f>
        <v>384.1</v>
      </c>
      <c r="CP12" s="363" t="str">
        <f t="shared" si="8"/>
        <v>NM</v>
      </c>
      <c r="CQ12" s="381">
        <f>CQ312</f>
        <v>405</v>
      </c>
      <c r="CR12" s="363" t="str">
        <f t="shared" si="9"/>
        <v>NM</v>
      </c>
      <c r="CS12" s="381">
        <f>CS312</f>
        <v>362</v>
      </c>
      <c r="CT12" s="363" t="str">
        <f t="shared" si="10"/>
        <v>NM</v>
      </c>
      <c r="CU12" s="381">
        <f>CU312</f>
        <v>433</v>
      </c>
      <c r="CV12" s="363">
        <f t="shared" si="11"/>
        <v>6.8080907745436736</v>
      </c>
      <c r="CW12" s="381">
        <f>CW312</f>
        <v>404</v>
      </c>
      <c r="CX12" s="363">
        <f t="shared" si="12"/>
        <v>5.1809424629002843</v>
      </c>
      <c r="CY12" s="381">
        <f>CY312</f>
        <v>363</v>
      </c>
      <c r="CZ12" s="363">
        <f t="shared" si="13"/>
        <v>-10.370370370370374</v>
      </c>
      <c r="DA12" s="381">
        <f>DA312</f>
        <v>361</v>
      </c>
      <c r="DB12" s="363">
        <f t="shared" si="14"/>
        <v>-0.27624309392265678</v>
      </c>
      <c r="DC12" s="381">
        <f>DC312</f>
        <v>415</v>
      </c>
      <c r="DD12" s="363">
        <f t="shared" si="15"/>
        <v>-4.1570438799076186</v>
      </c>
      <c r="DE12" s="381">
        <f>DE312</f>
        <v>398</v>
      </c>
      <c r="DF12" s="363">
        <f t="shared" si="16"/>
        <v>-1.4851485148514865</v>
      </c>
      <c r="DG12" s="381">
        <f>DG312</f>
        <v>360</v>
      </c>
      <c r="DH12" s="363">
        <f t="shared" si="17"/>
        <v>-0.82644628099173278</v>
      </c>
      <c r="DI12" s="381">
        <f>DI312</f>
        <v>339</v>
      </c>
      <c r="DJ12" s="363">
        <f t="shared" si="18"/>
        <v>-6.0941828254847614</v>
      </c>
      <c r="DK12" s="381">
        <f>DK312</f>
        <v>395</v>
      </c>
      <c r="DL12" s="363">
        <f t="shared" si="19"/>
        <v>-4.8192771084337398</v>
      </c>
      <c r="DM12" s="381">
        <f>DM312</f>
        <v>400</v>
      </c>
      <c r="DN12" s="363">
        <f>IF(ISERROR(DM12/DE12),"NM",IF(OR(DM12/DE12&lt;0.5,DM12/DE12&gt;2),"NM",(DM12/DE12-1)*100))</f>
        <v>0.50251256281406143</v>
      </c>
      <c r="DO12" s="381">
        <f>DO312</f>
        <v>356</v>
      </c>
      <c r="DP12" s="363">
        <f>IF(ISERROR(DO12/DG12),"NM",IF(OR(DO12/DG12&lt;0.5,DO12/DG12&gt;2),"NM",(DO12/DG12-1)*100))</f>
        <v>-1.1111111111111072</v>
      </c>
      <c r="DQ12" s="381">
        <f>DQ312</f>
        <v>305</v>
      </c>
      <c r="DR12" s="363">
        <f>IF(ISERROR(DQ12/DI12),"NM",IF(OR(DQ12/DI12&lt;0.5,DQ12/DI12&gt;2),"NM",(DQ12/DI12-1)*100))</f>
        <v>-10.029498525073743</v>
      </c>
      <c r="DS12" s="381">
        <f>DS312</f>
        <v>357</v>
      </c>
      <c r="DT12" s="363">
        <f>IF(ISERROR(DS12/DK12),"NM",IF(OR(DS12/DK12&lt;0.5,DS12/DK12&gt;2),"NM",(DS12/DK12-1)*100))</f>
        <v>-9.6202531645569582</v>
      </c>
      <c r="DU12" s="381">
        <f>DU312</f>
        <v>344</v>
      </c>
      <c r="DV12" s="363">
        <f>IF(ISERROR(DU12/DM12),"NM",IF(OR(DU12/DM12&lt;0.5,DU12/DM12&gt;2),"NM",(DU12/DM12-1)*100))</f>
        <v>-14.000000000000002</v>
      </c>
      <c r="DW12" s="381">
        <f>DW312</f>
        <v>355</v>
      </c>
      <c r="DX12" s="363">
        <f>IF(ISERROR(DW12/DO12),"NM",IF(OR(DW12/DO12&lt;0.5,DW12/DO12&gt;2),"NM",(DW12/DO12-1)*100))</f>
        <v>-0.28089887640448952</v>
      </c>
      <c r="DY12" s="381">
        <f>DY312</f>
        <v>347</v>
      </c>
      <c r="DZ12" s="363">
        <f>IF(ISERROR(DY12/DQ12),"NM",IF(OR(DY12/DQ12&lt;0.5,DY12/DQ12&gt;2),"NM",(DY12/DQ12-1)*100))</f>
        <v>13.770491803278695</v>
      </c>
      <c r="EA12" s="381">
        <f>EA312</f>
        <v>372</v>
      </c>
      <c r="EB12" s="363">
        <f>IF(ISERROR(EA12/DS12),"NM",IF(OR(EA12/DS12&lt;0.5,EA12/DS12&gt;2),"NM",(EA12/DS12-1)*100))</f>
        <v>4.2016806722689148</v>
      </c>
      <c r="EC12" s="381">
        <f>EC312</f>
        <v>359</v>
      </c>
      <c r="ED12" s="363">
        <f>IF(ISERROR(EC12/DU12),"NM",IF(OR(EC12/DU12&lt;0.5,EC12/DU12&gt;2),"NM",(EC12/DU12-1)*100))</f>
        <v>4.3604651162790775</v>
      </c>
      <c r="EE12" s="381">
        <f>EE312</f>
        <v>379</v>
      </c>
      <c r="EF12" s="363">
        <f>IF(ISERROR(EE12/DW12),"NM",IF(OR(EE12/DW12&lt;0.5,EE12/DW12&gt;2),"NM",(EE12/DW12-1)*100))</f>
        <v>6.7605633802816811</v>
      </c>
      <c r="EG12" s="381">
        <f>EG312</f>
        <v>337</v>
      </c>
      <c r="EH12" s="363">
        <f>IF(ISERROR(EG12/DY12),"NM",IF(OR(EG12/DY12&lt;0.5,EG12/DY12&gt;2),"NM",(EG12/DY12-1)*100))</f>
        <v>-2.8818443804034533</v>
      </c>
      <c r="EI12" s="381">
        <f t="shared" ref="EI12" si="47">EI312</f>
        <v>351</v>
      </c>
      <c r="EJ12" s="363">
        <f>IF(ISERROR(EI12/EA12),"NM",IF(OR(EI12/EA12&lt;0.5,EI12/EA12&gt;2),"NM",(EI12/EA12-1)*100))</f>
        <v>-5.6451612903225756</v>
      </c>
      <c r="EK12" s="381">
        <f t="shared" ref="EK12:EM12" si="48">EK312</f>
        <v>342</v>
      </c>
      <c r="EL12" s="363">
        <f>IF(ISERROR(EK12/EC12),"NM",IF(OR(EK12/EC12&lt;0.5,EK12/EC12&gt;2),"NM",(EK12/EC12-1)*100))</f>
        <v>-4.7353760445682402</v>
      </c>
      <c r="EM12" s="381">
        <f t="shared" si="48"/>
        <v>338</v>
      </c>
      <c r="EN12" s="363">
        <f>IF(ISERROR(EM12/EE12),"NM",IF(OR(EM12/EE12&lt;0.5,EM12/EE12&gt;2),"NM",(EM12/EE12-1)*100))</f>
        <v>-10.817941952506594</v>
      </c>
      <c r="EO12" s="381">
        <f t="shared" ref="EO12" si="49">EO312</f>
        <v>338.5</v>
      </c>
      <c r="EP12" s="363">
        <f>IF(ISERROR(EO12/EG12),"NM",IF(OR(EO12/EG12&lt;0.5,EO12/EG12&gt;2),"NM",(EO12/EG12-1)*100))</f>
        <v>0.4451038575667754</v>
      </c>
      <c r="EQ12" s="381">
        <f t="shared" ref="EQ12" si="50">EQ312</f>
        <v>269.86990419459693</v>
      </c>
      <c r="ER12" s="363">
        <f>IF(ISERROR(EQ12/EI12),"NM",IF(OR(EQ12/EI12&lt;0.5,EQ12/EI12&gt;2),"NM",(EQ12/EI12-1)*100))</f>
        <v>-23.113987408946745</v>
      </c>
      <c r="ES12" s="381">
        <f t="shared" ref="ES12" si="51">ES312</f>
        <v>270.11724041957854</v>
      </c>
      <c r="ET12" s="363">
        <f>IF(ISERROR(ES12/EK12),"NM",IF(OR(ES12/EK12&lt;0.5,ES12/EK12&gt;2),"NM",(ES12/EK12-1)*100))</f>
        <v>-21.018350754509196</v>
      </c>
      <c r="EU12" s="381">
        <f t="shared" ref="EU12" si="52">EU312</f>
        <v>272.58791771052637</v>
      </c>
      <c r="EV12" s="363">
        <f>IF(ISERROR(EU12/EM12),"NM",IF(OR(EU12/EM12&lt;0.5,EU12/EM12&gt;2),"NM",(EU12/EM12-1)*100))</f>
        <v>-19.352687067891605</v>
      </c>
      <c r="EW12" s="381">
        <f t="shared" ref="EW12" si="53">EW312</f>
        <v>264.4329695821566</v>
      </c>
      <c r="EX12" s="363">
        <f>IF(ISERROR(EW12/EO12),"NM",IF(OR(EW12/EO12&lt;0.5,EW12/EO12&gt;2),"NM",(EW12/EO12-1)*100))</f>
        <v>-21.880954333188598</v>
      </c>
      <c r="EY12" s="363"/>
      <c r="EZ12" s="312"/>
      <c r="GB12" s="381">
        <f t="shared" ref="GB12:GH12" si="54">GB312</f>
        <v>1556.5</v>
      </c>
      <c r="GC12" s="363" t="str">
        <f t="shared" si="28"/>
        <v>NM</v>
      </c>
      <c r="GD12" s="381">
        <f t="shared" si="54"/>
        <v>1561</v>
      </c>
      <c r="GE12" s="363">
        <f t="shared" si="29"/>
        <v>0.28911018310311398</v>
      </c>
      <c r="GF12" s="381">
        <f t="shared" si="54"/>
        <v>1512</v>
      </c>
      <c r="GG12" s="363">
        <f t="shared" si="30"/>
        <v>-3.1390134529147962</v>
      </c>
      <c r="GH12" s="381">
        <f t="shared" si="54"/>
        <v>1456</v>
      </c>
      <c r="GI12" s="363">
        <f>IF(ISERROR(GH12/GF12),"NM",IF(OR(GH12/GF12&lt;0.5,GH12/GF12&gt;2),"NM",(GH12/GF12-1)*100))</f>
        <v>-3.703703703703709</v>
      </c>
      <c r="GJ12" s="381">
        <f>GJ312</f>
        <v>1403</v>
      </c>
      <c r="GK12" s="363">
        <f>IF(ISERROR(GJ12/GH12),"NM",IF(OR(GJ12/GH12&lt;0.5,GJ12/GH12&gt;2),"NM",(GJ12/GH12-1)*100))</f>
        <v>-3.6401098901098883</v>
      </c>
      <c r="GL12" s="381">
        <f>GL312</f>
        <v>1447</v>
      </c>
      <c r="GM12" s="363">
        <f>IF(ISERROR(GL12/GJ12),"NM",IF(OR(GL12/GJ12&lt;0.5,GL12/GJ12&gt;2),"NM",(GL12/GJ12-1)*100))</f>
        <v>3.1361368496079844</v>
      </c>
      <c r="GN12" s="381">
        <f>GN312</f>
        <v>1369.5</v>
      </c>
      <c r="GO12" s="363">
        <f>IF(ISERROR(GN12/GL12),"NM",IF(OR(GN12/GL12&lt;0.5,GN12/GL12&gt;2),"NM",(GN12/GL12-1)*100))</f>
        <v>-5.3559087767795388</v>
      </c>
      <c r="GP12" s="381">
        <f>GP312</f>
        <v>1077.0080319068584</v>
      </c>
      <c r="GQ12" s="363">
        <f>IF(ISERROR(GP12/GN12),"NM",IF(OR(GP12/GN12&lt;0.5,GP12/GN12&gt;2),"NM",(GP12/GN12-1)*100))</f>
        <v>-21.357573427757693</v>
      </c>
      <c r="GR12" s="381">
        <f>GR312</f>
        <v>1087.5050585884508</v>
      </c>
      <c r="GS12" s="363">
        <f>IF(ISERROR(GR12/GP12),"NM",IF(OR(GR12/GP12&lt;0.5,GR12/GP12&gt;2),"NM",(GR12/GP12-1)*100))</f>
        <v>0.97464701939198317</v>
      </c>
      <c r="GT12" s="381">
        <f>GT312</f>
        <v>1141.218591612145</v>
      </c>
      <c r="GU12" s="363">
        <f>IF(ISERROR(GT12/GR12),"NM",IF(OR(GT12/GR12&lt;0.5,GT12/GR12&gt;2),"NM",(GT12/GR12-1)*100))</f>
        <v>4.9391524756135619</v>
      </c>
      <c r="GV12" s="381">
        <f>GV312</f>
        <v>1183.0214962127011</v>
      </c>
      <c r="GW12" s="363">
        <f>IF(ISERROR(GV12/GT12),"NM",IF(OR(GV12/GT12&lt;0.5,GV12/GT12&gt;2),"NM",(GV12/GT12-1)*100))</f>
        <v>3.6630059225992051</v>
      </c>
      <c r="GX12" s="381">
        <f>GX312</f>
        <v>1228.8692031665048</v>
      </c>
      <c r="GY12" s="363">
        <f>IF(ISERROR(GX12/GV12),"NM",IF(OR(GX12/GV12&lt;0.5,GX12/GV12&gt;2),"NM",(GX12/GV12-1)*100))</f>
        <v>3.8754753908174511</v>
      </c>
      <c r="GZ12" s="363">
        <f t="shared" si="31"/>
        <v>-2.1437148825650065</v>
      </c>
      <c r="HA12" s="376"/>
      <c r="HC12"/>
      <c r="HD12"/>
      <c r="HE12"/>
      <c r="HF12"/>
      <c r="HG12"/>
      <c r="HH12"/>
    </row>
    <row r="13" spans="1:216" s="375" customFormat="1" ht="13.5" customHeight="1" x14ac:dyDescent="0.2">
      <c r="B13" s="378" t="s">
        <v>338</v>
      </c>
      <c r="CM13" s="382">
        <f>CM10-CM12</f>
        <v>765.6</v>
      </c>
      <c r="CN13" s="363" t="str">
        <f t="shared" si="7"/>
        <v>NM</v>
      </c>
      <c r="CO13" s="382">
        <f>CO10-CO12</f>
        <v>726.67123942625983</v>
      </c>
      <c r="CP13" s="363" t="str">
        <f t="shared" si="8"/>
        <v>NM</v>
      </c>
      <c r="CQ13" s="382">
        <f>CQ10-CQ12</f>
        <v>769.55350989971748</v>
      </c>
      <c r="CR13" s="363" t="str">
        <f t="shared" si="9"/>
        <v>NM</v>
      </c>
      <c r="CS13" s="382">
        <f>CS10-CS12</f>
        <v>680.5</v>
      </c>
      <c r="CT13" s="363" t="str">
        <f t="shared" si="10"/>
        <v>NM</v>
      </c>
      <c r="CU13" s="382">
        <f>CU10-CU12</f>
        <v>814</v>
      </c>
      <c r="CV13" s="363">
        <f t="shared" si="11"/>
        <v>6.3218390804597568</v>
      </c>
      <c r="CW13" s="382">
        <f>CW10-CW12</f>
        <v>755</v>
      </c>
      <c r="CX13" s="363">
        <f t="shared" si="12"/>
        <v>3.8984287579768573</v>
      </c>
      <c r="CY13" s="382">
        <f>CY10-CY12</f>
        <v>831</v>
      </c>
      <c r="CZ13" s="363">
        <f t="shared" si="13"/>
        <v>7.9846936320633111</v>
      </c>
      <c r="DA13" s="382">
        <f>DA10-DA12</f>
        <v>697</v>
      </c>
      <c r="DB13" s="363">
        <f t="shared" si="14"/>
        <v>2.4246877296105751</v>
      </c>
      <c r="DC13" s="382">
        <f>DC10-DC12</f>
        <v>786</v>
      </c>
      <c r="DD13" s="363">
        <f t="shared" si="15"/>
        <v>-3.4398034398034349</v>
      </c>
      <c r="DE13" s="382">
        <f>DE10-DE12</f>
        <v>755</v>
      </c>
      <c r="DF13" s="363">
        <f t="shared" si="16"/>
        <v>0</v>
      </c>
      <c r="DG13" s="382">
        <f>DG10-DG12</f>
        <v>683</v>
      </c>
      <c r="DH13" s="363">
        <f t="shared" si="17"/>
        <v>-17.80986762936222</v>
      </c>
      <c r="DI13" s="382">
        <f>DI10-DI12</f>
        <v>646</v>
      </c>
      <c r="DJ13" s="363">
        <f t="shared" si="18"/>
        <v>-7.3170731707317032</v>
      </c>
      <c r="DK13" s="382">
        <f>DK10-DK12</f>
        <v>769</v>
      </c>
      <c r="DL13" s="363">
        <f t="shared" si="19"/>
        <v>-2.1628498727735423</v>
      </c>
      <c r="DM13" s="382">
        <f>DM10-DM12</f>
        <v>751</v>
      </c>
      <c r="DN13" s="363">
        <f>IF(ISERROR(DM13/DE13),"NM",IF(OR(DM13/DE13&lt;0.5,DM13/DE13&gt;2),"NM",(DM13/DE13-1)*100))</f>
        <v>-0.52980132450330952</v>
      </c>
      <c r="DO13" s="382">
        <f>DO10-DO12</f>
        <v>679</v>
      </c>
      <c r="DP13" s="363">
        <f>IF(ISERROR(DO13/DG13),"NM",IF(OR(DO13/DG13&lt;0.5,DO13/DG13&gt;2),"NM",(DO13/DG13-1)*100))</f>
        <v>-0.58565153733528552</v>
      </c>
      <c r="DQ13" s="382">
        <f>DQ10-DQ12</f>
        <v>575</v>
      </c>
      <c r="DR13" s="363">
        <f>IF(ISERROR(DQ13/DI13),"NM",IF(OR(DQ13/DI13&lt;0.5,DQ13/DI13&gt;2),"NM",(DQ13/DI13-1)*100))</f>
        <v>-10.99071207430341</v>
      </c>
      <c r="DS13" s="382">
        <f>DS10-DS12</f>
        <v>670</v>
      </c>
      <c r="DT13" s="363">
        <f>IF(ISERROR(DS13/DK13),"NM",IF(OR(DS13/DK13&lt;0.5,DS13/DK13&gt;2),"NM",(DS13/DK13-1)*100))</f>
        <v>-12.873862158647597</v>
      </c>
      <c r="DU13" s="382">
        <f>DU10-DU12</f>
        <v>641</v>
      </c>
      <c r="DV13" s="363">
        <f>IF(ISERROR(DU13/DM13),"NM",IF(OR(DU13/DM13&lt;0.5,DU13/DM13&gt;2),"NM",(DU13/DM13-1)*100))</f>
        <v>-14.647137150466049</v>
      </c>
      <c r="DW13" s="382">
        <f>DW10-DW12</f>
        <v>662</v>
      </c>
      <c r="DX13" s="363">
        <f>IF(ISERROR(DW13/DO13),"NM",IF(OR(DW13/DO13&lt;0.5,DW13/DO13&gt;2),"NM",(DW13/DO13-1)*100))</f>
        <v>-2.5036818851251863</v>
      </c>
      <c r="DY13" s="382">
        <f>DY10-DY12</f>
        <v>651</v>
      </c>
      <c r="DZ13" s="363">
        <f>IF(ISERROR(DY13/DQ13),"NM",IF(OR(DY13/DQ13&lt;0.5,DY13/DQ13&gt;2),"NM",(DY13/DQ13-1)*100))</f>
        <v>13.217391304347824</v>
      </c>
      <c r="EA13" s="382">
        <f>EA10-EA12</f>
        <v>705</v>
      </c>
      <c r="EB13" s="363">
        <f>IF(ISERROR(EA13/DS13),"NM",IF(OR(EA13/DS13&lt;0.5,EA13/DS13&gt;2),"NM",(EA13/DS13-1)*100))</f>
        <v>5.2238805970149294</v>
      </c>
      <c r="EC13" s="382">
        <f>EC10-EC12</f>
        <v>683</v>
      </c>
      <c r="ED13" s="363">
        <f>IF(ISERROR(EC13/DU13),"NM",IF(OR(EC13/DU13&lt;0.5,EC13/DU13&gt;2),"NM",(EC13/DU13-1)*100))</f>
        <v>6.5522620904836293</v>
      </c>
      <c r="EE13" s="382">
        <f>EE10-EE12</f>
        <v>714</v>
      </c>
      <c r="EF13" s="363">
        <f>IF(ISERROR(EE13/DW13),"NM",IF(OR(EE13/DW13&lt;0.5,EE13/DW13&gt;2),"NM",(EE13/DW13-1)*100))</f>
        <v>7.8549848942598199</v>
      </c>
      <c r="EG13" s="382">
        <f>EG10-EG12</f>
        <v>589</v>
      </c>
      <c r="EH13" s="363">
        <f>IF(ISERROR(EG13/DY13),"NM",IF(OR(EG13/DY13&lt;0.5,EG13/DY13&gt;2),"NM",(EG13/DY13-1)*100))</f>
        <v>-9.5238095238095237</v>
      </c>
      <c r="EI13" s="382">
        <f t="shared" ref="EI13" si="55">EI10-EI12</f>
        <v>676</v>
      </c>
      <c r="EJ13" s="363">
        <f>IF(ISERROR(EI13/EA13),"NM",IF(OR(EI13/EA13&lt;0.5,EI13/EA13&gt;2),"NM",(EI13/EA13-1)*100))</f>
        <v>-4.1134751773049594</v>
      </c>
      <c r="EK13" s="382">
        <f t="shared" ref="EK13:EM13" si="56">EK10-EK12</f>
        <v>731</v>
      </c>
      <c r="EL13" s="363">
        <f>IF(ISERROR(EK13/EC13),"NM",IF(OR(EK13/EC13&lt;0.5,EK13/EC13&gt;2),"NM",(EK13/EC13-1)*100))</f>
        <v>7.0278184480234263</v>
      </c>
      <c r="EM13" s="382">
        <f t="shared" si="56"/>
        <v>675.93000000000029</v>
      </c>
      <c r="EN13" s="363">
        <f>IF(ISERROR(EM13/EE13),"NM",IF(OR(EM13/EE13&lt;0.5,EM13/EE13&gt;2),"NM",(EM13/EE13-1)*100))</f>
        <v>-5.3319327731092052</v>
      </c>
      <c r="EO13" s="382">
        <f t="shared" ref="EO13" si="57">EO10-EO12</f>
        <v>632.5</v>
      </c>
      <c r="EP13" s="363">
        <f>IF(ISERROR(EO13/EG13),"NM",IF(OR(EO13/EG13&lt;0.5,EO13/EG13&gt;2),"NM",(EO13/EG13-1)*100))</f>
        <v>7.3853989813242871</v>
      </c>
      <c r="EQ13" s="382">
        <f t="shared" ref="EQ13" si="58">EQ10-EQ12</f>
        <v>768.09126578462201</v>
      </c>
      <c r="ER13" s="363">
        <f>IF(ISERROR(EQ13/EI13),"NM",IF(OR(EQ13/EI13&lt;0.5,EQ13/EI13&gt;2),"NM",(EQ13/EI13-1)*100))</f>
        <v>13.622968311334628</v>
      </c>
      <c r="ES13" s="382">
        <f t="shared" ref="ES13" si="59">ES10-ES12</f>
        <v>768.79522273264661</v>
      </c>
      <c r="ET13" s="363">
        <f>IF(ISERROR(ES13/EK13),"NM",IF(OR(ES13/EK13&lt;0.5,ES13/EK13&gt;2),"NM",(ES13/EK13-1)*100))</f>
        <v>5.1703451070651996</v>
      </c>
      <c r="EU13" s="382">
        <f t="shared" ref="EU13" si="60">EU10-EU12</f>
        <v>775.82715040688277</v>
      </c>
      <c r="EV13" s="363">
        <f>IF(ISERROR(EU13/EM13),"NM",IF(OR(EU13/EM13&lt;0.5,EU13/EM13&gt;2),"NM",(EU13/EM13-1)*100))</f>
        <v>14.779215363555753</v>
      </c>
      <c r="EW13" s="382">
        <f t="shared" ref="EW13" si="61">EW10-EW12</f>
        <v>752.61691342613813</v>
      </c>
      <c r="EX13" s="363">
        <f>IF(ISERROR(EW13/EO13),"NM",IF(OR(EW13/EO13&lt;0.5,EW13/EO13&gt;2),"NM",(EW13/EO13-1)*100))</f>
        <v>18.990816351958607</v>
      </c>
      <c r="EY13" s="363"/>
      <c r="EZ13" s="312"/>
      <c r="GB13" s="382">
        <f>GB10-GB12</f>
        <v>2942.3247493259769</v>
      </c>
      <c r="GC13" s="363" t="str">
        <f t="shared" si="28"/>
        <v>NM</v>
      </c>
      <c r="GD13" s="382">
        <f>GD10-GD12</f>
        <v>3097</v>
      </c>
      <c r="GE13" s="363">
        <f t="shared" si="29"/>
        <v>5.2569061491072988</v>
      </c>
      <c r="GF13" s="382">
        <f>GF10-GF12</f>
        <v>2870</v>
      </c>
      <c r="GG13" s="363">
        <f t="shared" si="30"/>
        <v>-7.3296738779463961</v>
      </c>
      <c r="GH13" s="382">
        <f>GH10-GH12</f>
        <v>2774</v>
      </c>
      <c r="GI13" s="363">
        <f>IF(ISERROR(GH13/GF13),"NM",IF(OR(GH13/GF13&lt;0.5,GH13/GF13&gt;2),"NM",(GH13/GF13-1)*100))</f>
        <v>-3.344947735191639</v>
      </c>
      <c r="GJ13" s="382">
        <f>GJ10-GJ12</f>
        <v>2624</v>
      </c>
      <c r="GK13" s="363">
        <f>IF(ISERROR(GJ13/GH13),"NM",IF(OR(GJ13/GH13&lt;0.5,GJ13/GH13&gt;2),"NM",(GJ13/GH13-1)*100))</f>
        <v>-5.4073540014419663</v>
      </c>
      <c r="GL13" s="382">
        <f>GL10-GL12</f>
        <v>2691</v>
      </c>
      <c r="GM13" s="363">
        <f>IF(ISERROR(GL13/GJ13),"NM",IF(OR(GL13/GJ13&lt;0.5,GL13/GJ13&gt;2),"NM",(GL13/GJ13-1)*100))</f>
        <v>2.5533536585365946</v>
      </c>
      <c r="GN13" s="382">
        <f>GN10-GN12</f>
        <v>2715.4300000000003</v>
      </c>
      <c r="GO13" s="363">
        <f>IF(ISERROR(GN13/GL13),"NM",IF(OR(GN13/GL13&lt;0.5,GN13/GL13&gt;2),"NM",(GN13/GL13-1)*100))</f>
        <v>0.90784095131921649</v>
      </c>
      <c r="GP13" s="382">
        <f>GP10-GP12</f>
        <v>3065.3305523502895</v>
      </c>
      <c r="GQ13" s="363">
        <f>IF(ISERROR(GP13/GN13),"NM",IF(OR(GP13/GN13&lt;0.5,GP13/GN13&gt;2),"NM",(GP13/GN13-1)*100))</f>
        <v>12.885640666498087</v>
      </c>
      <c r="GR13" s="382">
        <f>GR10-GR12</f>
        <v>3095.2067052132825</v>
      </c>
      <c r="GS13" s="363">
        <f>IF(ISERROR(GR13/GP13),"NM",IF(OR(GR13/GP13&lt;0.5,GR13/GP13&gt;2),"NM",(GR13/GP13-1)*100))</f>
        <v>0.97464701939196097</v>
      </c>
      <c r="GT13" s="382">
        <f>GT10-GT12</f>
        <v>3248.0836838191826</v>
      </c>
      <c r="GU13" s="363">
        <f>IF(ISERROR(GT13/GR13),"NM",IF(OR(GT13/GR13&lt;0.5,GT13/GR13&gt;2),"NM",(GT13/GR13-1)*100))</f>
        <v>4.9391524756136063</v>
      </c>
      <c r="GV13" s="382">
        <f>GV10-GV12</f>
        <v>3367.0611815284565</v>
      </c>
      <c r="GW13" s="363">
        <f>IF(ISERROR(GV13/GT13),"NM",IF(OR(GV13/GT13&lt;0.5,GV13/GT13&gt;2),"NM",(GV13/GT13-1)*100))</f>
        <v>3.6630059225991607</v>
      </c>
      <c r="GX13" s="382">
        <f>GX10-GX12</f>
        <v>3497.5508090123594</v>
      </c>
      <c r="GY13" s="363">
        <f>IF(ISERROR(GX13/GV13),"NM",IF(OR(GX13/GV13&lt;0.5,GX13/GV13&gt;2),"NM",(GX13/GV13-1)*100))</f>
        <v>3.8754753908174511</v>
      </c>
      <c r="GZ13" s="363">
        <f t="shared" si="31"/>
        <v>5.1925744653381178</v>
      </c>
      <c r="HA13" s="376"/>
      <c r="HC13"/>
      <c r="HD13"/>
      <c r="HE13"/>
      <c r="HF13"/>
      <c r="HG13"/>
      <c r="HH13"/>
    </row>
    <row r="14" spans="1:216" s="401" customFormat="1" ht="13.5" hidden="1" customHeight="1" outlineLevel="1" x14ac:dyDescent="0.2">
      <c r="B14" s="402" t="s">
        <v>328</v>
      </c>
      <c r="CM14" s="405">
        <f>CM13-CM314</f>
        <v>0</v>
      </c>
      <c r="CN14" s="404"/>
      <c r="CO14" s="405">
        <f>CO13-CO314</f>
        <v>0</v>
      </c>
      <c r="CP14" s="404"/>
      <c r="CQ14" s="405">
        <f>CQ13-CQ314</f>
        <v>0</v>
      </c>
      <c r="CR14" s="404"/>
      <c r="CS14" s="405">
        <f>CS13-CS314</f>
        <v>0</v>
      </c>
      <c r="CT14" s="404"/>
      <c r="CU14" s="405">
        <f>CU13-CU314</f>
        <v>0</v>
      </c>
      <c r="CV14" s="404"/>
      <c r="CW14" s="405">
        <f>CW13-CW314</f>
        <v>0</v>
      </c>
      <c r="CX14" s="404"/>
      <c r="CY14" s="405">
        <f>CY13-CY314</f>
        <v>0</v>
      </c>
      <c r="CZ14" s="404"/>
      <c r="DA14" s="405">
        <f>DA13-DA314</f>
        <v>0</v>
      </c>
      <c r="DB14" s="404"/>
      <c r="DC14" s="405">
        <f>DC13-DC314</f>
        <v>0</v>
      </c>
      <c r="DD14" s="404"/>
      <c r="DE14" s="405">
        <f>DE13-DE314</f>
        <v>0</v>
      </c>
      <c r="DF14" s="404"/>
      <c r="DG14" s="405">
        <f>DG13-DG314</f>
        <v>0</v>
      </c>
      <c r="DH14" s="404"/>
      <c r="DI14" s="405">
        <f>DI13-DI314</f>
        <v>0</v>
      </c>
      <c r="DJ14" s="404"/>
      <c r="DK14" s="405">
        <f>DK13-DK314</f>
        <v>0</v>
      </c>
      <c r="DL14" s="404"/>
      <c r="DM14" s="405">
        <f>DM13-DM314</f>
        <v>0</v>
      </c>
      <c r="DN14" s="404"/>
      <c r="DO14" s="405">
        <f>DO13-DO314</f>
        <v>0</v>
      </c>
      <c r="DP14" s="404"/>
      <c r="DQ14" s="405">
        <f>DQ13-DQ314</f>
        <v>0</v>
      </c>
      <c r="DR14" s="404"/>
      <c r="DS14" s="405">
        <f>DS13-DS314</f>
        <v>0</v>
      </c>
      <c r="DT14" s="404"/>
      <c r="DU14" s="405">
        <f>DU13-DU314</f>
        <v>0</v>
      </c>
      <c r="DV14" s="404"/>
      <c r="DW14" s="405">
        <f>DW13-DW314</f>
        <v>0</v>
      </c>
      <c r="DX14" s="404"/>
      <c r="DY14" s="405">
        <f>DY13-DY314</f>
        <v>0</v>
      </c>
      <c r="DZ14" s="404"/>
      <c r="EA14" s="405">
        <f>EA13-EA314</f>
        <v>0</v>
      </c>
      <c r="EB14" s="404"/>
      <c r="EC14" s="405">
        <f>EC13-EC314</f>
        <v>0</v>
      </c>
      <c r="ED14" s="404"/>
      <c r="EE14" s="405">
        <f>EE13-EE314</f>
        <v>0</v>
      </c>
      <c r="EF14" s="404"/>
      <c r="EG14" s="405">
        <f>EG13-EG314</f>
        <v>0</v>
      </c>
      <c r="EH14" s="404"/>
      <c r="EI14" s="405">
        <f>EI13-EI314</f>
        <v>0</v>
      </c>
      <c r="EJ14" s="404"/>
      <c r="EK14" s="405">
        <f>EK13-EK314</f>
        <v>0</v>
      </c>
      <c r="EL14" s="404"/>
      <c r="EM14" s="405">
        <f>EM13-EM314</f>
        <v>0</v>
      </c>
      <c r="EN14" s="404"/>
      <c r="EO14" s="405">
        <f>EO13-EO314</f>
        <v>0</v>
      </c>
      <c r="EP14" s="404"/>
      <c r="EQ14" s="405">
        <f>EQ13-EQ314</f>
        <v>0</v>
      </c>
      <c r="ER14" s="404"/>
      <c r="ES14" s="405">
        <f>ES13-ES314</f>
        <v>0</v>
      </c>
      <c r="ET14" s="404"/>
      <c r="EU14" s="405">
        <f>EU13-EU314</f>
        <v>0</v>
      </c>
      <c r="EV14" s="404"/>
      <c r="EW14" s="405">
        <f>EW13-EW314</f>
        <v>0</v>
      </c>
      <c r="EX14" s="404"/>
      <c r="EY14" s="404"/>
      <c r="EZ14" s="406"/>
      <c r="FA14" s="405"/>
      <c r="FB14" s="405"/>
      <c r="FC14" s="405"/>
      <c r="FD14" s="405"/>
      <c r="FE14" s="405"/>
      <c r="FF14" s="405"/>
      <c r="FG14" s="405"/>
      <c r="FH14" s="405"/>
      <c r="FI14" s="405"/>
      <c r="FJ14" s="405"/>
      <c r="FK14" s="405"/>
      <c r="FL14" s="405"/>
      <c r="FM14" s="405"/>
      <c r="FN14" s="405"/>
      <c r="FO14" s="405"/>
      <c r="FP14" s="405"/>
      <c r="FQ14" s="405"/>
      <c r="FR14" s="405"/>
      <c r="FS14" s="405"/>
      <c r="FT14" s="405"/>
      <c r="FU14" s="405"/>
      <c r="FV14" s="405"/>
      <c r="FW14" s="405"/>
      <c r="FX14" s="405"/>
      <c r="FY14" s="405"/>
      <c r="FZ14" s="405"/>
      <c r="GA14" s="405"/>
      <c r="GB14" s="405">
        <f>GB13-GB314</f>
        <v>0</v>
      </c>
      <c r="GC14" s="404"/>
      <c r="GD14" s="405">
        <f>GD13-GD314</f>
        <v>0</v>
      </c>
      <c r="GE14" s="404"/>
      <c r="GF14" s="405">
        <f>GF13-GF314</f>
        <v>0</v>
      </c>
      <c r="GG14" s="404"/>
      <c r="GH14" s="405">
        <f>GH13-GH314</f>
        <v>0</v>
      </c>
      <c r="GI14" s="404"/>
      <c r="GJ14" s="405">
        <f>GJ13-GJ314</f>
        <v>0</v>
      </c>
      <c r="GK14" s="404"/>
      <c r="GL14" s="405">
        <f>GL13-GL314</f>
        <v>0</v>
      </c>
      <c r="GM14" s="404"/>
      <c r="GN14" s="405">
        <f>GN13-GN314</f>
        <v>0</v>
      </c>
      <c r="GO14" s="404"/>
      <c r="GP14" s="405">
        <f>GP13-GP314</f>
        <v>0</v>
      </c>
      <c r="GQ14" s="404"/>
      <c r="GR14" s="405">
        <f>GR13-GR314</f>
        <v>0</v>
      </c>
      <c r="GS14" s="404"/>
      <c r="GT14" s="405">
        <f>GT13-GT314</f>
        <v>0</v>
      </c>
      <c r="GU14" s="404"/>
      <c r="GV14" s="405">
        <f>GV13-GV314</f>
        <v>0</v>
      </c>
      <c r="GW14" s="404"/>
      <c r="GX14" s="405">
        <f>GX13-GX314</f>
        <v>0</v>
      </c>
      <c r="GY14" s="404"/>
      <c r="GZ14" s="400" t="str">
        <f t="shared" si="31"/>
        <v/>
      </c>
      <c r="HA14" s="403"/>
      <c r="HC14"/>
      <c r="HD14"/>
      <c r="HE14"/>
      <c r="HF14"/>
      <c r="HG14"/>
      <c r="HH14"/>
    </row>
    <row r="15" spans="1:216" s="375" customFormat="1" ht="13.5" customHeight="1" collapsed="1" x14ac:dyDescent="0.2">
      <c r="B15" s="378" t="s">
        <v>341</v>
      </c>
      <c r="CM15" s="371">
        <f>CM377</f>
        <v>1.6216765797366683</v>
      </c>
      <c r="CN15" s="363" t="str">
        <f t="shared" si="7"/>
        <v>NM</v>
      </c>
      <c r="CO15" s="371">
        <f>CO377</f>
        <v>1.5469252699855665</v>
      </c>
      <c r="CP15" s="363" t="str">
        <f t="shared" si="8"/>
        <v>NM</v>
      </c>
      <c r="CQ15" s="371">
        <f>CQ377</f>
        <v>1.6450727349484013</v>
      </c>
      <c r="CR15" s="363" t="str">
        <f t="shared" si="9"/>
        <v>NM</v>
      </c>
      <c r="CS15" s="371">
        <f>CS377</f>
        <v>1.4546814878153056</v>
      </c>
      <c r="CT15" s="363" t="str">
        <f t="shared" si="10"/>
        <v>NM</v>
      </c>
      <c r="CU15" s="371">
        <f>CU377</f>
        <v>0.86866880241092936</v>
      </c>
      <c r="CV15" s="363">
        <f t="shared" si="11"/>
        <v>-46.433905917788742</v>
      </c>
      <c r="CW15" s="371">
        <f>CW377</f>
        <v>0.80560831430461599</v>
      </c>
      <c r="CX15" s="363">
        <f t="shared" si="12"/>
        <v>-47.921963010395928</v>
      </c>
      <c r="CY15" s="371">
        <f>CY377</f>
        <v>0.88456764760357742</v>
      </c>
      <c r="CZ15" s="363">
        <f t="shared" si="13"/>
        <v>-46.2292682377158</v>
      </c>
      <c r="DA15" s="371">
        <f>DA377</f>
        <v>0.74103055342330604</v>
      </c>
      <c r="DB15" s="363">
        <f t="shared" si="14"/>
        <v>-49.058913608901896</v>
      </c>
      <c r="DC15" s="371">
        <f>DC377</f>
        <v>0.83826766547787657</v>
      </c>
      <c r="DD15" s="363">
        <f t="shared" si="15"/>
        <v>-3.4997385480722398</v>
      </c>
      <c r="DE15" s="371">
        <f>DE377</f>
        <v>0.80666702281104752</v>
      </c>
      <c r="DF15" s="363">
        <f t="shared" si="16"/>
        <v>0.13141727656391655</v>
      </c>
      <c r="DG15" s="371">
        <f>DG377</f>
        <v>0.73065163856385762</v>
      </c>
      <c r="DH15" s="363">
        <f t="shared" si="17"/>
        <v>-17.400139995703068</v>
      </c>
      <c r="DI15" s="371">
        <f>DI377</f>
        <v>0.69387009806554178</v>
      </c>
      <c r="DJ15" s="363">
        <f t="shared" si="18"/>
        <v>-6.3641715095145823</v>
      </c>
      <c r="DK15" s="371">
        <f>DK377</f>
        <v>0.84007175021138347</v>
      </c>
      <c r="DL15" s="363">
        <f t="shared" si="19"/>
        <v>0.21521583234138664</v>
      </c>
      <c r="DM15" s="371">
        <f>DM377</f>
        <v>0.82458605999385126</v>
      </c>
      <c r="DN15" s="363">
        <f>IF(ISERROR(DM15/DE15),"NM",IF(OR(DM15/DE15&lt;0.5,DM15/DE15&gt;2),"NM",(DM15/DE15-1)*100))</f>
        <v>2.221367265065588</v>
      </c>
      <c r="DO15" s="371">
        <f>DO377</f>
        <v>0.74782865362206785</v>
      </c>
      <c r="DP15" s="363">
        <f>IF(ISERROR(DO15/DG15),"NM",IF(OR(DO15/DG15&lt;0.5,DO15/DG15&gt;2),"NM",(DO15/DG15-1)*100))</f>
        <v>2.3509172020708569</v>
      </c>
      <c r="DQ15" s="371">
        <f>DQ377</f>
        <v>0.64026902434135813</v>
      </c>
      <c r="DR15" s="363">
        <f>IF(ISERROR(DQ15/DI15),"NM",IF(OR(DQ15/DI15&lt;0.5,DQ15/DI15&gt;2),"NM",(DQ15/DI15-1)*100))</f>
        <v>-7.7249435987542192</v>
      </c>
      <c r="DS15" s="371">
        <f>DS377</f>
        <v>0.76148997447303757</v>
      </c>
      <c r="DT15" s="363">
        <f>IF(ISERROR(DS15/DK15),"NM",IF(OR(DS15/DK15&lt;0.5,DS15/DK15&gt;2),"NM",(DS15/DK15-1)*100))</f>
        <v>-9.3541742974421744</v>
      </c>
      <c r="DU15" s="371">
        <f>DU377</f>
        <v>0.73804221923883784</v>
      </c>
      <c r="DV15" s="363">
        <f>IF(ISERROR(DU15/DM15),"NM",IF(OR(DU15/DM15&lt;0.5,DU15/DM15&gt;2),"NM",(DU15/DM15-1)*100))</f>
        <v>-10.495428549405595</v>
      </c>
      <c r="DW15" s="371">
        <f>DW377</f>
        <v>0.76779973185000305</v>
      </c>
      <c r="DX15" s="363">
        <f>IF(ISERROR(DW15/DO15),"NM",IF(OR(DW15/DO15&lt;0.5,DW15/DO15&gt;2),"NM",(DW15/DO15-1)*100))</f>
        <v>2.6705419926351226</v>
      </c>
      <c r="DY15" s="371">
        <f>DY377</f>
        <v>0.76130378242850061</v>
      </c>
      <c r="DZ15" s="363">
        <f>IF(ISERROR(DY15/DQ15),"NM",IF(OR(DY15/DQ15&lt;0.5,DY15/DQ15&gt;2),"NM",(DY15/DQ15-1)*100))</f>
        <v>18.903734756128543</v>
      </c>
      <c r="EA15" s="371">
        <f>EA377</f>
        <v>0.8375905904716644</v>
      </c>
      <c r="EB15" s="363">
        <f>IF(ISERROR(EA15/DS15),"NM",IF(OR(EA15/DS15&lt;0.5,EA15/DS15&gt;2),"NM",(EA15/DS15-1)*100))</f>
        <v>9.9936464759486263</v>
      </c>
      <c r="EC15" s="371">
        <f>EC377</f>
        <v>0.82423019554650201</v>
      </c>
      <c r="ED15" s="363">
        <f>IF(ISERROR(EC15/DU15),"NM",IF(OR(EC15/DU15&lt;0.5,EC15/DU15&gt;2),"NM",(EC15/DU15-1)*100))</f>
        <v>11.677919509340828</v>
      </c>
      <c r="EE15" s="371">
        <f>EE377</f>
        <v>0.86831736148270666</v>
      </c>
      <c r="EF15" s="363">
        <f>IF(ISERROR(EE15/DW15),"NM",IF(OR(EE15/DW15&lt;0.5,EE15/DW15&gt;2),"NM",(EE15/DW15-1)*100))</f>
        <v>13.091646879129248</v>
      </c>
      <c r="EG15" s="371">
        <f>EG377</f>
        <v>0.71938052665005614</v>
      </c>
      <c r="EH15" s="363">
        <f>IF(ISERROR(EG15/DY15),"NM",IF(OR(EG15/DY15&lt;0.5,EG15/DY15&gt;2),"NM",(EG15/DY15-1)*100))</f>
        <v>-5.506770982368236</v>
      </c>
      <c r="EI15" s="371">
        <f t="shared" ref="EI15" si="62">EI377</f>
        <v>0.8364907973638166</v>
      </c>
      <c r="EJ15" s="363">
        <f>IF(ISERROR(EI15/EA15),"NM",IF(OR(EI15/EA15&lt;0.5,EI15/EA15&gt;2),"NM",(EI15/EA15-1)*100))</f>
        <v>-0.13130437714545806</v>
      </c>
      <c r="EK15" s="371">
        <f t="shared" ref="EK15:EM15" si="63">EK377</f>
        <v>0.91524184420605581</v>
      </c>
      <c r="EL15" s="363">
        <f>IF(ISERROR(EK15/EC15),"NM",IF(OR(EK15/EC15&lt;0.5,EK15/EC15&gt;2),"NM",(EK15/EC15-1)*100))</f>
        <v>11.042018255495844</v>
      </c>
      <c r="EM15" s="371">
        <f t="shared" si="63"/>
        <v>0.85048102450796637</v>
      </c>
      <c r="EN15" s="363">
        <f>IF(ISERROR(EM15/EE15),"NM",IF(OR(EM15/EE15&lt;0.5,EM15/EE15&gt;2),"NM",(EM15/EE15-1)*100))</f>
        <v>-2.0541264940601489</v>
      </c>
      <c r="EO15" s="371">
        <f t="shared" ref="EO15" si="64">EO377</f>
        <v>0.80055184285135683</v>
      </c>
      <c r="EP15" s="363">
        <f>IF(ISERROR(EO15/EG15),"NM",IF(OR(EO15/EG15&lt;0.5,EO15/EG15&gt;2),"NM",(EO15/EG15-1)*100))</f>
        <v>11.283502012389967</v>
      </c>
      <c r="EQ15" s="371">
        <f t="shared" ref="EQ15" si="65">EQ377</f>
        <v>0.99096168234939075</v>
      </c>
      <c r="ER15" s="363">
        <f>IF(ISERROR(EQ15/EI15),"NM",IF(OR(EQ15/EI15&lt;0.5,EQ15/EI15&gt;2),"NM",(EQ15/EI15-1)*100))</f>
        <v>18.46653728557277</v>
      </c>
      <c r="ES15" s="371">
        <f t="shared" ref="ES15" si="66">ES377</f>
        <v>1.0002470907820689</v>
      </c>
      <c r="ET15" s="363">
        <f>IF(ISERROR(ES15/EK15),"NM",IF(OR(ES15/EK15&lt;0.5,ES15/EK15&gt;2),"NM",(ES15/EK15-1)*100))</f>
        <v>9.2877360354685745</v>
      </c>
      <c r="EU15" s="371">
        <f t="shared" ref="EU15" si="67">EU377</f>
        <v>1.0155634384352437</v>
      </c>
      <c r="EV15" s="363">
        <f>IF(ISERROR(EU15/EM15),"NM",IF(OR(EU15/EM15&lt;0.5,EU15/EM15&gt;2),"NM",(EU15/EM15-1)*100))</f>
        <v>19.410475856622831</v>
      </c>
      <c r="EW15" s="371">
        <f t="shared" ref="EW15" si="68">EW377</f>
        <v>0.9903223733995683</v>
      </c>
      <c r="EX15" s="363">
        <f>IF(ISERROR(EW15/EO15),"NM",IF(OR(EW15/EO15&lt;0.5,EW15/EO15&gt;2),"NM",(EW15/EO15-1)*100))</f>
        <v>23.704964549491049</v>
      </c>
      <c r="EY15" s="363"/>
      <c r="EZ15" s="312"/>
      <c r="GB15" s="371">
        <f>GB377</f>
        <v>6.2687716136650895</v>
      </c>
      <c r="GC15" s="363" t="str">
        <f t="shared" si="28"/>
        <v>NM</v>
      </c>
      <c r="GD15" s="371">
        <f>GD377</f>
        <v>3.2997093975659717</v>
      </c>
      <c r="GE15" s="363">
        <f t="shared" si="29"/>
        <v>-47.362743438075761</v>
      </c>
      <c r="GF15" s="371">
        <f>GF377</f>
        <v>3.0700194416736415</v>
      </c>
      <c r="GG15" s="363">
        <f t="shared" si="30"/>
        <v>-6.9609146812067983</v>
      </c>
      <c r="GH15" s="371">
        <f>GH377</f>
        <v>3.0549146793385793</v>
      </c>
      <c r="GI15" s="363">
        <f>IF(ISERROR(GH15/GF15),"NM",IF(OR(GH15/GF15&lt;0.5,GH15/GF15&gt;2),"NM",(GH15/GF15-1)*100))</f>
        <v>-0.49200868665599806</v>
      </c>
      <c r="GJ15" s="371">
        <f>GJ377</f>
        <v>3.028550785357234</v>
      </c>
      <c r="GK15" s="363">
        <f>IF(ISERROR(GJ15/GH15),"NM",IF(OR(GJ15/GH15&lt;0.5,GJ15/GH15&gt;2),"NM",(GJ15/GH15-1)*100))</f>
        <v>-0.86299935509339676</v>
      </c>
      <c r="GL15" s="371">
        <f>GL377</f>
        <v>3.2505967279017405</v>
      </c>
      <c r="GM15" s="363">
        <f>IF(ISERROR(GL15/GJ15),"NM",IF(OR(GL15/GJ15&lt;0.5,GL15/GJ15&gt;2),"NM",(GL15/GJ15-1)*100))</f>
        <v>7.331755624441838</v>
      </c>
      <c r="GN15" s="371">
        <f>GN377</f>
        <v>3.4031399177109458</v>
      </c>
      <c r="GO15" s="363">
        <f>IF(ISERROR(GN15/GL15),"NM",IF(OR(GN15/GL15&lt;0.5,GN15/GL15&gt;2),"NM",(GN15/GL15-1)*100))</f>
        <v>4.692774975740277</v>
      </c>
      <c r="GP15" s="371">
        <f>GP377</f>
        <v>3.9970258538193315</v>
      </c>
      <c r="GQ15" s="363">
        <f>IF(ISERROR(GP15/GN15),"NM",IF(OR(GP15/GN15&lt;0.5,GP15/GN15&gt;2),"NM",(GP15/GN15-1)*100))</f>
        <v>17.451117217297707</v>
      </c>
      <c r="GR15" s="371">
        <f>GR377</f>
        <v>4.1541394370355871</v>
      </c>
      <c r="GS15" s="363">
        <f>IF(ISERROR(GR15/GP15),"NM",IF(OR(GR15/GP15&lt;0.5,GR15/GP15&gt;2),"NM",(GR15/GP15-1)*100))</f>
        <v>3.930762245786501</v>
      </c>
      <c r="GT15" s="371">
        <f>GT377</f>
        <v>4.4538110729373726</v>
      </c>
      <c r="GU15" s="363">
        <f>IF(ISERROR(GT15/GR15),"NM",IF(OR(GT15/GR15&lt;0.5,GT15/GR15&gt;2),"NM",(GT15/GR15-1)*100))</f>
        <v>7.2138078281655416</v>
      </c>
      <c r="GV15" s="371">
        <f>GV377</f>
        <v>4.7483452852105481</v>
      </c>
      <c r="GW15" s="363">
        <f>IF(ISERROR(GV15/GT15),"NM",IF(OR(GV15/GT15&lt;0.5,GV15/GT15&gt;2),"NM",(GV15/GT15-1)*100))</f>
        <v>6.6130827610279441</v>
      </c>
      <c r="GX15" s="371">
        <f>GX377</f>
        <v>5.0537339577536073</v>
      </c>
      <c r="GY15" s="363">
        <f>IF(ISERROR(GX15/GV15),"NM",IF(OR(GX15/GV15&lt;0.5,GX15/GV15&gt;2),"NM",(GX15/GV15-1)*100))</f>
        <v>6.4314756867879685</v>
      </c>
      <c r="GZ15" s="363">
        <f t="shared" si="31"/>
        <v>8.2297148226608172</v>
      </c>
      <c r="HA15" s="376"/>
      <c r="HC15"/>
      <c r="HD15"/>
      <c r="HE15"/>
      <c r="HF15"/>
      <c r="HG15"/>
      <c r="HH15"/>
    </row>
    <row r="16" spans="1:216" s="375" customFormat="1" ht="13.5" customHeight="1" x14ac:dyDescent="0.2">
      <c r="B16" s="378" t="s">
        <v>339</v>
      </c>
      <c r="CM16" s="371">
        <f>CM383</f>
        <v>1.6492128852964603</v>
      </c>
      <c r="CN16" s="363" t="str">
        <f t="shared" si="7"/>
        <v>NM</v>
      </c>
      <c r="CO16" s="371">
        <f>CO383</f>
        <v>1.546648528215441</v>
      </c>
      <c r="CP16" s="363" t="str">
        <f t="shared" si="8"/>
        <v>NM</v>
      </c>
      <c r="CQ16" s="371">
        <f>CQ383</f>
        <v>1.6447948342530083</v>
      </c>
      <c r="CR16" s="363" t="str">
        <f t="shared" si="9"/>
        <v>NM</v>
      </c>
      <c r="CS16" s="371">
        <f>CS383</f>
        <v>1.6255878580589995</v>
      </c>
      <c r="CT16" s="363" t="str">
        <f t="shared" si="10"/>
        <v>NM</v>
      </c>
      <c r="CU16" s="371">
        <f>CU383</f>
        <v>0.84439089669244216</v>
      </c>
      <c r="CV16" s="363">
        <f t="shared" si="11"/>
        <v>-48.800369908542429</v>
      </c>
      <c r="CW16" s="371">
        <f>CW383</f>
        <v>0.80560831430461599</v>
      </c>
      <c r="CX16" s="363">
        <f t="shared" si="12"/>
        <v>-47.912644688955574</v>
      </c>
      <c r="CY16" s="371">
        <f>CY383</f>
        <v>0.83453794912299006</v>
      </c>
      <c r="CZ16" s="363">
        <f t="shared" si="13"/>
        <v>-49.261881680094191</v>
      </c>
      <c r="DA16" s="371">
        <f>DA383</f>
        <v>0.74103055342330604</v>
      </c>
      <c r="DB16" s="363" t="str">
        <f t="shared" si="14"/>
        <v>NM</v>
      </c>
      <c r="DC16" s="371">
        <f>DC383</f>
        <v>0.83826766547787657</v>
      </c>
      <c r="DD16" s="363">
        <f t="shared" si="15"/>
        <v>-0.72516546999155107</v>
      </c>
      <c r="DE16" s="371">
        <f>DE383</f>
        <v>0.80666702281104752</v>
      </c>
      <c r="DF16" s="363">
        <f t="shared" si="16"/>
        <v>0.13141727656391655</v>
      </c>
      <c r="DG16" s="371">
        <f>DG383</f>
        <v>0.73065163856385762</v>
      </c>
      <c r="DH16" s="363">
        <f t="shared" si="17"/>
        <v>-12.448362674016899</v>
      </c>
      <c r="DI16" s="371">
        <f>DI383</f>
        <v>0.69387009806554178</v>
      </c>
      <c r="DJ16" s="363">
        <f t="shared" si="18"/>
        <v>-6.3641715095145823</v>
      </c>
      <c r="DK16" s="371">
        <f>DK383</f>
        <v>0.84007175021138347</v>
      </c>
      <c r="DL16" s="363">
        <f t="shared" si="19"/>
        <v>0.21521583234138664</v>
      </c>
      <c r="DM16" s="371">
        <f>DM383</f>
        <v>0.82458605999385126</v>
      </c>
      <c r="DN16" s="363">
        <f>IF(ISERROR(DM16/DE16),"NM",IF(OR(DM16/DE16&lt;0.5,DM16/DE16&gt;2),"NM",(DM16/DE16-1)*100))</f>
        <v>2.221367265065588</v>
      </c>
      <c r="DO16" s="371">
        <f>DO383</f>
        <v>0.74782865362206785</v>
      </c>
      <c r="DP16" s="363">
        <f>IF(ISERROR(DO16/DG16),"NM",IF(OR(DO16/DG16&lt;0.5,DO16/DG16&gt;2),"NM",(DO16/DG16-1)*100))</f>
        <v>2.3509172020708569</v>
      </c>
      <c r="DQ16" s="371">
        <f>DQ383</f>
        <v>0.64026902434135813</v>
      </c>
      <c r="DR16" s="363">
        <f>IF(ISERROR(DQ16/DI16),"NM",IF(OR(DQ16/DI16&lt;0.5,DQ16/DI16&gt;2),"NM",(DQ16/DI16-1)*100))</f>
        <v>-7.7249435987542192</v>
      </c>
      <c r="DS16" s="371">
        <f>DS383</f>
        <v>0.76148997447303757</v>
      </c>
      <c r="DT16" s="363">
        <f>IF(ISERROR(DS16/DK16),"NM",IF(OR(DS16/DK16&lt;0.5,DS16/DK16&gt;2),"NM",(DS16/DK16-1)*100))</f>
        <v>-9.3541742974421744</v>
      </c>
      <c r="DU16" s="371">
        <f>DU383</f>
        <v>0.73804221923883784</v>
      </c>
      <c r="DV16" s="363">
        <f>IF(ISERROR(DU16/DM16),"NM",IF(OR(DU16/DM16&lt;0.5,DU16/DM16&gt;2),"NM",(DU16/DM16-1)*100))</f>
        <v>-10.495428549405595</v>
      </c>
      <c r="DW16" s="371">
        <f>DW383</f>
        <v>0.73538280963669844</v>
      </c>
      <c r="DX16" s="363">
        <f>IF(ISERROR(DW16/DO16),"NM",IF(OR(DW16/DO16&lt;0.5,DW16/DO16&gt;2),"NM",(DW16/DO16-1)*100))</f>
        <v>-1.6642641232170852</v>
      </c>
      <c r="DY16" s="371">
        <f>DY383</f>
        <v>0.76130378242850061</v>
      </c>
      <c r="DZ16" s="363">
        <f>IF(ISERROR(DY16/DQ16),"NM",IF(OR(DY16/DQ16&lt;0.5,DY16/DQ16&gt;2),"NM",(DY16/DQ16-1)*100))</f>
        <v>18.903734756128543</v>
      </c>
      <c r="EA16" s="371">
        <f>EA383</f>
        <v>0.8375905904716644</v>
      </c>
      <c r="EB16" s="363">
        <f>IF(ISERROR(EA16/DS16),"NM",IF(OR(EA16/DS16&lt;0.5,EA16/DS16&gt;2),"NM",(EA16/DS16-1)*100))</f>
        <v>9.9936464759486263</v>
      </c>
      <c r="EC16" s="371">
        <f>EC383</f>
        <v>0.82423019554650201</v>
      </c>
      <c r="ED16" s="363">
        <f>IF(ISERROR(EC16/DU16),"NM",IF(OR(EC16/DU16&lt;0.5,EC16/DU16&gt;2),"NM",(EC16/DU16-1)*100))</f>
        <v>11.677919509340828</v>
      </c>
      <c r="EE16" s="371">
        <f>EE383</f>
        <v>0.86831736148270666</v>
      </c>
      <c r="EF16" s="363">
        <f>IF(ISERROR(EE16/DW16),"NM",IF(OR(EE16/DW16&lt;0.5,EE16/DW16&gt;2),"NM",(EE16/DW16-1)*100))</f>
        <v>18.076918593144974</v>
      </c>
      <c r="EG16" s="371">
        <f>EG383</f>
        <v>0.76066246519126479</v>
      </c>
      <c r="EH16" s="363">
        <f>IF(ISERROR(EG16/DY16),"NM",IF(OR(EG16/DY16&lt;0.5,EG16/DY16&gt;2),"NM",(EG16/DY16-1)*100))</f>
        <v>-8.4239334157787393E-2</v>
      </c>
      <c r="EI16" s="371">
        <f t="shared" ref="EI16" si="69">EI383</f>
        <v>0.8364907973638166</v>
      </c>
      <c r="EJ16" s="363">
        <f>IF(ISERROR(EI16/EA16),"NM",IF(OR(EI16/EA16&lt;0.5,EI16/EA16&gt;2),"NM",(EI16/EA16-1)*100))</f>
        <v>-0.13130437714545806</v>
      </c>
      <c r="EK16" s="371">
        <f t="shared" ref="EK16:EM16" si="70">EK383</f>
        <v>0.88894898684856316</v>
      </c>
      <c r="EL16" s="363">
        <f>IF(ISERROR(EK16/EC16),"NM",IF(OR(EK16/EC16&lt;0.5,EK16/EC16&gt;2),"NM",(EK16/EC16-1)*100))</f>
        <v>7.8520286749686141</v>
      </c>
      <c r="EM16" s="371">
        <f t="shared" si="70"/>
        <v>0.83248821659817707</v>
      </c>
      <c r="EN16" s="363">
        <f>IF(ISERROR(EM16/EE16),"NM",IF(OR(EM16/EE16&lt;0.5,EM16/EE16&gt;2),"NM",(EM16/EE16-1)*100))</f>
        <v>-4.1262730049931413</v>
      </c>
      <c r="EO16" s="371">
        <f t="shared" ref="EO16" si="71">EO383</f>
        <v>0.80055184285135683</v>
      </c>
      <c r="EP16" s="363">
        <f>IF(ISERROR(EO16/EG16),"NM",IF(OR(EO16/EG16&lt;0.5,EO16/EG16&gt;2),"NM",(EO16/EG16-1)*100))</f>
        <v>5.2440312866051553</v>
      </c>
      <c r="EQ16" s="371">
        <f t="shared" ref="EQ16" si="72">EQ383</f>
        <v>0.99096168234939075</v>
      </c>
      <c r="ER16" s="363">
        <f>IF(ISERROR(EQ16/EI16),"NM",IF(OR(EQ16/EI16&lt;0.5,EQ16/EI16&gt;2),"NM",(EQ16/EI16-1)*100))</f>
        <v>18.46653728557277</v>
      </c>
      <c r="ES16" s="371">
        <f t="shared" ref="ES16" si="73">ES383</f>
        <v>1.0002470907820689</v>
      </c>
      <c r="ET16" s="363">
        <f>IF(ISERROR(ES16/EK16),"NM",IF(OR(ES16/EK16&lt;0.5,ES16/EK16&gt;2),"NM",(ES16/EK16-1)*100))</f>
        <v>12.520190199897918</v>
      </c>
      <c r="EU16" s="371">
        <f t="shared" ref="EU16" si="74">EU383</f>
        <v>1.0155634384352437</v>
      </c>
      <c r="EV16" s="363">
        <f>IF(ISERROR(EU16/EM16),"NM",IF(OR(EU16/EM16&lt;0.5,EU16/EM16&gt;2),"NM",(EU16/EM16-1)*100))</f>
        <v>21.991328908554731</v>
      </c>
      <c r="EW16" s="371">
        <f t="shared" ref="EW16" si="75">EW383</f>
        <v>0.9903223733995683</v>
      </c>
      <c r="EX16" s="363">
        <f>IF(ISERROR(EW16/EO16),"NM",IF(OR(EW16/EO16&lt;0.5,EW16/EO16&gt;2),"NM",(EW16/EO16-1)*100))</f>
        <v>23.704964549491049</v>
      </c>
      <c r="EY16" s="363"/>
      <c r="EZ16" s="312"/>
      <c r="GB16" s="371">
        <f>GB383</f>
        <v>6.4662523441669579</v>
      </c>
      <c r="GC16" s="363" t="str">
        <f t="shared" si="28"/>
        <v>NM</v>
      </c>
      <c r="GD16" s="371">
        <f>GD383</f>
        <v>3.2754703311163023</v>
      </c>
      <c r="GE16" s="363">
        <f t="shared" si="29"/>
        <v>-49.345151460551627</v>
      </c>
      <c r="GF16" s="371">
        <f>GF383</f>
        <v>3.0700194416736415</v>
      </c>
      <c r="GG16" s="363">
        <f t="shared" si="30"/>
        <v>-6.2724088046507092</v>
      </c>
      <c r="GH16" s="371">
        <f>GH383</f>
        <v>3.0549146793385793</v>
      </c>
      <c r="GI16" s="363">
        <f>IF(ISERROR(GH16/GF16),"NM",IF(OR(GH16/GF16&lt;0.5,GH16/GF16&gt;2),"NM",(GH16/GF16-1)*100))</f>
        <v>-0.49200868665599806</v>
      </c>
      <c r="GJ16" s="371">
        <f>GJ383</f>
        <v>2.9962916411305822</v>
      </c>
      <c r="GK16" s="363">
        <f>IF(ISERROR(GJ16/GH16),"NM",IF(OR(GJ16/GH16&lt;0.5,GJ16/GH16&gt;2),"NM",(GJ16/GH16-1)*100))</f>
        <v>-1.9189746477858982</v>
      </c>
      <c r="GL16" s="371">
        <f>GL383</f>
        <v>3.2914254790734536</v>
      </c>
      <c r="GM16" s="363">
        <f>IF(ISERROR(GL16/GJ16),"NM",IF(OR(GL16/GJ16&lt;0.5,GL16/GJ16&gt;2),"NM",(GL16/GJ16-1)*100))</f>
        <v>9.8499703397199703</v>
      </c>
      <c r="GN16" s="371">
        <f>GN383</f>
        <v>3.3588998382041289</v>
      </c>
      <c r="GO16" s="363">
        <f>IF(ISERROR(GN16/GL16),"NM",IF(OR(GN16/GL16&lt;0.5,GN16/GL16&gt;2),"NM",(GN16/GL16-1)*100))</f>
        <v>2.0500041565476801</v>
      </c>
      <c r="GP16" s="371">
        <f>GP383</f>
        <v>3.9970258538193315</v>
      </c>
      <c r="GQ16" s="363">
        <f>IF(ISERROR(GP16/GN16),"NM",IF(OR(GP16/GN16&lt;0.5,GP16/GN16&gt;2),"NM",(GP16/GN16-1)*100))</f>
        <v>18.998066222670793</v>
      </c>
      <c r="GR16" s="371">
        <f>GR383</f>
        <v>4.154139437035588</v>
      </c>
      <c r="GS16" s="363">
        <f>IF(ISERROR(GR16/GP16),"NM",IF(OR(GR16/GP16&lt;0.5,GR16/GP16&gt;2),"NM",(GR16/GP16-1)*100))</f>
        <v>3.9307622457865232</v>
      </c>
      <c r="GT16" s="371">
        <f>GT383</f>
        <v>4.4538110729373726</v>
      </c>
      <c r="GU16" s="363">
        <f>IF(ISERROR(GT16/GR16),"NM",IF(OR(GT16/GR16&lt;0.5,GT16/GR16&gt;2),"NM",(GT16/GR16-1)*100))</f>
        <v>7.2138078281655194</v>
      </c>
      <c r="GV16" s="371">
        <f>GV383</f>
        <v>4.7483452852105481</v>
      </c>
      <c r="GW16" s="363">
        <f>IF(ISERROR(GV16/GT16),"NM",IF(OR(GV16/GT16&lt;0.5,GV16/GT16&gt;2),"NM",(GV16/GT16-1)*100))</f>
        <v>6.6130827610279441</v>
      </c>
      <c r="GX16" s="371">
        <f>GX383</f>
        <v>5.0537339577536082</v>
      </c>
      <c r="GY16" s="363">
        <f>IF(ISERROR(GX16/GV16),"NM",IF(OR(GX16/GV16&lt;0.5,GX16/GV16&gt;2),"NM",(GX16/GV16-1)*100))</f>
        <v>6.4314756867879908</v>
      </c>
      <c r="GZ16" s="363">
        <f t="shared" si="31"/>
        <v>8.5133233469425029</v>
      </c>
      <c r="HA16" s="376"/>
      <c r="HC16"/>
      <c r="HD16"/>
      <c r="HE16"/>
      <c r="HF16"/>
      <c r="HG16"/>
      <c r="HH16"/>
    </row>
    <row r="17" spans="1:216" s="375" customFormat="1" ht="13.5" customHeight="1" x14ac:dyDescent="0.2">
      <c r="B17" s="378" t="s">
        <v>280</v>
      </c>
      <c r="CM17" s="371">
        <f>CM385</f>
        <v>1.6216765797366683</v>
      </c>
      <c r="CN17" s="363" t="str">
        <f>IF(ISERROR(CM17/CE17),"NM",IF(OR(CM17/CE17&lt;0.5,CM17/CE17&gt;2),"NM",(CM17/CE17-1)*100))</f>
        <v>NM</v>
      </c>
      <c r="CO17" s="371">
        <f>CO385</f>
        <v>1.5469252699855665</v>
      </c>
      <c r="CP17" s="363" t="str">
        <f>IF(ISERROR(CO17/CG17),"NM",IF(OR(CO17/CG17&lt;0.5,CO17/CG17&gt;2),"NM",(CO17/CG17-1)*100))</f>
        <v>NM</v>
      </c>
      <c r="CQ17" s="371">
        <f>CQ385</f>
        <v>1.6450727349484013</v>
      </c>
      <c r="CR17" s="363" t="str">
        <f>IF(ISERROR(CQ17/CI17),"NM",IF(OR(CQ17/CI17&lt;0.5,CQ17/CI17&gt;2),"NM",(CQ17/CI17-1)*100))</f>
        <v>NM</v>
      </c>
      <c r="CS17" s="371">
        <f>CS385</f>
        <v>1.4546814878153056</v>
      </c>
      <c r="CT17" s="363" t="str">
        <f>IF(ISERROR(CS17/CK17),"NM",IF(OR(CS17/CK17&lt;0.5,CS17/CK17&gt;2),"NM",(CS17/CK17-1)*100))</f>
        <v>NM</v>
      </c>
      <c r="CU17" s="371">
        <f>CU385</f>
        <v>0.86866880241092936</v>
      </c>
      <c r="CV17" s="363">
        <f>IF(ISERROR(CU17/CM17),"NM",IF(OR(CU17/CM17&lt;0.5,CU17/CM17&gt;2),"NM",(CU17/CM17-1)*100))</f>
        <v>-46.433905917788742</v>
      </c>
      <c r="CW17" s="371">
        <f>CW385</f>
        <v>0.80560831430461599</v>
      </c>
      <c r="CX17" s="363">
        <f>IF(ISERROR(CW17/CO17),"NM",IF(OR(CW17/CO17&lt;0.5,CW17/CO17&gt;2),"NM",(CW17/CO17-1)*100))</f>
        <v>-47.921963010395928</v>
      </c>
      <c r="CY17" s="371">
        <f>CY385</f>
        <v>0.88456764760357742</v>
      </c>
      <c r="CZ17" s="363">
        <f>IF(ISERROR(CY17/CQ17),"NM",IF(OR(CY17/CQ17&lt;0.5,CY17/CQ17&gt;2),"NM",(CY17/CQ17-1)*100))</f>
        <v>-46.2292682377158</v>
      </c>
      <c r="DA17" s="371">
        <f>DA385</f>
        <v>0.74103055342330604</v>
      </c>
      <c r="DB17" s="363">
        <f>IF(ISERROR(DA17/CS17),"NM",IF(OR(DA17/CS17&lt;0.5,DA17/CS17&gt;2),"NM",(DA17/CS17-1)*100))</f>
        <v>-49.058913608901896</v>
      </c>
      <c r="DC17" s="371">
        <f>DC385</f>
        <v>0.83826766547787657</v>
      </c>
      <c r="DD17" s="363">
        <f>IF(ISERROR(DC17/CU17),"NM",IF(OR(DC17/CU17&lt;0.5,DC17/CU17&gt;2),"NM",(DC17/CU17-1)*100))</f>
        <v>-3.4997385480722398</v>
      </c>
      <c r="DE17" s="371">
        <f>DE385</f>
        <v>0.80666702281104752</v>
      </c>
      <c r="DF17" s="363">
        <f>IF(ISERROR(DE17/CW17),"NM",IF(OR(DE17/CW17&lt;0.5,DE17/CW17&gt;2),"NM",(DE17/CW17-1)*100))</f>
        <v>0.13141727656391655</v>
      </c>
      <c r="DG17" s="371">
        <f>DG385</f>
        <v>0.73065163856385762</v>
      </c>
      <c r="DH17" s="363">
        <f>IF(ISERROR(DG17/CY17),"NM",IF(OR(DG17/CY17&lt;0.5,DG17/CY17&gt;2),"NM",(DG17/CY17-1)*100))</f>
        <v>-17.400139995703068</v>
      </c>
      <c r="DI17" s="371">
        <f>DI385</f>
        <v>0.69387009806554178</v>
      </c>
      <c r="DJ17" s="363">
        <f>IF(ISERROR(DI17/DA17),"NM",IF(OR(DI17/DA17&lt;0.5,DI17/DA17&gt;2),"NM",(DI17/DA17-1)*100))</f>
        <v>-6.3641715095145823</v>
      </c>
      <c r="DK17" s="371">
        <f>DK385</f>
        <v>0.84007175021138347</v>
      </c>
      <c r="DL17" s="363">
        <f>IF(ISERROR(DK17/DC17),"NM",IF(OR(DK17/DC17&lt;0.5,DK17/DC17&gt;2),"NM",(DK17/DC17-1)*100))</f>
        <v>0.21521583234138664</v>
      </c>
      <c r="DM17" s="371">
        <f>DM385</f>
        <v>0.82458605999385126</v>
      </c>
      <c r="DN17" s="363">
        <f>IF(ISERROR(DM17/DE17),"NM",IF(OR(DM17/DE17&lt;0.5,DM17/DE17&gt;2),"NM",(DM17/DE17-1)*100))</f>
        <v>2.221367265065588</v>
      </c>
      <c r="DO17" s="371">
        <f>DO385</f>
        <v>0.74782865362206785</v>
      </c>
      <c r="DP17" s="363">
        <f>IF(ISERROR(DO17/DG17),"NM",IF(OR(DO17/DG17&lt;0.5,DO17/DG17&gt;2),"NM",(DO17/DG17-1)*100))</f>
        <v>2.3509172020708569</v>
      </c>
      <c r="DQ17" s="371">
        <f>DQ385</f>
        <v>0.64026902434135813</v>
      </c>
      <c r="DR17" s="363">
        <f>IF(ISERROR(DQ17/DI17),"NM",IF(OR(DQ17/DI17&lt;0.5,DQ17/DI17&gt;2),"NM",(DQ17/DI17-1)*100))</f>
        <v>-7.7249435987542192</v>
      </c>
      <c r="DS17" s="371">
        <f>DS385</f>
        <v>0.76148997447303757</v>
      </c>
      <c r="DT17" s="363">
        <f>IF(ISERROR(DS17/DK17),"NM",IF(OR(DS17/DK17&lt;0.5,DS17/DK17&gt;2),"NM",(DS17/DK17-1)*100))</f>
        <v>-9.3541742974421744</v>
      </c>
      <c r="DU17" s="371">
        <f>DU385</f>
        <v>0.73804221923883784</v>
      </c>
      <c r="DV17" s="363">
        <f>IF(ISERROR(DU17/DM17),"NM",IF(OR(DU17/DM17&lt;0.5,DU17/DM17&gt;2),"NM",(DU17/DM17-1)*100))</f>
        <v>-10.495428549405595</v>
      </c>
      <c r="DW17" s="371">
        <f>DW385</f>
        <v>0.76779973185000305</v>
      </c>
      <c r="DX17" s="363">
        <f>IF(ISERROR(DW17/DO17),"NM",IF(OR(DW17/DO17&lt;0.5,DW17/DO17&gt;2),"NM",(DW17/DO17-1)*100))</f>
        <v>2.6705419926351226</v>
      </c>
      <c r="DY17" s="371">
        <f>DY385</f>
        <v>0.76130378242850061</v>
      </c>
      <c r="DZ17" s="363">
        <f>IF(ISERROR(DY17/DQ17),"NM",IF(OR(DY17/DQ17&lt;0.5,DY17/DQ17&gt;2),"NM",(DY17/DQ17-1)*100))</f>
        <v>18.903734756128543</v>
      </c>
      <c r="EA17" s="371">
        <f>EA385</f>
        <v>0.8375905904716644</v>
      </c>
      <c r="EB17" s="649">
        <f>IF(ISERROR(EA17/DS17),"NM",IF(OR(EA17/DS17&lt;0.5,EA17/DS17&gt;2),"NM",(EA17/DS17-1)*100))</f>
        <v>9.9936464759486263</v>
      </c>
      <c r="EC17" s="371">
        <f>EC385</f>
        <v>0.82423019554650201</v>
      </c>
      <c r="ED17" s="371">
        <f>IF(ISERROR(EC17/DU17),"NM",IF(OR(EC17/DU17&lt;0.5,EC17/DU17&gt;2),"NM",(EC17/DU17-1)*100))</f>
        <v>11.677919509340828</v>
      </c>
      <c r="EE17" s="371">
        <f>EE385</f>
        <v>0.86831736148270666</v>
      </c>
      <c r="EF17" s="371">
        <f>IF(ISERROR(EE17/DW17),"NM",IF(OR(EE17/DW17&lt;0.5,EE17/DW17&gt;2),"NM",(EE17/DW17-1)*100))</f>
        <v>13.091646879129248</v>
      </c>
      <c r="EG17" s="371">
        <f>EG385</f>
        <v>0.71938052665005614</v>
      </c>
      <c r="EH17" s="363">
        <f>IF(ISERROR(EG17/DY17),"NM",IF(OR(EG17/DY17&lt;0.5,EG17/DY17&gt;2),"NM",(EG17/DY17-1)*100))</f>
        <v>-5.506770982368236</v>
      </c>
      <c r="EI17" s="371">
        <f t="shared" ref="EI17" si="76">EI385</f>
        <v>0.8364907973638166</v>
      </c>
      <c r="EJ17" s="363">
        <f>IF(ISERROR(EI17/EA17),"NM",IF(OR(EI17/EA17&lt;0.5,EI17/EA17&gt;2),"NM",(EI17/EA17-1)*100))</f>
        <v>-0.13130437714545806</v>
      </c>
      <c r="EK17" s="371">
        <f t="shared" ref="EK17:EM17" si="77">EK385</f>
        <v>0.91524184420605581</v>
      </c>
      <c r="EL17" s="363">
        <f>IF(ISERROR(EK17/EC17),"NM",IF(OR(EK17/EC17&lt;0.5,EK17/EC17&gt;2),"NM",(EK17/EC17-1)*100))</f>
        <v>11.042018255495844</v>
      </c>
      <c r="EM17" s="371">
        <f t="shared" si="77"/>
        <v>0.85048102450796637</v>
      </c>
      <c r="EN17" s="363">
        <f>IF(ISERROR(EM17/EE17),"NM",IF(OR(EM17/EE17&lt;0.5,EM17/EE17&gt;2),"NM",(EM17/EE17-1)*100))</f>
        <v>-2.0541264940601489</v>
      </c>
      <c r="EO17" s="371">
        <f t="shared" ref="EO17" si="78">EO385</f>
        <v>0.80055184285135683</v>
      </c>
      <c r="EP17" s="363">
        <f>IF(ISERROR(EO17/EG17),"NM",IF(OR(EO17/EG17&lt;0.5,EO17/EG17&gt;2),"NM",(EO17/EG17-1)*100))</f>
        <v>11.283502012389967</v>
      </c>
      <c r="EQ17" s="371">
        <f t="shared" ref="EQ17" si="79">EQ385</f>
        <v>0.99096168234939075</v>
      </c>
      <c r="ER17" s="363">
        <f>IF(ISERROR(EQ17/EI17),"NM",IF(OR(EQ17/EI17&lt;0.5,EQ17/EI17&gt;2),"NM",(EQ17/EI17-1)*100))</f>
        <v>18.46653728557277</v>
      </c>
      <c r="ES17" s="371">
        <f t="shared" ref="ES17" si="80">ES385</f>
        <v>1.0002470907820689</v>
      </c>
      <c r="ET17" s="363">
        <f>IF(ISERROR(ES17/EK17),"NM",IF(OR(ES17/EK17&lt;0.5,ES17/EK17&gt;2),"NM",(ES17/EK17-1)*100))</f>
        <v>9.2877360354685745</v>
      </c>
      <c r="EU17" s="371">
        <f t="shared" ref="EU17" si="81">EU385</f>
        <v>1.0155634384352437</v>
      </c>
      <c r="EV17" s="363">
        <f>IF(ISERROR(EU17/EM17),"NM",IF(OR(EU17/EM17&lt;0.5,EU17/EM17&gt;2),"NM",(EU17/EM17-1)*100))</f>
        <v>19.410475856622831</v>
      </c>
      <c r="EW17" s="371">
        <f t="shared" ref="EW17" si="82">EW385</f>
        <v>0.9903223733995683</v>
      </c>
      <c r="EX17" s="363">
        <f>IF(ISERROR(EW17/EO17),"NM",IF(OR(EW17/EO17&lt;0.5,EW17/EO17&gt;2),"NM",(EW17/EO17-1)*100))</f>
        <v>23.704964549491049</v>
      </c>
      <c r="EY17" s="363"/>
      <c r="EZ17" s="312"/>
      <c r="GB17" s="371">
        <f>GB385</f>
        <v>6.2687716136650904</v>
      </c>
      <c r="GC17" s="363" t="str">
        <f>IF(ISERROR(GB17/FZ17),"NM",IF(OR(GB17/FZ17&lt;0.5,GB17/FZ17&gt;2),"NM",(GB17/FZ17-1)*100))</f>
        <v>NM</v>
      </c>
      <c r="GD17" s="371">
        <f>GD385</f>
        <v>3.2997093975659717</v>
      </c>
      <c r="GE17" s="363">
        <f>IF(ISERROR(GD17/GB17),"NM",IF(OR(GD17/GB17&lt;0.5,GD17/GB17&gt;2),"NM",(GD17/GB17-1)*100))</f>
        <v>-47.362743438075761</v>
      </c>
      <c r="GF17" s="371">
        <f>GF385</f>
        <v>3.0700194416736415</v>
      </c>
      <c r="GG17" s="363">
        <f>IF(ISERROR(GF17/GD17),"NM",IF(OR(GF17/GD17&lt;0.5,GF17/GD17&gt;2),"NM",(GF17/GD17-1)*100))</f>
        <v>-6.9609146812067983</v>
      </c>
      <c r="GH17" s="371">
        <f>GH385</f>
        <v>3.0549146793385793</v>
      </c>
      <c r="GI17" s="363">
        <f>IF(ISERROR(GH17/GF17),"NM",IF(OR(GH17/GF17&lt;0.5,GH17/GF17&gt;2),"NM",(GH17/GF17-1)*100))</f>
        <v>-0.49200868665599806</v>
      </c>
      <c r="GJ17" s="371">
        <f>GJ385</f>
        <v>3.028550785357234</v>
      </c>
      <c r="GK17" s="363">
        <f>IF(ISERROR(GJ17/GH17),"NM",IF(OR(GJ17/GH17&lt;0.5,GJ17/GH17&gt;2),"NM",(GJ17/GH17-1)*100))</f>
        <v>-0.86299935509339676</v>
      </c>
      <c r="GL17" s="371">
        <f>GL385</f>
        <v>3.2505967279017405</v>
      </c>
      <c r="GM17" s="363">
        <f>IF(ISERROR(GL17/GJ17),"NM",IF(OR(GL17/GJ17&lt;0.5,GL17/GJ17&gt;2),"NM",(GL17/GJ17-1)*100))</f>
        <v>7.331755624441838</v>
      </c>
      <c r="GN17" s="371">
        <f>GN385</f>
        <v>3.4031399177109458</v>
      </c>
      <c r="GO17" s="363">
        <f>IF(ISERROR(GN17/GL17),"NM",IF(OR(GN17/GL17&lt;0.5,GN17/GL17&gt;2),"NM",(GN17/GL17-1)*100))</f>
        <v>4.692774975740277</v>
      </c>
      <c r="GP17" s="371">
        <f>GP385</f>
        <v>3.9970258538193315</v>
      </c>
      <c r="GQ17" s="363">
        <f>IF(ISERROR(GP17/GN17),"NM",IF(OR(GP17/GN17&lt;0.5,GP17/GN17&gt;2),"NM",(GP17/GN17-1)*100))</f>
        <v>17.451117217297707</v>
      </c>
      <c r="GR17" s="371">
        <f>GR385</f>
        <v>4.154139437035588</v>
      </c>
      <c r="GS17" s="363">
        <f>IF(ISERROR(GR17/GP17),"NM",IF(OR(GR17/GP17&lt;0.5,GR17/GP17&gt;2),"NM",(GR17/GP17-1)*100))</f>
        <v>3.9307622457865232</v>
      </c>
      <c r="GT17" s="371">
        <f>GT385</f>
        <v>4.4538110729373726</v>
      </c>
      <c r="GU17" s="363">
        <f>IF(ISERROR(GT17/GR17),"NM",IF(OR(GT17/GR17&lt;0.5,GT17/GR17&gt;2),"NM",(GT17/GR17-1)*100))</f>
        <v>7.2138078281655194</v>
      </c>
      <c r="GV17" s="371">
        <f>GV385</f>
        <v>4.7483452852105481</v>
      </c>
      <c r="GW17" s="363">
        <f>IF(ISERROR(GV17/GT17),"NM",IF(OR(GV17/GT17&lt;0.5,GV17/GT17&gt;2),"NM",(GV17/GT17-1)*100))</f>
        <v>6.6130827610279441</v>
      </c>
      <c r="GX17" s="371">
        <f>GX385</f>
        <v>5.0537339577536082</v>
      </c>
      <c r="GY17" s="363">
        <f>IF(ISERROR(GX17/GV17),"NM",IF(OR(GX17/GV17&lt;0.5,GX17/GV17&gt;2),"NM",(GX17/GV17-1)*100))</f>
        <v>6.4314756867879908</v>
      </c>
      <c r="GZ17" s="363">
        <f t="shared" si="31"/>
        <v>8.2297148226608172</v>
      </c>
      <c r="HA17" s="376"/>
      <c r="HC17"/>
      <c r="HD17"/>
      <c r="HE17"/>
      <c r="HF17"/>
      <c r="HG17"/>
      <c r="HH17"/>
    </row>
    <row r="18" spans="1:216" s="304" customFormat="1" ht="13.5" customHeight="1" x14ac:dyDescent="0.2">
      <c r="B18" s="305" t="s">
        <v>94</v>
      </c>
      <c r="C18" s="306"/>
      <c r="D18" s="307"/>
      <c r="E18" s="306"/>
      <c r="F18" s="307"/>
      <c r="G18" s="306"/>
      <c r="H18" s="307"/>
      <c r="I18" s="306"/>
      <c r="J18" s="307"/>
      <c r="K18" s="306"/>
      <c r="L18" s="307"/>
      <c r="M18" s="306"/>
      <c r="N18" s="307"/>
      <c r="O18" s="306"/>
      <c r="P18" s="307"/>
      <c r="Q18" s="306"/>
      <c r="R18" s="307"/>
      <c r="S18" s="306"/>
      <c r="T18" s="307"/>
      <c r="U18" s="306"/>
      <c r="V18" s="307"/>
      <c r="W18" s="306"/>
      <c r="X18" s="307"/>
      <c r="Y18" s="306"/>
      <c r="Z18" s="307"/>
      <c r="AA18" s="306"/>
      <c r="AB18" s="307"/>
      <c r="AC18" s="306"/>
      <c r="AD18" s="307"/>
      <c r="AE18" s="306"/>
      <c r="AF18" s="307"/>
      <c r="AG18" s="306"/>
      <c r="AH18" s="307"/>
      <c r="AI18" s="306"/>
      <c r="AJ18" s="307"/>
      <c r="AK18" s="306"/>
      <c r="AL18" s="307"/>
      <c r="AM18" s="306"/>
      <c r="AN18" s="307"/>
      <c r="AO18" s="306"/>
      <c r="AP18" s="307"/>
      <c r="AQ18" s="306"/>
      <c r="AR18" s="307"/>
      <c r="AS18" s="306"/>
      <c r="AT18" s="307"/>
      <c r="AU18" s="306"/>
      <c r="AV18" s="307"/>
      <c r="AW18" s="306"/>
      <c r="AX18" s="307"/>
      <c r="AY18" s="306"/>
      <c r="AZ18" s="308"/>
      <c r="BA18" s="306"/>
      <c r="BB18" s="308"/>
      <c r="BC18" s="306"/>
      <c r="BD18" s="308"/>
      <c r="BE18" s="306"/>
      <c r="BF18" s="308"/>
      <c r="BG18" s="306"/>
      <c r="BH18" s="308"/>
      <c r="BI18" s="306"/>
      <c r="BJ18" s="308"/>
      <c r="BK18" s="306"/>
      <c r="BL18" s="308"/>
      <c r="BM18" s="306"/>
      <c r="BN18" s="308"/>
      <c r="BO18" s="306"/>
      <c r="BP18" s="308"/>
      <c r="BQ18" s="306"/>
      <c r="BR18" s="308"/>
      <c r="BS18" s="306"/>
      <c r="BT18" s="308"/>
      <c r="BU18" s="306"/>
      <c r="BV18" s="307"/>
      <c r="BW18" s="306"/>
      <c r="BX18" s="307"/>
      <c r="BY18" s="306"/>
      <c r="BZ18" s="307"/>
      <c r="CA18" s="306"/>
      <c r="CB18" s="307"/>
      <c r="CC18" s="306"/>
      <c r="CD18" s="307"/>
      <c r="CE18" s="306"/>
      <c r="CF18" s="307"/>
      <c r="CG18" s="306"/>
      <c r="CH18" s="307"/>
      <c r="CI18" s="306"/>
      <c r="CJ18" s="307"/>
      <c r="CK18" s="306"/>
      <c r="CL18" s="307"/>
      <c r="CM18" s="306"/>
      <c r="CN18" s="307"/>
      <c r="CO18" s="307"/>
      <c r="CP18" s="307"/>
      <c r="CQ18" s="307"/>
      <c r="CR18" s="307"/>
      <c r="CS18" s="307"/>
      <c r="CT18" s="307"/>
      <c r="CU18" s="307"/>
      <c r="CV18" s="307"/>
      <c r="CW18" s="307"/>
      <c r="CX18" s="307"/>
      <c r="CY18" s="307"/>
      <c r="CZ18" s="307"/>
      <c r="DA18" s="307"/>
      <c r="DB18" s="307"/>
      <c r="DC18" s="307"/>
      <c r="DD18" s="307"/>
      <c r="DE18" s="307"/>
      <c r="DF18" s="307"/>
      <c r="DG18" s="307"/>
      <c r="DH18" s="307"/>
      <c r="DI18" s="307"/>
      <c r="DJ18" s="307"/>
      <c r="DK18" s="307"/>
      <c r="DL18" s="307"/>
      <c r="DM18" s="307"/>
      <c r="DN18" s="307"/>
      <c r="DO18" s="307"/>
      <c r="DP18" s="307"/>
      <c r="DQ18" s="307"/>
      <c r="DR18" s="307"/>
      <c r="DS18" s="307"/>
      <c r="DT18" s="307"/>
      <c r="DU18" s="307"/>
      <c r="DV18" s="307"/>
      <c r="DW18" s="307"/>
      <c r="DX18" s="307"/>
      <c r="DY18" s="306"/>
      <c r="DZ18" s="307"/>
      <c r="EA18" s="306"/>
      <c r="EB18" s="307"/>
      <c r="EC18" s="306"/>
      <c r="ED18" s="307"/>
      <c r="EE18" s="306"/>
      <c r="EF18" s="307"/>
      <c r="EG18" s="306"/>
      <c r="EH18" s="307"/>
      <c r="EI18" s="306"/>
      <c r="EJ18" s="307"/>
      <c r="EK18" s="306"/>
      <c r="EL18" s="307"/>
      <c r="EM18" s="306"/>
      <c r="EN18" s="307"/>
      <c r="EO18" s="306"/>
      <c r="EP18" s="307"/>
      <c r="EQ18" s="306"/>
      <c r="ER18" s="307"/>
      <c r="ES18" s="306"/>
      <c r="ET18" s="307"/>
      <c r="EU18" s="306"/>
      <c r="EV18" s="307"/>
      <c r="EW18" s="306"/>
      <c r="EX18" s="307"/>
      <c r="EY18" s="307"/>
      <c r="EZ18" s="315"/>
      <c r="FA18" s="306"/>
      <c r="FB18" s="306"/>
      <c r="FC18" s="307"/>
      <c r="FD18" s="306"/>
      <c r="FE18" s="307"/>
      <c r="FF18" s="306"/>
      <c r="FG18" s="307"/>
      <c r="FH18" s="306"/>
      <c r="FI18" s="307"/>
      <c r="FJ18" s="306"/>
      <c r="FK18" s="307"/>
      <c r="FL18" s="306"/>
      <c r="FM18" s="307"/>
      <c r="FN18" s="306"/>
      <c r="FO18" s="307"/>
      <c r="FP18" s="306"/>
      <c r="FQ18" s="308"/>
      <c r="FR18" s="306"/>
      <c r="FS18" s="308"/>
      <c r="FT18" s="306"/>
      <c r="FU18" s="308"/>
      <c r="FV18" s="306"/>
      <c r="FW18" s="308"/>
      <c r="FX18" s="306"/>
      <c r="FY18" s="308"/>
      <c r="FZ18" s="306"/>
      <c r="GA18" s="308"/>
      <c r="GB18" s="306"/>
      <c r="GC18" s="308"/>
      <c r="GD18" s="306"/>
      <c r="GE18" s="308"/>
      <c r="GF18" s="306"/>
      <c r="GG18" s="308"/>
      <c r="GH18" s="306"/>
      <c r="GI18" s="308"/>
      <c r="GJ18" s="306"/>
      <c r="GK18" s="308"/>
      <c r="GL18" s="306"/>
      <c r="GM18" s="308"/>
      <c r="GN18" s="306"/>
      <c r="GO18" s="308"/>
      <c r="GP18" s="306"/>
      <c r="GQ18" s="308"/>
      <c r="GR18" s="306"/>
      <c r="GS18" s="308"/>
      <c r="GT18" s="306"/>
      <c r="GU18" s="308"/>
      <c r="GV18" s="306"/>
      <c r="GW18" s="308"/>
      <c r="GX18" s="306"/>
      <c r="GY18" s="308"/>
      <c r="GZ18" s="309"/>
      <c r="HA18" s="310"/>
      <c r="HB18" s="311"/>
      <c r="HC18"/>
      <c r="HD18"/>
      <c r="HE18"/>
      <c r="HF18"/>
      <c r="HG18"/>
      <c r="HH18"/>
    </row>
    <row r="19" spans="1:216" s="2" customFormat="1" ht="13.5" customHeight="1" x14ac:dyDescent="0.2">
      <c r="B19" s="54"/>
      <c r="C19" s="55"/>
      <c r="D19" s="56"/>
      <c r="E19" s="57"/>
      <c r="F19" s="56"/>
      <c r="G19" s="57"/>
      <c r="H19" s="56"/>
      <c r="I19" s="57"/>
      <c r="J19" s="56"/>
      <c r="K19" s="55"/>
      <c r="L19" s="56"/>
      <c r="M19" s="55"/>
      <c r="N19" s="56"/>
      <c r="O19" s="57"/>
      <c r="P19" s="56"/>
      <c r="Q19" s="57"/>
      <c r="R19" s="56"/>
      <c r="S19" s="55"/>
      <c r="T19" s="56"/>
      <c r="U19" s="55"/>
      <c r="V19" s="56"/>
      <c r="W19" s="57"/>
      <c r="X19" s="56"/>
      <c r="Y19" s="57"/>
      <c r="Z19" s="56"/>
      <c r="AA19" s="55"/>
      <c r="AB19" s="56"/>
      <c r="AC19" s="55"/>
      <c r="AD19" s="56"/>
      <c r="AE19" s="57"/>
      <c r="AF19" s="56"/>
      <c r="AG19" s="57"/>
      <c r="AH19" s="56"/>
      <c r="AI19" s="57"/>
      <c r="AJ19" s="56"/>
      <c r="AK19" s="55"/>
      <c r="AL19" s="56"/>
      <c r="AM19" s="57"/>
      <c r="AN19" s="56"/>
      <c r="AO19" s="57"/>
      <c r="AP19" s="56"/>
      <c r="AQ19" s="57"/>
      <c r="AR19" s="56"/>
      <c r="AS19" s="57"/>
      <c r="AT19" s="56"/>
      <c r="AU19" s="57"/>
      <c r="AV19" s="56"/>
      <c r="AW19" s="57"/>
      <c r="AX19" s="56"/>
      <c r="AY19" s="57"/>
      <c r="AZ19" s="58"/>
      <c r="BA19" s="57"/>
      <c r="BB19" s="58"/>
      <c r="BC19" s="57"/>
      <c r="BD19" s="58"/>
      <c r="BE19" s="57"/>
      <c r="BF19" s="58"/>
      <c r="BG19" s="57"/>
      <c r="BH19" s="58"/>
      <c r="BI19" s="57"/>
      <c r="BJ19" s="58"/>
      <c r="BK19" s="57"/>
      <c r="BL19" s="58"/>
      <c r="BM19" s="57"/>
      <c r="BN19" s="58"/>
      <c r="BO19" s="57"/>
      <c r="BP19" s="58"/>
      <c r="BQ19" s="57"/>
      <c r="BR19" s="58"/>
      <c r="BS19" s="57"/>
      <c r="BT19" s="58"/>
      <c r="BU19" s="57"/>
      <c r="BV19" s="56"/>
      <c r="BW19" s="57"/>
      <c r="BX19" s="56"/>
      <c r="BY19" s="57"/>
      <c r="BZ19" s="56"/>
      <c r="CA19" s="57"/>
      <c r="CB19" s="56"/>
      <c r="CC19" s="57"/>
      <c r="CD19" s="56"/>
      <c r="CE19" s="57"/>
      <c r="CF19" s="56"/>
      <c r="CG19" s="57"/>
      <c r="CH19" s="56"/>
      <c r="CI19" s="57"/>
      <c r="CJ19" s="56"/>
      <c r="CK19" s="57"/>
      <c r="CL19" s="56"/>
      <c r="CM19" s="57"/>
      <c r="CN19" s="56"/>
      <c r="CO19" s="59"/>
      <c r="CP19" s="56"/>
      <c r="CQ19" s="59"/>
      <c r="CR19" s="56"/>
      <c r="CS19" s="59"/>
      <c r="CT19" s="56"/>
      <c r="CU19" s="59"/>
      <c r="CV19" s="56"/>
      <c r="CW19" s="59"/>
      <c r="CX19" s="56"/>
      <c r="CY19" s="59"/>
      <c r="CZ19" s="56"/>
      <c r="DA19" s="59"/>
      <c r="DB19" s="56"/>
      <c r="DC19" s="59"/>
      <c r="DD19" s="56"/>
      <c r="DE19" s="59"/>
      <c r="DF19" s="56"/>
      <c r="DG19" s="59"/>
      <c r="DH19" s="56"/>
      <c r="DI19" s="59"/>
      <c r="DJ19" s="56"/>
      <c r="DK19" s="109"/>
      <c r="DL19" s="56"/>
      <c r="DM19" s="59"/>
      <c r="DN19" s="56"/>
      <c r="DO19" s="59"/>
      <c r="DP19" s="56"/>
      <c r="DQ19" s="59"/>
      <c r="DR19" s="56"/>
      <c r="DS19" s="59"/>
      <c r="DT19" s="56"/>
      <c r="DU19" s="59"/>
      <c r="DV19" s="56"/>
      <c r="DW19" s="59"/>
      <c r="DX19" s="56"/>
      <c r="DY19" s="57"/>
      <c r="DZ19" s="56"/>
      <c r="EA19" s="57"/>
      <c r="EB19" s="56"/>
      <c r="EC19" s="57"/>
      <c r="ED19" s="56"/>
      <c r="EE19" s="57"/>
      <c r="EF19" s="56"/>
      <c r="EG19" s="57"/>
      <c r="EH19" s="56"/>
      <c r="EI19" s="57"/>
      <c r="EJ19" s="56"/>
      <c r="EK19" s="57"/>
      <c r="EL19" s="56"/>
      <c r="EM19" s="57"/>
      <c r="EN19" s="56"/>
      <c r="EO19" s="57"/>
      <c r="EP19" s="56"/>
      <c r="EQ19" s="57"/>
      <c r="ER19" s="56"/>
      <c r="ES19" s="57"/>
      <c r="ET19" s="56"/>
      <c r="EU19" s="57"/>
      <c r="EV19" s="56"/>
      <c r="EW19" s="57"/>
      <c r="EX19" s="56"/>
      <c r="EY19" s="56"/>
      <c r="EZ19" s="313"/>
      <c r="FA19" s="59"/>
      <c r="FB19" s="57"/>
      <c r="FC19" s="56"/>
      <c r="FD19" s="57"/>
      <c r="FE19" s="56"/>
      <c r="FF19" s="57"/>
      <c r="FG19" s="56"/>
      <c r="FH19" s="57"/>
      <c r="FI19" s="56"/>
      <c r="FJ19" s="59"/>
      <c r="FK19" s="56"/>
      <c r="FL19" s="59"/>
      <c r="FM19" s="56"/>
      <c r="FN19" s="59"/>
      <c r="FO19" s="56"/>
      <c r="FP19" s="59"/>
      <c r="FQ19" s="58"/>
      <c r="FR19" s="57"/>
      <c r="FS19" s="58"/>
      <c r="FT19" s="57"/>
      <c r="FU19" s="58"/>
      <c r="FV19" s="57"/>
      <c r="FW19" s="58"/>
      <c r="FX19" s="57"/>
      <c r="FY19" s="58"/>
      <c r="FZ19" s="57"/>
      <c r="GA19" s="58"/>
      <c r="GB19" s="57"/>
      <c r="GC19" s="58"/>
      <c r="GD19" s="57"/>
      <c r="GE19" s="58"/>
      <c r="GF19" s="57"/>
      <c r="GG19" s="58"/>
      <c r="GH19" s="57"/>
      <c r="GI19" s="58"/>
      <c r="GJ19" s="93"/>
      <c r="GK19" s="58"/>
      <c r="GL19" s="573"/>
      <c r="GM19" s="58"/>
      <c r="GN19" s="573"/>
      <c r="GO19" s="58"/>
      <c r="GP19" s="573"/>
      <c r="GQ19" s="58"/>
      <c r="GR19" s="57"/>
      <c r="GS19" s="58"/>
      <c r="GT19" s="57"/>
      <c r="GU19" s="58"/>
      <c r="GV19" s="57"/>
      <c r="GW19" s="58"/>
      <c r="GX19" s="57"/>
      <c r="GY19" s="58"/>
      <c r="GZ19" s="60"/>
      <c r="HA19" s="279"/>
      <c r="HB19" s="57"/>
      <c r="HC19"/>
      <c r="HD19"/>
      <c r="HE19"/>
      <c r="HF19"/>
      <c r="HG19"/>
      <c r="HH19"/>
    </row>
    <row r="20" spans="1:216" s="2" customFormat="1" ht="13.5" customHeight="1" x14ac:dyDescent="0.2">
      <c r="B20" s="61" t="s">
        <v>116</v>
      </c>
      <c r="C20" s="62"/>
      <c r="D20" s="63"/>
      <c r="E20" s="62"/>
      <c r="F20" s="63"/>
      <c r="G20" s="62"/>
      <c r="H20" s="63"/>
      <c r="I20" s="62"/>
      <c r="J20" s="63"/>
      <c r="K20" s="62"/>
      <c r="L20" s="63"/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4"/>
      <c r="AJ20" s="63"/>
      <c r="AK20" s="62"/>
      <c r="AL20" s="63"/>
      <c r="AM20" s="62"/>
      <c r="AN20" s="63"/>
      <c r="AO20" s="57"/>
      <c r="AP20" s="63"/>
      <c r="AQ20" s="57"/>
      <c r="AR20" s="63"/>
      <c r="AS20" s="57"/>
      <c r="AT20" s="63"/>
      <c r="AU20" s="57"/>
      <c r="AV20" s="63"/>
      <c r="AW20" s="57"/>
      <c r="AX20" s="63"/>
      <c r="AY20" s="57"/>
      <c r="AZ20" s="65"/>
      <c r="BA20" s="57"/>
      <c r="BB20" s="65"/>
      <c r="BC20" s="57"/>
      <c r="BD20" s="65"/>
      <c r="BE20" s="57"/>
      <c r="BF20" s="65"/>
      <c r="BG20" s="57"/>
      <c r="BH20" s="65"/>
      <c r="BI20" s="57"/>
      <c r="BJ20" s="65"/>
      <c r="BK20" s="57"/>
      <c r="BL20" s="65"/>
      <c r="BM20" s="57"/>
      <c r="BN20" s="65"/>
      <c r="BO20" s="57"/>
      <c r="BP20" s="65"/>
      <c r="BQ20" s="57"/>
      <c r="BR20" s="65"/>
      <c r="BS20" s="57"/>
      <c r="BT20" s="65"/>
      <c r="BU20" s="57"/>
      <c r="BV20" s="63"/>
      <c r="BW20" s="57"/>
      <c r="BX20" s="63"/>
      <c r="BY20" s="57"/>
      <c r="BZ20" s="63"/>
      <c r="CA20" s="57"/>
      <c r="CB20" s="63"/>
      <c r="CC20" s="57"/>
      <c r="CD20" s="63"/>
      <c r="CE20" s="57"/>
      <c r="CF20" s="63"/>
      <c r="CG20" s="57"/>
      <c r="CH20" s="63"/>
      <c r="CI20" s="57"/>
      <c r="CJ20" s="63"/>
      <c r="CK20" s="57"/>
      <c r="CL20" s="63"/>
      <c r="CM20" s="57"/>
      <c r="CN20" s="63"/>
      <c r="CO20" s="59"/>
      <c r="CP20" s="63"/>
      <c r="CQ20" s="59"/>
      <c r="CR20" s="63"/>
      <c r="CS20" s="59"/>
      <c r="CT20" s="63"/>
      <c r="CU20" s="59"/>
      <c r="CV20" s="63"/>
      <c r="CW20" s="59"/>
      <c r="CX20" s="63"/>
      <c r="CY20" s="59"/>
      <c r="CZ20" s="63"/>
      <c r="DA20" s="82"/>
      <c r="DB20" s="63"/>
      <c r="DC20" s="82"/>
      <c r="DD20" s="63"/>
      <c r="DE20" s="82"/>
      <c r="DF20" s="63"/>
      <c r="DG20" s="82"/>
      <c r="DH20" s="63"/>
      <c r="DI20" s="82"/>
      <c r="DJ20" s="63"/>
      <c r="DK20" s="82"/>
      <c r="DL20" s="63"/>
      <c r="DM20" s="82"/>
      <c r="DN20" s="63"/>
      <c r="DO20" s="82"/>
      <c r="DP20" s="63"/>
      <c r="DQ20" s="82"/>
      <c r="DR20" s="63"/>
      <c r="DS20" s="82"/>
      <c r="DT20" s="63"/>
      <c r="DU20" s="82"/>
      <c r="DV20" s="63"/>
      <c r="DW20" s="82"/>
      <c r="DX20" s="63"/>
      <c r="DY20" s="81"/>
      <c r="DZ20" s="63"/>
      <c r="EA20" s="81"/>
      <c r="EB20" s="63"/>
      <c r="EC20" s="81"/>
      <c r="ED20" s="63"/>
      <c r="EE20" s="81"/>
      <c r="EF20" s="63"/>
      <c r="EG20" s="81"/>
      <c r="EH20" s="63"/>
      <c r="EI20" s="81"/>
      <c r="EJ20" s="63"/>
      <c r="EK20" s="81"/>
      <c r="EL20" s="63"/>
      <c r="EM20" s="81"/>
      <c r="EN20" s="63"/>
      <c r="EO20" s="81"/>
      <c r="EP20" s="63"/>
      <c r="EQ20" s="81"/>
      <c r="ER20" s="63"/>
      <c r="ES20" s="81"/>
      <c r="ET20" s="63"/>
      <c r="EU20" s="81"/>
      <c r="EV20" s="63"/>
      <c r="EW20" s="81"/>
      <c r="EX20" s="63"/>
      <c r="EY20" s="63"/>
      <c r="EZ20" s="313"/>
      <c r="FA20" s="59"/>
      <c r="FB20" s="57"/>
      <c r="FC20" s="63"/>
      <c r="FD20" s="57"/>
      <c r="FE20" s="66"/>
      <c r="FF20" s="57"/>
      <c r="FG20" s="66"/>
      <c r="FH20" s="57"/>
      <c r="FI20" s="66"/>
      <c r="FJ20" s="59"/>
      <c r="FK20" s="66"/>
      <c r="FL20" s="59"/>
      <c r="FM20" s="66"/>
      <c r="FN20" s="59"/>
      <c r="FO20" s="66"/>
      <c r="FP20" s="59"/>
      <c r="FQ20" s="67"/>
      <c r="FR20" s="57"/>
      <c r="FS20" s="67"/>
      <c r="FT20" s="57"/>
      <c r="FU20" s="67"/>
      <c r="FV20" s="59"/>
      <c r="FW20" s="67"/>
      <c r="FX20" s="59"/>
      <c r="FY20" s="67"/>
      <c r="FZ20" s="59"/>
      <c r="GA20" s="67"/>
      <c r="GB20" s="59"/>
      <c r="GC20" s="67"/>
      <c r="GD20" s="59"/>
      <c r="GE20" s="67"/>
      <c r="GF20" s="59"/>
      <c r="GG20" s="67"/>
      <c r="GH20" s="59"/>
      <c r="GI20" s="67"/>
      <c r="GJ20" s="59"/>
      <c r="GK20" s="67"/>
      <c r="GL20" s="59"/>
      <c r="GM20" s="67"/>
      <c r="GN20" s="59"/>
      <c r="GO20" s="67"/>
      <c r="GP20" s="59"/>
      <c r="GQ20" s="67"/>
      <c r="GR20" s="57"/>
      <c r="GS20" s="67"/>
      <c r="GT20" s="57"/>
      <c r="GU20" s="67"/>
      <c r="GV20" s="57"/>
      <c r="GW20" s="67"/>
      <c r="GX20" s="57"/>
      <c r="GY20" s="67"/>
      <c r="GZ20" s="60"/>
      <c r="HA20" s="279"/>
      <c r="HB20" s="57"/>
      <c r="HC20"/>
      <c r="HD20"/>
      <c r="HE20"/>
      <c r="HF20"/>
      <c r="HG20"/>
      <c r="HH20"/>
    </row>
    <row r="21" spans="1:216" s="2" customFormat="1" ht="13.5" customHeight="1" x14ac:dyDescent="0.2">
      <c r="A21" s="4" t="s">
        <v>494</v>
      </c>
      <c r="B21" s="54" t="s">
        <v>226</v>
      </c>
      <c r="C21" s="57">
        <v>9800</v>
      </c>
      <c r="D21" s="68"/>
      <c r="E21" s="57">
        <v>11300</v>
      </c>
      <c r="F21" s="68"/>
      <c r="G21" s="57">
        <v>9100</v>
      </c>
      <c r="H21" s="68"/>
      <c r="I21" s="57">
        <v>9800</v>
      </c>
      <c r="J21" s="68"/>
      <c r="K21" s="57">
        <v>9400</v>
      </c>
      <c r="L21" s="66">
        <f t="shared" ref="L21:L35" si="83">IF(ISERROR(K21/C21),"NM",IF(OR(K21/C21&lt;0.5,K21/C21&gt;2),"NM",(K21/C21-1)*100))</f>
        <v>-4.081632653061229</v>
      </c>
      <c r="M21" s="57">
        <v>14400</v>
      </c>
      <c r="N21" s="66">
        <f t="shared" ref="N21:N33" si="84">IF(ISERROR(M21/E21),"NM",IF(OR(M21/E21&lt;0.5,M21/E21&gt;2),"NM",(M21/E21-1)*100))</f>
        <v>27.43362831858407</v>
      </c>
      <c r="O21" s="57">
        <v>10800</v>
      </c>
      <c r="P21" s="66">
        <f t="shared" ref="P21:P33" si="85">IF(ISERROR(O21/G21),"NM",IF(OR(O21/G21&lt;0.5,O21/G21&gt;2),"NM",(O21/G21-1)*100))</f>
        <v>18.681318681318682</v>
      </c>
      <c r="Q21" s="57">
        <v>11700</v>
      </c>
      <c r="R21" s="66">
        <f t="shared" ref="R21:R33" si="86">IF(ISERROR(Q21/I21),"NM",IF(OR(Q21/I21&lt;0.5,Q21/I21&gt;2),"NM",(Q21/I21-1)*100))</f>
        <v>19.387755102040828</v>
      </c>
      <c r="S21" s="57">
        <v>10100</v>
      </c>
      <c r="T21" s="66">
        <f t="shared" ref="T21:T33" si="87">IF(ISERROR(S21/K21),"NM",IF(OR(S21/K21&lt;0.5,S21/K21&gt;2),"NM",(S21/K21-1)*100))</f>
        <v>7.4468085106383031</v>
      </c>
      <c r="U21" s="57">
        <v>9300</v>
      </c>
      <c r="V21" s="66">
        <f t="shared" ref="V21:V33" si="88">IF(ISERROR(U21/M21),"NM",IF(OR(U21/M21&lt;0.5,U21/M21&gt;2),"NM",(U21/M21-1)*100))</f>
        <v>-35.416666666666664</v>
      </c>
      <c r="W21" s="57">
        <v>8200</v>
      </c>
      <c r="X21" s="66">
        <f t="shared" ref="X21:X33" si="89">IF(ISERROR(W21/O21),"NM",IF(OR(W21/O21&lt;0.5,W21/O21&gt;2),"NM",(W21/O21-1)*100))</f>
        <v>-24.074074074074069</v>
      </c>
      <c r="Y21" s="57">
        <v>8300</v>
      </c>
      <c r="Z21" s="66">
        <f t="shared" ref="Z21:Z33" si="90">IF(ISERROR(Y21/Q21),"NM",IF(OR(Y21/Q21&lt;0.5,Y21/Q21&gt;2),"NM",(Y21/Q21-1)*100))</f>
        <v>-29.059829059829056</v>
      </c>
      <c r="AA21" s="57">
        <v>7500</v>
      </c>
      <c r="AB21" s="66">
        <f t="shared" ref="AB21:AB33" si="91">IF(ISERROR(AA21/S21),"NM",IF(OR(AA21/S21&lt;0.5,AA21/S21&gt;2),"NM",(AA21/S21-1)*100))</f>
        <v>-25.742574257425744</v>
      </c>
      <c r="AC21" s="59">
        <v>8900</v>
      </c>
      <c r="AD21" s="66">
        <f t="shared" ref="AD21:AD33" si="92">IF(ISERROR(AC21/U21),"NM",IF(OR(AC21/U21&lt;0.5,AC21/U21&gt;2),"NM",(AC21/U21-1)*100))</f>
        <v>-4.3010752688172005</v>
      </c>
      <c r="AE21" s="57">
        <v>7800</v>
      </c>
      <c r="AF21" s="66">
        <f t="shared" ref="AF21:AF33" si="93">IF(ISERROR(AE21/W21),"NM",IF(OR(AE21/W21&lt;0.5,AE21/W21&gt;2),"NM",(AE21/W21-1)*100))</f>
        <v>-4.8780487804878092</v>
      </c>
      <c r="AG21" s="57">
        <v>8100</v>
      </c>
      <c r="AH21" s="66">
        <f t="shared" ref="AH21:AH33" si="94">IF(ISERROR(AG21/Y21),"NM",IF(OR(AG21/Y21&lt;0.5,AG21/Y21&gt;2),"NM",(AG21/Y21-1)*100))</f>
        <v>-2.4096385542168641</v>
      </c>
      <c r="AI21" s="55">
        <v>7200</v>
      </c>
      <c r="AJ21" s="66">
        <f t="shared" ref="AJ21:AJ33" si="95">IF(ISERROR(AI21/AA21),"NM",IF(OR(AI21/AA21&lt;0.5,AI21/AA21&gt;2),"NM",(AI21/AA21-1)*100))</f>
        <v>-4.0000000000000036</v>
      </c>
      <c r="AK21" s="59">
        <v>7500</v>
      </c>
      <c r="AL21" s="66">
        <f t="shared" ref="AL21:AL33" si="96">IF(ISERROR(AK21/AC21),"NM",IF(OR(AK21/AC21&lt;0.5,AK21/AC21&gt;2),"NM",(AK21/AC21-1)*100))</f>
        <v>-15.73033707865169</v>
      </c>
      <c r="AM21" s="57">
        <v>6700</v>
      </c>
      <c r="AN21" s="66">
        <f t="shared" ref="AN21:AN33" si="97">IF(ISERROR(AM21/AE21),"NM",IF(OR(AM21/AE21&lt;0.5,AM21/AE21&gt;2),"NM",(AM21/AE21-1)*100))</f>
        <v>-14.102564102564108</v>
      </c>
      <c r="AO21" s="59">
        <v>7100</v>
      </c>
      <c r="AP21" s="66">
        <f t="shared" ref="AP21:AP33" si="98">IF(ISERROR(AO21/AG21),"NM",IF(OR(AO21/AG21&lt;0.5,AO21/AG21&gt;2),"NM",(AO21/AG21-1)*100))</f>
        <v>-12.345679012345679</v>
      </c>
      <c r="AQ21" s="59">
        <v>6500</v>
      </c>
      <c r="AR21" s="66">
        <f t="shared" ref="AR21:AR33" si="99">IF(ISERROR(AQ21/AI21),"NM",IF(OR(AQ21/AI21&lt;0.5,AQ21/AI21&gt;2),"NM",(AQ21/AI21-1)*100))</f>
        <v>-9.7222222222222214</v>
      </c>
      <c r="AS21" s="59">
        <v>7800</v>
      </c>
      <c r="AT21" s="66">
        <f t="shared" ref="AT21:AT33" si="100">IF(ISERROR(AS21/AK21),"NM",IF(OR(AS21/AK21&lt;0.5,AS21/AK21&gt;2),"NM",(AS21/AK21-1)*100))</f>
        <v>4.0000000000000036</v>
      </c>
      <c r="AU21" s="59">
        <v>8200</v>
      </c>
      <c r="AV21" s="66">
        <f t="shared" ref="AV21:AV33" si="101">IF(ISERROR(AU21/AM21),"NM",IF(OR(AU21/AM21&lt;0.5,AU21/AM21&gt;2),"NM",(AU21/AM21-1)*100))</f>
        <v>22.388059701492537</v>
      </c>
      <c r="AW21" s="59">
        <v>10600</v>
      </c>
      <c r="AX21" s="66">
        <f t="shared" ref="AX21:AX33" si="102">IF(ISERROR(AW21/AO21),"NM",IF(OR(AW21/AO21&lt;0.5,AW21/AO21&gt;2),"NM",(AW21/AO21-1)*100))</f>
        <v>49.295774647887328</v>
      </c>
      <c r="AY21" s="59">
        <v>7700</v>
      </c>
      <c r="AZ21" s="67">
        <f t="shared" ref="AZ21:AZ33" si="103">IF(ISERROR(AY21/AQ21),"NM",IF(OR(AY21/AQ21&lt;0.5,AY21/AQ21&gt;2),"NM",(AY21/AQ21-1)*100))</f>
        <v>18.461538461538463</v>
      </c>
      <c r="BA21" s="59">
        <v>8900</v>
      </c>
      <c r="BB21" s="67">
        <f t="shared" ref="BB21:BB33" si="104">IF(ISERROR(BA21/AS21),"NM",IF(OR(BA21/AS21&lt;0.5,BA21/AS21&gt;2),"NM",(BA21/AS21-1)*100))</f>
        <v>14.102564102564097</v>
      </c>
      <c r="BC21" s="59">
        <v>7500</v>
      </c>
      <c r="BD21" s="67">
        <f t="shared" ref="BD21:BD33" si="105">IF(ISERROR(BC21/AU21),"NM",IF(OR(BC21/AU21&lt;0.5,BC21/AU21&gt;2),"NM",(BC21/AU21-1)*100))</f>
        <v>-8.5365853658536555</v>
      </c>
      <c r="BE21" s="59">
        <v>9200</v>
      </c>
      <c r="BF21" s="67">
        <f t="shared" ref="BF21:BF33" si="106">IF(ISERROR(BE21/AW21),"NM",IF(OR(BE21/AW21&lt;0.5,BE21/AW21&gt;2),"NM",(BE21/AW21-1)*100))</f>
        <v>-13.207547169811317</v>
      </c>
      <c r="BG21" s="59">
        <v>8600</v>
      </c>
      <c r="BH21" s="67">
        <f>IF(ISERROR(BG21/AY21),"NM",IF(OR(BG21/AY21&lt;0.5,BG21/AY21&gt;2),"NM",(BG21/AY21-1)*100))</f>
        <v>11.688311688311682</v>
      </c>
      <c r="BI21" s="59">
        <v>10900</v>
      </c>
      <c r="BJ21" s="67">
        <f t="shared" ref="BJ21:BJ33" si="107">IF(ISERROR(BI21/BA21),"NM",IF(OR(BI21/BA21&lt;0.5,BI21/BA21&gt;2),"NM",(BI21/BA21-1)*100))</f>
        <v>22.471910112359559</v>
      </c>
      <c r="BK21" s="59">
        <v>9100</v>
      </c>
      <c r="BL21" s="67">
        <f>IF(ISERROR(BK21/BC21),"NM",IF(OR(BK21/BC21&lt;0.5,BK21/BC21&gt;2),"NM",(BK21/BC21-1)*100))</f>
        <v>21.333333333333336</v>
      </c>
      <c r="BM21" s="59">
        <v>9100</v>
      </c>
      <c r="BN21" s="67">
        <f>IF(ISERROR(BM21/BE21),"NM",IF(OR(BM21/BE21&lt;0.5,BM21/BE21&gt;2),"NM",(BM21/BE21-1)*100))</f>
        <v>-1.0869565217391353</v>
      </c>
      <c r="BO21" s="59">
        <v>8800</v>
      </c>
      <c r="BP21" s="67">
        <f t="shared" ref="BP21:BP33" si="108">IF(ISERROR(BO21/BG21),"NM",IF(OR(BO21/BG21&lt;0.5,BO21/BG21&gt;2),"NM",(BO21/BG21-1)*100))</f>
        <v>2.3255813953488413</v>
      </c>
      <c r="BQ21" s="59">
        <v>9700</v>
      </c>
      <c r="BR21" s="69">
        <f t="shared" ref="BR21:BR33" si="109">IF(ISERROR(BQ21/BI21),"NM",IF(OR(BQ21/BI21&lt;0.5,BQ21/BI21&gt;2),"NM",(BQ21/BI21-1)*100))</f>
        <v>-11.009174311926607</v>
      </c>
      <c r="BS21" s="59">
        <v>9600</v>
      </c>
      <c r="BT21" s="65">
        <f t="shared" ref="BT21:BT33" si="110">IF(ISERROR(BS21/BK21),"NM",IF(OR(BS21/BK21&lt;0.5,BS21/BK21&gt;2),"NM",(BS21/BK21-1)*100))</f>
        <v>5.4945054945054972</v>
      </c>
      <c r="BU21" s="59">
        <v>10900</v>
      </c>
      <c r="BV21" s="67">
        <f t="shared" ref="BV21:BV33" si="111">IF(ISERROR(BU21/BM21),"NM",IF(OR(BU21/BM21&lt;0.5,BU21/BM21&gt;2),"NM",(BU21/BM21-1)*100))</f>
        <v>19.780219780219777</v>
      </c>
      <c r="BW21" s="59">
        <v>9400</v>
      </c>
      <c r="BX21" s="67">
        <f t="shared" ref="BX21:BX33" si="112">IF(ISERROR(BW21/BO21),"NM",IF(OR(BW21/BO21&lt;0.5,BW21/BO21&gt;2),"NM",(BW21/BO21-1)*100))</f>
        <v>6.8181818181818121</v>
      </c>
      <c r="BY21" s="59">
        <v>9500</v>
      </c>
      <c r="BZ21" s="67">
        <f t="shared" ref="BZ21:BZ33" si="113">IF(ISERROR(BY21/BQ21),"NM",IF(OR(BY21/BQ21&lt;0.5,BY21/BQ21&gt;2),"NM",(BY21/BQ21-1)*100))</f>
        <v>-2.0618556701030966</v>
      </c>
      <c r="CA21" s="59">
        <v>8200</v>
      </c>
      <c r="CB21" s="67">
        <f t="shared" ref="CB21:CB33" si="114">IF(ISERROR(CA21/BS21),"NM",IF(OR(CA21/BS21&lt;0.5,CA21/BS21&gt;2),"NM",(CA21/BS21-1)*100))</f>
        <v>-14.583333333333337</v>
      </c>
      <c r="CC21" s="59">
        <v>7400</v>
      </c>
      <c r="CD21" s="67">
        <f t="shared" ref="CD21:CD33" si="115">IF(ISERROR(CC21/BU21),"NM",IF(OR(CC21/BU21&lt;0.5,CC21/BU21&gt;2),"NM",(CC21/BU21-1)*100))</f>
        <v>-32.110091743119263</v>
      </c>
      <c r="CE21" s="59">
        <v>6700</v>
      </c>
      <c r="CF21" s="67">
        <f t="shared" ref="CF21:CF33" si="116">IF(ISERROR(CE21/BW21),"NM",IF(OR(CE21/BW21&lt;0.5,CE21/BW21&gt;2),"NM",(CE21/BW21-1)*100))</f>
        <v>-28.723404255319153</v>
      </c>
      <c r="CG21" s="59">
        <v>7800</v>
      </c>
      <c r="CH21" s="67">
        <f t="shared" ref="CH21:CH33" si="117">IF(ISERROR(CG21/BY21),"NM",IF(OR(CG21/BY21&lt;0.5,CG21/BY21&gt;2),"NM",(CG21/BY21-1)*100))</f>
        <v>-17.894736842105264</v>
      </c>
      <c r="CI21" s="59">
        <v>7400</v>
      </c>
      <c r="CJ21" s="67">
        <f t="shared" ref="CJ21:CJ33" si="118">IF(ISERROR(CI21/CA21),"NM",IF(OR(CI21/CA21&lt;0.5,CI21/CA21&gt;2),"NM",(CI21/CA21-1)*100))</f>
        <v>-9.7560975609756078</v>
      </c>
      <c r="CK21" s="59">
        <v>7900</v>
      </c>
      <c r="CL21" s="67">
        <f t="shared" ref="CL21:CL33" si="119">IF(ISERROR(CK21/CC21),"NM",IF(OR(CK21/CC21&lt;0.5,CK21/CC21&gt;2),"NM",(CK21/CC21-1)*100))</f>
        <v>6.7567567567567544</v>
      </c>
      <c r="CM21" s="59">
        <v>6000</v>
      </c>
      <c r="CN21" s="67">
        <f t="shared" ref="CN21:CN33" si="120">IF(ISERROR(CM21/CE21),"NM",IF(OR(CM21/CE21&lt;0.5,CM21/CE21&gt;2),"NM",(CM21/CE21-1)*100))</f>
        <v>-10.447761194029848</v>
      </c>
      <c r="CO21" s="59">
        <v>8800</v>
      </c>
      <c r="CP21" s="67">
        <f t="shared" ref="CP21:CP33" si="121">IF(ISERROR(CO21/CG21),"NM",IF(OR(CO21/CG21&lt;0.5,CO21/CG21&gt;2),"NM",(CO21/CG21-1)*100))</f>
        <v>12.820512820512819</v>
      </c>
      <c r="CQ21" s="59">
        <v>8100</v>
      </c>
      <c r="CR21" s="67">
        <f t="shared" ref="CR21:CR33" si="122">IF(ISERROR(CQ21/CI21),"NM",IF(OR(CQ21/CI21&lt;0.5,CQ21/CI21&gt;2),"NM",(CQ21/CI21-1)*100))</f>
        <v>9.4594594594594525</v>
      </c>
      <c r="CS21" s="59">
        <v>8800</v>
      </c>
      <c r="CT21" s="67">
        <f t="shared" ref="CT21:CT33" si="123">IF(ISERROR(CS21/CK21),"NM",IF(OR(CS21/CK21&lt;0.5,CS21/CK21&gt;2),"NM",(CS21/CK21-1)*100))</f>
        <v>11.392405063291132</v>
      </c>
      <c r="CU21" s="59">
        <v>6800</v>
      </c>
      <c r="CV21" s="67">
        <f t="shared" ref="CV21:CV26" si="124">IF(ISERROR(CU21/CM21),"NM",IF(OR(CU21/CM21&lt;0.5,CU21/CM21&gt;2),"NM",(CU21/CM21-1)*100))</f>
        <v>13.33333333333333</v>
      </c>
      <c r="CW21" s="59">
        <v>7100</v>
      </c>
      <c r="CX21" s="67">
        <f t="shared" ref="CX21:CX26" si="125">IF(ISERROR(CW21/CO21),"NM",IF(OR(CW21/CO21&lt;0.5,CW21/CO21&gt;2),"NM",(CW21/CO21-1)*100))</f>
        <v>-19.318181818181824</v>
      </c>
      <c r="CY21" s="59">
        <v>6500</v>
      </c>
      <c r="CZ21" s="67">
        <f t="shared" ref="CZ21:CZ26" si="126">IF(ISERROR(CY21/CQ21),"NM",IF(OR(CY21/CQ21&lt;0.5,CY21/CQ21&gt;2),"NM",(CY21/CQ21-1)*100))</f>
        <v>-19.753086419753085</v>
      </c>
      <c r="DA21" s="59">
        <v>7200</v>
      </c>
      <c r="DB21" s="67">
        <f t="shared" ref="DB21:DB27" si="127">IF(ISERROR(DA21/CS21),"NM",IF(OR(DA21/CS21&lt;0.5,DA21/CS21&gt;2),"NM",(DA21/CS21-1)*100))</f>
        <v>-18.181818181818176</v>
      </c>
      <c r="DC21" s="59">
        <v>6300</v>
      </c>
      <c r="DD21" s="67">
        <f t="shared" ref="DD21:DD35" si="128">IF(ISERROR(DC21/CU21),"NM",IF(OR(DC21/CU21&lt;0.5,DC21/CU21&gt;2),"NM",(DC21/CU21-1)*100))</f>
        <v>-7.3529411764705843</v>
      </c>
      <c r="DE21" s="59">
        <v>7200</v>
      </c>
      <c r="DF21" s="67">
        <f t="shared" ref="DF21:DF35" si="129">IF(ISERROR(DE21/CW21),"NM",IF(OR(DE21/CW21&lt;0.5,DE21/CW21&gt;2),"NM",(DE21/CW21-1)*100))</f>
        <v>1.4084507042253502</v>
      </c>
      <c r="DG21" s="59">
        <v>6100</v>
      </c>
      <c r="DH21" s="67">
        <f t="shared" ref="DH21:DH35" si="130">IF(ISERROR(DG21/CY21),"NM",IF(OR(DG21/CY21&lt;0.5,DG21/CY21&gt;2),"NM",(DG21/CY21-1)*100))</f>
        <v>-6.1538461538461542</v>
      </c>
      <c r="DI21" s="59">
        <v>5900</v>
      </c>
      <c r="DJ21" s="67">
        <f t="shared" ref="DJ21:DJ35" si="131">IF(ISERROR(DI21/DA21),"NM",IF(OR(DI21/DA21&lt;0.5,DI21/DA21&gt;2),"NM",(DI21/DA21-1)*100))</f>
        <v>-18.055555555555557</v>
      </c>
      <c r="DK21" s="59">
        <v>5100</v>
      </c>
      <c r="DL21" s="134">
        <f t="shared" ref="DL21:DL35" si="132">IF(ISERROR(DK21/DC21),"NM",IF(OR(DK21/DC21&lt;0.5,DK21/DC21&gt;2),"NM",(DK21/DC21-1)*100))</f>
        <v>-19.047619047619047</v>
      </c>
      <c r="DM21" s="59">
        <v>6300</v>
      </c>
      <c r="DN21" s="134">
        <f t="shared" ref="DN21:DZ35" si="133">IF(ISERROR(DM21/DE21),"NM",IF(OR(DM21/DE21&lt;0.5,DM21/DE21&gt;2),"NM",(DM21/DE21-1)*100))</f>
        <v>-12.5</v>
      </c>
      <c r="DO21" s="59">
        <v>7100</v>
      </c>
      <c r="DP21" s="134">
        <f t="shared" si="133"/>
        <v>16.393442622950815</v>
      </c>
      <c r="DQ21" s="59">
        <v>16200</v>
      </c>
      <c r="DR21" s="134" t="str">
        <f t="shared" si="133"/>
        <v>NM</v>
      </c>
      <c r="DS21" s="59">
        <v>11200</v>
      </c>
      <c r="DT21" s="134" t="str">
        <f t="shared" si="133"/>
        <v>NM</v>
      </c>
      <c r="DU21" s="59">
        <v>12500</v>
      </c>
      <c r="DV21" s="134">
        <f t="shared" si="133"/>
        <v>98.412698412698418</v>
      </c>
      <c r="DW21" s="59">
        <v>12000</v>
      </c>
      <c r="DX21" s="134">
        <f t="shared" si="133"/>
        <v>69.014084507042256</v>
      </c>
      <c r="DY21" s="59">
        <v>13100</v>
      </c>
      <c r="DZ21" s="134">
        <f t="shared" si="133"/>
        <v>-19.135802469135797</v>
      </c>
      <c r="EA21" s="59">
        <v>11000</v>
      </c>
      <c r="EB21" s="134">
        <f t="shared" ref="EB21:EB35" si="134">IF(ISERROR(EA21/DS21),"NM",IF(OR(EA21/DS21&lt;0.5,EA21/DS21&gt;2),"NM",(EA21/DS21-1)*100))</f>
        <v>-1.7857142857142905</v>
      </c>
      <c r="EC21" s="59">
        <v>13900</v>
      </c>
      <c r="ED21" s="134">
        <f t="shared" ref="ED21:ED35" si="135">IF(ISERROR(EC21/DU21),"NM",IF(OR(EC21/DU21&lt;0.5,EC21/DU21&gt;2),"NM",(EC21/DU21-1)*100))</f>
        <v>11.20000000000001</v>
      </c>
      <c r="EE21" s="59">
        <v>14000</v>
      </c>
      <c r="EF21" s="134">
        <f t="shared" ref="EF21:EF35" si="136">IF(ISERROR(EE21/DW21),"NM",IF(OR(EE21/DW21&lt;0.5,EE21/DW21&gt;2),"NM",(EE21/DW21-1)*100))</f>
        <v>16.666666666666675</v>
      </c>
      <c r="EG21" s="59">
        <v>14000</v>
      </c>
      <c r="EH21" s="134">
        <f t="shared" ref="EH21:EH27" si="137">IF(ISERROR(EG21/DY21),"NM",IF(OR(EG21/DY21&lt;0.5,EG21/DY21&gt;2),"NM",(EG21/DY21-1)*100))</f>
        <v>6.8702290076335881</v>
      </c>
      <c r="EI21" s="59">
        <v>11100</v>
      </c>
      <c r="EJ21" s="134">
        <f t="shared" ref="EJ21:EP28" si="138">IF(ISERROR(EI21/EA21),"NM",IF(OR(EI21/EA21&lt;0.5,EI21/EA21&gt;2),"NM",(EI21/EA21-1)*100))</f>
        <v>0.90909090909090384</v>
      </c>
      <c r="EK21" s="59">
        <v>14200</v>
      </c>
      <c r="EL21" s="134">
        <f t="shared" ref="EL21:EL27" si="139">IF(ISERROR(EK21/EC21),"NM",IF(OR(EK21/EC21&lt;0.5,EK21/EC21&gt;2),"NM",(EK21/EC21-1)*100))</f>
        <v>2.1582733812949728</v>
      </c>
      <c r="EM21" s="59">
        <v>13800</v>
      </c>
      <c r="EN21" s="134">
        <f t="shared" ref="EN21:EN27" si="140">IF(ISERROR(EM21/EE21),"NM",IF(OR(EM21/EE21&lt;0.5,EM21/EE21&gt;2),"NM",(EM21/EE21-1)*100))</f>
        <v>-1.4285714285714235</v>
      </c>
      <c r="EO21" s="59">
        <v>13900</v>
      </c>
      <c r="EP21" s="134">
        <f t="shared" ref="EP21:EP27" si="141">IF(ISERROR(EO21/EG21),"NM",IF(OR(EO21/EG21&lt;0.5,EO21/EG21&gt;2),"NM",(EO21/EG21-1)*100))</f>
        <v>-0.71428571428571175</v>
      </c>
      <c r="EQ21" s="59">
        <f>EI21*0.99</f>
        <v>10989</v>
      </c>
      <c r="ER21" s="134">
        <f t="shared" ref="ER21:ER35" si="142">IF(ISERROR(EQ21/EI21),"NM",IF(OR(EQ21/EI21&lt;0.5,EQ21/EI21&gt;2),"NM",(EQ21/EI21-1)*100))</f>
        <v>-1.0000000000000009</v>
      </c>
      <c r="ES21" s="59">
        <f>EK21*0.97</f>
        <v>13774</v>
      </c>
      <c r="ET21" s="134">
        <f t="shared" ref="ET21:ET35" si="143">IF(ISERROR(ES21/EK21),"NM",IF(OR(ES21/EK21&lt;0.5,ES21/EK21&gt;2),"NM",(ES21/EK21-1)*100))</f>
        <v>-3.0000000000000027</v>
      </c>
      <c r="EU21" s="59">
        <f>EM21*1.06</f>
        <v>14628</v>
      </c>
      <c r="EV21" s="134">
        <f t="shared" ref="EV21:EX35" si="144">IF(ISERROR(EU21/EM21),"NM",IF(OR(EU21/EM21&lt;0.5,EU21/EM21&gt;2),"NM",(EU21/EM21-1)*100))</f>
        <v>6.0000000000000053</v>
      </c>
      <c r="EW21" s="59">
        <f>EO21*1.06</f>
        <v>14734</v>
      </c>
      <c r="EX21" s="134">
        <f t="shared" si="144"/>
        <v>6.0000000000000053</v>
      </c>
      <c r="EY21" s="134"/>
      <c r="EZ21" s="313"/>
      <c r="FA21" s="59"/>
      <c r="FB21" s="70" t="s">
        <v>220</v>
      </c>
      <c r="FC21" s="63"/>
      <c r="FD21" s="70" t="s">
        <v>220</v>
      </c>
      <c r="FE21" s="67" t="str">
        <f t="shared" ref="FE21:FE35" si="145">IF(ISERROR(FD21/FB21),"NM",IF(OR(FD21/FB21&lt;0.5,FD21/FB21&gt;2),"NM",(FD21/FB21-1)*100))</f>
        <v>NM</v>
      </c>
      <c r="FF21" s="57">
        <v>40000</v>
      </c>
      <c r="FG21" s="67" t="str">
        <f t="shared" ref="FG21:FG35" si="146">IF(ISERROR(FF21/FD21),"NM",IF(OR(FF21/FD21&lt;0.5,FF21/FD21&gt;2),"NM",(FF21/FD21-1)*100))</f>
        <v>NM</v>
      </c>
      <c r="FH21" s="57">
        <v>46400</v>
      </c>
      <c r="FI21" s="67">
        <f t="shared" ref="FI21:FI33" si="147">IF(ISERROR(FH21/FF21),"NM",IF(OR(FH21/FF21&lt;0.5,FH21/FF21&gt;2),"NM",(FH21/FF21-1)*100))</f>
        <v>15.999999999999993</v>
      </c>
      <c r="FJ21" s="59">
        <v>36000</v>
      </c>
      <c r="FK21" s="67">
        <f t="shared" ref="FK21:FK33" si="148">IF(ISERROR(FJ21/FH21),"NM",IF(OR(FJ21/FH21&lt;0.5,FJ21/FH21&gt;2),"NM",(FJ21/FH21-1)*100))</f>
        <v>-22.413793103448278</v>
      </c>
      <c r="FL21" s="71">
        <f>AA21+AC21+AE21+AG21</f>
        <v>32300</v>
      </c>
      <c r="FM21" s="67">
        <f t="shared" ref="FM21:FM33" si="149">IF(ISERROR(FL21/FJ21),"NM",IF(OR(FL21/FJ21&lt;0.5,FL21/FJ21&gt;2),"NM",(FL21/FJ21-1)*100))</f>
        <v>-10.277777777777775</v>
      </c>
      <c r="FN21" s="71">
        <f>AI21+AK21+AM21+AO21</f>
        <v>28500</v>
      </c>
      <c r="FO21" s="67">
        <f t="shared" ref="FO21:FO33" si="150">IF(ISERROR(FN21/FL21),"NM",IF(OR(FN21/FL21&lt;0.5,FN21/FL21&gt;2),"NM",(FN21/FL21-1)*100))</f>
        <v>-11.764705882352944</v>
      </c>
      <c r="FP21" s="71">
        <f>AQ21+AS21+AU21+AW21</f>
        <v>33100</v>
      </c>
      <c r="FQ21" s="67">
        <f t="shared" ref="FQ21:FQ33" si="151">IF(ISERROR(FP21/FN21),"NM",IF(OR(FP21/FN21&lt;0.5,FP21/FN21&gt;2),"NM",(FP21/FN21-1)*100))</f>
        <v>16.140350877192986</v>
      </c>
      <c r="FR21" s="72">
        <f>AY21+BA21+BC21+BE21</f>
        <v>33300</v>
      </c>
      <c r="FS21" s="67">
        <f t="shared" ref="FS21:FS33" si="152">IF(ISERROR(FR21/FP21),"NM",IF(OR(FR21/FP21&lt;0.5,FR21/FP21&gt;2),"NM",(FR21/FP21-1)*100))</f>
        <v>0.60422960725075026</v>
      </c>
      <c r="FT21" s="72">
        <f>BG21+BI21+BK21+BM21</f>
        <v>37700</v>
      </c>
      <c r="FU21" s="67">
        <f t="shared" ref="FU21:FU33" si="153">IF(ISERROR(FT21/FR21),"NM",IF(OR(FT21/FR21&lt;0.5,FT21/FR21&gt;2),"NM",(FT21/FR21-1)*100))</f>
        <v>13.213213213213205</v>
      </c>
      <c r="FV21" s="72">
        <f>BO21+BQ21+BS21+BU21</f>
        <v>39000</v>
      </c>
      <c r="FW21" s="67">
        <f t="shared" ref="FW21:FW33" si="154">IF(ISERROR(FV21/FT21),"NM",IF(OR(FV21/FT21&lt;0.5,FV21/FT21&gt;2),"NM",(FV21/FT21-1)*100))</f>
        <v>3.4482758620689724</v>
      </c>
      <c r="FX21" s="72">
        <f>BW21+BY21+CA21+CC21</f>
        <v>34500</v>
      </c>
      <c r="FY21" s="67">
        <f t="shared" ref="FY21:FY33" si="155">IF(ISERROR(FX21/FV21),"NM",IF(OR(FX21/FV21&lt;0.5,FX21/FV21&gt;2),"NM",(FX21/FV21-1)*100))</f>
        <v>-11.538461538461542</v>
      </c>
      <c r="FZ21" s="72">
        <f>CE21+CG21+CI21+CK21</f>
        <v>29800</v>
      </c>
      <c r="GA21" s="67">
        <f t="shared" ref="GA21:GA33" si="156">IF(ISERROR(FZ21/FX21),"NM",IF(OR(FZ21/FX21&lt;0.5,FZ21/FX21&gt;2),"NM",(FZ21/FX21-1)*100))</f>
        <v>-13.623188405797105</v>
      </c>
      <c r="GB21" s="72">
        <f>CM21+CO21+CQ21+CS21</f>
        <v>31700</v>
      </c>
      <c r="GC21" s="67">
        <f t="shared" ref="GC21:GC35" si="157">IF(ISERROR(GB21/FZ21),"NM",IF(OR(GB21/FZ21&lt;0.5,GB21/FZ21&gt;2),"NM",(GB21/FZ21-1)*100))</f>
        <v>6.3758389261745041</v>
      </c>
      <c r="GD21" s="72">
        <f>CU21+CW21+CY21+DA21</f>
        <v>27600</v>
      </c>
      <c r="GE21" s="67">
        <f t="shared" ref="GE21:GW35" si="158">IF(ISERROR(GD21/GB21),"NM",IF(OR(GD21/GB21&lt;0.5,GD21/GB21&gt;2),"NM",(GD21/GB21-1)*100))</f>
        <v>-12.933753943217663</v>
      </c>
      <c r="GF21" s="72">
        <f>DC21+DE21+DG21+DI21</f>
        <v>25500</v>
      </c>
      <c r="GG21" s="67">
        <f t="shared" si="158"/>
        <v>-7.608695652173914</v>
      </c>
      <c r="GH21" s="72">
        <f>DK21+DM21+DO21+DQ21</f>
        <v>34700</v>
      </c>
      <c r="GI21" s="67">
        <f t="shared" si="158"/>
        <v>36.078431372549026</v>
      </c>
      <c r="GJ21" s="72">
        <f>DS21+DU21+DW21+DY21</f>
        <v>48800</v>
      </c>
      <c r="GK21" s="67">
        <f t="shared" si="158"/>
        <v>40.634005763688762</v>
      </c>
      <c r="GL21" s="72">
        <f>EA21+EC21+EE21+EG21</f>
        <v>52900</v>
      </c>
      <c r="GM21" s="67">
        <f t="shared" si="158"/>
        <v>8.4016393442623016</v>
      </c>
      <c r="GN21" s="72">
        <f>EI21+EK21+EM21+EO21</f>
        <v>53000</v>
      </c>
      <c r="GO21" s="67">
        <f t="shared" ref="GO21:GO27" si="159">IF(ISERROR(GN21/GL21),"NM",IF(OR(GN21/GL21&lt;0.5,GN21/GL21&gt;2),"NM",(GN21/GL21-1)*100))</f>
        <v>0.1890359168241984</v>
      </c>
      <c r="GP21" s="72">
        <f>EQ21+ES21+EU21+EW21</f>
        <v>54125</v>
      </c>
      <c r="GQ21" s="67">
        <f t="shared" ref="GQ21:GQ35" si="160">IF(ISERROR(GP21/GN21),"NM",IF(OR(GP21/GN21&lt;0.5,GP21/GN21&gt;2),"NM",(GP21/GN21-1)*100))</f>
        <v>2.1226415094339535</v>
      </c>
      <c r="GR21" s="59">
        <f>GP21*1.05</f>
        <v>56831.25</v>
      </c>
      <c r="GS21" s="67">
        <f t="shared" si="158"/>
        <v>5.0000000000000044</v>
      </c>
      <c r="GT21" s="59">
        <f>GR21*1.05</f>
        <v>59672.8125</v>
      </c>
      <c r="GU21" s="67">
        <f t="shared" si="158"/>
        <v>5.0000000000000044</v>
      </c>
      <c r="GV21" s="59">
        <f>GT21*1.05</f>
        <v>62656.453125</v>
      </c>
      <c r="GW21" s="67">
        <f t="shared" si="158"/>
        <v>5.0000000000000044</v>
      </c>
      <c r="GX21" s="59">
        <f>GV21*1.05</f>
        <v>65789.275781250006</v>
      </c>
      <c r="GY21" s="67">
        <f t="shared" ref="GY21:GY35" si="161">IF(ISERROR(GX21/GV21),"NM",IF(OR(GX21/GV21&lt;0.5,GX21/GV21&gt;2),"NM",(GX21/GV21-1)*100))</f>
        <v>5.0000000000000044</v>
      </c>
      <c r="GZ21" s="67">
        <f t="shared" ref="GZ21:GZ84" si="162">IF(ISERROR(((GX21/GN21)^0.2-1)*100),"",((GX21/GN21)^0.2-1)*100)</f>
        <v>4.4181145985726644</v>
      </c>
      <c r="HA21" s="280"/>
      <c r="HB21" s="57"/>
      <c r="HC21"/>
      <c r="HD21"/>
      <c r="HE21"/>
      <c r="HF21"/>
      <c r="HG21"/>
      <c r="HH21"/>
    </row>
    <row r="22" spans="1:216" s="341" customFormat="1" ht="13.5" hidden="1" customHeight="1" outlineLevel="1" x14ac:dyDescent="0.2">
      <c r="A22" s="333"/>
      <c r="B22" s="334" t="s">
        <v>144</v>
      </c>
      <c r="C22" s="335">
        <f>C21</f>
        <v>9800</v>
      </c>
      <c r="D22" s="336"/>
      <c r="E22" s="335">
        <f>E21</f>
        <v>11300</v>
      </c>
      <c r="F22" s="336"/>
      <c r="G22" s="335">
        <f>G21</f>
        <v>9100</v>
      </c>
      <c r="H22" s="336"/>
      <c r="I22" s="335">
        <f>I21</f>
        <v>9800</v>
      </c>
      <c r="J22" s="336"/>
      <c r="K22" s="335">
        <f>K21</f>
        <v>9400</v>
      </c>
      <c r="L22" s="337">
        <f t="shared" si="83"/>
        <v>-4.081632653061229</v>
      </c>
      <c r="M22" s="335">
        <f>M21</f>
        <v>14400</v>
      </c>
      <c r="N22" s="337">
        <f t="shared" si="84"/>
        <v>27.43362831858407</v>
      </c>
      <c r="O22" s="335">
        <f>O21</f>
        <v>10800</v>
      </c>
      <c r="P22" s="337">
        <f t="shared" si="85"/>
        <v>18.681318681318682</v>
      </c>
      <c r="Q22" s="335">
        <f>Q21</f>
        <v>11700</v>
      </c>
      <c r="R22" s="337">
        <f t="shared" si="86"/>
        <v>19.387755102040828</v>
      </c>
      <c r="S22" s="335">
        <f>S21</f>
        <v>10100</v>
      </c>
      <c r="T22" s="337">
        <f t="shared" si="87"/>
        <v>7.4468085106383031</v>
      </c>
      <c r="U22" s="335">
        <f>U21</f>
        <v>9300</v>
      </c>
      <c r="V22" s="337">
        <f t="shared" si="88"/>
        <v>-35.416666666666664</v>
      </c>
      <c r="W22" s="335">
        <f>W21</f>
        <v>8200</v>
      </c>
      <c r="X22" s="337">
        <f t="shared" si="89"/>
        <v>-24.074074074074069</v>
      </c>
      <c r="Y22" s="335">
        <f>Y21</f>
        <v>8300</v>
      </c>
      <c r="Z22" s="337">
        <f t="shared" si="90"/>
        <v>-29.059829059829056</v>
      </c>
      <c r="AA22" s="335">
        <f>AA21</f>
        <v>7500</v>
      </c>
      <c r="AB22" s="337">
        <f t="shared" si="91"/>
        <v>-25.742574257425744</v>
      </c>
      <c r="AC22" s="335">
        <f>AC21</f>
        <v>8900</v>
      </c>
      <c r="AD22" s="337">
        <f t="shared" si="92"/>
        <v>-4.3010752688172005</v>
      </c>
      <c r="AE22" s="335">
        <f>AE21</f>
        <v>7800</v>
      </c>
      <c r="AF22" s="337">
        <f t="shared" si="93"/>
        <v>-4.8780487804878092</v>
      </c>
      <c r="AG22" s="335">
        <f>AG21</f>
        <v>8100</v>
      </c>
      <c r="AH22" s="337">
        <f t="shared" si="94"/>
        <v>-2.4096385542168641</v>
      </c>
      <c r="AI22" s="335">
        <f>AI21</f>
        <v>7200</v>
      </c>
      <c r="AJ22" s="337">
        <f t="shared" si="95"/>
        <v>-4.0000000000000036</v>
      </c>
      <c r="AK22" s="335">
        <f>AK21</f>
        <v>7500</v>
      </c>
      <c r="AL22" s="337">
        <f t="shared" si="96"/>
        <v>-15.73033707865169</v>
      </c>
      <c r="AM22" s="335">
        <f>AM21</f>
        <v>6700</v>
      </c>
      <c r="AN22" s="337">
        <f t="shared" si="97"/>
        <v>-14.102564102564108</v>
      </c>
      <c r="AO22" s="338">
        <f>AO21</f>
        <v>7100</v>
      </c>
      <c r="AP22" s="337">
        <f t="shared" si="98"/>
        <v>-12.345679012345679</v>
      </c>
      <c r="AQ22" s="338">
        <f>AQ21</f>
        <v>6500</v>
      </c>
      <c r="AR22" s="337">
        <f t="shared" si="99"/>
        <v>-9.7222222222222214</v>
      </c>
      <c r="AS22" s="338">
        <f>AS21</f>
        <v>7800</v>
      </c>
      <c r="AT22" s="337">
        <f t="shared" si="100"/>
        <v>4.0000000000000036</v>
      </c>
      <c r="AU22" s="338">
        <f>AU21</f>
        <v>8200</v>
      </c>
      <c r="AV22" s="337">
        <f t="shared" si="101"/>
        <v>22.388059701492537</v>
      </c>
      <c r="AW22" s="338">
        <f>AW21</f>
        <v>10600</v>
      </c>
      <c r="AX22" s="337">
        <f t="shared" si="102"/>
        <v>49.295774647887328</v>
      </c>
      <c r="AY22" s="338">
        <f>AY21</f>
        <v>7700</v>
      </c>
      <c r="AZ22" s="73">
        <f t="shared" si="103"/>
        <v>18.461538461538463</v>
      </c>
      <c r="BA22" s="338">
        <f>BA21</f>
        <v>8900</v>
      </c>
      <c r="BB22" s="73">
        <f t="shared" si="104"/>
        <v>14.102564102564097</v>
      </c>
      <c r="BC22" s="338">
        <f>BC21</f>
        <v>7500</v>
      </c>
      <c r="BD22" s="73">
        <f t="shared" si="105"/>
        <v>-8.5365853658536555</v>
      </c>
      <c r="BE22" s="338">
        <f>BE21</f>
        <v>9200</v>
      </c>
      <c r="BF22" s="73">
        <f t="shared" si="106"/>
        <v>-13.207547169811317</v>
      </c>
      <c r="BG22" s="338">
        <f>BG21</f>
        <v>8600</v>
      </c>
      <c r="BH22" s="73">
        <f>IF(ISERROR(BG22/AY22),"NM",IF(OR(BG22/AY22&lt;0.5,BG22/AY22&gt;2),"NM",(BG22/AY22-1)*100))</f>
        <v>11.688311688311682</v>
      </c>
      <c r="BI22" s="338">
        <f>BI21</f>
        <v>10900</v>
      </c>
      <c r="BJ22" s="73">
        <f t="shared" si="107"/>
        <v>22.471910112359559</v>
      </c>
      <c r="BK22" s="338">
        <f>BK21</f>
        <v>9100</v>
      </c>
      <c r="BL22" s="73">
        <f>IF(ISERROR(BK22/BC22),"NM",IF(OR(BK22/BC22&lt;0.5,BK22/BC22&gt;2),"NM",(BK22/BC22-1)*100))</f>
        <v>21.333333333333336</v>
      </c>
      <c r="BM22" s="338">
        <f>BM21</f>
        <v>9100</v>
      </c>
      <c r="BN22" s="73">
        <f>IF(ISERROR(BM22/BE22),"NM",IF(OR(BM22/BE22&lt;0.5,BM22/BE22&gt;2),"NM",(BM22/BE22-1)*100))</f>
        <v>-1.0869565217391353</v>
      </c>
      <c r="BO22" s="338">
        <f>BO21</f>
        <v>8800</v>
      </c>
      <c r="BP22" s="73">
        <f t="shared" si="108"/>
        <v>2.3255813953488413</v>
      </c>
      <c r="BQ22" s="338">
        <f>BQ21</f>
        <v>9700</v>
      </c>
      <c r="BR22" s="73">
        <f t="shared" si="109"/>
        <v>-11.009174311926607</v>
      </c>
      <c r="BS22" s="338">
        <f>BS21</f>
        <v>9600</v>
      </c>
      <c r="BT22" s="339">
        <f t="shared" si="110"/>
        <v>5.4945054945054972</v>
      </c>
      <c r="BU22" s="338">
        <f>BU21</f>
        <v>10900</v>
      </c>
      <c r="BV22" s="73">
        <f t="shared" si="111"/>
        <v>19.780219780219777</v>
      </c>
      <c r="BW22" s="338">
        <f>BW21</f>
        <v>9400</v>
      </c>
      <c r="BX22" s="73">
        <f t="shared" si="112"/>
        <v>6.8181818181818121</v>
      </c>
      <c r="BY22" s="338">
        <f>BY21</f>
        <v>9500</v>
      </c>
      <c r="BZ22" s="73">
        <f t="shared" si="113"/>
        <v>-2.0618556701030966</v>
      </c>
      <c r="CA22" s="338">
        <f>CA21</f>
        <v>8200</v>
      </c>
      <c r="CB22" s="73">
        <f t="shared" si="114"/>
        <v>-14.583333333333337</v>
      </c>
      <c r="CC22" s="338">
        <f>CC21</f>
        <v>7400</v>
      </c>
      <c r="CD22" s="73">
        <f t="shared" si="115"/>
        <v>-32.110091743119263</v>
      </c>
      <c r="CE22" s="338">
        <f>CE21</f>
        <v>6700</v>
      </c>
      <c r="CF22" s="73">
        <f t="shared" si="116"/>
        <v>-28.723404255319153</v>
      </c>
      <c r="CG22" s="338">
        <f>CG21</f>
        <v>7800</v>
      </c>
      <c r="CH22" s="73">
        <f t="shared" si="117"/>
        <v>-17.894736842105264</v>
      </c>
      <c r="CI22" s="338">
        <f>CI21</f>
        <v>7400</v>
      </c>
      <c r="CJ22" s="73">
        <f t="shared" si="118"/>
        <v>-9.7560975609756078</v>
      </c>
      <c r="CK22" s="338">
        <f>CK21</f>
        <v>7900</v>
      </c>
      <c r="CL22" s="73">
        <f t="shared" si="119"/>
        <v>6.7567567567567544</v>
      </c>
      <c r="CM22" s="338">
        <f>CM21</f>
        <v>6000</v>
      </c>
      <c r="CN22" s="73">
        <f t="shared" si="120"/>
        <v>-10.447761194029848</v>
      </c>
      <c r="CO22" s="338">
        <f>CO21</f>
        <v>8800</v>
      </c>
      <c r="CP22" s="73">
        <f t="shared" si="121"/>
        <v>12.820512820512819</v>
      </c>
      <c r="CQ22" s="338">
        <f>CQ21</f>
        <v>8100</v>
      </c>
      <c r="CR22" s="73">
        <f t="shared" si="122"/>
        <v>9.4594594594594525</v>
      </c>
      <c r="CS22" s="338">
        <f>CS21</f>
        <v>8800</v>
      </c>
      <c r="CT22" s="73">
        <f t="shared" si="123"/>
        <v>11.392405063291132</v>
      </c>
      <c r="CU22" s="338">
        <f>CU21</f>
        <v>6800</v>
      </c>
      <c r="CV22" s="73">
        <f t="shared" si="124"/>
        <v>13.33333333333333</v>
      </c>
      <c r="CW22" s="338">
        <f>CW21</f>
        <v>7100</v>
      </c>
      <c r="CX22" s="73">
        <f t="shared" si="125"/>
        <v>-19.318181818181824</v>
      </c>
      <c r="CY22" s="338">
        <f>CY21</f>
        <v>6500</v>
      </c>
      <c r="CZ22" s="73">
        <f t="shared" si="126"/>
        <v>-19.753086419753085</v>
      </c>
      <c r="DA22" s="338">
        <f>DA21</f>
        <v>7200</v>
      </c>
      <c r="DB22" s="73">
        <f t="shared" si="127"/>
        <v>-18.181818181818176</v>
      </c>
      <c r="DC22" s="338">
        <f>DC21</f>
        <v>6300</v>
      </c>
      <c r="DD22" s="73">
        <f t="shared" si="128"/>
        <v>-7.3529411764705843</v>
      </c>
      <c r="DE22" s="338">
        <f>DE21</f>
        <v>7200</v>
      </c>
      <c r="DF22" s="73">
        <f t="shared" si="129"/>
        <v>1.4084507042253502</v>
      </c>
      <c r="DG22" s="338">
        <f>DG21</f>
        <v>6100</v>
      </c>
      <c r="DH22" s="73">
        <f t="shared" si="130"/>
        <v>-6.1538461538461542</v>
      </c>
      <c r="DI22" s="338">
        <f>DI21</f>
        <v>5900</v>
      </c>
      <c r="DJ22" s="73">
        <f t="shared" si="131"/>
        <v>-18.055555555555557</v>
      </c>
      <c r="DK22" s="338">
        <f>DK21</f>
        <v>5100</v>
      </c>
      <c r="DL22" s="357">
        <f t="shared" si="132"/>
        <v>-19.047619047619047</v>
      </c>
      <c r="DM22" s="338">
        <f>DM21</f>
        <v>6300</v>
      </c>
      <c r="DN22" s="357">
        <f t="shared" si="133"/>
        <v>-12.5</v>
      </c>
      <c r="DO22" s="338">
        <f>DO21</f>
        <v>7100</v>
      </c>
      <c r="DP22" s="357">
        <f t="shared" si="133"/>
        <v>16.393442622950815</v>
      </c>
      <c r="DQ22" s="338">
        <f>DQ21</f>
        <v>16200</v>
      </c>
      <c r="DR22" s="357" t="str">
        <f t="shared" si="133"/>
        <v>NM</v>
      </c>
      <c r="DS22" s="338">
        <f>DS21</f>
        <v>11200</v>
      </c>
      <c r="DT22" s="357" t="str">
        <f t="shared" si="133"/>
        <v>NM</v>
      </c>
      <c r="DU22" s="338">
        <f>DU21</f>
        <v>12500</v>
      </c>
      <c r="DV22" s="357">
        <f t="shared" si="133"/>
        <v>98.412698412698418</v>
      </c>
      <c r="DW22" s="338">
        <f>DW21</f>
        <v>12000</v>
      </c>
      <c r="DX22" s="357">
        <f t="shared" si="133"/>
        <v>69.014084507042256</v>
      </c>
      <c r="DY22" s="338">
        <f t="shared" ref="DY22:EA22" si="163">DY21</f>
        <v>13100</v>
      </c>
      <c r="DZ22" s="357">
        <f t="shared" si="133"/>
        <v>-19.135802469135797</v>
      </c>
      <c r="EA22" s="338">
        <f t="shared" si="163"/>
        <v>11000</v>
      </c>
      <c r="EB22" s="357">
        <f t="shared" si="134"/>
        <v>-1.7857142857142905</v>
      </c>
      <c r="EC22" s="338">
        <f t="shared" ref="EC22:EE22" si="164">EC21</f>
        <v>13900</v>
      </c>
      <c r="ED22" s="357">
        <f t="shared" si="135"/>
        <v>11.20000000000001</v>
      </c>
      <c r="EE22" s="338">
        <f t="shared" si="164"/>
        <v>14000</v>
      </c>
      <c r="EF22" s="357">
        <f t="shared" si="136"/>
        <v>16.666666666666675</v>
      </c>
      <c r="EG22" s="338">
        <f t="shared" ref="EG22" si="165">EG21</f>
        <v>14000</v>
      </c>
      <c r="EH22" s="357">
        <f t="shared" si="137"/>
        <v>6.8702290076335881</v>
      </c>
      <c r="EI22" s="338"/>
      <c r="EJ22" s="357" t="str">
        <f t="shared" si="138"/>
        <v>NM</v>
      </c>
      <c r="EK22" s="338">
        <f>EC22*0.95</f>
        <v>13205</v>
      </c>
      <c r="EL22" s="357">
        <f t="shared" si="139"/>
        <v>-5.0000000000000044</v>
      </c>
      <c r="EM22" s="338">
        <f>EE22*0.95</f>
        <v>13300</v>
      </c>
      <c r="EN22" s="357">
        <f t="shared" si="140"/>
        <v>-5.0000000000000044</v>
      </c>
      <c r="EO22" s="338">
        <f>EG22*0.95</f>
        <v>13300</v>
      </c>
      <c r="EP22" s="357">
        <f t="shared" si="141"/>
        <v>-5.0000000000000044</v>
      </c>
      <c r="EQ22" s="59">
        <f>EI22*0.95</f>
        <v>0</v>
      </c>
      <c r="ER22" s="357" t="str">
        <f t="shared" si="142"/>
        <v>NM</v>
      </c>
      <c r="ES22" s="59">
        <f>EK22*0.95</f>
        <v>12544.75</v>
      </c>
      <c r="ET22" s="357">
        <f t="shared" si="143"/>
        <v>-5.0000000000000044</v>
      </c>
      <c r="EU22" s="59">
        <f>EM22*0.95</f>
        <v>12635</v>
      </c>
      <c r="EV22" s="357">
        <f t="shared" si="144"/>
        <v>-5.0000000000000044</v>
      </c>
      <c r="EW22" s="59">
        <f>EO22*0.95</f>
        <v>12635</v>
      </c>
      <c r="EX22" s="357">
        <f t="shared" si="144"/>
        <v>-5.0000000000000044</v>
      </c>
      <c r="EY22" s="357"/>
      <c r="EZ22" s="342"/>
      <c r="FA22" s="338"/>
      <c r="FB22" s="343" t="str">
        <f>FB21</f>
        <v>NA</v>
      </c>
      <c r="FC22" s="344"/>
      <c r="FD22" s="343" t="str">
        <f>FD21</f>
        <v>NA</v>
      </c>
      <c r="FE22" s="73" t="str">
        <f t="shared" si="145"/>
        <v>NM</v>
      </c>
      <c r="FF22" s="345">
        <f>FF21</f>
        <v>40000</v>
      </c>
      <c r="FG22" s="73" t="str">
        <f t="shared" si="146"/>
        <v>NM</v>
      </c>
      <c r="FH22" s="345">
        <f>FH21</f>
        <v>46400</v>
      </c>
      <c r="FI22" s="73">
        <f t="shared" si="147"/>
        <v>15.999999999999993</v>
      </c>
      <c r="FJ22" s="345">
        <f>FJ21</f>
        <v>36000</v>
      </c>
      <c r="FK22" s="73">
        <f t="shared" si="148"/>
        <v>-22.413793103448278</v>
      </c>
      <c r="FL22" s="345">
        <f>FL21</f>
        <v>32300</v>
      </c>
      <c r="FM22" s="73">
        <f t="shared" si="149"/>
        <v>-10.277777777777775</v>
      </c>
      <c r="FN22" s="345">
        <f>FN21</f>
        <v>28500</v>
      </c>
      <c r="FO22" s="73">
        <f t="shared" si="150"/>
        <v>-11.764705882352944</v>
      </c>
      <c r="FP22" s="345">
        <f>FP21</f>
        <v>33100</v>
      </c>
      <c r="FQ22" s="73">
        <f t="shared" si="151"/>
        <v>16.140350877192986</v>
      </c>
      <c r="FR22" s="345">
        <f>FR21</f>
        <v>33300</v>
      </c>
      <c r="FS22" s="73">
        <f t="shared" si="152"/>
        <v>0.60422960725075026</v>
      </c>
      <c r="FT22" s="345">
        <f>FT21</f>
        <v>37700</v>
      </c>
      <c r="FU22" s="73">
        <f t="shared" si="153"/>
        <v>13.213213213213205</v>
      </c>
      <c r="FV22" s="345">
        <f>FV21</f>
        <v>39000</v>
      </c>
      <c r="FW22" s="73">
        <f t="shared" si="154"/>
        <v>3.4482758620689724</v>
      </c>
      <c r="FX22" s="345">
        <f>FX21</f>
        <v>34500</v>
      </c>
      <c r="FY22" s="73">
        <f t="shared" si="155"/>
        <v>-11.538461538461542</v>
      </c>
      <c r="FZ22" s="345">
        <f>FZ21</f>
        <v>29800</v>
      </c>
      <c r="GA22" s="73">
        <f t="shared" si="156"/>
        <v>-13.623188405797105</v>
      </c>
      <c r="GB22" s="345">
        <f>GB21</f>
        <v>31700</v>
      </c>
      <c r="GC22" s="73">
        <f t="shared" si="157"/>
        <v>6.3758389261745041</v>
      </c>
      <c r="GD22" s="345">
        <f>GD21</f>
        <v>27600</v>
      </c>
      <c r="GE22" s="73">
        <f t="shared" si="158"/>
        <v>-12.933753943217663</v>
      </c>
      <c r="GF22" s="345">
        <f>GF21</f>
        <v>25500</v>
      </c>
      <c r="GG22" s="73">
        <f t="shared" si="158"/>
        <v>-7.608695652173914</v>
      </c>
      <c r="GH22" s="345">
        <f>GH21</f>
        <v>34700</v>
      </c>
      <c r="GI22" s="73">
        <f t="shared" si="158"/>
        <v>36.078431372549026</v>
      </c>
      <c r="GJ22" s="345">
        <f>GJ21</f>
        <v>48800</v>
      </c>
      <c r="GK22" s="73">
        <f t="shared" si="158"/>
        <v>40.634005763688762</v>
      </c>
      <c r="GL22" s="345">
        <f>GL21</f>
        <v>52900</v>
      </c>
      <c r="GM22" s="73">
        <f t="shared" si="158"/>
        <v>8.4016393442623016</v>
      </c>
      <c r="GN22" s="345">
        <f>GN21</f>
        <v>53000</v>
      </c>
      <c r="GO22" s="73">
        <f t="shared" si="159"/>
        <v>0.1890359168241984</v>
      </c>
      <c r="GP22" s="345">
        <f>GP21</f>
        <v>54125</v>
      </c>
      <c r="GQ22" s="73">
        <f t="shared" si="160"/>
        <v>2.1226415094339535</v>
      </c>
      <c r="GR22" s="340">
        <f>IF($B$6=1,GR21,IF($B$6=2,GR21*(1+(GR$489/100)),IF($B$6=3,GR21*(1+(GR$490/100)))))</f>
        <v>56831.25</v>
      </c>
      <c r="GS22" s="73">
        <f t="shared" si="158"/>
        <v>5.0000000000000044</v>
      </c>
      <c r="GT22" s="340">
        <f>IF($B$6=1,GT21,IF($B$6=2,GT21*(1+(GT$489/100)),IF($B$6=3,GT21*(1+(GT$490/100)))))</f>
        <v>59672.8125</v>
      </c>
      <c r="GU22" s="73">
        <f t="shared" si="158"/>
        <v>5.0000000000000044</v>
      </c>
      <c r="GV22" s="340">
        <f>IF($B$6=1,GV21,IF($B$6=2,GV21*(1+(GV$489/100)),IF($B$6=3,GV21*(1+(GV$490/100)))))</f>
        <v>62656.453125</v>
      </c>
      <c r="GW22" s="73">
        <f t="shared" si="158"/>
        <v>5.0000000000000044</v>
      </c>
      <c r="GX22" s="340">
        <f>IF($B$6=1,GX21,IF($B$6=2,GX21*(1+(GX$489/100)),IF($B$6=3,GX21*(1+(GX$490/100)))))</f>
        <v>65789.275781250006</v>
      </c>
      <c r="GY22" s="73">
        <f t="shared" si="161"/>
        <v>5.0000000000000044</v>
      </c>
      <c r="GZ22" s="73">
        <f t="shared" si="162"/>
        <v>4.4181145985726644</v>
      </c>
      <c r="HA22" s="346"/>
      <c r="HB22" s="335"/>
      <c r="HC22"/>
      <c r="HD22"/>
      <c r="HE22"/>
      <c r="HF22"/>
      <c r="HG22"/>
      <c r="HH22"/>
    </row>
    <row r="23" spans="1:216" s="2" customFormat="1" ht="13.5" hidden="1" customHeight="1" collapsed="1" x14ac:dyDescent="0.2">
      <c r="A23" s="4" t="s">
        <v>503</v>
      </c>
      <c r="B23" s="54" t="s">
        <v>181</v>
      </c>
      <c r="C23" s="57">
        <v>9600</v>
      </c>
      <c r="D23" s="68"/>
      <c r="E23" s="57">
        <v>9900</v>
      </c>
      <c r="F23" s="68"/>
      <c r="G23" s="57">
        <v>11300</v>
      </c>
      <c r="H23" s="68"/>
      <c r="I23" s="57">
        <v>10200</v>
      </c>
      <c r="J23" s="68"/>
      <c r="K23" s="57">
        <v>6500</v>
      </c>
      <c r="L23" s="66">
        <f t="shared" si="83"/>
        <v>-32.291666666666664</v>
      </c>
      <c r="M23" s="57">
        <v>5400</v>
      </c>
      <c r="N23" s="66">
        <f t="shared" si="84"/>
        <v>-45.45454545454546</v>
      </c>
      <c r="O23" s="57">
        <v>4800</v>
      </c>
      <c r="P23" s="66" t="str">
        <f t="shared" si="85"/>
        <v>NM</v>
      </c>
      <c r="Q23" s="57">
        <v>6500</v>
      </c>
      <c r="R23" s="66">
        <f t="shared" si="86"/>
        <v>-36.274509803921575</v>
      </c>
      <c r="S23" s="57">
        <v>6400</v>
      </c>
      <c r="T23" s="66">
        <f t="shared" si="87"/>
        <v>-1.538461538461533</v>
      </c>
      <c r="U23" s="57">
        <v>10100</v>
      </c>
      <c r="V23" s="66">
        <f t="shared" si="88"/>
        <v>87.037037037037052</v>
      </c>
      <c r="W23" s="57">
        <v>8300</v>
      </c>
      <c r="X23" s="66">
        <f t="shared" si="89"/>
        <v>72.916666666666671</v>
      </c>
      <c r="Y23" s="57">
        <v>9300</v>
      </c>
      <c r="Z23" s="66">
        <f t="shared" si="90"/>
        <v>43.07692307692308</v>
      </c>
      <c r="AA23" s="57">
        <v>8300</v>
      </c>
      <c r="AB23" s="66">
        <f t="shared" si="91"/>
        <v>29.6875</v>
      </c>
      <c r="AC23" s="57">
        <v>10100</v>
      </c>
      <c r="AD23" s="66">
        <f t="shared" si="92"/>
        <v>0</v>
      </c>
      <c r="AE23" s="57">
        <v>6800</v>
      </c>
      <c r="AF23" s="66">
        <f t="shared" si="93"/>
        <v>-18.07228915662651</v>
      </c>
      <c r="AG23" s="57">
        <v>7500</v>
      </c>
      <c r="AH23" s="66">
        <f t="shared" si="94"/>
        <v>-19.354838709677423</v>
      </c>
      <c r="AI23" s="55">
        <v>5600</v>
      </c>
      <c r="AJ23" s="66">
        <f t="shared" si="95"/>
        <v>-32.530120481927717</v>
      </c>
      <c r="AK23" s="57">
        <v>7400</v>
      </c>
      <c r="AL23" s="66">
        <f t="shared" si="96"/>
        <v>-26.732673267326735</v>
      </c>
      <c r="AM23" s="57">
        <v>4500</v>
      </c>
      <c r="AN23" s="66">
        <f t="shared" si="97"/>
        <v>-33.82352941176471</v>
      </c>
      <c r="AO23" s="59">
        <v>6600</v>
      </c>
      <c r="AP23" s="66">
        <f t="shared" si="98"/>
        <v>-12</v>
      </c>
      <c r="AQ23" s="59">
        <v>3800</v>
      </c>
      <c r="AR23" s="66">
        <f t="shared" si="99"/>
        <v>-32.142857142857139</v>
      </c>
      <c r="AS23" s="59">
        <v>4000</v>
      </c>
      <c r="AT23" s="66">
        <f t="shared" si="100"/>
        <v>-45.945945945945944</v>
      </c>
      <c r="AU23" s="59">
        <v>3200</v>
      </c>
      <c r="AV23" s="66">
        <f t="shared" si="101"/>
        <v>-28.888888888888886</v>
      </c>
      <c r="AW23" s="59">
        <v>3400</v>
      </c>
      <c r="AX23" s="66">
        <f t="shared" si="102"/>
        <v>-48.484848484848484</v>
      </c>
      <c r="AY23" s="59">
        <v>3000</v>
      </c>
      <c r="AZ23" s="67">
        <f t="shared" si="103"/>
        <v>-21.052631578947366</v>
      </c>
      <c r="BA23" s="59">
        <v>2800</v>
      </c>
      <c r="BB23" s="67">
        <f t="shared" si="104"/>
        <v>-30.000000000000004</v>
      </c>
      <c r="BC23" s="59">
        <v>2600</v>
      </c>
      <c r="BD23" s="67">
        <f t="shared" si="105"/>
        <v>-18.75</v>
      </c>
      <c r="BE23" s="59">
        <v>2900</v>
      </c>
      <c r="BF23" s="67">
        <f t="shared" si="106"/>
        <v>-14.705882352941179</v>
      </c>
      <c r="BG23" s="59">
        <v>2300</v>
      </c>
      <c r="BH23" s="67">
        <f t="shared" ref="BH23:BH31" si="166">IF(ISERROR(BG23/AY23),"NM",IF(OR(BG23/AY23&lt;0.5,BG23/AY23&gt;2),"NM",(BG23/AY23-1)*100))</f>
        <v>-23.333333333333329</v>
      </c>
      <c r="BI23" s="59">
        <v>2100</v>
      </c>
      <c r="BJ23" s="67">
        <f t="shared" si="107"/>
        <v>-25</v>
      </c>
      <c r="BK23" s="59">
        <v>1900</v>
      </c>
      <c r="BL23" s="67">
        <f t="shared" ref="BL23:BL31" si="167">IF(ISERROR(BK23/BC23),"NM",IF(OR(BK23/BC23&lt;0.5,BK23/BC23&gt;2),"NM",(BK23/BC23-1)*100))</f>
        <v>-26.923076923076927</v>
      </c>
      <c r="BM23" s="59">
        <v>1800</v>
      </c>
      <c r="BN23" s="67">
        <f t="shared" ref="BN23:BN31" si="168">IF(ISERROR(BM23/BE23),"NM",IF(OR(BM23/BE23&lt;0.5,BM23/BE23&gt;2),"NM",(BM23/BE23-1)*100))</f>
        <v>-37.931034482758619</v>
      </c>
      <c r="BO23" s="59">
        <v>1500</v>
      </c>
      <c r="BP23" s="67">
        <f t="shared" si="108"/>
        <v>-34.782608695652172</v>
      </c>
      <c r="BQ23" s="59">
        <v>1400</v>
      </c>
      <c r="BR23" s="67">
        <f t="shared" si="109"/>
        <v>-33.333333333333336</v>
      </c>
      <c r="BS23" s="59">
        <v>1300</v>
      </c>
      <c r="BT23" s="65">
        <f t="shared" si="110"/>
        <v>-31.578947368421051</v>
      </c>
      <c r="BU23" s="59">
        <v>1200</v>
      </c>
      <c r="BV23" s="67">
        <f t="shared" si="111"/>
        <v>-33.333333333333336</v>
      </c>
      <c r="BW23" s="59">
        <v>1100</v>
      </c>
      <c r="BX23" s="67">
        <f t="shared" si="112"/>
        <v>-26.666666666666671</v>
      </c>
      <c r="BY23" s="59">
        <v>1100</v>
      </c>
      <c r="BZ23" s="67">
        <f t="shared" si="113"/>
        <v>-21.428571428571431</v>
      </c>
      <c r="CA23" s="59">
        <v>700</v>
      </c>
      <c r="CB23" s="67">
        <f t="shared" si="114"/>
        <v>-46.153846153846153</v>
      </c>
      <c r="CC23" s="59">
        <v>500</v>
      </c>
      <c r="CD23" s="67" t="str">
        <f t="shared" si="115"/>
        <v>NM</v>
      </c>
      <c r="CE23" s="59">
        <v>400</v>
      </c>
      <c r="CF23" s="67" t="str">
        <f t="shared" si="116"/>
        <v>NM</v>
      </c>
      <c r="CG23" s="59">
        <v>500</v>
      </c>
      <c r="CH23" s="67" t="str">
        <f t="shared" si="117"/>
        <v>NM</v>
      </c>
      <c r="CI23" s="59">
        <v>400</v>
      </c>
      <c r="CJ23" s="67">
        <f t="shared" si="118"/>
        <v>-42.857142857142861</v>
      </c>
      <c r="CK23" s="59">
        <v>0</v>
      </c>
      <c r="CL23" s="67" t="str">
        <f t="shared" si="119"/>
        <v>NM</v>
      </c>
      <c r="CM23" s="59">
        <v>0</v>
      </c>
      <c r="CN23" s="67" t="str">
        <f t="shared" si="120"/>
        <v>NM</v>
      </c>
      <c r="CO23" s="59">
        <v>0</v>
      </c>
      <c r="CP23" s="67" t="str">
        <f t="shared" si="121"/>
        <v>NM</v>
      </c>
      <c r="CQ23" s="59">
        <v>0</v>
      </c>
      <c r="CR23" s="67" t="str">
        <f t="shared" si="122"/>
        <v>NM</v>
      </c>
      <c r="CS23" s="59">
        <v>0</v>
      </c>
      <c r="CT23" s="67" t="str">
        <f t="shared" si="123"/>
        <v>NM</v>
      </c>
      <c r="CU23" s="59">
        <v>0</v>
      </c>
      <c r="CV23" s="67" t="str">
        <f t="shared" si="124"/>
        <v>NM</v>
      </c>
      <c r="CW23" s="59">
        <v>0</v>
      </c>
      <c r="CX23" s="67" t="str">
        <f t="shared" si="125"/>
        <v>NM</v>
      </c>
      <c r="CY23" s="59">
        <v>0</v>
      </c>
      <c r="CZ23" s="67" t="str">
        <f t="shared" si="126"/>
        <v>NM</v>
      </c>
      <c r="DA23" s="59">
        <v>0</v>
      </c>
      <c r="DB23" s="67" t="str">
        <f t="shared" si="127"/>
        <v>NM</v>
      </c>
      <c r="DC23" s="59">
        <v>0</v>
      </c>
      <c r="DD23" s="67" t="str">
        <f t="shared" si="128"/>
        <v>NM</v>
      </c>
      <c r="DE23" s="59">
        <v>0</v>
      </c>
      <c r="DF23" s="67" t="str">
        <f t="shared" si="129"/>
        <v>NM</v>
      </c>
      <c r="DG23" s="59">
        <v>0</v>
      </c>
      <c r="DH23" s="67" t="str">
        <f t="shared" si="130"/>
        <v>NM</v>
      </c>
      <c r="DI23" s="59">
        <v>0</v>
      </c>
      <c r="DJ23" s="67" t="str">
        <f t="shared" si="131"/>
        <v>NM</v>
      </c>
      <c r="DK23" s="59">
        <v>0</v>
      </c>
      <c r="DL23" s="134" t="str">
        <f t="shared" si="132"/>
        <v>NM</v>
      </c>
      <c r="DM23" s="59">
        <v>0</v>
      </c>
      <c r="DN23" s="134" t="str">
        <f t="shared" si="133"/>
        <v>NM</v>
      </c>
      <c r="DO23" s="59">
        <v>0</v>
      </c>
      <c r="DP23" s="134" t="str">
        <f t="shared" si="133"/>
        <v>NM</v>
      </c>
      <c r="DQ23" s="59">
        <v>0</v>
      </c>
      <c r="DR23" s="134" t="str">
        <f t="shared" si="133"/>
        <v>NM</v>
      </c>
      <c r="DS23" s="59">
        <v>0</v>
      </c>
      <c r="DT23" s="134" t="str">
        <f t="shared" si="133"/>
        <v>NM</v>
      </c>
      <c r="DU23" s="59">
        <v>0</v>
      </c>
      <c r="DV23" s="134" t="str">
        <f t="shared" si="133"/>
        <v>NM</v>
      </c>
      <c r="DW23" s="59">
        <v>0</v>
      </c>
      <c r="DX23" s="134" t="str">
        <f t="shared" si="133"/>
        <v>NM</v>
      </c>
      <c r="DY23" s="59">
        <v>0</v>
      </c>
      <c r="DZ23" s="134" t="str">
        <f t="shared" si="133"/>
        <v>NM</v>
      </c>
      <c r="EA23" s="59">
        <v>0</v>
      </c>
      <c r="EB23" s="134" t="str">
        <f t="shared" si="134"/>
        <v>NM</v>
      </c>
      <c r="EC23" s="59">
        <v>0</v>
      </c>
      <c r="ED23" s="134" t="str">
        <f t="shared" si="135"/>
        <v>NM</v>
      </c>
      <c r="EE23" s="59">
        <v>0</v>
      </c>
      <c r="EF23" s="134" t="str">
        <f t="shared" si="136"/>
        <v>NM</v>
      </c>
      <c r="EG23" s="59">
        <v>0</v>
      </c>
      <c r="EH23" s="134" t="str">
        <f t="shared" si="137"/>
        <v>NM</v>
      </c>
      <c r="EI23" s="59"/>
      <c r="EJ23" s="134" t="str">
        <f t="shared" si="138"/>
        <v>NM</v>
      </c>
      <c r="EK23" s="59">
        <f>EC23*0.95</f>
        <v>0</v>
      </c>
      <c r="EL23" s="134" t="str">
        <f t="shared" si="139"/>
        <v>NM</v>
      </c>
      <c r="EM23" s="59">
        <f>EE23*0.95</f>
        <v>0</v>
      </c>
      <c r="EN23" s="134" t="str">
        <f t="shared" si="140"/>
        <v>NM</v>
      </c>
      <c r="EO23" s="59">
        <f>EG23*0.95</f>
        <v>0</v>
      </c>
      <c r="EP23" s="134" t="str">
        <f t="shared" si="141"/>
        <v>NM</v>
      </c>
      <c r="EQ23" s="59">
        <f>EI23*0.95</f>
        <v>0</v>
      </c>
      <c r="ER23" s="134" t="str">
        <f t="shared" si="142"/>
        <v>NM</v>
      </c>
      <c r="ES23" s="59">
        <f>EK23*0.95</f>
        <v>0</v>
      </c>
      <c r="ET23" s="134" t="str">
        <f t="shared" si="143"/>
        <v>NM</v>
      </c>
      <c r="EU23" s="59">
        <f>EM23*0.95</f>
        <v>0</v>
      </c>
      <c r="EV23" s="134" t="str">
        <f t="shared" si="144"/>
        <v>NM</v>
      </c>
      <c r="EW23" s="59">
        <f>EO23*0.95</f>
        <v>0</v>
      </c>
      <c r="EX23" s="134" t="str">
        <f t="shared" si="144"/>
        <v>NM</v>
      </c>
      <c r="EY23" s="134"/>
      <c r="EZ23" s="313"/>
      <c r="FA23" s="59"/>
      <c r="FB23" s="70" t="s">
        <v>220</v>
      </c>
      <c r="FC23" s="63"/>
      <c r="FD23" s="70" t="s">
        <v>220</v>
      </c>
      <c r="FE23" s="67" t="str">
        <f t="shared" si="145"/>
        <v>NM</v>
      </c>
      <c r="FF23" s="57">
        <v>41000</v>
      </c>
      <c r="FG23" s="67" t="str">
        <f t="shared" si="146"/>
        <v>NM</v>
      </c>
      <c r="FH23" s="57">
        <v>22900</v>
      </c>
      <c r="FI23" s="67">
        <f t="shared" si="147"/>
        <v>-44.146341463414629</v>
      </c>
      <c r="FJ23" s="59">
        <v>34100</v>
      </c>
      <c r="FK23" s="67">
        <f t="shared" si="148"/>
        <v>48.908296943231441</v>
      </c>
      <c r="FL23" s="71">
        <f>AA23+AC23+AE23+AG23</f>
        <v>32700</v>
      </c>
      <c r="FM23" s="67">
        <f t="shared" si="149"/>
        <v>-4.1055718475073277</v>
      </c>
      <c r="FN23" s="71">
        <f>AI23+AK23+AM23+AO23</f>
        <v>24100</v>
      </c>
      <c r="FO23" s="67">
        <f t="shared" si="150"/>
        <v>-26.299694189602452</v>
      </c>
      <c r="FP23" s="71">
        <f>AQ23+AS23+AU23+AW23</f>
        <v>14400</v>
      </c>
      <c r="FQ23" s="67">
        <f t="shared" si="151"/>
        <v>-40.248962655601659</v>
      </c>
      <c r="FR23" s="72">
        <f>AY23+BA23+BC23+BE23</f>
        <v>11300</v>
      </c>
      <c r="FS23" s="67">
        <f t="shared" si="152"/>
        <v>-21.527777777777779</v>
      </c>
      <c r="FT23" s="72">
        <f>BG23+BI23+BK23+BM23</f>
        <v>8100</v>
      </c>
      <c r="FU23" s="67">
        <f t="shared" si="153"/>
        <v>-28.318584070796462</v>
      </c>
      <c r="FV23" s="72">
        <f>BO23+BQ23+BS23+BU23</f>
        <v>5400</v>
      </c>
      <c r="FW23" s="67">
        <f t="shared" si="154"/>
        <v>-33.333333333333336</v>
      </c>
      <c r="FX23" s="72">
        <f>BW23+BY23+CA23+CC23</f>
        <v>3400</v>
      </c>
      <c r="FY23" s="67">
        <f t="shared" si="155"/>
        <v>-37.037037037037038</v>
      </c>
      <c r="FZ23" s="72">
        <f>CE23+CG23+CI23+CK23</f>
        <v>1300</v>
      </c>
      <c r="GA23" s="67" t="str">
        <f t="shared" si="156"/>
        <v>NM</v>
      </c>
      <c r="GB23" s="72">
        <f>CM23+CO23+CQ23+CS23</f>
        <v>0</v>
      </c>
      <c r="GC23" s="67" t="str">
        <f t="shared" si="157"/>
        <v>NM</v>
      </c>
      <c r="GD23" s="72">
        <f>CU23+CW23+CY23+DA23</f>
        <v>0</v>
      </c>
      <c r="GE23" s="67" t="str">
        <f t="shared" si="158"/>
        <v>NM</v>
      </c>
      <c r="GF23" s="72">
        <f>DC23+DE23+DG23+DI23</f>
        <v>0</v>
      </c>
      <c r="GG23" s="67" t="str">
        <f t="shared" si="158"/>
        <v>NM</v>
      </c>
      <c r="GH23" s="72">
        <f>DK23+DM23+DO23+DQ23</f>
        <v>0</v>
      </c>
      <c r="GI23" s="67" t="str">
        <f t="shared" si="158"/>
        <v>NM</v>
      </c>
      <c r="GJ23" s="72">
        <f>DS23+DU23+DW23+DY23</f>
        <v>0</v>
      </c>
      <c r="GK23" s="67" t="str">
        <f t="shared" si="158"/>
        <v>NM</v>
      </c>
      <c r="GL23" s="72">
        <f>EA23+EC23+EE23+EG23</f>
        <v>0</v>
      </c>
      <c r="GM23" s="67" t="str">
        <f t="shared" si="158"/>
        <v>NM</v>
      </c>
      <c r="GN23" s="72">
        <f>EI23+EK23+EM23+EO23</f>
        <v>0</v>
      </c>
      <c r="GO23" s="67" t="str">
        <f t="shared" si="159"/>
        <v>NM</v>
      </c>
      <c r="GP23" s="72">
        <f>EQ23+ES23+EU23+EW23</f>
        <v>0</v>
      </c>
      <c r="GQ23" s="67" t="str">
        <f t="shared" si="160"/>
        <v>NM</v>
      </c>
      <c r="GR23" s="59">
        <v>0</v>
      </c>
      <c r="GS23" s="67" t="str">
        <f t="shared" si="158"/>
        <v>NM</v>
      </c>
      <c r="GT23" s="59">
        <v>0</v>
      </c>
      <c r="GU23" s="67" t="str">
        <f t="shared" si="158"/>
        <v>NM</v>
      </c>
      <c r="GV23" s="59">
        <v>0</v>
      </c>
      <c r="GW23" s="67" t="str">
        <f t="shared" si="158"/>
        <v>NM</v>
      </c>
      <c r="GX23" s="59">
        <v>0</v>
      </c>
      <c r="GY23" s="67" t="str">
        <f t="shared" si="161"/>
        <v>NM</v>
      </c>
      <c r="GZ23" s="67" t="str">
        <f t="shared" si="162"/>
        <v/>
      </c>
      <c r="HA23" s="280"/>
      <c r="HB23" s="57"/>
      <c r="HC23"/>
      <c r="HD23"/>
      <c r="HE23"/>
      <c r="HF23"/>
      <c r="HG23"/>
      <c r="HH23"/>
    </row>
    <row r="24" spans="1:216" s="341" customFormat="1" ht="13.5" hidden="1" customHeight="1" outlineLevel="1" x14ac:dyDescent="0.2">
      <c r="A24" s="333"/>
      <c r="B24" s="334" t="s">
        <v>145</v>
      </c>
      <c r="C24" s="335">
        <f>C23</f>
        <v>9600</v>
      </c>
      <c r="D24" s="336"/>
      <c r="E24" s="335">
        <f>E23</f>
        <v>9900</v>
      </c>
      <c r="F24" s="336"/>
      <c r="G24" s="335">
        <f>G23</f>
        <v>11300</v>
      </c>
      <c r="H24" s="336"/>
      <c r="I24" s="335">
        <f>I23</f>
        <v>10200</v>
      </c>
      <c r="J24" s="336"/>
      <c r="K24" s="335">
        <f>K23</f>
        <v>6500</v>
      </c>
      <c r="L24" s="337">
        <f t="shared" si="83"/>
        <v>-32.291666666666664</v>
      </c>
      <c r="M24" s="335">
        <f>M23</f>
        <v>5400</v>
      </c>
      <c r="N24" s="337">
        <f t="shared" si="84"/>
        <v>-45.45454545454546</v>
      </c>
      <c r="O24" s="335">
        <f>O23</f>
        <v>4800</v>
      </c>
      <c r="P24" s="337" t="str">
        <f t="shared" si="85"/>
        <v>NM</v>
      </c>
      <c r="Q24" s="335">
        <f>Q23</f>
        <v>6500</v>
      </c>
      <c r="R24" s="337">
        <f t="shared" si="86"/>
        <v>-36.274509803921575</v>
      </c>
      <c r="S24" s="335">
        <f>S23</f>
        <v>6400</v>
      </c>
      <c r="T24" s="337">
        <f t="shared" si="87"/>
        <v>-1.538461538461533</v>
      </c>
      <c r="U24" s="335">
        <f>U23</f>
        <v>10100</v>
      </c>
      <c r="V24" s="337">
        <f t="shared" si="88"/>
        <v>87.037037037037052</v>
      </c>
      <c r="W24" s="335">
        <f>W23</f>
        <v>8300</v>
      </c>
      <c r="X24" s="337">
        <f t="shared" si="89"/>
        <v>72.916666666666671</v>
      </c>
      <c r="Y24" s="335">
        <f>Y23</f>
        <v>9300</v>
      </c>
      <c r="Z24" s="337">
        <f t="shared" si="90"/>
        <v>43.07692307692308</v>
      </c>
      <c r="AA24" s="335">
        <f>AA23</f>
        <v>8300</v>
      </c>
      <c r="AB24" s="337">
        <f t="shared" si="91"/>
        <v>29.6875</v>
      </c>
      <c r="AC24" s="335">
        <f>AC23</f>
        <v>10100</v>
      </c>
      <c r="AD24" s="337">
        <f t="shared" si="92"/>
        <v>0</v>
      </c>
      <c r="AE24" s="335">
        <f>AE23</f>
        <v>6800</v>
      </c>
      <c r="AF24" s="337">
        <f t="shared" si="93"/>
        <v>-18.07228915662651</v>
      </c>
      <c r="AG24" s="335">
        <f>AG23</f>
        <v>7500</v>
      </c>
      <c r="AH24" s="337">
        <f t="shared" si="94"/>
        <v>-19.354838709677423</v>
      </c>
      <c r="AI24" s="335">
        <f>AI23</f>
        <v>5600</v>
      </c>
      <c r="AJ24" s="337">
        <f t="shared" si="95"/>
        <v>-32.530120481927717</v>
      </c>
      <c r="AK24" s="335">
        <f>AK23</f>
        <v>7400</v>
      </c>
      <c r="AL24" s="337">
        <f t="shared" si="96"/>
        <v>-26.732673267326735</v>
      </c>
      <c r="AM24" s="335">
        <f>AM23</f>
        <v>4500</v>
      </c>
      <c r="AN24" s="337">
        <f t="shared" si="97"/>
        <v>-33.82352941176471</v>
      </c>
      <c r="AO24" s="338">
        <f>AO23</f>
        <v>6600</v>
      </c>
      <c r="AP24" s="337">
        <f t="shared" si="98"/>
        <v>-12</v>
      </c>
      <c r="AQ24" s="338">
        <f>AQ23</f>
        <v>3800</v>
      </c>
      <c r="AR24" s="337">
        <f t="shared" si="99"/>
        <v>-32.142857142857139</v>
      </c>
      <c r="AS24" s="338">
        <f>AS23</f>
        <v>4000</v>
      </c>
      <c r="AT24" s="337">
        <f t="shared" si="100"/>
        <v>-45.945945945945944</v>
      </c>
      <c r="AU24" s="338">
        <f>AU23</f>
        <v>3200</v>
      </c>
      <c r="AV24" s="337">
        <f t="shared" si="101"/>
        <v>-28.888888888888886</v>
      </c>
      <c r="AW24" s="338">
        <f>AW23</f>
        <v>3400</v>
      </c>
      <c r="AX24" s="337">
        <f t="shared" si="102"/>
        <v>-48.484848484848484</v>
      </c>
      <c r="AY24" s="338">
        <f>AY23</f>
        <v>3000</v>
      </c>
      <c r="AZ24" s="73">
        <f t="shared" si="103"/>
        <v>-21.052631578947366</v>
      </c>
      <c r="BA24" s="338">
        <f>BA23</f>
        <v>2800</v>
      </c>
      <c r="BB24" s="73">
        <f t="shared" si="104"/>
        <v>-30.000000000000004</v>
      </c>
      <c r="BC24" s="338">
        <f>BC23</f>
        <v>2600</v>
      </c>
      <c r="BD24" s="73">
        <f t="shared" si="105"/>
        <v>-18.75</v>
      </c>
      <c r="BE24" s="338">
        <f>BE23</f>
        <v>2900</v>
      </c>
      <c r="BF24" s="73">
        <f t="shared" si="106"/>
        <v>-14.705882352941179</v>
      </c>
      <c r="BG24" s="338">
        <f>BG23</f>
        <v>2300</v>
      </c>
      <c r="BH24" s="73">
        <f t="shared" si="166"/>
        <v>-23.333333333333329</v>
      </c>
      <c r="BI24" s="338">
        <f>BI23</f>
        <v>2100</v>
      </c>
      <c r="BJ24" s="73">
        <f t="shared" si="107"/>
        <v>-25</v>
      </c>
      <c r="BK24" s="338">
        <f>BK23</f>
        <v>1900</v>
      </c>
      <c r="BL24" s="73">
        <f t="shared" si="167"/>
        <v>-26.923076923076927</v>
      </c>
      <c r="BM24" s="338">
        <f>BM23</f>
        <v>1800</v>
      </c>
      <c r="BN24" s="73">
        <f t="shared" si="168"/>
        <v>-37.931034482758619</v>
      </c>
      <c r="BO24" s="338">
        <f>BO23</f>
        <v>1500</v>
      </c>
      <c r="BP24" s="73">
        <f t="shared" si="108"/>
        <v>-34.782608695652172</v>
      </c>
      <c r="BQ24" s="338">
        <f>BQ23</f>
        <v>1400</v>
      </c>
      <c r="BR24" s="73">
        <f t="shared" si="109"/>
        <v>-33.333333333333336</v>
      </c>
      <c r="BS24" s="338">
        <f>BS23</f>
        <v>1300</v>
      </c>
      <c r="BT24" s="339">
        <f t="shared" si="110"/>
        <v>-31.578947368421051</v>
      </c>
      <c r="BU24" s="338">
        <f>BU23</f>
        <v>1200</v>
      </c>
      <c r="BV24" s="73">
        <f t="shared" si="111"/>
        <v>-33.333333333333336</v>
      </c>
      <c r="BW24" s="338">
        <f>BW23</f>
        <v>1100</v>
      </c>
      <c r="BX24" s="73">
        <f t="shared" si="112"/>
        <v>-26.666666666666671</v>
      </c>
      <c r="BY24" s="338">
        <f>BY23</f>
        <v>1100</v>
      </c>
      <c r="BZ24" s="73">
        <f t="shared" si="113"/>
        <v>-21.428571428571431</v>
      </c>
      <c r="CA24" s="338">
        <f>CA23</f>
        <v>700</v>
      </c>
      <c r="CB24" s="73">
        <f t="shared" si="114"/>
        <v>-46.153846153846153</v>
      </c>
      <c r="CC24" s="338">
        <f>CC23</f>
        <v>500</v>
      </c>
      <c r="CD24" s="73" t="str">
        <f t="shared" si="115"/>
        <v>NM</v>
      </c>
      <c r="CE24" s="338">
        <f>CE23</f>
        <v>400</v>
      </c>
      <c r="CF24" s="73" t="str">
        <f t="shared" si="116"/>
        <v>NM</v>
      </c>
      <c r="CG24" s="338">
        <f>CG23</f>
        <v>500</v>
      </c>
      <c r="CH24" s="73" t="str">
        <f t="shared" si="117"/>
        <v>NM</v>
      </c>
      <c r="CI24" s="338">
        <f>CI23</f>
        <v>400</v>
      </c>
      <c r="CJ24" s="73">
        <f t="shared" si="118"/>
        <v>-42.857142857142861</v>
      </c>
      <c r="CK24" s="340">
        <f>CK23</f>
        <v>0</v>
      </c>
      <c r="CL24" s="73" t="str">
        <f t="shared" si="119"/>
        <v>NM</v>
      </c>
      <c r="CM24" s="340">
        <f>CM23</f>
        <v>0</v>
      </c>
      <c r="CN24" s="73" t="str">
        <f t="shared" si="120"/>
        <v>NM</v>
      </c>
      <c r="CO24" s="340">
        <f>CO23</f>
        <v>0</v>
      </c>
      <c r="CP24" s="73" t="str">
        <f t="shared" si="121"/>
        <v>NM</v>
      </c>
      <c r="CQ24" s="340">
        <f>CQ23</f>
        <v>0</v>
      </c>
      <c r="CR24" s="73" t="str">
        <f t="shared" si="122"/>
        <v>NM</v>
      </c>
      <c r="CS24" s="340">
        <f>CS23</f>
        <v>0</v>
      </c>
      <c r="CT24" s="73" t="str">
        <f t="shared" si="123"/>
        <v>NM</v>
      </c>
      <c r="CU24" s="340">
        <f>CU23</f>
        <v>0</v>
      </c>
      <c r="CV24" s="73" t="str">
        <f t="shared" si="124"/>
        <v>NM</v>
      </c>
      <c r="CW24" s="340">
        <f>CW23</f>
        <v>0</v>
      </c>
      <c r="CX24" s="73" t="str">
        <f t="shared" si="125"/>
        <v>NM</v>
      </c>
      <c r="CY24" s="340">
        <f>CY23</f>
        <v>0</v>
      </c>
      <c r="CZ24" s="73" t="str">
        <f t="shared" si="126"/>
        <v>NM</v>
      </c>
      <c r="DA24" s="340">
        <f>DA23</f>
        <v>0</v>
      </c>
      <c r="DB24" s="73" t="str">
        <f t="shared" si="127"/>
        <v>NM</v>
      </c>
      <c r="DC24" s="340">
        <f>DC23</f>
        <v>0</v>
      </c>
      <c r="DD24" s="73" t="str">
        <f t="shared" si="128"/>
        <v>NM</v>
      </c>
      <c r="DE24" s="340">
        <f>DE23</f>
        <v>0</v>
      </c>
      <c r="DF24" s="73" t="str">
        <f t="shared" si="129"/>
        <v>NM</v>
      </c>
      <c r="DG24" s="340">
        <f>DG23</f>
        <v>0</v>
      </c>
      <c r="DH24" s="73" t="str">
        <f t="shared" si="130"/>
        <v>NM</v>
      </c>
      <c r="DI24" s="340">
        <f>DI23</f>
        <v>0</v>
      </c>
      <c r="DJ24" s="73" t="str">
        <f t="shared" si="131"/>
        <v>NM</v>
      </c>
      <c r="DK24" s="340">
        <f>DK23</f>
        <v>0</v>
      </c>
      <c r="DL24" s="357" t="str">
        <f t="shared" si="132"/>
        <v>NM</v>
      </c>
      <c r="DM24" s="340">
        <f>DM23</f>
        <v>0</v>
      </c>
      <c r="DN24" s="357" t="str">
        <f t="shared" si="133"/>
        <v>NM</v>
      </c>
      <c r="DO24" s="340">
        <f>DO23</f>
        <v>0</v>
      </c>
      <c r="DP24" s="357" t="str">
        <f t="shared" si="133"/>
        <v>NM</v>
      </c>
      <c r="DQ24" s="340">
        <f>DQ23</f>
        <v>0</v>
      </c>
      <c r="DR24" s="357" t="str">
        <f t="shared" si="133"/>
        <v>NM</v>
      </c>
      <c r="DS24" s="340">
        <f>DS23</f>
        <v>0</v>
      </c>
      <c r="DT24" s="357" t="str">
        <f t="shared" si="133"/>
        <v>NM</v>
      </c>
      <c r="DU24" s="340">
        <f>DU23</f>
        <v>0</v>
      </c>
      <c r="DV24" s="357" t="str">
        <f t="shared" si="133"/>
        <v>NM</v>
      </c>
      <c r="DW24" s="340">
        <f>DW23</f>
        <v>0</v>
      </c>
      <c r="DX24" s="357" t="str">
        <f t="shared" si="133"/>
        <v>NM</v>
      </c>
      <c r="DY24" s="340">
        <f t="shared" ref="DY24:EA24" si="169">DY23</f>
        <v>0</v>
      </c>
      <c r="DZ24" s="357" t="str">
        <f t="shared" si="133"/>
        <v>NM</v>
      </c>
      <c r="EA24" s="340">
        <f t="shared" si="169"/>
        <v>0</v>
      </c>
      <c r="EB24" s="357" t="str">
        <f t="shared" si="134"/>
        <v>NM</v>
      </c>
      <c r="EC24" s="340">
        <f t="shared" ref="EC24:EE24" si="170">EC23</f>
        <v>0</v>
      </c>
      <c r="ED24" s="357" t="str">
        <f t="shared" si="135"/>
        <v>NM</v>
      </c>
      <c r="EE24" s="340">
        <f t="shared" si="170"/>
        <v>0</v>
      </c>
      <c r="EF24" s="357" t="str">
        <f t="shared" si="136"/>
        <v>NM</v>
      </c>
      <c r="EG24" s="340">
        <f t="shared" ref="EG24" si="171">EG23</f>
        <v>0</v>
      </c>
      <c r="EH24" s="357" t="str">
        <f t="shared" si="137"/>
        <v>NM</v>
      </c>
      <c r="EI24" s="340"/>
      <c r="EJ24" s="357" t="str">
        <f t="shared" si="138"/>
        <v>NM</v>
      </c>
      <c r="EK24" s="340">
        <f>EC24*0.95</f>
        <v>0</v>
      </c>
      <c r="EL24" s="357" t="str">
        <f t="shared" si="139"/>
        <v>NM</v>
      </c>
      <c r="EM24" s="340">
        <f>EE24*0.95</f>
        <v>0</v>
      </c>
      <c r="EN24" s="357" t="str">
        <f t="shared" si="140"/>
        <v>NM</v>
      </c>
      <c r="EO24" s="340">
        <f>EG24*0.95</f>
        <v>0</v>
      </c>
      <c r="EP24" s="357" t="str">
        <f t="shared" si="141"/>
        <v>NM</v>
      </c>
      <c r="EQ24" s="59">
        <f>EI24*0.95</f>
        <v>0</v>
      </c>
      <c r="ER24" s="357" t="str">
        <f t="shared" si="142"/>
        <v>NM</v>
      </c>
      <c r="ES24" s="59">
        <f>EK24*0.95</f>
        <v>0</v>
      </c>
      <c r="ET24" s="357" t="str">
        <f t="shared" si="143"/>
        <v>NM</v>
      </c>
      <c r="EU24" s="59">
        <f>EM24*0.95</f>
        <v>0</v>
      </c>
      <c r="EV24" s="357" t="str">
        <f t="shared" si="144"/>
        <v>NM</v>
      </c>
      <c r="EW24" s="59">
        <f>EO24*0.95</f>
        <v>0</v>
      </c>
      <c r="EX24" s="357" t="str">
        <f t="shared" si="144"/>
        <v>NM</v>
      </c>
      <c r="EY24" s="357"/>
      <c r="EZ24" s="347"/>
      <c r="FA24" s="338"/>
      <c r="FB24" s="343" t="str">
        <f>FB23</f>
        <v>NA</v>
      </c>
      <c r="FC24" s="344"/>
      <c r="FD24" s="343" t="str">
        <f>FD23</f>
        <v>NA</v>
      </c>
      <c r="FE24" s="73" t="str">
        <f t="shared" si="145"/>
        <v>NM</v>
      </c>
      <c r="FF24" s="345">
        <f>FF23</f>
        <v>41000</v>
      </c>
      <c r="FG24" s="73" t="str">
        <f t="shared" si="146"/>
        <v>NM</v>
      </c>
      <c r="FH24" s="345">
        <f>FH23</f>
        <v>22900</v>
      </c>
      <c r="FI24" s="73">
        <f>IF(ISERROR(FH24/FF24),"NM",IF(OR(FH24/FF24&lt;0.5,FH24/FF24&gt;2),"NM",(FH24/FF24-1)*100))</f>
        <v>-44.146341463414629</v>
      </c>
      <c r="FJ24" s="345">
        <f>FJ23</f>
        <v>34100</v>
      </c>
      <c r="FK24" s="73">
        <f>IF(ISERROR(FJ24/FH24),"NM",IF(OR(FJ24/FH24&lt;0.5,FJ24/FH24&gt;2),"NM",(FJ24/FH24-1)*100))</f>
        <v>48.908296943231441</v>
      </c>
      <c r="FL24" s="345">
        <f>FL23</f>
        <v>32700</v>
      </c>
      <c r="FM24" s="73">
        <f>IF(ISERROR(FL24/FJ24),"NM",IF(OR(FL24/FJ24&lt;0.5,FL24/FJ24&gt;2),"NM",(FL24/FJ24-1)*100))</f>
        <v>-4.1055718475073277</v>
      </c>
      <c r="FN24" s="345">
        <f>FN23</f>
        <v>24100</v>
      </c>
      <c r="FO24" s="73">
        <f>IF(ISERROR(FN24/FL24),"NM",IF(OR(FN24/FL24&lt;0.5,FN24/FL24&gt;2),"NM",(FN24/FL24-1)*100))</f>
        <v>-26.299694189602452</v>
      </c>
      <c r="FP24" s="345">
        <f>FP23</f>
        <v>14400</v>
      </c>
      <c r="FQ24" s="73">
        <f>IF(ISERROR(FP24/FN24),"NM",IF(OR(FP24/FN24&lt;0.5,FP24/FN24&gt;2),"NM",(FP24/FN24-1)*100))</f>
        <v>-40.248962655601659</v>
      </c>
      <c r="FR24" s="345">
        <f>FR23</f>
        <v>11300</v>
      </c>
      <c r="FS24" s="73">
        <f>IF(ISERROR(FR24/FP24),"NM",IF(OR(FR24/FP24&lt;0.5,FR24/FP24&gt;2),"NM",(FR24/FP24-1)*100))</f>
        <v>-21.527777777777779</v>
      </c>
      <c r="FT24" s="345">
        <f>FT23</f>
        <v>8100</v>
      </c>
      <c r="FU24" s="73">
        <f>IF(ISERROR(FT24/FR24),"NM",IF(OR(FT24/FR24&lt;0.5,FT24/FR24&gt;2),"NM",(FT24/FR24-1)*100))</f>
        <v>-28.318584070796462</v>
      </c>
      <c r="FV24" s="345">
        <f>FV23</f>
        <v>5400</v>
      </c>
      <c r="FW24" s="73">
        <f>IF(ISERROR(FV24/FT24),"NM",IF(OR(FV24/FT24&lt;0.5,FV24/FT24&gt;2),"NM",(FV24/FT24-1)*100))</f>
        <v>-33.333333333333336</v>
      </c>
      <c r="FX24" s="345">
        <f>FX23</f>
        <v>3400</v>
      </c>
      <c r="FY24" s="73">
        <f>IF(ISERROR(FX24/FV24),"NM",IF(OR(FX24/FV24&lt;0.5,FX24/FV24&gt;2),"NM",(FX24/FV24-1)*100))</f>
        <v>-37.037037037037038</v>
      </c>
      <c r="FZ24" s="345">
        <f>FZ23</f>
        <v>1300</v>
      </c>
      <c r="GA24" s="73" t="str">
        <f>IF(ISERROR(FZ24/FX24),"NM",IF(OR(FZ24/FX24&lt;0.5,FZ24/FX24&gt;2),"NM",(FZ24/FX24-1)*100))</f>
        <v>NM</v>
      </c>
      <c r="GB24" s="345">
        <f>GB23</f>
        <v>0</v>
      </c>
      <c r="GC24" s="73" t="str">
        <f t="shared" si="157"/>
        <v>NM</v>
      </c>
      <c r="GD24" s="345">
        <f>GD23</f>
        <v>0</v>
      </c>
      <c r="GE24" s="73" t="str">
        <f t="shared" si="158"/>
        <v>NM</v>
      </c>
      <c r="GF24" s="345">
        <f>GF23</f>
        <v>0</v>
      </c>
      <c r="GG24" s="73" t="str">
        <f t="shared" si="158"/>
        <v>NM</v>
      </c>
      <c r="GH24" s="345">
        <f>GH23</f>
        <v>0</v>
      </c>
      <c r="GI24" s="73" t="str">
        <f t="shared" si="158"/>
        <v>NM</v>
      </c>
      <c r="GJ24" s="345">
        <f>GJ23</f>
        <v>0</v>
      </c>
      <c r="GK24" s="73" t="str">
        <f t="shared" si="158"/>
        <v>NM</v>
      </c>
      <c r="GL24" s="345">
        <f>GL23</f>
        <v>0</v>
      </c>
      <c r="GM24" s="73" t="str">
        <f t="shared" si="158"/>
        <v>NM</v>
      </c>
      <c r="GN24" s="345">
        <f>GN23</f>
        <v>0</v>
      </c>
      <c r="GO24" s="73" t="str">
        <f t="shared" si="159"/>
        <v>NM</v>
      </c>
      <c r="GP24" s="345">
        <f>GP23</f>
        <v>0</v>
      </c>
      <c r="GQ24" s="73" t="str">
        <f t="shared" si="160"/>
        <v>NM</v>
      </c>
      <c r="GR24" s="340">
        <f>IF($B$6=1,GR23,IF($B$6=2,GR23*(1+(GR$489/100)),IF($B$6=3,GR23*(1+(GR$490/100)))))</f>
        <v>0</v>
      </c>
      <c r="GS24" s="73" t="str">
        <f t="shared" si="158"/>
        <v>NM</v>
      </c>
      <c r="GT24" s="340">
        <f>IF($B$6=1,GT23,IF($B$6=2,GT23*(1+(GT$489/100)),IF($B$6=3,GT23*(1+(GT$490/100)))))</f>
        <v>0</v>
      </c>
      <c r="GU24" s="73" t="str">
        <f t="shared" si="158"/>
        <v>NM</v>
      </c>
      <c r="GV24" s="340">
        <f>IF($B$6=1,GV23,IF($B$6=2,GV23*(1+(GV$489/100)),IF($B$6=3,GV23*(1+(GV$490/100)))))</f>
        <v>0</v>
      </c>
      <c r="GW24" s="73" t="str">
        <f t="shared" si="158"/>
        <v>NM</v>
      </c>
      <c r="GX24" s="340">
        <f>IF($B$6=1,GX23,IF($B$6=2,GX23*(1+(GX$489/100)),IF($B$6=3,GX23*(1+(GX$490/100)))))</f>
        <v>0</v>
      </c>
      <c r="GY24" s="73" t="str">
        <f t="shared" si="161"/>
        <v>NM</v>
      </c>
      <c r="GZ24" s="73" t="str">
        <f t="shared" si="162"/>
        <v/>
      </c>
      <c r="HA24" s="346"/>
      <c r="HB24" s="335"/>
      <c r="HC24"/>
      <c r="HD24"/>
      <c r="HE24"/>
      <c r="HF24"/>
      <c r="HG24"/>
      <c r="HH24"/>
    </row>
    <row r="25" spans="1:216" s="2" customFormat="1" ht="13.5" hidden="1" customHeight="1" collapsed="1" x14ac:dyDescent="0.2">
      <c r="A25" s="4"/>
      <c r="B25" s="54" t="s">
        <v>16</v>
      </c>
      <c r="C25" s="75">
        <f>+C23-C44</f>
        <v>9526</v>
      </c>
      <c r="D25" s="68"/>
      <c r="E25" s="75">
        <f>+E23-E44</f>
        <v>9808</v>
      </c>
      <c r="F25" s="68"/>
      <c r="G25" s="75">
        <f>+G23-G44</f>
        <v>11229</v>
      </c>
      <c r="H25" s="68"/>
      <c r="I25" s="75">
        <f>+I23-I44</f>
        <v>10135</v>
      </c>
      <c r="J25" s="252"/>
      <c r="K25" s="75">
        <f>+K23-K44</f>
        <v>6454</v>
      </c>
      <c r="L25" s="66">
        <f t="shared" si="83"/>
        <v>-32.248582825950031</v>
      </c>
      <c r="M25" s="75">
        <f>+M23-M44</f>
        <v>5350</v>
      </c>
      <c r="N25" s="66">
        <f t="shared" si="84"/>
        <v>-45.452691680261012</v>
      </c>
      <c r="O25" s="75">
        <f>+O23-O44</f>
        <v>4765</v>
      </c>
      <c r="P25" s="66" t="str">
        <f t="shared" si="85"/>
        <v>NM</v>
      </c>
      <c r="Q25" s="75">
        <f>+Q23-Q44</f>
        <v>6470</v>
      </c>
      <c r="R25" s="66">
        <f t="shared" si="86"/>
        <v>-36.161815490873217</v>
      </c>
      <c r="S25" s="75">
        <f>+S23-S44</f>
        <v>5773</v>
      </c>
      <c r="T25" s="66">
        <f t="shared" si="87"/>
        <v>-10.551595909513479</v>
      </c>
      <c r="U25" s="75">
        <f>+U23-U44</f>
        <v>5514</v>
      </c>
      <c r="V25" s="66">
        <f t="shared" si="88"/>
        <v>3.0654205607476559</v>
      </c>
      <c r="W25" s="75">
        <f>+W23-W44</f>
        <v>5168</v>
      </c>
      <c r="X25" s="66">
        <f t="shared" si="89"/>
        <v>8.4575026232948538</v>
      </c>
      <c r="Y25" s="75">
        <f>+Y23-Y44</f>
        <v>5534</v>
      </c>
      <c r="Z25" s="66">
        <f t="shared" si="90"/>
        <v>-14.466769706336935</v>
      </c>
      <c r="AA25" s="75">
        <f>+AA23-AA44</f>
        <v>6620</v>
      </c>
      <c r="AB25" s="66">
        <f t="shared" si="91"/>
        <v>14.671747791442913</v>
      </c>
      <c r="AC25" s="75">
        <f>+AC23-AC44</f>
        <v>7211</v>
      </c>
      <c r="AD25" s="66">
        <f t="shared" si="92"/>
        <v>30.776206021037368</v>
      </c>
      <c r="AE25" s="75">
        <f>+AE23-AE44</f>
        <v>5048</v>
      </c>
      <c r="AF25" s="66">
        <f t="shared" si="93"/>
        <v>-2.3219814241486114</v>
      </c>
      <c r="AG25" s="75">
        <f>+AG23-AG44</f>
        <v>5853</v>
      </c>
      <c r="AH25" s="66">
        <f t="shared" si="94"/>
        <v>5.7643657390675784</v>
      </c>
      <c r="AI25" s="76">
        <f>+AI23-AI44</f>
        <v>4625</v>
      </c>
      <c r="AJ25" s="66">
        <f t="shared" si="95"/>
        <v>-30.13595166163142</v>
      </c>
      <c r="AK25" s="75">
        <f>+AK23-AK44</f>
        <v>5163</v>
      </c>
      <c r="AL25" s="66">
        <f t="shared" si="96"/>
        <v>-28.401053945361255</v>
      </c>
      <c r="AM25" s="75">
        <f>+AM23-AM44</f>
        <v>3700</v>
      </c>
      <c r="AN25" s="66">
        <f t="shared" si="97"/>
        <v>-26.703645007923924</v>
      </c>
      <c r="AO25" s="72">
        <f>+AO23-AO44</f>
        <v>4594</v>
      </c>
      <c r="AP25" s="66">
        <f t="shared" si="98"/>
        <v>-21.510336579531863</v>
      </c>
      <c r="AQ25" s="72">
        <f>+AQ23-AQ44</f>
        <v>3166</v>
      </c>
      <c r="AR25" s="66">
        <f t="shared" si="99"/>
        <v>-31.545945945945942</v>
      </c>
      <c r="AS25" s="72">
        <f>+AS23-AS44</f>
        <v>3198</v>
      </c>
      <c r="AT25" s="66">
        <f t="shared" si="100"/>
        <v>-38.059267867518884</v>
      </c>
      <c r="AU25" s="72">
        <f>+AU23-AU44</f>
        <v>2416</v>
      </c>
      <c r="AV25" s="66">
        <f t="shared" si="101"/>
        <v>-34.702702702702702</v>
      </c>
      <c r="AW25" s="72">
        <f>+AW23-AW44</f>
        <v>1683</v>
      </c>
      <c r="AX25" s="66" t="str">
        <f t="shared" si="102"/>
        <v>NM</v>
      </c>
      <c r="AY25" s="72">
        <f>+AY23-AY44</f>
        <v>1846</v>
      </c>
      <c r="AZ25" s="67">
        <f t="shared" si="103"/>
        <v>-41.692987997473153</v>
      </c>
      <c r="BA25" s="72">
        <f>+BA23-BA44</f>
        <v>2149</v>
      </c>
      <c r="BB25" s="67">
        <f t="shared" si="104"/>
        <v>-32.801751094434017</v>
      </c>
      <c r="BC25" s="72">
        <f>+BC23-BC44</f>
        <v>2260</v>
      </c>
      <c r="BD25" s="67">
        <f t="shared" si="105"/>
        <v>-6.4569536423841107</v>
      </c>
      <c r="BE25" s="72">
        <f>+BE23-BE44</f>
        <v>2244</v>
      </c>
      <c r="BF25" s="67">
        <f t="shared" si="106"/>
        <v>33.333333333333329</v>
      </c>
      <c r="BG25" s="72">
        <f>+BG23-BG44</f>
        <v>1843</v>
      </c>
      <c r="BH25" s="67">
        <f t="shared" si="166"/>
        <v>-0.16251354279522845</v>
      </c>
      <c r="BI25" s="72">
        <f>+BI23-BI44</f>
        <v>1830</v>
      </c>
      <c r="BJ25" s="67">
        <f t="shared" si="107"/>
        <v>-14.844113541181947</v>
      </c>
      <c r="BK25" s="72">
        <f>+BK23-BK44</f>
        <v>1503</v>
      </c>
      <c r="BL25" s="67">
        <f t="shared" si="167"/>
        <v>-33.495575221238937</v>
      </c>
      <c r="BM25" s="72">
        <f>+BM23-BM44</f>
        <v>1401</v>
      </c>
      <c r="BN25" s="67">
        <f t="shared" si="168"/>
        <v>-37.566844919786092</v>
      </c>
      <c r="BO25" s="72">
        <f>+BO23-BO44</f>
        <v>1163</v>
      </c>
      <c r="BP25" s="67">
        <f t="shared" si="108"/>
        <v>-36.896364622897451</v>
      </c>
      <c r="BQ25" s="72">
        <f>+BQ23-BQ44</f>
        <v>1066</v>
      </c>
      <c r="BR25" s="67">
        <f t="shared" si="109"/>
        <v>-41.748633879781416</v>
      </c>
      <c r="BS25" s="72">
        <f>+BS23-BS44</f>
        <v>996</v>
      </c>
      <c r="BT25" s="65">
        <f t="shared" si="110"/>
        <v>-33.732534930139721</v>
      </c>
      <c r="BU25" s="72">
        <f>+BU23-BU44</f>
        <v>883</v>
      </c>
      <c r="BV25" s="67">
        <f t="shared" si="111"/>
        <v>-36.973590292648105</v>
      </c>
      <c r="BW25" s="72">
        <f>+BW23-BW44</f>
        <v>864</v>
      </c>
      <c r="BX25" s="67">
        <f t="shared" si="112"/>
        <v>-25.709372312983657</v>
      </c>
      <c r="BY25" s="72">
        <f>+BY23-BY44</f>
        <v>816</v>
      </c>
      <c r="BZ25" s="67">
        <f t="shared" si="113"/>
        <v>-23.452157598499056</v>
      </c>
      <c r="CA25" s="72">
        <f>+CA23-CA44</f>
        <v>524</v>
      </c>
      <c r="CB25" s="67">
        <f t="shared" si="114"/>
        <v>-47.389558232931726</v>
      </c>
      <c r="CC25" s="72">
        <f>+CC23-CC44</f>
        <v>339</v>
      </c>
      <c r="CD25" s="67" t="str">
        <f t="shared" si="115"/>
        <v>NM</v>
      </c>
      <c r="CE25" s="72">
        <f>+CE23-CE44</f>
        <v>231</v>
      </c>
      <c r="CF25" s="67" t="str">
        <f t="shared" si="116"/>
        <v>NM</v>
      </c>
      <c r="CG25" s="72">
        <f>+CG23-CG44</f>
        <v>368</v>
      </c>
      <c r="CH25" s="67" t="str">
        <f t="shared" si="117"/>
        <v>NM</v>
      </c>
      <c r="CI25" s="72">
        <f>+CI23-CI44</f>
        <v>286</v>
      </c>
      <c r="CJ25" s="67">
        <f t="shared" si="118"/>
        <v>-45.419847328244281</v>
      </c>
      <c r="CK25" s="59">
        <v>0</v>
      </c>
      <c r="CL25" s="67" t="str">
        <f t="shared" si="119"/>
        <v>NM</v>
      </c>
      <c r="CM25" s="59">
        <v>0</v>
      </c>
      <c r="CN25" s="67" t="str">
        <f t="shared" si="120"/>
        <v>NM</v>
      </c>
      <c r="CO25" s="59">
        <v>0</v>
      </c>
      <c r="CP25" s="67" t="str">
        <f t="shared" si="121"/>
        <v>NM</v>
      </c>
      <c r="CQ25" s="59">
        <v>0</v>
      </c>
      <c r="CR25" s="67" t="str">
        <f t="shared" si="122"/>
        <v>NM</v>
      </c>
      <c r="CS25" s="59">
        <v>0</v>
      </c>
      <c r="CT25" s="67" t="str">
        <f t="shared" si="123"/>
        <v>NM</v>
      </c>
      <c r="CU25" s="59">
        <v>0</v>
      </c>
      <c r="CV25" s="67" t="str">
        <f>IF(ISERROR(CU25/CM25),"NM",IF(OR(CU25/CM25&lt;0.5,CU25/CM25&gt;2),"NM",(CU25/CM25-1)*100))</f>
        <v>NM</v>
      </c>
      <c r="CW25" s="59">
        <v>0</v>
      </c>
      <c r="CX25" s="67" t="str">
        <f>IF(ISERROR(CW25/CO25),"NM",IF(OR(CW25/CO25&lt;0.5,CW25/CO25&gt;2),"NM",(CW25/CO25-1)*100))</f>
        <v>NM</v>
      </c>
      <c r="CY25" s="59">
        <v>0</v>
      </c>
      <c r="CZ25" s="67" t="str">
        <f>IF(ISERROR(CY25/CQ25),"NM",IF(OR(CY25/CQ25&lt;0.5,CY25/CQ25&gt;2),"NM",(CY25/CQ25-1)*100))</f>
        <v>NM</v>
      </c>
      <c r="DA25" s="59">
        <v>0</v>
      </c>
      <c r="DB25" s="67" t="str">
        <f t="shared" si="127"/>
        <v>NM</v>
      </c>
      <c r="DC25" s="59">
        <v>0</v>
      </c>
      <c r="DD25" s="67" t="str">
        <f t="shared" si="128"/>
        <v>NM</v>
      </c>
      <c r="DE25" s="59">
        <v>0</v>
      </c>
      <c r="DF25" s="67" t="str">
        <f t="shared" si="129"/>
        <v>NM</v>
      </c>
      <c r="DG25" s="59">
        <v>0</v>
      </c>
      <c r="DH25" s="67" t="str">
        <f t="shared" si="130"/>
        <v>NM</v>
      </c>
      <c r="DI25" s="59">
        <v>0</v>
      </c>
      <c r="DJ25" s="67" t="str">
        <f t="shared" si="131"/>
        <v>NM</v>
      </c>
      <c r="DK25" s="59">
        <v>0</v>
      </c>
      <c r="DL25" s="134" t="str">
        <f t="shared" si="132"/>
        <v>NM</v>
      </c>
      <c r="DM25" s="59">
        <v>0</v>
      </c>
      <c r="DN25" s="134" t="str">
        <f t="shared" si="133"/>
        <v>NM</v>
      </c>
      <c r="DO25" s="59">
        <v>0</v>
      </c>
      <c r="DP25" s="134" t="str">
        <f t="shared" si="133"/>
        <v>NM</v>
      </c>
      <c r="DQ25" s="59">
        <v>0</v>
      </c>
      <c r="DR25" s="134" t="str">
        <f t="shared" si="133"/>
        <v>NM</v>
      </c>
      <c r="DS25" s="59">
        <v>0</v>
      </c>
      <c r="DT25" s="134" t="str">
        <f t="shared" si="133"/>
        <v>NM</v>
      </c>
      <c r="DU25" s="59">
        <v>0</v>
      </c>
      <c r="DV25" s="134" t="str">
        <f t="shared" si="133"/>
        <v>NM</v>
      </c>
      <c r="DW25" s="59">
        <v>0</v>
      </c>
      <c r="DX25" s="134" t="str">
        <f t="shared" si="133"/>
        <v>NM</v>
      </c>
      <c r="DY25" s="59">
        <v>0</v>
      </c>
      <c r="DZ25" s="134" t="str">
        <f t="shared" si="133"/>
        <v>NM</v>
      </c>
      <c r="EA25" s="59">
        <v>0</v>
      </c>
      <c r="EB25" s="134" t="str">
        <f t="shared" si="134"/>
        <v>NM</v>
      </c>
      <c r="EC25" s="59">
        <v>0</v>
      </c>
      <c r="ED25" s="134" t="str">
        <f t="shared" si="135"/>
        <v>NM</v>
      </c>
      <c r="EE25" s="59">
        <v>0</v>
      </c>
      <c r="EF25" s="134" t="str">
        <f t="shared" si="136"/>
        <v>NM</v>
      </c>
      <c r="EG25" s="59">
        <v>0</v>
      </c>
      <c r="EH25" s="134" t="str">
        <f t="shared" si="137"/>
        <v>NM</v>
      </c>
      <c r="EI25" s="59"/>
      <c r="EJ25" s="134" t="str">
        <f t="shared" si="138"/>
        <v>NM</v>
      </c>
      <c r="EK25" s="59">
        <f>EC25*0.95</f>
        <v>0</v>
      </c>
      <c r="EL25" s="134" t="str">
        <f t="shared" si="139"/>
        <v>NM</v>
      </c>
      <c r="EM25" s="59">
        <f>EE25*0.95</f>
        <v>0</v>
      </c>
      <c r="EN25" s="134" t="str">
        <f t="shared" si="140"/>
        <v>NM</v>
      </c>
      <c r="EO25" s="59">
        <f>EG25*0.95</f>
        <v>0</v>
      </c>
      <c r="EP25" s="134" t="str">
        <f t="shared" si="141"/>
        <v>NM</v>
      </c>
      <c r="EQ25" s="59">
        <f>EI25*0.95</f>
        <v>0</v>
      </c>
      <c r="ER25" s="134" t="str">
        <f t="shared" si="142"/>
        <v>NM</v>
      </c>
      <c r="ES25" s="59">
        <f>EK25*0.95</f>
        <v>0</v>
      </c>
      <c r="ET25" s="134" t="str">
        <f t="shared" si="143"/>
        <v>NM</v>
      </c>
      <c r="EU25" s="59">
        <f>EM25*0.95</f>
        <v>0</v>
      </c>
      <c r="EV25" s="134" t="str">
        <f t="shared" si="144"/>
        <v>NM</v>
      </c>
      <c r="EW25" s="59">
        <f>EO25*0.95</f>
        <v>0</v>
      </c>
      <c r="EX25" s="134" t="str">
        <f t="shared" si="144"/>
        <v>NM</v>
      </c>
      <c r="EY25" s="134"/>
      <c r="EZ25" s="317"/>
      <c r="FA25" s="59"/>
      <c r="FB25" s="70" t="s">
        <v>220</v>
      </c>
      <c r="FC25" s="63"/>
      <c r="FD25" s="70" t="s">
        <v>220</v>
      </c>
      <c r="FE25" s="67" t="str">
        <f t="shared" si="145"/>
        <v>NM</v>
      </c>
      <c r="FF25" s="75">
        <f>+FF23-FF44</f>
        <v>40698</v>
      </c>
      <c r="FG25" s="67" t="str">
        <f t="shared" si="146"/>
        <v>NM</v>
      </c>
      <c r="FH25" s="75">
        <f>+FH23-FH44</f>
        <v>22739</v>
      </c>
      <c r="FI25" s="67">
        <f t="shared" si="147"/>
        <v>-44.127475551624165</v>
      </c>
      <c r="FJ25" s="75">
        <f>+FJ23-FJ44</f>
        <v>21989</v>
      </c>
      <c r="FK25" s="67">
        <f t="shared" si="148"/>
        <v>-3.2982980781916527</v>
      </c>
      <c r="FL25" s="71">
        <f>AA25+AC25+AE25+AG25</f>
        <v>24732</v>
      </c>
      <c r="FM25" s="67">
        <f t="shared" si="149"/>
        <v>12.47441902769566</v>
      </c>
      <c r="FN25" s="71">
        <f>AI25+AK25+AM25+AO25</f>
        <v>18082</v>
      </c>
      <c r="FO25" s="67">
        <f t="shared" si="150"/>
        <v>-26.888241953744142</v>
      </c>
      <c r="FP25" s="71">
        <f>AQ25+AS25+AU25+AW25</f>
        <v>10463</v>
      </c>
      <c r="FQ25" s="67">
        <f t="shared" si="151"/>
        <v>-42.135825682999673</v>
      </c>
      <c r="FR25" s="72">
        <f>AY25+BA25+BC25+BE25</f>
        <v>8499</v>
      </c>
      <c r="FS25" s="67">
        <f t="shared" si="152"/>
        <v>-18.770907005638914</v>
      </c>
      <c r="FT25" s="72">
        <f>BG25+BI25+BK25+BM25</f>
        <v>6577</v>
      </c>
      <c r="FU25" s="67">
        <f t="shared" si="153"/>
        <v>-22.614425226497236</v>
      </c>
      <c r="FV25" s="72">
        <f>BO25+BQ25+BS25+BU25</f>
        <v>4108</v>
      </c>
      <c r="FW25" s="67">
        <f t="shared" si="154"/>
        <v>-37.539911813896907</v>
      </c>
      <c r="FX25" s="72">
        <f>BW25+BY25+CA25+CC25</f>
        <v>2543</v>
      </c>
      <c r="FY25" s="67">
        <f t="shared" si="155"/>
        <v>-38.09639727361246</v>
      </c>
      <c r="FZ25" s="72">
        <f>CE25+CG25+CI25+CK25</f>
        <v>885</v>
      </c>
      <c r="GA25" s="67" t="str">
        <f t="shared" si="156"/>
        <v>NM</v>
      </c>
      <c r="GB25" s="72">
        <f>CM25+CO25+CQ25+CS25</f>
        <v>0</v>
      </c>
      <c r="GC25" s="67" t="str">
        <f t="shared" si="157"/>
        <v>NM</v>
      </c>
      <c r="GD25" s="72">
        <f>CU25+CW25+CY25+DA25</f>
        <v>0</v>
      </c>
      <c r="GE25" s="67" t="str">
        <f t="shared" si="158"/>
        <v>NM</v>
      </c>
      <c r="GF25" s="72">
        <f>DC25+DE25+DG25+DI25</f>
        <v>0</v>
      </c>
      <c r="GG25" s="67" t="str">
        <f t="shared" si="158"/>
        <v>NM</v>
      </c>
      <c r="GH25" s="72">
        <f>DK25+DM25+DO25+DQ25</f>
        <v>0</v>
      </c>
      <c r="GI25" s="67" t="str">
        <f t="shared" si="158"/>
        <v>NM</v>
      </c>
      <c r="GJ25" s="72">
        <f>DS25+DU25+DW25+DY25</f>
        <v>0</v>
      </c>
      <c r="GK25" s="67" t="str">
        <f t="shared" si="158"/>
        <v>NM</v>
      </c>
      <c r="GL25" s="72">
        <f>EA25+EC25+EE25+EG25</f>
        <v>0</v>
      </c>
      <c r="GM25" s="67" t="str">
        <f t="shared" si="158"/>
        <v>NM</v>
      </c>
      <c r="GN25" s="72">
        <f>EI25+EK25+EM25+EO25</f>
        <v>0</v>
      </c>
      <c r="GO25" s="67" t="str">
        <f t="shared" si="159"/>
        <v>NM</v>
      </c>
      <c r="GP25" s="72">
        <f>EQ25+ES25+EU25+EW25</f>
        <v>0</v>
      </c>
      <c r="GQ25" s="67" t="str">
        <f t="shared" si="160"/>
        <v>NM</v>
      </c>
      <c r="GR25" s="59">
        <v>0</v>
      </c>
      <c r="GS25" s="67" t="str">
        <f t="shared" si="158"/>
        <v>NM</v>
      </c>
      <c r="GT25" s="59">
        <v>0</v>
      </c>
      <c r="GU25" s="67" t="str">
        <f t="shared" si="158"/>
        <v>NM</v>
      </c>
      <c r="GV25" s="59">
        <v>0</v>
      </c>
      <c r="GW25" s="67" t="str">
        <f t="shared" si="158"/>
        <v>NM</v>
      </c>
      <c r="GX25" s="59">
        <v>0</v>
      </c>
      <c r="GY25" s="67" t="str">
        <f t="shared" si="161"/>
        <v>NM</v>
      </c>
      <c r="GZ25" s="67" t="str">
        <f t="shared" si="162"/>
        <v/>
      </c>
      <c r="HA25" s="280"/>
      <c r="HB25" s="57"/>
      <c r="HC25"/>
      <c r="HD25"/>
      <c r="HE25"/>
      <c r="HF25"/>
      <c r="HG25"/>
      <c r="HH25"/>
    </row>
    <row r="26" spans="1:216" s="2" customFormat="1" ht="13.5" customHeight="1" x14ac:dyDescent="0.2">
      <c r="A26" s="4" t="s">
        <v>499</v>
      </c>
      <c r="B26" s="54" t="s">
        <v>117</v>
      </c>
      <c r="C26" s="57">
        <v>300</v>
      </c>
      <c r="D26" s="68"/>
      <c r="E26" s="57">
        <v>200</v>
      </c>
      <c r="F26" s="68"/>
      <c r="G26" s="57">
        <v>200</v>
      </c>
      <c r="H26" s="68"/>
      <c r="I26" s="57">
        <v>300</v>
      </c>
      <c r="J26" s="68"/>
      <c r="K26" s="57">
        <v>200</v>
      </c>
      <c r="L26" s="66">
        <f t="shared" si="83"/>
        <v>-33.333333333333336</v>
      </c>
      <c r="M26" s="57">
        <v>300</v>
      </c>
      <c r="N26" s="66">
        <f t="shared" si="84"/>
        <v>50</v>
      </c>
      <c r="O26" s="57">
        <v>300</v>
      </c>
      <c r="P26" s="66">
        <f t="shared" si="85"/>
        <v>50</v>
      </c>
      <c r="Q26" s="57">
        <v>200</v>
      </c>
      <c r="R26" s="66">
        <f t="shared" si="86"/>
        <v>-33.333333333333336</v>
      </c>
      <c r="S26" s="57">
        <v>1500</v>
      </c>
      <c r="T26" s="66" t="str">
        <f t="shared" si="87"/>
        <v>NM</v>
      </c>
      <c r="U26" s="57">
        <v>5500</v>
      </c>
      <c r="V26" s="66" t="str">
        <f t="shared" si="88"/>
        <v>NM</v>
      </c>
      <c r="W26" s="57">
        <v>5300</v>
      </c>
      <c r="X26" s="66" t="str">
        <f t="shared" si="89"/>
        <v>NM</v>
      </c>
      <c r="Y26" s="57">
        <v>6600</v>
      </c>
      <c r="Z26" s="66" t="str">
        <f t="shared" si="90"/>
        <v>NM</v>
      </c>
      <c r="AA26" s="57">
        <v>6800</v>
      </c>
      <c r="AB26" s="66" t="str">
        <f t="shared" si="91"/>
        <v>NM</v>
      </c>
      <c r="AC26" s="57">
        <v>8600</v>
      </c>
      <c r="AD26" s="66">
        <f t="shared" si="92"/>
        <v>56.363636363636374</v>
      </c>
      <c r="AE26" s="57">
        <v>9300</v>
      </c>
      <c r="AF26" s="66">
        <f t="shared" si="93"/>
        <v>75.471698113207552</v>
      </c>
      <c r="AG26" s="57">
        <v>9500</v>
      </c>
      <c r="AH26" s="66">
        <f t="shared" si="94"/>
        <v>43.939393939393945</v>
      </c>
      <c r="AI26" s="55">
        <v>9200</v>
      </c>
      <c r="AJ26" s="66">
        <f t="shared" si="95"/>
        <v>35.294117647058833</v>
      </c>
      <c r="AK26" s="57">
        <v>9500</v>
      </c>
      <c r="AL26" s="66">
        <f t="shared" si="96"/>
        <v>10.465116279069765</v>
      </c>
      <c r="AM26" s="57">
        <v>8900</v>
      </c>
      <c r="AN26" s="66">
        <f t="shared" si="97"/>
        <v>-4.3010752688172005</v>
      </c>
      <c r="AO26" s="59">
        <v>10200</v>
      </c>
      <c r="AP26" s="66">
        <f t="shared" si="98"/>
        <v>7.3684210526315796</v>
      </c>
      <c r="AQ26" s="59">
        <v>11900</v>
      </c>
      <c r="AR26" s="66">
        <f t="shared" si="99"/>
        <v>29.34782608695652</v>
      </c>
      <c r="AS26" s="59">
        <v>12300</v>
      </c>
      <c r="AT26" s="66">
        <f t="shared" si="100"/>
        <v>29.473684210526319</v>
      </c>
      <c r="AU26" s="59">
        <v>11700</v>
      </c>
      <c r="AV26" s="66">
        <f t="shared" si="101"/>
        <v>31.46067415730338</v>
      </c>
      <c r="AW26" s="59">
        <v>12200</v>
      </c>
      <c r="AX26" s="66">
        <f t="shared" si="102"/>
        <v>19.6078431372549</v>
      </c>
      <c r="AY26" s="59">
        <v>10000</v>
      </c>
      <c r="AZ26" s="67">
        <f t="shared" si="103"/>
        <v>-15.966386554621847</v>
      </c>
      <c r="BA26" s="59">
        <v>10200</v>
      </c>
      <c r="BB26" s="67">
        <f t="shared" si="104"/>
        <v>-17.073170731707322</v>
      </c>
      <c r="BC26" s="59">
        <v>9600</v>
      </c>
      <c r="BD26" s="67">
        <f t="shared" si="105"/>
        <v>-17.948717948717952</v>
      </c>
      <c r="BE26" s="59">
        <v>9200</v>
      </c>
      <c r="BF26" s="67">
        <f t="shared" si="106"/>
        <v>-24.590163934426236</v>
      </c>
      <c r="BG26" s="59">
        <v>8400</v>
      </c>
      <c r="BH26" s="67">
        <f t="shared" si="166"/>
        <v>-16.000000000000004</v>
      </c>
      <c r="BI26" s="59">
        <v>8900</v>
      </c>
      <c r="BJ26" s="67">
        <f t="shared" si="107"/>
        <v>-12.745098039215685</v>
      </c>
      <c r="BK26" s="59">
        <v>9600</v>
      </c>
      <c r="BL26" s="67">
        <f t="shared" si="167"/>
        <v>0</v>
      </c>
      <c r="BM26" s="59">
        <v>10700</v>
      </c>
      <c r="BN26" s="67">
        <f t="shared" si="168"/>
        <v>16.304347826086961</v>
      </c>
      <c r="BO26" s="59">
        <v>9900</v>
      </c>
      <c r="BP26" s="67">
        <f t="shared" si="108"/>
        <v>17.857142857142861</v>
      </c>
      <c r="BQ26" s="59">
        <v>9600</v>
      </c>
      <c r="BR26" s="67">
        <f t="shared" si="109"/>
        <v>7.8651685393258397</v>
      </c>
      <c r="BS26" s="59">
        <v>9500</v>
      </c>
      <c r="BT26" s="65">
        <f t="shared" si="110"/>
        <v>-1.041666666666663</v>
      </c>
      <c r="BU26" s="59">
        <v>9600</v>
      </c>
      <c r="BV26" s="67">
        <f t="shared" si="111"/>
        <v>-10.280373831775702</v>
      </c>
      <c r="BW26" s="59">
        <v>9300</v>
      </c>
      <c r="BX26" s="67">
        <f t="shared" si="112"/>
        <v>-6.0606060606060552</v>
      </c>
      <c r="BY26" s="59">
        <v>9400</v>
      </c>
      <c r="BZ26" s="67">
        <f t="shared" si="113"/>
        <v>-2.083333333333337</v>
      </c>
      <c r="CA26" s="59">
        <v>10800</v>
      </c>
      <c r="CB26" s="67">
        <f t="shared" si="114"/>
        <v>13.684210526315788</v>
      </c>
      <c r="CC26" s="59">
        <v>15100</v>
      </c>
      <c r="CD26" s="67">
        <f t="shared" si="115"/>
        <v>57.291666666666671</v>
      </c>
      <c r="CE26" s="59">
        <v>11300</v>
      </c>
      <c r="CF26" s="67">
        <f t="shared" si="116"/>
        <v>21.505376344086024</v>
      </c>
      <c r="CG26" s="59">
        <v>11600</v>
      </c>
      <c r="CH26" s="67">
        <f t="shared" si="117"/>
        <v>23.404255319148938</v>
      </c>
      <c r="CI26" s="59">
        <v>11300</v>
      </c>
      <c r="CJ26" s="67">
        <f t="shared" si="118"/>
        <v>4.629629629629628</v>
      </c>
      <c r="CK26" s="59">
        <v>11000</v>
      </c>
      <c r="CL26" s="67">
        <f>IF(ISERROR(CK26/CC26),"NM",IF(OR(CK26/CC26&lt;0.5,CK26/CC26&gt;2),"NM",(CK26/CC26-1)*100))</f>
        <v>-27.152317880794708</v>
      </c>
      <c r="CM26" s="59">
        <v>9400</v>
      </c>
      <c r="CN26" s="67">
        <f t="shared" si="120"/>
        <v>-16.814159292035402</v>
      </c>
      <c r="CO26" s="59">
        <v>8900</v>
      </c>
      <c r="CP26" s="67">
        <f t="shared" si="121"/>
        <v>-23.275862068965512</v>
      </c>
      <c r="CQ26" s="59">
        <v>8600</v>
      </c>
      <c r="CR26" s="67">
        <f t="shared" si="122"/>
        <v>-23.893805309734518</v>
      </c>
      <c r="CS26" s="59">
        <v>9000</v>
      </c>
      <c r="CT26" s="67">
        <f t="shared" si="123"/>
        <v>-18.181818181818176</v>
      </c>
      <c r="CU26" s="59">
        <v>8900</v>
      </c>
      <c r="CV26" s="67">
        <f t="shared" si="124"/>
        <v>-5.3191489361702153</v>
      </c>
      <c r="CW26" s="59">
        <v>9000</v>
      </c>
      <c r="CX26" s="67">
        <f t="shared" si="125"/>
        <v>1.1235955056179803</v>
      </c>
      <c r="CY26" s="59">
        <v>9600</v>
      </c>
      <c r="CZ26" s="67">
        <f t="shared" si="126"/>
        <v>11.627906976744185</v>
      </c>
      <c r="DA26" s="59">
        <v>9300</v>
      </c>
      <c r="DB26" s="67">
        <f t="shared" si="127"/>
        <v>3.3333333333333437</v>
      </c>
      <c r="DC26" s="59">
        <v>8400</v>
      </c>
      <c r="DD26" s="67">
        <f t="shared" si="128"/>
        <v>-5.6179775280898898</v>
      </c>
      <c r="DE26" s="59">
        <v>8200</v>
      </c>
      <c r="DF26" s="67">
        <f t="shared" si="129"/>
        <v>-8.8888888888888911</v>
      </c>
      <c r="DG26" s="59">
        <v>11900</v>
      </c>
      <c r="DH26" s="67">
        <f t="shared" si="130"/>
        <v>23.958333333333325</v>
      </c>
      <c r="DI26" s="59">
        <v>13200</v>
      </c>
      <c r="DJ26" s="67">
        <f t="shared" si="131"/>
        <v>41.935483870967751</v>
      </c>
      <c r="DK26" s="59">
        <v>9800</v>
      </c>
      <c r="DL26" s="134">
        <f t="shared" si="132"/>
        <v>16.666666666666675</v>
      </c>
      <c r="DM26" s="59">
        <v>9800</v>
      </c>
      <c r="DN26" s="134">
        <f t="shared" si="133"/>
        <v>19.512195121951216</v>
      </c>
      <c r="DO26" s="59">
        <v>8600</v>
      </c>
      <c r="DP26" s="134">
        <f t="shared" si="133"/>
        <v>-27.731092436974791</v>
      </c>
      <c r="DQ26" s="59">
        <v>8300</v>
      </c>
      <c r="DR26" s="134">
        <f t="shared" si="133"/>
        <v>-37.121212121212125</v>
      </c>
      <c r="DS26" s="59">
        <v>6900</v>
      </c>
      <c r="DT26" s="134">
        <f t="shared" si="133"/>
        <v>-29.591836734693878</v>
      </c>
      <c r="DU26" s="59">
        <v>7500</v>
      </c>
      <c r="DV26" s="134">
        <f t="shared" si="133"/>
        <v>-23.469387755102044</v>
      </c>
      <c r="DW26" s="59">
        <v>9100</v>
      </c>
      <c r="DX26" s="134">
        <f t="shared" si="133"/>
        <v>5.8139534883721034</v>
      </c>
      <c r="DY26" s="59">
        <v>8300</v>
      </c>
      <c r="DZ26" s="134">
        <f t="shared" si="133"/>
        <v>0</v>
      </c>
      <c r="EA26" s="59">
        <v>7200</v>
      </c>
      <c r="EB26" s="134">
        <f t="shared" si="134"/>
        <v>4.3478260869565188</v>
      </c>
      <c r="EC26" s="59">
        <v>8400</v>
      </c>
      <c r="ED26" s="134">
        <f t="shared" si="135"/>
        <v>12.000000000000011</v>
      </c>
      <c r="EE26" s="59">
        <v>7000</v>
      </c>
      <c r="EF26" s="134">
        <f t="shared" si="136"/>
        <v>-23.076923076923073</v>
      </c>
      <c r="EG26" s="59">
        <v>7000</v>
      </c>
      <c r="EH26" s="134">
        <f t="shared" si="137"/>
        <v>-15.662650602409634</v>
      </c>
      <c r="EI26" s="59">
        <v>8100</v>
      </c>
      <c r="EJ26" s="134">
        <f t="shared" si="138"/>
        <v>12.5</v>
      </c>
      <c r="EK26" s="59">
        <v>9000</v>
      </c>
      <c r="EL26" s="134">
        <f t="shared" si="139"/>
        <v>7.1428571428571397</v>
      </c>
      <c r="EM26" s="59">
        <v>7800</v>
      </c>
      <c r="EN26" s="134">
        <f t="shared" si="140"/>
        <v>11.428571428571432</v>
      </c>
      <c r="EO26" s="59">
        <v>7500</v>
      </c>
      <c r="EP26" s="134">
        <f t="shared" si="141"/>
        <v>7.1428571428571397</v>
      </c>
      <c r="EQ26" s="59">
        <f>EI26*0.98</f>
        <v>7938</v>
      </c>
      <c r="ER26" s="134">
        <f t="shared" si="142"/>
        <v>-2.0000000000000018</v>
      </c>
      <c r="ES26" s="59">
        <f>EK26*0.99</f>
        <v>8910</v>
      </c>
      <c r="ET26" s="134">
        <f t="shared" si="143"/>
        <v>-1.0000000000000009</v>
      </c>
      <c r="EU26" s="59">
        <f>EM26*1.08</f>
        <v>8424</v>
      </c>
      <c r="EV26" s="134">
        <f t="shared" si="144"/>
        <v>8.0000000000000071</v>
      </c>
      <c r="EW26" s="59">
        <f>EO26*1.08</f>
        <v>8100.0000000000009</v>
      </c>
      <c r="EX26" s="134">
        <f t="shared" si="144"/>
        <v>8.0000000000000071</v>
      </c>
      <c r="EY26" s="134"/>
      <c r="EZ26" s="317"/>
      <c r="FA26" s="59"/>
      <c r="FB26" s="70" t="s">
        <v>220</v>
      </c>
      <c r="FC26" s="63"/>
      <c r="FD26" s="70" t="s">
        <v>220</v>
      </c>
      <c r="FE26" s="67" t="str">
        <f t="shared" si="145"/>
        <v>NM</v>
      </c>
      <c r="FF26" s="57">
        <v>1000</v>
      </c>
      <c r="FG26" s="67" t="str">
        <f t="shared" si="146"/>
        <v>NM</v>
      </c>
      <c r="FH26" s="57">
        <v>1000</v>
      </c>
      <c r="FI26" s="67">
        <f t="shared" si="147"/>
        <v>0</v>
      </c>
      <c r="FJ26" s="59">
        <v>18900</v>
      </c>
      <c r="FK26" s="67" t="str">
        <f t="shared" si="148"/>
        <v>NM</v>
      </c>
      <c r="FL26" s="71">
        <f>AA26+AC26+AE26+AG26</f>
        <v>34200</v>
      </c>
      <c r="FM26" s="67">
        <f t="shared" si="149"/>
        <v>80.952380952380949</v>
      </c>
      <c r="FN26" s="71">
        <f>AI26+AK26+AM26+AO26</f>
        <v>37800</v>
      </c>
      <c r="FO26" s="67">
        <f t="shared" si="150"/>
        <v>10.526315789473696</v>
      </c>
      <c r="FP26" s="71">
        <f>AQ26+AS26+AU26+AW26</f>
        <v>48100</v>
      </c>
      <c r="FQ26" s="67">
        <f t="shared" si="151"/>
        <v>27.248677248677254</v>
      </c>
      <c r="FR26" s="72">
        <f>AY26+BA26+BC26+BE26</f>
        <v>39000</v>
      </c>
      <c r="FS26" s="67">
        <f t="shared" si="152"/>
        <v>-18.918918918918916</v>
      </c>
      <c r="FT26" s="72">
        <f>BG26+BI26+BK26+BM26</f>
        <v>37600</v>
      </c>
      <c r="FU26" s="67">
        <f t="shared" si="153"/>
        <v>-3.5897435897435881</v>
      </c>
      <c r="FV26" s="72">
        <f>BO26+BQ26+BS26+BU26</f>
        <v>38600</v>
      </c>
      <c r="FW26" s="67">
        <f t="shared" si="154"/>
        <v>2.659574468085113</v>
      </c>
      <c r="FX26" s="72">
        <f>BW26+BY26+CA26+CC26</f>
        <v>44600</v>
      </c>
      <c r="FY26" s="67">
        <f t="shared" si="155"/>
        <v>15.544041450777213</v>
      </c>
      <c r="FZ26" s="72">
        <f>CE26+CG26+CI26+CK26</f>
        <v>45200</v>
      </c>
      <c r="GA26" s="67">
        <f t="shared" si="156"/>
        <v>1.3452914798206317</v>
      </c>
      <c r="GB26" s="72">
        <f>CM26+CO26+CQ26+CS26</f>
        <v>35900</v>
      </c>
      <c r="GC26" s="67">
        <f t="shared" si="157"/>
        <v>-20.575221238938056</v>
      </c>
      <c r="GD26" s="72">
        <f>CU26+CW26+CY26+DA26</f>
        <v>36800</v>
      </c>
      <c r="GE26" s="67">
        <f t="shared" si="158"/>
        <v>2.5069637883008422</v>
      </c>
      <c r="GF26" s="72">
        <f>DC26+DE26+DG26+DI26</f>
        <v>41700</v>
      </c>
      <c r="GG26" s="67">
        <f t="shared" si="158"/>
        <v>13.315217391304346</v>
      </c>
      <c r="GH26" s="72">
        <f>DK26+DM26+DO26+DQ26</f>
        <v>36500</v>
      </c>
      <c r="GI26" s="67">
        <f t="shared" si="158"/>
        <v>-12.470023980815348</v>
      </c>
      <c r="GJ26" s="72">
        <f>DS26+DU26+DW26+DY26</f>
        <v>31800</v>
      </c>
      <c r="GK26" s="67">
        <f t="shared" si="158"/>
        <v>-12.876712328767127</v>
      </c>
      <c r="GL26" s="72">
        <f>EA26+EC26+EE26+EG26</f>
        <v>29600</v>
      </c>
      <c r="GM26" s="67">
        <f t="shared" si="158"/>
        <v>-6.9182389937106903</v>
      </c>
      <c r="GN26" s="72">
        <f>EI26+EK26+EM26+EO26</f>
        <v>32400</v>
      </c>
      <c r="GO26" s="67">
        <f t="shared" si="159"/>
        <v>9.4594594594594525</v>
      </c>
      <c r="GP26" s="72">
        <f>EQ26+ES26+EU26+EW26</f>
        <v>33372</v>
      </c>
      <c r="GQ26" s="67">
        <f t="shared" si="160"/>
        <v>3.0000000000000027</v>
      </c>
      <c r="GR26" s="59">
        <f>GP26*1.04</f>
        <v>34706.880000000005</v>
      </c>
      <c r="GS26" s="67">
        <f t="shared" si="158"/>
        <v>4.0000000000000036</v>
      </c>
      <c r="GT26" s="59">
        <f>GR26*1.04</f>
        <v>36095.155200000008</v>
      </c>
      <c r="GU26" s="67">
        <f t="shared" si="158"/>
        <v>4.0000000000000036</v>
      </c>
      <c r="GV26" s="59">
        <f>GT26*1.04</f>
        <v>37538.96140800001</v>
      </c>
      <c r="GW26" s="67">
        <f t="shared" si="158"/>
        <v>4.0000000000000036</v>
      </c>
      <c r="GX26" s="59">
        <f>GV26*1.04</f>
        <v>39040.519864320013</v>
      </c>
      <c r="GY26" s="67">
        <f t="shared" si="161"/>
        <v>4.0000000000000036</v>
      </c>
      <c r="GZ26" s="67">
        <f t="shared" si="162"/>
        <v>3.7992263012706973</v>
      </c>
      <c r="HA26" s="280"/>
      <c r="HB26" s="57"/>
      <c r="HC26"/>
      <c r="HD26"/>
      <c r="HE26"/>
      <c r="HF26"/>
      <c r="HG26"/>
      <c r="HH26"/>
    </row>
    <row r="27" spans="1:216" s="341" customFormat="1" ht="13.5" hidden="1" customHeight="1" outlineLevel="1" x14ac:dyDescent="0.2">
      <c r="A27" s="333"/>
      <c r="B27" s="334" t="s">
        <v>151</v>
      </c>
      <c r="C27" s="335">
        <f>C26</f>
        <v>300</v>
      </c>
      <c r="D27" s="336"/>
      <c r="E27" s="335">
        <f>E26</f>
        <v>200</v>
      </c>
      <c r="F27" s="336"/>
      <c r="G27" s="335">
        <f>G26</f>
        <v>200</v>
      </c>
      <c r="H27" s="336"/>
      <c r="I27" s="335">
        <f>I26</f>
        <v>300</v>
      </c>
      <c r="J27" s="336"/>
      <c r="K27" s="335">
        <f>K26</f>
        <v>200</v>
      </c>
      <c r="L27" s="337">
        <f t="shared" si="83"/>
        <v>-33.333333333333336</v>
      </c>
      <c r="M27" s="335">
        <f>M26</f>
        <v>300</v>
      </c>
      <c r="N27" s="337">
        <f t="shared" si="84"/>
        <v>50</v>
      </c>
      <c r="O27" s="335">
        <f>O26</f>
        <v>300</v>
      </c>
      <c r="P27" s="337">
        <f t="shared" si="85"/>
        <v>50</v>
      </c>
      <c r="Q27" s="335">
        <f>Q26</f>
        <v>200</v>
      </c>
      <c r="R27" s="337">
        <f t="shared" si="86"/>
        <v>-33.333333333333336</v>
      </c>
      <c r="S27" s="335">
        <f>S26</f>
        <v>1500</v>
      </c>
      <c r="T27" s="337" t="str">
        <f t="shared" si="87"/>
        <v>NM</v>
      </c>
      <c r="U27" s="335">
        <f>U26</f>
        <v>5500</v>
      </c>
      <c r="V27" s="337" t="str">
        <f t="shared" si="88"/>
        <v>NM</v>
      </c>
      <c r="W27" s="335">
        <f>W26</f>
        <v>5300</v>
      </c>
      <c r="X27" s="337" t="str">
        <f t="shared" si="89"/>
        <v>NM</v>
      </c>
      <c r="Y27" s="335">
        <f>Y26</f>
        <v>6600</v>
      </c>
      <c r="Z27" s="337" t="str">
        <f t="shared" si="90"/>
        <v>NM</v>
      </c>
      <c r="AA27" s="335">
        <f>AA26</f>
        <v>6800</v>
      </c>
      <c r="AB27" s="337" t="str">
        <f t="shared" si="91"/>
        <v>NM</v>
      </c>
      <c r="AC27" s="335">
        <f>AC26</f>
        <v>8600</v>
      </c>
      <c r="AD27" s="337">
        <f t="shared" si="92"/>
        <v>56.363636363636374</v>
      </c>
      <c r="AE27" s="335">
        <f>AE26</f>
        <v>9300</v>
      </c>
      <c r="AF27" s="337">
        <f t="shared" si="93"/>
        <v>75.471698113207552</v>
      </c>
      <c r="AG27" s="335">
        <f>AG26</f>
        <v>9500</v>
      </c>
      <c r="AH27" s="337">
        <f t="shared" si="94"/>
        <v>43.939393939393945</v>
      </c>
      <c r="AI27" s="335">
        <f>AI26</f>
        <v>9200</v>
      </c>
      <c r="AJ27" s="337">
        <f t="shared" si="95"/>
        <v>35.294117647058833</v>
      </c>
      <c r="AK27" s="335">
        <f>AK26</f>
        <v>9500</v>
      </c>
      <c r="AL27" s="337">
        <f t="shared" si="96"/>
        <v>10.465116279069765</v>
      </c>
      <c r="AM27" s="335">
        <f>AM26</f>
        <v>8900</v>
      </c>
      <c r="AN27" s="337">
        <f t="shared" si="97"/>
        <v>-4.3010752688172005</v>
      </c>
      <c r="AO27" s="338">
        <f>AO26</f>
        <v>10200</v>
      </c>
      <c r="AP27" s="337">
        <f t="shared" si="98"/>
        <v>7.3684210526315796</v>
      </c>
      <c r="AQ27" s="338">
        <f>AQ26</f>
        <v>11900</v>
      </c>
      <c r="AR27" s="337">
        <f t="shared" si="99"/>
        <v>29.34782608695652</v>
      </c>
      <c r="AS27" s="338">
        <f>AS26</f>
        <v>12300</v>
      </c>
      <c r="AT27" s="337">
        <f t="shared" si="100"/>
        <v>29.473684210526319</v>
      </c>
      <c r="AU27" s="338">
        <f>AU26</f>
        <v>11700</v>
      </c>
      <c r="AV27" s="337">
        <f t="shared" si="101"/>
        <v>31.46067415730338</v>
      </c>
      <c r="AW27" s="338">
        <f>AW26</f>
        <v>12200</v>
      </c>
      <c r="AX27" s="337">
        <f t="shared" si="102"/>
        <v>19.6078431372549</v>
      </c>
      <c r="AY27" s="338">
        <f>AY26</f>
        <v>10000</v>
      </c>
      <c r="AZ27" s="73">
        <f t="shared" si="103"/>
        <v>-15.966386554621847</v>
      </c>
      <c r="BA27" s="338">
        <f>BA26</f>
        <v>10200</v>
      </c>
      <c r="BB27" s="73">
        <f t="shared" si="104"/>
        <v>-17.073170731707322</v>
      </c>
      <c r="BC27" s="338">
        <f>BC26</f>
        <v>9600</v>
      </c>
      <c r="BD27" s="73">
        <f t="shared" si="105"/>
        <v>-17.948717948717952</v>
      </c>
      <c r="BE27" s="338">
        <f>BE26</f>
        <v>9200</v>
      </c>
      <c r="BF27" s="73">
        <f t="shared" si="106"/>
        <v>-24.590163934426236</v>
      </c>
      <c r="BG27" s="338">
        <f>BG26</f>
        <v>8400</v>
      </c>
      <c r="BH27" s="73">
        <f t="shared" si="166"/>
        <v>-16.000000000000004</v>
      </c>
      <c r="BI27" s="338">
        <f>BI26</f>
        <v>8900</v>
      </c>
      <c r="BJ27" s="73">
        <f t="shared" si="107"/>
        <v>-12.745098039215685</v>
      </c>
      <c r="BK27" s="338">
        <f>BK26</f>
        <v>9600</v>
      </c>
      <c r="BL27" s="73">
        <f t="shared" si="167"/>
        <v>0</v>
      </c>
      <c r="BM27" s="338">
        <f>BM26</f>
        <v>10700</v>
      </c>
      <c r="BN27" s="73">
        <f t="shared" si="168"/>
        <v>16.304347826086961</v>
      </c>
      <c r="BO27" s="338">
        <f>BO26</f>
        <v>9900</v>
      </c>
      <c r="BP27" s="73">
        <f t="shared" si="108"/>
        <v>17.857142857142861</v>
      </c>
      <c r="BQ27" s="338">
        <f>BQ26</f>
        <v>9600</v>
      </c>
      <c r="BR27" s="73">
        <f t="shared" si="109"/>
        <v>7.8651685393258397</v>
      </c>
      <c r="BS27" s="338">
        <f>BS26</f>
        <v>9500</v>
      </c>
      <c r="BT27" s="339">
        <f t="shared" si="110"/>
        <v>-1.041666666666663</v>
      </c>
      <c r="BU27" s="338">
        <f>BU26</f>
        <v>9600</v>
      </c>
      <c r="BV27" s="73">
        <f t="shared" si="111"/>
        <v>-10.280373831775702</v>
      </c>
      <c r="BW27" s="338">
        <f>BW26</f>
        <v>9300</v>
      </c>
      <c r="BX27" s="73">
        <f t="shared" si="112"/>
        <v>-6.0606060606060552</v>
      </c>
      <c r="BY27" s="338">
        <f>BY26</f>
        <v>9400</v>
      </c>
      <c r="BZ27" s="73">
        <f t="shared" si="113"/>
        <v>-2.083333333333337</v>
      </c>
      <c r="CA27" s="338">
        <f>CA26</f>
        <v>10800</v>
      </c>
      <c r="CB27" s="73">
        <f t="shared" si="114"/>
        <v>13.684210526315788</v>
      </c>
      <c r="CC27" s="338">
        <f>CC26</f>
        <v>15100</v>
      </c>
      <c r="CD27" s="73">
        <f t="shared" si="115"/>
        <v>57.291666666666671</v>
      </c>
      <c r="CE27" s="338">
        <f>CE26</f>
        <v>11300</v>
      </c>
      <c r="CF27" s="73">
        <f t="shared" si="116"/>
        <v>21.505376344086024</v>
      </c>
      <c r="CG27" s="338">
        <f>CG26</f>
        <v>11600</v>
      </c>
      <c r="CH27" s="73">
        <f t="shared" si="117"/>
        <v>23.404255319148938</v>
      </c>
      <c r="CI27" s="338">
        <f>CI26</f>
        <v>11300</v>
      </c>
      <c r="CJ27" s="73">
        <f t="shared" si="118"/>
        <v>4.629629629629628</v>
      </c>
      <c r="CK27" s="338">
        <f>CK26</f>
        <v>11000</v>
      </c>
      <c r="CL27" s="73">
        <f t="shared" si="119"/>
        <v>-27.152317880794708</v>
      </c>
      <c r="CM27" s="338">
        <f>CM26</f>
        <v>9400</v>
      </c>
      <c r="CN27" s="73">
        <f t="shared" si="120"/>
        <v>-16.814159292035402</v>
      </c>
      <c r="CO27" s="338">
        <f>CO26</f>
        <v>8900</v>
      </c>
      <c r="CP27" s="73">
        <f t="shared" si="121"/>
        <v>-23.275862068965512</v>
      </c>
      <c r="CQ27" s="338">
        <f>CQ26</f>
        <v>8600</v>
      </c>
      <c r="CR27" s="73">
        <f t="shared" si="122"/>
        <v>-23.893805309734518</v>
      </c>
      <c r="CS27" s="338">
        <f>CS26</f>
        <v>9000</v>
      </c>
      <c r="CT27" s="73">
        <f t="shared" si="123"/>
        <v>-18.181818181818176</v>
      </c>
      <c r="CU27" s="338">
        <f>CU26</f>
        <v>8900</v>
      </c>
      <c r="CV27" s="73">
        <f t="shared" ref="CV27:CV33" si="172">IF(ISERROR(CU27/CM27),"NM",IF(OR(CU27/CM27&lt;0.5,CU27/CM27&gt;2),"NM",(CU27/CM27-1)*100))</f>
        <v>-5.3191489361702153</v>
      </c>
      <c r="CW27" s="338">
        <f>CW26</f>
        <v>9000</v>
      </c>
      <c r="CX27" s="73">
        <f t="shared" ref="CX27:CX33" si="173">IF(ISERROR(CW27/CO27),"NM",IF(OR(CW27/CO27&lt;0.5,CW27/CO27&gt;2),"NM",(CW27/CO27-1)*100))</f>
        <v>1.1235955056179803</v>
      </c>
      <c r="CY27" s="338">
        <f>CY26</f>
        <v>9600</v>
      </c>
      <c r="CZ27" s="73">
        <f t="shared" ref="CZ27:CZ33" si="174">IF(ISERROR(CY27/CQ27),"NM",IF(OR(CY27/CQ27&lt;0.5,CY27/CQ27&gt;2),"NM",(CY27/CQ27-1)*100))</f>
        <v>11.627906976744185</v>
      </c>
      <c r="DA27" s="338">
        <f>DA26</f>
        <v>9300</v>
      </c>
      <c r="DB27" s="73">
        <f t="shared" si="127"/>
        <v>3.3333333333333437</v>
      </c>
      <c r="DC27" s="338">
        <f>DC26</f>
        <v>8400</v>
      </c>
      <c r="DD27" s="73">
        <f t="shared" si="128"/>
        <v>-5.6179775280898898</v>
      </c>
      <c r="DE27" s="338">
        <f>DE26</f>
        <v>8200</v>
      </c>
      <c r="DF27" s="73">
        <f t="shared" si="129"/>
        <v>-8.8888888888888911</v>
      </c>
      <c r="DG27" s="338">
        <f>DG26</f>
        <v>11900</v>
      </c>
      <c r="DH27" s="73">
        <f t="shared" si="130"/>
        <v>23.958333333333325</v>
      </c>
      <c r="DI27" s="338">
        <f>DI26</f>
        <v>13200</v>
      </c>
      <c r="DJ27" s="73">
        <f t="shared" si="131"/>
        <v>41.935483870967751</v>
      </c>
      <c r="DK27" s="338">
        <f>DK26</f>
        <v>9800</v>
      </c>
      <c r="DL27" s="357">
        <f t="shared" si="132"/>
        <v>16.666666666666675</v>
      </c>
      <c r="DM27" s="338">
        <f>DM26</f>
        <v>9800</v>
      </c>
      <c r="DN27" s="357">
        <f t="shared" si="133"/>
        <v>19.512195121951216</v>
      </c>
      <c r="DO27" s="338">
        <f>DO26</f>
        <v>8600</v>
      </c>
      <c r="DP27" s="357">
        <f t="shared" si="133"/>
        <v>-27.731092436974791</v>
      </c>
      <c r="DQ27" s="338">
        <f>DQ26</f>
        <v>8300</v>
      </c>
      <c r="DR27" s="357">
        <f t="shared" si="133"/>
        <v>-37.121212121212125</v>
      </c>
      <c r="DS27" s="338">
        <f>DS26</f>
        <v>6900</v>
      </c>
      <c r="DT27" s="357">
        <f t="shared" si="133"/>
        <v>-29.591836734693878</v>
      </c>
      <c r="DU27" s="338">
        <f>DU26</f>
        <v>7500</v>
      </c>
      <c r="DV27" s="357">
        <f t="shared" si="133"/>
        <v>-23.469387755102044</v>
      </c>
      <c r="DW27" s="338">
        <f>DW26</f>
        <v>9100</v>
      </c>
      <c r="DX27" s="357">
        <f t="shared" si="133"/>
        <v>5.8139534883721034</v>
      </c>
      <c r="DY27" s="338">
        <f t="shared" ref="DY27:EA27" si="175">DY26</f>
        <v>8300</v>
      </c>
      <c r="DZ27" s="357">
        <f t="shared" si="133"/>
        <v>0</v>
      </c>
      <c r="EA27" s="338">
        <f t="shared" si="175"/>
        <v>7200</v>
      </c>
      <c r="EB27" s="357">
        <f t="shared" si="134"/>
        <v>4.3478260869565188</v>
      </c>
      <c r="EC27" s="338">
        <f t="shared" ref="EC27:EE27" si="176">EC26</f>
        <v>8400</v>
      </c>
      <c r="ED27" s="357">
        <f t="shared" si="135"/>
        <v>12.000000000000011</v>
      </c>
      <c r="EE27" s="338">
        <f t="shared" si="176"/>
        <v>7000</v>
      </c>
      <c r="EF27" s="357">
        <f t="shared" si="136"/>
        <v>-23.076923076923073</v>
      </c>
      <c r="EG27" s="338">
        <f t="shared" ref="EG27" si="177">EG26</f>
        <v>7000</v>
      </c>
      <c r="EH27" s="357">
        <f t="shared" si="137"/>
        <v>-15.662650602409634</v>
      </c>
      <c r="EI27" s="338"/>
      <c r="EJ27" s="357" t="str">
        <f t="shared" si="138"/>
        <v>NM</v>
      </c>
      <c r="EK27" s="338">
        <f>EC27*0.95</f>
        <v>7980</v>
      </c>
      <c r="EL27" s="357">
        <f t="shared" si="139"/>
        <v>-5.0000000000000044</v>
      </c>
      <c r="EM27" s="338">
        <f>EE27*0.95</f>
        <v>6650</v>
      </c>
      <c r="EN27" s="357">
        <f t="shared" si="140"/>
        <v>-5.0000000000000044</v>
      </c>
      <c r="EO27" s="338">
        <f>EG27*0.95</f>
        <v>6650</v>
      </c>
      <c r="EP27" s="357">
        <f t="shared" si="141"/>
        <v>-5.0000000000000044</v>
      </c>
      <c r="EQ27" s="59">
        <f>EI27*0.95</f>
        <v>0</v>
      </c>
      <c r="ER27" s="357" t="str">
        <f t="shared" si="142"/>
        <v>NM</v>
      </c>
      <c r="ES27" s="59">
        <f>EK27*0.95</f>
        <v>7581</v>
      </c>
      <c r="ET27" s="357">
        <f t="shared" si="143"/>
        <v>-5.0000000000000044</v>
      </c>
      <c r="EU27" s="59">
        <f>EM27*0.95</f>
        <v>6317.5</v>
      </c>
      <c r="EV27" s="357">
        <f t="shared" si="144"/>
        <v>-5.0000000000000044</v>
      </c>
      <c r="EW27" s="59">
        <f>EO27*0.95</f>
        <v>6317.5</v>
      </c>
      <c r="EX27" s="357">
        <f t="shared" si="144"/>
        <v>-5.0000000000000044</v>
      </c>
      <c r="EY27" s="357"/>
      <c r="EZ27" s="347"/>
      <c r="FA27" s="338"/>
      <c r="FB27" s="343" t="str">
        <f>FB26</f>
        <v>NA</v>
      </c>
      <c r="FC27" s="344"/>
      <c r="FD27" s="343" t="str">
        <f>FD26</f>
        <v>NA</v>
      </c>
      <c r="FE27" s="73" t="str">
        <f t="shared" si="145"/>
        <v>NM</v>
      </c>
      <c r="FF27" s="345">
        <f>FF26</f>
        <v>1000</v>
      </c>
      <c r="FG27" s="73" t="str">
        <f t="shared" si="146"/>
        <v>NM</v>
      </c>
      <c r="FH27" s="345">
        <f>FH26</f>
        <v>1000</v>
      </c>
      <c r="FI27" s="73">
        <f>IF(ISERROR(FH27/FF27),"NM",IF(OR(FH27/FF27&lt;0.5,FH27/FF27&gt;2),"NM",(FH27/FF27-1)*100))</f>
        <v>0</v>
      </c>
      <c r="FJ27" s="345">
        <f>FJ26</f>
        <v>18900</v>
      </c>
      <c r="FK27" s="73" t="str">
        <f>IF(ISERROR(FJ27/FH27),"NM",IF(OR(FJ27/FH27&lt;0.5,FJ27/FH27&gt;2),"NM",(FJ27/FH27-1)*100))</f>
        <v>NM</v>
      </c>
      <c r="FL27" s="345">
        <f>FL26</f>
        <v>34200</v>
      </c>
      <c r="FM27" s="73">
        <f>IF(ISERROR(FL27/FJ27),"NM",IF(OR(FL27/FJ27&lt;0.5,FL27/FJ27&gt;2),"NM",(FL27/FJ27-1)*100))</f>
        <v>80.952380952380949</v>
      </c>
      <c r="FN27" s="345">
        <f>FN26</f>
        <v>37800</v>
      </c>
      <c r="FO27" s="73">
        <f>IF(ISERROR(FN27/FL27),"NM",IF(OR(FN27/FL27&lt;0.5,FN27/FL27&gt;2),"NM",(FN27/FL27-1)*100))</f>
        <v>10.526315789473696</v>
      </c>
      <c r="FP27" s="345">
        <f>FP26</f>
        <v>48100</v>
      </c>
      <c r="FQ27" s="73">
        <f>IF(ISERROR(FP27/FN27),"NM",IF(OR(FP27/FN27&lt;0.5,FP27/FN27&gt;2),"NM",(FP27/FN27-1)*100))</f>
        <v>27.248677248677254</v>
      </c>
      <c r="FR27" s="345">
        <f>FR26</f>
        <v>39000</v>
      </c>
      <c r="FS27" s="73">
        <f>IF(ISERROR(FR27/FP27),"NM",IF(OR(FR27/FP27&lt;0.5,FR27/FP27&gt;2),"NM",(FR27/FP27-1)*100))</f>
        <v>-18.918918918918916</v>
      </c>
      <c r="FT27" s="345">
        <f>FT26</f>
        <v>37600</v>
      </c>
      <c r="FU27" s="73">
        <f>IF(ISERROR(FT27/FR27),"NM",IF(OR(FT27/FR27&lt;0.5,FT27/FR27&gt;2),"NM",(FT27/FR27-1)*100))</f>
        <v>-3.5897435897435881</v>
      </c>
      <c r="FV27" s="345">
        <f>FV26</f>
        <v>38600</v>
      </c>
      <c r="FW27" s="73">
        <f>IF(ISERROR(FV27/FT27),"NM",IF(OR(FV27/FT27&lt;0.5,FV27/FT27&gt;2),"NM",(FV27/FT27-1)*100))</f>
        <v>2.659574468085113</v>
      </c>
      <c r="FX27" s="345">
        <f>FX26</f>
        <v>44600</v>
      </c>
      <c r="FY27" s="73">
        <f>IF(ISERROR(FX27/FV27),"NM",IF(OR(FX27/FV27&lt;0.5,FX27/FV27&gt;2),"NM",(FX27/FV27-1)*100))</f>
        <v>15.544041450777213</v>
      </c>
      <c r="FZ27" s="345">
        <f>FZ26</f>
        <v>45200</v>
      </c>
      <c r="GA27" s="73">
        <f>IF(ISERROR(FZ27/FX27),"NM",IF(OR(FZ27/FX27&lt;0.5,FZ27/FX27&gt;2),"NM",(FZ27/FX27-1)*100))</f>
        <v>1.3452914798206317</v>
      </c>
      <c r="GB27" s="345">
        <f>GB26</f>
        <v>35900</v>
      </c>
      <c r="GC27" s="73">
        <f t="shared" si="157"/>
        <v>-20.575221238938056</v>
      </c>
      <c r="GD27" s="345">
        <f>GD26</f>
        <v>36800</v>
      </c>
      <c r="GE27" s="73">
        <f t="shared" si="158"/>
        <v>2.5069637883008422</v>
      </c>
      <c r="GF27" s="345">
        <f>GF26</f>
        <v>41700</v>
      </c>
      <c r="GG27" s="73">
        <f t="shared" si="158"/>
        <v>13.315217391304346</v>
      </c>
      <c r="GH27" s="345">
        <f>GH26</f>
        <v>36500</v>
      </c>
      <c r="GI27" s="73">
        <f t="shared" si="158"/>
        <v>-12.470023980815348</v>
      </c>
      <c r="GJ27" s="345">
        <f>GJ26</f>
        <v>31800</v>
      </c>
      <c r="GK27" s="73">
        <f t="shared" si="158"/>
        <v>-12.876712328767127</v>
      </c>
      <c r="GL27" s="345">
        <f>GL26</f>
        <v>29600</v>
      </c>
      <c r="GM27" s="73">
        <f t="shared" si="158"/>
        <v>-6.9182389937106903</v>
      </c>
      <c r="GN27" s="345">
        <f>GN26</f>
        <v>32400</v>
      </c>
      <c r="GO27" s="73">
        <f t="shared" si="159"/>
        <v>9.4594594594594525</v>
      </c>
      <c r="GP27" s="345">
        <f>GP26</f>
        <v>33372</v>
      </c>
      <c r="GQ27" s="73">
        <f t="shared" si="160"/>
        <v>3.0000000000000027</v>
      </c>
      <c r="GR27" s="340">
        <f>IF($B$6=1,GR26,IF($B$6=2,GR26*(1+(GR$489/100)),IF($B$6=3,GR26*(1+(GR$490/100)))))</f>
        <v>34706.880000000005</v>
      </c>
      <c r="GS27" s="73">
        <f t="shared" si="158"/>
        <v>4.0000000000000036</v>
      </c>
      <c r="GT27" s="340">
        <f>IF($B$6=1,GT26,IF($B$6=2,GT26*(1+(GT$489/100)),IF($B$6=3,GT26*(1+(GT$490/100)))))</f>
        <v>36095.155200000008</v>
      </c>
      <c r="GU27" s="73">
        <f t="shared" si="158"/>
        <v>4.0000000000000036</v>
      </c>
      <c r="GV27" s="340">
        <f>IF($B$6=1,GV26,IF($B$6=2,GV26*(1+(GV$489/100)),IF($B$6=3,GV26*(1+(GV$490/100)))))</f>
        <v>37538.96140800001</v>
      </c>
      <c r="GW27" s="73">
        <f t="shared" si="158"/>
        <v>4.0000000000000036</v>
      </c>
      <c r="GX27" s="340">
        <f>IF($B$6=1,GX26,IF($B$6=2,GX26*(1+(GX$489/100)),IF($B$6=3,GX26*(1+(GX$490/100)))))</f>
        <v>39040.519864320013</v>
      </c>
      <c r="GY27" s="73">
        <f t="shared" si="161"/>
        <v>4.0000000000000036</v>
      </c>
      <c r="GZ27" s="73">
        <f t="shared" si="162"/>
        <v>3.7992263012706973</v>
      </c>
      <c r="HA27" s="346"/>
      <c r="HB27" s="335"/>
      <c r="HC27"/>
      <c r="HD27"/>
      <c r="HE27"/>
      <c r="HF27"/>
      <c r="HG27"/>
      <c r="HH27"/>
    </row>
    <row r="28" spans="1:216" s="341" customFormat="1" ht="13.5" customHeight="1" collapsed="1" x14ac:dyDescent="0.2">
      <c r="A28" s="333"/>
      <c r="B28" s="54" t="s">
        <v>645</v>
      </c>
      <c r="C28" s="335"/>
      <c r="D28" s="336"/>
      <c r="E28" s="335"/>
      <c r="F28" s="336"/>
      <c r="G28" s="335"/>
      <c r="H28" s="336"/>
      <c r="I28" s="335"/>
      <c r="J28" s="336"/>
      <c r="K28" s="335"/>
      <c r="L28" s="337"/>
      <c r="M28" s="335"/>
      <c r="N28" s="337"/>
      <c r="O28" s="335"/>
      <c r="P28" s="337"/>
      <c r="Q28" s="335"/>
      <c r="R28" s="337"/>
      <c r="S28" s="335"/>
      <c r="T28" s="337"/>
      <c r="U28" s="335"/>
      <c r="V28" s="337"/>
      <c r="W28" s="335"/>
      <c r="X28" s="337"/>
      <c r="Y28" s="335"/>
      <c r="Z28" s="337"/>
      <c r="AA28" s="335"/>
      <c r="AB28" s="337"/>
      <c r="AC28" s="335"/>
      <c r="AD28" s="337"/>
      <c r="AE28" s="335"/>
      <c r="AF28" s="337"/>
      <c r="AG28" s="335"/>
      <c r="AH28" s="337"/>
      <c r="AI28" s="335"/>
      <c r="AJ28" s="337"/>
      <c r="AK28" s="335"/>
      <c r="AL28" s="337"/>
      <c r="AM28" s="335"/>
      <c r="AN28" s="337"/>
      <c r="AO28" s="338"/>
      <c r="AP28" s="337"/>
      <c r="AQ28" s="338"/>
      <c r="AR28" s="337"/>
      <c r="AS28" s="338"/>
      <c r="AT28" s="337"/>
      <c r="AU28" s="338"/>
      <c r="AV28" s="337"/>
      <c r="AW28" s="338"/>
      <c r="AX28" s="337"/>
      <c r="AY28" s="338"/>
      <c r="AZ28" s="73"/>
      <c r="BA28" s="338"/>
      <c r="BB28" s="73"/>
      <c r="BC28" s="338"/>
      <c r="BD28" s="73"/>
      <c r="BE28" s="338"/>
      <c r="BF28" s="73"/>
      <c r="BG28" s="338"/>
      <c r="BH28" s="73"/>
      <c r="BI28" s="338"/>
      <c r="BJ28" s="73"/>
      <c r="BK28" s="338"/>
      <c r="BL28" s="73"/>
      <c r="BM28" s="338"/>
      <c r="BN28" s="73"/>
      <c r="BO28" s="338"/>
      <c r="BP28" s="73"/>
      <c r="BQ28" s="338"/>
      <c r="BR28" s="73"/>
      <c r="BS28" s="338"/>
      <c r="BT28" s="339"/>
      <c r="BU28" s="338"/>
      <c r="BV28" s="73"/>
      <c r="BW28" s="338"/>
      <c r="BX28" s="73"/>
      <c r="BY28" s="338"/>
      <c r="BZ28" s="73"/>
      <c r="CA28" s="338"/>
      <c r="CB28" s="73"/>
      <c r="CC28" s="338"/>
      <c r="CD28" s="73"/>
      <c r="CE28" s="338"/>
      <c r="CF28" s="73"/>
      <c r="CG28" s="338"/>
      <c r="CH28" s="73"/>
      <c r="CI28" s="338"/>
      <c r="CJ28" s="73"/>
      <c r="CK28" s="338"/>
      <c r="CL28" s="73"/>
      <c r="CM28" s="338"/>
      <c r="CN28" s="73"/>
      <c r="CO28" s="338"/>
      <c r="CP28" s="73"/>
      <c r="CQ28" s="338"/>
      <c r="CR28" s="73"/>
      <c r="CS28" s="338"/>
      <c r="CT28" s="73"/>
      <c r="CU28" s="338"/>
      <c r="CV28" s="73"/>
      <c r="CW28" s="338"/>
      <c r="CX28" s="73"/>
      <c r="CY28" s="338"/>
      <c r="CZ28" s="73"/>
      <c r="DA28" s="338"/>
      <c r="DB28" s="73"/>
      <c r="DC28" s="338"/>
      <c r="DD28" s="73"/>
      <c r="DE28" s="338"/>
      <c r="DF28" s="73"/>
      <c r="DG28" s="338"/>
      <c r="DH28" s="73"/>
      <c r="DI28" s="338"/>
      <c r="DJ28" s="73"/>
      <c r="DK28" s="338"/>
      <c r="DL28" s="357"/>
      <c r="DM28" s="338"/>
      <c r="DN28" s="357"/>
      <c r="DO28" s="338"/>
      <c r="DP28" s="357"/>
      <c r="DQ28" s="338"/>
      <c r="DR28" s="357"/>
      <c r="DS28" s="338"/>
      <c r="DT28" s="357"/>
      <c r="DU28" s="338"/>
      <c r="DV28" s="357"/>
      <c r="DW28" s="338"/>
      <c r="DX28" s="357"/>
      <c r="DY28" s="338"/>
      <c r="DZ28" s="357"/>
      <c r="EA28" s="338"/>
      <c r="EB28" s="357"/>
      <c r="EC28" s="338"/>
      <c r="ED28" s="357"/>
      <c r="EE28" s="59">
        <v>700</v>
      </c>
      <c r="EF28" s="357"/>
      <c r="EG28" s="59">
        <v>700</v>
      </c>
      <c r="EH28" s="357"/>
      <c r="EI28" s="59">
        <v>500</v>
      </c>
      <c r="EJ28" s="134" t="str">
        <f t="shared" si="138"/>
        <v>NM</v>
      </c>
      <c r="EK28" s="59">
        <v>500</v>
      </c>
      <c r="EL28" s="134" t="str">
        <f t="shared" si="138"/>
        <v>NM</v>
      </c>
      <c r="EM28" s="59">
        <v>600</v>
      </c>
      <c r="EN28" s="134">
        <f t="shared" si="138"/>
        <v>-14.28571428571429</v>
      </c>
      <c r="EO28" s="59">
        <v>600</v>
      </c>
      <c r="EP28" s="134">
        <f t="shared" si="138"/>
        <v>-14.28571428571429</v>
      </c>
      <c r="EQ28" s="59">
        <f>EI28*0.99</f>
        <v>495</v>
      </c>
      <c r="ER28" s="134">
        <f t="shared" si="142"/>
        <v>-1.0000000000000009</v>
      </c>
      <c r="ES28" s="59">
        <f>EK28*0.99</f>
        <v>495</v>
      </c>
      <c r="ET28" s="134">
        <f t="shared" si="143"/>
        <v>-1.0000000000000009</v>
      </c>
      <c r="EU28" s="59">
        <f>EM28*1.08</f>
        <v>648</v>
      </c>
      <c r="EV28" s="134">
        <f t="shared" si="144"/>
        <v>8.0000000000000071</v>
      </c>
      <c r="EW28" s="59">
        <f>EO28*1.08</f>
        <v>648</v>
      </c>
      <c r="EX28" s="134">
        <f t="shared" si="144"/>
        <v>8.0000000000000071</v>
      </c>
      <c r="EY28" s="134"/>
      <c r="EZ28" s="347"/>
      <c r="FA28" s="338"/>
      <c r="FB28" s="343"/>
      <c r="FC28" s="344"/>
      <c r="FD28" s="343"/>
      <c r="FE28" s="73"/>
      <c r="FF28" s="345"/>
      <c r="FG28" s="73"/>
      <c r="FH28" s="345"/>
      <c r="FI28" s="73"/>
      <c r="FJ28" s="345"/>
      <c r="FK28" s="73"/>
      <c r="FL28" s="345"/>
      <c r="FM28" s="73"/>
      <c r="FN28" s="345"/>
      <c r="FO28" s="73"/>
      <c r="FP28" s="345"/>
      <c r="FQ28" s="73"/>
      <c r="FR28" s="345"/>
      <c r="FS28" s="73"/>
      <c r="FT28" s="345"/>
      <c r="FU28" s="73"/>
      <c r="FV28" s="345"/>
      <c r="FW28" s="73"/>
      <c r="FX28" s="345"/>
      <c r="FY28" s="73"/>
      <c r="FZ28" s="345"/>
      <c r="GA28" s="73"/>
      <c r="GB28" s="345"/>
      <c r="GC28" s="73"/>
      <c r="GD28" s="345"/>
      <c r="GE28" s="73"/>
      <c r="GF28" s="345"/>
      <c r="GG28" s="73"/>
      <c r="GH28" s="345"/>
      <c r="GI28" s="73"/>
      <c r="GJ28" s="345"/>
      <c r="GK28" s="73"/>
      <c r="GL28" s="72">
        <f>EA28+EC28+EE28+EG28</f>
        <v>1400</v>
      </c>
      <c r="GM28" s="73"/>
      <c r="GN28" s="72">
        <f>EI28+EK28+EM28+EO28</f>
        <v>2200</v>
      </c>
      <c r="GO28" s="73"/>
      <c r="GP28" s="72">
        <f>EQ28+ES28+EU28+EW28</f>
        <v>2286</v>
      </c>
      <c r="GQ28" s="67">
        <f t="shared" si="160"/>
        <v>3.9090909090909065</v>
      </c>
      <c r="GR28" s="59">
        <f>GP28*1.03</f>
        <v>2354.58</v>
      </c>
      <c r="GS28" s="67">
        <f t="shared" ref="GS28" si="178">IF(ISERROR(GR28/GP28),"NM",IF(OR(GR28/GP28&lt;0.5,GR28/GP28&gt;2),"NM",(GR28/GP28-1)*100))</f>
        <v>3.0000000000000027</v>
      </c>
      <c r="GT28" s="59">
        <f>GR28*1.03</f>
        <v>2425.2174</v>
      </c>
      <c r="GU28" s="67">
        <f t="shared" ref="GU28" si="179">IF(ISERROR(GT28/GR28),"NM",IF(OR(GT28/GR28&lt;0.5,GT28/GR28&gt;2),"NM",(GT28/GR28-1)*100))</f>
        <v>3.0000000000000027</v>
      </c>
      <c r="GV28" s="59">
        <f>GT28*1.03</f>
        <v>2497.9739220000001</v>
      </c>
      <c r="GW28" s="67">
        <f t="shared" ref="GW28" si="180">IF(ISERROR(GV28/GT28),"NM",IF(OR(GV28/GT28&lt;0.5,GV28/GT28&gt;2),"NM",(GV28/GT28-1)*100))</f>
        <v>3.0000000000000027</v>
      </c>
      <c r="GX28" s="59">
        <f>GV28*1.03</f>
        <v>2572.9131396600001</v>
      </c>
      <c r="GY28" s="67">
        <f t="shared" si="161"/>
        <v>3.0000000000000027</v>
      </c>
      <c r="GZ28" s="67">
        <f t="shared" si="162"/>
        <v>3.1811796602262188</v>
      </c>
      <c r="HA28" s="346"/>
      <c r="HB28" s="335"/>
      <c r="HC28"/>
      <c r="HD28"/>
      <c r="HE28"/>
      <c r="HF28"/>
      <c r="HG28"/>
      <c r="HH28"/>
    </row>
    <row r="29" spans="1:216" s="2" customFormat="1" ht="13.5" customHeight="1" x14ac:dyDescent="0.2">
      <c r="A29" s="4" t="s">
        <v>498</v>
      </c>
      <c r="B29" s="54" t="s">
        <v>188</v>
      </c>
      <c r="C29" s="57">
        <v>300</v>
      </c>
      <c r="D29" s="68"/>
      <c r="E29" s="57">
        <v>200</v>
      </c>
      <c r="F29" s="68"/>
      <c r="G29" s="57">
        <v>200</v>
      </c>
      <c r="H29" s="68"/>
      <c r="I29" s="57">
        <v>300</v>
      </c>
      <c r="J29" s="68"/>
      <c r="K29" s="57">
        <v>200</v>
      </c>
      <c r="L29" s="66">
        <f t="shared" si="83"/>
        <v>-33.333333333333336</v>
      </c>
      <c r="M29" s="57">
        <v>300</v>
      </c>
      <c r="N29" s="66">
        <f>IF(ISERROR(M29/E29),"NM",IF(OR(M29/E29&lt;0.5,M29/E29&gt;2),"NM",(M29/E29-1)*100))</f>
        <v>50</v>
      </c>
      <c r="O29" s="57">
        <v>300</v>
      </c>
      <c r="P29" s="66">
        <f>IF(ISERROR(O29/G29),"NM",IF(OR(O29/G29&lt;0.5,O29/G29&gt;2),"NM",(O29/G29-1)*100))</f>
        <v>50</v>
      </c>
      <c r="Q29" s="57">
        <v>200</v>
      </c>
      <c r="R29" s="66">
        <f>IF(ISERROR(Q29/I29),"NM",IF(OR(Q29/I29&lt;0.5,Q29/I29&gt;2),"NM",(Q29/I29-1)*100))</f>
        <v>-33.333333333333336</v>
      </c>
      <c r="S29" s="57">
        <v>1500</v>
      </c>
      <c r="T29" s="66" t="str">
        <f>IF(ISERROR(S29/K29),"NM",IF(OR(S29/K29&lt;0.5,S29/K29&gt;2),"NM",(S29/K29-1)*100))</f>
        <v>NM</v>
      </c>
      <c r="U29" s="57">
        <v>5500</v>
      </c>
      <c r="V29" s="66" t="str">
        <f>IF(ISERROR(U29/M29),"NM",IF(OR(U29/M29&lt;0.5,U29/M29&gt;2),"NM",(U29/M29-1)*100))</f>
        <v>NM</v>
      </c>
      <c r="W29" s="57">
        <v>5300</v>
      </c>
      <c r="X29" s="66" t="str">
        <f>IF(ISERROR(W29/O29),"NM",IF(OR(W29/O29&lt;0.5,W29/O29&gt;2),"NM",(W29/O29-1)*100))</f>
        <v>NM</v>
      </c>
      <c r="Y29" s="57">
        <v>6600</v>
      </c>
      <c r="Z29" s="66" t="str">
        <f>IF(ISERROR(Y29/Q29),"NM",IF(OR(Y29/Q29&lt;0.5,Y29/Q29&gt;2),"NM",(Y29/Q29-1)*100))</f>
        <v>NM</v>
      </c>
      <c r="AA29" s="57">
        <v>6800</v>
      </c>
      <c r="AB29" s="66" t="str">
        <f>IF(ISERROR(AA29/S29),"NM",IF(OR(AA29/S29&lt;0.5,AA29/S29&gt;2),"NM",(AA29/S29-1)*100))</f>
        <v>NM</v>
      </c>
      <c r="AC29" s="57">
        <v>8600</v>
      </c>
      <c r="AD29" s="66">
        <f>IF(ISERROR(AC29/U29),"NM",IF(OR(AC29/U29&lt;0.5,AC29/U29&gt;2),"NM",(AC29/U29-1)*100))</f>
        <v>56.363636363636374</v>
      </c>
      <c r="AE29" s="57">
        <v>9300</v>
      </c>
      <c r="AF29" s="66">
        <f>IF(ISERROR(AE29/W29),"NM",IF(OR(AE29/W29&lt;0.5,AE29/W29&gt;2),"NM",(AE29/W29-1)*100))</f>
        <v>75.471698113207552</v>
      </c>
      <c r="AG29" s="57">
        <v>9500</v>
      </c>
      <c r="AH29" s="66">
        <f>IF(ISERROR(AG29/Y29),"NM",IF(OR(AG29/Y29&lt;0.5,AG29/Y29&gt;2),"NM",(AG29/Y29-1)*100))</f>
        <v>43.939393939393945</v>
      </c>
      <c r="AI29" s="55">
        <v>9200</v>
      </c>
      <c r="AJ29" s="66">
        <f>IF(ISERROR(AI29/AA29),"NM",IF(OR(AI29/AA29&lt;0.5,AI29/AA29&gt;2),"NM",(AI29/AA29-1)*100))</f>
        <v>35.294117647058833</v>
      </c>
      <c r="AK29" s="57">
        <v>9500</v>
      </c>
      <c r="AL29" s="66">
        <f>IF(ISERROR(AK29/AC29),"NM",IF(OR(AK29/AC29&lt;0.5,AK29/AC29&gt;2),"NM",(AK29/AC29-1)*100))</f>
        <v>10.465116279069765</v>
      </c>
      <c r="AM29" s="57">
        <v>8900</v>
      </c>
      <c r="AN29" s="66">
        <f>IF(ISERROR(AM29/AE29),"NM",IF(OR(AM29/AE29&lt;0.5,AM29/AE29&gt;2),"NM",(AM29/AE29-1)*100))</f>
        <v>-4.3010752688172005</v>
      </c>
      <c r="AO29" s="59"/>
      <c r="AP29" s="66"/>
      <c r="AQ29" s="59"/>
      <c r="AR29" s="66"/>
      <c r="AS29" s="59"/>
      <c r="AT29" s="66"/>
      <c r="AU29" s="59"/>
      <c r="AV29" s="66"/>
      <c r="AW29" s="59"/>
      <c r="AX29" s="66"/>
      <c r="AY29" s="59"/>
      <c r="AZ29" s="67"/>
      <c r="BA29" s="59"/>
      <c r="BB29" s="67"/>
      <c r="BC29" s="59"/>
      <c r="BD29" s="67"/>
      <c r="BE29" s="59"/>
      <c r="BF29" s="67"/>
      <c r="BG29" s="59"/>
      <c r="BH29" s="67"/>
      <c r="BI29" s="59"/>
      <c r="BJ29" s="67"/>
      <c r="BK29" s="59"/>
      <c r="BL29" s="67"/>
      <c r="BM29" s="59"/>
      <c r="BN29" s="67" t="str">
        <f>IF(ISERROR(BM29/BE29),"NM",IF(OR(BM29/BE29&lt;0.5,BM29/BE29&gt;2),"NM",(BM29/BE29-1)*100))</f>
        <v>NM</v>
      </c>
      <c r="BO29" s="59">
        <v>700</v>
      </c>
      <c r="BP29" s="67" t="str">
        <f>IF(ISERROR(BO29/BG29),"NM",IF(OR(BO29/BG29&lt;0.5,BO29/BG29&gt;2),"NM",(BO29/BG29-1)*100))</f>
        <v>NM</v>
      </c>
      <c r="BQ29" s="59">
        <v>600</v>
      </c>
      <c r="BR29" s="67" t="str">
        <f>IF(ISERROR(BQ29/BI29),"NM",IF(OR(BQ29/BI29&lt;0.5,BQ29/BI29&gt;2),"NM",(BQ29/BI29-1)*100))</f>
        <v>NM</v>
      </c>
      <c r="BS29" s="59">
        <v>600</v>
      </c>
      <c r="BT29" s="65" t="str">
        <f>IF(ISERROR(BS29/BK29),"NM",IF(OR(BS29/BK29&lt;0.5,BS29/BK29&gt;2),"NM",(BS29/BK29-1)*100))</f>
        <v>NM</v>
      </c>
      <c r="BU29" s="59">
        <v>600</v>
      </c>
      <c r="BV29" s="67" t="str">
        <f>IF(ISERROR(BU29/BM29),"NM",IF(OR(BU29/BM29&lt;0.5,BU29/BM29&gt;2),"NM",(BU29/BM29-1)*100))</f>
        <v>NM</v>
      </c>
      <c r="BW29" s="59">
        <v>700</v>
      </c>
      <c r="BX29" s="67">
        <f>IF(ISERROR(BW29/BO29),"NM",IF(OR(BW29/BO29&lt;0.5,BW29/BO29&gt;2),"NM",(BW29/BO29-1)*100))</f>
        <v>0</v>
      </c>
      <c r="BY29" s="59">
        <v>2600</v>
      </c>
      <c r="BZ29" s="67" t="str">
        <f>IF(ISERROR(BY29/BQ29),"NM",IF(OR(BY29/BQ29&lt;0.5,BY29/BQ29&gt;2),"NM",(BY29/BQ29-1)*100))</f>
        <v>NM</v>
      </c>
      <c r="CA29" s="59">
        <v>3300</v>
      </c>
      <c r="CB29" s="67" t="str">
        <f>IF(ISERROR(CA29/BS29),"NM",IF(OR(CA29/BS29&lt;0.5,CA29/BS29&gt;2),"NM",(CA29/BS29-1)*100))</f>
        <v>NM</v>
      </c>
      <c r="CC29" s="59">
        <v>4200</v>
      </c>
      <c r="CD29" s="67" t="str">
        <f>IF(ISERROR(CC29/BU29),"NM",IF(OR(CC29/BU29&lt;0.5,CC29/BU29&gt;2),"NM",(CC29/BU29-1)*100))</f>
        <v>NM</v>
      </c>
      <c r="CE29" s="59">
        <v>4700</v>
      </c>
      <c r="CF29" s="67" t="str">
        <f>IF(ISERROR(CE29/BW29),"NM",IF(OR(CE29/BW29&lt;0.5,CE29/BW29&gt;2),"NM",(CE29/BW29-1)*100))</f>
        <v>NM</v>
      </c>
      <c r="CG29" s="59">
        <v>6300</v>
      </c>
      <c r="CH29" s="67" t="str">
        <f>IF(ISERROR(CG29/BY29),"NM",IF(OR(CG29/BY29&lt;0.5,CG29/BY29&gt;2),"NM",(CG29/BY29-1)*100))</f>
        <v>NM</v>
      </c>
      <c r="CI29" s="59">
        <v>7200</v>
      </c>
      <c r="CJ29" s="67" t="str">
        <f>IF(ISERROR(CI29/CA29),"NM",IF(OR(CI29/CA29&lt;0.5,CI29/CA29&gt;2),"NM",(CI29/CA29-1)*100))</f>
        <v>NM</v>
      </c>
      <c r="CK29" s="59">
        <v>7100</v>
      </c>
      <c r="CL29" s="67">
        <f t="shared" si="119"/>
        <v>69.047619047619051</v>
      </c>
      <c r="CM29" s="59">
        <v>7400</v>
      </c>
      <c r="CN29" s="67">
        <f>IF(ISERROR(CM29/CE29),"NM",IF(OR(CM29/CE29&lt;0.5,CM29/CE29&gt;2),"NM",(CM29/CE29-1)*100))</f>
        <v>57.446808510638306</v>
      </c>
      <c r="CO29" s="59">
        <v>6200</v>
      </c>
      <c r="CP29" s="67">
        <f>IF(ISERROR(CO29/CG29),"NM",IF(OR(CO29/CG29&lt;0.5,CO29/CG29&gt;2),"NM",(CO29/CG29-1)*100))</f>
        <v>-1.5873015873015928</v>
      </c>
      <c r="CQ29" s="59">
        <v>6700</v>
      </c>
      <c r="CR29" s="67">
        <f>IF(ISERROR(CQ29/CI29),"NM",IF(OR(CQ29/CI29&lt;0.5,CQ29/CI29&gt;2),"NM",(CQ29/CI29-1)*100))</f>
        <v>-6.944444444444442</v>
      </c>
      <c r="CS29" s="59">
        <v>7100</v>
      </c>
      <c r="CT29" s="67">
        <f>IF(ISERROR(CS29/CK29),"NM",IF(OR(CS29/CK29&lt;0.5,CS29/CK29&gt;2),"NM",(CS29/CK29-1)*100))</f>
        <v>0</v>
      </c>
      <c r="CU29" s="59">
        <v>7200</v>
      </c>
      <c r="CV29" s="67">
        <f t="shared" si="172"/>
        <v>-2.7027027027026973</v>
      </c>
      <c r="CW29" s="59">
        <v>6500</v>
      </c>
      <c r="CX29" s="67">
        <f t="shared" si="173"/>
        <v>4.8387096774193505</v>
      </c>
      <c r="CY29" s="59">
        <v>4800</v>
      </c>
      <c r="CZ29" s="67">
        <f t="shared" si="174"/>
        <v>-28.358208955223883</v>
      </c>
      <c r="DA29" s="59">
        <v>5900</v>
      </c>
      <c r="DB29" s="67">
        <f t="shared" ref="DB29:DB35" si="181">IF(ISERROR(DA29/CS29),"NM",IF(OR(DA29/CS29&lt;0.5,DA29/CS29&gt;2),"NM",(DA29/CS29-1)*100))</f>
        <v>-16.901408450704224</v>
      </c>
      <c r="DC29" s="59">
        <v>7900</v>
      </c>
      <c r="DD29" s="67">
        <f t="shared" si="128"/>
        <v>9.7222222222222321</v>
      </c>
      <c r="DE29" s="59">
        <v>3500</v>
      </c>
      <c r="DF29" s="67">
        <f>IF(ISERROR(DE29/CW29),"NM",IF(OR(DE29/CW29&lt;0.5,DE29/CW29&gt;2),"NM",(DE29/CW29-1)*100))</f>
        <v>-46.153846153846153</v>
      </c>
      <c r="DG29" s="59">
        <v>3000</v>
      </c>
      <c r="DH29" s="67">
        <f>IF(ISERROR(DG29/CY29),"NM",IF(OR(DG29/CY29&lt;0.5,DG29/CY29&gt;2),"NM",(DG29/CY29-1)*100))</f>
        <v>-37.5</v>
      </c>
      <c r="DI29" s="59">
        <v>3000</v>
      </c>
      <c r="DJ29" s="67">
        <f t="shared" si="131"/>
        <v>-49.152542372881356</v>
      </c>
      <c r="DK29" s="59">
        <v>3000</v>
      </c>
      <c r="DL29" s="134" t="str">
        <f t="shared" si="132"/>
        <v>NM</v>
      </c>
      <c r="DM29" s="59">
        <v>2900</v>
      </c>
      <c r="DN29" s="134">
        <f t="shared" si="133"/>
        <v>-17.142857142857139</v>
      </c>
      <c r="DO29" s="59">
        <v>3000</v>
      </c>
      <c r="DP29" s="134">
        <f t="shared" si="133"/>
        <v>0</v>
      </c>
      <c r="DQ29" s="59">
        <v>2800</v>
      </c>
      <c r="DR29" s="134">
        <f t="shared" si="133"/>
        <v>-6.6666666666666652</v>
      </c>
      <c r="DS29" s="59">
        <v>2800</v>
      </c>
      <c r="DT29" s="134">
        <f t="shared" si="133"/>
        <v>-6.6666666666666652</v>
      </c>
      <c r="DU29" s="59">
        <v>2400</v>
      </c>
      <c r="DV29" s="134">
        <f t="shared" si="133"/>
        <v>-17.241379310344829</v>
      </c>
      <c r="DW29" s="59">
        <v>2400</v>
      </c>
      <c r="DX29" s="134">
        <f t="shared" si="133"/>
        <v>-19.999999999999996</v>
      </c>
      <c r="DY29" s="59">
        <v>2300</v>
      </c>
      <c r="DZ29" s="134">
        <f t="shared" si="133"/>
        <v>-17.857142857142861</v>
      </c>
      <c r="EA29" s="59">
        <v>2800</v>
      </c>
      <c r="EB29" s="134">
        <f t="shared" si="134"/>
        <v>0</v>
      </c>
      <c r="EC29" s="59">
        <v>1500</v>
      </c>
      <c r="ED29" s="134">
        <f t="shared" si="135"/>
        <v>-37.5</v>
      </c>
      <c r="EE29" s="59">
        <v>1200</v>
      </c>
      <c r="EF29" s="134">
        <f t="shared" si="136"/>
        <v>-50</v>
      </c>
      <c r="EG29" s="59">
        <v>1700</v>
      </c>
      <c r="EH29" s="134">
        <f t="shared" ref="EH29:EH35" si="182">IF(ISERROR(EG29/DY29),"NM",IF(OR(EG29/DY29&lt;0.5,EG29/DY29&gt;2),"NM",(EG29/DY29-1)*100))</f>
        <v>-26.086956521739136</v>
      </c>
      <c r="EI29" s="59">
        <v>200</v>
      </c>
      <c r="EJ29" s="134" t="str">
        <f t="shared" ref="EJ29:EJ35" si="183">IF(ISERROR(EI29/EA29),"NM",IF(OR(EI29/EA29&lt;0.5,EI29/EA29&gt;2),"NM",(EI29/EA29-1)*100))</f>
        <v>NM</v>
      </c>
      <c r="EK29" s="59">
        <v>100</v>
      </c>
      <c r="EL29" s="134" t="str">
        <f t="shared" ref="EL29:EL35" si="184">IF(ISERROR(EK29/EC29),"NM",IF(OR(EK29/EC29&lt;0.5,EK29/EC29&gt;2),"NM",(EK29/EC29-1)*100))</f>
        <v>NM</v>
      </c>
      <c r="EM29" s="59">
        <v>100</v>
      </c>
      <c r="EN29" s="134" t="str">
        <f t="shared" ref="EN29:EN35" si="185">IF(ISERROR(EM29/EE29),"NM",IF(OR(EM29/EE29&lt;0.5,EM29/EE29&gt;2),"NM",(EM29/EE29-1)*100))</f>
        <v>NM</v>
      </c>
      <c r="EO29" s="59">
        <v>0</v>
      </c>
      <c r="EP29" s="134" t="str">
        <f t="shared" ref="EP29:EP35" si="186">IF(ISERROR(EO29/EG29),"NM",IF(OR(EO29/EG29&lt;0.5,EO29/EG29&gt;2),"NM",(EO29/EG29-1)*100))</f>
        <v>NM</v>
      </c>
      <c r="EQ29" s="59">
        <v>94</v>
      </c>
      <c r="ER29" s="134" t="str">
        <f t="shared" si="142"/>
        <v>NM</v>
      </c>
      <c r="ES29" s="59">
        <f>EQ29</f>
        <v>94</v>
      </c>
      <c r="ET29" s="134">
        <f t="shared" si="143"/>
        <v>-6.0000000000000053</v>
      </c>
      <c r="EU29" s="59">
        <f>ES29</f>
        <v>94</v>
      </c>
      <c r="EV29" s="134">
        <f t="shared" si="144"/>
        <v>-6.0000000000000053</v>
      </c>
      <c r="EW29" s="59">
        <f>EU29</f>
        <v>94</v>
      </c>
      <c r="EX29" s="134" t="str">
        <f t="shared" si="144"/>
        <v>NM</v>
      </c>
      <c r="EY29" s="134"/>
      <c r="EZ29" s="317"/>
      <c r="FA29" s="59"/>
      <c r="FB29" s="70" t="s">
        <v>220</v>
      </c>
      <c r="FC29" s="63"/>
      <c r="FD29" s="70" t="s">
        <v>220</v>
      </c>
      <c r="FE29" s="67" t="str">
        <f t="shared" si="145"/>
        <v>NM</v>
      </c>
      <c r="FF29" s="57">
        <v>1000</v>
      </c>
      <c r="FG29" s="67" t="str">
        <f t="shared" si="146"/>
        <v>NM</v>
      </c>
      <c r="FH29" s="57">
        <v>1000</v>
      </c>
      <c r="FI29" s="67">
        <f>IF(ISERROR(FH29/FF29),"NM",IF(OR(FH29/FF29&lt;0.5,FH29/FF29&gt;2),"NM",(FH29/FF29-1)*100))</f>
        <v>0</v>
      </c>
      <c r="FJ29" s="59">
        <v>18900</v>
      </c>
      <c r="FK29" s="67" t="str">
        <f>IF(ISERROR(FJ29/FH29),"NM",IF(OR(FJ29/FH29&lt;0.5,FJ29/FH29&gt;2),"NM",(FJ29/FH29-1)*100))</f>
        <v>NM</v>
      </c>
      <c r="FL29" s="71">
        <f>AA29+AC29+AE29+AG29</f>
        <v>34200</v>
      </c>
      <c r="FM29" s="67">
        <f>IF(ISERROR(FL29/FJ29),"NM",IF(OR(FL29/FJ29&lt;0.5,FL29/FJ29&gt;2),"NM",(FL29/FJ29-1)*100))</f>
        <v>80.952380952380949</v>
      </c>
      <c r="FN29" s="71">
        <f>AI29+AK29+AM29+AO29</f>
        <v>27600</v>
      </c>
      <c r="FO29" s="67">
        <f>IF(ISERROR(FN29/FL29),"NM",IF(OR(FN29/FL29&lt;0.5,FN29/FL29&gt;2),"NM",(FN29/FL29-1)*100))</f>
        <v>-19.298245614035093</v>
      </c>
      <c r="FP29" s="71">
        <f>AQ29+AS29+AU29+AW29</f>
        <v>0</v>
      </c>
      <c r="FQ29" s="67" t="str">
        <f>IF(ISERROR(FP29/FN29),"NM",IF(OR(FP29/FN29&lt;0.5,FP29/FN29&gt;2),"NM",(FP29/FN29-1)*100))</f>
        <v>NM</v>
      </c>
      <c r="FR29" s="72">
        <f>AY29+BA29+BC29+BE29</f>
        <v>0</v>
      </c>
      <c r="FS29" s="67" t="str">
        <f>IF(ISERROR(FR29/FP29),"NM",IF(OR(FR29/FP29&lt;0.5,FR29/FP29&gt;2),"NM",(FR29/FP29-1)*100))</f>
        <v>NM</v>
      </c>
      <c r="FT29" s="59">
        <v>1100</v>
      </c>
      <c r="FU29" s="67" t="str">
        <f>IF(ISERROR(FT29/FR29),"NM",IF(OR(FT29/FR29&lt;0.5,FT29/FR29&gt;2),"NM",(FT29/FR29-1)*100))</f>
        <v>NM</v>
      </c>
      <c r="FV29" s="59">
        <v>2400</v>
      </c>
      <c r="FW29" s="67" t="str">
        <f>IF(ISERROR(FV29/FT29),"NM",IF(OR(FV29/FT29&lt;0.5,FV29/FT29&gt;2),"NM",(FV29/FT29-1)*100))</f>
        <v>NM</v>
      </c>
      <c r="FX29" s="72">
        <f>BW29+BY29+CA29+CC29</f>
        <v>10800</v>
      </c>
      <c r="FY29" s="67" t="str">
        <f>IF(ISERROR(FX29/FV29),"NM",IF(OR(FX29/FV29&lt;0.5,FX29/FV29&gt;2),"NM",(FX29/FV29-1)*100))</f>
        <v>NM</v>
      </c>
      <c r="FZ29" s="72">
        <f>CE29+CG29+CI29+CK29</f>
        <v>25300</v>
      </c>
      <c r="GA29" s="67" t="str">
        <f>IF(ISERROR(FZ29/FX29),"NM",IF(OR(FZ29/FX29&lt;0.5,FZ29/FX29&gt;2),"NM",(FZ29/FX29-1)*100))</f>
        <v>NM</v>
      </c>
      <c r="GB29" s="72">
        <f>CM29+CO29+CQ29+CS29</f>
        <v>27400</v>
      </c>
      <c r="GC29" s="67">
        <f t="shared" si="157"/>
        <v>8.3003952569169925</v>
      </c>
      <c r="GD29" s="72">
        <f>CU29+CW29+CY29+DA29</f>
        <v>24400</v>
      </c>
      <c r="GE29" s="67">
        <f t="shared" si="158"/>
        <v>-10.948905109489049</v>
      </c>
      <c r="GF29" s="72">
        <f>DC29+DE29+DG29+DI29</f>
        <v>17400</v>
      </c>
      <c r="GG29" s="67">
        <f t="shared" si="158"/>
        <v>-28.688524590163933</v>
      </c>
      <c r="GH29" s="72">
        <f>DK29+DM29+DO29+DQ29</f>
        <v>11700</v>
      </c>
      <c r="GI29" s="67">
        <f t="shared" si="158"/>
        <v>-32.758620689655174</v>
      </c>
      <c r="GJ29" s="72">
        <f>DS29+DU29+DW29+DY29</f>
        <v>9900</v>
      </c>
      <c r="GK29" s="67">
        <f t="shared" si="158"/>
        <v>-15.384615384615385</v>
      </c>
      <c r="GL29" s="72">
        <f>EA29+EC29+EE29+EG29</f>
        <v>7200</v>
      </c>
      <c r="GM29" s="67">
        <f t="shared" si="158"/>
        <v>-27.27272727272727</v>
      </c>
      <c r="GN29" s="72">
        <f>EI29+EK29+EM29+EO29</f>
        <v>400</v>
      </c>
      <c r="GO29" s="67" t="str">
        <f t="shared" ref="GO29:GO35" si="187">IF(ISERROR(GN29/GL29),"NM",IF(OR(GN29/GL29&lt;0.5,GN29/GL29&gt;2),"NM",(GN29/GL29-1)*100))</f>
        <v>NM</v>
      </c>
      <c r="GP29" s="72">
        <f>EQ29+ES29+EU29+EW29</f>
        <v>376</v>
      </c>
      <c r="GQ29" s="67">
        <f t="shared" si="160"/>
        <v>-6.0000000000000053</v>
      </c>
      <c r="GR29" s="59">
        <f>GP29*0.75</f>
        <v>282</v>
      </c>
      <c r="GS29" s="67">
        <f t="shared" si="158"/>
        <v>-25</v>
      </c>
      <c r="GT29" s="59">
        <f>GR29*0.75</f>
        <v>211.5</v>
      </c>
      <c r="GU29" s="67">
        <f t="shared" si="158"/>
        <v>-25</v>
      </c>
      <c r="GV29" s="59">
        <f>GT29*0.75</f>
        <v>158.625</v>
      </c>
      <c r="GW29" s="67">
        <f t="shared" si="158"/>
        <v>-25</v>
      </c>
      <c r="GX29" s="59">
        <f>GV29*0.75</f>
        <v>118.96875</v>
      </c>
      <c r="GY29" s="67">
        <f t="shared" si="161"/>
        <v>-25</v>
      </c>
      <c r="GZ29" s="67">
        <f t="shared" si="162"/>
        <v>-21.535252516255753</v>
      </c>
      <c r="HA29" s="280"/>
      <c r="HB29" s="57"/>
      <c r="HC29"/>
      <c r="HD29"/>
      <c r="HE29"/>
      <c r="HF29"/>
      <c r="HG29"/>
      <c r="HH29"/>
    </row>
    <row r="30" spans="1:216" s="2" customFormat="1" ht="13.5" customHeight="1" x14ac:dyDescent="0.2">
      <c r="A30" s="4" t="s">
        <v>505</v>
      </c>
      <c r="B30" s="54" t="s">
        <v>189</v>
      </c>
      <c r="C30" s="57">
        <v>300</v>
      </c>
      <c r="D30" s="68"/>
      <c r="E30" s="57">
        <v>200</v>
      </c>
      <c r="F30" s="68"/>
      <c r="G30" s="57">
        <v>200</v>
      </c>
      <c r="H30" s="68"/>
      <c r="I30" s="57">
        <v>300</v>
      </c>
      <c r="J30" s="68"/>
      <c r="K30" s="57">
        <v>200</v>
      </c>
      <c r="L30" s="66">
        <f t="shared" si="83"/>
        <v>-33.333333333333336</v>
      </c>
      <c r="M30" s="57">
        <v>300</v>
      </c>
      <c r="N30" s="66">
        <f>IF(ISERROR(M30/E30),"NM",IF(OR(M30/E30&lt;0.5,M30/E30&gt;2),"NM",(M30/E30-1)*100))</f>
        <v>50</v>
      </c>
      <c r="O30" s="57">
        <v>300</v>
      </c>
      <c r="P30" s="66">
        <f>IF(ISERROR(O30/G30),"NM",IF(OR(O30/G30&lt;0.5,O30/G30&gt;2),"NM",(O30/G30-1)*100))</f>
        <v>50</v>
      </c>
      <c r="Q30" s="57">
        <v>200</v>
      </c>
      <c r="R30" s="66">
        <f>IF(ISERROR(Q30/I30),"NM",IF(OR(Q30/I30&lt;0.5,Q30/I30&gt;2),"NM",(Q30/I30-1)*100))</f>
        <v>-33.333333333333336</v>
      </c>
      <c r="S30" s="57">
        <v>1500</v>
      </c>
      <c r="T30" s="66" t="str">
        <f>IF(ISERROR(S30/K30),"NM",IF(OR(S30/K30&lt;0.5,S30/K30&gt;2),"NM",(S30/K30-1)*100))</f>
        <v>NM</v>
      </c>
      <c r="U30" s="57">
        <v>5500</v>
      </c>
      <c r="V30" s="66" t="str">
        <f>IF(ISERROR(U30/M30),"NM",IF(OR(U30/M30&lt;0.5,U30/M30&gt;2),"NM",(U30/M30-1)*100))</f>
        <v>NM</v>
      </c>
      <c r="W30" s="57">
        <v>5300</v>
      </c>
      <c r="X30" s="66" t="str">
        <f>IF(ISERROR(W30/O30),"NM",IF(OR(W30/O30&lt;0.5,W30/O30&gt;2),"NM",(W30/O30-1)*100))</f>
        <v>NM</v>
      </c>
      <c r="Y30" s="57">
        <v>6600</v>
      </c>
      <c r="Z30" s="66" t="str">
        <f>IF(ISERROR(Y30/Q30),"NM",IF(OR(Y30/Q30&lt;0.5,Y30/Q30&gt;2),"NM",(Y30/Q30-1)*100))</f>
        <v>NM</v>
      </c>
      <c r="AA30" s="57">
        <v>6800</v>
      </c>
      <c r="AB30" s="66" t="str">
        <f>IF(ISERROR(AA30/S30),"NM",IF(OR(AA30/S30&lt;0.5,AA30/S30&gt;2),"NM",(AA30/S30-1)*100))</f>
        <v>NM</v>
      </c>
      <c r="AC30" s="57">
        <v>8600</v>
      </c>
      <c r="AD30" s="66">
        <f>IF(ISERROR(AC30/U30),"NM",IF(OR(AC30/U30&lt;0.5,AC30/U30&gt;2),"NM",(AC30/U30-1)*100))</f>
        <v>56.363636363636374</v>
      </c>
      <c r="AE30" s="57">
        <v>9300</v>
      </c>
      <c r="AF30" s="66">
        <f>IF(ISERROR(AE30/W30),"NM",IF(OR(AE30/W30&lt;0.5,AE30/W30&gt;2),"NM",(AE30/W30-1)*100))</f>
        <v>75.471698113207552</v>
      </c>
      <c r="AG30" s="57">
        <v>9500</v>
      </c>
      <c r="AH30" s="66">
        <f>IF(ISERROR(AG30/Y30),"NM",IF(OR(AG30/Y30&lt;0.5,AG30/Y30&gt;2),"NM",(AG30/Y30-1)*100))</f>
        <v>43.939393939393945</v>
      </c>
      <c r="AI30" s="55">
        <v>9200</v>
      </c>
      <c r="AJ30" s="66">
        <f>IF(ISERROR(AI30/AA30),"NM",IF(OR(AI30/AA30&lt;0.5,AI30/AA30&gt;2),"NM",(AI30/AA30-1)*100))</f>
        <v>35.294117647058833</v>
      </c>
      <c r="AK30" s="57">
        <v>9500</v>
      </c>
      <c r="AL30" s="66">
        <f>IF(ISERROR(AK30/AC30),"NM",IF(OR(AK30/AC30&lt;0.5,AK30/AC30&gt;2),"NM",(AK30/AC30-1)*100))</f>
        <v>10.465116279069765</v>
      </c>
      <c r="AM30" s="57">
        <v>8900</v>
      </c>
      <c r="AN30" s="66">
        <f>IF(ISERROR(AM30/AE30),"NM",IF(OR(AM30/AE30&lt;0.5,AM30/AE30&gt;2),"NM",(AM30/AE30-1)*100))</f>
        <v>-4.3010752688172005</v>
      </c>
      <c r="AO30" s="59"/>
      <c r="AP30" s="66"/>
      <c r="AQ30" s="59"/>
      <c r="AR30" s="66"/>
      <c r="AS30" s="59"/>
      <c r="AT30" s="66"/>
      <c r="AU30" s="59"/>
      <c r="AV30" s="66"/>
      <c r="AW30" s="59"/>
      <c r="AX30" s="66"/>
      <c r="AY30" s="59"/>
      <c r="AZ30" s="67"/>
      <c r="BA30" s="59"/>
      <c r="BB30" s="67"/>
      <c r="BC30" s="59"/>
      <c r="BD30" s="67"/>
      <c r="BE30" s="59"/>
      <c r="BF30" s="67"/>
      <c r="BG30" s="59"/>
      <c r="BH30" s="67"/>
      <c r="BI30" s="59"/>
      <c r="BJ30" s="67"/>
      <c r="BK30" s="59"/>
      <c r="BL30" s="67"/>
      <c r="BM30" s="59"/>
      <c r="BN30" s="67" t="str">
        <f>IF(ISERROR(BM30/BE30),"NM",IF(OR(BM30/BE30&lt;0.5,BM30/BE30&gt;2),"NM",(BM30/BE30-1)*100))</f>
        <v>NM</v>
      </c>
      <c r="BO30" s="59">
        <v>1300</v>
      </c>
      <c r="BP30" s="67" t="str">
        <f>IF(ISERROR(BO30/BG30),"NM",IF(OR(BO30/BG30&lt;0.5,BO30/BG30&gt;2),"NM",(BO30/BG30-1)*100))</f>
        <v>NM</v>
      </c>
      <c r="BQ30" s="59">
        <v>1500</v>
      </c>
      <c r="BR30" s="67" t="str">
        <f>IF(ISERROR(BQ30/BI30),"NM",IF(OR(BQ30/BI30&lt;0.5,BQ30/BI30&gt;2),"NM",(BQ30/BI30-1)*100))</f>
        <v>NM</v>
      </c>
      <c r="BS30" s="59">
        <v>1600</v>
      </c>
      <c r="BT30" s="65" t="str">
        <f>IF(ISERROR(BS30/BK30),"NM",IF(OR(BS30/BK30&lt;0.5,BS30/BK30&gt;2),"NM",(BS30/BK30-1)*100))</f>
        <v>NM</v>
      </c>
      <c r="BU30" s="59">
        <v>1700</v>
      </c>
      <c r="BV30" s="67" t="str">
        <f>IF(ISERROR(BU30/BM30),"NM",IF(OR(BU30/BM30&lt;0.5,BU30/BM30&gt;2),"NM",(BU30/BM30-1)*100))</f>
        <v>NM</v>
      </c>
      <c r="BW30" s="59">
        <v>1500</v>
      </c>
      <c r="BX30" s="67">
        <f>IF(ISERROR(BW30/BO30),"NM",IF(OR(BW30/BO30&lt;0.5,BW30/BO30&gt;2),"NM",(BW30/BO30-1)*100))</f>
        <v>15.384615384615374</v>
      </c>
      <c r="BY30" s="59">
        <v>2000</v>
      </c>
      <c r="BZ30" s="67">
        <f>IF(ISERROR(BY30/BQ30),"NM",IF(OR(BY30/BQ30&lt;0.5,BY30/BQ30&gt;2),"NM",(BY30/BQ30-1)*100))</f>
        <v>33.333333333333329</v>
      </c>
      <c r="CA30" s="59">
        <v>1900</v>
      </c>
      <c r="CB30" s="67">
        <f>IF(ISERROR(CA30/BS30),"NM",IF(OR(CA30/BS30&lt;0.5,CA30/BS30&gt;2),"NM",(CA30/BS30-1)*100))</f>
        <v>18.75</v>
      </c>
      <c r="CC30" s="59">
        <v>2000</v>
      </c>
      <c r="CD30" s="67">
        <f>IF(ISERROR(CC30/BU30),"NM",IF(OR(CC30/BU30&lt;0.5,CC30/BU30&gt;2),"NM",(CC30/BU30-1)*100))</f>
        <v>17.647058823529417</v>
      </c>
      <c r="CE30" s="59">
        <v>1900</v>
      </c>
      <c r="CF30" s="67">
        <f>IF(ISERROR(CE30/BW30),"NM",IF(OR(CE30/BW30&lt;0.5,CE30/BW30&gt;2),"NM",(CE30/BW30-1)*100))</f>
        <v>26.666666666666661</v>
      </c>
      <c r="CG30" s="59">
        <v>2300</v>
      </c>
      <c r="CH30" s="67">
        <f>IF(ISERROR(CG30/BY30),"NM",IF(OR(CG30/BY30&lt;0.5,CG30/BY30&gt;2),"NM",(CG30/BY30-1)*100))</f>
        <v>14.999999999999991</v>
      </c>
      <c r="CI30" s="59">
        <v>2900</v>
      </c>
      <c r="CJ30" s="67">
        <f>IF(ISERROR(CI30/CA30),"NM",IF(OR(CI30/CA30&lt;0.5,CI30/CA30&gt;2),"NM",(CI30/CA30-1)*100))</f>
        <v>52.631578947368432</v>
      </c>
      <c r="CK30" s="59">
        <v>5000</v>
      </c>
      <c r="CL30" s="67" t="str">
        <f t="shared" si="119"/>
        <v>NM</v>
      </c>
      <c r="CM30" s="59">
        <v>6000</v>
      </c>
      <c r="CN30" s="67" t="str">
        <f>IF(ISERROR(CM30/CE30),"NM",IF(OR(CM30/CE30&lt;0.5,CM30/CE30&gt;2),"NM",(CM30/CE30-1)*100))</f>
        <v>NM</v>
      </c>
      <c r="CO30" s="59">
        <v>6700</v>
      </c>
      <c r="CP30" s="67" t="str">
        <f>IF(ISERROR(CO30/CG30),"NM",IF(OR(CO30/CG30&lt;0.5,CO30/CG30&gt;2),"NM",(CO30/CG30-1)*100))</f>
        <v>NM</v>
      </c>
      <c r="CQ30" s="59">
        <v>13400</v>
      </c>
      <c r="CR30" s="67" t="str">
        <f>IF(ISERROR(CQ30/CI30),"NM",IF(OR(CQ30/CI30&lt;0.5,CQ30/CI30&gt;2),"NM",(CQ30/CI30-1)*100))</f>
        <v>NM</v>
      </c>
      <c r="CS30" s="59">
        <v>16000</v>
      </c>
      <c r="CT30" s="67" t="str">
        <f>IF(ISERROR(CS30/CK30),"NM",IF(OR(CS30/CK30&lt;0.5,CS30/CK30&gt;2),"NM",(CS30/CK30-1)*100))</f>
        <v>NM</v>
      </c>
      <c r="CU30" s="59">
        <v>23200</v>
      </c>
      <c r="CV30" s="67" t="str">
        <f t="shared" si="172"/>
        <v>NM</v>
      </c>
      <c r="CW30" s="59">
        <v>24100</v>
      </c>
      <c r="CX30" s="67" t="str">
        <f t="shared" si="173"/>
        <v>NM</v>
      </c>
      <c r="CY30" s="59">
        <v>27900</v>
      </c>
      <c r="CZ30" s="67" t="str">
        <f t="shared" si="174"/>
        <v>NM</v>
      </c>
      <c r="DA30" s="59">
        <v>19300</v>
      </c>
      <c r="DB30" s="67">
        <f t="shared" si="181"/>
        <v>20.625000000000004</v>
      </c>
      <c r="DC30" s="59">
        <v>22700</v>
      </c>
      <c r="DD30" s="67">
        <f t="shared" si="128"/>
        <v>-2.155172413793105</v>
      </c>
      <c r="DE30" s="59">
        <v>7000</v>
      </c>
      <c r="DF30" s="67" t="str">
        <f t="shared" si="129"/>
        <v>NM</v>
      </c>
      <c r="DG30" s="59">
        <v>5900</v>
      </c>
      <c r="DH30" s="67" t="str">
        <f t="shared" si="130"/>
        <v>NM</v>
      </c>
      <c r="DI30" s="59">
        <v>5400</v>
      </c>
      <c r="DJ30" s="67" t="str">
        <f t="shared" si="131"/>
        <v>NM</v>
      </c>
      <c r="DK30" s="59">
        <v>4900</v>
      </c>
      <c r="DL30" s="134" t="str">
        <f t="shared" si="132"/>
        <v>NM</v>
      </c>
      <c r="DM30" s="59">
        <v>4100</v>
      </c>
      <c r="DN30" s="134">
        <f t="shared" si="133"/>
        <v>-41.428571428571423</v>
      </c>
      <c r="DO30" s="59">
        <v>3800</v>
      </c>
      <c r="DP30" s="134">
        <f t="shared" si="133"/>
        <v>-35.593220338983059</v>
      </c>
      <c r="DQ30" s="59">
        <v>3100</v>
      </c>
      <c r="DR30" s="134">
        <f t="shared" si="133"/>
        <v>-42.592592592592595</v>
      </c>
      <c r="DS30" s="59">
        <v>3100</v>
      </c>
      <c r="DT30" s="134">
        <f t="shared" si="133"/>
        <v>-36.734693877551017</v>
      </c>
      <c r="DU30" s="59">
        <v>5600</v>
      </c>
      <c r="DV30" s="134">
        <f t="shared" si="133"/>
        <v>36.585365853658544</v>
      </c>
      <c r="DW30" s="59">
        <v>5700</v>
      </c>
      <c r="DX30" s="134">
        <f t="shared" si="133"/>
        <v>50</v>
      </c>
      <c r="DY30" s="59">
        <v>5700</v>
      </c>
      <c r="DZ30" s="134">
        <f t="shared" si="133"/>
        <v>83.870967741935473</v>
      </c>
      <c r="EA30" s="59">
        <v>7800</v>
      </c>
      <c r="EB30" s="134" t="str">
        <f t="shared" si="134"/>
        <v>NM</v>
      </c>
      <c r="EC30" s="59">
        <v>4100</v>
      </c>
      <c r="ED30" s="134">
        <f t="shared" si="135"/>
        <v>-26.785714285714292</v>
      </c>
      <c r="EE30" s="59">
        <v>1500</v>
      </c>
      <c r="EF30" s="134" t="str">
        <f t="shared" si="136"/>
        <v>NM</v>
      </c>
      <c r="EG30" s="59">
        <v>100</v>
      </c>
      <c r="EH30" s="134" t="str">
        <f t="shared" si="182"/>
        <v>NM</v>
      </c>
      <c r="EI30" s="59">
        <v>100</v>
      </c>
      <c r="EJ30" s="134" t="str">
        <f t="shared" si="183"/>
        <v>NM</v>
      </c>
      <c r="EK30" s="59">
        <v>200</v>
      </c>
      <c r="EL30" s="134" t="str">
        <f t="shared" si="184"/>
        <v>NM</v>
      </c>
      <c r="EM30" s="59">
        <v>100</v>
      </c>
      <c r="EN30" s="134" t="str">
        <f t="shared" si="185"/>
        <v>NM</v>
      </c>
      <c r="EO30" s="59">
        <v>200</v>
      </c>
      <c r="EP30" s="134">
        <f t="shared" si="186"/>
        <v>100</v>
      </c>
      <c r="EQ30" s="59">
        <v>131</v>
      </c>
      <c r="ER30" s="134">
        <f t="shared" si="142"/>
        <v>31.000000000000007</v>
      </c>
      <c r="ES30" s="59">
        <f>EQ30</f>
        <v>131</v>
      </c>
      <c r="ET30" s="134">
        <f t="shared" si="143"/>
        <v>-34.5</v>
      </c>
      <c r="EU30" s="59">
        <f>ES30</f>
        <v>131</v>
      </c>
      <c r="EV30" s="134">
        <f t="shared" si="144"/>
        <v>31.000000000000007</v>
      </c>
      <c r="EW30" s="59">
        <f>EU30</f>
        <v>131</v>
      </c>
      <c r="EX30" s="134">
        <f t="shared" si="144"/>
        <v>-34.5</v>
      </c>
      <c r="EY30" s="134"/>
      <c r="EZ30" s="317"/>
      <c r="FA30" s="59"/>
      <c r="FB30" s="70" t="s">
        <v>220</v>
      </c>
      <c r="FC30" s="63"/>
      <c r="FD30" s="70" t="s">
        <v>220</v>
      </c>
      <c r="FE30" s="67" t="str">
        <f t="shared" si="145"/>
        <v>NM</v>
      </c>
      <c r="FF30" s="57">
        <v>1000</v>
      </c>
      <c r="FG30" s="67" t="str">
        <f t="shared" si="146"/>
        <v>NM</v>
      </c>
      <c r="FH30" s="57">
        <v>1000</v>
      </c>
      <c r="FI30" s="67">
        <f>IF(ISERROR(FH30/FF30),"NM",IF(OR(FH30/FF30&lt;0.5,FH30/FF30&gt;2),"NM",(FH30/FF30-1)*100))</f>
        <v>0</v>
      </c>
      <c r="FJ30" s="59">
        <v>18900</v>
      </c>
      <c r="FK30" s="67" t="str">
        <f>IF(ISERROR(FJ30/FH30),"NM",IF(OR(FJ30/FH30&lt;0.5,FJ30/FH30&gt;2),"NM",(FJ30/FH30-1)*100))</f>
        <v>NM</v>
      </c>
      <c r="FL30" s="71">
        <f>AA30+AC30+AE30+AG30</f>
        <v>34200</v>
      </c>
      <c r="FM30" s="67">
        <f>IF(ISERROR(FL30/FJ30),"NM",IF(OR(FL30/FJ30&lt;0.5,FL30/FJ30&gt;2),"NM",(FL30/FJ30-1)*100))</f>
        <v>80.952380952380949</v>
      </c>
      <c r="FN30" s="71">
        <f>AI30+AK30+AM30+AO30</f>
        <v>27600</v>
      </c>
      <c r="FO30" s="67">
        <f>IF(ISERROR(FN30/FL30),"NM",IF(OR(FN30/FL30&lt;0.5,FN30/FL30&gt;2),"NM",(FN30/FL30-1)*100))</f>
        <v>-19.298245614035093</v>
      </c>
      <c r="FP30" s="71">
        <f>AQ30+AS30+AU30+AW30</f>
        <v>0</v>
      </c>
      <c r="FQ30" s="67" t="str">
        <f>IF(ISERROR(FP30/FN30),"NM",IF(OR(FP30/FN30&lt;0.5,FP30/FN30&gt;2),"NM",(FP30/FN30-1)*100))</f>
        <v>NM</v>
      </c>
      <c r="FR30" s="72">
        <f>AY30+BA30+BC30+BE30</f>
        <v>0</v>
      </c>
      <c r="FS30" s="67" t="str">
        <f>IF(ISERROR(FR30/FP30),"NM",IF(OR(FR30/FP30&lt;0.5,FR30/FP30&gt;2),"NM",(FR30/FP30-1)*100))</f>
        <v>NM</v>
      </c>
      <c r="FT30" s="59">
        <v>6200</v>
      </c>
      <c r="FU30" s="67" t="str">
        <f>IF(ISERROR(FT30/FR30),"NM",IF(OR(FT30/FR30&lt;0.5,FT30/FR30&gt;2),"NM",(FT30/FR30-1)*100))</f>
        <v>NM</v>
      </c>
      <c r="FV30" s="59">
        <v>6000</v>
      </c>
      <c r="FW30" s="67">
        <f>IF(ISERROR(FV30/FT30),"NM",IF(OR(FV30/FT30&lt;0.5,FV30/FT30&gt;2),"NM",(FV30/FT30-1)*100))</f>
        <v>-3.2258064516129004</v>
      </c>
      <c r="FX30" s="72">
        <f>BW30+BY30+CA30+CC30</f>
        <v>7400</v>
      </c>
      <c r="FY30" s="67">
        <f>IF(ISERROR(FX30/FV30),"NM",IF(OR(FX30/FV30&lt;0.5,FX30/FV30&gt;2),"NM",(FX30/FV30-1)*100))</f>
        <v>23.333333333333339</v>
      </c>
      <c r="FZ30" s="72">
        <f>CE30+CG30+CI30+CK30</f>
        <v>12100</v>
      </c>
      <c r="GA30" s="67">
        <f>IF(ISERROR(FZ30/FX30),"NM",IF(OR(FZ30/FX30&lt;0.5,FZ30/FX30&gt;2),"NM",(FZ30/FX30-1)*100))</f>
        <v>63.513513513513509</v>
      </c>
      <c r="GB30" s="72">
        <f>CM30+CO30+CQ30+CS30</f>
        <v>42100</v>
      </c>
      <c r="GC30" s="67" t="str">
        <f t="shared" si="157"/>
        <v>NM</v>
      </c>
      <c r="GD30" s="72">
        <f>CU30+CW30+CY30+DA30</f>
        <v>94500</v>
      </c>
      <c r="GE30" s="67" t="str">
        <f t="shared" si="158"/>
        <v>NM</v>
      </c>
      <c r="GF30" s="72">
        <f>DC30+DE30+DG30+DI30</f>
        <v>41000</v>
      </c>
      <c r="GG30" s="67" t="str">
        <f t="shared" si="158"/>
        <v>NM</v>
      </c>
      <c r="GH30" s="72">
        <f>DK30+DM30+DO30+DQ30</f>
        <v>15900</v>
      </c>
      <c r="GI30" s="67" t="str">
        <f t="shared" si="158"/>
        <v>NM</v>
      </c>
      <c r="GJ30" s="72">
        <f>DS30+DU30+DW30+DY30</f>
        <v>20100</v>
      </c>
      <c r="GK30" s="67">
        <f t="shared" si="158"/>
        <v>26.415094339622634</v>
      </c>
      <c r="GL30" s="72">
        <f>EA30+EC30+EE30+EG30</f>
        <v>13500</v>
      </c>
      <c r="GM30" s="67">
        <f t="shared" si="158"/>
        <v>-32.835820895522382</v>
      </c>
      <c r="GN30" s="72">
        <f>EI30+EK30+EM30+EO30</f>
        <v>600</v>
      </c>
      <c r="GO30" s="67" t="str">
        <f t="shared" si="187"/>
        <v>NM</v>
      </c>
      <c r="GP30" s="72">
        <f>EQ30+ES30+EU30+EW30</f>
        <v>524</v>
      </c>
      <c r="GQ30" s="67">
        <f t="shared" si="160"/>
        <v>-12.666666666666671</v>
      </c>
      <c r="GR30" s="59">
        <f>GP30*0.75</f>
        <v>393</v>
      </c>
      <c r="GS30" s="67">
        <f t="shared" si="158"/>
        <v>-25</v>
      </c>
      <c r="GT30" s="59">
        <f>GR30*0.75</f>
        <v>294.75</v>
      </c>
      <c r="GU30" s="67">
        <f t="shared" si="158"/>
        <v>-25</v>
      </c>
      <c r="GV30" s="59">
        <f>GT30*0.75</f>
        <v>221.0625</v>
      </c>
      <c r="GW30" s="67">
        <f t="shared" si="158"/>
        <v>-25</v>
      </c>
      <c r="GX30" s="59">
        <f>GV30*0.75</f>
        <v>165.796875</v>
      </c>
      <c r="GY30" s="67">
        <f t="shared" si="161"/>
        <v>-25</v>
      </c>
      <c r="GZ30" s="67">
        <f t="shared" si="162"/>
        <v>-22.681215498924743</v>
      </c>
      <c r="HA30" s="280"/>
      <c r="HB30" s="57"/>
      <c r="HC30"/>
      <c r="HD30"/>
      <c r="HE30"/>
      <c r="HF30"/>
      <c r="HG30"/>
      <c r="HH30"/>
    </row>
    <row r="31" spans="1:216" s="2" customFormat="1" ht="13.5" customHeight="1" x14ac:dyDescent="0.2">
      <c r="A31" s="4" t="s">
        <v>501</v>
      </c>
      <c r="B31" s="54" t="s">
        <v>229</v>
      </c>
      <c r="C31" s="57">
        <v>1700</v>
      </c>
      <c r="D31" s="68"/>
      <c r="E31" s="57">
        <v>2400</v>
      </c>
      <c r="F31" s="68"/>
      <c r="G31" s="57">
        <v>2400</v>
      </c>
      <c r="H31" s="68"/>
      <c r="I31" s="57">
        <v>2800</v>
      </c>
      <c r="J31" s="68"/>
      <c r="K31" s="57">
        <v>4500</v>
      </c>
      <c r="L31" s="66" t="str">
        <f t="shared" si="83"/>
        <v>NM</v>
      </c>
      <c r="M31" s="57">
        <v>3300</v>
      </c>
      <c r="N31" s="66">
        <f t="shared" si="84"/>
        <v>37.5</v>
      </c>
      <c r="O31" s="57">
        <v>2900</v>
      </c>
      <c r="P31" s="66">
        <f t="shared" si="85"/>
        <v>20.833333333333325</v>
      </c>
      <c r="Q31" s="57">
        <v>3300</v>
      </c>
      <c r="R31" s="66">
        <f t="shared" si="86"/>
        <v>17.857142857142861</v>
      </c>
      <c r="S31" s="57">
        <v>5100</v>
      </c>
      <c r="T31" s="66">
        <f t="shared" si="87"/>
        <v>13.33333333333333</v>
      </c>
      <c r="U31" s="57">
        <v>3600</v>
      </c>
      <c r="V31" s="66">
        <f t="shared" si="88"/>
        <v>9.0909090909090828</v>
      </c>
      <c r="W31" s="57">
        <v>2700</v>
      </c>
      <c r="X31" s="66">
        <f t="shared" si="89"/>
        <v>-6.8965517241379342</v>
      </c>
      <c r="Y31" s="57">
        <v>3100</v>
      </c>
      <c r="Z31" s="66">
        <f t="shared" si="90"/>
        <v>-6.0606060606060552</v>
      </c>
      <c r="AA31" s="57">
        <v>3000</v>
      </c>
      <c r="AB31" s="66">
        <f t="shared" si="91"/>
        <v>-41.17647058823529</v>
      </c>
      <c r="AC31" s="59">
        <v>3800</v>
      </c>
      <c r="AD31" s="66">
        <f t="shared" si="92"/>
        <v>5.555555555555558</v>
      </c>
      <c r="AE31" s="57">
        <v>4300</v>
      </c>
      <c r="AF31" s="66">
        <f t="shared" si="93"/>
        <v>59.259259259259252</v>
      </c>
      <c r="AG31" s="57">
        <v>5000</v>
      </c>
      <c r="AH31" s="66">
        <f t="shared" si="94"/>
        <v>61.290322580645153</v>
      </c>
      <c r="AI31" s="55">
        <v>5100</v>
      </c>
      <c r="AJ31" s="66">
        <f t="shared" si="95"/>
        <v>70</v>
      </c>
      <c r="AK31" s="59">
        <v>6000</v>
      </c>
      <c r="AL31" s="66">
        <f t="shared" si="96"/>
        <v>57.894736842105267</v>
      </c>
      <c r="AM31" s="57">
        <v>5700</v>
      </c>
      <c r="AN31" s="66">
        <f t="shared" si="97"/>
        <v>32.558139534883715</v>
      </c>
      <c r="AO31" s="59">
        <v>6200</v>
      </c>
      <c r="AP31" s="66">
        <f t="shared" si="98"/>
        <v>24</v>
      </c>
      <c r="AQ31" s="59">
        <v>5500</v>
      </c>
      <c r="AR31" s="66">
        <f t="shared" si="99"/>
        <v>7.8431372549019551</v>
      </c>
      <c r="AS31" s="59">
        <v>6100</v>
      </c>
      <c r="AT31" s="66">
        <f t="shared" si="100"/>
        <v>1.6666666666666607</v>
      </c>
      <c r="AU31" s="59">
        <v>5600</v>
      </c>
      <c r="AV31" s="66">
        <f t="shared" si="101"/>
        <v>-1.7543859649122862</v>
      </c>
      <c r="AW31" s="59">
        <v>6300</v>
      </c>
      <c r="AX31" s="66">
        <f t="shared" si="102"/>
        <v>1.6129032258064502</v>
      </c>
      <c r="AY31" s="59">
        <v>7000</v>
      </c>
      <c r="AZ31" s="67">
        <f t="shared" si="103"/>
        <v>27.27272727272727</v>
      </c>
      <c r="BA31" s="59">
        <v>7700</v>
      </c>
      <c r="BB31" s="67">
        <f t="shared" si="104"/>
        <v>26.229508196721319</v>
      </c>
      <c r="BC31" s="59">
        <v>6200</v>
      </c>
      <c r="BD31" s="67">
        <f t="shared" si="105"/>
        <v>10.714285714285721</v>
      </c>
      <c r="BE31" s="59">
        <v>6600</v>
      </c>
      <c r="BF31" s="67">
        <f t="shared" si="106"/>
        <v>4.7619047619047672</v>
      </c>
      <c r="BG31" s="59">
        <v>5600</v>
      </c>
      <c r="BH31" s="67">
        <f t="shared" si="166"/>
        <v>-19.999999999999996</v>
      </c>
      <c r="BI31" s="59">
        <v>6900</v>
      </c>
      <c r="BJ31" s="67">
        <f t="shared" si="107"/>
        <v>-10.389610389610393</v>
      </c>
      <c r="BK31" s="59">
        <v>6100</v>
      </c>
      <c r="BL31" s="67">
        <f t="shared" si="167"/>
        <v>-1.6129032258064502</v>
      </c>
      <c r="BM31" s="59">
        <v>7000</v>
      </c>
      <c r="BN31" s="67">
        <f t="shared" si="168"/>
        <v>6.0606060606060552</v>
      </c>
      <c r="BO31" s="59">
        <v>4200</v>
      </c>
      <c r="BP31" s="67">
        <f t="shared" si="108"/>
        <v>-25</v>
      </c>
      <c r="BQ31" s="59">
        <v>4400</v>
      </c>
      <c r="BR31" s="67">
        <f t="shared" si="109"/>
        <v>-36.231884057971023</v>
      </c>
      <c r="BS31" s="59">
        <v>4200</v>
      </c>
      <c r="BT31" s="65">
        <f t="shared" si="110"/>
        <v>-31.147540983606557</v>
      </c>
      <c r="BU31" s="59">
        <v>4900</v>
      </c>
      <c r="BV31" s="67">
        <f t="shared" si="111"/>
        <v>-30.000000000000004</v>
      </c>
      <c r="BW31" s="59">
        <v>4300</v>
      </c>
      <c r="BX31" s="67">
        <f t="shared" si="112"/>
        <v>2.3809523809523725</v>
      </c>
      <c r="BY31" s="59">
        <v>4400</v>
      </c>
      <c r="BZ31" s="67">
        <f t="shared" si="113"/>
        <v>0</v>
      </c>
      <c r="CA31" s="59">
        <v>4000</v>
      </c>
      <c r="CB31" s="67">
        <f t="shared" si="114"/>
        <v>-4.7619047619047672</v>
      </c>
      <c r="CC31" s="59">
        <v>4200</v>
      </c>
      <c r="CD31" s="67">
        <f t="shared" si="115"/>
        <v>-14.28571428571429</v>
      </c>
      <c r="CE31" s="59">
        <v>4000</v>
      </c>
      <c r="CF31" s="67">
        <f t="shared" si="116"/>
        <v>-6.9767441860465134</v>
      </c>
      <c r="CG31" s="59">
        <v>4100</v>
      </c>
      <c r="CH31" s="67">
        <f t="shared" si="117"/>
        <v>-6.8181818181818237</v>
      </c>
      <c r="CI31" s="59">
        <v>4400</v>
      </c>
      <c r="CJ31" s="67">
        <f t="shared" si="118"/>
        <v>10.000000000000009</v>
      </c>
      <c r="CK31" s="59">
        <v>4600</v>
      </c>
      <c r="CL31" s="67">
        <f t="shared" si="119"/>
        <v>9.5238095238095344</v>
      </c>
      <c r="CM31" s="59">
        <v>3900</v>
      </c>
      <c r="CN31" s="67">
        <f t="shared" si="120"/>
        <v>-2.5000000000000022</v>
      </c>
      <c r="CO31" s="59">
        <v>4000</v>
      </c>
      <c r="CP31" s="67">
        <f t="shared" si="121"/>
        <v>-2.4390243902439046</v>
      </c>
      <c r="CQ31" s="59">
        <v>4100</v>
      </c>
      <c r="CR31" s="67">
        <f t="shared" si="122"/>
        <v>-6.8181818181818237</v>
      </c>
      <c r="CS31" s="59">
        <v>4700</v>
      </c>
      <c r="CT31" s="67">
        <f t="shared" si="123"/>
        <v>2.1739130434782705</v>
      </c>
      <c r="CU31" s="59">
        <v>4100</v>
      </c>
      <c r="CV31" s="67">
        <f t="shared" si="172"/>
        <v>5.1282051282051322</v>
      </c>
      <c r="CW31" s="59">
        <v>4200</v>
      </c>
      <c r="CX31" s="67">
        <f t="shared" si="173"/>
        <v>5.0000000000000044</v>
      </c>
      <c r="CY31" s="59">
        <v>4500</v>
      </c>
      <c r="CZ31" s="67">
        <f t="shared" si="174"/>
        <v>9.7560975609756184</v>
      </c>
      <c r="DA31" s="59">
        <v>5200</v>
      </c>
      <c r="DB31" s="67">
        <f t="shared" si="181"/>
        <v>10.638297872340431</v>
      </c>
      <c r="DC31" s="59">
        <v>6300</v>
      </c>
      <c r="DD31" s="67">
        <f t="shared" si="128"/>
        <v>53.658536585365859</v>
      </c>
      <c r="DE31" s="59">
        <v>3200</v>
      </c>
      <c r="DF31" s="67">
        <f t="shared" si="129"/>
        <v>-23.809523809523814</v>
      </c>
      <c r="DG31" s="59">
        <v>2900</v>
      </c>
      <c r="DH31" s="67">
        <f t="shared" si="130"/>
        <v>-35.55555555555555</v>
      </c>
      <c r="DI31" s="59">
        <v>3000</v>
      </c>
      <c r="DJ31" s="67">
        <f t="shared" si="131"/>
        <v>-42.307692307692314</v>
      </c>
      <c r="DK31" s="59">
        <v>2500</v>
      </c>
      <c r="DL31" s="134" t="str">
        <f t="shared" si="132"/>
        <v>NM</v>
      </c>
      <c r="DM31" s="59">
        <v>2600</v>
      </c>
      <c r="DN31" s="134">
        <f t="shared" si="133"/>
        <v>-18.75</v>
      </c>
      <c r="DO31" s="59">
        <v>2200</v>
      </c>
      <c r="DP31" s="134">
        <f t="shared" si="133"/>
        <v>-24.137931034482762</v>
      </c>
      <c r="DQ31" s="59">
        <v>2200</v>
      </c>
      <c r="DR31" s="134">
        <f t="shared" si="133"/>
        <v>-26.666666666666671</v>
      </c>
      <c r="DS31" s="59">
        <v>2000</v>
      </c>
      <c r="DT31" s="134">
        <f t="shared" si="133"/>
        <v>-19.999999999999996</v>
      </c>
      <c r="DU31" s="59">
        <v>1900</v>
      </c>
      <c r="DV31" s="134">
        <f t="shared" si="133"/>
        <v>-26.923076923076927</v>
      </c>
      <c r="DW31" s="59">
        <v>1900</v>
      </c>
      <c r="DX31" s="134">
        <f t="shared" si="133"/>
        <v>-13.636363636363635</v>
      </c>
      <c r="DY31" s="59">
        <v>1800</v>
      </c>
      <c r="DZ31" s="134">
        <f t="shared" si="133"/>
        <v>-18.181818181818176</v>
      </c>
      <c r="EA31" s="59">
        <v>1700</v>
      </c>
      <c r="EB31" s="134">
        <f t="shared" si="134"/>
        <v>-15.000000000000002</v>
      </c>
      <c r="EC31" s="59">
        <v>1800</v>
      </c>
      <c r="ED31" s="134">
        <f t="shared" si="135"/>
        <v>-5.2631578947368478</v>
      </c>
      <c r="EE31" s="59">
        <v>1700</v>
      </c>
      <c r="EF31" s="134">
        <f t="shared" si="136"/>
        <v>-10.526315789473683</v>
      </c>
      <c r="EG31" s="59">
        <v>1800</v>
      </c>
      <c r="EH31" s="134">
        <f t="shared" si="182"/>
        <v>0</v>
      </c>
      <c r="EI31" s="59">
        <v>1800</v>
      </c>
      <c r="EJ31" s="134">
        <f t="shared" si="183"/>
        <v>5.8823529411764719</v>
      </c>
      <c r="EK31" s="59">
        <v>1300</v>
      </c>
      <c r="EL31" s="134">
        <f t="shared" si="184"/>
        <v>-27.777777777777779</v>
      </c>
      <c r="EM31" s="59">
        <v>1200</v>
      </c>
      <c r="EN31" s="134">
        <f t="shared" si="185"/>
        <v>-29.411764705882348</v>
      </c>
      <c r="EO31" s="59">
        <v>1300</v>
      </c>
      <c r="EP31" s="134">
        <f t="shared" si="186"/>
        <v>-27.777777777777779</v>
      </c>
      <c r="EQ31" s="59">
        <f>EI31*1.05</f>
        <v>1890</v>
      </c>
      <c r="ER31" s="134">
        <f t="shared" si="142"/>
        <v>5.0000000000000044</v>
      </c>
      <c r="ES31" s="59">
        <f>EK31*1.05</f>
        <v>1365</v>
      </c>
      <c r="ET31" s="134">
        <f t="shared" si="143"/>
        <v>5.0000000000000044</v>
      </c>
      <c r="EU31" s="59">
        <f>EM31*1.05</f>
        <v>1260</v>
      </c>
      <c r="EV31" s="134">
        <f t="shared" si="144"/>
        <v>5.0000000000000044</v>
      </c>
      <c r="EW31" s="59">
        <f>EO31*1.05</f>
        <v>1365</v>
      </c>
      <c r="EX31" s="134">
        <f t="shared" si="144"/>
        <v>5.0000000000000044</v>
      </c>
      <c r="EY31" s="134"/>
      <c r="EZ31" s="317"/>
      <c r="FA31" s="59"/>
      <c r="FB31" s="70" t="s">
        <v>220</v>
      </c>
      <c r="FC31" s="63"/>
      <c r="FD31" s="70" t="s">
        <v>220</v>
      </c>
      <c r="FE31" s="67" t="str">
        <f t="shared" si="145"/>
        <v>NM</v>
      </c>
      <c r="FF31" s="57">
        <v>9300</v>
      </c>
      <c r="FG31" s="67" t="str">
        <f t="shared" si="146"/>
        <v>NM</v>
      </c>
      <c r="FH31" s="57">
        <v>14000</v>
      </c>
      <c r="FI31" s="67">
        <f t="shared" si="147"/>
        <v>50.537634408602152</v>
      </c>
      <c r="FJ31" s="59">
        <v>14500</v>
      </c>
      <c r="FK31" s="67">
        <f t="shared" si="148"/>
        <v>3.5714285714285809</v>
      </c>
      <c r="FL31" s="71">
        <f>AA31+AC31+AE31+AG31</f>
        <v>16100</v>
      </c>
      <c r="FM31" s="67">
        <f t="shared" si="149"/>
        <v>11.03448275862069</v>
      </c>
      <c r="FN31" s="71">
        <f>AI31+AK31+AM31+AO31</f>
        <v>23000</v>
      </c>
      <c r="FO31" s="67">
        <f t="shared" si="150"/>
        <v>42.857142857142861</v>
      </c>
      <c r="FP31" s="71">
        <f>AQ31+AS31+AU31+AW31</f>
        <v>23500</v>
      </c>
      <c r="FQ31" s="67">
        <f t="shared" si="151"/>
        <v>2.1739130434782705</v>
      </c>
      <c r="FR31" s="72">
        <f>AY31+BA31+BC31+BE31</f>
        <v>27500</v>
      </c>
      <c r="FS31" s="67">
        <f t="shared" si="152"/>
        <v>17.021276595744684</v>
      </c>
      <c r="FT31" s="72">
        <f>+FT35-FT33-FT30-FT29-FT26-FT23-FT21</f>
        <v>18306</v>
      </c>
      <c r="FU31" s="67">
        <f t="shared" si="153"/>
        <v>-33.43272727272727</v>
      </c>
      <c r="FV31" s="72">
        <f>+FV35-FV33-FV30-FV29-FV26-FV23-FV21</f>
        <v>17900</v>
      </c>
      <c r="FW31" s="67">
        <f t="shared" si="154"/>
        <v>-2.2178520703594495</v>
      </c>
      <c r="FX31" s="72">
        <f>BW31+BY31+CA31+CC31</f>
        <v>16900</v>
      </c>
      <c r="FY31" s="67">
        <f t="shared" si="155"/>
        <v>-5.5865921787709549</v>
      </c>
      <c r="FZ31" s="72">
        <f>CE31+CG31+CI31+CK31</f>
        <v>17100</v>
      </c>
      <c r="GA31" s="67">
        <f t="shared" si="156"/>
        <v>1.1834319526627279</v>
      </c>
      <c r="GB31" s="72">
        <f>CM31+CO31+CQ31+CS31</f>
        <v>16700</v>
      </c>
      <c r="GC31" s="67">
        <f t="shared" si="157"/>
        <v>-2.3391812865497075</v>
      </c>
      <c r="GD31" s="72">
        <f>CU31+CW31+CY31+DA31</f>
        <v>18000</v>
      </c>
      <c r="GE31" s="67">
        <f t="shared" si="158"/>
        <v>7.7844311377245567</v>
      </c>
      <c r="GF31" s="72">
        <f>DC31+DE31+DG31+DI31</f>
        <v>15400</v>
      </c>
      <c r="GG31" s="67">
        <f t="shared" si="158"/>
        <v>-14.444444444444448</v>
      </c>
      <c r="GH31" s="72">
        <f>DK31+DM31+DO31+DQ31</f>
        <v>9500</v>
      </c>
      <c r="GI31" s="67">
        <f t="shared" si="158"/>
        <v>-38.311688311688307</v>
      </c>
      <c r="GJ31" s="72">
        <f>DS31+DU31+DW31+DY31</f>
        <v>7600</v>
      </c>
      <c r="GK31" s="67">
        <f t="shared" si="158"/>
        <v>-19.999999999999996</v>
      </c>
      <c r="GL31" s="72">
        <f>EA31+EC31+EE31+EG31</f>
        <v>7000</v>
      </c>
      <c r="GM31" s="67">
        <f t="shared" si="158"/>
        <v>-7.8947368421052655</v>
      </c>
      <c r="GN31" s="72">
        <f>EI31+EK31+EM31+EO31</f>
        <v>5600</v>
      </c>
      <c r="GO31" s="67">
        <f t="shared" si="187"/>
        <v>-19.999999999999996</v>
      </c>
      <c r="GP31" s="72">
        <f>EQ31+ES31+EU31+EW31</f>
        <v>5880</v>
      </c>
      <c r="GQ31" s="67">
        <f t="shared" si="160"/>
        <v>5.0000000000000044</v>
      </c>
      <c r="GR31" s="59">
        <f>GP31*1.05</f>
        <v>6174</v>
      </c>
      <c r="GS31" s="67">
        <f t="shared" si="158"/>
        <v>5.0000000000000044</v>
      </c>
      <c r="GT31" s="59">
        <f>GR31*1.05</f>
        <v>6482.7000000000007</v>
      </c>
      <c r="GU31" s="67">
        <f t="shared" si="158"/>
        <v>5.0000000000000044</v>
      </c>
      <c r="GV31" s="59">
        <f>GT31*1.05</f>
        <v>6806.8350000000009</v>
      </c>
      <c r="GW31" s="67">
        <f t="shared" si="158"/>
        <v>5.0000000000000044</v>
      </c>
      <c r="GX31" s="59">
        <f>GV31*1.05</f>
        <v>7147.1767500000014</v>
      </c>
      <c r="GY31" s="67">
        <f t="shared" si="161"/>
        <v>5.0000000000000044</v>
      </c>
      <c r="GZ31" s="67">
        <f t="shared" si="162"/>
        <v>5.0000000000000044</v>
      </c>
      <c r="HA31" s="280"/>
      <c r="HB31" s="57"/>
      <c r="HC31"/>
      <c r="HD31"/>
      <c r="HE31"/>
      <c r="HF31"/>
      <c r="HG31"/>
      <c r="HH31"/>
    </row>
    <row r="32" spans="1:216" s="341" customFormat="1" ht="13.5" hidden="1" customHeight="1" outlineLevel="1" x14ac:dyDescent="0.2">
      <c r="A32" s="333"/>
      <c r="B32" s="334" t="s">
        <v>146</v>
      </c>
      <c r="C32" s="335">
        <f>C31</f>
        <v>1700</v>
      </c>
      <c r="D32" s="336"/>
      <c r="E32" s="335">
        <f>E31</f>
        <v>2400</v>
      </c>
      <c r="F32" s="336"/>
      <c r="G32" s="335">
        <f>G31</f>
        <v>2400</v>
      </c>
      <c r="H32" s="336"/>
      <c r="I32" s="335">
        <f>I31</f>
        <v>2800</v>
      </c>
      <c r="J32" s="336"/>
      <c r="K32" s="335">
        <f>K31</f>
        <v>4500</v>
      </c>
      <c r="L32" s="337" t="str">
        <f t="shared" si="83"/>
        <v>NM</v>
      </c>
      <c r="M32" s="335">
        <f>M31</f>
        <v>3300</v>
      </c>
      <c r="N32" s="337">
        <f t="shared" si="84"/>
        <v>37.5</v>
      </c>
      <c r="O32" s="335">
        <f>O31</f>
        <v>2900</v>
      </c>
      <c r="P32" s="337">
        <f t="shared" si="85"/>
        <v>20.833333333333325</v>
      </c>
      <c r="Q32" s="335">
        <f>Q31</f>
        <v>3300</v>
      </c>
      <c r="R32" s="337">
        <f t="shared" si="86"/>
        <v>17.857142857142861</v>
      </c>
      <c r="S32" s="335">
        <f>S31</f>
        <v>5100</v>
      </c>
      <c r="T32" s="337">
        <f t="shared" si="87"/>
        <v>13.33333333333333</v>
      </c>
      <c r="U32" s="335">
        <f>U31</f>
        <v>3600</v>
      </c>
      <c r="V32" s="337">
        <f t="shared" si="88"/>
        <v>9.0909090909090828</v>
      </c>
      <c r="W32" s="335">
        <f>W31</f>
        <v>2700</v>
      </c>
      <c r="X32" s="337">
        <f t="shared" si="89"/>
        <v>-6.8965517241379342</v>
      </c>
      <c r="Y32" s="335">
        <f>Y31</f>
        <v>3100</v>
      </c>
      <c r="Z32" s="337">
        <f t="shared" si="90"/>
        <v>-6.0606060606060552</v>
      </c>
      <c r="AA32" s="335">
        <f>AA31</f>
        <v>3000</v>
      </c>
      <c r="AB32" s="337">
        <f t="shared" si="91"/>
        <v>-41.17647058823529</v>
      </c>
      <c r="AC32" s="335">
        <f>AC31</f>
        <v>3800</v>
      </c>
      <c r="AD32" s="337">
        <f t="shared" si="92"/>
        <v>5.555555555555558</v>
      </c>
      <c r="AE32" s="335">
        <f>AE31</f>
        <v>4300</v>
      </c>
      <c r="AF32" s="337">
        <f t="shared" si="93"/>
        <v>59.259259259259252</v>
      </c>
      <c r="AG32" s="335">
        <f>AG31</f>
        <v>5000</v>
      </c>
      <c r="AH32" s="337">
        <f t="shared" si="94"/>
        <v>61.290322580645153</v>
      </c>
      <c r="AI32" s="335">
        <f>AI31</f>
        <v>5100</v>
      </c>
      <c r="AJ32" s="337">
        <f t="shared" si="95"/>
        <v>70</v>
      </c>
      <c r="AK32" s="335">
        <f>AK31</f>
        <v>6000</v>
      </c>
      <c r="AL32" s="337">
        <f t="shared" si="96"/>
        <v>57.894736842105267</v>
      </c>
      <c r="AM32" s="335">
        <f>AM31</f>
        <v>5700</v>
      </c>
      <c r="AN32" s="337">
        <f t="shared" si="97"/>
        <v>32.558139534883715</v>
      </c>
      <c r="AO32" s="338">
        <f>AO31</f>
        <v>6200</v>
      </c>
      <c r="AP32" s="337">
        <f t="shared" si="98"/>
        <v>24</v>
      </c>
      <c r="AQ32" s="338">
        <f>AQ31</f>
        <v>5500</v>
      </c>
      <c r="AR32" s="337">
        <f t="shared" si="99"/>
        <v>7.8431372549019551</v>
      </c>
      <c r="AS32" s="338">
        <f>AS31</f>
        <v>6100</v>
      </c>
      <c r="AT32" s="337">
        <f t="shared" si="100"/>
        <v>1.6666666666666607</v>
      </c>
      <c r="AU32" s="338">
        <f>AU31</f>
        <v>5600</v>
      </c>
      <c r="AV32" s="337">
        <f t="shared" si="101"/>
        <v>-1.7543859649122862</v>
      </c>
      <c r="AW32" s="338">
        <f>AW31</f>
        <v>6300</v>
      </c>
      <c r="AX32" s="337">
        <f t="shared" si="102"/>
        <v>1.6129032258064502</v>
      </c>
      <c r="AY32" s="338">
        <f>AY31</f>
        <v>7000</v>
      </c>
      <c r="AZ32" s="73">
        <f t="shared" si="103"/>
        <v>27.27272727272727</v>
      </c>
      <c r="BA32" s="338">
        <f>BA31</f>
        <v>7700</v>
      </c>
      <c r="BB32" s="73">
        <f t="shared" si="104"/>
        <v>26.229508196721319</v>
      </c>
      <c r="BC32" s="338">
        <f>BC31</f>
        <v>6200</v>
      </c>
      <c r="BD32" s="73">
        <f t="shared" si="105"/>
        <v>10.714285714285721</v>
      </c>
      <c r="BE32" s="338">
        <f>BE31</f>
        <v>6600</v>
      </c>
      <c r="BF32" s="73">
        <f t="shared" si="106"/>
        <v>4.7619047619047672</v>
      </c>
      <c r="BG32" s="338">
        <f>BG31</f>
        <v>5600</v>
      </c>
      <c r="BH32" s="73">
        <f>IF(ISERROR(BG32/AY32),"NM",IF(OR(BG32/AY32&lt;0.5,BG32/AY32&gt;2),"NM",(BG32/AY32-1)*100))</f>
        <v>-19.999999999999996</v>
      </c>
      <c r="BI32" s="338">
        <f>BI31</f>
        <v>6900</v>
      </c>
      <c r="BJ32" s="73">
        <f t="shared" si="107"/>
        <v>-10.389610389610393</v>
      </c>
      <c r="BK32" s="338">
        <f>BK31</f>
        <v>6100</v>
      </c>
      <c r="BL32" s="73">
        <f>IF(ISERROR(BK32/BC32),"NM",IF(OR(BK32/BC32&lt;0.5,BK32/BC32&gt;2),"NM",(BK32/BC32-1)*100))</f>
        <v>-1.6129032258064502</v>
      </c>
      <c r="BM32" s="338">
        <f>BM31</f>
        <v>7000</v>
      </c>
      <c r="BN32" s="73">
        <f>IF(ISERROR(BM32/BE32),"NM",IF(OR(BM32/BE32&lt;0.5,BM32/BE32&gt;2),"NM",(BM32/BE32-1)*100))</f>
        <v>6.0606060606060552</v>
      </c>
      <c r="BO32" s="338">
        <f>BO31</f>
        <v>4200</v>
      </c>
      <c r="BP32" s="73">
        <f t="shared" si="108"/>
        <v>-25</v>
      </c>
      <c r="BQ32" s="338">
        <f>BQ31</f>
        <v>4400</v>
      </c>
      <c r="BR32" s="73">
        <f t="shared" si="109"/>
        <v>-36.231884057971023</v>
      </c>
      <c r="BS32" s="338">
        <f>BS31</f>
        <v>4200</v>
      </c>
      <c r="BT32" s="339">
        <f t="shared" si="110"/>
        <v>-31.147540983606557</v>
      </c>
      <c r="BU32" s="338">
        <f>BU31</f>
        <v>4900</v>
      </c>
      <c r="BV32" s="73">
        <f t="shared" si="111"/>
        <v>-30.000000000000004</v>
      </c>
      <c r="BW32" s="338">
        <f>BW31</f>
        <v>4300</v>
      </c>
      <c r="BX32" s="73">
        <f t="shared" si="112"/>
        <v>2.3809523809523725</v>
      </c>
      <c r="BY32" s="338">
        <f>BY31</f>
        <v>4400</v>
      </c>
      <c r="BZ32" s="73">
        <f t="shared" si="113"/>
        <v>0</v>
      </c>
      <c r="CA32" s="338">
        <f>CA31</f>
        <v>4000</v>
      </c>
      <c r="CB32" s="73">
        <f t="shared" si="114"/>
        <v>-4.7619047619047672</v>
      </c>
      <c r="CC32" s="338">
        <f>CC31</f>
        <v>4200</v>
      </c>
      <c r="CD32" s="73">
        <f t="shared" si="115"/>
        <v>-14.28571428571429</v>
      </c>
      <c r="CE32" s="338">
        <f>CE31</f>
        <v>4000</v>
      </c>
      <c r="CF32" s="73">
        <f t="shared" si="116"/>
        <v>-6.9767441860465134</v>
      </c>
      <c r="CG32" s="338">
        <f>CG31</f>
        <v>4100</v>
      </c>
      <c r="CH32" s="73">
        <f t="shared" si="117"/>
        <v>-6.8181818181818237</v>
      </c>
      <c r="CI32" s="338">
        <f>CI31</f>
        <v>4400</v>
      </c>
      <c r="CJ32" s="73">
        <f t="shared" si="118"/>
        <v>10.000000000000009</v>
      </c>
      <c r="CK32" s="338">
        <f>CK31</f>
        <v>4600</v>
      </c>
      <c r="CL32" s="73">
        <f t="shared" si="119"/>
        <v>9.5238095238095344</v>
      </c>
      <c r="CM32" s="338">
        <f>CM31</f>
        <v>3900</v>
      </c>
      <c r="CN32" s="73">
        <f t="shared" si="120"/>
        <v>-2.5000000000000022</v>
      </c>
      <c r="CO32" s="338">
        <f>CO31</f>
        <v>4000</v>
      </c>
      <c r="CP32" s="73">
        <f t="shared" si="121"/>
        <v>-2.4390243902439046</v>
      </c>
      <c r="CQ32" s="338">
        <f>CQ31</f>
        <v>4100</v>
      </c>
      <c r="CR32" s="73">
        <f t="shared" si="122"/>
        <v>-6.8181818181818237</v>
      </c>
      <c r="CS32" s="338">
        <f>CS31</f>
        <v>4700</v>
      </c>
      <c r="CT32" s="73">
        <f t="shared" si="123"/>
        <v>2.1739130434782705</v>
      </c>
      <c r="CU32" s="338">
        <f>CU31</f>
        <v>4100</v>
      </c>
      <c r="CV32" s="73">
        <f t="shared" si="172"/>
        <v>5.1282051282051322</v>
      </c>
      <c r="CW32" s="338">
        <f>CW31</f>
        <v>4200</v>
      </c>
      <c r="CX32" s="73">
        <f t="shared" si="173"/>
        <v>5.0000000000000044</v>
      </c>
      <c r="CY32" s="338">
        <f>CY31</f>
        <v>4500</v>
      </c>
      <c r="CZ32" s="73">
        <f t="shared" si="174"/>
        <v>9.7560975609756184</v>
      </c>
      <c r="DA32" s="338">
        <f>DA31</f>
        <v>5200</v>
      </c>
      <c r="DB32" s="73">
        <f t="shared" si="181"/>
        <v>10.638297872340431</v>
      </c>
      <c r="DC32" s="338">
        <f>DC31</f>
        <v>6300</v>
      </c>
      <c r="DD32" s="73">
        <f t="shared" si="128"/>
        <v>53.658536585365859</v>
      </c>
      <c r="DE32" s="338">
        <f>DE31</f>
        <v>3200</v>
      </c>
      <c r="DF32" s="73">
        <f t="shared" si="129"/>
        <v>-23.809523809523814</v>
      </c>
      <c r="DG32" s="338">
        <f>DG31</f>
        <v>2900</v>
      </c>
      <c r="DH32" s="73">
        <f t="shared" si="130"/>
        <v>-35.55555555555555</v>
      </c>
      <c r="DI32" s="338">
        <f>DI31</f>
        <v>3000</v>
      </c>
      <c r="DJ32" s="73">
        <f t="shared" si="131"/>
        <v>-42.307692307692314</v>
      </c>
      <c r="DK32" s="338">
        <f>DK31</f>
        <v>2500</v>
      </c>
      <c r="DL32" s="357" t="str">
        <f t="shared" si="132"/>
        <v>NM</v>
      </c>
      <c r="DM32" s="338">
        <f>DM31</f>
        <v>2600</v>
      </c>
      <c r="DN32" s="357">
        <f t="shared" si="133"/>
        <v>-18.75</v>
      </c>
      <c r="DO32" s="338">
        <f>DO31</f>
        <v>2200</v>
      </c>
      <c r="DP32" s="357">
        <f t="shared" si="133"/>
        <v>-24.137931034482762</v>
      </c>
      <c r="DQ32" s="338">
        <f>DQ31</f>
        <v>2200</v>
      </c>
      <c r="DR32" s="357">
        <f t="shared" si="133"/>
        <v>-26.666666666666671</v>
      </c>
      <c r="DS32" s="338">
        <f>DS31</f>
        <v>2000</v>
      </c>
      <c r="DT32" s="357">
        <f t="shared" si="133"/>
        <v>-19.999999999999996</v>
      </c>
      <c r="DU32" s="338">
        <f>DU31</f>
        <v>1900</v>
      </c>
      <c r="DV32" s="357">
        <f t="shared" si="133"/>
        <v>-26.923076923076927</v>
      </c>
      <c r="DW32" s="338">
        <f>DW31</f>
        <v>1900</v>
      </c>
      <c r="DX32" s="357">
        <f t="shared" si="133"/>
        <v>-13.636363636363635</v>
      </c>
      <c r="DY32" s="338">
        <f t="shared" ref="DY32:EA32" si="188">DY31</f>
        <v>1800</v>
      </c>
      <c r="DZ32" s="357">
        <f t="shared" si="133"/>
        <v>-18.181818181818176</v>
      </c>
      <c r="EA32" s="338">
        <f t="shared" si="188"/>
        <v>1700</v>
      </c>
      <c r="EB32" s="357">
        <f t="shared" si="134"/>
        <v>-15.000000000000002</v>
      </c>
      <c r="EC32" s="338">
        <f t="shared" ref="EC32:EE32" si="189">EC31</f>
        <v>1800</v>
      </c>
      <c r="ED32" s="357">
        <f t="shared" si="135"/>
        <v>-5.2631578947368478</v>
      </c>
      <c r="EE32" s="338">
        <f t="shared" si="189"/>
        <v>1700</v>
      </c>
      <c r="EF32" s="357">
        <f t="shared" si="136"/>
        <v>-10.526315789473683</v>
      </c>
      <c r="EG32" s="338">
        <f t="shared" ref="EG32" si="190">EG31</f>
        <v>1800</v>
      </c>
      <c r="EH32" s="357">
        <f t="shared" si="182"/>
        <v>0</v>
      </c>
      <c r="EI32" s="338"/>
      <c r="EJ32" s="357" t="str">
        <f t="shared" si="183"/>
        <v>NM</v>
      </c>
      <c r="EK32" s="338">
        <f>EC32*0.95</f>
        <v>1710</v>
      </c>
      <c r="EL32" s="357">
        <f t="shared" si="184"/>
        <v>-5.0000000000000044</v>
      </c>
      <c r="EM32" s="338">
        <f>EE32*0.95</f>
        <v>1615</v>
      </c>
      <c r="EN32" s="357">
        <f t="shared" si="185"/>
        <v>-5.0000000000000044</v>
      </c>
      <c r="EO32" s="338">
        <f>EG32*0.95</f>
        <v>1710</v>
      </c>
      <c r="EP32" s="357">
        <f t="shared" si="186"/>
        <v>-5.0000000000000044</v>
      </c>
      <c r="EQ32" s="59">
        <f>EI32*0.95</f>
        <v>0</v>
      </c>
      <c r="ER32" s="357" t="str">
        <f t="shared" si="142"/>
        <v>NM</v>
      </c>
      <c r="ES32" s="59">
        <f>EK32*0.95</f>
        <v>1624.5</v>
      </c>
      <c r="ET32" s="357">
        <f t="shared" si="143"/>
        <v>-5.0000000000000044</v>
      </c>
      <c r="EU32" s="59">
        <f>EM32*0.95</f>
        <v>1534.25</v>
      </c>
      <c r="EV32" s="357">
        <f t="shared" si="144"/>
        <v>-5.0000000000000044</v>
      </c>
      <c r="EW32" s="59">
        <f>EO32*0.95</f>
        <v>1624.5</v>
      </c>
      <c r="EX32" s="357">
        <f t="shared" si="144"/>
        <v>-5.0000000000000044</v>
      </c>
      <c r="EY32" s="357"/>
      <c r="EZ32" s="347"/>
      <c r="FA32" s="338"/>
      <c r="FB32" s="343" t="str">
        <f>FB31</f>
        <v>NA</v>
      </c>
      <c r="FC32" s="344"/>
      <c r="FD32" s="343" t="str">
        <f>FD31</f>
        <v>NA</v>
      </c>
      <c r="FE32" s="73" t="str">
        <f t="shared" si="145"/>
        <v>NM</v>
      </c>
      <c r="FF32" s="345">
        <f>FF31</f>
        <v>9300</v>
      </c>
      <c r="FG32" s="73" t="str">
        <f t="shared" si="146"/>
        <v>NM</v>
      </c>
      <c r="FH32" s="345">
        <f>FH31</f>
        <v>14000</v>
      </c>
      <c r="FI32" s="73">
        <f>IF(ISERROR(FH32/FF32),"NM",IF(OR(FH32/FF32&lt;0.5,FH32/FF32&gt;2),"NM",(FH32/FF32-1)*100))</f>
        <v>50.537634408602152</v>
      </c>
      <c r="FJ32" s="345">
        <f>FJ31</f>
        <v>14500</v>
      </c>
      <c r="FK32" s="73">
        <f>IF(ISERROR(FJ32/FH32),"NM",IF(OR(FJ32/FH32&lt;0.5,FJ32/FH32&gt;2),"NM",(FJ32/FH32-1)*100))</f>
        <v>3.5714285714285809</v>
      </c>
      <c r="FL32" s="345">
        <f>FL31</f>
        <v>16100</v>
      </c>
      <c r="FM32" s="73">
        <f>IF(ISERROR(FL32/FJ32),"NM",IF(OR(FL32/FJ32&lt;0.5,FL32/FJ32&gt;2),"NM",(FL32/FJ32-1)*100))</f>
        <v>11.03448275862069</v>
      </c>
      <c r="FN32" s="345">
        <f>FN31</f>
        <v>23000</v>
      </c>
      <c r="FO32" s="73">
        <f>IF(ISERROR(FN32/FL32),"NM",IF(OR(FN32/FL32&lt;0.5,FN32/FL32&gt;2),"NM",(FN32/FL32-1)*100))</f>
        <v>42.857142857142861</v>
      </c>
      <c r="FP32" s="345">
        <f>FP31</f>
        <v>23500</v>
      </c>
      <c r="FQ32" s="73">
        <f>IF(ISERROR(FP32/FN32),"NM",IF(OR(FP32/FN32&lt;0.5,FP32/FN32&gt;2),"NM",(FP32/FN32-1)*100))</f>
        <v>2.1739130434782705</v>
      </c>
      <c r="FR32" s="345">
        <f>FR31</f>
        <v>27500</v>
      </c>
      <c r="FS32" s="73">
        <f>IF(ISERROR(FR32/FP32),"NM",IF(OR(FR32/FP32&lt;0.5,FR32/FP32&gt;2),"NM",(FR32/FP32-1)*100))</f>
        <v>17.021276595744684</v>
      </c>
      <c r="FT32" s="345">
        <f>FT31</f>
        <v>18306</v>
      </c>
      <c r="FU32" s="73">
        <f>IF(ISERROR(FT32/FR32),"NM",IF(OR(FT32/FR32&lt;0.5,FT32/FR32&gt;2),"NM",(FT32/FR32-1)*100))</f>
        <v>-33.43272727272727</v>
      </c>
      <c r="FV32" s="345">
        <f>FV31</f>
        <v>17900</v>
      </c>
      <c r="FW32" s="73">
        <f>IF(ISERROR(FV32/FT32),"NM",IF(OR(FV32/FT32&lt;0.5,FV32/FT32&gt;2),"NM",(FV32/FT32-1)*100))</f>
        <v>-2.2178520703594495</v>
      </c>
      <c r="FX32" s="345">
        <f>FX31</f>
        <v>16900</v>
      </c>
      <c r="FY32" s="73">
        <f>IF(ISERROR(FX32/FV32),"NM",IF(OR(FX32/FV32&lt;0.5,FX32/FV32&gt;2),"NM",(FX32/FV32-1)*100))</f>
        <v>-5.5865921787709549</v>
      </c>
      <c r="FZ32" s="345">
        <f>FZ31</f>
        <v>17100</v>
      </c>
      <c r="GA32" s="73">
        <f>IF(ISERROR(FZ32/FX32),"NM",IF(OR(FZ32/FX32&lt;0.5,FZ32/FX32&gt;2),"NM",(FZ32/FX32-1)*100))</f>
        <v>1.1834319526627279</v>
      </c>
      <c r="GB32" s="345">
        <f>GB31</f>
        <v>16700</v>
      </c>
      <c r="GC32" s="73">
        <f t="shared" si="157"/>
        <v>-2.3391812865497075</v>
      </c>
      <c r="GD32" s="345">
        <f>GD31</f>
        <v>18000</v>
      </c>
      <c r="GE32" s="73">
        <f t="shared" si="158"/>
        <v>7.7844311377245567</v>
      </c>
      <c r="GF32" s="345">
        <f>GF31</f>
        <v>15400</v>
      </c>
      <c r="GG32" s="73">
        <f t="shared" si="158"/>
        <v>-14.444444444444448</v>
      </c>
      <c r="GH32" s="345">
        <f>GH31</f>
        <v>9500</v>
      </c>
      <c r="GI32" s="73">
        <f t="shared" si="158"/>
        <v>-38.311688311688307</v>
      </c>
      <c r="GJ32" s="345">
        <f>GJ31</f>
        <v>7600</v>
      </c>
      <c r="GK32" s="73">
        <f t="shared" si="158"/>
        <v>-19.999999999999996</v>
      </c>
      <c r="GL32" s="345">
        <f>GL31</f>
        <v>7000</v>
      </c>
      <c r="GM32" s="73">
        <f t="shared" si="158"/>
        <v>-7.8947368421052655</v>
      </c>
      <c r="GN32" s="345">
        <f>GN31</f>
        <v>5600</v>
      </c>
      <c r="GO32" s="73">
        <f t="shared" si="187"/>
        <v>-19.999999999999996</v>
      </c>
      <c r="GP32" s="345">
        <f>GP31</f>
        <v>5880</v>
      </c>
      <c r="GQ32" s="73">
        <f t="shared" si="160"/>
        <v>5.0000000000000044</v>
      </c>
      <c r="GR32" s="340">
        <f>IF($B$6=1,GR31,IF($B$6=2,GR31*(1+(GR$489/100)),IF($B$6=3,GR31*(1+(GR$490/100)))))</f>
        <v>6174</v>
      </c>
      <c r="GS32" s="73">
        <f t="shared" si="158"/>
        <v>5.0000000000000044</v>
      </c>
      <c r="GT32" s="340">
        <f>IF($B$6=1,GT31,IF($B$6=2,GT31*(1+(GT$489/100)),IF($B$6=3,GT31*(1+(GT$490/100)))))</f>
        <v>6482.7000000000007</v>
      </c>
      <c r="GU32" s="73">
        <f t="shared" si="158"/>
        <v>5.0000000000000044</v>
      </c>
      <c r="GV32" s="340">
        <f>IF($B$6=1,GV31,IF($B$6=2,GV31*(1+(GV$489/100)),IF($B$6=3,GV31*(1+(GV$490/100)))))</f>
        <v>6806.8350000000009</v>
      </c>
      <c r="GW32" s="73">
        <f t="shared" si="158"/>
        <v>5.0000000000000044</v>
      </c>
      <c r="GX32" s="340">
        <f>IF($B$6=1,GX31,IF($B$6=2,GX31*(1+(GX$489/100)),IF($B$6=3,GX31*(1+(GX$490/100)))))</f>
        <v>7147.1767500000014</v>
      </c>
      <c r="GY32" s="73">
        <f t="shared" si="161"/>
        <v>5.0000000000000044</v>
      </c>
      <c r="GZ32" s="73">
        <f t="shared" si="162"/>
        <v>5.0000000000000044</v>
      </c>
      <c r="HA32" s="346"/>
      <c r="HB32" s="335"/>
      <c r="HC32"/>
      <c r="HD32"/>
      <c r="HE32"/>
      <c r="HF32"/>
      <c r="HG32"/>
      <c r="HH32"/>
    </row>
    <row r="33" spans="1:216" s="2" customFormat="1" ht="13.5" customHeight="1" collapsed="1" x14ac:dyDescent="0.2">
      <c r="A33" s="4" t="s">
        <v>502</v>
      </c>
      <c r="B33" s="54" t="s">
        <v>552</v>
      </c>
      <c r="C33" s="57">
        <v>1000</v>
      </c>
      <c r="D33" s="68"/>
      <c r="E33" s="57">
        <v>1500</v>
      </c>
      <c r="F33" s="68"/>
      <c r="G33" s="57">
        <v>1500</v>
      </c>
      <c r="H33" s="68"/>
      <c r="I33" s="57">
        <v>4300</v>
      </c>
      <c r="J33" s="68"/>
      <c r="K33" s="57">
        <v>2800</v>
      </c>
      <c r="L33" s="66" t="str">
        <f t="shared" si="83"/>
        <v>NM</v>
      </c>
      <c r="M33" s="57">
        <v>2100</v>
      </c>
      <c r="N33" s="66">
        <f t="shared" si="84"/>
        <v>39.999999999999993</v>
      </c>
      <c r="O33" s="57">
        <v>1300</v>
      </c>
      <c r="P33" s="66">
        <f t="shared" si="85"/>
        <v>-13.33333333333333</v>
      </c>
      <c r="Q33" s="57">
        <v>1400</v>
      </c>
      <c r="R33" s="66" t="str">
        <f t="shared" si="86"/>
        <v>NM</v>
      </c>
      <c r="S33" s="57">
        <v>1000</v>
      </c>
      <c r="T33" s="66" t="str">
        <f t="shared" si="87"/>
        <v>NM</v>
      </c>
      <c r="U33" s="57">
        <v>1100</v>
      </c>
      <c r="V33" s="66">
        <f t="shared" si="88"/>
        <v>-47.619047619047613</v>
      </c>
      <c r="W33" s="57">
        <v>900</v>
      </c>
      <c r="X33" s="66">
        <f t="shared" si="89"/>
        <v>-30.76923076923077</v>
      </c>
      <c r="Y33" s="57">
        <v>1800</v>
      </c>
      <c r="Z33" s="66">
        <f t="shared" si="90"/>
        <v>28.57142857142858</v>
      </c>
      <c r="AA33" s="57">
        <v>1400</v>
      </c>
      <c r="AB33" s="66">
        <f t="shared" si="91"/>
        <v>39.999999999999993</v>
      </c>
      <c r="AC33" s="59">
        <v>1600</v>
      </c>
      <c r="AD33" s="66">
        <f t="shared" si="92"/>
        <v>45.45454545454546</v>
      </c>
      <c r="AE33" s="57">
        <v>1300</v>
      </c>
      <c r="AF33" s="66">
        <f t="shared" si="93"/>
        <v>44.444444444444443</v>
      </c>
      <c r="AG33" s="57">
        <v>1600</v>
      </c>
      <c r="AH33" s="66">
        <f t="shared" si="94"/>
        <v>-11.111111111111116</v>
      </c>
      <c r="AI33" s="55">
        <v>1200</v>
      </c>
      <c r="AJ33" s="66">
        <f t="shared" si="95"/>
        <v>-14.28571428571429</v>
      </c>
      <c r="AK33" s="59">
        <v>1800</v>
      </c>
      <c r="AL33" s="66">
        <f t="shared" si="96"/>
        <v>12.5</v>
      </c>
      <c r="AM33" s="57">
        <v>2800</v>
      </c>
      <c r="AN33" s="66" t="str">
        <f t="shared" si="97"/>
        <v>NM</v>
      </c>
      <c r="AO33" s="59">
        <v>3300</v>
      </c>
      <c r="AP33" s="66" t="str">
        <f t="shared" si="98"/>
        <v>NM</v>
      </c>
      <c r="AQ33" s="59">
        <v>2100</v>
      </c>
      <c r="AR33" s="66">
        <f t="shared" si="99"/>
        <v>75</v>
      </c>
      <c r="AS33" s="59">
        <v>2400</v>
      </c>
      <c r="AT33" s="66">
        <f t="shared" si="100"/>
        <v>33.333333333333329</v>
      </c>
      <c r="AU33" s="59">
        <v>2200</v>
      </c>
      <c r="AV33" s="66">
        <f t="shared" si="101"/>
        <v>-21.428571428571431</v>
      </c>
      <c r="AW33" s="59">
        <v>3000</v>
      </c>
      <c r="AX33" s="66">
        <f t="shared" si="102"/>
        <v>-9.0909090909090935</v>
      </c>
      <c r="AY33" s="59">
        <v>1700</v>
      </c>
      <c r="AZ33" s="67">
        <f t="shared" si="103"/>
        <v>-19.047619047619047</v>
      </c>
      <c r="BA33" s="59">
        <v>1600</v>
      </c>
      <c r="BB33" s="67">
        <f t="shared" si="104"/>
        <v>-33.333333333333336</v>
      </c>
      <c r="BC33" s="59">
        <v>1400</v>
      </c>
      <c r="BD33" s="67">
        <f t="shared" si="105"/>
        <v>-36.363636363636367</v>
      </c>
      <c r="BE33" s="59">
        <v>1600</v>
      </c>
      <c r="BF33" s="67">
        <f t="shared" si="106"/>
        <v>-46.666666666666664</v>
      </c>
      <c r="BG33" s="59">
        <v>1400</v>
      </c>
      <c r="BH33" s="67">
        <f>IF(ISERROR(BG33/AY33),"NM",IF(OR(BG33/AY33&lt;0.5,BG33/AY33&gt;2),"NM",(BG33/AY33-1)*100))</f>
        <v>-17.647058823529417</v>
      </c>
      <c r="BI33" s="59">
        <v>1300</v>
      </c>
      <c r="BJ33" s="67">
        <f t="shared" si="107"/>
        <v>-18.75</v>
      </c>
      <c r="BK33" s="59">
        <v>1200</v>
      </c>
      <c r="BL33" s="67">
        <f>IF(ISERROR(BK33/BC33),"NM",IF(OR(BK33/BC33&lt;0.5,BK33/BC33&gt;2),"NM",(BK33/BC33-1)*100))</f>
        <v>-14.28571428571429</v>
      </c>
      <c r="BM33" s="59">
        <v>1700</v>
      </c>
      <c r="BN33" s="67">
        <f>IF(ISERROR(BM33/BE33),"NM",IF(OR(BM33/BE33&lt;0.5,BM33/BE33&gt;2),"NM",(BM33/BE33-1)*100))</f>
        <v>6.25</v>
      </c>
      <c r="BO33" s="59">
        <v>1300</v>
      </c>
      <c r="BP33" s="67">
        <f t="shared" si="108"/>
        <v>-7.1428571428571397</v>
      </c>
      <c r="BQ33" s="59">
        <v>1400</v>
      </c>
      <c r="BR33" s="67">
        <f t="shared" si="109"/>
        <v>7.6923076923076872</v>
      </c>
      <c r="BS33" s="59">
        <v>1400</v>
      </c>
      <c r="BT33" s="65">
        <f t="shared" si="110"/>
        <v>16.666666666666675</v>
      </c>
      <c r="BU33" s="59">
        <v>1400</v>
      </c>
      <c r="BV33" s="67">
        <f t="shared" si="111"/>
        <v>-17.647058823529417</v>
      </c>
      <c r="BW33" s="59">
        <v>1200</v>
      </c>
      <c r="BX33" s="67">
        <f t="shared" si="112"/>
        <v>-7.6923076923076872</v>
      </c>
      <c r="BY33" s="59">
        <v>1100</v>
      </c>
      <c r="BZ33" s="67">
        <f t="shared" si="113"/>
        <v>-21.428571428571431</v>
      </c>
      <c r="CA33" s="59">
        <v>1100</v>
      </c>
      <c r="CB33" s="67">
        <f t="shared" si="114"/>
        <v>-21.428571428571431</v>
      </c>
      <c r="CC33" s="59">
        <v>1400</v>
      </c>
      <c r="CD33" s="67">
        <f t="shared" si="115"/>
        <v>0</v>
      </c>
      <c r="CE33" s="59">
        <v>1200</v>
      </c>
      <c r="CF33" s="67">
        <f t="shared" si="116"/>
        <v>0</v>
      </c>
      <c r="CG33" s="59">
        <v>1200</v>
      </c>
      <c r="CH33" s="67">
        <f t="shared" si="117"/>
        <v>9.0909090909090828</v>
      </c>
      <c r="CI33" s="59">
        <v>1000</v>
      </c>
      <c r="CJ33" s="67">
        <f t="shared" si="118"/>
        <v>-9.0909090909090935</v>
      </c>
      <c r="CK33" s="59">
        <v>1400</v>
      </c>
      <c r="CL33" s="67">
        <f t="shared" si="119"/>
        <v>0</v>
      </c>
      <c r="CM33" s="59">
        <v>1300</v>
      </c>
      <c r="CN33" s="67">
        <f t="shared" si="120"/>
        <v>8.333333333333325</v>
      </c>
      <c r="CO33" s="59">
        <v>1500</v>
      </c>
      <c r="CP33" s="67">
        <f t="shared" si="121"/>
        <v>25</v>
      </c>
      <c r="CQ33" s="59">
        <v>1400</v>
      </c>
      <c r="CR33" s="67">
        <f t="shared" si="122"/>
        <v>39.999999999999993</v>
      </c>
      <c r="CS33" s="59">
        <v>3000</v>
      </c>
      <c r="CT33" s="67" t="str">
        <f t="shared" si="123"/>
        <v>NM</v>
      </c>
      <c r="CU33" s="59">
        <v>2200</v>
      </c>
      <c r="CV33" s="67">
        <f t="shared" si="172"/>
        <v>69.230769230769226</v>
      </c>
      <c r="CW33" s="59">
        <v>2300</v>
      </c>
      <c r="CX33" s="67">
        <f t="shared" si="173"/>
        <v>53.333333333333343</v>
      </c>
      <c r="CY33" s="59">
        <v>2400</v>
      </c>
      <c r="CZ33" s="67">
        <f t="shared" si="174"/>
        <v>71.428571428571416</v>
      </c>
      <c r="DA33" s="59">
        <v>2400</v>
      </c>
      <c r="DB33" s="67">
        <f t="shared" si="181"/>
        <v>-19.999999999999996</v>
      </c>
      <c r="DC33" s="59">
        <v>2200</v>
      </c>
      <c r="DD33" s="67">
        <f>IF(ISERROR(DC33/CU33),"NM",IF(OR(DC33/CU33&lt;0.5,DC33/CU33&gt;2),"NM",(DC33/CU33-1)*100))</f>
        <v>0</v>
      </c>
      <c r="DE33" s="59">
        <v>1200</v>
      </c>
      <c r="DF33" s="67">
        <f>IF(ISERROR(DE33/CW33),"NM",IF(OR(DE33/CW33&lt;0.5,DE33/CW33&gt;2),"NM",(DE33/CW33-1)*100))</f>
        <v>-47.826086956521742</v>
      </c>
      <c r="DG33" s="59">
        <v>2600</v>
      </c>
      <c r="DH33" s="67">
        <f>IF(ISERROR(DG33/CY33),"NM",IF(OR(DG33/CY33&lt;0.5,DG33/CY33&gt;2),"NM",(DG33/CY33-1)*100))</f>
        <v>8.333333333333325</v>
      </c>
      <c r="DI33" s="59">
        <v>2300</v>
      </c>
      <c r="DJ33" s="67">
        <f t="shared" si="131"/>
        <v>-4.1666666666666625</v>
      </c>
      <c r="DK33" s="59">
        <v>2200</v>
      </c>
      <c r="DL33" s="134">
        <f t="shared" si="132"/>
        <v>0</v>
      </c>
      <c r="DM33" s="59">
        <v>2300</v>
      </c>
      <c r="DN33" s="134">
        <f t="shared" si="133"/>
        <v>91.666666666666671</v>
      </c>
      <c r="DO33" s="59">
        <v>900</v>
      </c>
      <c r="DP33" s="134" t="str">
        <f t="shared" si="133"/>
        <v>NM</v>
      </c>
      <c r="DQ33" s="59">
        <v>800</v>
      </c>
      <c r="DR33" s="134" t="str">
        <f t="shared" si="133"/>
        <v>NM</v>
      </c>
      <c r="DS33" s="59">
        <v>1000</v>
      </c>
      <c r="DT33" s="134" t="str">
        <f t="shared" si="133"/>
        <v>NM</v>
      </c>
      <c r="DU33" s="59">
        <v>600</v>
      </c>
      <c r="DV33" s="134" t="str">
        <f t="shared" si="133"/>
        <v>NM</v>
      </c>
      <c r="DW33" s="59">
        <v>500</v>
      </c>
      <c r="DX33" s="134">
        <f t="shared" si="133"/>
        <v>-44.444444444444443</v>
      </c>
      <c r="DY33" s="59">
        <v>500</v>
      </c>
      <c r="DZ33" s="134">
        <f t="shared" si="133"/>
        <v>-37.5</v>
      </c>
      <c r="EA33" s="59">
        <v>700</v>
      </c>
      <c r="EB33" s="134">
        <f t="shared" si="134"/>
        <v>-30.000000000000004</v>
      </c>
      <c r="EC33" s="59">
        <v>600</v>
      </c>
      <c r="ED33" s="134">
        <f t="shared" si="135"/>
        <v>0</v>
      </c>
      <c r="EE33" s="59">
        <v>400</v>
      </c>
      <c r="EF33" s="134">
        <f t="shared" si="136"/>
        <v>-19.999999999999996</v>
      </c>
      <c r="EG33" s="59">
        <v>500</v>
      </c>
      <c r="EH33" s="134">
        <f t="shared" si="182"/>
        <v>0</v>
      </c>
      <c r="EI33" s="59">
        <v>300</v>
      </c>
      <c r="EJ33" s="134" t="str">
        <f t="shared" si="183"/>
        <v>NM</v>
      </c>
      <c r="EK33" s="59">
        <v>100</v>
      </c>
      <c r="EL33" s="134" t="str">
        <f t="shared" si="184"/>
        <v>NM</v>
      </c>
      <c r="EM33" s="59">
        <v>100</v>
      </c>
      <c r="EN33" s="134" t="str">
        <f t="shared" si="185"/>
        <v>NM</v>
      </c>
      <c r="EO33" s="59">
        <v>100</v>
      </c>
      <c r="EP33" s="134" t="str">
        <f t="shared" si="186"/>
        <v>NM</v>
      </c>
      <c r="EQ33" s="59">
        <f>EI33*1.03</f>
        <v>309</v>
      </c>
      <c r="ER33" s="134">
        <f t="shared" si="142"/>
        <v>3.0000000000000027</v>
      </c>
      <c r="ES33" s="59">
        <f>EK33*1.03</f>
        <v>103</v>
      </c>
      <c r="ET33" s="134">
        <f t="shared" si="143"/>
        <v>3.0000000000000027</v>
      </c>
      <c r="EU33" s="59">
        <f>EM33*1.03</f>
        <v>103</v>
      </c>
      <c r="EV33" s="134">
        <f t="shared" si="144"/>
        <v>3.0000000000000027</v>
      </c>
      <c r="EW33" s="59">
        <f>EO33*1.03</f>
        <v>103</v>
      </c>
      <c r="EX33" s="134">
        <f t="shared" si="144"/>
        <v>3.0000000000000027</v>
      </c>
      <c r="EY33" s="134"/>
      <c r="EZ33" s="317"/>
      <c r="FA33" s="59"/>
      <c r="FB33" s="70" t="s">
        <v>220</v>
      </c>
      <c r="FC33" s="63"/>
      <c r="FD33" s="70" t="s">
        <v>220</v>
      </c>
      <c r="FE33" s="67" t="str">
        <f t="shared" si="145"/>
        <v>NM</v>
      </c>
      <c r="FF33" s="57">
        <v>8300</v>
      </c>
      <c r="FG33" s="67" t="str">
        <f t="shared" si="146"/>
        <v>NM</v>
      </c>
      <c r="FH33" s="57">
        <v>7600</v>
      </c>
      <c r="FI33" s="67">
        <f t="shared" si="147"/>
        <v>-8.4337349397590415</v>
      </c>
      <c r="FJ33" s="59">
        <v>4800</v>
      </c>
      <c r="FK33" s="67">
        <f t="shared" si="148"/>
        <v>-36.842105263157897</v>
      </c>
      <c r="FL33" s="71">
        <f>AA33+AC33+AE33+AG33</f>
        <v>5900</v>
      </c>
      <c r="FM33" s="67">
        <f t="shared" si="149"/>
        <v>22.916666666666675</v>
      </c>
      <c r="FN33" s="71">
        <f>AI33+AK33+AM33+AO33</f>
        <v>9100</v>
      </c>
      <c r="FO33" s="67">
        <f t="shared" si="150"/>
        <v>54.237288135593232</v>
      </c>
      <c r="FP33" s="71">
        <f>AQ33+AS33+AU33+AW33</f>
        <v>9700</v>
      </c>
      <c r="FQ33" s="67">
        <f t="shared" si="151"/>
        <v>6.5934065934065922</v>
      </c>
      <c r="FR33" s="72">
        <f>AY33+BA33+BC33+BE33</f>
        <v>6300</v>
      </c>
      <c r="FS33" s="67">
        <f t="shared" si="152"/>
        <v>-35.051546391752574</v>
      </c>
      <c r="FT33" s="72">
        <f>BG33+BI33+BK33+BM33</f>
        <v>5600</v>
      </c>
      <c r="FU33" s="67">
        <f t="shared" si="153"/>
        <v>-11.111111111111116</v>
      </c>
      <c r="FV33" s="72">
        <f>BO33+BQ33+BS33+BU33</f>
        <v>5500</v>
      </c>
      <c r="FW33" s="67">
        <f t="shared" si="154"/>
        <v>-1.7857142857142905</v>
      </c>
      <c r="FX33" s="72">
        <f>BW33+BY33+CA33+CC33</f>
        <v>4800</v>
      </c>
      <c r="FY33" s="67">
        <f t="shared" si="155"/>
        <v>-12.727272727272732</v>
      </c>
      <c r="FZ33" s="72">
        <f>CE33+CG33+CI33+CK33</f>
        <v>4800</v>
      </c>
      <c r="GA33" s="67">
        <f t="shared" si="156"/>
        <v>0</v>
      </c>
      <c r="GB33" s="72">
        <f>CM33+CO33+CQ33+CS33</f>
        <v>7200</v>
      </c>
      <c r="GC33" s="67">
        <f t="shared" si="157"/>
        <v>50</v>
      </c>
      <c r="GD33" s="72">
        <f>CU33+CW33+CY33+DA33</f>
        <v>9300</v>
      </c>
      <c r="GE33" s="67">
        <f t="shared" si="158"/>
        <v>29.166666666666675</v>
      </c>
      <c r="GF33" s="72">
        <f>DC33+DE33+DG33+DI33</f>
        <v>8300</v>
      </c>
      <c r="GG33" s="67">
        <f t="shared" si="158"/>
        <v>-10.752688172043012</v>
      </c>
      <c r="GH33" s="72">
        <f>DK33+DM33+DO33+DQ33</f>
        <v>6200</v>
      </c>
      <c r="GI33" s="67">
        <f t="shared" si="158"/>
        <v>-25.30120481927711</v>
      </c>
      <c r="GJ33" s="72">
        <f>DS33+DU33+DW33+DY33</f>
        <v>2600</v>
      </c>
      <c r="GK33" s="67" t="str">
        <f t="shared" si="158"/>
        <v>NM</v>
      </c>
      <c r="GL33" s="72">
        <f>EA33+EC33+EE33+EG33</f>
        <v>2200</v>
      </c>
      <c r="GM33" s="67">
        <f t="shared" si="158"/>
        <v>-15.384615384615385</v>
      </c>
      <c r="GN33" s="72">
        <f>EI33+EK33+EM33+EO33</f>
        <v>600</v>
      </c>
      <c r="GO33" s="67" t="str">
        <f t="shared" si="187"/>
        <v>NM</v>
      </c>
      <c r="GP33" s="72">
        <f>EQ33+ES33+EU33+EW33</f>
        <v>618</v>
      </c>
      <c r="GQ33" s="67">
        <f t="shared" si="160"/>
        <v>3.0000000000000027</v>
      </c>
      <c r="GR33" s="59">
        <f>GP33*1.03</f>
        <v>636.54</v>
      </c>
      <c r="GS33" s="67">
        <f t="shared" si="158"/>
        <v>3.0000000000000027</v>
      </c>
      <c r="GT33" s="59">
        <f>GR33*1.03</f>
        <v>655.63620000000003</v>
      </c>
      <c r="GU33" s="67">
        <f t="shared" si="158"/>
        <v>3.0000000000000027</v>
      </c>
      <c r="GV33" s="59">
        <f>GT33*1.03</f>
        <v>675.30528600000002</v>
      </c>
      <c r="GW33" s="67">
        <f t="shared" si="158"/>
        <v>3.0000000000000027</v>
      </c>
      <c r="GX33" s="59">
        <f>GV33*1.03</f>
        <v>695.56444457999999</v>
      </c>
      <c r="GY33" s="67">
        <f t="shared" si="161"/>
        <v>3.0000000000000027</v>
      </c>
      <c r="GZ33" s="67">
        <f t="shared" si="162"/>
        <v>3.0000000000000027</v>
      </c>
      <c r="HA33" s="280"/>
      <c r="HB33" s="57"/>
      <c r="HC33"/>
      <c r="HD33"/>
      <c r="HE33"/>
      <c r="HF33"/>
      <c r="HG33"/>
      <c r="HH33"/>
    </row>
    <row r="34" spans="1:216" s="341" customFormat="1" ht="13.5" hidden="1" customHeight="1" outlineLevel="1" x14ac:dyDescent="0.2">
      <c r="A34" s="333"/>
      <c r="B34" s="334" t="s">
        <v>147</v>
      </c>
      <c r="C34" s="335">
        <f>C33</f>
        <v>1000</v>
      </c>
      <c r="D34" s="336"/>
      <c r="E34" s="335">
        <f>E33</f>
        <v>1500</v>
      </c>
      <c r="F34" s="336"/>
      <c r="G34" s="335">
        <f>G33</f>
        <v>1500</v>
      </c>
      <c r="H34" s="336"/>
      <c r="I34" s="335">
        <f>I33</f>
        <v>4300</v>
      </c>
      <c r="J34" s="336"/>
      <c r="K34" s="335">
        <f>K33</f>
        <v>2800</v>
      </c>
      <c r="L34" s="337" t="str">
        <f t="shared" si="83"/>
        <v>NM</v>
      </c>
      <c r="M34" s="335">
        <f>M33</f>
        <v>2100</v>
      </c>
      <c r="N34" s="337">
        <f>IF(ISERROR(M34/E34),"NM",IF(OR(M34/E34&lt;0.5,M34/E34&gt;2),"NM",(M34/E34-1)*100))</f>
        <v>39.999999999999993</v>
      </c>
      <c r="O34" s="335">
        <f>O33</f>
        <v>1300</v>
      </c>
      <c r="P34" s="337">
        <f>IF(ISERROR(O34/G34),"NM",IF(OR(O34/G34&lt;0.5,O34/G34&gt;2),"NM",(O34/G34-1)*100))</f>
        <v>-13.33333333333333</v>
      </c>
      <c r="Q34" s="335">
        <f>Q33</f>
        <v>1400</v>
      </c>
      <c r="R34" s="337" t="str">
        <f>IF(ISERROR(Q34/I34),"NM",IF(OR(Q34/I34&lt;0.5,Q34/I34&gt;2),"NM",(Q34/I34-1)*100))</f>
        <v>NM</v>
      </c>
      <c r="S34" s="335">
        <f>S33</f>
        <v>1000</v>
      </c>
      <c r="T34" s="337" t="str">
        <f>IF(ISERROR(S34/K34),"NM",IF(OR(S34/K34&lt;0.5,S34/K34&gt;2),"NM",(S34/K34-1)*100))</f>
        <v>NM</v>
      </c>
      <c r="U34" s="335">
        <f>U33</f>
        <v>1100</v>
      </c>
      <c r="V34" s="337">
        <f>IF(ISERROR(U34/M34),"NM",IF(OR(U34/M34&lt;0.5,U34/M34&gt;2),"NM",(U34/M34-1)*100))</f>
        <v>-47.619047619047613</v>
      </c>
      <c r="W34" s="335">
        <f>W33</f>
        <v>900</v>
      </c>
      <c r="X34" s="337">
        <f>IF(ISERROR(W34/O34),"NM",IF(OR(W34/O34&lt;0.5,W34/O34&gt;2),"NM",(W34/O34-1)*100))</f>
        <v>-30.76923076923077</v>
      </c>
      <c r="Y34" s="335">
        <f>Y33</f>
        <v>1800</v>
      </c>
      <c r="Z34" s="337">
        <f>IF(ISERROR(Y34/Q34),"NM",IF(OR(Y34/Q34&lt;0.5,Y34/Q34&gt;2),"NM",(Y34/Q34-1)*100))</f>
        <v>28.57142857142858</v>
      </c>
      <c r="AA34" s="335">
        <f>AA33</f>
        <v>1400</v>
      </c>
      <c r="AB34" s="337">
        <f>IF(ISERROR(AA34/S34),"NM",IF(OR(AA34/S34&lt;0.5,AA34/S34&gt;2),"NM",(AA34/S34-1)*100))</f>
        <v>39.999999999999993</v>
      </c>
      <c r="AC34" s="335">
        <f>AC33</f>
        <v>1600</v>
      </c>
      <c r="AD34" s="337">
        <f>IF(ISERROR(AC34/U34),"NM",IF(OR(AC34/U34&lt;0.5,AC34/U34&gt;2),"NM",(AC34/U34-1)*100))</f>
        <v>45.45454545454546</v>
      </c>
      <c r="AE34" s="335">
        <f>AE33</f>
        <v>1300</v>
      </c>
      <c r="AF34" s="337">
        <f>IF(ISERROR(AE34/W34),"NM",IF(OR(AE34/W34&lt;0.5,AE34/W34&gt;2),"NM",(AE34/W34-1)*100))</f>
        <v>44.444444444444443</v>
      </c>
      <c r="AG34" s="335">
        <f>AG33</f>
        <v>1600</v>
      </c>
      <c r="AH34" s="337">
        <f>IF(ISERROR(AG34/Y34),"NM",IF(OR(AG34/Y34&lt;0.5,AG34/Y34&gt;2),"NM",(AG34/Y34-1)*100))</f>
        <v>-11.111111111111116</v>
      </c>
      <c r="AI34" s="335">
        <f>AI33</f>
        <v>1200</v>
      </c>
      <c r="AJ34" s="337">
        <f>IF(ISERROR(AI34/AA34),"NM",IF(OR(AI34/AA34&lt;0.5,AI34/AA34&gt;2),"NM",(AI34/AA34-1)*100))</f>
        <v>-14.28571428571429</v>
      </c>
      <c r="AK34" s="335">
        <f>AK33</f>
        <v>1800</v>
      </c>
      <c r="AL34" s="337">
        <f>IF(ISERROR(AK34/AC34),"NM",IF(OR(AK34/AC34&lt;0.5,AK34/AC34&gt;2),"NM",(AK34/AC34-1)*100))</f>
        <v>12.5</v>
      </c>
      <c r="AM34" s="335">
        <f>AM33</f>
        <v>2800</v>
      </c>
      <c r="AN34" s="337" t="str">
        <f>IF(ISERROR(AM34/AE34),"NM",IF(OR(AM34/AE34&lt;0.5,AM34/AE34&gt;2),"NM",(AM34/AE34-1)*100))</f>
        <v>NM</v>
      </c>
      <c r="AO34" s="338">
        <f>AO33</f>
        <v>3300</v>
      </c>
      <c r="AP34" s="337" t="str">
        <f>IF(ISERROR(AO34/AG34),"NM",IF(OR(AO34/AG34&lt;0.5,AO34/AG34&gt;2),"NM",(AO34/AG34-1)*100))</f>
        <v>NM</v>
      </c>
      <c r="AQ34" s="338">
        <f>AQ33</f>
        <v>2100</v>
      </c>
      <c r="AR34" s="337">
        <f>IF(ISERROR(AQ34/AI34),"NM",IF(OR(AQ34/AI34&lt;0.5,AQ34/AI34&gt;2),"NM",(AQ34/AI34-1)*100))</f>
        <v>75</v>
      </c>
      <c r="AS34" s="338">
        <f>AS33</f>
        <v>2400</v>
      </c>
      <c r="AT34" s="337">
        <f>IF(ISERROR(AS34/AK34),"NM",IF(OR(AS34/AK34&lt;0.5,AS34/AK34&gt;2),"NM",(AS34/AK34-1)*100))</f>
        <v>33.333333333333329</v>
      </c>
      <c r="AU34" s="338">
        <f>AU33</f>
        <v>2200</v>
      </c>
      <c r="AV34" s="337">
        <f>IF(ISERROR(AU34/AM34),"NM",IF(OR(AU34/AM34&lt;0.5,AU34/AM34&gt;2),"NM",(AU34/AM34-1)*100))</f>
        <v>-21.428571428571431</v>
      </c>
      <c r="AW34" s="338">
        <f>AW33</f>
        <v>3000</v>
      </c>
      <c r="AX34" s="337">
        <f>IF(ISERROR(AW34/AO34),"NM",IF(OR(AW34/AO34&lt;0.5,AW34/AO34&gt;2),"NM",(AW34/AO34-1)*100))</f>
        <v>-9.0909090909090935</v>
      </c>
      <c r="AY34" s="338">
        <f>AY33</f>
        <v>1700</v>
      </c>
      <c r="AZ34" s="73">
        <f>IF(ISERROR(AY34/AQ34),"NM",IF(OR(AY34/AQ34&lt;0.5,AY34/AQ34&gt;2),"NM",(AY34/AQ34-1)*100))</f>
        <v>-19.047619047619047</v>
      </c>
      <c r="BA34" s="338">
        <f>BA33</f>
        <v>1600</v>
      </c>
      <c r="BB34" s="73">
        <f>IF(ISERROR(BA34/AS34),"NM",IF(OR(BA34/AS34&lt;0.5,BA34/AS34&gt;2),"NM",(BA34/AS34-1)*100))</f>
        <v>-33.333333333333336</v>
      </c>
      <c r="BC34" s="338">
        <f>BC33</f>
        <v>1400</v>
      </c>
      <c r="BD34" s="73">
        <f>IF(ISERROR(BC34/AU34),"NM",IF(OR(BC34/AU34&lt;0.5,BC34/AU34&gt;2),"NM",(BC34/AU34-1)*100))</f>
        <v>-36.363636363636367</v>
      </c>
      <c r="BE34" s="338">
        <f>BE33</f>
        <v>1600</v>
      </c>
      <c r="BF34" s="73">
        <f>IF(ISERROR(BE34/AW34),"NM",IF(OR(BE34/AW34&lt;0.5,BE34/AW34&gt;2),"NM",(BE34/AW34-1)*100))</f>
        <v>-46.666666666666664</v>
      </c>
      <c r="BG34" s="338">
        <f>BG33</f>
        <v>1400</v>
      </c>
      <c r="BH34" s="73">
        <f>IF(ISERROR(BG34/AY34),"NM",IF(OR(BG34/AY34&lt;0.5,BG34/AY34&gt;2),"NM",(BG34/AY34-1)*100))</f>
        <v>-17.647058823529417</v>
      </c>
      <c r="BI34" s="338">
        <f>BI33</f>
        <v>1300</v>
      </c>
      <c r="BJ34" s="73">
        <f>IF(ISERROR(BI34/BA34),"NM",IF(OR(BI34/BA34&lt;0.5,BI34/BA34&gt;2),"NM",(BI34/BA34-1)*100))</f>
        <v>-18.75</v>
      </c>
      <c r="BK34" s="338">
        <f>BK33</f>
        <v>1200</v>
      </c>
      <c r="BL34" s="73">
        <f>IF(ISERROR(BK34/BC34),"NM",IF(OR(BK34/BC34&lt;0.5,BK34/BC34&gt;2),"NM",(BK34/BC34-1)*100))</f>
        <v>-14.28571428571429</v>
      </c>
      <c r="BM34" s="338">
        <f>BM33</f>
        <v>1700</v>
      </c>
      <c r="BN34" s="73">
        <f>IF(ISERROR(BM34/BE34),"NM",IF(OR(BM34/BE34&lt;0.5,BM34/BE34&gt;2),"NM",(BM34/BE34-1)*100))</f>
        <v>6.25</v>
      </c>
      <c r="BO34" s="338">
        <f>BO33</f>
        <v>1300</v>
      </c>
      <c r="BP34" s="73">
        <f>IF(ISERROR(BO34/BG34),"NM",IF(OR(BO34/BG34&lt;0.5,BO34/BG34&gt;2),"NM",(BO34/BG34-1)*100))</f>
        <v>-7.1428571428571397</v>
      </c>
      <c r="BQ34" s="338">
        <f>BQ33</f>
        <v>1400</v>
      </c>
      <c r="BR34" s="73">
        <f>IF(ISERROR(BQ34/BI34),"NM",IF(OR(BQ34/BI34&lt;0.5,BQ34/BI34&gt;2),"NM",(BQ34/BI34-1)*100))</f>
        <v>7.6923076923076872</v>
      </c>
      <c r="BS34" s="338">
        <f>BS33</f>
        <v>1400</v>
      </c>
      <c r="BT34" s="339">
        <f>IF(ISERROR(BS34/BK34),"NM",IF(OR(BS34/BK34&lt;0.5,BS34/BK34&gt;2),"NM",(BS34/BK34-1)*100))</f>
        <v>16.666666666666675</v>
      </c>
      <c r="BU34" s="338">
        <f>BU33</f>
        <v>1400</v>
      </c>
      <c r="BV34" s="73">
        <f>IF(ISERROR(BU34/BM34),"NM",IF(OR(BU34/BM34&lt;0.5,BU34/BM34&gt;2),"NM",(BU34/BM34-1)*100))</f>
        <v>-17.647058823529417</v>
      </c>
      <c r="BW34" s="338">
        <f>BW33</f>
        <v>1200</v>
      </c>
      <c r="BX34" s="73">
        <f>IF(ISERROR(BW34/BO34),"NM",IF(OR(BW34/BO34&lt;0.5,BW34/BO34&gt;2),"NM",(BW34/BO34-1)*100))</f>
        <v>-7.6923076923076872</v>
      </c>
      <c r="BY34" s="338">
        <f>BY33</f>
        <v>1100</v>
      </c>
      <c r="BZ34" s="73">
        <f>IF(ISERROR(BY34/BQ34),"NM",IF(OR(BY34/BQ34&lt;0.5,BY34/BQ34&gt;2),"NM",(BY34/BQ34-1)*100))</f>
        <v>-21.428571428571431</v>
      </c>
      <c r="CA34" s="338">
        <f>CA33</f>
        <v>1100</v>
      </c>
      <c r="CB34" s="73">
        <f>IF(ISERROR(CA34/BS34),"NM",IF(OR(CA34/BS34&lt;0.5,CA34/BS34&gt;2),"NM",(CA34/BS34-1)*100))</f>
        <v>-21.428571428571431</v>
      </c>
      <c r="CC34" s="338">
        <f>CC33</f>
        <v>1400</v>
      </c>
      <c r="CD34" s="73">
        <f>IF(ISERROR(CC34/BU34),"NM",IF(OR(CC34/BU34&lt;0.5,CC34/BU34&gt;2),"NM",(CC34/BU34-1)*100))</f>
        <v>0</v>
      </c>
      <c r="CE34" s="338">
        <f>CE33</f>
        <v>1200</v>
      </c>
      <c r="CF34" s="73">
        <f>IF(ISERROR(CE34/BW34),"NM",IF(OR(CE34/BW34&lt;0.5,CE34/BW34&gt;2),"NM",(CE34/BW34-1)*100))</f>
        <v>0</v>
      </c>
      <c r="CG34" s="338">
        <f>CG33</f>
        <v>1200</v>
      </c>
      <c r="CH34" s="73">
        <f>IF(ISERROR(CG34/BY34),"NM",IF(OR(CG34/BY34&lt;0.5,CG34/BY34&gt;2),"NM",(CG34/BY34-1)*100))</f>
        <v>9.0909090909090828</v>
      </c>
      <c r="CI34" s="338">
        <f>CI33</f>
        <v>1000</v>
      </c>
      <c r="CJ34" s="73">
        <f>IF(ISERROR(CI34/CA34),"NM",IF(OR(CI34/CA34&lt;0.5,CI34/CA34&gt;2),"NM",(CI34/CA34-1)*100))</f>
        <v>-9.0909090909090935</v>
      </c>
      <c r="CK34" s="338">
        <f>CK33</f>
        <v>1400</v>
      </c>
      <c r="CL34" s="73">
        <f>IF(ISERROR(CK34/CC34),"NM",IF(OR(CK34/CC34&lt;0.5,CK34/CC34&gt;2),"NM",(CK34/CC34-1)*100))</f>
        <v>0</v>
      </c>
      <c r="CM34" s="338">
        <f>CM33</f>
        <v>1300</v>
      </c>
      <c r="CN34" s="73">
        <f>IF(ISERROR(CM34/CE34),"NM",IF(OR(CM34/CE34&lt;0.5,CM34/CE34&gt;2),"NM",(CM34/CE34-1)*100))</f>
        <v>8.333333333333325</v>
      </c>
      <c r="CO34" s="338">
        <f>CO33</f>
        <v>1500</v>
      </c>
      <c r="CP34" s="73">
        <f>IF(ISERROR(CO34/CG34),"NM",IF(OR(CO34/CG34&lt;0.5,CO34/CG34&gt;2),"NM",(CO34/CG34-1)*100))</f>
        <v>25</v>
      </c>
      <c r="CQ34" s="338">
        <f>CQ33</f>
        <v>1400</v>
      </c>
      <c r="CR34" s="73">
        <f>IF(ISERROR(CQ34/CI34),"NM",IF(OR(CQ34/CI34&lt;0.5,CQ34/CI34&gt;2),"NM",(CQ34/CI34-1)*100))</f>
        <v>39.999999999999993</v>
      </c>
      <c r="CS34" s="338">
        <f>CS33</f>
        <v>3000</v>
      </c>
      <c r="CT34" s="73" t="str">
        <f>IF(ISERROR(CS34/CK34),"NM",IF(OR(CS34/CK34&lt;0.5,CS34/CK34&gt;2),"NM",(CS34/CK34-1)*100))</f>
        <v>NM</v>
      </c>
      <c r="CU34" s="338">
        <f>CU33</f>
        <v>2200</v>
      </c>
      <c r="CV34" s="73">
        <f>IF(ISERROR(CU34/CM34),"NM",IF(OR(CU34/CM34&lt;0.5,CU34/CM34&gt;2),"NM",(CU34/CM34-1)*100))</f>
        <v>69.230769230769226</v>
      </c>
      <c r="CW34" s="338">
        <f>CW33</f>
        <v>2300</v>
      </c>
      <c r="CX34" s="73">
        <f>IF(ISERROR(CW34/CO34),"NM",IF(OR(CW34/CO34&lt;0.5,CW34/CO34&gt;2),"NM",(CW34/CO34-1)*100))</f>
        <v>53.333333333333343</v>
      </c>
      <c r="CY34" s="338">
        <f>CY33</f>
        <v>2400</v>
      </c>
      <c r="CZ34" s="73">
        <f>IF(ISERROR(CY34/CQ34),"NM",IF(OR(CY34/CQ34&lt;0.5,CY34/CQ34&gt;2),"NM",(CY34/CQ34-1)*100))</f>
        <v>71.428571428571416</v>
      </c>
      <c r="DA34" s="338">
        <f>DA33</f>
        <v>2400</v>
      </c>
      <c r="DB34" s="73">
        <f t="shared" si="181"/>
        <v>-19.999999999999996</v>
      </c>
      <c r="DC34" s="338">
        <f>DC33</f>
        <v>2200</v>
      </c>
      <c r="DD34" s="73">
        <f t="shared" si="128"/>
        <v>0</v>
      </c>
      <c r="DE34" s="338">
        <f>DE33</f>
        <v>1200</v>
      </c>
      <c r="DF34" s="73">
        <f t="shared" si="129"/>
        <v>-47.826086956521742</v>
      </c>
      <c r="DG34" s="338">
        <f>DG33</f>
        <v>2600</v>
      </c>
      <c r="DH34" s="73">
        <f t="shared" si="130"/>
        <v>8.333333333333325</v>
      </c>
      <c r="DI34" s="338">
        <f>DI33</f>
        <v>2300</v>
      </c>
      <c r="DJ34" s="73">
        <f t="shared" si="131"/>
        <v>-4.1666666666666625</v>
      </c>
      <c r="DK34" s="338">
        <f>DK33</f>
        <v>2200</v>
      </c>
      <c r="DL34" s="73">
        <f t="shared" si="132"/>
        <v>0</v>
      </c>
      <c r="DM34" s="338">
        <f>DM33</f>
        <v>2300</v>
      </c>
      <c r="DN34" s="73">
        <f t="shared" si="133"/>
        <v>91.666666666666671</v>
      </c>
      <c r="DO34" s="338">
        <f>DO33</f>
        <v>900</v>
      </c>
      <c r="DP34" s="73" t="str">
        <f t="shared" si="133"/>
        <v>NM</v>
      </c>
      <c r="DQ34" s="338">
        <f>DQ33</f>
        <v>800</v>
      </c>
      <c r="DR34" s="73" t="str">
        <f t="shared" si="133"/>
        <v>NM</v>
      </c>
      <c r="DS34" s="338">
        <f>DS33</f>
        <v>1000</v>
      </c>
      <c r="DT34" s="73" t="str">
        <f t="shared" si="133"/>
        <v>NM</v>
      </c>
      <c r="DU34" s="338">
        <f>DU33</f>
        <v>600</v>
      </c>
      <c r="DV34" s="73" t="str">
        <f t="shared" si="133"/>
        <v>NM</v>
      </c>
      <c r="DW34" s="338">
        <f>DW33</f>
        <v>500</v>
      </c>
      <c r="DX34" s="73">
        <f t="shared" si="133"/>
        <v>-44.444444444444443</v>
      </c>
      <c r="DY34" s="338">
        <f t="shared" ref="DY34:EA34" si="191">DY33</f>
        <v>500</v>
      </c>
      <c r="DZ34" s="73">
        <f t="shared" si="133"/>
        <v>-37.5</v>
      </c>
      <c r="EA34" s="338">
        <f t="shared" si="191"/>
        <v>700</v>
      </c>
      <c r="EB34" s="73">
        <f t="shared" si="134"/>
        <v>-30.000000000000004</v>
      </c>
      <c r="EC34" s="338">
        <f t="shared" ref="EC34:EE34" si="192">EC33</f>
        <v>600</v>
      </c>
      <c r="ED34" s="73">
        <f t="shared" si="135"/>
        <v>0</v>
      </c>
      <c r="EE34" s="338">
        <f t="shared" si="192"/>
        <v>400</v>
      </c>
      <c r="EF34" s="73">
        <f t="shared" si="136"/>
        <v>-19.999999999999996</v>
      </c>
      <c r="EG34" s="338">
        <f t="shared" ref="EG34" si="193">EG33</f>
        <v>500</v>
      </c>
      <c r="EH34" s="73">
        <f t="shared" si="182"/>
        <v>0</v>
      </c>
      <c r="EI34" s="338">
        <f>IF($B$6=1,EI33,IF($B$6=2,EI33*(1+(EI$489/100)),IF($B$6=3,EI33*(1+(EI$490/100)))))</f>
        <v>300</v>
      </c>
      <c r="EJ34" s="73" t="str">
        <f t="shared" si="183"/>
        <v>NM</v>
      </c>
      <c r="EK34" s="338">
        <f>IF($B$6=1,EK33,IF($B$6=2,EK33*(1+(EK$489/100)),IF($B$6=3,EK33*(1+(EK$490/100)))))</f>
        <v>100</v>
      </c>
      <c r="EL34" s="73" t="str">
        <f t="shared" si="184"/>
        <v>NM</v>
      </c>
      <c r="EM34" s="338">
        <f>IF($B$6=1,EM33,IF($B$6=2,EM33*(1+(EM$489/100)),IF($B$6=3,EM33*(1+(EM$490/100)))))</f>
        <v>100</v>
      </c>
      <c r="EN34" s="73" t="str">
        <f t="shared" si="185"/>
        <v>NM</v>
      </c>
      <c r="EO34" s="338">
        <f>IF($B$6=1,EO33,IF($B$6=2,EO33*(1+(EO$489/100)),IF($B$6=3,EO33*(1+(EO$490/100)))))</f>
        <v>100</v>
      </c>
      <c r="EP34" s="73" t="str">
        <f t="shared" si="186"/>
        <v>NM</v>
      </c>
      <c r="EQ34" s="340">
        <f>IF($B$6=1,EQ33,IF($B$6=2,EQ33*(1+(EQ$489/100)),IF($B$6=3,EQ33*(1+(EQ$490/100)))))</f>
        <v>309</v>
      </c>
      <c r="ER34" s="73">
        <f t="shared" si="142"/>
        <v>3.0000000000000027</v>
      </c>
      <c r="ES34" s="340">
        <f>IF($B$6=1,ES33,IF($B$6=2,ES33*(1+(ES$489/100)),IF($B$6=3,ES33*(1+(ES$490/100)))))</f>
        <v>103</v>
      </c>
      <c r="ET34" s="73">
        <f t="shared" si="143"/>
        <v>3.0000000000000027</v>
      </c>
      <c r="EU34" s="340">
        <f>IF($B$6=1,EU33,IF($B$6=2,EU33*(1+(EU$489/100)),IF($B$6=3,EU33*(1+(EU$490/100)))))</f>
        <v>103</v>
      </c>
      <c r="EV34" s="73">
        <f t="shared" si="144"/>
        <v>3.0000000000000027</v>
      </c>
      <c r="EW34" s="340">
        <f>IF($B$6=1,EW33,IF($B$6=2,EW33*(1+(EW$489/100)),IF($B$6=3,EW33*(1+(EW$490/100)))))</f>
        <v>103</v>
      </c>
      <c r="EX34" s="73">
        <f t="shared" si="144"/>
        <v>3.0000000000000027</v>
      </c>
      <c r="EY34" s="73"/>
      <c r="EZ34" s="347"/>
      <c r="FA34" s="338"/>
      <c r="FB34" s="343" t="str">
        <f>FB33</f>
        <v>NA</v>
      </c>
      <c r="FC34" s="344"/>
      <c r="FD34" s="343" t="str">
        <f>FD33</f>
        <v>NA</v>
      </c>
      <c r="FE34" s="73" t="str">
        <f t="shared" si="145"/>
        <v>NM</v>
      </c>
      <c r="FF34" s="345">
        <f>FF33</f>
        <v>8300</v>
      </c>
      <c r="FG34" s="73" t="str">
        <f t="shared" si="146"/>
        <v>NM</v>
      </c>
      <c r="FH34" s="345">
        <f>FH33</f>
        <v>7600</v>
      </c>
      <c r="FI34" s="73">
        <f>IF(ISERROR(FH34/FF34),"NM",IF(OR(FH34/FF34&lt;0.5,FH34/FF34&gt;2),"NM",(FH34/FF34-1)*100))</f>
        <v>-8.4337349397590415</v>
      </c>
      <c r="FJ34" s="345">
        <f>FJ33</f>
        <v>4800</v>
      </c>
      <c r="FK34" s="73">
        <f>IF(ISERROR(FJ34/FH34),"NM",IF(OR(FJ34/FH34&lt;0.5,FJ34/FH34&gt;2),"NM",(FJ34/FH34-1)*100))</f>
        <v>-36.842105263157897</v>
      </c>
      <c r="FL34" s="345">
        <f>FL33</f>
        <v>5900</v>
      </c>
      <c r="FM34" s="73">
        <f>IF(ISERROR(FL34/FJ34),"NM",IF(OR(FL34/FJ34&lt;0.5,FL34/FJ34&gt;2),"NM",(FL34/FJ34-1)*100))</f>
        <v>22.916666666666675</v>
      </c>
      <c r="FN34" s="345">
        <f>FN33</f>
        <v>9100</v>
      </c>
      <c r="FO34" s="73">
        <f>IF(ISERROR(FN34/FL34),"NM",IF(OR(FN34/FL34&lt;0.5,FN34/FL34&gt;2),"NM",(FN34/FL34-1)*100))</f>
        <v>54.237288135593232</v>
      </c>
      <c r="FP34" s="345">
        <f>FP33</f>
        <v>9700</v>
      </c>
      <c r="FQ34" s="73">
        <f>IF(ISERROR(FP34/FN34),"NM",IF(OR(FP34/FN34&lt;0.5,FP34/FN34&gt;2),"NM",(FP34/FN34-1)*100))</f>
        <v>6.5934065934065922</v>
      </c>
      <c r="FR34" s="345">
        <f>FR33</f>
        <v>6300</v>
      </c>
      <c r="FS34" s="73">
        <f>IF(ISERROR(FR34/FP34),"NM",IF(OR(FR34/FP34&lt;0.5,FR34/FP34&gt;2),"NM",(FR34/FP34-1)*100))</f>
        <v>-35.051546391752574</v>
      </c>
      <c r="FT34" s="345">
        <f>FT33</f>
        <v>5600</v>
      </c>
      <c r="FU34" s="73">
        <f>IF(ISERROR(FT34/FR34),"NM",IF(OR(FT34/FR34&lt;0.5,FT34/FR34&gt;2),"NM",(FT34/FR34-1)*100))</f>
        <v>-11.111111111111116</v>
      </c>
      <c r="FV34" s="345">
        <f>FV33</f>
        <v>5500</v>
      </c>
      <c r="FW34" s="73">
        <f>IF(ISERROR(FV34/FT34),"NM",IF(OR(FV34/FT34&lt;0.5,FV34/FT34&gt;2),"NM",(FV34/FT34-1)*100))</f>
        <v>-1.7857142857142905</v>
      </c>
      <c r="FX34" s="345">
        <f>FX33</f>
        <v>4800</v>
      </c>
      <c r="FY34" s="73">
        <f>IF(ISERROR(FX34/FV34),"NM",IF(OR(FX34/FV34&lt;0.5,FX34/FV34&gt;2),"NM",(FX34/FV34-1)*100))</f>
        <v>-12.727272727272732</v>
      </c>
      <c r="FZ34" s="345">
        <f>FZ33</f>
        <v>4800</v>
      </c>
      <c r="GA34" s="73">
        <f>IF(ISERROR(FZ34/FX34),"NM",IF(OR(FZ34/FX34&lt;0.5,FZ34/FX34&gt;2),"NM",(FZ34/FX34-1)*100))</f>
        <v>0</v>
      </c>
      <c r="GB34" s="345">
        <f>GB33</f>
        <v>7200</v>
      </c>
      <c r="GC34" s="73">
        <f t="shared" si="157"/>
        <v>50</v>
      </c>
      <c r="GD34" s="345">
        <f>GD33</f>
        <v>9300</v>
      </c>
      <c r="GE34" s="73">
        <f t="shared" si="158"/>
        <v>29.166666666666675</v>
      </c>
      <c r="GF34" s="345">
        <f>GF33</f>
        <v>8300</v>
      </c>
      <c r="GG34" s="73">
        <f t="shared" si="158"/>
        <v>-10.752688172043012</v>
      </c>
      <c r="GH34" s="345">
        <f>GH33</f>
        <v>6200</v>
      </c>
      <c r="GI34" s="73">
        <f t="shared" si="158"/>
        <v>-25.30120481927711</v>
      </c>
      <c r="GJ34" s="345">
        <f>GJ33</f>
        <v>2600</v>
      </c>
      <c r="GK34" s="73" t="str">
        <f t="shared" si="158"/>
        <v>NM</v>
      </c>
      <c r="GL34" s="345">
        <f>GL33</f>
        <v>2200</v>
      </c>
      <c r="GM34" s="73">
        <f t="shared" si="158"/>
        <v>-15.384615384615385</v>
      </c>
      <c r="GN34" s="345">
        <f>GN33</f>
        <v>600</v>
      </c>
      <c r="GO34" s="73" t="str">
        <f t="shared" si="187"/>
        <v>NM</v>
      </c>
      <c r="GP34" s="345">
        <f>GP33</f>
        <v>618</v>
      </c>
      <c r="GQ34" s="73">
        <f t="shared" si="160"/>
        <v>3.0000000000000027</v>
      </c>
      <c r="GR34" s="340">
        <f>IF($B$6=1,GR33,IF($B$6=2,GR33*(1+(GR$489/100)),IF($B$6=3,GR33*(1+(GR$490/100)))))</f>
        <v>636.54</v>
      </c>
      <c r="GS34" s="73">
        <f t="shared" si="158"/>
        <v>3.0000000000000027</v>
      </c>
      <c r="GT34" s="340">
        <f>IF($B$6=1,GT33,IF($B$6=2,GT33*(1+(GT$489/100)),IF($B$6=3,GT33*(1+(GT$490/100)))))</f>
        <v>655.63620000000003</v>
      </c>
      <c r="GU34" s="73">
        <f t="shared" si="158"/>
        <v>3.0000000000000027</v>
      </c>
      <c r="GV34" s="340">
        <f>IF($B$6=1,GV33,IF($B$6=2,GV33*(1+(GV$489/100)),IF($B$6=3,GV33*(1+(GV$490/100)))))</f>
        <v>675.30528600000002</v>
      </c>
      <c r="GW34" s="73">
        <f t="shared" si="158"/>
        <v>3.0000000000000027</v>
      </c>
      <c r="GX34" s="340">
        <f>IF($B$6=1,GX33,IF($B$6=2,GX33*(1+(GX$489/100)),IF($B$6=3,GX33*(1+(GX$490/100)))))</f>
        <v>695.56444457999999</v>
      </c>
      <c r="GY34" s="73">
        <f t="shared" si="161"/>
        <v>3.0000000000000027</v>
      </c>
      <c r="GZ34" s="73">
        <f t="shared" si="162"/>
        <v>3.0000000000000027</v>
      </c>
      <c r="HA34" s="346"/>
      <c r="HB34" s="335"/>
      <c r="HC34"/>
      <c r="HD34"/>
      <c r="HE34"/>
      <c r="HF34"/>
      <c r="HG34"/>
      <c r="HH34"/>
    </row>
    <row r="35" spans="1:216" s="2" customFormat="1" ht="13.5" customHeight="1" collapsed="1" x14ac:dyDescent="0.2">
      <c r="A35" s="4" t="s">
        <v>500</v>
      </c>
      <c r="B35" s="54" t="s">
        <v>90</v>
      </c>
      <c r="C35" s="57">
        <v>22284</v>
      </c>
      <c r="D35" s="68"/>
      <c r="E35" s="57">
        <v>25411</v>
      </c>
      <c r="F35" s="68"/>
      <c r="G35" s="57">
        <v>24604</v>
      </c>
      <c r="H35" s="68"/>
      <c r="I35" s="57">
        <v>27456</v>
      </c>
      <c r="J35" s="68"/>
      <c r="K35" s="57">
        <v>23097</v>
      </c>
      <c r="L35" s="63">
        <f t="shared" si="83"/>
        <v>3.6483575659666201</v>
      </c>
      <c r="M35" s="57">
        <v>25560</v>
      </c>
      <c r="N35" s="63">
        <f>IF(ISERROR(M35/E35),"NM",IF(OR(M35/E35&lt;0.5,M35/E35&gt;2),"NM",(M35/E35-1)*100))</f>
        <v>0.58636023769234047</v>
      </c>
      <c r="O35" s="57">
        <v>20101</v>
      </c>
      <c r="P35" s="63">
        <f>IF(ISERROR(O35/G35),"NM",IF(OR(O35/G35&lt;0.5,O35/G35&gt;2),"NM",(O35/G35-1)*100))</f>
        <v>-18.301902129735005</v>
      </c>
      <c r="Q35" s="57">
        <v>23107</v>
      </c>
      <c r="R35" s="63">
        <f>IF(ISERROR(Q35/I35),"NM",IF(OR(Q35/I35&lt;0.5,Q35/I35&gt;2),"NM",(Q35/I35-1)*100))</f>
        <v>-15.839889277389274</v>
      </c>
      <c r="S35" s="57">
        <v>24123</v>
      </c>
      <c r="T35" s="63">
        <f>IF(ISERROR(S35/K35),"NM",IF(OR(S35/K35&lt;0.5,S35/K35&gt;2),"NM",(S35/K35-1)*100))</f>
        <v>4.4421353422522403</v>
      </c>
      <c r="U35" s="57">
        <v>29620</v>
      </c>
      <c r="V35" s="63">
        <f>IF(ISERROR(U35/M35),"NM",IF(OR(U35/M35&lt;0.5,U35/M35&gt;2),"NM",(U35/M35-1)*100))</f>
        <v>15.884194053208134</v>
      </c>
      <c r="W35" s="57">
        <v>25436</v>
      </c>
      <c r="X35" s="63">
        <f>IF(ISERROR(W35/O35),"NM",IF(OR(W35/O35&lt;0.5,W35/O35&gt;2),"NM",(W35/O35-1)*100))</f>
        <v>26.540968111039255</v>
      </c>
      <c r="Y35" s="57">
        <v>29141</v>
      </c>
      <c r="Z35" s="63">
        <f>IF(ISERROR(Y35/Q35),"NM",IF(OR(Y35/Q35&lt;0.5,Y35/Q35&gt;2),"NM",(Y35/Q35-1)*100))</f>
        <v>26.113299000302948</v>
      </c>
      <c r="AA35" s="57">
        <v>27044</v>
      </c>
      <c r="AB35" s="63">
        <f>IF(ISERROR(AA35/S35),"NM",IF(OR(AA35/S35&lt;0.5,AA35/S35&gt;2),"NM",(AA35/S35-1)*100))</f>
        <v>12.108775857065869</v>
      </c>
      <c r="AC35" s="59">
        <v>32961</v>
      </c>
      <c r="AD35" s="63">
        <f>IF(ISERROR(AC35/U35),"NM",IF(OR(AC35/U35&lt;0.5,AC35/U35&gt;2),"NM",(AC35/U35-1)*100))</f>
        <v>11.279540850776492</v>
      </c>
      <c r="AE35" s="57">
        <v>29489</v>
      </c>
      <c r="AF35" s="63">
        <f>IF(ISERROR(AE35/W35),"NM",IF(OR(AE35/W35&lt;0.5,AE35/W35&gt;2),"NM",(AE35/W35-1)*100))</f>
        <v>15.934109136656716</v>
      </c>
      <c r="AG35" s="57">
        <v>31676</v>
      </c>
      <c r="AH35" s="63">
        <f>IF(ISERROR(AG35/Y35),"NM",IF(OR(AG35/Y35&lt;0.5,AG35/Y35&gt;2),"NM",(AG35/Y35-1)*100))</f>
        <v>8.6990837651419017</v>
      </c>
      <c r="AI35" s="55">
        <v>28329</v>
      </c>
      <c r="AJ35" s="63">
        <f>IF(ISERROR(AI35/AA35),"NM",IF(OR(AI35/AA35&lt;0.5,AI35/AA35&gt;2),"NM",(AI35/AA35-1)*100))</f>
        <v>4.7515160479218999</v>
      </c>
      <c r="AK35" s="59">
        <v>32190</v>
      </c>
      <c r="AL35" s="63">
        <f>IF(ISERROR(AK35/AC35),"NM",IF(OR(AK35/AC35&lt;0.5,AK35/AC35&gt;2),"NM",(AK35/AC35-1)*100))</f>
        <v>-2.3391280604350584</v>
      </c>
      <c r="AM35" s="57">
        <v>28638</v>
      </c>
      <c r="AN35" s="63">
        <f>IF(ISERROR(AM35/AE35),"NM",IF(OR(AM35/AE35&lt;0.5,AM35/AE35&gt;2),"NM",(AM35/AE35-1)*100))</f>
        <v>-2.8858218318695061</v>
      </c>
      <c r="AO35" s="79">
        <v>33368</v>
      </c>
      <c r="AP35" s="63">
        <f>IF(ISERROR(AO35/AG35),"NM",IF(OR(AO35/AG35&lt;0.5,AO35/AG35&gt;2),"NM",(AO35/AG35-1)*100))</f>
        <v>5.3415835332744077</v>
      </c>
      <c r="AQ35" s="79">
        <v>29831</v>
      </c>
      <c r="AR35" s="63">
        <f>IF(ISERROR(AQ35/AI35),"NM",IF(OR(AQ35/AI35&lt;0.5,AQ35/AI35&gt;2),"NM",(AQ35/AI35-1)*100))</f>
        <v>5.3019873627731195</v>
      </c>
      <c r="AS35" s="79">
        <v>32562</v>
      </c>
      <c r="AT35" s="63">
        <f>IF(ISERROR(AS35/AK35),"NM",IF(OR(AS35/AK35&lt;0.5,AS35/AK35&gt;2),"NM",(AS35/AK35-1)*100))</f>
        <v>1.1556383970177109</v>
      </c>
      <c r="AU35" s="79">
        <v>30981</v>
      </c>
      <c r="AV35" s="63">
        <f>IF(ISERROR(AU35/AM35),"NM",IF(OR(AU35/AM35&lt;0.5,AU35/AM35&gt;2),"NM",(AU35/AM35-1)*100))</f>
        <v>8.181437251204704</v>
      </c>
      <c r="AW35" s="79">
        <v>35409</v>
      </c>
      <c r="AX35" s="63">
        <f>IF(ISERROR(AW35/AO35),"NM",IF(OR(AW35/AO35&lt;0.5,AW35/AO35&gt;2),"NM",(AW35/AO35-1)*100))</f>
        <v>6.1166386957564045</v>
      </c>
      <c r="AY35" s="79">
        <f>AY45</f>
        <v>29440</v>
      </c>
      <c r="AZ35" s="65">
        <f>IF(ISERROR(AY35/AQ35),"NM",IF(OR(AY35/AQ35&lt;0.5,AY35/AQ35&gt;2),"NM",(AY35/AQ35-1)*100))</f>
        <v>-1.3107170393215073</v>
      </c>
      <c r="BA35" s="79">
        <f>BA45</f>
        <v>31201</v>
      </c>
      <c r="BB35" s="65">
        <f>IF(ISERROR(BA35/AS35),"NM",IF(OR(BA35/AS35&lt;0.5,BA35/AS35&gt;2),"NM",(BA35/AS35-1)*100))</f>
        <v>-4.1797186904981238</v>
      </c>
      <c r="BC35" s="79">
        <f>BC45</f>
        <v>27283</v>
      </c>
      <c r="BD35" s="65">
        <f>IF(ISERROR(BC35/AU35),"NM",IF(OR(BC35/AU35&lt;0.5,BC35/AU35&gt;2),"NM",(BC35/AU35-1)*100))</f>
        <v>-11.936348084309733</v>
      </c>
      <c r="BE35" s="79">
        <f>BE45</f>
        <v>29531</v>
      </c>
      <c r="BF35" s="65">
        <f>IF(ISERROR(BE35/AW35),"NM",IF(OR(BE35/AW35&lt;0.5,BE35/AW35&gt;2),"NM",(BE35/AW35-1)*100))</f>
        <v>-16.600299358920047</v>
      </c>
      <c r="BG35" s="79">
        <f>BG45</f>
        <v>26306</v>
      </c>
      <c r="BH35" s="65">
        <f>IF(ISERROR(BG35/AY35),"NM",IF(OR(BG35/AY35&lt;0.5,BG35/AY35&gt;2),"NM",(BG35/AY35-1)*100))</f>
        <v>-10.645380434782615</v>
      </c>
      <c r="BI35" s="79">
        <f>BI33+BI31+BI26+BI23+BI21+BI30+BI29</f>
        <v>30100</v>
      </c>
      <c r="BJ35" s="65">
        <f>IF(ISERROR(BI35/BA35),"NM",IF(OR(BI35/BA35&lt;0.5,BI35/BA35&gt;2),"NM",(BI35/BA35-1)*100))</f>
        <v>-3.5287330534277794</v>
      </c>
      <c r="BK35" s="79">
        <f>BK33+BK31+BK26+BK23+BK21+BK30+BK29</f>
        <v>27900</v>
      </c>
      <c r="BL35" s="65">
        <f>IF(ISERROR(BK35/BC35),"NM",IF(OR(BK35/BC35&lt;0.5,BK35/BC35&gt;2),"NM",(BK35/BC35-1)*100))</f>
        <v>2.2614815086317464</v>
      </c>
      <c r="BM35" s="79">
        <f>BM33+BM31+BM26+BM23+BM21+BM30+BM29</f>
        <v>30300</v>
      </c>
      <c r="BN35" s="65">
        <f>IF(ISERROR(BM35/BE35),"NM",IF(OR(BM35/BE35&lt;0.5,BM35/BE35&gt;2),"NM",(BM35/BE35-1)*100))</f>
        <v>2.6040432088314081</v>
      </c>
      <c r="BO35" s="79">
        <f>BO33+BO31+BO26+BO23+BO21+BO30+BO29</f>
        <v>27700</v>
      </c>
      <c r="BP35" s="67">
        <f>IF(ISERROR(BO35/BG35),"NM",IF(OR(BO35/BG35&lt;0.5,BO35/BG35&gt;2),"NM",(BO35/BG35-1)*100))</f>
        <v>5.299171291720528</v>
      </c>
      <c r="BQ35" s="79">
        <f>BQ33+BQ31+BQ26+BQ23+BQ21+BQ30+BQ29</f>
        <v>28600</v>
      </c>
      <c r="BR35" s="67">
        <f>IF(ISERROR(BQ35/BI35),"NM",IF(OR(BQ35/BI35&lt;0.5,BQ35/BI35&gt;2),"NM",(BQ35/BI35-1)*100))</f>
        <v>-4.9833887043189362</v>
      </c>
      <c r="BS35" s="79">
        <f>BS33+BS31+BS26+BS23+BS21+BS30+BS29</f>
        <v>28200</v>
      </c>
      <c r="BT35" s="65">
        <f>IF(ISERROR(BS35/BK35),"NM",IF(OR(BS35/BK35&lt;0.5,BS35/BK35&gt;2),"NM",(BS35/BK35-1)*100))</f>
        <v>1.0752688172043001</v>
      </c>
      <c r="BU35" s="79">
        <f>BU33+BU31+BU26+BU23+BU21+BU30+BU29</f>
        <v>30300</v>
      </c>
      <c r="BV35" s="65">
        <f>IF(ISERROR(BU35/BM35),"NM",IF(OR(BU35/BM35&lt;0.5,BU35/BM35&gt;2),"NM",(BU35/BM35-1)*100))</f>
        <v>0</v>
      </c>
      <c r="BW35" s="79">
        <f>BW33+BW31+BW26+BW23+BW21+BW30+BW29</f>
        <v>27500</v>
      </c>
      <c r="BX35" s="65">
        <f>IF(ISERROR(BW35/BO35),"NM",IF(OR(BW35/BO35&lt;0.5,BW35/BO35&gt;2),"NM",(BW35/BO35-1)*100))</f>
        <v>-0.72202166064981865</v>
      </c>
      <c r="BY35" s="79">
        <f>BY33+BY31+BY26+BY23+BY21+BY30+BY29</f>
        <v>30100</v>
      </c>
      <c r="BZ35" s="65">
        <f>IF(ISERROR(BY35/BQ35),"NM",IF(OR(BY35/BQ35&lt;0.5,BY35/BQ35&gt;2),"NM",(BY35/BQ35-1)*100))</f>
        <v>5.2447552447552503</v>
      </c>
      <c r="CA35" s="79">
        <f>CA33+CA31+CA26+CA23+CA21+CA30+CA29</f>
        <v>30000</v>
      </c>
      <c r="CB35" s="65">
        <f>IF(ISERROR(CA35/BS35),"NM",IF(OR(CA35/BS35&lt;0.5,CA35/BS35&gt;2),"NM",(CA35/BS35-1)*100))</f>
        <v>6.3829787234042534</v>
      </c>
      <c r="CC35" s="79">
        <f>CC33+CC31+CC26+CC23+CC21+CC30+CC29</f>
        <v>34800</v>
      </c>
      <c r="CD35" s="65">
        <f>IF(ISERROR(CC35/BU35),"NM",IF(OR(CC35/BU35&lt;0.5,CC35/BU35&gt;2),"NM",(CC35/BU35-1)*100))</f>
        <v>14.851485148514843</v>
      </c>
      <c r="CE35" s="79">
        <f>CE33+CE31+CE26+CE23+CE21+CE30+CE29</f>
        <v>30200</v>
      </c>
      <c r="CF35" s="65">
        <f>IF(ISERROR(CE35/BW35),"NM",IF(OR(CE35/BW35&lt;0.5,CE35/BW35&gt;2),"NM",(CE35/BW35-1)*100))</f>
        <v>9.8181818181818148</v>
      </c>
      <c r="CG35" s="79">
        <f>CG33+CG31+CG26+CG23+CG21+CG30+CG29</f>
        <v>33800</v>
      </c>
      <c r="CH35" s="65">
        <f>IF(ISERROR(CG35/BY35),"NM",IF(OR(CG35/BY35&lt;0.5,CG35/BY35&gt;2),"NM",(CG35/BY35-1)*100))</f>
        <v>12.292358803986714</v>
      </c>
      <c r="CI35" s="79">
        <f>CI33+CI31+CI26+CI23+CI21+CI30+CI29</f>
        <v>34600</v>
      </c>
      <c r="CJ35" s="65">
        <f>IF(ISERROR(CI35/CA35),"NM",IF(OR(CI35/CA35&lt;0.5,CI35/CA35&gt;2),"NM",(CI35/CA35-1)*100))</f>
        <v>15.333333333333332</v>
      </c>
      <c r="CK35" s="79">
        <f>CK33+CK31+CK26+CK23+CK21+CK30+CK29</f>
        <v>37000</v>
      </c>
      <c r="CL35" s="65">
        <f>IF(ISERROR(CK35/CC35),"NM",IF(OR(CK35/CC35&lt;0.5,CK35/CC35&gt;2),"NM",(CK35/CC35-1)*100))</f>
        <v>6.321839080459779</v>
      </c>
      <c r="CM35" s="79">
        <f>CM33+CM31+CM26+CM23+CM21+CM30+CM29</f>
        <v>34000</v>
      </c>
      <c r="CN35" s="65">
        <f>IF(ISERROR(CM35/CE35),"NM",IF(OR(CM35/CE35&lt;0.5,CM35/CE35&gt;2),"NM",(CM35/CE35-1)*100))</f>
        <v>12.58278145695364</v>
      </c>
      <c r="CO35" s="79">
        <f>CO33+CO31+CO26+CO23+CO21+CO30+CO29</f>
        <v>36100</v>
      </c>
      <c r="CP35" s="65">
        <f>IF(ISERROR(CO35/CG35),"NM",IF(OR(CO35/CG35&lt;0.5,CO35/CG35&gt;2),"NM",(CO35/CG35-1)*100))</f>
        <v>6.8047337278106523</v>
      </c>
      <c r="CQ35" s="79">
        <f>CQ33+CQ31+CQ26+CQ23+CQ21+CQ30+CQ29</f>
        <v>42300</v>
      </c>
      <c r="CR35" s="65">
        <f>IF(ISERROR(CQ35/CI35),"NM",IF(OR(CQ35/CI35&lt;0.5,CQ35/CI35&gt;2),"NM",(CQ35/CI35-1)*100))</f>
        <v>22.254335260115599</v>
      </c>
      <c r="CS35" s="79">
        <f>CS33+CS31+CS26+CS23+CS21+CS30+CS29</f>
        <v>48600</v>
      </c>
      <c r="CT35" s="65">
        <f>IF(ISERROR(CS35/CK35),"NM",IF(OR(CS35/CK35&lt;0.5,CS35/CK35&gt;2),"NM",(CS35/CK35-1)*100))</f>
        <v>31.35135135135134</v>
      </c>
      <c r="CU35" s="79">
        <f>CU33+CU31+CU26+CU23+CU21+CU30+CU29</f>
        <v>52400</v>
      </c>
      <c r="CV35" s="65">
        <f>IF(ISERROR(CU35/CM35),"NM",IF(OR(CU35/CM35&lt;0.5,CU35/CM35&gt;2),"NM",(CU35/CM35-1)*100))</f>
        <v>54.117647058823536</v>
      </c>
      <c r="CW35" s="79">
        <f>CW33+CW31+CW26+CW23+CW21+CW30+CW29</f>
        <v>53200</v>
      </c>
      <c r="CX35" s="65">
        <f>IF(ISERROR(CW35/CO35),"NM",IF(OR(CW35/CO35&lt;0.5,CW35/CO35&gt;2),"NM",(CW35/CO35-1)*100))</f>
        <v>47.368421052631568</v>
      </c>
      <c r="CY35" s="79">
        <f>CY33+CY31+CY26+CY23+CY21+CY30+CY29</f>
        <v>55700</v>
      </c>
      <c r="CZ35" s="65">
        <f>IF(ISERROR(CY35/CQ35),"NM",IF(OR(CY35/CQ35&lt;0.5,CY35/CQ35&gt;2),"NM",(CY35/CQ35-1)*100))</f>
        <v>31.678486997635936</v>
      </c>
      <c r="DA35" s="79">
        <f>DA33+DA31+DA26+DA23+DA21+DA30+DA29</f>
        <v>49300</v>
      </c>
      <c r="DB35" s="65">
        <f t="shared" si="181"/>
        <v>1.4403292181069949</v>
      </c>
      <c r="DC35" s="79">
        <f>DC33+DC31+DC26+DC23+DC21+DC30+DC29</f>
        <v>53800</v>
      </c>
      <c r="DD35" s="65">
        <f t="shared" si="128"/>
        <v>2.6717557251908497</v>
      </c>
      <c r="DE35" s="79">
        <f>DE33+DE31+DE26+DE23+DE21+DE30+DE29</f>
        <v>30300</v>
      </c>
      <c r="DF35" s="65">
        <f t="shared" si="129"/>
        <v>-43.045112781954884</v>
      </c>
      <c r="DG35" s="79">
        <f>DG33+DG31+DG26+DG23+DG21+DG30+DG29</f>
        <v>32400</v>
      </c>
      <c r="DH35" s="65">
        <f t="shared" si="130"/>
        <v>-41.83123877917415</v>
      </c>
      <c r="DI35" s="79">
        <f>DI33+DI31+DI26+DI23+DI21+DI30+DI29</f>
        <v>32800</v>
      </c>
      <c r="DJ35" s="65">
        <f t="shared" si="131"/>
        <v>-33.468559837728193</v>
      </c>
      <c r="DK35" s="79">
        <f>DK33+DK31+DK26+DK23+DK21+DK30+DK29</f>
        <v>27500</v>
      </c>
      <c r="DL35" s="65">
        <f t="shared" si="132"/>
        <v>-48.884758364312262</v>
      </c>
      <c r="DM35" s="79">
        <f>DM33+DM31+DM26+DM23+DM21+DM30+DM29</f>
        <v>28000</v>
      </c>
      <c r="DN35" s="65">
        <f t="shared" si="133"/>
        <v>-7.5907590759075934</v>
      </c>
      <c r="DO35" s="79">
        <f>DO33+DO31+DO26+DO23+DO21+DO30+DO29</f>
        <v>25600</v>
      </c>
      <c r="DP35" s="65">
        <f t="shared" si="133"/>
        <v>-20.987654320987659</v>
      </c>
      <c r="DQ35" s="79">
        <f>DQ33+DQ31+DQ26+DQ23+DQ21+DQ30+DQ29</f>
        <v>33400</v>
      </c>
      <c r="DR35" s="65">
        <f t="shared" si="133"/>
        <v>1.8292682926829285</v>
      </c>
      <c r="DS35" s="79">
        <f>DS33+DS31+DS26+DS23+DS21+DS30+DS29</f>
        <v>27000</v>
      </c>
      <c r="DT35" s="65">
        <f t="shared" si="133"/>
        <v>-1.8181818181818188</v>
      </c>
      <c r="DU35" s="79">
        <f>DU33+DU31+DU26+DU23+DU21+DU30+DU29</f>
        <v>30500</v>
      </c>
      <c r="DV35" s="65">
        <f t="shared" si="133"/>
        <v>8.9285714285714199</v>
      </c>
      <c r="DW35" s="79">
        <f>DW33+DW31+DW26+DW23+DW21+DW30+DW29</f>
        <v>31600</v>
      </c>
      <c r="DX35" s="65">
        <f t="shared" si="133"/>
        <v>23.4375</v>
      </c>
      <c r="DY35" s="79">
        <f>DY33+DY31+DY26+DY23+DY21+DY30+DY29</f>
        <v>31700</v>
      </c>
      <c r="DZ35" s="65">
        <f t="shared" si="133"/>
        <v>-5.0898203592814379</v>
      </c>
      <c r="EA35" s="79">
        <f>EA33+EA31+EA26+EA23+EA21+EA30+EA29</f>
        <v>31200</v>
      </c>
      <c r="EB35" s="65">
        <f t="shared" si="134"/>
        <v>15.555555555555545</v>
      </c>
      <c r="EC35" s="79">
        <f>EC33+EC31+EC26+EC23+EC21+EC30+EC29</f>
        <v>30300</v>
      </c>
      <c r="ED35" s="65">
        <f t="shared" si="135"/>
        <v>-0.65573770491803574</v>
      </c>
      <c r="EE35" s="79">
        <f>EE33+EE31+EE26+EE23+EE21+EE30+EE29+EE28</f>
        <v>26500</v>
      </c>
      <c r="EF35" s="65">
        <f t="shared" si="136"/>
        <v>-16.139240506329109</v>
      </c>
      <c r="EG35" s="79">
        <f>EG33+EG31+EG26+EG23+EG21+EG30+EG29+EG28</f>
        <v>25800</v>
      </c>
      <c r="EH35" s="65">
        <f t="shared" si="182"/>
        <v>-18.611987381703464</v>
      </c>
      <c r="EI35" s="79">
        <f>EI33+EI31+EI26+EI23+EI21+EI30+EI29+EI28</f>
        <v>22100</v>
      </c>
      <c r="EJ35" s="65">
        <f t="shared" si="183"/>
        <v>-29.166666666666664</v>
      </c>
      <c r="EK35" s="79">
        <f>EK33+EK31+EK26+EK23+EK21+EK30+EK29+EK28</f>
        <v>25400</v>
      </c>
      <c r="EL35" s="65">
        <f t="shared" si="184"/>
        <v>-16.171617161716167</v>
      </c>
      <c r="EM35" s="79">
        <f>EM33+EM31+EM26+EM23+EM21+EM30+EM29+EM28</f>
        <v>23700</v>
      </c>
      <c r="EN35" s="65">
        <f t="shared" si="185"/>
        <v>-10.566037735849054</v>
      </c>
      <c r="EO35" s="79">
        <f>EO33+EO31+EO26+EO23+EO21+EO30+EO29+EO28</f>
        <v>23600</v>
      </c>
      <c r="EP35" s="65">
        <f t="shared" si="186"/>
        <v>-8.5271317829457409</v>
      </c>
      <c r="EQ35" s="79">
        <f>EQ33+EQ31+EQ26+EQ23+EQ21+EQ30+EQ29+EQ28</f>
        <v>21846</v>
      </c>
      <c r="ER35" s="65">
        <f t="shared" si="142"/>
        <v>-1.1493212669683284</v>
      </c>
      <c r="ES35" s="79">
        <f>ES33+ES31+ES26+ES23+ES21+ES30+ES29+ES28</f>
        <v>24872</v>
      </c>
      <c r="ET35" s="65">
        <f t="shared" si="143"/>
        <v>-2.0787401574803188</v>
      </c>
      <c r="EU35" s="79">
        <f>EU33+EU31+EU26+EU23+EU21+EU30+EU29+EU28</f>
        <v>25288</v>
      </c>
      <c r="EV35" s="65">
        <f t="shared" si="144"/>
        <v>6.7004219409282806</v>
      </c>
      <c r="EW35" s="79">
        <f>EW33+EW31+EW26+EW23+EW21+EW30+EW29+EW28</f>
        <v>25175</v>
      </c>
      <c r="EX35" s="65">
        <f t="shared" si="144"/>
        <v>6.6737288135593209</v>
      </c>
      <c r="EY35" s="65"/>
      <c r="EZ35" s="317"/>
      <c r="FA35" s="59"/>
      <c r="FB35" s="70" t="s">
        <v>220</v>
      </c>
      <c r="FC35" s="63"/>
      <c r="FD35" s="70" t="s">
        <v>220</v>
      </c>
      <c r="FE35" s="65" t="str">
        <f t="shared" si="145"/>
        <v>NM</v>
      </c>
      <c r="FF35" s="57">
        <v>99800</v>
      </c>
      <c r="FG35" s="65" t="str">
        <f t="shared" si="146"/>
        <v>NM</v>
      </c>
      <c r="FH35" s="57">
        <v>91900</v>
      </c>
      <c r="FI35" s="65">
        <f>IF(ISERROR(FH35/FF35),"NM",IF(OR(FH35/FF35&lt;0.5,FH35/FF35&gt;2),"NM",(FH35/FF35-1)*100))</f>
        <v>-7.9158316633266557</v>
      </c>
      <c r="FJ35" s="59">
        <v>108200</v>
      </c>
      <c r="FK35" s="65">
        <f>IF(ISERROR(FJ35/FH35),"NM",IF(OR(FJ35/FH35&lt;0.5,FJ35/FH35&gt;2),"NM",(FJ35/FH35-1)*100))</f>
        <v>17.736670293797594</v>
      </c>
      <c r="FL35" s="71">
        <f>AA35+AC35+AE35+AG35</f>
        <v>121170</v>
      </c>
      <c r="FM35" s="65">
        <f>IF(ISERROR(FL35/FJ35),"NM",IF(OR(FL35/FJ35&lt;0.5,FL35/FJ35&gt;2),"NM",(FL35/FJ35-1)*100))</f>
        <v>11.987060998151566</v>
      </c>
      <c r="FN35" s="71">
        <f>AI35+AK35+AM35+AO35</f>
        <v>122525</v>
      </c>
      <c r="FO35" s="65">
        <f>IF(ISERROR(FN35/FL35),"NM",IF(OR(FN35/FL35&lt;0.5,FN35/FL35&gt;2),"NM",(FN35/FL35-1)*100))</f>
        <v>1.1182635965998111</v>
      </c>
      <c r="FP35" s="79">
        <f>FP34+FP32+FP27+FP24+FP22+FP30+FP29</f>
        <v>128800</v>
      </c>
      <c r="FQ35" s="65">
        <f>IF(ISERROR(FP35/FN35),"NM",IF(OR(FP35/FN35&lt;0.5,FP35/FN35&gt;2),"NM",(FP35/FN35-1)*100))</f>
        <v>5.1214037951438529</v>
      </c>
      <c r="FR35" s="79">
        <f>FR34+FR32+FR27+FR24+FR22+FR30+FR29</f>
        <v>117400</v>
      </c>
      <c r="FS35" s="65">
        <f>IF(ISERROR(FR35/FP35),"NM",IF(OR(FR35/FP35&lt;0.5,FR35/FP35&gt;2),"NM",(FR35/FP35-1)*100))</f>
        <v>-8.8509316770186359</v>
      </c>
      <c r="FT35" s="72">
        <f>BG35+BI35+BK35+BM35</f>
        <v>114606</v>
      </c>
      <c r="FU35" s="65">
        <f>IF(ISERROR(FT35/FR35),"NM",IF(OR(FT35/FR35&lt;0.5,FT35/FR35&gt;2),"NM",(FT35/FR35-1)*100))</f>
        <v>-2.3798977853492387</v>
      </c>
      <c r="FV35" s="72">
        <f>BO35+BQ35+BS35+BU35</f>
        <v>114800</v>
      </c>
      <c r="FW35" s="65">
        <f>IF(ISERROR(FV35/FT35),"NM",IF(OR(FV35/FT35&lt;0.5,FV35/FT35&gt;2),"NM",(FV35/FT35-1)*100))</f>
        <v>0.16927560511665884</v>
      </c>
      <c r="FX35" s="79">
        <f>FX34+FX32+FX27+FX24+FX22+FX30+FX29</f>
        <v>122400</v>
      </c>
      <c r="FY35" s="65">
        <f>IF(ISERROR(FX35/FV35),"NM",IF(OR(FX35/FV35&lt;0.5,FX35/FV35&gt;2),"NM",(FX35/FV35-1)*100))</f>
        <v>6.6202090592334395</v>
      </c>
      <c r="FZ35" s="79">
        <f>FZ33+FZ31+FZ26+FZ23+FZ21+FZ30+FZ29</f>
        <v>135600</v>
      </c>
      <c r="GA35" s="65">
        <f>IF(ISERROR(FZ35/FX35),"NM",IF(OR(FZ35/FX35&lt;0.5,FZ35/FX35&gt;2),"NM",(FZ35/FX35-1)*100))</f>
        <v>10.784313725490202</v>
      </c>
      <c r="GB35" s="79">
        <f>GB33+GB31+GB26+GB23+GB21+GB30+GB29</f>
        <v>161000</v>
      </c>
      <c r="GC35" s="65">
        <f t="shared" si="157"/>
        <v>18.731563421828913</v>
      </c>
      <c r="GD35" s="79">
        <f>GD33+GD31+GD26+GD23+GD21+GD30+GD29</f>
        <v>210600</v>
      </c>
      <c r="GE35" s="65">
        <f t="shared" si="158"/>
        <v>30.807453416149077</v>
      </c>
      <c r="GF35" s="79">
        <f>GF33+GF31+GF26+GF23+GF21+GF30+GF29</f>
        <v>149300</v>
      </c>
      <c r="GG35" s="65">
        <f t="shared" si="158"/>
        <v>-29.107312440645771</v>
      </c>
      <c r="GH35" s="79">
        <f>GH33+GH31+GH26+GH23+GH21+GH30+GH29</f>
        <v>114500</v>
      </c>
      <c r="GI35" s="65">
        <f t="shared" si="158"/>
        <v>-23.30877427997321</v>
      </c>
      <c r="GJ35" s="79">
        <f>GJ33+GJ31+GJ26+GJ23+GJ21+GJ30+GJ29</f>
        <v>120800</v>
      </c>
      <c r="GK35" s="65">
        <f t="shared" si="158"/>
        <v>5.5021834061135477</v>
      </c>
      <c r="GL35" s="79">
        <f>GL33+GL31+GL26+GL23+GL21+GL30+GL29+GL28</f>
        <v>113800</v>
      </c>
      <c r="GM35" s="65">
        <f t="shared" si="158"/>
        <v>-5.7947019867549692</v>
      </c>
      <c r="GN35" s="79">
        <f>GN33+GN31+GN26+GN23+GN21+GN30+GN29+GN28</f>
        <v>94800</v>
      </c>
      <c r="GO35" s="65">
        <f t="shared" si="187"/>
        <v>-16.695957820738137</v>
      </c>
      <c r="GP35" s="79">
        <f>GP33+GP31+GP26+GP23+GP21+GP30+GP29+GP28</f>
        <v>97181</v>
      </c>
      <c r="GQ35" s="65">
        <f t="shared" si="160"/>
        <v>2.511603375527427</v>
      </c>
      <c r="GR35" s="79">
        <f>GR33+GR31+GR26+GR23+GR21+GR30+GR29+GR28</f>
        <v>101378.25000000001</v>
      </c>
      <c r="GS35" s="65">
        <f t="shared" si="158"/>
        <v>4.3190026857101937</v>
      </c>
      <c r="GT35" s="79">
        <f>GT33+GT31+GT26+GT23+GT21+GT30+GT29+GT28</f>
        <v>105837.77129999999</v>
      </c>
      <c r="GU35" s="65">
        <f t="shared" si="158"/>
        <v>4.3988935496519055</v>
      </c>
      <c r="GV35" s="79">
        <f>GV33+GV31+GV26+GV23+GV21+GV30+GV29+GV28</f>
        <v>110555.21624100002</v>
      </c>
      <c r="GW35" s="65">
        <f t="shared" si="158"/>
        <v>4.4572413827841384</v>
      </c>
      <c r="GX35" s="79">
        <f>GX33+GX31+GX26+GX23+GX21+GX30+GX29+GX28</f>
        <v>115530.21560481002</v>
      </c>
      <c r="GY35" s="65">
        <f t="shared" si="161"/>
        <v>4.500013235888356</v>
      </c>
      <c r="GZ35" s="67">
        <f t="shared" si="162"/>
        <v>4.0345155821982503</v>
      </c>
      <c r="HA35" s="280"/>
      <c r="HB35" s="57"/>
      <c r="HC35"/>
      <c r="HD35"/>
      <c r="HE35"/>
      <c r="HF35"/>
      <c r="HG35"/>
      <c r="HH35"/>
    </row>
    <row r="36" spans="1:216" s="2" customFormat="1" ht="13.5" customHeight="1" x14ac:dyDescent="0.2">
      <c r="A36" s="4"/>
      <c r="B36" s="54"/>
      <c r="C36" s="62"/>
      <c r="D36" s="63"/>
      <c r="E36" s="62"/>
      <c r="F36" s="63"/>
      <c r="G36" s="62"/>
      <c r="H36" s="63"/>
      <c r="I36" s="62"/>
      <c r="J36" s="63"/>
      <c r="K36" s="62"/>
      <c r="L36" s="63"/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4"/>
      <c r="AJ36" s="63"/>
      <c r="AK36" s="62"/>
      <c r="AL36" s="63"/>
      <c r="AM36" s="62"/>
      <c r="AN36" s="63"/>
      <c r="AO36" s="80"/>
      <c r="AP36" s="63"/>
      <c r="AQ36" s="80"/>
      <c r="AR36" s="63"/>
      <c r="AS36" s="80"/>
      <c r="AT36" s="63"/>
      <c r="AU36" s="80"/>
      <c r="AV36" s="63"/>
      <c r="AW36" s="80"/>
      <c r="AX36" s="63"/>
      <c r="AY36" s="80"/>
      <c r="AZ36" s="65"/>
      <c r="BA36" s="80"/>
      <c r="BB36" s="65"/>
      <c r="BC36" s="80"/>
      <c r="BD36" s="65"/>
      <c r="BE36" s="80"/>
      <c r="BF36" s="65"/>
      <c r="BG36" s="80"/>
      <c r="BH36" s="65"/>
      <c r="BI36" s="80"/>
      <c r="BJ36" s="65"/>
      <c r="BK36" s="80"/>
      <c r="BL36" s="65"/>
      <c r="BM36" s="80"/>
      <c r="BN36" s="65"/>
      <c r="BO36" s="80"/>
      <c r="BP36" s="65"/>
      <c r="BQ36" s="80"/>
      <c r="BR36" s="65"/>
      <c r="BS36" s="80"/>
      <c r="BT36" s="65"/>
      <c r="BU36" s="80"/>
      <c r="BV36" s="65"/>
      <c r="BW36" s="80"/>
      <c r="BX36" s="65"/>
      <c r="BY36" s="80"/>
      <c r="BZ36" s="65"/>
      <c r="CA36" s="80"/>
      <c r="CB36" s="65"/>
      <c r="CC36" s="80"/>
      <c r="CD36" s="65"/>
      <c r="CE36" s="80"/>
      <c r="CF36" s="65"/>
      <c r="CG36" s="80"/>
      <c r="CH36" s="65"/>
      <c r="CI36" s="80"/>
      <c r="CJ36" s="65"/>
      <c r="CK36" s="80"/>
      <c r="CL36" s="65"/>
      <c r="CM36" s="80"/>
      <c r="CN36" s="65"/>
      <c r="CO36" s="59"/>
      <c r="CP36" s="65"/>
      <c r="CQ36" s="59"/>
      <c r="CR36" s="65"/>
      <c r="CS36" s="80"/>
      <c r="CT36" s="65"/>
      <c r="CU36" s="80"/>
      <c r="CV36" s="65"/>
      <c r="CW36" s="80"/>
      <c r="CX36" s="65"/>
      <c r="CY36" s="80"/>
      <c r="CZ36" s="65"/>
      <c r="DA36" s="80"/>
      <c r="DB36" s="65"/>
      <c r="DC36" s="80"/>
      <c r="DD36" s="65"/>
      <c r="DE36" s="80"/>
      <c r="DF36" s="65"/>
      <c r="DG36" s="80"/>
      <c r="DH36" s="65"/>
      <c r="DI36" s="80"/>
      <c r="DJ36" s="65"/>
      <c r="DK36" s="80"/>
      <c r="DL36" s="65"/>
      <c r="DM36" s="80"/>
      <c r="DN36" s="65"/>
      <c r="DO36" s="80"/>
      <c r="DP36" s="65"/>
      <c r="DQ36" s="80"/>
      <c r="DR36" s="65"/>
      <c r="DS36" s="80"/>
      <c r="DT36" s="65"/>
      <c r="DU36" s="80"/>
      <c r="DV36" s="65"/>
      <c r="DW36" s="80"/>
      <c r="DX36" s="65"/>
      <c r="DY36" s="80"/>
      <c r="DZ36" s="65"/>
      <c r="EA36" s="80"/>
      <c r="EB36" s="65"/>
      <c r="EC36" s="80"/>
      <c r="ED36" s="65"/>
      <c r="EE36" s="80"/>
      <c r="EF36" s="65"/>
      <c r="EG36" s="80"/>
      <c r="EH36" s="65"/>
      <c r="EI36" s="80"/>
      <c r="EJ36" s="65"/>
      <c r="EK36" s="80"/>
      <c r="EL36" s="65"/>
      <c r="EM36" s="80"/>
      <c r="EN36" s="65"/>
      <c r="EO36" s="80"/>
      <c r="EP36" s="65"/>
      <c r="EQ36" s="81"/>
      <c r="ER36" s="65"/>
      <c r="ES36" s="81"/>
      <c r="ET36" s="65"/>
      <c r="EU36" s="81"/>
      <c r="EV36" s="65"/>
      <c r="EW36" s="81"/>
      <c r="EX36" s="65"/>
      <c r="EY36" s="65"/>
      <c r="EZ36" s="317"/>
      <c r="FA36" s="59"/>
      <c r="FB36" s="57"/>
      <c r="FC36" s="63"/>
      <c r="FD36" s="57"/>
      <c r="FE36" s="65"/>
      <c r="FF36" s="57"/>
      <c r="FG36" s="65"/>
      <c r="FH36" s="57"/>
      <c r="FI36" s="65"/>
      <c r="FJ36" s="59"/>
      <c r="FK36" s="65"/>
      <c r="FL36" s="59"/>
      <c r="FM36" s="65"/>
      <c r="FN36" s="82"/>
      <c r="FO36" s="65"/>
      <c r="FP36" s="82"/>
      <c r="FQ36" s="65"/>
      <c r="FR36" s="83"/>
      <c r="FS36" s="65"/>
      <c r="FT36" s="83"/>
      <c r="FU36" s="65"/>
      <c r="FV36" s="83"/>
      <c r="FW36" s="65"/>
      <c r="FX36" s="83"/>
      <c r="FY36" s="65"/>
      <c r="FZ36" s="83"/>
      <c r="GA36" s="65"/>
      <c r="GB36" s="83"/>
      <c r="GC36" s="65"/>
      <c r="GD36" s="83"/>
      <c r="GE36" s="65"/>
      <c r="GF36" s="83"/>
      <c r="GG36" s="65"/>
      <c r="GH36" s="83"/>
      <c r="GI36" s="65"/>
      <c r="GJ36" s="83"/>
      <c r="GK36" s="65"/>
      <c r="GL36" s="83"/>
      <c r="GM36" s="65"/>
      <c r="GN36" s="83"/>
      <c r="GO36" s="65"/>
      <c r="GP36" s="83"/>
      <c r="GQ36" s="65"/>
      <c r="GR36" s="81"/>
      <c r="GS36" s="65"/>
      <c r="GT36" s="81"/>
      <c r="GU36" s="65"/>
      <c r="GV36" s="81"/>
      <c r="GW36" s="65"/>
      <c r="GX36" s="81"/>
      <c r="GY36" s="65"/>
      <c r="GZ36" s="67" t="str">
        <f t="shared" si="162"/>
        <v/>
      </c>
      <c r="HA36" s="279"/>
      <c r="HB36" s="57"/>
      <c r="HC36"/>
      <c r="HD36"/>
      <c r="HE36"/>
      <c r="HF36"/>
      <c r="HG36"/>
      <c r="HH36"/>
    </row>
    <row r="37" spans="1:216" s="2" customFormat="1" ht="13.5" customHeight="1" x14ac:dyDescent="0.2">
      <c r="A37" s="4"/>
      <c r="B37" s="54" t="s">
        <v>314</v>
      </c>
      <c r="C37" s="62"/>
      <c r="D37" s="63"/>
      <c r="E37" s="62"/>
      <c r="F37" s="63"/>
      <c r="G37" s="62"/>
      <c r="H37" s="63"/>
      <c r="I37" s="62"/>
      <c r="J37" s="63"/>
      <c r="K37" s="62"/>
      <c r="L37" s="63"/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4"/>
      <c r="AJ37" s="63"/>
      <c r="AK37" s="62"/>
      <c r="AL37" s="63"/>
      <c r="AM37" s="62"/>
      <c r="AN37" s="63"/>
      <c r="AO37" s="80"/>
      <c r="AP37" s="63"/>
      <c r="AQ37" s="80"/>
      <c r="AR37" s="63"/>
      <c r="AS37" s="80"/>
      <c r="AT37" s="63"/>
      <c r="AU37" s="80"/>
      <c r="AV37" s="63"/>
      <c r="AW37" s="80"/>
      <c r="AX37" s="63"/>
      <c r="AY37" s="80"/>
      <c r="AZ37" s="65"/>
      <c r="BA37" s="80"/>
      <c r="BB37" s="65"/>
      <c r="BC37" s="80"/>
      <c r="BD37" s="65"/>
      <c r="BE37" s="80"/>
      <c r="BF37" s="65"/>
      <c r="BG37" s="80"/>
      <c r="BH37" s="65"/>
      <c r="BI37" s="80"/>
      <c r="BJ37" s="65"/>
      <c r="BK37" s="80"/>
      <c r="BL37" s="65"/>
      <c r="BM37" s="80"/>
      <c r="BN37" s="65"/>
      <c r="BO37" s="80"/>
      <c r="BP37" s="65"/>
      <c r="BQ37" s="80"/>
      <c r="BR37" s="65"/>
      <c r="BS37" s="80"/>
      <c r="BT37" s="65"/>
      <c r="BU37" s="80"/>
      <c r="BV37" s="65"/>
      <c r="BW37" s="72">
        <f>BW35-BW38</f>
        <v>25300</v>
      </c>
      <c r="BX37" s="154" t="str">
        <f>IF(ISERROR(BW37/BO37),"NM",IF(OR(BW37/BO37&lt;0.5,BW37/BO37&gt;2),"NM",(BW37/BO37-1)*100))</f>
        <v>NM</v>
      </c>
      <c r="BY37" s="72">
        <f>BY35-BY38</f>
        <v>25500</v>
      </c>
      <c r="BZ37" s="154" t="str">
        <f>IF(ISERROR(BY37/BQ37),"NM",IF(OR(BY37/BQ37&lt;0.5,BY37/BQ37&gt;2),"NM",(BY37/BQ37-1)*100))</f>
        <v>NM</v>
      </c>
      <c r="CA37" s="72">
        <f>CA35-CA38</f>
        <v>24800</v>
      </c>
      <c r="CB37" s="154" t="str">
        <f>IF(ISERROR(CA37/BS37),"NM",IF(OR(CA37/BS37&lt;0.5,CA37/BS37&gt;2),"NM",(CA37/BS37-1)*100))</f>
        <v>NM</v>
      </c>
      <c r="CC37" s="72">
        <f>CC35-CC38</f>
        <v>28600</v>
      </c>
      <c r="CD37" s="67" t="str">
        <f>IF(ISERROR(CC37/BU37),"NM",IF(OR(CC37/BU37&lt;0.5,CC37/BU37&gt;2),"NM",(CC37/BU37-1)*100))</f>
        <v>NM</v>
      </c>
      <c r="CE37" s="72">
        <f>CE35-CE38</f>
        <v>23600</v>
      </c>
      <c r="CF37" s="154">
        <f>IF(ISERROR(CE37/BW37),"NM",IF(OR(CE37/BW37&lt;0.5,CE37/BW37&gt;2),"NM",(CE37/BW37-1)*100))</f>
        <v>-6.7193675889328013</v>
      </c>
      <c r="CG37" s="72">
        <f>CG35-CG38</f>
        <v>25200</v>
      </c>
      <c r="CH37" s="154">
        <f>IF(ISERROR(CG37/BY37),"NM",IF(OR(CG37/BY37&lt;0.5,CG37/BY37&gt;2),"NM",(CG37/BY37-1)*100))</f>
        <v>-1.1764705882352899</v>
      </c>
      <c r="CI37" s="72">
        <f>CI35-CI38</f>
        <v>24500</v>
      </c>
      <c r="CJ37" s="154">
        <f>IF(ISERROR(CI37/CA37),"NM",IF(OR(CI37/CA37&lt;0.5,CI37/CA37&gt;2),"NM",(CI37/CA37-1)*100))</f>
        <v>-1.2096774193548376</v>
      </c>
      <c r="CK37" s="72">
        <f>CK35-CK38</f>
        <v>24900</v>
      </c>
      <c r="CL37" s="154">
        <f>IF(ISERROR(CK37/CC37),"NM",IF(OR(CK37/CC37&lt;0.5,CK37/CC37&gt;2),"NM",(CK37/CC37-1)*100))</f>
        <v>-12.937062937062937</v>
      </c>
      <c r="CM37" s="72">
        <f>CM35-CM38</f>
        <v>20600</v>
      </c>
      <c r="CN37" s="154">
        <f>IF(ISERROR(CM37/CE37),"NM",IF(OR(CM37/CE37&lt;0.5,CM37/CE37&gt;2),"NM",(CM37/CE37-1)*100))</f>
        <v>-12.711864406779661</v>
      </c>
      <c r="CO37" s="72">
        <f>CO35-CO38</f>
        <v>23200</v>
      </c>
      <c r="CP37" s="154">
        <f>IF(ISERROR(CO37/CG37),"NM",IF(OR(CO37/CG37&lt;0.5,CO37/CG37&gt;2),"NM",(CO37/CG37-1)*100))</f>
        <v>-7.9365079365079421</v>
      </c>
      <c r="CQ37" s="72">
        <f>CQ35-CQ38</f>
        <v>22200</v>
      </c>
      <c r="CR37" s="154">
        <f>IF(ISERROR(CQ37/CI37),"NM",IF(OR(CQ37/CI37&lt;0.5,CQ37/CI37&gt;2),"NM",(CQ37/CI37-1)*100))</f>
        <v>-9.387755102040817</v>
      </c>
      <c r="CS37" s="72">
        <f>CS35-CS38</f>
        <v>25500</v>
      </c>
      <c r="CT37" s="67">
        <f>IF(ISERROR(CS37/CK37),"NM",IF(OR(CS37/CK37&lt;0.5,CS37/CK37&gt;2),"NM",(CS37/CK37-1)*100))</f>
        <v>2.4096385542168752</v>
      </c>
      <c r="CU37" s="72">
        <f>CU35-CU38</f>
        <v>22000</v>
      </c>
      <c r="CV37" s="67">
        <f>IF(ISERROR(CU37/CM37),"NM",IF(OR(CU37/CM37&lt;0.5,CU37/CM37&gt;2),"NM",(CU37/CM37-1)*100))</f>
        <v>6.7961165048543659</v>
      </c>
      <c r="CW37" s="72">
        <f>CW35-CW38</f>
        <v>22600</v>
      </c>
      <c r="CX37" s="67">
        <f>IF(ISERROR(CW37/CO37),"NM",IF(OR(CW37/CO37&lt;0.5,CW37/CO37&gt;2),"NM",(CW37/CO37-1)*100))</f>
        <v>-2.5862068965517238</v>
      </c>
      <c r="CY37" s="72">
        <f>CY35-CY38</f>
        <v>23000</v>
      </c>
      <c r="CZ37" s="154">
        <f>IF(ISERROR(CY37/CQ37),"NM",IF(OR(CY37/CQ37&lt;0.5,CY37/CQ37&gt;2),"NM",(CY37/CQ37-1)*100))</f>
        <v>3.6036036036036112</v>
      </c>
      <c r="DA37" s="72">
        <f>DA35-DA38</f>
        <v>24100</v>
      </c>
      <c r="DB37" s="67">
        <f>IF(ISERROR(DA37/CS37),"NM",IF(OR(DA37/CS37&lt;0.5,DA37/CS37&gt;2),"NM",(DA37/CS37-1)*100))</f>
        <v>-5.4901960784313752</v>
      </c>
      <c r="DC37" s="72">
        <f>DC35-DC38</f>
        <v>23200</v>
      </c>
      <c r="DD37" s="67">
        <f>IF(ISERROR(DC37/CU37),"NM",IF(OR(DC37/CU37&lt;0.5,DC37/CU37&gt;2),"NM",(DC37/CU37-1)*100))</f>
        <v>5.4545454545454453</v>
      </c>
      <c r="DE37" s="72">
        <f>DE35-DE38</f>
        <v>19800</v>
      </c>
      <c r="DF37" s="67">
        <f>IF(ISERROR(DE37/CW37),"NM",IF(OR(DE37/CW37&lt;0.5,DE37/CW37&gt;2),"NM",(DE37/CW37-1)*100))</f>
        <v>-12.389380530973447</v>
      </c>
      <c r="DG37" s="72">
        <f>DG35-DG38</f>
        <v>23500</v>
      </c>
      <c r="DH37" s="67">
        <f>IF(ISERROR(DG37/CY37),"NM",IF(OR(DG37/CY37&lt;0.5,DG37/CY37&gt;2),"NM",(DG37/CY37-1)*100))</f>
        <v>2.1739130434782705</v>
      </c>
      <c r="DI37" s="72">
        <f>DI35-DI38</f>
        <v>24400</v>
      </c>
      <c r="DJ37" s="67">
        <f>IF(ISERROR(DI37/DA37),"NM",IF(OR(DI37/DA37&lt;0.5,DI37/DA37&gt;2),"NM",(DI37/DA37-1)*100))</f>
        <v>1.2448132780082943</v>
      </c>
      <c r="DK37" s="72">
        <f>DK35-DK38</f>
        <v>19600</v>
      </c>
      <c r="DL37" s="67">
        <f>IF(ISERROR(DK37/DC37),"NM",IF(OR(DK37/DC37&lt;0.5,DK37/DC37&gt;2),"NM",(DK37/DC37-1)*100))</f>
        <v>-15.517241379310342</v>
      </c>
      <c r="DM37" s="72">
        <f>DM35-DM38</f>
        <v>21000</v>
      </c>
      <c r="DN37" s="67">
        <f>IF(ISERROR(DM37/DE37),"NM",IF(OR(DM37/DE37&lt;0.5,DM37/DE37&gt;2),"NM",(DM37/DE37-1)*100))</f>
        <v>6.0606060606060552</v>
      </c>
      <c r="DO37" s="72">
        <f>DO35-DO38</f>
        <v>18800</v>
      </c>
      <c r="DP37" s="67">
        <f>IF(ISERROR(DO37/DG37),"NM",IF(OR(DO37/DG37&lt;0.5,DO37/DG37&gt;2),"NM",(DO37/DG37-1)*100))</f>
        <v>-19.999999999999996</v>
      </c>
      <c r="DQ37" s="72">
        <f>DQ35-DQ38</f>
        <v>27500</v>
      </c>
      <c r="DR37" s="67">
        <f>IF(ISERROR(DQ37/DI37),"NM",IF(OR(DQ37/DI37&lt;0.5,DQ37/DI37&gt;2),"NM",(DQ37/DI37-1)*100))</f>
        <v>12.704918032786882</v>
      </c>
      <c r="DS37" s="72">
        <f>DS35-DS38</f>
        <v>21100</v>
      </c>
      <c r="DT37" s="67">
        <f>IF(ISERROR(DS37/DK37),"NM",IF(OR(DS37/DK37&lt;0.5,DS37/DK37&gt;2),"NM",(DS37/DK37-1)*100))</f>
        <v>7.6530612244897878</v>
      </c>
      <c r="DU37" s="72">
        <f>DU35-DU38</f>
        <v>22500</v>
      </c>
      <c r="DV37" s="67">
        <f>IF(ISERROR(DU37/DM37),"NM",IF(OR(DU37/DM37&lt;0.5,DU37/DM37&gt;2),"NM",(DU37/DM37-1)*100))</f>
        <v>7.1428571428571397</v>
      </c>
      <c r="DW37" s="72">
        <f>DW35-DW38</f>
        <v>23500</v>
      </c>
      <c r="DX37" s="67">
        <f>IF(ISERROR(DW37/DO37),"NM",IF(OR(DW37/DO37&lt;0.5,DW37/DO37&gt;2),"NM",(DW37/DO37-1)*100))</f>
        <v>25</v>
      </c>
      <c r="DY37" s="72">
        <f t="shared" ref="DY37:EA37" si="194">DY35-DY38</f>
        <v>23700</v>
      </c>
      <c r="DZ37" s="67">
        <f>IF(ISERROR(DY37/DQ37),"NM",IF(OR(DY37/DQ37&lt;0.5,DY37/DQ37&gt;2),"NM",(DY37/DQ37-1)*100))</f>
        <v>-13.818181818181818</v>
      </c>
      <c r="EA37" s="72">
        <f t="shared" si="194"/>
        <v>20600</v>
      </c>
      <c r="EB37" s="67">
        <f>IF(ISERROR(EA37/DS37),"NM",IF(OR(EA37/DS37&lt;0.5,EA37/DS37&gt;2),"NM",(EA37/DS37-1)*100))</f>
        <v>-2.3696682464454999</v>
      </c>
      <c r="EC37" s="72">
        <f t="shared" ref="EC37:EE37" si="195">EC35-EC38</f>
        <v>24700</v>
      </c>
      <c r="ED37" s="67">
        <f>IF(ISERROR(EC37/DU37),"NM",IF(OR(EC37/DU37&lt;0.5,EC37/DU37&gt;2),"NM",(EC37/DU37-1)*100))</f>
        <v>9.777777777777775</v>
      </c>
      <c r="EE37" s="72">
        <f t="shared" si="195"/>
        <v>23800</v>
      </c>
      <c r="EF37" s="67">
        <f>IF(ISERROR(EE37/DW37),"NM",IF(OR(EE37/DW37&lt;0.5,EE37/DW37&gt;2),"NM",(EE37/DW37-1)*100))</f>
        <v>1.2765957446808418</v>
      </c>
      <c r="EG37" s="72">
        <f t="shared" ref="EG37:EI37" si="196">EG35-EG38</f>
        <v>24000</v>
      </c>
      <c r="EH37" s="67">
        <f>IF(ISERROR(EG37/DY37),"NM",IF(OR(EG37/DY37&lt;0.5,EG37/DY37&gt;2),"NM",(EG37/DY37-1)*100))</f>
        <v>1.2658227848101333</v>
      </c>
      <c r="EI37" s="72">
        <f t="shared" si="196"/>
        <v>21800</v>
      </c>
      <c r="EJ37" s="67">
        <f>IF(ISERROR(EI37/EA37),"NM",IF(OR(EI37/EA37&lt;0.5,EI37/EA37&gt;2),"NM",(EI37/EA37-1)*100))</f>
        <v>5.8252427184465994</v>
      </c>
      <c r="EK37" s="72">
        <f t="shared" ref="EK37:EM37" si="197">EK35-EK38</f>
        <v>25100</v>
      </c>
      <c r="EL37" s="67">
        <f>IF(ISERROR(EK37/EC37),"NM",IF(OR(EK37/EC37&lt;0.5,EK37/EC37&gt;2),"NM",(EK37/EC37-1)*100))</f>
        <v>1.6194331983805599</v>
      </c>
      <c r="EM37" s="72">
        <f t="shared" si="197"/>
        <v>23500</v>
      </c>
      <c r="EN37" s="67">
        <f>IF(ISERROR(EM37/EE37),"NM",IF(OR(EM37/EE37&lt;0.5,EM37/EE37&gt;2),"NM",(EM37/EE37-1)*100))</f>
        <v>-1.2605042016806678</v>
      </c>
      <c r="EO37" s="72">
        <f t="shared" ref="EO37" si="198">EO35-EO38</f>
        <v>23400</v>
      </c>
      <c r="EP37" s="67">
        <f>IF(ISERROR(EO37/EG37),"NM",IF(OR(EO37/EG37&lt;0.5,EO37/EG37&gt;2),"NM",(EO37/EG37-1)*100))</f>
        <v>-2.5000000000000022</v>
      </c>
      <c r="EQ37" s="72">
        <f t="shared" ref="EQ37" si="199">EQ35-EQ38</f>
        <v>21621</v>
      </c>
      <c r="ER37" s="67">
        <f>IF(ISERROR(EQ37/EI37),"NM",IF(OR(EQ37/EI37&lt;0.5,EQ37/EI37&gt;2),"NM",(EQ37/EI37-1)*100))</f>
        <v>-0.82110091743119451</v>
      </c>
      <c r="ES37" s="72">
        <f t="shared" ref="ES37" si="200">ES35-ES38</f>
        <v>24647</v>
      </c>
      <c r="ET37" s="67">
        <f>IF(ISERROR(ES37/EK37),"NM",IF(OR(ES37/EK37&lt;0.5,ES37/EK37&gt;2),"NM",(ES37/EK37-1)*100))</f>
        <v>-1.8047808764940276</v>
      </c>
      <c r="EU37" s="72">
        <f t="shared" ref="EU37" si="201">EU35-EU38</f>
        <v>25063</v>
      </c>
      <c r="EV37" s="67">
        <f>IF(ISERROR(EU37/EM37),"NM",IF(OR(EU37/EM37&lt;0.5,EU37/EM37&gt;2),"NM",(EU37/EM37-1)*100))</f>
        <v>6.6510638297872404</v>
      </c>
      <c r="EW37" s="72">
        <f t="shared" ref="EW37" si="202">EW35-EW38</f>
        <v>24950</v>
      </c>
      <c r="EX37" s="67">
        <f>IF(ISERROR(EW37/EO37),"NM",IF(OR(EW37/EO37&lt;0.5,EW37/EO37&gt;2),"NM",(EW37/EO37-1)*100))</f>
        <v>6.6239316239316226</v>
      </c>
      <c r="EY37" s="67"/>
      <c r="EZ37" s="317"/>
      <c r="FA37" s="59"/>
      <c r="FB37" s="57"/>
      <c r="FC37" s="63"/>
      <c r="FD37" s="57"/>
      <c r="FE37" s="65"/>
      <c r="FF37" s="57"/>
      <c r="FG37" s="65"/>
      <c r="FH37" s="57"/>
      <c r="FI37" s="65"/>
      <c r="FJ37" s="59"/>
      <c r="FK37" s="65"/>
      <c r="FL37" s="59"/>
      <c r="FM37" s="65"/>
      <c r="FN37" s="82"/>
      <c r="FO37" s="65"/>
      <c r="FP37" s="82"/>
      <c r="FQ37" s="65"/>
      <c r="FR37" s="83"/>
      <c r="FS37" s="65"/>
      <c r="FT37" s="83"/>
      <c r="FU37" s="65"/>
      <c r="FV37" s="83"/>
      <c r="FW37" s="65"/>
      <c r="FX37" s="72">
        <f>FX35-FX38</f>
        <v>104200</v>
      </c>
      <c r="FY37" s="65"/>
      <c r="FZ37" s="72">
        <f>FZ35-FZ38</f>
        <v>98200</v>
      </c>
      <c r="GA37" s="67">
        <f>IF(ISERROR(FZ37/FX37),"NM",IF(OR(FZ37/FX37&lt;0.5,FZ37/FX37&gt;2),"NM",(FZ37/FX37-1)*100))</f>
        <v>-5.7581573896353211</v>
      </c>
      <c r="GB37" s="72">
        <f>GB35-GB38</f>
        <v>91500</v>
      </c>
      <c r="GC37" s="67">
        <f>IF(ISERROR(GB37/FZ37),"NM",IF(OR(GB37/FZ37&lt;0.5,GB37/FZ37&gt;2),"NM",(GB37/FZ37-1)*100))</f>
        <v>-6.8228105906313674</v>
      </c>
      <c r="GD37" s="72">
        <f>GD35-GD38</f>
        <v>91700</v>
      </c>
      <c r="GE37" s="67">
        <f>IF(ISERROR(GD37/GB37),"NM",IF(OR(GD37/GB37&lt;0.5,GD37/GB37&gt;2),"NM",(GD37/GB37-1)*100))</f>
        <v>0.21857923497268228</v>
      </c>
      <c r="GF37" s="72">
        <f>GF35-GF38</f>
        <v>90900</v>
      </c>
      <c r="GG37" s="67">
        <f>IF(ISERROR(GF37/GD37),"NM",IF(OR(GF37/GD37&lt;0.5,GF37/GD37&gt;2),"NM",(GF37/GD37-1)*100))</f>
        <v>-0.87241003271537609</v>
      </c>
      <c r="GH37" s="72">
        <f>GH35-GH38</f>
        <v>86900</v>
      </c>
      <c r="GI37" s="67">
        <f>IF(ISERROR(GH37/GF37),"NM",IF(OR(GH37/GF37&lt;0.5,GH37/GF37&gt;2),"NM",(GH37/GF37-1)*100))</f>
        <v>-4.4004400440044051</v>
      </c>
      <c r="GJ37" s="72">
        <f>GJ35-GJ38</f>
        <v>90800</v>
      </c>
      <c r="GK37" s="67">
        <f>IF(ISERROR(GJ37/GH37),"NM",IF(OR(GJ37/GH37&lt;0.5,GJ37/GH37&gt;2),"NM",(GJ37/GH37-1)*100))</f>
        <v>4.487917146145004</v>
      </c>
      <c r="GL37" s="72">
        <f>GL35-GL38</f>
        <v>93100</v>
      </c>
      <c r="GM37" s="67">
        <f>IF(ISERROR(GL37/GJ37),"NM",IF(OR(GL37/GJ37&lt;0.5,GL37/GJ37&gt;2),"NM",(GL37/GJ37-1)*100))</f>
        <v>2.5330396475770955</v>
      </c>
      <c r="GN37" s="72">
        <f>GN35-GN38</f>
        <v>93800</v>
      </c>
      <c r="GO37" s="67">
        <f>IF(ISERROR(GN37/GL37),"NM",IF(OR(GN37/GL37&lt;0.5,GN37/GL37&gt;2),"NM",(GN37/GL37-1)*100))</f>
        <v>0.75187969924812581</v>
      </c>
      <c r="GP37" s="72">
        <f>GP35-GP38</f>
        <v>96281</v>
      </c>
      <c r="GQ37" s="67">
        <f>IF(ISERROR(GP37/GN37),"NM",IF(OR(GP37/GN37&lt;0.5,GP37/GN37&gt;2),"NM",(GP37/GN37-1)*100))</f>
        <v>2.6449893390191992</v>
      </c>
      <c r="GR37" s="72">
        <f>GR35-GR38</f>
        <v>100703.25000000001</v>
      </c>
      <c r="GS37" s="67">
        <f>IF(ISERROR(GR37/GP37),"NM",IF(OR(GR37/GP37&lt;0.5,GR37/GP37&gt;2),"NM",(GR37/GP37-1)*100))</f>
        <v>4.5930661293505537</v>
      </c>
      <c r="GT37" s="72">
        <f>GT35-GT38</f>
        <v>105331.52129999999</v>
      </c>
      <c r="GU37" s="67">
        <f>IF(ISERROR(GT37/GR37),"NM",IF(OR(GT37/GR37&lt;0.5,GT37/GR37&gt;2),"NM",(GT37/GR37-1)*100))</f>
        <v>4.5959502796582896</v>
      </c>
      <c r="GV37" s="72">
        <f>GV35-GV38</f>
        <v>110175.52874100002</v>
      </c>
      <c r="GW37" s="67">
        <f>IF(ISERROR(GV37/GT37),"NM",IF(OR(GV37/GT37&lt;0.5,GV37/GT37&gt;2),"NM",(GV37/GT37-1)*100))</f>
        <v>4.5988203542637107</v>
      </c>
      <c r="GX37" s="72">
        <f>GX35-GX38</f>
        <v>115245.44997981002</v>
      </c>
      <c r="GY37" s="67">
        <f>IF(ISERROR(GX37/GV37),"NM",IF(OR(GX37/GV37&lt;0.5,GX37/GV37&gt;2),"NM",(GX37/GV37-1)*100))</f>
        <v>4.6016763402409788</v>
      </c>
      <c r="GZ37" s="67">
        <f t="shared" si="162"/>
        <v>4.2039519404145409</v>
      </c>
      <c r="HA37" s="280"/>
      <c r="HB37" s="57"/>
      <c r="HC37"/>
      <c r="HD37"/>
      <c r="HE37"/>
      <c r="HF37"/>
      <c r="HG37"/>
      <c r="HH37"/>
    </row>
    <row r="38" spans="1:216" s="2" customFormat="1" ht="13.5" customHeight="1" x14ac:dyDescent="0.2">
      <c r="A38" s="4"/>
      <c r="B38" s="54" t="s">
        <v>621</v>
      </c>
      <c r="C38" s="62"/>
      <c r="D38" s="63"/>
      <c r="E38" s="62"/>
      <c r="F38" s="63"/>
      <c r="G38" s="62"/>
      <c r="H38" s="63"/>
      <c r="I38" s="62"/>
      <c r="J38" s="63"/>
      <c r="K38" s="62"/>
      <c r="L38" s="63"/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4"/>
      <c r="AJ38" s="63"/>
      <c r="AK38" s="62"/>
      <c r="AL38" s="63"/>
      <c r="AM38" s="62"/>
      <c r="AN38" s="63"/>
      <c r="AO38" s="80"/>
      <c r="AP38" s="63"/>
      <c r="AQ38" s="80"/>
      <c r="AR38" s="63"/>
      <c r="AS38" s="80"/>
      <c r="AT38" s="63"/>
      <c r="AU38" s="80"/>
      <c r="AV38" s="63"/>
      <c r="AW38" s="80"/>
      <c r="AX38" s="63"/>
      <c r="AY38" s="80"/>
      <c r="AZ38" s="65"/>
      <c r="BA38" s="80"/>
      <c r="BB38" s="65"/>
      <c r="BC38" s="80"/>
      <c r="BD38" s="65"/>
      <c r="BE38" s="80"/>
      <c r="BF38" s="65"/>
      <c r="BG38" s="80"/>
      <c r="BH38" s="65"/>
      <c r="BI38" s="80"/>
      <c r="BJ38" s="65"/>
      <c r="BK38" s="80"/>
      <c r="BL38" s="65"/>
      <c r="BM38" s="80"/>
      <c r="BN38" s="65"/>
      <c r="BO38" s="80"/>
      <c r="BP38" s="65"/>
      <c r="BQ38" s="80"/>
      <c r="BR38" s="65"/>
      <c r="BS38" s="80"/>
      <c r="BT38" s="65"/>
      <c r="BU38" s="80"/>
      <c r="BV38" s="65"/>
      <c r="BW38" s="72">
        <f>BW30+BW29</f>
        <v>2200</v>
      </c>
      <c r="BX38" s="154" t="str">
        <f>IF(ISERROR(BW38/BO38),"NM",IF(OR(BW38/BO38&lt;0.5,BW38/BO38&gt;2),"NM",(BW38/BO38-1)*100))</f>
        <v>NM</v>
      </c>
      <c r="BY38" s="72">
        <f>BY30+BY29</f>
        <v>4600</v>
      </c>
      <c r="BZ38" s="154" t="str">
        <f>IF(ISERROR(BY38/BQ38),"NM",IF(OR(BY38/BQ38&lt;0.5,BY38/BQ38&gt;2),"NM",(BY38/BQ38-1)*100))</f>
        <v>NM</v>
      </c>
      <c r="CA38" s="72">
        <f>CA30+CA29</f>
        <v>5200</v>
      </c>
      <c r="CB38" s="154" t="str">
        <f>IF(ISERROR(CA38/BS38),"NM",IF(OR(CA38/BS38&lt;0.5,CA38/BS38&gt;2),"NM",(CA38/BS38-1)*100))</f>
        <v>NM</v>
      </c>
      <c r="CC38" s="72">
        <f>CC30+CC29</f>
        <v>6200</v>
      </c>
      <c r="CD38" s="67" t="str">
        <f>IF(ISERROR(CC38/BU38),"NM",IF(OR(CC38/BU38&lt;0.5,CC38/BU38&gt;2),"NM",(CC38/BU38-1)*100))</f>
        <v>NM</v>
      </c>
      <c r="CE38" s="72">
        <f>CE30+CE29</f>
        <v>6600</v>
      </c>
      <c r="CF38" s="154" t="str">
        <f>IF(ISERROR(CE38/BW38),"NM",IF(OR(CE38/BW38&lt;0.5,CE38/BW38&gt;2),"NM",(CE38/BW38-1)*100))</f>
        <v>NM</v>
      </c>
      <c r="CG38" s="72">
        <f>CG30+CG29</f>
        <v>8600</v>
      </c>
      <c r="CH38" s="154">
        <f>IF(ISERROR(CG38/BY38),"NM",IF(OR(CG38/BY38&lt;0.5,CG38/BY38&gt;2),"NM",(CG38/BY38-1)*100))</f>
        <v>86.956521739130437</v>
      </c>
      <c r="CI38" s="72">
        <f>CI30+CI29</f>
        <v>10100</v>
      </c>
      <c r="CJ38" s="154">
        <f>IF(ISERROR(CI38/CA38),"NM",IF(OR(CI38/CA38&lt;0.5,CI38/CA38&gt;2),"NM",(CI38/CA38-1)*100))</f>
        <v>94.230769230769226</v>
      </c>
      <c r="CK38" s="72">
        <f>CK30+CK29</f>
        <v>12100</v>
      </c>
      <c r="CL38" s="154">
        <f>IF(ISERROR(CK38/CC38),"NM",IF(OR(CK38/CC38&lt;0.5,CK38/CC38&gt;2),"NM",(CK38/CC38-1)*100))</f>
        <v>95.161290322580655</v>
      </c>
      <c r="CM38" s="72">
        <f>CM30+CM29</f>
        <v>13400</v>
      </c>
      <c r="CN38" s="154" t="str">
        <f>IF(ISERROR(CM38/CE38),"NM",IF(OR(CM38/CE38&lt;0.5,CM38/CE38&gt;2),"NM",(CM38/CE38-1)*100))</f>
        <v>NM</v>
      </c>
      <c r="CO38" s="72">
        <f>CO30+CO29</f>
        <v>12900</v>
      </c>
      <c r="CP38" s="154">
        <f>IF(ISERROR(CO38/CG38),"NM",IF(OR(CO38/CG38&lt;0.5,CO38/CG38&gt;2),"NM",(CO38/CG38-1)*100))</f>
        <v>50</v>
      </c>
      <c r="CQ38" s="72">
        <f>CQ30+CQ29</f>
        <v>20100</v>
      </c>
      <c r="CR38" s="154">
        <f>IF(ISERROR(CQ38/CI38),"NM",IF(OR(CQ38/CI38&lt;0.5,CQ38/CI38&gt;2),"NM",(CQ38/CI38-1)*100))</f>
        <v>99.009900990099013</v>
      </c>
      <c r="CS38" s="72">
        <f>CS30+CS29</f>
        <v>23100</v>
      </c>
      <c r="CT38" s="67">
        <f>IF(ISERROR(CS38/CK38),"NM",IF(OR(CS38/CK38&lt;0.5,CS38/CK38&gt;2),"NM",(CS38/CK38-1)*100))</f>
        <v>90.909090909090921</v>
      </c>
      <c r="CU38" s="72">
        <f>CU30+CU29</f>
        <v>30400</v>
      </c>
      <c r="CV38" s="67" t="str">
        <f>IF(ISERROR(CU38/CM38),"NM",IF(OR(CU38/CM38&lt;0.5,CU38/CM38&gt;2),"NM",(CU38/CM38-1)*100))</f>
        <v>NM</v>
      </c>
      <c r="CW38" s="72">
        <f>CW30+CW29</f>
        <v>30600</v>
      </c>
      <c r="CX38" s="67" t="str">
        <f>IF(ISERROR(CW38/CO38),"NM",IF(OR(CW38/CO38&lt;0.5,CW38/CO38&gt;2),"NM",(CW38/CO38-1)*100))</f>
        <v>NM</v>
      </c>
      <c r="CY38" s="72">
        <f>CY30+CY29</f>
        <v>32700</v>
      </c>
      <c r="CZ38" s="154">
        <f>IF(ISERROR(CY38/CQ38),"NM",IF(OR(CY38/CQ38&lt;0.5,CY38/CQ38&gt;2),"NM",(CY38/CQ38-1)*100))</f>
        <v>62.68656716417911</v>
      </c>
      <c r="DA38" s="72">
        <f>DA30+DA29</f>
        <v>25200</v>
      </c>
      <c r="DB38" s="67">
        <f>IF(ISERROR(DA38/CS38),"NM",IF(OR(DA38/CS38&lt;0.5,DA38/CS38&gt;2),"NM",(DA38/CS38-1)*100))</f>
        <v>9.0909090909090828</v>
      </c>
      <c r="DC38" s="72">
        <f>DC30+DC29</f>
        <v>30600</v>
      </c>
      <c r="DD38" s="67">
        <f>IF(ISERROR(DC38/CU38),"NM",IF(OR(DC38/CU38&lt;0.5,DC38/CU38&gt;2),"NM",(DC38/CU38-1)*100))</f>
        <v>0.65789473684210176</v>
      </c>
      <c r="DE38" s="72">
        <f>DE30+DE29</f>
        <v>10500</v>
      </c>
      <c r="DF38" s="67" t="str">
        <f>IF(ISERROR(DE38/CW38),"NM",IF(OR(DE38/CW38&lt;0.5,DE38/CW38&gt;2),"NM",(DE38/CW38-1)*100))</f>
        <v>NM</v>
      </c>
      <c r="DG38" s="72">
        <f>DG30+DG29</f>
        <v>8900</v>
      </c>
      <c r="DH38" s="67" t="str">
        <f>IF(ISERROR(DG38/CY38),"NM",IF(OR(DG38/CY38&lt;0.5,DG38/CY38&gt;2),"NM",(DG38/CY38-1)*100))</f>
        <v>NM</v>
      </c>
      <c r="DI38" s="72">
        <f>DI30+DI29</f>
        <v>8400</v>
      </c>
      <c r="DJ38" s="67" t="str">
        <f>IF(ISERROR(DI38/DA38),"NM",IF(OR(DI38/DA38&lt;0.5,DI38/DA38&gt;2),"NM",(DI38/DA38-1)*100))</f>
        <v>NM</v>
      </c>
      <c r="DK38" s="72">
        <f>DK30+DK29</f>
        <v>7900</v>
      </c>
      <c r="DL38" s="67" t="str">
        <f>IF(ISERROR(DK38/DC38),"NM",IF(OR(DK38/DC38&lt;0.5,DK38/DC38&gt;2),"NM",(DK38/DC38-1)*100))</f>
        <v>NM</v>
      </c>
      <c r="DM38" s="72">
        <f>DM30+DM29</f>
        <v>7000</v>
      </c>
      <c r="DN38" s="67">
        <f>IF(ISERROR(DM38/DE38),"NM",IF(OR(DM38/DE38&lt;0.5,DM38/DE38&gt;2),"NM",(DM38/DE38-1)*100))</f>
        <v>-33.333333333333336</v>
      </c>
      <c r="DO38" s="72">
        <f>DO30+DO29</f>
        <v>6800</v>
      </c>
      <c r="DP38" s="67">
        <f>IF(ISERROR(DO38/DG38),"NM",IF(OR(DO38/DG38&lt;0.5,DO38/DG38&gt;2),"NM",(DO38/DG38-1)*100))</f>
        <v>-23.59550561797753</v>
      </c>
      <c r="DQ38" s="72">
        <f>DQ30+DQ29</f>
        <v>5900</v>
      </c>
      <c r="DR38" s="67">
        <f>IF(ISERROR(DQ38/DI38),"NM",IF(OR(DQ38/DI38&lt;0.5,DQ38/DI38&gt;2),"NM",(DQ38/DI38-1)*100))</f>
        <v>-29.761904761904766</v>
      </c>
      <c r="DS38" s="72">
        <f>DS30+DS29</f>
        <v>5900</v>
      </c>
      <c r="DT38" s="67">
        <f>IF(ISERROR(DS38/DK38),"NM",IF(OR(DS38/DK38&lt;0.5,DS38/DK38&gt;2),"NM",(DS38/DK38-1)*100))</f>
        <v>-25.316455696202532</v>
      </c>
      <c r="DU38" s="72">
        <f>DU30+DU29</f>
        <v>8000</v>
      </c>
      <c r="DV38" s="67">
        <f>IF(ISERROR(DU38/DM38),"NM",IF(OR(DU38/DM38&lt;0.5,DU38/DM38&gt;2),"NM",(DU38/DM38-1)*100))</f>
        <v>14.285714285714279</v>
      </c>
      <c r="DW38" s="72">
        <f>DW30+DW29</f>
        <v>8100</v>
      </c>
      <c r="DX38" s="67">
        <f>IF(ISERROR(DW38/DO38),"NM",IF(OR(DW38/DO38&lt;0.5,DW38/DO38&gt;2),"NM",(DW38/DO38-1)*100))</f>
        <v>19.117647058823529</v>
      </c>
      <c r="DY38" s="72">
        <f t="shared" ref="DY38:EA38" si="203">DY30+DY29</f>
        <v>8000</v>
      </c>
      <c r="DZ38" s="67">
        <f>IF(ISERROR(DY38/DQ38),"NM",IF(OR(DY38/DQ38&lt;0.5,DY38/DQ38&gt;2),"NM",(DY38/DQ38-1)*100))</f>
        <v>35.593220338983045</v>
      </c>
      <c r="EA38" s="72">
        <f t="shared" si="203"/>
        <v>10600</v>
      </c>
      <c r="EB38" s="67">
        <f>IF(ISERROR(EA38/DS38),"NM",IF(OR(EA38/DS38&lt;0.5,EA38/DS38&gt;2),"NM",(EA38/DS38-1)*100))</f>
        <v>79.661016949152554</v>
      </c>
      <c r="EC38" s="72">
        <f t="shared" ref="EC38:EE38" si="204">EC30+EC29</f>
        <v>5600</v>
      </c>
      <c r="ED38" s="67">
        <f>IF(ISERROR(EC38/DU38),"NM",IF(OR(EC38/DU38&lt;0.5,EC38/DU38&gt;2),"NM",(EC38/DU38-1)*100))</f>
        <v>-30.000000000000004</v>
      </c>
      <c r="EE38" s="72">
        <f t="shared" si="204"/>
        <v>2700</v>
      </c>
      <c r="EF38" s="67" t="str">
        <f>IF(ISERROR(EE38/DW38),"NM",IF(OR(EE38/DW38&lt;0.5,EE38/DW38&gt;2),"NM",(EE38/DW38-1)*100))</f>
        <v>NM</v>
      </c>
      <c r="EG38" s="72">
        <f t="shared" ref="EG38:EI38" si="205">EG30+EG29</f>
        <v>1800</v>
      </c>
      <c r="EH38" s="67" t="str">
        <f>IF(ISERROR(EG38/DY38),"NM",IF(OR(EG38/DY38&lt;0.5,EG38/DY38&gt;2),"NM",(EG38/DY38-1)*100))</f>
        <v>NM</v>
      </c>
      <c r="EI38" s="72">
        <f t="shared" si="205"/>
        <v>300</v>
      </c>
      <c r="EJ38" s="67" t="str">
        <f>IF(ISERROR(EI38/EA38),"NM",IF(OR(EI38/EA38&lt;0.5,EI38/EA38&gt;2),"NM",(EI38/EA38-1)*100))</f>
        <v>NM</v>
      </c>
      <c r="EK38" s="72">
        <f t="shared" ref="EK38:EM38" si="206">EK30+EK29</f>
        <v>300</v>
      </c>
      <c r="EL38" s="67" t="str">
        <f>IF(ISERROR(EK38/EC38),"NM",IF(OR(EK38/EC38&lt;0.5,EK38/EC38&gt;2),"NM",(EK38/EC38-1)*100))</f>
        <v>NM</v>
      </c>
      <c r="EM38" s="72">
        <f t="shared" si="206"/>
        <v>200</v>
      </c>
      <c r="EN38" s="67" t="str">
        <f>IF(ISERROR(EM38/EE38),"NM",IF(OR(EM38/EE38&lt;0.5,EM38/EE38&gt;2),"NM",(EM38/EE38-1)*100))</f>
        <v>NM</v>
      </c>
      <c r="EO38" s="72">
        <f t="shared" ref="EO38" si="207">EO30+EO29</f>
        <v>200</v>
      </c>
      <c r="EP38" s="67" t="str">
        <f>IF(ISERROR(EO38/EG38),"NM",IF(OR(EO38/EG38&lt;0.5,EO38/EG38&gt;2),"NM",(EO38/EG38-1)*100))</f>
        <v>NM</v>
      </c>
      <c r="EQ38" s="72">
        <f t="shared" ref="EQ38" si="208">EQ30+EQ29</f>
        <v>225</v>
      </c>
      <c r="ER38" s="67">
        <f>IF(ISERROR(EQ38/EI38),"NM",IF(OR(EQ38/EI38&lt;0.5,EQ38/EI38&gt;2),"NM",(EQ38/EI38-1)*100))</f>
        <v>-25</v>
      </c>
      <c r="ES38" s="72">
        <f t="shared" ref="ES38" si="209">ES30+ES29</f>
        <v>225</v>
      </c>
      <c r="ET38" s="67">
        <f>IF(ISERROR(ES38/EK38),"NM",IF(OR(ES38/EK38&lt;0.5,ES38/EK38&gt;2),"NM",(ES38/EK38-1)*100))</f>
        <v>-25</v>
      </c>
      <c r="EU38" s="72">
        <f t="shared" ref="EU38" si="210">EU30+EU29</f>
        <v>225</v>
      </c>
      <c r="EV38" s="67">
        <f>IF(ISERROR(EU38/EM38),"NM",IF(OR(EU38/EM38&lt;0.5,EU38/EM38&gt;2),"NM",(EU38/EM38-1)*100))</f>
        <v>12.5</v>
      </c>
      <c r="EW38" s="72">
        <f t="shared" ref="EW38" si="211">EW30+EW29</f>
        <v>225</v>
      </c>
      <c r="EX38" s="67">
        <f>IF(ISERROR(EW38/EO38),"NM",IF(OR(EW38/EO38&lt;0.5,EW38/EO38&gt;2),"NM",(EW38/EO38-1)*100))</f>
        <v>12.5</v>
      </c>
      <c r="EY38" s="67"/>
      <c r="EZ38" s="317"/>
      <c r="FA38" s="59"/>
      <c r="FB38" s="57"/>
      <c r="FC38" s="63"/>
      <c r="FD38" s="57"/>
      <c r="FE38" s="65"/>
      <c r="FF38" s="57"/>
      <c r="FG38" s="65"/>
      <c r="FH38" s="57"/>
      <c r="FI38" s="65"/>
      <c r="FJ38" s="59"/>
      <c r="FK38" s="65"/>
      <c r="FL38" s="59"/>
      <c r="FM38" s="65"/>
      <c r="FN38" s="82"/>
      <c r="FO38" s="65"/>
      <c r="FP38" s="82"/>
      <c r="FQ38" s="65"/>
      <c r="FR38" s="83"/>
      <c r="FS38" s="65"/>
      <c r="FT38" s="83"/>
      <c r="FU38" s="65"/>
      <c r="FV38" s="83"/>
      <c r="FW38" s="65"/>
      <c r="FX38" s="72">
        <f>FX30+FX29</f>
        <v>18200</v>
      </c>
      <c r="FY38" s="65"/>
      <c r="FZ38" s="72">
        <f>FZ30+FZ29</f>
        <v>37400</v>
      </c>
      <c r="GA38" s="67" t="str">
        <f>IF(ISERROR(FZ38/FX38),"NM",IF(OR(FZ38/FX38&lt;0.5,FZ38/FX38&gt;2),"NM",(FZ38/FX38-1)*100))</f>
        <v>NM</v>
      </c>
      <c r="GB38" s="72">
        <f>GB30+GB29</f>
        <v>69500</v>
      </c>
      <c r="GC38" s="67">
        <f>IF(ISERROR(GB38/FZ38),"NM",IF(OR(GB38/FZ38&lt;0.5,GB38/FZ38&gt;2),"NM",(GB38/FZ38-1)*100))</f>
        <v>85.828877005347607</v>
      </c>
      <c r="GD38" s="72">
        <f>GD30+GD29</f>
        <v>118900</v>
      </c>
      <c r="GE38" s="67">
        <f>IF(ISERROR(GD38/GB38),"NM",IF(OR(GD38/GB38&lt;0.5,GD38/GB38&gt;2),"NM",(GD38/GB38-1)*100))</f>
        <v>71.079136690647488</v>
      </c>
      <c r="GF38" s="72">
        <f>GF30+GF29</f>
        <v>58400</v>
      </c>
      <c r="GG38" s="67" t="str">
        <f>IF(ISERROR(GF38/GD38),"NM",IF(OR(GF38/GD38&lt;0.5,GF38/GD38&gt;2),"NM",(GF38/GD38-1)*100))</f>
        <v>NM</v>
      </c>
      <c r="GH38" s="72">
        <f>GH30+GH29</f>
        <v>27600</v>
      </c>
      <c r="GI38" s="67" t="str">
        <f>IF(ISERROR(GH38/GF38),"NM",IF(OR(GH38/GF38&lt;0.5,GH38/GF38&gt;2),"NM",(GH38/GF38-1)*100))</f>
        <v>NM</v>
      </c>
      <c r="GJ38" s="72">
        <f>GJ30+GJ29</f>
        <v>30000</v>
      </c>
      <c r="GK38" s="67">
        <f>IF(ISERROR(GJ38/GH38),"NM",IF(OR(GJ38/GH38&lt;0.5,GJ38/GH38&gt;2),"NM",(GJ38/GH38-1)*100))</f>
        <v>8.6956521739130377</v>
      </c>
      <c r="GL38" s="72">
        <f>GL30+GL29</f>
        <v>20700</v>
      </c>
      <c r="GM38" s="67">
        <f>IF(ISERROR(GL38/GJ38),"NM",IF(OR(GL38/GJ38&lt;0.5,GL38/GJ38&gt;2),"NM",(GL38/GJ38-1)*100))</f>
        <v>-31.000000000000007</v>
      </c>
      <c r="GN38" s="72">
        <f>GN30+GN29</f>
        <v>1000</v>
      </c>
      <c r="GO38" s="67" t="str">
        <f>IF(ISERROR(GN38/GL38),"NM",IF(OR(GN38/GL38&lt;0.5,GN38/GL38&gt;2),"NM",(GN38/GL38-1)*100))</f>
        <v>NM</v>
      </c>
      <c r="GP38" s="72">
        <f>GP30+GP29</f>
        <v>900</v>
      </c>
      <c r="GQ38" s="67">
        <f>IF(ISERROR(GP38/GN38),"NM",IF(OR(GP38/GN38&lt;0.5,GP38/GN38&gt;2),"NM",(GP38/GN38-1)*100))</f>
        <v>-9.9999999999999982</v>
      </c>
      <c r="GR38" s="72">
        <f>GR30+GR29</f>
        <v>675</v>
      </c>
      <c r="GS38" s="67">
        <f>IF(ISERROR(GR38/GP38),"NM",IF(OR(GR38/GP38&lt;0.5,GR38/GP38&gt;2),"NM",(GR38/GP38-1)*100))</f>
        <v>-25</v>
      </c>
      <c r="GT38" s="72">
        <f>GT30+GT29</f>
        <v>506.25</v>
      </c>
      <c r="GU38" s="67">
        <f>IF(ISERROR(GT38/GR38),"NM",IF(OR(GT38/GR38&lt;0.5,GT38/GR38&gt;2),"NM",(GT38/GR38-1)*100))</f>
        <v>-25</v>
      </c>
      <c r="GV38" s="72">
        <f>GV30+GV29</f>
        <v>379.6875</v>
      </c>
      <c r="GW38" s="67">
        <f>IF(ISERROR(GV38/GT38),"NM",IF(OR(GV38/GT38&lt;0.5,GV38/GT38&gt;2),"NM",(GV38/GT38-1)*100))</f>
        <v>-25</v>
      </c>
      <c r="GX38" s="72">
        <f>GX30+GX29</f>
        <v>284.765625</v>
      </c>
      <c r="GY38" s="67">
        <f>IF(ISERROR(GX38/GV38),"NM",IF(OR(GX38/GV38&lt;0.5,GX38/GV38&gt;2),"NM",(GX38/GV38-1)*100))</f>
        <v>-25</v>
      </c>
      <c r="GZ38" s="67">
        <f t="shared" si="162"/>
        <v>-22.214703299751392</v>
      </c>
      <c r="HA38" s="280"/>
      <c r="HB38" s="57"/>
      <c r="HC38"/>
      <c r="HD38"/>
      <c r="HE38"/>
      <c r="HF38"/>
      <c r="HG38"/>
      <c r="HH38"/>
    </row>
    <row r="39" spans="1:216" s="2" customFormat="1" ht="13.5" customHeight="1" x14ac:dyDescent="0.2">
      <c r="A39" s="4"/>
      <c r="B39" s="54"/>
      <c r="C39" s="62"/>
      <c r="D39" s="63"/>
      <c r="E39" s="62"/>
      <c r="F39" s="63"/>
      <c r="G39" s="62"/>
      <c r="H39" s="63"/>
      <c r="I39" s="62"/>
      <c r="J39" s="63"/>
      <c r="K39" s="62"/>
      <c r="L39" s="63"/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4"/>
      <c r="AJ39" s="63"/>
      <c r="AK39" s="62"/>
      <c r="AL39" s="63"/>
      <c r="AM39" s="62"/>
      <c r="AN39" s="63"/>
      <c r="AO39" s="80"/>
      <c r="AP39" s="63"/>
      <c r="AQ39" s="80"/>
      <c r="AR39" s="63"/>
      <c r="AS39" s="80"/>
      <c r="AT39" s="63"/>
      <c r="AU39" s="80"/>
      <c r="AV39" s="63"/>
      <c r="AW39" s="80"/>
      <c r="AX39" s="63"/>
      <c r="AY39" s="80"/>
      <c r="AZ39" s="65"/>
      <c r="BA39" s="80"/>
      <c r="BB39" s="65"/>
      <c r="BC39" s="80"/>
      <c r="BD39" s="65"/>
      <c r="BE39" s="80"/>
      <c r="BF39" s="65"/>
      <c r="BG39" s="80"/>
      <c r="BH39" s="65"/>
      <c r="BI39" s="80"/>
      <c r="BJ39" s="65"/>
      <c r="BK39" s="80"/>
      <c r="BL39" s="65"/>
      <c r="BM39" s="80"/>
      <c r="BN39" s="65"/>
      <c r="BO39" s="80"/>
      <c r="BP39" s="65"/>
      <c r="BQ39" s="80"/>
      <c r="BR39" s="65"/>
      <c r="BS39" s="80"/>
      <c r="BT39" s="65"/>
      <c r="BU39" s="80"/>
      <c r="BV39" s="65"/>
      <c r="BW39" s="80"/>
      <c r="BX39" s="65"/>
      <c r="BY39" s="80"/>
      <c r="BZ39" s="65"/>
      <c r="CA39" s="80"/>
      <c r="CB39" s="65"/>
      <c r="CC39" s="80"/>
      <c r="CD39" s="65"/>
      <c r="CE39" s="80"/>
      <c r="CF39" s="65"/>
      <c r="CG39" s="80"/>
      <c r="CH39" s="65"/>
      <c r="CI39" s="80"/>
      <c r="CJ39" s="65"/>
      <c r="CK39" s="80"/>
      <c r="CL39" s="65"/>
      <c r="CM39" s="80"/>
      <c r="CN39" s="65"/>
      <c r="CO39" s="80"/>
      <c r="CP39" s="65"/>
      <c r="CQ39" s="80"/>
      <c r="CR39" s="65"/>
      <c r="CS39" s="80"/>
      <c r="CT39" s="65"/>
      <c r="CU39" s="80"/>
      <c r="CV39" s="65"/>
      <c r="CW39" s="80"/>
      <c r="CX39" s="65"/>
      <c r="CY39" s="80"/>
      <c r="CZ39" s="65"/>
      <c r="DA39" s="80"/>
      <c r="DB39" s="65"/>
      <c r="DC39" s="80"/>
      <c r="DD39" s="65"/>
      <c r="DE39" s="80"/>
      <c r="DF39" s="65"/>
      <c r="DG39" s="80"/>
      <c r="DH39" s="65"/>
      <c r="DI39" s="80"/>
      <c r="DJ39" s="65"/>
      <c r="DK39" s="82"/>
      <c r="DL39" s="65"/>
      <c r="DM39" s="82"/>
      <c r="DN39" s="65"/>
      <c r="DO39" s="82"/>
      <c r="DP39" s="65"/>
      <c r="DQ39" s="82"/>
      <c r="DR39" s="65"/>
      <c r="DS39" s="82"/>
      <c r="DT39" s="65"/>
      <c r="DU39" s="82"/>
      <c r="DV39" s="65"/>
      <c r="DW39" s="82"/>
      <c r="DX39" s="65"/>
      <c r="DY39" s="82"/>
      <c r="DZ39" s="65"/>
      <c r="EA39" s="82"/>
      <c r="EB39" s="65"/>
      <c r="EC39" s="82"/>
      <c r="ED39" s="65"/>
      <c r="EE39" s="82"/>
      <c r="EF39" s="65"/>
      <c r="EG39" s="82"/>
      <c r="EH39" s="65"/>
      <c r="EI39" s="82"/>
      <c r="EJ39" s="65"/>
      <c r="EK39" s="82"/>
      <c r="EL39" s="65"/>
      <c r="EM39" s="82"/>
      <c r="EN39" s="65"/>
      <c r="EO39" s="82"/>
      <c r="EP39" s="65"/>
      <c r="EQ39" s="81"/>
      <c r="ER39" s="65"/>
      <c r="ES39" s="81"/>
      <c r="ET39" s="65"/>
      <c r="EU39" s="81"/>
      <c r="EV39" s="65"/>
      <c r="EW39" s="81"/>
      <c r="EX39" s="65"/>
      <c r="EY39" s="65"/>
      <c r="EZ39" s="317"/>
      <c r="FA39" s="59"/>
      <c r="FB39" s="57"/>
      <c r="FC39" s="63"/>
      <c r="FD39" s="57"/>
      <c r="FE39" s="65"/>
      <c r="FF39" s="57"/>
      <c r="FG39" s="65"/>
      <c r="FH39" s="57"/>
      <c r="FI39" s="65"/>
      <c r="FJ39" s="59"/>
      <c r="FK39" s="65"/>
      <c r="FL39" s="59"/>
      <c r="FM39" s="65"/>
      <c r="FN39" s="82"/>
      <c r="FO39" s="65"/>
      <c r="FP39" s="82"/>
      <c r="FQ39" s="65"/>
      <c r="FR39" s="83"/>
      <c r="FS39" s="65"/>
      <c r="FT39" s="83"/>
      <c r="FU39" s="65"/>
      <c r="FV39" s="83"/>
      <c r="FW39" s="65"/>
      <c r="FX39" s="83"/>
      <c r="FY39" s="65"/>
      <c r="FZ39" s="83"/>
      <c r="GA39" s="73"/>
      <c r="GB39" s="83"/>
      <c r="GC39" s="65"/>
      <c r="GD39" s="83"/>
      <c r="GE39" s="65"/>
      <c r="GF39" s="83"/>
      <c r="GG39" s="65"/>
      <c r="GH39" s="83"/>
      <c r="GI39" s="65"/>
      <c r="GJ39" s="83"/>
      <c r="GK39" s="65"/>
      <c r="GL39" s="83"/>
      <c r="GM39" s="65"/>
      <c r="GN39" s="83"/>
      <c r="GO39" s="65"/>
      <c r="GP39" s="83"/>
      <c r="GQ39" s="65"/>
      <c r="GR39" s="81"/>
      <c r="GS39" s="65"/>
      <c r="GT39" s="81"/>
      <c r="GU39" s="65"/>
      <c r="GV39" s="81"/>
      <c r="GW39" s="65"/>
      <c r="GX39" s="81"/>
      <c r="GY39" s="65"/>
      <c r="GZ39" s="67" t="str">
        <f t="shared" si="162"/>
        <v/>
      </c>
      <c r="HA39" s="279"/>
      <c r="HB39" s="57"/>
      <c r="HC39"/>
      <c r="HD39"/>
      <c r="HE39"/>
      <c r="HF39"/>
      <c r="HG39"/>
      <c r="HH39"/>
    </row>
    <row r="40" spans="1:216" s="2" customFormat="1" ht="13.5" customHeight="1" x14ac:dyDescent="0.2">
      <c r="A40" s="4"/>
      <c r="B40" s="54" t="s">
        <v>29</v>
      </c>
      <c r="C40" s="62"/>
      <c r="D40" s="63"/>
      <c r="E40" s="62"/>
      <c r="F40" s="63"/>
      <c r="G40" s="62"/>
      <c r="H40" s="63"/>
      <c r="I40" s="62"/>
      <c r="J40" s="63"/>
      <c r="K40" s="62"/>
      <c r="L40" s="63"/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4"/>
      <c r="AJ40" s="63"/>
      <c r="AK40" s="62"/>
      <c r="AL40" s="63"/>
      <c r="AM40" s="62"/>
      <c r="AN40" s="63"/>
      <c r="AO40" s="80"/>
      <c r="AP40" s="63"/>
      <c r="AQ40" s="80"/>
      <c r="AR40" s="63"/>
      <c r="AS40" s="80"/>
      <c r="AT40" s="63"/>
      <c r="AU40" s="80"/>
      <c r="AV40" s="63"/>
      <c r="AW40" s="80"/>
      <c r="AX40" s="63"/>
      <c r="AY40" s="80"/>
      <c r="AZ40" s="65"/>
      <c r="BA40" s="80"/>
      <c r="BB40" s="65"/>
      <c r="BC40" s="80"/>
      <c r="BD40" s="65"/>
      <c r="BE40" s="80"/>
      <c r="BF40" s="65"/>
      <c r="BG40" s="80"/>
      <c r="BH40" s="65"/>
      <c r="BI40" s="80"/>
      <c r="BJ40" s="65"/>
      <c r="BK40" s="80"/>
      <c r="BL40" s="65"/>
      <c r="BM40" s="80"/>
      <c r="BN40" s="65"/>
      <c r="BO40" s="72">
        <f>BO29+BO30+BO31+BO33</f>
        <v>7500</v>
      </c>
      <c r="BP40" s="154" t="str">
        <f>IF(ISERROR(BO40/BG40),"NM",IF(OR(BO40/BG40&lt;0.5,BO40/BG40&gt;2),"NM",(BO40/BG40-1)*100))</f>
        <v>NM</v>
      </c>
      <c r="BQ40" s="72">
        <f>BQ29+BQ30+BQ31+BQ33</f>
        <v>7900</v>
      </c>
      <c r="BR40" s="154" t="str">
        <f>IF(ISERROR(BQ40/BI40),"NM",IF(OR(BQ40/BI40&lt;0.5,BQ40/BI40&gt;2),"NM",(BQ40/BI40-1)*100))</f>
        <v>NM</v>
      </c>
      <c r="BS40" s="72">
        <f>BS29+BS30+BS31+BS33</f>
        <v>7800</v>
      </c>
      <c r="BT40" s="154" t="str">
        <f>IF(ISERROR(BS40/BK40),"NM",IF(OR(BS40/BK40&lt;0.5,BS40/BK40&gt;2),"NM",(BS40/BK40-1)*100))</f>
        <v>NM</v>
      </c>
      <c r="BU40" s="72">
        <f>BU29+BU30+BU31+BU33</f>
        <v>8600</v>
      </c>
      <c r="BV40" s="154" t="str">
        <f>IF(ISERROR(BU40/BM40),"NM",IF(OR(BU40/BM40&lt;0.5,BU40/BM40&gt;2),"NM",(BU40/BM40-1)*100))</f>
        <v>NM</v>
      </c>
      <c r="BW40" s="72">
        <f>BW29+BW30+BW31+BW33</f>
        <v>7700</v>
      </c>
      <c r="BX40" s="154">
        <f>IF(ISERROR(BW40/BO40),"NM",IF(OR(BW40/BO40&lt;0.5,BW40/BO40&gt;2),"NM",(BW40/BO40-1)*100))</f>
        <v>2.6666666666666616</v>
      </c>
      <c r="BY40" s="72">
        <f>BY29+BY30+BY31+BY33</f>
        <v>10100</v>
      </c>
      <c r="BZ40" s="154">
        <f>IF(ISERROR(BY40/BQ40),"NM",IF(OR(BY40/BQ40&lt;0.5,BY40/BQ40&gt;2),"NM",(BY40/BQ40-1)*100))</f>
        <v>27.848101265822777</v>
      </c>
      <c r="CA40" s="72">
        <f>CA29+CA30+CA31+CA33</f>
        <v>10300</v>
      </c>
      <c r="CB40" s="154">
        <f>IF(ISERROR(CA40/BS40),"NM",IF(OR(CA40/BS40&lt;0.5,CA40/BS40&gt;2),"NM",(CA40/BS40-1)*100))</f>
        <v>32.051282051282051</v>
      </c>
      <c r="CC40" s="72">
        <f>CC29+CC30+CC31+CC33</f>
        <v>11800</v>
      </c>
      <c r="CD40" s="154">
        <f>IF(ISERROR(CC40/BU40),"NM",IF(OR(CC40/BU40&lt;0.5,CC40/BU40&gt;2),"NM",(CC40/BU40-1)*100))</f>
        <v>37.209302325581397</v>
      </c>
      <c r="CE40" s="72">
        <f>CE29+CE30+CE31+CE33</f>
        <v>11800</v>
      </c>
      <c r="CF40" s="154">
        <f>IF(ISERROR(CE40/BW40),"NM",IF(OR(CE40/BW40&lt;0.5,CE40/BW40&gt;2),"NM",(CE40/BW40-1)*100))</f>
        <v>53.246753246753251</v>
      </c>
      <c r="CG40" s="72">
        <f>CG29+CG30+CG31+CG33</f>
        <v>13900</v>
      </c>
      <c r="CH40" s="154">
        <f>IF(ISERROR(CG40/BY40),"NM",IF(OR(CG40/BY40&lt;0.5,CG40/BY40&gt;2),"NM",(CG40/BY40-1)*100))</f>
        <v>37.623762376237615</v>
      </c>
      <c r="CI40" s="72">
        <f>CI29+CI30+CI31+CI33</f>
        <v>15500</v>
      </c>
      <c r="CJ40" s="154">
        <f>IF(ISERROR(CI40/CA40),"NM",IF(OR(CI40/CA40&lt;0.5,CI40/CA40&gt;2),"NM",(CI40/CA40-1)*100))</f>
        <v>50.485436893203882</v>
      </c>
      <c r="CK40" s="72">
        <f>CK29+CK30+CK31+CK33</f>
        <v>18100</v>
      </c>
      <c r="CL40" s="154">
        <f>IF(ISERROR(CK40/CC40),"NM",IF(OR(CK40/CC40&lt;0.5,CK40/CC40&gt;2),"NM",(CK40/CC40-1)*100))</f>
        <v>53.389830508474567</v>
      </c>
      <c r="CM40" s="72">
        <f>CM29+CM30+CM31+CM33</f>
        <v>18600</v>
      </c>
      <c r="CN40" s="154">
        <f>IF(ISERROR(CM40/CE40),"NM",IF(OR(CM40/CE40&lt;0.5,CM40/CE40&gt;2),"NM",(CM40/CE40-1)*100))</f>
        <v>57.627118644067799</v>
      </c>
      <c r="CO40" s="353">
        <f>CO29+CO30+CO31+CO33</f>
        <v>18400</v>
      </c>
      <c r="CP40" s="154">
        <f>IF(ISERROR(CO40/CG40),"NM",IF(OR(CO40/CG40&lt;0.5,CO40/CG40&gt;2),"NM",(CO40/CG40-1)*100))</f>
        <v>32.374100719424462</v>
      </c>
      <c r="CQ40" s="353">
        <f>CQ29+CQ30+CQ31+CQ33</f>
        <v>25600</v>
      </c>
      <c r="CR40" s="154">
        <f>IF(ISERROR(CQ40/CI40),"NM",IF(OR(CQ40/CI40&lt;0.5,CQ40/CI40&gt;2),"NM",(CQ40/CI40-1)*100))</f>
        <v>65.161290322580641</v>
      </c>
      <c r="CS40" s="353">
        <f>CS29+CS30+CS31+CS33</f>
        <v>30800</v>
      </c>
      <c r="CT40" s="154">
        <f>IF(ISERROR(CS40/CK40),"NM",IF(OR(CS40/CK40&lt;0.5,CS40/CK40&gt;2),"NM",(CS40/CK40-1)*100))</f>
        <v>70.165745856353595</v>
      </c>
      <c r="CU40" s="353">
        <f>CU29+CU30+CU31+CU33</f>
        <v>36700</v>
      </c>
      <c r="CV40" s="154">
        <f>IF(ISERROR(CU40/CM40),"NM",IF(OR(CU40/CM40&lt;0.5,CU40/CM40&gt;2),"NM",(CU40/CM40-1)*100))</f>
        <v>97.311827956989248</v>
      </c>
      <c r="CW40" s="353">
        <f>CW29+CW30+CW31+CW33</f>
        <v>37100</v>
      </c>
      <c r="CX40" s="154" t="str">
        <f>IF(ISERROR(CW40/CO40),"NM",IF(OR(CW40/CO40&lt;0.5,CW40/CO40&gt;2),"NM",(CW40/CO40-1)*100))</f>
        <v>NM</v>
      </c>
      <c r="CY40" s="353">
        <f>CY29+CY30+CY31+CY33</f>
        <v>39600</v>
      </c>
      <c r="CZ40" s="154">
        <f>IF(ISERROR(CY40/CQ40),"NM",IF(OR(CY40/CQ40&lt;0.5,CY40/CQ40&gt;2),"NM",(CY40/CQ40-1)*100))</f>
        <v>54.6875</v>
      </c>
      <c r="DA40" s="353">
        <f>DA29+DA30+DA31+DA33</f>
        <v>32800</v>
      </c>
      <c r="DB40" s="154">
        <f>IF(ISERROR(DA40/CS40),"NM",IF(OR(DA40/CS40&lt;0.5,DA40/CS40&gt;2),"NM",(DA40/CS40-1)*100))</f>
        <v>6.4935064935064846</v>
      </c>
      <c r="DC40" s="353">
        <f>DC29+DC30+DC31+DC33</f>
        <v>39100</v>
      </c>
      <c r="DD40" s="154">
        <f>IF(ISERROR(DC40/CU40),"NM",IF(OR(DC40/CU40&lt;0.5,DC40/CU40&gt;2),"NM",(DC40/CU40-1)*100))</f>
        <v>6.5395095367847489</v>
      </c>
      <c r="DE40" s="353">
        <f>DE29+DE30+DE31+DE33</f>
        <v>14900</v>
      </c>
      <c r="DF40" s="154" t="str">
        <f>IF(ISERROR(DE40/CW40),"NM",IF(OR(DE40/CW40&lt;0.5,DE40/CW40&gt;2),"NM",(DE40/CW40-1)*100))</f>
        <v>NM</v>
      </c>
      <c r="DG40" s="353">
        <f>DG29+DG30+DG31+DG33</f>
        <v>14400</v>
      </c>
      <c r="DH40" s="154" t="str">
        <f>IF(ISERROR(DG40/CY40),"NM",IF(OR(DG40/CY40&lt;0.5,DG40/CY40&gt;2),"NM",(DG40/CY40-1)*100))</f>
        <v>NM</v>
      </c>
      <c r="DI40" s="353">
        <f>DI29+DI30+DI31+DI33</f>
        <v>13700</v>
      </c>
      <c r="DJ40" s="154" t="str">
        <f>IF(ISERROR(DI40/DA40),"NM",IF(OR(DI40/DA40&lt;0.5,DI40/DA40&gt;2),"NM",(DI40/DA40-1)*100))</f>
        <v>NM</v>
      </c>
      <c r="DK40" s="353">
        <f>DK29+DK30+DK31+DK33</f>
        <v>12600</v>
      </c>
      <c r="DL40" s="154" t="str">
        <f>IF(ISERROR(DK40/DC40),"NM",IF(OR(DK40/DC40&lt;0.5,DK40/DC40&gt;2),"NM",(DK40/DC40-1)*100))</f>
        <v>NM</v>
      </c>
      <c r="DM40" s="353">
        <f>DM29+DM30+DM31+DM33</f>
        <v>11900</v>
      </c>
      <c r="DN40" s="154">
        <f>IF(ISERROR(DM40/DE40),"NM",IF(OR(DM40/DE40&lt;0.5,DM40/DE40&gt;2),"NM",(DM40/DE40-1)*100))</f>
        <v>-20.134228187919469</v>
      </c>
      <c r="DO40" s="353">
        <f>DO29+DO30+DO31+DO33</f>
        <v>9900</v>
      </c>
      <c r="DP40" s="154">
        <f>IF(ISERROR(DO40/DG40),"NM",IF(OR(DO40/DG40&lt;0.5,DO40/DG40&gt;2),"NM",(DO40/DG40-1)*100))</f>
        <v>-31.25</v>
      </c>
      <c r="DQ40" s="353">
        <f>DQ29+DQ30+DQ31+DQ33</f>
        <v>8900</v>
      </c>
      <c r="DR40" s="154">
        <f>IF(ISERROR(DQ40/DI40),"NM",IF(OR(DQ40/DI40&lt;0.5,DQ40/DI40&gt;2),"NM",(DQ40/DI40-1)*100))</f>
        <v>-35.036496350364963</v>
      </c>
      <c r="DS40" s="353">
        <f>DS29+DS30+DS31+DS33</f>
        <v>8900</v>
      </c>
      <c r="DT40" s="154">
        <f>IF(ISERROR(DS40/DK40),"NM",IF(OR(DS40/DK40&lt;0.5,DS40/DK40&gt;2),"NM",(DS40/DK40-1)*100))</f>
        <v>-29.36507936507936</v>
      </c>
      <c r="DU40" s="353">
        <f>DU29+DU30+DU31+DU33</f>
        <v>10500</v>
      </c>
      <c r="DV40" s="154">
        <f>IF(ISERROR(DU40/DM40),"NM",IF(OR(DU40/DM40&lt;0.5,DU40/DM40&gt;2),"NM",(DU40/DM40-1)*100))</f>
        <v>-11.764705882352944</v>
      </c>
      <c r="DW40" s="353">
        <f>DW29+DW30+DW31+DW33</f>
        <v>10500</v>
      </c>
      <c r="DX40" s="154">
        <f>IF(ISERROR(DW40/DO40),"NM",IF(OR(DW40/DO40&lt;0.5,DW40/DO40&gt;2),"NM",(DW40/DO40-1)*100))</f>
        <v>6.0606060606060552</v>
      </c>
      <c r="DY40" s="353">
        <f t="shared" ref="DY40:EA40" si="212">DY29+DY30+DY31+DY33</f>
        <v>10300</v>
      </c>
      <c r="DZ40" s="154">
        <f>IF(ISERROR(DY40/DQ40),"NM",IF(OR(DY40/DQ40&lt;0.5,DY40/DQ40&gt;2),"NM",(DY40/DQ40-1)*100))</f>
        <v>15.730337078651679</v>
      </c>
      <c r="EA40" s="353">
        <f t="shared" si="212"/>
        <v>13000</v>
      </c>
      <c r="EB40" s="154">
        <f>IF(ISERROR(EA40/DS40),"NM",IF(OR(EA40/DS40&lt;0.5,EA40/DS40&gt;2),"NM",(EA40/DS40-1)*100))</f>
        <v>46.067415730337082</v>
      </c>
      <c r="EC40" s="353">
        <f t="shared" ref="EC40" si="213">EC29+EC30+EC31+EC33</f>
        <v>8000</v>
      </c>
      <c r="ED40" s="154">
        <f>IF(ISERROR(EC40/DU40),"NM",IF(OR(EC40/DU40&lt;0.5,EC40/DU40&gt;2),"NM",(EC40/DU40-1)*100))</f>
        <v>-23.809523809523814</v>
      </c>
      <c r="EE40" s="295">
        <f>EE29+EE30+EE31+EE33</f>
        <v>4800</v>
      </c>
      <c r="EF40" s="154" t="str">
        <f>IF(ISERROR(EE40/DW40),"NM",IF(OR(EE40/DW40&lt;0.5,EE40/DW40&gt;2),"NM",(EE40/DW40-1)*100))</f>
        <v>NM</v>
      </c>
      <c r="EG40" s="295">
        <f>EG29+EG30+EG31+EG33</f>
        <v>4100</v>
      </c>
      <c r="EH40" s="154" t="str">
        <f>IF(ISERROR(EG40/DY40),"NM",IF(OR(EG40/DY40&lt;0.5,EG40/DY40&gt;2),"NM",(EG40/DY40-1)*100))</f>
        <v>NM</v>
      </c>
      <c r="EI40" s="295">
        <f>EI29+EI30+EI31+EI33</f>
        <v>2400</v>
      </c>
      <c r="EJ40" s="154" t="str">
        <f>IF(ISERROR(EI40/EA40),"NM",IF(OR(EI40/EA40&lt;0.5,EI40/EA40&gt;2),"NM",(EI40/EA40-1)*100))</f>
        <v>NM</v>
      </c>
      <c r="EK40" s="295">
        <f>EK29+EK30+EK31+EK33</f>
        <v>1700</v>
      </c>
      <c r="EL40" s="154" t="str">
        <f>IF(ISERROR(EK40/EC40),"NM",IF(OR(EK40/EC40&lt;0.5,EK40/EC40&gt;2),"NM",(EK40/EC40-1)*100))</f>
        <v>NM</v>
      </c>
      <c r="EM40" s="295">
        <f>EM29+EM30+EM31+EM33</f>
        <v>1500</v>
      </c>
      <c r="EN40" s="154" t="str">
        <f>IF(ISERROR(EM40/EE40),"NM",IF(OR(EM40/EE40&lt;0.5,EM40/EE40&gt;2),"NM",(EM40/EE40-1)*100))</f>
        <v>NM</v>
      </c>
      <c r="EO40" s="295">
        <f>EO29+EO30+EO31+EO33</f>
        <v>1600</v>
      </c>
      <c r="EP40" s="154" t="str">
        <f>IF(ISERROR(EO40/EG40),"NM",IF(OR(EO40/EG40&lt;0.5,EO40/EG40&gt;2),"NM",(EO40/EG40-1)*100))</f>
        <v>NM</v>
      </c>
      <c r="EQ40" s="295">
        <f t="shared" ref="EQ40" si="214">EQ29+EQ30+EQ31+EQ33</f>
        <v>2424</v>
      </c>
      <c r="ER40" s="154">
        <f>IF(ISERROR(EQ40/EI40),"NM",IF(OR(EQ40/EI40&lt;0.5,EQ40/EI40&gt;2),"NM",(EQ40/EI40-1)*100))</f>
        <v>1.0000000000000009</v>
      </c>
      <c r="ES40" s="295">
        <f t="shared" ref="ES40" si="215">ES29+ES30+ES31+ES33</f>
        <v>1693</v>
      </c>
      <c r="ET40" s="154">
        <f>IF(ISERROR(ES40/EK40),"NM",IF(OR(ES40/EK40&lt;0.5,ES40/EK40&gt;2),"NM",(ES40/EK40-1)*100))</f>
        <v>-0.41176470588235592</v>
      </c>
      <c r="EU40" s="295">
        <f t="shared" ref="EU40" si="216">EU29+EU30+EU31+EU33</f>
        <v>1588</v>
      </c>
      <c r="EV40" s="154">
        <f>IF(ISERROR(EU40/EM40),"NM",IF(OR(EU40/EM40&lt;0.5,EU40/EM40&gt;2),"NM",(EU40/EM40-1)*100))</f>
        <v>5.8666666666666645</v>
      </c>
      <c r="EW40" s="295">
        <f t="shared" ref="EW40" si="217">EW29+EW30+EW31+EW33</f>
        <v>1693</v>
      </c>
      <c r="EX40" s="154">
        <f>IF(ISERROR(EW40/EO40),"NM",IF(OR(EW40/EO40&lt;0.5,EW40/EO40&gt;2),"NM",(EW40/EO40-1)*100))</f>
        <v>5.8124999999999982</v>
      </c>
      <c r="EY40" s="154"/>
      <c r="EZ40" s="317"/>
      <c r="FA40" s="59"/>
      <c r="FB40" s="57"/>
      <c r="FC40" s="63"/>
      <c r="FD40" s="57"/>
      <c r="FE40" s="65"/>
      <c r="FF40" s="57"/>
      <c r="FG40" s="65"/>
      <c r="FH40" s="57"/>
      <c r="FI40" s="65"/>
      <c r="FJ40" s="59"/>
      <c r="FK40" s="65"/>
      <c r="FL40" s="59"/>
      <c r="FM40" s="65"/>
      <c r="FN40" s="82"/>
      <c r="FO40" s="65"/>
      <c r="FP40" s="295">
        <f>FP29+FP30+FP31+FP33</f>
        <v>33200</v>
      </c>
      <c r="FQ40" s="65" t="str">
        <f>IF(ISERROR(FP40/FN40),"NM",IF(OR(FP40/FN40&lt;0.5,FP40/FN40&gt;2),"NM",(FP40/FN40-1)*100))</f>
        <v>NM</v>
      </c>
      <c r="FR40" s="295">
        <f>FR29+FR30+FR31+FR33</f>
        <v>33800</v>
      </c>
      <c r="FS40" s="65">
        <f>IF(ISERROR(FR40/FP40),"NM",IF(OR(FR40/FP40&lt;0.5,FR40/FP40&gt;2),"NM",(FR40/FP40-1)*100))</f>
        <v>1.8072289156626509</v>
      </c>
      <c r="FT40" s="295">
        <f>FT29+FT30+FT31+FT33</f>
        <v>31206</v>
      </c>
      <c r="FU40" s="65">
        <f>IF(ISERROR(FT40/FR40),"NM",IF(OR(FT40/FR40&lt;0.5,FT40/FR40&gt;2),"NM",(FT40/FR40-1)*100))</f>
        <v>-7.6745562130177465</v>
      </c>
      <c r="FV40" s="295">
        <f>FV29+FV30+FV31+FV33</f>
        <v>31800</v>
      </c>
      <c r="FW40" s="65">
        <f>IF(ISERROR(FV40/FT40),"NM",IF(OR(FV40/FT40&lt;0.5,FV40/FT40&gt;2),"NM",(FV40/FT40-1)*100))</f>
        <v>1.903480099980781</v>
      </c>
      <c r="FX40" s="295">
        <f>FX29+FX30+FX31+FX33</f>
        <v>39900</v>
      </c>
      <c r="FY40" s="65"/>
      <c r="FZ40" s="295">
        <f>FZ29+FZ30+FZ31+FZ33</f>
        <v>59300</v>
      </c>
      <c r="GA40" s="73"/>
      <c r="GB40" s="295">
        <f>GB29+GB30+GB31+GB33</f>
        <v>93400</v>
      </c>
      <c r="GC40" s="65"/>
      <c r="GD40" s="295">
        <f>GD29+GD30+GD31+GD33</f>
        <v>146200</v>
      </c>
      <c r="GE40" s="67">
        <f>IF(ISERROR(GD40/GB40),"NM",IF(OR(GD40/GB40&lt;0.5,GD40/GB40&gt;2),"NM",(GD40/GB40-1)*100))</f>
        <v>56.531049250535339</v>
      </c>
      <c r="GF40" s="295">
        <f>GF29+GF30+GF31+GF33</f>
        <v>82100</v>
      </c>
      <c r="GG40" s="67">
        <f>IF(ISERROR(GF40/GD40),"NM",IF(OR(GF40/GD40&lt;0.5,GF40/GD40&gt;2),"NM",(GF40/GD40-1)*100))</f>
        <v>-43.844049247606023</v>
      </c>
      <c r="GH40" s="295">
        <f>GH29+GH30+GH31+GH33</f>
        <v>43300</v>
      </c>
      <c r="GI40" s="67">
        <f>IF(ISERROR(GH40/GF40),"NM",IF(OR(GH40/GF40&lt;0.5,GH40/GF40&gt;2),"NM",(GH40/GF40-1)*100))</f>
        <v>-47.259439707673565</v>
      </c>
      <c r="GJ40" s="295">
        <f>GJ29+GJ30+GJ31+GJ33</f>
        <v>40200</v>
      </c>
      <c r="GK40" s="67">
        <f>IF(ISERROR(GJ40/GH40),"NM",IF(OR(GJ40/GH40&lt;0.5,GJ40/GH40&gt;2),"NM",(GJ40/GH40-1)*100))</f>
        <v>-7.1593533487297911</v>
      </c>
      <c r="GL40" s="295">
        <f>GL29+GL30+GL31+GL33</f>
        <v>29900</v>
      </c>
      <c r="GM40" s="67">
        <f>IF(ISERROR(GL40/GJ40),"NM",IF(OR(GL40/GJ40&lt;0.5,GL40/GJ40&gt;2),"NM",(GL40/GJ40-1)*100))</f>
        <v>-25.621890547263682</v>
      </c>
      <c r="GN40" s="295">
        <f>GN29+GN30+GN31+GN33</f>
        <v>7200</v>
      </c>
      <c r="GO40" s="67" t="str">
        <f>IF(ISERROR(GN40/GL40),"NM",IF(OR(GN40/GL40&lt;0.5,GN40/GL40&gt;2),"NM",(GN40/GL40-1)*100))</f>
        <v>NM</v>
      </c>
      <c r="GP40" s="295">
        <f>GP29+GP30+GP31+GP33</f>
        <v>7398</v>
      </c>
      <c r="GQ40" s="67">
        <f>IF(ISERROR(GP40/GN40),"NM",IF(OR(GP40/GN40&lt;0.5,GP40/GN40&gt;2),"NM",(GP40/GN40-1)*100))</f>
        <v>2.750000000000008</v>
      </c>
      <c r="GR40" s="295">
        <f>GR29+GR30+GR31+GR33</f>
        <v>7485.54</v>
      </c>
      <c r="GS40" s="67">
        <f>IF(ISERROR(GR40/GP40),"NM",IF(OR(GR40/GP40&lt;0.5,GR40/GP40&gt;2),"NM",(GR40/GP40-1)*100))</f>
        <v>1.1832927818329342</v>
      </c>
      <c r="GT40" s="295">
        <f>GT29+GT30+GT31+GT33</f>
        <v>7644.5862000000006</v>
      </c>
      <c r="GU40" s="67">
        <f>IF(ISERROR(GT40/GR40),"NM",IF(OR(GT40/GR40&lt;0.5,GT40/GR40&gt;2),"NM",(GT40/GR40-1)*100))</f>
        <v>2.1247124455951116</v>
      </c>
      <c r="GV40" s="295">
        <f>GV29+GV30+GV31+GV33</f>
        <v>7861.8277860000007</v>
      </c>
      <c r="GW40" s="67">
        <f>IF(ISERROR(GV40/GT40),"NM",IF(OR(GV40/GT40&lt;0.5,GV40/GT40&gt;2),"NM",(GV40/GT40-1)*100))</f>
        <v>2.841770376008057</v>
      </c>
      <c r="GX40" s="295">
        <f>GX29+GX30+GX31+GX33</f>
        <v>8127.5068195800013</v>
      </c>
      <c r="GY40" s="67">
        <f>IF(ISERROR(GX40/GV40),"NM",IF(OR(GX40/GV40&lt;0.5,GX40/GV40&gt;2),"NM",(GX40/GV40-1)*100))</f>
        <v>3.3793545319462437</v>
      </c>
      <c r="GZ40" s="67">
        <f t="shared" si="162"/>
        <v>2.4530682751838562</v>
      </c>
      <c r="HA40" s="279"/>
      <c r="HB40" s="57"/>
      <c r="HC40"/>
      <c r="HD40"/>
      <c r="HE40"/>
      <c r="HF40"/>
      <c r="HG40"/>
      <c r="HH40"/>
    </row>
    <row r="41" spans="1:216" s="2" customFormat="1" ht="13.5" customHeight="1" x14ac:dyDescent="0.2">
      <c r="A41" s="4"/>
      <c r="B41" s="54" t="s">
        <v>30</v>
      </c>
      <c r="C41" s="62"/>
      <c r="D41" s="63"/>
      <c r="E41" s="62"/>
      <c r="F41" s="63"/>
      <c r="G41" s="62"/>
      <c r="H41" s="63"/>
      <c r="I41" s="62"/>
      <c r="J41" s="63"/>
      <c r="K41" s="62"/>
      <c r="L41" s="63"/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4"/>
      <c r="AJ41" s="63"/>
      <c r="AK41" s="62"/>
      <c r="AL41" s="63"/>
      <c r="AM41" s="62"/>
      <c r="AN41" s="63"/>
      <c r="AO41" s="80"/>
      <c r="AP41" s="63"/>
      <c r="AQ41" s="80"/>
      <c r="AR41" s="63"/>
      <c r="AS41" s="80"/>
      <c r="AT41" s="63"/>
      <c r="AU41" s="80"/>
      <c r="AV41" s="63"/>
      <c r="AW41" s="80"/>
      <c r="AX41" s="63"/>
      <c r="AY41" s="80"/>
      <c r="AZ41" s="65"/>
      <c r="BA41" s="80"/>
      <c r="BB41" s="65"/>
      <c r="BC41" s="80"/>
      <c r="BD41" s="65"/>
      <c r="BE41" s="80"/>
      <c r="BF41" s="65"/>
      <c r="BG41" s="80"/>
      <c r="BH41" s="65"/>
      <c r="BI41" s="80"/>
      <c r="BJ41" s="65"/>
      <c r="BK41" s="80"/>
      <c r="BL41" s="65"/>
      <c r="BM41" s="80"/>
      <c r="BN41" s="65"/>
      <c r="BO41" s="295">
        <f>BO21+BO23+BO26</f>
        <v>20200</v>
      </c>
      <c r="BP41" s="154" t="str">
        <f>IF(ISERROR(BO41/BG41),"NM",IF(OR(BO41/BG41&lt;0.5,BO41/BG41&gt;2),"NM",(BO41/BG41-1)*100))</f>
        <v>NM</v>
      </c>
      <c r="BQ41" s="295">
        <f>BQ21+BQ23+BQ26</f>
        <v>20700</v>
      </c>
      <c r="BR41" s="154" t="str">
        <f>IF(ISERROR(BQ41/BI41),"NM",IF(OR(BQ41/BI41&lt;0.5,BQ41/BI41&gt;2),"NM",(BQ41/BI41-1)*100))</f>
        <v>NM</v>
      </c>
      <c r="BS41" s="295">
        <f>BS21+BS23+BS26</f>
        <v>20400</v>
      </c>
      <c r="BT41" s="154" t="str">
        <f>IF(ISERROR(BS41/BK41),"NM",IF(OR(BS41/BK41&lt;0.5,BS41/BK41&gt;2),"NM",(BS41/BK41-1)*100))</f>
        <v>NM</v>
      </c>
      <c r="BU41" s="295">
        <f>BU21+BU23+BU26</f>
        <v>21700</v>
      </c>
      <c r="BV41" s="154" t="str">
        <f>IF(ISERROR(BU41/BM41),"NM",IF(OR(BU41/BM41&lt;0.5,BU41/BM41&gt;2),"NM",(BU41/BM41-1)*100))</f>
        <v>NM</v>
      </c>
      <c r="BW41" s="295">
        <f>BW21+BW23+BW26</f>
        <v>19800</v>
      </c>
      <c r="BX41" s="154">
        <f>IF(ISERROR(BW41/BO41),"NM",IF(OR(BW41/BO41&lt;0.5,BW41/BO41&gt;2),"NM",(BW41/BO41-1)*100))</f>
        <v>-1.980198019801982</v>
      </c>
      <c r="BY41" s="295">
        <f>BY21+BY23+BY26</f>
        <v>20000</v>
      </c>
      <c r="BZ41" s="154">
        <f>IF(ISERROR(BY41/BQ41),"NM",IF(OR(BY41/BQ41&lt;0.5,BY41/BQ41&gt;2),"NM",(BY41/BQ41-1)*100))</f>
        <v>-3.3816425120772986</v>
      </c>
      <c r="CA41" s="295">
        <f>CA21+CA23+CA26</f>
        <v>19700</v>
      </c>
      <c r="CB41" s="154">
        <f>IF(ISERROR(CA41/BS41),"NM",IF(OR(CA41/BS41&lt;0.5,CA41/BS41&gt;2),"NM",(CA41/BS41-1)*100))</f>
        <v>-3.4313725490196068</v>
      </c>
      <c r="CC41" s="295">
        <f>CC21+CC23+CC26</f>
        <v>23000</v>
      </c>
      <c r="CD41" s="154">
        <f>IF(ISERROR(CC41/BU41),"NM",IF(OR(CC41/BU41&lt;0.5,CC41/BU41&gt;2),"NM",(CC41/BU41-1)*100))</f>
        <v>5.9907834101382562</v>
      </c>
      <c r="CE41" s="295">
        <f>CE21+CE23+CE26</f>
        <v>18400</v>
      </c>
      <c r="CF41" s="154">
        <f>IF(ISERROR(CE41/BW41),"NM",IF(OR(CE41/BW41&lt;0.5,CE41/BW41&gt;2),"NM",(CE41/BW41-1)*100))</f>
        <v>-7.0707070707070718</v>
      </c>
      <c r="CG41" s="295">
        <f>CG21+CG23+CG26</f>
        <v>19900</v>
      </c>
      <c r="CH41" s="154">
        <f>IF(ISERROR(CG41/BY41),"NM",IF(OR(CG41/BY41&lt;0.5,CG41/BY41&gt;2),"NM",(CG41/BY41-1)*100))</f>
        <v>-0.50000000000000044</v>
      </c>
      <c r="CI41" s="295">
        <f>CI21+CI23+CI26</f>
        <v>19100</v>
      </c>
      <c r="CJ41" s="154">
        <f>IF(ISERROR(CI41/CA41),"NM",IF(OR(CI41/CA41&lt;0.5,CI41/CA41&gt;2),"NM",(CI41/CA41-1)*100))</f>
        <v>-3.0456852791878153</v>
      </c>
      <c r="CK41" s="295">
        <f>CK21+CK23+CK26</f>
        <v>18900</v>
      </c>
      <c r="CL41" s="154">
        <f>IF(ISERROR(CK41/CC41),"NM",IF(OR(CK41/CC41&lt;0.5,CK41/CC41&gt;2),"NM",(CK41/CC41-1)*100))</f>
        <v>-17.826086956521735</v>
      </c>
      <c r="CM41" s="295">
        <f>CM21+CM23+CM26</f>
        <v>15400</v>
      </c>
      <c r="CN41" s="154">
        <f>IF(ISERROR(CM41/CE41),"NM",IF(OR(CM41/CE41&lt;0.5,CM41/CE41&gt;2),"NM",(CM41/CE41-1)*100))</f>
        <v>-16.30434782608695</v>
      </c>
      <c r="CO41" s="295">
        <f>CO21+CO23+CO26</f>
        <v>17700</v>
      </c>
      <c r="CP41" s="154">
        <f>IF(ISERROR(CO41/CG41),"NM",IF(OR(CO41/CG41&lt;0.5,CO41/CG41&gt;2),"NM",(CO41/CG41-1)*100))</f>
        <v>-11.05527638190955</v>
      </c>
      <c r="CQ41" s="295">
        <f>CQ21+CQ23+CQ26</f>
        <v>16700</v>
      </c>
      <c r="CR41" s="154">
        <f>IF(ISERROR(CQ41/CI41),"NM",IF(OR(CQ41/CI41&lt;0.5,CQ41/CI41&gt;2),"NM",(CQ41/CI41-1)*100))</f>
        <v>-12.565445026178013</v>
      </c>
      <c r="CS41" s="295">
        <f>CS21+CS23+CS26</f>
        <v>17800</v>
      </c>
      <c r="CT41" s="154">
        <f>IF(ISERROR(CS41/CK41),"NM",IF(OR(CS41/CK41&lt;0.5,CS41/CK41&gt;2),"NM",(CS41/CK41-1)*100))</f>
        <v>-5.8201058201058249</v>
      </c>
      <c r="CU41" s="295">
        <f>CU21+CU23+CU26</f>
        <v>15700</v>
      </c>
      <c r="CV41" s="154">
        <f>IF(ISERROR(CU41/CM41),"NM",IF(OR(CU41/CM41&lt;0.5,CU41/CM41&gt;2),"NM",(CU41/CM41-1)*100))</f>
        <v>1.9480519480519431</v>
      </c>
      <c r="CW41" s="295">
        <f>CW21+CW23+CW26</f>
        <v>16100</v>
      </c>
      <c r="CX41" s="154">
        <f>IF(ISERROR(CW41/CO41),"NM",IF(OR(CW41/CO41&lt;0.5,CW41/CO41&gt;2),"NM",(CW41/CO41-1)*100))</f>
        <v>-9.0395480225988756</v>
      </c>
      <c r="CY41" s="295">
        <f>CY21+CY23+CY26</f>
        <v>16100</v>
      </c>
      <c r="CZ41" s="154">
        <f>IF(ISERROR(CY41/CQ41),"NM",IF(OR(CY41/CQ41&lt;0.5,CY41/CQ41&gt;2),"NM",(CY41/CQ41-1)*100))</f>
        <v>-3.59281437125748</v>
      </c>
      <c r="DA41" s="295">
        <f>DA21+DA23+DA26</f>
        <v>16500</v>
      </c>
      <c r="DB41" s="154">
        <f>IF(ISERROR(DA41/CS41),"NM",IF(OR(DA41/CS41&lt;0.5,DA41/CS41&gt;2),"NM",(DA41/CS41-1)*100))</f>
        <v>-7.3033707865168491</v>
      </c>
      <c r="DC41" s="295">
        <f>DC21+DC23+DC26</f>
        <v>14700</v>
      </c>
      <c r="DD41" s="154">
        <f>IF(ISERROR(DC41/CU41),"NM",IF(OR(DC41/CU41&lt;0.5,DC41/CU41&gt;2),"NM",(DC41/CU41-1)*100))</f>
        <v>-6.3694267515923553</v>
      </c>
      <c r="DE41" s="295">
        <f>DE21+DE23+DE26</f>
        <v>15400</v>
      </c>
      <c r="DF41" s="154">
        <f>IF(ISERROR(DE41/CW41),"NM",IF(OR(DE41/CW41&lt;0.5,DE41/CW41&gt;2),"NM",(DE41/CW41-1)*100))</f>
        <v>-4.3478260869565188</v>
      </c>
      <c r="DG41" s="295">
        <f>DG21+DG23+DG26</f>
        <v>18000</v>
      </c>
      <c r="DH41" s="154">
        <f>IF(ISERROR(DG41/CY41),"NM",IF(OR(DG41/CY41&lt;0.5,DG41/CY41&gt;2),"NM",(DG41/CY41-1)*100))</f>
        <v>11.801242236024834</v>
      </c>
      <c r="DI41" s="295">
        <f>DI21+DI23+DI26</f>
        <v>19100</v>
      </c>
      <c r="DJ41" s="154">
        <f>IF(ISERROR(DI41/DA41),"NM",IF(OR(DI41/DA41&lt;0.5,DI41/DA41&gt;2),"NM",(DI41/DA41-1)*100))</f>
        <v>15.757575757575747</v>
      </c>
      <c r="DK41" s="295">
        <f>DK21+DK23+DK26</f>
        <v>14900</v>
      </c>
      <c r="DL41" s="154">
        <f>IF(ISERROR(DK41/DC41),"NM",IF(OR(DK41/DC41&lt;0.5,DK41/DC41&gt;2),"NM",(DK41/DC41-1)*100))</f>
        <v>1.3605442176870763</v>
      </c>
      <c r="DM41" s="295">
        <f>DM21+DM23+DM26</f>
        <v>16100</v>
      </c>
      <c r="DN41" s="154">
        <f>IF(ISERROR(DM41/DE41),"NM",IF(OR(DM41/DE41&lt;0.5,DM41/DE41&gt;2),"NM",(DM41/DE41-1)*100))</f>
        <v>4.5454545454545414</v>
      </c>
      <c r="DO41" s="295">
        <f>DO21+DO23+DO26</f>
        <v>15700</v>
      </c>
      <c r="DP41" s="154">
        <f>IF(ISERROR(DO41/DG41),"NM",IF(OR(DO41/DG41&lt;0.5,DO41/DG41&gt;2),"NM",(DO41/DG41-1)*100))</f>
        <v>-12.777777777777777</v>
      </c>
      <c r="DQ41" s="295">
        <f>DQ21+DQ23+DQ26</f>
        <v>24500</v>
      </c>
      <c r="DR41" s="154">
        <f>IF(ISERROR(DQ41/DI41),"NM",IF(OR(DQ41/DI41&lt;0.5,DQ41/DI41&gt;2),"NM",(DQ41/DI41-1)*100))</f>
        <v>28.272251308900522</v>
      </c>
      <c r="DS41" s="295">
        <f>DS21+DS23+DS26</f>
        <v>18100</v>
      </c>
      <c r="DT41" s="154">
        <f>IF(ISERROR(DS41/DK41),"NM",IF(OR(DS41/DK41&lt;0.5,DS41/DK41&gt;2),"NM",(DS41/DK41-1)*100))</f>
        <v>21.476510067114084</v>
      </c>
      <c r="DU41" s="295">
        <f>DU21+DU23+DU26</f>
        <v>20000</v>
      </c>
      <c r="DV41" s="565">
        <f>IF(ISERROR(DU41/DM41),"NM",IF(OR(DU41/DM41&lt;0.5,DU41/DM41&gt;2),"NM",(DU41/DM41-1)*100))</f>
        <v>24.223602484472039</v>
      </c>
      <c r="DW41" s="295">
        <f>DW21+DW23+DW26</f>
        <v>21100</v>
      </c>
      <c r="DX41" s="565">
        <f>IF(ISERROR(DW41/DO41),"NM",IF(OR(DW41/DO41&lt;0.5,DW41/DO41&gt;2),"NM",(DW41/DO41-1)*100))</f>
        <v>34.394904458598717</v>
      </c>
      <c r="DY41" s="295">
        <f>DY21+DY23+DY26</f>
        <v>21400</v>
      </c>
      <c r="DZ41" s="154">
        <f>IF(ISERROR(DY41/DQ41),"NM",IF(OR(DY41/DQ41&lt;0.5,DY41/DQ41&gt;2),"NM",(DY41/DQ41-1)*100))</f>
        <v>-12.653061224489793</v>
      </c>
      <c r="EA41" s="295">
        <f>EA21+EA23+EA26</f>
        <v>18200</v>
      </c>
      <c r="EB41" s="154">
        <f>IF(ISERROR(EA41/DS41),"NM",IF(OR(EA41/DS41&lt;0.5,EA41/DS41&gt;2),"NM",(EA41/DS41-1)*100))</f>
        <v>0.55248618784531356</v>
      </c>
      <c r="EC41" s="295">
        <f>EC21+EC23+EC26</f>
        <v>22300</v>
      </c>
      <c r="ED41" s="154">
        <f>IF(ISERROR(EC41/DU41),"NM",IF(OR(EC41/DU41&lt;0.5,EC41/DU41&gt;2),"NM",(EC41/DU41-1)*100))</f>
        <v>11.5</v>
      </c>
      <c r="EE41" s="295">
        <f>EE21+EE23+EE26+EE28</f>
        <v>21700</v>
      </c>
      <c r="EF41" s="154">
        <f>IF(ISERROR(EE41/DW41),"NM",IF(OR(EE41/DW41&lt;0.5,EE41/DW41&gt;2),"NM",(EE41/DW41-1)*100))</f>
        <v>2.8436018957346043</v>
      </c>
      <c r="EG41" s="295">
        <f>EG21+EG23+EG26+EG28</f>
        <v>21700</v>
      </c>
      <c r="EH41" s="154">
        <f>IF(ISERROR(EG41/DY41),"NM",IF(OR(EG41/DY41&lt;0.5,EG41/DY41&gt;2),"NM",(EG41/DY41-1)*100))</f>
        <v>1.4018691588784993</v>
      </c>
      <c r="EI41" s="295">
        <f>EI21+EI23+EI26+EI28</f>
        <v>19700</v>
      </c>
      <c r="EJ41" s="154">
        <f>IF(ISERROR(EI41/EA41),"NM",IF(OR(EI41/EA41&lt;0.5,EI41/EA41&gt;2),"NM",(EI41/EA41-1)*100))</f>
        <v>8.2417582417582338</v>
      </c>
      <c r="EK41" s="295">
        <f>EK21+EK23+EK26+EK28</f>
        <v>23700</v>
      </c>
      <c r="EL41" s="154">
        <f>IF(ISERROR(EK41/EC41),"NM",IF(OR(EK41/EC41&lt;0.5,EK41/EC41&gt;2),"NM",(EK41/EC41-1)*100))</f>
        <v>6.2780269058295923</v>
      </c>
      <c r="EM41" s="295">
        <f>EM21+EM23+EM26+EM28</f>
        <v>22200</v>
      </c>
      <c r="EN41" s="154">
        <f>IF(ISERROR(EM41/EE41),"NM",IF(OR(EM41/EE41&lt;0.5,EM41/EE41&gt;2),"NM",(EM41/EE41-1)*100))</f>
        <v>2.3041474654377891</v>
      </c>
      <c r="EO41" s="295">
        <f>EO21+EO23+EO26+EO28</f>
        <v>22000</v>
      </c>
      <c r="EP41" s="154">
        <f>IF(ISERROR(EO41/EG41),"NM",IF(OR(EO41/EG41&lt;0.5,EO41/EG41&gt;2),"NM",(EO41/EG41-1)*100))</f>
        <v>1.3824884792626779</v>
      </c>
      <c r="EQ41" s="295">
        <f>EQ21+EQ23+EQ26+EQ28</f>
        <v>19422</v>
      </c>
      <c r="ER41" s="154">
        <f>IF(ISERROR(EQ41/EI41),"NM",IF(OR(EQ41/EI41&lt;0.5,EQ41/EI41&gt;2),"NM",(EQ41/EI41-1)*100))</f>
        <v>-1.4111675126903589</v>
      </c>
      <c r="ES41" s="295">
        <f>ES21+ES23+ES26+ES28</f>
        <v>23179</v>
      </c>
      <c r="ET41" s="154">
        <f>IF(ISERROR(ES41/EK41),"NM",IF(OR(ES41/EK41&lt;0.5,ES41/EK41&gt;2),"NM",(ES41/EK41-1)*100))</f>
        <v>-2.1983122362869145</v>
      </c>
      <c r="EU41" s="295">
        <f>EU21+EU23+EU26+EU28</f>
        <v>23700</v>
      </c>
      <c r="EV41" s="154">
        <f>IF(ISERROR(EU41/EM41),"NM",IF(OR(EU41/EM41&lt;0.5,EU41/EM41&gt;2),"NM",(EU41/EM41-1)*100))</f>
        <v>6.7567567567567544</v>
      </c>
      <c r="EW41" s="295">
        <f>EW21+EW23+EW26+EW28</f>
        <v>23482</v>
      </c>
      <c r="EX41" s="154">
        <f>IF(ISERROR(EW41/EO41),"NM",IF(OR(EW41/EO41&lt;0.5,EW41/EO41&gt;2),"NM",(EW41/EO41-1)*100))</f>
        <v>6.7363636363636292</v>
      </c>
      <c r="EY41" s="154"/>
      <c r="EZ41" s="317"/>
      <c r="FA41" s="59"/>
      <c r="FB41" s="57"/>
      <c r="FC41" s="63"/>
      <c r="FD41" s="57"/>
      <c r="FE41" s="65"/>
      <c r="FF41" s="57"/>
      <c r="FG41" s="65"/>
      <c r="FH41" s="57"/>
      <c r="FI41" s="65"/>
      <c r="FJ41" s="59"/>
      <c r="FK41" s="65"/>
      <c r="FL41" s="59"/>
      <c r="FM41" s="65"/>
      <c r="FN41" s="82"/>
      <c r="FO41" s="65"/>
      <c r="FP41" s="295">
        <f>FP21+FP23+FP26</f>
        <v>95600</v>
      </c>
      <c r="FQ41" s="65" t="str">
        <f>IF(ISERROR(FP41/FN41),"NM",IF(OR(FP41/FN41&lt;0.5,FP41/FN41&gt;2),"NM",(FP41/FN41-1)*100))</f>
        <v>NM</v>
      </c>
      <c r="FR41" s="295">
        <f>FR21+FR23+FR26</f>
        <v>83600</v>
      </c>
      <c r="FS41" s="65">
        <f>IF(ISERROR(FR41/FP41),"NM",IF(OR(FR41/FP41&lt;0.5,FR41/FP41&gt;2),"NM",(FR41/FP41-1)*100))</f>
        <v>-12.552301255230125</v>
      </c>
      <c r="FT41" s="295">
        <f>FT21+FT23+FT26</f>
        <v>83400</v>
      </c>
      <c r="FU41" s="65">
        <f>IF(ISERROR(FT41/FR41),"NM",IF(OR(FT41/FR41&lt;0.5,FT41/FR41&gt;2),"NM",(FT41/FR41-1)*100))</f>
        <v>-0.23923444976076125</v>
      </c>
      <c r="FV41" s="295">
        <f>FV21+FV23+FV26</f>
        <v>83000</v>
      </c>
      <c r="FW41" s="65">
        <f>IF(ISERROR(FV41/FT41),"NM",IF(OR(FV41/FT41&lt;0.5,FV41/FT41&gt;2),"NM",(FV41/FT41-1)*100))</f>
        <v>-0.47961630695443347</v>
      </c>
      <c r="FX41" s="295">
        <f>FX21+FX23+FX26</f>
        <v>82500</v>
      </c>
      <c r="FY41" s="65"/>
      <c r="FZ41" s="295">
        <f>FZ21+FZ23+FZ26</f>
        <v>76300</v>
      </c>
      <c r="GA41" s="73"/>
      <c r="GB41" s="295">
        <f>GB21+GB23+GB26</f>
        <v>67600</v>
      </c>
      <c r="GC41" s="65"/>
      <c r="GD41" s="295">
        <f>GD21+GD23+GD26</f>
        <v>64400</v>
      </c>
      <c r="GE41" s="67">
        <f>IF(ISERROR(GD41/GB41),"NM",IF(OR(GD41/GB41&lt;0.5,GD41/GB41&gt;2),"NM",(GD41/GB41-1)*100))</f>
        <v>-4.7337278106508895</v>
      </c>
      <c r="GF41" s="295">
        <f>GF21+GF23+GF26</f>
        <v>67200</v>
      </c>
      <c r="GG41" s="67">
        <f>IF(ISERROR(GF41/GD41),"NM",IF(OR(GF41/GD41&lt;0.5,GF41/GD41&gt;2),"NM",(GF41/GD41-1)*100))</f>
        <v>4.3478260869565188</v>
      </c>
      <c r="GH41" s="295">
        <f>GH21+GH23+GH26</f>
        <v>71200</v>
      </c>
      <c r="GI41" s="67">
        <f>IF(ISERROR(GH41/GF41),"NM",IF(OR(GH41/GF41&lt;0.5,GH41/GF41&gt;2),"NM",(GH41/GF41-1)*100))</f>
        <v>5.9523809523809534</v>
      </c>
      <c r="GJ41" s="295">
        <f>GJ21+GJ23+GJ26</f>
        <v>80600</v>
      </c>
      <c r="GK41" s="67">
        <f>IF(ISERROR(GJ41/GH41),"NM",IF(OR(GJ41/GH41&lt;0.5,GJ41/GH41&gt;2),"NM",(GJ41/GH41-1)*100))</f>
        <v>13.20224719101124</v>
      </c>
      <c r="GL41" s="295">
        <f>GL21+GL23+GL26+GL28</f>
        <v>83900</v>
      </c>
      <c r="GM41" s="67">
        <f>IF(ISERROR(GL41/GJ41),"NM",IF(OR(GL41/GJ41&lt;0.5,GL41/GJ41&gt;2),"NM",(GL41/GJ41-1)*100))</f>
        <v>4.0942928039702231</v>
      </c>
      <c r="GN41" s="295">
        <f>GN21+GN23+GN26+GN28</f>
        <v>87600</v>
      </c>
      <c r="GO41" s="67">
        <f>IF(ISERROR(GN41/GL41),"NM",IF(OR(GN41/GL41&lt;0.5,GN41/GL41&gt;2),"NM",(GN41/GL41-1)*100))</f>
        <v>4.41001191895114</v>
      </c>
      <c r="GP41" s="295">
        <f>GP21+GP23+GP26+GP28</f>
        <v>89783</v>
      </c>
      <c r="GQ41" s="67">
        <f>IF(ISERROR(GP41/GN41),"NM",IF(OR(GP41/GN41&lt;0.5,GP41/GN41&gt;2),"NM",(GP41/GN41-1)*100))</f>
        <v>2.4920091324200921</v>
      </c>
      <c r="GR41" s="295">
        <f>GR21+GR23+GR26+GR28</f>
        <v>93892.71</v>
      </c>
      <c r="GS41" s="67">
        <f>IF(ISERROR(GR41/GP41),"NM",IF(OR(GR41/GP41&lt;0.5,GR41/GP41&gt;2),"NM",(GR41/GP41-1)*100))</f>
        <v>4.5773810186783725</v>
      </c>
      <c r="GT41" s="295">
        <f>GT21+GT23+GT26+GT28</f>
        <v>98193.185100000002</v>
      </c>
      <c r="GU41" s="67">
        <f>IF(ISERROR(GT41/GR41),"NM",IF(OR(GT41/GR41&lt;0.5,GT41/GR41&gt;2),"NM",(GT41/GR41-1)*100))</f>
        <v>4.5802012744120324</v>
      </c>
      <c r="GV41" s="295">
        <f>GV21+GV23+GV26+GV28</f>
        <v>102693.38845500001</v>
      </c>
      <c r="GW41" s="67">
        <f>IF(ISERROR(GV41/GT41),"NM",IF(OR(GV41/GT41&lt;0.5,GV41/GT41&gt;2),"NM",(GV41/GT41-1)*100))</f>
        <v>4.5830098600192937</v>
      </c>
      <c r="GX41" s="295">
        <f>GX21+GX23+GX26+GX28</f>
        <v>107402.70878523002</v>
      </c>
      <c r="GY41" s="67">
        <f>IF(ISERROR(GX41/GV41),"NM",IF(OR(GX41/GV41&lt;0.5,GX41/GV41&gt;2),"NM",(GX41/GV41-1)*100))</f>
        <v>4.5858067409019432</v>
      </c>
      <c r="GZ41" s="67">
        <f t="shared" si="162"/>
        <v>4.1603008752917114</v>
      </c>
      <c r="HA41" s="279"/>
      <c r="HB41" s="57"/>
      <c r="HC41"/>
      <c r="HD41"/>
      <c r="HE41"/>
      <c r="HF41"/>
      <c r="HG41"/>
      <c r="HH41"/>
    </row>
    <row r="42" spans="1:216" s="2" customFormat="1" ht="13.5" customHeight="1" x14ac:dyDescent="0.2">
      <c r="A42" s="4"/>
      <c r="B42" s="54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4"/>
      <c r="AJ42" s="63"/>
      <c r="AK42" s="62"/>
      <c r="AL42" s="63"/>
      <c r="AM42" s="62"/>
      <c r="AN42" s="63"/>
      <c r="AO42" s="80"/>
      <c r="AP42" s="63"/>
      <c r="AQ42" s="80"/>
      <c r="AR42" s="63"/>
      <c r="AS42" s="80"/>
      <c r="AT42" s="63"/>
      <c r="AU42" s="80"/>
      <c r="AV42" s="63"/>
      <c r="AW42" s="80"/>
      <c r="AX42" s="63"/>
      <c r="AY42" s="80"/>
      <c r="AZ42" s="65"/>
      <c r="BA42" s="80"/>
      <c r="BB42" s="65"/>
      <c r="BC42" s="80"/>
      <c r="BD42" s="65"/>
      <c r="BE42" s="80"/>
      <c r="BF42" s="65"/>
      <c r="BG42" s="80"/>
      <c r="BH42" s="65"/>
      <c r="BI42" s="80"/>
      <c r="BJ42" s="65"/>
      <c r="BK42" s="80"/>
      <c r="BL42" s="65"/>
      <c r="BM42" s="80"/>
      <c r="BN42" s="65"/>
      <c r="BO42" s="80"/>
      <c r="BP42" s="65"/>
      <c r="BQ42" s="80"/>
      <c r="BR42" s="65"/>
      <c r="BS42" s="80"/>
      <c r="BT42" s="65"/>
      <c r="BU42" s="80"/>
      <c r="BV42" s="65"/>
      <c r="BW42" s="80"/>
      <c r="BX42" s="65"/>
      <c r="BY42" s="80"/>
      <c r="BZ42" s="65"/>
      <c r="CA42" s="80"/>
      <c r="CB42" s="65"/>
      <c r="CC42" s="80"/>
      <c r="CD42" s="65"/>
      <c r="CE42" s="80"/>
      <c r="CF42" s="65"/>
      <c r="CG42" s="80"/>
      <c r="CH42" s="65"/>
      <c r="CI42" s="80"/>
      <c r="CJ42" s="65"/>
      <c r="CK42" s="80"/>
      <c r="CL42" s="65"/>
      <c r="CM42" s="80"/>
      <c r="CN42" s="65"/>
      <c r="CO42" s="80"/>
      <c r="CP42" s="65"/>
      <c r="CQ42" s="80"/>
      <c r="CR42" s="65"/>
      <c r="CS42" s="80"/>
      <c r="CT42" s="65"/>
      <c r="CU42" s="80"/>
      <c r="CV42" s="65"/>
      <c r="CW42" s="80"/>
      <c r="CX42" s="65"/>
      <c r="CY42" s="80"/>
      <c r="CZ42" s="65"/>
      <c r="DA42" s="80"/>
      <c r="DB42" s="65"/>
      <c r="DC42" s="80"/>
      <c r="DD42" s="65"/>
      <c r="DE42" s="80"/>
      <c r="DF42" s="65"/>
      <c r="DG42" s="80"/>
      <c r="DH42" s="65"/>
      <c r="DI42" s="80"/>
      <c r="DJ42" s="65"/>
      <c r="DK42" s="80"/>
      <c r="DL42" s="65"/>
      <c r="DM42" s="80"/>
      <c r="DN42" s="65"/>
      <c r="DO42" s="80"/>
      <c r="DP42" s="65"/>
      <c r="DQ42" s="80"/>
      <c r="DR42" s="65"/>
      <c r="DS42" s="80"/>
      <c r="DT42" s="65"/>
      <c r="DU42" s="80"/>
      <c r="DV42" s="65"/>
      <c r="DW42" s="80"/>
      <c r="DX42" s="65"/>
      <c r="DY42" s="80"/>
      <c r="DZ42" s="65"/>
      <c r="EA42" s="80"/>
      <c r="EB42" s="65"/>
      <c r="EC42" s="81"/>
      <c r="ED42" s="65"/>
      <c r="EE42" s="81"/>
      <c r="EF42" s="65"/>
      <c r="EG42" s="81"/>
      <c r="EH42" s="65"/>
      <c r="EI42" s="81"/>
      <c r="EJ42" s="65"/>
      <c r="EK42" s="81"/>
      <c r="EL42" s="65"/>
      <c r="EM42" s="81"/>
      <c r="EN42" s="65"/>
      <c r="EO42" s="81"/>
      <c r="EP42" s="65"/>
      <c r="EQ42" s="81"/>
      <c r="ER42" s="65"/>
      <c r="ES42" s="81"/>
      <c r="ET42" s="65"/>
      <c r="EU42" s="81"/>
      <c r="EV42" s="65"/>
      <c r="EW42" s="81"/>
      <c r="EX42" s="65"/>
      <c r="EY42" s="65"/>
      <c r="EZ42" s="317"/>
      <c r="FA42" s="59"/>
      <c r="FB42" s="57"/>
      <c r="FC42" s="63"/>
      <c r="FD42" s="57"/>
      <c r="FE42" s="65"/>
      <c r="FF42" s="57"/>
      <c r="FG42" s="65"/>
      <c r="FH42" s="57"/>
      <c r="FI42" s="65"/>
      <c r="FJ42" s="59"/>
      <c r="FK42" s="65"/>
      <c r="FL42" s="59"/>
      <c r="FM42" s="65"/>
      <c r="FN42" s="82"/>
      <c r="FO42" s="65"/>
      <c r="FP42" s="82"/>
      <c r="FQ42" s="65"/>
      <c r="FR42" s="83"/>
      <c r="FS42" s="65"/>
      <c r="FT42" s="83"/>
      <c r="FU42" s="65"/>
      <c r="FV42" s="83"/>
      <c r="FW42" s="65"/>
      <c r="FX42" s="83"/>
      <c r="FY42" s="65"/>
      <c r="FZ42" s="83"/>
      <c r="GA42" s="73"/>
      <c r="GB42" s="83"/>
      <c r="GC42" s="65"/>
      <c r="GD42" s="83"/>
      <c r="GE42" s="65"/>
      <c r="GF42" s="83"/>
      <c r="GG42" s="65"/>
      <c r="GH42" s="83"/>
      <c r="GI42" s="65"/>
      <c r="GJ42" s="83"/>
      <c r="GK42" s="65"/>
      <c r="GL42" s="83"/>
      <c r="GM42" s="65"/>
      <c r="GN42" s="83"/>
      <c r="GO42" s="65"/>
      <c r="GP42" s="83"/>
      <c r="GQ42" s="65"/>
      <c r="GR42" s="81"/>
      <c r="GS42" s="65"/>
      <c r="GT42" s="81"/>
      <c r="GU42" s="65"/>
      <c r="GV42" s="81"/>
      <c r="GW42" s="65"/>
      <c r="GX42" s="81"/>
      <c r="GY42" s="65"/>
      <c r="GZ42" s="67" t="str">
        <f t="shared" si="162"/>
        <v/>
      </c>
      <c r="HA42" s="279"/>
      <c r="HB42" s="57"/>
      <c r="HC42"/>
      <c r="HD42"/>
      <c r="HE42"/>
      <c r="HF42"/>
      <c r="HG42"/>
      <c r="HH42"/>
    </row>
    <row r="43" spans="1:216" s="2" customFormat="1" ht="13.5" customHeight="1" x14ac:dyDescent="0.2">
      <c r="A43" s="4" t="s">
        <v>525</v>
      </c>
      <c r="B43" s="54" t="s">
        <v>379</v>
      </c>
      <c r="C43" s="84">
        <v>22210</v>
      </c>
      <c r="D43" s="63"/>
      <c r="E43" s="84">
        <v>25319</v>
      </c>
      <c r="F43" s="63"/>
      <c r="G43" s="85">
        <v>24533</v>
      </c>
      <c r="H43" s="63"/>
      <c r="I43" s="84">
        <v>27391</v>
      </c>
      <c r="J43" s="63"/>
      <c r="K43" s="84">
        <v>23051</v>
      </c>
      <c r="L43" s="63">
        <f>IF(ISERROR(K43/C43),"NM",IF(OR(K43/C43&lt;0.5,K43/C43&gt;2),"NM",(K43/C43-1)*100))</f>
        <v>3.7865826204412478</v>
      </c>
      <c r="M43" s="85">
        <v>25510</v>
      </c>
      <c r="N43" s="63">
        <f>IF(ISERROR(M43/E43),"NM",IF(OR(M43/E43&lt;0.5,M43/E43&gt;2),"NM",(M43/E43-1)*100))</f>
        <v>0.75437418539436862</v>
      </c>
      <c r="O43" s="85">
        <v>20066</v>
      </c>
      <c r="P43" s="63">
        <f>IF(ISERROR(O43/G43),"NM",IF(OR(O43/G43&lt;0.5,O43/G43&gt;2),"NM",(O43/G43-1)*100))</f>
        <v>-18.208127827823752</v>
      </c>
      <c r="Q43" s="84">
        <v>23077</v>
      </c>
      <c r="R43" s="63">
        <f>IF(ISERROR(Q43/I43),"NM",IF(OR(Q43/I43&lt;0.5,Q43/I43&gt;2),"NM",(Q43/I43-1)*100))</f>
        <v>-15.749698806177214</v>
      </c>
      <c r="S43" s="84">
        <v>23496</v>
      </c>
      <c r="T43" s="63">
        <f>IF(ISERROR(S43/K43),"NM",IF(OR(S43/K43&lt;0.5,S43/K43&gt;2),"NM",(S43/K43-1)*100))</f>
        <v>1.9305019305019266</v>
      </c>
      <c r="U43" s="85">
        <v>25034</v>
      </c>
      <c r="V43" s="63">
        <f>IF(ISERROR(U43/M43),"NM",IF(OR(U43/M43&lt;0.5,U43/M43&gt;2),"NM",(U43/M43-1)*100))</f>
        <v>-1.8659349274794179</v>
      </c>
      <c r="W43" s="85">
        <v>22304</v>
      </c>
      <c r="X43" s="63">
        <f>IF(ISERROR(W43/O43),"NM",IF(OR(W43/O43&lt;0.5,W43/O43&gt;2),"NM",(W43/O43-1)*100))</f>
        <v>11.15319445828764</v>
      </c>
      <c r="Y43" s="85">
        <v>25375</v>
      </c>
      <c r="Z43" s="63">
        <f>IF(ISERROR(Y43/Q43),"NM",IF(OR(Y43/Q43&lt;0.5,Y43/Q43&gt;2),"NM",(Y43/Q43-1)*100))</f>
        <v>9.9579668067773177</v>
      </c>
      <c r="AA43" s="84">
        <v>25364</v>
      </c>
      <c r="AB43" s="63">
        <f>IF(ISERROR(AA43/S43),"NM",IF(OR(AA43/S43&lt;0.5,AA43/S43&gt;2),"NM",(AA43/S43-1)*100))</f>
        <v>7.9502894109635625</v>
      </c>
      <c r="AC43" s="85">
        <v>30072</v>
      </c>
      <c r="AD43" s="63">
        <f>IF(ISERROR(AC43/U43),"NM",IF(OR(AC43/U43&lt;0.5,AC43/U43&gt;2),"NM",(AC43/U43-1)*100))</f>
        <v>20.124630502516581</v>
      </c>
      <c r="AE43" s="85">
        <v>27737</v>
      </c>
      <c r="AF43" s="63">
        <f>IF(ISERROR(AE43/W43),"NM",IF(OR(AE43/W43&lt;0.5,AE43/W43&gt;2),"NM",(AE43/W43-1)*100))</f>
        <v>24.358859397417511</v>
      </c>
      <c r="AG43" s="85">
        <v>30029</v>
      </c>
      <c r="AH43" s="63">
        <f>IF(ISERROR(AG43/Y43),"NM",IF(OR(AG43/Y43&lt;0.5,AG43/Y43&gt;2),"NM",(AG43/Y43-1)*100))</f>
        <v>18.340886699507397</v>
      </c>
      <c r="AI43" s="86">
        <v>27354</v>
      </c>
      <c r="AJ43" s="63">
        <f>IF(ISERROR(AI43/AA43),"NM",IF(OR(AI43/AA43&lt;0.5,AI43/AA43&gt;2),"NM",(AI43/AA43-1)*100))</f>
        <v>7.845765652105352</v>
      </c>
      <c r="AK43" s="85">
        <v>29953</v>
      </c>
      <c r="AL43" s="63">
        <f>IF(ISERROR(AK43/AC43),"NM",IF(OR(AK43/AC43&lt;0.5,AK43/AC43&gt;2),"NM",(AK43/AC43-1)*100))</f>
        <v>-0.39571694599627172</v>
      </c>
      <c r="AM43" s="85">
        <v>27838</v>
      </c>
      <c r="AN43" s="63">
        <f>IF(ISERROR(AM43/AE43),"NM",IF(OR(AM43/AE43&lt;0.5,AM43/AE43&gt;2),"NM",(AM43/AE43-1)*100))</f>
        <v>0.36413454951869095</v>
      </c>
      <c r="AO43" s="85">
        <v>31362</v>
      </c>
      <c r="AP43" s="63">
        <f>IF(ISERROR(AO43/AG43),"NM",IF(OR(AO43/AG43&lt;0.5,AO43/AG43&gt;2),"NM",(AO43/AG43-1)*100))</f>
        <v>4.4390422591494838</v>
      </c>
      <c r="AQ43" s="85">
        <v>29197</v>
      </c>
      <c r="AR43" s="63">
        <f>IF(ISERROR(AQ43/AI43),"NM",IF(OR(AQ43/AI43&lt;0.5,AQ43/AI43&gt;2),"NM",(AQ43/AI43-1)*100))</f>
        <v>6.7375886524822626</v>
      </c>
      <c r="AS43" s="85">
        <v>31760</v>
      </c>
      <c r="AT43" s="63">
        <f>IF(ISERROR(AS43/AK43),"NM",IF(OR(AS43/AK43&lt;0.5,AS43/AK43&gt;2),"NM",(AS43/AK43-1)*100))</f>
        <v>6.0327846960237741</v>
      </c>
      <c r="AU43" s="85">
        <v>30197</v>
      </c>
      <c r="AV43" s="63">
        <f>IF(ISERROR(AU43/AM43),"NM",IF(OR(AU43/AM43&lt;0.5,AU43/AM43&gt;2),"NM",(AU43/AM43-1)*100))</f>
        <v>8.4740283066312205</v>
      </c>
      <c r="AW43" s="85">
        <v>33692</v>
      </c>
      <c r="AX43" s="63">
        <f>IF(ISERROR(AW43/AO43),"NM",IF(OR(AW43/AO43&lt;0.5,AW43/AO43&gt;2),"NM",(AW43/AO43-1)*100))</f>
        <v>7.4293731267138563</v>
      </c>
      <c r="AY43" s="85">
        <v>28286</v>
      </c>
      <c r="AZ43" s="65">
        <f>IF(ISERROR(AY43/AQ43),"NM",IF(OR(AY43/AQ43&lt;0.5,AY43/AQ43&gt;2),"NM",(AY43/AQ43-1)*100))</f>
        <v>-3.1201835805048428</v>
      </c>
      <c r="BA43" s="85">
        <v>30550</v>
      </c>
      <c r="BB43" s="65">
        <f>IF(ISERROR(BA43/AS43),"NM",IF(OR(BA43/AS43&lt;0.5,BA43/AS43&gt;2),"NM",(BA43/AS43-1)*100))</f>
        <v>-3.8098236775818695</v>
      </c>
      <c r="BC43" s="85">
        <v>26943</v>
      </c>
      <c r="BD43" s="65">
        <f>IF(ISERROR(BC43/AU43),"NM",IF(OR(BC43/AU43&lt;0.5,BC43/AU43&gt;2),"NM",(BC43/AU43-1)*100))</f>
        <v>-10.77590489121436</v>
      </c>
      <c r="BE43" s="85">
        <v>28875</v>
      </c>
      <c r="BF43" s="65">
        <f>IF(ISERROR(BE43/AW43),"NM",IF(OR(BE43/AW43&lt;0.5,BE43/AW43&gt;2),"NM",(BE43/AW43-1)*100))</f>
        <v>-14.297162531164664</v>
      </c>
      <c r="BG43" s="85">
        <v>25849</v>
      </c>
      <c r="BH43" s="65">
        <f>IF(ISERROR(BG43/AY43),"NM",IF(OR(BG43/AY43&lt;0.5,BG43/AY43&gt;2),"NM",(BG43/AY43-1)*100))</f>
        <v>-8.6155695397016174</v>
      </c>
      <c r="BI43" s="85">
        <v>29853</v>
      </c>
      <c r="BJ43" s="65">
        <f>IF(ISERROR(BI43/BA43),"NM",IF(OR(BI43/BA43&lt;0.5,BI43/BA43&gt;2),"NM",(BI43/BA43-1)*100))</f>
        <v>-2.281505728314237</v>
      </c>
      <c r="BK43" s="85">
        <v>27496</v>
      </c>
      <c r="BL43" s="65">
        <f>IF(ISERROR(BK43/BC43),"NM",IF(OR(BK43/BC43&lt;0.5,BK43/BC43&gt;2),"NM",(BK43/BC43-1)*100))</f>
        <v>2.0524811639386797</v>
      </c>
      <c r="BM43" s="85">
        <v>29916</v>
      </c>
      <c r="BN43" s="65">
        <f>IF(ISERROR(BM43/BE43),"NM",IF(OR(BM43/BE43&lt;0.5,BM43/BE43&gt;2),"NM",(BM43/BE43-1)*100))</f>
        <v>3.6051948051948113</v>
      </c>
      <c r="BO43" s="85">
        <v>27280</v>
      </c>
      <c r="BP43" s="65">
        <f>IF(ISERROR(BO43/BG43),"NM",IF(OR(BO43/BG43&lt;0.5,BO43/BG43&gt;2),"NM",(BO43/BG43-1)*100))</f>
        <v>5.5359975240821591</v>
      </c>
      <c r="BQ43" s="85">
        <v>28316</v>
      </c>
      <c r="BR43" s="65">
        <f>IF(ISERROR(BQ43/BI43),"NM",IF(OR(BQ43/BI43&lt;0.5,BQ43/BI43&gt;2),"NM",(BQ43/BI43-1)*100))</f>
        <v>-5.1485612836230876</v>
      </c>
      <c r="BS43" s="85">
        <v>27843</v>
      </c>
      <c r="BT43" s="65">
        <f>IF(ISERROR(BS43/BK43),"NM",IF(OR(BS43/BK43&lt;0.5,BS43/BK43&gt;2),"NM",(BS43/BK43-1)*100))</f>
        <v>1.2620017457084742</v>
      </c>
      <c r="BU43" s="85">
        <v>29960</v>
      </c>
      <c r="BV43" s="65">
        <f>IF(ISERROR(BU43/BM43),"NM",IF(OR(BU43/BM43&lt;0.5,BU43/BM43&gt;2),"NM",(BU43/BM43-1)*100))</f>
        <v>0.1470784864286756</v>
      </c>
      <c r="BW43" s="85">
        <v>27270</v>
      </c>
      <c r="BX43" s="65">
        <f>IF(ISERROR(BW43/BO43),"NM",IF(OR(BW43/BO43&lt;0.5,BW43/BO43&gt;2),"NM",(BW43/BO43-1)*100))</f>
        <v>-3.665689149560114E-2</v>
      </c>
      <c r="BY43" s="85">
        <v>29790</v>
      </c>
      <c r="BZ43" s="65">
        <f>IF(ISERROR(BY43/BQ43),"NM",IF(OR(BY43/BQ43&lt;0.5,BY43/BQ43&gt;2),"NM",(BY43/BQ43-1)*100))</f>
        <v>5.2055375052973529</v>
      </c>
      <c r="CA43" s="85">
        <v>29792</v>
      </c>
      <c r="CB43" s="65">
        <f>IF(ISERROR(CA43/BS43),"NM",IF(OR(CA43/BS43&lt;0.5,CA43/BS43&gt;2),"NM",(CA43/BS43-1)*100))</f>
        <v>6.9999640843299904</v>
      </c>
      <c r="CC43" s="85">
        <v>34637</v>
      </c>
      <c r="CD43" s="65">
        <f>IF(ISERROR(CC43/BU43),"NM",IF(OR(CC43/BU43&lt;0.5,CC43/BU43&gt;2),"NM",(CC43/BU43-1)*100))</f>
        <v>15.610814419225626</v>
      </c>
      <c r="CE43" s="85">
        <v>30095</v>
      </c>
      <c r="CF43" s="65">
        <f>IF(ISERROR(CE43/BW43),"NM",IF(OR(CE43/BW43&lt;0.5,CE43/BW43&gt;2),"NM",(CE43/BW43-1)*100))</f>
        <v>10.359369270260355</v>
      </c>
      <c r="CG43" s="85">
        <v>33724</v>
      </c>
      <c r="CH43" s="65">
        <f>IF(ISERROR(CG43/BY43),"NM",IF(OR(CG43/BY43&lt;0.5,CG43/BY43&gt;2),"NM",(CG43/BY43-1)*100))</f>
        <v>13.205773749580384</v>
      </c>
      <c r="CI43" s="85">
        <v>34507</v>
      </c>
      <c r="CJ43" s="65">
        <f>IF(ISERROR(CI43/CA43),"NM",IF(OR(CI43/CA43&lt;0.5,CI43/CA43&gt;2),"NM",(CI43/CA43-1)*100))</f>
        <v>15.826396348012883</v>
      </c>
      <c r="CK43" s="85">
        <v>36973</v>
      </c>
      <c r="CL43" s="65">
        <f>IF(ISERROR(CK43/CC43),"NM",IF(OR(CK43/CC43&lt;0.5,CK43/CC43&gt;2),"NM",(CK43/CC43-1)*100))</f>
        <v>6.7442330455870891</v>
      </c>
      <c r="CM43" s="85">
        <v>33973</v>
      </c>
      <c r="CN43" s="65">
        <f>IF(ISERROR(CM43/CE43),"NM",IF(OR(CM43/CE43&lt;0.5,CM43/CE43&gt;2),"NM",(CM43/CE43-1)*100))</f>
        <v>12.885861438777212</v>
      </c>
      <c r="CO43" s="85">
        <v>36035</v>
      </c>
      <c r="CP43" s="65">
        <f>IF(ISERROR(CO43/CG43),"NM",IF(OR(CO43/CG43&lt;0.5,CO43/CG43&gt;2),"NM",(CO43/CG43-1)*100))</f>
        <v>6.8526865140552617</v>
      </c>
      <c r="CQ43" s="85">
        <v>42243</v>
      </c>
      <c r="CR43" s="65">
        <f>IF(ISERROR(CQ43/CI43),"NM",IF(OR(CQ43/CI43&lt;0.5,CQ43/CI43&gt;2),"NM",(CQ43/CI43-1)*100))</f>
        <v>22.418639696293496</v>
      </c>
      <c r="CS43" s="85">
        <v>48488</v>
      </c>
      <c r="CT43" s="65">
        <f>IF(ISERROR(CS43/CK43),"NM",IF(OR(CS43/CK43&lt;0.5,CS43/CK43&gt;2),"NM",(CS43/CK43-1)*100))</f>
        <v>31.144348578692551</v>
      </c>
      <c r="CU43" s="85">
        <v>52346</v>
      </c>
      <c r="CV43" s="65">
        <f>IF(ISERROR(CU43/CM43),"NM",IF(OR(CU43/CM43&lt;0.5,CU43/CM43&gt;2),"NM",(CU43/CM43-1)*100))</f>
        <v>54.081182115209138</v>
      </c>
      <c r="CW43" s="85">
        <v>53146</v>
      </c>
      <c r="CX43" s="65">
        <f>IF(ISERROR(CW43/CO43),"NM",IF(OR(CW43/CO43&lt;0.5,CW43/CO43&gt;2),"NM",(CW43/CO43-1)*100))</f>
        <v>47.484390176217573</v>
      </c>
      <c r="CY43" s="85">
        <v>55669</v>
      </c>
      <c r="CZ43" s="65">
        <f>IF(ISERROR(CY43/CQ43),"NM",IF(OR(CY43/CQ43&lt;0.5,CY43/CQ43&gt;2),"NM",(CY43/CQ43-1)*100))</f>
        <v>31.782780579030856</v>
      </c>
      <c r="DA43" s="85">
        <v>49240</v>
      </c>
      <c r="DB43" s="65">
        <f>IF(ISERROR(DA43/CS43),"NM",IF(OR(DA43/CS43&lt;0.5,DA43/CS43&gt;2),"NM",(DA43/CS43-1)*100))</f>
        <v>1.5508991915525572</v>
      </c>
      <c r="DC43" s="85">
        <v>53765</v>
      </c>
      <c r="DD43" s="65">
        <f>IF(ISERROR(DC43/CU43),"NM",IF(OR(DC43/CU43&lt;0.5,DC43/CU43&gt;2),"NM",(DC43/CU43-1)*100))</f>
        <v>2.7108088488136728</v>
      </c>
      <c r="DE43" s="85">
        <v>30217</v>
      </c>
      <c r="DF43" s="65">
        <f>IF(ISERROR(DE43/CW43),"NM",IF(OR(DE43/CW43&lt;0.5,DE43/CW43&gt;2),"NM",(DE43/CW43-1)*100))</f>
        <v>-43.143416249576639</v>
      </c>
      <c r="DG43" s="85">
        <v>32341</v>
      </c>
      <c r="DH43" s="65">
        <f>IF(ISERROR(DG43/CY43),"NM",IF(OR(DG43/CY43&lt;0.5,DG43/CY43&gt;2),"NM",(DG43/CY43-1)*100))</f>
        <v>-41.90483033645296</v>
      </c>
      <c r="DI43" s="85">
        <v>32832</v>
      </c>
      <c r="DJ43" s="65">
        <f>IF(ISERROR(DI43/DA43),"NM",IF(OR(DI43/DA43&lt;0.5,DI43/DA43&gt;2),"NM",(DI43/DA43-1)*100))</f>
        <v>-33.322502030869217</v>
      </c>
      <c r="DK43" s="85">
        <v>27547</v>
      </c>
      <c r="DL43" s="65">
        <f>IF(ISERROR(DK43/DC43),"NM",IF(OR(DK43/DC43&lt;0.5,DK43/DC43&gt;2),"NM",(DK43/DC43-1)*100))</f>
        <v>-48.764065842090574</v>
      </c>
      <c r="DM43" s="85">
        <v>27912</v>
      </c>
      <c r="DN43" s="65">
        <f>IF(ISERROR(DM43/DE43),"NM",IF(OR(DM43/DE43&lt;0.5,DM43/DE43&gt;2),"NM",(DM43/DE43-1)*100))</f>
        <v>-7.6281563358374438</v>
      </c>
      <c r="DO43" s="85">
        <v>25605</v>
      </c>
      <c r="DP43" s="65">
        <f>IF(ISERROR(DO43/DG43),"NM",IF(OR(DO43/DG43&lt;0.5,DO43/DG43&gt;2),"NM",(DO43/DG43-1)*100))</f>
        <v>-20.828051080671596</v>
      </c>
      <c r="DQ43" s="85">
        <v>33311</v>
      </c>
      <c r="DR43" s="65">
        <f>IF(ISERROR(DQ43/DI43),"NM",IF(OR(DQ43/DI43&lt;0.5,DQ43/DI43&gt;2),"NM",(DQ43/DI43-1)*100))</f>
        <v>1.4589424951267027</v>
      </c>
      <c r="DS43" s="85">
        <v>26949</v>
      </c>
      <c r="DT43" s="65">
        <f>IF(ISERROR(DS43/DK43),"NM",IF(OR(DS43/DK43&lt;0.5,DS43/DK43&gt;2),"NM",(DS43/DK43-1)*100))</f>
        <v>-2.17083529966966</v>
      </c>
      <c r="DU43" s="85">
        <v>30547</v>
      </c>
      <c r="DV43" s="65">
        <f>IF(ISERROR(DU43/DM43),"NM",IF(OR(DU43/DM43&lt;0.5,DU43/DM43&gt;2),"NM",(DU43/DM43-1)*100))</f>
        <v>9.4403840642017798</v>
      </c>
      <c r="DW43" s="85">
        <v>31621</v>
      </c>
      <c r="DX43" s="65">
        <f>IF(ISERROR(DW43/DO43),"NM",IF(OR(DW43/DO43&lt;0.5,DW43/DO43&gt;2),"NM",(DW43/DO43-1)*100))</f>
        <v>23.495411052528816</v>
      </c>
      <c r="DY43" s="85">
        <v>31619</v>
      </c>
      <c r="DZ43" s="65">
        <f>IF(ISERROR(DY43/DQ43),"NM",IF(OR(DY43/DQ43&lt;0.5,DY43/DQ43&gt;2),"NM",(DY43/DQ43-1)*100))</f>
        <v>-5.0794032001440943</v>
      </c>
      <c r="EA43" s="85">
        <v>31127</v>
      </c>
      <c r="EB43" s="65">
        <f>IF(ISERROR(EA43/DS43),"NM",IF(OR(EA43/DS43&lt;0.5,EA43/DS43&gt;2),"NM",(EA43/DS43-1)*100))</f>
        <v>15.503358195109286</v>
      </c>
      <c r="EC43" s="85">
        <v>30221</v>
      </c>
      <c r="ED43" s="65">
        <f>IF(ISERROR(EC43/DU43),"NM",IF(OR(EC43/DU43&lt;0.5,EC43/DU43&gt;2),"NM",(EC43/DU43-1)*100))</f>
        <v>-1.0672079091236464</v>
      </c>
      <c r="EE43" s="85">
        <v>26494</v>
      </c>
      <c r="EF43" s="65">
        <f>IF(ISERROR(EE43/DW43),"NM",IF(OR(EE43/DW43&lt;0.5,EE43/DW43&gt;2),"NM",(EE43/DW43-1)*100))</f>
        <v>-16.213908478542738</v>
      </c>
      <c r="EG43" s="85">
        <v>25770</v>
      </c>
      <c r="EH43" s="65">
        <f>IF(ISERROR(EG43/DY43),"NM",IF(OR(EG43/DY43&lt;0.5,EG43/DY43&gt;2),"NM",(EG43/DY43-1)*100))</f>
        <v>-18.4983712324868</v>
      </c>
      <c r="EI43" s="85">
        <v>22025</v>
      </c>
      <c r="EJ43" s="65">
        <f>IF(ISERROR(EI43/EA43),"NM",IF(OR(EI43/EA43&lt;0.5,EI43/EA43&gt;2),"NM",(EI43/EA43-1)*100))</f>
        <v>-29.241494522440327</v>
      </c>
      <c r="EK43" s="85">
        <v>25388</v>
      </c>
      <c r="EL43" s="65">
        <f>IF(ISERROR(EK43/EC43),"NM",IF(OR(EK43/EC43&lt;0.5,EK43/EC43&gt;2),"NM",(EK43/EC43-1)*100))</f>
        <v>-15.992190860659806</v>
      </c>
      <c r="EM43" s="85">
        <v>23718</v>
      </c>
      <c r="EN43" s="65">
        <f>IF(ISERROR(EM43/EE43),"NM",IF(OR(EM43/EE43&lt;0.5,EM43/EE43&gt;2),"NM",(EM43/EE43-1)*100))</f>
        <v>-10.477844040160033</v>
      </c>
      <c r="EO43" s="85">
        <v>23621</v>
      </c>
      <c r="EP43" s="65">
        <f>IF(ISERROR(EO43/EG43),"NM",IF(OR(EO43/EG43&lt;0.5,EO43/EG43&gt;2),"NM",(EO43/EG43-1)*100))</f>
        <v>-8.3391540551028385</v>
      </c>
      <c r="EQ43" s="87">
        <f t="shared" ref="EQ43" si="218">+EQ35-EQ44</f>
        <v>21815.55</v>
      </c>
      <c r="ER43" s="65">
        <f>IF(ISERROR(EQ43/EI43),"NM",IF(OR(EQ43/EI43&lt;0.5,EQ43/EI43&gt;2),"NM",(EQ43/EI43-1)*100))</f>
        <v>-0.95096481271282896</v>
      </c>
      <c r="ES43" s="87">
        <f t="shared" ref="ES43" si="219">+ES35-ES44</f>
        <v>24852.05</v>
      </c>
      <c r="ET43" s="65">
        <f>IF(ISERROR(ES43/EK43),"NM",IF(OR(ES43/EK43&lt;0.5,ES43/EK43&gt;2),"NM",(ES43/EK43-1)*100))</f>
        <v>-2.1110367102568195</v>
      </c>
      <c r="EU43" s="87">
        <f t="shared" ref="EU43" si="220">+EU35-EU44</f>
        <v>25263.85</v>
      </c>
      <c r="EV43" s="65">
        <f>IF(ISERROR(EU43/EM43),"NM",IF(OR(EU43/EM43&lt;0.5,EU43/EM43&gt;2),"NM",(EU43/EM43-1)*100))</f>
        <v>6.5176237456783914</v>
      </c>
      <c r="EW43" s="87">
        <f t="shared" ref="EW43" si="221">+EW35-EW44</f>
        <v>25145.599999999999</v>
      </c>
      <c r="EX43" s="65">
        <f>IF(ISERROR(EW43/EO43),"NM",IF(OR(EW43/EO43&lt;0.5,EW43/EO43&gt;2),"NM",(EW43/EO43-1)*100))</f>
        <v>6.4544261462258001</v>
      </c>
      <c r="EY43" s="65"/>
      <c r="EZ43" s="317"/>
      <c r="FA43" s="59"/>
      <c r="FB43" s="84">
        <v>74892</v>
      </c>
      <c r="FC43" s="63"/>
      <c r="FD43" s="84">
        <v>86567</v>
      </c>
      <c r="FE43" s="65">
        <f>IF(ISERROR(FD43/FB43),"NM",IF(OR(FD43/FB43&lt;0.5,FD43/FB43&gt;2),"NM",(FD43/FB43-1)*100))</f>
        <v>15.589114992255503</v>
      </c>
      <c r="FF43" s="88">
        <f>C43+E43+G43+I43</f>
        <v>99453</v>
      </c>
      <c r="FG43" s="65">
        <f>IF(ISERROR(FF43/FD43),"NM",IF(OR(FF43/FD43&lt;0.5,FF43/FD43&gt;2),"NM",(FF43/FD43-1)*100))</f>
        <v>14.885579955410266</v>
      </c>
      <c r="FH43" s="88">
        <f>K43+M43+O43+Q43</f>
        <v>91704</v>
      </c>
      <c r="FI43" s="65">
        <f>IF(ISERROR(FH43/FF43),"NM",IF(OR(FH43/FF43&lt;0.5,FH43/FF43&gt;2),"NM",(FH43/FF43-1)*100))</f>
        <v>-7.7916201622877157</v>
      </c>
      <c r="FJ43" s="71">
        <f>S43+U43+W43+Y43</f>
        <v>96209</v>
      </c>
      <c r="FK43" s="65">
        <f>IF(ISERROR(FJ43/FH43),"NM",IF(OR(FJ43/FH43&lt;0.5,FJ43/FH43&gt;2),"NM",(FJ43/FH43-1)*100))</f>
        <v>4.9125447090639485</v>
      </c>
      <c r="FL43" s="71">
        <f>AA43+AC43+AE43+AG43</f>
        <v>113202</v>
      </c>
      <c r="FM43" s="65">
        <f>IF(ISERROR(FL43/FJ43),"NM",IF(OR(FL43/FJ43&lt;0.5,FL43/FJ43&gt;2),"NM",(FL43/FJ43-1)*100))</f>
        <v>17.662588739099249</v>
      </c>
      <c r="FN43" s="71">
        <f>AI43+AK43+AM43+AO43</f>
        <v>116507</v>
      </c>
      <c r="FO43" s="65">
        <f>IF(ISERROR(FN43/FL43),"NM",IF(OR(FN43/FL43&lt;0.5,FN43/FL43&gt;2),"NM",(FN43/FL43-1)*100))</f>
        <v>2.9195597250931904</v>
      </c>
      <c r="FP43" s="71">
        <f>AQ43+AS43+AU43+AW43</f>
        <v>124846</v>
      </c>
      <c r="FQ43" s="65">
        <f>IF(ISERROR(FP43/FN43),"NM",IF(OR(FP43/FN43&lt;0.5,FP43/FN43&gt;2),"NM",(FP43/FN43-1)*100))</f>
        <v>7.1575098491936107</v>
      </c>
      <c r="FR43" s="87">
        <f>AY43+BA43+BC43+BE43</f>
        <v>114654</v>
      </c>
      <c r="FS43" s="65">
        <f>IF(ISERROR(FR43/FP43),"NM",IF(OR(FR43/FP43&lt;0.5,FR43/FP43&gt;2),"NM",(FR43/FP43-1)*100))</f>
        <v>-8.1636576261954747</v>
      </c>
      <c r="FT43" s="87">
        <f>BG43+BI43+BK43+BM43</f>
        <v>113114</v>
      </c>
      <c r="FU43" s="65">
        <f>IF(ISERROR(FT43/FR43),"NM",IF(OR(FT43/FR43&lt;0.5,FT43/FR43&gt;2),"NM",(FT43/FR43-1)*100))</f>
        <v>-1.343171629424178</v>
      </c>
      <c r="FV43" s="87">
        <f>BO43+BQ43+BS43+BU43</f>
        <v>113399</v>
      </c>
      <c r="FW43" s="65">
        <f>IF(ISERROR(FV43/FT43),"NM",IF(OR(FV43/FT43&lt;0.5,FV43/FT43&gt;2),"NM",(FV43/FT43-1)*100))</f>
        <v>0.2519582014604671</v>
      </c>
      <c r="FX43" s="87">
        <f>BW43+BY43+CA43+CC43</f>
        <v>121489</v>
      </c>
      <c r="FY43" s="65">
        <f>IF(ISERROR(FX43/FV43),"NM",IF(OR(FX43/FV43&lt;0.5,FX43/FV43&gt;2),"NM",(FX43/FV43-1)*100))</f>
        <v>7.1341017116553163</v>
      </c>
      <c r="FZ43" s="87">
        <f>CE43+CG43+CI43+CK43</f>
        <v>135299</v>
      </c>
      <c r="GA43" s="65">
        <f>IF(ISERROR(FZ43/FX43),"NM",IF(OR(FZ43/FX43&lt;0.5,FZ43/FX43&gt;2),"NM",(FZ43/FX43-1)*100))</f>
        <v>11.367284280881407</v>
      </c>
      <c r="GB43" s="87">
        <f>CM43+CO43+CQ43+CS43</f>
        <v>160739</v>
      </c>
      <c r="GC43" s="65">
        <f>IF(ISERROR(GB43/FZ43),"NM",IF(OR(GB43/FZ43&lt;0.5,GB43/FZ43&gt;2),"NM",(GB43/FZ43-1)*100))</f>
        <v>18.802799725053411</v>
      </c>
      <c r="GD43" s="87">
        <f>CU43+CW43+CY43+DA43</f>
        <v>210401</v>
      </c>
      <c r="GE43" s="65">
        <f>IF(ISERROR(GD43/GB43),"NM",IF(OR(GD43/GB43&lt;0.5,GD43/GB43&gt;2),"NM",(GD43/GB43-1)*100))</f>
        <v>30.896048874262007</v>
      </c>
      <c r="GF43" s="87">
        <f>DC43+DE43+DG43+DI43</f>
        <v>149155</v>
      </c>
      <c r="GG43" s="65">
        <f>IF(ISERROR(GF43/GD43),"NM",IF(OR(GF43/GD43&lt;0.5,GF43/GD43&gt;2),"NM",(GF43/GD43-1)*100))</f>
        <v>-29.109177237750771</v>
      </c>
      <c r="GH43" s="87">
        <f>DK43+DM43+DO43+DQ43</f>
        <v>114375</v>
      </c>
      <c r="GI43" s="65">
        <f>IF(ISERROR(GH43/GF43),"NM",IF(OR(GH43/GF43&lt;0.5,GH43/GF43&gt;2),"NM",(GH43/GF43-1)*100))</f>
        <v>-23.31802487345379</v>
      </c>
      <c r="GJ43" s="87">
        <f>DS43+DU43+DW43+DY43</f>
        <v>120736</v>
      </c>
      <c r="GK43" s="65">
        <f>IF(ISERROR(GJ43/GH43),"NM",IF(OR(GJ43/GH43&lt;0.5,GJ43/GH43&gt;2),"NM",(GJ43/GH43-1)*100))</f>
        <v>5.5615300546448143</v>
      </c>
      <c r="GL43" s="87">
        <f>EA43+EC43+EE43+EG43</f>
        <v>113612</v>
      </c>
      <c r="GM43" s="65">
        <f>IF(ISERROR(GL43/GJ43),"NM",IF(OR(GL43/GJ43&lt;0.5,GL43/GJ43&gt;2),"NM",(GL43/GJ43-1)*100))</f>
        <v>-5.9004770739464636</v>
      </c>
      <c r="GN43" s="87">
        <f>EI43+EK43+EM43+EO43</f>
        <v>94752</v>
      </c>
      <c r="GO43" s="65">
        <f>IF(ISERROR(GN43/GL43),"NM",IF(OR(GN43/GL43&lt;0.5,GN43/GL43&gt;2),"NM",(GN43/GL43-1)*100))</f>
        <v>-16.600359116994678</v>
      </c>
      <c r="GP43" s="87">
        <f>EQ43+ES43+EU43+EW43</f>
        <v>97077.049999999988</v>
      </c>
      <c r="GQ43" s="65">
        <f>IF(ISERROR(GP43/GN43),"NM",IF(OR(GP43/GN43&lt;0.5,GP43/GN43&gt;2),"NM",(GP43/GN43-1)*100))</f>
        <v>2.4538268321512957</v>
      </c>
      <c r="GR43" s="87">
        <f>+GR35-GR44</f>
        <v>101269.10250000001</v>
      </c>
      <c r="GS43" s="65">
        <f>IF(ISERROR(GR43/GP43),"NM",IF(OR(GR43/GP43&lt;0.5,GR43/GP43&gt;2),"NM",(GR43/GP43-1)*100))</f>
        <v>4.318273474523604</v>
      </c>
      <c r="GT43" s="87">
        <f>+GT35-GT44</f>
        <v>105723.16642499999</v>
      </c>
      <c r="GU43" s="65">
        <f>IF(ISERROR(GT43/GR43),"NM",IF(OR(GT43/GR43&lt;0.5,GT43/GR43&gt;2),"NM",(GT43/GR43-1)*100))</f>
        <v>4.3982456791300084</v>
      </c>
      <c r="GV43" s="87">
        <f>+GV35-GV44</f>
        <v>110434.88112225002</v>
      </c>
      <c r="GW43" s="65">
        <f>IF(ISERROR(GV43/GT43),"NM",IF(OR(GV43/GT43&lt;0.5,GV43/GT43&gt;2),"NM",(GV43/GT43-1)*100))</f>
        <v>4.4566530275013339</v>
      </c>
      <c r="GX43" s="87">
        <f>+GX35-GX44</f>
        <v>115403.86373012251</v>
      </c>
      <c r="GY43" s="65">
        <f>IF(ISERROR(GX43/GV43),"NM",IF(OR(GX43/GV43&lt;0.5,GX43/GV43&gt;2),"NM",(GX43/GV43-1)*100))</f>
        <v>4.4994684264402673</v>
      </c>
      <c r="GZ43" s="67">
        <f t="shared" si="162"/>
        <v>4.0222857815449542</v>
      </c>
      <c r="HA43" s="280"/>
      <c r="HB43" s="57"/>
      <c r="HC43"/>
      <c r="HD43"/>
      <c r="HE43"/>
      <c r="HF43"/>
      <c r="HG43"/>
      <c r="HH43"/>
    </row>
    <row r="44" spans="1:216" s="2" customFormat="1" ht="13.5" customHeight="1" x14ac:dyDescent="0.2">
      <c r="A44" s="4" t="s">
        <v>526</v>
      </c>
      <c r="B44" s="54" t="s">
        <v>154</v>
      </c>
      <c r="C44" s="84">
        <v>74</v>
      </c>
      <c r="D44" s="63"/>
      <c r="E44" s="84">
        <v>92</v>
      </c>
      <c r="F44" s="63"/>
      <c r="G44" s="85">
        <v>71</v>
      </c>
      <c r="H44" s="63"/>
      <c r="I44" s="84">
        <v>65</v>
      </c>
      <c r="J44" s="63"/>
      <c r="K44" s="84">
        <v>46</v>
      </c>
      <c r="L44" s="63">
        <f>IF(ISERROR(K44/C44),"NM",IF(OR(K44/C44&lt;0.5,K44/C44&gt;2),"NM",(K44/C44-1)*100))</f>
        <v>-37.837837837837839</v>
      </c>
      <c r="M44" s="85">
        <v>50</v>
      </c>
      <c r="N44" s="63">
        <f>IF(ISERROR(M44/E44),"NM",IF(OR(M44/E44&lt;0.5,M44/E44&gt;2),"NM",(M44/E44-1)*100))</f>
        <v>-45.652173913043484</v>
      </c>
      <c r="O44" s="85">
        <v>35</v>
      </c>
      <c r="P44" s="63" t="str">
        <f>IF(ISERROR(O44/G44),"NM",IF(OR(O44/G44&lt;0.5,O44/G44&gt;2),"NM",(O44/G44-1)*100))</f>
        <v>NM</v>
      </c>
      <c r="Q44" s="84">
        <v>30</v>
      </c>
      <c r="R44" s="63" t="str">
        <f>IF(ISERROR(Q44/I44),"NM",IF(OR(Q44/I44&lt;0.5,Q44/I44&gt;2),"NM",(Q44/I44-1)*100))</f>
        <v>NM</v>
      </c>
      <c r="S44" s="84">
        <v>627</v>
      </c>
      <c r="T44" s="63" t="str">
        <f>IF(ISERROR(S44/K44),"NM",IF(OR(S44/K44&lt;0.5,S44/K44&gt;2),"NM",(S44/K44-1)*100))</f>
        <v>NM</v>
      </c>
      <c r="U44" s="85">
        <v>4586</v>
      </c>
      <c r="V44" s="63" t="str">
        <f>IF(ISERROR(U44/M44),"NM",IF(OR(U44/M44&lt;0.5,U44/M44&gt;2),"NM",(U44/M44-1)*100))</f>
        <v>NM</v>
      </c>
      <c r="W44" s="85">
        <v>3132</v>
      </c>
      <c r="X44" s="63" t="str">
        <f>IF(ISERROR(W44/O44),"NM",IF(OR(W44/O44&lt;0.5,W44/O44&gt;2),"NM",(W44/O44-1)*100))</f>
        <v>NM</v>
      </c>
      <c r="Y44" s="85">
        <v>3766</v>
      </c>
      <c r="Z44" s="63" t="str">
        <f>IF(ISERROR(Y44/Q44),"NM",IF(OR(Y44/Q44&lt;0.5,Y44/Q44&gt;2),"NM",(Y44/Q44-1)*100))</f>
        <v>NM</v>
      </c>
      <c r="AA44" s="84">
        <v>1680</v>
      </c>
      <c r="AB44" s="63" t="str">
        <f>IF(ISERROR(AA44/S44),"NM",IF(OR(AA44/S44&lt;0.5,AA44/S44&gt;2),"NM",(AA44/S44-1)*100))</f>
        <v>NM</v>
      </c>
      <c r="AC44" s="85">
        <v>2889</v>
      </c>
      <c r="AD44" s="63">
        <f>IF(ISERROR(AC44/U44),"NM",IF(OR(AC44/U44&lt;0.5,AC44/U44&gt;2),"NM",(AC44/U44-1)*100))</f>
        <v>-37.00392498909725</v>
      </c>
      <c r="AE44" s="85">
        <v>1752</v>
      </c>
      <c r="AF44" s="63">
        <f>IF(ISERROR(AE44/W44),"NM",IF(OR(AE44/W44&lt;0.5,AE44/W44&gt;2),"NM",(AE44/W44-1)*100))</f>
        <v>-44.061302681992345</v>
      </c>
      <c r="AG44" s="85">
        <v>1647</v>
      </c>
      <c r="AH44" s="63" t="str">
        <f>IF(ISERROR(AG44/Y44),"NM",IF(OR(AG44/Y44&lt;0.5,AG44/Y44&gt;2),"NM",(AG44/Y44-1)*100))</f>
        <v>NM</v>
      </c>
      <c r="AI44" s="86">
        <v>975</v>
      </c>
      <c r="AJ44" s="63">
        <f>IF(ISERROR(AI44/AA44),"NM",IF(OR(AI44/AA44&lt;0.5,AI44/AA44&gt;2),"NM",(AI44/AA44-1)*100))</f>
        <v>-41.964285714285708</v>
      </c>
      <c r="AK44" s="85">
        <v>2237</v>
      </c>
      <c r="AL44" s="63">
        <f>IF(ISERROR(AK44/AC44),"NM",IF(OR(AK44/AC44&lt;0.5,AK44/AC44&gt;2),"NM",(AK44/AC44-1)*100))</f>
        <v>-22.568362755278649</v>
      </c>
      <c r="AM44" s="85">
        <v>800</v>
      </c>
      <c r="AN44" s="63" t="str">
        <f>IF(ISERROR(AM44/AE44),"NM",IF(OR(AM44/AE44&lt;0.5,AM44/AE44&gt;2),"NM",(AM44/AE44-1)*100))</f>
        <v>NM</v>
      </c>
      <c r="AO44" s="85">
        <v>2006</v>
      </c>
      <c r="AP44" s="63">
        <f>IF(ISERROR(AO44/AG44),"NM",IF(OR(AO44/AG44&lt;0.5,AO44/AG44&gt;2),"NM",(AO44/AG44-1)*100))</f>
        <v>21.797207043108678</v>
      </c>
      <c r="AQ44" s="85">
        <v>634</v>
      </c>
      <c r="AR44" s="63">
        <f>IF(ISERROR(AQ44/AI44),"NM",IF(OR(AQ44/AI44&lt;0.5,AQ44/AI44&gt;2),"NM",(AQ44/AI44-1)*100))</f>
        <v>-34.974358974358978</v>
      </c>
      <c r="AS44" s="85">
        <v>802</v>
      </c>
      <c r="AT44" s="63" t="str">
        <f>IF(ISERROR(AS44/AK44),"NM",IF(OR(AS44/AK44&lt;0.5,AS44/AK44&gt;2),"NM",(AS44/AK44-1)*100))</f>
        <v>NM</v>
      </c>
      <c r="AU44" s="85">
        <v>784</v>
      </c>
      <c r="AV44" s="63">
        <f>IF(ISERROR(AU44/AM44),"NM",IF(OR(AU44/AM44&lt;0.5,AU44/AM44&gt;2),"NM",(AU44/AM44-1)*100))</f>
        <v>-2.0000000000000018</v>
      </c>
      <c r="AW44" s="85">
        <v>1717</v>
      </c>
      <c r="AX44" s="63">
        <f>IF(ISERROR(AW44/AO44),"NM",IF(OR(AW44/AO44&lt;0.5,AW44/AO44&gt;2),"NM",(AW44/AO44-1)*100))</f>
        <v>-14.406779661016945</v>
      </c>
      <c r="AY44" s="85">
        <v>1154</v>
      </c>
      <c r="AZ44" s="65">
        <f>IF(ISERROR(AY44/AQ44),"NM",IF(OR(AY44/AQ44&lt;0.5,AY44/AQ44&gt;2),"NM",(AY44/AQ44-1)*100))</f>
        <v>82.018927444794954</v>
      </c>
      <c r="BA44" s="85">
        <v>651</v>
      </c>
      <c r="BB44" s="65">
        <f>IF(ISERROR(BA44/AS44),"NM",IF(OR(BA44/AS44&lt;0.5,BA44/AS44&gt;2),"NM",(BA44/AS44-1)*100))</f>
        <v>-18.827930174563591</v>
      </c>
      <c r="BC44" s="85">
        <v>340</v>
      </c>
      <c r="BD44" s="65" t="str">
        <f>IF(ISERROR(BC44/AU44),"NM",IF(OR(BC44/AU44&lt;0.5,BC44/AU44&gt;2),"NM",(BC44/AU44-1)*100))</f>
        <v>NM</v>
      </c>
      <c r="BE44" s="85">
        <v>656</v>
      </c>
      <c r="BF44" s="65" t="str">
        <f>IF(ISERROR(BE44/AW44),"NM",IF(OR(BE44/AW44&lt;0.5,BE44/AW44&gt;2),"NM",(BE44/AW44-1)*100))</f>
        <v>NM</v>
      </c>
      <c r="BG44" s="85">
        <v>457</v>
      </c>
      <c r="BH44" s="65" t="str">
        <f>IF(ISERROR(BG44/AY44),"NM",IF(OR(BG44/AY44&lt;0.5,BG44/AY44&gt;2),"NM",(BG44/AY44-1)*100))</f>
        <v>NM</v>
      </c>
      <c r="BI44" s="85">
        <v>270</v>
      </c>
      <c r="BJ44" s="65" t="str">
        <f>IF(ISERROR(BI44/BA44),"NM",IF(OR(BI44/BA44&lt;0.5,BI44/BA44&gt;2),"NM",(BI44/BA44-1)*100))</f>
        <v>NM</v>
      </c>
      <c r="BK44" s="85">
        <v>397</v>
      </c>
      <c r="BL44" s="65">
        <f>IF(ISERROR(BK44/BC44),"NM",IF(OR(BK44/BC44&lt;0.5,BK44/BC44&gt;2),"NM",(BK44/BC44-1)*100))</f>
        <v>16.764705882352949</v>
      </c>
      <c r="BM44" s="85">
        <v>399</v>
      </c>
      <c r="BN44" s="65">
        <f>IF(ISERROR(BM44/BE44),"NM",IF(OR(BM44/BE44&lt;0.5,BM44/BE44&gt;2),"NM",(BM44/BE44-1)*100))</f>
        <v>-39.176829268292678</v>
      </c>
      <c r="BO44" s="85">
        <v>337</v>
      </c>
      <c r="BP44" s="65">
        <f>IF(ISERROR(BO44/BG44),"NM",IF(OR(BO44/BG44&lt;0.5,BO44/BG44&gt;2),"NM",(BO44/BG44-1)*100))</f>
        <v>-26.258205689277901</v>
      </c>
      <c r="BQ44" s="85">
        <v>334</v>
      </c>
      <c r="BR44" s="65">
        <f>IF(ISERROR(BQ44/BI44),"NM",IF(OR(BQ44/BI44&lt;0.5,BQ44/BI44&gt;2),"NM",(BQ44/BI44-1)*100))</f>
        <v>23.703703703703695</v>
      </c>
      <c r="BS44" s="85">
        <v>304</v>
      </c>
      <c r="BT44" s="65">
        <f>IF(ISERROR(BS44/BK44),"NM",IF(OR(BS44/BK44&lt;0.5,BS44/BK44&gt;2),"NM",(BS44/BK44-1)*100))</f>
        <v>-23.425692695214106</v>
      </c>
      <c r="BU44" s="85">
        <v>317</v>
      </c>
      <c r="BV44" s="65">
        <f>IF(ISERROR(BU44/BM44),"NM",IF(OR(BU44/BM44&lt;0.5,BU44/BM44&gt;2),"NM",(BU44/BM44-1)*100))</f>
        <v>-20.551378446115287</v>
      </c>
      <c r="BW44" s="85">
        <v>236</v>
      </c>
      <c r="BX44" s="65">
        <f>IF(ISERROR(BW44/BO44),"NM",IF(OR(BW44/BO44&lt;0.5,BW44/BO44&gt;2),"NM",(BW44/BO44-1)*100))</f>
        <v>-29.970326409495552</v>
      </c>
      <c r="BY44" s="85">
        <v>284</v>
      </c>
      <c r="BZ44" s="65">
        <f>IF(ISERROR(BY44/BQ44),"NM",IF(OR(BY44/BQ44&lt;0.5,BY44/BQ44&gt;2),"NM",(BY44/BQ44-1)*100))</f>
        <v>-14.970059880239518</v>
      </c>
      <c r="CA44" s="85">
        <v>176</v>
      </c>
      <c r="CB44" s="65">
        <f>IF(ISERROR(CA44/BS44),"NM",IF(OR(CA44/BS44&lt;0.5,CA44/BS44&gt;2),"NM",(CA44/BS44-1)*100))</f>
        <v>-42.105263157894733</v>
      </c>
      <c r="CC44" s="85">
        <v>161</v>
      </c>
      <c r="CD44" s="65">
        <f>IF(ISERROR(CC44/BU44),"NM",IF(OR(CC44/BU44&lt;0.5,CC44/BU44&gt;2),"NM",(CC44/BU44-1)*100))</f>
        <v>-49.211356466876978</v>
      </c>
      <c r="CE44" s="85">
        <v>169</v>
      </c>
      <c r="CF44" s="65">
        <f>IF(ISERROR(CE44/BW44),"NM",IF(OR(CE44/BW44&lt;0.5,CE44/BW44&gt;2),"NM",(CE44/BW44-1)*100))</f>
        <v>-28.389830508474578</v>
      </c>
      <c r="CG44" s="85">
        <v>132</v>
      </c>
      <c r="CH44" s="65" t="str">
        <f>IF(ISERROR(CG44/BY44),"NM",IF(OR(CG44/BY44&lt;0.5,CG44/BY44&gt;2),"NM",(CG44/BY44-1)*100))</f>
        <v>NM</v>
      </c>
      <c r="CI44" s="85">
        <v>114</v>
      </c>
      <c r="CJ44" s="65">
        <f>IF(ISERROR(CI44/CA44),"NM",IF(OR(CI44/CA44&lt;0.5,CI44/CA44&gt;2),"NM",(CI44/CA44-1)*100))</f>
        <v>-35.227272727272727</v>
      </c>
      <c r="CK44" s="85">
        <v>99</v>
      </c>
      <c r="CL44" s="65">
        <f>IF(ISERROR(CK44/CC44),"NM",IF(OR(CK44/CC44&lt;0.5,CK44/CC44&gt;2),"NM",(CK44/CC44-1)*100))</f>
        <v>-38.509316770186331</v>
      </c>
      <c r="CM44" s="85">
        <v>99</v>
      </c>
      <c r="CN44" s="65">
        <f>IF(ISERROR(CM44/CE44),"NM",IF(OR(CM44/CE44&lt;0.5,CM44/CE44&gt;2),"NM",(CM44/CE44-1)*100))</f>
        <v>-41.42011834319527</v>
      </c>
      <c r="CO44" s="85">
        <v>69</v>
      </c>
      <c r="CP44" s="65">
        <f>IF(ISERROR(CO44/CG44),"NM",IF(OR(CO44/CG44&lt;0.5,CO44/CG44&gt;2),"NM",(CO44/CG44-1)*100))</f>
        <v>-47.727272727272727</v>
      </c>
      <c r="CQ44" s="85">
        <v>53</v>
      </c>
      <c r="CR44" s="65" t="str">
        <f>IF(ISERROR(CQ44/CI44),"NM",IF(OR(CQ44/CI44&lt;0.5,CQ44/CI44&gt;2),"NM",(CQ44/CI44-1)*100))</f>
        <v>NM</v>
      </c>
      <c r="CS44" s="85">
        <v>74</v>
      </c>
      <c r="CT44" s="65">
        <f>IF(ISERROR(CS44/CK44),"NM",IF(OR(CS44/CK44&lt;0.5,CS44/CK44&gt;2),"NM",(CS44/CK44-1)*100))</f>
        <v>-25.252525252525249</v>
      </c>
      <c r="CU44" s="85">
        <v>68</v>
      </c>
      <c r="CV44" s="65">
        <f>IF(ISERROR(CU44/CM44),"NM",IF(OR(CU44/CM44&lt;0.5,CU44/CM44&gt;2),"NM",(CU44/CM44-1)*100))</f>
        <v>-31.313131313131315</v>
      </c>
      <c r="CW44" s="85">
        <v>64</v>
      </c>
      <c r="CX44" s="65">
        <f>IF(ISERROR(CW44/CO44),"NM",IF(OR(CW44/CO44&lt;0.5,CW44/CO44&gt;2),"NM",(CW44/CO44-1)*100))</f>
        <v>-7.2463768115942013</v>
      </c>
      <c r="CY44" s="85">
        <v>47</v>
      </c>
      <c r="CZ44" s="65">
        <f>IF(ISERROR(CY44/CQ44),"NM",IF(OR(CY44/CQ44&lt;0.5,CY44/CQ44&gt;2),"NM",(CY44/CQ44-1)*100))</f>
        <v>-11.32075471698113</v>
      </c>
      <c r="DA44" s="85">
        <v>41</v>
      </c>
      <c r="DB44" s="65">
        <f>IF(ISERROR(DA44/CS44),"NM",IF(OR(DA44/CS44&lt;0.5,DA44/CS44&gt;2),"NM",(DA44/CS44-1)*100))</f>
        <v>-44.594594594594597</v>
      </c>
      <c r="DC44" s="85">
        <v>38</v>
      </c>
      <c r="DD44" s="67">
        <f>IF(ISERROR(DC44/CU44),"NM",IF(OR(DC44/CU44&lt;0.5,DC44/CU44&gt;2),"NM",(DC44/CU44-1)*100))</f>
        <v>-44.117647058823529</v>
      </c>
      <c r="DE44" s="85">
        <v>63</v>
      </c>
      <c r="DF44" s="67">
        <f>IF(ISERROR(DE44/CW44),"NM",IF(OR(DE44/CW44&lt;0.5,DE44/CW44&gt;2),"NM",(DE44/CW44-1)*100))</f>
        <v>-1.5625</v>
      </c>
      <c r="DG44" s="85">
        <v>31</v>
      </c>
      <c r="DH44" s="67">
        <f>IF(ISERROR(DG44/CY44),"NM",IF(OR(DG44/CY44&lt;0.5,DG44/CY44&gt;2),"NM",(DG44/CY44-1)*100))</f>
        <v>-34.042553191489368</v>
      </c>
      <c r="DI44" s="85">
        <v>21</v>
      </c>
      <c r="DJ44" s="65">
        <f>IF(ISERROR(DI44/DA44),"NM",IF(OR(DI44/DA44&lt;0.5,DI44/DA44&gt;2),"NM",(DI44/DA44-1)*100))</f>
        <v>-48.780487804878049</v>
      </c>
      <c r="DK44" s="85">
        <v>38</v>
      </c>
      <c r="DL44" s="65">
        <f>IF(ISERROR(DK44/DC44),"NM",IF(OR(DK44/DC44&lt;0.5,DK44/DC44&gt;2),"NM",(DK44/DC44-1)*100))</f>
        <v>0</v>
      </c>
      <c r="DM44" s="85">
        <v>28</v>
      </c>
      <c r="DN44" s="65" t="str">
        <f>IF(ISERROR(DM44/DE44),"NM",IF(OR(DM44/DE44&lt;0.5,DM44/DE44&gt;2),"NM",(DM44/DE44-1)*100))</f>
        <v>NM</v>
      </c>
      <c r="DO44" s="85">
        <v>29</v>
      </c>
      <c r="DP44" s="65">
        <f>IF(ISERROR(DO44/DG44),"NM",IF(OR(DO44/DG44&lt;0.5,DO44/DG44&gt;2),"NM",(DO44/DG44-1)*100))</f>
        <v>-6.4516129032258114</v>
      </c>
      <c r="DQ44" s="85">
        <v>44</v>
      </c>
      <c r="DR44" s="65" t="str">
        <f>IF(ISERROR(DQ44/DI44),"NM",IF(OR(DQ44/DI44&lt;0.5,DQ44/DI44&gt;2),"NM",(DQ44/DI44-1)*100))</f>
        <v>NM</v>
      </c>
      <c r="DS44" s="85">
        <v>32</v>
      </c>
      <c r="DT44" s="65">
        <f>IF(ISERROR(DS44/DK44),"NM",IF(OR(DS44/DK44&lt;0.5,DS44/DK44&gt;2),"NM",(DS44/DK44-1)*100))</f>
        <v>-15.789473684210531</v>
      </c>
      <c r="DU44" s="85">
        <v>34</v>
      </c>
      <c r="DV44" s="65">
        <f>IF(ISERROR(DU44/DM44),"NM",IF(OR(DU44/DM44&lt;0.5,DU44/DM44&gt;2),"NM",(DU44/DM44-1)*100))</f>
        <v>21.42857142857142</v>
      </c>
      <c r="DW44" s="85">
        <v>23</v>
      </c>
      <c r="DX44" s="65">
        <f>IF(ISERROR(DW44/DO44),"NM",IF(OR(DW44/DO44&lt;0.5,DW44/DO44&gt;2),"NM",(DW44/DO44-1)*100))</f>
        <v>-20.68965517241379</v>
      </c>
      <c r="DY44" s="85">
        <v>31</v>
      </c>
      <c r="DZ44" s="65">
        <f>IF(ISERROR(DY44/DQ44),"NM",IF(OR(DY44/DQ44&lt;0.5,DY44/DQ44&gt;2),"NM",(DY44/DQ44-1)*100))</f>
        <v>-29.54545454545454</v>
      </c>
      <c r="EA44" s="85">
        <v>36</v>
      </c>
      <c r="EB44" s="65">
        <f>IF(ISERROR(EA44/DS44),"NM",IF(OR(EA44/DS44&lt;0.5,EA44/DS44&gt;2),"NM",(EA44/DS44-1)*100))</f>
        <v>12.5</v>
      </c>
      <c r="EC44" s="85">
        <v>29</v>
      </c>
      <c r="ED44" s="65">
        <f>IF(ISERROR(EC44/DU44),"NM",IF(OR(EC44/DU44&lt;0.5,EC44/DU44&gt;2),"NM",(EC44/DU44-1)*100))</f>
        <v>-14.705882352941179</v>
      </c>
      <c r="EE44" s="85">
        <v>19</v>
      </c>
      <c r="EF44" s="65">
        <f>IF(ISERROR(EE44/DW44),"NM",IF(OR(EE44/DW44&lt;0.5,EE44/DW44&gt;2),"NM",(EE44/DW44-1)*100))</f>
        <v>-17.391304347826086</v>
      </c>
      <c r="EG44" s="85">
        <v>26</v>
      </c>
      <c r="EH44" s="65">
        <f>IF(ISERROR(EG44/DY44),"NM",IF(OR(EG44/DY44&lt;0.5,EG44/DY44&gt;2),"NM",(EG44/DY44-1)*100))</f>
        <v>-16.129032258064512</v>
      </c>
      <c r="EI44" s="85">
        <v>29</v>
      </c>
      <c r="EJ44" s="65">
        <f>IF(ISERROR(EI44/EA44),"NM",IF(OR(EI44/EA44&lt;0.5,EI44/EA44&gt;2),"NM",(EI44/EA44-1)*100))</f>
        <v>-19.444444444444443</v>
      </c>
      <c r="EK44" s="71">
        <f>EK45-EK43</f>
        <v>19</v>
      </c>
      <c r="EL44" s="65">
        <f>IF(ISERROR(EK44/EC44),"NM",IF(OR(EK44/EC44&lt;0.5,EK44/EC44&gt;2),"NM",(EK44/EC44-1)*100))</f>
        <v>-34.482758620689658</v>
      </c>
      <c r="EM44" s="71">
        <f>EM45-EM43</f>
        <v>23</v>
      </c>
      <c r="EN44" s="65">
        <f>IF(ISERROR(EM44/EE44),"NM",IF(OR(EM44/EE44&lt;0.5,EM44/EE44&gt;2),"NM",(EM44/EE44-1)*100))</f>
        <v>21.052631578947366</v>
      </c>
      <c r="EO44" s="71">
        <f>EO45-EO43</f>
        <v>28</v>
      </c>
      <c r="EP44" s="65">
        <f>IF(ISERROR(EO44/EG44),"NM",IF(OR(EO44/EG44&lt;0.5,EO44/EG44&gt;2),"NM",(EO44/EG44-1)*100))</f>
        <v>7.6923076923076872</v>
      </c>
      <c r="EQ44" s="59">
        <f>EI44*1.05</f>
        <v>30.450000000000003</v>
      </c>
      <c r="ER44" s="65">
        <f>IF(ISERROR(EQ44/EI44),"NM",IF(OR(EQ44/EI44&lt;0.5,EQ44/EI44&gt;2),"NM",(EQ44/EI44-1)*100))</f>
        <v>5.0000000000000044</v>
      </c>
      <c r="ES44" s="59">
        <f>EK44*1.05</f>
        <v>19.95</v>
      </c>
      <c r="ET44" s="65">
        <f>IF(ISERROR(ES44/EK44),"NM",IF(OR(ES44/EK44&lt;0.5,ES44/EK44&gt;2),"NM",(ES44/EK44-1)*100))</f>
        <v>5.0000000000000044</v>
      </c>
      <c r="EU44" s="59">
        <f>EM44*1.05</f>
        <v>24.150000000000002</v>
      </c>
      <c r="EV44" s="65">
        <f>IF(ISERROR(EU44/EM44),"NM",IF(OR(EU44/EM44&lt;0.5,EU44/EM44&gt;2),"NM",(EU44/EM44-1)*100))</f>
        <v>5.0000000000000044</v>
      </c>
      <c r="EW44" s="59">
        <f>EO44*1.05</f>
        <v>29.400000000000002</v>
      </c>
      <c r="EX44" s="65">
        <f>IF(ISERROR(EW44/EO44),"NM",IF(OR(EW44/EO44&lt;0.5,EW44/EO44&gt;2),"NM",(EW44/EO44-1)*100))</f>
        <v>5.0000000000000044</v>
      </c>
      <c r="EY44" s="65"/>
      <c r="EZ44" s="317"/>
      <c r="FA44" s="59"/>
      <c r="FB44" s="84">
        <v>533</v>
      </c>
      <c r="FC44" s="63"/>
      <c r="FD44" s="84">
        <v>476</v>
      </c>
      <c r="FE44" s="65">
        <f>IF(ISERROR(FD44/FB44),"NM",IF(OR(FD44/FB44&lt;0.5,FD44/FB44&gt;2),"NM",(FD44/FB44-1)*100))</f>
        <v>-10.694183864915574</v>
      </c>
      <c r="FF44" s="88">
        <f>C44+E44+G44+I44</f>
        <v>302</v>
      </c>
      <c r="FG44" s="65">
        <f>IF(ISERROR(FF44/FD44),"NM",IF(OR(FF44/FD44&lt;0.5,FF44/FD44&gt;2),"NM",(FF44/FD44-1)*100))</f>
        <v>-36.554621848739501</v>
      </c>
      <c r="FH44" s="88">
        <f>K44+M44+O44+Q44</f>
        <v>161</v>
      </c>
      <c r="FI44" s="65">
        <f>IF(ISERROR(FH44/FF44),"NM",IF(OR(FH44/FF44&lt;0.5,FH44/FF44&gt;2),"NM",(FH44/FF44-1)*100))</f>
        <v>-46.688741721854313</v>
      </c>
      <c r="FJ44" s="71">
        <f>S44+U44+W44+Y44</f>
        <v>12111</v>
      </c>
      <c r="FK44" s="65" t="str">
        <f>IF(ISERROR(FJ44/FH44),"NM",IF(OR(FJ44/FH44&lt;0.5,FJ44/FH44&gt;2),"NM",(FJ44/FH44-1)*100))</f>
        <v>NM</v>
      </c>
      <c r="FL44" s="71">
        <f>AA44+AC44+AE44+AG44</f>
        <v>7968</v>
      </c>
      <c r="FM44" s="65">
        <f>IF(ISERROR(FL44/FJ44),"NM",IF(OR(FL44/FJ44&lt;0.5,FL44/FJ44&gt;2),"NM",(FL44/FJ44-1)*100))</f>
        <v>-34.208570720832299</v>
      </c>
      <c r="FN44" s="71">
        <f>AI44+AK44+AM44+AO44</f>
        <v>6018</v>
      </c>
      <c r="FO44" s="65">
        <f>IF(ISERROR(FN44/FL44),"NM",IF(OR(FN44/FL44&lt;0.5,FN44/FL44&gt;2),"NM",(FN44/FL44-1)*100))</f>
        <v>-24.472891566265066</v>
      </c>
      <c r="FP44" s="71">
        <f>AQ44+AS44+AU44+AW44</f>
        <v>3937</v>
      </c>
      <c r="FQ44" s="65">
        <f>IF(ISERROR(FP44/FN44),"NM",IF(OR(FP44/FN44&lt;0.5,FP44/FN44&gt;2),"NM",(FP44/FN44-1)*100))</f>
        <v>-34.57959454968428</v>
      </c>
      <c r="FR44" s="72">
        <f>AY44+BA44+BC44+BE44</f>
        <v>2801</v>
      </c>
      <c r="FS44" s="65">
        <f>IF(ISERROR(FR44/FP44),"NM",IF(OR(FR44/FP44&lt;0.5,FR44/FP44&gt;2),"NM",(FR44/FP44-1)*100))</f>
        <v>-28.854457708915415</v>
      </c>
      <c r="FT44" s="72">
        <f>BG44+BI44+BK44+BM44</f>
        <v>1523</v>
      </c>
      <c r="FU44" s="65">
        <f>IF(ISERROR(FT44/FR44),"NM",IF(OR(FT44/FR44&lt;0.5,FT44/FR44&gt;2),"NM",(FT44/FR44-1)*100))</f>
        <v>-45.626561942163512</v>
      </c>
      <c r="FV44" s="72">
        <f>BO44+BQ44+BS44+BU44</f>
        <v>1292</v>
      </c>
      <c r="FW44" s="65">
        <f>IF(ISERROR(FV44/FT44),"NM",IF(OR(FV44/FT44&lt;0.5,FV44/FT44&gt;2),"NM",(FV44/FT44-1)*100))</f>
        <v>-15.167432698621141</v>
      </c>
      <c r="FX44" s="72">
        <f>BW44+BY44+CA44+CC44</f>
        <v>857</v>
      </c>
      <c r="FY44" s="65">
        <f>IF(ISERROR(FX44/FV44),"NM",IF(OR(FX44/FV44&lt;0.5,FX44/FV44&gt;2),"NM",(FX44/FV44-1)*100))</f>
        <v>-33.668730650154799</v>
      </c>
      <c r="FZ44" s="72">
        <f>CE44+CG44+CI44+CK44</f>
        <v>514</v>
      </c>
      <c r="GA44" s="65">
        <f>IF(ISERROR(FZ44/FX44),"NM",IF(OR(FZ44/FX44&lt;0.5,FZ44/FX44&gt;2),"NM",(FZ44/FX44-1)*100))</f>
        <v>-40.023337222870481</v>
      </c>
      <c r="GB44" s="72">
        <f>CM44+CO44+CQ44+CS44</f>
        <v>295</v>
      </c>
      <c r="GC44" s="65">
        <f>IF(ISERROR(GB44/FZ44),"NM",IF(OR(GB44/FZ44&lt;0.5,GB44/FZ44&gt;2),"NM",(GB44/FZ44-1)*100))</f>
        <v>-42.607003891050589</v>
      </c>
      <c r="GD44" s="72">
        <f>CU44+CW44+CY44+DA44</f>
        <v>220</v>
      </c>
      <c r="GE44" s="65">
        <f>IF(ISERROR(GD44/GB44),"NM",IF(OR(GD44/GB44&lt;0.5,GD44/GB44&gt;2),"NM",(GD44/GB44-1)*100))</f>
        <v>-25.423728813559322</v>
      </c>
      <c r="GF44" s="72">
        <f>DC44+DE44+DG44+DI44</f>
        <v>153</v>
      </c>
      <c r="GG44" s="65">
        <f>IF(ISERROR(GF44/GD44),"NM",IF(OR(GF44/GD44&lt;0.5,GF44/GD44&gt;2),"NM",(GF44/GD44-1)*100))</f>
        <v>-30.454545454545457</v>
      </c>
      <c r="GH44" s="72">
        <f>DK44+DM44+DO44+DQ44</f>
        <v>139</v>
      </c>
      <c r="GI44" s="65">
        <f>IF(ISERROR(GH44/GF44),"NM",IF(OR(GH44/GF44&lt;0.5,GH44/GF44&gt;2),"NM",(GH44/GF44-1)*100))</f>
        <v>-9.1503267973856222</v>
      </c>
      <c r="GJ44" s="72">
        <f>DS44+DU44+DW44+DY44</f>
        <v>120</v>
      </c>
      <c r="GK44" s="65">
        <f>IF(ISERROR(GJ44/GH44),"NM",IF(OR(GJ44/GH44&lt;0.5,GJ44/GH44&gt;2),"NM",(GJ44/GH44-1)*100))</f>
        <v>-13.669064748201443</v>
      </c>
      <c r="GL44" s="72">
        <f>EA44+EC44+EE44+EG44</f>
        <v>110</v>
      </c>
      <c r="GM44" s="65">
        <f>IF(ISERROR(GL44/GJ44),"NM",IF(OR(GL44/GJ44&lt;0.5,GL44/GJ44&gt;2),"NM",(GL44/GJ44-1)*100))</f>
        <v>-8.3333333333333375</v>
      </c>
      <c r="GN44" s="72">
        <f>EI44+EK44+EM44+EO44</f>
        <v>99</v>
      </c>
      <c r="GO44" s="65">
        <f>IF(ISERROR(GN44/GL44),"NM",IF(OR(GN44/GL44&lt;0.5,GN44/GL44&gt;2),"NM",(GN44/GL44-1)*100))</f>
        <v>-9.9999999999999982</v>
      </c>
      <c r="GP44" s="72">
        <f>EQ44+ES44+EU44+EW44</f>
        <v>103.95000000000002</v>
      </c>
      <c r="GQ44" s="65">
        <f>IF(ISERROR(GP44/GN44),"NM",IF(OR(GP44/GN44&lt;0.5,GP44/GN44&gt;2),"NM",(GP44/GN44-1)*100))</f>
        <v>5.0000000000000266</v>
      </c>
      <c r="GR44" s="59">
        <f>GP44*1.05</f>
        <v>109.14750000000002</v>
      </c>
      <c r="GS44" s="65">
        <f>IF(ISERROR(GR44/GP44),"NM",IF(OR(GR44/GP44&lt;0.5,GR44/GP44&gt;2),"NM",(GR44/GP44-1)*100))</f>
        <v>5.0000000000000044</v>
      </c>
      <c r="GT44" s="59">
        <f>GR44*1.05</f>
        <v>114.60487500000002</v>
      </c>
      <c r="GU44" s="65">
        <f>IF(ISERROR(GT44/GR44),"NM",IF(OR(GT44/GR44&lt;0.5,GT44/GR44&gt;2),"NM",(GT44/GR44-1)*100))</f>
        <v>5.0000000000000044</v>
      </c>
      <c r="GV44" s="59">
        <f>GT44*1.05</f>
        <v>120.33511875000002</v>
      </c>
      <c r="GW44" s="65">
        <f>IF(ISERROR(GV44/GT44),"NM",IF(OR(GV44/GT44&lt;0.5,GV44/GT44&gt;2),"NM",(GV44/GT44-1)*100))</f>
        <v>5.0000000000000044</v>
      </c>
      <c r="GX44" s="59">
        <f>GV44*1.05</f>
        <v>126.35187468750003</v>
      </c>
      <c r="GY44" s="65">
        <f>IF(ISERROR(GX44/GV44),"NM",IF(OR(GX44/GV44&lt;0.5,GX44/GV44&gt;2),"NM",(GX44/GV44-1)*100))</f>
        <v>5.0000000000000044</v>
      </c>
      <c r="GZ44" s="67">
        <f t="shared" si="162"/>
        <v>5.0000000000000044</v>
      </c>
      <c r="HA44" s="280"/>
      <c r="HB44" s="57"/>
      <c r="HC44"/>
      <c r="HD44"/>
      <c r="HE44"/>
      <c r="HF44"/>
      <c r="HG44"/>
      <c r="HH44"/>
    </row>
    <row r="45" spans="1:216" s="2" customFormat="1" ht="13.5" customHeight="1" x14ac:dyDescent="0.2">
      <c r="A45" s="4" t="s">
        <v>527</v>
      </c>
      <c r="B45" s="54" t="s">
        <v>271</v>
      </c>
      <c r="C45" s="88">
        <f>SUM(C43:C44)</f>
        <v>22284</v>
      </c>
      <c r="D45" s="63"/>
      <c r="E45" s="88">
        <f>SUM(E43:E44)</f>
        <v>25411</v>
      </c>
      <c r="F45" s="63"/>
      <c r="G45" s="88">
        <f>SUM(G43:G44)</f>
        <v>24604</v>
      </c>
      <c r="H45" s="63"/>
      <c r="I45" s="88">
        <f>SUM(I43:I44)</f>
        <v>27456</v>
      </c>
      <c r="J45" s="63"/>
      <c r="K45" s="88">
        <f>SUM(K43:K44)</f>
        <v>23097</v>
      </c>
      <c r="L45" s="63">
        <f>IF(ISERROR(K45/C45),"NM",IF(OR(K45/C45&lt;0.5,K45/C45&gt;2),"NM",(K45/C45-1)*100))</f>
        <v>3.6483575659666201</v>
      </c>
      <c r="M45" s="88">
        <f>SUM(M43:M44)</f>
        <v>25560</v>
      </c>
      <c r="N45" s="63">
        <f>IF(ISERROR(M45/E45),"NM",IF(OR(M45/E45&lt;0.5,M45/E45&gt;2),"NM",(M45/E45-1)*100))</f>
        <v>0.58636023769234047</v>
      </c>
      <c r="O45" s="88">
        <f>SUM(O43:O44)</f>
        <v>20101</v>
      </c>
      <c r="P45" s="63">
        <f>IF(ISERROR(O45/G45),"NM",IF(OR(O45/G45&lt;0.5,O45/G45&gt;2),"NM",(O45/G45-1)*100))</f>
        <v>-18.301902129735005</v>
      </c>
      <c r="Q45" s="88">
        <f>SUM(Q43:Q44)</f>
        <v>23107</v>
      </c>
      <c r="R45" s="63">
        <f>IF(ISERROR(Q45/I45),"NM",IF(OR(Q45/I45&lt;0.5,Q45/I45&gt;2),"NM",(Q45/I45-1)*100))</f>
        <v>-15.839889277389274</v>
      </c>
      <c r="S45" s="88">
        <f>SUM(S43:S44)</f>
        <v>24123</v>
      </c>
      <c r="T45" s="63">
        <f>IF(ISERROR(S45/K45),"NM",IF(OR(S45/K45&lt;0.5,S45/K45&gt;2),"NM",(S45/K45-1)*100))</f>
        <v>4.4421353422522403</v>
      </c>
      <c r="U45" s="88">
        <f>SUM(U43:U44)</f>
        <v>29620</v>
      </c>
      <c r="V45" s="63">
        <f>IF(ISERROR(U45/M45),"NM",IF(OR(U45/M45&lt;0.5,U45/M45&gt;2),"NM",(U45/M45-1)*100))</f>
        <v>15.884194053208134</v>
      </c>
      <c r="W45" s="88">
        <f>SUM(W43:W44)</f>
        <v>25436</v>
      </c>
      <c r="X45" s="63">
        <f>IF(ISERROR(W45/O45),"NM",IF(OR(W45/O45&lt;0.5,W45/O45&gt;2),"NM",(W45/O45-1)*100))</f>
        <v>26.540968111039255</v>
      </c>
      <c r="Y45" s="88">
        <f>SUM(Y43:Y44)</f>
        <v>29141</v>
      </c>
      <c r="Z45" s="63">
        <f>IF(ISERROR(Y45/Q45),"NM",IF(OR(Y45/Q45&lt;0.5,Y45/Q45&gt;2),"NM",(Y45/Q45-1)*100))</f>
        <v>26.113299000302948</v>
      </c>
      <c r="AA45" s="88">
        <f>SUM(AA43:AA44)</f>
        <v>27044</v>
      </c>
      <c r="AB45" s="63">
        <f>IF(ISERROR(AA45/S45),"NM",IF(OR(AA45/S45&lt;0.5,AA45/S45&gt;2),"NM",(AA45/S45-1)*100))</f>
        <v>12.108775857065869</v>
      </c>
      <c r="AC45" s="88">
        <f>SUM(AC43:AC44)</f>
        <v>32961</v>
      </c>
      <c r="AD45" s="63">
        <f>IF(ISERROR(AC45/U45),"NM",IF(OR(AC45/U45&lt;0.5,AC45/U45&gt;2),"NM",(AC45/U45-1)*100))</f>
        <v>11.279540850776492</v>
      </c>
      <c r="AE45" s="88">
        <f>SUM(AE43:AE44)</f>
        <v>29489</v>
      </c>
      <c r="AF45" s="63">
        <f>IF(ISERROR(AE45/W45),"NM",IF(OR(AE45/W45&lt;0.5,AE45/W45&gt;2),"NM",(AE45/W45-1)*100))</f>
        <v>15.934109136656716</v>
      </c>
      <c r="AG45" s="88">
        <f>SUM(AG43:AG44)</f>
        <v>31676</v>
      </c>
      <c r="AH45" s="63">
        <f>IF(ISERROR(AG45/Y45),"NM",IF(OR(AG45/Y45&lt;0.5,AG45/Y45&gt;2),"NM",(AG45/Y45-1)*100))</f>
        <v>8.6990837651419017</v>
      </c>
      <c r="AI45" s="89">
        <f>SUM(AI43:AI44)</f>
        <v>28329</v>
      </c>
      <c r="AJ45" s="63">
        <f>IF(ISERROR(AI45/AA45),"NM",IF(OR(AI45/AA45&lt;0.5,AI45/AA45&gt;2),"NM",(AI45/AA45-1)*100))</f>
        <v>4.7515160479218999</v>
      </c>
      <c r="AK45" s="88">
        <f>SUM(AK43:AK44)</f>
        <v>32190</v>
      </c>
      <c r="AL45" s="63">
        <f>IF(ISERROR(AK45/AC45),"NM",IF(OR(AK45/AC45&lt;0.5,AK45/AC45&gt;2),"NM",(AK45/AC45-1)*100))</f>
        <v>-2.3391280604350584</v>
      </c>
      <c r="AM45" s="88">
        <f>SUM(AM43:AM44)</f>
        <v>28638</v>
      </c>
      <c r="AN45" s="63">
        <f>IF(ISERROR(AM45/AE45),"NM",IF(OR(AM45/AE45&lt;0.5,AM45/AE45&gt;2),"NM",(AM45/AE45-1)*100))</f>
        <v>-2.8858218318695061</v>
      </c>
      <c r="AO45" s="71">
        <f>SUM(AO43:AO44)</f>
        <v>33368</v>
      </c>
      <c r="AP45" s="63">
        <f>IF(ISERROR(AO45/AG45),"NM",IF(OR(AO45/AG45&lt;0.5,AO45/AG45&gt;2),"NM",(AO45/AG45-1)*100))</f>
        <v>5.3415835332744077</v>
      </c>
      <c r="AQ45" s="71">
        <f>SUM(AQ43:AQ44)</f>
        <v>29831</v>
      </c>
      <c r="AR45" s="63">
        <f>IF(ISERROR(AQ45/AI45),"NM",IF(OR(AQ45/AI45&lt;0.5,AQ45/AI45&gt;2),"NM",(AQ45/AI45-1)*100))</f>
        <v>5.3019873627731195</v>
      </c>
      <c r="AS45" s="71">
        <f>SUM(AS43:AS44)</f>
        <v>32562</v>
      </c>
      <c r="AT45" s="63">
        <f>IF(ISERROR(AS45/AK45),"NM",IF(OR(AS45/AK45&lt;0.5,AS45/AK45&gt;2),"NM",(AS45/AK45-1)*100))</f>
        <v>1.1556383970177109</v>
      </c>
      <c r="AU45" s="71">
        <f>SUM(AU43:AU44)</f>
        <v>30981</v>
      </c>
      <c r="AV45" s="63">
        <f>IF(ISERROR(AU45/AM45),"NM",IF(OR(AU45/AM45&lt;0.5,AU45/AM45&gt;2),"NM",(AU45/AM45-1)*100))</f>
        <v>8.181437251204704</v>
      </c>
      <c r="AW45" s="71">
        <f>SUM(AW43:AW44)</f>
        <v>35409</v>
      </c>
      <c r="AX45" s="63">
        <f>IF(ISERROR(AW45/AO45),"NM",IF(OR(AW45/AO45&lt;0.5,AW45/AO45&gt;2),"NM",(AW45/AO45-1)*100))</f>
        <v>6.1166386957564045</v>
      </c>
      <c r="AY45" s="71">
        <f>SUM(AY43:AY44)</f>
        <v>29440</v>
      </c>
      <c r="AZ45" s="65">
        <f>IF(ISERROR(AY45/AQ45),"NM",IF(OR(AY45/AQ45&lt;0.5,AY45/AQ45&gt;2),"NM",(AY45/AQ45-1)*100))</f>
        <v>-1.3107170393215073</v>
      </c>
      <c r="BA45" s="71">
        <f>SUM(BA43:BA44)</f>
        <v>31201</v>
      </c>
      <c r="BB45" s="65">
        <f>IF(ISERROR(BA45/AS45),"NM",IF(OR(BA45/AS45&lt;0.5,BA45/AS45&gt;2),"NM",(BA45/AS45-1)*100))</f>
        <v>-4.1797186904981238</v>
      </c>
      <c r="BC45" s="71">
        <f>SUM(BC43:BC44)</f>
        <v>27283</v>
      </c>
      <c r="BD45" s="65">
        <f>IF(ISERROR(BC45/AU45),"NM",IF(OR(BC45/AU45&lt;0.5,BC45/AU45&gt;2),"NM",(BC45/AU45-1)*100))</f>
        <v>-11.936348084309733</v>
      </c>
      <c r="BE45" s="71">
        <f>SUM(BE43:BE44)</f>
        <v>29531</v>
      </c>
      <c r="BF45" s="65">
        <f>IF(ISERROR(BE45/AW45),"NM",IF(OR(BE45/AW45&lt;0.5,BE45/AW45&gt;2),"NM",(BE45/AW45-1)*100))</f>
        <v>-16.600299358920047</v>
      </c>
      <c r="BG45" s="71">
        <f>SUM(BG43:BG44)</f>
        <v>26306</v>
      </c>
      <c r="BH45" s="65">
        <f>IF(ISERROR(BG45/AY45),"NM",IF(OR(BG45/AY45&lt;0.5,BG45/AY45&gt;2),"NM",(BG45/AY45-1)*100))</f>
        <v>-10.645380434782615</v>
      </c>
      <c r="BI45" s="71">
        <f>SUM(BI43:BI44)</f>
        <v>30123</v>
      </c>
      <c r="BJ45" s="65">
        <f>IF(ISERROR(BI45/BA45),"NM",IF(OR(BI45/BA45&lt;0.5,BI45/BA45&gt;2),"NM",(BI45/BA45-1)*100))</f>
        <v>-3.4550174673888656</v>
      </c>
      <c r="BK45" s="71">
        <f>SUM(BK43:BK44)</f>
        <v>27893</v>
      </c>
      <c r="BL45" s="65">
        <f>IF(ISERROR(BK45/BC45),"NM",IF(OR(BK45/BC45&lt;0.5,BK45/BC45&gt;2),"NM",(BK45/BC45-1)*100))</f>
        <v>2.2358245061026905</v>
      </c>
      <c r="BM45" s="71">
        <f>SUM(BM43:BM44)</f>
        <v>30315</v>
      </c>
      <c r="BN45" s="65">
        <f>IF(ISERROR(BM45/BE45),"NM",IF(OR(BM45/BE45&lt;0.5,BM45/BE45&gt;2),"NM",(BM45/BE45-1)*100))</f>
        <v>2.6548372896278538</v>
      </c>
      <c r="BO45" s="71">
        <f>SUM(BO43:BO44)</f>
        <v>27617</v>
      </c>
      <c r="BP45" s="65">
        <f>IF(ISERROR(BO45/BG45),"NM",IF(OR(BO45/BG45&lt;0.5,BO45/BG45&gt;2),"NM",(BO45/BG45-1)*100))</f>
        <v>4.9836539192579687</v>
      </c>
      <c r="BQ45" s="71">
        <f>SUM(BQ43:BQ44)</f>
        <v>28650</v>
      </c>
      <c r="BR45" s="65">
        <f>IF(ISERROR(BQ45/BI45),"NM",IF(OR(BQ45/BI45&lt;0.5,BQ45/BI45&gt;2),"NM",(BQ45/BI45-1)*100))</f>
        <v>-4.889951200079679</v>
      </c>
      <c r="BS45" s="71">
        <f>SUM(BS43:BS44)</f>
        <v>28147</v>
      </c>
      <c r="BT45" s="65">
        <f>IF(ISERROR(BS45/BK45),"NM",IF(OR(BS45/BK45&lt;0.5,BS45/BK45&gt;2),"NM",(BS45/BK45-1)*100))</f>
        <v>0.91062273688740092</v>
      </c>
      <c r="BU45" s="71">
        <f>SUM(BU43:BU44)</f>
        <v>30277</v>
      </c>
      <c r="BV45" s="65">
        <f>IF(ISERROR(BU45/BM45),"NM",IF(OR(BU45/BM45&lt;0.5,BU45/BM45&gt;2),"NM",(BU45/BM45-1)*100))</f>
        <v>-0.12535048655780701</v>
      </c>
      <c r="BW45" s="71">
        <f>SUM(BW43:BW44)</f>
        <v>27506</v>
      </c>
      <c r="BX45" s="65">
        <f>IF(ISERROR(BW45/BO45),"NM",IF(OR(BW45/BO45&lt;0.5,BW45/BO45&gt;2),"NM",(BW45/BO45-1)*100))</f>
        <v>-0.40192634971213392</v>
      </c>
      <c r="BY45" s="71">
        <f>SUM(BY43:BY44)</f>
        <v>30074</v>
      </c>
      <c r="BZ45" s="65">
        <f>IF(ISERROR(BY45/BQ45),"NM",IF(OR(BY45/BQ45&lt;0.5,BY45/BQ45&gt;2),"NM",(BY45/BQ45-1)*100))</f>
        <v>4.970331588132626</v>
      </c>
      <c r="CA45" s="71">
        <f>SUM(CA43:CA44)</f>
        <v>29968</v>
      </c>
      <c r="CB45" s="65">
        <f>IF(ISERROR(CA45/BS45),"NM",IF(OR(CA45/BS45&lt;0.5,CA45/BS45&gt;2),"NM",(CA45/BS45-1)*100))</f>
        <v>6.4696059970867248</v>
      </c>
      <c r="CC45" s="71">
        <f>SUM(CC43:CC44)</f>
        <v>34798</v>
      </c>
      <c r="CD45" s="65">
        <f>IF(ISERROR(CC45/BU45),"NM",IF(OR(CC45/BU45&lt;0.5,CC45/BU45&gt;2),"NM",(CC45/BU45-1)*100))</f>
        <v>14.932126696832571</v>
      </c>
      <c r="CE45" s="71">
        <f>SUM(CE43:CE44)</f>
        <v>30264</v>
      </c>
      <c r="CF45" s="65">
        <f>IF(ISERROR(CE45/BW45),"NM",IF(OR(CE45/BW45&lt;0.5,CE45/BW45&gt;2),"NM",(CE45/BW45-1)*100))</f>
        <v>10.02690322111539</v>
      </c>
      <c r="CG45" s="71">
        <f>SUM(CG43:CG44)</f>
        <v>33856</v>
      </c>
      <c r="CH45" s="65">
        <f>IF(ISERROR(CG45/BY45),"NM",IF(OR(CG45/BY45&lt;0.5,CG45/BY45&gt;2),"NM",(CG45/BY45-1)*100))</f>
        <v>12.575646738046142</v>
      </c>
      <c r="CI45" s="71">
        <f>SUM(CI43:CI44)</f>
        <v>34621</v>
      </c>
      <c r="CJ45" s="65">
        <f>IF(ISERROR(CI45/CA45),"NM",IF(OR(CI45/CA45&lt;0.5,CI45/CA45&gt;2),"NM",(CI45/CA45-1)*100))</f>
        <v>15.526561665776839</v>
      </c>
      <c r="CK45" s="71">
        <f>SUM(CK43:CK44)</f>
        <v>37072</v>
      </c>
      <c r="CL45" s="65">
        <f>IF(ISERROR(CK45/CC45),"NM",IF(OR(CK45/CC45&lt;0.5,CK45/CC45&gt;2),"NM",(CK45/CC45-1)*100))</f>
        <v>6.5348583251910952</v>
      </c>
      <c r="CM45" s="71">
        <f>SUM(CM43:CM44)</f>
        <v>34072</v>
      </c>
      <c r="CN45" s="65">
        <f>IF(ISERROR(CM45/CE45),"NM",IF(OR(CM45/CE45&lt;0.5,CM45/CE45&gt;2),"NM",(CM45/CE45-1)*100))</f>
        <v>12.582606397039386</v>
      </c>
      <c r="CO45" s="71">
        <f>SUM(CO43:CO44)</f>
        <v>36104</v>
      </c>
      <c r="CP45" s="65">
        <f>IF(ISERROR(CO45/CG45),"NM",IF(OR(CO45/CG45&lt;0.5,CO45/CG45&gt;2),"NM",(CO45/CG45-1)*100))</f>
        <v>6.6398865784499161</v>
      </c>
      <c r="CQ45" s="71">
        <f>SUM(CQ43:CQ44)</f>
        <v>42296</v>
      </c>
      <c r="CR45" s="65">
        <f>IF(ISERROR(CQ45/CI45),"NM",IF(OR(CQ45/CI45&lt;0.5,CQ45/CI45&gt;2),"NM",(CQ45/CI45-1)*100))</f>
        <v>22.168625978452393</v>
      </c>
      <c r="CS45" s="71">
        <f>SUM(CS43:CS44)</f>
        <v>48562</v>
      </c>
      <c r="CT45" s="65">
        <f>IF(ISERROR(CS45/CK45),"NM",IF(OR(CS45/CK45&lt;0.5,CS45/CK45&gt;2),"NM",(CS45/CK45-1)*100))</f>
        <v>30.993741907639194</v>
      </c>
      <c r="CU45" s="71">
        <f>SUM(CU43:CU44)</f>
        <v>52414</v>
      </c>
      <c r="CV45" s="65">
        <f>IF(ISERROR(CU45/CM45),"NM",IF(OR(CU45/CM45&lt;0.5,CU45/CM45&gt;2),"NM",(CU45/CM45-1)*100))</f>
        <v>53.83305940361587</v>
      </c>
      <c r="CW45" s="71">
        <f>SUM(CW43:CW44)</f>
        <v>53210</v>
      </c>
      <c r="CX45" s="65">
        <f>IF(ISERROR(CW45/CO45),"NM",IF(OR(CW45/CO45&lt;0.5,CW45/CO45&gt;2),"NM",(CW45/CO45-1)*100))</f>
        <v>47.379791712829601</v>
      </c>
      <c r="CY45" s="71">
        <f>SUM(CY43:CY44)</f>
        <v>55716</v>
      </c>
      <c r="CZ45" s="65">
        <f>IF(ISERROR(CY45/CQ45),"NM",IF(OR(CY45/CQ45&lt;0.5,CY45/CQ45&gt;2),"NM",(CY45/CQ45-1)*100))</f>
        <v>31.728768677889164</v>
      </c>
      <c r="DA45" s="71">
        <f>SUM(DA43:DA44)</f>
        <v>49281</v>
      </c>
      <c r="DB45" s="65">
        <f>IF(ISERROR(DA45/CS45),"NM",IF(OR(DA45/CS45&lt;0.5,DA45/CS45&gt;2),"NM",(DA45/CS45-1)*100))</f>
        <v>1.480581524648894</v>
      </c>
      <c r="DC45" s="71">
        <f>SUM(DC43:DC44)</f>
        <v>53803</v>
      </c>
      <c r="DD45" s="65">
        <f>IF(ISERROR(DC45/CU45),"NM",IF(OR(DC45/CU45&lt;0.5,DC45/CU45&gt;2),"NM",(DC45/CU45-1)*100))</f>
        <v>2.650055328728973</v>
      </c>
      <c r="DE45" s="71">
        <f>SUM(DE43:DE44)</f>
        <v>30280</v>
      </c>
      <c r="DF45" s="65">
        <f>IF(ISERROR(DE45/CW45),"NM",IF(OR(DE45/CW45&lt;0.5,DE45/CW45&gt;2),"NM",(DE45/CW45-1)*100))</f>
        <v>-43.093403495583537</v>
      </c>
      <c r="DG45" s="71">
        <f>SUM(DG43:DG44)</f>
        <v>32372</v>
      </c>
      <c r="DH45" s="65">
        <f>IF(ISERROR(DG45/CY45),"NM",IF(OR(DG45/CY45&lt;0.5,DG45/CY45&gt;2),"NM",(DG45/CY45-1)*100))</f>
        <v>-41.89819800416398</v>
      </c>
      <c r="DI45" s="71">
        <f>SUM(DI43:DI44)</f>
        <v>32853</v>
      </c>
      <c r="DJ45" s="65">
        <f>IF(ISERROR(DI45/DA45),"NM",IF(OR(DI45/DA45&lt;0.5,DI45/DA45&gt;2),"NM",(DI45/DA45-1)*100))</f>
        <v>-33.335362512936015</v>
      </c>
      <c r="DK45" s="71">
        <f>SUM(DK43:DK44)</f>
        <v>27585</v>
      </c>
      <c r="DL45" s="65">
        <f>IF(ISERROR(DK45/DC45),"NM",IF(OR(DK45/DC45&lt;0.5,DK45/DC45&gt;2),"NM",(DK45/DC45-1)*100))</f>
        <v>-48.729624742114751</v>
      </c>
      <c r="DM45" s="71">
        <f>SUM(DM43:DM44)</f>
        <v>27940</v>
      </c>
      <c r="DN45" s="65">
        <f>IF(ISERROR(DM45/DE45),"NM",IF(OR(DM45/DE45&lt;0.5,DM45/DE45&gt;2),"NM",(DM45/DE45-1)*100))</f>
        <v>-7.7278731836195487</v>
      </c>
      <c r="DO45" s="71">
        <f>SUM(DO43:DO44)</f>
        <v>25634</v>
      </c>
      <c r="DP45" s="65">
        <f>IF(ISERROR(DO45/DG45),"NM",IF(OR(DO45/DG45&lt;0.5,DO45/DG45&gt;2),"NM",(DO45/DG45-1)*100))</f>
        <v>-20.814283949091806</v>
      </c>
      <c r="DQ45" s="71">
        <f>SUM(DQ43:DQ44)</f>
        <v>33355</v>
      </c>
      <c r="DR45" s="65">
        <f>IF(ISERROR(DQ45/DI45),"NM",IF(OR(DQ45/DI45&lt;0.5,DQ45/DI45&gt;2),"NM",(DQ45/DI45-1)*100))</f>
        <v>1.5280187501902409</v>
      </c>
      <c r="DS45" s="71">
        <f>SUM(DS43:DS44)</f>
        <v>26981</v>
      </c>
      <c r="DT45" s="65">
        <f>IF(ISERROR(DS45/DK45),"NM",IF(OR(DS45/DK45&lt;0.5,DS45/DK45&gt;2),"NM",(DS45/DK45-1)*100))</f>
        <v>-2.1895957948160238</v>
      </c>
      <c r="DU45" s="71">
        <f>SUM(DU43:DU44)</f>
        <v>30581</v>
      </c>
      <c r="DV45" s="65">
        <f>IF(ISERROR(DU45/DM45),"NM",IF(OR(DU45/DM45&lt;0.5,DU45/DM45&gt;2),"NM",(DU45/DM45-1)*100))</f>
        <v>9.4523979957050752</v>
      </c>
      <c r="DW45" s="71">
        <f>SUM(DW43:DW44)</f>
        <v>31644</v>
      </c>
      <c r="DX45" s="65">
        <f>IF(ISERROR(DW45/DO45),"NM",IF(OR(DW45/DO45&lt;0.5,DW45/DO45&gt;2),"NM",(DW45/DO45-1)*100))</f>
        <v>23.445424046188656</v>
      </c>
      <c r="DY45" s="71">
        <f t="shared" ref="DY45:EA45" si="222">SUM(DY43:DY44)</f>
        <v>31650</v>
      </c>
      <c r="DZ45" s="65">
        <f>IF(ISERROR(DY45/DQ45),"NM",IF(OR(DY45/DQ45&lt;0.5,DY45/DQ45&gt;2),"NM",(DY45/DQ45-1)*100))</f>
        <v>-5.1116774096837014</v>
      </c>
      <c r="EA45" s="71">
        <f t="shared" si="222"/>
        <v>31163</v>
      </c>
      <c r="EB45" s="65">
        <f>IF(ISERROR(EA45/DS45),"NM",IF(OR(EA45/DS45&lt;0.5,EA45/DS45&gt;2),"NM",(EA45/DS45-1)*100))</f>
        <v>15.499796152848312</v>
      </c>
      <c r="EC45" s="71">
        <f t="shared" ref="EC45:EE45" si="223">SUM(EC43:EC44)</f>
        <v>30250</v>
      </c>
      <c r="ED45" s="65">
        <f>IF(ISERROR(EC45/DU45),"NM",IF(OR(EC45/DU45&lt;0.5,EC45/DU45&gt;2),"NM",(EC45/DU45-1)*100))</f>
        <v>-1.0823714070828272</v>
      </c>
      <c r="EE45" s="71">
        <f t="shared" si="223"/>
        <v>26513</v>
      </c>
      <c r="EF45" s="65">
        <f>IF(ISERROR(EE45/DW45),"NM",IF(OR(EE45/DW45&lt;0.5,EE45/DW45&gt;2),"NM",(EE45/DW45-1)*100))</f>
        <v>-16.214764252306914</v>
      </c>
      <c r="EG45" s="71">
        <f t="shared" ref="EG45:EI45" si="224">SUM(EG43:EG44)</f>
        <v>25796</v>
      </c>
      <c r="EH45" s="65">
        <f>IF(ISERROR(EG45/DY45),"NM",IF(OR(EG45/DY45&lt;0.5,EG45/DY45&gt;2),"NM",(EG45/DY45-1)*100))</f>
        <v>-18.496050552922593</v>
      </c>
      <c r="EI45" s="71">
        <f t="shared" si="224"/>
        <v>22054</v>
      </c>
      <c r="EJ45" s="65">
        <f>IF(ISERROR(EI45/EA45),"NM",IF(OR(EI45/EA45&lt;0.5,EI45/EA45&gt;2),"NM",(EI45/EA45-1)*100))</f>
        <v>-29.23017681224529</v>
      </c>
      <c r="EK45" s="59">
        <v>25407</v>
      </c>
      <c r="EL45" s="65">
        <f>IF(ISERROR(EK45/EC45),"NM",IF(OR(EK45/EC45&lt;0.5,EK45/EC45&gt;2),"NM",(EK45/EC45-1)*100))</f>
        <v>-16.009917355371904</v>
      </c>
      <c r="EM45" s="59">
        <v>23741</v>
      </c>
      <c r="EN45" s="65">
        <f>IF(ISERROR(EM45/EE45),"NM",IF(OR(EM45/EE45&lt;0.5,EM45/EE45&gt;2),"NM",(EM45/EE45-1)*100))</f>
        <v>-10.455248368724778</v>
      </c>
      <c r="EO45" s="59">
        <v>23649</v>
      </c>
      <c r="EP45" s="65">
        <f>IF(ISERROR(EO45/EG45),"NM",IF(OR(EO45/EG45&lt;0.5,EO45/EG45&gt;2),"NM",(EO45/EG45-1)*100))</f>
        <v>-8.3229958133043898</v>
      </c>
      <c r="EQ45" s="88">
        <f t="shared" ref="EQ45" si="225">SUM(EQ43:EQ44)</f>
        <v>21846</v>
      </c>
      <c r="ER45" s="65">
        <f>IF(ISERROR(EQ45/EI45),"NM",IF(OR(EQ45/EI45&lt;0.5,EQ45/EI45&gt;2),"NM",(EQ45/EI45-1)*100))</f>
        <v>-0.94313956651854713</v>
      </c>
      <c r="ES45" s="88">
        <f t="shared" ref="ES45" si="226">SUM(ES43:ES44)</f>
        <v>24872</v>
      </c>
      <c r="ET45" s="65">
        <f>IF(ISERROR(ES45/EK45),"NM",IF(OR(ES45/EK45&lt;0.5,ES45/EK45&gt;2),"NM",(ES45/EK45-1)*100))</f>
        <v>-2.105718896367148</v>
      </c>
      <c r="EU45" s="88">
        <f t="shared" ref="EU45" si="227">SUM(EU43:EU44)</f>
        <v>25288</v>
      </c>
      <c r="EV45" s="65">
        <f>IF(ISERROR(EU45/EM45),"NM",IF(OR(EU45/EM45&lt;0.5,EU45/EM45&gt;2),"NM",(EU45/EM45-1)*100))</f>
        <v>6.5161534897434814</v>
      </c>
      <c r="EW45" s="88">
        <f t="shared" ref="EW45" si="228">SUM(EW43:EW44)</f>
        <v>25175</v>
      </c>
      <c r="EX45" s="65">
        <f>IF(ISERROR(EW45/EO45),"NM",IF(OR(EW45/EO45&lt;0.5,EW45/EO45&gt;2),"NM",(EW45/EO45-1)*100))</f>
        <v>6.4527041312529176</v>
      </c>
      <c r="EY45" s="65"/>
      <c r="EZ45" s="317"/>
      <c r="FA45" s="59"/>
      <c r="FB45" s="88">
        <f>SUM(FB43:FB44)</f>
        <v>75425</v>
      </c>
      <c r="FC45" s="63"/>
      <c r="FD45" s="88">
        <f>SUM(FD43:FD44)</f>
        <v>87043</v>
      </c>
      <c r="FE45" s="65">
        <f>IF(ISERROR(FD45/FB45),"NM",IF(OR(FD45/FB45&lt;0.5,FD45/FB45&gt;2),"NM",(FD45/FB45-1)*100))</f>
        <v>15.40338084189592</v>
      </c>
      <c r="FF45" s="88">
        <f>SUM(FF43:FF44)</f>
        <v>99755</v>
      </c>
      <c r="FG45" s="65">
        <f>IF(ISERROR(FF45/FD45),"NM",IF(OR(FF45/FD45&lt;0.5,FF45/FD45&gt;2),"NM",(FF45/FD45-1)*100))</f>
        <v>14.604276047470787</v>
      </c>
      <c r="FH45" s="88">
        <f>SUM(FH43:FH44)</f>
        <v>91865</v>
      </c>
      <c r="FI45" s="65">
        <f>IF(ISERROR(FH45/FF45),"NM",IF(OR(FH45/FF45&lt;0.5,FH45/FF45&gt;2),"NM",(FH45/FF45-1)*100))</f>
        <v>-7.9093779760412986</v>
      </c>
      <c r="FJ45" s="71">
        <f>SUM(FJ43:FJ44)</f>
        <v>108320</v>
      </c>
      <c r="FK45" s="65">
        <f>IF(ISERROR(FJ45/FH45),"NM",IF(OR(FJ45/FH45&lt;0.5,FJ45/FH45&gt;2),"NM",(FJ45/FH45-1)*100))</f>
        <v>17.912153703804499</v>
      </c>
      <c r="FL45" s="71">
        <f>AA45+AC45+AE45+AG45</f>
        <v>121170</v>
      </c>
      <c r="FM45" s="65">
        <f>IF(ISERROR(FL45/FJ45),"NM",IF(OR(FL45/FJ45&lt;0.5,FL45/FJ45&gt;2),"NM",(FL45/FJ45-1)*100))</f>
        <v>11.862998522895118</v>
      </c>
      <c r="FN45" s="71">
        <f>AI45+AK45+AM45+AO45</f>
        <v>122525</v>
      </c>
      <c r="FO45" s="65">
        <f>IF(ISERROR(FN45/FL45),"NM",IF(OR(FN45/FL45&lt;0.5,FN45/FL45&gt;2),"NM",(FN45/FL45-1)*100))</f>
        <v>1.1182635965998111</v>
      </c>
      <c r="FP45" s="71">
        <f>AQ45+AS45+AU45+AW45</f>
        <v>128783</v>
      </c>
      <c r="FQ45" s="65">
        <f>IF(ISERROR(FP45/FN45),"NM",IF(OR(FP45/FN45&lt;0.5,FP45/FN45&gt;2),"NM",(FP45/FN45-1)*100))</f>
        <v>5.1075290756988467</v>
      </c>
      <c r="FR45" s="90">
        <f>AY45+BA45+BC45+BE45</f>
        <v>117455</v>
      </c>
      <c r="FS45" s="65">
        <f>IF(ISERROR(FR45/FP45),"NM",IF(OR(FR45/FP45&lt;0.5,FR45/FP45&gt;2),"NM",(FR45/FP45-1)*100))</f>
        <v>-8.7961920439809553</v>
      </c>
      <c r="FT45" s="90">
        <f>BG45+BI45+BK45+BM45</f>
        <v>114637</v>
      </c>
      <c r="FU45" s="65">
        <f>IF(ISERROR(FT45/FR45),"NM",IF(OR(FT45/FR45&lt;0.5,FT45/FR45&gt;2),"NM",(FT45/FR45-1)*100))</f>
        <v>-2.3992167212975146</v>
      </c>
      <c r="FV45" s="90">
        <f>BO45+BQ45+BS45+BU45</f>
        <v>114691</v>
      </c>
      <c r="FW45" s="65">
        <f>IF(ISERROR(FV45/FT45),"NM",IF(OR(FV45/FT45&lt;0.5,FV45/FT45&gt;2),"NM",(FV45/FT45-1)*100))</f>
        <v>4.7105210359665861E-2</v>
      </c>
      <c r="FX45" s="90">
        <f>BW45+BY45+CA45+CC45</f>
        <v>122346</v>
      </c>
      <c r="FY45" s="65">
        <f>IF(ISERROR(FX45/FV45),"NM",IF(OR(FX45/FV45&lt;0.5,FX45/FV45&gt;2),"NM",(FX45/FV45-1)*100))</f>
        <v>6.6744557114333247</v>
      </c>
      <c r="FZ45" s="88">
        <f>SUM(FZ43:FZ44)</f>
        <v>135813</v>
      </c>
      <c r="GA45" s="65">
        <f>IF(ISERROR(FZ45/FX45),"NM",IF(OR(FZ45/FX45&lt;0.5,FZ45/FX45&gt;2),"NM",(FZ45/FX45-1)*100))</f>
        <v>11.007307145309198</v>
      </c>
      <c r="GB45" s="88">
        <f>SUM(GB43:GB44)</f>
        <v>161034</v>
      </c>
      <c r="GC45" s="65">
        <f>IF(ISERROR(GB45/FZ45),"NM",IF(OR(GB45/FZ45&lt;0.5,GB45/FZ45&gt;2),"NM",(GB45/FZ45-1)*100))</f>
        <v>18.570387223608932</v>
      </c>
      <c r="GD45" s="88">
        <f>SUM(GD43:GD44)</f>
        <v>210621</v>
      </c>
      <c r="GE45" s="65">
        <f>IF(ISERROR(GD45/GB45),"NM",IF(OR(GD45/GB45&lt;0.5,GD45/GB45&gt;2),"NM",(GD45/GB45-1)*100))</f>
        <v>30.792876038600546</v>
      </c>
      <c r="GF45" s="88">
        <f>SUM(GF43:GF44)</f>
        <v>149308</v>
      </c>
      <c r="GG45" s="65">
        <f>IF(ISERROR(GF45/GD45),"NM",IF(OR(GF45/GD45&lt;0.5,GF45/GD45&gt;2),"NM",(GF45/GD45-1)*100))</f>
        <v>-29.110582515513649</v>
      </c>
      <c r="GH45" s="88">
        <f>SUM(GH43:GH44)</f>
        <v>114514</v>
      </c>
      <c r="GI45" s="65">
        <f>IF(ISERROR(GH45/GF45),"NM",IF(OR(GH45/GF45&lt;0.5,GH45/GF45&gt;2),"NM",(GH45/GF45-1)*100))</f>
        <v>-23.303506844911194</v>
      </c>
      <c r="GJ45" s="88">
        <f>SUM(GJ43:GJ44)</f>
        <v>120856</v>
      </c>
      <c r="GK45" s="65">
        <f>IF(ISERROR(GJ45/GH45),"NM",IF(OR(GJ45/GH45&lt;0.5,GJ45/GH45&gt;2),"NM",(GJ45/GH45-1)*100))</f>
        <v>5.5381874705276113</v>
      </c>
      <c r="GL45" s="88">
        <f>SUM(GL43:GL44)</f>
        <v>113722</v>
      </c>
      <c r="GM45" s="65">
        <f>IF(ISERROR(GL45/GJ45),"NM",IF(OR(GL45/GJ45&lt;0.5,GL45/GJ45&gt;2),"NM",(GL45/GJ45-1)*100))</f>
        <v>-5.9028926987489294</v>
      </c>
      <c r="GN45" s="88">
        <f>SUM(GN43:GN44)</f>
        <v>94851</v>
      </c>
      <c r="GO45" s="65">
        <f>IF(ISERROR(GN45/GL45),"NM",IF(OR(GN45/GL45&lt;0.5,GN45/GL45&gt;2),"NM",(GN45/GL45-1)*100))</f>
        <v>-16.593974780605336</v>
      </c>
      <c r="GP45" s="88">
        <f>SUM(GP43:GP44)</f>
        <v>97180.999999999985</v>
      </c>
      <c r="GQ45" s="65">
        <f>IF(ISERROR(GP45/GN45),"NM",IF(OR(GP45/GN45&lt;0.5,GP45/GN45&gt;2),"NM",(GP45/GN45-1)*100))</f>
        <v>2.4564843807656001</v>
      </c>
      <c r="GR45" s="88">
        <f>SUM(GR43:GR44)</f>
        <v>101378.25000000001</v>
      </c>
      <c r="GS45" s="65">
        <f>IF(ISERROR(GR45/GP45),"NM",IF(OR(GR45/GP45&lt;0.5,GR45/GP45&gt;2),"NM",(GR45/GP45-1)*100))</f>
        <v>4.3190026857101937</v>
      </c>
      <c r="GT45" s="88">
        <f>SUM(GT43:GT44)</f>
        <v>105837.77129999999</v>
      </c>
      <c r="GU45" s="65">
        <f>IF(ISERROR(GT45/GR45),"NM",IF(OR(GT45/GR45&lt;0.5,GT45/GR45&gt;2),"NM",(GT45/GR45-1)*100))</f>
        <v>4.3988935496519055</v>
      </c>
      <c r="GV45" s="88">
        <f>SUM(GV43:GV44)</f>
        <v>110555.21624100002</v>
      </c>
      <c r="GW45" s="65">
        <f>IF(ISERROR(GV45/GT45),"NM",IF(OR(GV45/GT45&lt;0.5,GV45/GT45&gt;2),"NM",(GV45/GT45-1)*100))</f>
        <v>4.4572413827841384</v>
      </c>
      <c r="GX45" s="88">
        <f>SUM(GX43:GX44)</f>
        <v>115530.21560481002</v>
      </c>
      <c r="GY45" s="65">
        <f>IF(ISERROR(GX45/GV45),"NM",IF(OR(GX45/GV45&lt;0.5,GX45/GV45&gt;2),"NM",(GX45/GV45-1)*100))</f>
        <v>4.500013235888356</v>
      </c>
      <c r="GZ45" s="67">
        <f t="shared" si="162"/>
        <v>4.02332560677372</v>
      </c>
      <c r="HA45" s="280"/>
      <c r="HB45" s="57"/>
      <c r="HC45"/>
      <c r="HD45"/>
      <c r="HE45"/>
      <c r="HF45"/>
      <c r="HG45"/>
      <c r="HH45"/>
    </row>
    <row r="46" spans="1:216" s="2" customFormat="1" ht="13.5" customHeight="1" x14ac:dyDescent="0.2">
      <c r="A46" s="4"/>
      <c r="B46" s="54"/>
      <c r="C46" s="62"/>
      <c r="D46" s="63"/>
      <c r="E46" s="62"/>
      <c r="F46" s="63"/>
      <c r="G46" s="62"/>
      <c r="H46" s="63"/>
      <c r="I46" s="62"/>
      <c r="J46" s="63"/>
      <c r="K46" s="62"/>
      <c r="L46" s="63"/>
      <c r="M46" s="62"/>
      <c r="N46" s="63"/>
      <c r="O46" s="62"/>
      <c r="P46" s="63"/>
      <c r="Q46" s="62"/>
      <c r="R46" s="63"/>
      <c r="S46" s="62"/>
      <c r="T46" s="63"/>
      <c r="U46" s="91"/>
      <c r="V46" s="63"/>
      <c r="W46" s="62"/>
      <c r="X46" s="63"/>
      <c r="Y46" s="62"/>
      <c r="Z46" s="63"/>
      <c r="AA46" s="62"/>
      <c r="AB46" s="63"/>
      <c r="AC46" s="91"/>
      <c r="AD46" s="63"/>
      <c r="AE46" s="62"/>
      <c r="AF46" s="63"/>
      <c r="AG46" s="62"/>
      <c r="AH46" s="63"/>
      <c r="AI46" s="92">
        <f>AI43/AG43</f>
        <v>0.91091944453694762</v>
      </c>
      <c r="AJ46" s="63"/>
      <c r="AK46" s="91"/>
      <c r="AL46" s="63"/>
      <c r="AM46" s="92"/>
      <c r="AN46" s="63"/>
      <c r="AO46" s="80"/>
      <c r="AP46" s="63"/>
      <c r="AQ46" s="80"/>
      <c r="AR46" s="63"/>
      <c r="AS46" s="80"/>
      <c r="AT46" s="63"/>
      <c r="AU46" s="80"/>
      <c r="AV46" s="63"/>
      <c r="AW46" s="80"/>
      <c r="AX46" s="63"/>
      <c r="AY46" s="80"/>
      <c r="AZ46" s="65"/>
      <c r="BA46" s="80"/>
      <c r="BB46" s="65"/>
      <c r="BC46" s="80"/>
      <c r="BD46" s="65"/>
      <c r="BE46" s="80"/>
      <c r="BF46" s="65"/>
      <c r="BG46" s="80"/>
      <c r="BH46" s="65"/>
      <c r="BI46" s="80"/>
      <c r="BJ46" s="65"/>
      <c r="BK46" s="80"/>
      <c r="BL46" s="65"/>
      <c r="BM46" s="80"/>
      <c r="BN46" s="65"/>
      <c r="BO46" s="80"/>
      <c r="BP46" s="65"/>
      <c r="BQ46" s="80"/>
      <c r="BR46" s="65"/>
      <c r="BS46" s="80"/>
      <c r="BT46" s="65"/>
      <c r="BU46" s="80"/>
      <c r="BV46" s="65"/>
      <c r="BW46" s="80"/>
      <c r="BX46" s="65"/>
      <c r="BY46" s="80"/>
      <c r="BZ46" s="65"/>
      <c r="CA46" s="80"/>
      <c r="CB46" s="65"/>
      <c r="CC46" s="80"/>
      <c r="CD46" s="65"/>
      <c r="CE46" s="80"/>
      <c r="CF46" s="65"/>
      <c r="CG46" s="80"/>
      <c r="CH46" s="65"/>
      <c r="CI46" s="80"/>
      <c r="CJ46" s="65"/>
      <c r="CK46" s="80"/>
      <c r="CL46" s="65"/>
      <c r="CM46" s="80"/>
      <c r="CN46" s="65"/>
      <c r="CO46" s="80"/>
      <c r="CP46" s="65"/>
      <c r="CQ46" s="80"/>
      <c r="CR46" s="65"/>
      <c r="CS46" s="80"/>
      <c r="CT46" s="65"/>
      <c r="CU46" s="80"/>
      <c r="CV46" s="65"/>
      <c r="CW46" s="80"/>
      <c r="CX46" s="65"/>
      <c r="CY46" s="80"/>
      <c r="CZ46" s="65"/>
      <c r="DA46" s="80"/>
      <c r="DB46" s="65"/>
      <c r="DC46" s="80"/>
      <c r="DD46" s="65"/>
      <c r="DE46" s="80"/>
      <c r="DF46" s="65"/>
      <c r="DG46" s="80"/>
      <c r="DH46" s="65"/>
      <c r="DI46" s="80"/>
      <c r="DJ46" s="65"/>
      <c r="DK46" s="80"/>
      <c r="DL46" s="65"/>
      <c r="DM46" s="80"/>
      <c r="DN46" s="65"/>
      <c r="DO46" s="80"/>
      <c r="DP46" s="65"/>
      <c r="DQ46" s="80"/>
      <c r="DR46" s="65"/>
      <c r="DS46" s="80"/>
      <c r="DT46" s="65"/>
      <c r="DU46" s="80"/>
      <c r="DV46" s="65"/>
      <c r="DW46" s="80"/>
      <c r="DX46" s="65"/>
      <c r="DY46" s="80"/>
      <c r="DZ46" s="65"/>
      <c r="EA46" s="80"/>
      <c r="EB46" s="65"/>
      <c r="EC46" s="93"/>
      <c r="ED46" s="65"/>
      <c r="EE46" s="93"/>
      <c r="EF46" s="65"/>
      <c r="EG46" s="93"/>
      <c r="EH46" s="65"/>
      <c r="EI46" s="93"/>
      <c r="EJ46" s="65"/>
      <c r="EK46" s="93"/>
      <c r="EL46" s="65"/>
      <c r="EM46" s="93"/>
      <c r="EN46" s="65"/>
      <c r="EO46" s="93"/>
      <c r="EP46" s="65"/>
      <c r="EQ46" s="93"/>
      <c r="ER46" s="65"/>
      <c r="ES46" s="93"/>
      <c r="ET46" s="65"/>
      <c r="EU46" s="93"/>
      <c r="EV46" s="65"/>
      <c r="EW46" s="93"/>
      <c r="EX46" s="65"/>
      <c r="EY46" s="65"/>
      <c r="EZ46" s="317"/>
      <c r="FA46" s="59"/>
      <c r="FB46" s="57"/>
      <c r="FC46" s="63"/>
      <c r="FD46" s="57"/>
      <c r="FE46" s="65"/>
      <c r="FF46" s="57"/>
      <c r="FG46" s="65"/>
      <c r="FH46" s="57"/>
      <c r="FI46" s="65"/>
      <c r="FJ46" s="59"/>
      <c r="FK46" s="65"/>
      <c r="FL46" s="59"/>
      <c r="FM46" s="65"/>
      <c r="FN46" s="59"/>
      <c r="FO46" s="65"/>
      <c r="FP46" s="59"/>
      <c r="FQ46" s="65"/>
      <c r="FR46" s="94"/>
      <c r="FS46" s="65"/>
      <c r="FT46" s="94"/>
      <c r="FU46" s="65"/>
      <c r="FV46" s="94"/>
      <c r="FW46" s="65"/>
      <c r="FX46" s="94"/>
      <c r="FY46" s="65"/>
      <c r="FZ46" s="94"/>
      <c r="GA46" s="65"/>
      <c r="GB46" s="94"/>
      <c r="GC46" s="65"/>
      <c r="GD46" s="94"/>
      <c r="GE46" s="65"/>
      <c r="GF46" s="94"/>
      <c r="GG46" s="65"/>
      <c r="GH46" s="94"/>
      <c r="GI46" s="65"/>
      <c r="GJ46" s="94"/>
      <c r="GK46" s="65"/>
      <c r="GL46" s="94"/>
      <c r="GM46" s="65"/>
      <c r="GN46" s="94"/>
      <c r="GO46" s="65"/>
      <c r="GP46" s="94"/>
      <c r="GQ46" s="65"/>
      <c r="GR46" s="93"/>
      <c r="GS46" s="65"/>
      <c r="GT46" s="93"/>
      <c r="GU46" s="65"/>
      <c r="GV46" s="93"/>
      <c r="GW46" s="65"/>
      <c r="GX46" s="93"/>
      <c r="GY46" s="65"/>
      <c r="GZ46" s="67" t="str">
        <f t="shared" si="162"/>
        <v/>
      </c>
      <c r="HA46" s="279"/>
      <c r="HB46" s="57"/>
      <c r="HC46"/>
      <c r="HD46"/>
      <c r="HE46"/>
      <c r="HF46"/>
      <c r="HG46"/>
      <c r="HH46"/>
    </row>
    <row r="47" spans="1:216" s="2" customFormat="1" ht="13.5" customHeight="1" x14ac:dyDescent="0.2">
      <c r="A47" s="4"/>
      <c r="B47" s="61" t="s">
        <v>202</v>
      </c>
      <c r="C47" s="95"/>
      <c r="D47" s="96"/>
      <c r="E47" s="95"/>
      <c r="F47" s="96"/>
      <c r="G47" s="62"/>
      <c r="H47" s="96"/>
      <c r="I47" s="62"/>
      <c r="J47" s="96"/>
      <c r="K47" s="95"/>
      <c r="L47" s="63"/>
      <c r="M47" s="95"/>
      <c r="N47" s="63"/>
      <c r="O47" s="62"/>
      <c r="P47" s="63"/>
      <c r="Q47" s="80"/>
      <c r="R47" s="63"/>
      <c r="S47" s="80"/>
      <c r="T47" s="63"/>
      <c r="U47" s="97"/>
      <c r="V47" s="63"/>
      <c r="W47" s="80"/>
      <c r="X47" s="63"/>
      <c r="Y47" s="80"/>
      <c r="Z47" s="63"/>
      <c r="AA47" s="62"/>
      <c r="AB47" s="63"/>
      <c r="AC47" s="97"/>
      <c r="AD47" s="63"/>
      <c r="AE47" s="80"/>
      <c r="AF47" s="63"/>
      <c r="AG47" s="80"/>
      <c r="AH47" s="63"/>
      <c r="AI47" s="98"/>
      <c r="AJ47" s="63"/>
      <c r="AK47" s="98"/>
      <c r="AL47" s="63"/>
      <c r="AM47" s="80"/>
      <c r="AN47" s="63"/>
      <c r="AO47" s="80"/>
      <c r="AP47" s="63"/>
      <c r="AQ47" s="80"/>
      <c r="AR47" s="63"/>
      <c r="AS47" s="80"/>
      <c r="AT47" s="63"/>
      <c r="AU47" s="80"/>
      <c r="AV47" s="63"/>
      <c r="AW47" s="80"/>
      <c r="AX47" s="63"/>
      <c r="AY47" s="80"/>
      <c r="AZ47" s="65"/>
      <c r="BA47" s="80"/>
      <c r="BB47" s="65"/>
      <c r="BC47" s="80"/>
      <c r="BD47" s="65"/>
      <c r="BE47" s="80"/>
      <c r="BF47" s="65"/>
      <c r="BG47" s="80"/>
      <c r="BH47" s="65"/>
      <c r="BI47" s="80"/>
      <c r="BJ47" s="65"/>
      <c r="BK47" s="80"/>
      <c r="BL47" s="65"/>
      <c r="BM47" s="80"/>
      <c r="BN47" s="65"/>
      <c r="BO47" s="80"/>
      <c r="BP47" s="65"/>
      <c r="BQ47" s="80"/>
      <c r="BR47" s="65"/>
      <c r="BS47" s="80"/>
      <c r="BT47" s="65"/>
      <c r="BU47" s="80"/>
      <c r="BV47" s="65"/>
      <c r="BW47" s="80"/>
      <c r="BX47" s="65"/>
      <c r="BY47" s="80"/>
      <c r="BZ47" s="65"/>
      <c r="CA47" s="80"/>
      <c r="CB47" s="65"/>
      <c r="CC47" s="80"/>
      <c r="CD47" s="65"/>
      <c r="CE47" s="80"/>
      <c r="CF47" s="65"/>
      <c r="CG47" s="80"/>
      <c r="CH47" s="65"/>
      <c r="CI47" s="80"/>
      <c r="CJ47" s="65"/>
      <c r="CK47" s="80"/>
      <c r="CL47" s="65"/>
      <c r="CM47" s="80"/>
      <c r="CN47" s="65"/>
      <c r="CO47" s="80"/>
      <c r="CP47" s="65"/>
      <c r="CQ47" s="80"/>
      <c r="CR47" s="65"/>
      <c r="CS47" s="80"/>
      <c r="CT47" s="65"/>
      <c r="CU47" s="80"/>
      <c r="CV47" s="65"/>
      <c r="CW47" s="80"/>
      <c r="CX47" s="65"/>
      <c r="CY47" s="80"/>
      <c r="CZ47" s="65"/>
      <c r="DA47" s="80"/>
      <c r="DB47" s="65"/>
      <c r="DC47" s="80"/>
      <c r="DD47" s="65"/>
      <c r="DE47" s="80"/>
      <c r="DF47" s="65"/>
      <c r="DG47" s="80"/>
      <c r="DH47" s="65"/>
      <c r="DI47" s="80"/>
      <c r="DJ47" s="65"/>
      <c r="DK47" s="80"/>
      <c r="DL47" s="65"/>
      <c r="DM47" s="80"/>
      <c r="DN47" s="65"/>
      <c r="DO47" s="80"/>
      <c r="DP47" s="65"/>
      <c r="DQ47" s="80"/>
      <c r="DR47" s="65"/>
      <c r="DS47" s="80"/>
      <c r="DT47" s="65"/>
      <c r="DU47" s="80"/>
      <c r="DV47" s="65"/>
      <c r="DW47" s="80"/>
      <c r="DX47" s="65"/>
      <c r="DY47" s="80"/>
      <c r="DZ47" s="65"/>
      <c r="EA47" s="80"/>
      <c r="EB47" s="65"/>
      <c r="EC47" s="57"/>
      <c r="ED47" s="65"/>
      <c r="EE47" s="57"/>
      <c r="EF47" s="65"/>
      <c r="EG47" s="57"/>
      <c r="EH47" s="65"/>
      <c r="EI47" s="57"/>
      <c r="EJ47" s="65"/>
      <c r="EK47" s="57"/>
      <c r="EL47" s="65"/>
      <c r="EM47" s="57"/>
      <c r="EN47" s="65"/>
      <c r="EO47" s="57"/>
      <c r="EP47" s="65"/>
      <c r="EQ47" s="57"/>
      <c r="ER47" s="65"/>
      <c r="ES47" s="57"/>
      <c r="ET47" s="65"/>
      <c r="EU47" s="57"/>
      <c r="EV47" s="65"/>
      <c r="EW47" s="57"/>
      <c r="EX47" s="65"/>
      <c r="EY47" s="65"/>
      <c r="EZ47" s="317"/>
      <c r="FA47" s="59"/>
      <c r="FB47" s="70"/>
      <c r="FC47" s="63"/>
      <c r="FD47" s="70"/>
      <c r="FE47" s="65"/>
      <c r="FF47" s="70"/>
      <c r="FG47" s="65"/>
      <c r="FH47" s="70"/>
      <c r="FI47" s="65"/>
      <c r="FJ47" s="80"/>
      <c r="FK47" s="65"/>
      <c r="FL47" s="80"/>
      <c r="FM47" s="65"/>
      <c r="FN47" s="59"/>
      <c r="FO47" s="65"/>
      <c r="FP47" s="59"/>
      <c r="FQ47" s="65"/>
      <c r="FR47" s="75"/>
      <c r="FS47" s="65"/>
      <c r="FT47" s="75"/>
      <c r="FU47" s="65"/>
      <c r="FV47" s="75"/>
      <c r="FW47" s="65"/>
      <c r="FX47" s="75"/>
      <c r="FY47" s="65"/>
      <c r="FZ47" s="75"/>
      <c r="GA47" s="65"/>
      <c r="GB47" s="75"/>
      <c r="GC47" s="65"/>
      <c r="GD47" s="75"/>
      <c r="GE47" s="65"/>
      <c r="GF47" s="75"/>
      <c r="GG47" s="65"/>
      <c r="GH47" s="75"/>
      <c r="GI47" s="65"/>
      <c r="GJ47" s="75"/>
      <c r="GK47" s="65"/>
      <c r="GL47" s="75"/>
      <c r="GM47" s="65"/>
      <c r="GN47" s="75"/>
      <c r="GO47" s="65"/>
      <c r="GP47" s="75"/>
      <c r="GQ47" s="65"/>
      <c r="GR47" s="57"/>
      <c r="GS47" s="65"/>
      <c r="GT47" s="57"/>
      <c r="GU47" s="65"/>
      <c r="GV47" s="57"/>
      <c r="GW47" s="65"/>
      <c r="GX47" s="57"/>
      <c r="GY47" s="65"/>
      <c r="GZ47" s="67" t="str">
        <f t="shared" si="162"/>
        <v/>
      </c>
      <c r="HA47" s="279"/>
      <c r="HB47" s="57"/>
      <c r="HC47"/>
      <c r="HD47"/>
      <c r="HE47"/>
      <c r="HF47"/>
      <c r="HG47"/>
      <c r="HH47"/>
    </row>
    <row r="48" spans="1:216" s="2" customFormat="1" ht="13.5" customHeight="1" x14ac:dyDescent="0.2">
      <c r="A48" s="4"/>
      <c r="B48" s="54" t="s">
        <v>303</v>
      </c>
      <c r="C48" s="99"/>
      <c r="D48" s="100"/>
      <c r="E48" s="101">
        <v>710100</v>
      </c>
      <c r="F48" s="100"/>
      <c r="G48" s="72">
        <f>+E51</f>
        <v>720100</v>
      </c>
      <c r="H48" s="250"/>
      <c r="I48" s="72">
        <f>+G51</f>
        <v>731700</v>
      </c>
      <c r="J48" s="100"/>
      <c r="K48" s="72">
        <f>+I51</f>
        <v>740400</v>
      </c>
      <c r="L48" s="63" t="str">
        <f>IF(ISERROR(K48/C48),"NM",IF(OR(K48/C48&lt;0.5,K48/C48&gt;2),"NM",(K48/C48-1)*100))</f>
        <v>NM</v>
      </c>
      <c r="M48" s="72">
        <f>+K51</f>
        <v>752100</v>
      </c>
      <c r="N48" s="63">
        <f>IF(ISERROR(M48/E48),"NM",IF(OR(M48/E48&lt;0.5,M48/E48&gt;2),"NM",(M48/E48-1)*100))</f>
        <v>5.9146599070553529</v>
      </c>
      <c r="O48" s="72">
        <f>+M51</f>
        <v>762600</v>
      </c>
      <c r="P48" s="63">
        <f>IF(ISERROR(O48/G48),"NM",IF(OR(O48/G48&lt;0.5,O48/G48&gt;2),"NM",(O48/G48-1)*100))</f>
        <v>5.9019580613803635</v>
      </c>
      <c r="Q48" s="72">
        <f>+O51</f>
        <v>774200</v>
      </c>
      <c r="R48" s="63">
        <f>IF(ISERROR(Q48/I48),"NM",IF(OR(Q48/I48&lt;0.5,Q48/I48&gt;2),"NM",(Q48/I48-1)*100))</f>
        <v>5.808391417247516</v>
      </c>
      <c r="S48" s="72">
        <f>+Q51</f>
        <v>782200</v>
      </c>
      <c r="T48" s="63">
        <f>IF(ISERROR(S48/K48),"NM",IF(OR(S48/K48&lt;0.5,S48/K48&gt;2),"NM",(S48/K48-1)*100))</f>
        <v>5.6455969746083134</v>
      </c>
      <c r="U48" s="72">
        <f>+S51</f>
        <v>793700</v>
      </c>
      <c r="V48" s="63">
        <f>IF(ISERROR(U48/M48),"NM",IF(OR(U48/M48&lt;0.5,U48/M48&gt;2),"NM",(U48/M48-1)*100))</f>
        <v>5.5311793644462259</v>
      </c>
      <c r="W48" s="72">
        <f>+U51</f>
        <v>804100</v>
      </c>
      <c r="X48" s="63">
        <f>IF(ISERROR(W48/O48),"NM",IF(OR(W48/O48&lt;0.5,W48/O48&gt;2),"NM",(W48/O48-1)*100))</f>
        <v>5.4419092578022576</v>
      </c>
      <c r="Y48" s="72">
        <f>+W51</f>
        <v>820600</v>
      </c>
      <c r="Z48" s="63">
        <f>IF(ISERROR(Y48/Q48),"NM",IF(OR(Y48/Q48&lt;0.5,Y48/Q48&gt;2),"NM",(Y48/Q48-1)*100))</f>
        <v>5.993283389305093</v>
      </c>
      <c r="AA48" s="72">
        <f>+Y51</f>
        <v>834400</v>
      </c>
      <c r="AB48" s="63">
        <f>IF(ISERROR(AA48/S48),"NM",IF(OR(AA48/S48&lt;0.5,AA48/S48&gt;2),"NM",(AA48/S48-1)*100))</f>
        <v>6.6734850421886982</v>
      </c>
      <c r="AC48" s="72">
        <f>+AA51</f>
        <v>855400</v>
      </c>
      <c r="AD48" s="63">
        <f>IF(ISERROR(AC48/U48),"NM",IF(OR(AC48/U48&lt;0.5,AC48/U48&gt;2),"NM",(AC48/U48-1)*100))</f>
        <v>7.7737180294821684</v>
      </c>
      <c r="AE48" s="72">
        <f>+AC51</f>
        <v>867600</v>
      </c>
      <c r="AF48" s="63">
        <f>IF(ISERROR(AE48/W48),"NM",IF(OR(AE48/W48&lt;0.5,AE48/W48&gt;2),"NM",(AE48/W48-1)*100))</f>
        <v>7.8970277328690441</v>
      </c>
      <c r="AG48" s="72">
        <f>+AE51</f>
        <v>886300</v>
      </c>
      <c r="AH48" s="63">
        <f>IF(ISERROR(AG48/Y48),"NM",IF(OR(AG48/Y48&lt;0.5,AG48/Y48&gt;2),"NM",(AG48/Y48-1)*100))</f>
        <v>8.0063368267121682</v>
      </c>
      <c r="AI48" s="72">
        <f>+AG51</f>
        <v>900300</v>
      </c>
      <c r="AJ48" s="63">
        <f>IF(ISERROR(AI48/AA48),"NM",IF(OR(AI48/AA48&lt;0.5,AI48/AA48&gt;2),"NM",(AI48/AA48-1)*100))</f>
        <v>7.8978906999041198</v>
      </c>
      <c r="AK48" s="72">
        <f>+AI51</f>
        <v>914800</v>
      </c>
      <c r="AL48" s="63">
        <f>IF(ISERROR(AK48/AC48),"NM",IF(OR(AK48/AC48&lt;0.5,AK48/AC48&gt;2),"NM",(AK48/AC48-1)*100))</f>
        <v>6.9441197100771568</v>
      </c>
      <c r="AM48" s="72">
        <f>+AK51</f>
        <v>928500</v>
      </c>
      <c r="AN48" s="63">
        <f>IF(ISERROR(AM48/AE48),"NM",IF(OR(AM48/AE48&lt;0.5,AM48/AE48&gt;2),"NM",(AM48/AE48-1)*100))</f>
        <v>7.0193637621023486</v>
      </c>
      <c r="AO48" s="72">
        <f>+AM51</f>
        <v>946800</v>
      </c>
      <c r="AP48" s="63">
        <f>IF(ISERROR(AO48/AG48),"NM",IF(OR(AO48/AG48&lt;0.5,AO48/AG48&gt;2),"NM",(AO48/AG48-1)*100))</f>
        <v>6.8261311068486874</v>
      </c>
      <c r="AQ48" s="72">
        <f>+AO51</f>
        <v>961900</v>
      </c>
      <c r="AR48" s="63">
        <f>IF(ISERROR(AQ48/AI48),"NM",IF(OR(AQ48/AI48&lt;0.5,AQ48/AI48&gt;2),"NM",(AQ48/AI48-1)*100))</f>
        <v>6.8421637232033872</v>
      </c>
      <c r="AS48" s="72">
        <f>+AQ51</f>
        <v>978100</v>
      </c>
      <c r="AT48" s="63">
        <f>IF(ISERROR(AS48/AK48),"NM",IF(OR(AS48/AK48&lt;0.5,AS48/AK48&gt;2),"NM",(AS48/AK48-1)*100))</f>
        <v>6.9195452557936132</v>
      </c>
      <c r="AU48" s="72">
        <f>+AS51</f>
        <v>992600</v>
      </c>
      <c r="AV48" s="63">
        <f>IF(ISERROR(AU48/AM48),"NM",IF(OR(AU48/AM48&lt;0.5,AU48/AM48&gt;2),"NM",(AU48/AM48-1)*100))</f>
        <v>6.9036079698438391</v>
      </c>
      <c r="AW48" s="72">
        <f>+AU51</f>
        <v>1010700</v>
      </c>
      <c r="AX48" s="63">
        <f>IF(ISERROR(AW48/AO48),"NM",IF(OR(AW48/AO48&lt;0.5,AW48/AO48&gt;2),"NM",(AW48/AO48-1)*100))</f>
        <v>6.7490494296577941</v>
      </c>
      <c r="AY48" s="72">
        <f>+AW51</f>
        <v>1027800</v>
      </c>
      <c r="AZ48" s="65">
        <f>IF(ISERROR(AY48/AQ48),"NM",IF(OR(AY48/AQ48&lt;0.5,AY48/AQ48&gt;2),"NM",(AY48/AQ48-1)*100))</f>
        <v>6.8510240149703749</v>
      </c>
      <c r="BA48" s="72">
        <f>+AY51</f>
        <v>1043900</v>
      </c>
      <c r="BB48" s="65">
        <f>IF(ISERROR(BA48/AS48),"NM",IF(OR(BA48/AS48&lt;0.5,BA48/AS48&gt;2),"NM",(BA48/AS48-1)*100))</f>
        <v>6.7273284940190248</v>
      </c>
      <c r="BC48" s="72">
        <f>+BA51</f>
        <v>1057000</v>
      </c>
      <c r="BD48" s="65">
        <f>IF(ISERROR(BC48/AU48),"NM",IF(OR(BC48/AU48&lt;0.5,BC48/AU48&gt;2),"NM",(BC48/AU48-1)*100))</f>
        <v>6.4880112834978743</v>
      </c>
      <c r="BE48" s="72">
        <f>+BC51</f>
        <v>1070700</v>
      </c>
      <c r="BF48" s="65">
        <f>IF(ISERROR(BE48/AW48),"NM",IF(OR(BE48/AW48&lt;0.5,BE48/AW48&gt;2),"NM",(BE48/AW48-1)*100))</f>
        <v>5.9364796675571485</v>
      </c>
      <c r="BG48" s="72">
        <f>+BE51</f>
        <v>1083100</v>
      </c>
      <c r="BH48" s="65">
        <f>IF(ISERROR(BG48/AY48),"NM",IF(OR(BG48/AY48&lt;0.5,BG48/AY48&gt;2),"NM",(BG48/AY48-1)*100))</f>
        <v>5.3804242070441655</v>
      </c>
      <c r="BI48" s="72">
        <f>+BG51</f>
        <v>1093700</v>
      </c>
      <c r="BJ48" s="65">
        <f>IF(ISERROR(BI48/BA48),"NM",IF(OR(BI48/BA48&lt;0.5,BI48/BA48&gt;2),"NM",(BI48/BA48-1)*100))</f>
        <v>4.7705718938595654</v>
      </c>
      <c r="BK48" s="72">
        <f>+BI51</f>
        <v>1102900</v>
      </c>
      <c r="BL48" s="65">
        <f>IF(ISERROR(BK48/BC48),"NM",IF(OR(BK48/BC48&lt;0.5,BK48/BC48&gt;2),"NM",(BK48/BC48-1)*100))</f>
        <v>4.342478713339637</v>
      </c>
      <c r="BM48" s="72">
        <f>+BK51</f>
        <v>1116900</v>
      </c>
      <c r="BN48" s="65">
        <f>IF(ISERROR(BM48/BE48),"NM",IF(OR(BM48/BE48&lt;0.5,BM48/BE48&gt;2),"NM",(BM48/BE48-1)*100))</f>
        <v>4.3149341552255471</v>
      </c>
      <c r="BO48" s="72">
        <f>+BM51</f>
        <v>1125600</v>
      </c>
      <c r="BP48" s="65">
        <f>IF(ISERROR(BO48/BG48),"NM",IF(OR(BO48/BG48&lt;0.5,BO48/BG48&gt;2),"NM",(BO48/BG48-1)*100))</f>
        <v>3.9239220755239668</v>
      </c>
      <c r="BQ48" s="72">
        <f>+BO51</f>
        <v>1133900</v>
      </c>
      <c r="BR48" s="65">
        <f>IF(ISERROR(BQ48/BI48),"NM",IF(OR(BQ48/BI48&lt;0.5,BQ48/BI48&gt;2),"NM",(BQ48/BI48-1)*100))</f>
        <v>3.675596598701647</v>
      </c>
      <c r="BS48" s="72">
        <f>+BQ51</f>
        <v>1143100</v>
      </c>
      <c r="BT48" s="65">
        <f>IF(ISERROR(BS48/BK48),"NM",IF(OR(BS48/BK48&lt;0.5,BS48/BK48&gt;2),"NM",(BS48/BK48-1)*100))</f>
        <v>3.6449360776135586</v>
      </c>
      <c r="BU48" s="72">
        <f>+BS51</f>
        <v>1153600</v>
      </c>
      <c r="BV48" s="65">
        <f>IF(ISERROR(BU48/BM48),"NM",IF(OR(BU48/BM48&lt;0.5,BU48/BM48&gt;2),"NM",(BU48/BM48-1)*100))</f>
        <v>3.2858805622705711</v>
      </c>
      <c r="BW48" s="72">
        <f>+BU51</f>
        <v>1161700</v>
      </c>
      <c r="BX48" s="65">
        <f>IF(ISERROR(BW48/BO48),"NM",IF(OR(BW48/BO48&lt;0.5,BW48/BO48&gt;2),"NM",(BW48/BO48-1)*100))</f>
        <v>3.2071783937455578</v>
      </c>
      <c r="BY48" s="72">
        <f>+BW51</f>
        <v>1169300</v>
      </c>
      <c r="BZ48" s="65">
        <f>IF(ISERROR(BY48/BQ48),"NM",IF(OR(BY48/BQ48&lt;0.5,BY48/BQ48&gt;2),"NM",(BY48/BQ48-1)*100))</f>
        <v>3.1219684275509252</v>
      </c>
      <c r="CA48" s="72">
        <f>+BY51</f>
        <v>1175900</v>
      </c>
      <c r="CB48" s="65">
        <f>IF(ISERROR(CA48/BS48),"NM",IF(OR(CA48/BS48&lt;0.5,CA48/BS48&gt;2),"NM",(CA48/BS48-1)*100))</f>
        <v>2.8693902545709138</v>
      </c>
      <c r="CC48" s="72">
        <f>+CA51</f>
        <v>1188600</v>
      </c>
      <c r="CD48" s="65">
        <f>IF(ISERROR(CC48/BU48),"NM",IF(OR(CC48/BU48&lt;0.5,CC48/BU48&gt;2),"NM",(CC48/BU48-1)*100))</f>
        <v>3.0339805825242649</v>
      </c>
      <c r="CE48" s="72">
        <f>+CC51</f>
        <v>1200400</v>
      </c>
      <c r="CF48" s="65">
        <f>IF(ISERROR(CE48/BW48),"NM",IF(OR(CE48/BW48&lt;0.5,CE48/BW48&gt;2),"NM",(CE48/BW48-1)*100))</f>
        <v>3.3313247826461279</v>
      </c>
      <c r="CG48" s="72">
        <f>+CE51</f>
        <v>1211000</v>
      </c>
      <c r="CH48" s="65">
        <f>IF(ISERROR(CG48/BY48),"NM",IF(OR(CG48/BY48&lt;0.5,CG48/BY48&gt;2),"NM",(CG48/BY48-1)*100))</f>
        <v>3.5662362096981148</v>
      </c>
      <c r="CI48" s="72">
        <f>+CG51</f>
        <v>1222200</v>
      </c>
      <c r="CJ48" s="65">
        <f>IF(ISERROR(CI48/CA48),"NM",IF(OR(CI48/CA48&lt;0.5,CI48/CA48&gt;2),"NM",(CI48/CA48-1)*100))</f>
        <v>3.9374096436771922</v>
      </c>
      <c r="CK48" s="72">
        <f>+CI51</f>
        <v>1238700</v>
      </c>
      <c r="CL48" s="65">
        <f>IF(ISERROR(CK48/CC48),"NM",IF(OR(CK48/CC48&lt;0.5,CK48/CC48&gt;2),"NM",(CK48/CC48-1)*100))</f>
        <v>4.2150429076224238</v>
      </c>
      <c r="CM48" s="72">
        <f>+CK51</f>
        <v>1255600</v>
      </c>
      <c r="CN48" s="65">
        <f>IF(ISERROR(CM48/CE48),"NM",IF(OR(CM48/CE48&lt;0.5,CM48/CE48&gt;2),"NM",(CM48/CE48-1)*100))</f>
        <v>4.598467177607457</v>
      </c>
      <c r="CO48" s="72">
        <f>+CM51</f>
        <v>1271200</v>
      </c>
      <c r="CP48" s="65">
        <f>IF(ISERROR(CO48/CG48),"NM",IF(OR(CO48/CG48&lt;0.5,CO48/CG48&gt;2),"NM",(CO48/CG48-1)*100))</f>
        <v>4.9710982658959457</v>
      </c>
      <c r="CQ48" s="72">
        <f>+CO51</f>
        <v>1280500</v>
      </c>
      <c r="CR48" s="65">
        <f>IF(ISERROR(CQ48/CI48),"NM",IF(OR(CQ48/CI48&lt;0.5,CQ48/CI48&gt;2),"NM",(CQ48/CI48-1)*100))</f>
        <v>4.7700867288496207</v>
      </c>
      <c r="CS48" s="72">
        <f>+CQ51</f>
        <v>1311800</v>
      </c>
      <c r="CT48" s="65">
        <f>IF(ISERROR(CS48/CK48),"NM",IF(OR(CS48/CK48&lt;0.5,CS48/CK48&gt;2),"NM",(CS48/CK48-1)*100))</f>
        <v>5.9013481876160512</v>
      </c>
      <c r="CU48" s="72">
        <f>+CS51</f>
        <v>1343700</v>
      </c>
      <c r="CV48" s="65">
        <f>IF(ISERROR(CU48/CM48),"NM",IF(OR(CU48/CM48&lt;0.5,CU48/CM48&gt;2),"NM",(CU48/CM48-1)*100))</f>
        <v>7.0165657852819363</v>
      </c>
      <c r="CW48" s="72">
        <f>+CU51</f>
        <v>1384100</v>
      </c>
      <c r="CX48" s="65">
        <f>IF(ISERROR(CW48/CO48),"NM",IF(OR(CW48/CO48&lt;0.5,CW48/CO48&gt;2),"NM",(CW48/CO48-1)*100))</f>
        <v>8.8813719320327333</v>
      </c>
      <c r="CY48" s="72">
        <f>+CW51</f>
        <v>1423600</v>
      </c>
      <c r="CZ48" s="65">
        <f>IF(ISERROR(CY48/CQ48),"NM",IF(OR(CY48/CQ48&lt;0.5,CY48/CQ48&gt;2),"NM",(CY48/CQ48-1)*100))</f>
        <v>11.175322139789134</v>
      </c>
      <c r="DA48" s="72">
        <f>+CY51</f>
        <v>1462500</v>
      </c>
      <c r="DB48" s="65">
        <f>IF(ISERROR(DA48/CS48),"NM",IF(OR(DA48/CS48&lt;0.5,DA48/CS48&gt;2),"NM",(DA48/CS48-1)*100))</f>
        <v>11.488031712151248</v>
      </c>
      <c r="DC48" s="72">
        <f>+DA51</f>
        <v>1492500</v>
      </c>
      <c r="DD48" s="65">
        <f>IF(ISERROR(DC48/CU48),"NM",IF(OR(DC48/CU48&lt;0.5,DC48/CU48&gt;2),"NM",(DC48/CU48-1)*100))</f>
        <v>11.07390042420182</v>
      </c>
      <c r="DE48" s="72">
        <f>+DC51</f>
        <v>1523900</v>
      </c>
      <c r="DF48" s="65">
        <f>IF(ISERROR(DE48/CW48),"NM",IF(OR(DE48/CW48&lt;0.5,DE48/CW48&gt;2),"NM",(DE48/CW48-1)*100))</f>
        <v>10.100426269778184</v>
      </c>
      <c r="DG48" s="72">
        <f>+DE51</f>
        <v>1538100</v>
      </c>
      <c r="DH48" s="65">
        <f>IF(ISERROR(DG48/CY48),"NM",IF(OR(DG48/CY48&lt;0.5,DG48/CY48&gt;2),"NM",(DG48/CY48-1)*100))</f>
        <v>8.0429896038213045</v>
      </c>
      <c r="DI48" s="72">
        <f>+DG51</f>
        <v>1553500</v>
      </c>
      <c r="DJ48" s="65">
        <f>IF(ISERROR(DI48/DA48),"NM",IF(OR(DI48/DA48&lt;0.5,DI48/DA48&gt;2),"NM",(DI48/DA48-1)*100))</f>
        <v>6.2222222222222179</v>
      </c>
      <c r="DK48" s="72">
        <f>+DI51</f>
        <v>1567100</v>
      </c>
      <c r="DL48" s="65">
        <f>IF(ISERROR(DK48/DC48),"NM",IF(OR(DK48/DC48&lt;0.5,DK48/DC48&gt;2),"NM",(DK48/DC48-1)*100))</f>
        <v>4.9983249581239564</v>
      </c>
      <c r="DM48" s="72">
        <f>+DK51</f>
        <v>1576400</v>
      </c>
      <c r="DN48" s="65">
        <f>IF(ISERROR(DM48/DE48),"NM",IF(OR(DM48/DE48&lt;0.5,DM48/DE48&gt;2),"NM",(DM48/DE48-1)*100))</f>
        <v>3.4451079467156642</v>
      </c>
      <c r="DO48" s="72">
        <f>+DM51</f>
        <v>1584200</v>
      </c>
      <c r="DP48" s="65">
        <f>IF(ISERROR(DO48/DG48),"NM",IF(OR(DO48/DG48&lt;0.5,DO48/DG48&gt;2),"NM",(DO48/DG48-1)*100))</f>
        <v>2.9972043430206208</v>
      </c>
      <c r="DQ48" s="72">
        <f>+DO51</f>
        <v>1588200</v>
      </c>
      <c r="DR48" s="65">
        <f>IF(ISERROR(DQ48/DI48),"NM",IF(OR(DQ48/DI48&lt;0.5,DQ48/DI48&gt;2),"NM",(DQ48/DI48-1)*100))</f>
        <v>2.2336659156742877</v>
      </c>
      <c r="DS48" s="72">
        <f>+DQ51</f>
        <v>1594400</v>
      </c>
      <c r="DT48" s="65">
        <f>IF(ISERROR(DS48/DK48),"NM",IF(OR(DS48/DK48&lt;0.5,DS48/DK48&gt;2),"NM",(DS48/DK48-1)*100))</f>
        <v>1.7420713419692424</v>
      </c>
      <c r="DU48" s="72">
        <f>+DS51</f>
        <v>1598900</v>
      </c>
      <c r="DV48" s="65">
        <f>IF(ISERROR(DU48/DM48),"NM",IF(OR(DU48/DM48&lt;0.5,DU48/DM48&gt;2),"NM",(DU48/DM48-1)*100))</f>
        <v>1.4273027150469408</v>
      </c>
      <c r="DW48" s="72">
        <f>+DU51</f>
        <v>1604000</v>
      </c>
      <c r="DX48" s="65">
        <f>IF(ISERROR(DW48/DO48),"NM",IF(OR(DW48/DO48&lt;0.5,DW48/DO48&gt;2),"NM",(DW48/DO48-1)*100))</f>
        <v>1.2498421916424585</v>
      </c>
      <c r="DY48" s="72">
        <f t="shared" ref="DY48:EE48" si="229">+DW51</f>
        <v>1612700</v>
      </c>
      <c r="DZ48" s="65">
        <f>IF(ISERROR(DY48/DQ48),"NM",IF(OR(DY48/DQ48&lt;0.5,DY48/DQ48&gt;2),"NM",(DY48/DQ48-1)*100))</f>
        <v>1.5426268731897785</v>
      </c>
      <c r="EA48" s="72">
        <f t="shared" si="229"/>
        <v>1617700</v>
      </c>
      <c r="EB48" s="65">
        <f>IF(ISERROR(EA48/DS48),"NM",IF(OR(EA48/DS48&lt;0.5,EA48/DS48&gt;2),"NM",(EA48/DS48-1)*100))</f>
        <v>1.4613647767185212</v>
      </c>
      <c r="EC48" s="72">
        <f t="shared" si="229"/>
        <v>1618900</v>
      </c>
      <c r="ED48" s="65">
        <f>IF(ISERROR(EC48/DU48),"NM",IF(OR(EC48/DU48&lt;0.5,EC48/DU48&gt;2),"NM",(EC48/DU48-1)*100))</f>
        <v>1.2508599662267805</v>
      </c>
      <c r="EE48" s="72">
        <f t="shared" si="229"/>
        <v>1622400</v>
      </c>
      <c r="EF48" s="65">
        <f>IF(ISERROR(EE48/DW48),"NM",IF(OR(EE48/DW48&lt;0.5,EE48/DW48&gt;2),"NM",(EE48/DW48-1)*100))</f>
        <v>1.1471321695760706</v>
      </c>
      <c r="EG48" s="72">
        <f t="shared" ref="EG48:EM48" si="230">+EE51</f>
        <v>1618000</v>
      </c>
      <c r="EH48" s="65">
        <f>IF(ISERROR(EG48/DY48),"NM",IF(OR(EG48/DY48&lt;0.5,EG48/DY48&gt;2),"NM",(EG48/DY48-1)*100))</f>
        <v>0.32864140881752046</v>
      </c>
      <c r="EI48" s="72">
        <f t="shared" si="230"/>
        <v>1606100</v>
      </c>
      <c r="EJ48" s="65">
        <f>IF(ISERROR(EI48/EA48),"NM",IF(OR(EI48/EA48&lt;0.5,EI48/EA48&gt;2),"NM",(EI48/EA48-1)*100))</f>
        <v>-0.71706744142918666</v>
      </c>
      <c r="EK48" s="72">
        <f t="shared" si="230"/>
        <v>1585900</v>
      </c>
      <c r="EL48" s="65">
        <f>IF(ISERROR(EK48/EC48),"NM",IF(OR(EK48/EC48&lt;0.5,EK48/EC48&gt;2),"NM",(EK48/EC48-1)*100))</f>
        <v>-2.038421150163694</v>
      </c>
      <c r="EM48" s="72">
        <f t="shared" si="230"/>
        <v>1568800</v>
      </c>
      <c r="EN48" s="65">
        <f>IF(ISERROR(EM48/EE48),"NM",IF(OR(EM48/EE48&lt;0.5,EM48/EE48&gt;2),"NM",(EM48/EE48-1)*100))</f>
        <v>-3.3037475345167655</v>
      </c>
      <c r="EO48" s="72">
        <f t="shared" ref="EO48" si="231">+EM51</f>
        <v>1558300</v>
      </c>
      <c r="EP48" s="65">
        <f>IF(ISERROR(EO48/EG48),"NM",IF(OR(EO48/EG48&lt;0.5,EO48/EG48&gt;2),"NM",(EO48/EG48-1)*100))</f>
        <v>-3.6897404202719364</v>
      </c>
      <c r="EQ48" s="72">
        <f t="shared" ref="EQ48:EW48" si="232">+EO51</f>
        <v>1552200</v>
      </c>
      <c r="ER48" s="65">
        <f>IF(ISERROR(EQ48/EI48),"NM",IF(OR(EQ48/EI48&lt;0.5,EQ48/EI48&gt;2),"NM",(EQ48/EI48-1)*100))</f>
        <v>-3.3559554199613983</v>
      </c>
      <c r="ES48" s="72">
        <f t="shared" si="232"/>
        <v>1537181.25</v>
      </c>
      <c r="ET48" s="65">
        <f>IF(ISERROR(ES48/EK48),"NM",IF(OR(ES48/EK48&lt;0.5,ES48/EK48&gt;2),"NM",(ES48/EK48-1)*100))</f>
        <v>-3.0719938205435393</v>
      </c>
      <c r="EU48" s="72">
        <f t="shared" si="232"/>
        <v>1525545.1953125</v>
      </c>
      <c r="EV48" s="65">
        <f>IF(ISERROR(EU48/EM48),"NM",IF(OR(EU48/EM48&lt;0.5,EU48/EM48&gt;2),"NM",(EU48/EM48-1)*100))</f>
        <v>-2.7571905078722536</v>
      </c>
      <c r="EW48" s="72">
        <f t="shared" si="232"/>
        <v>1517536.2849143005</v>
      </c>
      <c r="EX48" s="65">
        <f>IF(ISERROR(EW48/EO48),"NM",IF(OR(EW48/EO48&lt;0.5,EW48/EO48&gt;2),"NM",(EW48/EO48-1)*100))</f>
        <v>-2.6159093297631664</v>
      </c>
      <c r="EY48" s="65"/>
      <c r="EZ48" s="318"/>
      <c r="FA48" s="72"/>
      <c r="FB48" s="20">
        <f>FB51-FB49+FB50</f>
        <v>533483</v>
      </c>
      <c r="FC48" s="102"/>
      <c r="FD48" s="20">
        <v>640800</v>
      </c>
      <c r="FE48" s="65">
        <f>IF(ISERROR(FD48/FB48),"NM",IF(OR(FD48/FB48&lt;0.5,FD48/FB48&gt;2),"NM",(FD48/FB48-1)*100))</f>
        <v>20.116292365454935</v>
      </c>
      <c r="FF48" s="20">
        <f>C51</f>
        <v>710100</v>
      </c>
      <c r="FG48" s="65">
        <f>IF(ISERROR(FF48/FD48),"NM",IF(OR(FF48/FD48&lt;0.5,FF48/FD48&gt;2),"NM",(FF48/FD48-1)*100))</f>
        <v>10.814606741573041</v>
      </c>
      <c r="FH48" s="20">
        <f>FF51</f>
        <v>740400</v>
      </c>
      <c r="FI48" s="65">
        <f>IF(ISERROR(FH48/FF48),"NM",IF(OR(FH48/FF48&lt;0.5,FH48/FF48&gt;2),"NM",(FH48/FF48-1)*100))</f>
        <v>4.2670046472327749</v>
      </c>
      <c r="FJ48" s="72">
        <f>FH51</f>
        <v>782200</v>
      </c>
      <c r="FK48" s="65">
        <f>IF(ISERROR(FJ48/FH48),"NM",IF(OR(FJ48/FH48&lt;0.5,FJ48/FH48&gt;2),"NM",(FJ48/FH48-1)*100))</f>
        <v>5.6455969746083134</v>
      </c>
      <c r="FL48" s="72">
        <f>FJ51</f>
        <v>834400</v>
      </c>
      <c r="FM48" s="65">
        <f>IF(ISERROR(FL48/FJ48),"NM",IF(OR(FL48/FJ48&lt;0.5,FL48/FJ48&gt;2),"NM",(FL48/FJ48-1)*100))</f>
        <v>6.6734850421886982</v>
      </c>
      <c r="FN48" s="72">
        <f>FL51</f>
        <v>900300</v>
      </c>
      <c r="FO48" s="65">
        <f>IF(ISERROR(FN48/FL48),"NM",IF(OR(FN48/FL48&lt;0.5,FN48/FL48&gt;2),"NM",(FN48/FL48-1)*100))</f>
        <v>7.8978906999041198</v>
      </c>
      <c r="FP48" s="72">
        <f>FN51</f>
        <v>961900</v>
      </c>
      <c r="FQ48" s="65">
        <f>IF(ISERROR(FP48/FN48),"NM",IF(OR(FP48/FN48&lt;0.5,FP48/FN48&gt;2),"NM",(FP48/FN48-1)*100))</f>
        <v>6.8421637232033872</v>
      </c>
      <c r="FR48" s="72">
        <f>FP51</f>
        <v>1027800</v>
      </c>
      <c r="FS48" s="65">
        <f>IF(ISERROR(FR48/FP48),"NM",IF(OR(FR48/FP48&lt;0.5,FR48/FP48&gt;2),"NM",(FR48/FP48-1)*100))</f>
        <v>6.8510240149703749</v>
      </c>
      <c r="FT48" s="72">
        <f>FR51</f>
        <v>1083100</v>
      </c>
      <c r="FU48" s="65">
        <f>IF(ISERROR(FT48/FR48),"NM",IF(OR(FT48/FR48&lt;0.5,FT48/FR48&gt;2),"NM",(FT48/FR48-1)*100))</f>
        <v>5.3804242070441655</v>
      </c>
      <c r="FV48" s="72">
        <f>FT51</f>
        <v>1125600</v>
      </c>
      <c r="FW48" s="65">
        <f>IF(ISERROR(FV48/FT48),"NM",IF(OR(FV48/FT48&lt;0.5,FV48/FT48&gt;2),"NM",(FV48/FT48-1)*100))</f>
        <v>3.9239220755239668</v>
      </c>
      <c r="FX48" s="72">
        <f>FV51</f>
        <v>1161700</v>
      </c>
      <c r="FY48" s="65">
        <f>IF(ISERROR(FX48/FV48),"NM",IF(OR(FX48/FV48&lt;0.5,FX48/FV48&gt;2),"NM",(FX48/FV48-1)*100))</f>
        <v>3.2071783937455578</v>
      </c>
      <c r="FZ48" s="72">
        <f>FX51</f>
        <v>1200400</v>
      </c>
      <c r="GA48" s="65">
        <f>IF(ISERROR(FZ48/FX48),"NM",IF(OR(FZ48/FX48&lt;0.5,FZ48/FX48&gt;2),"NM",(FZ48/FX48-1)*100))</f>
        <v>3.3313247826461279</v>
      </c>
      <c r="GB48" s="72">
        <f>FZ51</f>
        <v>1255600</v>
      </c>
      <c r="GC48" s="65">
        <f>IF(ISERROR(GB48/FZ48),"NM",IF(OR(GB48/FZ48&lt;0.5,GB48/FZ48&gt;2),"NM",(GB48/FZ48-1)*100))</f>
        <v>4.598467177607457</v>
      </c>
      <c r="GD48" s="72">
        <f>+GB51</f>
        <v>1343700</v>
      </c>
      <c r="GE48" s="65">
        <f>IF(ISERROR(GD48/GB48),"NM",IF(OR(GD48/GB48&lt;0.5,GD48/GB48&gt;2),"NM",(GD48/GB48-1)*100))</f>
        <v>7.0165657852819363</v>
      </c>
      <c r="GF48" s="72">
        <f>+GD51</f>
        <v>1492500</v>
      </c>
      <c r="GG48" s="65">
        <f>IF(ISERROR(GF48/GD48),"NM",IF(OR(GF48/GD48&lt;0.5,GF48/GD48&gt;2),"NM",(GF48/GD48-1)*100))</f>
        <v>11.07390042420182</v>
      </c>
      <c r="GH48" s="72">
        <f>+GF51</f>
        <v>1567100</v>
      </c>
      <c r="GI48" s="65">
        <f>IF(ISERROR(GH48/GF48),"NM",IF(OR(GH48/GF48&lt;0.5,GH48/GF48&gt;2),"NM",(GH48/GF48-1)*100))</f>
        <v>4.9983249581239564</v>
      </c>
      <c r="GJ48" s="72">
        <f>+GH51</f>
        <v>1594400</v>
      </c>
      <c r="GK48" s="65">
        <f>IF(ISERROR(GJ48/GH48),"NM",IF(OR(GJ48/GH48&lt;0.5,GJ48/GH48&gt;2),"NM",(GJ48/GH48-1)*100))</f>
        <v>1.7420713419692424</v>
      </c>
      <c r="GL48" s="72">
        <f>+GJ51</f>
        <v>1617700</v>
      </c>
      <c r="GM48" s="65">
        <f>IF(ISERROR(GL48/GJ48),"NM",IF(OR(GL48/GJ48&lt;0.5,GL48/GJ48&gt;2),"NM",(GL48/GJ48-1)*100))</f>
        <v>1.4613647767185212</v>
      </c>
      <c r="GN48" s="72">
        <f>+GL51</f>
        <v>1606100</v>
      </c>
      <c r="GO48" s="65">
        <f>IF(ISERROR(GN48/GL48),"NM",IF(OR(GN48/GL48&lt;0.5,GN48/GL48&gt;2),"NM",(GN48/GL48-1)*100))</f>
        <v>-0.71706744142918666</v>
      </c>
      <c r="GP48" s="72">
        <f>+GN51</f>
        <v>1552200</v>
      </c>
      <c r="GQ48" s="65">
        <f>IF(ISERROR(GP48/GN48),"NM",IF(OR(GP48/GN48&lt;0.5,GP48/GN48&gt;2),"NM",(GP48/GN48-1)*100))</f>
        <v>-3.3559554199613983</v>
      </c>
      <c r="GR48" s="72">
        <f>GP51</f>
        <v>1513740.4917808117</v>
      </c>
      <c r="GS48" s="65">
        <f>IF(ISERROR(GR48/GP48),"NM",IF(OR(GR48/GP48&lt;0.5,GR48/GP48&gt;2),"NM",(GR48/GP48-1)*100))</f>
        <v>-2.4777417999734763</v>
      </c>
      <c r="GT48" s="72">
        <f>GR51</f>
        <v>1505372.5561267028</v>
      </c>
      <c r="GU48" s="65">
        <f>IF(ISERROR(GT48/GR48),"NM",IF(OR(GT48/GR48&lt;0.5,GT48/GR48&gt;2),"NM",(GT48/GR48-1)*100))</f>
        <v>-0.55279856088572554</v>
      </c>
      <c r="GV48" s="72">
        <f>GT51</f>
        <v>1509597.6798881502</v>
      </c>
      <c r="GW48" s="65">
        <f>IF(ISERROR(GV48/GT48),"NM",IF(OR(GV48/GT48&lt;0.5,GV48/GT48&gt;2),"NM",(GV48/GT48-1)*100))</f>
        <v>0.28066964182731358</v>
      </c>
      <c r="GX48" s="72">
        <f>GV51</f>
        <v>1525803.0411361407</v>
      </c>
      <c r="GY48" s="65">
        <f>IF(ISERROR(GX48/GV48),"NM",IF(OR(GX48/GV48&lt;0.5,GX48/GV48&gt;2),"NM",(GX48/GV48-1)*100))</f>
        <v>1.0734887489487477</v>
      </c>
      <c r="GZ48" s="67">
        <f t="shared" si="162"/>
        <v>-1.0205175047071857</v>
      </c>
      <c r="HA48" s="281"/>
      <c r="HB48" s="75"/>
      <c r="HC48"/>
      <c r="HD48"/>
      <c r="HE48"/>
      <c r="HF48"/>
      <c r="HG48"/>
      <c r="HH48"/>
    </row>
    <row r="49" spans="1:216" s="2" customFormat="1" ht="13.5" customHeight="1" x14ac:dyDescent="0.2">
      <c r="A49" s="4"/>
      <c r="B49" s="54" t="s">
        <v>305</v>
      </c>
      <c r="C49" s="99"/>
      <c r="D49" s="100"/>
      <c r="E49" s="72">
        <f>+E45</f>
        <v>25411</v>
      </c>
      <c r="F49" s="100"/>
      <c r="G49" s="72">
        <f>+G45</f>
        <v>24604</v>
      </c>
      <c r="H49" s="100"/>
      <c r="I49" s="72">
        <f>+I45</f>
        <v>27456</v>
      </c>
      <c r="J49" s="100"/>
      <c r="K49" s="72">
        <f>+K45</f>
        <v>23097</v>
      </c>
      <c r="L49" s="63" t="str">
        <f>IF(ISERROR(K49/C49),"NM",IF(OR(K49/C49&lt;0.5,K49/C49&gt;2),"NM",(K49/C49-1)*100))</f>
        <v>NM</v>
      </c>
      <c r="M49" s="72">
        <f>+M45</f>
        <v>25560</v>
      </c>
      <c r="N49" s="63">
        <f>IF(ISERROR(M49/E49),"NM",IF(OR(M49/E49&lt;0.5,M49/E49&gt;2),"NM",(M49/E49-1)*100))</f>
        <v>0.58636023769234047</v>
      </c>
      <c r="O49" s="72">
        <f>+O45</f>
        <v>20101</v>
      </c>
      <c r="P49" s="63">
        <f>IF(ISERROR(O49/G49),"NM",IF(OR(O49/G49&lt;0.5,O49/G49&gt;2),"NM",(O49/G49-1)*100))</f>
        <v>-18.301902129735005</v>
      </c>
      <c r="Q49" s="72">
        <f>+Q45</f>
        <v>23107</v>
      </c>
      <c r="R49" s="63">
        <f>IF(ISERROR(Q49/I49),"NM",IF(OR(Q49/I49&lt;0.5,Q49/I49&gt;2),"NM",(Q49/I49-1)*100))</f>
        <v>-15.839889277389274</v>
      </c>
      <c r="S49" s="72">
        <f>+S45</f>
        <v>24123</v>
      </c>
      <c r="T49" s="63">
        <f>IF(ISERROR(S49/K49),"NM",IF(OR(S49/K49&lt;0.5,S49/K49&gt;2),"NM",(S49/K49-1)*100))</f>
        <v>4.4421353422522403</v>
      </c>
      <c r="U49" s="72">
        <f>+U45</f>
        <v>29620</v>
      </c>
      <c r="V49" s="63">
        <f>IF(ISERROR(U49/M49),"NM",IF(OR(U49/M49&lt;0.5,U49/M49&gt;2),"NM",(U49/M49-1)*100))</f>
        <v>15.884194053208134</v>
      </c>
      <c r="W49" s="72">
        <f>+W45</f>
        <v>25436</v>
      </c>
      <c r="X49" s="63">
        <f>IF(ISERROR(W49/O49),"NM",IF(OR(W49/O49&lt;0.5,W49/O49&gt;2),"NM",(W49/O49-1)*100))</f>
        <v>26.540968111039255</v>
      </c>
      <c r="Y49" s="72">
        <f>+Y45</f>
        <v>29141</v>
      </c>
      <c r="Z49" s="63">
        <f>IF(ISERROR(Y49/Q49),"NM",IF(OR(Y49/Q49&lt;0.5,Y49/Q49&gt;2),"NM",(Y49/Q49-1)*100))</f>
        <v>26.113299000302948</v>
      </c>
      <c r="AA49" s="72">
        <f>+AA45</f>
        <v>27044</v>
      </c>
      <c r="AB49" s="63">
        <f>IF(ISERROR(AA49/S49),"NM",IF(OR(AA49/S49&lt;0.5,AA49/S49&gt;2),"NM",(AA49/S49-1)*100))</f>
        <v>12.108775857065869</v>
      </c>
      <c r="AC49" s="72">
        <f>+AC45</f>
        <v>32961</v>
      </c>
      <c r="AD49" s="63">
        <f>IF(ISERROR(AC49/U49),"NM",IF(OR(AC49/U49&lt;0.5,AC49/U49&gt;2),"NM",(AC49/U49-1)*100))</f>
        <v>11.279540850776492</v>
      </c>
      <c r="AE49" s="72">
        <f>+AE45</f>
        <v>29489</v>
      </c>
      <c r="AF49" s="63">
        <f>IF(ISERROR(AE49/W49),"NM",IF(OR(AE49/W49&lt;0.5,AE49/W49&gt;2),"NM",(AE49/W49-1)*100))</f>
        <v>15.934109136656716</v>
      </c>
      <c r="AG49" s="72">
        <f>+AG45</f>
        <v>31676</v>
      </c>
      <c r="AH49" s="63">
        <f>IF(ISERROR(AG49/Y49),"NM",IF(OR(AG49/Y49&lt;0.5,AG49/Y49&gt;2),"NM",(AG49/Y49-1)*100))</f>
        <v>8.6990837651419017</v>
      </c>
      <c r="AI49" s="72">
        <f>+AI45</f>
        <v>28329</v>
      </c>
      <c r="AJ49" s="63">
        <f>IF(ISERROR(AI49/AA49),"NM",IF(OR(AI49/AA49&lt;0.5,AI49/AA49&gt;2),"NM",(AI49/AA49-1)*100))</f>
        <v>4.7515160479218999</v>
      </c>
      <c r="AK49" s="72">
        <f>+AK45</f>
        <v>32190</v>
      </c>
      <c r="AL49" s="63">
        <f>IF(ISERROR(AK49/AC49),"NM",IF(OR(AK49/AC49&lt;0.5,AK49/AC49&gt;2),"NM",(AK49/AC49-1)*100))</f>
        <v>-2.3391280604350584</v>
      </c>
      <c r="AM49" s="72">
        <f>+AM45</f>
        <v>28638</v>
      </c>
      <c r="AN49" s="63">
        <f>IF(ISERROR(AM49/AE49),"NM",IF(OR(AM49/AE49&lt;0.5,AM49/AE49&gt;2),"NM",(AM49/AE49-1)*100))</f>
        <v>-2.8858218318695061</v>
      </c>
      <c r="AO49" s="72">
        <f>+AO45</f>
        <v>33368</v>
      </c>
      <c r="AP49" s="63">
        <f>IF(ISERROR(AO49/AG49),"NM",IF(OR(AO49/AG49&lt;0.5,AO49/AG49&gt;2),"NM",(AO49/AG49-1)*100))</f>
        <v>5.3415835332744077</v>
      </c>
      <c r="AQ49" s="72">
        <f>+AQ45</f>
        <v>29831</v>
      </c>
      <c r="AR49" s="63">
        <f>IF(ISERROR(AQ49/AI49),"NM",IF(OR(AQ49/AI49&lt;0.5,AQ49/AI49&gt;2),"NM",(AQ49/AI49-1)*100))</f>
        <v>5.3019873627731195</v>
      </c>
      <c r="AS49" s="72">
        <f>+AS45</f>
        <v>32562</v>
      </c>
      <c r="AT49" s="63">
        <f>IF(ISERROR(AS49/AK49),"NM",IF(OR(AS49/AK49&lt;0.5,AS49/AK49&gt;2),"NM",(AS49/AK49-1)*100))</f>
        <v>1.1556383970177109</v>
      </c>
      <c r="AU49" s="72">
        <f>+AU45</f>
        <v>30981</v>
      </c>
      <c r="AV49" s="63">
        <f>IF(ISERROR(AU49/AM49),"NM",IF(OR(AU49/AM49&lt;0.5,AU49/AM49&gt;2),"NM",(AU49/AM49-1)*100))</f>
        <v>8.181437251204704</v>
      </c>
      <c r="AW49" s="72">
        <f>+AW45</f>
        <v>35409</v>
      </c>
      <c r="AX49" s="63">
        <f>IF(ISERROR(AW49/AO49),"NM",IF(OR(AW49/AO49&lt;0.5,AW49/AO49&gt;2),"NM",(AW49/AO49-1)*100))</f>
        <v>6.1166386957564045</v>
      </c>
      <c r="AY49" s="72">
        <f>+AY45</f>
        <v>29440</v>
      </c>
      <c r="AZ49" s="65">
        <f>IF(ISERROR(AY49/AQ49),"NM",IF(OR(AY49/AQ49&lt;0.5,AY49/AQ49&gt;2),"NM",(AY49/AQ49-1)*100))</f>
        <v>-1.3107170393215073</v>
      </c>
      <c r="BA49" s="72">
        <f>+BA45</f>
        <v>31201</v>
      </c>
      <c r="BB49" s="65">
        <f>IF(ISERROR(BA49/AS49),"NM",IF(OR(BA49/AS49&lt;0.5,BA49/AS49&gt;2),"NM",(BA49/AS49-1)*100))</f>
        <v>-4.1797186904981238</v>
      </c>
      <c r="BC49" s="72">
        <f>+BC45</f>
        <v>27283</v>
      </c>
      <c r="BD49" s="65">
        <f>IF(ISERROR(BC49/AU49),"NM",IF(OR(BC49/AU49&lt;0.5,BC49/AU49&gt;2),"NM",(BC49/AU49-1)*100))</f>
        <v>-11.936348084309733</v>
      </c>
      <c r="BE49" s="72">
        <f>+BE45</f>
        <v>29531</v>
      </c>
      <c r="BF49" s="65">
        <f>IF(ISERROR(BE49/AW49),"NM",IF(OR(BE49/AW49&lt;0.5,BE49/AW49&gt;2),"NM",(BE49/AW49-1)*100))</f>
        <v>-16.600299358920047</v>
      </c>
      <c r="BG49" s="72">
        <f>+BG45</f>
        <v>26306</v>
      </c>
      <c r="BH49" s="65">
        <f>IF(ISERROR(BG49/AY49),"NM",IF(OR(BG49/AY49&lt;0.5,BG49/AY49&gt;2),"NM",(BG49/AY49-1)*100))</f>
        <v>-10.645380434782615</v>
      </c>
      <c r="BI49" s="72">
        <f>+BI45</f>
        <v>30123</v>
      </c>
      <c r="BJ49" s="65">
        <f>IF(ISERROR(BI49/BA49),"NM",IF(OR(BI49/BA49&lt;0.5,BI49/BA49&gt;2),"NM",(BI49/BA49-1)*100))</f>
        <v>-3.4550174673888656</v>
      </c>
      <c r="BK49" s="72">
        <f>+BK45</f>
        <v>27893</v>
      </c>
      <c r="BL49" s="65">
        <f>IF(ISERROR(BK49/BC49),"NM",IF(OR(BK49/BC49&lt;0.5,BK49/BC49&gt;2),"NM",(BK49/BC49-1)*100))</f>
        <v>2.2358245061026905</v>
      </c>
      <c r="BM49" s="72">
        <f>+BM45</f>
        <v>30315</v>
      </c>
      <c r="BN49" s="65">
        <f>IF(ISERROR(BM49/BE49),"NM",IF(OR(BM49/BE49&lt;0.5,BM49/BE49&gt;2),"NM",(BM49/BE49-1)*100))</f>
        <v>2.6548372896278538</v>
      </c>
      <c r="BO49" s="72">
        <f>+BO45</f>
        <v>27617</v>
      </c>
      <c r="BP49" s="65">
        <f>IF(ISERROR(BO49/BG49),"NM",IF(OR(BO49/BG49&lt;0.5,BO49/BG49&gt;2),"NM",(BO49/BG49-1)*100))</f>
        <v>4.9836539192579687</v>
      </c>
      <c r="BQ49" s="72">
        <f>+BQ45</f>
        <v>28650</v>
      </c>
      <c r="BR49" s="65">
        <f>IF(ISERROR(BQ49/BI49),"NM",IF(OR(BQ49/BI49&lt;0.5,BQ49/BI49&gt;2),"NM",(BQ49/BI49-1)*100))</f>
        <v>-4.889951200079679</v>
      </c>
      <c r="BS49" s="72">
        <f>+BS45</f>
        <v>28147</v>
      </c>
      <c r="BT49" s="65">
        <f>IF(ISERROR(BS49/BK49),"NM",IF(OR(BS49/BK49&lt;0.5,BS49/BK49&gt;2),"NM",(BS49/BK49-1)*100))</f>
        <v>0.91062273688740092</v>
      </c>
      <c r="BU49" s="72">
        <f>+BU45</f>
        <v>30277</v>
      </c>
      <c r="BV49" s="65">
        <f>IF(ISERROR(BU49/BM49),"NM",IF(OR(BU49/BM49&lt;0.5,BU49/BM49&gt;2),"NM",(BU49/BM49-1)*100))</f>
        <v>-0.12535048655780701</v>
      </c>
      <c r="BW49" s="72">
        <f>+BW45</f>
        <v>27506</v>
      </c>
      <c r="BX49" s="65">
        <f>IF(ISERROR(BW49/BO49),"NM",IF(OR(BW49/BO49&lt;0.5,BW49/BO49&gt;2),"NM",(BW49/BO49-1)*100))</f>
        <v>-0.40192634971213392</v>
      </c>
      <c r="BY49" s="72">
        <f>+BY45</f>
        <v>30074</v>
      </c>
      <c r="BZ49" s="65">
        <f>IF(ISERROR(BY49/BQ49),"NM",IF(OR(BY49/BQ49&lt;0.5,BY49/BQ49&gt;2),"NM",(BY49/BQ49-1)*100))</f>
        <v>4.970331588132626</v>
      </c>
      <c r="CA49" s="72">
        <f>+CA45</f>
        <v>29968</v>
      </c>
      <c r="CB49" s="65">
        <f>IF(ISERROR(CA49/BS49),"NM",IF(OR(CA49/BS49&lt;0.5,CA49/BS49&gt;2),"NM",(CA49/BS49-1)*100))</f>
        <v>6.4696059970867248</v>
      </c>
      <c r="CC49" s="72">
        <f>+CC45</f>
        <v>34798</v>
      </c>
      <c r="CD49" s="65">
        <f>IF(ISERROR(CC49/BU49),"NM",IF(OR(CC49/BU49&lt;0.5,CC49/BU49&gt;2),"NM",(CC49/BU49-1)*100))</f>
        <v>14.932126696832571</v>
      </c>
      <c r="CE49" s="72">
        <f>+CE45</f>
        <v>30264</v>
      </c>
      <c r="CF49" s="65">
        <f>IF(ISERROR(CE49/BW49),"NM",IF(OR(CE49/BW49&lt;0.5,CE49/BW49&gt;2),"NM",(CE49/BW49-1)*100))</f>
        <v>10.02690322111539</v>
      </c>
      <c r="CG49" s="72">
        <f>+CG45</f>
        <v>33856</v>
      </c>
      <c r="CH49" s="65">
        <f>IF(ISERROR(CG49/BY49),"NM",IF(OR(CG49/BY49&lt;0.5,CG49/BY49&gt;2),"NM",(CG49/BY49-1)*100))</f>
        <v>12.575646738046142</v>
      </c>
      <c r="CI49" s="72">
        <f>+CI45</f>
        <v>34621</v>
      </c>
      <c r="CJ49" s="65">
        <f>IF(ISERROR(CI49/CA49),"NM",IF(OR(CI49/CA49&lt;0.5,CI49/CA49&gt;2),"NM",(CI49/CA49-1)*100))</f>
        <v>15.526561665776839</v>
      </c>
      <c r="CK49" s="72">
        <f>+CK45</f>
        <v>37072</v>
      </c>
      <c r="CL49" s="65">
        <f>IF(ISERROR(CK49/CC49),"NM",IF(OR(CK49/CC49&lt;0.5,CK49/CC49&gt;2),"NM",(CK49/CC49-1)*100))</f>
        <v>6.5348583251910952</v>
      </c>
      <c r="CM49" s="72">
        <f>+CM45</f>
        <v>34072</v>
      </c>
      <c r="CN49" s="65">
        <f>IF(ISERROR(CM49/CE49),"NM",IF(OR(CM49/CE49&lt;0.5,CM49/CE49&gt;2),"NM",(CM49/CE49-1)*100))</f>
        <v>12.582606397039386</v>
      </c>
      <c r="CO49" s="72">
        <f>+CO45</f>
        <v>36104</v>
      </c>
      <c r="CP49" s="65">
        <f>IF(ISERROR(CO49/CG49),"NM",IF(OR(CO49/CG49&lt;0.5,CO49/CG49&gt;2),"NM",(CO49/CG49-1)*100))</f>
        <v>6.6398865784499161</v>
      </c>
      <c r="CQ49" s="72">
        <f>+CQ45</f>
        <v>42296</v>
      </c>
      <c r="CR49" s="65">
        <f>IF(ISERROR(CQ49/CI49),"NM",IF(OR(CQ49/CI49&lt;0.5,CQ49/CI49&gt;2),"NM",(CQ49/CI49-1)*100))</f>
        <v>22.168625978452393</v>
      </c>
      <c r="CS49" s="72">
        <f>+CS45</f>
        <v>48562</v>
      </c>
      <c r="CT49" s="65">
        <f>IF(ISERROR(CS49/CK49),"NM",IF(OR(CS49/CK49&lt;0.5,CS49/CK49&gt;2),"NM",(CS49/CK49-1)*100))</f>
        <v>30.993741907639194</v>
      </c>
      <c r="CU49" s="72">
        <f>+CU45</f>
        <v>52414</v>
      </c>
      <c r="CV49" s="65">
        <f>IF(ISERROR(CU49/CM49),"NM",IF(OR(CU49/CM49&lt;0.5,CU49/CM49&gt;2),"NM",(CU49/CM49-1)*100))</f>
        <v>53.83305940361587</v>
      </c>
      <c r="CW49" s="72">
        <f>+CW45</f>
        <v>53210</v>
      </c>
      <c r="CX49" s="65">
        <f>IF(ISERROR(CW49/CO49),"NM",IF(OR(CW49/CO49&lt;0.5,CW49/CO49&gt;2),"NM",(CW49/CO49-1)*100))</f>
        <v>47.379791712829601</v>
      </c>
      <c r="CY49" s="72">
        <f>+CY45</f>
        <v>55716</v>
      </c>
      <c r="CZ49" s="65">
        <f>IF(ISERROR(CY49/CQ49),"NM",IF(OR(CY49/CQ49&lt;0.5,CY49/CQ49&gt;2),"NM",(CY49/CQ49-1)*100))</f>
        <v>31.728768677889164</v>
      </c>
      <c r="DA49" s="72">
        <f>+DA45</f>
        <v>49281</v>
      </c>
      <c r="DB49" s="65">
        <f>IF(ISERROR(DA49/CS49),"NM",IF(OR(DA49/CS49&lt;0.5,DA49/CS49&gt;2),"NM",(DA49/CS49-1)*100))</f>
        <v>1.480581524648894</v>
      </c>
      <c r="DC49" s="72">
        <f>+DC45</f>
        <v>53803</v>
      </c>
      <c r="DD49" s="65">
        <f>IF(ISERROR(DC49/CU49),"NM",IF(OR(DC49/CU49&lt;0.5,DC49/CU49&gt;2),"NM",(DC49/CU49-1)*100))</f>
        <v>2.650055328728973</v>
      </c>
      <c r="DE49" s="72">
        <f>+DE45</f>
        <v>30280</v>
      </c>
      <c r="DF49" s="65">
        <f>IF(ISERROR(DE49/CW49),"NM",IF(OR(DE49/CW49&lt;0.5,DE49/CW49&gt;2),"NM",(DE49/CW49-1)*100))</f>
        <v>-43.093403495583537</v>
      </c>
      <c r="DG49" s="72">
        <f>+DG45</f>
        <v>32372</v>
      </c>
      <c r="DH49" s="65">
        <f>IF(ISERROR(DG49/CY49),"NM",IF(OR(DG49/CY49&lt;0.5,DG49/CY49&gt;2),"NM",(DG49/CY49-1)*100))</f>
        <v>-41.89819800416398</v>
      </c>
      <c r="DI49" s="72">
        <f>+DI45</f>
        <v>32853</v>
      </c>
      <c r="DJ49" s="65">
        <f>IF(ISERROR(DI49/DA49),"NM",IF(OR(DI49/DA49&lt;0.5,DI49/DA49&gt;2),"NM",(DI49/DA49-1)*100))</f>
        <v>-33.335362512936015</v>
      </c>
      <c r="DK49" s="72">
        <f>+DK45</f>
        <v>27585</v>
      </c>
      <c r="DL49" s="65">
        <f>IF(ISERROR(DK49/DC49),"NM",IF(OR(DK49/DC49&lt;0.5,DK49/DC49&gt;2),"NM",(DK49/DC49-1)*100))</f>
        <v>-48.729624742114751</v>
      </c>
      <c r="DM49" s="72">
        <f>+DM45</f>
        <v>27940</v>
      </c>
      <c r="DN49" s="65">
        <f>IF(ISERROR(DM49/DE49),"NM",IF(OR(DM49/DE49&lt;0.5,DM49/DE49&gt;2),"NM",(DM49/DE49-1)*100))</f>
        <v>-7.7278731836195487</v>
      </c>
      <c r="DO49" s="72">
        <f>+DO45</f>
        <v>25634</v>
      </c>
      <c r="DP49" s="65">
        <f>IF(ISERROR(DO49/DG49),"NM",IF(OR(DO49/DG49&lt;0.5,DO49/DG49&gt;2),"NM",(DO49/DG49-1)*100))</f>
        <v>-20.814283949091806</v>
      </c>
      <c r="DQ49" s="72">
        <f>+DQ45</f>
        <v>33355</v>
      </c>
      <c r="DR49" s="65">
        <f>IF(ISERROR(DQ49/DI49),"NM",IF(OR(DQ49/DI49&lt;0.5,DQ49/DI49&gt;2),"NM",(DQ49/DI49-1)*100))</f>
        <v>1.5280187501902409</v>
      </c>
      <c r="DS49" s="72">
        <f>+DS45</f>
        <v>26981</v>
      </c>
      <c r="DT49" s="65">
        <f>IF(ISERROR(DS49/DK49),"NM",IF(OR(DS49/DK49&lt;0.5,DS49/DK49&gt;2),"NM",(DS49/DK49-1)*100))</f>
        <v>-2.1895957948160238</v>
      </c>
      <c r="DU49" s="72">
        <f>+DU45</f>
        <v>30581</v>
      </c>
      <c r="DV49" s="65">
        <f>IF(ISERROR(DU49/DM49),"NM",IF(OR(DU49/DM49&lt;0.5,DU49/DM49&gt;2),"NM",(DU49/DM49-1)*100))</f>
        <v>9.4523979957050752</v>
      </c>
      <c r="DW49" s="72">
        <f>+DW45</f>
        <v>31644</v>
      </c>
      <c r="DX49" s="65">
        <f>IF(ISERROR(DW49/DO49),"NM",IF(OR(DW49/DO49&lt;0.5,DW49/DO49&gt;2),"NM",(DW49/DO49-1)*100))</f>
        <v>23.445424046188656</v>
      </c>
      <c r="DY49" s="72">
        <f t="shared" ref="DY49:EA49" si="233">+DY45</f>
        <v>31650</v>
      </c>
      <c r="DZ49" s="65">
        <f>IF(ISERROR(DY49/DQ49),"NM",IF(OR(DY49/DQ49&lt;0.5,DY49/DQ49&gt;2),"NM",(DY49/DQ49-1)*100))</f>
        <v>-5.1116774096837014</v>
      </c>
      <c r="EA49" s="72">
        <f t="shared" si="233"/>
        <v>31163</v>
      </c>
      <c r="EB49" s="65">
        <f>IF(ISERROR(EA49/DS49),"NM",IF(OR(EA49/DS49&lt;0.5,EA49/DS49&gt;2),"NM",(EA49/DS49-1)*100))</f>
        <v>15.499796152848312</v>
      </c>
      <c r="EC49" s="72">
        <f t="shared" ref="EC49:EE49" si="234">+EC45</f>
        <v>30250</v>
      </c>
      <c r="ED49" s="65">
        <f>IF(ISERROR(EC49/DU49),"NM",IF(OR(EC49/DU49&lt;0.5,EC49/DU49&gt;2),"NM",(EC49/DU49-1)*100))</f>
        <v>-1.0823714070828272</v>
      </c>
      <c r="EE49" s="72">
        <f t="shared" si="234"/>
        <v>26513</v>
      </c>
      <c r="EF49" s="65">
        <f>IF(ISERROR(EE49/DW49),"NM",IF(OR(EE49/DW49&lt;0.5,EE49/DW49&gt;2),"NM",(EE49/DW49-1)*100))</f>
        <v>-16.214764252306914</v>
      </c>
      <c r="EG49" s="72">
        <f t="shared" ref="EG49:EI49" si="235">+EG45</f>
        <v>25796</v>
      </c>
      <c r="EH49" s="65">
        <f>IF(ISERROR(EG49/DY49),"NM",IF(OR(EG49/DY49&lt;0.5,EG49/DY49&gt;2),"NM",(EG49/DY49-1)*100))</f>
        <v>-18.496050552922593</v>
      </c>
      <c r="EI49" s="72">
        <f t="shared" si="235"/>
        <v>22054</v>
      </c>
      <c r="EJ49" s="65">
        <f>IF(ISERROR(EI49/EA49),"NM",IF(OR(EI49/EA49&lt;0.5,EI49/EA49&gt;2),"NM",(EI49/EA49-1)*100))</f>
        <v>-29.23017681224529</v>
      </c>
      <c r="EK49" s="72">
        <f t="shared" ref="EK49:EM49" si="236">+EK45</f>
        <v>25407</v>
      </c>
      <c r="EL49" s="65">
        <f>IF(ISERROR(EK49/EC49),"NM",IF(OR(EK49/EC49&lt;0.5,EK49/EC49&gt;2),"NM",(EK49/EC49-1)*100))</f>
        <v>-16.009917355371904</v>
      </c>
      <c r="EM49" s="72">
        <f t="shared" si="236"/>
        <v>23741</v>
      </c>
      <c r="EN49" s="65">
        <f>IF(ISERROR(EM49/EE49),"NM",IF(OR(EM49/EE49&lt;0.5,EM49/EE49&gt;2),"NM",(EM49/EE49-1)*100))</f>
        <v>-10.455248368724778</v>
      </c>
      <c r="EO49" s="72">
        <f t="shared" ref="EO49" si="237">+EO45</f>
        <v>23649</v>
      </c>
      <c r="EP49" s="65">
        <f>IF(ISERROR(EO49/EG49),"NM",IF(OR(EO49/EG49&lt;0.5,EO49/EG49&gt;2),"NM",(EO49/EG49-1)*100))</f>
        <v>-8.3229958133043898</v>
      </c>
      <c r="EQ49" s="72">
        <f t="shared" ref="EQ49" si="238">+EQ45</f>
        <v>21846</v>
      </c>
      <c r="ER49" s="65">
        <f>IF(ISERROR(EQ49/EI49),"NM",IF(OR(EQ49/EI49&lt;0.5,EQ49/EI49&gt;2),"NM",(EQ49/EI49-1)*100))</f>
        <v>-0.94313956651854713</v>
      </c>
      <c r="ES49" s="72">
        <f t="shared" ref="ES49" si="239">+ES45</f>
        <v>24872</v>
      </c>
      <c r="ET49" s="65">
        <f>IF(ISERROR(ES49/EK49),"NM",IF(OR(ES49/EK49&lt;0.5,ES49/EK49&gt;2),"NM",(ES49/EK49-1)*100))</f>
        <v>-2.105718896367148</v>
      </c>
      <c r="EU49" s="72">
        <f t="shared" ref="EU49" si="240">+EU45</f>
        <v>25288</v>
      </c>
      <c r="EV49" s="65">
        <f>IF(ISERROR(EU49/EM49),"NM",IF(OR(EU49/EM49&lt;0.5,EU49/EM49&gt;2),"NM",(EU49/EM49-1)*100))</f>
        <v>6.5161534897434814</v>
      </c>
      <c r="EW49" s="72">
        <f t="shared" ref="EW49" si="241">+EW45</f>
        <v>25175</v>
      </c>
      <c r="EX49" s="65">
        <f>IF(ISERROR(EW49/EO49),"NM",IF(OR(EW49/EO49&lt;0.5,EW49/EO49&gt;2),"NM",(EW49/EO49-1)*100))</f>
        <v>6.4527041312529176</v>
      </c>
      <c r="EY49" s="65"/>
      <c r="EZ49" s="318"/>
      <c r="FA49" s="72"/>
      <c r="FB49" s="72">
        <f>+FB45</f>
        <v>75425</v>
      </c>
      <c r="FC49" s="102"/>
      <c r="FD49" s="72">
        <f>+FD45</f>
        <v>87043</v>
      </c>
      <c r="FE49" s="65">
        <f>IF(ISERROR(FD49/FB49),"NM",IF(OR(FD49/FB49&lt;0.5,FD49/FB49&gt;2),"NM",(FD49/FB49-1)*100))</f>
        <v>15.40338084189592</v>
      </c>
      <c r="FF49" s="72">
        <f>+FF45</f>
        <v>99755</v>
      </c>
      <c r="FG49" s="65">
        <f>IF(ISERROR(FF49/FD49),"NM",IF(OR(FF49/FD49&lt;0.5,FF49/FD49&gt;2),"NM",(FF49/FD49-1)*100))</f>
        <v>14.604276047470787</v>
      </c>
      <c r="FH49" s="72">
        <f>+FH45</f>
        <v>91865</v>
      </c>
      <c r="FI49" s="65">
        <f>IF(ISERROR(FH49/FF49),"NM",IF(OR(FH49/FF49&lt;0.5,FH49/FF49&gt;2),"NM",(FH49/FF49-1)*100))</f>
        <v>-7.9093779760412986</v>
      </c>
      <c r="FJ49" s="72">
        <f>+FJ45</f>
        <v>108320</v>
      </c>
      <c r="FK49" s="65">
        <f>IF(ISERROR(FJ49/FH49),"NM",IF(OR(FJ49/FH49&lt;0.5,FJ49/FH49&gt;2),"NM",(FJ49/FH49-1)*100))</f>
        <v>17.912153703804499</v>
      </c>
      <c r="FL49" s="72">
        <f>+FL45</f>
        <v>121170</v>
      </c>
      <c r="FM49" s="65">
        <f>IF(ISERROR(FL49/FJ49),"NM",IF(OR(FL49/FJ49&lt;0.5,FL49/FJ49&gt;2),"NM",(FL49/FJ49-1)*100))</f>
        <v>11.862998522895118</v>
      </c>
      <c r="FN49" s="72">
        <f>+FN45</f>
        <v>122525</v>
      </c>
      <c r="FO49" s="65">
        <f>IF(ISERROR(FN49/FL49),"NM",IF(OR(FN49/FL49&lt;0.5,FN49/FL49&gt;2),"NM",(FN49/FL49-1)*100))</f>
        <v>1.1182635965998111</v>
      </c>
      <c r="FP49" s="72">
        <f>+FP45</f>
        <v>128783</v>
      </c>
      <c r="FQ49" s="65">
        <f>IF(ISERROR(FP49/FN49),"NM",IF(OR(FP49/FN49&lt;0.5,FP49/FN49&gt;2),"NM",(FP49/FN49-1)*100))</f>
        <v>5.1075290756988467</v>
      </c>
      <c r="FR49" s="72">
        <f>+FR45</f>
        <v>117455</v>
      </c>
      <c r="FS49" s="65">
        <f>IF(ISERROR(FR49/FP49),"NM",IF(OR(FR49/FP49&lt;0.5,FR49/FP49&gt;2),"NM",(FR49/FP49-1)*100))</f>
        <v>-8.7961920439809553</v>
      </c>
      <c r="FT49" s="72">
        <f>+FT45</f>
        <v>114637</v>
      </c>
      <c r="FU49" s="65">
        <f>IF(ISERROR(FT49/FR49),"NM",IF(OR(FT49/FR49&lt;0.5,FT49/FR49&gt;2),"NM",(FT49/FR49-1)*100))</f>
        <v>-2.3992167212975146</v>
      </c>
      <c r="FV49" s="72">
        <f>+FV45</f>
        <v>114691</v>
      </c>
      <c r="FW49" s="65">
        <f>IF(ISERROR(FV49/FT49),"NM",IF(OR(FV49/FT49&lt;0.5,FV49/FT49&gt;2),"NM",(FV49/FT49-1)*100))</f>
        <v>4.7105210359665861E-2</v>
      </c>
      <c r="FX49" s="72">
        <f>+FX45</f>
        <v>122346</v>
      </c>
      <c r="FY49" s="65">
        <f>IF(ISERROR(FX49/FV49),"NM",IF(OR(FX49/FV49&lt;0.5,FX49/FV49&gt;2),"NM",(FX49/FV49-1)*100))</f>
        <v>6.6744557114333247</v>
      </c>
      <c r="FZ49" s="72">
        <f>+FZ45</f>
        <v>135813</v>
      </c>
      <c r="GA49" s="65">
        <f>IF(ISERROR(FZ49/FX49),"NM",IF(OR(FZ49/FX49&lt;0.5,FZ49/FX49&gt;2),"NM",(FZ49/FX49-1)*100))</f>
        <v>11.007307145309198</v>
      </c>
      <c r="GB49" s="72">
        <f>+GB45</f>
        <v>161034</v>
      </c>
      <c r="GC49" s="65">
        <f>IF(ISERROR(GB49/FZ49),"NM",IF(OR(GB49/FZ49&lt;0.5,GB49/FZ49&gt;2),"NM",(GB49/FZ49-1)*100))</f>
        <v>18.570387223608932</v>
      </c>
      <c r="GD49" s="72">
        <f>+GD45</f>
        <v>210621</v>
      </c>
      <c r="GE49" s="65">
        <f>IF(ISERROR(GD49/GB49),"NM",IF(OR(GD49/GB49&lt;0.5,GD49/GB49&gt;2),"NM",(GD49/GB49-1)*100))</f>
        <v>30.792876038600546</v>
      </c>
      <c r="GF49" s="72">
        <f>+GF45</f>
        <v>149308</v>
      </c>
      <c r="GG49" s="65">
        <f>IF(ISERROR(GF49/GD49),"NM",IF(OR(GF49/GD49&lt;0.5,GF49/GD49&gt;2),"NM",(GF49/GD49-1)*100))</f>
        <v>-29.110582515513649</v>
      </c>
      <c r="GH49" s="72">
        <f>+GH45</f>
        <v>114514</v>
      </c>
      <c r="GI49" s="65">
        <f>IF(ISERROR(GH49/GF49),"NM",IF(OR(GH49/GF49&lt;0.5,GH49/GF49&gt;2),"NM",(GH49/GF49-1)*100))</f>
        <v>-23.303506844911194</v>
      </c>
      <c r="GJ49" s="72">
        <f>+GJ45</f>
        <v>120856</v>
      </c>
      <c r="GK49" s="65">
        <f>IF(ISERROR(GJ49/GH49),"NM",IF(OR(GJ49/GH49&lt;0.5,GJ49/GH49&gt;2),"NM",(GJ49/GH49-1)*100))</f>
        <v>5.5381874705276113</v>
      </c>
      <c r="GL49" s="72">
        <f>+GL45</f>
        <v>113722</v>
      </c>
      <c r="GM49" s="65">
        <f>IF(ISERROR(GL49/GJ49),"NM",IF(OR(GL49/GJ49&lt;0.5,GL49/GJ49&gt;2),"NM",(GL49/GJ49-1)*100))</f>
        <v>-5.9028926987489294</v>
      </c>
      <c r="GN49" s="72">
        <f>+GN45</f>
        <v>94851</v>
      </c>
      <c r="GO49" s="65">
        <f>IF(ISERROR(GN49/GL49),"NM",IF(OR(GN49/GL49&lt;0.5,GN49/GL49&gt;2),"NM",(GN49/GL49-1)*100))</f>
        <v>-16.593974780605336</v>
      </c>
      <c r="GP49" s="72">
        <f>+GP45</f>
        <v>97180.999999999985</v>
      </c>
      <c r="GQ49" s="65">
        <f>IF(ISERROR(GP49/GN49),"NM",IF(OR(GP49/GN49&lt;0.5,GP49/GN49&gt;2),"NM",(GP49/GN49-1)*100))</f>
        <v>2.4564843807656001</v>
      </c>
      <c r="GR49" s="72">
        <f>+GR45</f>
        <v>101378.25000000001</v>
      </c>
      <c r="GS49" s="65">
        <f>IF(ISERROR(GR49/GP49),"NM",IF(OR(GR49/GP49&lt;0.5,GR49/GP49&gt;2),"NM",(GR49/GP49-1)*100))</f>
        <v>4.3190026857101937</v>
      </c>
      <c r="GT49" s="72">
        <f>+GT45</f>
        <v>105837.77129999999</v>
      </c>
      <c r="GU49" s="65">
        <f>IF(ISERROR(GT49/GR49),"NM",IF(OR(GT49/GR49&lt;0.5,GT49/GR49&gt;2),"NM",(GT49/GR49-1)*100))</f>
        <v>4.3988935496519055</v>
      </c>
      <c r="GV49" s="72">
        <f>+GV45</f>
        <v>110555.21624100002</v>
      </c>
      <c r="GW49" s="65">
        <f>IF(ISERROR(GV49/GT49),"NM",IF(OR(GV49/GT49&lt;0.5,GV49/GT49&gt;2),"NM",(GV49/GT49-1)*100))</f>
        <v>4.4572413827841384</v>
      </c>
      <c r="GX49" s="72">
        <f>+GX45</f>
        <v>115530.21560481002</v>
      </c>
      <c r="GY49" s="65">
        <f>IF(ISERROR(GX49/GV49),"NM",IF(OR(GX49/GV49&lt;0.5,GX49/GV49&gt;2),"NM",(GX49/GV49-1)*100))</f>
        <v>4.500013235888356</v>
      </c>
      <c r="GZ49" s="67">
        <f t="shared" si="162"/>
        <v>4.02332560677372</v>
      </c>
      <c r="HA49" s="281"/>
      <c r="HB49" s="75"/>
      <c r="HC49"/>
      <c r="HD49"/>
      <c r="HE49"/>
      <c r="HF49"/>
      <c r="HG49"/>
      <c r="HH49"/>
    </row>
    <row r="50" spans="1:216" s="2" customFormat="1" ht="13.5" customHeight="1" x14ac:dyDescent="0.2">
      <c r="A50" s="4"/>
      <c r="B50" s="54" t="s">
        <v>308</v>
      </c>
      <c r="C50" s="99"/>
      <c r="D50" s="100"/>
      <c r="E50" s="104">
        <f>+E51-E48-E49</f>
        <v>-15411</v>
      </c>
      <c r="F50" s="100"/>
      <c r="G50" s="104">
        <f>+G51-G48-G49</f>
        <v>-13004</v>
      </c>
      <c r="H50" s="100"/>
      <c r="I50" s="104">
        <f>+I51-I48-I49</f>
        <v>-18756</v>
      </c>
      <c r="J50" s="100"/>
      <c r="K50" s="104">
        <f>+K51-K48-K49</f>
        <v>-11397</v>
      </c>
      <c r="L50" s="63" t="str">
        <f>IF(ISERROR(K50/C50),"NM",IF(OR(K50/C50&lt;0.5,K50/C50&gt;2),"NM",(K50/C50-1)*100))</f>
        <v>NM</v>
      </c>
      <c r="M50" s="104">
        <f>+M51-M48-M49</f>
        <v>-15060</v>
      </c>
      <c r="N50" s="63">
        <f>IF(ISERROR(M50/E50),"NM",IF(OR(M50/E50&lt;0.5,M50/E50&gt;2),"NM",(M50/E50-1)*100))</f>
        <v>-2.2775939264161993</v>
      </c>
      <c r="O50" s="104">
        <f>+O51-O48-O49</f>
        <v>-8501</v>
      </c>
      <c r="P50" s="63">
        <f>IF(ISERROR(O50/G50),"NM",IF(OR(O50/G50&lt;0.5,O50/G50&gt;2),"NM",(O50/G50-1)*100))</f>
        <v>-34.627806828668106</v>
      </c>
      <c r="Q50" s="104">
        <f>+Q51-Q48-Q49</f>
        <v>-15107</v>
      </c>
      <c r="R50" s="63">
        <f>IF(ISERROR(Q50/I50),"NM",IF(OR(Q50/I50&lt;0.5,Q50/I50&gt;2),"NM",(Q50/I50-1)*100))</f>
        <v>-19.4551076988697</v>
      </c>
      <c r="S50" s="104">
        <f>+S51-S48-S49</f>
        <v>-12623</v>
      </c>
      <c r="T50" s="63">
        <f>IF(ISERROR(S50/K50),"NM",IF(OR(S50/K50&lt;0.5,S50/K50&gt;2),"NM",(S50/K50-1)*100))</f>
        <v>10.757216811441616</v>
      </c>
      <c r="U50" s="104">
        <f>+U51-U48-U49</f>
        <v>-19220</v>
      </c>
      <c r="V50" s="63">
        <f>IF(ISERROR(U50/M50),"NM",IF(OR(U50/M50&lt;0.5,U50/M50&gt;2),"NM",(U50/M50-1)*100))</f>
        <v>27.622841965471444</v>
      </c>
      <c r="W50" s="104">
        <f>+W51-W48-W49</f>
        <v>-8936</v>
      </c>
      <c r="X50" s="63">
        <f>IF(ISERROR(W50/O50),"NM",IF(OR(W50/O50&lt;0.5,W50/O50&gt;2),"NM",(W50/O50-1)*100))</f>
        <v>5.117045053523106</v>
      </c>
      <c r="Y50" s="104">
        <f>+Y51-Y48-Y49</f>
        <v>-15341</v>
      </c>
      <c r="Z50" s="63">
        <f>IF(ISERROR(Y50/Q50),"NM",IF(OR(Y50/Q50&lt;0.5,Y50/Q50&gt;2),"NM",(Y50/Q50-1)*100))</f>
        <v>1.5489508175018152</v>
      </c>
      <c r="AA50" s="104">
        <f>+AA51-AA48-AA49</f>
        <v>-6044</v>
      </c>
      <c r="AB50" s="63" t="str">
        <f>IF(ISERROR(AA50/S50),"NM",IF(OR(AA50/S50&lt;0.5,AA50/S50&gt;2),"NM",(AA50/S50-1)*100))</f>
        <v>NM</v>
      </c>
      <c r="AC50" s="104">
        <f>+AC51-AC48-AC49</f>
        <v>-20761</v>
      </c>
      <c r="AD50" s="63">
        <f>IF(ISERROR(AC50/U50),"NM",IF(OR(AC50/U50&lt;0.5,AC50/U50&gt;2),"NM",(AC50/U50-1)*100))</f>
        <v>8.0176899063475471</v>
      </c>
      <c r="AE50" s="104">
        <f>+AE51-AE48-AE49</f>
        <v>-10789</v>
      </c>
      <c r="AF50" s="63">
        <f>IF(ISERROR(AE50/W50),"NM",IF(OR(AE50/W50&lt;0.5,AE50/W50&gt;2),"NM",(AE50/W50-1)*100))</f>
        <v>20.736347358997321</v>
      </c>
      <c r="AG50" s="104">
        <f>+AG51-AG48-AG49</f>
        <v>-17676</v>
      </c>
      <c r="AH50" s="63">
        <f>IF(ISERROR(AG50/Y50),"NM",IF(OR(AG50/Y50&lt;0.5,AG50/Y50&gt;2),"NM",(AG50/Y50-1)*100))</f>
        <v>15.220650544293068</v>
      </c>
      <c r="AI50" s="104">
        <f>+AI51-AI48-AI49</f>
        <v>-13829</v>
      </c>
      <c r="AJ50" s="63" t="str">
        <f>IF(ISERROR(AI50/AA50),"NM",IF(OR(AI50/AA50&lt;0.5,AI50/AA50&gt;2),"NM",(AI50/AA50-1)*100))</f>
        <v>NM</v>
      </c>
      <c r="AK50" s="104">
        <f>+AK51-AK48-AK49</f>
        <v>-18490</v>
      </c>
      <c r="AL50" s="63">
        <f>IF(ISERROR(AK50/AC50),"NM",IF(OR(AK50/AC50&lt;0.5,AK50/AC50&gt;2),"NM",(AK50/AC50-1)*100))</f>
        <v>-10.938779442223401</v>
      </c>
      <c r="AM50" s="104">
        <f>+AM51-AM48-AM49</f>
        <v>-10338</v>
      </c>
      <c r="AN50" s="63">
        <f>IF(ISERROR(AM50/AE50),"NM",IF(OR(AM50/AE50&lt;0.5,AM50/AE50&gt;2),"NM",(AM50/AE50-1)*100))</f>
        <v>-4.180183520252112</v>
      </c>
      <c r="AO50" s="104">
        <f>+AO51-AO48-AO49</f>
        <v>-18268</v>
      </c>
      <c r="AP50" s="63">
        <f>IF(ISERROR(AO50/AG50),"NM",IF(OR(AO50/AG50&lt;0.5,AO50/AG50&gt;2),"NM",(AO50/AG50-1)*100))</f>
        <v>3.3491740212717724</v>
      </c>
      <c r="AQ50" s="104">
        <f>+AQ51-AQ48-AQ49</f>
        <v>-13631</v>
      </c>
      <c r="AR50" s="63">
        <f>IF(ISERROR(AQ50/AI50),"NM",IF(OR(AQ50/AI50&lt;0.5,AQ50/AI50&gt;2),"NM",(AQ50/AI50-1)*100))</f>
        <v>-1.4317738086629506</v>
      </c>
      <c r="AS50" s="104">
        <f>+AS51-AS48-AS49</f>
        <v>-18062</v>
      </c>
      <c r="AT50" s="63">
        <f>IF(ISERROR(AS50/AK50),"NM",IF(OR(AS50/AK50&lt;0.5,AS50/AK50&gt;2),"NM",(AS50/AK50-1)*100))</f>
        <v>-2.3147647376960512</v>
      </c>
      <c r="AU50" s="104">
        <f>+AU51-AU48-AU49</f>
        <v>-12881</v>
      </c>
      <c r="AV50" s="63">
        <f>IF(ISERROR(AU50/AM50),"NM",IF(OR(AU50/AM50&lt;0.5,AU50/AM50&gt;2),"NM",(AU50/AM50-1)*100))</f>
        <v>24.598568388469722</v>
      </c>
      <c r="AW50" s="104">
        <f>+AW51-AW48-AW49</f>
        <v>-18309</v>
      </c>
      <c r="AX50" s="63">
        <f>IF(ISERROR(AW50/AO50),"NM",IF(OR(AW50/AO50&lt;0.5,AW50/AO50&gt;2),"NM",(AW50/AO50-1)*100))</f>
        <v>0.22443617254215287</v>
      </c>
      <c r="AY50" s="104">
        <f>+AY51-AY48-AY49</f>
        <v>-13340</v>
      </c>
      <c r="AZ50" s="65">
        <f>IF(ISERROR(AY50/AQ50),"NM",IF(OR(AY50/AQ50&lt;0.5,AY50/AQ50&gt;2),"NM",(AY50/AQ50-1)*100))</f>
        <v>-2.1348397036167532</v>
      </c>
      <c r="BA50" s="104">
        <f>+BA51-BA48-BA49</f>
        <v>-18101</v>
      </c>
      <c r="BB50" s="65">
        <f>IF(ISERROR(BA50/AS50),"NM",IF(OR(BA50/AS50&lt;0.5,BA50/AS50&gt;2),"NM",(BA50/AS50-1)*100))</f>
        <v>0.21592293212269187</v>
      </c>
      <c r="BC50" s="104">
        <f>+BC51-BC48-BC49</f>
        <v>-13583</v>
      </c>
      <c r="BD50" s="65">
        <f>IF(ISERROR(BC50/AU50),"NM",IF(OR(BC50/AU50&lt;0.5,BC50/AU50&gt;2),"NM",(BC50/AU50-1)*100))</f>
        <v>5.4498874311000645</v>
      </c>
      <c r="BE50" s="104">
        <f>+BE51-BE48-BE49</f>
        <v>-17131</v>
      </c>
      <c r="BF50" s="65">
        <f>IF(ISERROR(BE50/AW50),"NM",IF(OR(BE50/AW50&lt;0.5,BE50/AW50&gt;2),"NM",(BE50/AW50-1)*100))</f>
        <v>-6.4339942104975734</v>
      </c>
      <c r="BG50" s="104">
        <f>+BG51-BG48-BG49</f>
        <v>-15706</v>
      </c>
      <c r="BH50" s="65">
        <f>IF(ISERROR(BG50/AY50),"NM",IF(OR(BG50/AY50&lt;0.5,BG50/AY50&gt;2),"NM",(BG50/AY50-1)*100))</f>
        <v>17.736131934032983</v>
      </c>
      <c r="BI50" s="104">
        <f>+BI51-BI48-BI49</f>
        <v>-20923</v>
      </c>
      <c r="BJ50" s="65">
        <f>IF(ISERROR(BI50/BA50),"NM",IF(OR(BI50/BA50&lt;0.5,BI50/BA50&gt;2),"NM",(BI50/BA50-1)*100))</f>
        <v>15.590298878514997</v>
      </c>
      <c r="BK50" s="104">
        <f>+BK51-BK48-BK49</f>
        <v>-13893</v>
      </c>
      <c r="BL50" s="65">
        <f>IF(ISERROR(BK50/BC50),"NM",IF(OR(BK50/BC50&lt;0.5,BK50/BC50&gt;2),"NM",(BK50/BC50-1)*100))</f>
        <v>2.2822645954502008</v>
      </c>
      <c r="BM50" s="104">
        <f>+BM51-BM48-BM49</f>
        <v>-21615</v>
      </c>
      <c r="BN50" s="65">
        <f>IF(ISERROR(BM50/BE50),"NM",IF(OR(BM50/BE50&lt;0.5,BM50/BE50&gt;2),"NM",(BM50/BE50-1)*100))</f>
        <v>26.174770883194199</v>
      </c>
      <c r="BO50" s="104">
        <f>+BO51-BO48-BO49</f>
        <v>-19317</v>
      </c>
      <c r="BP50" s="65">
        <f>IF(ISERROR(BO50/BG50),"NM",IF(OR(BO50/BG50&lt;0.5,BO50/BG50&gt;2),"NM",(BO50/BG50-1)*100))</f>
        <v>22.991213548962186</v>
      </c>
      <c r="BQ50" s="104">
        <f>+BQ51-BQ48-BQ49</f>
        <v>-19450</v>
      </c>
      <c r="BR50" s="65">
        <f>IF(ISERROR(BQ50/BI50),"NM",IF(OR(BQ50/BI50&lt;0.5,BQ50/BI50&gt;2),"NM",(BQ50/BI50-1)*100))</f>
        <v>-7.0400994121301963</v>
      </c>
      <c r="BS50" s="104">
        <f>+BS51-BS48-BS49</f>
        <v>-17647</v>
      </c>
      <c r="BT50" s="65">
        <f>IF(ISERROR(BS50/BK50),"NM",IF(OR(BS50/BK50&lt;0.5,BS50/BK50&gt;2),"NM",(BS50/BK50-1)*100))</f>
        <v>27.020801842654585</v>
      </c>
      <c r="BU50" s="104">
        <f>+BU51-BU48-BU49</f>
        <v>-22177</v>
      </c>
      <c r="BV50" s="65">
        <f>IF(ISERROR(BU50/BM50),"NM",IF(OR(BU50/BM50&lt;0.5,BU50/BM50&gt;2),"NM",(BU50/BM50-1)*100))</f>
        <v>2.6000462641684097</v>
      </c>
      <c r="BW50" s="104">
        <f>+BW51-BW48-BW49</f>
        <v>-19906</v>
      </c>
      <c r="BX50" s="65">
        <f>IF(ISERROR(BW50/BO50),"NM",IF(OR(BW50/BO50&lt;0.5,BW50/BO50&gt;2),"NM",(BW50/BO50-1)*100))</f>
        <v>3.0491277113423365</v>
      </c>
      <c r="BY50" s="104">
        <f>+BY51-BY48-BY49</f>
        <v>-23474</v>
      </c>
      <c r="BZ50" s="65">
        <f>IF(ISERROR(BY50/BQ50),"NM",IF(OR(BY50/BQ50&lt;0.5,BY50/BQ50&gt;2),"NM",(BY50/BQ50-1)*100))</f>
        <v>20.688946015424172</v>
      </c>
      <c r="CA50" s="104">
        <f>+CA51-CA48-CA49</f>
        <v>-17268</v>
      </c>
      <c r="CB50" s="65">
        <f>IF(ISERROR(CA50/BS50),"NM",IF(OR(CA50/BS50&lt;0.5,CA50/BS50&gt;2),"NM",(CA50/BS50-1)*100))</f>
        <v>-2.1476738255794214</v>
      </c>
      <c r="CC50" s="104">
        <f>+CC51-CC48-CC49</f>
        <v>-22998</v>
      </c>
      <c r="CD50" s="65">
        <f>IF(ISERROR(CC50/BU50),"NM",IF(OR(CC50/BU50&lt;0.5,CC50/BU50&gt;2),"NM",(CC50/BU50-1)*100))</f>
        <v>3.7020336384542496</v>
      </c>
      <c r="CE50" s="104">
        <f>+CE51-CE48-CE49</f>
        <v>-19664</v>
      </c>
      <c r="CF50" s="65">
        <f>IF(ISERROR(CE50/BW50),"NM",IF(OR(CE50/BW50&lt;0.5,CE50/BW50&gt;2),"NM",(CE50/BW50-1)*100))</f>
        <v>-1.2157138551190605</v>
      </c>
      <c r="CG50" s="104">
        <f>+CG51-CG48-CG49</f>
        <v>-22656</v>
      </c>
      <c r="CH50" s="65">
        <f>IF(ISERROR(CG50/BY50),"NM",IF(OR(CG50/BY50&lt;0.5,CG50/BY50&gt;2),"NM",(CG50/BY50-1)*100))</f>
        <v>-3.4847064837692732</v>
      </c>
      <c r="CI50" s="104">
        <f>+CI51-CI48-CI49</f>
        <v>-18121</v>
      </c>
      <c r="CJ50" s="65">
        <f>IF(ISERROR(CI50/CA50),"NM",IF(OR(CI50/CA50&lt;0.5,CI50/CA50&gt;2),"NM",(CI50/CA50-1)*100))</f>
        <v>4.9397729905026555</v>
      </c>
      <c r="CK50" s="104">
        <f>+CK51-CK48-CK49</f>
        <v>-20172</v>
      </c>
      <c r="CL50" s="65">
        <f>IF(ISERROR(CK50/CC50),"NM",IF(OR(CK50/CC50&lt;0.5,CK50/CC50&gt;2),"NM",(CK50/CC50-1)*100))</f>
        <v>-12.288025045656148</v>
      </c>
      <c r="CM50" s="104">
        <f>+CM51-CM48-CM49</f>
        <v>-18472</v>
      </c>
      <c r="CN50" s="65">
        <f>IF(ISERROR(CM50/CE50),"NM",IF(OR(CM50/CE50&lt;0.5,CM50/CE50&gt;2),"NM",(CM50/CE50-1)*100))</f>
        <v>-6.0618388934092771</v>
      </c>
      <c r="CO50" s="104">
        <f>+CO51-CO48-CO49</f>
        <v>-26804</v>
      </c>
      <c r="CP50" s="65">
        <f>IF(ISERROR(CO50/CG50),"NM",IF(OR(CO50/CG50&lt;0.5,CO50/CG50&gt;2),"NM",(CO50/CG50-1)*100))</f>
        <v>18.308615819209038</v>
      </c>
      <c r="CQ50" s="104">
        <f>+CQ51-CQ48-CQ49</f>
        <v>-10996</v>
      </c>
      <c r="CR50" s="65">
        <f>IF(ISERROR(CQ50/CI50),"NM",IF(OR(CQ50/CI50&lt;0.5,CQ50/CI50&gt;2),"NM",(CQ50/CI50-1)*100))</f>
        <v>-39.319022129021576</v>
      </c>
      <c r="CS50" s="104">
        <f>+CS51-CS48-CS49</f>
        <v>-16662</v>
      </c>
      <c r="CT50" s="65">
        <f>IF(ISERROR(CS50/CK50),"NM",IF(OR(CS50/CK50&lt;0.5,CS50/CK50&gt;2),"NM",(CS50/CK50-1)*100))</f>
        <v>-17.400356930398576</v>
      </c>
      <c r="CU50" s="104">
        <f>+CU51-CU48-CU49</f>
        <v>-12014</v>
      </c>
      <c r="CV50" s="65">
        <f>IF(ISERROR(CU50/CM50),"NM",IF(OR(CU50/CM50&lt;0.5,CU50/CM50&gt;2),"NM",(CU50/CM50-1)*100))</f>
        <v>-34.961022087483762</v>
      </c>
      <c r="CW50" s="104">
        <f>+CW51-CW48-CW49</f>
        <v>-13710</v>
      </c>
      <c r="CX50" s="65">
        <f>IF(ISERROR(CW50/CO50),"NM",IF(OR(CW50/CO50&lt;0.5,CW50/CO50&gt;2),"NM",(CW50/CO50-1)*100))</f>
        <v>-48.850917773466648</v>
      </c>
      <c r="CY50" s="104">
        <f>+CY51-CY48-CY49</f>
        <v>-16816</v>
      </c>
      <c r="CZ50" s="65">
        <f>IF(ISERROR(CY50/CQ50),"NM",IF(OR(CY50/CQ50&lt;0.5,CY50/CQ50&gt;2),"NM",(CY50/CQ50-1)*100))</f>
        <v>52.928337577300844</v>
      </c>
      <c r="DA50" s="104">
        <f>+DA51-DA48-DA49</f>
        <v>-19281</v>
      </c>
      <c r="DB50" s="65">
        <f>IF(ISERROR(DA50/CS50),"NM",IF(OR(DA50/CS50&lt;0.5,DA50/CS50&gt;2),"NM",(DA50/CS50-1)*100))</f>
        <v>15.718401152322659</v>
      </c>
      <c r="DC50" s="104">
        <f>+DC51-DC48-DC49</f>
        <v>-22403</v>
      </c>
      <c r="DD50" s="65">
        <f>IF(ISERROR(DC50/CU50),"NM",IF(OR(DC50/CU50&lt;0.5,DC50/CU50&gt;2),"NM",(DC50/CU50-1)*100))</f>
        <v>86.47411353421009</v>
      </c>
      <c r="DE50" s="104">
        <f>+DE51-DE48-DE49</f>
        <v>-16080</v>
      </c>
      <c r="DF50" s="65">
        <f>IF(ISERROR(DE50/CW50),"NM",IF(OR(DE50/CW50&lt;0.5,DE50/CW50&gt;2),"NM",(DE50/CW50-1)*100))</f>
        <v>17.286652078774623</v>
      </c>
      <c r="DG50" s="104">
        <f>+DG51-DG48-DG49</f>
        <v>-16972</v>
      </c>
      <c r="DH50" s="65">
        <f>IF(ISERROR(DG50/CY50),"NM",IF(OR(DG50/CY50&lt;0.5,DG50/CY50&gt;2),"NM",(DG50/CY50-1)*100))</f>
        <v>0.92768791627022562</v>
      </c>
      <c r="DI50" s="104">
        <f>+DI51-DI48-DI49</f>
        <v>-19253</v>
      </c>
      <c r="DJ50" s="65">
        <f>IF(ISERROR(DI50/DA50),"NM",IF(OR(DI50/DA50&lt;0.5,DI50/DA50&gt;2),"NM",(DI50/DA50-1)*100))</f>
        <v>-0.14522068357449847</v>
      </c>
      <c r="DK50" s="104">
        <f>+DK51-DK48-DK49</f>
        <v>-18285</v>
      </c>
      <c r="DL50" s="65">
        <f>IF(ISERROR(DK50/DC50),"NM",IF(OR(DK50/DC50&lt;0.5,DK50/DC50&gt;2),"NM",(DK50/DC50-1)*100))</f>
        <v>-18.381466767843591</v>
      </c>
      <c r="DM50" s="104">
        <f>+DM51-DM48-DM49</f>
        <v>-20140</v>
      </c>
      <c r="DN50" s="65">
        <f>IF(ISERROR(DM50/DE50),"NM",IF(OR(DM50/DE50&lt;0.5,DM50/DE50&gt;2),"NM",(DM50/DE50-1)*100))</f>
        <v>25.248756218905477</v>
      </c>
      <c r="DO50" s="104">
        <f>+DO51-DO48-DO49</f>
        <v>-21634</v>
      </c>
      <c r="DP50" s="65">
        <f>IF(ISERROR(DO50/DG50),"NM",IF(OR(DO50/DG50&lt;0.5,DO50/DG50&gt;2),"NM",(DO50/DG50-1)*100))</f>
        <v>27.468772095215655</v>
      </c>
      <c r="DQ50" s="104">
        <f>+DQ51-DQ48-DQ49</f>
        <v>-27155</v>
      </c>
      <c r="DR50" s="65">
        <f>IF(ISERROR(DQ50/DI50),"NM",IF(OR(DQ50/DI50&lt;0.5,DQ50/DI50&gt;2),"NM",(DQ50/DI50-1)*100))</f>
        <v>41.042954344777428</v>
      </c>
      <c r="DS50" s="104">
        <f>+DS51-DS48-DS49</f>
        <v>-22481</v>
      </c>
      <c r="DT50" s="65">
        <f>IF(ISERROR(DS50/DK50),"NM",IF(OR(DS50/DK50&lt;0.5,DS50/DK50&gt;2),"NM",(DS50/DK50-1)*100))</f>
        <v>22.947771397320203</v>
      </c>
      <c r="DU50" s="104">
        <f>+DU51-DU48-DU49</f>
        <v>-25481</v>
      </c>
      <c r="DV50" s="65">
        <f>IF(ISERROR(DU50/DM50),"NM",IF(OR(DU50/DM50&lt;0.5,DU50/DM50&gt;2),"NM",(DU50/DM50-1)*100))</f>
        <v>26.519364448857985</v>
      </c>
      <c r="DW50" s="104">
        <f>+DW51-DW48-DW49</f>
        <v>-22944</v>
      </c>
      <c r="DX50" s="65">
        <f>IF(ISERROR(DW50/DO50),"NM",IF(OR(DW50/DO50&lt;0.5,DW50/DO50&gt;2),"NM",(DW50/DO50-1)*100))</f>
        <v>6.0552833502819592</v>
      </c>
      <c r="DY50" s="104">
        <f t="shared" ref="DY50:EA50" si="242">+DY51-DY48-DY49</f>
        <v>-26650</v>
      </c>
      <c r="DZ50" s="65">
        <f>IF(ISERROR(DY50/DQ50),"NM",IF(OR(DY50/DQ50&lt;0.5,DY50/DQ50&gt;2),"NM",(DY50/DQ50-1)*100))</f>
        <v>-1.8596943472656946</v>
      </c>
      <c r="EA50" s="104">
        <f t="shared" si="242"/>
        <v>-29963</v>
      </c>
      <c r="EB50" s="65">
        <f>IF(ISERROR(EA50/DS50),"NM",IF(OR(EA50/DS50&lt;0.5,EA50/DS50&gt;2),"NM",(EA50/DS50-1)*100))</f>
        <v>33.281437658467141</v>
      </c>
      <c r="EC50" s="104">
        <f t="shared" ref="EC50:EE50" si="243">+EC51-EC48-EC49</f>
        <v>-26750</v>
      </c>
      <c r="ED50" s="65">
        <f>IF(ISERROR(EC50/DU50),"NM",IF(OR(EC50/DU50&lt;0.5,EC50/DU50&gt;2),"NM",(EC50/DU50-1)*100))</f>
        <v>4.9801813115654792</v>
      </c>
      <c r="EE50" s="104">
        <f t="shared" si="243"/>
        <v>-30913</v>
      </c>
      <c r="EF50" s="65">
        <f>IF(ISERROR(EE50/DW50),"NM",IF(OR(EE50/DW50&lt;0.5,EE50/DW50&gt;2),"NM",(EE50/DW50-1)*100))</f>
        <v>34.732391910739203</v>
      </c>
      <c r="EG50" s="104">
        <f t="shared" ref="EG50:EI50" si="244">+EG51-EG48-EG49</f>
        <v>-37696</v>
      </c>
      <c r="EH50" s="65">
        <f>IF(ISERROR(EG50/DY50),"NM",IF(OR(EG50/DY50&lt;0.5,EG50/DY50&gt;2),"NM",(EG50/DY50-1)*100))</f>
        <v>41.448405253283305</v>
      </c>
      <c r="EI50" s="104">
        <f t="shared" si="244"/>
        <v>-42254</v>
      </c>
      <c r="EJ50" s="65">
        <f>IF(ISERROR(EI50/EA50),"NM",IF(OR(EI50/EA50&lt;0.5,EI50/EA50&gt;2),"NM",(EI50/EA50-1)*100))</f>
        <v>41.020592063545045</v>
      </c>
      <c r="EK50" s="104">
        <f t="shared" ref="EK50:EM50" si="245">+EK51-EK48-EK49</f>
        <v>-42507</v>
      </c>
      <c r="EL50" s="65">
        <f>IF(ISERROR(EK50/EC50),"NM",IF(OR(EK50/EC50&lt;0.5,EK50/EC50&gt;2),"NM",(EK50/EC50-1)*100))</f>
        <v>58.904672897196249</v>
      </c>
      <c r="EM50" s="104">
        <f t="shared" si="245"/>
        <v>-34241</v>
      </c>
      <c r="EN50" s="65">
        <f>IF(ISERROR(EM50/EE50),"NM",IF(OR(EM50/EE50&lt;0.5,EM50/EE50&gt;2),"NM",(EM50/EE50-1)*100))</f>
        <v>10.765697279461705</v>
      </c>
      <c r="EO50" s="104">
        <f t="shared" ref="EO50" si="246">+EO51-EO48-EO49</f>
        <v>-29749</v>
      </c>
      <c r="EP50" s="65">
        <f>IF(ISERROR(EO50/EG50),"NM",IF(OR(EO50/EG50&lt;0.5,EO50/EG50&gt;2),"NM",(EO50/EG50-1)*100))</f>
        <v>-21.081812393887944</v>
      </c>
      <c r="EQ50" s="104">
        <f t="shared" ref="EQ50" si="247">-EQ48*(EQ54/400)</f>
        <v>-36864.75</v>
      </c>
      <c r="ER50" s="65">
        <f>IF(ISERROR(EQ50/EI50),"NM",IF(OR(EQ50/EI50&lt;0.5,EQ50/EI50&gt;2),"NM",(EQ50/EI50-1)*100))</f>
        <v>-12.754413783310458</v>
      </c>
      <c r="ES50" s="104">
        <f t="shared" ref="ES50" si="248">-ES48*(ES54/400)</f>
        <v>-36508.0546875</v>
      </c>
      <c r="ET50" s="65">
        <f>IF(ISERROR(ES50/EK50),"NM",IF(OR(ES50/EK50&lt;0.5,ES50/EK50&gt;2),"NM",(ES50/EK50-1)*100))</f>
        <v>-14.112840973251462</v>
      </c>
      <c r="EU50" s="104">
        <f t="shared" ref="EU50" si="249">-EU48*(EU54/400)</f>
        <v>-33296.910398199456</v>
      </c>
      <c r="EV50" s="65">
        <f>IF(ISERROR(EU50/EM50),"NM",IF(OR(EU50/EM50&lt;0.5,EU50/EM50&gt;2),"NM",(EU50/EM50-1)*100))</f>
        <v>-2.7571905078722758</v>
      </c>
      <c r="EW50" s="104">
        <f t="shared" ref="EW50" si="250">-EW48*(EW54/400)</f>
        <v>-28970.793133488758</v>
      </c>
      <c r="EX50" s="65">
        <f>IF(ISERROR(EW50/EO50),"NM",IF(OR(EW50/EO50&lt;0.5,EW50/EO50&gt;2),"NM",(EW50/EO50-1)*100))</f>
        <v>-2.6159093297631553</v>
      </c>
      <c r="EY50" s="65"/>
      <c r="EZ50" s="318"/>
      <c r="FA50" s="72"/>
      <c r="FB50" s="105">
        <v>-31892</v>
      </c>
      <c r="FC50" s="102"/>
      <c r="FD50" s="104">
        <f>+FD51-FD48-FD49</f>
        <v>-31243</v>
      </c>
      <c r="FE50" s="65">
        <f>IF(ISERROR(FD50/FB50),"NM",IF(OR(FD50/FB50&lt;0.5,FD50/FB50&gt;2),"NM",(FD50/FB50-1)*100))</f>
        <v>-2.0349931017182965</v>
      </c>
      <c r="FF50" s="104">
        <f>+FF51-FF48-FF49</f>
        <v>-69455</v>
      </c>
      <c r="FG50" s="65" t="str">
        <f>IF(ISERROR(FF50/FD50),"NM",IF(OR(FF50/FD50&lt;0.5,FF50/FD50&gt;2),"NM",(FF50/FD50-1)*100))</f>
        <v>NM</v>
      </c>
      <c r="FH50" s="104">
        <f>+FH51-FH48-FH49</f>
        <v>-50065</v>
      </c>
      <c r="FI50" s="65">
        <f>IF(ISERROR(FH50/FF50),"NM",IF(OR(FH50/FF50&lt;0.5,FH50/FF50&gt;2),"NM",(FH50/FF50-1)*100))</f>
        <v>-27.91735656180261</v>
      </c>
      <c r="FJ50" s="104">
        <f>+FJ51-FJ48-FJ49</f>
        <v>-56120</v>
      </c>
      <c r="FK50" s="65">
        <f>IF(ISERROR(FJ50/FH50),"NM",IF(OR(FJ50/FH50&lt;0.5,FJ50/FH50&gt;2),"NM",(FJ50/FH50-1)*100))</f>
        <v>12.09427743932887</v>
      </c>
      <c r="FL50" s="104">
        <f>+FL51-FL48-FL49</f>
        <v>-55270</v>
      </c>
      <c r="FM50" s="65">
        <f>IF(ISERROR(FL50/FJ50),"NM",IF(OR(FL50/FJ50&lt;0.5,FL50/FJ50&gt;2),"NM",(FL50/FJ50-1)*100))</f>
        <v>-1.5146115466856735</v>
      </c>
      <c r="FN50" s="104">
        <f>+FN51-FN48-FN49</f>
        <v>-60925</v>
      </c>
      <c r="FO50" s="65">
        <f>IF(ISERROR(FN50/FL50),"NM",IF(OR(FN50/FL50&lt;0.5,FN50/FL50&gt;2),"NM",(FN50/FL50-1)*100))</f>
        <v>10.231590374525057</v>
      </c>
      <c r="FP50" s="104">
        <f>+FP51-FP48-FP49</f>
        <v>-62883</v>
      </c>
      <c r="FQ50" s="65">
        <f>IF(ISERROR(FP50/FN50),"NM",IF(OR(FP50/FN50&lt;0.5,FP50/FN50&gt;2),"NM",(FP50/FN50-1)*100))</f>
        <v>3.2137874435781644</v>
      </c>
      <c r="FR50" s="104">
        <f>+FR51-FR48-FR49</f>
        <v>-62155</v>
      </c>
      <c r="FS50" s="65">
        <f>IF(ISERROR(FR50/FP50),"NM",IF(OR(FR50/FP50&lt;0.5,FR50/FP50&gt;2),"NM",(FR50/FP50-1)*100))</f>
        <v>-1.1577055802045044</v>
      </c>
      <c r="FT50" s="104">
        <f>+FT51-FT48-FT49</f>
        <v>-72137</v>
      </c>
      <c r="FU50" s="65">
        <f>IF(ISERROR(FT50/FR50),"NM",IF(OR(FT50/FR50&lt;0.5,FT50/FR50&gt;2),"NM",(FT50/FR50-1)*100))</f>
        <v>16.059850374064833</v>
      </c>
      <c r="FV50" s="104">
        <f>+FV51-FV48-FV49</f>
        <v>-78591</v>
      </c>
      <c r="FW50" s="65">
        <f>IF(ISERROR(FV50/FT50),"NM",IF(OR(FV50/FT50&lt;0.5,FV50/FT50&gt;2),"NM",(FV50/FT50-1)*100))</f>
        <v>8.946864992999437</v>
      </c>
      <c r="FX50" s="104">
        <f>+FX51-FX48-FX49</f>
        <v>-83646</v>
      </c>
      <c r="FY50" s="65">
        <f>IF(ISERROR(FX50/FV50),"NM",IF(OR(FX50/FV50&lt;0.5,FX50/FV50&gt;2),"NM",(FX50/FV50-1)*100))</f>
        <v>6.4320342023895805</v>
      </c>
      <c r="FZ50" s="104">
        <f>+FZ51-FZ48-FZ49</f>
        <v>-80613</v>
      </c>
      <c r="GA50" s="65">
        <f>IF(ISERROR(FZ50/FX50),"NM",IF(OR(FZ50/FX50&lt;0.5,FZ50/FX50&gt;2),"NM",(FZ50/FX50-1)*100))</f>
        <v>-3.6259952657628602</v>
      </c>
      <c r="GB50" s="104">
        <f>+GB51-GB48-GB49</f>
        <v>-72934</v>
      </c>
      <c r="GC50" s="65">
        <f>IF(ISERROR(GB50/FZ50),"NM",IF(OR(GB50/FZ50&lt;0.5,GB50/FZ50&gt;2),"NM",(GB50/FZ50-1)*100))</f>
        <v>-9.5257588726384128</v>
      </c>
      <c r="GD50" s="104">
        <f>+GD51-GD48-GD49</f>
        <v>-61821</v>
      </c>
      <c r="GE50" s="65">
        <f>IF(ISERROR(GD50/GB50),"NM",IF(OR(GD50/GB50&lt;0.5,GD50/GB50&gt;2),"NM",(GD50/GB50-1)*100))</f>
        <v>-15.237063646584581</v>
      </c>
      <c r="GF50" s="104">
        <f>+GF51-GF48-GF49</f>
        <v>-74708</v>
      </c>
      <c r="GG50" s="65">
        <f>IF(ISERROR(GF50/GD50),"NM",IF(OR(GF50/GD50&lt;0.5,GF50/GD50&gt;2),"NM",(GF50/GD50-1)*100))</f>
        <v>20.84566732987172</v>
      </c>
      <c r="GH50" s="104">
        <f>+GH51-GH48-GH49</f>
        <v>-87214</v>
      </c>
      <c r="GI50" s="65">
        <f>IF(ISERROR(GH50/GF50),"NM",IF(OR(GH50/GF50&lt;0.5,GH50/GF50&gt;2),"NM",(GH50/GF50-1)*100))</f>
        <v>16.739840445467678</v>
      </c>
      <c r="GJ50" s="104">
        <f>+GJ51-GJ48-GJ49</f>
        <v>-97556</v>
      </c>
      <c r="GK50" s="65">
        <f>IF(ISERROR(GJ50/GH50),"NM",IF(OR(GJ50/GH50&lt;0.5,GJ50/GH50&gt;2),"NM",(GJ50/GH50-1)*100))</f>
        <v>11.858187905611484</v>
      </c>
      <c r="GL50" s="104">
        <f>+GL51-GL48-GL49</f>
        <v>-125322</v>
      </c>
      <c r="GM50" s="65">
        <f>IF(ISERROR(GL50/GJ50),"NM",IF(OR(GL50/GJ50&lt;0.5,GL50/GJ50&gt;2),"NM",(GL50/GJ50-1)*100))</f>
        <v>28.461601541678625</v>
      </c>
      <c r="GN50" s="104">
        <f>+GN51-GN48-GN49</f>
        <v>-148751</v>
      </c>
      <c r="GO50" s="65">
        <f>IF(ISERROR(GN50/GL50),"NM",IF(OR(GN50/GL50&lt;0.5,GN50/GL50&gt;2),"NM",(GN50/GL50-1)*100))</f>
        <v>18.695041572908178</v>
      </c>
      <c r="GP50" s="104">
        <f>+GP51-GP48-GP49</f>
        <v>-135640.50821918831</v>
      </c>
      <c r="GQ50" s="65">
        <f>IF(ISERROR(GP50/GN50),"NM",IF(OR(GP50/GN50&lt;0.5,GP50/GN50&gt;2),"NM",(GP50/GN50-1)*100))</f>
        <v>-8.8137167352230872</v>
      </c>
      <c r="GR50" s="104">
        <f>-GR48*(GR54/100)</f>
        <v>-109746.18565410883</v>
      </c>
      <c r="GS50" s="65">
        <f>IF(ISERROR(GR50/GP50),"NM",IF(OR(GR50/GP50&lt;0.5,GR50/GP50&gt;2),"NM",(GR50/GP50-1)*100))</f>
        <v>-19.090405148906953</v>
      </c>
      <c r="GT50" s="104">
        <f>-GT48*(GT54/100)</f>
        <v>-101612.64753855244</v>
      </c>
      <c r="GU50" s="65">
        <f>IF(ISERROR(GT50/GR50),"NM",IF(OR(GT50/GR50&lt;0.5,GT50/GR50&gt;2),"NM",(GT50/GR50-1)*100))</f>
        <v>-7.4112262463418732</v>
      </c>
      <c r="GV50" s="104">
        <f>-GV48*(GV54/100)</f>
        <v>-94349.854993009387</v>
      </c>
      <c r="GW50" s="65">
        <f>IF(ISERROR(GV50/GT50),"NM",IF(OR(GV50/GT50&lt;0.5,GV50/GT50&gt;2),"NM",(GV50/GT50-1)*100))</f>
        <v>-7.1475281094191656</v>
      </c>
      <c r="GX50" s="104">
        <f>-GX48*(GX54/100)</f>
        <v>-87733.674865328096</v>
      </c>
      <c r="GY50" s="65">
        <f>IF(ISERROR(GX50/GV50),"NM",IF(OR(GX50/GV50&lt;0.5,GX50/GV50&gt;2),"NM",(GX50/GV50-1)*100))</f>
        <v>-7.0123903509671575</v>
      </c>
      <c r="GZ50" s="67">
        <f t="shared" si="162"/>
        <v>-10.020974488912238</v>
      </c>
      <c r="HA50" s="281"/>
      <c r="HB50" s="75"/>
      <c r="HC50"/>
      <c r="HD50"/>
      <c r="HE50"/>
      <c r="HF50"/>
      <c r="HG50"/>
      <c r="HH50"/>
    </row>
    <row r="51" spans="1:216" s="2" customFormat="1" ht="13.5" customHeight="1" x14ac:dyDescent="0.2">
      <c r="A51" s="4"/>
      <c r="B51" s="54" t="s">
        <v>304</v>
      </c>
      <c r="C51" s="101">
        <v>710100</v>
      </c>
      <c r="D51" s="63"/>
      <c r="E51" s="101">
        <v>720100</v>
      </c>
      <c r="F51" s="63"/>
      <c r="G51" s="85">
        <v>731700</v>
      </c>
      <c r="H51" s="63"/>
      <c r="I51" s="84">
        <v>740400</v>
      </c>
      <c r="J51" s="63"/>
      <c r="K51" s="101">
        <v>752100</v>
      </c>
      <c r="L51" s="63">
        <f>IF(ISERROR(K51/C51),"NM",IF(OR(K51/C51&lt;0.5,K51/C51&gt;2),"NM",(K51/C51-1)*100))</f>
        <v>5.9146599070553529</v>
      </c>
      <c r="M51" s="86">
        <v>762600</v>
      </c>
      <c r="N51" s="63">
        <f>IF(ISERROR(M51/E51),"NM",IF(OR(M51/E51&lt;0.5,M51/E51&gt;2),"NM",(M51/E51-1)*100))</f>
        <v>5.9019580613803635</v>
      </c>
      <c r="O51" s="85">
        <v>774200</v>
      </c>
      <c r="P51" s="63">
        <f>IF(ISERROR(O51/G51),"NM",IF(OR(O51/G51&lt;0.5,O51/G51&gt;2),"NM",(O51/G51-1)*100))</f>
        <v>5.808391417247516</v>
      </c>
      <c r="Q51" s="84">
        <v>782200</v>
      </c>
      <c r="R51" s="63">
        <f>IF(ISERROR(Q51/I51),"NM",IF(OR(Q51/I51&lt;0.5,Q51/I51&gt;2),"NM",(Q51/I51-1)*100))</f>
        <v>5.6455969746083134</v>
      </c>
      <c r="S51" s="101">
        <v>793700</v>
      </c>
      <c r="T51" s="63">
        <f>IF(ISERROR(S51/K51),"NM",IF(OR(S51/K51&lt;0.5,S51/K51&gt;2),"NM",(S51/K51-1)*100))</f>
        <v>5.5311793644462259</v>
      </c>
      <c r="U51" s="101">
        <v>804100</v>
      </c>
      <c r="V51" s="63">
        <f>IF(ISERROR(U51/M51),"NM",IF(OR(U51/M51&lt;0.5,U51/M51&gt;2),"NM",(U51/M51-1)*100))</f>
        <v>5.4419092578022576</v>
      </c>
      <c r="W51" s="85">
        <v>820600</v>
      </c>
      <c r="X51" s="63">
        <f>IF(ISERROR(W51/O51),"NM",IF(OR(W51/O51&lt;0.5,W51/O51&gt;2),"NM",(W51/O51-1)*100))</f>
        <v>5.993283389305093</v>
      </c>
      <c r="Y51" s="85">
        <v>834400</v>
      </c>
      <c r="Z51" s="63">
        <f>IF(ISERROR(Y51/Q51),"NM",IF(OR(Y51/Q51&lt;0.5,Y51/Q51&gt;2),"NM",(Y51/Q51-1)*100))</f>
        <v>6.6734850421886982</v>
      </c>
      <c r="AA51" s="59">
        <v>855400</v>
      </c>
      <c r="AB51" s="63">
        <f>IF(ISERROR(AA51/S51),"NM",IF(OR(AA51/S51&lt;0.5,AA51/S51&gt;2),"NM",(AA51/S51-1)*100))</f>
        <v>7.7737180294821684</v>
      </c>
      <c r="AC51" s="59">
        <v>867600</v>
      </c>
      <c r="AD51" s="63">
        <f>IF(ISERROR(AC51/U51),"NM",IF(OR(AC51/U51&lt;0.5,AC51/U51&gt;2),"NM",(AC51/U51-1)*100))</f>
        <v>7.8970277328690441</v>
      </c>
      <c r="AE51" s="59">
        <v>886300</v>
      </c>
      <c r="AF51" s="63">
        <f>IF(ISERROR(AE51/W51),"NM",IF(OR(AE51/W51&lt;0.5,AE51/W51&gt;2),"NM",(AE51/W51-1)*100))</f>
        <v>8.0063368267121682</v>
      </c>
      <c r="AG51" s="59">
        <v>900300</v>
      </c>
      <c r="AH51" s="63">
        <f>IF(ISERROR(AG51/Y51),"NM",IF(OR(AG51/Y51&lt;0.5,AG51/Y51&gt;2),"NM",(AG51/Y51-1)*100))</f>
        <v>7.8978906999041198</v>
      </c>
      <c r="AI51" s="59">
        <v>914800</v>
      </c>
      <c r="AJ51" s="63">
        <f>IF(ISERROR(AI51/AA51),"NM",IF(OR(AI51/AA51&lt;0.5,AI51/AA51&gt;2),"NM",(AI51/AA51-1)*100))</f>
        <v>6.9441197100771568</v>
      </c>
      <c r="AK51" s="59">
        <v>928500</v>
      </c>
      <c r="AL51" s="63">
        <f>IF(ISERROR(AK51/AC51),"NM",IF(OR(AK51/AC51&lt;0.5,AK51/AC51&gt;2),"NM",(AK51/AC51-1)*100))</f>
        <v>7.0193637621023486</v>
      </c>
      <c r="AM51" s="59">
        <v>946800</v>
      </c>
      <c r="AN51" s="63">
        <f>IF(ISERROR(AM51/AE51),"NM",IF(OR(AM51/AE51&lt;0.5,AM51/AE51&gt;2),"NM",(AM51/AE51-1)*100))</f>
        <v>6.8261311068486874</v>
      </c>
      <c r="AO51" s="59">
        <v>961900</v>
      </c>
      <c r="AP51" s="63">
        <f>IF(ISERROR(AO51/AG51),"NM",IF(OR(AO51/AG51&lt;0.5,AO51/AG51&gt;2),"NM",(AO51/AG51-1)*100))</f>
        <v>6.8421637232033872</v>
      </c>
      <c r="AQ51" s="59">
        <v>978100</v>
      </c>
      <c r="AR51" s="63">
        <f>IF(ISERROR(AQ51/AI51),"NM",IF(OR(AQ51/AI51&lt;0.5,AQ51/AI51&gt;2),"NM",(AQ51/AI51-1)*100))</f>
        <v>6.9195452557936132</v>
      </c>
      <c r="AS51" s="59">
        <v>992600</v>
      </c>
      <c r="AT51" s="63">
        <f>IF(ISERROR(AS51/AK51),"NM",IF(OR(AS51/AK51&lt;0.5,AS51/AK51&gt;2),"NM",(AS51/AK51-1)*100))</f>
        <v>6.9036079698438391</v>
      </c>
      <c r="AU51" s="59">
        <v>1010700</v>
      </c>
      <c r="AV51" s="63">
        <f>IF(ISERROR(AU51/AM51),"NM",IF(OR(AU51/AM51&lt;0.5,AU51/AM51&gt;2),"NM",(AU51/AM51-1)*100))</f>
        <v>6.7490494296577941</v>
      </c>
      <c r="AW51" s="59">
        <v>1027800</v>
      </c>
      <c r="AX51" s="63">
        <f>IF(ISERROR(AW51/AO51),"NM",IF(OR(AW51/AO51&lt;0.5,AW51/AO51&gt;2),"NM",(AW51/AO51-1)*100))</f>
        <v>6.8510240149703749</v>
      </c>
      <c r="AY51" s="59">
        <v>1043900</v>
      </c>
      <c r="AZ51" s="65">
        <f>IF(ISERROR(AY51/AQ51),"NM",IF(OR(AY51/AQ51&lt;0.5,AY51/AQ51&gt;2),"NM",(AY51/AQ51-1)*100))</f>
        <v>6.7273284940190248</v>
      </c>
      <c r="BA51" s="59">
        <v>1057000</v>
      </c>
      <c r="BB51" s="65">
        <f>IF(ISERROR(BA51/AS51),"NM",IF(OR(BA51/AS51&lt;0.5,BA51/AS51&gt;2),"NM",(BA51/AS51-1)*100))</f>
        <v>6.4880112834978743</v>
      </c>
      <c r="BC51" s="59">
        <v>1070700</v>
      </c>
      <c r="BD51" s="65">
        <f>IF(ISERROR(BC51/AU51),"NM",IF(OR(BC51/AU51&lt;0.5,BC51/AU51&gt;2),"NM",(BC51/AU51-1)*100))</f>
        <v>5.9364796675571485</v>
      </c>
      <c r="BE51" s="59">
        <v>1083100</v>
      </c>
      <c r="BF51" s="65">
        <f>IF(ISERROR(BE51/AW51),"NM",IF(OR(BE51/AW51&lt;0.5,BE51/AW51&gt;2),"NM",(BE51/AW51-1)*100))</f>
        <v>5.3804242070441655</v>
      </c>
      <c r="BG51" s="59">
        <v>1093700</v>
      </c>
      <c r="BH51" s="65">
        <f>IF(ISERROR(BG51/AY51),"NM",IF(OR(BG51/AY51&lt;0.5,BG51/AY51&gt;2),"NM",(BG51/AY51-1)*100))</f>
        <v>4.7705718938595654</v>
      </c>
      <c r="BI51" s="59">
        <v>1102900</v>
      </c>
      <c r="BJ51" s="65">
        <f>IF(ISERROR(BI51/BA51),"NM",IF(OR(BI51/BA51&lt;0.5,BI51/BA51&gt;2),"NM",(BI51/BA51-1)*100))</f>
        <v>4.342478713339637</v>
      </c>
      <c r="BK51" s="59">
        <v>1116900</v>
      </c>
      <c r="BL51" s="65">
        <f>IF(ISERROR(BK51/BC51),"NM",IF(OR(BK51/BC51&lt;0.5,BK51/BC51&gt;2),"NM",(BK51/BC51-1)*100))</f>
        <v>4.3149341552255471</v>
      </c>
      <c r="BM51" s="59">
        <v>1125600</v>
      </c>
      <c r="BN51" s="65">
        <f>IF(ISERROR(BM51/BE51),"NM",IF(OR(BM51/BE51&lt;0.5,BM51/BE51&gt;2),"NM",(BM51/BE51-1)*100))</f>
        <v>3.9239220755239668</v>
      </c>
      <c r="BO51" s="59">
        <v>1133900</v>
      </c>
      <c r="BP51" s="65">
        <f>IF(ISERROR(BO51/BG51),"NM",IF(OR(BO51/BG51&lt;0.5,BO51/BG51&gt;2),"NM",(BO51/BG51-1)*100))</f>
        <v>3.675596598701647</v>
      </c>
      <c r="BQ51" s="59">
        <v>1143100</v>
      </c>
      <c r="BR51" s="65">
        <f>IF(ISERROR(BQ51/BI51),"NM",IF(OR(BQ51/BI51&lt;0.5,BQ51/BI51&gt;2),"NM",(BQ51/BI51-1)*100))</f>
        <v>3.6449360776135586</v>
      </c>
      <c r="BS51" s="59">
        <v>1153600</v>
      </c>
      <c r="BT51" s="65">
        <f>IF(ISERROR(BS51/BK51),"NM",IF(OR(BS51/BK51&lt;0.5,BS51/BK51&gt;2),"NM",(BS51/BK51-1)*100))</f>
        <v>3.2858805622705711</v>
      </c>
      <c r="BU51" s="59">
        <v>1161700</v>
      </c>
      <c r="BV51" s="65">
        <f>IF(ISERROR(BU51/BM51),"NM",IF(OR(BU51/BM51&lt;0.5,BU51/BM51&gt;2),"NM",(BU51/BM51-1)*100))</f>
        <v>3.2071783937455578</v>
      </c>
      <c r="BW51" s="59">
        <v>1169300</v>
      </c>
      <c r="BX51" s="65">
        <f>IF(ISERROR(BW51/BO51),"NM",IF(OR(BW51/BO51&lt;0.5,BW51/BO51&gt;2),"NM",(BW51/BO51-1)*100))</f>
        <v>3.1219684275509252</v>
      </c>
      <c r="BY51" s="59">
        <v>1175900</v>
      </c>
      <c r="BZ51" s="65">
        <f>IF(ISERROR(BY51/BQ51),"NM",IF(OR(BY51/BQ51&lt;0.5,BY51/BQ51&gt;2),"NM",(BY51/BQ51-1)*100))</f>
        <v>2.8693902545709138</v>
      </c>
      <c r="CA51" s="59">
        <v>1188600</v>
      </c>
      <c r="CB51" s="65">
        <f>IF(ISERROR(CA51/BS51),"NM",IF(OR(CA51/BS51&lt;0.5,CA51/BS51&gt;2),"NM",(CA51/BS51-1)*100))</f>
        <v>3.0339805825242649</v>
      </c>
      <c r="CC51" s="59">
        <v>1200400</v>
      </c>
      <c r="CD51" s="65">
        <f>IF(ISERROR(CC51/BU51),"NM",IF(OR(CC51/BU51&lt;0.5,CC51/BU51&gt;2),"NM",(CC51/BU51-1)*100))</f>
        <v>3.3313247826461279</v>
      </c>
      <c r="CE51" s="59">
        <v>1211000</v>
      </c>
      <c r="CF51" s="65">
        <f>IF(ISERROR(CE51/BW51),"NM",IF(OR(CE51/BW51&lt;0.5,CE51/BW51&gt;2),"NM",(CE51/BW51-1)*100))</f>
        <v>3.5662362096981148</v>
      </c>
      <c r="CG51" s="59">
        <v>1222200</v>
      </c>
      <c r="CH51" s="65">
        <f>IF(ISERROR(CG51/BY51),"NM",IF(OR(CG51/BY51&lt;0.5,CG51/BY51&gt;2),"NM",(CG51/BY51-1)*100))</f>
        <v>3.9374096436771922</v>
      </c>
      <c r="CI51" s="59">
        <v>1238700</v>
      </c>
      <c r="CJ51" s="65">
        <f>IF(ISERROR(CI51/CA51),"NM",IF(OR(CI51/CA51&lt;0.5,CI51/CA51&gt;2),"NM",(CI51/CA51-1)*100))</f>
        <v>4.2150429076224238</v>
      </c>
      <c r="CK51" s="59">
        <v>1255600</v>
      </c>
      <c r="CL51" s="65">
        <f>IF(ISERROR(CK51/CC51),"NM",IF(OR(CK51/CC51&lt;0.5,CK51/CC51&gt;2),"NM",(CK51/CC51-1)*100))</f>
        <v>4.598467177607457</v>
      </c>
      <c r="CM51" s="59">
        <v>1271200</v>
      </c>
      <c r="CN51" s="65">
        <f>IF(ISERROR(CM51/CE51),"NM",IF(OR(CM51/CE51&lt;0.5,CM51/CE51&gt;2),"NM",(CM51/CE51-1)*100))</f>
        <v>4.9710982658959457</v>
      </c>
      <c r="CO51" s="59">
        <v>1280500</v>
      </c>
      <c r="CP51" s="65">
        <f>IF(ISERROR(CO51/CG51),"NM",IF(OR(CO51/CG51&lt;0.5,CO51/CG51&gt;2),"NM",(CO51/CG51-1)*100))</f>
        <v>4.7700867288496207</v>
      </c>
      <c r="CQ51" s="59">
        <v>1311800</v>
      </c>
      <c r="CR51" s="65">
        <f>IF(ISERROR(CQ51/CI51),"NM",IF(OR(CQ51/CI51&lt;0.5,CQ51/CI51&gt;2),"NM",(CQ51/CI51-1)*100))</f>
        <v>5.9013481876160512</v>
      </c>
      <c r="CS51" s="59">
        <v>1343700</v>
      </c>
      <c r="CT51" s="65">
        <f>IF(ISERROR(CS51/CK51),"NM",IF(OR(CS51/CK51&lt;0.5,CS51/CK51&gt;2),"NM",(CS51/CK51-1)*100))</f>
        <v>7.0165657852819363</v>
      </c>
      <c r="CU51" s="59">
        <v>1384100</v>
      </c>
      <c r="CV51" s="65">
        <f>IF(ISERROR(CU51/CM51),"NM",IF(OR(CU51/CM51&lt;0.5,CU51/CM51&gt;2),"NM",(CU51/CM51-1)*100))</f>
        <v>8.8813719320327333</v>
      </c>
      <c r="CW51" s="59">
        <v>1423600</v>
      </c>
      <c r="CX51" s="65">
        <f>IF(ISERROR(CW51/CO51),"NM",IF(OR(CW51/CO51&lt;0.5,CW51/CO51&gt;2),"NM",(CW51/CO51-1)*100))</f>
        <v>11.175322139789134</v>
      </c>
      <c r="CY51" s="59">
        <v>1462500</v>
      </c>
      <c r="CZ51" s="65">
        <f>IF(ISERROR(CY51/CQ51),"NM",IF(OR(CY51/CQ51&lt;0.5,CY51/CQ51&gt;2),"NM",(CY51/CQ51-1)*100))</f>
        <v>11.488031712151248</v>
      </c>
      <c r="DA51" s="59">
        <v>1492500</v>
      </c>
      <c r="DB51" s="65">
        <f>IF(ISERROR(DA51/CS51),"NM",IF(OR(DA51/CS51&lt;0.5,DA51/CS51&gt;2),"NM",(DA51/CS51-1)*100))</f>
        <v>11.07390042420182</v>
      </c>
      <c r="DC51" s="59">
        <v>1523900</v>
      </c>
      <c r="DD51" s="65">
        <f>IF(ISERROR(DC51/CU51),"NM",IF(OR(DC51/CU51&lt;0.5,DC51/CU51&gt;2),"NM",(DC51/CU51-1)*100))</f>
        <v>10.100426269778184</v>
      </c>
      <c r="DE51" s="59">
        <v>1538100</v>
      </c>
      <c r="DF51" s="65">
        <f>IF(ISERROR(DE51/CW51),"NM",IF(OR(DE51/CW51&lt;0.5,DE51/CW51&gt;2),"NM",(DE51/CW51-1)*100))</f>
        <v>8.0429896038213045</v>
      </c>
      <c r="DG51" s="59">
        <v>1553500</v>
      </c>
      <c r="DH51" s="65">
        <f>IF(ISERROR(DG51/CY51),"NM",IF(OR(DG51/CY51&lt;0.5,DG51/CY51&gt;2),"NM",(DG51/CY51-1)*100))</f>
        <v>6.2222222222222179</v>
      </c>
      <c r="DI51" s="59">
        <v>1567100</v>
      </c>
      <c r="DJ51" s="65">
        <f>IF(ISERROR(DI51/DA51),"NM",IF(OR(DI51/DA51&lt;0.5,DI51/DA51&gt;2),"NM",(DI51/DA51-1)*100))</f>
        <v>4.9983249581239564</v>
      </c>
      <c r="DK51" s="59">
        <v>1576400</v>
      </c>
      <c r="DL51" s="65">
        <f>IF(ISERROR(DK51/DC51),"NM",IF(OR(DK51/DC51&lt;0.5,DK51/DC51&gt;2),"NM",(DK51/DC51-1)*100))</f>
        <v>3.4451079467156642</v>
      </c>
      <c r="DM51" s="59">
        <v>1584200</v>
      </c>
      <c r="DN51" s="65">
        <f>IF(ISERROR(DM51/DE51),"NM",IF(OR(DM51/DE51&lt;0.5,DM51/DE51&gt;2),"NM",(DM51/DE51-1)*100))</f>
        <v>2.9972043430206208</v>
      </c>
      <c r="DO51" s="59">
        <v>1588200</v>
      </c>
      <c r="DP51" s="65">
        <f>IF(ISERROR(DO51/DG51),"NM",IF(OR(DO51/DG51&lt;0.5,DO51/DG51&gt;2),"NM",(DO51/DG51-1)*100))</f>
        <v>2.2336659156742877</v>
      </c>
      <c r="DQ51" s="59">
        <v>1594400</v>
      </c>
      <c r="DR51" s="65">
        <f>IF(ISERROR(DQ51/DI51),"NM",IF(OR(DQ51/DI51&lt;0.5,DQ51/DI51&gt;2),"NM",(DQ51/DI51-1)*100))</f>
        <v>1.7420713419692424</v>
      </c>
      <c r="DS51" s="59">
        <v>1598900</v>
      </c>
      <c r="DT51" s="65">
        <f>IF(ISERROR(DS51/DK51),"NM",IF(OR(DS51/DK51&lt;0.5,DS51/DK51&gt;2),"NM",(DS51/DK51-1)*100))</f>
        <v>1.4273027150469408</v>
      </c>
      <c r="DU51" s="59">
        <v>1604000</v>
      </c>
      <c r="DV51" s="65">
        <f>IF(ISERROR(DU51/DM51),"NM",IF(OR(DU51/DM51&lt;0.5,DU51/DM51&gt;2),"NM",(DU51/DM51-1)*100))</f>
        <v>1.2498421916424585</v>
      </c>
      <c r="DW51" s="59">
        <v>1612700</v>
      </c>
      <c r="DX51" s="65">
        <f>IF(ISERROR(DW51/DO51),"NM",IF(OR(DW51/DO51&lt;0.5,DW51/DO51&gt;2),"NM",(DW51/DO51-1)*100))</f>
        <v>1.5426268731897785</v>
      </c>
      <c r="DY51" s="59">
        <v>1617700</v>
      </c>
      <c r="DZ51" s="65">
        <f>IF(ISERROR(DY51/DQ51),"NM",IF(OR(DY51/DQ51&lt;0.5,DY51/DQ51&gt;2),"NM",(DY51/DQ51-1)*100))</f>
        <v>1.4613647767185212</v>
      </c>
      <c r="EA51" s="59">
        <v>1618900</v>
      </c>
      <c r="EB51" s="65">
        <f>IF(ISERROR(EA51/DS51),"NM",IF(OR(EA51/DS51&lt;0.5,EA51/DS51&gt;2),"NM",(EA51/DS51-1)*100))</f>
        <v>1.2508599662267805</v>
      </c>
      <c r="EC51" s="59">
        <v>1622400</v>
      </c>
      <c r="ED51" s="65">
        <f>IF(ISERROR(EC51/DU51),"NM",IF(OR(EC51/DU51&lt;0.5,EC51/DU51&gt;2),"NM",(EC51/DU51-1)*100))</f>
        <v>1.1471321695760706</v>
      </c>
      <c r="EE51" s="59">
        <v>1618000</v>
      </c>
      <c r="EF51" s="65">
        <f>IF(ISERROR(EE51/DW51),"NM",IF(OR(EE51/DW51&lt;0.5,EE51/DW51&gt;2),"NM",(EE51/DW51-1)*100))</f>
        <v>0.32864140881752046</v>
      </c>
      <c r="EG51" s="59">
        <v>1606100</v>
      </c>
      <c r="EH51" s="65">
        <f>IF(ISERROR(EG51/DY51),"NM",IF(OR(EG51/DY51&lt;0.5,EG51/DY51&gt;2),"NM",(EG51/DY51-1)*100))</f>
        <v>-0.71706744142918666</v>
      </c>
      <c r="EI51" s="59">
        <v>1585900</v>
      </c>
      <c r="EJ51" s="65">
        <f>IF(ISERROR(EI51/EA51),"NM",IF(OR(EI51/EA51&lt;0.5,EI51/EA51&gt;2),"NM",(EI51/EA51-1)*100))</f>
        <v>-2.038421150163694</v>
      </c>
      <c r="EK51" s="59">
        <v>1568800</v>
      </c>
      <c r="EL51" s="65">
        <f>IF(ISERROR(EK51/EC51),"NM",IF(OR(EK51/EC51&lt;0.5,EK51/EC51&gt;2),"NM",(EK51/EC51-1)*100))</f>
        <v>-3.3037475345167655</v>
      </c>
      <c r="EM51" s="59">
        <v>1558300</v>
      </c>
      <c r="EN51" s="65">
        <f>IF(ISERROR(EM51/EE51),"NM",IF(OR(EM51/EE51&lt;0.5,EM51/EE51&gt;2),"NM",(EM51/EE51-1)*100))</f>
        <v>-3.6897404202719364</v>
      </c>
      <c r="EO51" s="59">
        <v>1552200</v>
      </c>
      <c r="EP51" s="65">
        <f>IF(ISERROR(EO51/EG51),"NM",IF(OR(EO51/EG51&lt;0.5,EO51/EG51&gt;2),"NM",(EO51/EG51-1)*100))</f>
        <v>-3.3559554199613983</v>
      </c>
      <c r="EQ51" s="72">
        <f t="shared" ref="EQ51" si="251">SUM(EQ48:EQ50)</f>
        <v>1537181.25</v>
      </c>
      <c r="ER51" s="65">
        <f>IF(ISERROR(EQ51/EI51),"NM",IF(OR(EQ51/EI51&lt;0.5,EQ51/EI51&gt;2),"NM",(EQ51/EI51-1)*100))</f>
        <v>-3.0719938205435393</v>
      </c>
      <c r="ES51" s="72">
        <f t="shared" ref="ES51" si="252">SUM(ES48:ES50)</f>
        <v>1525545.1953125</v>
      </c>
      <c r="ET51" s="65">
        <f>IF(ISERROR(ES51/EK51),"NM",IF(OR(ES51/EK51&lt;0.5,ES51/EK51&gt;2),"NM",(ES51/EK51-1)*100))</f>
        <v>-2.7571905078722536</v>
      </c>
      <c r="EU51" s="72">
        <f t="shared" ref="EU51" si="253">SUM(EU48:EU50)</f>
        <v>1517536.2849143005</v>
      </c>
      <c r="EV51" s="65">
        <f>IF(ISERROR(EU51/EM51),"NM",IF(OR(EU51/EM51&lt;0.5,EU51/EM51&gt;2),"NM",(EU51/EM51-1)*100))</f>
        <v>-2.6159093297631664</v>
      </c>
      <c r="EW51" s="72">
        <f t="shared" ref="EW51" si="254">SUM(EW48:EW50)</f>
        <v>1513740.4917808117</v>
      </c>
      <c r="EX51" s="65">
        <f>IF(ISERROR(EW51/EO51),"NM",IF(OR(EW51/EO51&lt;0.5,EW51/EO51&gt;2),"NM",(EW51/EO51-1)*100))</f>
        <v>-2.4777417999734763</v>
      </c>
      <c r="EY51" s="65"/>
      <c r="EZ51" s="318"/>
      <c r="FA51" s="72"/>
      <c r="FB51" s="70">
        <v>640800</v>
      </c>
      <c r="FC51" s="102"/>
      <c r="FD51" s="70">
        <v>696600</v>
      </c>
      <c r="FE51" s="65">
        <f>IF(ISERROR(FD51/FB51),"NM",IF(OR(FD51/FB51&lt;0.5,FD51/FB51&gt;2),"NM",(FD51/FB51-1)*100))</f>
        <v>8.7078651685393194</v>
      </c>
      <c r="FF51" s="72">
        <f>I51</f>
        <v>740400</v>
      </c>
      <c r="FG51" s="65">
        <f>IF(ISERROR(FF51/FD51),"NM",IF(OR(FF51/FD51&lt;0.5,FF51/FD51&gt;2),"NM",(FF51/FD51-1)*100))</f>
        <v>6.2876830318690846</v>
      </c>
      <c r="FH51" s="20">
        <f>Q51</f>
        <v>782200</v>
      </c>
      <c r="FI51" s="65">
        <f>IF(ISERROR(FH51/FF51),"NM",IF(OR(FH51/FF51&lt;0.5,FH51/FF51&gt;2),"NM",(FH51/FF51-1)*100))</f>
        <v>5.6455969746083134</v>
      </c>
      <c r="FJ51" s="72">
        <f>Y51</f>
        <v>834400</v>
      </c>
      <c r="FK51" s="65">
        <f>IF(ISERROR(FJ51/FH51),"NM",IF(OR(FJ51/FH51&lt;0.5,FJ51/FH51&gt;2),"NM",(FJ51/FH51-1)*100))</f>
        <v>6.6734850421886982</v>
      </c>
      <c r="FL51" s="72">
        <f>AG51</f>
        <v>900300</v>
      </c>
      <c r="FM51" s="65">
        <f>IF(ISERROR(FL51/FJ51),"NM",IF(OR(FL51/FJ51&lt;0.5,FL51/FJ51&gt;2),"NM",(FL51/FJ51-1)*100))</f>
        <v>7.8978906999041198</v>
      </c>
      <c r="FN51" s="72">
        <f>AO51</f>
        <v>961900</v>
      </c>
      <c r="FO51" s="65">
        <f>IF(ISERROR(FN51/FL51),"NM",IF(OR(FN51/FL51&lt;0.5,FN51/FL51&gt;2),"NM",(FN51/FL51-1)*100))</f>
        <v>6.8421637232033872</v>
      </c>
      <c r="FP51" s="72">
        <f>AW51</f>
        <v>1027800</v>
      </c>
      <c r="FQ51" s="65">
        <f>IF(ISERROR(FP51/FN51),"NM",IF(OR(FP51/FN51&lt;0.5,FP51/FN51&gt;2),"NM",(FP51/FN51-1)*100))</f>
        <v>6.8510240149703749</v>
      </c>
      <c r="FR51" s="72">
        <f>BE51</f>
        <v>1083100</v>
      </c>
      <c r="FS51" s="65">
        <f>IF(ISERROR(FR51/FP51),"NM",IF(OR(FR51/FP51&lt;0.5,FR51/FP51&gt;2),"NM",(FR51/FP51-1)*100))</f>
        <v>5.3804242070441655</v>
      </c>
      <c r="FT51" s="72">
        <f>BM51</f>
        <v>1125600</v>
      </c>
      <c r="FU51" s="65">
        <f>IF(ISERROR(FT51/FR51),"NM",IF(OR(FT51/FR51&lt;0.5,FT51/FR51&gt;2),"NM",(FT51/FR51-1)*100))</f>
        <v>3.9239220755239668</v>
      </c>
      <c r="FV51" s="72">
        <f>BU51</f>
        <v>1161700</v>
      </c>
      <c r="FW51" s="65">
        <f>IF(ISERROR(FV51/FT51),"NM",IF(OR(FV51/FT51&lt;0.5,FV51/FT51&gt;2),"NM",(FV51/FT51-1)*100))</f>
        <v>3.2071783937455578</v>
      </c>
      <c r="FX51" s="72">
        <f>CC51</f>
        <v>1200400</v>
      </c>
      <c r="FY51" s="65">
        <f>IF(ISERROR(FX51/FV51),"NM",IF(OR(FX51/FV51&lt;0.5,FX51/FV51&gt;2),"NM",(FX51/FV51-1)*100))</f>
        <v>3.3313247826461279</v>
      </c>
      <c r="FZ51" s="72">
        <f>CK51</f>
        <v>1255600</v>
      </c>
      <c r="GA51" s="65">
        <f>IF(ISERROR(FZ51/FX51),"NM",IF(OR(FZ51/FX51&lt;0.5,FZ51/FX51&gt;2),"NM",(FZ51/FX51-1)*100))</f>
        <v>4.598467177607457</v>
      </c>
      <c r="GB51" s="72">
        <f>CS51</f>
        <v>1343700</v>
      </c>
      <c r="GC51" s="65">
        <f>IF(ISERROR(GB51/FZ51),"NM",IF(OR(GB51/FZ51&lt;0.5,GB51/FZ51&gt;2),"NM",(GB51/FZ51-1)*100))</f>
        <v>7.0165657852819363</v>
      </c>
      <c r="GD51" s="72">
        <f>DA51</f>
        <v>1492500</v>
      </c>
      <c r="GE51" s="65">
        <f>IF(ISERROR(GD51/GB51),"NM",IF(OR(GD51/GB51&lt;0.5,GD51/GB51&gt;2),"NM",(GD51/GB51-1)*100))</f>
        <v>11.07390042420182</v>
      </c>
      <c r="GF51" s="72">
        <f>DI51</f>
        <v>1567100</v>
      </c>
      <c r="GG51" s="65">
        <f>IF(ISERROR(GF51/GD51),"NM",IF(OR(GF51/GD51&lt;0.5,GF51/GD51&gt;2),"NM",(GF51/GD51-1)*100))</f>
        <v>4.9983249581239564</v>
      </c>
      <c r="GH51" s="72">
        <f>DQ51</f>
        <v>1594400</v>
      </c>
      <c r="GI51" s="65">
        <f>IF(ISERROR(GH51/GF51),"NM",IF(OR(GH51/GF51&lt;0.5,GH51/GF51&gt;2),"NM",(GH51/GF51-1)*100))</f>
        <v>1.7420713419692424</v>
      </c>
      <c r="GJ51" s="72">
        <f>DY51</f>
        <v>1617700</v>
      </c>
      <c r="GK51" s="65">
        <f>IF(ISERROR(GJ51/GH51),"NM",IF(OR(GJ51/GH51&lt;0.5,GJ51/GH51&gt;2),"NM",(GJ51/GH51-1)*100))</f>
        <v>1.4613647767185212</v>
      </c>
      <c r="GL51" s="72">
        <f>EG51</f>
        <v>1606100</v>
      </c>
      <c r="GM51" s="65">
        <f>IF(ISERROR(GL51/GJ51),"NM",IF(OR(GL51/GJ51&lt;0.5,GL51/GJ51&gt;2),"NM",(GL51/GJ51-1)*100))</f>
        <v>-0.71706744142918666</v>
      </c>
      <c r="GN51" s="72">
        <f>EO51</f>
        <v>1552200</v>
      </c>
      <c r="GO51" s="65">
        <f>IF(ISERROR(GN51/GL51),"NM",IF(OR(GN51/GL51&lt;0.5,GN51/GL51&gt;2),"NM",(GN51/GL51-1)*100))</f>
        <v>-3.3559554199613983</v>
      </c>
      <c r="GP51" s="72">
        <f>EW51</f>
        <v>1513740.4917808117</v>
      </c>
      <c r="GQ51" s="65">
        <f>IF(ISERROR(GP51/GN51),"NM",IF(OR(GP51/GN51&lt;0.5,GP51/GN51&gt;2),"NM",(GP51/GN51-1)*100))</f>
        <v>-2.4777417999734763</v>
      </c>
      <c r="GR51" s="72">
        <f>SUM(GR48:GR50)</f>
        <v>1505372.5561267028</v>
      </c>
      <c r="GS51" s="65">
        <f>IF(ISERROR(GR51/GP51),"NM",IF(OR(GR51/GP51&lt;0.5,GR51/GP51&gt;2),"NM",(GR51/GP51-1)*100))</f>
        <v>-0.55279856088572554</v>
      </c>
      <c r="GT51" s="72">
        <f>SUM(GT48:GT50)</f>
        <v>1509597.6798881502</v>
      </c>
      <c r="GU51" s="65">
        <f>IF(ISERROR(GT51/GR51),"NM",IF(OR(GT51/GR51&lt;0.5,GT51/GR51&gt;2),"NM",(GT51/GR51-1)*100))</f>
        <v>0.28066964182731358</v>
      </c>
      <c r="GV51" s="72">
        <f>SUM(GV48:GV50)</f>
        <v>1525803.0411361407</v>
      </c>
      <c r="GW51" s="65">
        <f>IF(ISERROR(GV51/GT51),"NM",IF(OR(GV51/GT51&lt;0.5,GV51/GT51&gt;2),"NM",(GV51/GT51-1)*100))</f>
        <v>1.0734887489487477</v>
      </c>
      <c r="GX51" s="72">
        <f>SUM(GX48:GX50)</f>
        <v>1553599.5818756227</v>
      </c>
      <c r="GY51" s="65">
        <f>IF(ISERROR(GX51/GV51),"NM",IF(OR(GX51/GV51&lt;0.5,GX51/GV51&gt;2),"NM",(GX51/GV51-1)*100))</f>
        <v>1.8217646701493173</v>
      </c>
      <c r="GZ51" s="67">
        <f t="shared" si="162"/>
        <v>1.8027024360889321E-2</v>
      </c>
      <c r="HA51" s="281"/>
      <c r="HB51" s="75"/>
      <c r="HC51"/>
      <c r="HD51"/>
      <c r="HE51"/>
      <c r="HF51"/>
      <c r="HG51"/>
      <c r="HH51"/>
    </row>
    <row r="52" spans="1:216" s="2" customFormat="1" ht="13.5" customHeight="1" x14ac:dyDescent="0.2">
      <c r="A52" s="4"/>
      <c r="B52" s="54" t="s">
        <v>201</v>
      </c>
      <c r="C52" s="72"/>
      <c r="D52" s="100"/>
      <c r="E52" s="72">
        <f>+AVERAGE(E51,E48)</f>
        <v>715100</v>
      </c>
      <c r="F52" s="100"/>
      <c r="G52" s="72">
        <f>+AVERAGE(G51,G48)</f>
        <v>725900</v>
      </c>
      <c r="H52" s="100"/>
      <c r="I52" s="72">
        <f>+AVERAGE(I51,I48)</f>
        <v>736050</v>
      </c>
      <c r="J52" s="100"/>
      <c r="K52" s="72">
        <f>+AVERAGE(K51,K48)</f>
        <v>746250</v>
      </c>
      <c r="L52" s="63" t="str">
        <f>IF(ISERROR(K52/C52),"NM",IF(OR(K52/C52&lt;0.5,K52/C52&gt;2),"NM",(K52/C52-1)*100))</f>
        <v>NM</v>
      </c>
      <c r="M52" s="72">
        <f>+AVERAGE(M51,M48)</f>
        <v>757350</v>
      </c>
      <c r="N52" s="63">
        <f>IF(ISERROR(M52/E52),"NM",IF(OR(M52/E52&lt;0.5,M52/E52&gt;2),"NM",(M52/E52-1)*100))</f>
        <v>5.9082645783806509</v>
      </c>
      <c r="O52" s="72">
        <f>+AVERAGE(O51,O48)</f>
        <v>768400</v>
      </c>
      <c r="P52" s="63">
        <f>IF(ISERROR(O52/G52),"NM",IF(OR(O52/G52&lt;0.5,O52/G52&gt;2),"NM",(O52/G52-1)*100))</f>
        <v>5.8548009367681564</v>
      </c>
      <c r="Q52" s="72">
        <f>+AVERAGE(Q51,Q48)</f>
        <v>778200</v>
      </c>
      <c r="R52" s="63">
        <f>IF(ISERROR(Q52/I52),"NM",IF(OR(Q52/I52&lt;0.5,Q52/I52&gt;2),"NM",(Q52/I52-1)*100))</f>
        <v>5.7265131444874662</v>
      </c>
      <c r="S52" s="72">
        <f>+AVERAGE(S51,S48)</f>
        <v>787950</v>
      </c>
      <c r="T52" s="63">
        <f>IF(ISERROR(S52/K52),"NM",IF(OR(S52/K52&lt;0.5,S52/K52&gt;2),"NM",(S52/K52-1)*100))</f>
        <v>5.5879396984924723</v>
      </c>
      <c r="U52" s="72">
        <f>+AVERAGE(U51,U48)</f>
        <v>798900</v>
      </c>
      <c r="V52" s="63">
        <f>IF(ISERROR(U52/M52),"NM",IF(OR(U52/M52&lt;0.5,U52/M52&gt;2),"NM",(U52/M52-1)*100))</f>
        <v>5.4862348979995978</v>
      </c>
      <c r="W52" s="72">
        <f>+AVERAGE(W51,W48)</f>
        <v>812350</v>
      </c>
      <c r="X52" s="63">
        <f>IF(ISERROR(W52/O52),"NM",IF(OR(W52/O52&lt;0.5,W52/O52&gt;2),"NM",(W52/O52-1)*100))</f>
        <v>5.719677251431543</v>
      </c>
      <c r="Y52" s="72">
        <f>+AVERAGE(Y51,Y48)</f>
        <v>827500</v>
      </c>
      <c r="Z52" s="63">
        <f>IF(ISERROR(Y52/Q52),"NM",IF(OR(Y52/Q52&lt;0.5,Y52/Q52&gt;2),"NM",(Y52/Q52-1)*100))</f>
        <v>6.3351323567206297</v>
      </c>
      <c r="AA52" s="72">
        <f>+AVERAGE(AA51,AA48)</f>
        <v>844900</v>
      </c>
      <c r="AB52" s="63">
        <f>IF(ISERROR(AA52/S52),"NM",IF(OR(AA52/S52&lt;0.5,AA52/S52&gt;2),"NM",(AA52/S52-1)*100))</f>
        <v>7.2276159654800498</v>
      </c>
      <c r="AC52" s="72">
        <f>+AVERAGE(AC51,AC48)</f>
        <v>861500</v>
      </c>
      <c r="AD52" s="63">
        <f>IF(ISERROR(AC52/U52),"NM",IF(OR(AC52/U52&lt;0.5,AC52/U52&gt;2),"NM",(AC52/U52-1)*100))</f>
        <v>7.8357741895105804</v>
      </c>
      <c r="AE52" s="72">
        <f>+AVERAGE(AE51,AE48)</f>
        <v>876950</v>
      </c>
      <c r="AF52" s="63">
        <f>IF(ISERROR(AE52/W52),"NM",IF(OR(AE52/W52&lt;0.5,AE52/W52&gt;2),"NM",(AE52/W52-1)*100))</f>
        <v>7.9522373361236021</v>
      </c>
      <c r="AG52" s="72">
        <f>+AVERAGE(AG51,AG48)</f>
        <v>893300</v>
      </c>
      <c r="AH52" s="63">
        <f>IF(ISERROR(AG52/Y52),"NM",IF(OR(AG52/Y52&lt;0.5,AG52/Y52&gt;2),"NM",(AG52/Y52-1)*100))</f>
        <v>7.9516616314199373</v>
      </c>
      <c r="AI52" s="72">
        <f>+AVERAGE(AI51,AI48)</f>
        <v>907550</v>
      </c>
      <c r="AJ52" s="63">
        <f>IF(ISERROR(AI52/AA52),"NM",IF(OR(AI52/AA52&lt;0.5,AI52/AA52&gt;2),"NM",(AI52/AA52-1)*100))</f>
        <v>7.4150787075393465</v>
      </c>
      <c r="AK52" s="72">
        <f>+AVERAGE(AK51,AK48)</f>
        <v>921650</v>
      </c>
      <c r="AL52" s="63">
        <f>IF(ISERROR(AK52/AC52),"NM",IF(OR(AK52/AC52&lt;0.5,AK52/AC52&gt;2),"NM",(AK52/AC52-1)*100))</f>
        <v>6.9820081253627375</v>
      </c>
      <c r="AM52" s="72">
        <f>+AVERAGE(AM51,AM48)</f>
        <v>937650</v>
      </c>
      <c r="AN52" s="63">
        <f>IF(ISERROR(AM52/AE52),"NM",IF(OR(AM52/AE52&lt;0.5,AM52/AE52&gt;2),"NM",(AM52/AE52-1)*100))</f>
        <v>6.9217173156964407</v>
      </c>
      <c r="AO52" s="72">
        <f>+AVERAGE(AO51,AO48)</f>
        <v>954350</v>
      </c>
      <c r="AP52" s="63">
        <f>IF(ISERROR(AO52/AG52),"NM",IF(OR(AO52/AG52&lt;0.5,AO52/AG52&gt;2),"NM",(AO52/AG52-1)*100))</f>
        <v>6.8342102317250575</v>
      </c>
      <c r="AQ52" s="72">
        <f>+AVERAGE(AQ51,AQ48)</f>
        <v>970000</v>
      </c>
      <c r="AR52" s="63">
        <f>IF(ISERROR(AQ52/AI52),"NM",IF(OR(AQ52/AI52&lt;0.5,AQ52/AI52&gt;2),"NM",(AQ52/AI52-1)*100))</f>
        <v>6.8811635722549669</v>
      </c>
      <c r="AS52" s="72">
        <f>+AVERAGE(AS51,AS48)</f>
        <v>985350</v>
      </c>
      <c r="AT52" s="63">
        <f>IF(ISERROR(AS52/AK52),"NM",IF(OR(AS52/AK52&lt;0.5,AS52/AK52&gt;2),"NM",(AS52/AK52-1)*100))</f>
        <v>6.911517387294519</v>
      </c>
      <c r="AU52" s="72">
        <f>+AVERAGE(AU51,AU48)</f>
        <v>1001650</v>
      </c>
      <c r="AV52" s="63">
        <f>IF(ISERROR(AU52/AM52),"NM",IF(OR(AU52/AM52&lt;0.5,AU52/AM52&gt;2),"NM",(AU52/AM52-1)*100))</f>
        <v>6.8255745747347163</v>
      </c>
      <c r="AW52" s="72">
        <f>+AVERAGE(AW51,AW48)</f>
        <v>1019250</v>
      </c>
      <c r="AX52" s="63">
        <f>IF(ISERROR(AW52/AO52),"NM",IF(OR(AW52/AO52&lt;0.5,AW52/AO52&gt;2),"NM",(AW52/AO52-1)*100))</f>
        <v>6.8004400901136908</v>
      </c>
      <c r="AY52" s="72">
        <f>+AVERAGE(AY51,AY48)</f>
        <v>1035850</v>
      </c>
      <c r="AZ52" s="65">
        <f>IF(ISERROR(AY52/AQ52),"NM",IF(OR(AY52/AQ52&lt;0.5,AY52/AQ52&gt;2),"NM",(AY52/AQ52-1)*100))</f>
        <v>6.7886597938144222</v>
      </c>
      <c r="BA52" s="72">
        <f>+AVERAGE(BA51,BA48)</f>
        <v>1050450</v>
      </c>
      <c r="BB52" s="65">
        <f>IF(ISERROR(BA52/AS52),"NM",IF(OR(BA52/AS52&lt;0.5,BA52/AS52&gt;2),"NM",(BA52/AS52-1)*100))</f>
        <v>6.6067894656721027</v>
      </c>
      <c r="BC52" s="72">
        <f>+AVERAGE(BC51,BC48)</f>
        <v>1063850</v>
      </c>
      <c r="BD52" s="65">
        <f>IF(ISERROR(BC52/AU52),"NM",IF(OR(BC52/AU52&lt;0.5,BC52/AU52&gt;2),"NM",(BC52/AU52-1)*100))</f>
        <v>6.2097539060550044</v>
      </c>
      <c r="BE52" s="72">
        <f>+AVERAGE(BE51,BE48)</f>
        <v>1076900</v>
      </c>
      <c r="BF52" s="65">
        <f>IF(ISERROR(BE52/AW52),"NM",IF(OR(BE52/AW52&lt;0.5,BE52/AW52&gt;2),"NM",(BE52/AW52-1)*100))</f>
        <v>5.6561196958547999</v>
      </c>
      <c r="BG52" s="72">
        <f>+AVERAGE(BG51,BG48)</f>
        <v>1088400</v>
      </c>
      <c r="BH52" s="65">
        <f>IF(ISERROR(BG52/AY52),"NM",IF(OR(BG52/AY52&lt;0.5,BG52/AY52&gt;2),"NM",(BG52/AY52-1)*100))</f>
        <v>5.0731283486991297</v>
      </c>
      <c r="BI52" s="72">
        <f>+AVERAGE(BI51,BI48)</f>
        <v>1098300</v>
      </c>
      <c r="BJ52" s="65">
        <f>IF(ISERROR(BI52/BA52),"NM",IF(OR(BI52/BA52&lt;0.5,BI52/BA52&gt;2),"NM",(BI52/BA52-1)*100))</f>
        <v>4.5551906325860259</v>
      </c>
      <c r="BK52" s="72">
        <f>+AVERAGE(BK51,BK48)</f>
        <v>1109900</v>
      </c>
      <c r="BL52" s="65">
        <f>IF(ISERROR(BK52/BC52),"NM",IF(OR(BK52/BC52&lt;0.5,BK52/BC52&gt;2),"NM",(BK52/BC52-1)*100))</f>
        <v>4.3286177562626316</v>
      </c>
      <c r="BM52" s="72">
        <f>+AVERAGE(BM51,BM48)</f>
        <v>1121250</v>
      </c>
      <c r="BN52" s="65">
        <f>IF(ISERROR(BM52/BE52),"NM",IF(OR(BM52/BE52&lt;0.5,BM52/BE52&gt;2),"NM",(BM52/BE52-1)*100))</f>
        <v>4.118302535054319</v>
      </c>
      <c r="BO52" s="72">
        <f>+AVERAGE(BO51,BO48)</f>
        <v>1129750</v>
      </c>
      <c r="BP52" s="65">
        <f>IF(ISERROR(BO52/BG52),"NM",IF(OR(BO52/BG52&lt;0.5,BO52/BG52&gt;2),"NM",(BO52/BG52-1)*100))</f>
        <v>3.799154722528475</v>
      </c>
      <c r="BQ52" s="72">
        <f>+AVERAGE(BQ51,BQ48)</f>
        <v>1138500</v>
      </c>
      <c r="BR52" s="65">
        <f>IF(ISERROR(BQ52/BI52),"NM",IF(OR(BQ52/BI52&lt;0.5,BQ52/BI52&gt;2),"NM",(BQ52/BI52-1)*100))</f>
        <v>3.6602021305654153</v>
      </c>
      <c r="BS52" s="72">
        <f>+AVERAGE(BS51,BS48)</f>
        <v>1148350</v>
      </c>
      <c r="BT52" s="65">
        <f>IF(ISERROR(BS52/BK52),"NM",IF(OR(BS52/BK52&lt;0.5,BS52/BK52&gt;2),"NM",(BS52/BK52-1)*100))</f>
        <v>3.4642760609063794</v>
      </c>
      <c r="BU52" s="72">
        <f>+AVERAGE(BU51,BU48)</f>
        <v>1157650</v>
      </c>
      <c r="BV52" s="65">
        <f>IF(ISERROR(BU52/BM52),"NM",IF(OR(BU52/BM52&lt;0.5,BU52/BM52&gt;2),"NM",(BU52/BM52-1)*100))</f>
        <v>3.2463768115942093</v>
      </c>
      <c r="BW52" s="72">
        <f>+AVERAGE(BW51,BW48)</f>
        <v>1165500</v>
      </c>
      <c r="BX52" s="65">
        <f>IF(ISERROR(BW52/BO52),"NM",IF(OR(BW52/BO52&lt;0.5,BW52/BO52&gt;2),"NM",(BW52/BO52-1)*100))</f>
        <v>3.1644169063952177</v>
      </c>
      <c r="BY52" s="72">
        <f>+AVERAGE(BY51,BY48)</f>
        <v>1172600</v>
      </c>
      <c r="BZ52" s="65">
        <f>IF(ISERROR(BY52/BQ52),"NM",IF(OR(BY52/BQ52&lt;0.5,BY52/BQ52&gt;2),"NM",(BY52/BQ52-1)*100))</f>
        <v>2.9951690821256038</v>
      </c>
      <c r="CA52" s="72">
        <f>+AVERAGE(CA51,CA48)</f>
        <v>1182250</v>
      </c>
      <c r="CB52" s="65">
        <f>IF(ISERROR(CA52/BS52),"NM",IF(OR(CA52/BS52&lt;0.5,CA52/BS52&gt;2),"NM",(CA52/BS52-1)*100))</f>
        <v>2.9520616536770072</v>
      </c>
      <c r="CC52" s="72">
        <f>+AVERAGE(CC51,CC48)</f>
        <v>1194500</v>
      </c>
      <c r="CD52" s="65">
        <f>IF(ISERROR(CC52/BU52),"NM",IF(OR(CC52/BU52&lt;0.5,CC52/BU52&gt;2),"NM",(CC52/BU52-1)*100))</f>
        <v>3.1831728069796617</v>
      </c>
      <c r="CE52" s="72">
        <f>+AVERAGE(CE51,CE48)</f>
        <v>1205700</v>
      </c>
      <c r="CF52" s="65">
        <f>IF(ISERROR(CE52/BW52),"NM",IF(OR(CE52/BW52&lt;0.5,CE52/BW52&gt;2),"NM",(CE52/BW52-1)*100))</f>
        <v>3.4491634491634393</v>
      </c>
      <c r="CG52" s="72">
        <f>+AVERAGE(CG51,CG48)</f>
        <v>1216600</v>
      </c>
      <c r="CH52" s="65">
        <f>IF(ISERROR(CG52/BY52),"NM",IF(OR(CG52/BY52&lt;0.5,CG52/BY52&gt;2),"NM",(CG52/BY52-1)*100))</f>
        <v>3.7523452157598447</v>
      </c>
      <c r="CI52" s="72">
        <f>+AVERAGE(CI51,CI48)</f>
        <v>1230450</v>
      </c>
      <c r="CJ52" s="65">
        <f>IF(ISERROR(CI52/CA52),"NM",IF(OR(CI52/CA52&lt;0.5,CI52/CA52&gt;2),"NM",(CI52/CA52-1)*100))</f>
        <v>4.0769718756608064</v>
      </c>
      <c r="CK52" s="72">
        <f>+AVERAGE(CK51,CK48)</f>
        <v>1247150</v>
      </c>
      <c r="CL52" s="65">
        <f>IF(ISERROR(CK52/CC52),"NM",IF(OR(CK52/CC52&lt;0.5,CK52/CC52&gt;2),"NM",(CK52/CC52-1)*100))</f>
        <v>4.4077019673503637</v>
      </c>
      <c r="CM52" s="72">
        <f>+AVERAGE(CM51,CM48)</f>
        <v>1263400</v>
      </c>
      <c r="CN52" s="65">
        <f>IF(ISERROR(CM52/CE52),"NM",IF(OR(CM52/CE52&lt;0.5,CM52/CE52&gt;2),"NM",(CM52/CE52-1)*100))</f>
        <v>4.7856017251389327</v>
      </c>
      <c r="CO52" s="72">
        <f>+AVERAGE(CO51,CO48)</f>
        <v>1275850</v>
      </c>
      <c r="CP52" s="65">
        <f>IF(ISERROR(CO52/CG52),"NM",IF(OR(CO52/CG52&lt;0.5,CO52/CG52&gt;2),"NM",(CO52/CG52-1)*100))</f>
        <v>4.870129870129869</v>
      </c>
      <c r="CQ52" s="72">
        <f>+AVERAGE(CQ51,CQ48)</f>
        <v>1296150</v>
      </c>
      <c r="CR52" s="65">
        <f>IF(ISERROR(CQ52/CI52),"NM",IF(OR(CQ52/CI52&lt;0.5,CQ52/CI52&gt;2),"NM",(CQ52/CI52-1)*100))</f>
        <v>5.339509935389497</v>
      </c>
      <c r="CS52" s="72">
        <f>+AVERAGE(CS51,CS48)</f>
        <v>1327750</v>
      </c>
      <c r="CT52" s="65">
        <f>IF(ISERROR(CS52/CK52),"NM",IF(OR(CS52/CK52&lt;0.5,CS52/CK52&gt;2),"NM",(CS52/CK52-1)*100))</f>
        <v>6.462735035881817</v>
      </c>
      <c r="CU52" s="72">
        <f>+AVERAGE(CU51,CU48)</f>
        <v>1363900</v>
      </c>
      <c r="CV52" s="65">
        <f>IF(ISERROR(CU52/CM52),"NM",IF(OR(CU52/CM52&lt;0.5,CU52/CM52&gt;2),"NM",(CU52/CM52-1)*100))</f>
        <v>7.9547253443090105</v>
      </c>
      <c r="CW52" s="72">
        <f>+AVERAGE(CW51,CW48)</f>
        <v>1403850</v>
      </c>
      <c r="CX52" s="65">
        <f>IF(ISERROR(CW52/CO52),"NM",IF(OR(CW52/CO52&lt;0.5,CW52/CO52&gt;2),"NM",(CW52/CO52-1)*100))</f>
        <v>10.032527334718022</v>
      </c>
      <c r="CY52" s="72">
        <f>+AVERAGE(CY51,CY48)</f>
        <v>1443050</v>
      </c>
      <c r="CZ52" s="65">
        <f>IF(ISERROR(CY52/CQ52),"NM",IF(OR(CY52/CQ52&lt;0.5,CY52/CQ52&gt;2),"NM",(CY52/CQ52-1)*100))</f>
        <v>11.333564788026074</v>
      </c>
      <c r="DA52" s="72">
        <f>+AVERAGE(DA51,DA48)</f>
        <v>1477500</v>
      </c>
      <c r="DB52" s="65">
        <f>IF(ISERROR(DA52/CS52),"NM",IF(OR(DA52/CS52&lt;0.5,DA52/CS52&gt;2),"NM",(DA52/CS52-1)*100))</f>
        <v>11.278478629260036</v>
      </c>
      <c r="DC52" s="72">
        <f>+AVERAGE(DC51,DC48)</f>
        <v>1508200</v>
      </c>
      <c r="DD52" s="65">
        <f>IF(ISERROR(DC52/CU52),"NM",IF(OR(DC52/CU52&lt;0.5,DC52/CU52&gt;2),"NM",(DC52/CU52-1)*100))</f>
        <v>10.579954542121861</v>
      </c>
      <c r="DE52" s="72">
        <f>+AVERAGE(DE51,DE48)</f>
        <v>1531000</v>
      </c>
      <c r="DF52" s="65">
        <f>IF(ISERROR(DE52/CW52),"NM",IF(OR(DE52/CW52&lt;0.5,DE52/CW52&gt;2),"NM",(DE52/CW52-1)*100))</f>
        <v>9.0572354596288882</v>
      </c>
      <c r="DG52" s="72">
        <f>+AVERAGE(DG51,DG48)</f>
        <v>1545800</v>
      </c>
      <c r="DH52" s="65">
        <f>IF(ISERROR(DG52/CY52),"NM",IF(OR(DG52/CY52&lt;0.5,DG52/CY52&gt;2),"NM",(DG52/CY52-1)*100))</f>
        <v>7.1203354007137731</v>
      </c>
      <c r="DI52" s="72">
        <f>+AVERAGE(DI51,DI48)</f>
        <v>1560300</v>
      </c>
      <c r="DJ52" s="65">
        <f>IF(ISERROR(DI52/DA52),"NM",IF(OR(DI52/DA52&lt;0.5,DI52/DA52&gt;2),"NM",(DI52/DA52-1)*100))</f>
        <v>5.6040609137055775</v>
      </c>
      <c r="DK52" s="72">
        <f>+AVERAGE(DK51,DK48)</f>
        <v>1571750</v>
      </c>
      <c r="DL52" s="65">
        <f>IF(ISERROR(DK52/DC52),"NM",IF(OR(DK52/DC52&lt;0.5,DK52/DC52&gt;2),"NM",(DK52/DC52-1)*100))</f>
        <v>4.2136321442779456</v>
      </c>
      <c r="DM52" s="72">
        <f>+AVERAGE(DM51,DM48)</f>
        <v>1580300</v>
      </c>
      <c r="DN52" s="65">
        <f>IF(ISERROR(DM52/DE52),"NM",IF(OR(DM52/DE52&lt;0.5,DM52/DE52&gt;2),"NM",(DM52/DE52-1)*100))</f>
        <v>3.2201175702155416</v>
      </c>
      <c r="DO52" s="72">
        <f>+AVERAGE(DO51,DO48)</f>
        <v>1586200</v>
      </c>
      <c r="DP52" s="65">
        <f>IF(ISERROR(DO52/DG52),"NM",IF(OR(DO52/DG52&lt;0.5,DO52/DG52&gt;2),"NM",(DO52/DG52-1)*100))</f>
        <v>2.6135334454651327</v>
      </c>
      <c r="DQ52" s="72">
        <f>+AVERAGE(DQ51,DQ48)</f>
        <v>1591300</v>
      </c>
      <c r="DR52" s="65">
        <f>IF(ISERROR(DQ52/DI52),"NM",IF(OR(DQ52/DI52&lt;0.5,DQ52/DI52&gt;2),"NM",(DQ52/DI52-1)*100))</f>
        <v>1.9867974107543374</v>
      </c>
      <c r="DS52" s="72">
        <f>+AVERAGE(DS51,DS48)</f>
        <v>1596650</v>
      </c>
      <c r="DT52" s="65">
        <f>IF(ISERROR(DS52/DK52),"NM",IF(OR(DS52/DK52&lt;0.5,DS52/DK52&gt;2),"NM",(DS52/DK52-1)*100))</f>
        <v>1.5842214092572027</v>
      </c>
      <c r="DU52" s="72">
        <f>+AVERAGE(DU51,DU48)</f>
        <v>1601450</v>
      </c>
      <c r="DV52" s="65">
        <f>IF(ISERROR(DU52/DM52),"NM",IF(OR(DU52/DM52&lt;0.5,DU52/DM52&gt;2),"NM",(DU52/DM52-1)*100))</f>
        <v>1.3383534771878702</v>
      </c>
      <c r="DW52" s="72">
        <f>+AVERAGE(DW51,DW48)</f>
        <v>1608350</v>
      </c>
      <c r="DX52" s="65">
        <f>IF(ISERROR(DW52/DO52),"NM",IF(OR(DW52/DO52&lt;0.5,DW52/DO52&gt;2),"NM",(DW52/DO52-1)*100))</f>
        <v>1.3964191148657212</v>
      </c>
      <c r="DY52" s="72">
        <f t="shared" ref="DY52:EA52" si="255">+AVERAGE(DY51,DY48)</f>
        <v>1615200</v>
      </c>
      <c r="DZ52" s="65">
        <f>IF(ISERROR(DY52/DQ52),"NM",IF(OR(DY52/DQ52&lt;0.5,DY52/DQ52&gt;2),"NM",(DY52/DQ52-1)*100))</f>
        <v>1.5019166719034693</v>
      </c>
      <c r="EA52" s="72">
        <f t="shared" si="255"/>
        <v>1618300</v>
      </c>
      <c r="EB52" s="65">
        <f>IF(ISERROR(EA52/DS52),"NM",IF(OR(EA52/DS52&lt;0.5,EA52/DS52&gt;2),"NM",(EA52/DS52-1)*100))</f>
        <v>1.3559640497291303</v>
      </c>
      <c r="EC52" s="72">
        <f t="shared" ref="EC52:EE52" si="256">+AVERAGE(EC51,EC48)</f>
        <v>1620650</v>
      </c>
      <c r="ED52" s="65">
        <f>IF(ISERROR(EC52/DU52),"NM",IF(OR(EC52/DU52&lt;0.5,EC52/DU52&gt;2),"NM",(EC52/DU52-1)*100))</f>
        <v>1.1989134846545291</v>
      </c>
      <c r="EE52" s="72">
        <f t="shared" si="256"/>
        <v>1620200</v>
      </c>
      <c r="EF52" s="65">
        <f>IF(ISERROR(EE52/DW52),"NM",IF(OR(EE52/DW52&lt;0.5,EE52/DW52&gt;2),"NM",(EE52/DW52-1)*100))</f>
        <v>0.73677992974165996</v>
      </c>
      <c r="EG52" s="72">
        <f>+AVERAGE(EG51,EG48)</f>
        <v>1612050</v>
      </c>
      <c r="EH52" s="65">
        <f>IF(ISERROR(EG52/DY52),"NM",IF(OR(EG52/DY52&lt;0.5,EG52/DY52&gt;2),"NM",(EG52/DY52-1)*100))</f>
        <v>-0.19502228826151491</v>
      </c>
      <c r="EI52" s="72">
        <f>+AVERAGE(EI51,EI48)</f>
        <v>1596000</v>
      </c>
      <c r="EJ52" s="65">
        <f>IF(ISERROR(EI52/EA52),"NM",IF(OR(EI52/EA52&lt;0.5,EI52/EA52&gt;2),"NM",(EI52/EA52-1)*100))</f>
        <v>-1.3779892479762745</v>
      </c>
      <c r="EK52" s="72">
        <f>+AVERAGE(EK51,EK48)</f>
        <v>1577350</v>
      </c>
      <c r="EL52" s="65">
        <f>IF(ISERROR(EK52/EC52),"NM",IF(OR(EK52/EC52&lt;0.5,EK52/EC52&gt;2),"NM",(EK52/EC52-1)*100))</f>
        <v>-2.6717675006941666</v>
      </c>
      <c r="EM52" s="72">
        <f>+AVERAGE(EM51,EM48)</f>
        <v>1563550</v>
      </c>
      <c r="EN52" s="65">
        <f>IF(ISERROR(EM52/EE52),"NM",IF(OR(EM52/EE52&lt;0.5,EM52/EE52&gt;2),"NM",(EM52/EE52-1)*100))</f>
        <v>-3.4964819158128657</v>
      </c>
      <c r="EO52" s="72">
        <f>+AVERAGE(EO51,EO48)</f>
        <v>1555250</v>
      </c>
      <c r="EP52" s="65">
        <f>IF(ISERROR(EO52/EG52),"NM",IF(OR(EO52/EG52&lt;0.5,EO52/EG52&gt;2),"NM",(EO52/EG52-1)*100))</f>
        <v>-3.5234639124096634</v>
      </c>
      <c r="EQ52" s="72">
        <f t="shared" ref="EQ52" si="257">+AVERAGE(EQ51,EQ48)</f>
        <v>1544690.625</v>
      </c>
      <c r="ER52" s="65">
        <f>IF(ISERROR(EQ52/EI52),"NM",IF(OR(EQ52/EI52&lt;0.5,EQ52/EI52&gt;2),"NM",(EQ52/EI52-1)*100))</f>
        <v>-3.2148731203007541</v>
      </c>
      <c r="ES52" s="72">
        <f t="shared" ref="ES52" si="258">+AVERAGE(ES51,ES48)</f>
        <v>1531363.22265625</v>
      </c>
      <c r="ET52" s="65">
        <f>IF(ISERROR(ES52/EK52),"NM",IF(OR(ES52/EK52&lt;0.5,ES52/EK52&gt;2),"NM",(ES52/EK52-1)*100))</f>
        <v>-2.915445357323998</v>
      </c>
      <c r="EU52" s="72">
        <f t="shared" ref="EU52" si="259">+AVERAGE(EU51,EU48)</f>
        <v>1521540.7401134004</v>
      </c>
      <c r="EV52" s="65">
        <f>IF(ISERROR(EU52/EM52),"NM",IF(OR(EU52/EM52&lt;0.5,EU52/EM52&gt;2),"NM",(EU52/EM52-1)*100))</f>
        <v>-2.686787111803246</v>
      </c>
      <c r="EW52" s="72">
        <f t="shared" ref="EW52" si="260">+AVERAGE(EW51,EW48)</f>
        <v>1515638.3883475561</v>
      </c>
      <c r="EX52" s="65">
        <f>IF(ISERROR(EW52/EO52),"NM",IF(OR(EW52/EO52&lt;0.5,EW52/EO52&gt;2),"NM",(EW52/EO52-1)*100))</f>
        <v>-2.546961045005236</v>
      </c>
      <c r="EY52" s="65"/>
      <c r="EZ52" s="318"/>
      <c r="FA52" s="72"/>
      <c r="FB52" s="72">
        <f>+AVERAGE(FB51,FB48)</f>
        <v>587141.5</v>
      </c>
      <c r="FC52" s="102"/>
      <c r="FD52" s="72">
        <f>+AVERAGE(FD51,FD48)</f>
        <v>668700</v>
      </c>
      <c r="FE52" s="65">
        <f>IF(ISERROR(FD52/FB52),"NM",IF(OR(FD52/FB52&lt;0.5,FD52/FB52&gt;2),"NM",(FD52/FB52-1)*100))</f>
        <v>13.890774200086353</v>
      </c>
      <c r="FF52" s="72">
        <f>+AVERAGE(FF51,FF48)</f>
        <v>725250</v>
      </c>
      <c r="FG52" s="65">
        <f>IF(ISERROR(FF52/FD52),"NM",IF(OR(FF52/FD52&lt;0.5,FF52/FD52&gt;2),"NM",(FF52/FD52-1)*100))</f>
        <v>8.4567070435172642</v>
      </c>
      <c r="FH52" s="72">
        <f>+AVERAGE(FH51,FH48)</f>
        <v>761300</v>
      </c>
      <c r="FI52" s="65">
        <f>IF(ISERROR(FH52/FF52),"NM",IF(OR(FH52/FF52&lt;0.5,FH52/FF52&gt;2),"NM",(FH52/FF52-1)*100))</f>
        <v>4.9706997587039004</v>
      </c>
      <c r="FJ52" s="72">
        <f>+AVERAGE(FJ51,FJ48)</f>
        <v>808300</v>
      </c>
      <c r="FK52" s="65">
        <f>IF(ISERROR(FJ52/FH52),"NM",IF(OR(FJ52/FH52&lt;0.5,FJ52/FH52&gt;2),"NM",(FJ52/FH52-1)*100))</f>
        <v>6.1736503349533622</v>
      </c>
      <c r="FL52" s="72">
        <f>+AVERAGE(FL51,FL48)</f>
        <v>867350</v>
      </c>
      <c r="FM52" s="65">
        <f>IF(ISERROR(FL52/FJ52),"NM",IF(OR(FL52/FJ52&lt;0.5,FL52/FJ52&gt;2),"NM",(FL52/FJ52-1)*100))</f>
        <v>7.305455895088464</v>
      </c>
      <c r="FN52" s="72">
        <f>+AVERAGE(FN51,FN48)</f>
        <v>931100</v>
      </c>
      <c r="FO52" s="65">
        <f>IF(ISERROR(FN52/FL52),"NM",IF(OR(FN52/FL52&lt;0.5,FN52/FL52&gt;2),"NM",(FN52/FL52-1)*100))</f>
        <v>7.3499740589150875</v>
      </c>
      <c r="FP52" s="72">
        <f>+AVERAGE(FP51,FP48)</f>
        <v>994850</v>
      </c>
      <c r="FQ52" s="65">
        <f>IF(ISERROR(FP52/FN52),"NM",IF(OR(FP52/FN52&lt;0.5,FP52/FN52&gt;2),"NM",(FP52/FN52-1)*100))</f>
        <v>6.8467404145634125</v>
      </c>
      <c r="FR52" s="72">
        <f>+AVERAGE(FR51,FR48)</f>
        <v>1055450</v>
      </c>
      <c r="FS52" s="65">
        <f>IF(ISERROR(FR52/FP52),"NM",IF(OR(FR52/FP52&lt;0.5,FR52/FP52&gt;2),"NM",(FR52/FP52-1)*100))</f>
        <v>6.0913705583756306</v>
      </c>
      <c r="FT52" s="72">
        <f>+AVERAGE(FT51,FT48)</f>
        <v>1104350</v>
      </c>
      <c r="FU52" s="65">
        <f>IF(ISERROR(FT52/FR52),"NM",IF(OR(FT52/FR52&lt;0.5,FT52/FR52&gt;2),"NM",(FT52/FR52-1)*100))</f>
        <v>4.6330948884362178</v>
      </c>
      <c r="FV52" s="72">
        <f>+AVERAGE(FV51,FV48)</f>
        <v>1143650</v>
      </c>
      <c r="FW52" s="65">
        <f>IF(ISERROR(FV52/FT52),"NM",IF(OR(FV52/FT52&lt;0.5,FV52/FT52&gt;2),"NM",(FV52/FT52-1)*100))</f>
        <v>3.5586544120976171</v>
      </c>
      <c r="FX52" s="72">
        <f>+AVERAGE(FX51,FX48)</f>
        <v>1181050</v>
      </c>
      <c r="FY52" s="65">
        <f>IF(ISERROR(FX52/FV52),"NM",IF(OR(FX52/FV52&lt;0.5,FX52/FV52&gt;2),"NM",(FX52/FV52-1)*100))</f>
        <v>3.2702312770515496</v>
      </c>
      <c r="FZ52" s="72">
        <f>+AVERAGE(FZ51,FZ48)</f>
        <v>1228000</v>
      </c>
      <c r="GA52" s="65">
        <f>IF(ISERROR(FZ52/FX52),"NM",IF(OR(FZ52/FX52&lt;0.5,FZ52/FX52&gt;2),"NM",(FZ52/FX52-1)*100))</f>
        <v>3.9752762372465167</v>
      </c>
      <c r="GB52" s="72">
        <f>+AVERAGE(GB51,GB48)</f>
        <v>1299650</v>
      </c>
      <c r="GC52" s="65">
        <f>IF(ISERROR(GB52/FZ52),"NM",IF(OR(GB52/FZ52&lt;0.5,GB52/FZ52&gt;2),"NM",(GB52/FZ52-1)*100))</f>
        <v>5.8346905537459248</v>
      </c>
      <c r="GD52" s="72">
        <f>+AVERAGE(GD51,GD48)</f>
        <v>1418100</v>
      </c>
      <c r="GE52" s="65">
        <f>IF(ISERROR(GD52/GB52),"NM",IF(OR(GD52/GB52&lt;0.5,GD52/GB52&gt;2),"NM",(GD52/GB52-1)*100))</f>
        <v>9.113992228676949</v>
      </c>
      <c r="GF52" s="72">
        <f>+AVERAGE(GF51,GF48)</f>
        <v>1529800</v>
      </c>
      <c r="GG52" s="65">
        <f>IF(ISERROR(GF52/GD52),"NM",IF(OR(GF52/GD52&lt;0.5,GF52/GD52&gt;2),"NM",(GF52/GD52-1)*100))</f>
        <v>7.8767364783865812</v>
      </c>
      <c r="GH52" s="72">
        <f>+AVERAGE(GH51,GH48)</f>
        <v>1580750</v>
      </c>
      <c r="GI52" s="65">
        <f>IF(ISERROR(GH52/GF52),"NM",IF(OR(GH52/GF52&lt;0.5,GH52/GF52&gt;2),"NM",(GH52/GF52-1)*100))</f>
        <v>3.330500719048235</v>
      </c>
      <c r="GJ52" s="72">
        <f>+AVERAGE(GJ51,GJ48)</f>
        <v>1606050</v>
      </c>
      <c r="GK52" s="65">
        <f>IF(ISERROR(GJ52/GH52),"NM",IF(OR(GJ52/GH52&lt;0.5,GJ52/GH52&gt;2),"NM",(GJ52/GH52-1)*100))</f>
        <v>1.6005060888818701</v>
      </c>
      <c r="GL52" s="72">
        <f>+AVERAGE(GL51,GL48)</f>
        <v>1611900</v>
      </c>
      <c r="GM52" s="65">
        <f>IF(ISERROR(GL52/GJ52),"NM",IF(OR(GL52/GJ52&lt;0.5,GL52/GJ52&gt;2),"NM",(GL52/GJ52-1)*100))</f>
        <v>0.36424768842813204</v>
      </c>
      <c r="GN52" s="72">
        <f>+AVERAGE(GN51,GN48)</f>
        <v>1579150</v>
      </c>
      <c r="GO52" s="65">
        <f>IF(ISERROR(GN52/GL52),"NM",IF(OR(GN52/GL52&lt;0.5,GN52/GL52&gt;2),"NM",(GN52/GL52-1)*100))</f>
        <v>-2.0317637570568925</v>
      </c>
      <c r="GP52" s="72">
        <f>+AVERAGE(GP51,GP48)</f>
        <v>1532970.245890406</v>
      </c>
      <c r="GQ52" s="65">
        <f>IF(ISERROR(GP52/GN52),"NM",IF(OR(GP52/GN52&lt;0.5,GP52/GN52&gt;2),"NM",(GP52/GN52-1)*100))</f>
        <v>-2.9243424696573483</v>
      </c>
      <c r="GR52" s="72">
        <f>+AVERAGE(GR51,GR48)</f>
        <v>1509556.5239537572</v>
      </c>
      <c r="GS52" s="65">
        <f>IF(ISERROR(GR52/GP52),"NM",IF(OR(GR52/GP52&lt;0.5,GR52/GP52&gt;2),"NM",(GR52/GP52-1)*100))</f>
        <v>-1.5273435345151909</v>
      </c>
      <c r="GT52" s="72">
        <f>+AVERAGE(GT51,GT48)</f>
        <v>1507485.1180074266</v>
      </c>
      <c r="GU52" s="65">
        <f>IF(ISERROR(GT52/GR52),"NM",IF(OR(GT52/GR52&lt;0.5,GT52/GR52&gt;2),"NM",(GT52/GR52-1)*100))</f>
        <v>-0.13721950211611489</v>
      </c>
      <c r="GV52" s="72">
        <f>+AVERAGE(GV51,GV48)</f>
        <v>1517700.3605121453</v>
      </c>
      <c r="GW52" s="65">
        <f>IF(ISERROR(GV52/GT52),"NM",IF(OR(GV52/GT52&lt;0.5,GV52/GT52&gt;2),"NM",(GV52/GT52-1)*100))</f>
        <v>0.67763471643560447</v>
      </c>
      <c r="GX52" s="72">
        <f>+AVERAGE(GX51,GX48)</f>
        <v>1539701.3115058816</v>
      </c>
      <c r="GY52" s="65">
        <f>IF(ISERROR(GX52/GV52),"NM",IF(OR(GX52/GV52&lt;0.5,GX52/GV52&gt;2),"NM",(GX52/GV52-1)*100))</f>
        <v>1.4496241528408227</v>
      </c>
      <c r="GZ52" s="67">
        <f t="shared" si="162"/>
        <v>-0.50468782073910257</v>
      </c>
      <c r="HA52" s="281"/>
      <c r="HB52" s="75"/>
      <c r="HC52"/>
      <c r="HD52"/>
      <c r="HE52"/>
      <c r="HF52"/>
      <c r="HG52"/>
      <c r="HH52"/>
    </row>
    <row r="53" spans="1:216" s="2" customFormat="1" ht="13.5" customHeight="1" x14ac:dyDescent="0.2">
      <c r="A53" s="4"/>
      <c r="B53" s="54"/>
      <c r="C53" s="72"/>
      <c r="D53" s="100"/>
      <c r="E53" s="72"/>
      <c r="F53" s="100"/>
      <c r="G53" s="72"/>
      <c r="H53" s="100"/>
      <c r="I53" s="72"/>
      <c r="J53" s="100"/>
      <c r="K53" s="72"/>
      <c r="L53" s="102"/>
      <c r="M53" s="72"/>
      <c r="N53" s="102"/>
      <c r="O53" s="72"/>
      <c r="P53" s="102"/>
      <c r="Q53" s="72"/>
      <c r="R53" s="102"/>
      <c r="S53" s="72"/>
      <c r="T53" s="102"/>
      <c r="U53" s="72"/>
      <c r="V53" s="102"/>
      <c r="W53" s="72"/>
      <c r="X53" s="102"/>
      <c r="Y53" s="72"/>
      <c r="Z53" s="102"/>
      <c r="AA53" s="72"/>
      <c r="AB53" s="102"/>
      <c r="AC53" s="72"/>
      <c r="AD53" s="102"/>
      <c r="AE53" s="72"/>
      <c r="AF53" s="102"/>
      <c r="AG53" s="72"/>
      <c r="AH53" s="102"/>
      <c r="AI53" s="72"/>
      <c r="AJ53" s="102"/>
      <c r="AK53" s="72"/>
      <c r="AL53" s="102"/>
      <c r="AM53" s="72"/>
      <c r="AN53" s="102"/>
      <c r="AO53" s="72"/>
      <c r="AP53" s="102"/>
      <c r="AQ53" s="72"/>
      <c r="AR53" s="102"/>
      <c r="AS53" s="72"/>
      <c r="AT53" s="102"/>
      <c r="AU53" s="72"/>
      <c r="AV53" s="102"/>
      <c r="AW53" s="72"/>
      <c r="AX53" s="102"/>
      <c r="AY53" s="72"/>
      <c r="AZ53" s="106"/>
      <c r="BA53" s="72"/>
      <c r="BB53" s="106"/>
      <c r="BC53" s="72"/>
      <c r="BD53" s="106"/>
      <c r="BE53" s="72"/>
      <c r="BF53" s="106"/>
      <c r="BG53" s="72"/>
      <c r="BH53" s="106"/>
      <c r="BI53" s="72"/>
      <c r="BJ53" s="106"/>
      <c r="BK53" s="72"/>
      <c r="BL53" s="106"/>
      <c r="BM53" s="72"/>
      <c r="BN53" s="106"/>
      <c r="BO53" s="72"/>
      <c r="BP53" s="106"/>
      <c r="BQ53" s="72"/>
      <c r="BR53" s="106"/>
      <c r="BS53" s="72"/>
      <c r="BT53" s="106"/>
      <c r="BU53" s="72"/>
      <c r="BV53" s="106"/>
      <c r="BW53" s="72"/>
      <c r="BX53" s="106"/>
      <c r="BY53" s="72"/>
      <c r="BZ53" s="106"/>
      <c r="CA53" s="72"/>
      <c r="CB53" s="106"/>
      <c r="CC53" s="72"/>
      <c r="CD53" s="106"/>
      <c r="CE53" s="72"/>
      <c r="CF53" s="106"/>
      <c r="CG53" s="72"/>
      <c r="CH53" s="106"/>
      <c r="CI53" s="72"/>
      <c r="CJ53" s="106"/>
      <c r="CK53" s="72"/>
      <c r="CL53" s="106"/>
      <c r="CM53" s="72"/>
      <c r="CN53" s="106"/>
      <c r="CO53" s="72"/>
      <c r="CP53" s="106"/>
      <c r="CQ53" s="72"/>
      <c r="CR53" s="106"/>
      <c r="CS53" s="72"/>
      <c r="CT53" s="106"/>
      <c r="CU53" s="72"/>
      <c r="CV53" s="106"/>
      <c r="CW53" s="72"/>
      <c r="CX53" s="106"/>
      <c r="CY53" s="72"/>
      <c r="CZ53" s="106"/>
      <c r="DA53" s="72"/>
      <c r="DB53" s="106"/>
      <c r="DC53" s="72"/>
      <c r="DD53" s="106"/>
      <c r="DE53" s="72"/>
      <c r="DF53" s="106"/>
      <c r="DG53" s="72"/>
      <c r="DH53" s="106"/>
      <c r="DI53" s="72"/>
      <c r="DJ53" s="106"/>
      <c r="DK53" s="72"/>
      <c r="DL53" s="106"/>
      <c r="DM53" s="72"/>
      <c r="DN53" s="106"/>
      <c r="DO53" s="72"/>
      <c r="DP53" s="106"/>
      <c r="DQ53" s="72"/>
      <c r="DR53" s="106"/>
      <c r="DS53" s="72"/>
      <c r="DT53" s="106"/>
      <c r="DU53" s="72"/>
      <c r="DV53" s="106"/>
      <c r="DW53" s="72"/>
      <c r="DX53" s="106"/>
      <c r="DY53" s="72"/>
      <c r="DZ53" s="106"/>
      <c r="EA53" s="72"/>
      <c r="EB53" s="106"/>
      <c r="EC53" s="75"/>
      <c r="ED53" s="106"/>
      <c r="EE53" s="75"/>
      <c r="EF53" s="106"/>
      <c r="EG53" s="75"/>
      <c r="EH53" s="106"/>
      <c r="EI53" s="75"/>
      <c r="EJ53" s="106"/>
      <c r="EK53" s="75"/>
      <c r="EL53" s="106"/>
      <c r="EM53" s="75"/>
      <c r="EN53" s="106"/>
      <c r="EO53" s="75"/>
      <c r="EP53" s="106"/>
      <c r="EQ53" s="75"/>
      <c r="ER53" s="106"/>
      <c r="ES53" s="75"/>
      <c r="ET53" s="106"/>
      <c r="EU53" s="75"/>
      <c r="EV53" s="106"/>
      <c r="EW53" s="75"/>
      <c r="EX53" s="106"/>
      <c r="EY53" s="106"/>
      <c r="EZ53" s="318"/>
      <c r="FA53" s="72"/>
      <c r="FB53" s="20"/>
      <c r="FC53" s="102"/>
      <c r="FD53" s="20"/>
      <c r="FE53" s="106"/>
      <c r="FF53" s="20"/>
      <c r="FG53" s="106"/>
      <c r="FH53" s="20"/>
      <c r="FI53" s="106"/>
      <c r="FJ53" s="107"/>
      <c r="FK53" s="106"/>
      <c r="FL53" s="107"/>
      <c r="FM53" s="106"/>
      <c r="FN53" s="72"/>
      <c r="FO53" s="106"/>
      <c r="FP53" s="72"/>
      <c r="FQ53" s="106"/>
      <c r="FR53" s="75"/>
      <c r="FS53" s="106"/>
      <c r="FT53" s="75"/>
      <c r="FU53" s="106"/>
      <c r="FV53" s="75"/>
      <c r="FW53" s="106"/>
      <c r="FX53" s="75"/>
      <c r="FY53" s="106"/>
      <c r="FZ53" s="75"/>
      <c r="GA53" s="106"/>
      <c r="GB53" s="75"/>
      <c r="GC53" s="106"/>
      <c r="GD53" s="75"/>
      <c r="GE53" s="106"/>
      <c r="GF53" s="75"/>
      <c r="GG53" s="106"/>
      <c r="GH53" s="75"/>
      <c r="GI53" s="106"/>
      <c r="GJ53" s="75"/>
      <c r="GK53" s="106"/>
      <c r="GL53" s="75"/>
      <c r="GM53" s="106"/>
      <c r="GN53" s="75"/>
      <c r="GO53" s="106"/>
      <c r="GP53" s="75"/>
      <c r="GQ53" s="106"/>
      <c r="GR53" s="75"/>
      <c r="GS53" s="106"/>
      <c r="GT53" s="75"/>
      <c r="GU53" s="106"/>
      <c r="GV53" s="75"/>
      <c r="GW53" s="106"/>
      <c r="GX53" s="75"/>
      <c r="GY53" s="106"/>
      <c r="GZ53" s="67" t="str">
        <f t="shared" si="162"/>
        <v/>
      </c>
      <c r="HA53" s="281"/>
      <c r="HB53" s="75"/>
      <c r="HC53"/>
      <c r="HD53"/>
      <c r="HE53"/>
      <c r="HF53"/>
      <c r="HG53"/>
      <c r="HH53"/>
    </row>
    <row r="54" spans="1:216" s="2" customFormat="1" ht="13.5" customHeight="1" x14ac:dyDescent="0.2">
      <c r="A54" s="4"/>
      <c r="B54" s="54" t="s">
        <v>264</v>
      </c>
      <c r="C54" s="80">
        <v>5</v>
      </c>
      <c r="D54" s="100"/>
      <c r="E54" s="107">
        <f>-E50/E48*400</f>
        <v>8.6810308407266579</v>
      </c>
      <c r="F54" s="100"/>
      <c r="G54" s="107">
        <f>-G50/G48*400</f>
        <v>7.2234411887237879</v>
      </c>
      <c r="H54" s="100"/>
      <c r="I54" s="107">
        <f>-I50/I48*400</f>
        <v>10.253382533825338</v>
      </c>
      <c r="J54" s="100"/>
      <c r="K54" s="107">
        <f>-K50/K48*400</f>
        <v>6.1572123176661258</v>
      </c>
      <c r="L54" s="63">
        <f>IF(ISERROR(K54/C54),"NM",IF(OR(K54/C54&lt;0.5,K54/C54&gt;2),"NM",(K54/C54-1)*100))</f>
        <v>23.144246353322508</v>
      </c>
      <c r="M54" s="107">
        <f>-M50/M48*400</f>
        <v>8.00957319505385</v>
      </c>
      <c r="N54" s="63">
        <f>IF(ISERROR(M54/E54),"NM",IF(OR(M54/E54&lt;0.5,M54/E54&gt;2),"NM",(M54/E54-1)*100))</f>
        <v>-7.7347685775138064</v>
      </c>
      <c r="O54" s="107">
        <f>-O50/O48*400</f>
        <v>4.4589562024652505</v>
      </c>
      <c r="P54" s="63">
        <f>IF(ISERROR(O54/G54),"NM",IF(OR(O54/G54&lt;0.5,O54/G54&gt;2),"NM",(O54/G54-1)*100))</f>
        <v>-38.271025042386441</v>
      </c>
      <c r="Q54" s="107">
        <f>-Q50/Q48*400</f>
        <v>7.805218289847585</v>
      </c>
      <c r="R54" s="63">
        <f>IF(ISERROR(Q54/I54),"NM",IF(OR(Q54/I54&lt;0.5,Q54/I54&gt;2),"NM",(Q54/I54-1)*100))</f>
        <v>-23.876649836299347</v>
      </c>
      <c r="S54" s="107">
        <f>-S50/S48*400</f>
        <v>6.4551265660956272</v>
      </c>
      <c r="T54" s="63">
        <f>IF(ISERROR(S54/K54),"NM",IF(OR(S54/K54&lt;0.5,S54/K54&gt;2),"NM",(S54/K54-1)*100))</f>
        <v>4.8384598915767851</v>
      </c>
      <c r="U54" s="107">
        <f>-U50/U48*400</f>
        <v>9.6862794506740588</v>
      </c>
      <c r="V54" s="63">
        <f>IF(ISERROR(U54/M54),"NM",IF(OR(U54/M54&lt;0.5,U54/M54&gt;2),"NM",(U54/M54-1)*100))</f>
        <v>20.933777802987375</v>
      </c>
      <c r="W54" s="107">
        <f>-W50/W48*400</f>
        <v>4.4452182564357665</v>
      </c>
      <c r="X54" s="63">
        <f>IF(ISERROR(W54/O54),"NM",IF(OR(W54/O54&lt;0.5,W54/O54&gt;2),"NM",(W54/O54-1)*100))</f>
        <v>-0.30809780149642085</v>
      </c>
      <c r="Y54" s="107">
        <f>-Y50/Y48*400</f>
        <v>7.4779429685595904</v>
      </c>
      <c r="Z54" s="63">
        <f>IF(ISERROR(Y54/Q54),"NM",IF(OR(Y54/Q54&lt;0.5,Y54/Q54&gt;2),"NM",(Y54/Q54-1)*100))</f>
        <v>-4.1930322655253427</v>
      </c>
      <c r="AA54" s="107">
        <f>-AA50/AA48*400</f>
        <v>2.8974113135186963</v>
      </c>
      <c r="AB54" s="63" t="str">
        <f>IF(ISERROR(AA54/S54),"NM",IF(OR(AA54/S54&lt;0.5,AA54/S54&gt;2),"NM",(AA54/S54-1)*100))</f>
        <v>NM</v>
      </c>
      <c r="AC54" s="107">
        <f>-AC50/AC48*400</f>
        <v>9.708206686930092</v>
      </c>
      <c r="AD54" s="63">
        <f>IF(ISERROR(AC54/U54),"NM",IF(OR(AC54/U54&lt;0.5,AC54/U54&gt;2),"NM",(AC54/U54-1)*100))</f>
        <v>0.22637418595752301</v>
      </c>
      <c r="AE54" s="107">
        <f>-AE50/AE48*400</f>
        <v>4.9741816505301983</v>
      </c>
      <c r="AF54" s="63">
        <f>IF(ISERROR(AE54/W54),"NM",IF(OR(AE54/W54&lt;0.5,AE54/W54&gt;2),"NM",(AE54/W54-1)*100))</f>
        <v>11.899604554368072</v>
      </c>
      <c r="AG54" s="107">
        <f>-AG50/AG48*400</f>
        <v>7.9774342773327316</v>
      </c>
      <c r="AH54" s="63">
        <f>IF(ISERROR(AG54/Y54),"NM",IF(OR(AG54/Y54&lt;0.5,AG54/Y54&gt;2),"NM",(AG54/Y54-1)*100))</f>
        <v>6.679528192087214</v>
      </c>
      <c r="AI54" s="108">
        <f>-AI50/AI48*400</f>
        <v>6.1441741641674996</v>
      </c>
      <c r="AJ54" s="63" t="str">
        <f>IF(ISERROR(AI54/AA54),"NM",IF(OR(AI54/AA54&lt;0.5,AI54/AA54&gt;2),"NM",(AI54/AA54-1)*100))</f>
        <v>NM</v>
      </c>
      <c r="AK54" s="108">
        <f>-AK50/AK48*400</f>
        <v>8.0848272846523841</v>
      </c>
      <c r="AL54" s="63">
        <f>IF(ISERROR(AK54/AC54),"NM",IF(OR(AK54/AC54&lt;0.5,AK54/AC54&gt;2),"NM",(AK54/AC54-1)*100))</f>
        <v>-16.721722709748466</v>
      </c>
      <c r="AM54" s="108">
        <f>-AM50/AM48*400</f>
        <v>4.4536348949919224</v>
      </c>
      <c r="AN54" s="63">
        <f>IF(ISERROR(AM54/AE54),"NM",IF(OR(AM54/AE54&lt;0.5,AM54/AE54&gt;2),"NM",(AM54/AE54-1)*100))</f>
        <v>-10.464972775628144</v>
      </c>
      <c r="AO54" s="108">
        <f>-AO50/AO48*400</f>
        <v>7.7177862272919313</v>
      </c>
      <c r="AP54" s="63">
        <f>IF(ISERROR(AO54/AG54),"NM",IF(OR(AO54/AG54&lt;0.5,AO54/AG54&gt;2),"NM",(AO54/AG54-1)*100))</f>
        <v>-3.25478143741742</v>
      </c>
      <c r="AQ54" s="108">
        <f>-AQ50/AQ48*400</f>
        <v>5.668364694874727</v>
      </c>
      <c r="AR54" s="63">
        <f>IF(ISERROR(AQ54/AI54),"NM",IF(OR(AQ54/AI54&lt;0.5,AQ54/AI54&gt;2),"NM",(AQ54/AI54-1)*100))</f>
        <v>-7.7440752260518275</v>
      </c>
      <c r="AS54" s="108">
        <f>-AS50/AS48*400</f>
        <v>7.3865657908189348</v>
      </c>
      <c r="AT54" s="63">
        <f>IF(ISERROR(AS54/AK54),"NM",IF(OR(AS54/AK54&lt;0.5,AS54/AK54&gt;2),"NM",(AS54/AK54-1)*100))</f>
        <v>-8.6366902996057213</v>
      </c>
      <c r="AU54" s="108">
        <f>-AU50/AU48*400</f>
        <v>5.1908120088656053</v>
      </c>
      <c r="AV54" s="63">
        <f>IF(ISERROR(AU54/AM54),"NM",IF(OR(AU54/AM54&lt;0.5,AU54/AM54&gt;2),"NM",(AU54/AM54-1)*100))</f>
        <v>16.552257453852647</v>
      </c>
      <c r="AW54" s="108">
        <f>-AW50/AW48*400</f>
        <v>7.246067082220244</v>
      </c>
      <c r="AX54" s="63">
        <f>IF(ISERROR(AW54/AO54),"NM",IF(OR(AW54/AO54&lt;0.5,AW54/AO54&gt;2),"NM",(AW54/AO54-1)*100))</f>
        <v>-6.1121043156595389</v>
      </c>
      <c r="AY54" s="108">
        <f>-AY50/AY48*400</f>
        <v>5.1916715314263477</v>
      </c>
      <c r="AZ54" s="65">
        <f>IF(ISERROR(AY54/AQ54),"NM",IF(OR(AY54/AQ54&lt;0.5,AY54/AQ54&gt;2),"NM",(AY54/AQ54-1)*100))</f>
        <v>-8.409712308726359</v>
      </c>
      <c r="BA54" s="108">
        <f>-BA50/BA48*400</f>
        <v>6.9359134016668271</v>
      </c>
      <c r="BB54" s="65">
        <f>IF(ISERROR(BA54/AS54),"NM",IF(OR(BA54/AS54&lt;0.5,BA54/AS54&gt;2),"NM",(BA54/AS54-1)*100))</f>
        <v>-6.1009730626408576</v>
      </c>
      <c r="BC54" s="108">
        <f>-BC50/BC48*400</f>
        <v>5.1402081362346266</v>
      </c>
      <c r="BD54" s="65">
        <f>IF(ISERROR(BC54/AU54),"NM",IF(OR(BC54/AU54&lt;0.5,BC54/AU54&gt;2),"NM",(BC54/AU54-1)*100))</f>
        <v>-0.97487392231794257</v>
      </c>
      <c r="BE54" s="108">
        <f>-BE50/BE48*400</f>
        <v>6.3999252825254507</v>
      </c>
      <c r="BF54" s="65">
        <f>IF(ISERROR(BE54/AW54),"NM",IF(OR(BE54/AW54&lt;0.5,BE54/AW54&gt;2),"NM",(BE54/AW54-1)*100))</f>
        <v>-11.677255952694409</v>
      </c>
      <c r="BG54" s="108">
        <f>-BG50/BG48*400</f>
        <v>5.8003877758286402</v>
      </c>
      <c r="BH54" s="65">
        <f>IF(ISERROR(BG54/AY54),"NM",IF(OR(BG54/AY54&lt;0.5,BG54/AY54&gt;2),"NM",(BG54/AY54-1)*100))</f>
        <v>11.724860494690326</v>
      </c>
      <c r="BI54" s="108">
        <f>-BI50/BI48*400</f>
        <v>7.652189814391515</v>
      </c>
      <c r="BJ54" s="65">
        <f>IF(ISERROR(BI54/BA54),"NM",IF(OR(BI54/BA54&lt;0.5,BI54/BA54&gt;2),"NM",(BI54/BA54-1)*100))</f>
        <v>10.327066836684452</v>
      </c>
      <c r="BK54" s="108">
        <f>-BK50/BK48*400</f>
        <v>5.038716112068184</v>
      </c>
      <c r="BL54" s="65">
        <f>IF(ISERROR(BK54/BC54),"NM",IF(OR(BK54/BC54&lt;0.5,BK54/BC54&gt;2),"NM",(BK54/BC54-1)*100))</f>
        <v>-1.9744730461593529</v>
      </c>
      <c r="BM54" s="108">
        <f>-BM50/BM48*400</f>
        <v>7.7410690303518672</v>
      </c>
      <c r="BN54" s="65">
        <f>IF(ISERROR(BM54/BE54),"NM",IF(OR(BM54/BE54&lt;0.5,BM54/BE54&gt;2),"NM",(BM54/BE54-1)*100))</f>
        <v>20.955615708332044</v>
      </c>
      <c r="BO54" s="108">
        <f>-BO50/BO48*400</f>
        <v>6.8646055437100211</v>
      </c>
      <c r="BP54" s="65">
        <f>IF(ISERROR(BO54/BG54),"NM",IF(OR(BO54/BG54&lt;0.5,BO54/BG54&gt;2),"NM",(BO54/BG54-1)*100))</f>
        <v>18.347355539162159</v>
      </c>
      <c r="BQ54" s="108">
        <f>-BQ50/BQ48*400</f>
        <v>6.8612752447305763</v>
      </c>
      <c r="BR54" s="65">
        <f>IF(ISERROR(BQ54/BI54),"NM",IF(OR(BQ54/BI54&lt;0.5,BQ54/BI54&gt;2),"NM",(BQ54/BI54-1)*100))</f>
        <v>-10.33579392102194</v>
      </c>
      <c r="BS54" s="108">
        <f>-BS50/BS48*400</f>
        <v>6.1751377832210661</v>
      </c>
      <c r="BT54" s="65">
        <f>IF(ISERROR(BS54/BK54),"NM",IF(OR(BS54/BK54&lt;0.5,BS54/BK54&gt;2),"NM",(BS54/BK54-1)*100))</f>
        <v>22.553794376925683</v>
      </c>
      <c r="BU54" s="108">
        <f>-BU50/BU48*400</f>
        <v>7.6896671289875176</v>
      </c>
      <c r="BV54" s="65">
        <f>IF(ISERROR(BU54/BM54),"NM",IF(OR(BU54/BM54&lt;0.5,BU54/BM54&gt;2),"NM",(BU54/BM54-1)*100))</f>
        <v>-0.66401554052558653</v>
      </c>
      <c r="BW54" s="108">
        <f>-BW50/BW48*400</f>
        <v>6.854093139364724</v>
      </c>
      <c r="BX54" s="65">
        <f>IF(ISERROR(BW54/BO54),"NM",IF(OR(BW54/BO54&lt;0.5,BW54/BO54&gt;2),"NM",(BW54/BO54-1)*100))</f>
        <v>-0.15313923397870521</v>
      </c>
      <c r="BY54" s="108">
        <f>-BY50/BY48*400</f>
        <v>8.0301034807149581</v>
      </c>
      <c r="BZ54" s="65">
        <f>IF(ISERROR(BY54/BQ54),"NM",IF(OR(BY54/BQ54&lt;0.5,BY54/BQ54&gt;2),"NM",(BY54/BQ54-1)*100))</f>
        <v>17.035145717001154</v>
      </c>
      <c r="CA54" s="108">
        <f>-CA50/CA48*400</f>
        <v>5.8739688749043282</v>
      </c>
      <c r="CB54" s="65">
        <f>IF(ISERROR(CA54/BS54),"NM",IF(OR(CA54/BS54&lt;0.5,CA54/BS54&gt;2),"NM",(CA54/BS54-1)*100))</f>
        <v>-4.8771204609404322</v>
      </c>
      <c r="CC54" s="108">
        <f>-CC50/CC48*400</f>
        <v>7.7395254921756695</v>
      </c>
      <c r="CD54" s="65">
        <f>IF(ISERROR(CC54/BU54),"NM",IF(OR(CC54/BU54&lt;0.5,CC54/BU54&gt;2),"NM",(CC54/BU54-1)*100))</f>
        <v>0.64838129338788963</v>
      </c>
      <c r="CE54" s="108">
        <f>-CE50/CE48*400</f>
        <v>6.5524825058313887</v>
      </c>
      <c r="CF54" s="65">
        <f>IF(ISERROR(CE54/BW54),"NM",IF(OR(CE54/BW54&lt;0.5,CE54/BW54&gt;2),"NM",(CE54/BW54-1)*100))</f>
        <v>-4.4004455060744903</v>
      </c>
      <c r="CG54" s="107">
        <f>-CG50/CG48*400</f>
        <v>7.4834021469859628</v>
      </c>
      <c r="CH54" s="65">
        <f>IF(ISERROR(CG54/BY54),"NM",IF(OR(CG54/BY54&lt;0.5,CG54/BY54&gt;2),"NM",(CG54/BY54-1)*100))</f>
        <v>-6.8081480524123883</v>
      </c>
      <c r="CI54" s="107">
        <f>-CI50/CI48*400</f>
        <v>5.9306169203076422</v>
      </c>
      <c r="CJ54" s="65">
        <f>IF(ISERROR(CI54/CA54),"NM",IF(OR(CI54/CA54&lt;0.5,CI54/CA54&gt;2),"NM",(CI54/CA54-1)*100))</f>
        <v>0.9643913103682733</v>
      </c>
      <c r="CK54" s="107">
        <f>-CK50/CK48*400</f>
        <v>6.513925890046016</v>
      </c>
      <c r="CL54" s="65">
        <f>IF(ISERROR(CK54/CC54),"NM",IF(OR(CK54/CC54&lt;0.5,CK54/CC54&gt;2),"NM",(CK54/CC54-1)*100))</f>
        <v>-15.835590998035764</v>
      </c>
      <c r="CM54" s="107">
        <f>-CM50/CM48*400</f>
        <v>5.8846766486142084</v>
      </c>
      <c r="CN54" s="65">
        <f>IF(ISERROR(CM54/CE54),"NM",IF(OR(CM54/CE54&lt;0.5,CM54/CE54&gt;2),"NM",(CM54/CE54-1)*100))</f>
        <v>-10.191646549576683</v>
      </c>
      <c r="CO54" s="107">
        <f>-CO50/CO48*400</f>
        <v>8.4342353681560738</v>
      </c>
      <c r="CP54" s="65">
        <f>IF(ISERROR(CO54/CG54),"NM",IF(OR(CO54/CG54&lt;0.5,CO54/CG54&gt;2),"NM",(CO54/CG54-1)*100))</f>
        <v>12.705895026008607</v>
      </c>
      <c r="CQ54" s="107">
        <f>-CQ50/CQ48*400</f>
        <v>3.4349082389691525</v>
      </c>
      <c r="CR54" s="65">
        <f>IF(ISERROR(CQ54/CI54),"NM",IF(OR(CQ54/CI54&lt;0.5,CQ54/CI54&gt;2),"NM",(CQ54/CI54-1)*100))</f>
        <v>-42.081771843881434</v>
      </c>
      <c r="CS54" s="107">
        <f>-CS50/CS48*400</f>
        <v>5.0806525384967225</v>
      </c>
      <c r="CT54" s="65">
        <f>IF(ISERROR(CS54/CK54),"NM",IF(OR(CS54/CK54&lt;0.5,CS54/CK54&gt;2),"NM",(CS54/CK54-1)*100))</f>
        <v>-22.003218577286709</v>
      </c>
      <c r="CU54" s="107">
        <f>-CU50/CU48*400</f>
        <v>3.5763935402247524</v>
      </c>
      <c r="CV54" s="65">
        <f>IF(ISERROR(CU54/CM54),"NM",IF(OR(CU54/CM54&lt;0.5,CU54/CM54&gt;2),"NM",(CU54/CM54-1)*100))</f>
        <v>-39.225317655015715</v>
      </c>
      <c r="CW54" s="107">
        <f>-CW50/CW48*400</f>
        <v>3.9621414637670687</v>
      </c>
      <c r="CX54" s="65" t="str">
        <f>IF(ISERROR(CW54/CO54),"NM",IF(OR(CW54/CO54&lt;0.5,CW54/CO54&gt;2),"NM",(CW54/CO54-1)*100))</f>
        <v>NM</v>
      </c>
      <c r="CY54" s="107">
        <f>-CY50/CY48*400</f>
        <v>4.7249227311042423</v>
      </c>
      <c r="CZ54" s="65">
        <f>IF(ISERROR(CY54/CQ54),"NM",IF(OR(CY54/CQ54&lt;0.5,CY54/CQ54&gt;2),"NM",(CY54/CQ54-1)*100))</f>
        <v>37.556010303268984</v>
      </c>
      <c r="DA54" s="107">
        <f>-DA50/DA48*400</f>
        <v>5.2734358974358981</v>
      </c>
      <c r="DB54" s="65">
        <f>IF(ISERROR(DA54/CS54),"NM",IF(OR(DA54/CS54&lt;0.5,DA54/CS54&gt;2),"NM",(DA54/CS54-1)*100))</f>
        <v>3.7944606028149419</v>
      </c>
      <c r="DC54" s="107">
        <f>-DC50/DC48*400</f>
        <v>6.0041541038525965</v>
      </c>
      <c r="DD54" s="65">
        <f>IF(ISERROR(DC54/CU54),"NM",IF(OR(DC54/CU54&lt;0.5,DC54/CU54&gt;2),"NM",(DC54/CU54-1)*100))</f>
        <v>67.882925531603419</v>
      </c>
      <c r="DE54" s="107">
        <f>-DE50/DE48*400</f>
        <v>4.2207493930047901</v>
      </c>
      <c r="DF54" s="65">
        <f>IF(ISERROR(DE54/CW54),"NM",IF(OR(DE54/CW54&lt;0.5,DE54/CW54&gt;2),"NM",(DE54/CW54-1)*100))</f>
        <v>6.5269736480293661</v>
      </c>
      <c r="DG54" s="107">
        <f>-DG50/DG48*400</f>
        <v>4.4137572329497425</v>
      </c>
      <c r="DH54" s="65">
        <f>IF(ISERROR(DG54/CY54),"NM",IF(OR(DG54/CY54&lt;0.5,DG54/CY54&gt;2),"NM",(DG54/CY54-1)*100))</f>
        <v>-6.58562088446637</v>
      </c>
      <c r="DI54" s="107">
        <f>-DI50/DI48*400</f>
        <v>4.9573221757322177</v>
      </c>
      <c r="DJ54" s="65">
        <f>IF(ISERROR(DI54/DA54),"NM",IF(OR(DI54/DA54&lt;0.5,DI54/DA54&gt;2),"NM",(DI54/DA54-1)*100))</f>
        <v>-5.9944546184278913</v>
      </c>
      <c r="DK54" s="107">
        <f>-DK50/DK48*400</f>
        <v>4.6672197051879269</v>
      </c>
      <c r="DL54" s="65">
        <f>IF(ISERROR(DK54/DC54),"NM",IF(OR(DK54/DC54&lt;0.5,DK54/DC54&gt;2),"NM",(DK54/DC54-1)*100))</f>
        <v>-22.266823528177248</v>
      </c>
      <c r="DM54" s="107">
        <f>-DM50/DM48*400</f>
        <v>5.1103780766302966</v>
      </c>
      <c r="DN54" s="65">
        <f>IF(ISERROR(DM54/DE54),"NM",IF(OR(DM54/DE54&lt;0.5,DM54/DE54&gt;2),"NM",(DM54/DE54-1)*100))</f>
        <v>21.077505456730549</v>
      </c>
      <c r="DO54" s="107">
        <f>-DO50/DO48*400</f>
        <v>5.4624416109077139</v>
      </c>
      <c r="DP54" s="65">
        <f>IF(ISERROR(DO54/DG54),"NM",IF(OR(DO54/DG54&lt;0.5,DO54/DG54&gt;2),"NM",(DO54/DG54-1)*100))</f>
        <v>23.759448529005954</v>
      </c>
      <c r="DQ54" s="107">
        <f>-DQ50/DQ48*400</f>
        <v>6.8391890190152376</v>
      </c>
      <c r="DR54" s="65">
        <f>IF(ISERROR(DQ54/DI54),"NM",IF(OR(DQ54/DI54&lt;0.5,DQ54/DI54&gt;2),"NM",(DQ54/DI54-1)*100))</f>
        <v>37.961358503092654</v>
      </c>
      <c r="DS54" s="107">
        <f>-DS50/DS48*400</f>
        <v>5.6399899648770697</v>
      </c>
      <c r="DT54" s="65">
        <f>IF(ISERROR(DS54/DK54),"NM",IF(OR(DS54/DK54&lt;0.5,DS54/DK54&gt;2),"NM",(DS54/DK54-1)*100))</f>
        <v>20.842606972366085</v>
      </c>
      <c r="DU54" s="107">
        <f>-DU50/DU48*400</f>
        <v>6.3746325598849216</v>
      </c>
      <c r="DV54" s="65">
        <f>IF(ISERROR(DU54/DM54),"NM",IF(OR(DU54/DM54&lt;0.5,DU54/DM54&gt;2),"NM",(DU54/DM54-1)*100))</f>
        <v>24.738961859515783</v>
      </c>
      <c r="DW54" s="107">
        <f>-DW50/DW48*400</f>
        <v>5.7216957605985037</v>
      </c>
      <c r="DX54" s="65">
        <f>IF(ISERROR(DW54/DO54),"NM",IF(OR(DW54/DO54&lt;0.5,DW54/DO54&gt;2),"NM",(DW54/DO54-1)*100))</f>
        <v>4.7461221218931815</v>
      </c>
      <c r="DY54" s="107">
        <f t="shared" ref="DY54:EA54" si="261">-DY50/DY48*400</f>
        <v>6.6100328641408819</v>
      </c>
      <c r="DZ54" s="65">
        <f>IF(ISERROR(DY54/DQ54),"NM",IF(OR(DY54/DQ54&lt;0.5,DY54/DQ54&gt;2),"NM",(DY54/DQ54-1)*100))</f>
        <v>-3.3506334484574851</v>
      </c>
      <c r="EA54" s="107">
        <f t="shared" si="261"/>
        <v>7.408790257773382</v>
      </c>
      <c r="EB54" s="65">
        <f>IF(ISERROR(EA54/DS54),"NM",IF(OR(EA54/DS54&lt;0.5,EA54/DS54&gt;2),"NM",(EA54/DS54-1)*100))</f>
        <v>31.361763122124021</v>
      </c>
      <c r="EC54" s="107">
        <f t="shared" ref="EC54:EE54" si="262">-EC50/EC48*400</f>
        <v>6.6094261535610599</v>
      </c>
      <c r="ED54" s="65">
        <f>IF(ISERROR(EC54/DU54),"NM",IF(OR(EC54/DU54&lt;0.5,EC54/DU54&gt;2),"NM",(EC54/DU54-1)*100))</f>
        <v>3.6832490574229659</v>
      </c>
      <c r="EE54" s="107">
        <f t="shared" si="262"/>
        <v>7.6215483234713997</v>
      </c>
      <c r="EF54" s="65">
        <f>IF(ISERROR(EE54/DW54),"NM",IF(OR(EE54/DW54&lt;0.5,EE54/DW54&gt;2),"NM",(EE54/DW54-1)*100))</f>
        <v>33.20436182496649</v>
      </c>
      <c r="EG54" s="107">
        <f t="shared" ref="EG54:EI54" si="263">-EG50/EG48*400</f>
        <v>9.3191594561186655</v>
      </c>
      <c r="EH54" s="65">
        <f>IF(ISERROR(EG54/DY54),"NM",IF(OR(EG54/DY54&lt;0.5,EG54/DY54&gt;2),"NM",(EG54/DY54-1)*100))</f>
        <v>40.985069933232388</v>
      </c>
      <c r="EI54" s="107">
        <f t="shared" si="263"/>
        <v>10.523379615216985</v>
      </c>
      <c r="EJ54" s="65">
        <f>IF(ISERROR(EI54/EA54),"NM",IF(OR(EI54/EA54&lt;0.5,EI54/EA54&gt;2),"NM",(EI54/EA54-1)*100))</f>
        <v>42.039108262995327</v>
      </c>
      <c r="EK54" s="107">
        <f t="shared" ref="EK54:EM54" si="264">-EK50/EK48*400</f>
        <v>10.721230846837758</v>
      </c>
      <c r="EL54" s="65">
        <f>IF(ISERROR(EK54/EC54),"NM",IF(OR(EK54/EC54&lt;0.5,EK54/EC54&gt;2),"NM",(EK54/EC54-1)*100))</f>
        <v>62.211220728463992</v>
      </c>
      <c r="EM54" s="107">
        <f t="shared" si="264"/>
        <v>8.7304946455889851</v>
      </c>
      <c r="EN54" s="65">
        <f>IF(ISERROR(EM54/EE54),"NM",IF(OR(EM54/EE54&lt;0.5,EM54/EE54&gt;2),"NM",(EM54/EE54-1)*100))</f>
        <v>14.550144866266379</v>
      </c>
      <c r="EO54" s="107">
        <f t="shared" ref="EO54" si="265">-EO50/EO48*400</f>
        <v>7.636270294551756</v>
      </c>
      <c r="EP54" s="65">
        <f>IF(ISERROR(EO54/EG54),"NM",IF(OR(EO54/EG54&lt;0.5,EO54/EG54&gt;2),"NM",(EO54/EG54-1)*100))</f>
        <v>-18.058379293660199</v>
      </c>
      <c r="EQ54" s="62">
        <v>9.5</v>
      </c>
      <c r="ER54" s="65">
        <f>IF(ISERROR(EQ54/EI54),"NM",IF(OR(EQ54/EI54&lt;0.5,EQ54/EI54&gt;2),"NM",(EQ54/EI54-1)*100))</f>
        <v>-9.7248189520518729</v>
      </c>
      <c r="ES54" s="62">
        <v>9.5</v>
      </c>
      <c r="ET54" s="65">
        <f>IF(ISERROR(ES54/EK54),"NM",IF(OR(ES54/EK54&lt;0.5,ES54/EK54&gt;2),"NM",(ES54/EK54-1)*100))</f>
        <v>-11.390770931846516</v>
      </c>
      <c r="EU54" s="62">
        <f>EM54</f>
        <v>8.7304946455889851</v>
      </c>
      <c r="EV54" s="65">
        <f>IF(ISERROR(EU54/EM54),"NM",IF(OR(EU54/EM54&lt;0.5,EU54/EM54&gt;2),"NM",(EU54/EM54-1)*100))</f>
        <v>0</v>
      </c>
      <c r="EW54" s="62">
        <f>EO54</f>
        <v>7.636270294551756</v>
      </c>
      <c r="EX54" s="65">
        <f>IF(ISERROR(EW54/EO54),"NM",IF(OR(EW54/EO54&lt;0.5,EW54/EO54&gt;2),"NM",(EW54/EO54-1)*100))</f>
        <v>0</v>
      </c>
      <c r="EY54" s="65"/>
      <c r="EZ54" s="318"/>
      <c r="FA54" s="72"/>
      <c r="FB54" s="109">
        <v>5.3</v>
      </c>
      <c r="FC54" s="110"/>
      <c r="FD54" s="109">
        <v>4.9000000000000004</v>
      </c>
      <c r="FE54" s="65">
        <f>IF(ISERROR(FD54/FB54),"NM",IF(OR(FD54/FB54&lt;0.5,FD54/FB54&gt;2),"NM",(FD54/FB54-1)*100))</f>
        <v>-7.5471698113207424</v>
      </c>
      <c r="FF54" s="108">
        <f>-FF50/FF48*100</f>
        <v>9.7810167582030711</v>
      </c>
      <c r="FG54" s="65">
        <f>IF(ISERROR(FF54/FD54),"NM",IF(OR(FF54/FD54&lt;0.5,FF54/FD54&gt;2),"NM",(FF54/FD54-1)*100))</f>
        <v>99.612586902103487</v>
      </c>
      <c r="FH54" s="108">
        <f>-FH50/FH48*100</f>
        <v>6.7618854673149649</v>
      </c>
      <c r="FI54" s="65">
        <f>IF(ISERROR(FH54/FF54),"NM",IF(OR(FH54/FF54&lt;0.5,FH54/FF54&gt;2),"NM",(FH54/FF54-1)*100))</f>
        <v>-30.867254044484117</v>
      </c>
      <c r="FJ54" s="108">
        <f>-FJ50/FJ48*100</f>
        <v>7.1746356430580418</v>
      </c>
      <c r="FK54" s="65">
        <f>IF(ISERROR(FJ54/FH54),"NM",IF(OR(FJ54/FH54&lt;0.5,FJ54/FH54&gt;2),"NM",(FJ54/FH54-1)*100))</f>
        <v>6.1040693122974998</v>
      </c>
      <c r="FL54" s="108">
        <f>-FL50/FL48*100</f>
        <v>6.6239213806327895</v>
      </c>
      <c r="FM54" s="65">
        <f>IF(ISERROR(FL54/FJ54),"NM",IF(OR(FL54/FJ54&lt;0.5,FL54/FJ54&gt;2),"NM",(FL54/FJ54-1)*100))</f>
        <v>-7.6758498943163334</v>
      </c>
      <c r="FN54" s="108">
        <f>-FN50/FN48*100</f>
        <v>6.7671887148728196</v>
      </c>
      <c r="FO54" s="65">
        <f>IF(ISERROR(FN54/FL54),"NM",IF(OR(FN54/FL54&lt;0.5,FN54/FL54&gt;2),"NM",(FN54/FL54-1)*100))</f>
        <v>2.1628779390244546</v>
      </c>
      <c r="FP54" s="108">
        <f>-FP50/FP48*100</f>
        <v>6.5373739473957793</v>
      </c>
      <c r="FQ54" s="65">
        <f>IF(ISERROR(FP54/FN54),"NM",IF(OR(FP54/FN54&lt;0.5,FP54/FN54&gt;2),"NM",(FP54/FN54-1)*100))</f>
        <v>-3.3960153493570733</v>
      </c>
      <c r="FR54" s="111">
        <f>-FR50/FR48*100</f>
        <v>6.0473827592916907</v>
      </c>
      <c r="FS54" s="65">
        <f>IF(ISERROR(FR54/FP54),"NM",IF(OR(FR54/FP54&lt;0.5,FR54/FP54&gt;2),"NM",(FR54/FP54-1)*100))</f>
        <v>-7.4952296143206087</v>
      </c>
      <c r="FT54" s="111">
        <f>-FT50/FT48*100</f>
        <v>6.6602345120487492</v>
      </c>
      <c r="FU54" s="65">
        <f>IF(ISERROR(FT54/FR54),"NM",IF(OR(FT54/FR54&lt;0.5,FT54/FR54&gt;2),"NM",(FT54/FR54-1)*100))</f>
        <v>10.134165095064041</v>
      </c>
      <c r="FV54" s="111">
        <f>-FV50/FV48*100</f>
        <v>6.9821428571428577</v>
      </c>
      <c r="FW54" s="65">
        <f>IF(ISERROR(FV54/FT54),"NM",IF(OR(FV54/FT54&lt;0.5,FV54/FT54&gt;2),"NM",(FV54/FT54-1)*100))</f>
        <v>4.8332884452005009</v>
      </c>
      <c r="FX54" s="111">
        <f>-FX50/FX48*100</f>
        <v>7.2003098906774561</v>
      </c>
      <c r="FY54" s="65">
        <f>IF(ISERROR(FX54/FV54),"NM",IF(OR(FX54/FV54&lt;0.5,FX54/FV54&gt;2),"NM",(FX54/FV54-1)*100))</f>
        <v>3.1246429355338945</v>
      </c>
      <c r="FZ54" s="111">
        <f>-FZ50/FZ48*100</f>
        <v>6.7155114961679443</v>
      </c>
      <c r="GA54" s="65">
        <f>IF(ISERROR(FZ54/FX54),"NM",IF(OR(FZ54/FX54&lt;0.5,FZ54/FX54&gt;2),"NM",(FZ54/FX54-1)*100))</f>
        <v>-6.7330212431162213</v>
      </c>
      <c r="GB54" s="111">
        <f>-GB50/GB48*100</f>
        <v>5.8086970372730171</v>
      </c>
      <c r="GC54" s="65">
        <f>IF(ISERROR(GB54/FZ54),"NM",IF(OR(GB54/FZ54&lt;0.5,GB54/FZ54&gt;2),"NM",(GB54/FZ54-1)*100))</f>
        <v>-13.503282056956945</v>
      </c>
      <c r="GD54" s="111">
        <f>-GD50/GD48*100</f>
        <v>4.6008037508372404</v>
      </c>
      <c r="GE54" s="65">
        <f>IF(ISERROR(GD54/GB54),"NM",IF(OR(GD54/GB54&lt;0.5,GD54/GB54&gt;2),"NM",(GD54/GB54-1)*100))</f>
        <v>-20.794565092395334</v>
      </c>
      <c r="GF54" s="111">
        <f>-GF50/GF48*100</f>
        <v>5.005561139028476</v>
      </c>
      <c r="GG54" s="65">
        <f>IF(ISERROR(GF54/GD54),"NM",IF(OR(GF54/GD54&lt;0.5,GF54/GD54&gt;2),"NM",(GF54/GD54-1)*100))</f>
        <v>8.7975364764815147</v>
      </c>
      <c r="GH54" s="111">
        <f>-GH50/GH48*100</f>
        <v>5.5653117222895796</v>
      </c>
      <c r="GI54" s="65">
        <f>IF(ISERROR(GH54/GF54),"NM",IF(OR(GH54/GF54&lt;0.5,GH54/GF54&gt;2),"NM",(GH54/GF54-1)*100))</f>
        <v>11.182574095373955</v>
      </c>
      <c r="GJ54" s="111">
        <f>-GJ50/GJ48*100</f>
        <v>6.1186653286502759</v>
      </c>
      <c r="GK54" s="65">
        <f>IF(ISERROR(GJ54/GH54),"NM",IF(OR(GJ54/GH54&lt;0.5,GJ54/GH54&gt;2),"NM",(GJ54/GH54-1)*100))</f>
        <v>9.9429040810861569</v>
      </c>
      <c r="GL54" s="111">
        <f>-GL50/GL48*100</f>
        <v>7.7469246461024914</v>
      </c>
      <c r="GM54" s="65">
        <f>IF(ISERROR(GL54/GJ54),"NM",IF(OR(GL54/GJ54&lt;0.5,GL54/GJ54&gt;2),"NM",(GL54/GJ54-1)*100))</f>
        <v>26.611347900137481</v>
      </c>
      <c r="GN54" s="111">
        <f>-GN50/GN48*100</f>
        <v>9.2616275449847461</v>
      </c>
      <c r="GO54" s="65">
        <f>IF(ISERROR(GN54/GL54),"NM",IF(OR(GN54/GL54&lt;0.5,GN54/GL54&gt;2),"NM",(GN54/GL54-1)*100))</f>
        <v>19.552312279741969</v>
      </c>
      <c r="GP54" s="111">
        <f>-GP50/GP48*100</f>
        <v>8.738597359824011</v>
      </c>
      <c r="GQ54" s="65">
        <f>IF(ISERROR(GP54/GN54),"NM",IF(OR(GP54/GN54&lt;0.5,GP54/GN54&gt;2),"NM",(GP54/GN54-1)*100))</f>
        <v>-5.6472815670930432</v>
      </c>
      <c r="GR54" s="80">
        <v>7.25</v>
      </c>
      <c r="GS54" s="65">
        <f>IF(ISERROR(GR54/GP54),"NM",IF(OR(GR54/GP54&lt;0.5,GR54/GP54&gt;2),"NM",(GR54/GP54-1)*100))</f>
        <v>-17.034740228081525</v>
      </c>
      <c r="GT54" s="80">
        <f>GR54-0.5</f>
        <v>6.75</v>
      </c>
      <c r="GU54" s="65">
        <f>IF(ISERROR(GT54/GR54),"NM",IF(OR(GT54/GR54&lt;0.5,GT54/GR54&gt;2),"NM",(GT54/GR54-1)*100))</f>
        <v>-6.8965517241379342</v>
      </c>
      <c r="GV54" s="80">
        <f>GT54-0.5</f>
        <v>6.25</v>
      </c>
      <c r="GW54" s="65">
        <f>IF(ISERROR(GV54/GT54),"NM",IF(OR(GV54/GT54&lt;0.5,GV54/GT54&gt;2),"NM",(GV54/GT54-1)*100))</f>
        <v>-7.4074074074074066</v>
      </c>
      <c r="GX54" s="80">
        <f>GV54-0.5</f>
        <v>5.75</v>
      </c>
      <c r="GY54" s="65">
        <f>IF(ISERROR(GX54/GV54),"NM",IF(OR(GX54/GV54&lt;0.5,GX54/GV54&gt;2),"NM",(GX54/GV54-1)*100))</f>
        <v>-7.9999999999999964</v>
      </c>
      <c r="GZ54" s="67">
        <f t="shared" si="162"/>
        <v>-9.093255245735488</v>
      </c>
      <c r="HA54" s="281"/>
      <c r="HB54" s="75"/>
      <c r="HC54"/>
      <c r="HD54"/>
      <c r="HE54"/>
      <c r="HF54"/>
      <c r="HG54"/>
      <c r="HH54"/>
    </row>
    <row r="55" spans="1:216" s="2" customFormat="1" ht="13.5" customHeight="1" x14ac:dyDescent="0.2">
      <c r="A55" s="4"/>
      <c r="B55" s="54" t="s">
        <v>115</v>
      </c>
      <c r="C55" s="111">
        <f>100-C54</f>
        <v>95</v>
      </c>
      <c r="D55" s="102"/>
      <c r="E55" s="111">
        <f>100-E54</f>
        <v>91.318969159273337</v>
      </c>
      <c r="F55" s="102"/>
      <c r="G55" s="111">
        <f>100-G54</f>
        <v>92.776558811276217</v>
      </c>
      <c r="H55" s="102"/>
      <c r="I55" s="111">
        <f>100-I54</f>
        <v>89.746617466174655</v>
      </c>
      <c r="J55" s="102"/>
      <c r="K55" s="111">
        <f>100-K54</f>
        <v>93.842787682333878</v>
      </c>
      <c r="L55" s="63">
        <f>IF(ISERROR(K55/C55),"NM",IF(OR(K55/C55&lt;0.5,K55/C55&gt;2),"NM",(K55/C55-1)*100))</f>
        <v>-1.2181182291222337</v>
      </c>
      <c r="M55" s="111">
        <f>100-M54</f>
        <v>91.990426804946154</v>
      </c>
      <c r="N55" s="63">
        <f>IF(ISERROR(M55/E55),"NM",IF(OR(M55/E55&lt;0.5,M55/E55&gt;2),"NM",(M55/E55-1)*100))</f>
        <v>0.73528824498849676</v>
      </c>
      <c r="O55" s="111">
        <f>100-O54</f>
        <v>95.541043797534755</v>
      </c>
      <c r="P55" s="63">
        <f>IF(ISERROR(O55/G55),"NM",IF(OR(O55/G55&lt;0.5,O55/G55&gt;2),"NM",(O55/G55-1)*100))</f>
        <v>2.9797235656066734</v>
      </c>
      <c r="Q55" s="111">
        <f>100-Q54</f>
        <v>92.194781710152412</v>
      </c>
      <c r="R55" s="63">
        <f>IF(ISERROR(Q55/I55),"NM",IF(OR(Q55/I55&lt;0.5,Q55/I55&gt;2),"NM",(Q55/I55-1)*100))</f>
        <v>2.7278624120852912</v>
      </c>
      <c r="S55" s="111">
        <f>100-S54</f>
        <v>93.544873433904371</v>
      </c>
      <c r="T55" s="63">
        <f>IF(ISERROR(S55/K55),"NM",IF(OR(S55/K55&lt;0.5,S55/K55&gt;2),"NM",(S55/K55-1)*100))</f>
        <v>-0.31746099597762534</v>
      </c>
      <c r="U55" s="111">
        <f>100-U54</f>
        <v>90.313720549325936</v>
      </c>
      <c r="V55" s="63">
        <f>IF(ISERROR(U55/M55),"NM",IF(OR(U55/M55&lt;0.5,U55/M55&gt;2),"NM",(U55/M55-1)*100))</f>
        <v>-1.8226964629433184</v>
      </c>
      <c r="W55" s="111">
        <f>100-W54</f>
        <v>95.554781743564234</v>
      </c>
      <c r="X55" s="63">
        <f>IF(ISERROR(W55/O55),"NM",IF(OR(W55/O55&lt;0.5,W55/O55&gt;2),"NM",(W55/O55-1)*100))</f>
        <v>1.4379103978168217E-2</v>
      </c>
      <c r="Y55" s="111">
        <f>100-Y54</f>
        <v>92.522057031440411</v>
      </c>
      <c r="Z55" s="63">
        <f>IF(ISERROR(Y55/Q55),"NM",IF(OR(Y55/Q55&lt;0.5,Y55/Q55&gt;2),"NM",(Y55/Q55-1)*100))</f>
        <v>0.35498247863627874</v>
      </c>
      <c r="AA55" s="111">
        <f>100-AA54</f>
        <v>97.102588686481297</v>
      </c>
      <c r="AB55" s="63">
        <f>IF(ISERROR(AA55/S55),"NM",IF(OR(AA55/S55&lt;0.5,AA55/S55&gt;2),"NM",(AA55/S55-1)*100))</f>
        <v>3.8032177734365069</v>
      </c>
      <c r="AC55" s="111">
        <f>100-AC54</f>
        <v>90.291793313069903</v>
      </c>
      <c r="AD55" s="63">
        <f>IF(ISERROR(AC55/U55),"NM",IF(OR(AC55/U55&lt;0.5,AC55/U55&gt;2),"NM",(AC55/U55-1)*100))</f>
        <v>-2.4278964616519794E-2</v>
      </c>
      <c r="AE55" s="111">
        <f>100-AE54</f>
        <v>95.025818349469802</v>
      </c>
      <c r="AF55" s="63">
        <f>IF(ISERROR(AE55/W55),"NM",IF(OR(AE55/W55&lt;0.5,AE55/W55&gt;2),"NM",(AE55/W55-1)*100))</f>
        <v>-0.5535708254914784</v>
      </c>
      <c r="AG55" s="111">
        <f>100-AG54</f>
        <v>92.022565722667267</v>
      </c>
      <c r="AH55" s="63">
        <f>IF(ISERROR(AG55/Y55),"NM",IF(OR(AG55/Y55&lt;0.5,AG55/Y55&gt;2),"NM",(AG55/Y55-1)*100))</f>
        <v>-0.53986187164365429</v>
      </c>
      <c r="AI55" s="111">
        <f>100-AI54</f>
        <v>93.855825835832505</v>
      </c>
      <c r="AJ55" s="63">
        <f>IF(ISERROR(AI55/AA55),"NM",IF(OR(AI55/AA55&lt;0.5,AI55/AA55&gt;2),"NM",(AI55/AA55-1)*100))</f>
        <v>-3.3436419096217307</v>
      </c>
      <c r="AK55" s="111">
        <f>100-AK54</f>
        <v>91.915172715347609</v>
      </c>
      <c r="AL55" s="63">
        <f>IF(ISERROR(AK55/AC55),"NM",IF(OR(AK55/AC55&lt;0.5,AK55/AC55&gt;2),"NM",(AK55/AC55-1)*100))</f>
        <v>1.7979257501830048</v>
      </c>
      <c r="AM55" s="111">
        <f>100-AM54</f>
        <v>95.546365105008078</v>
      </c>
      <c r="AN55" s="63">
        <f>IF(ISERROR(AM55/AE55),"NM",IF(OR(AM55/AE55&lt;0.5,AM55/AE55&gt;2),"NM",(AM55/AE55-1)*100))</f>
        <v>0.54779507777971137</v>
      </c>
      <c r="AO55" s="107">
        <f>100-AO54</f>
        <v>92.282213772708076</v>
      </c>
      <c r="AP55" s="63">
        <f>IF(ISERROR(AO55/AG55),"NM",IF(OR(AO55/AG55&lt;0.5,AO55/AG55&gt;2),"NM",(AO55/AG55-1)*100))</f>
        <v>0.28215693401043573</v>
      </c>
      <c r="AQ55" s="107">
        <f>100-AQ54</f>
        <v>94.331635305125275</v>
      </c>
      <c r="AR55" s="63">
        <f>IF(ISERROR(AQ55/AI55),"NM",IF(OR(AQ55/AI55&lt;0.5,AQ55/AI55&gt;2),"NM",(AQ55/AI55-1)*100))</f>
        <v>0.50695784204703997</v>
      </c>
      <c r="AS55" s="107">
        <f>100-AS54</f>
        <v>92.613434209181065</v>
      </c>
      <c r="AT55" s="63">
        <f>IF(ISERROR(AS55/AK55),"NM",IF(OR(AS55/AK55&lt;0.5,AS55/AK55&gt;2),"NM",(AS55/AK55-1)*100))</f>
        <v>0.75968033699496118</v>
      </c>
      <c r="AU55" s="107">
        <f>100-AU54</f>
        <v>94.809187991134394</v>
      </c>
      <c r="AV55" s="63">
        <f>IF(ISERROR(AU55/AM55),"NM",IF(OR(AU55/AM55&lt;0.5,AU55/AM55&gt;2),"NM",(AU55/AM55-1)*100))</f>
        <v>-0.77153862741247137</v>
      </c>
      <c r="AW55" s="107">
        <f>100-AW54</f>
        <v>92.75393291777975</v>
      </c>
      <c r="AX55" s="63">
        <f>IF(ISERROR(AW55/AO55),"NM",IF(OR(AW55/AO55&lt;0.5,AW55/AO55&gt;2),"NM",(AW55/AO55-1)*100))</f>
        <v>0.51117016571959883</v>
      </c>
      <c r="AY55" s="107">
        <f>100-AY54</f>
        <v>94.808328468573649</v>
      </c>
      <c r="AZ55" s="65">
        <f>IF(ISERROR(AY55/AQ55),"NM",IF(OR(AY55/AQ55&lt;0.5,AY55/AQ55&gt;2),"NM",(AY55/AQ55-1)*100))</f>
        <v>0.50533753804484771</v>
      </c>
      <c r="BA55" s="107">
        <f>100-BA54</f>
        <v>93.064086598333176</v>
      </c>
      <c r="BB55" s="65">
        <f>IF(ISERROR(BA55/AS55),"NM",IF(OR(BA55/AS55&lt;0.5,BA55/AS55&gt;2),"NM",(BA55/AS55-1)*100))</f>
        <v>0.48659505286701155</v>
      </c>
      <c r="BC55" s="107">
        <f>100-BC54</f>
        <v>94.859791863765366</v>
      </c>
      <c r="BD55" s="65">
        <f>IF(ISERROR(BC55/AU55),"NM",IF(OR(BC55/AU55&lt;0.5,BC55/AU55&gt;2),"NM",(BC55/AU55-1)*100))</f>
        <v>5.3374439443265587E-2</v>
      </c>
      <c r="BE55" s="107">
        <f>100-BE54</f>
        <v>93.600074717474556</v>
      </c>
      <c r="BF55" s="65">
        <f>IF(ISERROR(BE55/AW55),"NM",IF(OR(BE55/AW55&lt;0.5,BE55/AW55&gt;2),"NM",(BE55/AW55-1)*100))</f>
        <v>0.91224358156851704</v>
      </c>
      <c r="BG55" s="107">
        <f>100-BG54</f>
        <v>94.199612224171361</v>
      </c>
      <c r="BH55" s="65">
        <f>IF(ISERROR(BG55/AY55),"NM",IF(OR(BG55/AY55&lt;0.5,BG55/AY55&gt;2),"NM",(BG55/AY55-1)*100))</f>
        <v>-0.64204933705170886</v>
      </c>
      <c r="BI55" s="107">
        <f>100-BI54</f>
        <v>92.347810185608481</v>
      </c>
      <c r="BJ55" s="65">
        <f>IF(ISERROR(BI55/BA55),"NM",IF(OR(BI55/BA55&lt;0.5,BI55/BA55&gt;2),"NM",(BI55/BA55-1)*100))</f>
        <v>-0.76965931639791929</v>
      </c>
      <c r="BK55" s="107">
        <f>100-BK54</f>
        <v>94.961283887931813</v>
      </c>
      <c r="BL55" s="65">
        <f>IF(ISERROR(BK55/BC55),"NM",IF(OR(BK55/BC55&lt;0.5,BK55/BC55&gt;2),"NM",(BK55/BC55-1)*100))</f>
        <v>0.10699161591267714</v>
      </c>
      <c r="BM55" s="107">
        <f>100-BM54</f>
        <v>92.258930969648134</v>
      </c>
      <c r="BN55" s="65">
        <f>IF(ISERROR(BM55/BE55),"NM",IF(OR(BM55/BE55&lt;0.5,BM55/BE55&gt;2),"NM",(BM55/BE55-1)*100))</f>
        <v>-1.4328447406421141</v>
      </c>
      <c r="BO55" s="107">
        <f>100-BO54</f>
        <v>93.135394456289973</v>
      </c>
      <c r="BP55" s="65">
        <f>IF(ISERROR(BO55/BG55),"NM",IF(OR(BO55/BG55&lt;0.5,BO55/BG55&gt;2),"NM",(BO55/BG55-1)*100))</f>
        <v>-1.1297475040011995</v>
      </c>
      <c r="BQ55" s="107">
        <f>100-BQ54</f>
        <v>93.138724755269422</v>
      </c>
      <c r="BR55" s="65">
        <f>IF(ISERROR(BQ55/BI55),"NM",IF(OR(BQ55/BI55&lt;0.5,BQ55/BI55&gt;2),"NM",(BQ55/BI55-1)*100))</f>
        <v>0.85645189428020796</v>
      </c>
      <c r="BS55" s="107">
        <f>100-BS54</f>
        <v>93.824862216778939</v>
      </c>
      <c r="BT55" s="65">
        <f>IF(ISERROR(BS55/BK55),"NM",IF(OR(BS55/BK55&lt;0.5,BS55/BK55&gt;2),"NM",(BS55/BK55-1)*100))</f>
        <v>-1.1967210473839196</v>
      </c>
      <c r="BU55" s="107">
        <f>100-BU54</f>
        <v>92.310332871012477</v>
      </c>
      <c r="BV55" s="65">
        <f>IF(ISERROR(BU55/BM55),"NM",IF(OR(BU55/BM55&lt;0.5,BU55/BM55&gt;2),"NM",(BU55/BM55-1)*100))</f>
        <v>5.5714824379715644E-2</v>
      </c>
      <c r="BW55" s="107">
        <f>100-BW54</f>
        <v>93.145906860635279</v>
      </c>
      <c r="BX55" s="65">
        <f>IF(ISERROR(BW55/BO55),"NM",IF(OR(BW55/BO55&lt;0.5,BW55/BO55&gt;2),"NM",(BW55/BO55-1)*100))</f>
        <v>1.1287228026124474E-2</v>
      </c>
      <c r="BY55" s="107">
        <f>100-BY54</f>
        <v>91.969896519285044</v>
      </c>
      <c r="BZ55" s="65">
        <f>IF(ISERROR(BY55/BQ55),"NM",IF(OR(BY55/BQ55&lt;0.5,BY55/BQ55&gt;2),"NM",(BY55/BQ55-1)*100))</f>
        <v>-1.2549326169706387</v>
      </c>
      <c r="CA55" s="107">
        <f>100-CA54</f>
        <v>94.126031125095665</v>
      </c>
      <c r="CB55" s="65">
        <f>IF(ISERROR(CA55/BS55),"NM",IF(OR(CA55/BS55&lt;0.5,CA55/BS55&gt;2),"NM",(CA55/BS55-1)*100))</f>
        <v>0.32099051488174712</v>
      </c>
      <c r="CC55" s="107">
        <f>100-CC54</f>
        <v>92.260474507824327</v>
      </c>
      <c r="CD55" s="65">
        <f>IF(ISERROR(CC55/BU55),"NM",IF(OR(CC55/BU55&lt;0.5,CC55/BU55&gt;2),"NM",(CC55/BU55-1)*100))</f>
        <v>-5.4011681723453719E-2</v>
      </c>
      <c r="CE55" s="107">
        <f>100-CE54</f>
        <v>93.447517494168608</v>
      </c>
      <c r="CF55" s="65">
        <f>IF(ISERROR(CE55/BW55),"NM",IF(OR(CE55/BW55&lt;0.5,CE55/BW55&gt;2),"NM",(CE55/BW55-1)*100))</f>
        <v>0.32380449522553256</v>
      </c>
      <c r="CG55" s="107">
        <f>100-CG54</f>
        <v>92.516597853014034</v>
      </c>
      <c r="CH55" s="65">
        <f>IF(ISERROR(CG55/BY55),"NM",IF(OR(CG55/BY55&lt;0.5,CG55/BY55&gt;2),"NM",(CG55/BY55-1)*100))</f>
        <v>0.59443508628320707</v>
      </c>
      <c r="CI55" s="107">
        <f>100-CI54</f>
        <v>94.069383079692358</v>
      </c>
      <c r="CJ55" s="65">
        <f>IF(ISERROR(CI55/CA55),"NM",IF(OR(CI55/CA55&lt;0.5,CI55/CA55&gt;2),"NM",(CI55/CA55-1)*100))</f>
        <v>-6.0183187080331546E-2</v>
      </c>
      <c r="CK55" s="107">
        <f>100-CK54</f>
        <v>93.486074109953989</v>
      </c>
      <c r="CL55" s="65">
        <f>IF(ISERROR(CK55/CC55),"NM",IF(OR(CK55/CC55&lt;0.5,CK55/CC55&gt;2),"NM",(CK55/CC55-1)*100))</f>
        <v>1.328412420018199</v>
      </c>
      <c r="CM55" s="107">
        <f>100-CM54</f>
        <v>94.115323351385797</v>
      </c>
      <c r="CN55" s="65">
        <f>IF(ISERROR(CM55/CE55),"NM",IF(OR(CM55/CE55&lt;0.5,CM55/CE55&gt;2),"NM",(CM55/CE55-1)*100))</f>
        <v>0.71463199357741924</v>
      </c>
      <c r="CO55" s="107">
        <f>100-CO54</f>
        <v>91.565764631843933</v>
      </c>
      <c r="CP55" s="65">
        <f>IF(ISERROR(CO55/CG55),"NM",IF(OR(CO55/CG55&lt;0.5,CO55/CG55&gt;2),"NM",(CO55/CG55-1)*100))</f>
        <v>-1.0277433922513457</v>
      </c>
      <c r="CQ55" s="107">
        <f>100-CQ54</f>
        <v>96.565091761030843</v>
      </c>
      <c r="CR55" s="65">
        <f>IF(ISERROR(CQ55/CI55),"NM",IF(OR(CQ55/CI55&lt;0.5,CQ55/CI55&gt;2),"NM",(CQ55/CI55-1)*100))</f>
        <v>2.6530509711371275</v>
      </c>
      <c r="CS55" s="107">
        <f>100-CS54</f>
        <v>94.919347461503278</v>
      </c>
      <c r="CT55" s="65">
        <f>IF(ISERROR(CS55/CK55),"NM",IF(OR(CS55/CK55&lt;0.5,CS55/CK55&gt;2),"NM",(CS55/CK55-1)*100))</f>
        <v>1.5331410214782792</v>
      </c>
      <c r="CU55" s="107">
        <f>100-CU54</f>
        <v>96.423606459775243</v>
      </c>
      <c r="CV55" s="65">
        <f>IF(ISERROR(CU55/CM55),"NM",IF(OR(CU55/CM55&lt;0.5,CU55/CM55&gt;2),"NM",(CU55/CM55-1)*100))</f>
        <v>2.4526113561458285</v>
      </c>
      <c r="CW55" s="107">
        <f>100-CW54</f>
        <v>96.037858536232932</v>
      </c>
      <c r="CX55" s="65">
        <f>IF(ISERROR(CW55/CO55),"NM",IF(OR(CW55/CO55&lt;0.5,CW55/CO55&gt;2),"NM",(CW55/CO55-1)*100))</f>
        <v>4.8840239825111764</v>
      </c>
      <c r="CY55" s="107">
        <f>100-CY54</f>
        <v>95.275077268895757</v>
      </c>
      <c r="CZ55" s="65">
        <f>IF(ISERROR(CY55/CQ55),"NM",IF(OR(CY55/CQ55&lt;0.5,CY55/CQ55&gt;2),"NM",(CY55/CQ55-1)*100))</f>
        <v>-1.3359014822120985</v>
      </c>
      <c r="DA55" s="107">
        <f>100-DA54</f>
        <v>94.726564102564097</v>
      </c>
      <c r="DB55" s="65">
        <f>IF(ISERROR(DA55/CS55),"NM",IF(OR(DA55/CS55&lt;0.5,DA55/CS55&gt;2),"NM",(DA55/CS55-1)*100))</f>
        <v>-0.20310228008822984</v>
      </c>
      <c r="DC55" s="107">
        <f>100-DC54</f>
        <v>93.995845896147401</v>
      </c>
      <c r="DD55" s="65">
        <f>IF(ISERROR(DC55/CU55),"NM",IF(OR(DC55/CU55&lt;0.5,DC55/CU55&gt;2),"NM",(DC55/CU55-1)*100))</f>
        <v>-2.5178072598234791</v>
      </c>
      <c r="DE55" s="107">
        <f>100-DE54</f>
        <v>95.779250606995205</v>
      </c>
      <c r="DF55" s="65">
        <f>IF(ISERROR(DE55/CW55),"NM",IF(OR(DE55/CW55&lt;0.5,DE55/CW55&gt;2),"NM",(DE55/CW55-1)*100))</f>
        <v>-0.26927706758492764</v>
      </c>
      <c r="DG55" s="107">
        <f>100-DG54</f>
        <v>95.586242767050251</v>
      </c>
      <c r="DH55" s="65">
        <f>IF(ISERROR(DG55/CY55),"NM",IF(OR(DG55/CY55&lt;0.5,DG55/CY55&gt;2),"NM",(DG55/CY55-1)*100))</f>
        <v>0.3265969517676659</v>
      </c>
      <c r="DI55" s="107">
        <f>100-DI54</f>
        <v>95.042677824267784</v>
      </c>
      <c r="DJ55" s="65">
        <f>IF(ISERROR(DI55/DA55),"NM",IF(OR(DI55/DA55&lt;0.5,DI55/DA55&gt;2),"NM",(DI55/DA55-1)*100))</f>
        <v>0.33371179953429753</v>
      </c>
      <c r="DK55" s="107">
        <f>100-DK54</f>
        <v>95.332780294812068</v>
      </c>
      <c r="DL55" s="65">
        <f>IF(ISERROR(DK55/DC55),"NM",IF(OR(DK55/DC55&lt;0.5,DK55/DC55&gt;2),"NM",(DK55/DC55-1)*100))</f>
        <v>1.4223334934841736</v>
      </c>
      <c r="DM55" s="107">
        <f>100-DM54</f>
        <v>94.889621923369702</v>
      </c>
      <c r="DN55" s="65">
        <f>IF(ISERROR(DM55/DE55),"NM",IF(OR(DM55/DE55&lt;0.5,DM55/DE55&gt;2),"NM",(DM55/DE55-1)*100))</f>
        <v>-0.9288323702550727</v>
      </c>
      <c r="DO55" s="107">
        <f>100-DO54</f>
        <v>94.537558389092283</v>
      </c>
      <c r="DP55" s="65">
        <f>IF(ISERROR(DO55/DG55),"NM",IF(OR(DO55/DG55&lt;0.5,DO55/DG55&gt;2),"NM",(DO55/DG55-1)*100))</f>
        <v>-1.0971080645084896</v>
      </c>
      <c r="DQ55" s="107">
        <f>100-DQ54</f>
        <v>93.160810980984763</v>
      </c>
      <c r="DR55" s="65">
        <f>IF(ISERROR(DQ55/DI55),"NM",IF(OR(DQ55/DI55&lt;0.5,DQ55/DI55&gt;2),"NM",(DQ55/DI55-1)*100))</f>
        <v>-1.9800229605930864</v>
      </c>
      <c r="DS55" s="107">
        <f>100-DS54</f>
        <v>94.360010035122926</v>
      </c>
      <c r="DT55" s="65">
        <f>IF(ISERROR(DS55/DK55),"NM",IF(OR(DS55/DK55&lt;0.5,DS55/DK55&gt;2),"NM",(DS55/DK55-1)*100))</f>
        <v>-1.0203943037021435</v>
      </c>
      <c r="DU55" s="107">
        <f>100-DU54</f>
        <v>93.625367440115085</v>
      </c>
      <c r="DV55" s="65">
        <f>IF(ISERROR(DU55/DM55),"NM",IF(OR(DU55/DM55&lt;0.5,DU55/DM55&gt;2),"NM",(DU55/DM55-1)*100))</f>
        <v>-1.3323422073233671</v>
      </c>
      <c r="DW55" s="107">
        <f>100-DW54</f>
        <v>94.278304239401493</v>
      </c>
      <c r="DX55" s="65">
        <f>IF(ISERROR(DW55/DO55),"NM",IF(OR(DW55/DO55&lt;0.5,DW55/DO55&gt;2),"NM",(DW55/DO55-1)*100))</f>
        <v>-0.27423402307871214</v>
      </c>
      <c r="DY55" s="107">
        <f t="shared" ref="DY55:EA55" si="266">100-DY54</f>
        <v>93.389967135859123</v>
      </c>
      <c r="DZ55" s="65">
        <f>IF(ISERROR(DY55/DQ55),"NM",IF(OR(DY55/DQ55&lt;0.5,DY55/DQ55&gt;2),"NM",(DY55/DQ55-1)*100))</f>
        <v>0.24597913270756333</v>
      </c>
      <c r="EA55" s="107">
        <f t="shared" si="266"/>
        <v>92.591209742226624</v>
      </c>
      <c r="EB55" s="65">
        <f>IF(ISERROR(EA55/DS55),"NM",IF(OR(EA55/DS55&lt;0.5,EA55/DS55&gt;2),"NM",(EA55/DS55-1)*100))</f>
        <v>-1.8745232140584878</v>
      </c>
      <c r="EC55" s="107">
        <f t="shared" ref="EC55:EE55" si="267">100-EC54</f>
        <v>93.39057384643894</v>
      </c>
      <c r="ED55" s="65">
        <f>IF(ISERROR(EC55/DU55),"NM",IF(OR(EC55/DU55&lt;0.5,EC55/DU55&gt;2),"NM",(EC55/DU55-1)*100))</f>
        <v>-0.25077989021119462</v>
      </c>
      <c r="EE55" s="107">
        <f t="shared" si="267"/>
        <v>92.378451676528599</v>
      </c>
      <c r="EF55" s="65">
        <f>IF(ISERROR(EE55/DW55),"NM",IF(OR(EE55/DW55&lt;0.5,EE55/DW55&gt;2),"NM",(EE55/DW55-1)*100))</f>
        <v>-2.0151535161775813</v>
      </c>
      <c r="EG55" s="107">
        <f>100-EG54</f>
        <v>90.680840543881331</v>
      </c>
      <c r="EH55" s="65">
        <f>IF(ISERROR(EG55/DY55),"NM",IF(OR(EG55/DY55&lt;0.5,EG55/DY55&gt;2),"NM",(EG55/DY55-1)*100))</f>
        <v>-2.9008754099213774</v>
      </c>
      <c r="EI55" s="107">
        <f>100-EI54</f>
        <v>89.476620384783018</v>
      </c>
      <c r="EJ55" s="65">
        <f>IF(ISERROR(EI55/EA55),"NM",IF(OR(EI55/EA55&lt;0.5,EI55/EA55&gt;2),"NM",(EI55/EA55-1)*100))</f>
        <v>-3.3638067437660735</v>
      </c>
      <c r="EK55" s="107">
        <f>100-EK54</f>
        <v>89.278769153162244</v>
      </c>
      <c r="EL55" s="65">
        <f>IF(ISERROR(EK55/EC55),"NM",IF(OR(EK55/EC55&lt;0.5,EK55/EC55&gt;2),"NM",(EK55/EC55-1)*100))</f>
        <v>-4.4028048270028712</v>
      </c>
      <c r="EM55" s="107">
        <f>100-EM54</f>
        <v>91.26950535441101</v>
      </c>
      <c r="EN55" s="65">
        <f>IF(ISERROR(EM55/EE55),"NM",IF(OR(EM55/EE55&lt;0.5,EM55/EE55&gt;2),"NM",(EM55/EE55-1)*100))</f>
        <v>-1.2004383078433323</v>
      </c>
      <c r="EO55" s="107">
        <f>100-EO54</f>
        <v>92.36372970544825</v>
      </c>
      <c r="EP55" s="65">
        <f>IF(ISERROR(EO55/EG55),"NM",IF(OR(EO55/EG55&lt;0.5,EO55/EG55&gt;2),"NM",(EO55/EG55-1)*100))</f>
        <v>1.855837629507362</v>
      </c>
      <c r="EQ55" s="111">
        <f t="shared" ref="EQ55" si="268">100-EQ54</f>
        <v>90.5</v>
      </c>
      <c r="ER55" s="65">
        <f>IF(ISERROR(EQ55/EI55),"NM",IF(OR(EQ55/EI55&lt;0.5,EQ55/EI55&gt;2),"NM",(EQ55/EI55-1)*100))</f>
        <v>1.1437396839711456</v>
      </c>
      <c r="ES55" s="111">
        <f t="shared" ref="ES55" si="269">100-ES54</f>
        <v>90.5</v>
      </c>
      <c r="ET55" s="65">
        <f>IF(ISERROR(ES55/EK55),"NM",IF(OR(ES55/EK55&lt;0.5,ES55/EK55&gt;2),"NM",(ES55/EK55-1)*100))</f>
        <v>1.3678849500519785</v>
      </c>
      <c r="EU55" s="111">
        <f t="shared" ref="EU55" si="270">100-EU54</f>
        <v>91.26950535441101</v>
      </c>
      <c r="EV55" s="65">
        <f>IF(ISERROR(EU55/EM55),"NM",IF(OR(EU55/EM55&lt;0.5,EU55/EM55&gt;2),"NM",(EU55/EM55-1)*100))</f>
        <v>0</v>
      </c>
      <c r="EW55" s="111">
        <f t="shared" ref="EW55" si="271">100-EW54</f>
        <v>92.36372970544825</v>
      </c>
      <c r="EX55" s="65">
        <f>IF(ISERROR(EW55/EO55),"NM",IF(OR(EW55/EO55&lt;0.5,EW55/EO55&gt;2),"NM",(EW55/EO55-1)*100))</f>
        <v>0</v>
      </c>
      <c r="EY55" s="65"/>
      <c r="EZ55" s="318"/>
      <c r="FA55" s="72"/>
      <c r="FB55" s="111">
        <f>100-FB54</f>
        <v>94.7</v>
      </c>
      <c r="FC55" s="102"/>
      <c r="FD55" s="111">
        <f>100-FD54</f>
        <v>95.1</v>
      </c>
      <c r="FE55" s="65">
        <f>IF(ISERROR(FD55/FB55),"NM",IF(OR(FD55/FB55&lt;0.5,FD55/FB55&gt;2),"NM",(FD55/FB55-1)*100))</f>
        <v>0.42238648363250864</v>
      </c>
      <c r="FF55" s="111">
        <f>100-FF54</f>
        <v>90.218983241796934</v>
      </c>
      <c r="FG55" s="65">
        <f>IF(ISERROR(FF55/FD55),"NM",IF(OR(FF55/FD55&lt;0.5,FF55/FD55&gt;2),"NM",(FF55/FD55-1)*100))</f>
        <v>-5.1325097352292959</v>
      </c>
      <c r="FH55" s="111">
        <f>100-FH54</f>
        <v>93.238114532685032</v>
      </c>
      <c r="FI55" s="65">
        <f>IF(ISERROR(FH55/FF55),"NM",IF(OR(FH55/FF55&lt;0.5,FH55/FF55&gt;2),"NM",(FH55/FF55-1)*100))</f>
        <v>3.3464479230457478</v>
      </c>
      <c r="FJ55" s="111">
        <f>100-FJ54</f>
        <v>92.825364356941961</v>
      </c>
      <c r="FK55" s="65">
        <f>IF(ISERROR(FJ55/FH55),"NM",IF(OR(FJ55/FH55&lt;0.5,FJ55/FH55&gt;2),"NM",(FJ55/FH55-1)*100))</f>
        <v>-0.44268395796268623</v>
      </c>
      <c r="FL55" s="111">
        <f>100-FL54</f>
        <v>93.376078619367206</v>
      </c>
      <c r="FM55" s="65">
        <f>IF(ISERROR(FL55/FJ55),"NM",IF(OR(FL55/FJ55&lt;0.5,FL55/FJ55&gt;2),"NM",(FL55/FJ55-1)*100))</f>
        <v>0.59327993619027186</v>
      </c>
      <c r="FN55" s="111">
        <f>100-FN54</f>
        <v>93.232811285127184</v>
      </c>
      <c r="FO55" s="65">
        <f>IF(ISERROR(FN55/FL55),"NM",IF(OR(FN55/FL55&lt;0.5,FN55/FL55&gt;2),"NM",(FN55/FL55-1)*100))</f>
        <v>-0.15343044638234105</v>
      </c>
      <c r="FP55" s="111">
        <f>100-FP54</f>
        <v>93.462626052604222</v>
      </c>
      <c r="FQ55" s="65">
        <f>IF(ISERROR(FP55/FN55),"NM",IF(OR(FP55/FN55&lt;0.5,FP55/FN55&gt;2),"NM",(FP55/FN55-1)*100))</f>
        <v>0.2464955891700038</v>
      </c>
      <c r="FR55" s="111">
        <f>100-FR54</f>
        <v>93.952617240708307</v>
      </c>
      <c r="FS55" s="65">
        <f>IF(ISERROR(FR55/FP55),"NM",IF(OR(FR55/FP55&lt;0.5,FR55/FP55&gt;2),"NM",(FR55/FP55-1)*100))</f>
        <v>0.52426430627821041</v>
      </c>
      <c r="FT55" s="111">
        <f>100-FT54</f>
        <v>93.339765487951254</v>
      </c>
      <c r="FU55" s="65">
        <f>IF(ISERROR(FT55/FR55),"NM",IF(OR(FT55/FR55&lt;0.5,FT55/FR55&gt;2),"NM",(FT55/FR55-1)*100))</f>
        <v>-0.65229875521926051</v>
      </c>
      <c r="FV55" s="111">
        <f>100-FV54</f>
        <v>93.017857142857139</v>
      </c>
      <c r="FW55" s="65">
        <f>IF(ISERROR(FV55/FT55),"NM",IF(OR(FV55/FT55&lt;0.5,FV55/FT55&gt;2),"NM",(FV55/FT55-1)*100))</f>
        <v>-0.34487803072064116</v>
      </c>
      <c r="FX55" s="111">
        <f>100-FX54</f>
        <v>92.79969010932254</v>
      </c>
      <c r="FY55" s="65">
        <f>IF(ISERROR(FX55/FV55),"NM",IF(OR(FX55/FV55&lt;0.5,FX55/FV55&gt;2),"NM",(FX55/FV55-1)*100))</f>
        <v>-0.23454317293026827</v>
      </c>
      <c r="FZ55" s="111">
        <f>100-FZ54</f>
        <v>93.284488503832051</v>
      </c>
      <c r="GA55" s="65">
        <f>IF(ISERROR(FZ55/FX55),"NM",IF(OR(FZ55/FX55&lt;0.5,FZ55/FX55&gt;2),"NM",(FZ55/FX55-1)*100))</f>
        <v>0.5224138075659468</v>
      </c>
      <c r="GB55" s="111">
        <f>100-GB54</f>
        <v>94.191302962726979</v>
      </c>
      <c r="GC55" s="65">
        <f>IF(ISERROR(GB55/FZ55),"NM",IF(OR(GB55/FZ55&lt;0.5,GB55/FZ55&gt;2),"NM",(GB55/FZ55-1)*100))</f>
        <v>0.97209565431415346</v>
      </c>
      <c r="GD55" s="111">
        <f>100-GD54</f>
        <v>95.399196249162756</v>
      </c>
      <c r="GE55" s="65">
        <f>IF(ISERROR(GD55/GB55),"NM",IF(OR(GD55/GB55&lt;0.5,GD55/GB55&gt;2),"NM",(GD55/GB55-1)*100))</f>
        <v>1.282383031598755</v>
      </c>
      <c r="GF55" s="111">
        <f>100-GF54</f>
        <v>94.994438860971528</v>
      </c>
      <c r="GG55" s="65">
        <f>IF(ISERROR(GF55/GD55),"NM",IF(OR(GF55/GD55&lt;0.5,GF55/GD55&gt;2),"NM",(GF55/GD55-1)*100))</f>
        <v>-0.42427756637916092</v>
      </c>
      <c r="GH55" s="111">
        <f>100-GH54</f>
        <v>94.434688277710421</v>
      </c>
      <c r="GI55" s="65">
        <f>IF(ISERROR(GH55/GF55),"NM",IF(OR(GH55/GF55&lt;0.5,GH55/GF55&gt;2),"NM",(GH55/GF55-1)*100))</f>
        <v>-0.58924563371580696</v>
      </c>
      <c r="GJ55" s="111">
        <f>100-GJ54</f>
        <v>93.88133467134972</v>
      </c>
      <c r="GK55" s="65">
        <f>IF(ISERROR(GJ55/GH55),"NM",IF(OR(GJ55/GH55&lt;0.5,GJ55/GH55&gt;2),"NM",(GJ55/GH55-1)*100))</f>
        <v>-0.5859643489619204</v>
      </c>
      <c r="GL55" s="111">
        <f>100-GL54</f>
        <v>92.253075353897515</v>
      </c>
      <c r="GM55" s="65">
        <f>IF(ISERROR(GL55/GJ55),"NM",IF(OR(GL55/GJ55&lt;0.5,GL55/GJ55&gt;2),"NM",(GL55/GJ55-1)*100))</f>
        <v>-1.7343802398551822</v>
      </c>
      <c r="GN55" s="111">
        <f>100-GN54</f>
        <v>90.738372455015252</v>
      </c>
      <c r="GO55" s="65">
        <f>IF(ISERROR(GN55/GL55),"NM",IF(OR(GN55/GL55&lt;0.5,GN55/GL55&gt;2),"NM",(GN55/GL55-1)*100))</f>
        <v>-1.6418996256456708</v>
      </c>
      <c r="GP55" s="111">
        <f>100-GP54</f>
        <v>91.261402640175987</v>
      </c>
      <c r="GQ55" s="65">
        <f>IF(ISERROR(GP55/GN55),"NM",IF(OR(GP55/GN55&lt;0.5,GP55/GN55&gt;2),"NM",(GP55/GN55-1)*100))</f>
        <v>0.57641565636417091</v>
      </c>
      <c r="GR55" s="111">
        <f>100-GR54</f>
        <v>92.75</v>
      </c>
      <c r="GS55" s="65">
        <f>IF(ISERROR(GR55/GP55),"NM",IF(OR(GR55/GP55&lt;0.5,GR55/GP55&gt;2),"NM",(GR55/GP55-1)*100))</f>
        <v>1.6311357449690256</v>
      </c>
      <c r="GT55" s="111">
        <f>100-GT54</f>
        <v>93.25</v>
      </c>
      <c r="GU55" s="65">
        <f>IF(ISERROR(GT55/GR55),"NM",IF(OR(GT55/GR55&lt;0.5,GT55/GR55&gt;2),"NM",(GT55/GR55-1)*100))</f>
        <v>0.53908355795149188</v>
      </c>
      <c r="GV55" s="111">
        <f>100-GV54</f>
        <v>93.75</v>
      </c>
      <c r="GW55" s="65">
        <f>IF(ISERROR(GV55/GT55),"NM",IF(OR(GV55/GT55&lt;0.5,GV55/GT55&gt;2),"NM",(GV55/GT55-1)*100))</f>
        <v>0.53619302949061698</v>
      </c>
      <c r="GX55" s="111">
        <f>100-GX54</f>
        <v>94.25</v>
      </c>
      <c r="GY55" s="65">
        <f>IF(ISERROR(GX55/GV55),"NM",IF(OR(GX55/GV55&lt;0.5,GX55/GV55&gt;2),"NM",(GX55/GV55-1)*100))</f>
        <v>0.53333333333334121</v>
      </c>
      <c r="GZ55" s="67">
        <f t="shared" si="162"/>
        <v>0.76230060131579069</v>
      </c>
      <c r="HA55" s="279"/>
      <c r="HB55" s="57"/>
      <c r="HC55"/>
      <c r="HD55"/>
      <c r="HE55"/>
      <c r="HF55"/>
      <c r="HG55"/>
      <c r="HH55"/>
    </row>
    <row r="56" spans="1:216" s="2" customFormat="1" ht="13.5" customHeight="1" x14ac:dyDescent="0.2">
      <c r="A56" s="4" t="s">
        <v>563</v>
      </c>
      <c r="B56" s="112" t="s">
        <v>241</v>
      </c>
      <c r="C56" s="95">
        <v>95.4</v>
      </c>
      <c r="D56" s="96"/>
      <c r="E56" s="95">
        <v>95.2</v>
      </c>
      <c r="F56" s="96"/>
      <c r="G56" s="62">
        <v>95.1</v>
      </c>
      <c r="H56" s="96"/>
      <c r="I56" s="62">
        <v>95.1</v>
      </c>
      <c r="J56" s="96"/>
      <c r="K56" s="95">
        <v>94.6</v>
      </c>
      <c r="L56" s="63">
        <f>IF(ISERROR(K56/C56),"NM",IF(OR(K56/C56&lt;0.5,K56/C56&gt;2),"NM",(K56/C56-1)*100))</f>
        <v>-0.83857442348009847</v>
      </c>
      <c r="M56" s="95">
        <v>94.6</v>
      </c>
      <c r="N56" s="63">
        <f>IF(ISERROR(M56/E56),"NM",IF(OR(M56/E56&lt;0.5,M56/E56&gt;2),"NM",(M56/E56-1)*100))</f>
        <v>-0.630252100840345</v>
      </c>
      <c r="O56" s="62">
        <v>94.7</v>
      </c>
      <c r="P56" s="63">
        <f>IF(ISERROR(O56/G56),"NM",IF(OR(O56/G56&lt;0.5,O56/G56&gt;2),"NM",(O56/G56-1)*100))</f>
        <v>-0.42060988433226809</v>
      </c>
      <c r="Q56" s="80">
        <v>94.6</v>
      </c>
      <c r="R56" s="63">
        <f>IF(ISERROR(Q56/I56),"NM",IF(OR(Q56/I56&lt;0.5,Q56/I56&gt;2),"NM",(Q56/I56-1)*100))</f>
        <v>-0.52576235541534899</v>
      </c>
      <c r="S56" s="80">
        <v>94.2</v>
      </c>
      <c r="T56" s="63">
        <f>IF(ISERROR(S56/K56),"NM",IF(OR(S56/K56&lt;0.5,S56/K56&gt;2),"NM",(S56/K56-1)*100))</f>
        <v>-0.42283298097250954</v>
      </c>
      <c r="U56" s="97">
        <v>94.2</v>
      </c>
      <c r="V56" s="63">
        <f>IF(ISERROR(U56/M56),"NM",IF(OR(U56/M56&lt;0.5,U56/M56&gt;2),"NM",(U56/M56-1)*100))</f>
        <v>-0.42283298097250954</v>
      </c>
      <c r="W56" s="80">
        <v>94.2</v>
      </c>
      <c r="X56" s="63">
        <f>IF(ISERROR(W56/O56),"NM",IF(OR(W56/O56&lt;0.5,W56/O56&gt;2),"NM",(W56/O56-1)*100))</f>
        <v>-0.52798310454065245</v>
      </c>
      <c r="Y56" s="80">
        <v>94.1</v>
      </c>
      <c r="Z56" s="63">
        <f>IF(ISERROR(Y56/Q56),"NM",IF(OR(Y56/Q56&lt;0.5,Y56/Q56&gt;2),"NM",(Y56/Q56-1)*100))</f>
        <v>-0.5285412262156397</v>
      </c>
      <c r="AA56" s="62">
        <v>93.9</v>
      </c>
      <c r="AB56" s="63">
        <f>IF(ISERROR(AA56/S56),"NM",IF(OR(AA56/S56&lt;0.5,AA56/S56&gt;2),"NM",(AA56/S56-1)*100))</f>
        <v>-0.31847133757961776</v>
      </c>
      <c r="AC56" s="97">
        <v>93.8</v>
      </c>
      <c r="AD56" s="63">
        <f>IF(ISERROR(AC56/U56),"NM",IF(OR(AC56/U56&lt;0.5,AC56/U56&gt;2),"NM",(AC56/U56-1)*100))</f>
        <v>-0.42462845010616812</v>
      </c>
      <c r="AE56" s="80">
        <v>94</v>
      </c>
      <c r="AF56" s="63">
        <f>IF(ISERROR(AE56/W56),"NM",IF(OR(AE56/W56&lt;0.5,AE56/W56&gt;2),"NM",(AE56/W56-1)*100))</f>
        <v>-0.21231422505307851</v>
      </c>
      <c r="AG56" s="80">
        <v>94.2</v>
      </c>
      <c r="AH56" s="63">
        <f>IF(ISERROR(AG56/Y56),"NM",IF(OR(AG56/Y56&lt;0.5,AG56/Y56&gt;2),"NM",(AG56/Y56-1)*100))</f>
        <v>0.10626992561106885</v>
      </c>
      <c r="AI56" s="98">
        <v>94.2</v>
      </c>
      <c r="AJ56" s="63">
        <f>IF(ISERROR(AI56/AA56),"NM",IF(OR(AI56/AA56&lt;0.5,AI56/AA56&gt;2),"NM",(AI56/AA56-1)*100))</f>
        <v>0.31948881789136685</v>
      </c>
      <c r="AK56" s="98">
        <v>94.3</v>
      </c>
      <c r="AL56" s="63">
        <f>IF(ISERROR(AK56/AC56),"NM",IF(OR(AK56/AC56&lt;0.5,AK56/AC56&gt;2),"NM",(AK56/AC56-1)*100))</f>
        <v>0.53304904051172386</v>
      </c>
      <c r="AM56" s="80">
        <v>94.5</v>
      </c>
      <c r="AN56" s="63">
        <f>IF(ISERROR(AM56/AE56),"NM",IF(OR(AM56/AE56&lt;0.5,AM56/AE56&gt;2),"NM",(AM56/AE56-1)*100))</f>
        <v>0.53191489361701372</v>
      </c>
      <c r="AO56" s="80">
        <v>94.5</v>
      </c>
      <c r="AP56" s="63">
        <f>IF(ISERROR(AO56/AG56),"NM",IF(OR(AO56/AG56&lt;0.5,AO56/AG56&gt;2),"NM",(AO56/AG56-1)*100))</f>
        <v>0.31847133757960666</v>
      </c>
      <c r="AQ56" s="80">
        <v>94.7</v>
      </c>
      <c r="AR56" s="63">
        <f>IF(ISERROR(AQ56/AI56),"NM",IF(OR(AQ56/AI56&lt;0.5,AQ56/AI56&gt;2),"NM",(AQ56/AI56-1)*100))</f>
        <v>0.53078556263270738</v>
      </c>
      <c r="AS56" s="80">
        <v>94.8</v>
      </c>
      <c r="AT56" s="63">
        <f>IF(ISERROR(AS56/AK56),"NM",IF(OR(AS56/AK56&lt;0.5,AS56/AK56&gt;2),"NM",(AS56/AK56-1)*100))</f>
        <v>0.53022269353129037</v>
      </c>
      <c r="AU56" s="80">
        <v>94.8</v>
      </c>
      <c r="AV56" s="63">
        <f>IF(ISERROR(AU56/AM56),"NM",IF(OR(AU56/AM56&lt;0.5,AU56/AM56&gt;2),"NM",(AU56/AM56-1)*100))</f>
        <v>0.31746031746031633</v>
      </c>
      <c r="AW56" s="80">
        <v>94.7</v>
      </c>
      <c r="AX56" s="63">
        <f>IF(ISERROR(AW56/AO56),"NM",IF(OR(AW56/AO56&lt;0.5,AW56/AO56&gt;2),"NM",(AW56/AO56-1)*100))</f>
        <v>0.21164021164021829</v>
      </c>
      <c r="AY56" s="80">
        <v>94.7</v>
      </c>
      <c r="AZ56" s="65">
        <f>IF(ISERROR(AY56/AQ56),"NM",IF(OR(AY56/AQ56&lt;0.5,AY56/AQ56&gt;2),"NM",(AY56/AQ56-1)*100))</f>
        <v>0</v>
      </c>
      <c r="BA56" s="80">
        <v>94.6</v>
      </c>
      <c r="BB56" s="65">
        <f>IF(ISERROR(BA56/AS56),"NM",IF(OR(BA56/AS56&lt;0.5,BA56/AS56&gt;2),"NM",(BA56/AS56-1)*100))</f>
        <v>-0.21097046413502962</v>
      </c>
      <c r="BC56" s="80">
        <v>94.7</v>
      </c>
      <c r="BD56" s="65">
        <f>IF(ISERROR(BC56/AU56),"NM",IF(OR(BC56/AU56&lt;0.5,BC56/AU56&gt;2),"NM",(BC56/AU56-1)*100))</f>
        <v>-0.10548523206750371</v>
      </c>
      <c r="BE56" s="80">
        <v>94.7</v>
      </c>
      <c r="BF56" s="65">
        <f>IF(ISERROR(BE56/AW56),"NM",IF(OR(BE56/AW56&lt;0.5,BE56/AW56&gt;2),"NM",(BE56/AW56-1)*100))</f>
        <v>0</v>
      </c>
      <c r="BG56" s="80">
        <v>94.8</v>
      </c>
      <c r="BH56" s="65">
        <f>IF(ISERROR(BG56/AY56),"NM",IF(OR(BG56/AY56&lt;0.5,BG56/AY56&gt;2),"NM",(BG56/AY56-1)*100))</f>
        <v>0.10559662090812161</v>
      </c>
      <c r="BI56" s="80">
        <v>94.7</v>
      </c>
      <c r="BJ56" s="65">
        <f>IF(ISERROR(BI56/BA56),"NM",IF(OR(BI56/BA56&lt;0.5,BI56/BA56&gt;2),"NM",(BI56/BA56-1)*100))</f>
        <v>0.10570824524314126</v>
      </c>
      <c r="BK56" s="80">
        <v>94.8</v>
      </c>
      <c r="BL56" s="65">
        <f>IF(ISERROR(BK56/BC56),"NM",IF(OR(BK56/BC56&lt;0.5,BK56/BC56&gt;2),"NM",(BK56/BC56-1)*100))</f>
        <v>0.10559662090812161</v>
      </c>
      <c r="BM56" s="80">
        <v>94.7</v>
      </c>
      <c r="BN56" s="65">
        <f>IF(ISERROR(BM56/BE56),"NM",IF(OR(BM56/BE56&lt;0.5,BM56/BE56&gt;2),"NM",(BM56/BE56-1)*100))</f>
        <v>0</v>
      </c>
      <c r="BO56" s="80">
        <v>94.4</v>
      </c>
      <c r="BP56" s="65">
        <f>IF(ISERROR(BO56/BG56),"NM",IF(OR(BO56/BG56&lt;0.5,BO56/BG56&gt;2),"NM",(BO56/BG56-1)*100))</f>
        <v>-0.42194092827003704</v>
      </c>
      <c r="BQ56" s="80">
        <v>94.5</v>
      </c>
      <c r="BR56" s="65">
        <f>IF(ISERROR(BQ56/BI56),"NM",IF(OR(BQ56/BI56&lt;0.5,BQ56/BI56&gt;2),"NM",(BQ56/BI56-1)*100))</f>
        <v>-0.21119324181626542</v>
      </c>
      <c r="BS56" s="80">
        <v>94.6</v>
      </c>
      <c r="BT56" s="65">
        <f>IF(ISERROR(BS56/BK56),"NM",IF(OR(BS56/BK56&lt;0.5,BS56/BK56&gt;2),"NM",(BS56/BK56-1)*100))</f>
        <v>-0.21097046413502962</v>
      </c>
      <c r="BU56" s="80">
        <v>94.5</v>
      </c>
      <c r="BV56" s="65">
        <f>IF(ISERROR(BU56/BM56),"NM",IF(OR(BU56/BM56&lt;0.5,BU56/BM56&gt;2),"NM",(BU56/BM56-1)*100))</f>
        <v>-0.21119324181626542</v>
      </c>
      <c r="BW56" s="80">
        <v>93.9</v>
      </c>
      <c r="BX56" s="65">
        <f>IF(ISERROR(BW56/BO56),"NM",IF(OR(BW56/BO56&lt;0.5,BW56/BO56&gt;2),"NM",(BW56/BO56-1)*100))</f>
        <v>-0.52966101694915668</v>
      </c>
      <c r="BY56" s="80">
        <v>93.9</v>
      </c>
      <c r="BZ56" s="65">
        <f>IF(ISERROR(BY56/BQ56),"NM",IF(OR(BY56/BQ56&lt;0.5,BY56/BQ56&gt;2),"NM",(BY56/BQ56-1)*100))</f>
        <v>-0.63492063492063266</v>
      </c>
      <c r="CA56" s="80">
        <v>94</v>
      </c>
      <c r="CB56" s="65">
        <f>IF(ISERROR(CA56/BS56),"NM",IF(OR(CA56/BS56&lt;0.5,CA56/BS56&gt;2),"NM",(CA56/BS56-1)*100))</f>
        <v>-0.63424947145876986</v>
      </c>
      <c r="CC56" s="80">
        <v>94</v>
      </c>
      <c r="CD56" s="65">
        <f>IF(ISERROR(CC56/BU56),"NM",IF(OR(CC56/BU56&lt;0.5,CC56/BU56&gt;2),"NM",(CC56/BU56-1)*100))</f>
        <v>-0.52910052910053462</v>
      </c>
      <c r="CE56" s="80">
        <v>93.8</v>
      </c>
      <c r="CF56" s="65">
        <f>IF(ISERROR(CE56/BW56),"NM",IF(OR(CE56/BW56&lt;0.5,CE56/BW56&gt;2),"NM",(CE56/BW56-1)*100))</f>
        <v>-0.10649627263046302</v>
      </c>
      <c r="CG56" s="80">
        <v>94</v>
      </c>
      <c r="CH56" s="65">
        <f>IF(ISERROR(CG56/BY56),"NM",IF(OR(CG56/BY56&lt;0.5,CG56/BY56&gt;2),"NM",(CG56/BY56-1)*100))</f>
        <v>0.10649627263044081</v>
      </c>
      <c r="CI56" s="80">
        <v>94.1</v>
      </c>
      <c r="CJ56" s="65">
        <f>IF(ISERROR(CI56/CA56),"NM",IF(OR(CI56/CA56&lt;0.5,CI56/CA56&gt;2),"NM",(CI56/CA56-1)*100))</f>
        <v>0.10638297872340718</v>
      </c>
      <c r="CK56" s="80">
        <v>94.2</v>
      </c>
      <c r="CL56" s="65">
        <f>IF(ISERROR(CK56/CC56),"NM",IF(OR(CK56/CC56&lt;0.5,CK56/CC56&gt;2),"NM",(CK56/CC56-1)*100))</f>
        <v>0.21276595744681437</v>
      </c>
      <c r="CM56" s="80">
        <v>94.3</v>
      </c>
      <c r="CN56" s="65">
        <f>IF(ISERROR(CM56/CE56),"NM",IF(OR(CM56/CE56&lt;0.5,CM56/CE56&gt;2),"NM",(CM56/CE56-1)*100))</f>
        <v>0.53304904051172386</v>
      </c>
      <c r="CO56" s="80">
        <v>94.3</v>
      </c>
      <c r="CP56" s="65">
        <f>IF(ISERROR(CO56/CG56),"NM",IF(OR(CO56/CG56&lt;0.5,CO56/CG56&gt;2),"NM",(CO56/CG56-1)*100))</f>
        <v>0.31914893617019935</v>
      </c>
      <c r="CQ56" s="80">
        <v>94.4</v>
      </c>
      <c r="CR56" s="65">
        <f>IF(ISERROR(CQ56/CI56),"NM",IF(OR(CQ56/CI56&lt;0.5,CQ56/CI56&gt;2),"NM",(CQ56/CI56-1)*100))</f>
        <v>0.31880977683316214</v>
      </c>
      <c r="CS56" s="80">
        <v>94.4</v>
      </c>
      <c r="CT56" s="65">
        <f>IF(ISERROR(CS56/CK56),"NM",IF(OR(CS56/CK56&lt;0.5,CS56/CK56&gt;2),"NM",(CS56/CK56-1)*100))</f>
        <v>0.21231422505307851</v>
      </c>
      <c r="CU56" s="80">
        <v>94.5</v>
      </c>
      <c r="CV56" s="65">
        <f>IF(ISERROR(CU56/CM56),"NM",IF(OR(CU56/CM56&lt;0.5,CU56/CM56&gt;2),"NM",(CU56/CM56-1)*100))</f>
        <v>0.21208907741252503</v>
      </c>
      <c r="CW56" s="80">
        <v>94.7</v>
      </c>
      <c r="CX56" s="65">
        <f>IF(ISERROR(CW56/CO56),"NM",IF(OR(CW56/CO56&lt;0.5,CW56/CO56&gt;2),"NM",(CW56/CO56-1)*100))</f>
        <v>0.42417815482502785</v>
      </c>
      <c r="CY56" s="80">
        <v>94.8</v>
      </c>
      <c r="CZ56" s="65">
        <f>IF(ISERROR(CY56/CQ56),"NM",IF(OR(CY56/CQ56&lt;0.5,CY56/CQ56&gt;2),"NM",(CY56/CQ56-1)*100))</f>
        <v>0.4237288135593209</v>
      </c>
      <c r="DA56" s="80">
        <v>94.9</v>
      </c>
      <c r="DB56" s="65">
        <f>IF(ISERROR(DA56/CS56),"NM",IF(OR(DA56/CS56&lt;0.5,DA56/CS56&gt;2),"NM",(DA56/CS56-1)*100))</f>
        <v>0.52966101694915668</v>
      </c>
      <c r="DC56" s="80">
        <v>95</v>
      </c>
      <c r="DD56" s="65">
        <f>IF(ISERROR(DC56/CU56),"NM",IF(OR(DC56/CU56&lt;0.5,DC56/CU56&gt;2),"NM",(DC56/CU56-1)*100))</f>
        <v>0.52910052910053462</v>
      </c>
      <c r="DE56" s="80">
        <v>95.1</v>
      </c>
      <c r="DF56" s="65">
        <f>IF(ISERROR(DE56/CW56),"NM",IF(OR(DE56/CW56&lt;0.5,DE56/CW56&gt;2),"NM",(DE56/CW56-1)*100))</f>
        <v>0.42238648363250864</v>
      </c>
      <c r="DG56" s="80">
        <v>95.1</v>
      </c>
      <c r="DH56" s="65">
        <f>IF(ISERROR(DG56/CY56),"NM",IF(OR(DG56/CY56&lt;0.5,DG56/CY56&gt;2),"NM",(DG56/CY56-1)*100))</f>
        <v>0.31645569620253333</v>
      </c>
      <c r="DI56" s="80">
        <v>94.9</v>
      </c>
      <c r="DJ56" s="65">
        <f>IF(ISERROR(DI56/DA56),"NM",IF(OR(DI56/DA56&lt;0.5,DI56/DA56&gt;2),"NM",(DI56/DA56-1)*100))</f>
        <v>0</v>
      </c>
      <c r="DK56" s="80">
        <v>94.4</v>
      </c>
      <c r="DL56" s="65">
        <f>IF(ISERROR(DK56/DC56),"NM",IF(OR(DK56/DC56&lt;0.5,DK56/DC56&gt;2),"NM",(DK56/DC56-1)*100))</f>
        <v>-0.63157894736841635</v>
      </c>
      <c r="DM56" s="80">
        <v>94.6</v>
      </c>
      <c r="DN56" s="65">
        <f>IF(ISERROR(DM56/DE56),"NM",IF(OR(DM56/DE56&lt;0.5,DM56/DE56&gt;2),"NM",(DM56/DE56-1)*100))</f>
        <v>-0.52576235541534899</v>
      </c>
      <c r="DO56" s="80">
        <v>94.8</v>
      </c>
      <c r="DP56" s="65">
        <f>IF(ISERROR(DO56/DG56),"NM",IF(OR(DO56/DG56&lt;0.5,DO56/DG56&gt;2),"NM",(DO56/DG56-1)*100))</f>
        <v>-0.3154574132492094</v>
      </c>
      <c r="DQ56" s="80">
        <v>94.7</v>
      </c>
      <c r="DR56" s="65">
        <f>IF(ISERROR(DQ56/DI56),"NM",IF(OR(DQ56/DI56&lt;0.5,DQ56/DI56&gt;2),"NM",(DQ56/DI56-1)*100))</f>
        <v>-0.21074815595364393</v>
      </c>
      <c r="DS56" s="80">
        <v>94.6</v>
      </c>
      <c r="DT56" s="65">
        <f>IF(ISERROR(DS56/DK56),"NM",IF(OR(DS56/DK56&lt;0.5,DS56/DK56&gt;2),"NM",(DS56/DK56-1)*100))</f>
        <v>0.21186440677964935</v>
      </c>
      <c r="DU56" s="80">
        <v>94.8</v>
      </c>
      <c r="DV56" s="65">
        <f>IF(ISERROR(DU56/DM56),"NM",IF(OR(DU56/DM56&lt;0.5,DU56/DM56&gt;2),"NM",(DU56/DM56-1)*100))</f>
        <v>0.21141649048626032</v>
      </c>
      <c r="DW56" s="80">
        <v>94.9</v>
      </c>
      <c r="DX56" s="65">
        <f>IF(ISERROR(DW56/DO56),"NM",IF(OR(DW56/DO56&lt;0.5,DW56/DO56&gt;2),"NM",(DW56/DO56-1)*100))</f>
        <v>0.10548523206752591</v>
      </c>
      <c r="DY56" s="80">
        <v>94.9</v>
      </c>
      <c r="DZ56" s="65">
        <f>IF(ISERROR(DY56/DQ56),"NM",IF(OR(DY56/DQ56&lt;0.5,DY56/DQ56&gt;2),"NM",(DY56/DQ56-1)*100))</f>
        <v>0.21119324181626542</v>
      </c>
      <c r="EA56" s="80">
        <v>95</v>
      </c>
      <c r="EB56" s="65">
        <f>IF(ISERROR(EA56/DS56),"NM",IF(OR(EA56/DS56&lt;0.5,EA56/DS56&gt;2),"NM",(EA56/DS56-1)*100))</f>
        <v>0.42283298097252064</v>
      </c>
      <c r="EC56" s="80">
        <v>95</v>
      </c>
      <c r="ED56" s="65">
        <f>IF(ISERROR(EC56/DU56),"NM",IF(OR(EC56/DU56&lt;0.5,EC56/DU56&gt;2),"NM",(EC56/DU56-1)*100))</f>
        <v>0.21097046413502962</v>
      </c>
      <c r="EE56" s="80">
        <v>95.1</v>
      </c>
      <c r="EF56" s="65">
        <f>IF(ISERROR(EE56/DW56),"NM",IF(OR(EE56/DW56&lt;0.5,EE56/DW56&gt;2),"NM",(EE56/DW56-1)*100))</f>
        <v>0.21074815595363283</v>
      </c>
      <c r="EG56" s="80">
        <v>95.1</v>
      </c>
      <c r="EH56" s="65">
        <f>IF(ISERROR(EG56/DY56),"NM",IF(OR(EG56/DY56&lt;0.5,EG56/DY56&gt;2),"NM",(EG56/DY56-1)*100))</f>
        <v>0.21074815595363283</v>
      </c>
      <c r="EI56" s="80">
        <v>94.9</v>
      </c>
      <c r="EJ56" s="65">
        <f>IF(ISERROR(EI56/EA56),"NM",IF(OR(EI56/EA56&lt;0.5,EI56/EA56&gt;2),"NM",(EI56/EA56-1)*100))</f>
        <v>-0.10526315789473051</v>
      </c>
      <c r="EK56" s="80">
        <v>94.6</v>
      </c>
      <c r="EL56" s="65">
        <f>IF(ISERROR(EK56/EC56),"NM",IF(OR(EK56/EC56&lt;0.5,EK56/EC56&gt;2),"NM",(EK56/EC56-1)*100))</f>
        <v>-0.42105263157895534</v>
      </c>
      <c r="EM56" s="80">
        <v>94.7</v>
      </c>
      <c r="EN56" s="65">
        <f>IF(ISERROR(EM56/EE56),"NM",IF(OR(EM56/EE56&lt;0.5,EM56/EE56&gt;2),"NM",(EM56/EE56-1)*100))</f>
        <v>-0.42060988433226809</v>
      </c>
      <c r="EO56" s="80">
        <v>94.8</v>
      </c>
      <c r="EP56" s="65">
        <f>IF(ISERROR(EO56/EG56),"NM",IF(OR(EO56/EG56&lt;0.5,EO56/EG56&gt;2),"NM",(EO56/EG56-1)*100))</f>
        <v>-0.3154574132492094</v>
      </c>
      <c r="EQ56" s="97"/>
      <c r="ER56" s="65" t="str">
        <f>IF(ISERROR(EQ56/EI56),"NM",IF(OR(EQ56/EI56&lt;0.5,EQ56/EI56&gt;2),"NM",(EQ56/EI56-1)*100))</f>
        <v>NM</v>
      </c>
      <c r="ES56" s="97"/>
      <c r="ET56" s="65" t="str">
        <f>IF(ISERROR(ES56/EK56),"NM",IF(OR(ES56/EK56&lt;0.5,ES56/EK56&gt;2),"NM",(ES56/EK56-1)*100))</f>
        <v>NM</v>
      </c>
      <c r="EU56" s="97"/>
      <c r="EV56" s="65" t="str">
        <f>IF(ISERROR(EU56/EM56),"NM",IF(OR(EU56/EM56&lt;0.5,EU56/EM56&gt;2),"NM",(EU56/EM56-1)*100))</f>
        <v>NM</v>
      </c>
      <c r="EW56" s="97"/>
      <c r="EX56" s="65" t="str">
        <f>IF(ISERROR(EW56/EO56),"NM",IF(OR(EW56/EO56&lt;0.5,EW56/EO56&gt;2),"NM",(EW56/EO56-1)*100))</f>
        <v>NM</v>
      </c>
      <c r="EY56" s="65"/>
      <c r="EZ56" s="317"/>
      <c r="FA56" s="59"/>
      <c r="FB56" s="70"/>
      <c r="FC56" s="63"/>
      <c r="FD56" s="70"/>
      <c r="FE56" s="65"/>
      <c r="FF56" s="70"/>
      <c r="FG56" s="65"/>
      <c r="FH56" s="70"/>
      <c r="FI56" s="65"/>
      <c r="FJ56" s="80">
        <v>94.2</v>
      </c>
      <c r="FK56" s="65"/>
      <c r="FL56" s="80">
        <v>94.2</v>
      </c>
      <c r="FM56" s="65"/>
      <c r="FN56" s="97" t="s">
        <v>220</v>
      </c>
      <c r="FO56" s="65"/>
      <c r="FP56" s="97" t="s">
        <v>220</v>
      </c>
      <c r="FQ56" s="65"/>
      <c r="FR56" s="113" t="s">
        <v>220</v>
      </c>
      <c r="FS56" s="65"/>
      <c r="FT56" s="113" t="s">
        <v>220</v>
      </c>
      <c r="FU56" s="65"/>
      <c r="FV56" s="113" t="s">
        <v>220</v>
      </c>
      <c r="FW56" s="65"/>
      <c r="FX56" s="113" t="s">
        <v>220</v>
      </c>
      <c r="FY56" s="65"/>
      <c r="FZ56" s="97" t="s">
        <v>220</v>
      </c>
      <c r="GA56" s="65"/>
      <c r="GB56" s="97" t="s">
        <v>220</v>
      </c>
      <c r="GC56" s="65"/>
      <c r="GD56" s="97"/>
      <c r="GE56" s="65"/>
      <c r="GF56" s="97"/>
      <c r="GG56" s="65"/>
      <c r="GH56" s="97"/>
      <c r="GI56" s="65"/>
      <c r="GJ56" s="97"/>
      <c r="GK56" s="65"/>
      <c r="GL56" s="97"/>
      <c r="GM56" s="65"/>
      <c r="GN56" s="97"/>
      <c r="GO56" s="65"/>
      <c r="GP56" s="97"/>
      <c r="GQ56" s="65"/>
      <c r="GR56" s="97"/>
      <c r="GS56" s="65"/>
      <c r="GT56" s="97"/>
      <c r="GU56" s="65"/>
      <c r="GV56" s="97"/>
      <c r="GW56" s="65"/>
      <c r="GX56" s="97"/>
      <c r="GY56" s="65"/>
      <c r="GZ56" s="67" t="str">
        <f t="shared" si="162"/>
        <v/>
      </c>
      <c r="HA56" s="279"/>
      <c r="HB56" s="57"/>
      <c r="HC56"/>
      <c r="HD56"/>
      <c r="HE56"/>
      <c r="HF56"/>
      <c r="HG56"/>
      <c r="HH56"/>
    </row>
    <row r="57" spans="1:216" s="2" customFormat="1" ht="13.5" customHeight="1" x14ac:dyDescent="0.2">
      <c r="B57" s="54"/>
      <c r="C57" s="107"/>
      <c r="D57" s="100"/>
      <c r="E57" s="107"/>
      <c r="F57" s="100"/>
      <c r="G57" s="107"/>
      <c r="H57" s="100"/>
      <c r="I57" s="107"/>
      <c r="J57" s="100"/>
      <c r="K57" s="107"/>
      <c r="L57" s="102"/>
      <c r="M57" s="107"/>
      <c r="N57" s="102"/>
      <c r="O57" s="107"/>
      <c r="P57" s="102"/>
      <c r="Q57" s="107"/>
      <c r="R57" s="102"/>
      <c r="S57" s="107"/>
      <c r="T57" s="102"/>
      <c r="U57" s="107"/>
      <c r="V57" s="102"/>
      <c r="W57" s="107"/>
      <c r="X57" s="102"/>
      <c r="Y57" s="107"/>
      <c r="Z57" s="102"/>
      <c r="AA57" s="107"/>
      <c r="AB57" s="102"/>
      <c r="AC57" s="107"/>
      <c r="AD57" s="102"/>
      <c r="AE57" s="107"/>
      <c r="AF57" s="102"/>
      <c r="AG57" s="107"/>
      <c r="AH57" s="102"/>
      <c r="AI57" s="107"/>
      <c r="AJ57" s="102"/>
      <c r="AK57" s="107"/>
      <c r="AL57" s="102"/>
      <c r="AM57" s="107"/>
      <c r="AN57" s="102"/>
      <c r="AO57" s="107"/>
      <c r="AP57" s="102"/>
      <c r="AQ57" s="107"/>
      <c r="AR57" s="102"/>
      <c r="AS57" s="107"/>
      <c r="AT57" s="102"/>
      <c r="AU57" s="107"/>
      <c r="AV57" s="102"/>
      <c r="AW57" s="107"/>
      <c r="AX57" s="102"/>
      <c r="AY57" s="107"/>
      <c r="AZ57" s="106"/>
      <c r="BA57" s="107"/>
      <c r="BB57" s="106"/>
      <c r="BC57" s="107"/>
      <c r="BD57" s="106"/>
      <c r="BE57" s="107"/>
      <c r="BF57" s="106"/>
      <c r="BG57" s="107"/>
      <c r="BH57" s="106"/>
      <c r="BI57" s="107"/>
      <c r="BJ57" s="106"/>
      <c r="BK57" s="107"/>
      <c r="BL57" s="106"/>
      <c r="BM57" s="107"/>
      <c r="BN57" s="106"/>
      <c r="BO57" s="107"/>
      <c r="BP57" s="106"/>
      <c r="BQ57" s="107"/>
      <c r="BR57" s="106"/>
      <c r="BS57" s="107"/>
      <c r="BT57" s="106"/>
      <c r="BU57" s="107"/>
      <c r="BV57" s="106"/>
      <c r="BW57" s="107"/>
      <c r="BX57" s="106"/>
      <c r="BY57" s="107"/>
      <c r="BZ57" s="106"/>
      <c r="CA57" s="107"/>
      <c r="CB57" s="106"/>
      <c r="CC57" s="107"/>
      <c r="CD57" s="106"/>
      <c r="CE57" s="107"/>
      <c r="CF57" s="106"/>
      <c r="CG57" s="107"/>
      <c r="CH57" s="106"/>
      <c r="CI57" s="107"/>
      <c r="CJ57" s="106"/>
      <c r="CK57" s="107"/>
      <c r="CL57" s="106"/>
      <c r="CM57" s="107"/>
      <c r="CN57" s="106"/>
      <c r="CO57" s="107"/>
      <c r="CP57" s="106"/>
      <c r="CQ57" s="107"/>
      <c r="CR57" s="106"/>
      <c r="CS57" s="107"/>
      <c r="CT57" s="106"/>
      <c r="CU57" s="107"/>
      <c r="CV57" s="106"/>
      <c r="CW57" s="107"/>
      <c r="CX57" s="106"/>
      <c r="CY57" s="107"/>
      <c r="CZ57" s="106"/>
      <c r="DA57" s="107"/>
      <c r="DB57" s="106"/>
      <c r="DC57" s="107"/>
      <c r="DD57" s="106"/>
      <c r="DE57" s="107"/>
      <c r="DF57" s="106"/>
      <c r="DG57" s="107"/>
      <c r="DH57" s="106"/>
      <c r="DI57" s="107"/>
      <c r="DJ57" s="106"/>
      <c r="DK57" s="107"/>
      <c r="DL57" s="106"/>
      <c r="DM57" s="107"/>
      <c r="DN57" s="106"/>
      <c r="DO57" s="107"/>
      <c r="DP57" s="106"/>
      <c r="DQ57" s="107"/>
      <c r="DR57" s="106"/>
      <c r="DS57" s="107"/>
      <c r="DT57" s="106"/>
      <c r="DU57" s="107"/>
      <c r="DV57" s="106"/>
      <c r="DW57" s="107"/>
      <c r="DX57" s="106"/>
      <c r="DY57" s="107"/>
      <c r="DZ57" s="106"/>
      <c r="EA57" s="107"/>
      <c r="EB57" s="106"/>
      <c r="EC57" s="75"/>
      <c r="ED57" s="106"/>
      <c r="EE57" s="75"/>
      <c r="EF57" s="106"/>
      <c r="EG57" s="75"/>
      <c r="EH57" s="106"/>
      <c r="EI57" s="75"/>
      <c r="EJ57" s="106"/>
      <c r="EK57" s="75"/>
      <c r="EL57" s="106"/>
      <c r="EM57" s="75"/>
      <c r="EN57" s="106"/>
      <c r="EO57" s="75"/>
      <c r="EP57" s="106"/>
      <c r="EQ57" s="75"/>
      <c r="ER57" s="106"/>
      <c r="ES57" s="75"/>
      <c r="ET57" s="106"/>
      <c r="EU57" s="75"/>
      <c r="EV57" s="106"/>
      <c r="EW57" s="75"/>
      <c r="EX57" s="106"/>
      <c r="EY57" s="106"/>
      <c r="EZ57" s="318"/>
      <c r="FA57" s="72"/>
      <c r="FB57" s="20"/>
      <c r="FC57" s="102"/>
      <c r="FD57" s="20"/>
      <c r="FE57" s="106"/>
      <c r="FF57" s="20"/>
      <c r="FG57" s="106"/>
      <c r="FH57" s="20"/>
      <c r="FI57" s="106"/>
      <c r="FJ57" s="107"/>
      <c r="FK57" s="106"/>
      <c r="FL57" s="107"/>
      <c r="FM57" s="106"/>
      <c r="FN57" s="72"/>
      <c r="FO57" s="106"/>
      <c r="FP57" s="72"/>
      <c r="FQ57" s="106"/>
      <c r="FR57" s="75"/>
      <c r="FS57" s="106"/>
      <c r="FT57" s="75"/>
      <c r="FU57" s="106"/>
      <c r="FV57" s="75"/>
      <c r="FW57" s="106"/>
      <c r="FX57" s="75"/>
      <c r="FY57" s="106"/>
      <c r="FZ57" s="75"/>
      <c r="GA57" s="106"/>
      <c r="GB57" s="75"/>
      <c r="GC57" s="106"/>
      <c r="GD57" s="75"/>
      <c r="GE57" s="106"/>
      <c r="GF57" s="75"/>
      <c r="GG57" s="106"/>
      <c r="GH57" s="75"/>
      <c r="GI57" s="106"/>
      <c r="GJ57" s="75"/>
      <c r="GK57" s="106"/>
      <c r="GL57" s="75"/>
      <c r="GM57" s="106"/>
      <c r="GN57" s="75"/>
      <c r="GO57" s="106"/>
      <c r="GP57" s="75"/>
      <c r="GQ57" s="106"/>
      <c r="GR57" s="75"/>
      <c r="GS57" s="106"/>
      <c r="GT57" s="75"/>
      <c r="GU57" s="106"/>
      <c r="GV57" s="75"/>
      <c r="GW57" s="106"/>
      <c r="GX57" s="75"/>
      <c r="GY57" s="106"/>
      <c r="GZ57" s="67" t="str">
        <f t="shared" si="162"/>
        <v/>
      </c>
      <c r="HA57" s="281"/>
      <c r="HB57" s="75"/>
      <c r="HC57"/>
      <c r="HD57"/>
      <c r="HE57"/>
      <c r="HF57"/>
      <c r="HG57"/>
      <c r="HH57"/>
    </row>
    <row r="58" spans="1:216" s="2" customFormat="1" ht="13.5" customHeight="1" x14ac:dyDescent="0.2">
      <c r="B58" s="61" t="s">
        <v>153</v>
      </c>
      <c r="C58" s="55"/>
      <c r="D58" s="56"/>
      <c r="E58" s="57"/>
      <c r="F58" s="56"/>
      <c r="G58" s="57"/>
      <c r="H58" s="56"/>
      <c r="I58" s="57"/>
      <c r="J58" s="56"/>
      <c r="K58" s="55"/>
      <c r="L58" s="56"/>
      <c r="M58" s="55"/>
      <c r="N58" s="56"/>
      <c r="O58" s="57"/>
      <c r="P58" s="56"/>
      <c r="Q58" s="57"/>
      <c r="R58" s="56"/>
      <c r="S58" s="55"/>
      <c r="T58" s="56"/>
      <c r="U58" s="55"/>
      <c r="V58" s="56"/>
      <c r="W58" s="57"/>
      <c r="X58" s="56"/>
      <c r="Y58" s="57"/>
      <c r="Z58" s="56"/>
      <c r="AA58" s="55"/>
      <c r="AB58" s="56"/>
      <c r="AC58" s="55"/>
      <c r="AD58" s="56"/>
      <c r="AE58" s="57"/>
      <c r="AF58" s="56"/>
      <c r="AG58" s="57"/>
      <c r="AH58" s="56"/>
      <c r="AI58" s="57"/>
      <c r="AJ58" s="56"/>
      <c r="AK58" s="55"/>
      <c r="AL58" s="56"/>
      <c r="AM58" s="57"/>
      <c r="AN58" s="56"/>
      <c r="AO58" s="59"/>
      <c r="AP58" s="56"/>
      <c r="AQ58" s="59"/>
      <c r="AR58" s="56"/>
      <c r="AS58" s="59"/>
      <c r="AT58" s="56"/>
      <c r="AU58" s="59"/>
      <c r="AV58" s="56"/>
      <c r="AW58" s="59"/>
      <c r="AX58" s="56"/>
      <c r="AY58" s="59"/>
      <c r="AZ58" s="58"/>
      <c r="BA58" s="59"/>
      <c r="BB58" s="58"/>
      <c r="BC58" s="59"/>
      <c r="BD58" s="58"/>
      <c r="BE58" s="59"/>
      <c r="BF58" s="58"/>
      <c r="BG58" s="59"/>
      <c r="BH58" s="58"/>
      <c r="BI58" s="59"/>
      <c r="BJ58" s="58"/>
      <c r="BK58" s="59"/>
      <c r="BL58" s="58"/>
      <c r="BM58" s="59"/>
      <c r="BN58" s="58"/>
      <c r="BO58" s="59"/>
      <c r="BP58" s="58"/>
      <c r="BQ58" s="59"/>
      <c r="BR58" s="58"/>
      <c r="BS58" s="59"/>
      <c r="BT58" s="58"/>
      <c r="BU58" s="59"/>
      <c r="BV58" s="58"/>
      <c r="BW58" s="59"/>
      <c r="BX58" s="58"/>
      <c r="BY58" s="59"/>
      <c r="BZ58" s="58"/>
      <c r="CA58" s="59"/>
      <c r="CB58" s="58"/>
      <c r="CC58" s="59"/>
      <c r="CD58" s="58"/>
      <c r="CE58" s="59"/>
      <c r="CF58" s="58"/>
      <c r="CG58" s="59"/>
      <c r="CH58" s="58"/>
      <c r="CI58" s="59"/>
      <c r="CJ58" s="58"/>
      <c r="CK58" s="59"/>
      <c r="CL58" s="58"/>
      <c r="CM58" s="59"/>
      <c r="CN58" s="58"/>
      <c r="CO58" s="59"/>
      <c r="CP58" s="58"/>
      <c r="CQ58" s="59"/>
      <c r="CR58" s="58"/>
      <c r="CS58" s="59"/>
      <c r="CT58" s="58"/>
      <c r="CU58" s="59"/>
      <c r="CV58" s="58"/>
      <c r="CW58" s="59"/>
      <c r="CX58" s="58"/>
      <c r="CY58" s="59"/>
      <c r="CZ58" s="58"/>
      <c r="DA58" s="59"/>
      <c r="DB58" s="58"/>
      <c r="DC58" s="59"/>
      <c r="DD58" s="58"/>
      <c r="DE58" s="59"/>
      <c r="DF58" s="58"/>
      <c r="DG58" s="59"/>
      <c r="DH58" s="58"/>
      <c r="DI58" s="59"/>
      <c r="DJ58" s="58"/>
      <c r="DK58" s="59"/>
      <c r="DL58" s="58"/>
      <c r="DM58" s="59"/>
      <c r="DN58" s="58"/>
      <c r="DO58" s="59"/>
      <c r="DP58" s="58"/>
      <c r="DQ58" s="59"/>
      <c r="DR58" s="58"/>
      <c r="DS58" s="59"/>
      <c r="DT58" s="58"/>
      <c r="DU58" s="59"/>
      <c r="DV58" s="58"/>
      <c r="DW58" s="59"/>
      <c r="DX58" s="58"/>
      <c r="DY58" s="59"/>
      <c r="DZ58" s="58"/>
      <c r="EA58" s="59"/>
      <c r="EB58" s="58"/>
      <c r="EC58" s="57"/>
      <c r="ED58" s="58"/>
      <c r="EE58" s="57"/>
      <c r="EF58" s="58"/>
      <c r="EG58" s="57"/>
      <c r="EH58" s="58"/>
      <c r="EI58" s="57"/>
      <c r="EJ58" s="58"/>
      <c r="EK58" s="57"/>
      <c r="EL58" s="58"/>
      <c r="EM58" s="57"/>
      <c r="EN58" s="58"/>
      <c r="EO58" s="57"/>
      <c r="EP58" s="58"/>
      <c r="EQ58" s="57"/>
      <c r="ER58" s="58"/>
      <c r="ES58" s="57"/>
      <c r="ET58" s="58"/>
      <c r="EU58" s="57"/>
      <c r="EV58" s="58"/>
      <c r="EW58" s="57"/>
      <c r="EX58" s="58"/>
      <c r="EY58" s="58"/>
      <c r="EZ58" s="317"/>
      <c r="FA58" s="59"/>
      <c r="FB58" s="57"/>
      <c r="FC58" s="56"/>
      <c r="FD58" s="57"/>
      <c r="FE58" s="58"/>
      <c r="FF58" s="57"/>
      <c r="FG58" s="58"/>
      <c r="FH58" s="57"/>
      <c r="FI58" s="58"/>
      <c r="FJ58" s="59"/>
      <c r="FK58" s="58"/>
      <c r="FL58" s="59"/>
      <c r="FM58" s="58"/>
      <c r="FN58" s="59"/>
      <c r="FO58" s="58"/>
      <c r="FP58" s="59"/>
      <c r="FQ58" s="58"/>
      <c r="FR58" s="75"/>
      <c r="FS58" s="58"/>
      <c r="FT58" s="75"/>
      <c r="FU58" s="58"/>
      <c r="FV58" s="75"/>
      <c r="FW58" s="58"/>
      <c r="FX58" s="75"/>
      <c r="FY58" s="58"/>
      <c r="FZ58" s="75"/>
      <c r="GA58" s="58"/>
      <c r="GB58" s="75"/>
      <c r="GC58" s="58"/>
      <c r="GD58" s="75"/>
      <c r="GE58" s="58"/>
      <c r="GF58" s="75"/>
      <c r="GG58" s="58"/>
      <c r="GH58" s="75"/>
      <c r="GI58" s="58"/>
      <c r="GJ58" s="75"/>
      <c r="GK58" s="58"/>
      <c r="GL58" s="75"/>
      <c r="GM58" s="58"/>
      <c r="GN58" s="75"/>
      <c r="GO58" s="58"/>
      <c r="GP58" s="75"/>
      <c r="GQ58" s="58"/>
      <c r="GR58" s="57"/>
      <c r="GS58" s="58"/>
      <c r="GT58" s="57"/>
      <c r="GU58" s="58"/>
      <c r="GV58" s="57"/>
      <c r="GW58" s="58"/>
      <c r="GX58" s="57"/>
      <c r="GY58" s="58"/>
      <c r="GZ58" s="67" t="str">
        <f t="shared" si="162"/>
        <v/>
      </c>
      <c r="HA58" s="279"/>
      <c r="HB58" s="57"/>
      <c r="HC58"/>
      <c r="HD58"/>
      <c r="HE58"/>
      <c r="HF58"/>
      <c r="HG58"/>
      <c r="HH58"/>
    </row>
    <row r="59" spans="1:216" s="2" customFormat="1" ht="13.5" customHeight="1" x14ac:dyDescent="0.2">
      <c r="B59" s="54" t="s">
        <v>91</v>
      </c>
      <c r="C59" s="101">
        <v>176335</v>
      </c>
      <c r="D59" s="63"/>
      <c r="E59" s="101">
        <v>178487</v>
      </c>
      <c r="F59" s="63"/>
      <c r="G59" s="84">
        <v>181093</v>
      </c>
      <c r="H59" s="63"/>
      <c r="I59" s="84">
        <v>183221</v>
      </c>
      <c r="J59" s="63"/>
      <c r="K59" s="101">
        <v>185568</v>
      </c>
      <c r="L59" s="63">
        <f>IF(ISERROR(K59/C59),"NM",IF(OR(K59/C59&lt;0.5,K59/C59&gt;2),"NM",(K59/C59-1)*100))</f>
        <v>5.2360563699775931</v>
      </c>
      <c r="M59" s="101">
        <v>187613</v>
      </c>
      <c r="N59" s="63">
        <f>IF(ISERROR(M59/E59),"NM",IF(OR(M59/E59&lt;0.5,M59/E59&gt;2),"NM",(M59/E59-1)*100))</f>
        <v>5.1129774157221641</v>
      </c>
      <c r="O59" s="84">
        <v>190307</v>
      </c>
      <c r="P59" s="63">
        <f>IF(ISERROR(O59/G59),"NM",IF(OR(O59/G59&lt;0.5,O59/G59&gt;2),"NM",(O59/G59-1)*100))</f>
        <v>5.0879934619228795</v>
      </c>
      <c r="Q59" s="84">
        <v>192108</v>
      </c>
      <c r="R59" s="63">
        <f>IF(ISERROR(Q59/I59),"NM",IF(OR(Q59/I59&lt;0.5,Q59/I59&gt;2),"NM",(Q59/I59-1)*100))</f>
        <v>4.8504265340763242</v>
      </c>
      <c r="S59" s="101">
        <v>195276</v>
      </c>
      <c r="T59" s="63">
        <f>IF(ISERROR(S59/K59),"NM",IF(OR(S59/K59&lt;0.5,S59/K59&gt;2),"NM",(S59/K59-1)*100))</f>
        <v>5.2315054319710397</v>
      </c>
      <c r="U59" s="101">
        <v>197203</v>
      </c>
      <c r="V59" s="63">
        <f>IF(ISERROR(U59/M59),"NM",IF(OR(U59/M59&lt;0.5,U59/M59&gt;2),"NM",(U59/M59-1)*100))</f>
        <v>5.1115860841199678</v>
      </c>
      <c r="W59" s="84">
        <v>200982</v>
      </c>
      <c r="X59" s="63">
        <f>IF(ISERROR(W59/O59),"NM",IF(OR(W59/O59&lt;0.5,W59/O59&gt;2),"NM",(W59/O59-1)*100))</f>
        <v>5.6093575118098649</v>
      </c>
      <c r="Y59" s="84">
        <v>203540</v>
      </c>
      <c r="Z59" s="63">
        <f>IF(ISERROR(Y59/Q59),"NM",IF(OR(Y59/Q59&lt;0.5,Y59/Q59&gt;2),"NM",(Y59/Q59-1)*100))</f>
        <v>5.950819330793089</v>
      </c>
      <c r="AA59" s="101">
        <v>207894</v>
      </c>
      <c r="AB59" s="63">
        <f>IF(ISERROR(AA59/S59),"NM",IF(OR(AA59/S59&lt;0.5,AA59/S59&gt;2),"NM",(AA59/S59-1)*100))</f>
        <v>6.4616235482086948</v>
      </c>
      <c r="AC59" s="101">
        <v>209745</v>
      </c>
      <c r="AD59" s="63">
        <f>IF(ISERROR(AC59/U59),"NM",IF(OR(AC59/U59&lt;0.5,AC59/U59&gt;2),"NM",(AC59/U59-1)*100))</f>
        <v>6.359943814242186</v>
      </c>
      <c r="AE59" s="84">
        <v>213693</v>
      </c>
      <c r="AF59" s="63">
        <f>IF(ISERROR(AE59/W59),"NM",IF(OR(AE59/W59&lt;0.5,AE59/W59&gt;2),"NM",(AE59/W59-1)*100))</f>
        <v>6.324446965399888</v>
      </c>
      <c r="AG59" s="84">
        <v>216794</v>
      </c>
      <c r="AH59" s="63">
        <f>IF(ISERROR(AG59/Y59),"NM",IF(OR(AG59/Y59&lt;0.5,AG59/Y59&gt;2),"NM",(AG59/Y59-1)*100))</f>
        <v>6.5117421637024719</v>
      </c>
      <c r="AI59" s="101">
        <v>221283</v>
      </c>
      <c r="AJ59" s="63">
        <f>IF(ISERROR(AI59/AA59),"NM",IF(OR(AI59/AA59&lt;0.5,AI59/AA59&gt;2),"NM",(AI59/AA59-1)*100))</f>
        <v>6.4403013073970339</v>
      </c>
      <c r="AK59" s="101">
        <v>224011</v>
      </c>
      <c r="AL59" s="63">
        <f>IF(ISERROR(AK59/AC59),"NM",IF(OR(AK59/AC59&lt;0.5,AK59/AC59&gt;2),"NM",(AK59/AC59-1)*100))</f>
        <v>6.801592409830981</v>
      </c>
      <c r="AM59" s="84">
        <v>228387</v>
      </c>
      <c r="AN59" s="63">
        <f>IF(ISERROR(AM59/AE59),"NM",IF(OR(AM59/AE59&lt;0.5,AM59/AE59&gt;2),"NM",(AM59/AE59-1)*100))</f>
        <v>6.8762196234785522</v>
      </c>
      <c r="AO59" s="85">
        <v>231477</v>
      </c>
      <c r="AP59" s="63">
        <f>IF(ISERROR(AO59/AG59),"NM",IF(OR(AO59/AG59&lt;0.5,AO59/AG59&gt;2),"NM",(AO59/AG59-1)*100))</f>
        <v>6.7727889148223586</v>
      </c>
      <c r="AQ59" s="85">
        <v>235596</v>
      </c>
      <c r="AR59" s="63">
        <f>IF(ISERROR(AQ59/AI59),"NM",IF(OR(AQ59/AI59&lt;0.5,AQ59/AI59&gt;2),"NM",(AQ59/AI59-1)*100))</f>
        <v>6.4681877957186051</v>
      </c>
      <c r="AS59" s="85">
        <v>238728</v>
      </c>
      <c r="AT59" s="63">
        <f>IF(ISERROR(AS59/AK59),"NM",IF(OR(AS59/AK59&lt;0.5,AS59/AK59&gt;2),"NM",(AS59/AK59-1)*100))</f>
        <v>6.5697666632442253</v>
      </c>
      <c r="AU59" s="85">
        <v>242260</v>
      </c>
      <c r="AV59" s="63">
        <f>IF(ISERROR(AU59/AM59),"NM",IF(OR(AU59/AM59&lt;0.5,AU59/AM59&gt;2),"NM",(AU59/AM59-1)*100))</f>
        <v>6.0743387320644437</v>
      </c>
      <c r="AW59" s="85">
        <v>245970</v>
      </c>
      <c r="AX59" s="63">
        <f>IF(ISERROR(AW59/AO59),"NM",IF(OR(AW59/AO59&lt;0.5,AW59/AO59&gt;2),"NM",(AW59/AO59-1)*100))</f>
        <v>6.2610972148420707</v>
      </c>
      <c r="AY59" s="85">
        <v>250138</v>
      </c>
      <c r="AZ59" s="65">
        <f>IF(ISERROR(AY59/AQ59),"NM",IF(OR(AY59/AQ59&lt;0.5,AY59/AQ59&gt;2),"NM",(AY59/AQ59-1)*100))</f>
        <v>6.1724307713203919</v>
      </c>
      <c r="BA59" s="85">
        <v>253486</v>
      </c>
      <c r="BB59" s="65">
        <f>IF(ISERROR(BA59/AS59),"NM",IF(OR(BA59/AS59&lt;0.5,BA59/AS59&gt;2),"NM",(BA59/AS59-1)*100))</f>
        <v>6.1819309004389922</v>
      </c>
      <c r="BC59" s="85">
        <v>256254</v>
      </c>
      <c r="BD59" s="65">
        <f>IF(ISERROR(BC59/AU59),"NM",IF(OR(BC59/AU59&lt;0.5,BC59/AU59&gt;2),"NM",(BC59/AU59-1)*100))</f>
        <v>5.7764385371088967</v>
      </c>
      <c r="BE59" s="85">
        <v>259628</v>
      </c>
      <c r="BF59" s="65">
        <f>IF(ISERROR(BE59/AW59),"NM",IF(OR(BE59/AW59&lt;0.5,BE59/AW59&gt;2),"NM",(BE59/AW59-1)*100))</f>
        <v>5.5527096800422893</v>
      </c>
      <c r="BG59" s="85">
        <v>262347</v>
      </c>
      <c r="BH59" s="65">
        <f>IF(ISERROR(BG59/AY59),"NM",IF(OR(BG59/AY59&lt;0.5,BG59/AY59&gt;2),"NM",(BG59/AY59-1)*100))</f>
        <v>4.8809057400315048</v>
      </c>
      <c r="BI59" s="85">
        <v>264454</v>
      </c>
      <c r="BJ59" s="65">
        <f>IF(ISERROR(BI59/BA59),"NM",IF(OR(BI59/BA59&lt;0.5,BI59/BA59&gt;2),"NM",(BI59/BA59-1)*100))</f>
        <v>4.3268661780137663</v>
      </c>
      <c r="BK59" s="85">
        <v>266961</v>
      </c>
      <c r="BL59" s="65">
        <f>IF(ISERROR(BK59/BC59),"NM",IF(OR(BK59/BC59&lt;0.5,BK59/BC59&gt;2),"NM",(BK59/BC59-1)*100))</f>
        <v>4.1782762415415897</v>
      </c>
      <c r="BM59" s="85">
        <v>269937</v>
      </c>
      <c r="BN59" s="65">
        <f>IF(ISERROR(BM59/BE59),"NM",IF(OR(BM59/BE59&lt;0.5,BM59/BE59&gt;2),"NM",(BM59/BE59-1)*100))</f>
        <v>3.9706811283836796</v>
      </c>
      <c r="BO59" s="85">
        <v>271920</v>
      </c>
      <c r="BP59" s="65">
        <f>IF(ISERROR(BO59/BG59),"NM",IF(OR(BO59/BG59&lt;0.5,BO59/BG59&gt;2),"NM",(BO59/BG59-1)*100))</f>
        <v>3.648983979233611</v>
      </c>
      <c r="BQ59" s="85">
        <v>273872</v>
      </c>
      <c r="BR59" s="65">
        <f>IF(ISERROR(BQ59/BI59),"NM",IF(OR(BQ59/BI59&lt;0.5,BQ59/BI59&gt;2),"NM",(BQ59/BI59-1)*100))</f>
        <v>3.5612998858024492</v>
      </c>
      <c r="BS59" s="85">
        <v>276489</v>
      </c>
      <c r="BT59" s="65">
        <f>IF(ISERROR(BS59/BK59),"NM",IF(OR(BS59/BK59&lt;0.5,BS59/BK59&gt;2),"NM",(BS59/BK59-1)*100))</f>
        <v>3.569060649308331</v>
      </c>
      <c r="BU59" s="85">
        <v>278952</v>
      </c>
      <c r="BV59" s="65">
        <f>IF(ISERROR(BU59/BM59),"NM",IF(OR(BU59/BM59&lt;0.5,BU59/BM59&gt;2),"NM",(BU59/BM59-1)*100))</f>
        <v>3.3396681447893428</v>
      </c>
      <c r="BW59" s="85">
        <v>281655</v>
      </c>
      <c r="BX59" s="65">
        <f>IF(ISERROR(BW59/BO59),"NM",IF(OR(BW59/BO59&lt;0.5,BW59/BO59&gt;2),"NM",(BW59/BO59-1)*100))</f>
        <v>3.5800970873786309</v>
      </c>
      <c r="BY59" s="85">
        <v>282289</v>
      </c>
      <c r="BZ59" s="65">
        <f>IF(ISERROR(BY59/BQ59),"NM",IF(OR(BY59/BQ59&lt;0.5,BY59/BQ59&gt;2),"NM",(BY59/BQ59-1)*100))</f>
        <v>3.0733335280715091</v>
      </c>
      <c r="CA59" s="85">
        <v>285977</v>
      </c>
      <c r="CB59" s="65">
        <f>IF(ISERROR(CA59/BS59),"NM",IF(OR(CA59/BS59&lt;0.5,CA59/BS59&gt;2),"NM",(CA59/BS59-1)*100))</f>
        <v>3.4316012571928622</v>
      </c>
      <c r="CC59" s="85">
        <v>288037</v>
      </c>
      <c r="CD59" s="65">
        <f>IF(ISERROR(CC59/BU59),"NM",IF(OR(CC59/BU59&lt;0.5,CC59/BU59&gt;2),"NM",(CC59/BU59-1)*100))</f>
        <v>3.2568327167397992</v>
      </c>
      <c r="CE59" s="85">
        <v>290832</v>
      </c>
      <c r="CF59" s="65">
        <f>IF(ISERROR(CE59/BW59),"NM",IF(OR(CE59/BW59&lt;0.5,CE59/BW59&gt;2),"NM",(CE59/BW59-1)*100))</f>
        <v>3.2582414656228353</v>
      </c>
      <c r="CG59" s="85">
        <v>293109</v>
      </c>
      <c r="CH59" s="65">
        <f>IF(ISERROR(CG59/BY59),"NM",IF(OR(CG59/BY59&lt;0.5,CG59/BY59&gt;2),"NM",(CG59/BY59-1)*100))</f>
        <v>3.832951337104884</v>
      </c>
      <c r="CI59" s="85">
        <v>296816</v>
      </c>
      <c r="CJ59" s="65">
        <f>IF(ISERROR(CI59/CA59),"NM",IF(OR(CI59/CA59&lt;0.5,CI59/CA59&gt;2),"NM",(CI59/CA59-1)*100))</f>
        <v>3.7901649433345952</v>
      </c>
      <c r="CK59" s="85">
        <v>300632</v>
      </c>
      <c r="CL59" s="65">
        <f>IF(ISERROR(CK59/CC59),"NM",IF(OR(CK59/CC59&lt;0.5,CK59/CC59&gt;2),"NM",(CK59/CC59-1)*100))</f>
        <v>4.3727021181306558</v>
      </c>
      <c r="CM59" s="85">
        <v>304800</v>
      </c>
      <c r="CN59" s="65">
        <f>IF(ISERROR(CM59/CE59),"NM",IF(OR(CM59/CE59&lt;0.5,CM59/CE59&gt;2),"NM",(CM59/CE59-1)*100))</f>
        <v>4.8027727347747184</v>
      </c>
      <c r="CO59" s="85">
        <v>308057</v>
      </c>
      <c r="CP59" s="65">
        <f>IF(ISERROR(CO59/CG59),"NM",IF(OR(CO59/CG59&lt;0.5,CO59/CG59&gt;2),"NM",(CO59/CG59-1)*100))</f>
        <v>5.0998092859652955</v>
      </c>
      <c r="CQ59" s="85">
        <v>312867</v>
      </c>
      <c r="CR59" s="65">
        <f>IF(ISERROR(CQ59/CI59),"NM",IF(OR(CQ59/CI59&lt;0.5,CQ59/CI59&gt;2),"NM",(CQ59/CI59-1)*100))</f>
        <v>5.4077273462347142</v>
      </c>
      <c r="CS59" s="85">
        <v>319637</v>
      </c>
      <c r="CT59" s="65">
        <f>IF(ISERROR(CS59/CK59),"NM",IF(OR(CS59/CK59&lt;0.5,CS59/CK59&gt;2),"NM",(CS59/CK59-1)*100))</f>
        <v>6.3216823225737739</v>
      </c>
      <c r="CU59" s="85">
        <v>328595</v>
      </c>
      <c r="CV59" s="65">
        <f>IF(ISERROR(CU59/CM59),"NM",IF(OR(CU59/CM59&lt;0.5,CU59/CM59&gt;2),"NM",(CU59/CM59-1)*100))</f>
        <v>7.8067585301837328</v>
      </c>
      <c r="CW59" s="85">
        <v>338028</v>
      </c>
      <c r="CX59" s="65">
        <f>IF(ISERROR(CW59/CO59),"NM",IF(OR(CW59/CO59&lt;0.5,CW59/CO59&gt;2),"NM",(CW59/CO59-1)*100))</f>
        <v>9.7290436510126366</v>
      </c>
      <c r="CY59" s="85">
        <v>346351</v>
      </c>
      <c r="CZ59" s="65">
        <f>IF(ISERROR(CY59/CQ59),"NM",IF(OR(CY59/CQ59&lt;0.5,CY59/CQ59&gt;2),"NM",(CY59/CQ59-1)*100))</f>
        <v>10.702311205720004</v>
      </c>
      <c r="DA59" s="85">
        <v>355507</v>
      </c>
      <c r="DB59" s="65">
        <f>IF(ISERROR(DA59/CS59),"NM",IF(OR(DA59/CS59&lt;0.5,DA59/CS59&gt;2),"NM",(DA59/CS59-1)*100))</f>
        <v>11.222105075444965</v>
      </c>
      <c r="DC59" s="85">
        <v>360685</v>
      </c>
      <c r="DD59" s="65">
        <f>IF(ISERROR(DC59/CU59),"NM",IF(OR(DC59/CU59&lt;0.5,DC59/CU59&gt;2),"NM",(DC59/CU59-1)*100))</f>
        <v>9.7658211476133303</v>
      </c>
      <c r="DE59" s="85">
        <v>367104</v>
      </c>
      <c r="DF59" s="65">
        <f>IF(ISERROR(DE59/CW59),"NM",IF(OR(DE59/CW59&lt;0.5,DE59/CW59&gt;2),"NM",(DE59/CW59-1)*100))</f>
        <v>8.6016543008271551</v>
      </c>
      <c r="DG59" s="85">
        <v>369535</v>
      </c>
      <c r="DH59" s="65">
        <f>IF(ISERROR(DG59/CY59),"NM",IF(OR(DG59/CY59&lt;0.5,DG59/CY59&gt;2),"NM",(DG59/CY59-1)*100))</f>
        <v>6.6937875161324767</v>
      </c>
      <c r="DI59" s="85">
        <v>363808</v>
      </c>
      <c r="DJ59" s="65">
        <f>IF(ISERROR(DI59/DA59),"NM",IF(OR(DI59/DA59&lt;0.5,DI59/DA59&gt;2),"NM",(DI59/DA59-1)*100))</f>
        <v>2.3349751200398394</v>
      </c>
      <c r="DK59" s="85">
        <v>365865</v>
      </c>
      <c r="DL59" s="65">
        <f>IF(ISERROR(DK59/DC59),"NM",IF(OR(DK59/DC59&lt;0.5,DK59/DC59&gt;2),"NM",(DK59/DC59-1)*100))</f>
        <v>1.4361562027808139</v>
      </c>
      <c r="DM59" s="85">
        <v>365492</v>
      </c>
      <c r="DN59" s="65">
        <f>IF(ISERROR(DM59/DE59),"NM",IF(OR(DM59/DE59&lt;0.5,DM59/DE59&gt;2),"NM",(DM59/DE59-1)*100))</f>
        <v>-0.439112622036264</v>
      </c>
      <c r="DO59" s="85">
        <v>367115</v>
      </c>
      <c r="DP59" s="65">
        <f>IF(ISERROR(DO59/DG59),"NM",IF(OR(DO59/DG59&lt;0.5,DO59/DG59&gt;2),"NM",(DO59/DG59-1)*100))</f>
        <v>-0.65487707524320982</v>
      </c>
      <c r="DQ59" s="85">
        <v>364488</v>
      </c>
      <c r="DR59" s="65">
        <f>IF(ISERROR(DQ59/DI59),"NM",IF(OR(DQ59/DI59&lt;0.5,DQ59/DI59&gt;2),"NM",(DQ59/DI59-1)*100))</f>
        <v>0.18691177764096345</v>
      </c>
      <c r="DS59" s="85">
        <v>366593</v>
      </c>
      <c r="DT59" s="65">
        <f>IF(ISERROR(DS59/DK59),"NM",IF(OR(DS59/DK59&lt;0.5,DS59/DK59&gt;2),"NM",(DS59/DK59-1)*100))</f>
        <v>0.19898049827122843</v>
      </c>
      <c r="DU59" s="85">
        <v>361240</v>
      </c>
      <c r="DV59" s="65">
        <f>IF(ISERROR(DU59/DM59),"NM",IF(OR(DU59/DM59&lt;0.5,DU59/DM59&gt;2),"NM",(DU59/DM59-1)*100))</f>
        <v>-1.1633633567903034</v>
      </c>
      <c r="DW59" s="85">
        <v>364280</v>
      </c>
      <c r="DX59" s="65">
        <f>IF(ISERROR(DW59/DO59),"NM",IF(OR(DW59/DO59&lt;0.5,DW59/DO59&gt;2),"NM",(DW59/DO59-1)*100))</f>
        <v>-0.77223758222900729</v>
      </c>
      <c r="DY59" s="85">
        <v>365579</v>
      </c>
      <c r="DZ59" s="65">
        <f>IF(ISERROR(DY59/DQ59),"NM",IF(OR(DY59/DQ59&lt;0.5,DY59/DQ59&gt;2),"NM",(DY59/DQ59-1)*100))</f>
        <v>0.29932398323126996</v>
      </c>
      <c r="EA59" s="85">
        <v>367012</v>
      </c>
      <c r="EB59" s="65">
        <f>IF(ISERROR(EA59/DS59),"NM",IF(OR(EA59/DS59&lt;0.5,EA59/DS59&gt;2),"NM",(EA59/DS59-1)*100))</f>
        <v>0.11429569031595754</v>
      </c>
      <c r="EC59" s="85">
        <v>367809</v>
      </c>
      <c r="ED59" s="65">
        <f>IF(ISERROR(EC59/DU59),"NM",IF(OR(EC59/DU59&lt;0.5,EC59/DU59&gt;2),"NM",(EC59/DU59-1)*100))</f>
        <v>1.8184586424537796</v>
      </c>
      <c r="EE59" s="85">
        <v>368263</v>
      </c>
      <c r="EF59" s="65">
        <f>IF(ISERROR(EE59/DW59),"NM",IF(OR(EE59/DW59&lt;0.5,EE59/DW59&gt;2),"NM",(EE59/DW59-1)*100))</f>
        <v>1.0933897002305848</v>
      </c>
      <c r="EG59" s="85">
        <v>366421</v>
      </c>
      <c r="EH59" s="65">
        <f>IF(ISERROR(EG59/DY59),"NM",IF(OR(EG59/DY59&lt;0.5,EG59/DY59&gt;2),"NM",(EG59/DY59-1)*100))</f>
        <v>0.23031957524912716</v>
      </c>
      <c r="EI59" s="85">
        <v>362907</v>
      </c>
      <c r="EJ59" s="65">
        <f>IF(ISERROR(EI59/EA59),"NM",IF(OR(EI59/EA59&lt;0.5,EI59/EA59&gt;2),"NM",(EI59/EA59-1)*100))</f>
        <v>-1.1184920384074593</v>
      </c>
      <c r="EK59" s="85">
        <v>357956</v>
      </c>
      <c r="EL59" s="65">
        <f>IF(ISERROR(EK59/EC59),"NM",IF(OR(EK59/EC59&lt;0.5,EK59/EC59&gt;2),"NM",(EK59/EC59-1)*100))</f>
        <v>-2.6788360263071298</v>
      </c>
      <c r="EM59" s="85">
        <v>355324</v>
      </c>
      <c r="EN59" s="65">
        <f>IF(ISERROR(EM59/EE59),"NM",IF(OR(EM59/EE59&lt;0.5,EM59/EE59&gt;2),"NM",(EM59/EE59-1)*100))</f>
        <v>-3.5135215864748881</v>
      </c>
      <c r="EO59" s="85">
        <v>354239</v>
      </c>
      <c r="EP59" s="65">
        <f>IF(ISERROR(EO59/EG59),"NM",IF(OR(EO59/EG59&lt;0.5,EO59/EG59&gt;2),"NM",(EO59/EG59-1)*100))</f>
        <v>-3.3245911124089478</v>
      </c>
      <c r="EQ59" s="75">
        <f t="shared" ref="EQ59" si="272">+EQ52*EQ60/400</f>
        <v>351240.00040531019</v>
      </c>
      <c r="ER59" s="65">
        <f>IF(ISERROR(EQ59/EI59),"NM",IF(OR(EQ59/EI59&lt;0.5,EQ59/EI59&gt;2),"NM",(EQ59/EI59-1)*100))</f>
        <v>-3.214873120300743</v>
      </c>
      <c r="ES59" s="75">
        <f t="shared" ref="ES59" si="273">+ES52*ES60/400</f>
        <v>347519.98841673729</v>
      </c>
      <c r="ET59" s="65">
        <f>IF(ISERROR(ES59/EK59),"NM",IF(OR(ES59/EK59&lt;0.5,ES59/EK59&gt;2),"NM",(ES59/EK59-1)*100))</f>
        <v>-2.915445357323998</v>
      </c>
      <c r="EU59" s="75">
        <f t="shared" ref="EU59" si="274">+EU52*EU60/400</f>
        <v>345777.20056285628</v>
      </c>
      <c r="EV59" s="65">
        <f>IF(ISERROR(EU59/EM59),"NM",IF(OR(EU59/EM59&lt;0.5,EU59/EM59&gt;2),"NM",(EU59/EM59-1)*100))</f>
        <v>-2.6867871118032349</v>
      </c>
      <c r="EW59" s="75">
        <f t="shared" ref="EW59" si="275">+EW52*EW60/400</f>
        <v>345216.67066378391</v>
      </c>
      <c r="EX59" s="65">
        <f>IF(ISERROR(EW59/EO59),"NM",IF(OR(EW59/EO59&lt;0.5,EW59/EO59&gt;2),"NM",(EW59/EO59-1)*100))</f>
        <v>-2.546961045005236</v>
      </c>
      <c r="EY59" s="65"/>
      <c r="EZ59" s="317"/>
      <c r="FA59" s="59"/>
      <c r="FB59" s="70">
        <v>620122</v>
      </c>
      <c r="FC59" s="63"/>
      <c r="FD59" s="70">
        <v>672992</v>
      </c>
      <c r="FE59" s="65">
        <f>IF(ISERROR(FD59/FB59),"NM",IF(OR(FD59/FB59&lt;0.5,FD59/FB59&gt;2),"NM",(FD59/FB59-1)*100))</f>
        <v>8.5257417088895338</v>
      </c>
      <c r="FF59" s="20">
        <f>SUM(C59,E59,G59,I59)</f>
        <v>719136</v>
      </c>
      <c r="FG59" s="65">
        <f>IF(ISERROR(FF59/FD59),"NM",IF(OR(FF59/FD59&lt;0.5,FF59/FD59&gt;2),"NM",(FF59/FD59-1)*100))</f>
        <v>6.8565451000903499</v>
      </c>
      <c r="FH59" s="20">
        <f>SUM(K59,M59,O59,Q59)</f>
        <v>755596</v>
      </c>
      <c r="FI59" s="65">
        <f>IF(ISERROR(FH59/FF59),"NM",IF(OR(FH59/FF59&lt;0.5,FH59/FF59&gt;2),"NM",(FH59/FF59-1)*100))</f>
        <v>5.0699728563164737</v>
      </c>
      <c r="FJ59" s="20">
        <f>SUM(S59,U59,W59,Y59)</f>
        <v>797001</v>
      </c>
      <c r="FK59" s="65">
        <f>IF(ISERROR(FJ59/FH59),"NM",IF(OR(FJ59/FH59&lt;0.5,FJ59/FH59&gt;2),"NM",(FJ59/FH59-1)*100))</f>
        <v>5.4797802000010609</v>
      </c>
      <c r="FL59" s="20">
        <f>SUM(AA59,AC59,AE59,AG59)</f>
        <v>848126</v>
      </c>
      <c r="FM59" s="65">
        <f>IF(ISERROR(FL59/FJ59),"NM",IF(OR(FL59/FJ59&lt;0.5,FL59/FJ59&gt;2),"NM",(FL59/FJ59-1)*100))</f>
        <v>6.4146720016662551</v>
      </c>
      <c r="FN59" s="20">
        <f>SUM(AI59,AK59,AM59,AO59)</f>
        <v>905158</v>
      </c>
      <c r="FO59" s="65">
        <f>IF(ISERROR(FN59/FL59),"NM",IF(OR(FN59/FL59&lt;0.5,FN59/FL59&gt;2),"NM",(FN59/FL59-1)*100))</f>
        <v>6.7244725429947971</v>
      </c>
      <c r="FP59" s="20">
        <f>SUM(AQ59,AS59,AU59,AW59)</f>
        <v>962554</v>
      </c>
      <c r="FQ59" s="65">
        <f>IF(ISERROR(FP59/FN59),"NM",IF(OR(FP59/FN59&lt;0.5,FP59/FN59&gt;2),"NM",(FP59/FN59-1)*100))</f>
        <v>6.3409924013266172</v>
      </c>
      <c r="FR59" s="75">
        <f>SUM(AY59,BA59,BC59,BE59)</f>
        <v>1019506</v>
      </c>
      <c r="FS59" s="65">
        <f>IF(ISERROR(FR59/FP59),"NM",IF(OR(FR59/FP59&lt;0.5,FR59/FP59&gt;2),"NM",(FR59/FP59-1)*100))</f>
        <v>5.9167589558611677</v>
      </c>
      <c r="FT59" s="75">
        <f>SUM(BG59,BI59,BK59,BM59)</f>
        <v>1063699</v>
      </c>
      <c r="FU59" s="65">
        <f>IF(ISERROR(FT59/FR59),"NM",IF(OR(FT59/FR59&lt;0.5,FT59/FR59&gt;2),"NM",(FT59/FR59-1)*100))</f>
        <v>4.3347464360190102</v>
      </c>
      <c r="FV59" s="75">
        <f>BO59+BQ59+BS59+BU59</f>
        <v>1101233</v>
      </c>
      <c r="FW59" s="65">
        <f>IF(ISERROR(FV59/FT59),"NM",IF(OR(FV59/FT59&lt;0.5,FV59/FT59&gt;2),"NM",(FV59/FT59-1)*100))</f>
        <v>3.5286298097488178</v>
      </c>
      <c r="FX59" s="75">
        <f>BW59+BY59+CA59+CC59</f>
        <v>1137958</v>
      </c>
      <c r="FY59" s="65">
        <f>IF(ISERROR(FX59/FV59),"NM",IF(OR(FX59/FV59&lt;0.5,FX59/FV59&gt;2),"NM",(FX59/FV59-1)*100))</f>
        <v>3.3348982458752952</v>
      </c>
      <c r="FZ59" s="75">
        <f>CE59+CG59+CI59+CK59</f>
        <v>1181389</v>
      </c>
      <c r="GA59" s="65">
        <f>IF(ISERROR(FZ59/FX59),"NM",IF(OR(FZ59/FX59&lt;0.5,FZ59/FX59&gt;2),"NM",(FZ59/FX59-1)*100))</f>
        <v>3.8165731951442794</v>
      </c>
      <c r="GB59" s="75">
        <f>CM59+CO59+CQ59+CS59</f>
        <v>1245361</v>
      </c>
      <c r="GC59" s="65">
        <f>IF(ISERROR(GB59/FZ59),"NM",IF(OR(GB59/FZ59&lt;0.5,GB59/FZ59&gt;2),"NM",(GB59/FZ59-1)*100))</f>
        <v>5.4149818561032736</v>
      </c>
      <c r="GD59" s="75">
        <f>CU59+CW59+CY59+DA59</f>
        <v>1368481</v>
      </c>
      <c r="GE59" s="65">
        <f>IF(ISERROR(GD59/GB59),"NM",IF(OR(GD59/GB59&lt;0.5,GD59/GB59&gt;2),"NM",(GD59/GB59-1)*100))</f>
        <v>9.8862899994459408</v>
      </c>
      <c r="GF59" s="75">
        <f>DC59+DE59+DG59+DI59</f>
        <v>1461132</v>
      </c>
      <c r="GG59" s="65">
        <f>IF(ISERROR(GF59/GD59),"NM",IF(OR(GF59/GD59&lt;0.5,GF59/GD59&gt;2),"NM",(GF59/GD59-1)*100))</f>
        <v>6.7703534064411652</v>
      </c>
      <c r="GH59" s="75">
        <f>DK59+DM59+DO59+DQ59</f>
        <v>1462960</v>
      </c>
      <c r="GI59" s="65">
        <f>IF(ISERROR(GH59/GF59),"NM",IF(OR(GH59/GF59&lt;0.5,GH59/GF59&gt;2),"NM",(GH59/GF59-1)*100))</f>
        <v>0.12510847753659515</v>
      </c>
      <c r="GJ59" s="75">
        <f>DS59+DU59+DW59+DY59</f>
        <v>1457692</v>
      </c>
      <c r="GK59" s="65">
        <f>IF(ISERROR(GJ59/GH59),"NM",IF(OR(GJ59/GH59&lt;0.5,GJ59/GH59&gt;2),"NM",(GJ59/GH59-1)*100))</f>
        <v>-0.3600918685404908</v>
      </c>
      <c r="GL59" s="75">
        <f>EA59+EC59+EE59+EG59</f>
        <v>1469505</v>
      </c>
      <c r="GM59" s="65">
        <f>IF(ISERROR(GL59/GJ59),"NM",IF(OR(GL59/GJ59&lt;0.5,GL59/GJ59&gt;2),"NM",(GL59/GJ59-1)*100))</f>
        <v>0.81039067237798079</v>
      </c>
      <c r="GN59" s="75">
        <f>EI59+EK59+EM59+EO59</f>
        <v>1430426</v>
      </c>
      <c r="GO59" s="65">
        <f>IF(ISERROR(GN59/GL59),"NM",IF(OR(GN59/GL59&lt;0.5,GN59/GL59&gt;2),"NM",(GN59/GL59-1)*100))</f>
        <v>-2.6593308631137735</v>
      </c>
      <c r="GP59" s="75">
        <f>EQ59+ES59+EU59+EW59</f>
        <v>1389753.8600486876</v>
      </c>
      <c r="GQ59" s="65">
        <f>IF(ISERROR(GP59/GN59),"NM",IF(OR(GP59/GN59&lt;0.5,GP59/GN59&gt;2),"NM",(GP59/GN59-1)*100))</f>
        <v>-2.8433585485241775</v>
      </c>
      <c r="GR59" s="75">
        <f>+GR52*GR60/100</f>
        <v>1368527.5443215584</v>
      </c>
      <c r="GS59" s="65">
        <f>IF(ISERROR(GR59/GP59),"NM",IF(OR(GR59/GP59&lt;0.5,GR59/GP59&gt;2),"NM",(GR59/GP59-1)*100))</f>
        <v>-1.527343534515202</v>
      </c>
      <c r="GT59" s="75">
        <f>+GT52*GT60/100</f>
        <v>1366649.6576389184</v>
      </c>
      <c r="GU59" s="65">
        <f>IF(ISERROR(GT59/GR59),"NM",IF(OR(GT59/GR59&lt;0.5,GT59/GR59&gt;2),"NM",(GT59/GR59-1)*100))</f>
        <v>-0.13721950211612599</v>
      </c>
      <c r="GV59" s="75">
        <f>+GV52*GV60/100</f>
        <v>1375910.5501711285</v>
      </c>
      <c r="GW59" s="65">
        <f>IF(ISERROR(GV59/GT59),"NM",IF(OR(GV59/GT59&lt;0.5,GV59/GT59&gt;2),"NM",(GV59/GT59-1)*100))</f>
        <v>0.67763471643562667</v>
      </c>
      <c r="GX59" s="75">
        <f>+GX52*GX60/100</f>
        <v>1395856.0818278941</v>
      </c>
      <c r="GY59" s="65">
        <f>IF(ISERROR(GX59/GV59),"NM",IF(OR(GX59/GV59&lt;0.5,GX59/GV59&gt;2),"NM",(GX59/GV59-1)*100))</f>
        <v>1.4496241528408227</v>
      </c>
      <c r="GZ59" s="67">
        <f t="shared" si="162"/>
        <v>-0.48809286105915284</v>
      </c>
      <c r="HA59" s="279"/>
      <c r="HB59" s="57"/>
      <c r="HC59"/>
      <c r="HD59"/>
      <c r="HE59"/>
      <c r="HF59"/>
      <c r="HG59"/>
      <c r="HH59"/>
    </row>
    <row r="60" spans="1:216" s="2" customFormat="1" ht="13.5" customHeight="1" x14ac:dyDescent="0.2">
      <c r="B60" s="54" t="s">
        <v>574</v>
      </c>
      <c r="C60" s="107"/>
      <c r="D60" s="100"/>
      <c r="E60" s="107">
        <f>+E59/E52*400</f>
        <v>99.838903649839182</v>
      </c>
      <c r="F60" s="100"/>
      <c r="G60" s="107">
        <f>+G59/G52*400</f>
        <v>99.789502686320432</v>
      </c>
      <c r="H60" s="100"/>
      <c r="I60" s="107">
        <f>+I59/I52*400</f>
        <v>99.569866177569452</v>
      </c>
      <c r="J60" s="100"/>
      <c r="K60" s="107">
        <f>+K59/K52*400</f>
        <v>99.466934673366836</v>
      </c>
      <c r="L60" s="63" t="str">
        <f>IF(ISERROR(K60/C60),"NM",IF(OR(K60/C60&lt;0.5,K60/C60&gt;2),"NM",(K60/C60-1)*100))</f>
        <v>NM</v>
      </c>
      <c r="M60" s="107">
        <f>+M59/M52*400</f>
        <v>99.089192579388666</v>
      </c>
      <c r="N60" s="63">
        <f>IF(ISERROR(M60/E60),"NM",IF(OR(M60/E60&lt;0.5,M60/E60&gt;2),"NM",(M60/E60-1)*100))</f>
        <v>-0.75092077641392141</v>
      </c>
      <c r="O60" s="107">
        <f>+O59/O52*400</f>
        <v>99.066631962519523</v>
      </c>
      <c r="P60" s="63">
        <f>IF(ISERROR(O60/G60),"NM",IF(OR(O60/G60&lt;0.5,O60/G60&gt;2),"NM",(O60/G60-1)*100))</f>
        <v>-0.72439555698878833</v>
      </c>
      <c r="Q60" s="107">
        <f>+Q59/Q52*400</f>
        <v>98.744795682343863</v>
      </c>
      <c r="R60" s="63">
        <f>IF(ISERROR(Q60/I60),"NM",IF(OR(Q60/I60&lt;0.5,Q60/I60&gt;2),"NM",(Q60/I60-1)*100))</f>
        <v>-0.82863473347868366</v>
      </c>
      <c r="S60" s="107">
        <f>+S59/S52*400</f>
        <v>99.131163144869589</v>
      </c>
      <c r="T60" s="63">
        <f>IF(ISERROR(S60/K60),"NM",IF(OR(S60/K60&lt;0.5,S60/K60&gt;2),"NM",(S60/K60-1)*100))</f>
        <v>-0.33757100246415428</v>
      </c>
      <c r="U60" s="107">
        <f>+U59/U52*400</f>
        <v>98.737263737639253</v>
      </c>
      <c r="V60" s="63">
        <f>IF(ISERROR(U60/M60),"NM",IF(OR(U60/M60&lt;0.5,U60/M60&gt;2),"NM",(U60/M60-1)*100))</f>
        <v>-0.35516369907591105</v>
      </c>
      <c r="W60" s="107">
        <f>+W59/W52*400</f>
        <v>98.963254754723948</v>
      </c>
      <c r="X60" s="63">
        <f>IF(ISERROR(W60/O60),"NM",IF(OR(W60/O60&lt;0.5,W60/O60&gt;2),"NM",(W60/O60-1)*100))</f>
        <v>-0.10435118843515889</v>
      </c>
      <c r="Y60" s="107">
        <f>+Y59/Y52*400</f>
        <v>98.38791540785499</v>
      </c>
      <c r="Z60" s="63">
        <f>IF(ISERROR(Y60/Q60),"NM",IF(OR(Y60/Q60&lt;0.5,Y60/Q60&gt;2),"NM",(Y60/Q60-1)*100))</f>
        <v>-0.36141679368797419</v>
      </c>
      <c r="AA60" s="107">
        <f>+AA59/AA52*400</f>
        <v>98.42300864007575</v>
      </c>
      <c r="AB60" s="63">
        <f>IF(ISERROR(AA60/S60),"NM",IF(OR(AA60/S60&lt;0.5,AA60/S60&gt;2),"NM",(AA60/S60-1)*100))</f>
        <v>-0.71436113763635456</v>
      </c>
      <c r="AC60" s="107">
        <f>+AC59/AC52*400</f>
        <v>97.385954730121881</v>
      </c>
      <c r="AD60" s="63">
        <f>IF(ISERROR(AC60/U60),"NM",IF(OR(AC60/U60&lt;0.5,AC60/U60&gt;2),"NM",(AC60/U60-1)*100))</f>
        <v>-1.3685906985512752</v>
      </c>
      <c r="AE60" s="107">
        <f>+AE59/AE52*400</f>
        <v>97.471007469068937</v>
      </c>
      <c r="AF60" s="63">
        <f>IF(ISERROR(AE60/W60),"NM",IF(OR(AE60/W60&lt;0.5,AE60/W60&gt;2),"NM",(AE60/W60-1)*100))</f>
        <v>-1.5078801615341808</v>
      </c>
      <c r="AG60" s="107">
        <f>+AG59/AG52*400</f>
        <v>97.075562520989592</v>
      </c>
      <c r="AH60" s="63">
        <f>IF(ISERROR(AG60/Y60),"NM",IF(OR(AG60/Y60&lt;0.5,AG60/Y60&gt;2),"NM",(AG60/Y60-1)*100))</f>
        <v>-1.3338557702185283</v>
      </c>
      <c r="AI60" s="107">
        <f>+AI59/AI52*400</f>
        <v>97.529833067048642</v>
      </c>
      <c r="AJ60" s="63">
        <f>IF(ISERROR(AI60/AA60),"NM",IF(OR(AI60/AA60&lt;0.5,AI60/AA60&gt;2),"NM",(AI60/AA60-1)*100))</f>
        <v>-0.90748655763346342</v>
      </c>
      <c r="AK60" s="107">
        <f>+AK59/AK52*400</f>
        <v>97.221721911788634</v>
      </c>
      <c r="AL60" s="63">
        <f>IF(ISERROR(AK60/AC60),"NM",IF(OR(AK60/AC60&lt;0.5,AK60/AC60&gt;2),"NM",(AK60/AC60-1)*100))</f>
        <v>-0.16864117499116871</v>
      </c>
      <c r="AM60" s="107">
        <f>+AM59/AM52*400</f>
        <v>97.429531274995995</v>
      </c>
      <c r="AN60" s="63">
        <f>IF(ISERROR(AM60/AE60),"NM",IF(OR(AM60/AE60&lt;0.5,AM60/AE60&gt;2),"NM",(AM60/AE60-1)*100))</f>
        <v>-4.2552339562207386E-2</v>
      </c>
      <c r="AO60" s="107">
        <f>+AO59/AO52*400</f>
        <v>97.019751663435855</v>
      </c>
      <c r="AP60" s="63">
        <f>IF(ISERROR(AO60/AG60),"NM",IF(OR(AO60/AG60&lt;0.5,AO60/AG60&gt;2),"NM",(AO60/AG60-1)*100))</f>
        <v>-5.7492180425600115E-2</v>
      </c>
      <c r="AQ60" s="107">
        <f>+AQ59/AQ52*400</f>
        <v>97.152989690721654</v>
      </c>
      <c r="AR60" s="63">
        <f>IF(ISERROR(AQ60/AI60),"NM",IF(OR(AQ60/AI60&lt;0.5,AQ60/AI60&gt;2),"NM",(AQ60/AI60-1)*100))</f>
        <v>-0.38638779999543571</v>
      </c>
      <c r="AS60" s="107">
        <f>+AS59/AS52*400</f>
        <v>96.910945349368248</v>
      </c>
      <c r="AT60" s="63">
        <f>IF(ISERROR(AS60/AK60),"NM",IF(OR(AS60/AK60&lt;0.5,AS60/AK60&gt;2),"NM",(AS60/AK60-1)*100))</f>
        <v>-0.3196575377489852</v>
      </c>
      <c r="AU60" s="107">
        <f>+AU59/AU52*400</f>
        <v>96.744371786552179</v>
      </c>
      <c r="AV60" s="63">
        <f>IF(ISERROR(AU60/AM60),"NM",IF(OR(AU60/AM60&lt;0.5,AU60/AM60&gt;2),"NM",(AU60/AM60-1)*100))</f>
        <v>-0.7032359485646511</v>
      </c>
      <c r="AW60" s="107">
        <f>+AW59/AW52*400</f>
        <v>96.52980132450331</v>
      </c>
      <c r="AX60" s="63">
        <f>IF(ISERROR(AW60/AO60),"NM",IF(OR(AW60/AO60&lt;0.5,AW60/AO60&gt;2),"NM",(AW60/AO60-1)*100))</f>
        <v>-0.50500061124892914</v>
      </c>
      <c r="AY60" s="107">
        <f>+AY59/AY52*400</f>
        <v>96.592363759231546</v>
      </c>
      <c r="AZ60" s="65">
        <f>IF(ISERROR(AY60/AQ60),"NM",IF(OR(AY60/AQ60&lt;0.5,AY60/AQ60&gt;2),"NM",(AY60/AQ60-1)*100))</f>
        <v>-0.57705473941133123</v>
      </c>
      <c r="BA60" s="107">
        <f>+BA59/BA52*400</f>
        <v>96.524727497739065</v>
      </c>
      <c r="BB60" s="65">
        <f>IF(ISERROR(BA60/AS60),"NM",IF(OR(BA60/AS60&lt;0.5,BA60/AS60&gt;2),"NM",(BA60/AS60-1)*100))</f>
        <v>-0.39852861845155463</v>
      </c>
      <c r="BC60" s="107">
        <f>+BC59/BC52*400</f>
        <v>96.349673356206239</v>
      </c>
      <c r="BD60" s="65">
        <f>IF(ISERROR(BC60/AU60),"NM",IF(OR(BC60/AU60&lt;0.5,BC60/AU60&gt;2),"NM",(BC60/AU60-1)*100))</f>
        <v>-0.4079807673119884</v>
      </c>
      <c r="BE60" s="107">
        <f>+BE59/BE52*400</f>
        <v>96.435323614077433</v>
      </c>
      <c r="BF60" s="65">
        <f>IF(ISERROR(BE60/AW60),"NM",IF(OR(BE60/AW60&lt;0.5,BE60/AW60&gt;2),"NM",(BE60/AW60-1)*100))</f>
        <v>-9.787413744722917E-2</v>
      </c>
      <c r="BG60" s="107">
        <f>+BG59/BG52*400</f>
        <v>96.415656008820278</v>
      </c>
      <c r="BH60" s="65">
        <f>IF(ISERROR(BG60/AY60),"NM",IF(OR(BG60/AY60&lt;0.5,BG60/AY60&gt;2),"NM",(BG60/AY60-1)*100))</f>
        <v>-0.1829417394233479</v>
      </c>
      <c r="BI60" s="107">
        <f>+BI59/BI52*400</f>
        <v>96.313939725029599</v>
      </c>
      <c r="BJ60" s="65">
        <f>IF(ISERROR(BI60/BA60),"NM",IF(OR(BI60/BA60&lt;0.5,BI60/BA60&gt;2),"NM",(BI60/BA60-1)*100))</f>
        <v>-0.21837696740910628</v>
      </c>
      <c r="BK60" s="107">
        <f>+BK59/BK52*400</f>
        <v>96.210829804486892</v>
      </c>
      <c r="BL60" s="65">
        <f>IF(ISERROR(BK60/BC60),"NM",IF(OR(BK60/BC60&lt;0.5,BK60/BC60&gt;2),"NM",(BK60/BC60-1)*100))</f>
        <v>-0.1441038115469695</v>
      </c>
      <c r="BM60" s="107">
        <f>+BM59/BM52*400</f>
        <v>96.298595317725756</v>
      </c>
      <c r="BN60" s="65">
        <f>IF(ISERROR(BM60/BE60),"NM",IF(OR(BM60/BE60&lt;0.5,BM60/BE60&gt;2),"NM",(BM60/BE60-1)*100))</f>
        <v>-0.141782379347688</v>
      </c>
      <c r="BO60" s="107">
        <f>+BO59/BO52*400</f>
        <v>96.276167293649038</v>
      </c>
      <c r="BP60" s="65">
        <f>IF(ISERROR(BO60/BG60),"NM",IF(OR(BO60/BG60&lt;0.5,BO60/BG60&gt;2),"NM",(BO60/BG60-1)*100))</f>
        <v>-0.14467434122781286</v>
      </c>
      <c r="BQ60" s="107">
        <f>+BQ59/BQ52*400</f>
        <v>96.222046552481331</v>
      </c>
      <c r="BR60" s="65">
        <f>IF(ISERROR(BQ60/BI60),"NM",IF(OR(BQ60/BI60&lt;0.5,BQ60/BI60&gt;2),"NM",(BQ60/BI60-1)*100))</f>
        <v>-9.5410044289145901E-2</v>
      </c>
      <c r="BS60" s="107">
        <f>+BS59/BS52*400</f>
        <v>96.308268385074243</v>
      </c>
      <c r="BT60" s="65">
        <f>IF(ISERROR(BS60/BK60),"NM",IF(OR(BS60/BK60&lt;0.5,BS60/BK60&gt;2),"NM",(BS60/BK60-1)*100))</f>
        <v>0.10127610455636926</v>
      </c>
      <c r="BU60" s="107">
        <f>+BU59/BU52*400</f>
        <v>96.38560877640046</v>
      </c>
      <c r="BV60" s="65">
        <f>IF(ISERROR(BU60/BM60),"NM",IF(OR(BU60/BM60&lt;0.5,BU60/BM60&gt;2),"NM",(BU60/BM60-1)*100))</f>
        <v>9.0357972914989482E-2</v>
      </c>
      <c r="BW60" s="107">
        <f>+BW59/BW52*400</f>
        <v>96.664092664092664</v>
      </c>
      <c r="BX60" s="65">
        <f>IF(ISERROR(BW60/BO60),"NM",IF(OR(BW60/BO60&lt;0.5,BW60/BO60&gt;2),"NM",(BW60/BO60-1)*100))</f>
        <v>0.40292980220164587</v>
      </c>
      <c r="BY60" s="107">
        <f>+BY59/BY52*400</f>
        <v>96.295070782875655</v>
      </c>
      <c r="BZ60" s="65">
        <f>IF(ISERROR(BY60/BQ60),"NM",IF(OR(BY60/BQ60&lt;0.5,BY60/BQ60&gt;2),"NM",(BY60/BQ60-1)*100))</f>
        <v>7.5891371063807611E-2</v>
      </c>
      <c r="CA60" s="107">
        <f>+CA59/CA52*400</f>
        <v>96.756861915838442</v>
      </c>
      <c r="CB60" s="65">
        <f>IF(ISERROR(CA60/BS60),"NM",IF(OR(CA60/BS60&lt;0.5,CA60/BS60&gt;2),"NM",(CA60/BS60-1)*100))</f>
        <v>0.46578921860640499</v>
      </c>
      <c r="CC60" s="107">
        <f>+CC59/CC52*400</f>
        <v>96.454416073670984</v>
      </c>
      <c r="CD60" s="65">
        <f>IF(ISERROR(CC60/BU60),"NM",IF(OR(CC60/BU60&lt;0.5,CC60/BU60&gt;2),"NM",(CC60/BU60-1)*100))</f>
        <v>7.1387521585464242E-2</v>
      </c>
      <c r="CE60" s="107">
        <f>+CE59/CE52*400</f>
        <v>96.485692958447373</v>
      </c>
      <c r="CF60" s="65">
        <f>IF(ISERROR(CE60/BW60),"NM",IF(OR(CE60/BW60&lt;0.5,CE60/BW60&gt;2),"NM",(CE60/BW60-1)*100))</f>
        <v>-0.18455633392766568</v>
      </c>
      <c r="CG60" s="107">
        <f>+CG59/CG52*400</f>
        <v>96.369883281275676</v>
      </c>
      <c r="CH60" s="65">
        <f>IF(ISERROR(CG60/BY60),"NM",IF(OR(CG60/BY60&lt;0.5,CG60/BY60&gt;2),"NM",(CG60/BY60-1)*100))</f>
        <v>7.7690890916626287E-2</v>
      </c>
      <c r="CI60" s="107">
        <f>+CI59/CI52*400</f>
        <v>96.490227152667714</v>
      </c>
      <c r="CJ60" s="65">
        <f>IF(ISERROR(CI60/CA60),"NM",IF(OR(CI60/CA60&lt;0.5,CI60/CA60&gt;2),"NM",(CI60/CA60-1)*100))</f>
        <v>-0.27557194176331956</v>
      </c>
      <c r="CK60" s="107">
        <f>+CK59/CK52*400</f>
        <v>96.422082347752877</v>
      </c>
      <c r="CL60" s="65">
        <f>IF(ISERROR(CK60/CC60),"NM",IF(OR(CK60/CC60&lt;0.5,CK60/CC60&gt;2),"NM",(CK60/CC60-1)*100))</f>
        <v>-3.352228672807156E-2</v>
      </c>
      <c r="CM60" s="107">
        <f>+CM59/CM52*400</f>
        <v>96.501503878423307</v>
      </c>
      <c r="CN60" s="65">
        <f>IF(ISERROR(CM60/CE60),"NM",IF(OR(CM60/CE60&lt;0.5,CM60/CE60&gt;2),"NM",(CM60/CE60-1)*100))</f>
        <v>1.6386802531176414E-2</v>
      </c>
      <c r="CO60" s="107">
        <f>+CO59/CO52*400</f>
        <v>96.580946035976012</v>
      </c>
      <c r="CP60" s="65">
        <f>IF(ISERROR(CO60/CG60),"NM",IF(OR(CO60/CG60&lt;0.5,CO60/CG60&gt;2),"NM",(CO60/CG60-1)*100))</f>
        <v>0.21901318909385292</v>
      </c>
      <c r="CQ60" s="107">
        <f>+CQ59/CQ52*400</f>
        <v>96.552713806272422</v>
      </c>
      <c r="CR60" s="65">
        <f>IF(ISERROR(CQ60/CI60),"NM",IF(OR(CQ60/CI60&lt;0.5,CQ60/CI60&gt;2),"NM",(CQ60/CI60-1)*100))</f>
        <v>6.4759567314354172E-2</v>
      </c>
      <c r="CS60" s="107">
        <f>+CS59/CS52*400</f>
        <v>96.294332517416677</v>
      </c>
      <c r="CT60" s="65">
        <f>IF(ISERROR(CS60/CK60),"NM",IF(OR(CS60/CK60&lt;0.5,CS60/CK60&gt;2),"NM",(CS60/CK60-1)*100))</f>
        <v>-0.13249022135350952</v>
      </c>
      <c r="CU60" s="107">
        <f>+CU59/CU52*400</f>
        <v>96.369235281178973</v>
      </c>
      <c r="CV60" s="65">
        <f>IF(ISERROR(CU60/CM60),"NM",IF(OR(CU60/CM60&lt;0.5,CU60/CM60&gt;2),"NM",(CU60/CM60-1)*100))</f>
        <v>-0.13706376784653473</v>
      </c>
      <c r="CW60" s="107">
        <f>+CW59/CW52*400</f>
        <v>96.314563521743779</v>
      </c>
      <c r="CX60" s="65">
        <f>IF(ISERROR(CW60/CO60),"NM",IF(OR(CW60/CO60&lt;0.5,CW60/CO60&gt;2),"NM",(CW60/CO60-1)*100))</f>
        <v>-0.27581269925954777</v>
      </c>
      <c r="CY60" s="107">
        <f>+CY59/CY52*400</f>
        <v>96.005266622778137</v>
      </c>
      <c r="CZ60" s="65">
        <f>IF(ISERROR(CY60/CQ60),"NM",IF(OR(CY60/CQ60&lt;0.5,CY60/CQ60&gt;2),"NM",(CY60/CQ60-1)*100))</f>
        <v>-0.5669930568629189</v>
      </c>
      <c r="DA60" s="107">
        <f>+DA59/DA52*400</f>
        <v>96.245549915397632</v>
      </c>
      <c r="DB60" s="65">
        <f>IF(ISERROR(DA60/CS60),"NM",IF(OR(DA60/CS60&lt;0.5,DA60/CS60&gt;2),"NM",(DA60/CS60-1)*100))</f>
        <v>-5.0659889054449625E-2</v>
      </c>
      <c r="DC60" s="107">
        <f>+DC59/DC52*400</f>
        <v>95.65972682668081</v>
      </c>
      <c r="DD60" s="65">
        <f>IF(ISERROR(DC60/CU60),"NM",IF(OR(DC60/CU60&lt;0.5,DC60/CU60&gt;2),"NM",(DC60/CU60-1)*100))</f>
        <v>-0.73623958146810109</v>
      </c>
      <c r="DE60" s="107">
        <f>+DE59/DE52*400</f>
        <v>95.912214239059438</v>
      </c>
      <c r="DF60" s="65">
        <f>IF(ISERROR(DE60/CW60),"NM",IF(OR(DE60/CW60&lt;0.5,DE60/CW60&gt;2),"NM",(DE60/CW60-1)*100))</f>
        <v>-0.41774500965631178</v>
      </c>
      <c r="DG60" s="107">
        <f>+DG59/DG52*400</f>
        <v>95.622978393065083</v>
      </c>
      <c r="DH60" s="65">
        <f>IF(ISERROR(DG60/CY60),"NM",IF(OR(DG60/CY60&lt;0.5,DG60/CY60&gt;2),"NM",(DG60/CY60-1)*100))</f>
        <v>-0.39819506070967181</v>
      </c>
      <c r="DI60" s="107">
        <f>+DI59/DI52*400</f>
        <v>93.26616676280203</v>
      </c>
      <c r="DJ60" s="65">
        <f>IF(ISERROR(DI60/DA60),"NM",IF(OR(DI60/DA60&lt;0.5,DI60/DA60&gt;2),"NM",(DI60/DA60-1)*100))</f>
        <v>-3.0956061399353585</v>
      </c>
      <c r="DK60" s="107">
        <f>+DK59/DK52*400</f>
        <v>93.110227453475432</v>
      </c>
      <c r="DL60" s="65">
        <f>IF(ISERROR(DK60/DC60),"NM",IF(OR(DK60/DC60&lt;0.5,DK60/DC60&gt;2),"NM",(DK60/DC60-1)*100))</f>
        <v>-2.6651752600387768</v>
      </c>
      <c r="DM60" s="107">
        <f>+DM59/DM52*400</f>
        <v>92.51205467316332</v>
      </c>
      <c r="DN60" s="65">
        <f>IF(ISERROR(DM60/DE60),"NM",IF(OR(DM60/DE60&lt;0.5,DM60/DE60&gt;2),"NM",(DM60/DE60-1)*100))</f>
        <v>-3.5450746214880202</v>
      </c>
      <c r="DO60" s="107">
        <f>+DO59/DO52*400</f>
        <v>92.57722859664608</v>
      </c>
      <c r="DP60" s="65">
        <f>IF(ISERROR(DO60/DG60),"NM",IF(OR(DO60/DG60&lt;0.5,DO60/DG60&gt;2),"NM",(DO60/DG60-1)*100))</f>
        <v>-3.1851651638576173</v>
      </c>
      <c r="DQ60" s="107">
        <f>+DQ59/DQ52*400</f>
        <v>91.620184754603144</v>
      </c>
      <c r="DR60" s="65">
        <f>IF(ISERROR(DQ60/DI60),"NM",IF(OR(DQ60/DI60&lt;0.5,DQ60/DI60&gt;2),"NM",(DQ60/DI60-1)*100))</f>
        <v>-1.7648221915081086</v>
      </c>
      <c r="DS60" s="107">
        <f>+DS59/DS52*400</f>
        <v>91.840541132997217</v>
      </c>
      <c r="DT60" s="65">
        <f>IF(ISERROR(DS60/DK60),"NM",IF(OR(DS60/DK60&lt;0.5,DS60/DK60&gt;2),"NM",(DS60/DK60-1)*100))</f>
        <v>-1.3636378679373728</v>
      </c>
      <c r="DU60" s="107">
        <f>+DU59/DU52*400</f>
        <v>90.228230665958975</v>
      </c>
      <c r="DV60" s="546">
        <f>IF(ISERROR(DU60/DM60),"NM",IF(OR(DU60/DM60&lt;0.5,DU60/DM60&gt;2),"NM",(DU60/DM60-1)*100))</f>
        <v>-2.4686772067412099</v>
      </c>
      <c r="DW60" s="107">
        <f>+DW59/DW52*400</f>
        <v>90.597195883980476</v>
      </c>
      <c r="DX60" s="546">
        <f>IF(ISERROR(DW60/DO60),"NM",IF(OR(DW60/DO60&lt;0.5,DW60/DO60&gt;2),"NM",(DW60/DO60-1)*100))</f>
        <v>-2.1387902216132404</v>
      </c>
      <c r="DY60" s="107">
        <f t="shared" ref="DY60:EA60" si="276">+DY59/DY52*400</f>
        <v>90.534670629024276</v>
      </c>
      <c r="DZ60" s="65">
        <f>IF(ISERROR(DY60/DQ60),"NM",IF(OR(DY60/DQ60&lt;0.5,DY60/DQ60&gt;2),"NM",(DY60/DQ60-1)*100))</f>
        <v>-1.1847980098341093</v>
      </c>
      <c r="EA60" s="107">
        <f t="shared" si="276"/>
        <v>90.715442130630905</v>
      </c>
      <c r="EB60" s="65">
        <f>IF(ISERROR(EA60/DS60),"NM",IF(OR(EA60/DS60&lt;0.5,EA60/DS60&gt;2),"NM",(EA60/DS60-1)*100))</f>
        <v>-1.2250570265445404</v>
      </c>
      <c r="EC60" s="107">
        <f t="shared" ref="EC60:EE60" si="277">+EC59/EC52*400</f>
        <v>90.780612717119681</v>
      </c>
      <c r="ED60" s="65">
        <f>IF(ISERROR(EC60/DU60),"NM",IF(OR(EC60/DU60&lt;0.5,EC60/DU60&gt;2),"NM",(EC60/DU60-1)*100))</f>
        <v>0.61220534535995075</v>
      </c>
      <c r="EE60" s="107">
        <f t="shared" si="277"/>
        <v>90.917911368966799</v>
      </c>
      <c r="EF60" s="65">
        <f>IF(ISERROR(EE60/DW60),"NM",IF(OR(EE60/DW60&lt;0.5,EE60/DW60&gt;2),"NM",(EE60/DW60-1)*100))</f>
        <v>0.35400155805818123</v>
      </c>
      <c r="EG60" s="107">
        <f t="shared" ref="EG60:EK60" si="278">+EG59/EG52*400</f>
        <v>90.920504947117024</v>
      </c>
      <c r="EH60" s="65">
        <f>IF(ISERROR(EG60/DY60),"NM",IF(OR(EG60/DY60&lt;0.5,EG60/DY60&gt;2),"NM",(EG60/DY60-1)*100))</f>
        <v>0.4261729958390692</v>
      </c>
      <c r="EI60" s="107">
        <f t="shared" si="278"/>
        <v>90.954135338345864</v>
      </c>
      <c r="EJ60" s="65">
        <f>IF(ISERROR(EI60/EA60),"NM",IF(OR(EI60/EA60&lt;0.5,EI60/EA60&gt;2),"NM",(EI60/EA60-1)*100))</f>
        <v>0.26312301644435543</v>
      </c>
      <c r="EK60" s="107">
        <f t="shared" si="278"/>
        <v>90.77401971661331</v>
      </c>
      <c r="EL60" s="65">
        <f>IF(ISERROR(EK60/EC60),"NM",IF(OR(EK60/EC60&lt;0.5,EK60/EC60&gt;2),"NM",(EK60/EC60-1)*100))</f>
        <v>-7.2625644496504549E-3</v>
      </c>
      <c r="EM60" s="107">
        <f t="shared" ref="EM60" si="279">+EM59/EM52*400</f>
        <v>90.90185795145662</v>
      </c>
      <c r="EN60" s="65">
        <f>IF(ISERROR(EM60/EE60),"NM",IF(OR(EM60/EE60&lt;0.5,EM60/EE60&gt;2),"NM",(EM60/EE60-1)*100))</f>
        <v>-1.7657046085262085E-2</v>
      </c>
      <c r="EO60" s="107">
        <f t="shared" ref="EO60" si="280">+EO59/EO52*400</f>
        <v>91.107924770937146</v>
      </c>
      <c r="EP60" s="65">
        <f>IF(ISERROR(EO60/EG60),"NM",IF(OR(EO60/EG60&lt;0.5,EO60/EG60&gt;2),"NM",(EO60/EG60-1)*100))</f>
        <v>0.20613592492599864</v>
      </c>
      <c r="EQ60" s="559">
        <f>EI60</f>
        <v>90.954135338345864</v>
      </c>
      <c r="ER60" s="65">
        <f>IF(ISERROR(EQ60/EI60),"NM",IF(OR(EQ60/EI60&lt;0.5,EQ60/EI60&gt;2),"NM",(EQ60/EI60-1)*100))</f>
        <v>0</v>
      </c>
      <c r="ES60" s="559">
        <f>EK60</f>
        <v>90.77401971661331</v>
      </c>
      <c r="ET60" s="65">
        <f>IF(ISERROR(ES60/EK60),"NM",IF(OR(ES60/EK60&lt;0.5,ES60/EK60&gt;2),"NM",(ES60/EK60-1)*100))</f>
        <v>0</v>
      </c>
      <c r="EU60" s="559">
        <f>EM60</f>
        <v>90.90185795145662</v>
      </c>
      <c r="EV60" s="65">
        <f>IF(ISERROR(EU60/EM60),"NM",IF(OR(EU60/EM60&lt;0.5,EU60/EM60&gt;2),"NM",(EU60/EM60-1)*100))</f>
        <v>0</v>
      </c>
      <c r="EW60" s="559">
        <f>EO60</f>
        <v>91.107924770937146</v>
      </c>
      <c r="EX60" s="65">
        <f>IF(ISERROR(EW60/EO60),"NM",IF(OR(EW60/EO60&lt;0.5,EW60/EO60&gt;2),"NM",(EW60/EO60-1)*100))</f>
        <v>0</v>
      </c>
      <c r="EY60" s="65"/>
      <c r="EZ60" s="318"/>
      <c r="FA60" s="72"/>
      <c r="FB60" s="107">
        <f>+FB59/FB52*100</f>
        <v>105.61712977195445</v>
      </c>
      <c r="FC60" s="260"/>
      <c r="FD60" s="107">
        <f>+FD59/FD52*100</f>
        <v>100.64184238073875</v>
      </c>
      <c r="FE60" s="65">
        <f>IF(ISERROR(FD60/FB60),"NM",IF(OR(FD60/FB60&lt;0.5,FD60/FB60&gt;2),"NM",(FD60/FB60-1)*100))</f>
        <v>-4.7106822557649526</v>
      </c>
      <c r="FF60" s="107">
        <f>+FF59/FF52*100</f>
        <v>99.156980351602897</v>
      </c>
      <c r="FG60" s="65">
        <f>IF(ISERROR(FF60/FD60),"NM",IF(OR(FF60/FD60&lt;0.5,FF60/FD60&gt;2),"NM",(FF60/FD60-1)*100))</f>
        <v>-1.4753923358422516</v>
      </c>
      <c r="FH60" s="107">
        <f>+FH59/FH52*100</f>
        <v>99.250755287009056</v>
      </c>
      <c r="FI60" s="65">
        <f>IF(ISERROR(FH60/FF60),"NM",IF(OR(FH60/FF60&lt;0.5,FH60/FF60&gt;2),"NM",(FH60/FF60-1)*100))</f>
        <v>9.4572197613973508E-2</v>
      </c>
      <c r="FJ60" s="107">
        <f>+FJ59/FJ52*100</f>
        <v>98.602127922800946</v>
      </c>
      <c r="FK60" s="65">
        <f>IF(ISERROR(FJ60/FH60),"NM",IF(OR(FJ60/FH60&lt;0.5,FJ60/FH60&gt;2),"NM",(FJ60/FH60-1)*100))</f>
        <v>-0.65352385715599093</v>
      </c>
      <c r="FL60" s="107">
        <f>+FL59/FL52*100</f>
        <v>97.783593704963394</v>
      </c>
      <c r="FM60" s="65">
        <f>IF(ISERROR(FL60/FJ60),"NM",IF(OR(FL60/FJ60&lt;0.5,FL60/FJ60&gt;2),"NM",(FL60/FJ60-1)*100))</f>
        <v>-0.83013849201957202</v>
      </c>
      <c r="FN60" s="107">
        <f>+FN59/FN52*100</f>
        <v>97.213833100633664</v>
      </c>
      <c r="FO60" s="65">
        <f>IF(ISERROR(FN60/FL60),"NM",IF(OR(FN60/FL60&lt;0.5,FN60/FL60&gt;2),"NM",(FN60/FL60-1)*100))</f>
        <v>-0.58267505083606785</v>
      </c>
      <c r="FP60" s="107">
        <f>+FP59/FP52*100</f>
        <v>96.7536814595165</v>
      </c>
      <c r="FQ60" s="65">
        <f>IF(ISERROR(FP60/FN60),"NM",IF(OR(FP60/FN60&lt;0.5,FP60/FN60&gt;2),"NM",(FP60/FN60-1)*100))</f>
        <v>-0.47333967444821434</v>
      </c>
      <c r="FR60" s="107">
        <f>+FR59/FR52*100</f>
        <v>96.594438391207532</v>
      </c>
      <c r="FS60" s="65">
        <f>IF(ISERROR(FR60/FP60),"NM",IF(OR(FR60/FP60&lt;0.5,FR60/FP60&gt;2),"NM",(FR60/FP60-1)*100))</f>
        <v>-0.16458605595860432</v>
      </c>
      <c r="FT60" s="107">
        <f>+FT59/FT52*100</f>
        <v>96.319011183048858</v>
      </c>
      <c r="FU60" s="65">
        <f>IF(ISERROR(FT60/FR60),"NM",IF(OR(FT60/FR60&lt;0.5,FT60/FR60&gt;2),"NM",(FT60/FR60-1)*100))</f>
        <v>-0.28513774990149843</v>
      </c>
      <c r="FV60" s="107">
        <f>+FV59/FV52*100</f>
        <v>96.291085559393181</v>
      </c>
      <c r="FW60" s="65">
        <f>IF(ISERROR(FV60/FT60),"NM",IF(OR(FV60/FT60&lt;0.5,FV60/FT60&gt;2),"NM",(FV60/FT60-1)*100))</f>
        <v>-2.8992847115716369E-2</v>
      </c>
      <c r="FX60" s="107">
        <f>+FX59/FX52*100</f>
        <v>96.35138224461285</v>
      </c>
      <c r="FY60" s="65">
        <f>IF(ISERROR(FX60/FV60),"NM",IF(OR(FX60/FV60&lt;0.5,FX60/FV60&gt;2),"NM",(FX60/FV60-1)*100))</f>
        <v>6.2619176914857633E-2</v>
      </c>
      <c r="FZ60" s="107">
        <f>+FZ59/FZ52*100</f>
        <v>96.204315960912055</v>
      </c>
      <c r="GA60" s="65">
        <f>IF(ISERROR(FZ60/FX60),"NM",IF(OR(FZ60/FX60&lt;0.5,FZ60/FX60&gt;2),"NM",(FZ60/FX60-1)*100))</f>
        <v>-0.1526353647189338</v>
      </c>
      <c r="GB60" s="107">
        <f>+GB59/GB52*100</f>
        <v>95.822798445735387</v>
      </c>
      <c r="GC60" s="65">
        <f>IF(ISERROR(GB60/FZ60),"NM",IF(OR(GB60/FZ60&lt;0.5,GB60/FZ60&gt;2),"NM",(GB60/FZ60-1)*100))</f>
        <v>-0.39657006171290865</v>
      </c>
      <c r="GD60" s="107">
        <f>+GD59/GD52*100</f>
        <v>96.501022494887522</v>
      </c>
      <c r="GE60" s="65">
        <f>IF(ISERROR(GD60/GB60),"NM",IF(OR(GD60/GB60&lt;0.5,GD60/GB60&gt;2),"NM",(GD60/GB60-1)*100))</f>
        <v>0.70778985810586725</v>
      </c>
      <c r="GF60" s="107">
        <f>+GF59/GF52*100</f>
        <v>95.51130866779971</v>
      </c>
      <c r="GG60" s="65">
        <f>IF(ISERROR(GF60/GD60),"NM",IF(OR(GF60/GD60&lt;0.5,GF60/GD60&gt;2),"NM",(GF60/GD60-1)*100))</f>
        <v>-1.0255993164634547</v>
      </c>
      <c r="GH60" s="107">
        <f>+GH59/GH52*100</f>
        <v>92.548473825715632</v>
      </c>
      <c r="GI60" s="65">
        <f>IF(ISERROR(GH60/GF60),"NM",IF(OR(GH60/GF60&lt;0.5,GH60/GF60&gt;2),"NM",(GH60/GF60-1)*100))</f>
        <v>-3.1020775271640266</v>
      </c>
      <c r="GJ60" s="107">
        <f>+GJ59/GJ52*100</f>
        <v>90.762554092338348</v>
      </c>
      <c r="GK60" s="65">
        <f>IF(ISERROR(GJ60/GH60),"NM",IF(OR(GJ60/GH60&lt;0.5,GJ60/GH60&gt;2),"NM",(GJ60/GH60-1)*100))</f>
        <v>-1.9297127867721198</v>
      </c>
      <c r="GL60" s="107">
        <f>+GL59/GL52*100</f>
        <v>91.166015261492646</v>
      </c>
      <c r="GM60" s="65">
        <f>IF(ISERROR(GL60/GJ60),"NM",IF(OR(GL60/GJ60&lt;0.5,GL60/GJ60&gt;2),"NM",(GL60/GJ60-1)*100))</f>
        <v>0.44452381622472892</v>
      </c>
      <c r="GN60" s="107">
        <f>+GN59/GN52*100</f>
        <v>90.582021973846693</v>
      </c>
      <c r="GO60" s="65">
        <f>IF(ISERROR(GN60/GL60),"NM",IF(OR(GN60/GL60&lt;0.5,GN60/GL60&gt;2),"NM",(GN60/GL60-1)*100))</f>
        <v>-0.6405822235082681</v>
      </c>
      <c r="GP60" s="107">
        <f>+GP59/GP52*100</f>
        <v>90.657588676254235</v>
      </c>
      <c r="GQ60" s="65">
        <f>IF(ISERROR(GP60/GN60),"NM",IF(OR(GP60/GN60&lt;0.5,GP60/GN60&gt;2),"NM",(GP60/GN60-1)*100))</f>
        <v>8.3423510273772372E-2</v>
      </c>
      <c r="GR60" s="80">
        <f>GP60</f>
        <v>90.657588676254235</v>
      </c>
      <c r="GS60" s="65">
        <f>IF(ISERROR(GR60/GP60),"NM",IF(OR(GR60/GP60&lt;0.5,GR60/GP60&gt;2),"NM",(GR60/GP60-1)*100))</f>
        <v>0</v>
      </c>
      <c r="GT60" s="80">
        <f>GR60</f>
        <v>90.657588676254235</v>
      </c>
      <c r="GU60" s="65">
        <f>IF(ISERROR(GT60/GR60),"NM",IF(OR(GT60/GR60&lt;0.5,GT60/GR60&gt;2),"NM",(GT60/GR60-1)*100))</f>
        <v>0</v>
      </c>
      <c r="GV60" s="80">
        <f>GT60</f>
        <v>90.657588676254235</v>
      </c>
      <c r="GW60" s="65">
        <f>IF(ISERROR(GV60/GT60),"NM",IF(OR(GV60/GT60&lt;0.5,GV60/GT60&gt;2),"NM",(GV60/GT60-1)*100))</f>
        <v>0</v>
      </c>
      <c r="GX60" s="80">
        <f>GV60</f>
        <v>90.657588676254235</v>
      </c>
      <c r="GY60" s="65">
        <f>IF(ISERROR(GX60/GV60),"NM",IF(OR(GX60/GV60&lt;0.5,GX60/GV60&gt;2),"NM",(GX60/GV60-1)*100))</f>
        <v>0</v>
      </c>
      <c r="GZ60" s="67">
        <f t="shared" si="162"/>
        <v>1.6679137254271836E-2</v>
      </c>
      <c r="HA60" s="281"/>
      <c r="HB60" s="75"/>
      <c r="HC60"/>
      <c r="HD60"/>
      <c r="HE60"/>
      <c r="HF60"/>
      <c r="HG60"/>
      <c r="HH60"/>
    </row>
    <row r="61" spans="1:216" s="114" customFormat="1" ht="13.5" customHeight="1" x14ac:dyDescent="0.2">
      <c r="B61" s="54" t="s">
        <v>552</v>
      </c>
      <c r="C61" s="84">
        <v>26</v>
      </c>
      <c r="D61" s="63"/>
      <c r="E61" s="84">
        <v>576</v>
      </c>
      <c r="F61" s="63"/>
      <c r="G61" s="84">
        <v>147</v>
      </c>
      <c r="H61" s="63"/>
      <c r="I61" s="84">
        <v>-21</v>
      </c>
      <c r="J61" s="63"/>
      <c r="K61" s="84">
        <v>-56</v>
      </c>
      <c r="L61" s="63" t="str">
        <f>IF(ISERROR(K61/C61),"NM",IF(OR(K61/C61&lt;0.5,K61/C61&gt;2),"NM",(K61/C61-1)*100))</f>
        <v>NM</v>
      </c>
      <c r="M61" s="84">
        <v>201</v>
      </c>
      <c r="N61" s="63" t="str">
        <f>IF(ISERROR(M61/E61),"NM",IF(OR(M61/E61&lt;0.5,M61/E61&gt;2),"NM",(M61/E61-1)*100))</f>
        <v>NM</v>
      </c>
      <c r="O61" s="84">
        <v>100</v>
      </c>
      <c r="P61" s="63">
        <f>IF(ISERROR(O61/G61),"NM",IF(OR(O61/G61&lt;0.5,O61/G61&gt;2),"NM",(O61/G61-1)*100))</f>
        <v>-31.972789115646261</v>
      </c>
      <c r="Q61" s="84">
        <v>-49</v>
      </c>
      <c r="R61" s="63" t="str">
        <f>IF(ISERROR(Q61/I61),"NM",IF(OR(Q61/I61&lt;0.5,Q61/I61&gt;2),"NM",(Q61/I61-1)*100))</f>
        <v>NM</v>
      </c>
      <c r="S61" s="84">
        <v>-254</v>
      </c>
      <c r="T61" s="63" t="str">
        <f>IF(ISERROR(S61/K61),"NM",IF(OR(S61/K61&lt;0.5,S61/K61&gt;2),"NM",(S61/K61-1)*100))</f>
        <v>NM</v>
      </c>
      <c r="U61" s="84">
        <v>251</v>
      </c>
      <c r="V61" s="63">
        <f>IF(ISERROR(U61/M61),"NM",IF(OR(U61/M61&lt;0.5,U61/M61&gt;2),"NM",(U61/M61-1)*100))</f>
        <v>24.875621890547261</v>
      </c>
      <c r="W61" s="84">
        <v>49</v>
      </c>
      <c r="X61" s="63" t="str">
        <f>IF(ISERROR(W61/O61),"NM",IF(OR(W61/O61&lt;0.5,W61/O61&gt;2),"NM",(W61/O61-1)*100))</f>
        <v>NM</v>
      </c>
      <c r="Y61" s="84">
        <v>-4</v>
      </c>
      <c r="Z61" s="63" t="str">
        <f>IF(ISERROR(Y61/Q61),"NM",IF(OR(Y61/Q61&lt;0.5,Y61/Q61&gt;2),"NM",(Y61/Q61-1)*100))</f>
        <v>NM</v>
      </c>
      <c r="AA61" s="84">
        <v>655</v>
      </c>
      <c r="AB61" s="63" t="str">
        <f>IF(ISERROR(AA61/S61),"NM",IF(OR(AA61/S61&lt;0.5,AA61/S61&gt;2),"NM",(AA61/S61-1)*100))</f>
        <v>NM</v>
      </c>
      <c r="AC61" s="84">
        <v>586</v>
      </c>
      <c r="AD61" s="63" t="str">
        <f>IF(ISERROR(AC61/U61),"NM",IF(OR(AC61/U61&lt;0.5,AC61/U61&gt;2),"NM",(AC61/U61-1)*100))</f>
        <v>NM</v>
      </c>
      <c r="AE61" s="84">
        <v>635</v>
      </c>
      <c r="AF61" s="63" t="str">
        <f>IF(ISERROR(AE61/W61),"NM",IF(OR(AE61/W61&lt;0.5,AE61/W61&gt;2),"NM",(AE61/W61-1)*100))</f>
        <v>NM</v>
      </c>
      <c r="AG61" s="84">
        <v>233</v>
      </c>
      <c r="AH61" s="63" t="str">
        <f>IF(ISERROR(AG61/Y61),"NM",IF(OR(AG61/Y61&lt;0.5,AG61/Y61&gt;2),"NM",(AG61/Y61-1)*100))</f>
        <v>NM</v>
      </c>
      <c r="AI61" s="101">
        <v>437</v>
      </c>
      <c r="AJ61" s="63">
        <f>IF(ISERROR(AI61/AA61),"NM",IF(OR(AI61/AA61&lt;0.5,AI61/AA61&gt;2),"NM",(AI61/AA61-1)*100))</f>
        <v>-33.282442748091597</v>
      </c>
      <c r="AK61" s="85">
        <v>419</v>
      </c>
      <c r="AL61" s="63">
        <f>IF(ISERROR(AK61/AC61),"NM",IF(OR(AK61/AC61&lt;0.5,AK61/AC61&gt;2),"NM",(AK61/AC61-1)*100))</f>
        <v>-28.498293515358363</v>
      </c>
      <c r="AM61" s="84">
        <v>497</v>
      </c>
      <c r="AN61" s="63">
        <f>IF(ISERROR(AM61/AE61),"NM",IF(OR(AM61/AE61&lt;0.5,AM61/AE61&gt;2),"NM",(AM61/AE61-1)*100))</f>
        <v>-21.732283464566926</v>
      </c>
      <c r="AO61" s="85">
        <v>639</v>
      </c>
      <c r="AP61" s="63" t="str">
        <f>IF(ISERROR(AO61/AG61),"NM",IF(OR(AO61/AG61&lt;0.5,AO61/AG61&gt;2),"NM",(AO61/AG61-1)*100))</f>
        <v>NM</v>
      </c>
      <c r="AQ61" s="85">
        <v>752</v>
      </c>
      <c r="AR61" s="63">
        <f>IF(ISERROR(AQ61/AI61),"NM",IF(OR(AQ61/AI61&lt;0.5,AQ61/AI61&gt;2),"NM",(AQ61/AI61-1)*100))</f>
        <v>72.082379862700236</v>
      </c>
      <c r="AS61" s="85">
        <v>847</v>
      </c>
      <c r="AT61" s="63" t="str">
        <f>IF(ISERROR(AS61/AK61),"NM",IF(OR(AS61/AK61&lt;0.5,AS61/AK61&gt;2),"NM",(AS61/AK61-1)*100))</f>
        <v>NM</v>
      </c>
      <c r="AU61" s="85">
        <v>826</v>
      </c>
      <c r="AV61" s="63">
        <f>IF(ISERROR(AU61/AM61),"NM",IF(OR(AU61/AM61&lt;0.5,AU61/AM61&gt;2),"NM",(AU61/AM61-1)*100))</f>
        <v>66.197183098591552</v>
      </c>
      <c r="AW61" s="85">
        <v>968</v>
      </c>
      <c r="AX61" s="63">
        <f>IF(ISERROR(AW61/AO61),"NM",IF(OR(AW61/AO61&lt;0.5,AW61/AO61&gt;2),"NM",(AW61/AO61-1)*100))</f>
        <v>51.486697965571217</v>
      </c>
      <c r="AY61" s="85">
        <v>696</v>
      </c>
      <c r="AZ61" s="65">
        <f>IF(ISERROR(AY61/AQ61),"NM",IF(OR(AY61/AQ61&lt;0.5,AY61/AQ61&gt;2),"NM",(AY61/AQ61-1)*100))</f>
        <v>-7.4468085106383031</v>
      </c>
      <c r="BA61" s="85">
        <v>622</v>
      </c>
      <c r="BB61" s="65">
        <f>IF(ISERROR(BA61/AS61),"NM",IF(OR(BA61/AS61&lt;0.5,BA61/AS61&gt;2),"NM",(BA61/AS61-1)*100))</f>
        <v>-26.564344746162927</v>
      </c>
      <c r="BC61" s="85">
        <v>1056</v>
      </c>
      <c r="BD61" s="65">
        <f>IF(ISERROR(BC61/AU61),"NM",IF(OR(BC61/AU61&lt;0.5,BC61/AU61&gt;2),"NM",(BC61/AU61-1)*100))</f>
        <v>27.845036319612593</v>
      </c>
      <c r="BE61" s="85">
        <v>525</v>
      </c>
      <c r="BF61" s="65">
        <f>IF(ISERROR(BE61/AW61),"NM",IF(OR(BE61/AW61&lt;0.5,BE61/AW61&gt;2),"NM",(BE61/AW61-1)*100))</f>
        <v>-45.764462809917347</v>
      </c>
      <c r="BG61" s="85">
        <v>1073</v>
      </c>
      <c r="BH61" s="65">
        <f>IF(ISERROR(BG61/AY61),"NM",IF(OR(BG61/AY61&lt;0.5,BG61/AY61&gt;2),"NM",(BG61/AY61-1)*100))</f>
        <v>54.166666666666671</v>
      </c>
      <c r="BI61" s="85">
        <v>1176</v>
      </c>
      <c r="BJ61" s="65">
        <f>IF(ISERROR(BI61/BA61),"NM",IF(OR(BI61/BA61&lt;0.5,BI61/BA61&gt;2),"NM",(BI61/BA61-1)*100))</f>
        <v>89.067524115755631</v>
      </c>
      <c r="BK61" s="85">
        <v>-135</v>
      </c>
      <c r="BL61" s="65" t="str">
        <f>IF(ISERROR(BK61/BC61),"NM",IF(OR(BK61/BC61&lt;0.5,BK61/BC61&gt;2),"NM",(BK61/BC61-1)*100))</f>
        <v>NM</v>
      </c>
      <c r="BM61" s="85">
        <v>1067</v>
      </c>
      <c r="BN61" s="65" t="str">
        <f>IF(ISERROR(BM61/BE61),"NM",IF(OR(BM61/BE61&lt;0.5,BM61/BE61&gt;2),"NM",(BM61/BE61-1)*100))</f>
        <v>NM</v>
      </c>
      <c r="BO61" s="85">
        <v>-118</v>
      </c>
      <c r="BP61" s="65" t="str">
        <f>IF(ISERROR(BO61/BG61),"NM",IF(OR(BO61/BG61&lt;0.5,BO61/BG61&gt;2),"NM",(BO61/BG61-1)*100))</f>
        <v>NM</v>
      </c>
      <c r="BQ61" s="85">
        <v>1478</v>
      </c>
      <c r="BR61" s="65">
        <f>IF(ISERROR(BQ61/BI61),"NM",IF(OR(BQ61/BI61&lt;0.5,BQ61/BI61&gt;2),"NM",(BQ61/BI61-1)*100))</f>
        <v>25.680272108843539</v>
      </c>
      <c r="BS61" s="85">
        <v>509</v>
      </c>
      <c r="BT61" s="65" t="str">
        <f>IF(ISERROR(BS61/BK61),"NM",IF(OR(BS61/BK61&lt;0.5,BS61/BK61&gt;2),"NM",(BS61/BK61-1)*100))</f>
        <v>NM</v>
      </c>
      <c r="BU61" s="85">
        <v>-353</v>
      </c>
      <c r="BV61" s="65" t="str">
        <f>IF(ISERROR(BU61/BM61),"NM",IF(OR(BU61/BM61&lt;0.5,BU61/BM61&gt;2),"NM",(BU61/BM61-1)*100))</f>
        <v>NM</v>
      </c>
      <c r="BW61" s="85">
        <v>652</v>
      </c>
      <c r="BX61" s="65" t="str">
        <f>IF(ISERROR(BW61/BO61),"NM",IF(OR(BW61/BO61&lt;0.5,BW61/BO61&gt;2),"NM",(BW61/BO61-1)*100))</f>
        <v>NM</v>
      </c>
      <c r="BY61" s="85">
        <v>1473</v>
      </c>
      <c r="BZ61" s="65">
        <f>IF(ISERROR(BY61/BQ61),"NM",IF(OR(BY61/BQ61&lt;0.5,BY61/BQ61&gt;2),"NM",(BY61/BQ61-1)*100))</f>
        <v>-0.33829499323410062</v>
      </c>
      <c r="CA61" s="85">
        <v>736</v>
      </c>
      <c r="CB61" s="65">
        <f>IF(ISERROR(CA61/BS61),"NM",IF(OR(CA61/BS61&lt;0.5,CA61/BS61&gt;2),"NM",(CA61/BS61-1)*100))</f>
        <v>44.597249508840875</v>
      </c>
      <c r="CC61" s="85">
        <v>1198</v>
      </c>
      <c r="CD61" s="65" t="str">
        <f>IF(ISERROR(CC61/BU61),"NM",IF(OR(CC61/BU61&lt;0.5,CC61/BU61&gt;2),"NM",(CC61/BU61-1)*100))</f>
        <v>NM</v>
      </c>
      <c r="CE61" s="85">
        <v>2342</v>
      </c>
      <c r="CF61" s="65" t="str">
        <f>IF(ISERROR(CE61/BW61),"NM",IF(OR(CE61/BW61&lt;0.5,CE61/BW61&gt;2),"NM",(CE61/BW61-1)*100))</f>
        <v>NM</v>
      </c>
      <c r="CG61" s="85">
        <v>-131</v>
      </c>
      <c r="CH61" s="65" t="str">
        <f>IF(ISERROR(CG61/BY61),"NM",IF(OR(CG61/BY61&lt;0.5,CG61/BY61&gt;2),"NM",(CG61/BY61-1)*100))</f>
        <v>NM</v>
      </c>
      <c r="CI61" s="85">
        <v>400</v>
      </c>
      <c r="CJ61" s="65">
        <f>IF(ISERROR(CI61/CA61),"NM",IF(OR(CI61/CA61&lt;0.5,CI61/CA61&gt;2),"NM",(CI61/CA61-1)*100))</f>
        <v>-45.652173913043484</v>
      </c>
      <c r="CK61" s="85">
        <v>504</v>
      </c>
      <c r="CL61" s="65" t="str">
        <f>IF(ISERROR(CK61/CC61),"NM",IF(OR(CK61/CC61&lt;0.5,CK61/CC61&gt;2),"NM",(CK61/CC61-1)*100))</f>
        <v>NM</v>
      </c>
      <c r="CM61" s="85">
        <v>1643</v>
      </c>
      <c r="CN61" s="65">
        <f>IF(ISERROR(CM61/CE61),"NM",IF(OR(CM61/CE61&lt;0.5,CM61/CE61&gt;2),"NM",(CM61/CE61-1)*100))</f>
        <v>-29.846285226302307</v>
      </c>
      <c r="CO61" s="85">
        <v>428</v>
      </c>
      <c r="CP61" s="65" t="str">
        <f>IF(ISERROR(CO61/CG61),"NM",IF(OR(CO61/CG61&lt;0.5,CO61/CG61&gt;2),"NM",(CO61/CG61-1)*100))</f>
        <v>NM</v>
      </c>
      <c r="CQ61" s="85">
        <v>578</v>
      </c>
      <c r="CR61" s="67">
        <f>IF(ISERROR(CQ61/CI61),"NM",IF(OR(CQ61/CI61&lt;0.5,CQ61/CI61&gt;2),"NM",(CQ61/CI61-1)*100))</f>
        <v>44.500000000000007</v>
      </c>
      <c r="CS61" s="85">
        <v>965</v>
      </c>
      <c r="CT61" s="65">
        <f>IF(ISERROR(CS61/CK61),"NM",IF(OR(CS61/CK61&lt;0.5,CS61/CK61&gt;2),"NM",(CS61/CK61-1)*100))</f>
        <v>91.468253968253975</v>
      </c>
      <c r="CU61" s="85">
        <v>1307</v>
      </c>
      <c r="CV61" s="65">
        <f>IF(ISERROR(CU61/CM61),"NM",IF(OR(CU61/CM61&lt;0.5,CU61/CM61&gt;2),"NM",(CU61/CM61-1)*100))</f>
        <v>-20.450395617772365</v>
      </c>
      <c r="CW61" s="85">
        <v>47</v>
      </c>
      <c r="CX61" s="65" t="str">
        <f>IF(ISERROR(CW61/CO61),"NM",IF(OR(CW61/CO61&lt;0.5,CW61/CO61&gt;2),"NM",(CW61/CO61-1)*100))</f>
        <v>NM</v>
      </c>
      <c r="CY61" s="85">
        <v>1726</v>
      </c>
      <c r="CZ61" s="65" t="str">
        <f>IF(ISERROR(CY61/CQ61),"NM",IF(OR(CY61/CQ61&lt;0.5,CY61/CQ61&gt;2),"NM",(CY61/CQ61-1)*100))</f>
        <v>NM</v>
      </c>
      <c r="DA61" s="85">
        <v>1522</v>
      </c>
      <c r="DB61" s="65">
        <f>IF(ISERROR(DA61/CS61),"NM",IF(OR(DA61/CS61&lt;0.5,DA61/CS61&gt;2),"NM",(DA61/CS61-1)*100))</f>
        <v>57.720207253886002</v>
      </c>
      <c r="DC61" s="85">
        <v>2472</v>
      </c>
      <c r="DD61" s="65">
        <f>IF(ISERROR(DC61/CU61),"NM",IF(OR(DC61/CU61&lt;0.5,DC61/CU61&gt;2),"NM",(DC61/CU61-1)*100))</f>
        <v>89.13542463657231</v>
      </c>
      <c r="DE61" s="85">
        <v>1059</v>
      </c>
      <c r="DF61" s="67" t="str">
        <f>IF(ISERROR(DE61/CW61),"NM",IF(OR(DE61/CW61&lt;0.5,DE61/CW61&gt;2),"NM",(DE61/CW61-1)*100))</f>
        <v>NM</v>
      </c>
      <c r="DG61" s="85">
        <v>802</v>
      </c>
      <c r="DH61" s="67" t="str">
        <f>IF(ISERROR(DG61/CY61),"NM",IF(OR(DG61/CY61&lt;0.5,DG61/CY61&gt;2),"NM",(DG61/CY61-1)*100))</f>
        <v>NM</v>
      </c>
      <c r="DI61" s="85">
        <v>989</v>
      </c>
      <c r="DJ61" s="65">
        <f>IF(ISERROR(DI61/DA61),"NM",IF(OR(DI61/DA61&lt;0.5,DI61/DA61&gt;2),"NM",(DI61/DA61-1)*100))</f>
        <v>-35.019710906701704</v>
      </c>
      <c r="DK61" s="85">
        <v>953</v>
      </c>
      <c r="DL61" s="65" t="str">
        <f>IF(ISERROR(DK61/DC61),"NM",IF(OR(DK61/DC61&lt;0.5,DK61/DC61&gt;2),"NM",(DK61/DC61-1)*100))</f>
        <v>NM</v>
      </c>
      <c r="DM61" s="85">
        <v>834</v>
      </c>
      <c r="DN61" s="65">
        <f>IF(ISERROR(DM61/DE61),"NM",IF(OR(DM61/DE61&lt;0.5,DM61/DE61&gt;2),"NM",(DM61/DE61-1)*100))</f>
        <v>-21.246458923512744</v>
      </c>
      <c r="DO61" s="85">
        <v>806</v>
      </c>
      <c r="DP61" s="65">
        <f>IF(ISERROR(DO61/DG61),"NM",IF(OR(DO61/DG61&lt;0.5,DO61/DG61&gt;2),"NM",(DO61/DG61-1)*100))</f>
        <v>0.49875311720697368</v>
      </c>
      <c r="DQ61" s="85">
        <v>791</v>
      </c>
      <c r="DR61" s="65">
        <f>IF(ISERROR(DQ61/DI61),"NM",IF(OR(DQ61/DI61&lt;0.5,DQ61/DI61&gt;2),"NM",(DQ61/DI61-1)*100))</f>
        <v>-20.02022244691608</v>
      </c>
      <c r="DS61" s="85">
        <v>918</v>
      </c>
      <c r="DT61" s="65">
        <f>IF(ISERROR(DS61/DK61),"NM",IF(OR(DS61/DK61&lt;0.5,DS61/DK61&gt;2),"NM",(DS61/DK61-1)*100))</f>
        <v>-3.6726128016789095</v>
      </c>
      <c r="DU61" s="85">
        <v>897</v>
      </c>
      <c r="DV61" s="65">
        <f>IF(ISERROR(DU61/DM61),"NM",IF(OR(DU61/DM61&lt;0.5,DU61/DM61&gt;2),"NM",(DU61/DM61-1)*100))</f>
        <v>7.5539568345323715</v>
      </c>
      <c r="DW61" s="85">
        <v>995</v>
      </c>
      <c r="DX61" s="65">
        <f>IF(ISERROR(DW61/DO61),"NM",IF(OR(DW61/DO61&lt;0.5,DW61/DO61&gt;2),"NM",(DW61/DO61-1)*100))</f>
        <v>23.449131513647647</v>
      </c>
      <c r="DY61" s="85">
        <v>915</v>
      </c>
      <c r="DZ61" s="65">
        <f>IF(ISERROR(DY61/DQ61),"NM",IF(OR(DY61/DQ61&lt;0.5,DY61/DQ61&gt;2),"NM",(DY61/DQ61-1)*100))</f>
        <v>15.67635903919089</v>
      </c>
      <c r="EA61" s="85">
        <v>988</v>
      </c>
      <c r="EB61" s="65">
        <f>IF(ISERROR(EA61/DS61),"NM",IF(OR(EA61/DS61&lt;0.5,EA61/DS61&gt;2),"NM",(EA61/DS61-1)*100))</f>
        <v>7.6252723311546866</v>
      </c>
      <c r="EC61" s="85">
        <v>1146</v>
      </c>
      <c r="ED61" s="65">
        <f>IF(ISERROR(EC61/DU61),"NM",IF(OR(EC61/DU61&lt;0.5,EC61/DU61&gt;2),"NM",(EC61/DU61-1)*100))</f>
        <v>27.759197324414721</v>
      </c>
      <c r="EE61" s="85">
        <v>1091</v>
      </c>
      <c r="EF61" s="65">
        <f>IF(ISERROR(EE61/DW61),"NM",IF(OR(EE61/DW61&lt;0.5,EE61/DW61&gt;2),"NM",(EE61/DW61-1)*100))</f>
        <v>9.6482412060301606</v>
      </c>
      <c r="EG61" s="85">
        <v>1072</v>
      </c>
      <c r="EH61" s="65">
        <f>IF(ISERROR(EG61/DY61),"NM",IF(OR(EG61/DY61&lt;0.5,EG61/DY61&gt;2),"NM",(EG61/DY61-1)*100))</f>
        <v>17.158469945355193</v>
      </c>
      <c r="EI61" s="85">
        <v>1173</v>
      </c>
      <c r="EJ61" s="65">
        <f>IF(ISERROR(EI61/EA61),"NM",IF(OR(EI61/EA61&lt;0.5,EI61/EA61&gt;2),"NM",(EI61/EA61-1)*100))</f>
        <v>18.724696356275295</v>
      </c>
      <c r="EK61" s="85">
        <v>1134</v>
      </c>
      <c r="EL61" s="65">
        <f>IF(ISERROR(EK61/EC61),"NM",IF(OR(EK61/EC61&lt;0.5,EK61/EC61&gt;2),"NM",(EK61/EC61-1)*100))</f>
        <v>-1.0471204188481686</v>
      </c>
      <c r="EM61" s="85">
        <v>1224</v>
      </c>
      <c r="EN61" s="65">
        <f>IF(ISERROR(EM61/EE61),"NM",IF(OR(EM61/EE61&lt;0.5,EM61/EE61&gt;2),"NM",(EM61/EE61-1)*100))</f>
        <v>12.19065077910173</v>
      </c>
      <c r="EO61" s="85">
        <v>1110</v>
      </c>
      <c r="EP61" s="65">
        <f>IF(ISERROR(EO61/EG61),"NM",IF(OR(EO61/EG61&lt;0.5,EO61/EG61&gt;2),"NM",(EO61/EG61-1)*100))</f>
        <v>3.5447761194029814</v>
      </c>
      <c r="EQ61" s="85">
        <f>EI61*1.02</f>
        <v>1196.46</v>
      </c>
      <c r="ER61" s="65">
        <f>IF(ISERROR(EQ61/EI61),"NM",IF(OR(EQ61/EI61&lt;0.5,EQ61/EI61&gt;2),"NM",(EQ61/EI61-1)*100))</f>
        <v>2.0000000000000018</v>
      </c>
      <c r="ES61" s="85">
        <f>EK61*1.02</f>
        <v>1156.68</v>
      </c>
      <c r="ET61" s="65">
        <f>IF(ISERROR(ES61/EK61),"NM",IF(OR(ES61/EK61&lt;0.5,ES61/EK61&gt;2),"NM",(ES61/EK61-1)*100))</f>
        <v>2.0000000000000018</v>
      </c>
      <c r="EU61" s="85">
        <f>EM61*1.02</f>
        <v>1248.48</v>
      </c>
      <c r="EV61" s="65">
        <f>IF(ISERROR(EU61/EM61),"NM",IF(OR(EU61/EM61&lt;0.5,EU61/EM61&gt;2),"NM",(EU61/EM61-1)*100))</f>
        <v>2.0000000000000018</v>
      </c>
      <c r="EW61" s="85">
        <f>EO61*1.02</f>
        <v>1132.2</v>
      </c>
      <c r="EX61" s="65">
        <f>IF(ISERROR(EW61/EO61),"NM",IF(OR(EW61/EO61&lt;0.5,EW61/EO61&gt;2),"NM",(EW61/EO61-1)*100))</f>
        <v>2.0000000000000018</v>
      </c>
      <c r="EY61" s="65"/>
      <c r="EZ61" s="317"/>
      <c r="FA61" s="59"/>
      <c r="FB61" s="84">
        <v>242</v>
      </c>
      <c r="FC61" s="63"/>
      <c r="FD61" s="84">
        <v>441</v>
      </c>
      <c r="FE61" s="65">
        <f>IF(ISERROR(FD61/FB61),"NM",IF(OR(FD61/FB61&lt;0.5,FD61/FB61&gt;2),"NM",(FD61/FB61-1)*100))</f>
        <v>82.231404958677686</v>
      </c>
      <c r="FF61" s="88">
        <f>C61+E61+G61+I61</f>
        <v>728</v>
      </c>
      <c r="FG61" s="65">
        <f>IF(ISERROR(FF61/FD61),"NM",IF(OR(FF61/FD61&lt;0.5,FF61/FD61&gt;2),"NM",(FF61/FD61-1)*100))</f>
        <v>65.079365079365076</v>
      </c>
      <c r="FH61" s="88">
        <f>K61+M61+O61+Q61</f>
        <v>196</v>
      </c>
      <c r="FI61" s="65" t="str">
        <f>IF(ISERROR(FH61/FF61),"NM",IF(OR(FH61/FF61&lt;0.5,FH61/FF61&gt;2),"NM",(FH61/FF61-1)*100))</f>
        <v>NM</v>
      </c>
      <c r="FJ61" s="88">
        <f>S61+U61+W61+Y61</f>
        <v>42</v>
      </c>
      <c r="FK61" s="65" t="str">
        <f>IF(ISERROR(FJ61/FH61),"NM",IF(OR(FJ61/FH61&lt;0.5,FJ61/FH61&gt;2),"NM",(FJ61/FH61-1)*100))</f>
        <v>NM</v>
      </c>
      <c r="FL61" s="88">
        <f>AA61+AC61+AE61+AG61</f>
        <v>2109</v>
      </c>
      <c r="FM61" s="65" t="str">
        <f>IF(ISERROR(FL61/FJ61),"NM",IF(OR(FL61/FJ61&lt;0.5,FL61/FJ61&gt;2),"NM",(FL61/FJ61-1)*100))</f>
        <v>NM</v>
      </c>
      <c r="FN61" s="71">
        <f>AI61+AK61+AM61+AO61</f>
        <v>1992</v>
      </c>
      <c r="FO61" s="65">
        <f>IF(ISERROR(FN61/FL61),"NM",IF(OR(FN61/FL61&lt;0.5,FN61/FL61&gt;2),"NM",(FN61/FL61-1)*100))</f>
        <v>-5.5476529160739645</v>
      </c>
      <c r="FP61" s="71">
        <f>AQ61+AS61+AU61+AW61</f>
        <v>3393</v>
      </c>
      <c r="FQ61" s="65">
        <f>IF(ISERROR(FP61/FN61),"NM",IF(OR(FP61/FN61&lt;0.5,FP61/FN61&gt;2),"NM",(FP61/FN61-1)*100))</f>
        <v>70.331325301204828</v>
      </c>
      <c r="FR61" s="90">
        <f>AY61+BA61+BC61+BE61</f>
        <v>2899</v>
      </c>
      <c r="FS61" s="65">
        <f>IF(ISERROR(FR61/FP61),"NM",IF(OR(FR61/FP61&lt;0.5,FR61/FP61&gt;2),"NM",(FR61/FP61-1)*100))</f>
        <v>-14.559386973180077</v>
      </c>
      <c r="FT61" s="90">
        <f>BG61+BI61+BK61+BM61</f>
        <v>3181</v>
      </c>
      <c r="FU61" s="65">
        <f>IF(ISERROR(FT61/FR61),"NM",IF(OR(FT61/FR61&lt;0.5,FT61/FR61&gt;2),"NM",(FT61/FR61-1)*100))</f>
        <v>9.727492238702995</v>
      </c>
      <c r="FV61" s="90">
        <f>BO61+BQ61+BS61+BU61</f>
        <v>1516</v>
      </c>
      <c r="FW61" s="65" t="str">
        <f>IF(ISERROR(FV61/FT61),"NM",IF(OR(FV61/FT61&lt;0.5,FV61/FT61&gt;2),"NM",(FV61/FT61-1)*100))</f>
        <v>NM</v>
      </c>
      <c r="FX61" s="90">
        <f>BW61+BY61+CA61+CC61</f>
        <v>4059</v>
      </c>
      <c r="FY61" s="65" t="str">
        <f>IF(ISERROR(FX61/FV61),"NM",IF(OR(FX61/FV61&lt;0.5,FX61/FV61&gt;2),"NM",(FX61/FV61-1)*100))</f>
        <v>NM</v>
      </c>
      <c r="FZ61" s="90">
        <f>CE61+CG61+CI61+CK61</f>
        <v>3115</v>
      </c>
      <c r="GA61" s="65">
        <f>IF(ISERROR(FZ61/FX61),"NM",IF(OR(FZ61/FX61&lt;0.5,FZ61/FX61&gt;2),"NM",(FZ61/FX61-1)*100))</f>
        <v>-23.256959842325699</v>
      </c>
      <c r="GB61" s="90">
        <f>CM61+CO61+CQ61+CS61</f>
        <v>3614</v>
      </c>
      <c r="GC61" s="65">
        <f>IF(ISERROR(GB61/FZ61),"NM",IF(OR(GB61/FZ61&lt;0.5,GB61/FZ61&gt;2),"NM",(GB61/FZ61-1)*100))</f>
        <v>16.019261637239168</v>
      </c>
      <c r="GD61" s="90">
        <f>+CU61+CW61+CY61+DA61</f>
        <v>4602</v>
      </c>
      <c r="GE61" s="65">
        <f>IF(ISERROR(GD61/GB61),"NM",IF(OR(GD61/GB61&lt;0.5,GD61/GB61&gt;2),"NM",(GD61/GB61-1)*100))</f>
        <v>27.338129496402885</v>
      </c>
      <c r="GF61" s="90">
        <f>+DC61+DE61+DG61+DI61</f>
        <v>5322</v>
      </c>
      <c r="GG61" s="65">
        <f>IF(ISERROR(GF61/GD61),"NM",IF(OR(GF61/GD61&lt;0.5,GF61/GD61&gt;2),"NM",(GF61/GD61-1)*100))</f>
        <v>15.645371577574974</v>
      </c>
      <c r="GH61" s="90">
        <f>+DK61+DM61+DO61+DQ61</f>
        <v>3384</v>
      </c>
      <c r="GI61" s="65">
        <f>IF(ISERROR(GH61/GF61),"NM",IF(OR(GH61/GF61&lt;0.5,GH61/GF61&gt;2),"NM",(GH61/GF61-1)*100))</f>
        <v>-36.414881623449837</v>
      </c>
      <c r="GJ61" s="90">
        <f>+DS61+DU61+DW61+DY61</f>
        <v>3725</v>
      </c>
      <c r="GK61" s="65">
        <f>IF(ISERROR(GJ61/GH61),"NM",IF(OR(GJ61/GH61&lt;0.5,GJ61/GH61&gt;2),"NM",(GJ61/GH61-1)*100))</f>
        <v>10.076832151300241</v>
      </c>
      <c r="GL61" s="90">
        <f>+EA61+EC61+EE61+EG61</f>
        <v>4297</v>
      </c>
      <c r="GM61" s="65">
        <f>IF(ISERROR(GL61/GJ61),"NM",IF(OR(GL61/GJ61&lt;0.5,GL61/GJ61&gt;2),"NM",(GL61/GJ61-1)*100))</f>
        <v>15.355704697986571</v>
      </c>
      <c r="GN61" s="90">
        <f>+EI61+EK61+EM61+EO61</f>
        <v>4641</v>
      </c>
      <c r="GO61" s="65">
        <f>IF(ISERROR(GN61/GL61),"NM",IF(OR(GN61/GL61&lt;0.5,GN61/GL61&gt;2),"NM",(GN61/GL61-1)*100))</f>
        <v>8.0055852920642323</v>
      </c>
      <c r="GP61" s="90">
        <f>+EQ61+ES61+EU61+EW61</f>
        <v>4733.8200000000006</v>
      </c>
      <c r="GQ61" s="65">
        <f>IF(ISERROR(GP61/GN61),"NM",IF(OR(GP61/GN61&lt;0.5,GP61/GN61&gt;2),"NM",(GP61/GN61-1)*100))</f>
        <v>2.000000000000024</v>
      </c>
      <c r="GR61" s="85">
        <f>GP61*1.03</f>
        <v>4875.834600000001</v>
      </c>
      <c r="GS61" s="65">
        <f>IF(ISERROR(GR61/GP61),"NM",IF(OR(GR61/GP61&lt;0.5,GR61/GP61&gt;2),"NM",(GR61/GP61-1)*100))</f>
        <v>3.0000000000000027</v>
      </c>
      <c r="GT61" s="85">
        <f>GR61*1.03</f>
        <v>5022.1096380000008</v>
      </c>
      <c r="GU61" s="65">
        <f>IF(ISERROR(GT61/GR61),"NM",IF(OR(GT61/GR61&lt;0.5,GT61/GR61&gt;2),"NM",(GT61/GR61-1)*100))</f>
        <v>3.0000000000000027</v>
      </c>
      <c r="GV61" s="85">
        <f>GT61*1.03</f>
        <v>5172.7729271400012</v>
      </c>
      <c r="GW61" s="65">
        <f>IF(ISERROR(GV61/GT61),"NM",IF(OR(GV61/GT61&lt;0.5,GV61/GT61&gt;2),"NM",(GV61/GT61-1)*100))</f>
        <v>3.0000000000000027</v>
      </c>
      <c r="GX61" s="85">
        <f>GV61*1.03</f>
        <v>5327.9561149542014</v>
      </c>
      <c r="GY61" s="65">
        <f>IF(ISERROR(GX61/GV61),"NM",IF(OR(GX61/GV61&lt;0.5,GX61/GV61&gt;2),"NM",(GX61/GV61-1)*100))</f>
        <v>3.0000000000000027</v>
      </c>
      <c r="GZ61" s="67">
        <f t="shared" si="162"/>
        <v>2.7992187455331052</v>
      </c>
      <c r="HA61" s="280"/>
      <c r="HB61" s="57"/>
      <c r="HC61"/>
      <c r="HD61"/>
      <c r="HE61"/>
      <c r="HF61"/>
      <c r="HG61"/>
      <c r="HH61"/>
    </row>
    <row r="62" spans="1:216" s="2" customFormat="1" ht="13.5" customHeight="1" x14ac:dyDescent="0.2">
      <c r="B62" s="54"/>
      <c r="C62" s="55"/>
      <c r="D62" s="63"/>
      <c r="E62" s="55"/>
      <c r="F62" s="63"/>
      <c r="G62" s="57"/>
      <c r="H62" s="63"/>
      <c r="I62" s="57"/>
      <c r="J62" s="63"/>
      <c r="K62" s="55"/>
      <c r="L62" s="63"/>
      <c r="M62" s="55"/>
      <c r="N62" s="63"/>
      <c r="O62" s="57"/>
      <c r="P62" s="63"/>
      <c r="Q62" s="57"/>
      <c r="R62" s="63"/>
      <c r="S62" s="55"/>
      <c r="T62" s="63"/>
      <c r="U62" s="55"/>
      <c r="V62" s="63"/>
      <c r="W62" s="57"/>
      <c r="X62" s="63"/>
      <c r="Y62" s="57"/>
      <c r="Z62" s="63"/>
      <c r="AA62" s="55"/>
      <c r="AB62" s="63"/>
      <c r="AC62" s="55"/>
      <c r="AD62" s="63"/>
      <c r="AE62" s="57"/>
      <c r="AF62" s="63"/>
      <c r="AG62" s="57"/>
      <c r="AH62" s="63"/>
      <c r="AI62" s="55"/>
      <c r="AJ62" s="63"/>
      <c r="AK62" s="55"/>
      <c r="AL62" s="63"/>
      <c r="AM62" s="57"/>
      <c r="AN62" s="63"/>
      <c r="AO62" s="59"/>
      <c r="AP62" s="63"/>
      <c r="AQ62" s="59"/>
      <c r="AR62" s="63"/>
      <c r="AS62" s="59"/>
      <c r="AT62" s="63"/>
      <c r="AU62" s="59"/>
      <c r="AV62" s="63"/>
      <c r="AW62" s="59"/>
      <c r="AX62" s="63"/>
      <c r="AY62" s="59"/>
      <c r="AZ62" s="65"/>
      <c r="BA62" s="59"/>
      <c r="BB62" s="65"/>
      <c r="BC62" s="59"/>
      <c r="BD62" s="65"/>
      <c r="BE62" s="59"/>
      <c r="BF62" s="65"/>
      <c r="BG62" s="59"/>
      <c r="BH62" s="65"/>
      <c r="BI62" s="59"/>
      <c r="BJ62" s="65"/>
      <c r="BK62" s="59"/>
      <c r="BL62" s="65"/>
      <c r="BM62" s="59"/>
      <c r="BN62" s="65"/>
      <c r="BO62" s="59"/>
      <c r="BP62" s="65"/>
      <c r="BQ62" s="59"/>
      <c r="BR62" s="65"/>
      <c r="BS62" s="59"/>
      <c r="BT62" s="65"/>
      <c r="BU62" s="59"/>
      <c r="BV62" s="65"/>
      <c r="BW62" s="59"/>
      <c r="BX62" s="65"/>
      <c r="BY62" s="59"/>
      <c r="BZ62" s="65"/>
      <c r="CA62" s="59"/>
      <c r="CB62" s="65"/>
      <c r="CC62" s="59"/>
      <c r="CD62" s="65"/>
      <c r="CE62" s="59"/>
      <c r="CF62" s="65"/>
      <c r="CG62" s="59"/>
      <c r="CH62" s="65"/>
      <c r="CI62" s="59"/>
      <c r="CJ62" s="65"/>
      <c r="CK62" s="59"/>
      <c r="CL62" s="65"/>
      <c r="CM62" s="59"/>
      <c r="CN62" s="65"/>
      <c r="CO62" s="59"/>
      <c r="CP62" s="65"/>
      <c r="CQ62" s="59"/>
      <c r="CR62" s="67"/>
      <c r="CS62" s="59"/>
      <c r="CT62" s="65"/>
      <c r="CU62" s="59"/>
      <c r="CV62" s="65"/>
      <c r="CW62" s="59"/>
      <c r="CX62" s="65"/>
      <c r="CY62" s="59"/>
      <c r="CZ62" s="65"/>
      <c r="DA62" s="59"/>
      <c r="DB62" s="65"/>
      <c r="DC62" s="59"/>
      <c r="DD62" s="65"/>
      <c r="DE62" s="59"/>
      <c r="DF62" s="65"/>
      <c r="DG62" s="59"/>
      <c r="DH62" s="65"/>
      <c r="DI62" s="59"/>
      <c r="DJ62" s="65"/>
      <c r="DK62" s="59"/>
      <c r="DL62" s="65"/>
      <c r="DM62" s="59"/>
      <c r="DN62" s="65"/>
      <c r="DO62" s="59"/>
      <c r="DP62" s="65"/>
      <c r="DQ62" s="59"/>
      <c r="DR62" s="65"/>
      <c r="DS62" s="59"/>
      <c r="DT62" s="65"/>
      <c r="DU62" s="59"/>
      <c r="DV62" s="65"/>
      <c r="DW62" s="59"/>
      <c r="DX62" s="65"/>
      <c r="DY62" s="59"/>
      <c r="DZ62" s="65"/>
      <c r="EA62" s="59"/>
      <c r="EB62" s="65"/>
      <c r="EC62" s="57"/>
      <c r="ED62" s="65"/>
      <c r="EE62" s="57"/>
      <c r="EF62" s="65"/>
      <c r="EG62" s="57"/>
      <c r="EH62" s="65"/>
      <c r="EI62" s="57"/>
      <c r="EJ62" s="65"/>
      <c r="EK62" s="57"/>
      <c r="EL62" s="65"/>
      <c r="EM62" s="57"/>
      <c r="EN62" s="65"/>
      <c r="EO62" s="57"/>
      <c r="EP62" s="65"/>
      <c r="EQ62" s="57"/>
      <c r="ER62" s="65"/>
      <c r="ES62" s="57"/>
      <c r="ET62" s="65"/>
      <c r="EU62" s="57"/>
      <c r="EV62" s="65"/>
      <c r="EW62" s="57"/>
      <c r="EX62" s="65"/>
      <c r="EY62" s="65"/>
      <c r="EZ62" s="317"/>
      <c r="FA62" s="59"/>
      <c r="FB62" s="57"/>
      <c r="FC62" s="63"/>
      <c r="FD62" s="57"/>
      <c r="FE62" s="65"/>
      <c r="FF62" s="57"/>
      <c r="FG62" s="65"/>
      <c r="FH62" s="57"/>
      <c r="FI62" s="65"/>
      <c r="FJ62" s="59"/>
      <c r="FK62" s="65"/>
      <c r="FL62" s="59"/>
      <c r="FM62" s="65"/>
      <c r="FN62" s="59"/>
      <c r="FO62" s="65"/>
      <c r="FP62" s="59"/>
      <c r="FQ62" s="65"/>
      <c r="FR62" s="75"/>
      <c r="FS62" s="65"/>
      <c r="FT62" s="75"/>
      <c r="FU62" s="65"/>
      <c r="FV62" s="75"/>
      <c r="FW62" s="65"/>
      <c r="FX62" s="75"/>
      <c r="FY62" s="65"/>
      <c r="FZ62" s="75"/>
      <c r="GA62" s="65"/>
      <c r="GB62" s="75"/>
      <c r="GC62" s="65"/>
      <c r="GD62" s="75"/>
      <c r="GE62" s="65"/>
      <c r="GF62" s="75"/>
      <c r="GG62" s="65"/>
      <c r="GH62" s="75"/>
      <c r="GI62" s="65"/>
      <c r="GJ62" s="75"/>
      <c r="GK62" s="65"/>
      <c r="GL62" s="75"/>
      <c r="GM62" s="65"/>
      <c r="GN62" s="75"/>
      <c r="GO62" s="65"/>
      <c r="GP62" s="75"/>
      <c r="GQ62" s="65"/>
      <c r="GR62" s="57"/>
      <c r="GS62" s="65"/>
      <c r="GT62" s="57"/>
      <c r="GU62" s="65"/>
      <c r="GV62" s="57"/>
      <c r="GW62" s="65"/>
      <c r="GX62" s="57"/>
      <c r="GY62" s="65"/>
      <c r="GZ62" s="67" t="str">
        <f t="shared" si="162"/>
        <v/>
      </c>
      <c r="HA62" s="279"/>
      <c r="HB62" s="57"/>
      <c r="HC62"/>
      <c r="HD62"/>
      <c r="HE62"/>
      <c r="HF62"/>
      <c r="HG62"/>
      <c r="HH62"/>
    </row>
    <row r="63" spans="1:216" s="2" customFormat="1" ht="13.5" customHeight="1" x14ac:dyDescent="0.2">
      <c r="B63" s="61" t="s">
        <v>310</v>
      </c>
      <c r="C63" s="62"/>
      <c r="D63" s="63"/>
      <c r="E63" s="62"/>
      <c r="F63" s="63"/>
      <c r="G63" s="62"/>
      <c r="H63" s="63"/>
      <c r="I63" s="62"/>
      <c r="J63" s="63"/>
      <c r="K63" s="62"/>
      <c r="L63" s="63"/>
      <c r="M63" s="62"/>
      <c r="N63" s="63"/>
      <c r="O63" s="62"/>
      <c r="P63" s="63"/>
      <c r="Q63" s="62"/>
      <c r="R63" s="63"/>
      <c r="S63" s="62"/>
      <c r="T63" s="63"/>
      <c r="U63" s="62"/>
      <c r="V63" s="63"/>
      <c r="W63" s="62"/>
      <c r="X63" s="63"/>
      <c r="Y63" s="62"/>
      <c r="Z63" s="63"/>
      <c r="AA63" s="62"/>
      <c r="AB63" s="63"/>
      <c r="AC63" s="62"/>
      <c r="AD63" s="63"/>
      <c r="AE63" s="62"/>
      <c r="AF63" s="63"/>
      <c r="AG63" s="62"/>
      <c r="AH63" s="63"/>
      <c r="AI63" s="64"/>
      <c r="AJ63" s="63"/>
      <c r="AK63" s="62"/>
      <c r="AL63" s="63"/>
      <c r="AM63" s="62"/>
      <c r="AN63" s="63"/>
      <c r="AO63" s="80"/>
      <c r="AP63" s="63"/>
      <c r="AQ63" s="80"/>
      <c r="AR63" s="63"/>
      <c r="AS63" s="80"/>
      <c r="AT63" s="63"/>
      <c r="AU63" s="80"/>
      <c r="AV63" s="63"/>
      <c r="AW63" s="80"/>
      <c r="AX63" s="63"/>
      <c r="AY63" s="80"/>
      <c r="AZ63" s="65"/>
      <c r="BA63" s="80"/>
      <c r="BB63" s="65"/>
      <c r="BC63" s="80"/>
      <c r="BD63" s="65"/>
      <c r="BE63" s="80"/>
      <c r="BF63" s="65"/>
      <c r="BG63" s="80"/>
      <c r="BH63" s="65"/>
      <c r="BI63" s="80"/>
      <c r="BJ63" s="65"/>
      <c r="BK63" s="80"/>
      <c r="BL63" s="65"/>
      <c r="BM63" s="80"/>
      <c r="BN63" s="65"/>
      <c r="BO63" s="80"/>
      <c r="BP63" s="65"/>
      <c r="BQ63" s="80"/>
      <c r="BR63" s="65"/>
      <c r="BS63" s="80"/>
      <c r="BT63" s="65"/>
      <c r="BU63" s="80"/>
      <c r="BV63" s="65"/>
      <c r="BW63" s="80"/>
      <c r="BX63" s="65"/>
      <c r="BY63" s="80"/>
      <c r="BZ63" s="65"/>
      <c r="CA63" s="80"/>
      <c r="CB63" s="65"/>
      <c r="CC63" s="80"/>
      <c r="CD63" s="65"/>
      <c r="CE63" s="80"/>
      <c r="CF63" s="65"/>
      <c r="CG63" s="80"/>
      <c r="CH63" s="65"/>
      <c r="CI63" s="80"/>
      <c r="CJ63" s="65"/>
      <c r="CK63" s="80"/>
      <c r="CL63" s="65"/>
      <c r="CM63" s="80"/>
      <c r="CN63" s="65"/>
      <c r="CO63" s="80"/>
      <c r="CP63" s="65"/>
      <c r="CQ63" s="80"/>
      <c r="CR63" s="67"/>
      <c r="CS63" s="80"/>
      <c r="CT63" s="65"/>
      <c r="CU63" s="80"/>
      <c r="CV63" s="65"/>
      <c r="CW63" s="80"/>
      <c r="CX63" s="65"/>
      <c r="CY63" s="80"/>
      <c r="CZ63" s="65"/>
      <c r="DA63" s="80"/>
      <c r="DB63" s="65"/>
      <c r="DC63" s="80"/>
      <c r="DD63" s="65"/>
      <c r="DE63" s="80"/>
      <c r="DF63" s="65"/>
      <c r="DG63" s="80"/>
      <c r="DH63" s="65"/>
      <c r="DI63" s="80"/>
      <c r="DJ63" s="65"/>
      <c r="DK63" s="80"/>
      <c r="DL63" s="65"/>
      <c r="DM63" s="80"/>
      <c r="DN63" s="65"/>
      <c r="DO63" s="80"/>
      <c r="DP63" s="65"/>
      <c r="DQ63" s="80"/>
      <c r="DR63" s="65"/>
      <c r="DS63" s="80"/>
      <c r="DT63" s="65"/>
      <c r="DU63" s="80"/>
      <c r="DV63" s="65"/>
      <c r="DW63" s="80"/>
      <c r="DX63" s="65"/>
      <c r="DY63" s="80"/>
      <c r="DZ63" s="65"/>
      <c r="EA63" s="80"/>
      <c r="EB63" s="65"/>
      <c r="EC63" s="80"/>
      <c r="ED63" s="65"/>
      <c r="EE63" s="80"/>
      <c r="EF63" s="65"/>
      <c r="EG63" s="80"/>
      <c r="EH63" s="65"/>
      <c r="EI63" s="75"/>
      <c r="EJ63" s="65"/>
      <c r="EK63" s="75"/>
      <c r="EL63" s="65"/>
      <c r="EM63" s="75"/>
      <c r="EN63" s="65"/>
      <c r="EO63" s="75"/>
      <c r="EP63" s="65"/>
      <c r="EQ63" s="93"/>
      <c r="ER63" s="65"/>
      <c r="ES63" s="57"/>
      <c r="ET63" s="65"/>
      <c r="EU63" s="57"/>
      <c r="EV63" s="65"/>
      <c r="EW63" s="57"/>
      <c r="EX63" s="65"/>
      <c r="EY63" s="65"/>
      <c r="EZ63" s="317"/>
      <c r="FA63" s="59"/>
      <c r="FB63" s="57"/>
      <c r="FC63" s="63"/>
      <c r="FD63" s="57"/>
      <c r="FE63" s="65"/>
      <c r="FF63" s="57"/>
      <c r="FG63" s="65"/>
      <c r="FH63" s="57"/>
      <c r="FI63" s="65"/>
      <c r="FJ63" s="59"/>
      <c r="FK63" s="65"/>
      <c r="FL63" s="59"/>
      <c r="FM63" s="65"/>
      <c r="FN63" s="59"/>
      <c r="FO63" s="65"/>
      <c r="FP63" s="59"/>
      <c r="FQ63" s="65"/>
      <c r="FR63" s="75"/>
      <c r="FS63" s="65"/>
      <c r="FT63" s="75"/>
      <c r="FU63" s="65"/>
      <c r="FV63" s="75"/>
      <c r="FW63" s="65"/>
      <c r="FX63" s="75"/>
      <c r="FY63" s="65"/>
      <c r="FZ63" s="75"/>
      <c r="GA63" s="65"/>
      <c r="GB63" s="75"/>
      <c r="GC63" s="65"/>
      <c r="GD63" s="75"/>
      <c r="GE63" s="65"/>
      <c r="GF63" s="75"/>
      <c r="GG63" s="65"/>
      <c r="GH63" s="75"/>
      <c r="GI63" s="65"/>
      <c r="GJ63" s="75"/>
      <c r="GK63" s="65"/>
      <c r="GL63" s="75"/>
      <c r="GM63" s="65"/>
      <c r="GN63" s="75"/>
      <c r="GO63" s="65"/>
      <c r="GP63" s="75"/>
      <c r="GQ63" s="65"/>
      <c r="GR63" s="57"/>
      <c r="GS63" s="65"/>
      <c r="GT63" s="57"/>
      <c r="GU63" s="65"/>
      <c r="GV63" s="57"/>
      <c r="GW63" s="65"/>
      <c r="GX63" s="57"/>
      <c r="GY63" s="65"/>
      <c r="GZ63" s="67" t="str">
        <f t="shared" si="162"/>
        <v/>
      </c>
      <c r="HA63" s="279"/>
      <c r="HB63" s="57"/>
      <c r="HC63"/>
      <c r="HD63"/>
      <c r="HE63"/>
      <c r="HF63"/>
      <c r="HG63"/>
      <c r="HH63"/>
    </row>
    <row r="64" spans="1:216" s="2" customFormat="1" ht="13.5" customHeight="1" x14ac:dyDescent="0.2">
      <c r="B64" s="54" t="s">
        <v>622</v>
      </c>
      <c r="C64" s="62"/>
      <c r="D64" s="63"/>
      <c r="E64" s="62"/>
      <c r="F64" s="63"/>
      <c r="G64" s="62"/>
      <c r="H64" s="63"/>
      <c r="I64" s="62"/>
      <c r="J64" s="63"/>
      <c r="K64" s="62"/>
      <c r="L64" s="63"/>
      <c r="M64" s="62"/>
      <c r="N64" s="63"/>
      <c r="O64" s="62"/>
      <c r="P64" s="63"/>
      <c r="Q64" s="62"/>
      <c r="R64" s="63"/>
      <c r="S64" s="62"/>
      <c r="T64" s="63"/>
      <c r="U64" s="62"/>
      <c r="V64" s="63"/>
      <c r="W64" s="62"/>
      <c r="X64" s="63"/>
      <c r="Y64" s="62"/>
      <c r="Z64" s="63"/>
      <c r="AA64" s="62"/>
      <c r="AB64" s="63"/>
      <c r="AC64" s="62"/>
      <c r="AD64" s="63"/>
      <c r="AE64" s="62"/>
      <c r="AF64" s="63"/>
      <c r="AG64" s="62"/>
      <c r="AH64" s="63"/>
      <c r="AI64" s="64"/>
      <c r="AJ64" s="63"/>
      <c r="AK64" s="62"/>
      <c r="AL64" s="63"/>
      <c r="AM64" s="62"/>
      <c r="AN64" s="63"/>
      <c r="AO64" s="80"/>
      <c r="AP64" s="63"/>
      <c r="AQ64" s="80"/>
      <c r="AR64" s="63"/>
      <c r="AS64" s="80"/>
      <c r="AT64" s="63"/>
      <c r="AU64" s="80"/>
      <c r="AV64" s="63"/>
      <c r="AW64" s="80"/>
      <c r="AX64" s="63"/>
      <c r="AY64" s="80"/>
      <c r="AZ64" s="65"/>
      <c r="BA64" s="80"/>
      <c r="BB64" s="65"/>
      <c r="BC64" s="80"/>
      <c r="BD64" s="65"/>
      <c r="BE64" s="80"/>
      <c r="BF64" s="65"/>
      <c r="BG64" s="80"/>
      <c r="BH64" s="65"/>
      <c r="BI64" s="80"/>
      <c r="BJ64" s="65"/>
      <c r="BK64" s="80"/>
      <c r="BL64" s="65"/>
      <c r="BM64" s="80"/>
      <c r="BN64" s="65"/>
      <c r="BO64" s="80"/>
      <c r="BP64" s="65"/>
      <c r="BQ64" s="80"/>
      <c r="BR64" s="65"/>
      <c r="BS64" s="80"/>
      <c r="BT64" s="65"/>
      <c r="BU64" s="80"/>
      <c r="BV64" s="65"/>
      <c r="BW64" s="80"/>
      <c r="BX64" s="65"/>
      <c r="BY64" s="80"/>
      <c r="BZ64" s="65"/>
      <c r="CA64" s="80"/>
      <c r="CB64" s="65"/>
      <c r="CC64" s="80"/>
      <c r="CD64" s="65"/>
      <c r="CE64" s="80"/>
      <c r="CF64" s="65"/>
      <c r="CG64" s="80"/>
      <c r="CH64" s="65"/>
      <c r="CI64" s="80"/>
      <c r="CJ64" s="65"/>
      <c r="CK64" s="80"/>
      <c r="CL64" s="65"/>
      <c r="CM64" s="80"/>
      <c r="CN64" s="65"/>
      <c r="CO64" s="80"/>
      <c r="CP64" s="65"/>
      <c r="CQ64" s="80"/>
      <c r="CR64" s="67"/>
      <c r="CS64" s="80"/>
      <c r="CT64" s="65"/>
      <c r="CU64" s="80"/>
      <c r="CV64" s="65"/>
      <c r="CW64" s="80"/>
      <c r="CX64" s="65"/>
      <c r="CY64" s="80"/>
      <c r="CZ64" s="65"/>
      <c r="DA64" s="80"/>
      <c r="DB64" s="65"/>
      <c r="DC64" s="80"/>
      <c r="DD64" s="65"/>
      <c r="DE64" s="80"/>
      <c r="DF64" s="65"/>
      <c r="DG64" s="80"/>
      <c r="DH64" s="65"/>
      <c r="DI64" s="80"/>
      <c r="DJ64" s="65"/>
      <c r="DK64" s="80"/>
      <c r="DL64" s="65"/>
      <c r="DM64" s="80"/>
      <c r="DN64" s="65"/>
      <c r="DO64" s="80"/>
      <c r="DP64" s="65"/>
      <c r="DQ64" s="80"/>
      <c r="DR64" s="65"/>
      <c r="DS64" s="80"/>
      <c r="DT64" s="65"/>
      <c r="DU64" s="80"/>
      <c r="DV64" s="65"/>
      <c r="DW64" s="80"/>
      <c r="DX64" s="65"/>
      <c r="DY64" s="80"/>
      <c r="DZ64" s="65"/>
      <c r="EA64" s="57">
        <v>3872</v>
      </c>
      <c r="EB64" s="65"/>
      <c r="EC64" s="57">
        <v>4278</v>
      </c>
      <c r="ED64" s="65"/>
      <c r="EE64" s="57">
        <v>5931</v>
      </c>
      <c r="EF64" s="65"/>
      <c r="EG64" s="57">
        <f>20804-EE64-EC64-EA64</f>
        <v>6723</v>
      </c>
      <c r="EH64" s="65"/>
      <c r="EI64" s="57">
        <v>5563</v>
      </c>
      <c r="EJ64" s="65"/>
      <c r="EK64" s="57">
        <v>6038</v>
      </c>
      <c r="EL64" s="65"/>
      <c r="EM64" s="57">
        <v>6488</v>
      </c>
      <c r="EN64" s="65"/>
      <c r="EO64" s="57">
        <f>24528-EM64-EK64-EI64</f>
        <v>6439</v>
      </c>
      <c r="EP64" s="65"/>
      <c r="EQ64" s="57">
        <f>EO64</f>
        <v>6439</v>
      </c>
      <c r="ER64" s="65"/>
      <c r="ES64" s="57">
        <f>EQ64</f>
        <v>6439</v>
      </c>
      <c r="ET64" s="65"/>
      <c r="EU64" s="57">
        <f>ES64</f>
        <v>6439</v>
      </c>
      <c r="EV64" s="65"/>
      <c r="EW64" s="57">
        <f>EU64</f>
        <v>6439</v>
      </c>
      <c r="EX64" s="65"/>
      <c r="EY64" s="65"/>
      <c r="EZ64" s="317"/>
      <c r="FA64" s="59"/>
      <c r="FB64" s="57"/>
      <c r="FC64" s="63"/>
      <c r="FD64" s="57"/>
      <c r="FE64" s="65"/>
      <c r="FF64" s="57"/>
      <c r="FG64" s="65"/>
      <c r="FH64" s="57"/>
      <c r="FI64" s="65"/>
      <c r="FJ64" s="59"/>
      <c r="FK64" s="65"/>
      <c r="FL64" s="59"/>
      <c r="FM64" s="65"/>
      <c r="FN64" s="59"/>
      <c r="FO64" s="65"/>
      <c r="FP64" s="59"/>
      <c r="FQ64" s="65"/>
      <c r="FR64" s="75"/>
      <c r="FS64" s="65"/>
      <c r="FT64" s="75"/>
      <c r="FU64" s="65"/>
      <c r="FV64" s="75"/>
      <c r="FW64" s="65"/>
      <c r="FX64" s="75"/>
      <c r="FY64" s="65"/>
      <c r="FZ64" s="75"/>
      <c r="GA64" s="65"/>
      <c r="GB64" s="75"/>
      <c r="GC64" s="65"/>
      <c r="GD64" s="75"/>
      <c r="GE64" s="65"/>
      <c r="GF64" s="75"/>
      <c r="GG64" s="65"/>
      <c r="GH64" s="75"/>
      <c r="GI64" s="65"/>
      <c r="GJ64" s="75"/>
      <c r="GK64" s="65"/>
      <c r="GL64" s="75"/>
      <c r="GM64" s="65"/>
      <c r="GN64" s="90">
        <f>EI64+EK64+EM64+EO64</f>
        <v>24528</v>
      </c>
      <c r="GO64" s="65"/>
      <c r="GP64" s="90">
        <f>EQ64+ES64+EU64+EW64</f>
        <v>25756</v>
      </c>
      <c r="GQ64" s="65"/>
      <c r="GR64" s="57">
        <f>GP64</f>
        <v>25756</v>
      </c>
      <c r="GS64" s="65"/>
      <c r="GT64" s="57">
        <f>GR64</f>
        <v>25756</v>
      </c>
      <c r="GU64" s="65"/>
      <c r="GV64" s="57">
        <f>GT64</f>
        <v>25756</v>
      </c>
      <c r="GW64" s="65"/>
      <c r="GX64" s="57">
        <f>GV64</f>
        <v>25756</v>
      </c>
      <c r="GY64" s="65"/>
      <c r="GZ64" s="67">
        <f t="shared" si="162"/>
        <v>0.98183442606913918</v>
      </c>
      <c r="HA64" s="279"/>
      <c r="HB64" s="57"/>
      <c r="HC64"/>
      <c r="HD64"/>
      <c r="HE64"/>
      <c r="HF64"/>
      <c r="HG64"/>
      <c r="HH64"/>
    </row>
    <row r="65" spans="2:216" s="2" customFormat="1" ht="13.5" customHeight="1" x14ac:dyDescent="0.2">
      <c r="B65" s="54" t="s">
        <v>138</v>
      </c>
      <c r="C65" s="84">
        <v>32761</v>
      </c>
      <c r="D65" s="63"/>
      <c r="E65" s="84">
        <v>33568</v>
      </c>
      <c r="F65" s="63"/>
      <c r="G65" s="84">
        <v>34439</v>
      </c>
      <c r="H65" s="63"/>
      <c r="I65" s="84">
        <v>34949</v>
      </c>
      <c r="J65" s="63"/>
      <c r="K65" s="84">
        <v>36019</v>
      </c>
      <c r="L65" s="63">
        <f>IF(ISERROR(K65/C65),"NM",IF(OR(K65/C65&lt;0.5,K65/C65&gt;2),"NM",(K65/C65-1)*100))</f>
        <v>9.9447513812154664</v>
      </c>
      <c r="M65" s="84">
        <v>37284</v>
      </c>
      <c r="N65" s="63">
        <f>IF(ISERROR(M65/E65),"NM",IF(OR(M65/E65&lt;0.5,M65/E65&gt;2),"NM",(M65/E65-1)*100))</f>
        <v>11.070066730219263</v>
      </c>
      <c r="O65" s="84">
        <v>37903</v>
      </c>
      <c r="P65" s="63">
        <f>IF(ISERROR(O65/G65),"NM",IF(OR(O65/G65&lt;0.5,O65/G65&gt;2),"NM",(O65/G65-1)*100))</f>
        <v>10.058364063997205</v>
      </c>
      <c r="Q65" s="84">
        <v>38707</v>
      </c>
      <c r="R65" s="63">
        <f>IF(ISERROR(Q65/I65),"NM",IF(OR(Q65/I65&lt;0.5,Q65/I65&gt;2),"NM",(Q65/I65-1)*100))</f>
        <v>10.752811239234305</v>
      </c>
      <c r="S65" s="84">
        <v>39784</v>
      </c>
      <c r="T65" s="63">
        <f>IF(ISERROR(S65/K65),"NM",IF(OR(S65/K65&lt;0.5,S65/K65&gt;2),"NM",(S65/K65-1)*100))</f>
        <v>10.452816569033008</v>
      </c>
      <c r="U65" s="84">
        <v>39878</v>
      </c>
      <c r="V65" s="63">
        <f>IF(ISERROR(U65/M65),"NM",IF(OR(U65/M65&lt;0.5,U65/M65&gt;2),"NM",(U65/M65-1)*100))</f>
        <v>6.9574080034331187</v>
      </c>
      <c r="W65" s="84">
        <v>39502</v>
      </c>
      <c r="X65" s="63">
        <f>IF(ISERROR(W65/O65),"NM",IF(OR(W65/O65&lt;0.5,W65/O65&gt;2),"NM",(W65/O65-1)*100))</f>
        <v>4.2186634303353232</v>
      </c>
      <c r="Y65" s="84">
        <v>40527</v>
      </c>
      <c r="Z65" s="63">
        <f>IF(ISERROR(Y65/Q65),"NM",IF(OR(Y65/Q65&lt;0.5,Y65/Q65&gt;2),"NM",(Y65/Q65-1)*100))</f>
        <v>4.7019918877722278</v>
      </c>
      <c r="AA65" s="84">
        <v>40594</v>
      </c>
      <c r="AB65" s="63">
        <f>IF(ISERROR(AA65/S65),"NM",IF(OR(AA65/S65&lt;0.5,AA65/S65&gt;2),"NM",(AA65/S65-1)*100))</f>
        <v>2.0359943695958282</v>
      </c>
      <c r="AC65" s="84">
        <v>41220</v>
      </c>
      <c r="AD65" s="63">
        <f>IF(ISERROR(AC65/U65),"NM",IF(OR(AC65/U65&lt;0.5,AC65/U65&gt;2),"NM",(AC65/U65-1)*100))</f>
        <v>3.3652640553688773</v>
      </c>
      <c r="AE65" s="84">
        <v>41759</v>
      </c>
      <c r="AF65" s="63">
        <f>IF(ISERROR(AE65/W65),"NM",IF(OR(AE65/W65&lt;0.5,AE65/W65&gt;2),"NM",(AE65/W65-1)*100))</f>
        <v>5.7136347526707487</v>
      </c>
      <c r="AG65" s="84">
        <v>41037</v>
      </c>
      <c r="AH65" s="63">
        <f>IF(ISERROR(AG65/Y65),"NM",IF(OR(AG65/Y65&lt;0.5,AG65/Y65&gt;2),"NM",(AG65/Y65-1)*100))</f>
        <v>1.2584203123843452</v>
      </c>
      <c r="AI65" s="101">
        <v>40342</v>
      </c>
      <c r="AJ65" s="63">
        <f>IF(ISERROR(AI65/AA65),"NM",IF(OR(AI65/AA65&lt;0.5,AI65/AA65&gt;2),"NM",(AI65/AA65-1)*100))</f>
        <v>-0.62078139626545736</v>
      </c>
      <c r="AK65" s="84">
        <v>42206</v>
      </c>
      <c r="AL65" s="63">
        <f>IF(ISERROR(AK65/AC65),"NM",IF(OR(AK65/AC65&lt;0.5,AK65/AC65&gt;2),"NM",(AK65/AC65-1)*100))</f>
        <v>2.3920426977195541</v>
      </c>
      <c r="AM65" s="84">
        <v>42880</v>
      </c>
      <c r="AN65" s="63">
        <f>IF(ISERROR(AM65/AE65),"NM",IF(OR(AM65/AE65&lt;0.5,AM65/AE65&gt;2),"NM",(AM65/AE65-1)*100))</f>
        <v>2.6844512560166622</v>
      </c>
      <c r="AO65" s="85">
        <v>43018</v>
      </c>
      <c r="AP65" s="63">
        <f>IF(ISERROR(AO65/AG65),"NM",IF(OR(AO65/AG65&lt;0.5,AO65/AG65&gt;2),"NM",(AO65/AG65-1)*100))</f>
        <v>4.8273509272120263</v>
      </c>
      <c r="AQ65" s="85">
        <v>42935</v>
      </c>
      <c r="AR65" s="63">
        <f>IF(ISERROR(AQ65/AI65),"NM",IF(OR(AQ65/AI65&lt;0.5,AQ65/AI65&gt;2),"NM",(AQ65/AI65-1)*100))</f>
        <v>6.4275444945714133</v>
      </c>
      <c r="AS65" s="85">
        <v>44321</v>
      </c>
      <c r="AT65" s="63">
        <f>IF(ISERROR(AS65/AK65),"NM",IF(OR(AS65/AK65&lt;0.5,AS65/AK65&gt;2),"NM",(AS65/AK65-1)*100))</f>
        <v>5.0111358574610243</v>
      </c>
      <c r="AU65" s="85">
        <v>45572</v>
      </c>
      <c r="AV65" s="63">
        <f>IF(ISERROR(AU65/AM65),"NM",IF(OR(AU65/AM65&lt;0.5,AU65/AM65&gt;2),"NM",(AU65/AM65-1)*100))</f>
        <v>6.2779850746268684</v>
      </c>
      <c r="AW65" s="85">
        <v>47354</v>
      </c>
      <c r="AX65" s="63">
        <f>IF(ISERROR(AW65/AO65),"NM",IF(OR(AW65/AO65&lt;0.5,AW65/AO65&gt;2),"NM",(AW65/AO65-1)*100))</f>
        <v>10.079501603979724</v>
      </c>
      <c r="AY65" s="85">
        <v>47734</v>
      </c>
      <c r="AZ65" s="65">
        <f>IF(ISERROR(AY65/AQ65),"NM",IF(OR(AY65/AQ65&lt;0.5,AY65/AQ65&gt;2),"NM",(AY65/AQ65-1)*100))</f>
        <v>11.177361127285423</v>
      </c>
      <c r="BA65" s="85">
        <v>48314</v>
      </c>
      <c r="BB65" s="65">
        <f>IF(ISERROR(BA65/AS65),"NM",IF(OR(BA65/AS65&lt;0.5,BA65/AS65&gt;2),"NM",(BA65/AS65-1)*100))</f>
        <v>9.0092732564698519</v>
      </c>
      <c r="BC65" s="85">
        <v>49954</v>
      </c>
      <c r="BD65" s="65">
        <f>IF(ISERROR(BC65/AU65),"NM",IF(OR(BC65/AU65&lt;0.5,BC65/AU65&gt;2),"NM",(BC65/AU65-1)*100))</f>
        <v>9.6155534099885855</v>
      </c>
      <c r="BE65" s="85">
        <v>50433</v>
      </c>
      <c r="BF65" s="65">
        <f>IF(ISERROR(BE65/AW65),"NM",IF(OR(BE65/AW65&lt;0.5,BE65/AW65&gt;2),"NM",(BE65/AW65-1)*100))</f>
        <v>6.5020906364826603</v>
      </c>
      <c r="BG65" s="85">
        <v>52108</v>
      </c>
      <c r="BH65" s="65">
        <f>IF(ISERROR(BG65/AY65),"NM",IF(OR(BG65/AY65&lt;0.5,BG65/AY65&gt;2),"NM",(BG65/AY65-1)*100))</f>
        <v>9.1632798424603035</v>
      </c>
      <c r="BI65" s="85">
        <v>53427</v>
      </c>
      <c r="BJ65" s="65">
        <f>IF(ISERROR(BI65/BA65),"NM",IF(OR(BI65/BA65&lt;0.5,BI65/BA65&gt;2),"NM",(BI65/BA65-1)*100))</f>
        <v>10.582853831187645</v>
      </c>
      <c r="BK65" s="85">
        <v>53795</v>
      </c>
      <c r="BL65" s="65">
        <f>IF(ISERROR(BK65/BC65),"NM",IF(OR(BK65/BC65&lt;0.5,BK65/BC65&gt;2),"NM",(BK65/BC65-1)*100))</f>
        <v>7.689073948032199</v>
      </c>
      <c r="BM65" s="85">
        <v>52747</v>
      </c>
      <c r="BN65" s="65">
        <f>IF(ISERROR(BM65/BE65),"NM",IF(OR(BM65/BE65&lt;0.5,BM65/BE65&gt;2),"NM",(BM65/BE65-1)*100))</f>
        <v>4.5882656197331118</v>
      </c>
      <c r="BO65" s="85">
        <v>52187</v>
      </c>
      <c r="BP65" s="65">
        <f>IF(ISERROR(BO65/BG65),"NM",IF(OR(BO65/BG65&lt;0.5,BO65/BG65&gt;2),"NM",(BO65/BG65-1)*100))</f>
        <v>0.15160819835726702</v>
      </c>
      <c r="BQ65" s="85">
        <v>53077</v>
      </c>
      <c r="BR65" s="65">
        <f>IF(ISERROR(BQ65/BI65),"NM",IF(OR(BQ65/BI65&lt;0.5,BQ65/BI65&gt;2),"NM",(BQ65/BI65-1)*100))</f>
        <v>-0.6550994815355482</v>
      </c>
      <c r="BS65" s="85">
        <v>54254</v>
      </c>
      <c r="BT65" s="65">
        <f>IF(ISERROR(BS65/BK65),"NM",IF(OR(BS65/BK65&lt;0.5,BS65/BK65&gt;2),"NM",(BS65/BK65-1)*100))</f>
        <v>0.85323914861976657</v>
      </c>
      <c r="BU65" s="85">
        <v>52466</v>
      </c>
      <c r="BV65" s="65">
        <f>IF(ISERROR(BU65/BM65),"NM",IF(OR(BU65/BM65&lt;0.5,BU65/BM65&gt;2),"NM",(BU65/BM65-1)*100))</f>
        <v>-0.53273171933948538</v>
      </c>
      <c r="BW65" s="85">
        <v>52462</v>
      </c>
      <c r="BX65" s="65">
        <f>IF(ISERROR(BW65/BO65),"NM",IF(OR(BW65/BO65&lt;0.5,BW65/BO65&gt;2),"NM",(BW65/BO65-1)*100))</f>
        <v>0.52695115641827606</v>
      </c>
      <c r="BY65" s="85">
        <v>52981</v>
      </c>
      <c r="BZ65" s="65">
        <f>IF(ISERROR(BY65/BQ65),"NM",IF(OR(BY65/BQ65&lt;0.5,BY65/BQ65&gt;2),"NM",(BY65/BQ65-1)*100))</f>
        <v>-0.18086930308797156</v>
      </c>
      <c r="CA65" s="85">
        <v>53170</v>
      </c>
      <c r="CB65" s="65">
        <f>IF(ISERROR(CA65/BS65),"NM",IF(OR(CA65/BS65&lt;0.5,CA65/BS65&gt;2),"NM",(CA65/BS65-1)*100))</f>
        <v>-1.9980093633649165</v>
      </c>
      <c r="CC65" s="85">
        <v>53116</v>
      </c>
      <c r="CD65" s="65">
        <f>IF(ISERROR(CC65/BU65),"NM",IF(OR(CC65/BU65&lt;0.5,CC65/BU65&gt;2),"NM",(CC65/BU65-1)*100))</f>
        <v>1.2388975717607664</v>
      </c>
      <c r="CE65" s="85">
        <v>53765</v>
      </c>
      <c r="CF65" s="65">
        <f>IF(ISERROR(CE65/BW65),"NM",IF(OR(CE65/BW65&lt;0.5,CE65/BW65&gt;2),"NM",(CE65/BW65-1)*100))</f>
        <v>2.4837024894209137</v>
      </c>
      <c r="CG65" s="85">
        <v>54572</v>
      </c>
      <c r="CH65" s="65">
        <f>IF(ISERROR(CG65/BY65),"NM",IF(OR(CG65/BY65&lt;0.5,CG65/BY65&gt;2),"NM",(CG65/BY65-1)*100))</f>
        <v>3.0029633264755384</v>
      </c>
      <c r="CI65" s="85">
        <v>53590</v>
      </c>
      <c r="CJ65" s="65">
        <f>IF(ISERROR(CI65/CA65),"NM",IF(OR(CI65/CA65&lt;0.5,CI65/CA65&gt;2),"NM",(CI65/CA65-1)*100))</f>
        <v>0.78991912732744307</v>
      </c>
      <c r="CK65" s="85">
        <v>53138</v>
      </c>
      <c r="CL65" s="65">
        <f>IF(ISERROR(CK65/CC65),"NM",IF(OR(CK65/CC65&lt;0.5,CK65/CC65&gt;2),"NM",(CK65/CC65-1)*100))</f>
        <v>4.1418781534763305E-2</v>
      </c>
      <c r="CM65" s="85">
        <v>53414</v>
      </c>
      <c r="CN65" s="65">
        <f>IF(ISERROR(CM65/CE65),"NM",IF(OR(CM65/CE65&lt;0.5,CM65/CE65&gt;2),"NM",(CM65/CE65-1)*100))</f>
        <v>-0.65284106760904459</v>
      </c>
      <c r="CO65" s="85">
        <v>51837</v>
      </c>
      <c r="CP65" s="65">
        <f>IF(ISERROR(CO65/CG65),"NM",IF(OR(CO65/CG65&lt;0.5,CO65/CG65&gt;2),"NM",(CO65/CG65-1)*100))</f>
        <v>-5.0117276258887289</v>
      </c>
      <c r="CQ65" s="85">
        <v>54081</v>
      </c>
      <c r="CR65" s="67">
        <f>IF(ISERROR(CQ65/CI65),"NM",IF(OR(CQ65/CI65&lt;0.5,CQ65/CI65&gt;2),"NM",(CQ65/CI65-1)*100))</f>
        <v>0.91621571188653661</v>
      </c>
      <c r="CS65" s="85">
        <v>54833</v>
      </c>
      <c r="CT65" s="65">
        <f>IF(ISERROR(CS65/CK65),"NM",IF(OR(CS65/CK65&lt;0.5,CS65/CK65&gt;2),"NM",(CS65/CK65-1)*100))</f>
        <v>3.1898076705935585</v>
      </c>
      <c r="CU65" s="85">
        <v>58055</v>
      </c>
      <c r="CV65" s="65">
        <f>IF(ISERROR(CU65/CM65),"NM",IF(OR(CU65/CM65&lt;0.5,CU65/CM65&gt;2),"NM",(CU65/CM65-1)*100))</f>
        <v>8.6887332908975203</v>
      </c>
      <c r="CW65" s="85">
        <v>55396</v>
      </c>
      <c r="CX65" s="65">
        <f>IF(ISERROR(CW65/CO65),"NM",IF(OR(CW65/CO65&lt;0.5,CW65/CO65&gt;2),"NM",(CW65/CO65-1)*100))</f>
        <v>6.8657522618978728</v>
      </c>
      <c r="CY65" s="85">
        <v>56073</v>
      </c>
      <c r="CZ65" s="65">
        <f>IF(ISERROR(CY65/CQ65),"NM",IF(OR(CY65/CQ65&lt;0.5,CY65/CQ65&gt;2),"NM",(CY65/CQ65-1)*100))</f>
        <v>3.6833638431241988</v>
      </c>
      <c r="DA65" s="85">
        <v>57685</v>
      </c>
      <c r="DB65" s="65">
        <f>IF(ISERROR(DA65/CS65),"NM",IF(OR(DA65/CS65&lt;0.5,DA65/CS65&gt;2),"NM",(DA65/CS65-1)*100))</f>
        <v>5.2012474239965023</v>
      </c>
      <c r="DC65" s="85">
        <v>62272</v>
      </c>
      <c r="DD65" s="65">
        <f>IF(ISERROR(DC65/CU65),"NM",IF(OR(DC65/CU65&lt;0.5,DC65/CU65&gt;2),"NM",(DC65/CU65-1)*100))</f>
        <v>7.2638015674791223</v>
      </c>
      <c r="DE65" s="85">
        <v>64583</v>
      </c>
      <c r="DF65" s="65">
        <f>IF(ISERROR(DE65/CW65),"NM",IF(OR(DE65/CW65&lt;0.5,DE65/CW65&gt;2),"NM",(DE65/CW65-1)*100))</f>
        <v>16.584229908296621</v>
      </c>
      <c r="DG65" s="85">
        <v>65156</v>
      </c>
      <c r="DH65" s="65">
        <f>IF(ISERROR(DG65/CY65),"NM",IF(OR(DG65/CY65&lt;0.5,DG65/CY65&gt;2),"NM",(DG65/CY65-1)*100))</f>
        <v>16.198526920264644</v>
      </c>
      <c r="DI65" s="85">
        <v>66751</v>
      </c>
      <c r="DJ65" s="65">
        <f>IF(ISERROR(DI65/DA65),"NM",IF(OR(DI65/DA65&lt;0.5,DI65/DA65&gt;2),"NM",(DI65/DA65-1)*100))</f>
        <v>15.716390742827425</v>
      </c>
      <c r="DK65" s="85">
        <v>68105</v>
      </c>
      <c r="DL65" s="65">
        <f>IF(ISERROR(DK65/DC65),"NM",IF(OR(DK65/DC65&lt;0.5,DK65/DC65&gt;2),"NM",(DK65/DC65-1)*100))</f>
        <v>9.3669707091469601</v>
      </c>
      <c r="DM65" s="85">
        <v>69440</v>
      </c>
      <c r="DN65" s="65">
        <f>IF(ISERROR(DM65/DE65),"NM",IF(OR(DM65/DE65&lt;0.5,DM65/DE65&gt;2),"NM",(DM65/DE65-1)*100))</f>
        <v>7.5205549447997067</v>
      </c>
      <c r="DO65" s="85">
        <v>70244</v>
      </c>
      <c r="DP65" s="65">
        <f>IF(ISERROR(DO65/DG65),"NM",IF(OR(DO65/DG65&lt;0.5,DO65/DG65&gt;2),"NM",(DO65/DG65-1)*100))</f>
        <v>7.8089508257106033</v>
      </c>
      <c r="DQ65" s="85">
        <v>73622</v>
      </c>
      <c r="DR65" s="65">
        <f>IF(ISERROR(DQ65/DI65),"NM",IF(OR(DQ65/DI65&lt;0.5,DQ65/DI65&gt;2),"NM",(DQ65/DI65-1)*100))</f>
        <v>10.293478749382023</v>
      </c>
      <c r="DS65" s="85">
        <v>72994</v>
      </c>
      <c r="DT65" s="65">
        <f>IF(ISERROR(DS65/DK65),"NM",IF(OR(DS65/DK65&lt;0.5,DS65/DK65&gt;2),"NM",(DS65/DK65-1)*100))</f>
        <v>7.1786212466045107</v>
      </c>
      <c r="DU65" s="85">
        <v>73425</v>
      </c>
      <c r="DV65" s="65">
        <f>IF(ISERROR(DU65/DM65),"NM",IF(OR(DU65/DM65&lt;0.5,DU65/DM65&gt;2),"NM",(DU65/DM65-1)*100))</f>
        <v>5.7387672811059831</v>
      </c>
      <c r="DW65" s="85">
        <v>74056</v>
      </c>
      <c r="DX65" s="65">
        <f>IF(ISERROR(DW65/DO65),"NM",IF(OR(DW65/DO65&lt;0.5,DW65/DO65&gt;2),"NM",(DW65/DO65-1)*100))</f>
        <v>5.4267980183360764</v>
      </c>
      <c r="DY65" s="85">
        <v>74381</v>
      </c>
      <c r="DZ65" s="65">
        <f>IF(ISERROR(DY65/DQ65),"NM",IF(OR(DY65/DQ65&lt;0.5,DY65/DQ65&gt;2),"NM",(DY65/DQ65-1)*100))</f>
        <v>1.0309418380375357</v>
      </c>
      <c r="EA65" s="85">
        <v>71771</v>
      </c>
      <c r="EB65" s="65">
        <f>IF(ISERROR(EA65/DS65),"NM",IF(OR(EA65/DS65&lt;0.5,EA65/DS65&gt;2),"NM",(EA65/DS65-1)*100))</f>
        <v>-1.6754801764528593</v>
      </c>
      <c r="EC65" s="85">
        <v>69444</v>
      </c>
      <c r="ED65" s="65">
        <f>IF(ISERROR(EC65/DU65),"NM",IF(OR(EC65/DU65&lt;0.5,EC65/DU65&gt;2),"NM",(EC65/DU65-1)*100))</f>
        <v>-5.4218590398365629</v>
      </c>
      <c r="EE65" s="85">
        <v>67718</v>
      </c>
      <c r="EF65" s="65">
        <f>IF(ISERROR(EE65/DW65),"NM",IF(OR(EE65/DW65&lt;0.5,EE65/DW65&gt;2),"NM",(EE65/DW65-1)*100))</f>
        <v>-8.558388246732207</v>
      </c>
      <c r="EG65" s="85">
        <v>68720</v>
      </c>
      <c r="EH65" s="65">
        <f>IF(ISERROR(EG65/DY65),"NM",IF(OR(EG65/DY65&lt;0.5,EG65/DY65&gt;2),"NM",(EG65/DY65-1)*100))</f>
        <v>-7.6108145897473829</v>
      </c>
      <c r="EI65" s="85">
        <f>69211</f>
        <v>69211</v>
      </c>
      <c r="EJ65" s="65">
        <f>IF(ISERROR(EI65/EA65),"NM",IF(OR(EI65/EA65&lt;0.5,EI65/EA65&gt;2),"NM",(EI65/EA65-1)*100))</f>
        <v>-3.5669002800574057</v>
      </c>
      <c r="EK65" s="85">
        <v>68170</v>
      </c>
      <c r="EL65" s="65">
        <f>IF(ISERROR(EK65/EC65),"NM",IF(OR(EK65/EC65&lt;0.5,EK65/EC65&gt;2),"NM",(EK65/EC65-1)*100))</f>
        <v>-1.8345717412591389</v>
      </c>
      <c r="EM65" s="85">
        <v>68986</v>
      </c>
      <c r="EN65" s="65">
        <f>IF(ISERROR(EM65/EE65),"NM",IF(OR(EM65/EE65&lt;0.5,EM65/EE65&gt;2),"NM",(EM65/EE65-1)*100))</f>
        <v>1.8724711302755548</v>
      </c>
      <c r="EO65" s="85">
        <v>69915</v>
      </c>
      <c r="EP65" s="65">
        <f>IF(ISERROR(EO65/EG65),"NM",IF(OR(EO65/EG65&lt;0.5,EO65/EG65&gt;2),"NM",(EO65/EG65-1)*100))</f>
        <v>1.7389406286379527</v>
      </c>
      <c r="EQ65" s="88">
        <f>EQ67*EQ70/100/4</f>
        <v>70276.852707464335</v>
      </c>
      <c r="ER65" s="65">
        <f>IF(ISERROR(EQ65/EI65),"NM",IF(OR(EQ65/EI65&lt;0.5,EQ65/EI65&gt;2),"NM",(EQ65/EI65-1)*100))</f>
        <v>1.5400047788131088</v>
      </c>
      <c r="ES65" s="88">
        <f>ES67*ES70/100/4</f>
        <v>69962.88990620221</v>
      </c>
      <c r="ET65" s="65">
        <f>IF(ISERROR(ES65/EK65),"NM",IF(OR(ES65/EK65&lt;0.5,ES65/EK65&gt;2),"NM",(ES65/EK65-1)*100))</f>
        <v>2.6300277339037947</v>
      </c>
      <c r="EU65" s="88">
        <f>EU67*EU70/100/4</f>
        <v>69804.635308893252</v>
      </c>
      <c r="EV65" s="65">
        <f>IF(ISERROR(EU65/EM65),"NM",IF(OR(EU65/EM65&lt;0.5,EU65/EM65&gt;2),"NM",(EU65/EM65-1)*100))</f>
        <v>1.1866687572743118</v>
      </c>
      <c r="EW65" s="88">
        <f>EW67*EW70/100/4</f>
        <v>69823.224615403247</v>
      </c>
      <c r="EX65" s="65">
        <f>IF(ISERROR(EW65/EO65),"NM",IF(OR(EW65/EO65&lt;0.5,EW65/EO65&gt;2),"NM",(EW65/EO65-1)*100))</f>
        <v>-0.13126708803082865</v>
      </c>
      <c r="EY65" s="65"/>
      <c r="EZ65" s="317"/>
      <c r="FA65" s="59"/>
      <c r="FB65" s="84">
        <v>120063</v>
      </c>
      <c r="FC65" s="63"/>
      <c r="FD65" s="84">
        <v>126331</v>
      </c>
      <c r="FE65" s="65">
        <f>IF(ISERROR(FD65/FB65),"NM",IF(OR(FD65/FB65&lt;0.5,FD65/FB65&gt;2),"NM",(FD65/FB65-1)*100))</f>
        <v>5.2205925222591487</v>
      </c>
      <c r="FF65" s="88">
        <f>C65+E65+G65+I65</f>
        <v>135717</v>
      </c>
      <c r="FG65" s="65">
        <f>IF(ISERROR(FF65/FD65),"NM",IF(OR(FF65/FD65&lt;0.5,FF65/FD65&gt;2),"NM",(FF65/FD65-1)*100))</f>
        <v>7.4296886749887214</v>
      </c>
      <c r="FH65" s="88">
        <f>K65+M65+O65+Q65</f>
        <v>149913</v>
      </c>
      <c r="FI65" s="65">
        <f>IF(ISERROR(FH65/FF65),"NM",IF(OR(FH65/FF65&lt;0.5,FH65/FF65&gt;2),"NM",(FH65/FF65-1)*100))</f>
        <v>10.460001326289259</v>
      </c>
      <c r="FJ65" s="71">
        <f>S65+U65+W65+Y65</f>
        <v>159691</v>
      </c>
      <c r="FK65" s="65">
        <f>IF(ISERROR(FJ65/FH65),"NM",IF(OR(FJ65/FH65&lt;0.5,FJ65/FH65&gt;2),"NM",(FJ65/FH65-1)*100))</f>
        <v>6.5224496874854099</v>
      </c>
      <c r="FL65" s="71">
        <f>AA65+AC65+AE65+AG65</f>
        <v>164610</v>
      </c>
      <c r="FM65" s="65">
        <f>IF(ISERROR(FL65/FJ65),"NM",IF(OR(FL65/FJ65&lt;0.5,FL65/FJ65&gt;2),"NM",(FL65/FJ65-1)*100))</f>
        <v>3.0803238754845363</v>
      </c>
      <c r="FN65" s="71">
        <f>AI65+AK65+AM65+AO65</f>
        <v>168446</v>
      </c>
      <c r="FO65" s="65">
        <f>IF(ISERROR(FN65/FL65),"NM",IF(OR(FN65/FL65&lt;0.5,FN65/FL65&gt;2),"NM",(FN65/FL65-1)*100))</f>
        <v>2.3303566004495568</v>
      </c>
      <c r="FP65" s="71">
        <f>AQ65+AS65+AU65+AW65</f>
        <v>180182</v>
      </c>
      <c r="FQ65" s="65">
        <f>IF(ISERROR(FP65/FN65),"NM",IF(OR(FP65/FN65&lt;0.5,FP65/FN65&gt;2),"NM",(FP65/FN65-1)*100))</f>
        <v>6.967217980836593</v>
      </c>
      <c r="FR65" s="90">
        <f>AY65+BA65+BC65+BE65</f>
        <v>196435</v>
      </c>
      <c r="FS65" s="65">
        <f>IF(ISERROR(FR65/FP65),"NM",IF(OR(FR65/FP65&lt;0.5,FR65/FP65&gt;2),"NM",(FR65/FP65-1)*100))</f>
        <v>9.0203238947286657</v>
      </c>
      <c r="FT65" s="90">
        <f>BG65+BI65+BK65+BM65</f>
        <v>212077</v>
      </c>
      <c r="FU65" s="65">
        <f>IF(ISERROR(FT65/FR65),"NM",IF(OR(FT65/FR65&lt;0.5,FT65/FR65&gt;2),"NM",(FT65/FR65-1)*100))</f>
        <v>7.9629393947107108</v>
      </c>
      <c r="FV65" s="90">
        <f>BO65+BQ65+BS65+BU65</f>
        <v>211984</v>
      </c>
      <c r="FW65" s="65">
        <f>IF(ISERROR(FV65/FT65),"NM",IF(OR(FV65/FT65&lt;0.5,FV65/FT65&gt;2),"NM",(FV65/FT65-1)*100))</f>
        <v>-4.3851997151977962E-2</v>
      </c>
      <c r="FX65" s="90">
        <f>BW65+BY65+CA65+CC65</f>
        <v>211729</v>
      </c>
      <c r="FY65" s="65">
        <f>IF(ISERROR(FX65/FV65),"NM",IF(OR(FX65/FV65&lt;0.5,FX65/FV65&gt;2),"NM",(FX65/FV65-1)*100))</f>
        <v>-0.12029209751679426</v>
      </c>
      <c r="FZ65" s="90">
        <f>CE65+CG65+CI65+CK65</f>
        <v>215065</v>
      </c>
      <c r="GA65" s="65">
        <f>IF(ISERROR(FZ65/FX65),"NM",IF(OR(FZ65/FX65&lt;0.5,FZ65/FX65&gt;2),"NM",(FZ65/FX65-1)*100))</f>
        <v>1.5755989968308626</v>
      </c>
      <c r="GB65" s="90">
        <f>CM65+CO65+CQ65+CS65</f>
        <v>214165</v>
      </c>
      <c r="GC65" s="65">
        <f>IF(ISERROR(GB65/FZ65),"NM",IF(OR(GB65/FZ65&lt;0.5,GB65/FZ65&gt;2),"NM",(GB65/FZ65-1)*100))</f>
        <v>-0.41847813451747484</v>
      </c>
      <c r="GD65" s="90">
        <f>CU65+CW65+CY65+DA65</f>
        <v>227209</v>
      </c>
      <c r="GE65" s="65">
        <f>IF(ISERROR(GD65/GB65),"NM",IF(OR(GD65/GB65&lt;0.5,GD65/GB65&gt;2),"NM",(GD65/GB65-1)*100))</f>
        <v>6.0906310554945886</v>
      </c>
      <c r="GF65" s="90">
        <f>DC65+DE65+DG65+DI65</f>
        <v>258762</v>
      </c>
      <c r="GG65" s="65">
        <f>IF(ISERROR(GF65/GD65),"NM",IF(OR(GF65/GD65&lt;0.5,GF65/GD65&gt;2),"NM",(GF65/GD65-1)*100))</f>
        <v>13.887213974798529</v>
      </c>
      <c r="GH65" s="90">
        <f>DK65+DM65+DO65+DQ65</f>
        <v>281411</v>
      </c>
      <c r="GI65" s="65">
        <f>IF(ISERROR(GH65/GF65),"NM",IF(OR(GH65/GF65&lt;0.5,GH65/GF65&gt;2),"NM",(GH65/GF65-1)*100))</f>
        <v>8.7528307865915487</v>
      </c>
      <c r="GJ65" s="90">
        <f>DS65+DU65+DW65+DY65</f>
        <v>294856</v>
      </c>
      <c r="GK65" s="65">
        <f>IF(ISERROR(GJ65/GH65),"NM",IF(OR(GJ65/GH65&lt;0.5,GJ65/GH65&gt;2),"NM",(GJ65/GH65-1)*100))</f>
        <v>4.7777094712004864</v>
      </c>
      <c r="GL65" s="90">
        <f>EA65+EC65+EE65+EG65</f>
        <v>277653</v>
      </c>
      <c r="GM65" s="65">
        <f>IF(ISERROR(GL65/GJ65),"NM",IF(OR(GL65/GJ65&lt;0.5,GL65/GJ65&gt;2),"NM",(GL65/GJ65-1)*100))</f>
        <v>-5.8343733890441456</v>
      </c>
      <c r="GN65" s="90">
        <f>EI65+EK65+EM65+EO65</f>
        <v>276282</v>
      </c>
      <c r="GO65" s="65">
        <f>IF(ISERROR(GN65/GL65),"NM",IF(OR(GN65/GL65&lt;0.5,GN65/GL65&gt;2),"NM",(GN65/GL65-1)*100))</f>
        <v>-0.49378180678760764</v>
      </c>
      <c r="GP65" s="90">
        <f>EQ65+ES65+EU65+EW65</f>
        <v>279867.60253796307</v>
      </c>
      <c r="GQ65" s="65">
        <f>IF(ISERROR(GP65/GN65),"NM",IF(OR(GP65/GN65&lt;0.5,GP65/GN65&gt;2),"NM",(GP65/GN65-1)*100))</f>
        <v>1.2978053358391417</v>
      </c>
      <c r="GR65" s="88">
        <f>GR67*GR70/100-GR64</f>
        <v>258140.24786432303</v>
      </c>
      <c r="GS65" s="65">
        <f>IF(ISERROR(GR65/GP65),"NM",IF(OR(GR65/GP65&lt;0.5,GR65/GP65&gt;2),"NM",(GR65/GP65-1)*100))</f>
        <v>-7.7634404542029189</v>
      </c>
      <c r="GT65" s="88">
        <f>GT67*GT70/100-GT64</f>
        <v>266570.59507727344</v>
      </c>
      <c r="GU65" s="65">
        <f>IF(ISERROR(GT65/GR65),"NM",IF(OR(GT65/GR65&lt;0.5,GT65/GR65&gt;2),"NM",(GT65/GR65-1)*100))</f>
        <v>3.2658011614606242</v>
      </c>
      <c r="GV65" s="88">
        <f>GV67*GV70/100-GV64</f>
        <v>276646.8627057944</v>
      </c>
      <c r="GW65" s="65">
        <f>IF(ISERROR(GV65/GT65),"NM",IF(OR(GV65/GT65&lt;0.5,GV65/GT65&gt;2),"NM",(GV65/GT65-1)*100))</f>
        <v>3.779962161843109</v>
      </c>
      <c r="GX65" s="88">
        <f>GX67*GX70/100-GX64</f>
        <v>288438.70056785271</v>
      </c>
      <c r="GY65" s="65">
        <f>IF(ISERROR(GX65/GV65),"NM",IF(OR(GX65/GV65&lt;0.5,GX65/GV65&gt;2),"NM",(GX65/GV65-1)*100))</f>
        <v>4.2624151767802987</v>
      </c>
      <c r="GZ65" s="67">
        <f t="shared" si="162"/>
        <v>0.86492915820575167</v>
      </c>
      <c r="HA65" s="280"/>
      <c r="HB65" s="57"/>
      <c r="HC65"/>
      <c r="HD65"/>
      <c r="HE65"/>
      <c r="HF65"/>
      <c r="HG65"/>
      <c r="HH65"/>
    </row>
    <row r="66" spans="2:216" s="2" customFormat="1" ht="13.5" customHeight="1" x14ac:dyDescent="0.2">
      <c r="B66" s="54" t="s">
        <v>425</v>
      </c>
      <c r="C66" s="84">
        <v>3060281</v>
      </c>
      <c r="D66" s="63"/>
      <c r="E66" s="84">
        <v>3172011</v>
      </c>
      <c r="F66" s="63"/>
      <c r="G66" s="85">
        <v>3144673</v>
      </c>
      <c r="H66" s="63"/>
      <c r="I66" s="84">
        <v>3237485</v>
      </c>
      <c r="J66" s="63"/>
      <c r="K66" s="84">
        <v>3561393</v>
      </c>
      <c r="L66" s="63">
        <f>IF(ISERROR(K66/C66),"NM",IF(OR(K66/C66&lt;0.5,K66/C66&gt;2),"NM",(K66/C66-1)*100))</f>
        <v>16.374705460054152</v>
      </c>
      <c r="M66" s="85">
        <v>3656737</v>
      </c>
      <c r="N66" s="63">
        <f>IF(ISERROR(M66/E66),"NM",IF(OR(M66/E66&lt;0.5,M66/E66&gt;2),"NM",(M66/E66-1)*100))</f>
        <v>15.281346754472169</v>
      </c>
      <c r="O66" s="85">
        <v>3608124</v>
      </c>
      <c r="P66" s="63">
        <f>IF(ISERROR(O66/G66),"NM",IF(OR(O66/G66&lt;0.5,O66/G66&gt;2),"NM",(O66/G66-1)*100))</f>
        <v>14.737653167753839</v>
      </c>
      <c r="Q66" s="84">
        <v>3734697</v>
      </c>
      <c r="R66" s="63">
        <f>IF(ISERROR(Q66/I66),"NM",IF(OR(Q66/I66&lt;0.5,Q66/I66&gt;2),"NM",(Q66/I66-1)*100))</f>
        <v>15.357970770520947</v>
      </c>
      <c r="S66" s="84">
        <v>3721044</v>
      </c>
      <c r="T66" s="63">
        <f>IF(ISERROR(S66/K66),"NM",IF(OR(S66/K66&lt;0.5,S66/K66&gt;2),"NM",(S66/K66-1)*100))</f>
        <v>4.4828245576941317</v>
      </c>
      <c r="U66" s="84">
        <v>3775188</v>
      </c>
      <c r="V66" s="63">
        <f>IF(ISERROR(U66/M66),"NM",IF(OR(U66/M66&lt;0.5,U66/M66&gt;2),"NM",(U66/M66-1)*100))</f>
        <v>3.2392540125253833</v>
      </c>
      <c r="W66" s="85">
        <v>3947384</v>
      </c>
      <c r="X66" s="63">
        <f>IF(ISERROR(W66/O66),"NM",IF(OR(W66/O66&lt;0.5,W66/O66&gt;2),"NM",(W66/O66-1)*100))</f>
        <v>9.4026701964788231</v>
      </c>
      <c r="Y66" s="85">
        <v>4077399</v>
      </c>
      <c r="Z66" s="63">
        <f>IF(ISERROR(Y66/Q66),"NM",IF(OR(Y66/Q66&lt;0.5,Y66/Q66&gt;2),"NM",(Y66/Q66-1)*100))</f>
        <v>9.1761660986152229</v>
      </c>
      <c r="AA66" s="84">
        <v>4108081</v>
      </c>
      <c r="AB66" s="63">
        <f>IF(ISERROR(AA66/S66),"NM",IF(OR(AA66/S66&lt;0.5,AA66/S66&gt;2),"NM",(AA66/S66-1)*100))</f>
        <v>10.401301355211068</v>
      </c>
      <c r="AC66" s="84">
        <v>4298181</v>
      </c>
      <c r="AD66" s="63">
        <f>IF(ISERROR(AC66/U66),"NM",IF(OR(AC66/U66&lt;0.5,AC66/U66&gt;2),"NM",(AC66/U66-1)*100))</f>
        <v>13.853429286170659</v>
      </c>
      <c r="AE66" s="85">
        <v>4073767</v>
      </c>
      <c r="AF66" s="63">
        <f>IF(ISERROR(AE66/W66),"NM",IF(OR(AE66/W66&lt;0.5,AE66/W66&gt;2),"NM",(AE66/W66-1)*100))</f>
        <v>3.2016900306633511</v>
      </c>
      <c r="AG66" s="85">
        <v>4060588</v>
      </c>
      <c r="AH66" s="63">
        <f>IF(ISERROR(AG66/Y66),"NM",IF(OR(AG66/Y66&lt;0.5,AG66/Y66&gt;2),"NM",(AG66/Y66-1)*100))</f>
        <v>-0.41229715316063453</v>
      </c>
      <c r="AI66" s="86">
        <v>4228634</v>
      </c>
      <c r="AJ66" s="63">
        <f>IF(ISERROR(AI66/AA66),"NM",IF(OR(AI66/AA66&lt;0.5,AI66/AA66&gt;2),"NM",(AI66/AA66-1)*100))</f>
        <v>2.9345331798472429</v>
      </c>
      <c r="AK66" s="84">
        <v>4221289</v>
      </c>
      <c r="AL66" s="63">
        <f>IF(ISERROR(AK66/AC66),"NM",IF(OR(AK66/AC66&lt;0.5,AK66/AC66&gt;2),"NM",(AK66/AC66-1)*100))</f>
        <v>-1.7889428109239658</v>
      </c>
      <c r="AM66" s="85">
        <v>4365904</v>
      </c>
      <c r="AN66" s="63">
        <f>IF(ISERROR(AM66/AE66),"NM",IF(OR(AM66/AE66&lt;0.5,AM66/AE66&gt;2),"NM",(AM66/AE66-1)*100))</f>
        <v>7.1711759656357454</v>
      </c>
      <c r="AO66" s="85">
        <v>4431441</v>
      </c>
      <c r="AP66" s="63">
        <f>IF(ISERROR(AO66/AG66),"NM",IF(OR(AO66/AG66&lt;0.5,AO66/AG66&gt;2),"NM",(AO66/AG66-1)*100))</f>
        <v>9.13298763627337</v>
      </c>
      <c r="AQ66" s="85">
        <v>4602448</v>
      </c>
      <c r="AR66" s="63">
        <f>IF(ISERROR(AQ66/AI66),"NM",IF(OR(AQ66/AI66&lt;0.5,AQ66/AI66&gt;2),"NM",(AQ66/AI66-1)*100))</f>
        <v>8.8400651368739869</v>
      </c>
      <c r="AS66" s="85">
        <v>4770708</v>
      </c>
      <c r="AT66" s="63">
        <f>IF(ISERROR(AS66/AK66),"NM",IF(OR(AS66/AK66&lt;0.5,AS66/AK66&gt;2),"NM",(AS66/AK66-1)*100))</f>
        <v>13.015432016144835</v>
      </c>
      <c r="AU66" s="85">
        <v>4767475</v>
      </c>
      <c r="AV66" s="63">
        <f>IF(ISERROR(AU66/AM66),"NM",IF(OR(AU66/AM66&lt;0.5,AU66/AM66&gt;2),"NM",(AU66/AM66-1)*100))</f>
        <v>9.1978889137278372</v>
      </c>
      <c r="AW66" s="85">
        <v>4887987</v>
      </c>
      <c r="AX66" s="63">
        <f>IF(ISERROR(AW66/AO66),"NM",IF(OR(AW66/AO66&lt;0.5,AW66/AO66&gt;2),"NM",(AW66/AO66-1)*100))</f>
        <v>10.302427585067697</v>
      </c>
      <c r="AY66" s="85">
        <v>4865554</v>
      </c>
      <c r="AZ66" s="65">
        <f>IF(ISERROR(AY66/AQ66),"NM",IF(OR(AY66/AQ66&lt;0.5,AY66/AQ66&gt;2),"NM",(AY66/AQ66-1)*100))</f>
        <v>5.7166533983654011</v>
      </c>
      <c r="BA66" s="85">
        <v>4896878</v>
      </c>
      <c r="BB66" s="65">
        <f>IF(ISERROR(BA66/AS66),"NM",IF(OR(BA66/AS66&lt;0.5,BA66/AS66&gt;2),"NM",(BA66/AS66-1)*100))</f>
        <v>2.6446808314405379</v>
      </c>
      <c r="BC66" s="85">
        <v>5012255</v>
      </c>
      <c r="BD66" s="65">
        <f>IF(ISERROR(BC66/AU66),"NM",IF(OR(BC66/AU66&lt;0.5,BC66/AU66&gt;2),"NM",(BC66/AU66-1)*100))</f>
        <v>5.1343740659363757</v>
      </c>
      <c r="BE66" s="85">
        <v>5221871</v>
      </c>
      <c r="BF66" s="65">
        <f>IF(ISERROR(BE66/AW66),"NM",IF(OR(BE66/AW66&lt;0.5,BE66/AW66&gt;2),"NM",(BE66/AW66-1)*100))</f>
        <v>6.8307055644788006</v>
      </c>
      <c r="BG66" s="85">
        <v>5342544</v>
      </c>
      <c r="BH66" s="65">
        <f>IF(ISERROR(BG66/AY66),"NM",IF(OR(BG66/AY66&lt;0.5,BG66/AY66&gt;2),"NM",(BG66/AY66-1)*100))</f>
        <v>9.8034057375583572</v>
      </c>
      <c r="BI66" s="85">
        <v>5435632</v>
      </c>
      <c r="BJ66" s="65">
        <f>IF(ISERROR(BI66/BA66),"NM",IF(OR(BI66/BA66&lt;0.5,BI66/BA66&gt;2),"NM",(BI66/BA66-1)*100))</f>
        <v>11.001989430816938</v>
      </c>
      <c r="BK66" s="85">
        <v>5373030</v>
      </c>
      <c r="BL66" s="65">
        <f>IF(ISERROR(BK66/BC66),"NM",IF(OR(BK66/BC66&lt;0.5,BK66/BC66&gt;2),"NM",(BK66/BC66-1)*100))</f>
        <v>7.1978580499196365</v>
      </c>
      <c r="BM66" s="85">
        <v>5535964</v>
      </c>
      <c r="BN66" s="65">
        <f>IF(ISERROR(BM66/BE66),"NM",IF(OR(BM66/BE66&lt;0.5,BM66/BE66&gt;2),"NM",(BM66/BE66-1)*100))</f>
        <v>6.0149513459830883</v>
      </c>
      <c r="BO66" s="85">
        <v>5512194</v>
      </c>
      <c r="BP66" s="65">
        <f>IF(ISERROR(BO66/BG66),"NM",IF(OR(BO66/BG66&lt;0.5,BO66/BG66&gt;2),"NM",(BO66/BG66-1)*100))</f>
        <v>3.1754534918196242</v>
      </c>
      <c r="BQ66" s="85">
        <v>5621256</v>
      </c>
      <c r="BR66" s="65">
        <f>IF(ISERROR(BQ66/BI66),"NM",IF(OR(BQ66/BI66&lt;0.5,BQ66/BI66&gt;2),"NM",(BQ66/BI66-1)*100))</f>
        <v>3.414947884624997</v>
      </c>
      <c r="BS66" s="85">
        <v>5554524</v>
      </c>
      <c r="BT66" s="65">
        <f>IF(ISERROR(BS66/BK66),"NM",IF(OR(BS66/BK66&lt;0.5,BS66/BK66&gt;2),"NM",(BS66/BK66-1)*100))</f>
        <v>3.3778705869872416</v>
      </c>
      <c r="BU66" s="85">
        <v>5622544</v>
      </c>
      <c r="BV66" s="65">
        <f>IF(ISERROR(BU66/BM66),"NM",IF(OR(BU66/BM66&lt;0.5,BU66/BM66&gt;2),"NM",(BU66/BM66-1)*100))</f>
        <v>1.5639552569344684</v>
      </c>
      <c r="BW66" s="85">
        <v>5410111</v>
      </c>
      <c r="BX66" s="65">
        <f>IF(ISERROR(BW66/BO66),"NM",IF(OR(BW66/BO66&lt;0.5,BW66/BO66&gt;2),"NM",(BW66/BO66-1)*100))</f>
        <v>-1.8519486070337821</v>
      </c>
      <c r="BY66" s="85">
        <v>5584267</v>
      </c>
      <c r="BZ66" s="65">
        <f>IF(ISERROR(BY66/BQ66),"NM",IF(OR(BY66/BQ66&lt;0.5,BY66/BQ66&gt;2),"NM",(BY66/BQ66-1)*100))</f>
        <v>-0.65802020046765719</v>
      </c>
      <c r="CA66" s="85">
        <v>5715243</v>
      </c>
      <c r="CB66" s="65">
        <f>IF(ISERROR(CA66/BS66),"NM",IF(OR(CA66/BS66&lt;0.5,CA66/BS66&gt;2),"NM",(CA66/BS66-1)*100))</f>
        <v>2.8934792612292259</v>
      </c>
      <c r="CC66" s="85">
        <v>5915236</v>
      </c>
      <c r="CD66" s="65">
        <f>IF(ISERROR(CC66/BU66),"NM",IF(OR(CC66/BU66&lt;0.5,CC66/BU66&gt;2),"NM",(CC66/BU66-1)*100))</f>
        <v>5.2056862516327129</v>
      </c>
      <c r="CE66" s="85">
        <v>6017659</v>
      </c>
      <c r="CF66" s="65">
        <f>IF(ISERROR(CE66/BW66),"NM",IF(OR(CE66/BW66&lt;0.5,CE66/BW66&gt;2),"NM",(CE66/BW66-1)*100))</f>
        <v>11.229862012073323</v>
      </c>
      <c r="CG66" s="85">
        <v>6146136</v>
      </c>
      <c r="CH66" s="65">
        <f>IF(ISERROR(CG66/BY66),"NM",IF(OR(CG66/BY66&lt;0.5,CG66/BY66&gt;2),"NM",(CG66/BY66-1)*100))</f>
        <v>10.061642826175765</v>
      </c>
      <c r="CI66" s="85">
        <v>6254344</v>
      </c>
      <c r="CJ66" s="65">
        <f>IF(ISERROR(CI66/CA66),"NM",IF(OR(CI66/CA66&lt;0.5,CI66/CA66&gt;2),"NM",(CI66/CA66-1)*100))</f>
        <v>9.4326872890619029</v>
      </c>
      <c r="CK66" s="85">
        <v>6346113</v>
      </c>
      <c r="CL66" s="65">
        <f>IF(ISERROR(CK66/CC66),"NM",IF(OR(CK66/CC66&lt;0.5,CK66/CC66&gt;2),"NM",(CK66/CC66-1)*100))</f>
        <v>7.284189506555605</v>
      </c>
      <c r="CM66" s="85">
        <v>6491759</v>
      </c>
      <c r="CN66" s="65">
        <f>IF(ISERROR(CM66/CE66),"NM",IF(OR(CM66/CE66&lt;0.5,CM66/CE66&gt;2),"NM",(CM66/CE66-1)*100))</f>
        <v>7.8784789899195129</v>
      </c>
      <c r="CO66" s="85">
        <v>6677813</v>
      </c>
      <c r="CP66" s="65">
        <f>IF(ISERROR(CO66/CG66),"NM",IF(OR(CO66/CG66&lt;0.5,CO66/CG66&gt;2),"NM",(CO66/CG66-1)*100))</f>
        <v>8.650589573676859</v>
      </c>
      <c r="CQ66" s="85">
        <v>6877950</v>
      </c>
      <c r="CR66" s="67">
        <f>IF(ISERROR(CQ66/CI66),"NM",IF(OR(CQ66/CI66&lt;0.5,CQ66/CI66&gt;2),"NM",(CQ66/CI66-1)*100))</f>
        <v>9.9707659188557507</v>
      </c>
      <c r="CS66" s="85">
        <v>7190297</v>
      </c>
      <c r="CT66" s="65">
        <f>IF(ISERROR(CS66/CK66),"NM",IF(OR(CS66/CK66&lt;0.5,CS66/CK66&gt;2),"NM",(CS66/CK66-1)*100))</f>
        <v>13.302378952281501</v>
      </c>
      <c r="CU66" s="85">
        <v>7512445</v>
      </c>
      <c r="CV66" s="65">
        <f>IF(ISERROR(CU66/CM66),"NM",IF(OR(CU66/CM66&lt;0.5,CU66/CM66&gt;2),"NM",(CU66/CM66-1)*100))</f>
        <v>15.722795624421671</v>
      </c>
      <c r="CW66" s="85">
        <v>7740547</v>
      </c>
      <c r="CX66" s="65">
        <f>IF(ISERROR(CW66/CO66),"NM",IF(OR(CW66/CO66&lt;0.5,CW66/CO66&gt;2),"NM",(CW66/CO66-1)*100))</f>
        <v>15.914401915717026</v>
      </c>
      <c r="CY66" s="85">
        <v>8603996</v>
      </c>
      <c r="CZ66" s="65">
        <f>IF(ISERROR(CY66/CQ66),"NM",IF(OR(CY66/CQ66&lt;0.5,CY66/CQ66&gt;2),"NM",(CY66/CQ66-1)*100))</f>
        <v>25.095355447480717</v>
      </c>
      <c r="DA66" s="85">
        <v>9070942</v>
      </c>
      <c r="DB66" s="65">
        <f>IF(ISERROR(DA66/CS66),"NM",IF(OR(DA66/CS66&lt;0.5,DA66/CS66&gt;2),"NM",(DA66/CS66-1)*100))</f>
        <v>26.155317367279828</v>
      </c>
      <c r="DC66" s="85">
        <v>8844564</v>
      </c>
      <c r="DD66" s="65">
        <f>IF(ISERROR(DC66/CU66),"NM",IF(OR(DC66/CU66&lt;0.5,DC66/CU66&gt;2),"NM",(DC66/CU66-1)*100))</f>
        <v>17.732163097367092</v>
      </c>
      <c r="DE66" s="85">
        <v>8926630</v>
      </c>
      <c r="DF66" s="65">
        <f>IF(ISERROR(DE66/CW66),"NM",IF(OR(DE66/CW66&lt;0.5,DE66/CW66&gt;2),"NM",(DE66/CW66-1)*100))</f>
        <v>15.322986863848254</v>
      </c>
      <c r="DG66" s="85">
        <v>9042859</v>
      </c>
      <c r="DH66" s="65">
        <f>IF(ISERROR(DG66/CY66),"NM",IF(OR(DG66/CY66&lt;0.5,DG66/CY66&gt;2),"NM",(DG66/CY66-1)*100))</f>
        <v>5.100688098878714</v>
      </c>
      <c r="DI66" s="85">
        <v>9956712</v>
      </c>
      <c r="DJ66" s="65">
        <f>IF(ISERROR(DI66/DA66),"NM",IF(OR(DI66/DA66&lt;0.5,DI66/DA66&gt;2),"NM",(DI66/DA66-1)*100))</f>
        <v>9.7649174694315111</v>
      </c>
      <c r="DK66" s="85">
        <v>9909201</v>
      </c>
      <c r="DL66" s="65">
        <f>IF(ISERROR(DK66/DC66),"NM",IF(OR(DK66/DC66&lt;0.5,DK66/DC66&gt;2),"NM",(DK66/DC66-1)*100))</f>
        <v>12.037190301296929</v>
      </c>
      <c r="DM66" s="85">
        <v>10164090</v>
      </c>
      <c r="DN66" s="65">
        <f>IF(ISERROR(DM66/DE66),"NM",IF(OR(DM66/DE66&lt;0.5,DM66/DE66&gt;2),"NM",(DM66/DE66-1)*100))</f>
        <v>13.862566276411137</v>
      </c>
      <c r="DO66" s="85">
        <v>10884470</v>
      </c>
      <c r="DP66" s="65">
        <f>IF(ISERROR(DO66/DG66),"NM",IF(OR(DO66/DG66&lt;0.5,DO66/DG66&gt;2),"NM",(DO66/DG66-1)*100))</f>
        <v>20.365362326228897</v>
      </c>
      <c r="DQ66" s="85">
        <v>10957847</v>
      </c>
      <c r="DR66" s="65">
        <f>IF(ISERROR(DQ66/DI66),"NM",IF(OR(DQ66/DI66&lt;0.5,DQ66/DI66&gt;2),"NM",(DQ66/DI66-1)*100))</f>
        <v>10.054875545260323</v>
      </c>
      <c r="DS66" s="85">
        <v>10931340</v>
      </c>
      <c r="DT66" s="65">
        <f>IF(ISERROR(DS66/DK66),"NM",IF(OR(DS66/DK66&lt;0.5,DS66/DK66&gt;2),"NM",(DS66/DK66-1)*100))</f>
        <v>10.315049619035888</v>
      </c>
      <c r="DU66" s="85">
        <v>10714964</v>
      </c>
      <c r="DV66" s="65">
        <f>IF(ISERROR(DU66/DM66),"NM",IF(OR(DU66/DM66&lt;0.5,DU66/DM66&gt;2),"NM",(DU66/DM66-1)*100))</f>
        <v>5.419806396834348</v>
      </c>
      <c r="DW66" s="85">
        <v>10631805</v>
      </c>
      <c r="DX66" s="65">
        <f>IF(ISERROR(DW66/DO66),"NM",IF(OR(DW66/DO66&lt;0.5,DW66/DO66&gt;2),"NM",(DW66/DO66-1)*100))</f>
        <v>-2.3213348927416777</v>
      </c>
      <c r="DY66" s="85">
        <v>10763982</v>
      </c>
      <c r="DZ66" s="65">
        <f>IF(ISERROR(DY66/DQ66),"NM",IF(OR(DY66/DQ66&lt;0.5,DY66/DQ66&gt;2),"NM",(DY66/DQ66-1)*100))</f>
        <v>-1.7691887831615127</v>
      </c>
      <c r="EA66" s="85">
        <v>10997688</v>
      </c>
      <c r="EB66" s="65">
        <f>IF(ISERROR(EA66/DS66),"NM",IF(OR(EA66/DS66&lt;0.5,EA66/DS66&gt;2),"NM",(EA66/DS66-1)*100))</f>
        <v>0.60695212114891817</v>
      </c>
      <c r="EC66" s="85">
        <v>11242906</v>
      </c>
      <c r="ED66" s="65">
        <f>IF(ISERROR(EC66/DU66),"NM",IF(OR(EC66/DU66&lt;0.5,EC66/DU66&gt;2),"NM",(EC66/DU66-1)*100))</f>
        <v>4.9271467454300444</v>
      </c>
      <c r="EE66" s="85">
        <v>11172073</v>
      </c>
      <c r="EF66" s="65">
        <f>IF(ISERROR(EE66/DW66),"NM",IF(OR(EE66/DW66&lt;0.5,EE66/DW66&gt;2),"NM",(EE66/DW66-1)*100))</f>
        <v>5.0816206655408092</v>
      </c>
      <c r="EG66" s="85">
        <v>11463613</v>
      </c>
      <c r="EH66" s="65">
        <f>IF(ISERROR(EG66/DY66),"NM",IF(OR(EG66/DY66&lt;0.5,EG66/DY66&gt;2),"NM",(EG66/DY66-1)*100))</f>
        <v>6.4997414525590935</v>
      </c>
      <c r="EI66" s="85">
        <v>11516496</v>
      </c>
      <c r="EJ66" s="65">
        <f>IF(ISERROR(EI66/EA66),"NM",IF(OR(EI66/EA66&lt;0.5,EI66/EA66&gt;2),"NM",(EI66/EA66-1)*100))</f>
        <v>4.7174278812055714</v>
      </c>
      <c r="EK66" s="85">
        <v>11632163</v>
      </c>
      <c r="EL66" s="65">
        <f>IF(ISERROR(EK66/EC66),"NM",IF(OR(EK66/EC66&lt;0.5,EK66/EC66&gt;2),"NM",(EK66/EC66-1)*100))</f>
        <v>3.4622454372561728</v>
      </c>
      <c r="EM66" s="85">
        <v>11716960</v>
      </c>
      <c r="EN66" s="65">
        <f>IF(ISERROR(EM66/EE66),"NM",IF(OR(EM66/EE66&lt;0.5,EM66/EE66&gt;2),"NM",(EM66/EE66-1)*100))</f>
        <v>4.8772237703781585</v>
      </c>
      <c r="EO66" s="85">
        <v>11854224</v>
      </c>
      <c r="EP66" s="65">
        <f>IF(ISERROR(EO66/EG66),"NM",IF(OR(EO66/EG66&lt;0.5,EO66/EG66&gt;2),"NM",(EO66/EG66-1)*100))</f>
        <v>3.4073986970774461</v>
      </c>
      <c r="EQ66" s="90">
        <f>(EQ51/EO51)*EO66</f>
        <v>11739525.103788171</v>
      </c>
      <c r="ER66" s="65">
        <f>IF(ISERROR(EQ66/EI66),"NM",IF(OR(EQ66/EI66&lt;0.5,EQ66/EI66&gt;2),"NM",(EQ66/EI66-1)*100))</f>
        <v>1.9366055768019308</v>
      </c>
      <c r="ES66" s="90">
        <f t="shared" ref="ES66:EW66" si="281">(ES51/EQ51)*EQ66</f>
        <v>11650660.009894423</v>
      </c>
      <c r="ET66" s="65">
        <f>IF(ISERROR(ES66/EK66),"NM",IF(OR(ES66/EK66&lt;0.5,ES66/EK66&gt;2),"NM",(ES66/EK66-1)*100))</f>
        <v>0.15901608234361042</v>
      </c>
      <c r="EU66" s="90">
        <f t="shared" si="281"/>
        <v>11589495.586588029</v>
      </c>
      <c r="EV66" s="65">
        <f>IF(ISERROR(EU66/EM66),"NM",IF(OR(EU66/EM66&lt;0.5,EU66/EM66&gt;2),"NM",(EU66/EM66-1)*100))</f>
        <v>-1.087862495152081</v>
      </c>
      <c r="EW66" s="90">
        <f t="shared" si="281"/>
        <v>11560506.936889512</v>
      </c>
      <c r="EX66" s="65">
        <f>IF(ISERROR(EW66/EO66),"NM",IF(OR(EW66/EO66&lt;0.5,EW66/EO66&gt;2),"NM",(EW66/EO66-1)*100))</f>
        <v>-2.4777417999734763</v>
      </c>
      <c r="EY66" s="65"/>
      <c r="EZ66" s="317"/>
      <c r="FA66" s="59"/>
      <c r="FB66" s="84">
        <v>2743712</v>
      </c>
      <c r="FC66" s="63"/>
      <c r="FD66" s="84">
        <v>2911618</v>
      </c>
      <c r="FE66" s="65">
        <f>IF(ISERROR(FD66/FB66),"NM",IF(OR(FD66/FB66&lt;0.5,FD66/FB66&gt;2),"NM",(FD66/FB66-1)*100))</f>
        <v>6.119665620881487</v>
      </c>
      <c r="FF66" s="88">
        <f>I66</f>
        <v>3237485</v>
      </c>
      <c r="FG66" s="65">
        <f>IF(ISERROR(FF66/FD66),"NM",IF(OR(FF66/FD66&lt;0.5,FF66/FD66&gt;2),"NM",(FF66/FD66-1)*100))</f>
        <v>11.191955812884791</v>
      </c>
      <c r="FH66" s="88">
        <f>Q66</f>
        <v>3734697</v>
      </c>
      <c r="FI66" s="65">
        <f>IF(ISERROR(FH66/FF66),"NM",IF(OR(FH66/FF66&lt;0.5,FH66/FF66&gt;2),"NM",(FH66/FF66-1)*100))</f>
        <v>15.357970770520947</v>
      </c>
      <c r="FJ66" s="87">
        <f>+Y66</f>
        <v>4077399</v>
      </c>
      <c r="FK66" s="65">
        <f>IF(ISERROR(FJ66/FH66),"NM",IF(OR(FJ66/FH66&lt;0.5,FJ66/FH66&gt;2),"NM",(FJ66/FH66-1)*100))</f>
        <v>9.1761660986152229</v>
      </c>
      <c r="FL66" s="87">
        <f>+AG66</f>
        <v>4060588</v>
      </c>
      <c r="FM66" s="65">
        <f>IF(ISERROR(FL66/FJ66),"NM",IF(OR(FL66/FJ66&lt;0.5,FL66/FJ66&gt;2),"NM",(FL66/FJ66-1)*100))</f>
        <v>-0.41229715316063453</v>
      </c>
      <c r="FN66" s="87">
        <f>+AO66</f>
        <v>4431441</v>
      </c>
      <c r="FO66" s="65">
        <f>IF(ISERROR(FN66/FL66),"NM",IF(OR(FN66/FL66&lt;0.5,FN66/FL66&gt;2),"NM",(FN66/FL66-1)*100))</f>
        <v>9.13298763627337</v>
      </c>
      <c r="FP66" s="87">
        <f>+AW66</f>
        <v>4887987</v>
      </c>
      <c r="FQ66" s="65">
        <f>IF(ISERROR(FP66/FN66),"NM",IF(OR(FP66/FN66&lt;0.5,FP66/FN66&gt;2),"NM",(FP66/FN66-1)*100))</f>
        <v>10.302427585067697</v>
      </c>
      <c r="FR66" s="90">
        <f>BE66</f>
        <v>5221871</v>
      </c>
      <c r="FS66" s="65">
        <f>IF(ISERROR(FR66/FP66),"NM",IF(OR(FR66/FP66&lt;0.5,FR66/FP66&gt;2),"NM",(FR66/FP66-1)*100))</f>
        <v>6.8307055644788006</v>
      </c>
      <c r="FT66" s="90">
        <f>BM66</f>
        <v>5535964</v>
      </c>
      <c r="FU66" s="65">
        <f>IF(ISERROR(FT66/FR66),"NM",IF(OR(FT66/FR66&lt;0.5,FT66/FR66&gt;2),"NM",(FT66/FR66-1)*100))</f>
        <v>6.0149513459830883</v>
      </c>
      <c r="FV66" s="90">
        <f>BU66</f>
        <v>5622544</v>
      </c>
      <c r="FW66" s="65">
        <f>IF(ISERROR(FV66/FT66),"NM",IF(OR(FV66/FT66&lt;0.5,FV66/FT66&gt;2),"NM",(FV66/FT66-1)*100))</f>
        <v>1.5639552569344684</v>
      </c>
      <c r="FX66" s="90">
        <f>CC66</f>
        <v>5915236</v>
      </c>
      <c r="FY66" s="65">
        <f>IF(ISERROR(FX66/FV66),"NM",IF(OR(FX66/FV66&lt;0.5,FX66/FV66&gt;2),"NM",(FX66/FV66-1)*100))</f>
        <v>5.2056862516327129</v>
      </c>
      <c r="FZ66" s="90">
        <f>CC66</f>
        <v>5915236</v>
      </c>
      <c r="GA66" s="65">
        <f>IF(ISERROR(FZ66/FX66),"NM",IF(OR(FZ66/FX66&lt;0.5,FZ66/FX66&gt;2),"NM",(FZ66/FX66-1)*100))</f>
        <v>0</v>
      </c>
      <c r="GB66" s="90">
        <f>CS66</f>
        <v>7190297</v>
      </c>
      <c r="GC66" s="65">
        <f>IF(ISERROR(GB66/FZ66),"NM",IF(OR(GB66/FZ66&lt;0.5,GB66/FZ66&gt;2),"NM",(GB66/FZ66-1)*100))</f>
        <v>21.555538950601473</v>
      </c>
      <c r="GD66" s="90">
        <f>DA66</f>
        <v>9070942</v>
      </c>
      <c r="GE66" s="65">
        <f>IF(ISERROR(GD66/GB66),"NM",IF(OR(GD66/GB66&lt;0.5,GD66/GB66&gt;2),"NM",(GD66/GB66-1)*100))</f>
        <v>26.155317367279828</v>
      </c>
      <c r="GF66" s="90">
        <f>DI66</f>
        <v>9956712</v>
      </c>
      <c r="GG66" s="65">
        <f>IF(ISERROR(GF66/GD66),"NM",IF(OR(GF66/GD66&lt;0.5,GF66/GD66&gt;2),"NM",(GF66/GD66-1)*100))</f>
        <v>9.7649174694315111</v>
      </c>
      <c r="GH66" s="90">
        <f>DQ66</f>
        <v>10957847</v>
      </c>
      <c r="GI66" s="65">
        <f>IF(ISERROR(GH66/GF66),"NM",IF(OR(GH66/GF66&lt;0.5,GH66/GF66&gt;2),"NM",(GH66/GF66-1)*100))</f>
        <v>10.054875545260323</v>
      </c>
      <c r="GJ66" s="90">
        <f>DY66</f>
        <v>10763982</v>
      </c>
      <c r="GK66" s="65">
        <f>IF(ISERROR(GJ66/GH66),"NM",IF(OR(GJ66/GH66&lt;0.5,GJ66/GH66&gt;2),"NM",(GJ66/GH66-1)*100))</f>
        <v>-1.7691887831615127</v>
      </c>
      <c r="GL66" s="90">
        <f>EG66</f>
        <v>11463613</v>
      </c>
      <c r="GM66" s="65">
        <f>IF(ISERROR(GL66/GJ66),"NM",IF(OR(GL66/GJ66&lt;0.5,GL66/GJ66&gt;2),"NM",(GL66/GJ66-1)*100))</f>
        <v>6.4997414525590935</v>
      </c>
      <c r="GN66" s="90">
        <f>EO66</f>
        <v>11854224</v>
      </c>
      <c r="GO66" s="65">
        <f>IF(ISERROR(GN66/GL66),"NM",IF(OR(GN66/GL66&lt;0.5,GN66/GL66&gt;2),"NM",(GN66/GL66-1)*100))</f>
        <v>3.4073986970774461</v>
      </c>
      <c r="GP66" s="90">
        <f>EW66</f>
        <v>11560506.936889512</v>
      </c>
      <c r="GQ66" s="65">
        <f>IF(ISERROR(GP66/GN66),"NM",IF(OR(GP66/GN66&lt;0.5,GP66/GN66&gt;2),"NM",(GP66/GN66-1)*100))</f>
        <v>-2.4777417999734763</v>
      </c>
      <c r="GR66" s="90">
        <f>GP66*(1+0.6*(GR51/GP51-1)+0.4*GR70/100)</f>
        <v>11635355.216511741</v>
      </c>
      <c r="GS66" s="65">
        <f>IF(ISERROR(GR66/GP66),"NM",IF(OR(GR66/GP66&lt;0.5,GR66/GP66&gt;2),"NM",(GR66/GP66-1)*100))</f>
        <v>0.64744807499217405</v>
      </c>
      <c r="GT66" s="90">
        <f>GR66*(1+0.6*(GT51/GR51-1)+0.4*GT70/100)</f>
        <v>11771201.362524254</v>
      </c>
      <c r="GU66" s="65">
        <f>IF(ISERROR(GT66/GR66),"NM",IF(OR(GT66/GR66&lt;0.5,GT66/GR66&gt;2),"NM",(GT66/GR66-1)*100))</f>
        <v>1.1675289966200042</v>
      </c>
      <c r="GV66" s="90">
        <f>GT66*(1+0.6*(GV51/GT51-1)+0.4*GV70/100)</f>
        <v>11966982.392078657</v>
      </c>
      <c r="GW66" s="65">
        <f>IF(ISERROR(GV66/GT66),"NM",IF(OR(GV66/GT66&lt;0.5,GV66/GT66&gt;2),"NM",(GV66/GT66-1)*100))</f>
        <v>1.6632204608928669</v>
      </c>
      <c r="GX66" s="90">
        <f>GV66*(1+0.6*(GX51/GV51-1)+0.4*GX70/100)</f>
        <v>12222140.716894113</v>
      </c>
      <c r="GY66" s="65">
        <f>IF(ISERROR(GX66/GV66),"NM",IF(OR(GX66/GV66&lt;0.5,GX66/GV66&gt;2),"NM",(GX66/GV66-1)*100))</f>
        <v>2.132186013613202</v>
      </c>
      <c r="GZ66" s="67">
        <f t="shared" si="162"/>
        <v>0.61316943545022262</v>
      </c>
      <c r="HA66" s="280"/>
      <c r="HB66" s="57"/>
      <c r="HC66"/>
      <c r="HD66"/>
      <c r="HE66"/>
      <c r="HF66"/>
      <c r="HG66"/>
      <c r="HH66"/>
    </row>
    <row r="67" spans="2:216" s="2" customFormat="1" ht="13.5" customHeight="1" x14ac:dyDescent="0.2">
      <c r="B67" s="54" t="s">
        <v>152</v>
      </c>
      <c r="C67" s="88">
        <f>AVERAGE(C66,FD66)</f>
        <v>2985949.5</v>
      </c>
      <c r="D67" s="63"/>
      <c r="E67" s="88">
        <f>AVERAGE(E66,C66)</f>
        <v>3116146</v>
      </c>
      <c r="F67" s="63"/>
      <c r="G67" s="88">
        <f>AVERAGE(G66,E66)</f>
        <v>3158342</v>
      </c>
      <c r="H67" s="63"/>
      <c r="I67" s="88">
        <f>AVERAGE(I66,G66)</f>
        <v>3191079</v>
      </c>
      <c r="J67" s="63"/>
      <c r="K67" s="88">
        <f>AVERAGE(K66,I66)</f>
        <v>3399439</v>
      </c>
      <c r="L67" s="63">
        <f>IF(ISERROR(K67/C67),"NM",IF(OR(K67/C67&lt;0.5,K67/C67&gt;2),"NM",(K67/C67-1)*100))</f>
        <v>13.8478396905239</v>
      </c>
      <c r="M67" s="88">
        <f>AVERAGE(M66,K66)</f>
        <v>3609065</v>
      </c>
      <c r="N67" s="63">
        <f>IF(ISERROR(M67/E67),"NM",IF(OR(M67/E67&lt;0.5,M67/E67&gt;2),"NM",(M67/E67-1)*100))</f>
        <v>15.81822546183651</v>
      </c>
      <c r="O67" s="88">
        <f>AVERAGE(O66,M66)</f>
        <v>3632430.5</v>
      </c>
      <c r="P67" s="63">
        <f>IF(ISERROR(O67/G67),"NM",IF(OR(O67/G67&lt;0.5,O67/G67&gt;2),"NM",(O67/G67-1)*100))</f>
        <v>15.010676487853436</v>
      </c>
      <c r="Q67" s="88">
        <f>AVERAGE(Q66,O66)</f>
        <v>3671410.5</v>
      </c>
      <c r="R67" s="63">
        <f>IF(ISERROR(Q67/I67),"NM",IF(OR(Q67/I67&lt;0.5,Q67/I67&gt;2),"NM",(Q67/I67-1)*100))</f>
        <v>15.052322427617737</v>
      </c>
      <c r="S67" s="88">
        <f>AVERAGE(S66,Q66)</f>
        <v>3727870.5</v>
      </c>
      <c r="T67" s="63">
        <f>IF(ISERROR(S67/K67),"NM",IF(OR(S67/K67&lt;0.5,S67/K67&gt;2),"NM",(S67/K67-1)*100))</f>
        <v>9.6613441217801022</v>
      </c>
      <c r="U67" s="88">
        <f>AVERAGE(U66,S66)</f>
        <v>3748116</v>
      </c>
      <c r="V67" s="63">
        <f>IF(ISERROR(U67/M67),"NM",IF(OR(U67/M67&lt;0.5,U67/M67&gt;2),"NM",(U67/M67-1)*100))</f>
        <v>3.8528261474924941</v>
      </c>
      <c r="W67" s="88">
        <f>AVERAGE(W66,U66)</f>
        <v>3861286</v>
      </c>
      <c r="X67" s="63">
        <f>IF(ISERROR(W67/O67),"NM",IF(OR(W67/O67&lt;0.5,W67/O67&gt;2),"NM",(W67/O67-1)*100))</f>
        <v>6.3003407773390308</v>
      </c>
      <c r="Y67" s="88">
        <f>AVERAGE(Y66,W66)</f>
        <v>4012391.5</v>
      </c>
      <c r="Z67" s="63">
        <f>IF(ISERROR(Y67/Q67),"NM",IF(OR(Y67/Q67&lt;0.5,Y67/Q67&gt;2),"NM",(Y67/Q67-1)*100))</f>
        <v>9.2874659480327804</v>
      </c>
      <c r="AA67" s="88">
        <f>AVERAGE(AA66,Y66)</f>
        <v>4092740</v>
      </c>
      <c r="AB67" s="63">
        <f>IF(ISERROR(AA67/S67),"NM",IF(OR(AA67/S67&lt;0.5,AA67/S67&gt;2),"NM",(AA67/S67-1)*100))</f>
        <v>9.7876119892040148</v>
      </c>
      <c r="AC67" s="88">
        <f>AVERAGE(AC66,AA66)</f>
        <v>4203131</v>
      </c>
      <c r="AD67" s="63">
        <f>IF(ISERROR(AC67/U67),"NM",IF(OR(AC67/U67&lt;0.5,AC67/U67&gt;2),"NM",(AC67/U67-1)*100))</f>
        <v>12.139832385123617</v>
      </c>
      <c r="AE67" s="88">
        <f>AVERAGE(AE66,AC66)</f>
        <v>4185974</v>
      </c>
      <c r="AF67" s="63">
        <f>IF(ISERROR(AE67/W67),"NM",IF(OR(AE67/W67&lt;0.5,AE67/W67&gt;2),"NM",(AE67/W67-1)*100))</f>
        <v>8.4088047350027839</v>
      </c>
      <c r="AG67" s="88">
        <f>AVERAGE(AG66,AE66)</f>
        <v>4067177.5</v>
      </c>
      <c r="AH67" s="63">
        <f>IF(ISERROR(AG67/Y67),"NM",IF(OR(AG67/Y67&lt;0.5,AG67/Y67&gt;2),"NM",(AG67/Y67-1)*100))</f>
        <v>1.3654200992101684</v>
      </c>
      <c r="AI67" s="89">
        <f>AVERAGE(AI66,AG66)</f>
        <v>4144611</v>
      </c>
      <c r="AJ67" s="63">
        <f>IF(ISERROR(AI67/AA67),"NM",IF(OR(AI67/AA67&lt;0.5,AI67/AA67&gt;2),"NM",(AI67/AA67-1)*100))</f>
        <v>1.2673905500960148</v>
      </c>
      <c r="AK67" s="88">
        <f>AVERAGE(AK66,AI66)</f>
        <v>4224961.5</v>
      </c>
      <c r="AL67" s="63">
        <f>IF(ISERROR(AK67/AC67),"NM",IF(OR(AK67/AC67&lt;0.5,AK67/AC67&gt;2),"NM",(AK67/AC67-1)*100))</f>
        <v>0.51938661916557383</v>
      </c>
      <c r="AM67" s="88">
        <f>AVERAGE(AM66,AK66)</f>
        <v>4293596.5</v>
      </c>
      <c r="AN67" s="63">
        <f>IF(ISERROR(AM67/AE67),"NM",IF(OR(AM67/AE67&lt;0.5,AM67/AE67&gt;2),"NM",(AM67/AE67-1)*100))</f>
        <v>2.5710264803364691</v>
      </c>
      <c r="AO67" s="71">
        <f>AVERAGE(AO66,AM66)</f>
        <v>4398672.5</v>
      </c>
      <c r="AP67" s="63">
        <f>IF(ISERROR(AO67/AG67),"NM",IF(OR(AO67/AG67&lt;0.5,AO67/AG67&gt;2),"NM",(AO67/AG67-1)*100))</f>
        <v>8.1504925713224985</v>
      </c>
      <c r="AQ67" s="71">
        <f>AVERAGE(AQ66,AO66)</f>
        <v>4516944.5</v>
      </c>
      <c r="AR67" s="63">
        <f>IF(ISERROR(AQ67/AI67),"NM",IF(OR(AQ67/AI67&lt;0.5,AQ67/AI67&gt;2),"NM",(AQ67/AI67-1)*100))</f>
        <v>8.9835572023526424</v>
      </c>
      <c r="AS67" s="71">
        <f>AVERAGE(AS66,AQ66)</f>
        <v>4686578</v>
      </c>
      <c r="AT67" s="63">
        <f>IF(ISERROR(AS67/AK67),"NM",IF(OR(AS67/AK67&lt;0.5,AS67/AK67&gt;2),"NM",(AS67/AK67-1)*100))</f>
        <v>10.925933881290995</v>
      </c>
      <c r="AU67" s="71">
        <f>AVERAGE(AU66,AS66)</f>
        <v>4769091.5</v>
      </c>
      <c r="AV67" s="63">
        <f>IF(ISERROR(AU67/AM67),"NM",IF(OR(AU67/AM67&lt;0.5,AU67/AM67&gt;2),"NM",(AU67/AM67-1)*100))</f>
        <v>11.074515269425067</v>
      </c>
      <c r="AW67" s="71">
        <f>AVERAGE(AW66,AU66)</f>
        <v>4827731</v>
      </c>
      <c r="AX67" s="63">
        <f>IF(ISERROR(AW67/AO67),"NM",IF(OR(AW67/AO67&lt;0.5,AW67/AO67&gt;2),"NM",(AW67/AO67-1)*100))</f>
        <v>9.754272453791458</v>
      </c>
      <c r="AY67" s="71">
        <f>AVERAGE(AY66,AW66)</f>
        <v>4876770.5</v>
      </c>
      <c r="AZ67" s="65">
        <f>IF(ISERROR(AY67/AQ67),"NM",IF(OR(AY67/AQ67&lt;0.5,AY67/AQ67&gt;2),"NM",(AY67/AQ67-1)*100))</f>
        <v>7.9661372859462842</v>
      </c>
      <c r="BA67" s="71">
        <f>AVERAGE(BA66,AY66)</f>
        <v>4881216</v>
      </c>
      <c r="BB67" s="65">
        <f>IF(ISERROR(BA67/AS67),"NM",IF(OR(BA67/AS67&lt;0.5,BA67/AS67&gt;2),"NM",(BA67/AS67-1)*100))</f>
        <v>4.1530942192789633</v>
      </c>
      <c r="BC67" s="71">
        <f>AVERAGE(BC66,BA66)</f>
        <v>4954566.5</v>
      </c>
      <c r="BD67" s="65">
        <f>IF(ISERROR(BC67/AU67),"NM",IF(OR(BC67/AU67&lt;0.5,BC67/AU67&gt;2),"NM",(BC67/AU67-1)*100))</f>
        <v>3.8891055036373245</v>
      </c>
      <c r="BE67" s="71">
        <f>AVERAGE(BE66,BC66)</f>
        <v>5117063</v>
      </c>
      <c r="BF67" s="65">
        <f>IF(ISERROR(BE67/AW67),"NM",IF(OR(BE67/AW67&lt;0.5,BE67/AW67&gt;2),"NM",(BE67/AW67-1)*100))</f>
        <v>5.9931259633148493</v>
      </c>
      <c r="BG67" s="71">
        <f>AVERAGE(BG66,BE66)</f>
        <v>5282207.5</v>
      </c>
      <c r="BH67" s="65">
        <f>IF(ISERROR(BG67/AY67),"NM",IF(OR(BG67/AY67&lt;0.5,BG67/AY67&gt;2),"NM",(BG67/AY67-1)*100))</f>
        <v>8.3136370678095197</v>
      </c>
      <c r="BI67" s="71">
        <f>AVERAGE(BI66,BG66)</f>
        <v>5389088</v>
      </c>
      <c r="BJ67" s="65">
        <f>IF(ISERROR(BI67/BA67),"NM",IF(OR(BI67/BA67&lt;0.5,BI67/BA67&gt;2),"NM",(BI67/BA67-1)*100))</f>
        <v>10.404620488009542</v>
      </c>
      <c r="BK67" s="71">
        <f>AVERAGE(BK66,BI66)</f>
        <v>5404331</v>
      </c>
      <c r="BL67" s="65">
        <f>IF(ISERROR(BK67/BC67),"NM",IF(OR(BK67/BC67&lt;0.5,BK67/BC67&gt;2),"NM",(BK67/BC67-1)*100))</f>
        <v>9.0777770365984658</v>
      </c>
      <c r="BM67" s="71">
        <f>AVERAGE(BM66,BK66)</f>
        <v>5454497</v>
      </c>
      <c r="BN67" s="65">
        <f>IF(ISERROR(BM67/BE67),"NM",IF(OR(BM67/BE67&lt;0.5,BM67/BE67&gt;2),"NM",(BM67/BE67-1)*100))</f>
        <v>6.5942905139139363</v>
      </c>
      <c r="BO67" s="71">
        <f>AVERAGE(BO66,BM66)</f>
        <v>5524079</v>
      </c>
      <c r="BP67" s="65">
        <f>IF(ISERROR(BO67/BG67),"NM",IF(OR(BO67/BG67&lt;0.5,BO67/BG67&gt;2),"NM",(BO67/BG67-1)*100))</f>
        <v>4.5789852064690661</v>
      </c>
      <c r="BQ67" s="71">
        <f>AVERAGE(BQ66,BO66)</f>
        <v>5566725</v>
      </c>
      <c r="BR67" s="65">
        <f>IF(ISERROR(BQ67/BI67),"NM",IF(OR(BQ67/BI67&lt;0.5,BQ67/BI67&gt;2),"NM",(BQ67/BI67-1)*100))</f>
        <v>3.2962349102482635</v>
      </c>
      <c r="BS67" s="71">
        <f>AVERAGE(BS66,BQ66)</f>
        <v>5587890</v>
      </c>
      <c r="BT67" s="65">
        <f>IF(ISERROR(BS67/BK67),"NM",IF(OR(BS67/BK67&lt;0.5,BS67/BK67&gt;2),"NM",(BS67/BK67-1)*100))</f>
        <v>3.3965166086237231</v>
      </c>
      <c r="BU67" s="71">
        <f>AVERAGE(BU66,BS66)</f>
        <v>5588534</v>
      </c>
      <c r="BV67" s="65">
        <f>IF(ISERROR(BU67/BM67),"NM",IF(OR(BU67/BM67&lt;0.5,BU67/BM67&gt;2),"NM",(BU67/BM67-1)*100))</f>
        <v>2.4573668296086648</v>
      </c>
      <c r="BW67" s="71">
        <f>AVERAGE(BW66,BU66)</f>
        <v>5516327.5</v>
      </c>
      <c r="BX67" s="65">
        <f>IF(ISERROR(BW67/BO67),"NM",IF(OR(BW67/BO67&lt;0.5,BW67/BO67&gt;2),"NM",(BW67/BO67-1)*100))</f>
        <v>-0.14032203377251085</v>
      </c>
      <c r="BY67" s="71">
        <f>AVERAGE(BY66,BW66)</f>
        <v>5497189</v>
      </c>
      <c r="BZ67" s="65">
        <f>IF(ISERROR(BY67/BQ67),"NM",IF(OR(BY67/BQ67&lt;0.5,BY67/BQ67&gt;2),"NM",(BY67/BQ67-1)*100))</f>
        <v>-1.2491366108438928</v>
      </c>
      <c r="CA67" s="71">
        <f>AVERAGE(CA66,BY66)</f>
        <v>5649755</v>
      </c>
      <c r="CB67" s="65">
        <f>IF(ISERROR(CA67/BS67),"NM",IF(OR(CA67/BS67&lt;0.5,CA67/BS67&gt;2),"NM",(CA67/BS67-1)*100))</f>
        <v>1.1071263034884371</v>
      </c>
      <c r="CC67" s="71">
        <f>AVERAGE(CC66,CA66)</f>
        <v>5815239.5</v>
      </c>
      <c r="CD67" s="65">
        <f>IF(ISERROR(CC67/BU67),"NM",IF(OR(CC67/BU67&lt;0.5,CC67/BU67&gt;2),"NM",(CC67/BU67-1)*100))</f>
        <v>4.0566184262277094</v>
      </c>
      <c r="CE67" s="71">
        <f>AVERAGE(CE66,CC66)</f>
        <v>5966447.5</v>
      </c>
      <c r="CF67" s="65">
        <f>IF(ISERROR(CE67/BW67),"NM",IF(OR(CE67/BW67&lt;0.5,CE67/BW67&gt;2),"NM",(CE67/BW67-1)*100))</f>
        <v>8.1597765904943174</v>
      </c>
      <c r="CG67" s="71">
        <f>AVERAGE(CG66,CE66)</f>
        <v>6081897.5</v>
      </c>
      <c r="CH67" s="65">
        <f>IF(ISERROR(CG67/BY67),"NM",IF(OR(CG67/BY67&lt;0.5,CG67/BY67&gt;2),"NM",(CG67/BY67-1)*100))</f>
        <v>10.636499854743953</v>
      </c>
      <c r="CI67" s="71">
        <f>AVERAGE(CI66,CG66)</f>
        <v>6200240</v>
      </c>
      <c r="CJ67" s="65">
        <f>IF(ISERROR(CI67/CA67),"NM",IF(OR(CI67/CA67&lt;0.5,CI67/CA67&gt;2),"NM",(CI67/CA67-1)*100))</f>
        <v>9.7435198517457735</v>
      </c>
      <c r="CK67" s="71">
        <f>AVERAGE(CK66,CI66)</f>
        <v>6300228.5</v>
      </c>
      <c r="CL67" s="65">
        <f>IF(ISERROR(CK67/CC67),"NM",IF(OR(CK67/CC67&lt;0.5,CK67/CC67&gt;2),"NM",(CK67/CC67-1)*100))</f>
        <v>8.3399660495496306</v>
      </c>
      <c r="CM67" s="71">
        <f>AVERAGE(CM66,CK66)</f>
        <v>6418936</v>
      </c>
      <c r="CN67" s="65">
        <f>IF(ISERROR(CM67/CE67),"NM",IF(OR(CM67/CE67&lt;0.5,CM67/CE67&gt;2),"NM",(CM67/CE67-1)*100))</f>
        <v>7.5838847153184563</v>
      </c>
      <c r="CO67" s="71">
        <f>AVERAGE(CO66,CM66)</f>
        <v>6584786</v>
      </c>
      <c r="CP67" s="65">
        <f>IF(ISERROR(CO67/CG67),"NM",IF(OR(CO67/CG67&lt;0.5,CO67/CG67&gt;2),"NM",(CO67/CG67-1)*100))</f>
        <v>8.268611892916633</v>
      </c>
      <c r="CQ67" s="71">
        <f>AVERAGE(CQ66,CO66)</f>
        <v>6777881.5</v>
      </c>
      <c r="CR67" s="67">
        <f>IF(ISERROR(CQ67/CI67),"NM",IF(OR(CQ67/CI67&lt;0.5,CQ67/CI67&gt;2),"NM",(CQ67/CI67-1)*100))</f>
        <v>9.3164377507967355</v>
      </c>
      <c r="CS67" s="71">
        <f>AVERAGE(CS66,CQ66)</f>
        <v>7034123.5</v>
      </c>
      <c r="CT67" s="65">
        <f>IF(ISERROR(CS67/CK67),"NM",IF(OR(CS67/CK67&lt;0.5,CS67/CK67&gt;2),"NM",(CS67/CK67-1)*100))</f>
        <v>11.648704487464222</v>
      </c>
      <c r="CU67" s="71">
        <f>AVERAGE(CU66,CS66)</f>
        <v>7351371</v>
      </c>
      <c r="CV67" s="65">
        <f>IF(ISERROR(CU67/CM67),"NM",IF(OR(CU67/CM67&lt;0.5,CU67/CM67&gt;2),"NM",(CU67/CM67-1)*100))</f>
        <v>14.526317134179244</v>
      </c>
      <c r="CW67" s="71">
        <f>AVERAGE(CW66,CU66)</f>
        <v>7626496</v>
      </c>
      <c r="CX67" s="65">
        <f>IF(ISERROR(CW67/CO67),"NM",IF(OR(CW67/CO67&lt;0.5,CW67/CO67&gt;2),"NM",(CW67/CO67-1)*100))</f>
        <v>15.819952235349799</v>
      </c>
      <c r="CY67" s="71">
        <f>AVERAGE(CY66,CW66)</f>
        <v>8172271.5</v>
      </c>
      <c r="CZ67" s="65">
        <f>IF(ISERROR(CY67/CQ67),"NM",IF(OR(CY67/CQ67&lt;0.5,CY67/CQ67&gt;2),"NM",(CY67/CQ67-1)*100))</f>
        <v>20.57265238408197</v>
      </c>
      <c r="DA67" s="71">
        <f>AVERAGE(DA66,CY66)</f>
        <v>8837469</v>
      </c>
      <c r="DB67" s="65">
        <f>IF(ISERROR(DA67/CS67),"NM",IF(OR(DA67/CS67&lt;0.5,DA67/CS67&gt;2),"NM",(DA67/CS67-1)*100))</f>
        <v>25.637103187056631</v>
      </c>
      <c r="DC67" s="71">
        <f>AVERAGE(DC66,DA66)</f>
        <v>8957753</v>
      </c>
      <c r="DD67" s="65">
        <f>IF(ISERROR(DC67/CU67),"NM",IF(OR(DC67/CU67&lt;0.5,DC67/CU67&gt;2),"NM",(DC67/CU67-1)*100))</f>
        <v>21.851461448483555</v>
      </c>
      <c r="DE67" s="71">
        <f>AVERAGE(DE66,DC66)</f>
        <v>8885597</v>
      </c>
      <c r="DF67" s="65">
        <f>IF(ISERROR(DE67/CW67),"NM",IF(OR(DE67/CW67&lt;0.5,DE67/CW67&gt;2),"NM",(DE67/CW67-1)*100))</f>
        <v>16.509560878285392</v>
      </c>
      <c r="DG67" s="71">
        <f>AVERAGE(DG66,DE66)</f>
        <v>8984744.5</v>
      </c>
      <c r="DH67" s="65">
        <f>IF(ISERROR(DG67/CY67),"NM",IF(OR(DG67/CY67&lt;0.5,DG67/CY67&gt;2),"NM",(DG67/CY67-1)*100))</f>
        <v>9.9418258436470239</v>
      </c>
      <c r="DI67" s="71">
        <f>AVERAGE(DI66,DG66)</f>
        <v>9499785.5</v>
      </c>
      <c r="DJ67" s="65">
        <f>IF(ISERROR(DI67/DA67),"NM",IF(OR(DI67/DA67&lt;0.5,DI67/DA67&gt;2),"NM",(DI67/DA67-1)*100))</f>
        <v>7.4944138417911255</v>
      </c>
      <c r="DK67" s="71">
        <f>AVERAGE(DK66,DI66)</f>
        <v>9932956.5</v>
      </c>
      <c r="DL67" s="65">
        <f>IF(ISERROR(DK67/DC67),"NM",IF(OR(DK67/DC67&lt;0.5,DK67/DC67&gt;2),"NM",(DK67/DC67-1)*100))</f>
        <v>10.886697813614642</v>
      </c>
      <c r="DM67" s="71">
        <f>AVERAGE(DM66,DK66)</f>
        <v>10036645.5</v>
      </c>
      <c r="DN67" s="65">
        <f>IF(ISERROR(DM67/DE67),"NM",IF(OR(DM67/DE67&lt;0.5,DM67/DE67&gt;2),"NM",(DM67/DE67-1)*100))</f>
        <v>12.954093011420609</v>
      </c>
      <c r="DO67" s="71">
        <f>AVERAGE(DO66,DM66)</f>
        <v>10524280</v>
      </c>
      <c r="DP67" s="65">
        <f>IF(ISERROR(DO67/DG67),"NM",IF(OR(DO67/DG67&lt;0.5,DO67/DG67&gt;2),"NM",(DO67/DG67-1)*100))</f>
        <v>17.134994768076051</v>
      </c>
      <c r="DQ67" s="71">
        <f>AVERAGE(DQ66,DO66)</f>
        <v>10921158.5</v>
      </c>
      <c r="DR67" s="65">
        <f>IF(ISERROR(DQ67/DI67),"NM",IF(OR(DQ67/DI67&lt;0.5,DQ67/DI67&gt;2),"NM",(DQ67/DI67-1)*100))</f>
        <v>14.96215888242951</v>
      </c>
      <c r="DS67" s="71">
        <f>AVERAGE(DS66,DQ66)</f>
        <v>10944593.5</v>
      </c>
      <c r="DT67" s="65">
        <f>IF(ISERROR(DS67/DK67),"NM",IF(OR(DS67/DK67&lt;0.5,DS67/DK67&gt;2),"NM",(DS67/DK67-1)*100))</f>
        <v>10.18465146806995</v>
      </c>
      <c r="DU67" s="71">
        <f>AVERAGE(DU66,DS66)</f>
        <v>10823152</v>
      </c>
      <c r="DV67" s="65">
        <f>IF(ISERROR(DU67/DM67),"NM",IF(OR(DU67/DM67&lt;0.5,DU67/DM67&gt;2),"NM",(DU67/DM67-1)*100))</f>
        <v>7.8363483098013109</v>
      </c>
      <c r="DW67" s="71">
        <f>AVERAGE(DW66,DU66)</f>
        <v>10673384.5</v>
      </c>
      <c r="DX67" s="65">
        <f>IF(ISERROR(DW67/DO67),"NM",IF(OR(DW67/DO67&lt;0.5,DW67/DO67&gt;2),"NM",(DW67/DO67-1)*100))</f>
        <v>1.4167667526899796</v>
      </c>
      <c r="DY67" s="71">
        <f t="shared" ref="DY67:EE67" si="282">AVERAGE(DY66,DW66)</f>
        <v>10697893.5</v>
      </c>
      <c r="DZ67" s="65">
        <f>IF(ISERROR(DY67/DQ67),"NM",IF(OR(DY67/DQ67&lt;0.5,DY67/DQ67&gt;2),"NM",(DY67/DQ67-1)*100))</f>
        <v>-2.0443343991390694</v>
      </c>
      <c r="EA67" s="71">
        <f t="shared" si="282"/>
        <v>10880835</v>
      </c>
      <c r="EB67" s="65">
        <f>IF(ISERROR(EA67/DS67),"NM",IF(OR(EA67/DS67&lt;0.5,EA67/DS67&gt;2),"NM",(EA67/DS67-1)*100))</f>
        <v>-0.58255704060639069</v>
      </c>
      <c r="EC67" s="71">
        <f t="shared" si="282"/>
        <v>11120297</v>
      </c>
      <c r="ED67" s="65">
        <f>IF(ISERROR(EC67/DU67),"NM",IF(OR(EC67/DU67&lt;0.5,EC67/DU67&gt;2),"NM",(EC67/DU67-1)*100))</f>
        <v>2.7454571459404775</v>
      </c>
      <c r="EE67" s="71">
        <f t="shared" si="282"/>
        <v>11207489.5</v>
      </c>
      <c r="EF67" s="65">
        <f>IF(ISERROR(EE67/DW67),"NM",IF(OR(EE67/DW67&lt;0.5,EE67/DW67&gt;2),"NM",(EE67/DW67-1)*100))</f>
        <v>5.0040828192781772</v>
      </c>
      <c r="EG67" s="71">
        <f t="shared" ref="EG67" si="283">AVERAGE(EG66,EE66)</f>
        <v>11317843</v>
      </c>
      <c r="EH67" s="65">
        <f>IF(ISERROR(EG67/DY67),"NM",IF(OR(EG67/DY67&lt;0.5,EG67/DY67&gt;2),"NM",(EG67/DY67-1)*100))</f>
        <v>5.7950614296169656</v>
      </c>
      <c r="EI67" s="71">
        <f>AVERAGE(EI66,EG66)</f>
        <v>11490054.5</v>
      </c>
      <c r="EJ67" s="65">
        <f>IF(ISERROR(EI67/EA67),"NM",IF(OR(EI67/EA67&lt;0.5,EI67/EA67&gt;2),"NM",(EI67/EA67-1)*100))</f>
        <v>5.5990142300659906</v>
      </c>
      <c r="EK67" s="71">
        <f>AVERAGE(EK66,EI66)</f>
        <v>11574329.5</v>
      </c>
      <c r="EL67" s="65">
        <f>IF(ISERROR(EK67/EC67),"NM",IF(OR(EK67/EC67&lt;0.5,EK67/EC67&gt;2),"NM",(EK67/EC67-1)*100))</f>
        <v>4.0829170300037854</v>
      </c>
      <c r="EM67" s="71">
        <f>AVERAGE(EM66,EK66)</f>
        <v>11674561.5</v>
      </c>
      <c r="EN67" s="65">
        <f>IF(ISERROR(EM67/EE67),"NM",IF(OR(EM67/EE67&lt;0.5,EM67/EE67&gt;2),"NM",(EM67/EE67-1)*100))</f>
        <v>4.1674988854551342</v>
      </c>
      <c r="EO67" s="71">
        <f>AVERAGE(EO66,EM66)</f>
        <v>11785592</v>
      </c>
      <c r="EP67" s="65">
        <f>IF(ISERROR(EO67/EG67),"NM",IF(OR(EO67/EG67&lt;0.5,EO67/EG67&gt;2),"NM",(EO67/EG67-1)*100))</f>
        <v>4.1328458081632657</v>
      </c>
      <c r="EQ67" s="88">
        <f t="shared" ref="EQ67:EW67" si="284">AVERAGE(EQ66,EO66)</f>
        <v>11796874.551894085</v>
      </c>
      <c r="ER67" s="65">
        <f>IF(ISERROR(EQ67/EI67),"NM",IF(OR(EQ67/EI67&lt;0.5,EQ67/EI67&gt;2),"NM",(EQ67/EI67-1)*100))</f>
        <v>2.6703098048323826</v>
      </c>
      <c r="ES67" s="88">
        <f t="shared" si="284"/>
        <v>11695092.556841297</v>
      </c>
      <c r="ET67" s="65">
        <f>IF(ISERROR(ES67/EK67),"NM",IF(OR(ES67/EK67&lt;0.5,ES67/EK67&gt;2),"NM",(ES67/EK67-1)*100))</f>
        <v>1.043369785189685</v>
      </c>
      <c r="EU67" s="88">
        <f t="shared" si="284"/>
        <v>11620077.798241226</v>
      </c>
      <c r="EV67" s="65">
        <f>IF(ISERROR(EU67/EM67),"NM",IF(OR(EU67/EM67&lt;0.5,EU67/EM67&gt;2),"NM",(EU67/EM67-1)*100))</f>
        <v>-0.46668735060219069</v>
      </c>
      <c r="EW67" s="88">
        <f t="shared" si="284"/>
        <v>11575001.26173877</v>
      </c>
      <c r="EX67" s="65">
        <f>IF(ISERROR(EW67/EO67),"NM",IF(OR(EW67/EO67&lt;0.5,EW67/EO67&gt;2),"NM",(EW67/EO67-1)*100))</f>
        <v>-1.7868490463714526</v>
      </c>
      <c r="EY67" s="65"/>
      <c r="EZ67" s="317"/>
      <c r="FA67" s="59"/>
      <c r="FB67" s="88">
        <f>AVERAGE(FB66,2588707)</f>
        <v>2666209.5</v>
      </c>
      <c r="FC67" s="63"/>
      <c r="FD67" s="88">
        <f>AVERAGE(FD66,FB66)</f>
        <v>2827665</v>
      </c>
      <c r="FE67" s="65">
        <f>IF(ISERROR(FD67/FB67),"NM",IF(OR(FD67/FB67&lt;0.5,FD67/FB67&gt;2),"NM",(FD67/FB67-1)*100))</f>
        <v>6.055619410252655</v>
      </c>
      <c r="FF67" s="88">
        <f>AVERAGE(I67,G67,E67,C67)</f>
        <v>3112879.125</v>
      </c>
      <c r="FG67" s="65">
        <f>IF(ISERROR(FF67/FD67),"NM",IF(OR(FF67/FD67&lt;0.5,FF67/FD67&gt;2),"NM",(FF67/FD67-1)*100))</f>
        <v>10.086559935494478</v>
      </c>
      <c r="FH67" s="88">
        <f>AVERAGE(Q67,O67,M67,K67)</f>
        <v>3578086.25</v>
      </c>
      <c r="FI67" s="65">
        <f>IF(ISERROR(FH67/FF67),"NM",IF(OR(FH67/FF67&lt;0.5,FH67/FF67&gt;2),"NM",(FH67/FF67-1)*100))</f>
        <v>14.944593295121923</v>
      </c>
      <c r="FJ67" s="71">
        <f>AVERAGE(FJ66,FH66)</f>
        <v>3906048</v>
      </c>
      <c r="FK67" s="65">
        <f>IF(ISERROR(FJ67/FH67),"NM",IF(OR(FJ67/FH67&lt;0.5,FJ67/FH67&gt;2),"NM",(FJ67/FH67-1)*100))</f>
        <v>9.165842494713484</v>
      </c>
      <c r="FL67" s="71">
        <f>AVERAGE(FL66,FJ66)</f>
        <v>4068993.5</v>
      </c>
      <c r="FM67" s="65">
        <f>IF(ISERROR(FL67/FJ67),"NM",IF(OR(FL67/FJ67&lt;0.5,FL67/FJ67&gt;2),"NM",(FL67/FJ67-1)*100))</f>
        <v>4.1716205228404801</v>
      </c>
      <c r="FN67" s="71">
        <f>AVERAGE(FN66,FL66)</f>
        <v>4246014.5</v>
      </c>
      <c r="FO67" s="65">
        <f>IF(ISERROR(FN67/FL67),"NM",IF(OR(FN67/FL67&lt;0.5,FN67/FL67&gt;2),"NM",(FN67/FL67-1)*100))</f>
        <v>4.3504861828852714</v>
      </c>
      <c r="FP67" s="71">
        <f>AVERAGE(FP66,FN66)</f>
        <v>4659714</v>
      </c>
      <c r="FQ67" s="65">
        <f>IF(ISERROR(FP67/FN67),"NM",IF(OR(FP67/FN67&lt;0.5,FP67/FN67&gt;2),"NM",(FP67/FN67-1)*100))</f>
        <v>9.7432427515261608</v>
      </c>
      <c r="FR67" s="90">
        <f>AVERAGE(FR66,FP66)</f>
        <v>5054929</v>
      </c>
      <c r="FS67" s="65">
        <f>IF(ISERROR(FR67/FP67),"NM",IF(OR(FR67/FP67&lt;0.5,FR67/FP67&gt;2),"NM",(FR67/FP67-1)*100))</f>
        <v>8.4815291238904411</v>
      </c>
      <c r="FT67" s="90">
        <f>AVERAGE(FT66,FR66)</f>
        <v>5378917.5</v>
      </c>
      <c r="FU67" s="65">
        <f>IF(ISERROR(FT67/FR67),"NM",IF(OR(FT67/FR67&lt;0.5,FT67/FR67&gt;2),"NM",(FT67/FR67-1)*100))</f>
        <v>6.4093580740698819</v>
      </c>
      <c r="FV67" s="90">
        <f>AVERAGE(FV66,FT66)</f>
        <v>5579254</v>
      </c>
      <c r="FW67" s="65">
        <f>IF(ISERROR(FV67/FT67),"NM",IF(OR(FV67/FT67&lt;0.5,FV67/FT67&gt;2),"NM",(FV67/FT67-1)*100))</f>
        <v>3.7244761608632215</v>
      </c>
      <c r="FX67" s="90">
        <f>AVERAGE(CC67,CA67,BY67,BW67)</f>
        <v>5619627.75</v>
      </c>
      <c r="FY67" s="65">
        <f>IF(ISERROR(FX67/FV67),"NM",IF(OR(FX67/FV67&lt;0.5,FX67/FV67&gt;2),"NM",(FX67/FV67-1)*100))</f>
        <v>0.72364065159966628</v>
      </c>
      <c r="FZ67" s="90">
        <f>AVERAGE(CE67,CG67,CI67,CK67)</f>
        <v>6137203.375</v>
      </c>
      <c r="GA67" s="65">
        <f>IF(ISERROR(FZ67/FX67),"NM",IF(OR(FZ67/FX67&lt;0.5,FZ67/FX67&gt;2),"NM",(FZ67/FX67-1)*100))</f>
        <v>9.2101407428632598</v>
      </c>
      <c r="GB67" s="90">
        <f>AVERAGE(CM67,CO67,CQ67,CS67)</f>
        <v>6703931.75</v>
      </c>
      <c r="GC67" s="65">
        <f>IF(ISERROR(GB67/FZ67),"NM",IF(OR(GB67/FZ67&lt;0.5,GB67/FZ67&gt;2),"NM",(GB67/FZ67-1)*100))</f>
        <v>9.2343098374184187</v>
      </c>
      <c r="GD67" s="90">
        <f>AVERAGE(CU67,CW67,CY67,DA67)</f>
        <v>7996901.875</v>
      </c>
      <c r="GE67" s="65">
        <f>IF(ISERROR(GD67/GB67),"NM",IF(OR(GD67/GB67&lt;0.5,GD67/GB67&gt;2),"NM",(GD67/GB67-1)*100))</f>
        <v>19.286743559106199</v>
      </c>
      <c r="GF67" s="90">
        <f>AVERAGE(DC67,DE67,DG67,DI67)</f>
        <v>9081970</v>
      </c>
      <c r="GG67" s="65">
        <f>IF(ISERROR(GF67/GD67),"NM",IF(OR(GF67/GD67&lt;0.5,GF67/GD67&gt;2),"NM",(GF67/GD67-1)*100))</f>
        <v>13.568606217267099</v>
      </c>
      <c r="GH67" s="90">
        <f>AVERAGE(DK67,DM67,DO67,DQ67)</f>
        <v>10353760.125</v>
      </c>
      <c r="GI67" s="65">
        <f>IF(ISERROR(GH67/GF67),"NM",IF(OR(GH67/GF67&lt;0.5,GH67/GF67&gt;2),"NM",(GH67/GF67-1)*100))</f>
        <v>14.003460978179838</v>
      </c>
      <c r="GJ67" s="90">
        <f>AVERAGE(DS67,DU67,DW67,DY67)</f>
        <v>10784755.875</v>
      </c>
      <c r="GK67" s="65">
        <f>IF(ISERROR(GJ67/GH67),"NM",IF(OR(GJ67/GH67&lt;0.5,GJ67/GH67&gt;2),"NM",(GJ67/GH67-1)*100))</f>
        <v>4.162697848864827</v>
      </c>
      <c r="GL67" s="90">
        <f>AVERAGE(EA67,EC67,EE67,EG67)</f>
        <v>11131616.125</v>
      </c>
      <c r="GM67" s="65">
        <f>IF(ISERROR(GL67/GJ67),"NM",IF(OR(GL67/GJ67&lt;0.5,GL67/GJ67&gt;2),"NM",(GL67/GJ67-1)*100))</f>
        <v>3.2162086376387178</v>
      </c>
      <c r="GN67" s="90">
        <f>AVERAGE(EI67,EK67,EM67,EO67)</f>
        <v>11631134.375</v>
      </c>
      <c r="GO67" s="65">
        <f>IF(ISERROR(GN67/GL67),"NM",IF(OR(GN67/GL67&lt;0.5,GN67/GL67&gt;2),"NM",(GN67/GL67-1)*100))</f>
        <v>4.4873830034271034</v>
      </c>
      <c r="GP67" s="90">
        <f>AVERAGE(EQ67,ES67,EU67,EW67)</f>
        <v>11671761.542178845</v>
      </c>
      <c r="GQ67" s="65">
        <f>IF(ISERROR(GP67/GN67),"NM",IF(OR(GP67/GN67&lt;0.5,GP67/GN67&gt;2),"NM",(GP67/GN67-1)*100))</f>
        <v>0.34929668825913751</v>
      </c>
      <c r="GR67" s="88">
        <f>AVERAGE(GR66,GP66)</f>
        <v>11597931.076700628</v>
      </c>
      <c r="GS67" s="65">
        <f>IF(ISERROR(GR67/GP67),"NM",IF(OR(GR67/GP67&lt;0.5,GR67/GP67&gt;2),"NM",(GR67/GP67-1)*100))</f>
        <v>-0.63255632160931219</v>
      </c>
      <c r="GT67" s="88">
        <f>AVERAGE(GT66,GR66)</f>
        <v>11703278.289517999</v>
      </c>
      <c r="GU67" s="65">
        <f>IF(ISERROR(GT67/GR67),"NM",IF(OR(GT67/GR67&lt;0.5,GT67/GR67&gt;2),"NM",(GT67/GR67-1)*100))</f>
        <v>0.90832763292589824</v>
      </c>
      <c r="GV67" s="88">
        <f>AVERAGE(GV66,GT66)</f>
        <v>11869091.877301455</v>
      </c>
      <c r="GW67" s="65">
        <f>IF(ISERROR(GV67/GT67),"NM",IF(OR(GV67/GT67&lt;0.5,GV67/GT67&gt;2),"NM",(GV67/GT67-1)*100))</f>
        <v>1.4168131670590611</v>
      </c>
      <c r="GX67" s="88">
        <f>AVERAGE(GX66,GV66)</f>
        <v>12094561.554486385</v>
      </c>
      <c r="GY67" s="65">
        <f>IF(ISERROR(GX67/GV67),"NM",IF(OR(GX67/GV67&lt;0.5,GX67/GV67&gt;2),"NM",(GX67/GV67-1)*100))</f>
        <v>1.8996371374976118</v>
      </c>
      <c r="GZ67" s="67">
        <f t="shared" si="162"/>
        <v>0.78446881469118601</v>
      </c>
      <c r="HA67" s="280"/>
      <c r="HB67" s="57"/>
      <c r="HC67"/>
      <c r="HD67"/>
      <c r="HE67"/>
      <c r="HF67"/>
      <c r="HG67"/>
      <c r="HH67"/>
    </row>
    <row r="68" spans="2:216" s="2" customFormat="1" ht="13.5" customHeight="1" x14ac:dyDescent="0.2">
      <c r="B68" s="54"/>
      <c r="C68" s="57"/>
      <c r="D68" s="63"/>
      <c r="E68" s="57"/>
      <c r="F68" s="63"/>
      <c r="G68" s="57"/>
      <c r="H68" s="63"/>
      <c r="I68" s="57"/>
      <c r="J68" s="63"/>
      <c r="K68" s="57"/>
      <c r="L68" s="63"/>
      <c r="M68" s="115"/>
      <c r="N68" s="63"/>
      <c r="O68" s="57"/>
      <c r="P68" s="63"/>
      <c r="Q68" s="57"/>
      <c r="R68" s="63"/>
      <c r="S68" s="57"/>
      <c r="T68" s="63"/>
      <c r="U68" s="115"/>
      <c r="V68" s="63"/>
      <c r="W68" s="57"/>
      <c r="X68" s="63"/>
      <c r="Y68" s="57"/>
      <c r="Z68" s="63"/>
      <c r="AA68" s="57"/>
      <c r="AB68" s="63"/>
      <c r="AC68" s="115"/>
      <c r="AD68" s="63"/>
      <c r="AE68" s="57"/>
      <c r="AF68" s="63"/>
      <c r="AG68" s="57"/>
      <c r="AH68" s="63"/>
      <c r="AI68" s="55"/>
      <c r="AJ68" s="63"/>
      <c r="AK68" s="115"/>
      <c r="AL68" s="63"/>
      <c r="AM68" s="57"/>
      <c r="AN68" s="63"/>
      <c r="AO68" s="59"/>
      <c r="AP68" s="63"/>
      <c r="AQ68" s="59"/>
      <c r="AR68" s="63"/>
      <c r="AS68" s="59"/>
      <c r="AT68" s="63"/>
      <c r="AU68" s="59"/>
      <c r="AV68" s="63"/>
      <c r="AW68" s="59"/>
      <c r="AX68" s="63"/>
      <c r="AY68" s="59"/>
      <c r="AZ68" s="65"/>
      <c r="BA68" s="59"/>
      <c r="BB68" s="65"/>
      <c r="BC68" s="59"/>
      <c r="BD68" s="65"/>
      <c r="BE68" s="59"/>
      <c r="BF68" s="65"/>
      <c r="BG68" s="59"/>
      <c r="BH68" s="65"/>
      <c r="BI68" s="59"/>
      <c r="BJ68" s="65"/>
      <c r="BK68" s="59"/>
      <c r="BL68" s="65"/>
      <c r="BM68" s="59"/>
      <c r="BN68" s="65"/>
      <c r="BO68" s="59"/>
      <c r="BP68" s="65"/>
      <c r="BQ68" s="59"/>
      <c r="BR68" s="65"/>
      <c r="BS68" s="59"/>
      <c r="BT68" s="65"/>
      <c r="BU68" s="59"/>
      <c r="BV68" s="65"/>
      <c r="BW68" s="59"/>
      <c r="BX68" s="65"/>
      <c r="BY68" s="59"/>
      <c r="BZ68" s="65"/>
      <c r="CA68" s="59"/>
      <c r="CB68" s="65"/>
      <c r="CC68" s="59"/>
      <c r="CD68" s="65"/>
      <c r="CE68" s="59"/>
      <c r="CF68" s="65"/>
      <c r="CG68" s="59"/>
      <c r="CH68" s="65"/>
      <c r="CI68" s="59"/>
      <c r="CJ68" s="65"/>
      <c r="CK68" s="59"/>
      <c r="CL68" s="65"/>
      <c r="CM68" s="59"/>
      <c r="CN68" s="65"/>
      <c r="CO68" s="59"/>
      <c r="CP68" s="65"/>
      <c r="CQ68" s="59"/>
      <c r="CR68" s="67"/>
      <c r="CS68" s="59"/>
      <c r="CT68" s="65"/>
      <c r="CU68" s="59"/>
      <c r="CV68" s="65"/>
      <c r="CW68" s="59"/>
      <c r="CX68" s="65"/>
      <c r="CY68" s="59"/>
      <c r="CZ68" s="65"/>
      <c r="DA68" s="59"/>
      <c r="DB68" s="65"/>
      <c r="DC68" s="59"/>
      <c r="DD68" s="65"/>
      <c r="DE68" s="59"/>
      <c r="DF68" s="65"/>
      <c r="DG68" s="59"/>
      <c r="DH68" s="65"/>
      <c r="DI68" s="59"/>
      <c r="DJ68" s="65"/>
      <c r="DK68" s="59"/>
      <c r="DL68" s="65"/>
      <c r="DM68" s="59"/>
      <c r="DN68" s="65"/>
      <c r="DO68" s="59"/>
      <c r="DP68" s="65"/>
      <c r="DQ68" s="59"/>
      <c r="DR68" s="65"/>
      <c r="DS68" s="59"/>
      <c r="DT68" s="65"/>
      <c r="DU68" s="59"/>
      <c r="DV68" s="65"/>
      <c r="DW68" s="59"/>
      <c r="DX68" s="65"/>
      <c r="DY68" s="59"/>
      <c r="DZ68" s="65"/>
      <c r="EA68" s="59"/>
      <c r="EB68" s="65"/>
      <c r="EC68" s="57"/>
      <c r="ED68" s="65"/>
      <c r="EE68" s="57"/>
      <c r="EF68" s="65"/>
      <c r="EG68" s="57"/>
      <c r="EH68" s="65"/>
      <c r="EI68" s="57"/>
      <c r="EJ68" s="65"/>
      <c r="EK68" s="57"/>
      <c r="EL68" s="65"/>
      <c r="EM68" s="57"/>
      <c r="EN68" s="65"/>
      <c r="EO68" s="57"/>
      <c r="EP68" s="65"/>
      <c r="EQ68" s="57"/>
      <c r="ER68" s="65"/>
      <c r="ES68" s="57"/>
      <c r="ET68" s="65"/>
      <c r="EU68" s="57"/>
      <c r="EV68" s="65"/>
      <c r="EW68" s="57"/>
      <c r="EX68" s="65"/>
      <c r="EY68" s="65"/>
      <c r="EZ68" s="317"/>
      <c r="FA68" s="59"/>
      <c r="FB68" s="57"/>
      <c r="FC68" s="63"/>
      <c r="FD68" s="57"/>
      <c r="FE68" s="65"/>
      <c r="FF68" s="57"/>
      <c r="FG68" s="65"/>
      <c r="FH68" s="57"/>
      <c r="FI68" s="65"/>
      <c r="FJ68" s="59"/>
      <c r="FK68" s="65"/>
      <c r="FL68" s="59"/>
      <c r="FM68" s="65"/>
      <c r="FN68" s="59"/>
      <c r="FO68" s="65"/>
      <c r="FP68" s="59"/>
      <c r="FQ68" s="65"/>
      <c r="FR68" s="75"/>
      <c r="FS68" s="65"/>
      <c r="FT68" s="75"/>
      <c r="FU68" s="65"/>
      <c r="FV68" s="75"/>
      <c r="FW68" s="65"/>
      <c r="FX68" s="75"/>
      <c r="FY68" s="65"/>
      <c r="FZ68" s="75"/>
      <c r="GA68" s="65"/>
      <c r="GB68" s="75"/>
      <c r="GC68" s="65"/>
      <c r="GD68" s="75"/>
      <c r="GE68" s="65"/>
      <c r="GF68" s="75"/>
      <c r="GG68" s="65"/>
      <c r="GH68" s="75"/>
      <c r="GI68" s="65"/>
      <c r="GJ68" s="75"/>
      <c r="GK68" s="65"/>
      <c r="GL68" s="75"/>
      <c r="GM68" s="65"/>
      <c r="GN68" s="75"/>
      <c r="GO68" s="65"/>
      <c r="GP68" s="75"/>
      <c r="GQ68" s="65"/>
      <c r="GR68" s="57"/>
      <c r="GS68" s="65"/>
      <c r="GT68" s="57"/>
      <c r="GU68" s="65"/>
      <c r="GV68" s="57"/>
      <c r="GW68" s="65"/>
      <c r="GX68" s="57"/>
      <c r="GY68" s="65"/>
      <c r="GZ68" s="67" t="str">
        <f t="shared" si="162"/>
        <v/>
      </c>
      <c r="HA68" s="279"/>
      <c r="HB68" s="57"/>
      <c r="HC68"/>
      <c r="HD68"/>
      <c r="HE68"/>
      <c r="HF68"/>
      <c r="HG68"/>
      <c r="HH68"/>
    </row>
    <row r="69" spans="2:216" s="2" customFormat="1" ht="13.5" customHeight="1" x14ac:dyDescent="0.2">
      <c r="B69" s="61" t="s">
        <v>255</v>
      </c>
      <c r="C69" s="57"/>
      <c r="D69" s="63"/>
      <c r="E69" s="57"/>
      <c r="F69" s="63"/>
      <c r="G69" s="57"/>
      <c r="H69" s="63"/>
      <c r="I69" s="57"/>
      <c r="J69" s="63"/>
      <c r="K69" s="57"/>
      <c r="L69" s="63"/>
      <c r="M69" s="115"/>
      <c r="N69" s="63"/>
      <c r="O69" s="57"/>
      <c r="P69" s="63"/>
      <c r="Q69" s="57"/>
      <c r="R69" s="63"/>
      <c r="S69" s="57"/>
      <c r="T69" s="63"/>
      <c r="U69" s="115"/>
      <c r="V69" s="63"/>
      <c r="W69" s="57"/>
      <c r="X69" s="63"/>
      <c r="Y69" s="57"/>
      <c r="Z69" s="63"/>
      <c r="AA69" s="57"/>
      <c r="AB69" s="63"/>
      <c r="AC69" s="115"/>
      <c r="AD69" s="63"/>
      <c r="AE69" s="57"/>
      <c r="AF69" s="63"/>
      <c r="AG69" s="57"/>
      <c r="AH69" s="63"/>
      <c r="AI69" s="55"/>
      <c r="AJ69" s="63"/>
      <c r="AK69" s="115"/>
      <c r="AL69" s="63"/>
      <c r="AM69" s="57"/>
      <c r="AN69" s="63"/>
      <c r="AO69" s="59"/>
      <c r="AP69" s="63"/>
      <c r="AQ69" s="59"/>
      <c r="AR69" s="63"/>
      <c r="AS69" s="59"/>
      <c r="AT69" s="63"/>
      <c r="AU69" s="59"/>
      <c r="AV69" s="63"/>
      <c r="AW69" s="59"/>
      <c r="AX69" s="63"/>
      <c r="AY69" s="59"/>
      <c r="AZ69" s="65"/>
      <c r="BA69" s="59"/>
      <c r="BB69" s="65"/>
      <c r="BC69" s="59"/>
      <c r="BD69" s="65"/>
      <c r="BE69" s="59"/>
      <c r="BF69" s="65"/>
      <c r="BG69" s="59"/>
      <c r="BH69" s="65"/>
      <c r="BI69" s="59"/>
      <c r="BJ69" s="65"/>
      <c r="BK69" s="59"/>
      <c r="BL69" s="65"/>
      <c r="BM69" s="59"/>
      <c r="BN69" s="65"/>
      <c r="BO69" s="59"/>
      <c r="BP69" s="65"/>
      <c r="BQ69" s="59"/>
      <c r="BR69" s="65"/>
      <c r="BS69" s="59"/>
      <c r="BT69" s="65"/>
      <c r="BU69" s="59"/>
      <c r="BV69" s="65"/>
      <c r="BW69" s="59"/>
      <c r="BX69" s="65"/>
      <c r="BY69" s="59"/>
      <c r="BZ69" s="65"/>
      <c r="CA69" s="59"/>
      <c r="CB69" s="65"/>
      <c r="CC69" s="59"/>
      <c r="CD69" s="65"/>
      <c r="CE69" s="59"/>
      <c r="CF69" s="65"/>
      <c r="CG69" s="59"/>
      <c r="CH69" s="65"/>
      <c r="CI69" s="59"/>
      <c r="CJ69" s="65"/>
      <c r="CK69" s="59"/>
      <c r="CL69" s="65"/>
      <c r="CM69" s="59"/>
      <c r="CN69" s="65"/>
      <c r="CO69" s="59"/>
      <c r="CP69" s="65"/>
      <c r="CQ69" s="59"/>
      <c r="CR69" s="67"/>
      <c r="CS69" s="59"/>
      <c r="CT69" s="65"/>
      <c r="CU69" s="59"/>
      <c r="CV69" s="65"/>
      <c r="CW69" s="59"/>
      <c r="CX69" s="65"/>
      <c r="CY69" s="59"/>
      <c r="CZ69" s="65"/>
      <c r="DA69" s="59"/>
      <c r="DB69" s="65"/>
      <c r="DC69" s="59"/>
      <c r="DD69" s="65"/>
      <c r="DE69" s="59"/>
      <c r="DF69" s="65"/>
      <c r="DG69" s="59"/>
      <c r="DH69" s="65"/>
      <c r="DI69" s="59"/>
      <c r="DJ69" s="65"/>
      <c r="DK69" s="109"/>
      <c r="DL69" s="65"/>
      <c r="DM69" s="109"/>
      <c r="DN69" s="65"/>
      <c r="DO69" s="109"/>
      <c r="DP69" s="65"/>
      <c r="DQ69" s="109"/>
      <c r="DR69" s="65"/>
      <c r="DS69" s="109"/>
      <c r="DT69" s="65"/>
      <c r="DU69" s="109"/>
      <c r="DV69" s="65"/>
      <c r="DW69" s="109"/>
      <c r="DX69" s="65"/>
      <c r="DY69" s="109"/>
      <c r="DZ69" s="65"/>
      <c r="EA69" s="109"/>
      <c r="EB69" s="65"/>
      <c r="EC69" s="57"/>
      <c r="ED69" s="65"/>
      <c r="EE69" s="57"/>
      <c r="EF69" s="65"/>
      <c r="EG69" s="57"/>
      <c r="EH69" s="65"/>
      <c r="EI69" s="57"/>
      <c r="EJ69" s="65"/>
      <c r="EK69" s="57"/>
      <c r="EL69" s="65"/>
      <c r="EM69" s="57"/>
      <c r="EN69" s="65"/>
      <c r="EO69" s="57"/>
      <c r="EP69" s="65"/>
      <c r="EQ69" s="57"/>
      <c r="ER69" s="65"/>
      <c r="ES69" s="57"/>
      <c r="ET69" s="65"/>
      <c r="EU69" s="57"/>
      <c r="EV69" s="65"/>
      <c r="EW69" s="57"/>
      <c r="EX69" s="65"/>
      <c r="EY69" s="65"/>
      <c r="EZ69" s="317"/>
      <c r="FA69" s="59"/>
      <c r="FB69" s="57"/>
      <c r="FC69" s="63"/>
      <c r="FD69" s="57"/>
      <c r="FE69" s="65"/>
      <c r="FF69" s="57"/>
      <c r="FG69" s="65"/>
      <c r="FH69" s="57"/>
      <c r="FI69" s="65"/>
      <c r="FJ69" s="59"/>
      <c r="FK69" s="65"/>
      <c r="FL69" s="59"/>
      <c r="FM69" s="65"/>
      <c r="FN69" s="59"/>
      <c r="FO69" s="65"/>
      <c r="FP69" s="59"/>
      <c r="FQ69" s="65"/>
      <c r="FR69" s="75"/>
      <c r="FS69" s="65"/>
      <c r="FT69" s="75"/>
      <c r="FU69" s="65"/>
      <c r="FV69" s="75"/>
      <c r="FW69" s="65"/>
      <c r="FX69" s="75"/>
      <c r="FY69" s="65"/>
      <c r="FZ69" s="75"/>
      <c r="GA69" s="65"/>
      <c r="GB69" s="75"/>
      <c r="GC69" s="65"/>
      <c r="GD69" s="75"/>
      <c r="GE69" s="65"/>
      <c r="GF69" s="75"/>
      <c r="GG69" s="65"/>
      <c r="GH69" s="75"/>
      <c r="GI69" s="65"/>
      <c r="GJ69" s="75"/>
      <c r="GK69" s="65"/>
      <c r="GL69" s="75"/>
      <c r="GM69" s="65"/>
      <c r="GN69" s="75"/>
      <c r="GO69" s="65"/>
      <c r="GP69" s="75"/>
      <c r="GQ69" s="65"/>
      <c r="GR69" s="57"/>
      <c r="GS69" s="65"/>
      <c r="GT69" s="57"/>
      <c r="GU69" s="65"/>
      <c r="GV69" s="57"/>
      <c r="GW69" s="65"/>
      <c r="GX69" s="57"/>
      <c r="GY69" s="65"/>
      <c r="GZ69" s="67" t="str">
        <f t="shared" si="162"/>
        <v/>
      </c>
      <c r="HA69" s="279"/>
      <c r="HB69" s="57"/>
      <c r="HC69"/>
      <c r="HD69"/>
      <c r="HE69"/>
      <c r="HF69"/>
      <c r="HG69"/>
      <c r="HH69"/>
    </row>
    <row r="70" spans="2:216" s="2" customFormat="1" ht="13.5" customHeight="1" x14ac:dyDescent="0.2">
      <c r="B70" s="54" t="s">
        <v>551</v>
      </c>
      <c r="C70" s="116">
        <f>C65*4/C67*100</f>
        <v>4.3886877524218004</v>
      </c>
      <c r="D70" s="63"/>
      <c r="E70" s="116">
        <f>E65*4/E67*100</f>
        <v>4.3089123551977346</v>
      </c>
      <c r="F70" s="63"/>
      <c r="G70" s="116">
        <f>G65*4/G67*100</f>
        <v>4.3616555775150383</v>
      </c>
      <c r="H70" s="63"/>
      <c r="I70" s="116">
        <f>I65*4/I67*100</f>
        <v>4.3808379548108967</v>
      </c>
      <c r="J70" s="63"/>
      <c r="K70" s="116">
        <f>K65*4/K67*100</f>
        <v>4.2382287195034234</v>
      </c>
      <c r="L70" s="63">
        <f>IF(ISERROR(K70/C70),"NM",IF(OR(K70/C70&lt;0.5,K70/C70&gt;2),"NM",(K70/C70-1)*100))</f>
        <v>-3.4283376126576726</v>
      </c>
      <c r="M70" s="116">
        <f>M65*4/M67*100</f>
        <v>4.1322614028841267</v>
      </c>
      <c r="N70" s="63">
        <f>IF(ISERROR(M70/E70),"NM",IF(OR(M70/E70&lt;0.5,M70/E70&gt;2),"NM",(M70/E70-1)*100))</f>
        <v>-4.0996645499302931</v>
      </c>
      <c r="O70" s="116">
        <f>O65*4/O67*100</f>
        <v>4.1738444823651824</v>
      </c>
      <c r="P70" s="63">
        <f>IF(ISERROR(O70/G70),"NM",IF(OR(O70/G70&lt;0.5,O70/G70&gt;2),"NM",(O70/G70-1)*100))</f>
        <v>-4.305958868417969</v>
      </c>
      <c r="Q70" s="116">
        <f>Q65*4/Q67*100</f>
        <v>4.2171258158138407</v>
      </c>
      <c r="R70" s="63">
        <f>IF(ISERROR(Q70/I70),"NM",IF(OR(Q70/I70&lt;0.5,Q70/I70&gt;2),"NM",(Q70/I70-1)*100))</f>
        <v>-3.7370051274613458</v>
      </c>
      <c r="S70" s="116">
        <f>S65*4/S67*100</f>
        <v>4.2688178143527251</v>
      </c>
      <c r="T70" s="63">
        <f>IF(ISERROR(S70/K70),"NM",IF(OR(S70/K70&lt;0.5,S70/K70&gt;2),"NM",(S70/K70-1)*100))</f>
        <v>0.72174242764524443</v>
      </c>
      <c r="U70" s="116">
        <f>U65*4/U67*100</f>
        <v>4.2557914429542736</v>
      </c>
      <c r="V70" s="63">
        <f>IF(ISERROR(U70/M70),"NM",IF(OR(U70/M70&lt;0.5,U70/M70&gt;2),"NM",(U70/M70-1)*100))</f>
        <v>2.9894052681161076</v>
      </c>
      <c r="W70" s="116">
        <f>W65*4/W67*100</f>
        <v>4.092108173287345</v>
      </c>
      <c r="X70" s="63">
        <f>IF(ISERROR(W70/O70),"NM",IF(OR(W70/O70&lt;0.5,W70/O70&gt;2),"NM",(W70/O70-1)*100))</f>
        <v>-1.9582979055204341</v>
      </c>
      <c r="Y70" s="116">
        <f>Y65*4/Y67*100</f>
        <v>4.0401840149447033</v>
      </c>
      <c r="Z70" s="63">
        <f>IF(ISERROR(Y70/Q70),"NM",IF(OR(Y70/Q70&lt;0.5,Y70/Q70&gt;2),"NM",(Y70/Q70-1)*100))</f>
        <v>-4.1957913659019024</v>
      </c>
      <c r="AA70" s="116">
        <f>AA65*4/AA67*100</f>
        <v>3.967415472275297</v>
      </c>
      <c r="AB70" s="63">
        <f>IF(ISERROR(AA70/S70),"NM",IF(OR(AA70/S70&lt;0.5,AA70/S70&gt;2),"NM",(AA70/S70-1)*100))</f>
        <v>-7.0605576341076333</v>
      </c>
      <c r="AC70" s="116">
        <f>AC65*4/AC67*100</f>
        <v>3.9227899392143621</v>
      </c>
      <c r="AD70" s="63">
        <f>IF(ISERROR(AC70/U70),"NM",IF(OR(AC70/U70&lt;0.5,AC70/U70&gt;2),"NM",(AC70/U70-1)*100))</f>
        <v>-7.8246668851974839</v>
      </c>
      <c r="AE70" s="116">
        <f>AE65*4/AE67*100</f>
        <v>3.9903735665821145</v>
      </c>
      <c r="AF70" s="63">
        <f>IF(ISERROR(AE70/W70),"NM",IF(OR(AE70/W70&lt;0.5,AE70/W70&gt;2),"NM",(AE70/W70-1)*100))</f>
        <v>-2.4861172382816821</v>
      </c>
      <c r="AG70" s="116">
        <f>AG65*4/AG67*100</f>
        <v>4.0359192585029788</v>
      </c>
      <c r="AH70" s="63">
        <f>IF(ISERROR(AG70/Y70),"NM",IF(OR(AG70/Y70&lt;0.5,AG70/Y70&gt;2),"NM",(AG70/Y70-1)*100))</f>
        <v>-0.1055584702565282</v>
      </c>
      <c r="AI70" s="117">
        <f>AI65*4/AI67*100</f>
        <v>3.8934413868997595</v>
      </c>
      <c r="AJ70" s="63">
        <f>IF(ISERROR(AI70/AA70),"NM",IF(OR(AI70/AA70&lt;0.5,AI70/AA70&gt;2),"NM",(AI70/AA70-1)*100))</f>
        <v>-1.8645409308018279</v>
      </c>
      <c r="AK70" s="116">
        <f>AK65*4/AK67*100</f>
        <v>3.9958707316031163</v>
      </c>
      <c r="AL70" s="63">
        <f>IF(ISERROR(AK70/AC70),"NM",IF(OR(AK70/AC70&lt;0.5,AK70/AC70&gt;2),"NM",(AK70/AC70-1)*100))</f>
        <v>1.8629800096660487</v>
      </c>
      <c r="AM70" s="116">
        <f>AM65*4/AM67*100</f>
        <v>3.9947861891540115</v>
      </c>
      <c r="AN70" s="63">
        <f>IF(ISERROR(AM70/AE70),"NM",IF(OR(AM70/AE70&lt;0.5,AM70/AE70&gt;2),"NM",(AM70/AE70-1)*100))</f>
        <v>0.11058169111912708</v>
      </c>
      <c r="AO70" s="118">
        <f>AO65*4/AO67*100</f>
        <v>3.9119075130053442</v>
      </c>
      <c r="AP70" s="63">
        <f>IF(ISERROR(AO70/AG70),"NM",IF(OR(AO70/AG70&lt;0.5,AO70/AG70&gt;2),"NM",(AO70/AG70-1)*100))</f>
        <v>-3.0727013489272204</v>
      </c>
      <c r="AQ70" s="118">
        <f>AQ65*4/AQ67*100</f>
        <v>3.80212774365503</v>
      </c>
      <c r="AR70" s="63">
        <f>IF(ISERROR(AQ70/AI70),"NM",IF(OR(AQ70/AI70&lt;0.5,AQ70/AI70&gt;2),"NM",(AQ70/AI70-1)*100))</f>
        <v>-2.3453195815910322</v>
      </c>
      <c r="AS70" s="118">
        <f>AS65*4/AS67*100</f>
        <v>3.7828027187427589</v>
      </c>
      <c r="AT70" s="63">
        <v>1</v>
      </c>
      <c r="AU70" s="118">
        <f>AU65*4/AU67*100</f>
        <v>3.8222793586577235</v>
      </c>
      <c r="AV70" s="63">
        <f>IF(ISERROR(AU70/AM70),"NM",IF(OR(AU70/AM70&lt;0.5,AU70/AM70&gt;2),"NM",(AU70/AM70-1)*100))</f>
        <v>-4.3182994615494135</v>
      </c>
      <c r="AW70" s="118">
        <f>AW65*4/AW67*100</f>
        <v>3.9234994658981623</v>
      </c>
      <c r="AX70" s="63">
        <f>IF(ISERROR(AW70/AO70),"NM",IF(OR(AW70/AO70&lt;0.5,AW70/AO70&gt;2),"NM",(AW70/AO70-1)*100))</f>
        <v>0.29632481990640169</v>
      </c>
      <c r="AY70" s="118">
        <f>AY65*4/AY67*100</f>
        <v>3.9152139720333365</v>
      </c>
      <c r="AZ70" s="65">
        <f>IF(ISERROR(AY70/AQ70),"NM",IF(OR(AY70/AQ70&lt;0.5,AY70/AQ70&gt;2),"NM",(AY70/AQ70-1)*100))</f>
        <v>2.9742879777520326</v>
      </c>
      <c r="BA70" s="118">
        <f>BA65*4/BA67*100</f>
        <v>3.9591773853072678</v>
      </c>
      <c r="BB70" s="65">
        <f>IF(ISERROR(BA70/AS70),"NM",IF(OR(BA70/AS70&lt;0.5,BA70/AS70&gt;2),"NM",(BA70/AS70-1)*100))</f>
        <v>4.6625393835798112</v>
      </c>
      <c r="BC70" s="118">
        <f>BC65*4/BC67*100</f>
        <v>4.0329663553814443</v>
      </c>
      <c r="BD70" s="65">
        <f>IF(ISERROR(BC70/AU70),"NM",IF(OR(BC70/AU70&lt;0.5,BC70/AU70&gt;2),"NM",(BC70/AU70-1)*100))</f>
        <v>5.5120774007922924</v>
      </c>
      <c r="BE70" s="118">
        <f>BE65*4/BE67*100</f>
        <v>3.9423395803413008</v>
      </c>
      <c r="BF70" s="65">
        <f>IF(ISERROR(BE70/AW70),"NM",IF(OR(BE70/AW70&lt;0.5,BE70/AW70&gt;2),"NM",(BE70/AW70-1)*100))</f>
        <v>0.48018649185226359</v>
      </c>
      <c r="BG70" s="118">
        <f>BG65*4/BG67*100</f>
        <v>3.9459260167269083</v>
      </c>
      <c r="BH70" s="65">
        <f>IF(ISERROR(BG70/AY70),"NM",IF(OR(BG70/AY70&lt;0.5,BG70/AY70&gt;2),"NM",(BG70/AY70-1)*100))</f>
        <v>0.78442825635969271</v>
      </c>
      <c r="BI70" s="118">
        <f>BI65*4/BI67*100</f>
        <v>3.9655689422774318</v>
      </c>
      <c r="BJ70" s="65">
        <f>IF(ISERROR(BI70/BA70),"NM",IF(OR(BI70/BA70&lt;0.5,BI70/BA70&gt;2),"NM",(BI70/BA70-1)*100))</f>
        <v>0.161436489152611</v>
      </c>
      <c r="BK70" s="118">
        <f>BK65*4/BK67*100</f>
        <v>3.9816214069789577</v>
      </c>
      <c r="BL70" s="65">
        <f>IF(ISERROR(BK70/BC70),"NM",IF(OR(BK70/BC70&lt;0.5,BK70/BC70&gt;2),"NM",(BK70/BC70-1)*100))</f>
        <v>-1.2731310870960688</v>
      </c>
      <c r="BM70" s="118">
        <f>BM65*4/BM67*100</f>
        <v>3.8681476953786937</v>
      </c>
      <c r="BN70" s="65">
        <f>IF(ISERROR(BM70/BE70),"NM",IF(OR(BM70/BE70&lt;0.5,BM70/BE70&gt;2),"NM",(BM70/BE70-1)*100))</f>
        <v>-1.8819252743363157</v>
      </c>
      <c r="BO70" s="118">
        <f>BO65*4/BO67*100</f>
        <v>3.7788742702629703</v>
      </c>
      <c r="BP70" s="65">
        <f>IF(ISERROR(BO70/BG70),"NM",IF(OR(BO70/BG70&lt;0.5,BO70/BG70&gt;2),"NM",(BO70/BG70-1)*100))</f>
        <v>-4.2335245454628412</v>
      </c>
      <c r="BQ70" s="118">
        <f>BQ65*4/BQ67*100</f>
        <v>3.8138762018960879</v>
      </c>
      <c r="BR70" s="65">
        <f>IF(ISERROR(BQ70/BI70),"NM",IF(OR(BQ70/BI70&lt;0.5,BQ70/BI70&gt;2),"NM",(BQ70/BI70-1)*100))</f>
        <v>-3.8252453201387704</v>
      </c>
      <c r="BS70" s="118">
        <f>BS65*4/BS67*100</f>
        <v>3.883684181327836</v>
      </c>
      <c r="BT70" s="65">
        <f>IF(ISERROR(BS70/BK70),"NM",IF(OR(BS70/BK70&lt;0.5,BS70/BK70&gt;2),"NM",(BS70/BK70-1)*100))</f>
        <v>-2.4597322457493798</v>
      </c>
      <c r="BU70" s="118">
        <f>BU65*4/BU67*100</f>
        <v>3.7552603240849929</v>
      </c>
      <c r="BV70" s="65">
        <f>IF(ISERROR(BU70/BM70),"NM",IF(OR(BU70/BM70&lt;0.5,BU70/BM70&gt;2),"NM",(BU70/BM70-1)*100))</f>
        <v>-2.9183831689924444</v>
      </c>
      <c r="BW70" s="118">
        <f>BW65*4/BW67*100</f>
        <v>3.8041251176620676</v>
      </c>
      <c r="BX70" s="65">
        <f>IF(ISERROR(BW70/BO70),"NM",IF(OR(BW70/BO70&lt;0.5,BW70/BO70&gt;2),"NM",(BW70/BO70-1)*100))</f>
        <v>0.66821083722745644</v>
      </c>
      <c r="BY70" s="118">
        <f>BY65*4/BY67*100</f>
        <v>3.8551339602840651</v>
      </c>
      <c r="BZ70" s="65">
        <f>IF(ISERROR(BY70/BQ70),"NM",IF(OR(BY70/BQ70&lt;0.5,BY70/BQ70&gt;2),"NM",(BY70/BQ70-1)*100))</f>
        <v>1.0817802205395521</v>
      </c>
      <c r="CA70" s="118">
        <f>CA65*4/CA67*100</f>
        <v>3.7644110231328618</v>
      </c>
      <c r="CB70" s="65">
        <f>IF(ISERROR(CA70/BS70),"NM",IF(OR(CA70/BS70&lt;0.5,CA70/BS70&gt;2),"NM",(CA70/BS70-1)*100))</f>
        <v>-3.0711343308609251</v>
      </c>
      <c r="CC70" s="118">
        <f>CC65*4/CC67*100</f>
        <v>3.6535726516508911</v>
      </c>
      <c r="CD70" s="65">
        <f>IF(ISERROR(CC70/BU70),"NM",IF(OR(CC70/BU70&lt;0.5,CC70/BU70&gt;2),"NM",(CC70/BU70-1)*100))</f>
        <v>-2.7078727879905062</v>
      </c>
      <c r="CE70" s="118">
        <f>CE65*4/CE67*100</f>
        <v>3.6044899414601401</v>
      </c>
      <c r="CF70" s="65">
        <f>IF(ISERROR(CE70/BW70),"NM",IF(OR(CE70/BW70&lt;0.5,CE70/BW70&gt;2),"NM",(CE70/BW70-1)*100))</f>
        <v>-5.2478604153960884</v>
      </c>
      <c r="CG70" s="118">
        <f>CG65*4/CG67*100</f>
        <v>3.5891430264978976</v>
      </c>
      <c r="CH70" s="65">
        <f>IF(ISERROR(CG70/BY70),"NM",IF(OR(CG70/BY70&lt;0.5,CG70/BY70&gt;2),"NM",(CG70/BY70-1)*100))</f>
        <v>-6.8996547597678815</v>
      </c>
      <c r="CI70" s="118">
        <f>CI65*4/CI67*100</f>
        <v>3.4572855244313123</v>
      </c>
      <c r="CJ70" s="65">
        <f>IF(ISERROR(CI70/CA70),"NM",IF(OR(CI70/CA70&lt;0.5,CI70/CA70&gt;2),"NM",(CI70/CA70-1)*100))</f>
        <v>-8.1586600616728067</v>
      </c>
      <c r="CK70" s="118">
        <f>CK65*4/CK67*100</f>
        <v>3.3737189055920749</v>
      </c>
      <c r="CL70" s="65">
        <f>IF(ISERROR(CK70/CC70),"NM",IF(OR(CK70/CC70&lt;0.5,CK70/CC70&gt;2),"NM",(CK70/CC70-1)*100))</f>
        <v>-7.6597285107321555</v>
      </c>
      <c r="CM70" s="118">
        <f>CM65*4/CM67*100</f>
        <v>3.3285267215625769</v>
      </c>
      <c r="CN70" s="65">
        <f>IF(ISERROR(CM70/CE70),"NM",IF(OR(CM70/CE70&lt;0.5,CM70/CE70&gt;2),"NM",(CM70/CE70-1)*100))</f>
        <v>-7.6560962682496347</v>
      </c>
      <c r="CO70" s="118">
        <f>CO65*4/CO67*100</f>
        <v>3.1488950438176735</v>
      </c>
      <c r="CP70" s="65">
        <f>IF(ISERROR(CO70/CG70),"NM",IF(OR(CO70/CG70&lt;0.5,CO70/CG70&gt;2),"NM",(CO70/CG70-1)*100))</f>
        <v>-12.266103062206346</v>
      </c>
      <c r="CQ70" s="118">
        <f>CQ65*4/CQ67*100</f>
        <v>3.1916167315701816</v>
      </c>
      <c r="CR70" s="67">
        <f>IF(ISERROR(CQ70/CI70),"NM",IF(OR(CQ70/CI70&lt;0.5,CQ70/CI70&gt;2),"NM",(CQ70/CI70-1)*100))</f>
        <v>-7.6843173924673325</v>
      </c>
      <c r="CS70" s="118">
        <f>CS65*4/CS67*100</f>
        <v>3.1181141474129648</v>
      </c>
      <c r="CT70" s="65">
        <f>IF(ISERROR(CS70/CK70),"NM",IF(OR(CS70/CK70&lt;0.5,CS70/CK70&gt;2),"NM",(CS70/CK70-1)*100))</f>
        <v>-7.5763501741486161</v>
      </c>
      <c r="CU70" s="118">
        <f>CU65*4/CU67*100</f>
        <v>3.158866557000048</v>
      </c>
      <c r="CV70" s="65">
        <f>IF(ISERROR(CU70/CM70),"NM",IF(OR(CU70/CM70&lt;0.5,CU70/CM70&gt;2),"NM",(CU70/CM70-1)*100))</f>
        <v>-5.0971549503704079</v>
      </c>
      <c r="CW70" s="118">
        <f>CW65*4/CW67*100</f>
        <v>2.9054496324393271</v>
      </c>
      <c r="CX70" s="65">
        <f>IF(ISERROR(CW70/CO70),"NM",IF(OR(CW70/CO70&lt;0.5,CW70/CO70&gt;2),"NM",(CW70/CO70-1)*100))</f>
        <v>-7.7311376845128787</v>
      </c>
      <c r="CY70" s="118">
        <f>CY65*4/CY67*100</f>
        <v>2.744549052243308</v>
      </c>
      <c r="CZ70" s="65">
        <f>IF(ISERROR(CY70/CQ70),"NM",IF(OR(CY70/CQ70&lt;0.5,CY70/CQ70&gt;2),"NM",(CY70/CQ70-1)*100))</f>
        <v>-14.007561587977058</v>
      </c>
      <c r="DA70" s="118">
        <f>DA65*4/DA67*100</f>
        <v>2.6109285362132528</v>
      </c>
      <c r="DB70" s="65">
        <f>IF(ISERROR(DA70/CS70),"NM",IF(OR(DA70/CS70&lt;0.5,DA70/CS70&gt;2),"NM",(DA70/CS70-1)*100))</f>
        <v>-16.265780764328763</v>
      </c>
      <c r="DC70" s="118">
        <f>DC65*4/DC67*100</f>
        <v>2.7806973467564911</v>
      </c>
      <c r="DD70" s="65">
        <f>IF(ISERROR(DC70/CU70),"NM",IF(OR(DC70/CU70&lt;0.5,DC70/CU70&gt;2),"NM",(DC70/CU70-1)*100))</f>
        <v>-11.971674124870324</v>
      </c>
      <c r="DE70" s="118">
        <f>DE65*4/DE67*100</f>
        <v>2.9073116865417146</v>
      </c>
      <c r="DF70" s="65">
        <f>IF(ISERROR(DE70/CW70),"NM",IF(OR(DE70/CW70&lt;0.5,DE70/CW70&gt;2),"NM",(DE70/CW70-1)*100))</f>
        <v>6.4088328415601303E-2</v>
      </c>
      <c r="DG70" s="118">
        <f>DG65*4/DG67*100</f>
        <v>2.900739136210273</v>
      </c>
      <c r="DH70" s="65">
        <f>IF(ISERROR(DG70/CY70),"NM",IF(OR(DG70/CY70&lt;0.5,DG70/CY70&gt;2),"NM",(DG70/CY70-1)*100))</f>
        <v>5.6909197465171868</v>
      </c>
      <c r="DI70" s="118">
        <f>DI65*4/DI67*100</f>
        <v>2.8106318821619709</v>
      </c>
      <c r="DJ70" s="65">
        <f>IF(ISERROR(DI70/DA70),"NM",IF(OR(DI70/DA70&lt;0.5,DI70/DA70&gt;2),"NM",(DI70/DA70-1)*100))</f>
        <v>7.6487480671668218</v>
      </c>
      <c r="DK70" s="118">
        <f>DK65*4/DK67*100</f>
        <v>2.742587264929631</v>
      </c>
      <c r="DL70" s="65">
        <f>IF(ISERROR(DK70/DC70),"NM",IF(OR(DK70/DC70&lt;0.5,DK70/DC70&gt;2),"NM",(DK70/DC70-1)*100))</f>
        <v>-1.3705224652122983</v>
      </c>
      <c r="DM70" s="118">
        <f>DM65*4/DM67*100</f>
        <v>2.767458509917482</v>
      </c>
      <c r="DN70" s="65">
        <f>IF(ISERROR(DM70/DE70),"NM",IF(OR(DM70/DE70&lt;0.5,DM70/DE70&gt;2),"NM",(DM70/DE70-1)*100))</f>
        <v>-4.8103950213397972</v>
      </c>
      <c r="DO70" s="118">
        <f>DO65*4/DO67*100</f>
        <v>2.6697883370643885</v>
      </c>
      <c r="DP70" s="65">
        <f>IF(ISERROR(DO70/DG70),"NM",IF(OR(DO70/DG70&lt;0.5,DO70/DG70&gt;2),"NM",(DO70/DG70-1)*100))</f>
        <v>-7.9617914021601681</v>
      </c>
      <c r="DQ70" s="118">
        <f>DQ65*4/DQ67*100</f>
        <v>2.6964904867922206</v>
      </c>
      <c r="DR70" s="65">
        <f>IF(ISERROR(DQ70/DI70),"NM",IF(OR(DQ70/DI70&lt;0.5,DQ70/DI70&gt;2),"NM",(DQ70/DI70-1)*100))</f>
        <v>-4.0610581589913259</v>
      </c>
      <c r="DS70" s="118">
        <f>DS65*4/DS67*100</f>
        <v>2.6677646821693286</v>
      </c>
      <c r="DT70" s="65">
        <f>IF(ISERROR(DS70/DK70),"NM",IF(OR(DS70/DK70&lt;0.5,DS70/DK70&gt;2),"NM",(DS70/DK70-1)*100))</f>
        <v>-2.7281750964530227</v>
      </c>
      <c r="DU70" s="118">
        <f>DU65*4/DU67*100</f>
        <v>2.7136272316973837</v>
      </c>
      <c r="DV70" s="65">
        <f>IF(ISERROR(DU70/DM70),"NM",IF(OR(DU70/DM70&lt;0.5,DU70/DM70&gt;2),"NM",(DU70/DM70-1)*100))</f>
        <v>-1.9451521324416632</v>
      </c>
      <c r="DW70" s="118">
        <f>DW65*4/DW67*100</f>
        <v>2.7753520919254804</v>
      </c>
      <c r="DX70" s="65">
        <f>IF(ISERROR(DW70/DO70),"NM",IF(OR(DW70/DO70&lt;0.5,DW70/DO70&gt;2),"NM",(DW70/DO70-1)*100))</f>
        <v>3.9540121363016434</v>
      </c>
      <c r="DY70" s="118">
        <f t="shared" ref="DY70:EA70" si="285">DY65*4/DY67*100</f>
        <v>2.7811456526464764</v>
      </c>
      <c r="DZ70" s="67">
        <f>IF(ISERROR(DY70/DQ70),"NM",IF(OR(DY70/DQ70&lt;0.5,DY70/DQ70&gt;2),"NM",(DY70/DQ70-1)*100))</f>
        <v>3.1394572415110789</v>
      </c>
      <c r="EA70" s="118">
        <f t="shared" si="285"/>
        <v>2.6384372155261979</v>
      </c>
      <c r="EB70" s="67">
        <f>IF(ISERROR(EA70/DS70),"NM",IF(OR(EA70/DS70&lt;0.5,EA70/DS70&gt;2),"NM",(EA70/DS70-1)*100))</f>
        <v>-1.0993273446922913</v>
      </c>
      <c r="EC70" s="118">
        <f t="shared" ref="EC70:EE70" si="286">EC65*4/EC67*100</f>
        <v>2.4979188955115141</v>
      </c>
      <c r="ED70" s="67">
        <f>IF(ISERROR(EC70/DU70),"NM",IF(OR(EC70/DU70&lt;0.5,EC70/DU70&gt;2),"NM",(EC70/DU70-1)*100))</f>
        <v>-7.9490776649872918</v>
      </c>
      <c r="EE70" s="118">
        <f t="shared" si="286"/>
        <v>2.4168838168440847</v>
      </c>
      <c r="EF70" s="67">
        <f>IF(ISERROR(EE70/DW70),"NM",IF(OR(EE70/DW70&lt;0.5,EE70/DW70&gt;2),"NM",(EE70/DW70-1)*100))</f>
        <v>-12.916136879508432</v>
      </c>
      <c r="EG70" s="118">
        <f t="shared" ref="EG70:EM70" si="287">EG65*4/EG67*100</f>
        <v>2.428731340415307</v>
      </c>
      <c r="EH70" s="67">
        <f>IF(ISERROR(EG70/DY70),"NM",IF(OR(EG70/DY70&lt;0.5,EG70/DY70&gt;2),"NM",(EG70/DY70-1)*100))</f>
        <v>-12.671551808004722</v>
      </c>
      <c r="EI70" s="118">
        <f t="shared" si="287"/>
        <v>2.4094228621805058</v>
      </c>
      <c r="EJ70" s="67">
        <f>IF(ISERROR(EI70/EA70),"NM",IF(OR(EI70/EA70&lt;0.5,EI70/EA70&gt;2),"NM",(EI70/EA70-1)*100))</f>
        <v>-8.6799243126965404</v>
      </c>
      <c r="EK70" s="118">
        <f t="shared" si="287"/>
        <v>2.3559032080432822</v>
      </c>
      <c r="EL70" s="67">
        <f>IF(ISERROR(EK70/EC70),"NM",IF(OR(EK70/EC70&lt;0.5,EK70/EC70&gt;2),"NM",(EK70/EC70-1)*100))</f>
        <v>-5.6853602302067703</v>
      </c>
      <c r="EM70" s="118">
        <f t="shared" si="287"/>
        <v>2.3636348140356276</v>
      </c>
      <c r="EN70" s="67">
        <f>IF(ISERROR(EM70/EE70),"NM",IF(OR(EM70/EE70&lt;0.5,EM70/EE70&gt;2),"NM",(EM70/EE70-1)*100))</f>
        <v>-2.2032090428735884</v>
      </c>
      <c r="EO70" s="118">
        <f t="shared" ref="EO70" si="288">EO65*4/EO67*100</f>
        <v>2.372897347880361</v>
      </c>
      <c r="EP70" s="67">
        <f>IF(ISERROR(EO70/EG70),"NM",IF(OR(EO70/EG70&lt;0.5,EO70/EG70&gt;2),"NM",(EO70/EG70-1)*100))</f>
        <v>-2.2988953782512089</v>
      </c>
      <c r="EQ70" s="115">
        <f>EO70+0.01</f>
        <v>2.3828973478803608</v>
      </c>
      <c r="ER70" s="67">
        <f>IF(ISERROR(EQ70/EI70),"NM",IF(OR(EQ70/EI70&lt;0.5,EQ70/EI70&gt;2),"NM",(EQ70/EI70-1)*100))</f>
        <v>-1.1009073880929199</v>
      </c>
      <c r="ES70" s="115">
        <f>EQ70+0.01</f>
        <v>2.3928973478803606</v>
      </c>
      <c r="ET70" s="67">
        <f>IF(ISERROR(ES70/EK70),"NM",IF(OR(ES70/EK70&lt;0.5,ES70/EK70&gt;2),"NM",(ES70/EK70-1)*100))</f>
        <v>1.5702741823508282</v>
      </c>
      <c r="EU70" s="115">
        <f>ES70+0.01</f>
        <v>2.4028973478803604</v>
      </c>
      <c r="EV70" s="67">
        <f>IF(ISERROR(EU70/EM70),"NM",IF(OR(EU70/EM70&lt;0.5,EU70/EM70&gt;2),"NM",(EU70/EM70-1)*100))</f>
        <v>1.6611082901464291</v>
      </c>
      <c r="EW70" s="115">
        <f>EU70+0.01</f>
        <v>2.4128973478803601</v>
      </c>
      <c r="EX70" s="67">
        <f>IF(ISERROR(EW70/EO70),"NM",IF(OR(EW70/EO70&lt;0.5,EW70/EO70&gt;2),"NM",(EW70/EO70-1)*100))</f>
        <v>1.6857029249802924</v>
      </c>
      <c r="EY70" s="67"/>
      <c r="EZ70" s="317"/>
      <c r="FA70" s="59"/>
      <c r="FB70" s="116">
        <f>FB65/FB67*100</f>
        <v>4.503134506121893</v>
      </c>
      <c r="FC70" s="63"/>
      <c r="FD70" s="116">
        <f>FD65/FD67*100</f>
        <v>4.4676791628428401</v>
      </c>
      <c r="FE70" s="65">
        <f>IF(ISERROR(FD70/FB70),"NM",IF(OR(FD70/FB70&lt;0.5,FD70/FB70&gt;2),"NM",(FD70/FB70-1)*100))</f>
        <v>-0.78734808455870331</v>
      </c>
      <c r="FF70" s="116">
        <f>FF65/FF67*100</f>
        <v>4.3598544803759447</v>
      </c>
      <c r="FG70" s="65">
        <f>IF(ISERROR(FF70/FD70),"NM",IF(OR(FF70/FD70&lt;0.5,FF70/FD70&gt;2),"NM",(FF70/FD70-1)*100))</f>
        <v>-2.413438354384545</v>
      </c>
      <c r="FH70" s="116">
        <f>FH65/FH67*100</f>
        <v>4.189753670694774</v>
      </c>
      <c r="FI70" s="65">
        <f>IF(ISERROR(FH70/FF70),"NM",IF(OR(FH70/FF70&lt;0.5,FH70/FF70&gt;2),"NM",(FH70/FF70-1)*100))</f>
        <v>-3.9015249349905634</v>
      </c>
      <c r="FJ70" s="118">
        <f>FJ65/FJ67*100</f>
        <v>4.0883010142220479</v>
      </c>
      <c r="FK70" s="65">
        <f>IF(ISERROR(FJ70/FH70),"NM",IF(OR(FJ70/FH70&lt;0.5,FJ70/FH70&gt;2),"NM",(FJ70/FH70-1)*100))</f>
        <v>-2.4214468068215256</v>
      </c>
      <c r="FL70" s="118">
        <f>FL65/FL67*100</f>
        <v>4.0454721788078549</v>
      </c>
      <c r="FM70" s="65">
        <f>IF(ISERROR(FL70/FJ70),"NM",IF(OR(FL70/FJ70&lt;0.5,FL70/FJ70&gt;2),"NM",(FL70/FJ70-1)*100))</f>
        <v>-1.0475949609679791</v>
      </c>
      <c r="FN70" s="118">
        <f>FN65/FN67*100</f>
        <v>3.9671555525775997</v>
      </c>
      <c r="FO70" s="65">
        <f>IF(ISERROR(FN70/FL70),"NM",IF(OR(FN70/FL70&lt;0.5,FN70/FL70&gt;2),"NM",(FN70/FL70-1)*100))</f>
        <v>-1.9359081651955434</v>
      </c>
      <c r="FP70" s="118">
        <f>FP65/FP67*100</f>
        <v>3.866803842467585</v>
      </c>
      <c r="FQ70" s="65">
        <f>IF(ISERROR(FP70/FN70),"NM",IF(OR(FP70/FN70&lt;0.5,FP70/FN70&gt;2),"NM",(FP70/FN70-1)*100))</f>
        <v>-2.5295632797865064</v>
      </c>
      <c r="FR70" s="119">
        <f>FR65/FR67*100</f>
        <v>3.8860090814331913</v>
      </c>
      <c r="FS70" s="65">
        <f>IF(ISERROR(FR70/FP70),"NM",IF(OR(FR70/FP70&lt;0.5,FR70/FP70&gt;2),"NM",(FR70/FP70-1)*100))</f>
        <v>0.49666959452876469</v>
      </c>
      <c r="FT70" s="119">
        <f>FT65/FT67*100</f>
        <v>3.9427449853990137</v>
      </c>
      <c r="FU70" s="65">
        <f>IF(ISERROR(FT70/FR70),"NM",IF(OR(FT70/FR70&lt;0.5,FT70/FR70&gt;2),"NM",(FT70/FR70-1)*100))</f>
        <v>1.4600044101003018</v>
      </c>
      <c r="FV70" s="119">
        <f>FV65/FV67*100</f>
        <v>3.7995043781838933</v>
      </c>
      <c r="FW70" s="65">
        <f>IF(ISERROR(FV70/FT70),"NM",IF(OR(FV70/FT70&lt;0.5,FV70/FT70&gt;2),"NM",(FV70/FT70-1)*100))</f>
        <v>-3.6330172949449402</v>
      </c>
      <c r="FX70" s="119">
        <f>FX65/FX67*100</f>
        <v>3.7676694866488267</v>
      </c>
      <c r="FY70" s="65">
        <f>IF(ISERROR(FX70/FV70),"NM",IF(OR(FX70/FV70&lt;0.5,FX70/FV70&gt;2),"NM",(FX70/FV70-1)*100))</f>
        <v>-0.83786958419780344</v>
      </c>
      <c r="FZ70" s="119">
        <f>FZ65/FZ67*100</f>
        <v>3.5042834147564808</v>
      </c>
      <c r="GA70" s="65">
        <f>IF(ISERROR(FZ70/FX70),"NM",IF(OR(FZ70/FX70&lt;0.5,FZ70/FX70&gt;2),"NM",(FZ70/FX70-1)*100))</f>
        <v>-6.99068941226626</v>
      </c>
      <c r="GB70" s="119">
        <f>GB65/GB67*100</f>
        <v>3.1946178449683651</v>
      </c>
      <c r="GC70" s="65">
        <f>IF(ISERROR(GB70/FZ70),"NM",IF(OR(GB70/FZ70&lt;0.5,GB70/FZ70&gt;2),"NM",(GB70/FZ70-1)*100))</f>
        <v>-8.8367729757279019</v>
      </c>
      <c r="GD70" s="119">
        <f>GD65/GD67*100</f>
        <v>2.8412128040523195</v>
      </c>
      <c r="GE70" s="65">
        <f>IF(ISERROR(GD70/GB70),"NM",IF(OR(GD70/GB70&lt;0.5,GD70/GB70&gt;2),"NM",(GD70/GB70-1)*100))</f>
        <v>-11.062513830024178</v>
      </c>
      <c r="GF70" s="119">
        <f>GF65/GF67*100</f>
        <v>2.8491836022360788</v>
      </c>
      <c r="GG70" s="65">
        <f>IF(ISERROR(GF70/GD70),"NM",IF(OR(GF70/GD70&lt;0.5,GF70/GD70&gt;2),"NM",(GF70/GD70-1)*100))</f>
        <v>0.28054210414618641</v>
      </c>
      <c r="GH70" s="119">
        <f>GH65/GH67*100</f>
        <v>2.7179594331194727</v>
      </c>
      <c r="GI70" s="65">
        <f>IF(ISERROR(GH70/GF70),"NM",IF(OR(GH70/GF70&lt;0.5,GH70/GF70&gt;2),"NM",(GH70/GF70-1)*100))</f>
        <v>-4.6056761317038175</v>
      </c>
      <c r="GJ70" s="119">
        <f>GJ65/GJ67*100</f>
        <v>2.7340071802969765</v>
      </c>
      <c r="GK70" s="65">
        <f>IF(ISERROR(GJ70/GH70),"NM",IF(OR(GJ70/GH70&lt;0.5,GJ70/GH70&gt;2),"NM",(GJ70/GH70-1)*100))</f>
        <v>0.59043365334874309</v>
      </c>
      <c r="GL70" s="119">
        <f>GL65/GL67*100</f>
        <v>2.4942739390413537</v>
      </c>
      <c r="GM70" s="67">
        <f>IF(ISERROR(GL70/GJ70),"NM",IF(OR(GL70/GJ70&lt;0.5,GL70/GJ70&gt;2),"NM",(GL70/GJ70-1)*100))</f>
        <v>-8.7685666293525362</v>
      </c>
      <c r="GN70" s="119">
        <f>GN65/GN67*100</f>
        <v>2.3753659023477662</v>
      </c>
      <c r="GO70" s="67">
        <f>IF(ISERROR(GN70/GL70),"NM",IF(OR(GN70/GL70&lt;0.5,GN70/GL70&gt;2),"NM",(GN70/GL70-1)*100))</f>
        <v>-4.7672404715613741</v>
      </c>
      <c r="GP70" s="119">
        <f>GP65/GP67*100</f>
        <v>2.3978180288090285</v>
      </c>
      <c r="GQ70" s="65">
        <f>IF(ISERROR(GP70/GN70),"NM",IF(OR(GP70/GN70&lt;0.5,GP70/GN70&gt;2),"NM",(GP70/GN70-1)*100))</f>
        <v>0.94520707058525222</v>
      </c>
      <c r="GR70" s="115">
        <f>GP70+0.05</f>
        <v>2.4478180288090283</v>
      </c>
      <c r="GS70" s="65">
        <f>IF(ISERROR(GR70/GP70),"NM",IF(OR(GR70/GP70&lt;0.5,GR70/GP70&gt;2),"NM",(GR70/GP70-1)*100))</f>
        <v>2.0852291291192815</v>
      </c>
      <c r="GT70" s="115">
        <f>GR70+0.05</f>
        <v>2.4978180288090281</v>
      </c>
      <c r="GU70" s="65">
        <f>IF(ISERROR(GT70/GR70),"NM",IF(OR(GT70/GR70&lt;0.5,GT70/GR70&gt;2),"NM",(GT70/GR70-1)*100))</f>
        <v>2.0426354986986972</v>
      </c>
      <c r="GV70" s="115">
        <f>GT70+0.05</f>
        <v>2.547818028809028</v>
      </c>
      <c r="GW70" s="65">
        <f>IF(ISERROR(GV70/GT70),"NM",IF(OR(GV70/GT70&lt;0.5,GV70/GT70&gt;2),"NM",(GV70/GT70-1)*100))</f>
        <v>2.0017471018030975</v>
      </c>
      <c r="GX70" s="115">
        <f>GV70+0.05</f>
        <v>2.5978180288090278</v>
      </c>
      <c r="GY70" s="65">
        <f>IF(ISERROR(GX70/GV70),"NM",IF(OR(GX70/GV70&lt;0.5,GX70/GV70&gt;2),"NM",(GX70/GV70-1)*100))</f>
        <v>1.9624635446736427</v>
      </c>
      <c r="GZ70" s="67">
        <f t="shared" si="162"/>
        <v>1.8065315466286203</v>
      </c>
      <c r="HA70" s="280"/>
      <c r="HB70" s="57"/>
      <c r="HC70"/>
      <c r="HD70"/>
      <c r="HE70"/>
      <c r="HF70"/>
      <c r="HG70"/>
      <c r="HH70"/>
    </row>
    <row r="71" spans="2:216" s="114" customFormat="1" ht="13.5" customHeight="1" x14ac:dyDescent="0.2">
      <c r="B71" s="54" t="s">
        <v>553</v>
      </c>
      <c r="C71" s="120">
        <v>4.09</v>
      </c>
      <c r="D71" s="63"/>
      <c r="E71" s="120">
        <v>3.56</v>
      </c>
      <c r="F71" s="63"/>
      <c r="G71" s="115">
        <v>3.75</v>
      </c>
      <c r="H71" s="63"/>
      <c r="I71" s="120">
        <v>3.6</v>
      </c>
      <c r="J71" s="63"/>
      <c r="K71" s="115">
        <v>3.74</v>
      </c>
      <c r="L71" s="63">
        <f>IF(ISERROR(K71/C71),"NM",IF(OR(K71/C71&lt;0.5,K71/C71&gt;2),"NM",(K71/C71-1)*100))</f>
        <v>-8.5574572127139259</v>
      </c>
      <c r="M71" s="121">
        <f>((1+3.84/100)^(0.5)/(1+K71/100)^0.25)^4*100-100</f>
        <v>3.9400963948331906</v>
      </c>
      <c r="N71" s="63">
        <f>IF(ISERROR(M71/E71),"NM",IF(OR(M71/E71&lt;0.5,M71/E71&gt;2),"NM",(M71/E71-1)*100))</f>
        <v>10.676865023404236</v>
      </c>
      <c r="O71" s="121">
        <f>((1+3.88/100)^(0.75)/(1+3.84/100)^0.5)^4*100-100</f>
        <v>3.9600462308968929</v>
      </c>
      <c r="P71" s="63">
        <f>IF(ISERROR(O71/G71),"NM",IF(OR(O71/G71&lt;0.5,O71/G71&gt;2),"NM",(O71/G71-1)*100))</f>
        <v>5.601232823917135</v>
      </c>
      <c r="Q71" s="120">
        <v>3.8</v>
      </c>
      <c r="R71" s="63">
        <f>IF(ISERROR(Q71/I71),"NM",IF(OR(Q71/I71&lt;0.5,Q71/I71&gt;2),"NM",(Q71/I71-1)*100))</f>
        <v>5.555555555555558</v>
      </c>
      <c r="S71" s="115">
        <v>3.86</v>
      </c>
      <c r="T71" s="63">
        <f>IF(ISERROR(S71/K71),"NM",IF(OR(S71/K71&lt;0.5,S71/K71&gt;2),"NM",(S71/K71-1)*100))</f>
        <v>3.2085561497326109</v>
      </c>
      <c r="U71" s="115">
        <v>4.1100000000000003</v>
      </c>
      <c r="V71" s="63">
        <f>IF(ISERROR(U71/M71),"NM",IF(OR(U71/M71&lt;0.5,U71/M71&gt;2),"NM",(U71/M71-1)*100))</f>
        <v>4.3121687426127764</v>
      </c>
      <c r="W71" s="121">
        <v>3.76</v>
      </c>
      <c r="X71" s="63">
        <f>IF(ISERROR(W71/O71),"NM",IF(OR(W71/O71&lt;0.5,W71/O71&gt;2),"NM",(W71/O71-1)*100))</f>
        <v>-5.0516135224912606</v>
      </c>
      <c r="Y71" s="121">
        <v>3.91</v>
      </c>
      <c r="Z71" s="63">
        <f>IF(ISERROR(Y71/Q71),"NM",IF(OR(Y71/Q71&lt;0.5,Y71/Q71&gt;2),"NM",(Y71/Q71-1)*100))</f>
        <v>2.8947368421052611</v>
      </c>
      <c r="AA71" s="115">
        <v>4.13</v>
      </c>
      <c r="AB71" s="63">
        <f>IF(ISERROR(AA71/S71),"NM",IF(OR(AA71/S71&lt;0.5,AA71/S71&gt;2),"NM",(AA71/S71-1)*100))</f>
        <v>6.9948186528497436</v>
      </c>
      <c r="AC71" s="115">
        <v>3.86</v>
      </c>
      <c r="AD71" s="63">
        <f>IF(ISERROR(AC71/U71),"NM",IF(OR(AC71/U71&lt;0.5,AC71/U71&gt;2),"NM",(AC71/U71-1)*100))</f>
        <v>-6.0827250608272649</v>
      </c>
      <c r="AE71" s="121">
        <v>3.96</v>
      </c>
      <c r="AF71" s="63">
        <f>IF(ISERROR(AE71/W71),"NM",IF(OR(AE71/W71&lt;0.5,AE71/W71&gt;2),"NM",(AE71/W71-1)*100))</f>
        <v>5.319148936170226</v>
      </c>
      <c r="AG71" s="121">
        <v>2.59</v>
      </c>
      <c r="AH71" s="63">
        <f>IF(ISERROR(AG71/Y71),"NM",IF(OR(AG71/Y71&lt;0.5,AG71/Y71&gt;2),"NM",(AG71/Y71-1)*100))</f>
        <v>-33.759590792838878</v>
      </c>
      <c r="AI71" s="122">
        <v>2.67</v>
      </c>
      <c r="AJ71" s="63">
        <f>IF(ISERROR(AI71/AA71),"NM",IF(OR(AI71/AA71&lt;0.5,AI71/AA71&gt;2),"NM",(AI71/AA71-1)*100))</f>
        <v>-35.351089588377725</v>
      </c>
      <c r="AK71" s="115">
        <v>3.63</v>
      </c>
      <c r="AL71" s="63">
        <f>IF(ISERROR(AK71/AC71),"NM",IF(OR(AK71/AC71&lt;0.5,AK71/AC71&gt;2),"NM",(AK71/AC71-1)*100))</f>
        <v>-5.9585492227979264</v>
      </c>
      <c r="AM71" s="121">
        <v>3.43</v>
      </c>
      <c r="AN71" s="63">
        <f>IF(ISERROR(AM71/AE71),"NM",IF(OR(AM71/AE71&lt;0.5,AM71/AE71&gt;2),"NM",(AM71/AE71-1)*100))</f>
        <v>-13.383838383838375</v>
      </c>
      <c r="AO71" s="121">
        <v>2.86</v>
      </c>
      <c r="AP71" s="63">
        <f>IF(ISERROR(AO71/AG71),"NM",IF(OR(AO71/AG71&lt;0.5,AO71/AG71&gt;2),"NM",(AO71/AG71-1)*100))</f>
        <v>10.424710424710426</v>
      </c>
      <c r="AQ71" s="121">
        <v>3.06</v>
      </c>
      <c r="AR71" s="63">
        <f>IF(ISERROR(AQ71/AI71),"NM",IF(OR(AQ71/AI71&lt;0.5,AQ71/AI71&gt;2),"NM",(AQ71/AI71-1)*100))</f>
        <v>14.606741573033721</v>
      </c>
      <c r="AS71" s="121">
        <v>2.85</v>
      </c>
      <c r="AT71" s="63">
        <f>IF(ISERROR(AS71/AK71),"NM",IF(OR(AS71/AK71&lt;0.5,AS71/AK71&gt;2),"NM",(AS71/AK71-1)*100))</f>
        <v>-21.487603305785118</v>
      </c>
      <c r="AU71" s="121">
        <v>3.43</v>
      </c>
      <c r="AV71" s="63">
        <f>IF(ISERROR(AU71/AM71),"NM",IF(OR(AU71/AM71&lt;0.5,AU71/AM71&gt;2),"NM",(AU71/AM71-1)*100))</f>
        <v>0</v>
      </c>
      <c r="AW71" s="121">
        <v>3.45</v>
      </c>
      <c r="AX71" s="63">
        <f>IF(ISERROR(AW71/AO71),"NM",IF(OR(AW71/AO71&lt;0.5,AW71/AO71&gt;2),"NM",(AW71/AO71-1)*100))</f>
        <v>20.629370629370648</v>
      </c>
      <c r="AY71" s="121">
        <v>3.04</v>
      </c>
      <c r="AZ71" s="65">
        <f>IF(ISERROR(AY71/AQ71),"NM",IF(OR(AY71/AQ71&lt;0.5,AY71/AQ71&gt;2),"NM",(AY71/AQ71-1)*100))</f>
        <v>-0.65359477124182774</v>
      </c>
      <c r="BA71" s="121">
        <v>3.36</v>
      </c>
      <c r="BB71" s="65">
        <f>IF(ISERROR(BA71/AS71),"NM",IF(OR(BA71/AS71&lt;0.5,BA71/AS71&gt;2),"NM",(BA71/AS71-1)*100))</f>
        <v>17.894736842105253</v>
      </c>
      <c r="BC71" s="121">
        <v>4.2</v>
      </c>
      <c r="BD71" s="65">
        <f>IF(ISERROR(BC71/AU71),"NM",IF(OR(BC71/AU71&lt;0.5,BC71/AU71&gt;2),"NM",(BC71/AU71-1)*100))</f>
        <v>22.448979591836739</v>
      </c>
      <c r="BE71" s="121">
        <v>3.24</v>
      </c>
      <c r="BF71" s="65">
        <f>IF(ISERROR(BE71/AW71),"NM",IF(OR(BE71/AW71&lt;0.5,BE71/AW71&gt;2),"NM",(BE71/AW71-1)*100))</f>
        <v>-6.086956521739129</v>
      </c>
      <c r="BG71" s="121">
        <v>3.36</v>
      </c>
      <c r="BH71" s="65">
        <f>IF(ISERROR(BG71/AY71),"NM",IF(OR(BG71/AY71&lt;0.5,BG71/AY71&gt;2),"NM",(BG71/AY71-1)*100))</f>
        <v>10.526315789473673</v>
      </c>
      <c r="BI71" s="121">
        <v>3.58</v>
      </c>
      <c r="BJ71" s="65">
        <f>IF(ISERROR(BI71/BA71),"NM",IF(OR(BI71/BA71&lt;0.5,BI71/BA71&gt;2),"NM",(BI71/BA71-1)*100))</f>
        <v>6.5476190476190466</v>
      </c>
      <c r="BK71" s="121">
        <v>3.89</v>
      </c>
      <c r="BL71" s="65">
        <f>IF(ISERROR(BK71/BC71),"NM",IF(OR(BK71/BC71&lt;0.5,BK71/BC71&gt;2),"NM",(BK71/BC71-1)*100))</f>
        <v>-7.3809523809523769</v>
      </c>
      <c r="BM71" s="121">
        <v>2.91</v>
      </c>
      <c r="BN71" s="65">
        <f>IF(ISERROR(BM71/BE71),"NM",IF(OR(BM71/BE71&lt;0.5,BM71/BE71&gt;2),"NM",(BM71/BE71-1)*100))</f>
        <v>-10.185185185185187</v>
      </c>
      <c r="BO71" s="121">
        <v>3.85</v>
      </c>
      <c r="BP71" s="65">
        <f>IF(ISERROR(BO71/BG71),"NM",IF(OR(BO71/BG71&lt;0.5,BO71/BG71&gt;2),"NM",(BO71/BG71-1)*100))</f>
        <v>14.583333333333348</v>
      </c>
      <c r="BQ71" s="121">
        <v>3.46</v>
      </c>
      <c r="BR71" s="65">
        <f>IF(ISERROR(BQ71/BI71),"NM",IF(OR(BQ71/BI71&lt;0.5,BQ71/BI71&gt;2),"NM",(BQ71/BI71-1)*100))</f>
        <v>-3.3519553072625774</v>
      </c>
      <c r="BS71" s="121">
        <v>3.44</v>
      </c>
      <c r="BT71" s="65">
        <f>IF(ISERROR(BS71/BK71),"NM",IF(OR(BS71/BK71&lt;0.5,BS71/BK71&gt;2),"NM",(BS71/BK71-1)*100))</f>
        <v>-11.568123393316199</v>
      </c>
      <c r="BU71" s="121">
        <v>3.24</v>
      </c>
      <c r="BV71" s="65">
        <f>IF(ISERROR(BU71/BM71),"NM",IF(OR(BU71/BM71&lt;0.5,BU71/BM71&gt;2),"NM",(BU71/BM71-1)*100))</f>
        <v>11.340206185567014</v>
      </c>
      <c r="BW71" s="121">
        <v>3.7</v>
      </c>
      <c r="BX71" s="65">
        <f>IF(ISERROR(BW71/BO71),"NM",IF(OR(BW71/BO71&lt;0.5,BW71/BO71&gt;2),"NM",(BW71/BO71-1)*100))</f>
        <v>-3.8961038961038974</v>
      </c>
      <c r="BY71" s="121">
        <v>3.25</v>
      </c>
      <c r="BZ71" s="65">
        <f>IF(ISERROR(BY71/BQ71),"NM",IF(OR(BY71/BQ71&lt;0.5,BY71/BQ71&gt;2),"NM",(BY71/BQ71-1)*100))</f>
        <v>-6.0693641618497107</v>
      </c>
      <c r="CA71" s="121">
        <v>2.89</v>
      </c>
      <c r="CB71" s="65">
        <f>IF(ISERROR(CA71/BS71),"NM",IF(OR(CA71/BS71&lt;0.5,CA71/BS71&gt;2),"NM",(CA71/BS71-1)*100))</f>
        <v>-15.988372093023251</v>
      </c>
      <c r="CC71" s="121">
        <v>2.46</v>
      </c>
      <c r="CD71" s="65">
        <f>IF(ISERROR(CC71/BU71),"NM",IF(OR(CC71/BU71&lt;0.5,CC71/BU71&gt;2),"NM",(CC71/BU71-1)*100))</f>
        <v>-24.07407407407408</v>
      </c>
      <c r="CE71" s="121">
        <v>2.67</v>
      </c>
      <c r="CF71" s="65">
        <f>IF(ISERROR(CE71/BW71),"NM",IF(OR(CE71/BW71&lt;0.5,CE71/BW71&gt;2),"NM",(CE71/BW71-1)*100))</f>
        <v>-27.837837837837842</v>
      </c>
      <c r="CG71" s="121">
        <v>2.77</v>
      </c>
      <c r="CH71" s="65">
        <f>IF(ISERROR(CG71/BY71),"NM",IF(OR(CG71/BY71&lt;0.5,CG71/BY71&gt;2),"NM",(CG71/BY71-1)*100))</f>
        <v>-14.769230769230768</v>
      </c>
      <c r="CI71" s="121">
        <v>2.4500000000000002</v>
      </c>
      <c r="CJ71" s="65">
        <f>IF(ISERROR(CI71/CA71),"NM",IF(OR(CI71/CA71&lt;0.5,CI71/CA71&gt;2),"NM",(CI71/CA71-1)*100))</f>
        <v>-15.224913494809689</v>
      </c>
      <c r="CK71" s="121">
        <v>2.36</v>
      </c>
      <c r="CL71" s="65"/>
      <c r="CM71" s="121">
        <v>2.36</v>
      </c>
      <c r="CN71" s="65"/>
      <c r="CO71" s="121">
        <v>2.67</v>
      </c>
      <c r="CP71" s="65"/>
      <c r="CQ71" s="121">
        <v>2.2599999999999998</v>
      </c>
      <c r="CR71" s="67"/>
      <c r="CS71" s="121">
        <v>2.08</v>
      </c>
      <c r="CT71" s="65">
        <f>IF(ISERROR(CS71/CK71),"NM",IF(OR(CS71/CK71&lt;0.5,CS71/CK71&gt;2),"NM",(CS71/CK71-1)*100))</f>
        <v>-11.864406779661007</v>
      </c>
      <c r="CU71" s="121">
        <v>2.0299999999999998</v>
      </c>
      <c r="CV71" s="65">
        <f>IF(ISERROR(CU71/CM71),"NM",IF(OR(CU71/CM71&lt;0.5,CU71/CM71&gt;2),"NM",(CU71/CM71-1)*100))</f>
        <v>-13.983050847457633</v>
      </c>
      <c r="CW71" s="121">
        <v>1.97</v>
      </c>
      <c r="CX71" s="65">
        <f>IF(ISERROR(CW71/CO71),"NM",IF(OR(CW71/CO71&lt;0.5,CW71/CO71&gt;2),"NM",(CW71/CO71-1)*100))</f>
        <v>-26.217228464419474</v>
      </c>
      <c r="CY71" s="121">
        <v>2.76</v>
      </c>
      <c r="CZ71" s="65">
        <f>IF(ISERROR(CY71/CQ71),"NM",IF(OR(CY71/CQ71&lt;0.5,CY71/CQ71&gt;2),"NM",(CY71/CQ71-1)*100))</f>
        <v>22.123893805309748</v>
      </c>
      <c r="DA71" s="121">
        <v>2.73</v>
      </c>
      <c r="DB71" s="65">
        <f>IF(ISERROR(DA71/CS71),"NM",IF(OR(DA71/CS71&lt;0.5,DA71/CS71&gt;2),"NM",(DA71/CS71-1)*100))</f>
        <v>31.25</v>
      </c>
      <c r="DC71" s="121">
        <v>3.03</v>
      </c>
      <c r="DD71" s="65">
        <f>IF(ISERROR(DC71/CU71),"NM",IF(OR(DC71/CU71&lt;0.5,DC71/CU71&gt;2),"NM",(DC71/CU71-1)*100))</f>
        <v>49.26108374384237</v>
      </c>
      <c r="DE71" s="121">
        <v>3.02</v>
      </c>
      <c r="DF71" s="65">
        <f>IF(ISERROR(DE71/CW71),"NM",IF(OR(DE71/CW71&lt;0.5,DE71/CW71&gt;2),"NM",(DE71/CW71-1)*100))</f>
        <v>53.299492385786792</v>
      </c>
      <c r="DG71" s="121">
        <v>2</v>
      </c>
      <c r="DH71" s="65">
        <f>IF(ISERROR(DG71/CY71),"NM",IF(OR(DG71/CY71&lt;0.5,DG71/CY71&gt;2),"NM",(DG71/CY71-1)*100))</f>
        <v>-27.536231884057962</v>
      </c>
      <c r="DI71" s="121">
        <v>1.52</v>
      </c>
      <c r="DJ71" s="65">
        <f>IF(ISERROR(DI71/DA71),"NM",IF(OR(DI71/DA71&lt;0.5,DI71/DA71&gt;2),"NM",(DI71/DA71-1)*100))</f>
        <v>-44.322344322344321</v>
      </c>
      <c r="DK71" s="121">
        <v>1.99</v>
      </c>
      <c r="DL71" s="65">
        <f>IF(ISERROR(DK71/DC71),"NM",IF(OR(DK71/DC71&lt;0.5,DK71/DC71&gt;2),"NM",(DK71/DC71-1)*100))</f>
        <v>-34.323432343234316</v>
      </c>
      <c r="DM71" s="121">
        <v>2.58</v>
      </c>
      <c r="DN71" s="65">
        <f>IF(ISERROR(DM71/DE71),"NM",IF(OR(DM71/DE71&lt;0.5,DM71/DE71&gt;2),"NM",(DM71/DE71-1)*100))</f>
        <v>-14.569536423841056</v>
      </c>
      <c r="DO71" s="121">
        <v>1.91</v>
      </c>
      <c r="DP71" s="65">
        <f>IF(ISERROR(DO71/DG71),"NM",IF(OR(DO71/DG71&lt;0.5,DO71/DG71&gt;2),"NM",(DO71/DG71-1)*100))</f>
        <v>-4.5000000000000036</v>
      </c>
      <c r="DQ71" s="121">
        <v>2.4700000000000002</v>
      </c>
      <c r="DR71" s="65">
        <f>IF(ISERROR(DQ71/DI71),"NM",IF(OR(DQ71/DI71&lt;0.5,DQ71/DI71&gt;2),"NM",(DQ71/DI71-1)*100))</f>
        <v>62.5</v>
      </c>
      <c r="DS71" s="121">
        <v>1.1299999999999999</v>
      </c>
      <c r="DT71" s="65">
        <f>IF(ISERROR(DS71/DK71),"NM",IF(OR(DS71/DK71&lt;0.5,DS71/DK71&gt;2),"NM",(DS71/DK71-1)*100))</f>
        <v>-43.216080402010057</v>
      </c>
      <c r="DU71" s="121">
        <v>3.76</v>
      </c>
      <c r="DV71" s="65">
        <f>IF(ISERROR(DU71/DM71),"NM",IF(OR(DU71/DM71&lt;0.5,DU71/DM71&gt;2),"NM",(DU71/DM71-1)*100))</f>
        <v>45.736434108527121</v>
      </c>
      <c r="DW71" s="121">
        <v>2.76</v>
      </c>
      <c r="DX71" s="65">
        <f>IF(ISERROR(DW71/DO71),"NM",IF(OR(DW71/DO71&lt;0.5,DW71/DO71&gt;2),"NM",(DW71/DO71-1)*100))</f>
        <v>44.502617801047116</v>
      </c>
      <c r="DY71" s="121">
        <v>2.04</v>
      </c>
      <c r="DZ71" s="65">
        <f>IF(ISERROR(DY71/DQ71),"NM",IF(OR(DY71/DQ71&lt;0.5,DY71/DQ71&gt;2),"NM",(DY71/DQ71-1)*100))</f>
        <v>-17.408906882591101</v>
      </c>
      <c r="EA71" s="593">
        <v>2.14</v>
      </c>
      <c r="EB71" s="65">
        <f>IF(ISERROR(EA71/DS71),"NM",IF(OR(EA71/DS71&lt;0.5,EA71/DS71&gt;2),"NM",(EA71/DS71-1)*100))</f>
        <v>89.380530973451357</v>
      </c>
      <c r="EC71" s="593">
        <v>1.67</v>
      </c>
      <c r="ED71" s="65" t="str">
        <f>IF(ISERROR(EC71/DU71),"NM",IF(OR(EC71/DU71&lt;0.5,EC71/DU71&gt;2),"NM",(EC71/DU71-1)*100))</f>
        <v>NM</v>
      </c>
      <c r="EE71" s="593">
        <v>2.2200000000000002</v>
      </c>
      <c r="EF71" s="65">
        <f>IF(ISERROR(EE71/DW71),"NM",IF(OR(EE71/DW71&lt;0.5,EE71/DW71&gt;2),"NM",(EE71/DW71-1)*100))</f>
        <v>-19.565217391304333</v>
      </c>
      <c r="EG71" s="593">
        <v>0.88</v>
      </c>
      <c r="EH71" s="65" t="str">
        <f>IF(ISERROR(EG71/DY71),"NM",IF(OR(EG71/DY71&lt;0.5,EG71/DY71&gt;2),"NM",(EG71/DY71-1)*100))</f>
        <v>NM</v>
      </c>
      <c r="EI71" s="593">
        <v>1.21</v>
      </c>
      <c r="EJ71" s="65">
        <f>IF(ISERROR(EI71/EA71),"NM",IF(OR(EI71/EA71&lt;0.5,EI71/EA71&gt;2),"NM",(EI71/EA71-1)*100))</f>
        <v>-43.457943925233657</v>
      </c>
      <c r="EK71" s="593">
        <v>2.25</v>
      </c>
      <c r="EL71" s="65">
        <f>IF(ISERROR(EK71/EC71),"NM",IF(OR(EK71/EC71&lt;0.5,EK71/EC71&gt;2),"NM",(EK71/EC71-1)*100))</f>
        <v>34.730538922155695</v>
      </c>
      <c r="EM71" s="593">
        <v>3.02</v>
      </c>
      <c r="EN71" s="65">
        <f>IF(ISERROR(EM71/EE71),"NM",IF(OR(EM71/EE71&lt;0.5,EM71/EE71&gt;2),"NM",(EM71/EE71-1)*100))</f>
        <v>36.036036036036023</v>
      </c>
      <c r="EO71" s="593">
        <v>2.33</v>
      </c>
      <c r="EP71" s="65" t="str">
        <f>IF(ISERROR(EO71/EG71),"NM",IF(OR(EO71/EG71&lt;0.5,EO71/EG71&gt;2),"NM",(EO71/EG71-1)*100))</f>
        <v>NM</v>
      </c>
      <c r="EQ71" s="115"/>
      <c r="ER71" s="65" t="str">
        <f>IF(ISERROR(EQ71/EI71),"NM",IF(OR(EQ71/EI71&lt;0.5,EQ71/EI71&gt;2),"NM",(EQ71/EI71-1)*100))</f>
        <v>NM</v>
      </c>
      <c r="ES71" s="115"/>
      <c r="ET71" s="65" t="str">
        <f>IF(ISERROR(ES71/EK71),"NM",IF(OR(ES71/EK71&lt;0.5,ES71/EK71&gt;2),"NM",(ES71/EK71-1)*100))</f>
        <v>NM</v>
      </c>
      <c r="EU71" s="115"/>
      <c r="EV71" s="65" t="str">
        <f>IF(ISERROR(EU71/EM71),"NM",IF(OR(EU71/EM71&lt;0.5,EU71/EM71&gt;2),"NM",(EU71/EM71-1)*100))</f>
        <v>NM</v>
      </c>
      <c r="EW71" s="115"/>
      <c r="EX71" s="65" t="str">
        <f>IF(ISERROR(EW71/EO71),"NM",IF(OR(EW71/EO71&lt;0.5,EW71/EO71&gt;2),"NM",(EW71/EO71-1)*100))</f>
        <v>NM</v>
      </c>
      <c r="EY71" s="65"/>
      <c r="EZ71" s="317"/>
      <c r="FA71" s="59"/>
      <c r="FB71" s="120">
        <v>4.1900000000000004</v>
      </c>
      <c r="FC71" s="63"/>
      <c r="FD71" s="120">
        <v>4.74</v>
      </c>
      <c r="FE71" s="65">
        <f>IF(ISERROR(FD71/FB71),"NM",IF(OR(FD71/FB71&lt;0.5,FD71/FB71&gt;2),"NM",(FD71/FB71-1)*100))</f>
        <v>13.126491646778039</v>
      </c>
      <c r="FF71" s="120">
        <v>4.09</v>
      </c>
      <c r="FG71" s="65">
        <f>IF(ISERROR(FF71/FD71),"NM",IF(OR(FF71/FD71&lt;0.5,FF71/FD71&gt;2),"NM",(FF71/FD71-1)*100))</f>
        <v>-13.713080168776381</v>
      </c>
      <c r="FH71" s="120">
        <v>4.09</v>
      </c>
      <c r="FI71" s="65">
        <f>IF(ISERROR(FH71/FF71),"NM",IF(OR(FH71/FF71&lt;0.5,FH71/FF71&gt;2),"NM",(FH71/FF71-1)*100))</f>
        <v>0</v>
      </c>
      <c r="FJ71" s="115">
        <v>0</v>
      </c>
      <c r="FK71" s="65" t="str">
        <f>IF(ISERROR(FJ71/FH71),"NM",IF(OR(FJ71/FH71&lt;0.5,FJ71/FH71&gt;2),"NM",(FJ71/FH71-1)*100))</f>
        <v>NM</v>
      </c>
      <c r="FL71" s="115">
        <v>0</v>
      </c>
      <c r="FM71" s="65" t="str">
        <f>IF(ISERROR(FL71/FJ71),"NM",IF(OR(FL71/FJ71&lt;0.5,FL71/FJ71&gt;2),"NM",(FL71/FJ71-1)*100))</f>
        <v>NM</v>
      </c>
      <c r="FN71" s="115">
        <v>0</v>
      </c>
      <c r="FO71" s="65" t="str">
        <f>IF(ISERROR(FN71/FL71),"NM",IF(OR(FN71/FL71&lt;0.5,FN71/FL71&gt;2),"NM",(FN71/FL71-1)*100))</f>
        <v>NM</v>
      </c>
      <c r="FP71" s="115">
        <v>0</v>
      </c>
      <c r="FQ71" s="65" t="str">
        <f>IF(ISERROR(FP71/FN71),"NM",IF(OR(FP71/FN71&lt;0.5,FP71/FN71&gt;2),"NM",(FP71/FN71-1)*100))</f>
        <v>NM</v>
      </c>
      <c r="FR71" s="87"/>
      <c r="FS71" s="123"/>
      <c r="FT71" s="87"/>
      <c r="FU71" s="123"/>
      <c r="FV71" s="87"/>
      <c r="FW71" s="123" t="str">
        <f>IF(ISERROR(FV71/FT71),"NM",IF(OR(FV71/FT71&lt;0.5,FV71/FT71&gt;2),"NM",(FV71/FT71-1)*100))</f>
        <v>NM</v>
      </c>
      <c r="FX71" s="87"/>
      <c r="FY71" s="123"/>
      <c r="FZ71" s="87"/>
      <c r="GA71" s="123"/>
      <c r="GB71" s="87"/>
      <c r="GC71" s="123"/>
      <c r="GD71" s="87"/>
      <c r="GE71" s="123"/>
      <c r="GF71" s="87"/>
      <c r="GG71" s="123"/>
      <c r="GH71" s="87"/>
      <c r="GI71" s="123"/>
      <c r="GJ71" s="87"/>
      <c r="GK71" s="123"/>
      <c r="GL71" s="87"/>
      <c r="GM71" s="123"/>
      <c r="GN71" s="87"/>
      <c r="GO71" s="123"/>
      <c r="GP71" s="87"/>
      <c r="GQ71" s="123"/>
      <c r="GR71" s="85"/>
      <c r="GS71" s="123"/>
      <c r="GT71" s="85"/>
      <c r="GU71" s="123"/>
      <c r="GV71" s="85"/>
      <c r="GW71" s="123"/>
      <c r="GX71" s="85"/>
      <c r="GY71" s="123"/>
      <c r="GZ71" s="67" t="str">
        <f t="shared" si="162"/>
        <v/>
      </c>
      <c r="HA71" s="280"/>
      <c r="HB71" s="57"/>
      <c r="HC71"/>
      <c r="HD71"/>
      <c r="HE71"/>
      <c r="HF71"/>
      <c r="HG71"/>
      <c r="HH71"/>
    </row>
    <row r="72" spans="2:216" s="114" customFormat="1" ht="13.5" customHeight="1" x14ac:dyDescent="0.2">
      <c r="B72" s="54" t="s">
        <v>554</v>
      </c>
      <c r="C72" s="120">
        <v>5.14</v>
      </c>
      <c r="D72" s="63"/>
      <c r="E72" s="120">
        <v>5.07</v>
      </c>
      <c r="F72" s="63"/>
      <c r="G72" s="120">
        <v>5.0599999999999996</v>
      </c>
      <c r="H72" s="63"/>
      <c r="I72" s="115">
        <v>5.0199999999999996</v>
      </c>
      <c r="J72" s="63"/>
      <c r="K72" s="115">
        <v>5</v>
      </c>
      <c r="L72" s="63">
        <f>IF(ISERROR(K72/C72),"NM",IF(OR(K72/C72&lt;0.5,K72/C72&gt;2),"NM",(K72/C72-1)*100))</f>
        <v>-2.7237354085603016</v>
      </c>
      <c r="M72" s="121">
        <f>((1+4.95/100)^(0.5)/(1+K72/100)^0.25)^4*100-100</f>
        <v>4.9000238095237307</v>
      </c>
      <c r="N72" s="63">
        <f>IF(ISERROR(M72/E72),"NM",IF(OR(M72/E72&lt;0.5,M72/E72&gt;2),"NM",(M72/E72-1)*100))</f>
        <v>-3.3525875833583685</v>
      </c>
      <c r="O72" s="121">
        <f>((1+4.95/100)^(0.75)/(1+4.95/100)^0.5)^4*100-100</f>
        <v>4.9500000000000313</v>
      </c>
      <c r="P72" s="63">
        <f>IF(ISERROR(O72/G72),"NM",IF(OR(O72/G72&lt;0.5,O72/G72&gt;2),"NM",(O72/G72-1)*100))</f>
        <v>-2.1739130434776377</v>
      </c>
      <c r="Q72" s="115">
        <v>4.8899999999999997</v>
      </c>
      <c r="R72" s="63">
        <f>IF(ISERROR(Q72/I72),"NM",IF(OR(Q72/I72&lt;0.5,Q72/I72&gt;2),"NM",(Q72/I72-1)*100))</f>
        <v>-2.5896414342629459</v>
      </c>
      <c r="S72" s="115">
        <v>4.8499999999999996</v>
      </c>
      <c r="T72" s="63">
        <f>IF(ISERROR(S72/K72),"NM",IF(OR(S72/K72&lt;0.5,S72/K72&gt;2),"NM",(S72/K72-1)*100))</f>
        <v>-3.0000000000000027</v>
      </c>
      <c r="U72" s="115">
        <v>4.8</v>
      </c>
      <c r="V72" s="63">
        <f>IF(ISERROR(U72/M72),"NM",IF(OR(U72/M72&lt;0.5,U72/M72&gt;2),"NM",(U72/M72-1)*100))</f>
        <v>-2.0412923163622976</v>
      </c>
      <c r="W72" s="121">
        <v>4.76</v>
      </c>
      <c r="X72" s="63">
        <f>IF(ISERROR(W72/O72),"NM",IF(OR(W72/O72&lt;0.5,W72/O72&gt;2),"NM",(W72/O72-1)*100))</f>
        <v>-3.8383838383844515</v>
      </c>
      <c r="Y72" s="121">
        <v>4.7300000000000004</v>
      </c>
      <c r="Z72" s="63">
        <f>IF(ISERROR(Y72/Q72),"NM",IF(OR(Y72/Q72&lt;0.5,Y72/Q72&gt;2),"NM",(Y72/Q72-1)*100))</f>
        <v>-3.2719836400817881</v>
      </c>
      <c r="AA72" s="115">
        <v>4.71</v>
      </c>
      <c r="AB72" s="63">
        <f>IF(ISERROR(AA72/S72),"NM",IF(OR(AA72/S72&lt;0.5,AA72/S72&gt;2),"NM",(AA72/S72-1)*100))</f>
        <v>-2.8865979381443196</v>
      </c>
      <c r="AC72" s="115">
        <v>4.6500000000000004</v>
      </c>
      <c r="AD72" s="63">
        <f>IF(ISERROR(AC72/U72),"NM",IF(OR(AC72/U72&lt;0.5,AC72/U72&gt;2),"NM",(AC72/U72-1)*100))</f>
        <v>-3.1249999999999889</v>
      </c>
      <c r="AE72" s="121">
        <v>4.5999999999999996</v>
      </c>
      <c r="AF72" s="63">
        <f>IF(ISERROR(AE72/W72),"NM",IF(OR(AE72/W72&lt;0.5,AE72/W72&gt;2),"NM",(AE72/W72-1)*100))</f>
        <v>-3.3613445378151252</v>
      </c>
      <c r="AG72" s="121">
        <v>4.54</v>
      </c>
      <c r="AH72" s="63">
        <f>IF(ISERROR(AG72/Y72),"NM",IF(OR(AG72/Y72&lt;0.5,AG72/Y72&gt;2),"NM",(AG72/Y72-1)*100))</f>
        <v>-4.0169133192389133</v>
      </c>
      <c r="AI72" s="122">
        <v>4.4400000000000004</v>
      </c>
      <c r="AJ72" s="63">
        <f>IF(ISERROR(AI72/AA72),"NM",IF(OR(AI72/AA72&lt;0.5,AI72/AA72&gt;2),"NM",(AI72/AA72-1)*100))</f>
        <v>-5.7324840764331082</v>
      </c>
      <c r="AK72" s="115">
        <v>4.42</v>
      </c>
      <c r="AL72" s="63">
        <f>IF(ISERROR(AK72/AC72),"NM",IF(OR(AK72/AC72&lt;0.5,AK72/AC72&gt;2),"NM",(AK72/AC72-1)*100))</f>
        <v>-4.9462365591397939</v>
      </c>
      <c r="AM72" s="121">
        <v>4.42</v>
      </c>
      <c r="AN72" s="63">
        <f>IF(ISERROR(AM72/AE72),"NM",IF(OR(AM72/AE72&lt;0.5,AM72/AE72&gt;2),"NM",(AM72/AE72-1)*100))</f>
        <v>-3.9130434782608692</v>
      </c>
      <c r="AO72" s="121">
        <v>4.3499999999999996</v>
      </c>
      <c r="AP72" s="63">
        <f>IF(ISERROR(AO72/AG72),"NM",IF(OR(AO72/AG72&lt;0.5,AO72/AG72&gt;2),"NM",(AO72/AG72-1)*100))</f>
        <v>-4.1850220264317279</v>
      </c>
      <c r="AQ72" s="121">
        <v>4.3</v>
      </c>
      <c r="AR72" s="63">
        <f>IF(ISERROR(AQ72/AI72),"NM",IF(OR(AQ72/AI72&lt;0.5,AQ72/AI72&gt;2),"NM",(AQ72/AI72-1)*100))</f>
        <v>-3.1531531531531654</v>
      </c>
      <c r="AS72" s="121">
        <v>4.28</v>
      </c>
      <c r="AT72" s="63">
        <f>IF(ISERROR(AS72/AK72),"NM",IF(OR(AS72/AK72&lt;0.5,AS72/AK72&gt;2),"NM",(AS72/AK72-1)*100))</f>
        <v>-3.1674208144796268</v>
      </c>
      <c r="AU72" s="121">
        <v>4.26</v>
      </c>
      <c r="AV72" s="63">
        <f>IF(ISERROR(AU72/AM72),"NM",IF(OR(AU72/AM72&lt;0.5,AU72/AM72&gt;2),"NM",(AU72/AM72-1)*100))</f>
        <v>-3.6199095022624417</v>
      </c>
      <c r="AW72" s="121">
        <v>4.22</v>
      </c>
      <c r="AX72" s="63">
        <f>IF(ISERROR(AW72/AO72),"NM",IF(OR(AW72/AO72&lt;0.5,AW72/AO72&gt;2),"NM",(AW72/AO72-1)*100))</f>
        <v>-2.9885057471264354</v>
      </c>
      <c r="AY72" s="121">
        <v>4.2</v>
      </c>
      <c r="AZ72" s="65">
        <f>IF(ISERROR(AY72/AQ72),"NM",IF(OR(AY72/AQ72&lt;0.5,AY72/AQ72&gt;2),"NM",(AY72/AQ72-1)*100))</f>
        <v>-2.3255813953488302</v>
      </c>
      <c r="BA72" s="121">
        <v>4.17</v>
      </c>
      <c r="BB72" s="65">
        <f>IF(ISERROR(BA72/AS72),"NM",IF(OR(BA72/AS72&lt;0.5,BA72/AS72&gt;2),"NM",(BA72/AS72-1)*100))</f>
        <v>-2.5700934579439338</v>
      </c>
      <c r="BC72" s="121">
        <v>4.18</v>
      </c>
      <c r="BD72" s="65">
        <f>IF(ISERROR(BC72/AU72),"NM",IF(OR(BC72/AU72&lt;0.5,BC72/AU72&gt;2),"NM",(BC72/AU72-1)*100))</f>
        <v>-1.8779342723004744</v>
      </c>
      <c r="BE72" s="121">
        <v>4.1399999999999997</v>
      </c>
      <c r="BF72" s="65">
        <f>IF(ISERROR(BE72/AW72),"NM",IF(OR(BE72/AW72&lt;0.5,BE72/AW72&gt;2),"NM",(BE72/AW72-1)*100))</f>
        <v>-1.8957345971563955</v>
      </c>
      <c r="BG72" s="121">
        <v>4.12</v>
      </c>
      <c r="BH72" s="65">
        <f>IF(ISERROR(BG72/AY72),"NM",IF(OR(BG72/AY72&lt;0.5,BG72/AY72&gt;2),"NM",(BG72/AY72-1)*100))</f>
        <v>-1.9047619047619091</v>
      </c>
      <c r="BI72" s="121">
        <v>4.09</v>
      </c>
      <c r="BJ72" s="65">
        <f>IF(ISERROR(BI72/BA72),"NM",IF(OR(BI72/BA72&lt;0.5,BI72/BA72&gt;2),"NM",(BI72/BA72-1)*100))</f>
        <v>-1.918465227817745</v>
      </c>
      <c r="BK72" s="121">
        <v>4.0599999999999996</v>
      </c>
      <c r="BL72" s="65">
        <f>IF(ISERROR(BK72/BC72),"NM",IF(OR(BK72/BC72&lt;0.5,BK72/BC72&gt;2),"NM",(BK72/BC72-1)*100))</f>
        <v>-2.8708133971291905</v>
      </c>
      <c r="BM72" s="121">
        <v>4.0199999999999996</v>
      </c>
      <c r="BN72" s="65">
        <f>IF(ISERROR(BM72/BE72),"NM",IF(OR(BM72/BE72&lt;0.5,BM72/BE72&gt;2),"NM",(BM72/BE72-1)*100))</f>
        <v>-2.8985507246376829</v>
      </c>
      <c r="BO72" s="121">
        <v>3.99</v>
      </c>
      <c r="BP72" s="65">
        <f>IF(ISERROR(BO72/BG72),"NM",IF(OR(BO72/BG72&lt;0.5,BO72/BG72&gt;2),"NM",(BO72/BG72-1)*100))</f>
        <v>-3.1553398058252413</v>
      </c>
      <c r="BQ72" s="121">
        <v>3.98</v>
      </c>
      <c r="BR72" s="65">
        <f>IF(ISERROR(BQ72/BI72),"NM",IF(OR(BQ72/BI72&lt;0.5,BQ72/BI72&gt;2),"NM",(BQ72/BI72-1)*100))</f>
        <v>-2.6894865525672329</v>
      </c>
      <c r="BS72" s="121">
        <v>3.96</v>
      </c>
      <c r="BT72" s="65">
        <f>IF(ISERROR(BS72/BK72),"NM",IF(OR(BS72/BK72&lt;0.5,BS72/BK72&gt;2),"NM",(BS72/BK72-1)*100))</f>
        <v>-2.4630541871921152</v>
      </c>
      <c r="BU72" s="121">
        <v>3.9</v>
      </c>
      <c r="BV72" s="65">
        <f>IF(ISERROR(BU72/BM72),"NM",IF(OR(BU72/BM72&lt;0.5,BU72/BM72&gt;2),"NM",(BU72/BM72-1)*100))</f>
        <v>-2.9850746268656581</v>
      </c>
      <c r="BW72" s="121">
        <v>3.87</v>
      </c>
      <c r="BX72" s="65">
        <f>IF(ISERROR(BW72/BO72),"NM",IF(OR(BW72/BO72&lt;0.5,BW72/BO72&gt;2),"NM",(BW72/BO72-1)*100))</f>
        <v>-3.007518796992481</v>
      </c>
      <c r="BY72" s="121">
        <v>3.85</v>
      </c>
      <c r="BZ72" s="65">
        <f>IF(ISERROR(BY72/BQ72),"NM",IF(OR(BY72/BQ72&lt;0.5,BY72/BQ72&gt;2),"NM",(BY72/BQ72-1)*100))</f>
        <v>-3.2663316582914548</v>
      </c>
      <c r="CA72" s="121">
        <v>3.8</v>
      </c>
      <c r="CB72" s="65">
        <f>IF(ISERROR(CA72/BS72),"NM",IF(OR(CA72/BS72&lt;0.5,CA72/BS72&gt;2),"NM",(CA72/BS72-1)*100))</f>
        <v>-4.0404040404040442</v>
      </c>
      <c r="CC72" s="121">
        <v>3.77</v>
      </c>
      <c r="CD72" s="65">
        <f>IF(ISERROR(CC72/BU72),"NM",IF(OR(CC72/BU72&lt;0.5,CC72/BU72&gt;2),"NM",(CC72/BU72-1)*100))</f>
        <v>-3.3333333333333326</v>
      </c>
      <c r="CE72" s="121">
        <v>3.75</v>
      </c>
      <c r="CF72" s="65">
        <f>IF(ISERROR(CE72/BW72),"NM",IF(OR(CE72/BW72&lt;0.5,CE72/BW72&gt;2),"NM",(CE72/BW72-1)*100))</f>
        <v>-3.1007751937984551</v>
      </c>
      <c r="CG72" s="121">
        <v>3.71</v>
      </c>
      <c r="CH72" s="65">
        <f>IF(ISERROR(CG72/BY72),"NM",IF(OR(CG72/BY72&lt;0.5,CG72/BY72&gt;2),"NM",(CG72/BY72-1)*100))</f>
        <v>-3.6363636363636376</v>
      </c>
      <c r="CI72" s="121">
        <v>3.64</v>
      </c>
      <c r="CJ72" s="65">
        <f>IF(ISERROR(CI72/CA72),"NM",IF(OR(CI72/CA72&lt;0.5,CI72/CA72&gt;2),"NM",(CI72/CA72-1)*100))</f>
        <v>-4.2105263157894646</v>
      </c>
      <c r="CK72" s="121">
        <v>3.56</v>
      </c>
      <c r="CL72" s="65"/>
      <c r="CM72" s="121">
        <v>3.56</v>
      </c>
      <c r="CN72" s="65"/>
      <c r="CO72" s="121">
        <v>3.51</v>
      </c>
      <c r="CP72" s="65"/>
      <c r="CQ72" s="121">
        <v>3.42</v>
      </c>
      <c r="CR72" s="67"/>
      <c r="CS72" s="121">
        <v>3.29</v>
      </c>
      <c r="CT72" s="65">
        <f>IF(ISERROR(CS72/CK72),"NM",IF(OR(CS72/CK72&lt;0.5,CS72/CK72&gt;2),"NM",(CS72/CK72-1)*100))</f>
        <v>-7.5842696629213506</v>
      </c>
      <c r="CU72" s="121">
        <v>3.18</v>
      </c>
      <c r="CV72" s="65">
        <f>IF(ISERROR(CU72/CM72),"NM",IF(OR(CU72/CM72&lt;0.5,CU72/CM72&gt;2),"NM",(CU72/CM72-1)*100))</f>
        <v>-10.67415730337078</v>
      </c>
      <c r="CW72" s="121">
        <v>3.1</v>
      </c>
      <c r="CX72" s="65">
        <f>IF(ISERROR(CW72/CO72),"NM",IF(OR(CW72/CO72&lt;0.5,CW72/CO72&gt;2),"NM",(CW72/CO72-1)*100))</f>
        <v>-11.680911680911677</v>
      </c>
      <c r="CY72" s="121">
        <v>2.84</v>
      </c>
      <c r="CZ72" s="65">
        <f>IF(ISERROR(CY72/CQ72),"NM",IF(OR(CY72/CQ72&lt;0.5,CY72/CQ72&gt;2),"NM",(CY72/CQ72-1)*100))</f>
        <v>-16.959064327485386</v>
      </c>
      <c r="DA72" s="121">
        <v>2.87</v>
      </c>
      <c r="DB72" s="65">
        <f>IF(ISERROR(DA72/CS72),"NM",IF(OR(DA72/CS72&lt;0.5,DA72/CS72&gt;2),"NM",(DA72/CS72-1)*100))</f>
        <v>-12.765957446808507</v>
      </c>
      <c r="DC72" s="121">
        <v>3.01</v>
      </c>
      <c r="DD72" s="65">
        <f>IF(ISERROR(DC72/CU72),"NM",IF(OR(DC72/CU72&lt;0.5,DC72/CU72&gt;2),"NM",(DC72/CU72-1)*100))</f>
        <v>-5.3459119496855445</v>
      </c>
      <c r="DE72" s="121">
        <v>3.01</v>
      </c>
      <c r="DF72" s="65">
        <f>IF(ISERROR(DE72/CW72),"NM",IF(OR(DE72/CW72&lt;0.5,DE72/CW72&gt;2),"NM",(DE72/CW72-1)*100))</f>
        <v>-2.9032258064516259</v>
      </c>
      <c r="DG72" s="121">
        <v>2.98</v>
      </c>
      <c r="DH72" s="65">
        <f>IF(ISERROR(DG72/CY72),"NM",IF(OR(DG72/CY72&lt;0.5,DG72/CY72&gt;2),"NM",(DG72/CY72-1)*100))</f>
        <v>4.929577464788748</v>
      </c>
      <c r="DI72" s="121">
        <v>2.8</v>
      </c>
      <c r="DJ72" s="65">
        <f>IF(ISERROR(DI72/DA72),"NM",IF(OR(DI72/DA72&lt;0.5,DI72/DA72&gt;2),"NM",(DI72/DA72-1)*100))</f>
        <v>-2.4390243902439157</v>
      </c>
      <c r="DK72" s="121">
        <v>2.86</v>
      </c>
      <c r="DL72" s="65">
        <f>IF(ISERROR(DK72/DC72),"NM",IF(OR(DK72/DC72&lt;0.5,DK72/DC72&gt;2),"NM",(DK72/DC72-1)*100))</f>
        <v>-4.9833887043189362</v>
      </c>
      <c r="DM72" s="121">
        <v>2.85</v>
      </c>
      <c r="DN72" s="65">
        <f>IF(ISERROR(DM72/DE72),"NM",IF(OR(DM72/DE72&lt;0.5,DM72/DE72&gt;2),"NM",(DM72/DE72-1)*100))</f>
        <v>-5.3156146179401897</v>
      </c>
      <c r="DO72" s="121">
        <v>2.83</v>
      </c>
      <c r="DP72" s="65">
        <f>IF(ISERROR(DO72/DG72),"NM",IF(OR(DO72/DG72&lt;0.5,DO72/DG72&gt;2),"NM",(DO72/DG72-1)*100))</f>
        <v>-5.0335570469798636</v>
      </c>
      <c r="DQ72" s="121">
        <v>2.83</v>
      </c>
      <c r="DR72" s="65">
        <f>IF(ISERROR(DQ72/DI72),"NM",IF(OR(DQ72/DI72&lt;0.5,DQ72/DI72&gt;2),"NM",(DQ72/DI72-1)*100))</f>
        <v>1.0714285714285898</v>
      </c>
      <c r="DS72" s="121">
        <v>2.81</v>
      </c>
      <c r="DT72" s="65">
        <f>IF(ISERROR(DS72/DK72),"NM",IF(OR(DS72/DK72&lt;0.5,DS72/DK72&gt;2),"NM",(DS72/DK72-1)*100))</f>
        <v>-1.748251748251739</v>
      </c>
      <c r="DU72" s="121">
        <v>2.83</v>
      </c>
      <c r="DV72" s="65">
        <f>IF(ISERROR(DU72/DM72),"NM",IF(OR(DU72/DM72&lt;0.5,DU72/DM72&gt;2),"NM",(DU72/DM72-1)*100))</f>
        <v>-0.70175438596491446</v>
      </c>
      <c r="DW72" s="121">
        <v>2.82</v>
      </c>
      <c r="DX72" s="65">
        <f>IF(ISERROR(DW72/DO72),"NM",IF(OR(DW72/DO72&lt;0.5,DW72/DO72&gt;2),"NM",(DW72/DO72-1)*100))</f>
        <v>-0.35335689045937757</v>
      </c>
      <c r="DY72" s="121">
        <v>2.8</v>
      </c>
      <c r="DZ72" s="65">
        <f>IF(ISERROR(DY72/DQ72),"NM",IF(OR(DY72/DQ72&lt;0.5,DY72/DQ72&gt;2),"NM",(DY72/DQ72-1)*100))</f>
        <v>-1.0600706713780994</v>
      </c>
      <c r="EA72" s="121">
        <v>2.75</v>
      </c>
      <c r="EB72" s="65">
        <f>IF(ISERROR(EA72/DS72),"NM",IF(OR(EA72/DS72&lt;0.5,EA72/DS72&gt;2),"NM",(EA72/DS72-1)*100))</f>
        <v>-2.1352313167259829</v>
      </c>
      <c r="EC72" s="121">
        <v>2.71</v>
      </c>
      <c r="ED72" s="65">
        <f>IF(ISERROR(EC72/DU72),"NM",IF(OR(EC72/DU72&lt;0.5,EC72/DU72&gt;2),"NM",(EC72/DU72-1)*100))</f>
        <v>-4.2402826855123754</v>
      </c>
      <c r="EE72" s="121">
        <v>2.71</v>
      </c>
      <c r="EF72" s="65">
        <f>IF(ISERROR(EE72/DW72),"NM",IF(OR(EE72/DW72&lt;0.5,EE72/DW72&gt;2),"NM",(EE72/DW72-1)*100))</f>
        <v>-3.9007092198581561</v>
      </c>
      <c r="EG72" s="121">
        <v>2.62</v>
      </c>
      <c r="EH72" s="65">
        <f>IF(ISERROR(EG72/DY72),"NM",IF(OR(EG72/DY72&lt;0.5,EG72/DY72&gt;2),"NM",(EG72/DY72-1)*100))</f>
        <v>-6.4285714285714164</v>
      </c>
      <c r="EI72" s="121">
        <v>2.57</v>
      </c>
      <c r="EJ72" s="65">
        <f>IF(ISERROR(EI72/EA72),"NM",IF(OR(EI72/EA72&lt;0.5,EI72/EA72&gt;2),"NM",(EI72/EA72-1)*100))</f>
        <v>-6.5454545454545539</v>
      </c>
      <c r="EK72" s="121">
        <v>2.5499999999999998</v>
      </c>
      <c r="EL72" s="65">
        <f>IF(ISERROR(EK72/EC72),"NM",IF(OR(EK72/EC72&lt;0.5,EK72/EC72&gt;2),"NM",(EK72/EC72-1)*100))</f>
        <v>-5.9040590405904148</v>
      </c>
      <c r="EM72" s="121">
        <v>2.5499999999999998</v>
      </c>
      <c r="EN72" s="65">
        <f>IF(ISERROR(EM72/EE72),"NM",IF(OR(EM72/EE72&lt;0.5,EM72/EE72&gt;2),"NM",(EM72/EE72-1)*100))</f>
        <v>-5.9040590405904148</v>
      </c>
      <c r="EO72" s="121">
        <v>2.56</v>
      </c>
      <c r="EP72" s="65">
        <f>IF(ISERROR(EO72/EG72),"NM",IF(OR(EO72/EG72&lt;0.5,EO72/EG72&gt;2),"NM",(EO72/EG72-1)*100))</f>
        <v>-2.2900763358778664</v>
      </c>
      <c r="EQ72" s="115"/>
      <c r="ER72" s="65" t="str">
        <f>IF(ISERROR(EQ72/EI72),"NM",IF(OR(EQ72/EI72&lt;0.5,EQ72/EI72&gt;2),"NM",(EQ72/EI72-1)*100))</f>
        <v>NM</v>
      </c>
      <c r="ES72" s="115"/>
      <c r="ET72" s="65" t="str">
        <f>IF(ISERROR(ES72/EK72),"NM",IF(OR(ES72/EK72&lt;0.5,ES72/EK72&gt;2),"NM",(ES72/EK72-1)*100))</f>
        <v>NM</v>
      </c>
      <c r="EU72" s="115"/>
      <c r="EV72" s="65" t="str">
        <f>IF(ISERROR(EU72/EM72),"NM",IF(OR(EU72/EM72&lt;0.5,EU72/EM72&gt;2),"NM",(EU72/EM72-1)*100))</f>
        <v>NM</v>
      </c>
      <c r="EW72" s="115"/>
      <c r="EX72" s="65" t="str">
        <f>IF(ISERROR(EW72/EO72),"NM",IF(OR(EW72/EO72&lt;0.5,EW72/EO72&gt;2),"NM",(EW72/EO72-1)*100))</f>
        <v>NM</v>
      </c>
      <c r="EY72" s="65"/>
      <c r="EZ72" s="317"/>
      <c r="FA72" s="59"/>
      <c r="FB72" s="120">
        <v>5.24</v>
      </c>
      <c r="FC72" s="63"/>
      <c r="FD72" s="120">
        <v>5.19</v>
      </c>
      <c r="FE72" s="65">
        <f>IF(ISERROR(FD72/FB72),"NM",IF(OR(FD72/FB72&lt;0.5,FD72/FB72&gt;2),"NM",(FD72/FB72-1)*100))</f>
        <v>-0.95419847328244156</v>
      </c>
      <c r="FF72" s="120">
        <v>5.14</v>
      </c>
      <c r="FG72" s="65">
        <f>IF(ISERROR(FF72/FD72),"NM",IF(OR(FF72/FD72&lt;0.5,FF72/FD72&gt;2),"NM",(FF72/FD72-1)*100))</f>
        <v>-0.9633911368015502</v>
      </c>
      <c r="FH72" s="120">
        <v>5.14</v>
      </c>
      <c r="FI72" s="65">
        <f>IF(ISERROR(FH72/FF72),"NM",IF(OR(FH72/FF72&lt;0.5,FH72/FF72&gt;2),"NM",(FH72/FF72-1)*100))</f>
        <v>0</v>
      </c>
      <c r="FJ72" s="115">
        <v>0</v>
      </c>
      <c r="FK72" s="65" t="str">
        <f>IF(ISERROR(FJ72/FH72),"NM",IF(OR(FJ72/FH72&lt;0.5,FJ72/FH72&gt;2),"NM",(FJ72/FH72-1)*100))</f>
        <v>NM</v>
      </c>
      <c r="FL72" s="115">
        <v>0</v>
      </c>
      <c r="FM72" s="65" t="str">
        <f>IF(ISERROR(FL72/FJ72),"NM",IF(OR(FL72/FJ72&lt;0.5,FL72/FJ72&gt;2),"NM",(FL72/FJ72-1)*100))</f>
        <v>NM</v>
      </c>
      <c r="FN72" s="115">
        <v>0</v>
      </c>
      <c r="FO72" s="65" t="str">
        <f>IF(ISERROR(FN72/FL72),"NM",IF(OR(FN72/FL72&lt;0.5,FN72/FL72&gt;2),"NM",(FN72/FL72-1)*100))</f>
        <v>NM</v>
      </c>
      <c r="FP72" s="115">
        <v>0</v>
      </c>
      <c r="FQ72" s="65" t="str">
        <f>IF(ISERROR(FP72/FN72),"NM",IF(OR(FP72/FN72&lt;0.5,FP72/FN72&gt;2),"NM",(FP72/FN72-1)*100))</f>
        <v>NM</v>
      </c>
      <c r="FR72" s="87"/>
      <c r="FS72" s="123"/>
      <c r="FT72" s="87"/>
      <c r="FU72" s="123"/>
      <c r="FV72" s="87"/>
      <c r="FW72" s="123" t="str">
        <f>IF(ISERROR(FV72/FT72),"NM",IF(OR(FV72/FT72&lt;0.5,FV72/FT72&gt;2),"NM",(FV72/FT72-1)*100))</f>
        <v>NM</v>
      </c>
      <c r="FX72" s="87"/>
      <c r="FY72" s="123"/>
      <c r="FZ72" s="87"/>
      <c r="GA72" s="123"/>
      <c r="GB72" s="87"/>
      <c r="GC72" s="123"/>
      <c r="GD72" s="87"/>
      <c r="GE72" s="123"/>
      <c r="GF72" s="87"/>
      <c r="GG72" s="123"/>
      <c r="GH72" s="87"/>
      <c r="GI72" s="123"/>
      <c r="GJ72" s="87"/>
      <c r="GK72" s="123"/>
      <c r="GL72" s="87"/>
      <c r="GM72" s="123"/>
      <c r="GN72" s="87"/>
      <c r="GO72" s="123"/>
      <c r="GP72" s="87"/>
      <c r="GQ72" s="123"/>
      <c r="GR72" s="85"/>
      <c r="GS72" s="123"/>
      <c r="GT72" s="85"/>
      <c r="GU72" s="123"/>
      <c r="GV72" s="85"/>
      <c r="GW72" s="123"/>
      <c r="GX72" s="85"/>
      <c r="GY72" s="123"/>
      <c r="GZ72" s="67" t="str">
        <f t="shared" si="162"/>
        <v/>
      </c>
      <c r="HA72" s="280"/>
      <c r="HB72" s="57"/>
      <c r="HC72"/>
      <c r="HD72"/>
      <c r="HE72"/>
      <c r="HF72"/>
      <c r="HG72"/>
      <c r="HH72"/>
    </row>
    <row r="73" spans="2:216" s="114" customFormat="1" ht="13.5" customHeight="1" x14ac:dyDescent="0.2">
      <c r="B73" s="61"/>
      <c r="C73" s="57"/>
      <c r="D73" s="63"/>
      <c r="E73" s="57"/>
      <c r="F73" s="63"/>
      <c r="G73" s="57"/>
      <c r="H73" s="63"/>
      <c r="I73" s="57"/>
      <c r="J73" s="63"/>
      <c r="K73" s="57"/>
      <c r="L73" s="63"/>
      <c r="M73" s="124"/>
      <c r="N73" s="63"/>
      <c r="O73" s="57"/>
      <c r="P73" s="63"/>
      <c r="Q73" s="57"/>
      <c r="R73" s="63"/>
      <c r="S73" s="57"/>
      <c r="T73" s="63"/>
      <c r="U73" s="124"/>
      <c r="V73" s="63"/>
      <c r="W73" s="57"/>
      <c r="X73" s="63"/>
      <c r="Y73" s="57"/>
      <c r="Z73" s="63"/>
      <c r="AA73" s="57"/>
      <c r="AB73" s="63"/>
      <c r="AC73" s="124"/>
      <c r="AD73" s="63"/>
      <c r="AE73" s="57"/>
      <c r="AF73" s="63"/>
      <c r="AG73" s="57"/>
      <c r="AH73" s="63"/>
      <c r="AI73" s="55"/>
      <c r="AJ73" s="63"/>
      <c r="AK73" s="124"/>
      <c r="AL73" s="63"/>
      <c r="AM73" s="57"/>
      <c r="AN73" s="63"/>
      <c r="AO73" s="59"/>
      <c r="AP73" s="63"/>
      <c r="AQ73" s="59"/>
      <c r="AR73" s="63"/>
      <c r="AS73" s="59"/>
      <c r="AT73" s="63"/>
      <c r="AU73" s="59"/>
      <c r="AV73" s="63"/>
      <c r="AW73" s="59"/>
      <c r="AX73" s="63"/>
      <c r="AY73" s="59"/>
      <c r="AZ73" s="65"/>
      <c r="BA73" s="59"/>
      <c r="BB73" s="65"/>
      <c r="BC73" s="59"/>
      <c r="BD73" s="65"/>
      <c r="BE73" s="59"/>
      <c r="BF73" s="65"/>
      <c r="BG73" s="59"/>
      <c r="BH73" s="65"/>
      <c r="BI73" s="59"/>
      <c r="BJ73" s="65"/>
      <c r="BK73" s="59"/>
      <c r="BL73" s="65"/>
      <c r="BM73" s="59"/>
      <c r="BN73" s="65"/>
      <c r="BO73" s="59"/>
      <c r="BP73" s="65"/>
      <c r="BQ73" s="59"/>
      <c r="BR73" s="65"/>
      <c r="BS73" s="59"/>
      <c r="BT73" s="65"/>
      <c r="BU73" s="59"/>
      <c r="BV73" s="65"/>
      <c r="BW73" s="59"/>
      <c r="BX73" s="65"/>
      <c r="BY73" s="59"/>
      <c r="BZ73" s="65"/>
      <c r="CA73" s="59"/>
      <c r="CB73" s="65"/>
      <c r="CC73" s="59"/>
      <c r="CD73" s="65"/>
      <c r="CE73" s="59"/>
      <c r="CF73" s="65"/>
      <c r="CG73" s="59"/>
      <c r="CH73" s="65"/>
      <c r="CI73" s="59"/>
      <c r="CJ73" s="65"/>
      <c r="CK73" s="59"/>
      <c r="CL73" s="65"/>
      <c r="CM73" s="59"/>
      <c r="CN73" s="65"/>
      <c r="CO73" s="59"/>
      <c r="CP73" s="65"/>
      <c r="CQ73" s="59"/>
      <c r="CR73" s="67"/>
      <c r="CS73" s="59"/>
      <c r="CT73" s="65"/>
      <c r="CU73" s="59"/>
      <c r="CV73" s="65"/>
      <c r="CW73" s="59"/>
      <c r="CX73" s="65"/>
      <c r="CY73" s="59"/>
      <c r="CZ73" s="65"/>
      <c r="DA73" s="59"/>
      <c r="DB73" s="65"/>
      <c r="DC73" s="59"/>
      <c r="DD73" s="65"/>
      <c r="DE73" s="59"/>
      <c r="DF73" s="65"/>
      <c r="DG73" s="59"/>
      <c r="DH73" s="65"/>
      <c r="DI73" s="59"/>
      <c r="DJ73" s="65"/>
      <c r="DK73" s="59"/>
      <c r="DL73" s="65"/>
      <c r="DM73" s="59"/>
      <c r="DN73" s="65"/>
      <c r="DO73" s="59"/>
      <c r="DP73" s="65"/>
      <c r="DQ73" s="59"/>
      <c r="DR73" s="65"/>
      <c r="DS73" s="59"/>
      <c r="DT73" s="65"/>
      <c r="DU73" s="59"/>
      <c r="DV73" s="65"/>
      <c r="DW73" s="59"/>
      <c r="DX73" s="65"/>
      <c r="DY73" s="59"/>
      <c r="DZ73" s="65"/>
      <c r="EA73" s="59"/>
      <c r="EB73" s="65"/>
      <c r="EC73" s="59"/>
      <c r="ED73" s="65"/>
      <c r="EE73" s="59"/>
      <c r="EF73" s="65"/>
      <c r="EG73" s="59"/>
      <c r="EH73" s="65"/>
      <c r="EI73" s="59"/>
      <c r="EJ73" s="65"/>
      <c r="EK73" s="59"/>
      <c r="EL73" s="65"/>
      <c r="EM73" s="59"/>
      <c r="EN73" s="65"/>
      <c r="EO73" s="59"/>
      <c r="EP73" s="65"/>
      <c r="EQ73" s="59"/>
      <c r="ER73" s="65"/>
      <c r="ES73" s="59"/>
      <c r="ET73" s="65"/>
      <c r="EU73" s="59"/>
      <c r="EV73" s="65"/>
      <c r="EW73" s="59"/>
      <c r="EX73" s="65"/>
      <c r="EY73" s="65"/>
      <c r="EZ73" s="317"/>
      <c r="FA73" s="59"/>
      <c r="FB73" s="57"/>
      <c r="FC73" s="63"/>
      <c r="FD73" s="57"/>
      <c r="FE73" s="65"/>
      <c r="FF73" s="57"/>
      <c r="FG73" s="65"/>
      <c r="FH73" s="57"/>
      <c r="FI73" s="65"/>
      <c r="FJ73" s="57"/>
      <c r="FK73" s="65"/>
      <c r="FL73" s="57"/>
      <c r="FM73" s="65"/>
      <c r="FN73" s="57"/>
      <c r="FO73" s="65"/>
      <c r="FP73" s="57"/>
      <c r="FQ73" s="65"/>
      <c r="FR73" s="72"/>
      <c r="FS73" s="65"/>
      <c r="FT73" s="72"/>
      <c r="FU73" s="65"/>
      <c r="FV73" s="72"/>
      <c r="FW73" s="65"/>
      <c r="FX73" s="72"/>
      <c r="FY73" s="65"/>
      <c r="FZ73" s="72"/>
      <c r="GA73" s="65"/>
      <c r="GB73" s="72"/>
      <c r="GC73" s="65"/>
      <c r="GD73" s="72"/>
      <c r="GE73" s="65"/>
      <c r="GF73" s="72"/>
      <c r="GG73" s="65"/>
      <c r="GH73" s="72"/>
      <c r="GI73" s="65"/>
      <c r="GJ73" s="72"/>
      <c r="GK73" s="65"/>
      <c r="GL73" s="72"/>
      <c r="GM73" s="65"/>
      <c r="GN73" s="72"/>
      <c r="GO73" s="65"/>
      <c r="GP73" s="72"/>
      <c r="GQ73" s="65"/>
      <c r="GR73" s="59"/>
      <c r="GS73" s="65"/>
      <c r="GT73" s="59"/>
      <c r="GU73" s="65"/>
      <c r="GV73" s="59"/>
      <c r="GW73" s="65"/>
      <c r="GX73" s="59"/>
      <c r="GY73" s="65"/>
      <c r="GZ73" s="67" t="str">
        <f t="shared" si="162"/>
        <v/>
      </c>
      <c r="HA73" s="279"/>
      <c r="HB73" s="57"/>
      <c r="HC73"/>
      <c r="HD73"/>
      <c r="HE73"/>
      <c r="HF73"/>
      <c r="HG73"/>
      <c r="HH73"/>
    </row>
    <row r="74" spans="2:216" s="2" customFormat="1" ht="13.5" customHeight="1" x14ac:dyDescent="0.2">
      <c r="B74" s="61" t="s">
        <v>294</v>
      </c>
      <c r="C74" s="125">
        <f>C61+C65+C59</f>
        <v>209122</v>
      </c>
      <c r="D74" s="63"/>
      <c r="E74" s="125">
        <f>E61+E65+E59</f>
        <v>212631</v>
      </c>
      <c r="F74" s="63"/>
      <c r="G74" s="125">
        <f>G61+G65+G59</f>
        <v>215679</v>
      </c>
      <c r="H74" s="63"/>
      <c r="I74" s="125">
        <f>I61+I65+I59</f>
        <v>218149</v>
      </c>
      <c r="J74" s="63"/>
      <c r="K74" s="125">
        <f>K61+K65+K59</f>
        <v>221531</v>
      </c>
      <c r="L74" s="63">
        <f>IF(ISERROR(K74/C74),"NM",IF(OR(K74/C74&lt;0.5,K74/C74&gt;2),"NM",(K74/C74-1)*100))</f>
        <v>5.9338567917292195</v>
      </c>
      <c r="M74" s="125">
        <f>M61+M65+M59</f>
        <v>225098</v>
      </c>
      <c r="N74" s="63">
        <f>IF(ISERROR(M74/E74),"NM",IF(OR(M74/E74&lt;0.5,M74/E74&gt;2),"NM",(M74/E74-1)*100))</f>
        <v>5.8632090334899356</v>
      </c>
      <c r="O74" s="125">
        <f>O61+O65+O59</f>
        <v>228310</v>
      </c>
      <c r="P74" s="63">
        <f>IF(ISERROR(O74/G74),"NM",IF(OR(O74/G74&lt;0.5,O74/G74&gt;2),"NM",(O74/G74-1)*100))</f>
        <v>5.8563884291006563</v>
      </c>
      <c r="Q74" s="125">
        <f>Q61+Q65+Q59</f>
        <v>230766</v>
      </c>
      <c r="R74" s="63">
        <f>IF(ISERROR(Q74/I74),"NM",IF(OR(Q74/I74&lt;0.5,Q74/I74&gt;2),"NM",(Q74/I74-1)*100))</f>
        <v>5.7836616257695539</v>
      </c>
      <c r="S74" s="125">
        <f>S61+S65+S59</f>
        <v>234806</v>
      </c>
      <c r="T74" s="63">
        <f>IF(ISERROR(S74/K74),"NM",IF(OR(S74/K74&lt;0.5,S74/K74&gt;2),"NM",(S74/K74-1)*100))</f>
        <v>5.9923893270016348</v>
      </c>
      <c r="U74" s="125">
        <f>U61+U65+U59</f>
        <v>237332</v>
      </c>
      <c r="V74" s="63">
        <f>IF(ISERROR(U74/M74),"NM",IF(OR(U74/M74&lt;0.5,U74/M74&gt;2),"NM",(U74/M74-1)*100))</f>
        <v>5.4349661036526387</v>
      </c>
      <c r="W74" s="125">
        <f>W61+W65+W59</f>
        <v>240533</v>
      </c>
      <c r="X74" s="63">
        <f>IF(ISERROR(W74/O74),"NM",IF(OR(W74/O74&lt;0.5,W74/O74&gt;2),"NM",(W74/O74-1)*100))</f>
        <v>5.3536857781087077</v>
      </c>
      <c r="Y74" s="125">
        <f>Y61+Y65+Y59</f>
        <v>244063</v>
      </c>
      <c r="Z74" s="63">
        <f>IF(ISERROR(Y74/Q74),"NM",IF(OR(Y74/Q74&lt;0.5,Y74/Q74&gt;2),"NM",(Y74/Q74-1)*100))</f>
        <v>5.7621140029293638</v>
      </c>
      <c r="AA74" s="125">
        <f>AA61+AA65+AA59</f>
        <v>249143</v>
      </c>
      <c r="AB74" s="63">
        <f>IF(ISERROR(AA74/S74),"NM",IF(OR(AA74/S74&lt;0.5,AA74/S74&gt;2),"NM",(AA74/S74-1)*100))</f>
        <v>6.105891672274133</v>
      </c>
      <c r="AC74" s="125">
        <f>AC61+AC65+AC59</f>
        <v>251551</v>
      </c>
      <c r="AD74" s="63">
        <f>IF(ISERROR(AC74/U74),"NM",IF(OR(AC74/U74&lt;0.5,AC74/U74&gt;2),"NM",(AC74/U74-1)*100))</f>
        <v>5.9911853437378815</v>
      </c>
      <c r="AE74" s="125">
        <f>AE61+AE65+AE59</f>
        <v>256087</v>
      </c>
      <c r="AF74" s="63">
        <f>IF(ISERROR(AE74/W74),"NM",IF(OR(AE74/W74&lt;0.5,AE74/W74&gt;2),"NM",(AE74/W74-1)*100))</f>
        <v>6.4664723759317866</v>
      </c>
      <c r="AG74" s="125">
        <f>AG61+AG65+AG59</f>
        <v>258064</v>
      </c>
      <c r="AH74" s="63">
        <f>IF(ISERROR(AG74/Y74),"NM",IF(OR(AG74/Y74&lt;0.5,AG74/Y74&gt;2),"NM",(AG74/Y74-1)*100))</f>
        <v>5.7366335741181551</v>
      </c>
      <c r="AI74" s="125">
        <f>AI61+AI65+AI59</f>
        <v>262062</v>
      </c>
      <c r="AJ74" s="63">
        <f>IF(ISERROR(AI74/AA74),"NM",IF(OR(AI74/AA74&lt;0.5,AI74/AA74&gt;2),"NM",(AI74/AA74-1)*100))</f>
        <v>5.1853754671012275</v>
      </c>
      <c r="AK74" s="125">
        <f>AK61+AK65+AK59</f>
        <v>266636</v>
      </c>
      <c r="AL74" s="63">
        <f>IF(ISERROR(AK74/AC74),"NM",IF(OR(AK74/AC74&lt;0.5,AK74/AC74&gt;2),"NM",(AK74/AC74-1)*100))</f>
        <v>5.9967958783705866</v>
      </c>
      <c r="AM74" s="125">
        <f>AM61+AM65+AM59</f>
        <v>271764</v>
      </c>
      <c r="AN74" s="63">
        <f>IF(ISERROR(AM74/AE74),"NM",IF(OR(AM74/AE74&lt;0.5,AM74/AE74&gt;2),"NM",(AM74/AE74-1)*100))</f>
        <v>6.1217476873093979</v>
      </c>
      <c r="AO74" s="126">
        <f>AO61+AO65+AO59</f>
        <v>275134</v>
      </c>
      <c r="AP74" s="63">
        <f>IF(ISERROR(AO74/AG74),"NM",IF(OR(AO74/AG74&lt;0.5,AO74/AG74&gt;2),"NM",(AO74/AG74-1)*100))</f>
        <v>6.6146382292764594</v>
      </c>
      <c r="AQ74" s="126">
        <f>AQ61+AQ65+AQ59</f>
        <v>279283</v>
      </c>
      <c r="AR74" s="63">
        <f>IF(ISERROR(AQ74/AI74),"NM",IF(OR(AQ74/AI74&lt;0.5,AQ74/AI74&gt;2),"NM",(AQ74/AI74-1)*100))</f>
        <v>6.5713457120833985</v>
      </c>
      <c r="AS74" s="126">
        <f>AS61+AS65+AS59</f>
        <v>283896</v>
      </c>
      <c r="AT74" s="63">
        <f>IF(ISERROR(AS74/AK74),"NM",IF(OR(AS74/AK74&lt;0.5,AS74/AK74&gt;2),"NM",(AS74/AK74-1)*100))</f>
        <v>6.4732444231086594</v>
      </c>
      <c r="AU74" s="126">
        <f>AU61+AU65+AU59</f>
        <v>288658</v>
      </c>
      <c r="AV74" s="63">
        <f>IF(ISERROR(AU74/AM74),"NM",IF(OR(AU74/AM74&lt;0.5,AU74/AM74&gt;2),"NM",(AU74/AM74-1)*100))</f>
        <v>6.2164230729603531</v>
      </c>
      <c r="AW74" s="126">
        <f>AW61+AW65+AW59</f>
        <v>294292</v>
      </c>
      <c r="AX74" s="63">
        <f>IF(ISERROR(AW74/AO74),"NM",IF(OR(AW74/AO74&lt;0.5,AW74/AO74&gt;2),"NM",(AW74/AO74-1)*100))</f>
        <v>6.9631525002362471</v>
      </c>
      <c r="AY74" s="126">
        <f>AY61+AY65+AY59</f>
        <v>298568</v>
      </c>
      <c r="AZ74" s="65">
        <f>IF(ISERROR(AY74/AQ74),"NM",IF(OR(AY74/AQ74&lt;0.5,AY74/AQ74&gt;2),"NM",(AY74/AQ74-1)*100))</f>
        <v>6.9051821987016648</v>
      </c>
      <c r="BA74" s="126">
        <f>BA61+BA65+BA59</f>
        <v>302422</v>
      </c>
      <c r="BB74" s="65">
        <f>IF(ISERROR(BA74/AS74),"NM",IF(OR(BA74/AS74&lt;0.5,BA74/AS74&gt;2),"NM",(BA74/AS74-1)*100))</f>
        <v>6.5256291036154046</v>
      </c>
      <c r="BC74" s="126">
        <f>BC61+BC65+BC59</f>
        <v>307264</v>
      </c>
      <c r="BD74" s="65">
        <f>IF(ISERROR(BC74/AU74),"NM",IF(OR(BC74/AU74&lt;0.5,BC74/AU74&gt;2),"NM",(BC74/AU74-1)*100))</f>
        <v>6.4456900553596208</v>
      </c>
      <c r="BE74" s="126">
        <f>BE61+BE65+BE59</f>
        <v>310586</v>
      </c>
      <c r="BF74" s="65">
        <f>IF(ISERROR(BE74/AW74),"NM",IF(OR(BE74/AW74&lt;0.5,BE74/AW74&gt;2),"NM",(BE74/AW74-1)*100))</f>
        <v>5.5366778573661568</v>
      </c>
      <c r="BG74" s="126">
        <f>BG61+BG65+BG59</f>
        <v>315528</v>
      </c>
      <c r="BH74" s="65">
        <f>IF(ISERROR(BG74/AY74),"NM",IF(OR(BG74/AY74&lt;0.5,BG74/AY74&gt;2),"NM",(BG74/AY74-1)*100))</f>
        <v>5.6804480051445561</v>
      </c>
      <c r="BI74" s="126">
        <f>BI61+BI65+BI59</f>
        <v>319057</v>
      </c>
      <c r="BJ74" s="65">
        <f>IF(ISERROR(BI74/BA74),"NM",IF(OR(BI74/BA74&lt;0.5,BI74/BA74&gt;2),"NM",(BI74/BA74-1)*100))</f>
        <v>5.500591888156281</v>
      </c>
      <c r="BK74" s="126">
        <f>BK61+BK65+BK59</f>
        <v>320621</v>
      </c>
      <c r="BL74" s="65">
        <f>IF(ISERROR(BK74/BC74),"NM",IF(OR(BK74/BC74&lt;0.5,BK74/BC74&gt;2),"NM",(BK74/BC74-1)*100))</f>
        <v>4.3470761299729155</v>
      </c>
      <c r="BM74" s="126">
        <f>BM61+BM65+BM59</f>
        <v>323751</v>
      </c>
      <c r="BN74" s="65">
        <f>IF(ISERROR(BM74/BE74),"NM",IF(OR(BM74/BE74&lt;0.5,BM74/BE74&gt;2),"NM",(BM74/BE74-1)*100))</f>
        <v>4.2387615668446177</v>
      </c>
      <c r="BO74" s="126">
        <f>BO61+BO65+BO59</f>
        <v>323989</v>
      </c>
      <c r="BP74" s="65">
        <f>IF(ISERROR(BO74/BG74),"NM",IF(OR(BO74/BG74&lt;0.5,BO74/BG74&gt;2),"NM",(BO74/BG74-1)*100))</f>
        <v>2.6815369792855259</v>
      </c>
      <c r="BQ74" s="126">
        <f>BQ61+BQ65+BQ59</f>
        <v>328427</v>
      </c>
      <c r="BR74" s="65">
        <f>IF(ISERROR(BQ74/BI74),"NM",IF(OR(BQ74/BI74&lt;0.5,BQ74/BI74&gt;2),"NM",(BQ74/BI74-1)*100))</f>
        <v>2.936779321563221</v>
      </c>
      <c r="BS74" s="126">
        <f>BS61+BS65+BS59</f>
        <v>331252</v>
      </c>
      <c r="BT74" s="65">
        <f>IF(ISERROR(BS74/BK74),"NM",IF(OR(BS74/BK74&lt;0.5,BS74/BK74&gt;2),"NM",(BS74/BK74-1)*100))</f>
        <v>3.315752867092292</v>
      </c>
      <c r="BU74" s="126">
        <f>BU61+BU65+BU59</f>
        <v>331065</v>
      </c>
      <c r="BV74" s="65">
        <f>IF(ISERROR(BU74/BM74),"NM",IF(OR(BU74/BM74&lt;0.5,BU74/BM74&gt;2),"NM",(BU74/BM74-1)*100))</f>
        <v>2.2591436011008437</v>
      </c>
      <c r="BW74" s="126">
        <f>BW61+BW65+BW59</f>
        <v>334769</v>
      </c>
      <c r="BX74" s="65">
        <f>IF(ISERROR(BW74/BO74),"NM",IF(OR(BW74/BO74&lt;0.5,BW74/BO74&gt;2),"NM",(BW74/BO74-1)*100))</f>
        <v>3.3272734568148943</v>
      </c>
      <c r="BY74" s="126">
        <f>BY61+BY65+BY59</f>
        <v>336743</v>
      </c>
      <c r="BZ74" s="65">
        <f>IF(ISERROR(BY74/BQ74),"NM",IF(OR(BY74/BQ74&lt;0.5,BY74/BQ74&gt;2),"NM",(BY74/BQ74-1)*100))</f>
        <v>2.5320695314331676</v>
      </c>
      <c r="CA74" s="126">
        <f>CA61+CA65+CA59</f>
        <v>339883</v>
      </c>
      <c r="CB74" s="65">
        <f>IF(ISERROR(CA74/BS74),"NM",IF(OR(CA74/BS74&lt;0.5,CA74/BS74&gt;2),"NM",(CA74/BS74-1)*100))</f>
        <v>2.6055691739219622</v>
      </c>
      <c r="CC74" s="126">
        <f>CC61+CC65+CC59</f>
        <v>342351</v>
      </c>
      <c r="CD74" s="65">
        <f>IF(ISERROR(CC74/BU74),"NM",IF(OR(CC74/BU74&lt;0.5,CC74/BU74&gt;2),"NM",(CC74/BU74-1)*100))</f>
        <v>3.4089982329754021</v>
      </c>
      <c r="CE74" s="126">
        <f>CE61+CE65+CE59</f>
        <v>346939</v>
      </c>
      <c r="CF74" s="65">
        <f>IF(ISERROR(CE74/BW74),"NM",IF(OR(CE74/BW74&lt;0.5,CE74/BW74&gt;2),"NM",(CE74/BW74-1)*100))</f>
        <v>3.6353425795100591</v>
      </c>
      <c r="CG74" s="126">
        <f>CG61+CG65+CG59</f>
        <v>347550</v>
      </c>
      <c r="CH74" s="65">
        <f>IF(ISERROR(CG74/BY74),"NM",IF(OR(CG74/BY74&lt;0.5,CG74/BY74&gt;2),"NM",(CG74/BY74-1)*100))</f>
        <v>3.2092723531001344</v>
      </c>
      <c r="CI74" s="126">
        <f>CI61+CI65+CI59</f>
        <v>350806</v>
      </c>
      <c r="CJ74" s="65">
        <f>IF(ISERROR(CI74/CA74),"NM",IF(OR(CI74/CA74&lt;0.5,CI74/CA74&gt;2),"NM",(CI74/CA74-1)*100))</f>
        <v>3.2137529679330923</v>
      </c>
      <c r="CK74" s="126">
        <f>CK61+CK65+CK59</f>
        <v>354274</v>
      </c>
      <c r="CL74" s="65">
        <f>IF(ISERROR(CK74/CC74),"NM",IF(OR(CK74/CC74&lt;0.5,CK74/CC74&gt;2),"NM",(CK74/CC74-1)*100))</f>
        <v>3.4826829774120771</v>
      </c>
      <c r="CM74" s="126">
        <f>CM61+CM65+CM59</f>
        <v>359857</v>
      </c>
      <c r="CN74" s="65">
        <f>IF(ISERROR(CM74/CE74),"NM",IF(OR(CM74/CE74&lt;0.5,CM74/CE74&gt;2),"NM",(CM74/CE74-1)*100))</f>
        <v>3.7234211201392808</v>
      </c>
      <c r="CO74" s="126">
        <f>CO61+CO65+CO59</f>
        <v>360322</v>
      </c>
      <c r="CP74" s="65">
        <f>IF(ISERROR(CO74/CG74),"NM",IF(OR(CO74/CG74&lt;0.5,CO74/CG74&gt;2),"NM",(CO74/CG74-1)*100))</f>
        <v>3.6748669256222222</v>
      </c>
      <c r="CQ74" s="126">
        <f>CQ61+CQ65+CQ59</f>
        <v>367526</v>
      </c>
      <c r="CR74" s="67">
        <f>IF(ISERROR(CQ74/CI74),"NM",IF(OR(CQ74/CI74&lt;0.5,CQ74/CI74&gt;2),"NM",(CQ74/CI74-1)*100))</f>
        <v>4.7661670552955115</v>
      </c>
      <c r="CS74" s="126">
        <f>CS61+CS65+CS59</f>
        <v>375435</v>
      </c>
      <c r="CT74" s="65">
        <f>IF(ISERROR(CS74/CK74),"NM",IF(OR(CS74/CK74&lt;0.5,CS74/CK74&gt;2),"NM",(CS74/CK74-1)*100))</f>
        <v>5.9730603995777232</v>
      </c>
      <c r="CU74" s="126">
        <f>CU61+CU65+CU59</f>
        <v>387957</v>
      </c>
      <c r="CV74" s="65">
        <f>IF(ISERROR(CU74/CM74),"NM",IF(OR(CU74/CM74&lt;0.5,CU74/CM74&gt;2),"NM",(CU74/CM74-1)*100))</f>
        <v>7.8086573277718729</v>
      </c>
      <c r="CW74" s="126">
        <f>CW61+CW65+CW59</f>
        <v>393471</v>
      </c>
      <c r="CX74" s="65">
        <f>IF(ISERROR(CW74/CO74),"NM",IF(OR(CW74/CO74&lt;0.5,CW74/CO74&gt;2),"NM",(CW74/CO74-1)*100))</f>
        <v>9.19982682156515</v>
      </c>
      <c r="CY74" s="126">
        <f>CY61+CY65+CY59</f>
        <v>404150</v>
      </c>
      <c r="CZ74" s="65">
        <f>IF(ISERROR(CY74/CQ74),"NM",IF(OR(CY74/CQ74&lt;0.5,CY74/CQ74&gt;2),"NM",(CY74/CQ74-1)*100))</f>
        <v>9.9650092782551436</v>
      </c>
      <c r="DA74" s="126">
        <f>DA61+DA65+DA59</f>
        <v>414714</v>
      </c>
      <c r="DB74" s="65">
        <f>IF(ISERROR(DA74/CS74),"NM",IF(OR(DA74/CS74&lt;0.5,DA74/CS74&gt;2),"NM",(DA74/CS74-1)*100))</f>
        <v>10.46226377402213</v>
      </c>
      <c r="DC74" s="126">
        <f>DC61+DC65+DC59</f>
        <v>425429</v>
      </c>
      <c r="DD74" s="65">
        <f>IF(ISERROR(DC74/CU74),"NM",IF(OR(DC74/CU74&lt;0.5,DC74/CU74&gt;2),"NM",(DC74/CU74-1)*100))</f>
        <v>9.6588023930487044</v>
      </c>
      <c r="DE74" s="126">
        <f>DE61+DE65+DE59</f>
        <v>432746</v>
      </c>
      <c r="DF74" s="65">
        <f>IF(ISERROR(DE74/CW74),"NM",IF(OR(DE74/CW74&lt;0.5,DE74/CW74&gt;2),"NM",(DE74/CW74-1)*100))</f>
        <v>9.9816759049586867</v>
      </c>
      <c r="DG74" s="126">
        <f>DG61+DG65+DG59</f>
        <v>435493</v>
      </c>
      <c r="DH74" s="65">
        <f>IF(ISERROR(DG74/CY74),"NM",IF(OR(DG74/CY74&lt;0.5,DG74/CY74&gt;2),"NM",(DG74/CY74-1)*100))</f>
        <v>7.7552888778918749</v>
      </c>
      <c r="DI74" s="126">
        <f>DI61+DI65+DI59</f>
        <v>431548</v>
      </c>
      <c r="DJ74" s="65">
        <f>IF(ISERROR(DI74/DA74),"NM",IF(OR(DI74/DA74&lt;0.5,DI74/DA74&gt;2),"NM",(DI74/DA74-1)*100))</f>
        <v>4.0591829550003178</v>
      </c>
      <c r="DK74" s="126">
        <f>DK61+DK65+DK59</f>
        <v>434923</v>
      </c>
      <c r="DL74" s="65">
        <f>IF(ISERROR(DK74/DC74),"NM",IF(OR(DK74/DC74&lt;0.5,DK74/DC74&gt;2),"NM",(DK74/DC74-1)*100))</f>
        <v>2.2316297196476986</v>
      </c>
      <c r="DM74" s="126">
        <f>DM61+DM65+DM59</f>
        <v>435766</v>
      </c>
      <c r="DN74" s="65">
        <f>IF(ISERROR(DM74/DE74),"NM",IF(OR(DM74/DE74&lt;0.5,DM74/DE74&gt;2),"NM",(DM74/DE74-1)*100))</f>
        <v>0.69786895777199653</v>
      </c>
      <c r="DO74" s="126">
        <f>DO61+DO65+DO59</f>
        <v>438165</v>
      </c>
      <c r="DP74" s="65">
        <f>IF(ISERROR(DO74/DG74),"NM",IF(OR(DO74/DG74&lt;0.5,DO74/DG74&gt;2),"NM",(DO74/DG74-1)*100))</f>
        <v>0.61355750838705259</v>
      </c>
      <c r="DQ74" s="126">
        <f>DQ61+DQ65+DQ59</f>
        <v>438901</v>
      </c>
      <c r="DR74" s="65">
        <f>IF(ISERROR(DQ74/DI74),"NM",IF(OR(DQ74/DI74&lt;0.5,DQ74/DI74&gt;2),"NM",(DQ74/DI74-1)*100))</f>
        <v>1.7038660821044216</v>
      </c>
      <c r="DS74" s="126">
        <f>DS61+DS65+DS59</f>
        <v>440505</v>
      </c>
      <c r="DT74" s="65">
        <f>IF(ISERROR(DS74/DK74),"NM",IF(OR(DS74/DK74&lt;0.5,DS74/DK74&gt;2),"NM",(DS74/DK74-1)*100))</f>
        <v>1.2834455754237029</v>
      </c>
      <c r="DU74" s="126">
        <f>DU61+DU65+DU59</f>
        <v>435562</v>
      </c>
      <c r="DV74" s="65">
        <f>IF(ISERROR(DU74/DM74),"NM",IF(OR(DU74/DM74&lt;0.5,DU74/DM74&gt;2),"NM",(DU74/DM74-1)*100))</f>
        <v>-4.6814115832805037E-2</v>
      </c>
      <c r="DW74" s="126">
        <f>DW61+DW65+DW59</f>
        <v>439331</v>
      </c>
      <c r="DX74" s="65">
        <f>IF(ISERROR(DW74/DO74),"NM",IF(OR(DW74/DO74&lt;0.5,DW74/DO74&gt;2),"NM",(DW74/DO74-1)*100))</f>
        <v>0.26610979882006891</v>
      </c>
      <c r="DY74" s="126">
        <f t="shared" ref="DY74" si="289">DY61+DY65+DY59</f>
        <v>440875</v>
      </c>
      <c r="DZ74" s="65">
        <f>IF(ISERROR(DY74/DQ74),"NM",IF(OR(DY74/DQ74&lt;0.5,DY74/DQ74&gt;2),"NM",(DY74/DQ74-1)*100))</f>
        <v>0.44975974080714298</v>
      </c>
      <c r="EA74" s="126">
        <f>EA61+EA65+EA59-EA64</f>
        <v>435899</v>
      </c>
      <c r="EB74" s="65">
        <f>IF(ISERROR(EA74/DS74),"NM",IF(OR(EA74/DS74&lt;0.5,EA74/DS74&gt;2),"NM",(EA74/DS74-1)*100))</f>
        <v>-1.0456180974109275</v>
      </c>
      <c r="EC74" s="126">
        <f>EC61+EC65+EC59-EC64</f>
        <v>434121</v>
      </c>
      <c r="ED74" s="65">
        <f>IF(ISERROR(EC74/DU74),"NM",IF(OR(EC74/DU74&lt;0.5,EC74/DU74&gt;2),"NM",(EC74/DU74-1)*100))</f>
        <v>-0.33083694169830924</v>
      </c>
      <c r="EE74" s="126">
        <f>EE61+EE65+EE59-EE64</f>
        <v>431141</v>
      </c>
      <c r="EF74" s="65">
        <f>IF(ISERROR(EE74/DW74),"NM",IF(OR(EE74/DW74&lt;0.5,EE74/DW74&gt;2),"NM",(EE74/DW74-1)*100))</f>
        <v>-1.8641980647848611</v>
      </c>
      <c r="EG74" s="126">
        <f>EG61+EG65+EG59-EG64</f>
        <v>429490</v>
      </c>
      <c r="EH74" s="65">
        <f>IF(ISERROR(EG74/DY74),"NM",IF(OR(EG74/DY74&lt;0.5,EG74/DY74&gt;2),"NM",(EG74/DY74-1)*100))</f>
        <v>-2.5823646158208091</v>
      </c>
      <c r="EI74" s="126">
        <f>EI61+EI65+EI59-EI64</f>
        <v>427728</v>
      </c>
      <c r="EJ74" s="65">
        <f>IF(ISERROR(EI74/EA74),"NM",IF(OR(EI74/EA74&lt;0.5,EI74/EA74&gt;2),"NM",(EI74/EA74-1)*100))</f>
        <v>-1.8745168032044068</v>
      </c>
      <c r="EK74" s="126">
        <f>EK61+EK65+EK59-EK64</f>
        <v>421222</v>
      </c>
      <c r="EL74" s="65">
        <f>IF(ISERROR(EK74/EC74),"NM",IF(OR(EK74/EC74&lt;0.5,EK74/EC74&gt;2),"NM",(EK74/EC74-1)*100))</f>
        <v>-2.9712914141449054</v>
      </c>
      <c r="EM74" s="126">
        <f>EM61+EM65+EM59-EM64</f>
        <v>419046</v>
      </c>
      <c r="EN74" s="65">
        <f>IF(ISERROR(EM74/EE74),"NM",IF(OR(EM74/EE74&lt;0.5,EM74/EE74&gt;2),"NM",(EM74/EE74-1)*100))</f>
        <v>-2.8053467427129442</v>
      </c>
      <c r="EO74" s="126">
        <f>EO61+EO65+EO59-EO64</f>
        <v>418825</v>
      </c>
      <c r="EP74" s="65">
        <f>IF(ISERROR(EO74/EG74),"NM",IF(OR(EO74/EG74&lt;0.5,EO74/EG74&gt;2),"NM",(EO74/EG74-1)*100))</f>
        <v>-2.4831777224149532</v>
      </c>
      <c r="EQ74" s="126">
        <f>EQ61+EQ65+EQ59-EQ64</f>
        <v>416274.31311277451</v>
      </c>
      <c r="ER74" s="65">
        <f>IF(ISERROR(EQ74/EI74),"NM",IF(OR(EQ74/EI74&lt;0.5,EQ74/EI74&gt;2),"NM",(EQ74/EI74-1)*100))</f>
        <v>-2.6777968445426681</v>
      </c>
      <c r="ES74" s="126">
        <f>ES61+ES65+ES59-ES64</f>
        <v>412200.5583229395</v>
      </c>
      <c r="ET74" s="65">
        <f>IF(ISERROR(ES74/EK74),"NM",IF(OR(ES74/EK74&lt;0.5,ES74/EK74&gt;2),"NM",(ES74/EK74-1)*100))</f>
        <v>-2.1417308870525509</v>
      </c>
      <c r="EU74" s="126">
        <f>EU61+EU65+EU59-EU64</f>
        <v>410391.31587174954</v>
      </c>
      <c r="EV74" s="65">
        <f>IF(ISERROR(EU74/EM74),"NM",IF(OR(EU74/EM74&lt;0.5,EU74/EM74&gt;2),"NM",(EU74/EM74-1)*100))</f>
        <v>-2.0653303284724034</v>
      </c>
      <c r="EW74" s="126">
        <f>EW61+EW65+EW59-EW64</f>
        <v>409733.09527918714</v>
      </c>
      <c r="EX74" s="65">
        <f>IF(ISERROR(EW74/EO74),"NM",IF(OR(EW74/EO74&lt;0.5,EW74/EO74&gt;2),"NM",(EW74/EO74-1)*100))</f>
        <v>-2.170812325150806</v>
      </c>
      <c r="EY74" s="65"/>
      <c r="EZ74" s="317"/>
      <c r="FA74" s="59"/>
      <c r="FB74" s="127">
        <f>FB61+FB65+FB59</f>
        <v>740427</v>
      </c>
      <c r="FC74" s="63"/>
      <c r="FD74" s="127">
        <f>FD61+FD65+FD59</f>
        <v>799764</v>
      </c>
      <c r="FE74" s="65">
        <f>IF(ISERROR(FD74/FB74),"NM",IF(OR(FD74/FB74&lt;0.5,FD74/FB74&gt;2),"NM",(FD74/FB74-1)*100))</f>
        <v>8.0138892828057315</v>
      </c>
      <c r="FF74" s="127">
        <f>FF61+FF65+FF59</f>
        <v>855581</v>
      </c>
      <c r="FG74" s="65">
        <f>IF(ISERROR(FF74/FD74),"NM",IF(OR(FF74/FD74&lt;0.5,FF74/FD74&gt;2),"NM",(FF74/FD74-1)*100))</f>
        <v>6.9791838592384803</v>
      </c>
      <c r="FH74" s="127">
        <f>FH61+FH65+FH59</f>
        <v>905705</v>
      </c>
      <c r="FI74" s="65">
        <f>IF(ISERROR(FH74/FF74),"NM",IF(OR(FH74/FF74&lt;0.5,FH74/FF74&gt;2),"NM",(FH74/FF74-1)*100))</f>
        <v>5.8584751180776662</v>
      </c>
      <c r="FJ74" s="127">
        <f>FJ61+FJ65+FJ59</f>
        <v>956734</v>
      </c>
      <c r="FK74" s="65">
        <f>IF(ISERROR(FJ74/FH74),"NM",IF(OR(FJ74/FH74&lt;0.5,FJ74/FH74&gt;2),"NM",(FJ74/FH74-1)*100))</f>
        <v>5.6341744828614093</v>
      </c>
      <c r="FL74" s="127">
        <f>FL61+FL65+FL59</f>
        <v>1014845</v>
      </c>
      <c r="FM74" s="65">
        <f>IF(ISERROR(FL74/FJ74),"NM",IF(OR(FL74/FJ74&lt;0.5,FL74/FJ74&gt;2),"NM",(FL74/FJ74-1)*100))</f>
        <v>6.0738930570043426</v>
      </c>
      <c r="FN74" s="127">
        <f>FN61+FN65+FN59</f>
        <v>1075596</v>
      </c>
      <c r="FO74" s="65">
        <f>IF(ISERROR(FN74/FL74),"NM",IF(OR(FN74/FL74&lt;0.5,FN74/FL74&gt;2),"NM",(FN74/FL74-1)*100))</f>
        <v>5.9862343510585392</v>
      </c>
      <c r="FP74" s="127">
        <f>FP61+FP65+FP59</f>
        <v>1146129</v>
      </c>
      <c r="FQ74" s="65">
        <f>IF(ISERROR(FP74/FN74),"NM",IF(OR(FP74/FN74&lt;0.5,FP74/FN74&gt;2),"NM",(FP74/FN74-1)*100))</f>
        <v>6.5575736614862823</v>
      </c>
      <c r="FR74" s="128">
        <f>FR61+FR65+FR59</f>
        <v>1218840</v>
      </c>
      <c r="FS74" s="65">
        <f>IF(ISERROR(FR74/FP74),"NM",IF(OR(FR74/FP74&lt;0.5,FR74/FP74&gt;2),"NM",(FR74/FP74-1)*100))</f>
        <v>6.3440502770630625</v>
      </c>
      <c r="FT74" s="128">
        <f>FT61+FT65+FT59</f>
        <v>1278957</v>
      </c>
      <c r="FU74" s="65">
        <f>IF(ISERROR(FT74/FR74),"NM",IF(OR(FT74/FR74&lt;0.5,FT74/FR74&gt;2),"NM",(FT74/FR74-1)*100))</f>
        <v>4.9323126907551362</v>
      </c>
      <c r="FV74" s="128">
        <f>FV61+FV65+FV59</f>
        <v>1314733</v>
      </c>
      <c r="FW74" s="65">
        <f>IF(ISERROR(FV74/FT74),"NM",IF(OR(FV74/FT74&lt;0.5,FV74/FT74&gt;2),"NM",(FV74/FT74-1)*100))</f>
        <v>2.7972793455917522</v>
      </c>
      <c r="FX74" s="128">
        <f>FX61+FX65+FX59</f>
        <v>1353746</v>
      </c>
      <c r="FY74" s="65">
        <f>IF(ISERROR(FX74/FV74),"NM",IF(OR(FX74/FV74&lt;0.5,FX74/FV74&gt;2),"NM",(FX74/FV74-1)*100))</f>
        <v>2.9673705611709789</v>
      </c>
      <c r="FZ74" s="128">
        <f>FZ61+FZ65+FZ59</f>
        <v>1399569</v>
      </c>
      <c r="GA74" s="65">
        <f>IF(ISERROR(FZ74/FX74),"NM",IF(OR(FZ74/FX74&lt;0.5,FZ74/FX74&gt;2),"NM",(FZ74/FX74-1)*100))</f>
        <v>3.3849038150435939</v>
      </c>
      <c r="GB74" s="128">
        <f>GB61+GB65+GB59</f>
        <v>1463140</v>
      </c>
      <c r="GC74" s="65">
        <f>IF(ISERROR(GB74/FZ74),"NM",IF(OR(GB74/FZ74&lt;0.5,GB74/FZ74&gt;2),"NM",(GB74/FZ74-1)*100))</f>
        <v>4.5421840580921691</v>
      </c>
      <c r="GD74" s="128">
        <f>GD61+GD65+GD59</f>
        <v>1600292</v>
      </c>
      <c r="GE74" s="65">
        <f>IF(ISERROR(GD74/GB74),"NM",IF(OR(GD74/GB74&lt;0.5,GD74/GB74&gt;2),"NM",(GD74/GB74-1)*100))</f>
        <v>9.3738124854764404</v>
      </c>
      <c r="GF74" s="126">
        <f>GF61+GF65+GF59-GF64</f>
        <v>1725216</v>
      </c>
      <c r="GG74" s="65">
        <f>IF(ISERROR(GF74/GD74),"NM",IF(OR(GF74/GD74&lt;0.5,GF74/GD74&gt;2),"NM",(GF74/GD74-1)*100))</f>
        <v>7.8063253456244208</v>
      </c>
      <c r="GH74" s="126">
        <f>GH61+GH65+GH59-GH64</f>
        <v>1747755</v>
      </c>
      <c r="GI74" s="65">
        <f>IF(ISERROR(GH74/GF74),"NM",IF(OR(GH74/GF74&lt;0.5,GH74/GF74&gt;2),"NM",(GH74/GF74-1)*100))</f>
        <v>1.3064451060041282</v>
      </c>
      <c r="GJ74" s="126">
        <f>GJ61+GJ65+GJ59-GJ64</f>
        <v>1756273</v>
      </c>
      <c r="GK74" s="65">
        <f>IF(ISERROR(GJ74/GH74),"NM",IF(OR(GJ74/GH74&lt;0.5,GJ74/GH74&gt;2),"NM",(GJ74/GH74-1)*100))</f>
        <v>0.48736808076645932</v>
      </c>
      <c r="GL74" s="126">
        <f>GL61+GL65+GL59-GL64</f>
        <v>1751455</v>
      </c>
      <c r="GM74" s="65">
        <f>IF(ISERROR(GL74/GJ74),"NM",IF(OR(GL74/GJ74&lt;0.5,GL74/GJ74&gt;2),"NM",(GL74/GJ74-1)*100))</f>
        <v>-0.27433092691170335</v>
      </c>
      <c r="GN74" s="126">
        <f>GN61+GN65+GN59-GN64</f>
        <v>1686821</v>
      </c>
      <c r="GO74" s="65">
        <f>IF(ISERROR(GN74/GL74),"NM",IF(OR(GN74/GL74&lt;0.5,GN74/GL74&gt;2),"NM",(GN74/GL74-1)*100))</f>
        <v>-3.6903032050495166</v>
      </c>
      <c r="GP74" s="126">
        <f>GP61+GP65+GP59-GP64</f>
        <v>1648599.2825866507</v>
      </c>
      <c r="GQ74" s="65">
        <f>IF(ISERROR(GP74/GN74),"NM",IF(OR(GP74/GN74&lt;0.5,GP74/GN74&gt;2),"NM",(GP74/GN74-1)*100))</f>
        <v>-2.2659023935171163</v>
      </c>
      <c r="GR74" s="126">
        <f>GR61+GR65+GR59-GR64</f>
        <v>1605787.6267858814</v>
      </c>
      <c r="GS74" s="65">
        <f>IF(ISERROR(GR74/GP74),"NM",IF(OR(GR74/GP74&lt;0.5,GR74/GP74&gt;2),"NM",(GR74/GP74-1)*100))</f>
        <v>-2.5968503233604445</v>
      </c>
      <c r="GT74" s="126">
        <f>GT61+GT65+GT59-GT64</f>
        <v>1612486.362354192</v>
      </c>
      <c r="GU74" s="65">
        <f>IF(ISERROR(GT74/GR74),"NM",IF(OR(GT74/GR74&lt;0.5,GT74/GR74&gt;2),"NM",(GT74/GR74-1)*100))</f>
        <v>0.41716198683874328</v>
      </c>
      <c r="GV74" s="126">
        <f>GV61+GV65+GV59-GV64</f>
        <v>1631974.185804063</v>
      </c>
      <c r="GW74" s="65">
        <f>IF(ISERROR(GV74/GT74),"NM",IF(OR(GV74/GT74&lt;0.5,GV74/GT74&gt;2),"NM",(GV74/GT74-1)*100))</f>
        <v>1.2085574120093145</v>
      </c>
      <c r="GX74" s="126">
        <f>GX61+GX65+GX59-GX64</f>
        <v>1663866.7385107009</v>
      </c>
      <c r="GY74" s="65">
        <f>IF(ISERROR(GX74/GV74),"NM",IF(OR(GX74/GV74&lt;0.5,GX74/GV74&gt;2),"NM",(GX74/GV74-1)*100))</f>
        <v>1.9542314445938791</v>
      </c>
      <c r="GZ74" s="67">
        <f t="shared" si="162"/>
        <v>-0.27365364908121803</v>
      </c>
      <c r="HA74" s="280"/>
      <c r="HB74" s="57"/>
      <c r="HC74"/>
      <c r="HD74"/>
      <c r="HE74"/>
      <c r="HF74"/>
      <c r="HG74"/>
      <c r="HH74"/>
    </row>
    <row r="75" spans="2:216" s="2" customFormat="1" ht="13.5" customHeight="1" x14ac:dyDescent="0.2">
      <c r="B75" s="54"/>
      <c r="C75" s="57"/>
      <c r="D75" s="63"/>
      <c r="E75" s="57"/>
      <c r="F75" s="63"/>
      <c r="G75" s="57"/>
      <c r="H75" s="63"/>
      <c r="I75" s="57"/>
      <c r="J75" s="63"/>
      <c r="K75" s="57"/>
      <c r="L75" s="63"/>
      <c r="M75" s="57"/>
      <c r="N75" s="63"/>
      <c r="O75" s="57"/>
      <c r="P75" s="63"/>
      <c r="Q75" s="57"/>
      <c r="R75" s="63"/>
      <c r="S75" s="57"/>
      <c r="T75" s="63"/>
      <c r="U75" s="57"/>
      <c r="V75" s="63"/>
      <c r="W75" s="57"/>
      <c r="X75" s="63"/>
      <c r="Y75" s="57"/>
      <c r="Z75" s="63"/>
      <c r="AA75" s="57"/>
      <c r="AB75" s="63"/>
      <c r="AC75" s="57"/>
      <c r="AD75" s="63"/>
      <c r="AE75" s="57"/>
      <c r="AF75" s="63"/>
      <c r="AG75" s="57"/>
      <c r="AH75" s="63"/>
      <c r="AI75" s="55"/>
      <c r="AJ75" s="63"/>
      <c r="AK75" s="57"/>
      <c r="AL75" s="63"/>
      <c r="AM75" s="57"/>
      <c r="AN75" s="63"/>
      <c r="AO75" s="59"/>
      <c r="AP75" s="63"/>
      <c r="AQ75" s="59"/>
      <c r="AR75" s="63"/>
      <c r="AS75" s="59"/>
      <c r="AT75" s="63"/>
      <c r="AU75" s="59"/>
      <c r="AV75" s="63"/>
      <c r="AW75" s="59"/>
      <c r="AX75" s="63"/>
      <c r="AY75" s="59"/>
      <c r="AZ75" s="65"/>
      <c r="BA75" s="59"/>
      <c r="BB75" s="65"/>
      <c r="BC75" s="59"/>
      <c r="BD75" s="65"/>
      <c r="BE75" s="59"/>
      <c r="BF75" s="65"/>
      <c r="BG75" s="59"/>
      <c r="BH75" s="65"/>
      <c r="BI75" s="59"/>
      <c r="BJ75" s="65"/>
      <c r="BK75" s="59"/>
      <c r="BL75" s="65"/>
      <c r="BM75" s="59"/>
      <c r="BN75" s="65"/>
      <c r="BO75" s="59"/>
      <c r="BP75" s="65"/>
      <c r="BQ75" s="59"/>
      <c r="BR75" s="65"/>
      <c r="BS75" s="59"/>
      <c r="BT75" s="65"/>
      <c r="BU75" s="59"/>
      <c r="BV75" s="65"/>
      <c r="BW75" s="59"/>
      <c r="BX75" s="65"/>
      <c r="BY75" s="59"/>
      <c r="BZ75" s="65"/>
      <c r="CA75" s="59"/>
      <c r="CB75" s="65"/>
      <c r="CC75" s="59"/>
      <c r="CD75" s="65"/>
      <c r="CE75" s="59"/>
      <c r="CF75" s="65"/>
      <c r="CG75" s="59"/>
      <c r="CH75" s="65"/>
      <c r="CI75" s="80"/>
      <c r="CJ75" s="65"/>
      <c r="CK75" s="80"/>
      <c r="CL75" s="65"/>
      <c r="CM75" s="80"/>
      <c r="CN75" s="65"/>
      <c r="CO75" s="80"/>
      <c r="CP75" s="65"/>
      <c r="CQ75" s="80"/>
      <c r="CR75" s="67"/>
      <c r="CS75" s="80"/>
      <c r="CT75" s="65"/>
      <c r="CU75" s="80"/>
      <c r="CV75" s="65"/>
      <c r="CW75" s="80"/>
      <c r="CX75" s="65"/>
      <c r="CY75" s="80"/>
      <c r="CZ75" s="65"/>
      <c r="DA75" s="80"/>
      <c r="DB75" s="65"/>
      <c r="DC75" s="80"/>
      <c r="DD75" s="65"/>
      <c r="DE75" s="80"/>
      <c r="DF75" s="65"/>
      <c r="DG75" s="80"/>
      <c r="DH75" s="65"/>
      <c r="DI75" s="80"/>
      <c r="DJ75" s="65"/>
      <c r="DK75" s="80"/>
      <c r="DL75" s="65"/>
      <c r="DM75" s="80"/>
      <c r="DN75" s="65"/>
      <c r="DO75" s="80"/>
      <c r="DP75" s="65"/>
      <c r="DQ75" s="80"/>
      <c r="DR75" s="65"/>
      <c r="DS75" s="80"/>
      <c r="DT75" s="65"/>
      <c r="DU75" s="80"/>
      <c r="DV75" s="65"/>
      <c r="DW75" s="80"/>
      <c r="DX75" s="65"/>
      <c r="DY75" s="80"/>
      <c r="DZ75" s="65"/>
      <c r="EA75" s="80"/>
      <c r="EB75" s="65"/>
      <c r="EC75" s="59"/>
      <c r="ED75" s="65"/>
      <c r="EE75" s="59"/>
      <c r="EF75" s="65"/>
      <c r="EG75" s="59"/>
      <c r="EH75" s="65"/>
      <c r="EI75" s="59"/>
      <c r="EJ75" s="65"/>
      <c r="EK75" s="59"/>
      <c r="EL75" s="65"/>
      <c r="EM75" s="59"/>
      <c r="EN75" s="65"/>
      <c r="EO75" s="59"/>
      <c r="EP75" s="65"/>
      <c r="EQ75" s="59"/>
      <c r="ER75" s="65"/>
      <c r="ES75" s="59"/>
      <c r="ET75" s="65"/>
      <c r="EU75" s="59"/>
      <c r="EV75" s="65"/>
      <c r="EW75" s="59"/>
      <c r="EX75" s="65"/>
      <c r="EY75" s="65"/>
      <c r="EZ75" s="317"/>
      <c r="FA75" s="59"/>
      <c r="FB75" s="57"/>
      <c r="FC75" s="63"/>
      <c r="FD75" s="57"/>
      <c r="FE75" s="65"/>
      <c r="FF75" s="57"/>
      <c r="FG75" s="65"/>
      <c r="FH75" s="57"/>
      <c r="FI75" s="65"/>
      <c r="FJ75" s="57"/>
      <c r="FK75" s="65"/>
      <c r="FL75" s="57"/>
      <c r="FM75" s="65"/>
      <c r="FN75" s="129"/>
      <c r="FO75" s="65"/>
      <c r="FP75" s="129"/>
      <c r="FQ75" s="65"/>
      <c r="FR75" s="72"/>
      <c r="FS75" s="65"/>
      <c r="FT75" s="72"/>
      <c r="FU75" s="65"/>
      <c r="FV75" s="72"/>
      <c r="FW75" s="65"/>
      <c r="FX75" s="72"/>
      <c r="FY75" s="65"/>
      <c r="FZ75" s="72"/>
      <c r="GA75" s="65"/>
      <c r="GB75" s="72"/>
      <c r="GC75" s="65"/>
      <c r="GD75" s="72"/>
      <c r="GE75" s="65"/>
      <c r="GF75" s="72"/>
      <c r="GG75" s="65"/>
      <c r="GH75" s="72"/>
      <c r="GI75" s="65"/>
      <c r="GJ75" s="72"/>
      <c r="GK75" s="65"/>
      <c r="GL75" s="72"/>
      <c r="GM75" s="65"/>
      <c r="GN75" s="72"/>
      <c r="GO75" s="65"/>
      <c r="GP75" s="72"/>
      <c r="GQ75" s="65"/>
      <c r="GR75" s="59"/>
      <c r="GS75" s="65"/>
      <c r="GT75" s="59"/>
      <c r="GU75" s="65"/>
      <c r="GV75" s="59"/>
      <c r="GW75" s="65"/>
      <c r="GX75" s="59"/>
      <c r="GY75" s="65"/>
      <c r="GZ75" s="67" t="str">
        <f t="shared" si="162"/>
        <v/>
      </c>
      <c r="HA75" s="279"/>
      <c r="HB75" s="57"/>
      <c r="HC75"/>
      <c r="HD75"/>
      <c r="HE75"/>
      <c r="HF75"/>
      <c r="HG75"/>
      <c r="HH75"/>
    </row>
    <row r="76" spans="2:216" s="2" customFormat="1" ht="13.5" customHeight="1" x14ac:dyDescent="0.2">
      <c r="B76" s="61" t="s">
        <v>556</v>
      </c>
      <c r="C76" s="57"/>
      <c r="D76" s="63"/>
      <c r="E76" s="57"/>
      <c r="F76" s="63"/>
      <c r="G76" s="57"/>
      <c r="H76" s="63"/>
      <c r="I76" s="57"/>
      <c r="J76" s="63"/>
      <c r="K76" s="57"/>
      <c r="L76" s="63"/>
      <c r="M76" s="57"/>
      <c r="N76" s="63"/>
      <c r="O76" s="57"/>
      <c r="P76" s="63"/>
      <c r="Q76" s="57"/>
      <c r="R76" s="63"/>
      <c r="S76" s="57"/>
      <c r="T76" s="63"/>
      <c r="U76" s="57"/>
      <c r="V76" s="63"/>
      <c r="W76" s="57"/>
      <c r="X76" s="63"/>
      <c r="Y76" s="57"/>
      <c r="Z76" s="63"/>
      <c r="AA76" s="57"/>
      <c r="AB76" s="63"/>
      <c r="AC76" s="57"/>
      <c r="AD76" s="63"/>
      <c r="AE76" s="57"/>
      <c r="AF76" s="63"/>
      <c r="AG76" s="57"/>
      <c r="AH76" s="63"/>
      <c r="AI76" s="55"/>
      <c r="AJ76" s="63"/>
      <c r="AK76" s="57"/>
      <c r="AL76" s="63"/>
      <c r="AM76" s="57"/>
      <c r="AN76" s="63"/>
      <c r="AO76" s="59"/>
      <c r="AP76" s="63"/>
      <c r="AQ76" s="59"/>
      <c r="AR76" s="63"/>
      <c r="AS76" s="59"/>
      <c r="AT76" s="63"/>
      <c r="AU76" s="59"/>
      <c r="AV76" s="63"/>
      <c r="AW76" s="59"/>
      <c r="AX76" s="63"/>
      <c r="AY76" s="59"/>
      <c r="AZ76" s="65"/>
      <c r="BA76" s="59"/>
      <c r="BB76" s="65"/>
      <c r="BC76" s="59"/>
      <c r="BD76" s="65"/>
      <c r="BE76" s="59"/>
      <c r="BF76" s="65"/>
      <c r="BG76" s="59"/>
      <c r="BH76" s="65"/>
      <c r="BI76" s="59"/>
      <c r="BJ76" s="65"/>
      <c r="BK76" s="59"/>
      <c r="BL76" s="65"/>
      <c r="BM76" s="59"/>
      <c r="BN76" s="65"/>
      <c r="BO76" s="59"/>
      <c r="BP76" s="65"/>
      <c r="BQ76" s="59"/>
      <c r="BR76" s="65"/>
      <c r="BS76" s="59"/>
      <c r="BT76" s="65"/>
      <c r="BU76" s="59"/>
      <c r="BV76" s="65"/>
      <c r="BW76" s="59"/>
      <c r="BX76" s="65"/>
      <c r="BY76" s="59"/>
      <c r="BZ76" s="65"/>
      <c r="CA76" s="59"/>
      <c r="CB76" s="65"/>
      <c r="CC76" s="59"/>
      <c r="CD76" s="65"/>
      <c r="CE76" s="59"/>
      <c r="CF76" s="65"/>
      <c r="CG76" s="59"/>
      <c r="CH76" s="65"/>
      <c r="CI76" s="59"/>
      <c r="CJ76" s="65"/>
      <c r="CK76" s="59"/>
      <c r="CL76" s="65"/>
      <c r="CM76" s="59"/>
      <c r="CN76" s="65"/>
      <c r="CO76" s="59"/>
      <c r="CP76" s="65"/>
      <c r="CQ76" s="59"/>
      <c r="CR76" s="67"/>
      <c r="CS76" s="59"/>
      <c r="CT76" s="65"/>
      <c r="CU76" s="59"/>
      <c r="CV76" s="65"/>
      <c r="CW76" s="59"/>
      <c r="CX76" s="65"/>
      <c r="CY76" s="59"/>
      <c r="CZ76" s="65"/>
      <c r="DA76" s="59"/>
      <c r="DB76" s="65"/>
      <c r="DC76" s="59"/>
      <c r="DD76" s="65"/>
      <c r="DE76" s="59"/>
      <c r="DF76" s="65"/>
      <c r="DG76" s="59"/>
      <c r="DH76" s="65"/>
      <c r="DI76" s="59"/>
      <c r="DJ76" s="65"/>
      <c r="DK76" s="59"/>
      <c r="DL76" s="65"/>
      <c r="DM76" s="59"/>
      <c r="DN76" s="65"/>
      <c r="DO76" s="59"/>
      <c r="DP76" s="65"/>
      <c r="DQ76" s="59"/>
      <c r="DR76" s="65"/>
      <c r="DS76" s="59"/>
      <c r="DT76" s="65"/>
      <c r="DU76" s="59"/>
      <c r="DV76" s="65"/>
      <c r="DW76" s="59"/>
      <c r="DX76" s="65"/>
      <c r="DY76" s="59"/>
      <c r="DZ76" s="65"/>
      <c r="EA76" s="59"/>
      <c r="EB76" s="65"/>
      <c r="EC76" s="59"/>
      <c r="ED76" s="65"/>
      <c r="EE76" s="59"/>
      <c r="EF76" s="65"/>
      <c r="EG76" s="59"/>
      <c r="EH76" s="65"/>
      <c r="EI76" s="59"/>
      <c r="EJ76" s="65"/>
      <c r="EK76" s="59"/>
      <c r="EL76" s="65"/>
      <c r="EM76" s="59"/>
      <c r="EN76" s="65"/>
      <c r="EO76" s="59"/>
      <c r="EP76" s="65"/>
      <c r="EQ76" s="59"/>
      <c r="ER76" s="65"/>
      <c r="ES76" s="59"/>
      <c r="ET76" s="65"/>
      <c r="EU76" s="59"/>
      <c r="EV76" s="65"/>
      <c r="EW76" s="59"/>
      <c r="EX76" s="65"/>
      <c r="EY76" s="65"/>
      <c r="EZ76" s="317"/>
      <c r="FA76" s="59"/>
      <c r="FB76" s="57"/>
      <c r="FC76" s="63"/>
      <c r="FD76" s="57"/>
      <c r="FE76" s="65"/>
      <c r="FF76" s="57"/>
      <c r="FG76" s="65"/>
      <c r="FH76" s="59"/>
      <c r="FI76" s="65"/>
      <c r="FJ76" s="59"/>
      <c r="FK76" s="65"/>
      <c r="FL76" s="59"/>
      <c r="FM76" s="65"/>
      <c r="FN76" s="59"/>
      <c r="FO76" s="65"/>
      <c r="FP76" s="59"/>
      <c r="FQ76" s="65"/>
      <c r="FR76" s="72"/>
      <c r="FS76" s="65"/>
      <c r="FT76" s="72"/>
      <c r="FU76" s="65"/>
      <c r="FV76" s="72"/>
      <c r="FW76" s="65"/>
      <c r="FX76" s="72"/>
      <c r="FY76" s="65"/>
      <c r="FZ76" s="72"/>
      <c r="GA76" s="65"/>
      <c r="GB76" s="72"/>
      <c r="GC76" s="65"/>
      <c r="GD76" s="72"/>
      <c r="GE76" s="65"/>
      <c r="GF76" s="72"/>
      <c r="GG76" s="65"/>
      <c r="GH76" s="72"/>
      <c r="GI76" s="65"/>
      <c r="GJ76" s="72"/>
      <c r="GK76" s="65"/>
      <c r="GL76" s="72"/>
      <c r="GM76" s="65"/>
      <c r="GN76" s="72"/>
      <c r="GO76" s="65"/>
      <c r="GP76" s="72"/>
      <c r="GQ76" s="65"/>
      <c r="GR76" s="59"/>
      <c r="GS76" s="65"/>
      <c r="GT76" s="59"/>
      <c r="GU76" s="65"/>
      <c r="GV76" s="59"/>
      <c r="GW76" s="65"/>
      <c r="GX76" s="59"/>
      <c r="GY76" s="65"/>
      <c r="GZ76" s="67" t="str">
        <f t="shared" si="162"/>
        <v/>
      </c>
      <c r="HA76" s="279"/>
      <c r="HB76" s="57"/>
      <c r="HC76"/>
      <c r="HD76"/>
      <c r="HE76"/>
      <c r="HF76"/>
      <c r="HG76"/>
      <c r="HH76"/>
    </row>
    <row r="77" spans="2:216" s="2" customFormat="1" ht="13.5" customHeight="1" x14ac:dyDescent="0.2">
      <c r="B77" s="54" t="s">
        <v>557</v>
      </c>
      <c r="C77" s="84">
        <v>87860</v>
      </c>
      <c r="D77" s="63"/>
      <c r="E77" s="84">
        <v>92559</v>
      </c>
      <c r="F77" s="63"/>
      <c r="G77" s="84">
        <v>95249</v>
      </c>
      <c r="H77" s="63"/>
      <c r="I77" s="84">
        <v>94775</v>
      </c>
      <c r="J77" s="63"/>
      <c r="K77" s="84">
        <v>98686</v>
      </c>
      <c r="L77" s="63">
        <f>IF(ISERROR(K77/C77),"NM",IF(OR(K77/C77&lt;0.5,K77/C77&gt;2),"NM",(K77/C77-1)*100))</f>
        <v>12.321875711358988</v>
      </c>
      <c r="M77" s="84">
        <v>101341</v>
      </c>
      <c r="N77" s="63">
        <f>IF(ISERROR(M77/E77),"NM",IF(OR(M77/E77&lt;0.5,M77/E77&gt;2),"NM",(M77/E77-1)*100))</f>
        <v>9.4880022472152881</v>
      </c>
      <c r="O77" s="84">
        <v>100633</v>
      </c>
      <c r="P77" s="63">
        <f>IF(ISERROR(O77/G77),"NM",IF(OR(O77/G77&lt;0.5,O77/G77&gt;2),"NM",(O77/G77-1)*100))</f>
        <v>5.6525527827063771</v>
      </c>
      <c r="Q77" s="84">
        <v>78780</v>
      </c>
      <c r="R77" s="63">
        <f>IF(ISERROR(Q77/I77),"NM",IF(OR(Q77/I77&lt;0.5,Q77/I77&gt;2),"NM",(Q77/I77-1)*100))</f>
        <v>-16.876813505671329</v>
      </c>
      <c r="S77" s="84">
        <v>108300</v>
      </c>
      <c r="T77" s="63">
        <f>IF(ISERROR(S77/K77),"NM",IF(OR(S77/K77&lt;0.5,S77/K77&gt;2),"NM",(S77/K77-1)*100))</f>
        <v>9.7420100115517947</v>
      </c>
      <c r="U77" s="84">
        <v>107528</v>
      </c>
      <c r="V77" s="63">
        <f>IF(ISERROR(U77/M77),"NM",IF(OR(U77/M77&lt;0.5,U77/M77&gt;2),"NM",(U77/M77-1)*100))</f>
        <v>6.105130203964837</v>
      </c>
      <c r="W77" s="84">
        <v>108486</v>
      </c>
      <c r="X77" s="63">
        <f>IF(ISERROR(W77/O77),"NM",IF(OR(W77/O77&lt;0.5,W77/O77&gt;2),"NM",(W77/O77-1)*100))</f>
        <v>7.8036031917959381</v>
      </c>
      <c r="Y77" s="84">
        <v>75480</v>
      </c>
      <c r="Z77" s="63">
        <f>IF(ISERROR(Y77/Q77),"NM",IF(OR(Y77/Q77&lt;0.5,Y77/Q77&gt;2),"NM",(Y77/Q77-1)*100))</f>
        <v>-4.188880426504193</v>
      </c>
      <c r="AA77" s="84">
        <v>109761</v>
      </c>
      <c r="AB77" s="63">
        <f>IF(ISERROR(AA77/S77),"NM",IF(OR(AA77/S77&lt;0.5,AA77/S77&gt;2),"NM",(AA77/S77-1)*100))</f>
        <v>1.3490304709141254</v>
      </c>
      <c r="AC77" s="84">
        <v>114349</v>
      </c>
      <c r="AD77" s="63">
        <f>IF(ISERROR(AC77/U77),"NM",IF(OR(AC77/U77&lt;0.5,AC77/U77&gt;2),"NM",(AC77/U77-1)*100))</f>
        <v>6.3434640279740995</v>
      </c>
      <c r="AE77" s="84">
        <v>115109</v>
      </c>
      <c r="AF77" s="63">
        <f>IF(ISERROR(AE77/W77),"NM",IF(OR(AE77/W77&lt;0.5,AE77/W77&gt;2),"NM",(AE77/W77-1)*100))</f>
        <v>6.1049351990118517</v>
      </c>
      <c r="AG77" s="84">
        <v>110740</v>
      </c>
      <c r="AH77" s="63">
        <f>IF(ISERROR(AG77/Y77),"NM",IF(OR(AG77/Y77&lt;0.5,AG77/Y77&gt;2),"NM",(AG77/Y77-1)*100))</f>
        <v>46.714361420243769</v>
      </c>
      <c r="AI77" s="101">
        <v>115548</v>
      </c>
      <c r="AJ77" s="63">
        <f>IF(ISERROR(AI77/AA77),"NM",IF(OR(AI77/AA77&lt;0.5,AI77/AA77&gt;2),"NM",(AI77/AA77-1)*100))</f>
        <v>5.2723645010522846</v>
      </c>
      <c r="AK77" s="84">
        <v>114475</v>
      </c>
      <c r="AL77" s="63">
        <f>IF(ISERROR(AK77/AC77),"NM",IF(OR(AK77/AC77&lt;0.5,AK77/AC77&gt;2),"NM",(AK77/AC77-1)*100))</f>
        <v>0.11018898285075629</v>
      </c>
      <c r="AM77" s="84">
        <v>118149</v>
      </c>
      <c r="AN77" s="63">
        <f>IF(ISERROR(AM77/AE77),"NM",IF(OR(AM77/AE77&lt;0.5,AM77/AE77&gt;2),"NM",(AM77/AE77-1)*100))</f>
        <v>2.6409750757977246</v>
      </c>
      <c r="AO77" s="85">
        <v>115851</v>
      </c>
      <c r="AP77" s="63">
        <f>IF(ISERROR(AO77/AG77),"NM",IF(OR(AO77/AG77&lt;0.5,AO77/AG77&gt;2),"NM",(AO77/AG77-1)*100))</f>
        <v>4.6153151526097114</v>
      </c>
      <c r="AQ77" s="85">
        <v>122674</v>
      </c>
      <c r="AR77" s="63">
        <f>IF(ISERROR(AQ77/AI77),"NM",IF(OR(AQ77/AI77&lt;0.5,AQ77/AI77&gt;2),"NM",(AQ77/AI77-1)*100))</f>
        <v>6.1671340049157086</v>
      </c>
      <c r="AS77" s="85">
        <v>119445</v>
      </c>
      <c r="AT77" s="63">
        <f>IF(ISERROR(AS77/AK77),"NM",IF(OR(AS77/AK77&lt;0.5,AS77/AK77&gt;2),"NM",(AS77/AK77-1)*100))</f>
        <v>4.341559292421926</v>
      </c>
      <c r="AU77" s="85">
        <v>122400</v>
      </c>
      <c r="AV77" s="63">
        <f>IF(ISERROR(AU77/AM77),"NM",IF(OR(AU77/AM77&lt;0.5,AU77/AM77&gt;2),"NM",(AU77/AM77-1)*100))</f>
        <v>3.5979991366833497</v>
      </c>
      <c r="AW77" s="85">
        <v>124035</v>
      </c>
      <c r="AX77" s="63">
        <f>IF(ISERROR(AW77/AO77),"NM",IF(OR(AW77/AO77&lt;0.5,AW77/AO77&gt;2),"NM",(AW77/AO77-1)*100))</f>
        <v>7.0642463163891556</v>
      </c>
      <c r="AY77" s="85">
        <v>122422</v>
      </c>
      <c r="AZ77" s="65">
        <f>IF(ISERROR(AY77/AQ77),"NM",IF(OR(AY77/AQ77&lt;0.5,AY77/AQ77&gt;2),"NM",(AY77/AQ77-1)*100))</f>
        <v>-0.20542250191564193</v>
      </c>
      <c r="BA77" s="85">
        <v>121728</v>
      </c>
      <c r="BB77" s="65">
        <f>IF(ISERROR(BA77/AS77),"NM",IF(OR(BA77/AS77&lt;0.5,BA77/AS77&gt;2),"NM",(BA77/AS77-1)*100))</f>
        <v>1.9113399472560522</v>
      </c>
      <c r="BC77" s="85">
        <v>124563</v>
      </c>
      <c r="BD77" s="65">
        <f>IF(ISERROR(BC77/AU77),"NM",IF(OR(BC77/AU77&lt;0.5,BC77/AU77&gt;2),"NM",(BC77/AU77-1)*100))</f>
        <v>1.7671568627450895</v>
      </c>
      <c r="BE77" s="85">
        <v>109470</v>
      </c>
      <c r="BF77" s="65">
        <f>IF(ISERROR(BE77/AW77),"NM",IF(OR(BE77/AW77&lt;0.5,BE77/AW77&gt;2),"NM",(BE77/AW77-1)*100))</f>
        <v>-11.742653283347437</v>
      </c>
      <c r="BG77" s="85">
        <v>131609</v>
      </c>
      <c r="BH77" s="65">
        <f>IF(ISERROR(BG77/AY77),"NM",IF(OR(BG77/AY77&lt;0.5,BG77/AY77&gt;2),"NM",(BG77/AY77-1)*100))</f>
        <v>7.5043701295518739</v>
      </c>
      <c r="BI77" s="85">
        <v>129688</v>
      </c>
      <c r="BJ77" s="65">
        <f>IF(ISERROR(BI77/BA77),"NM",IF(OR(BI77/BA77&lt;0.5,BI77/BA77&gt;2),"NM",(BI77/BA77-1)*100))</f>
        <v>6.5391692954784419</v>
      </c>
      <c r="BK77" s="85">
        <v>122493</v>
      </c>
      <c r="BL77" s="65">
        <f>IF(ISERROR(BK77/BC77),"NM",IF(OR(BK77/BC77&lt;0.5,BK77/BC77&gt;2),"NM",(BK77/BC77-1)*100))</f>
        <v>-1.6618096866645837</v>
      </c>
      <c r="BM77" s="85">
        <v>125986</v>
      </c>
      <c r="BN77" s="65">
        <f>IF(ISERROR(BM77/BE77),"NM",IF(OR(BM77/BE77&lt;0.5,BM77/BE77&gt;2),"NM",(BM77/BE77-1)*100))</f>
        <v>15.087238512834578</v>
      </c>
      <c r="BO77" s="85">
        <v>137331</v>
      </c>
      <c r="BP77" s="65">
        <f>IF(ISERROR(BO77/BG77),"NM",IF(OR(BO77/BG77&lt;0.5,BO77/BG77&gt;2),"NM",(BO77/BG77-1)*100))</f>
        <v>4.3477269791579509</v>
      </c>
      <c r="BQ77" s="85">
        <v>138078</v>
      </c>
      <c r="BR77" s="65">
        <f>IF(ISERROR(BQ77/BI77),"NM",IF(OR(BQ77/BI77&lt;0.5,BQ77/BI77&gt;2),"NM",(BQ77/BI77-1)*100))</f>
        <v>6.4693726482018432</v>
      </c>
      <c r="BS77" s="85">
        <v>143532</v>
      </c>
      <c r="BT77" s="65">
        <f>IF(ISERROR(BS77/BK77),"NM",IF(OR(BS77/BK77&lt;0.5,BS77/BK77&gt;2),"NM",(BS77/BK77-1)*100))</f>
        <v>17.175675344713582</v>
      </c>
      <c r="BU77" s="85">
        <v>146277</v>
      </c>
      <c r="BV77" s="65">
        <f>IF(ISERROR(BU77/BM77),"NM",IF(OR(BU77/BM77&lt;0.5,BU77/BM77&gt;2),"NM",(BU77/BM77-1)*100))</f>
        <v>16.105757782610763</v>
      </c>
      <c r="BW77" s="85">
        <v>149869</v>
      </c>
      <c r="BX77" s="65">
        <f>IF(ISERROR(BW77/BO77),"NM",IF(OR(BW77/BO77&lt;0.5,BW77/BO77&gt;2),"NM",(BW77/BO77-1)*100))</f>
        <v>9.1297667678819749</v>
      </c>
      <c r="BY77" s="85">
        <v>150610</v>
      </c>
      <c r="BZ77" s="65">
        <f>IF(ISERROR(BY77/BQ77),"NM",IF(OR(BY77/BQ77&lt;0.5,BY77/BQ77&gt;2),"NM",(BY77/BQ77-1)*100))</f>
        <v>9.0760294905777972</v>
      </c>
      <c r="CA77" s="85">
        <v>145089</v>
      </c>
      <c r="CB77" s="65">
        <f>IF(ISERROR(CA77/BS77),"NM",IF(OR(CA77/BS77&lt;0.5,CA77/BS77&gt;2),"NM",(CA77/BS77-1)*100))</f>
        <v>1.0847755204414389</v>
      </c>
      <c r="CC77" s="85">
        <v>143186</v>
      </c>
      <c r="CD77" s="65">
        <f>IF(ISERROR(CC77/BU77),"NM",IF(OR(CC77/BU77&lt;0.5,CC77/BU77&gt;2),"NM",(CC77/BU77-1)*100))</f>
        <v>-2.1131141601208658</v>
      </c>
      <c r="CE77" s="85">
        <v>152026</v>
      </c>
      <c r="CF77" s="65">
        <f>IF(ISERROR(CE77/BW77),"NM",IF(OR(CE77/BW77&lt;0.5,CE77/BW77&gt;2),"NM",(CE77/BW77-1)*100))</f>
        <v>1.439256951070611</v>
      </c>
      <c r="CG77" s="85">
        <v>144746</v>
      </c>
      <c r="CH77" s="65">
        <f>IF(ISERROR(CG77/BY77),"NM",IF(OR(CG77/BY77&lt;0.5,CG77/BY77&gt;2),"NM",(CG77/BY77-1)*100))</f>
        <v>-3.8934997676117078</v>
      </c>
      <c r="CI77" s="85">
        <v>147326</v>
      </c>
      <c r="CJ77" s="65">
        <f>IF(ISERROR(CI77/CA77),"NM",IF(OR(CI77/CA77&lt;0.5,CI77/CA77&gt;2),"NM",(CI77/CA77-1)*100))</f>
        <v>1.5418122669533796</v>
      </c>
      <c r="CK77" s="85">
        <v>144130</v>
      </c>
      <c r="CL77" s="65">
        <f>IF(ISERROR(CK77/CC77),"NM",IF(OR(CK77/CC77&lt;0.5,CK77/CC77&gt;2),"NM",(CK77/CC77-1)*100))</f>
        <v>0.65928233207157572</v>
      </c>
      <c r="CM77" s="85">
        <v>150742</v>
      </c>
      <c r="CN77" s="65">
        <f>IF(ISERROR(CM77/CE77),"NM",IF(OR(CM77/CE77&lt;0.5,CM77/CE77&gt;2),"NM",(CM77/CE77-1)*100))</f>
        <v>-0.84459237235735563</v>
      </c>
      <c r="CO77" s="85">
        <v>151012</v>
      </c>
      <c r="CP77" s="65">
        <f>IF(ISERROR(CO77/CG77),"NM",IF(OR(CO77/CG77&lt;0.5,CO77/CG77&gt;2),"NM",(CO77/CG77-1)*100))</f>
        <v>4.3289624583753517</v>
      </c>
      <c r="CQ77" s="85">
        <v>148889</v>
      </c>
      <c r="CR77" s="67">
        <f>IF(ISERROR(CQ77/CI77),"NM",IF(OR(CQ77/CI77&lt;0.5,CQ77/CI77&gt;2),"NM",(CQ77/CI77-1)*100))</f>
        <v>1.0609125341080272</v>
      </c>
      <c r="CS77" s="85">
        <v>150471</v>
      </c>
      <c r="CT77" s="65">
        <f>IF(ISERROR(CS77/CK77),"NM",IF(OR(CS77/CK77&lt;0.5,CS77/CK77&gt;2),"NM",(CS77/CK77-1)*100))</f>
        <v>4.3995004509817637</v>
      </c>
      <c r="CU77" s="85">
        <v>160225</v>
      </c>
      <c r="CV77" s="65">
        <f>IF(ISERROR(CU77/CM77),"NM",IF(OR(CU77/CM77&lt;0.5,CU77/CM77&gt;2),"NM",(CU77/CM77-1)*100))</f>
        <v>6.2908811081185068</v>
      </c>
      <c r="CW77" s="85">
        <v>157314</v>
      </c>
      <c r="CX77" s="65">
        <f>IF(ISERROR(CW77/CO77),"NM",IF(OR(CW77/CO77&lt;0.5,CW77/CO77&gt;2),"NM",(CW77/CO77-1)*100))</f>
        <v>4.1731782904669723</v>
      </c>
      <c r="CY77" s="85">
        <v>155488</v>
      </c>
      <c r="CZ77" s="65">
        <f>IF(ISERROR(CY77/CQ77),"NM",IF(OR(CY77/CQ77&lt;0.5,CY77/CQ77&gt;2),"NM",(CY77/CQ77-1)*100))</f>
        <v>4.4321608715217398</v>
      </c>
      <c r="DA77" s="85">
        <v>163139</v>
      </c>
      <c r="DB77" s="65">
        <f>IF(ISERROR(DA77/CS77),"NM",IF(OR(DA77/CS77&lt;0.5,DA77/CS77&gt;2),"NM",(DA77/CS77-1)*100))</f>
        <v>8.4188979936333332</v>
      </c>
      <c r="DC77" s="85">
        <v>162010</v>
      </c>
      <c r="DD77" s="65">
        <f>IF(ISERROR(DC77/CU77),"NM",IF(OR(DC77/CU77&lt;0.5,DC77/CU77&gt;2),"NM",(DC77/CU77-1)*100))</f>
        <v>1.1140583554376748</v>
      </c>
      <c r="DE77" s="85">
        <v>157741</v>
      </c>
      <c r="DF77" s="65">
        <f>IF(ISERROR(DE77/CW77),"NM",IF(OR(DE77/CW77&lt;0.5,DE77/CW77&gt;2),"NM",(DE77/CW77-1)*100))</f>
        <v>0.27143165897505206</v>
      </c>
      <c r="DG77" s="85">
        <v>161587</v>
      </c>
      <c r="DH77" s="65">
        <f>IF(ISERROR(DG77/CY77),"NM",IF(OR(DG77/CY77&lt;0.5,DG77/CY77&gt;2),"NM",(DG77/CY77-1)*100))</f>
        <v>3.9224891953076657</v>
      </c>
      <c r="DI77" s="85">
        <v>157237</v>
      </c>
      <c r="DJ77" s="65">
        <f>IF(ISERROR(DI77/DA77),"NM",IF(OR(DI77/DA77&lt;0.5,DI77/DA77&gt;2),"NM",(DI77/DA77-1)*100))</f>
        <v>-3.6177738002562188</v>
      </c>
      <c r="DK77" s="85">
        <v>158536</v>
      </c>
      <c r="DL77" s="65">
        <f>IF(ISERROR(DK77/DC77),"NM",IF(OR(DK77/DC77&lt;0.5,DK77/DC77&gt;2),"NM",(DK77/DC77-1)*100))</f>
        <v>-2.1443120795012649</v>
      </c>
      <c r="DM77" s="85">
        <v>157843</v>
      </c>
      <c r="DN77" s="65">
        <f>IF(ISERROR(DM77/DE77),"NM",IF(OR(DM77/DE77&lt;0.5,DM77/DE77&gt;2),"NM",(DM77/DE77-1)*100))</f>
        <v>6.4662960168893058E-2</v>
      </c>
      <c r="DO77" s="85">
        <v>160198</v>
      </c>
      <c r="DP77" s="65">
        <f>IF(ISERROR(DO77/DG77),"NM",IF(OR(DO77/DG77&lt;0.5,DO77/DG77&gt;2),"NM",(DO77/DG77-1)*100))</f>
        <v>-0.85959885386819312</v>
      </c>
      <c r="DQ77" s="85">
        <v>153500</v>
      </c>
      <c r="DR77" s="65">
        <f>IF(ISERROR(DQ77/DI77),"NM",IF(OR(DQ77/DI77&lt;0.5,DQ77/DI77&gt;2),"NM",(DQ77/DI77-1)*100))</f>
        <v>-2.3766670694556624</v>
      </c>
      <c r="DS77" s="85">
        <f>166970-9805</f>
        <v>157165</v>
      </c>
      <c r="DT77" s="65">
        <f>IF(ISERROR(DS77/DK77),"NM",IF(OR(DS77/DK77&lt;0.5,DS77/DK77&gt;2),"NM",(DS77/DK77-1)*100))</f>
        <v>-0.86478780844729819</v>
      </c>
      <c r="DU77" s="85">
        <f>163652-14440</f>
        <v>149212</v>
      </c>
      <c r="DV77" s="65">
        <f>IF(ISERROR(DU77/DM77),"NM",IF(OR(DU77/DM77&lt;0.5,DU77/DM77&gt;2),"NM",(DU77/DM77-1)*100))</f>
        <v>-5.4680917113840932</v>
      </c>
      <c r="DW77" s="85">
        <f>163844-14226</f>
        <v>149618</v>
      </c>
      <c r="DX77" s="65">
        <f>IF(ISERROR(DW77/DO77),"NM",IF(OR(DW77/DO77&lt;0.5,DW77/DO77&gt;2),"NM",(DW77/DO77-1)*100))</f>
        <v>-6.6043271451578622</v>
      </c>
      <c r="DY77" s="85">
        <f>163656-14444</f>
        <v>149212</v>
      </c>
      <c r="DZ77" s="65">
        <f>IF(ISERROR(DY77/DQ77),"NM",IF(OR(DY77/DQ77&lt;0.5,DY77/DQ77&gt;2),"NM",(DY77/DQ77-1)*100))</f>
        <v>-2.7934853420195416</v>
      </c>
      <c r="EA77" s="85">
        <f>170170-14375</f>
        <v>155795</v>
      </c>
      <c r="EB77" s="65">
        <f>IF(ISERROR(EA77/DS77),"NM",IF(OR(EA77/DS77&lt;0.5,EA77/DS77&gt;2),"NM",(EA77/DS77-1)*100))</f>
        <v>-0.87169535201857551</v>
      </c>
      <c r="EC77" s="85">
        <f>169451-13962</f>
        <v>155489</v>
      </c>
      <c r="ED77" s="65">
        <f>IF(ISERROR(EC77/DU77),"NM",IF(OR(EC77/DU77&lt;0.5,EC77/DU77&gt;2),"NM",(EC77/DU77-1)*100))</f>
        <v>4.2067662118328242</v>
      </c>
      <c r="EE77" s="85">
        <f>168086-14007</f>
        <v>154079</v>
      </c>
      <c r="EF77" s="65">
        <f>IF(ISERROR(EE77/DW77),"NM",IF(OR(EE77/DW77&lt;0.5,EE77/DW77&gt;2),"NM",(EE77/DW77-1)*100))</f>
        <v>2.9815931238220017</v>
      </c>
      <c r="EG77" s="85">
        <f>172288-14077</f>
        <v>158211</v>
      </c>
      <c r="EH77" s="65">
        <f>IF(ISERROR(EG77/DY77),"NM",IF(OR(EG77/DY77&lt;0.5,EG77/DY77&gt;2),"NM",(EG77/DY77-1)*100))</f>
        <v>6.0310162721497029</v>
      </c>
      <c r="EI77" s="85">
        <f>180822-14381</f>
        <v>166441</v>
      </c>
      <c r="EJ77" s="65">
        <f>IF(ISERROR(EI77/EA77),"NM",IF(OR(EI77/EA77&lt;0.5,EI77/EA77&gt;2),"NM",(EI77/EA77-1)*100))</f>
        <v>6.8333386822426956</v>
      </c>
      <c r="EK77" s="85">
        <f>176971-13921</f>
        <v>163050</v>
      </c>
      <c r="EL77" s="65">
        <f>IF(ISERROR(EK77/EC77),"NM",IF(OR(EK77/EC77&lt;0.5,EK77/EC77&gt;2),"NM",(EK77/EC77-1)*100))</f>
        <v>4.8627234080867554</v>
      </c>
      <c r="EM77" s="85">
        <f>177658-13436</f>
        <v>164222</v>
      </c>
      <c r="EN77" s="65">
        <f>IF(ISERROR(EM77/EE77),"NM",IF(OR(EM77/EE77&lt;0.5,EM77/EE77&gt;2),"NM",(EM77/EE77-1)*100))</f>
        <v>6.5829866497056688</v>
      </c>
      <c r="EO77" s="85">
        <f>174800-13953</f>
        <v>160847</v>
      </c>
      <c r="EP77" s="65">
        <f>IF(ISERROR(EO77/EG77),"NM",IF(OR(EO77/EG77&lt;0.5,EO77/EG77&gt;2),"NM",(EO77/EG77-1)*100))</f>
        <v>1.6661294094595158</v>
      </c>
      <c r="EQ77" s="87">
        <f>EQ59*(EQ83/100)</f>
        <v>159814.20018441614</v>
      </c>
      <c r="ER77" s="65">
        <f>IF(ISERROR(EQ77/EI77),"NM",IF(OR(EQ77/EI77&lt;0.5,EQ77/EI77&gt;2),"NM",(EQ77/EI77-1)*100))</f>
        <v>-3.9814708008146127</v>
      </c>
      <c r="ES77" s="87">
        <f>ES59*(ES83/100)</f>
        <v>158121.59472961546</v>
      </c>
      <c r="ET77" s="65">
        <f>IF(ISERROR(ES77/EK77),"NM",IF(OR(ES77/EK77&lt;0.5,ES77/EK77&gt;2),"NM",(ES77/EK77-1)*100))</f>
        <v>-3.0226343271294365</v>
      </c>
      <c r="EU77" s="87">
        <f>EU59*(EU83/100)</f>
        <v>157328.62625609961</v>
      </c>
      <c r="EV77" s="65">
        <f>IF(ISERROR(EU77/EM77),"NM",IF(OR(EU77/EM77&lt;0.5,EU77/EM77&gt;2),"NM",(EU77/EM77-1)*100))</f>
        <v>-4.1975945633961231</v>
      </c>
      <c r="EW77" s="87">
        <f>EW59*(EW83/100)</f>
        <v>157073.5851520217</v>
      </c>
      <c r="EX77" s="65">
        <f>IF(ISERROR(EW77/EO77),"NM",IF(OR(EW77/EO77&lt;0.5,EW77/EO77&gt;2),"NM",(EW77/EO77-1)*100))</f>
        <v>-2.3459653260417102</v>
      </c>
      <c r="EY77" s="65"/>
      <c r="EZ77" s="317"/>
      <c r="FA77" s="59"/>
      <c r="FB77" s="84">
        <v>290186</v>
      </c>
      <c r="FC77" s="63"/>
      <c r="FD77" s="84">
        <v>327807</v>
      </c>
      <c r="FE77" s="65">
        <f>IF(ISERROR(FD77/FB77),"NM",IF(OR(FD77/FB77&lt;0.5,FD77/FB77&gt;2),"NM",(FD77/FB77-1)*100))</f>
        <v>12.964443494861921</v>
      </c>
      <c r="FF77" s="88">
        <f>C77+E77+G77+I77</f>
        <v>370443</v>
      </c>
      <c r="FG77" s="65">
        <f>IF(ISERROR(FF77/FD77),"NM",IF(OR(FF77/FD77&lt;0.5,FF77/FD77&gt;2),"NM",(FF77/FD77-1)*100))</f>
        <v>13.006433663710659</v>
      </c>
      <c r="FH77" s="71">
        <f>K77+M77+O77+Q77</f>
        <v>379440</v>
      </c>
      <c r="FI77" s="65">
        <f>IF(ISERROR(FH77/FF77),"NM",IF(OR(FH77/FF77&lt;0.5,FH77/FF77&gt;2),"NM",(FH77/FF77-1)*100))</f>
        <v>2.428713729237697</v>
      </c>
      <c r="FJ77" s="71">
        <f>S77+U77+W77+Y77</f>
        <v>399794</v>
      </c>
      <c r="FK77" s="65">
        <f>IF(ISERROR(FJ77/FH77),"NM",IF(OR(FJ77/FH77&lt;0.5,FJ77/FH77&gt;2),"NM",(FJ77/FH77-1)*100))</f>
        <v>5.3642209572000832</v>
      </c>
      <c r="FL77" s="71">
        <f>AA77+AC77+AE77+AG77</f>
        <v>449959</v>
      </c>
      <c r="FM77" s="65">
        <f>IF(ISERROR(FL77/FJ77),"NM",IF(OR(FL77/FJ77&lt;0.5,FL77/FJ77&gt;2),"NM",(FL77/FJ77-1)*100))</f>
        <v>12.547712071716944</v>
      </c>
      <c r="FN77" s="71">
        <f>AI77+AK77+AM77+AO77</f>
        <v>464023</v>
      </c>
      <c r="FO77" s="65">
        <f>IF(ISERROR(FN77/FL77),"NM",IF(OR(FN77/FL77&lt;0.5,FN77/FL77&gt;2),"NM",(FN77/FL77-1)*100))</f>
        <v>3.1256181118724191</v>
      </c>
      <c r="FP77" s="71">
        <f>AQ77+AS77+AU77+AW77</f>
        <v>488554</v>
      </c>
      <c r="FQ77" s="65">
        <f>IF(ISERROR(FP77/FN77),"NM",IF(OR(FP77/FN77&lt;0.5,FP77/FN77&gt;2),"NM",(FP77/FN77-1)*100))</f>
        <v>5.2865913974091905</v>
      </c>
      <c r="FR77" s="87">
        <f>AY77+BA77+BC77+BE77</f>
        <v>478183</v>
      </c>
      <c r="FS77" s="65">
        <f>IF(ISERROR(FR77/FP77),"NM",IF(OR(FR77/FP77&lt;0.5,FR77/FP77&gt;2),"NM",(FR77/FP77-1)*100))</f>
        <v>-2.1227950236821336</v>
      </c>
      <c r="FT77" s="87">
        <f>BG77+BI77+BK77+BM77</f>
        <v>509776</v>
      </c>
      <c r="FU77" s="65">
        <f>IF(ISERROR(FT77/FR77),"NM",IF(OR(FT77/FR77&lt;0.5,FT77/FR77&gt;2),"NM",(FT77/FR77-1)*100))</f>
        <v>6.6068848118816526</v>
      </c>
      <c r="FV77" s="87">
        <f>BO77+BQ77+BS77+BU77</f>
        <v>565218</v>
      </c>
      <c r="FW77" s="65">
        <f>IF(ISERROR(FV77/FT77),"NM",IF(OR(FV77/FT77&lt;0.5,FV77/FT77&gt;2),"NM",(FV77/FT77-1)*100))</f>
        <v>10.875757195317149</v>
      </c>
      <c r="FX77" s="87">
        <f>BW77+BY77+CA77+CC77</f>
        <v>588754</v>
      </c>
      <c r="FY77" s="65">
        <f>IF(ISERROR(FX77/FV77),"NM",IF(OR(FX77/FV77&lt;0.5,FX77/FV77&gt;2),"NM",(FX77/FV77-1)*100))</f>
        <v>4.164057054092396</v>
      </c>
      <c r="FZ77" s="87">
        <f>CE77+CG77+CI77+CK77</f>
        <v>588228</v>
      </c>
      <c r="GA77" s="65">
        <f>IF(ISERROR(FZ77/FX77),"NM",IF(OR(FZ77/FX77&lt;0.5,FZ77/FX77&gt;2),"NM",(FZ77/FX77-1)*100))</f>
        <v>-8.9341218913163711E-2</v>
      </c>
      <c r="GB77" s="87">
        <f>CM77+CO77+CQ77+CS77</f>
        <v>601114</v>
      </c>
      <c r="GC77" s="65">
        <f>IF(ISERROR(GB77/FZ77),"NM",IF(OR(GB77/FZ77&lt;0.5,GB77/FZ77&gt;2),"NM",(GB77/FZ77-1)*100))</f>
        <v>2.1906471640248393</v>
      </c>
      <c r="GD77" s="87">
        <f>CU77+CW77+CY77+DA77</f>
        <v>636166</v>
      </c>
      <c r="GE77" s="65">
        <f>IF(ISERROR(GD77/GB77),"NM",IF(OR(GD77/GB77&lt;0.5,GD77/GB77&gt;2),"NM",(GD77/GB77-1)*100))</f>
        <v>5.831173454619254</v>
      </c>
      <c r="GF77" s="87">
        <f>DC77+DE77+DG77+DI77</f>
        <v>638575</v>
      </c>
      <c r="GG77" s="65">
        <f>IF(ISERROR(GF77/GD77),"NM",IF(OR(GF77/GD77&lt;0.5,GF77/GD77&gt;2),"NM",(GF77/GD77-1)*100))</f>
        <v>0.37867474841473125</v>
      </c>
      <c r="GH77" s="87">
        <f>DK77+DM77+DO77+DQ77</f>
        <v>630077</v>
      </c>
      <c r="GI77" s="65">
        <f>IF(ISERROR(GH77/GF77),"NM",IF(OR(GH77/GF77&lt;0.5,GH77/GF77&gt;2),"NM",(GH77/GF77-1)*100))</f>
        <v>-1.3307755549465616</v>
      </c>
      <c r="GJ77" s="87">
        <f>DS77+DU77+DW77+DY77</f>
        <v>605207</v>
      </c>
      <c r="GK77" s="65">
        <f>IF(ISERROR(GJ77/GH77),"NM",IF(OR(GJ77/GH77&lt;0.5,GJ77/GH77&gt;2),"NM",(GJ77/GH77-1)*100))</f>
        <v>-3.9471366198099544</v>
      </c>
      <c r="GL77" s="87">
        <f>EA77+EC77+EE77+EG77</f>
        <v>623574</v>
      </c>
      <c r="GM77" s="65">
        <f>IF(ISERROR(GL77/GJ77),"NM",IF(OR(GL77/GJ77&lt;0.5,GL77/GJ77&gt;2),"NM",(GL77/GJ77-1)*100))</f>
        <v>3.0348294054761471</v>
      </c>
      <c r="GN77" s="87">
        <f>EI77+EK77+EM77+EO77</f>
        <v>654560</v>
      </c>
      <c r="GO77" s="65">
        <f>IF(ISERROR(GN77/GL77),"NM",IF(OR(GN77/GL77&lt;0.5,GN77/GL77&gt;2),"NM",(GN77/GL77-1)*100))</f>
        <v>4.9690974928396692</v>
      </c>
      <c r="GP77" s="87">
        <f>EQ77+ES77+EU77+EW77</f>
        <v>632338.00632215291</v>
      </c>
      <c r="GQ77" s="65">
        <f>IF(ISERROR(GP77/GN77),"NM",IF(OR(GP77/GN77&lt;0.5,GP77/GN77&gt;2),"NM",(GP77/GN77-1)*100))</f>
        <v>-3.394951368529564</v>
      </c>
      <c r="GR77" s="87">
        <f>GR59*(GR83/100)</f>
        <v>618574.45003334456</v>
      </c>
      <c r="GS77" s="65">
        <f>IF(ISERROR(GR77/GP77),"NM",IF(OR(GR77/GP77&lt;0.5,GR77/GP77&gt;2),"NM",(GR77/GP77-1)*100))</f>
        <v>-2.1766137969249866</v>
      </c>
      <c r="GT77" s="87">
        <f>GT59*(GT83/100)</f>
        <v>614992.3459375134</v>
      </c>
      <c r="GU77" s="65">
        <f>IF(ISERROR(GT77/GR77),"NM",IF(OR(GT77/GR77&lt;0.5,GT77/GR77&gt;2),"NM",(GT77/GR77-1)*100))</f>
        <v>-0.57909021228375046</v>
      </c>
      <c r="GV77" s="87">
        <f>GV59*(GV83/100)</f>
        <v>623287.47922752134</v>
      </c>
      <c r="GW77" s="65">
        <f>IF(ISERROR(GV77/GT77),"NM",IF(OR(GV77/GT77&lt;0.5,GV77/GT77&gt;2),"NM",(GV77/GT77-1)*100))</f>
        <v>1.3488189478785495</v>
      </c>
      <c r="GX77" s="87">
        <f>GX59*(GX83/100)</f>
        <v>635812.44527260575</v>
      </c>
      <c r="GY77" s="65">
        <f>IF(ISERROR(GX77/GV77),"NM",IF(OR(GX77/GV77&lt;0.5,GX77/GV77&gt;2),"NM",(GX77/GV77-1)*100))</f>
        <v>2.0095006658255699</v>
      </c>
      <c r="GZ77" s="67">
        <f t="shared" si="162"/>
        <v>-0.57950697686741659</v>
      </c>
      <c r="HA77" s="280"/>
      <c r="HB77" s="57"/>
      <c r="HC77"/>
      <c r="HD77"/>
      <c r="HE77"/>
      <c r="HF77"/>
      <c r="HG77"/>
      <c r="HH77"/>
    </row>
    <row r="78" spans="2:216" s="2" customFormat="1" ht="13.5" customHeight="1" x14ac:dyDescent="0.2">
      <c r="B78" s="54" t="s">
        <v>177</v>
      </c>
      <c r="C78" s="84">
        <v>60467</v>
      </c>
      <c r="D78" s="63"/>
      <c r="E78" s="84">
        <v>57994</v>
      </c>
      <c r="F78" s="63"/>
      <c r="G78" s="84">
        <v>58097</v>
      </c>
      <c r="H78" s="63"/>
      <c r="I78" s="84">
        <v>60469</v>
      </c>
      <c r="J78" s="63"/>
      <c r="K78" s="84">
        <v>56585</v>
      </c>
      <c r="L78" s="63">
        <f>IF(ISERROR(K78/C78),"NM",IF(OR(K78/C78&lt;0.5,K78/C78&gt;2),"NM",(K78/C78-1)*100))</f>
        <v>-6.4200307605801532</v>
      </c>
      <c r="M78" s="84">
        <v>54811</v>
      </c>
      <c r="N78" s="63">
        <f>IF(ISERROR(M78/E78),"NM",IF(OR(M78/E78&lt;0.5,M78/E78&gt;2),"NM",(M78/E78-1)*100))</f>
        <v>-5.488498810221742</v>
      </c>
      <c r="O78" s="84">
        <v>57104</v>
      </c>
      <c r="P78" s="63">
        <f>IF(ISERROR(O78/G78),"NM",IF(OR(O78/G78&lt;0.5,O78/G78&gt;2),"NM",(O78/G78-1)*100))</f>
        <v>-1.7092104583713463</v>
      </c>
      <c r="Q78" s="84">
        <v>80470</v>
      </c>
      <c r="R78" s="63">
        <f>IF(ISERROR(Q78/I78),"NM",IF(OR(Q78/I78&lt;0.5,Q78/I78&gt;2),"NM",(Q78/I78-1)*100))</f>
        <v>33.07645239709602</v>
      </c>
      <c r="S78" s="84">
        <v>52480</v>
      </c>
      <c r="T78" s="63">
        <f>IF(ISERROR(S78/K78),"NM",IF(OR(S78/K78&lt;0.5,S78/K78&gt;2),"NM",(S78/K78-1)*100))</f>
        <v>-7.2545727666342703</v>
      </c>
      <c r="U78" s="84">
        <v>54199</v>
      </c>
      <c r="V78" s="63">
        <f>IF(ISERROR(U78/M78),"NM",IF(OR(U78/M78&lt;0.5,U78/M78&gt;2),"NM",(U78/M78-1)*100))</f>
        <v>-1.1165641933188586</v>
      </c>
      <c r="W78" s="84">
        <v>56659</v>
      </c>
      <c r="X78" s="63">
        <f>IF(ISERROR(W78/O78),"NM",IF(OR(W78/O78&lt;0.5,W78/O78&gt;2),"NM",(W78/O78-1)*100))</f>
        <v>-0.77927991033902577</v>
      </c>
      <c r="Y78" s="84">
        <v>90918</v>
      </c>
      <c r="Z78" s="63">
        <f>IF(ISERROR(Y78/Q78),"NM",IF(OR(Y78/Q78&lt;0.5,Y78/Q78&gt;2),"NM",(Y78/Q78-1)*100))</f>
        <v>12.983720641232765</v>
      </c>
      <c r="AA78" s="84">
        <v>58725</v>
      </c>
      <c r="AB78" s="63">
        <f>IF(ISERROR(AA78/S78),"NM",IF(OR(AA78/S78&lt;0.5,AA78/S78&gt;2),"NM",(AA78/S78-1)*100))</f>
        <v>11.899771341463406</v>
      </c>
      <c r="AC78" s="84">
        <v>56121</v>
      </c>
      <c r="AD78" s="63">
        <f>IF(ISERROR(AC78/U78),"NM",IF(OR(AC78/U78&lt;0.5,AC78/U78&gt;2),"NM",(AC78/U78-1)*100))</f>
        <v>3.5461908891307958</v>
      </c>
      <c r="AE78" s="84">
        <v>57613</v>
      </c>
      <c r="AF78" s="63">
        <f>IF(ISERROR(AE78/W78),"NM",IF(OR(AE78/W78&lt;0.5,AE78/W78&gt;2),"NM",(AE78/W78-1)*100))</f>
        <v>1.6837572142113455</v>
      </c>
      <c r="AG78" s="84">
        <v>65537</v>
      </c>
      <c r="AH78" s="63">
        <f>IF(ISERROR(AG78/Y78),"NM",IF(OR(AG78/Y78&lt;0.5,AG78/Y78&gt;2),"NM",(AG78/Y78-1)*100))</f>
        <v>-27.916364196308763</v>
      </c>
      <c r="AI78" s="101">
        <v>60659</v>
      </c>
      <c r="AJ78" s="63">
        <f>IF(ISERROR(AI78/AA78),"NM",IF(OR(AI78/AA78&lt;0.5,AI78/AA78&gt;2),"NM",(AI78/AA78-1)*100))</f>
        <v>3.2933163048105563</v>
      </c>
      <c r="AK78" s="84">
        <v>63522</v>
      </c>
      <c r="AL78" s="63">
        <f>IF(ISERROR(AK78/AC78),"NM",IF(OR(AK78/AC78&lt;0.5,AK78/AC78&gt;2),"NM",(AK78/AC78-1)*100))</f>
        <v>13.187576842893044</v>
      </c>
      <c r="AM78" s="84">
        <v>64927</v>
      </c>
      <c r="AN78" s="63">
        <f>IF(ISERROR(AM78/AE78),"NM",IF(OR(AM78/AE78&lt;0.5,AM78/AE78&gt;2),"NM",(AM78/AE78-1)*100))</f>
        <v>12.695051464079278</v>
      </c>
      <c r="AO78" s="85">
        <v>69294</v>
      </c>
      <c r="AP78" s="63">
        <f>IF(ISERROR(AO78/AG78),"NM",IF(OR(AO78/AG78&lt;0.5,AO78/AG78&gt;2),"NM",(AO78/AG78-1)*100))</f>
        <v>5.7326395776431616</v>
      </c>
      <c r="AQ78" s="85">
        <v>64044</v>
      </c>
      <c r="AR78" s="63">
        <f>IF(ISERROR(AQ78/AI78),"NM",IF(OR(AQ78/AI78&lt;0.5,AQ78/AI78&gt;2),"NM",(AQ78/AI78-1)*100))</f>
        <v>5.5803755419640888</v>
      </c>
      <c r="AS78" s="85">
        <v>67415</v>
      </c>
      <c r="AT78" s="63">
        <f>IF(ISERROR(AS78/AK78),"NM",IF(OR(AS78/AK78&lt;0.5,AS78/AK78&gt;2),"NM",(AS78/AK78-1)*100))</f>
        <v>6.1285853719970973</v>
      </c>
      <c r="AU78" s="85">
        <v>69844</v>
      </c>
      <c r="AV78" s="63">
        <f>IF(ISERROR(AU78/AM78),"NM",IF(OR(AU78/AM78&lt;0.5,AU78/AM78&gt;2),"NM",(AU78/AM78-1)*100))</f>
        <v>7.5731205815762426</v>
      </c>
      <c r="AW78" s="85">
        <v>69343</v>
      </c>
      <c r="AX78" s="63">
        <f>IF(ISERROR(AW78/AO78),"NM",IF(OR(AW78/AO78&lt;0.5,AW78/AO78&gt;2),"NM",(AW78/AO78-1)*100))</f>
        <v>7.0713193061444635E-2</v>
      </c>
      <c r="AY78" s="85">
        <v>71516</v>
      </c>
      <c r="AZ78" s="65">
        <f>IF(ISERROR(AY78/AQ78),"NM",IF(OR(AY78/AQ78&lt;0.5,AY78/AQ78&gt;2),"NM",(AY78/AQ78-1)*100))</f>
        <v>11.666978951970531</v>
      </c>
      <c r="BA78" s="85">
        <v>74682</v>
      </c>
      <c r="BB78" s="65">
        <f>IF(ISERROR(BA78/AS78),"NM",IF(OR(BA78/AS78&lt;0.5,BA78/AS78&gt;2),"NM",(BA78/AS78-1)*100))</f>
        <v>10.779500111251195</v>
      </c>
      <c r="BC78" s="85">
        <v>78398</v>
      </c>
      <c r="BD78" s="65">
        <f>IF(ISERROR(BC78/AU78),"NM",IF(OR(BC78/AU78&lt;0.5,BC78/AU78&gt;2),"NM",(BC78/AU78-1)*100))</f>
        <v>12.24729396941755</v>
      </c>
      <c r="BE78" s="85">
        <v>93946</v>
      </c>
      <c r="BF78" s="65">
        <f>IF(ISERROR(BE78/AW78),"NM",IF(OR(BE78/AW78&lt;0.5,BE78/AW78&gt;2),"NM",(BE78/AW78-1)*100))</f>
        <v>35.480149402246795</v>
      </c>
      <c r="BG78" s="85">
        <v>69913</v>
      </c>
      <c r="BH78" s="65">
        <f>IF(ISERROR(BG78/AY78),"NM",IF(OR(BG78/AY78&lt;0.5,BG78/AY78&gt;2),"NM",(BG78/AY78-1)*100))</f>
        <v>-2.2414564572962647</v>
      </c>
      <c r="BI78" s="85">
        <v>73442</v>
      </c>
      <c r="BJ78" s="65">
        <f>IF(ISERROR(BI78/BA78),"NM",IF(OR(BI78/BA78&lt;0.5,BI78/BA78&gt;2),"NM",(BI78/BA78-1)*100))</f>
        <v>-1.6603733161939971</v>
      </c>
      <c r="BK78" s="85">
        <v>81882</v>
      </c>
      <c r="BL78" s="65">
        <f>IF(ISERROR(BK78/BC78),"NM",IF(OR(BK78/BC78&lt;0.5,BK78/BC78&gt;2),"NM",(BK78/BC78-1)*100))</f>
        <v>4.4439909181356763</v>
      </c>
      <c r="BM78" s="85">
        <v>81281</v>
      </c>
      <c r="BN78" s="65">
        <f>IF(ISERROR(BM78/BE78),"NM",IF(OR(BM78/BE78&lt;0.5,BM78/BE78&gt;2),"NM",(BM78/BE78-1)*100))</f>
        <v>-13.481148745023741</v>
      </c>
      <c r="BO78" s="85">
        <v>64985</v>
      </c>
      <c r="BP78" s="65">
        <f>IF(ISERROR(BO78/BG78),"NM",IF(OR(BO78/BG78&lt;0.5,BO78/BG78&gt;2),"NM",(BO78/BG78-1)*100))</f>
        <v>-7.0487606024630667</v>
      </c>
      <c r="BQ78" s="85">
        <v>65343</v>
      </c>
      <c r="BR78" s="65">
        <f>IF(ISERROR(BQ78/BI78),"NM",IF(OR(BQ78/BI78&lt;0.5,BQ78/BI78&gt;2),"NM",(BQ78/BI78-1)*100))</f>
        <v>-11.027749788949103</v>
      </c>
      <c r="BS78" s="85">
        <v>62514</v>
      </c>
      <c r="BT78" s="65">
        <f>IF(ISERROR(BS78/BK78),"NM",IF(OR(BS78/BK78&lt;0.5,BS78/BK78&gt;2),"NM",(BS78/BK78-1)*100))</f>
        <v>-23.653550230819963</v>
      </c>
      <c r="BU78" s="85">
        <v>64121</v>
      </c>
      <c r="BV78" s="65">
        <f>IF(ISERROR(BU78/BM78),"NM",IF(OR(BU78/BM78&lt;0.5,BU78/BM78&gt;2),"NM",(BU78/BM78-1)*100))</f>
        <v>-21.111944980991872</v>
      </c>
      <c r="BW78" s="85">
        <v>56138</v>
      </c>
      <c r="BX78" s="65">
        <f>IF(ISERROR(BW78/BO78),"NM",IF(OR(BW78/BO78&lt;0.5,BW78/BO78&gt;2),"NM",(BW78/BO78-1)*100))</f>
        <v>-13.613910902515968</v>
      </c>
      <c r="BY78" s="85">
        <v>52857</v>
      </c>
      <c r="BZ78" s="65">
        <f>IF(ISERROR(BY78/BQ78),"NM",IF(OR(BY78/BQ78&lt;0.5,BY78/BQ78&gt;2),"NM",(BY78/BQ78-1)*100))</f>
        <v>-19.108397226940909</v>
      </c>
      <c r="CA78" s="85">
        <v>58639</v>
      </c>
      <c r="CB78" s="65">
        <f>IF(ISERROR(CA78/BS78),"NM",IF(OR(CA78/BS78&lt;0.5,CA78/BS78&gt;2),"NM",(CA78/BS78-1)*100))</f>
        <v>-6.1986115110215341</v>
      </c>
      <c r="CC78" s="85">
        <v>61087</v>
      </c>
      <c r="CD78" s="65">
        <f>IF(ISERROR(CC78/BU78),"NM",IF(OR(CC78/BU78&lt;0.5,CC78/BU78&gt;2),"NM",(CC78/BU78-1)*100))</f>
        <v>-4.7316791690709792</v>
      </c>
      <c r="CE78" s="85">
        <v>54484</v>
      </c>
      <c r="CF78" s="65">
        <f>IF(ISERROR(CE78/BW78),"NM",IF(OR(CE78/BW78&lt;0.5,CE78/BW78&gt;2),"NM",(CE78/BW78-1)*100))</f>
        <v>-2.9463108767679658</v>
      </c>
      <c r="CG78" s="85">
        <v>60291</v>
      </c>
      <c r="CH78" s="65">
        <f>IF(ISERROR(CG78/BY78),"NM",IF(OR(CG78/BY78&lt;0.5,CG78/BY78&gt;2),"NM",(CG78/BY78-1)*100))</f>
        <v>14.06436233611441</v>
      </c>
      <c r="CI78" s="85">
        <v>61771</v>
      </c>
      <c r="CJ78" s="65">
        <f>IF(ISERROR(CI78/CA78),"NM",IF(OR(CI78/CA78&lt;0.5,CI78/CA78&gt;2),"NM",(CI78/CA78-1)*100))</f>
        <v>5.341155203874548</v>
      </c>
      <c r="CK78" s="85">
        <v>71866</v>
      </c>
      <c r="CL78" s="65">
        <f>IF(ISERROR(CK78/CC78),"NM",IF(OR(CK78/CC78&lt;0.5,CK78/CC78&gt;2),"NM",(CK78/CC78-1)*100))</f>
        <v>17.645325519341259</v>
      </c>
      <c r="CM78" s="85">
        <v>61665</v>
      </c>
      <c r="CN78" s="65">
        <f>IF(ISERROR(CM78/CE78),"NM",IF(OR(CM78/CE78&lt;0.5,CM78/CE78&gt;2),"NM",(CM78/CE78-1)*100))</f>
        <v>13.180016151530726</v>
      </c>
      <c r="CO78" s="85">
        <v>64193</v>
      </c>
      <c r="CP78" s="65">
        <f>IF(ISERROR(CO78/CG78),"NM",IF(OR(CO78/CG78&lt;0.5,CO78/CG78&gt;2),"NM",(CO78/CG78-1)*100))</f>
        <v>6.4719444029788908</v>
      </c>
      <c r="CQ78" s="85">
        <v>70224</v>
      </c>
      <c r="CR78" s="67">
        <f>IF(ISERROR(CQ78/CI78),"NM",IF(OR(CQ78/CI78&lt;0.5,CQ78/CI78&gt;2),"NM",(CQ78/CI78-1)*100))</f>
        <v>13.684415016755436</v>
      </c>
      <c r="CS78" s="85">
        <v>82603</v>
      </c>
      <c r="CT78" s="65">
        <f>IF(ISERROR(CS78/CK78),"NM",IF(OR(CS78/CK78&lt;0.5,CS78/CK78&gt;2),"NM",(CS78/CK78-1)*100))</f>
        <v>14.940305568697298</v>
      </c>
      <c r="CU78" s="85">
        <v>74790</v>
      </c>
      <c r="CV78" s="65">
        <f>IF(ISERROR(CU78/CM78),"NM",IF(OR(CU78/CM78&lt;0.5,CU78/CM78&gt;2),"NM",(CU78/CM78-1)*100))</f>
        <v>21.284359036730716</v>
      </c>
      <c r="CW78" s="85">
        <v>86730</v>
      </c>
      <c r="CX78" s="65">
        <f>IF(ISERROR(CW78/CO78),"NM",IF(OR(CW78/CO78&lt;0.5,CW78/CO78&gt;2),"NM",(CW78/CO78-1)*100))</f>
        <v>35.10818936644182</v>
      </c>
      <c r="CY78" s="85">
        <v>97649</v>
      </c>
      <c r="CZ78" s="65">
        <f>IF(ISERROR(CY78/CQ78),"NM",IF(OR(CY78/CQ78&lt;0.5,CY78/CQ78&gt;2),"NM",(CY78/CQ78-1)*100))</f>
        <v>39.053599908863056</v>
      </c>
      <c r="DA78" s="85">
        <v>101873</v>
      </c>
      <c r="DB78" s="65">
        <f>IF(ISERROR(DA78/CS78),"NM",IF(OR(DA78/CS78&lt;0.5,DA78/CS78&gt;2),"NM",(DA78/CS78-1)*100))</f>
        <v>23.328450540537272</v>
      </c>
      <c r="DC78" s="85">
        <v>99254</v>
      </c>
      <c r="DD78" s="65">
        <f>IF(ISERROR(DC78/CU78),"NM",IF(OR(DC78/CU78&lt;0.5,DC78/CU78&gt;2),"NM",(DC78/CU78-1)*100))</f>
        <v>32.710255381735529</v>
      </c>
      <c r="DE78" s="85">
        <v>108604</v>
      </c>
      <c r="DF78" s="65">
        <f>IF(ISERROR(DE78/CW78),"NM",IF(OR(DE78/CW78&lt;0.5,DE78/CW78&gt;2),"NM",(DE78/CW78-1)*100))</f>
        <v>25.220800184480563</v>
      </c>
      <c r="DG78" s="85">
        <v>111661</v>
      </c>
      <c r="DH78" s="65">
        <f>IF(ISERROR(DG78/CY78),"NM",IF(OR(DG78/CY78&lt;0.5,DG78/CY78&gt;2),"NM",(DG78/CY78-1)*100))</f>
        <v>14.349353295988699</v>
      </c>
      <c r="DI78" s="85">
        <v>107082</v>
      </c>
      <c r="DJ78" s="65">
        <f>IF(ISERROR(DI78/DA78),"NM",IF(OR(DI78/DA78&lt;0.5,DI78/DA78&gt;2),"NM",(DI78/DA78-1)*100))</f>
        <v>5.11322921676991</v>
      </c>
      <c r="DK78" s="85">
        <v>101978</v>
      </c>
      <c r="DL78" s="65">
        <f>IF(ISERROR(DK78/DC78),"NM",IF(OR(DK78/DC78&lt;0.5,DK78/DC78&gt;2),"NM",(DK78/DC78-1)*100))</f>
        <v>2.7444737743566927</v>
      </c>
      <c r="DM78" s="85">
        <v>106252</v>
      </c>
      <c r="DN78" s="65">
        <f>IF(ISERROR(DM78/DE78),"NM",IF(OR(DM78/DE78&lt;0.5,DM78/DE78&gt;2),"NM",(DM78/DE78-1)*100))</f>
        <v>-2.1656660896467894</v>
      </c>
      <c r="DO78" s="85">
        <v>113182</v>
      </c>
      <c r="DP78" s="65">
        <f>IF(ISERROR(DO78/DG78),"NM",IF(OR(DO78/DG78&lt;0.5,DO78/DG78&gt;2),"NM",(DO78/DG78-1)*100))</f>
        <v>1.3621586767089688</v>
      </c>
      <c r="DQ78" s="85">
        <v>112812</v>
      </c>
      <c r="DR78" s="65">
        <f>IF(ISERROR(DQ78/DI78),"NM",IF(OR(DQ78/DI78&lt;0.5,DQ78/DI78&gt;2),"NM",(DQ78/DI78-1)*100))</f>
        <v>5.3510393903737352</v>
      </c>
      <c r="DS78" s="85">
        <f>108614-488</f>
        <v>108126</v>
      </c>
      <c r="DT78" s="65">
        <f>IF(ISERROR(DS78/DK78),"NM",IF(OR(DS78/DK78&lt;0.5,DS78/DK78&gt;2),"NM",(DS78/DK78-1)*100))</f>
        <v>6.0287512992998504</v>
      </c>
      <c r="DU78" s="85">
        <f>115123-1030</f>
        <v>114093</v>
      </c>
      <c r="DV78" s="65">
        <f>IF(ISERROR(DU78/DM78),"NM",IF(OR(DU78/DM78&lt;0.5,DU78/DM78&gt;2),"NM",(DU78/DM78-1)*100))</f>
        <v>7.3796257952791544</v>
      </c>
      <c r="DW78" s="85">
        <f>112980-1009</f>
        <v>111971</v>
      </c>
      <c r="DX78" s="65">
        <f>IF(ISERROR(DW78/DO78),"NM",IF(OR(DW78/DO78&lt;0.5,DW78/DO78&gt;2),"NM",(DW78/DO78-1)*100))</f>
        <v>-1.0699581205492081</v>
      </c>
      <c r="DY78" s="85">
        <f>114894-817</f>
        <v>114077</v>
      </c>
      <c r="DZ78" s="65">
        <f>IF(ISERROR(DY78/DQ78),"NM",IF(OR(DY78/DQ78&lt;0.5,DY78/DQ78&gt;2),"NM",(DY78/DQ78-1)*100))</f>
        <v>1.1213346097932897</v>
      </c>
      <c r="EA78" s="85">
        <f>108514-677</f>
        <v>107837</v>
      </c>
      <c r="EB78" s="65">
        <f>IF(ISERROR(EA78/DS78),"NM",IF(OR(EA78/DS78&lt;0.5,EA78/DS78&gt;2),"NM",(EA78/DS78-1)*100))</f>
        <v>-0.26728076503338416</v>
      </c>
      <c r="EC78" s="85">
        <f>110458-635</f>
        <v>109823</v>
      </c>
      <c r="ED78" s="65">
        <f>IF(ISERROR(EC78/DU78),"NM",IF(OR(EC78/DU78&lt;0.5,EC78/DU78&gt;2),"NM",(EC78/DU78-1)*100))</f>
        <v>-3.7425608933063348</v>
      </c>
      <c r="EE78" s="85">
        <f>113327-712</f>
        <v>112615</v>
      </c>
      <c r="EF78" s="65">
        <f>IF(ISERROR(EE78/DW78),"NM",IF(OR(EE78/DW78&lt;0.5,EE78/DW78&gt;2),"NM",(EE78/DW78-1)*100))</f>
        <v>0.57514892248886618</v>
      </c>
      <c r="EG78" s="85">
        <f>113634-578</f>
        <v>113056</v>
      </c>
      <c r="EH78" s="65">
        <f>IF(ISERROR(EG78/DY78),"NM",IF(OR(EG78/DY78&lt;0.5,EG78/DY78&gt;2),"NM",(EG78/DY78-1)*100))</f>
        <v>-0.89500951111968208</v>
      </c>
      <c r="EI78" s="85">
        <f>94052-465</f>
        <v>93587</v>
      </c>
      <c r="EJ78" s="65">
        <f>IF(ISERROR(EI78/EA78),"NM",IF(OR(EI78/EA78&lt;0.5,EI78/EA78&gt;2),"NM",(EI78/EA78-1)*100))</f>
        <v>-13.214388382466124</v>
      </c>
      <c r="EK78" s="85">
        <f>89717-398</f>
        <v>89319</v>
      </c>
      <c r="EL78" s="65">
        <f>IF(ISERROR(EK78/EC78),"NM",IF(OR(EK78/EC78&lt;0.5,EK78/EC78&gt;2),"NM",(EK78/EC78-1)*100))</f>
        <v>-18.670041794523918</v>
      </c>
      <c r="EM78" s="85">
        <f>91553-429-1</f>
        <v>91123</v>
      </c>
      <c r="EN78" s="65">
        <f>IF(ISERROR(EM78/EE78),"NM",IF(OR(EM78/EE78&lt;0.5,EM78/EE78&gt;2),"NM",(EM78/EE78-1)*100))</f>
        <v>-19.084491408782135</v>
      </c>
      <c r="EO78" s="85">
        <f>91055-265</f>
        <v>90790</v>
      </c>
      <c r="EP78" s="65">
        <f>IF(ISERROR(EO78/EG78),"NM",IF(OR(EO78/EG78&lt;0.5,EO78/EG78&gt;2),"NM",(EO78/EG78-1)*100))</f>
        <v>-19.694664590999157</v>
      </c>
      <c r="EQ78" s="87">
        <f>EQ59*(EQ84/100)</f>
        <v>89566.200103354102</v>
      </c>
      <c r="ER78" s="65">
        <f>IF(ISERROR(EQ78/EI78),"NM",IF(OR(EQ78/EI78&lt;0.5,EQ78/EI78&gt;2),"NM",(EQ78/EI78-1)*100))</f>
        <v>-4.2963230968466775</v>
      </c>
      <c r="ES78" s="87">
        <f>ES59*(ES84/100)</f>
        <v>88617.597046268012</v>
      </c>
      <c r="ET78" s="65">
        <f>IF(ISERROR(ES78/EK78),"NM",IF(OR(ES78/EK78&lt;0.5,ES78/EK78&gt;2),"NM",(ES78/EK78-1)*100))</f>
        <v>-0.78527855633402366</v>
      </c>
      <c r="EU78" s="87">
        <f>EU59*(EU84/100)</f>
        <v>86444.300140714069</v>
      </c>
      <c r="EV78" s="65">
        <f>IF(ISERROR(EU78/EM78),"NM",IF(OR(EU78/EM78&lt;0.5,EU78/EM78&gt;2),"NM",(EU78/EM78-1)*100))</f>
        <v>-5.1344883940233839</v>
      </c>
      <c r="EW78" s="87">
        <f>EW59*(EW84/100)</f>
        <v>88030.251019264892</v>
      </c>
      <c r="EX78" s="65">
        <f>IF(ISERROR(EW78/EO78),"NM",IF(OR(EW78/EO78&lt;0.5,EW78/EO78&gt;2),"NM",(EW78/EO78-1)*100))</f>
        <v>-3.0397058935291432</v>
      </c>
      <c r="EY78" s="65"/>
      <c r="EZ78" s="317"/>
      <c r="FA78" s="59"/>
      <c r="FB78" s="84">
        <v>249009</v>
      </c>
      <c r="FC78" s="63"/>
      <c r="FD78" s="84">
        <v>246492</v>
      </c>
      <c r="FE78" s="65">
        <f>IF(ISERROR(FD78/FB78),"NM",IF(OR(FD78/FB78&lt;0.5,FD78/FB78&gt;2),"NM",(FD78/FB78-1)*100))</f>
        <v>-1.0108068383070545</v>
      </c>
      <c r="FF78" s="88">
        <f>C78+E78+G78+I78</f>
        <v>237027</v>
      </c>
      <c r="FG78" s="65">
        <f>IF(ISERROR(FF78/FD78),"NM",IF(OR(FF78/FD78&lt;0.5,FF78/FD78&gt;2),"NM",(FF78/FD78-1)*100))</f>
        <v>-3.8398812131833937</v>
      </c>
      <c r="FH78" s="71">
        <f>K78+M78+O78+Q78</f>
        <v>248970</v>
      </c>
      <c r="FI78" s="65">
        <f>IF(ISERROR(FH78/FF78),"NM",IF(OR(FH78/FF78&lt;0.5,FH78/FF78&gt;2),"NM",(FH78/FF78-1)*100))</f>
        <v>5.0386664810338155</v>
      </c>
      <c r="FJ78" s="71">
        <f>S78+U78+W78+Y78</f>
        <v>254256</v>
      </c>
      <c r="FK78" s="65">
        <f>IF(ISERROR(FJ78/FH78),"NM",IF(OR(FJ78/FH78&lt;0.5,FJ78/FH78&gt;2),"NM",(FJ78/FH78-1)*100))</f>
        <v>2.1231473671526668</v>
      </c>
      <c r="FL78" s="71">
        <f>AA78+AC78+AE78+AG78</f>
        <v>237996</v>
      </c>
      <c r="FM78" s="65">
        <f>IF(ISERROR(FL78/FJ78),"NM",IF(OR(FL78/FJ78&lt;0.5,FL78/FJ78&gt;2),"NM",(FL78/FJ78-1)*100))</f>
        <v>-6.3951293184821623</v>
      </c>
      <c r="FN78" s="71">
        <f>AI78+AK78+AM78+AO78</f>
        <v>258402</v>
      </c>
      <c r="FO78" s="65">
        <f>IF(ISERROR(FN78/FL78),"NM",IF(OR(FN78/FL78&lt;0.5,FN78/FL78&gt;2),"NM",(FN78/FL78-1)*100))</f>
        <v>8.5740936822467528</v>
      </c>
      <c r="FP78" s="71">
        <f>AQ78+AS78+AU78+AW78</f>
        <v>270646</v>
      </c>
      <c r="FQ78" s="65">
        <f>IF(ISERROR(FP78/FN78),"NM",IF(OR(FP78/FN78&lt;0.5,FP78/FN78&gt;2),"NM",(FP78/FN78-1)*100))</f>
        <v>4.7383534183171871</v>
      </c>
      <c r="FR78" s="87">
        <f>AY78+BA78+BC78+BE78</f>
        <v>318542</v>
      </c>
      <c r="FS78" s="65">
        <f>IF(ISERROR(FR78/FP78),"NM",IF(OR(FR78/FP78&lt;0.5,FR78/FP78&gt;2),"NM",(FR78/FP78-1)*100))</f>
        <v>17.696917744950969</v>
      </c>
      <c r="FT78" s="87">
        <f>BG78+BI78+BK78+BM78</f>
        <v>306518</v>
      </c>
      <c r="FU78" s="65">
        <f>IF(ISERROR(FT78/FR78),"NM",IF(OR(FT78/FR78&lt;0.5,FT78/FR78&gt;2),"NM",(FT78/FR78-1)*100))</f>
        <v>-3.7746984699034924</v>
      </c>
      <c r="FV78" s="87">
        <f>BO78+BQ78+BS78+BU78</f>
        <v>256963</v>
      </c>
      <c r="FW78" s="65">
        <f>IF(ISERROR(FV78/FT78),"NM",IF(OR(FV78/FT78&lt;0.5,FV78/FT78&gt;2),"NM",(FV78/FT78-1)*100))</f>
        <v>-16.167076648027201</v>
      </c>
      <c r="FX78" s="87">
        <f>BW78+BY78+CA78+CC78</f>
        <v>228721</v>
      </c>
      <c r="FY78" s="65">
        <f>IF(ISERROR(FX78/FV78),"NM",IF(OR(FX78/FV78&lt;0.5,FX78/FV78&gt;2),"NM",(FX78/FV78-1)*100))</f>
        <v>-10.990687375225228</v>
      </c>
      <c r="FZ78" s="87">
        <f>CE78+CG78+CI78+CK78</f>
        <v>248412</v>
      </c>
      <c r="GA78" s="65">
        <f>IF(ISERROR(FZ78/FX78),"NM",IF(OR(FZ78/FX78&lt;0.5,FZ78/FX78&gt;2),"NM",(FZ78/FX78-1)*100))</f>
        <v>8.6091788685778816</v>
      </c>
      <c r="GB78" s="87">
        <f>CM78+CO78+CQ78+CS78</f>
        <v>278685</v>
      </c>
      <c r="GC78" s="65">
        <f>IF(ISERROR(GB78/FZ78),"NM",IF(OR(GB78/FZ78&lt;0.5,GB78/FZ78&gt;2),"NM",(GB78/FZ78-1)*100))</f>
        <v>12.18660934254383</v>
      </c>
      <c r="GD78" s="87">
        <f>CU78+CW78+CY78+DA78</f>
        <v>361042</v>
      </c>
      <c r="GE78" s="65">
        <f>IF(ISERROR(GD78/GB78),"NM",IF(OR(GD78/GB78&lt;0.5,GD78/GB78&gt;2),"NM",(GD78/GB78-1)*100))</f>
        <v>29.552003157687</v>
      </c>
      <c r="GF78" s="87">
        <f>DC78+DE78+DG78+DI78</f>
        <v>426601</v>
      </c>
      <c r="GG78" s="65">
        <f>IF(ISERROR(GF78/GD78),"NM",IF(OR(GF78/GD78&lt;0.5,GF78/GD78&gt;2),"NM",(GF78/GD78-1)*100))</f>
        <v>18.158275214517982</v>
      </c>
      <c r="GH78" s="87">
        <f>DK78+DM78+DO78+DQ78</f>
        <v>434224</v>
      </c>
      <c r="GI78" s="65">
        <f>IF(ISERROR(GH78/GF78),"NM",IF(OR(GH78/GF78&lt;0.5,GH78/GF78&gt;2),"NM",(GH78/GF78-1)*100))</f>
        <v>1.7869156424856092</v>
      </c>
      <c r="GJ78" s="87">
        <f>DS78+DU78+DW78+DY78</f>
        <v>448267</v>
      </c>
      <c r="GK78" s="65">
        <f>IF(ISERROR(GJ78/GH78),"NM",IF(OR(GJ78/GH78&lt;0.5,GJ78/GH78&gt;2),"NM",(GJ78/GH78-1)*100))</f>
        <v>3.2340451011459548</v>
      </c>
      <c r="GL78" s="87">
        <f>EA78+EC78+EE78+EG78</f>
        <v>443331</v>
      </c>
      <c r="GM78" s="65">
        <f>IF(ISERROR(GL78/GJ78),"NM",IF(OR(GL78/GJ78&lt;0.5,GL78/GJ78&gt;2),"NM",(GL78/GJ78-1)*100))</f>
        <v>-1.1011294607901068</v>
      </c>
      <c r="GN78" s="87">
        <f>EI78+EK78+EM78+EO78</f>
        <v>364819</v>
      </c>
      <c r="GO78" s="65">
        <f>IF(ISERROR(GN78/GL78),"NM",IF(OR(GN78/GL78&lt;0.5,GN78/GL78&gt;2),"NM",(GN78/GL78-1)*100))</f>
        <v>-17.709566892457328</v>
      </c>
      <c r="GP78" s="87">
        <f>EQ78+ES78+EU78+EW78</f>
        <v>352658.34830960108</v>
      </c>
      <c r="GQ78" s="65">
        <f>IF(ISERROR(GP78/GN78),"NM",IF(OR(GP78/GN78&lt;0.5,GP78/GN78&gt;2),"NM",(GP78/GN78-1)*100))</f>
        <v>-3.3333383651616089</v>
      </c>
      <c r="GR78" s="87">
        <f>GR59*(GR84/100)</f>
        <v>343166.46119480161</v>
      </c>
      <c r="GS78" s="65">
        <f>IF(ISERROR(GR78/GP78),"NM",IF(OR(GR78/GP78&lt;0.5,GR78/GP78&gt;2),"NM",(GR78/GP78-1)*100))</f>
        <v>-2.6915248597678132</v>
      </c>
      <c r="GT78" s="87">
        <f>GT59*(GT84/100)</f>
        <v>341328.92022768158</v>
      </c>
      <c r="GU78" s="65">
        <f>IF(ISERROR(GT78/GR78),"NM",IF(OR(GT78/GR78&lt;0.5,GT78/GR78&gt;2),"NM",(GT78/GR78-1)*100))</f>
        <v>-0.5354663625117273</v>
      </c>
      <c r="GV78" s="87">
        <f>GV59*(GV84/100)</f>
        <v>343641.88348837924</v>
      </c>
      <c r="GW78" s="65">
        <f>IF(ISERROR(GV78/GT78),"NM",IF(OR(GV78/GT78&lt;0.5,GV78/GT78&gt;2),"NM",(GV78/GT78-1)*100))</f>
        <v>0.67763471643562667</v>
      </c>
      <c r="GX78" s="87">
        <f>GX59*(GX84/100)</f>
        <v>348623.39923070389</v>
      </c>
      <c r="GY78" s="65">
        <f>IF(ISERROR(GX78/GV78),"NM",IF(OR(GX78/GV78&lt;0.5,GX78/GV78&gt;2),"NM",(GX78/GV78-1)*100))</f>
        <v>1.4496241528408227</v>
      </c>
      <c r="GZ78" s="67">
        <f t="shared" si="162"/>
        <v>-0.90407020402878402</v>
      </c>
      <c r="HA78" s="280"/>
      <c r="HB78" s="57"/>
      <c r="HC78"/>
      <c r="HD78"/>
      <c r="HE78"/>
      <c r="HF78"/>
      <c r="HG78"/>
      <c r="HH78"/>
    </row>
    <row r="79" spans="2:216" s="2" customFormat="1" ht="13.5" customHeight="1" x14ac:dyDescent="0.2">
      <c r="B79" s="54" t="s">
        <v>185</v>
      </c>
      <c r="C79" s="88">
        <f>SUM(C77:C78)</f>
        <v>148327</v>
      </c>
      <c r="D79" s="63"/>
      <c r="E79" s="88">
        <f>SUM(E77:E78)</f>
        <v>150553</v>
      </c>
      <c r="F79" s="63"/>
      <c r="G79" s="88">
        <f>SUM(G77:G78)</f>
        <v>153346</v>
      </c>
      <c r="H79" s="63"/>
      <c r="I79" s="88">
        <f>SUM(I77:I78)</f>
        <v>155244</v>
      </c>
      <c r="J79" s="63"/>
      <c r="K79" s="88">
        <f>SUM(K77:K78)</f>
        <v>155271</v>
      </c>
      <c r="L79" s="63">
        <f>IF(ISERROR(K79/C79),"NM",IF(OR(K79/C79&lt;0.5,K79/C79&gt;2),"NM",(K79/C79-1)*100))</f>
        <v>4.6815482009344267</v>
      </c>
      <c r="M79" s="88">
        <f>SUM(M77:M78)</f>
        <v>156152</v>
      </c>
      <c r="N79" s="63">
        <f>IF(ISERROR(M79/E79),"NM",IF(OR(M79/E79&lt;0.5,M79/E79&gt;2),"NM",(M79/E79-1)*100))</f>
        <v>3.7189561151222517</v>
      </c>
      <c r="O79" s="88">
        <f>SUM(O77:O78)</f>
        <v>157737</v>
      </c>
      <c r="P79" s="63">
        <f>IF(ISERROR(O79/G79),"NM",IF(OR(O79/G79&lt;0.5,O79/G79&gt;2),"NM",(O79/G79-1)*100))</f>
        <v>2.8634591055521463</v>
      </c>
      <c r="Q79" s="88">
        <f>SUM(Q77:Q78)</f>
        <v>159250</v>
      </c>
      <c r="R79" s="63">
        <f>IF(ISERROR(Q79/I79),"NM",IF(OR(Q79/I79&lt;0.5,Q79/I79&gt;2),"NM",(Q79/I79-1)*100))</f>
        <v>2.5804539950014194</v>
      </c>
      <c r="S79" s="88">
        <f>SUM(S77:S78)</f>
        <v>160780</v>
      </c>
      <c r="T79" s="63">
        <f>IF(ISERROR(S79/K79),"NM",IF(OR(S79/K79&lt;0.5,S79/K79&gt;2),"NM",(S79/K79-1)*100))</f>
        <v>3.5479902879481662</v>
      </c>
      <c r="U79" s="88">
        <f>SUM(U77:U78)</f>
        <v>161727</v>
      </c>
      <c r="V79" s="63">
        <f>IF(ISERROR(U79/M79),"NM",IF(OR(U79/M79&lt;0.5,U79/M79&gt;2),"NM",(U79/M79-1)*100))</f>
        <v>3.570239254060148</v>
      </c>
      <c r="W79" s="88">
        <f>SUM(W77:W78)</f>
        <v>165145</v>
      </c>
      <c r="X79" s="63">
        <f>IF(ISERROR(W79/O79),"NM",IF(OR(W79/O79&lt;0.5,W79/O79&gt;2),"NM",(W79/O79-1)*100))</f>
        <v>4.696425061970233</v>
      </c>
      <c r="Y79" s="88">
        <f>SUM(Y77:Y78)</f>
        <v>166398</v>
      </c>
      <c r="Z79" s="63">
        <f>IF(ISERROR(Y79/Q79),"NM",IF(OR(Y79/Q79&lt;0.5,Y79/Q79&gt;2),"NM",(Y79/Q79-1)*100))</f>
        <v>4.4885400313971813</v>
      </c>
      <c r="AA79" s="88">
        <f>SUM(AA77:AA78)</f>
        <v>168486</v>
      </c>
      <c r="AB79" s="63">
        <f>IF(ISERROR(AA79/S79),"NM",IF(OR(AA79/S79&lt;0.5,AA79/S79&gt;2),"NM",(AA79/S79-1)*100))</f>
        <v>4.792884687150134</v>
      </c>
      <c r="AC79" s="88">
        <f>SUM(AC77:AC78)</f>
        <v>170470</v>
      </c>
      <c r="AD79" s="63">
        <f>IF(ISERROR(AC79/U79),"NM",IF(OR(AC79/U79&lt;0.5,AC79/U79&gt;2),"NM",(AC79/U79-1)*100))</f>
        <v>5.4060237313497517</v>
      </c>
      <c r="AE79" s="88">
        <f>SUM(AE77:AE78)</f>
        <v>172722</v>
      </c>
      <c r="AF79" s="63">
        <f>IF(ISERROR(AE79/W79),"NM",IF(OR(AE79/W79&lt;0.5,AE79/W79&gt;2),"NM",(AE79/W79-1)*100))</f>
        <v>4.5880892548972207</v>
      </c>
      <c r="AG79" s="88">
        <f>SUM(AG77:AG78)</f>
        <v>176277</v>
      </c>
      <c r="AH79" s="63">
        <f>IF(ISERROR(AG79/Y79),"NM",IF(OR(AG79/Y79&lt;0.5,AG79/Y79&gt;2),"NM",(AG79/Y79-1)*100))</f>
        <v>5.9369703962788067</v>
      </c>
      <c r="AI79" s="89">
        <f>SUM(AI77:AI78)</f>
        <v>176207</v>
      </c>
      <c r="AJ79" s="63">
        <f>IF(ISERROR(AI79/AA79),"NM",IF(OR(AI79/AA79&lt;0.5,AI79/AA79&gt;2),"NM",(AI79/AA79-1)*100))</f>
        <v>4.5825765939009777</v>
      </c>
      <c r="AK79" s="88">
        <f>SUM(AK77:AK78)</f>
        <v>177997</v>
      </c>
      <c r="AL79" s="63">
        <f>IF(ISERROR(AK79/AC79),"NM",IF(OR(AK79/AC79&lt;0.5,AK79/AC79&gt;2),"NM",(AK79/AC79-1)*100))</f>
        <v>4.4154396668035334</v>
      </c>
      <c r="AM79" s="88">
        <f>SUM(AM77:AM78)</f>
        <v>183076</v>
      </c>
      <c r="AN79" s="63">
        <f>IF(ISERROR(AM79/AE79),"NM",IF(OR(AM79/AE79&lt;0.5,AM79/AE79&gt;2),"NM",(AM79/AE79-1)*100))</f>
        <v>5.9946040458077166</v>
      </c>
      <c r="AO79" s="71">
        <f>SUM(AO77:AO78)</f>
        <v>185145</v>
      </c>
      <c r="AP79" s="63">
        <f>IF(ISERROR(AO79/AG79),"NM",IF(OR(AO79/AG79&lt;0.5,AO79/AG79&gt;2),"NM",(AO79/AG79-1)*100))</f>
        <v>5.0307186984121621</v>
      </c>
      <c r="AQ79" s="71">
        <f>SUM(AQ77:AQ78)</f>
        <v>186718</v>
      </c>
      <c r="AR79" s="63">
        <f>IF(ISERROR(AQ79/AI79),"NM",IF(OR(AQ79/AI79&lt;0.5,AQ79/AI79&gt;2),"NM",(AQ79/AI79-1)*100))</f>
        <v>5.9651432689961315</v>
      </c>
      <c r="AS79" s="71">
        <f>SUM(AS77:AS78)</f>
        <v>186860</v>
      </c>
      <c r="AT79" s="63">
        <f>IF(ISERROR(AS79/AK79),"NM",IF(OR(AS79/AK79&lt;0.5,AS79/AK79&gt;2),"NM",(AS79/AK79-1)*100))</f>
        <v>4.9792974038888271</v>
      </c>
      <c r="AU79" s="71">
        <f>SUM(AU77:AU78)</f>
        <v>192244</v>
      </c>
      <c r="AV79" s="63">
        <f>IF(ISERROR(AU79/AM79),"NM",IF(OR(AU79/AM79&lt;0.5,AU79/AM79&gt;2),"NM",(AU79/AM79-1)*100))</f>
        <v>5.0077563416286219</v>
      </c>
      <c r="AW79" s="71">
        <f>SUM(AW77:AW78)</f>
        <v>193378</v>
      </c>
      <c r="AX79" s="63">
        <f>IF(ISERROR(AW79/AO79),"NM",IF(OR(AW79/AO79&lt;0.5,AW79/AO79&gt;2),"NM",(AW79/AO79-1)*100))</f>
        <v>4.4467849523346592</v>
      </c>
      <c r="AY79" s="71">
        <f>SUM(AY77:AY78)</f>
        <v>193938</v>
      </c>
      <c r="AZ79" s="65">
        <f>IF(ISERROR(AY79/AQ79),"NM",IF(OR(AY79/AQ79&lt;0.5,AY79/AQ79&gt;2),"NM",(AY79/AQ79-1)*100))</f>
        <v>3.8667937745691328</v>
      </c>
      <c r="BA79" s="71">
        <f>SUM(BA77:BA78)</f>
        <v>196410</v>
      </c>
      <c r="BB79" s="65">
        <f>IF(ISERROR(BA79/AS79),"NM",IF(OR(BA79/AS79&lt;0.5,BA79/AS79&gt;2),"NM",(BA79/AS79-1)*100))</f>
        <v>5.1107781226586768</v>
      </c>
      <c r="BC79" s="71">
        <f>SUM(BC77:BC78)</f>
        <v>202961</v>
      </c>
      <c r="BD79" s="65">
        <f>IF(ISERROR(BC79/AU79),"NM",IF(OR(BC79/AU79&lt;0.5,BC79/AU79&gt;2),"NM",(BC79/AU79-1)*100))</f>
        <v>5.5746863361145316</v>
      </c>
      <c r="BE79" s="71">
        <f>SUM(BE77:BE78)</f>
        <v>203416</v>
      </c>
      <c r="BF79" s="65">
        <f>IF(ISERROR(BE79/AW79),"NM",IF(OR(BE79/AW79&lt;0.5,BE79/AW79&gt;2),"NM",(BE79/AW79-1)*100))</f>
        <v>5.1908696956220357</v>
      </c>
      <c r="BG79" s="71">
        <f>SUM(BG77:BG78)</f>
        <v>201522</v>
      </c>
      <c r="BH79" s="65">
        <f>IF(ISERROR(BG79/AY79),"NM",IF(OR(BG79/AY79&lt;0.5,BG79/AY79&gt;2),"NM",(BG79/AY79-1)*100))</f>
        <v>3.9105281069207631</v>
      </c>
      <c r="BI79" s="71">
        <f>SUM(BI77:BI78)</f>
        <v>203130</v>
      </c>
      <c r="BJ79" s="65">
        <f>IF(ISERROR(BI79/BA79),"NM",IF(OR(BI79/BA79&lt;0.5,BI79/BA79&gt;2),"NM",(BI79/BA79-1)*100))</f>
        <v>3.4214143882694392</v>
      </c>
      <c r="BK79" s="71">
        <f>SUM(BK77:BK78)</f>
        <v>204375</v>
      </c>
      <c r="BL79" s="65">
        <f>IF(ISERROR(BK79/BC79),"NM",IF(OR(BK79/BC79&lt;0.5,BK79/BC79&gt;2),"NM",(BK79/BC79-1)*100))</f>
        <v>0.69668557013415899</v>
      </c>
      <c r="BM79" s="71">
        <f>SUM(BM77:BM78)</f>
        <v>207267</v>
      </c>
      <c r="BN79" s="65">
        <f>IF(ISERROR(BM79/BE79),"NM",IF(OR(BM79/BE79&lt;0.5,BM79/BE79&gt;2),"NM",(BM79/BE79-1)*100))</f>
        <v>1.8931647461359891</v>
      </c>
      <c r="BO79" s="71">
        <f>SUM(BO77:BO78)</f>
        <v>202316</v>
      </c>
      <c r="BP79" s="65">
        <f>IF(ISERROR(BO79/BG79),"NM",IF(OR(BO79/BG79&lt;0.5,BO79/BG79&gt;2),"NM",(BO79/BG79-1)*100))</f>
        <v>0.39400164746281607</v>
      </c>
      <c r="BQ79" s="71">
        <f>SUM(BQ77:BQ78)</f>
        <v>203421</v>
      </c>
      <c r="BR79" s="65">
        <f>IF(ISERROR(BQ79/BI79),"NM",IF(OR(BQ79/BI79&lt;0.5,BQ79/BI79&gt;2),"NM",(BQ79/BI79-1)*100))</f>
        <v>0.14325801211048095</v>
      </c>
      <c r="BS79" s="71">
        <f>SUM(BS77:BS78)</f>
        <v>206046</v>
      </c>
      <c r="BT79" s="65">
        <f>IF(ISERROR(BS79/BK79),"NM",IF(OR(BS79/BK79&lt;0.5,BS79/BK79&gt;2),"NM",(BS79/BK79-1)*100))</f>
        <v>0.81761467889909234</v>
      </c>
      <c r="BU79" s="71">
        <f>SUM(BU77:BU78)</f>
        <v>210398</v>
      </c>
      <c r="BV79" s="65">
        <f>IF(ISERROR(BU79/BM79),"NM",IF(OR(BU79/BM79&lt;0.5,BU79/BM79&gt;2),"NM",(BU79/BM79-1)*100))</f>
        <v>1.5106119160310127</v>
      </c>
      <c r="BW79" s="71">
        <f>SUM(BW77:BW78)</f>
        <v>206007</v>
      </c>
      <c r="BX79" s="65">
        <f>IF(ISERROR(BW79/BO79),"NM",IF(OR(BW79/BO79&lt;0.5,BW79/BO79&gt;2),"NM",(BW79/BO79-1)*100))</f>
        <v>1.8243737519523906</v>
      </c>
      <c r="BY79" s="71">
        <f>SUM(BY77:BY78)</f>
        <v>203467</v>
      </c>
      <c r="BZ79" s="65">
        <f>IF(ISERROR(BY79/BQ79),"NM",IF(OR(BY79/BQ79&lt;0.5,BY79/BQ79&gt;2),"NM",(BY79/BQ79-1)*100))</f>
        <v>2.2613201193588672E-2</v>
      </c>
      <c r="CA79" s="71">
        <f>SUM(CA77:CA78)</f>
        <v>203728</v>
      </c>
      <c r="CB79" s="65">
        <f>IF(ISERROR(CA79/BS79),"NM",IF(OR(CA79/BS79&lt;0.5,CA79/BS79&gt;2),"NM",(CA79/BS79-1)*100))</f>
        <v>-1.1249915067509164</v>
      </c>
      <c r="CC79" s="71">
        <f>SUM(CC77:CC78)</f>
        <v>204273</v>
      </c>
      <c r="CD79" s="65">
        <f>IF(ISERROR(CC79/BU79),"NM",IF(OR(CC79/BU79&lt;0.5,CC79/BU79&gt;2),"NM",(CC79/BU79-1)*100))</f>
        <v>-2.9111493455260984</v>
      </c>
      <c r="CE79" s="71">
        <f>SUM(CE77:CE78)</f>
        <v>206510</v>
      </c>
      <c r="CF79" s="65">
        <f>IF(ISERROR(CE79/BW79),"NM",IF(OR(CE79/BW79&lt;0.5,CE79/BW79&gt;2),"NM",(CE79/BW79-1)*100))</f>
        <v>0.24416646036300449</v>
      </c>
      <c r="CG79" s="71">
        <f>SUM(CG77:CG78)</f>
        <v>205037</v>
      </c>
      <c r="CH79" s="65">
        <f>IF(ISERROR(CG79/BY79),"NM",IF(OR(CG79/BY79&lt;0.5,CG79/BY79&gt;2),"NM",(CG79/BY79-1)*100))</f>
        <v>0.77162389969871459</v>
      </c>
      <c r="CI79" s="71">
        <f>SUM(CI77:CI78)</f>
        <v>209097</v>
      </c>
      <c r="CJ79" s="65">
        <f>IF(ISERROR(CI79/CA79),"NM",IF(OR(CI79/CA79&lt;0.5,CI79/CA79&gt;2),"NM",(CI79/CA79-1)*100))</f>
        <v>2.6353765805387619</v>
      </c>
      <c r="CK79" s="71">
        <f>SUM(CK77:CK78)</f>
        <v>215996</v>
      </c>
      <c r="CL79" s="65">
        <f>IF(ISERROR(CK79/CC79),"NM",IF(OR(CK79/CC79&lt;0.5,CK79/CC79&gt;2),"NM",(CK79/CC79-1)*100))</f>
        <v>5.7388886441184006</v>
      </c>
      <c r="CM79" s="71">
        <f>SUM(CM77:CM78)</f>
        <v>212407</v>
      </c>
      <c r="CN79" s="65">
        <f>IF(ISERROR(CM79/CE79),"NM",IF(OR(CM79/CE79&lt;0.5,CM79/CE79&gt;2),"NM",(CM79/CE79-1)*100))</f>
        <v>2.8555517892596027</v>
      </c>
      <c r="CO79" s="71">
        <f>SUM(CO77:CO78)</f>
        <v>215205</v>
      </c>
      <c r="CP79" s="65">
        <f>IF(ISERROR(CO79/CG79),"NM",IF(OR(CO79/CG79&lt;0.5,CO79/CG79&gt;2),"NM",(CO79/CG79-1)*100))</f>
        <v>4.9591049420348421</v>
      </c>
      <c r="CQ79" s="71">
        <f>SUM(CQ77:CQ78)</f>
        <v>219113</v>
      </c>
      <c r="CR79" s="67">
        <f>IF(ISERROR(CQ79/CI79),"NM",IF(OR(CQ79/CI79&lt;0.5,CQ79/CI79&gt;2),"NM",(CQ79/CI79-1)*100))</f>
        <v>4.7901213312481872</v>
      </c>
      <c r="CS79" s="71">
        <f>SUM(CS77:CS78)</f>
        <v>233074</v>
      </c>
      <c r="CT79" s="65">
        <f>IF(ISERROR(CS79/CK79),"NM",IF(OR(CS79/CK79&lt;0.5,CS79/CK79&gt;2),"NM",(CS79/CK79-1)*100))</f>
        <v>7.9066279005166828</v>
      </c>
      <c r="CU79" s="71">
        <f>SUM(CU77:CU78)</f>
        <v>235015</v>
      </c>
      <c r="CV79" s="65">
        <f>IF(ISERROR(CU79/CM79),"NM",IF(OR(CU79/CM79&lt;0.5,CU79/CM79&gt;2),"NM",(CU79/CM79-1)*100))</f>
        <v>10.643717014975973</v>
      </c>
      <c r="CW79" s="71">
        <f>SUM(CW77:CW78)</f>
        <v>244044</v>
      </c>
      <c r="CX79" s="65">
        <f>IF(ISERROR(CW79/CO79),"NM",IF(OR(CW79/CO79&lt;0.5,CW79/CO79&gt;2),"NM",(CW79/CO79-1)*100))</f>
        <v>13.400710950024397</v>
      </c>
      <c r="CY79" s="71">
        <f>SUM(CY77:CY78)</f>
        <v>253137</v>
      </c>
      <c r="CZ79" s="65">
        <f>IF(ISERROR(CY79/CQ79),"NM",IF(OR(CY79/CQ79&lt;0.5,CY79/CQ79&gt;2),"NM",(CY79/CQ79-1)*100))</f>
        <v>15.52806086357268</v>
      </c>
      <c r="DA79" s="71">
        <f>SUM(DA77:DA78)</f>
        <v>265012</v>
      </c>
      <c r="DB79" s="65">
        <f>IF(ISERROR(DA79/CS79),"NM",IF(OR(DA79/CS79&lt;0.5,DA79/CS79&gt;2),"NM",(DA79/CS79-1)*100))</f>
        <v>13.702944129332305</v>
      </c>
      <c r="DC79" s="71">
        <f>SUM(DC77:DC78)</f>
        <v>261264</v>
      </c>
      <c r="DD79" s="65">
        <f>IF(ISERROR(DC79/CU79),"NM",IF(OR(DC79/CU79&lt;0.5,DC79/CU79&gt;2),"NM",(DC79/CU79-1)*100))</f>
        <v>11.169074314405458</v>
      </c>
      <c r="DE79" s="71">
        <f>SUM(DE77:DE78)</f>
        <v>266345</v>
      </c>
      <c r="DF79" s="67">
        <f>IF(ISERROR(DE79/CW79),"NM",IF(OR(DE79/CW79&lt;0.5,DE79/CW79&gt;2),"NM",(DE79/CW79-1)*100))</f>
        <v>9.138106243136491</v>
      </c>
      <c r="DG79" s="71">
        <f>SUM(DG77:DG78)</f>
        <v>273248</v>
      </c>
      <c r="DH79" s="65">
        <f>IF(ISERROR(DG79/CY79),"NM",IF(OR(DG79/CY79&lt;0.5,DG79/CY79&gt;2),"NM",(DG79/CY79-1)*100))</f>
        <v>7.9447097816597312</v>
      </c>
      <c r="DI79" s="71">
        <f>SUM(DI77:DI78)</f>
        <v>264319</v>
      </c>
      <c r="DJ79" s="65">
        <f>IF(ISERROR(DI79/DA79),"NM",IF(OR(DI79/DA79&lt;0.5,DI79/DA79&gt;2),"NM",(DI79/DA79-1)*100))</f>
        <v>-0.26149759256184346</v>
      </c>
      <c r="DK79" s="71">
        <f>SUM(DK77:DK78)</f>
        <v>260514</v>
      </c>
      <c r="DL79" s="65">
        <f>IF(ISERROR(DK79/DC79),"NM",IF(OR(DK79/DC79&lt;0.5,DK79/DC79&gt;2),"NM",(DK79/DC79-1)*100))</f>
        <v>-0.28706595627411291</v>
      </c>
      <c r="DM79" s="71">
        <f>SUM(DM77:DM78)</f>
        <v>264095</v>
      </c>
      <c r="DN79" s="65">
        <f>IF(ISERROR(DM79/DE79),"NM",IF(OR(DM79/DE79&lt;0.5,DM79/DE79&gt;2),"NM",(DM79/DE79-1)*100))</f>
        <v>-0.84476900260940235</v>
      </c>
      <c r="DO79" s="71">
        <f>SUM(DO77:DO78)</f>
        <v>273380</v>
      </c>
      <c r="DP79" s="65">
        <f>IF(ISERROR(DO79/DG79),"NM",IF(OR(DO79/DG79&lt;0.5,DO79/DG79&gt;2),"NM",(DO79/DG79-1)*100))</f>
        <v>4.830776437521056E-2</v>
      </c>
      <c r="DQ79" s="71">
        <f>SUM(DQ77:DQ78)</f>
        <v>266312</v>
      </c>
      <c r="DR79" s="65">
        <f>IF(ISERROR(DQ79/DI79),"NM",IF(OR(DQ79/DI79&lt;0.5,DQ79/DI79&gt;2),"NM",(DQ79/DI79-1)*100))</f>
        <v>0.75401314320953094</v>
      </c>
      <c r="DS79" s="71">
        <f>SUM(DS77:DS78)</f>
        <v>265291</v>
      </c>
      <c r="DT79" s="65">
        <f>IF(ISERROR(DS79/DK79),"NM",IF(OR(DS79/DK79&lt;0.5,DS79/DK79&gt;2),"NM",(DS79/DK79-1)*100))</f>
        <v>1.833682642775436</v>
      </c>
      <c r="DU79" s="71">
        <f>SUM(DU77:DU78)</f>
        <v>263305</v>
      </c>
      <c r="DV79" s="65">
        <f>IF(ISERROR(DU79/DM79),"NM",IF(OR(DU79/DM79&lt;0.5,DU79/DM79&gt;2),"NM",(DU79/DM79-1)*100))</f>
        <v>-0.29913478104469648</v>
      </c>
      <c r="DW79" s="71">
        <f>SUM(DW77:DW78)</f>
        <v>261589</v>
      </c>
      <c r="DX79" s="65">
        <f>IF(ISERROR(DW79/DO79),"NM",IF(OR(DW79/DO79&lt;0.5,DW79/DO79&gt;2),"NM",(DW79/DO79-1)*100))</f>
        <v>-4.3130441144194842</v>
      </c>
      <c r="DY79" s="71">
        <f t="shared" ref="DY79:EA79" si="290">SUM(DY77:DY78)</f>
        <v>263289</v>
      </c>
      <c r="DZ79" s="65">
        <f>IF(ISERROR(DY79/DQ79),"NM",IF(OR(DY79/DQ79&lt;0.5,DY79/DQ79&gt;2),"NM",(DY79/DQ79-1)*100))</f>
        <v>-1.1351347291898239</v>
      </c>
      <c r="EA79" s="71">
        <f t="shared" si="290"/>
        <v>263632</v>
      </c>
      <c r="EB79" s="65">
        <f>IF(ISERROR(EA79/DS79),"NM",IF(OR(EA79/DS79&lt;0.5,EA79/DS79&gt;2),"NM",(EA79/DS79-1)*100))</f>
        <v>-0.62535102962407718</v>
      </c>
      <c r="EC79" s="71">
        <f t="shared" ref="EC79:EE79" si="291">SUM(EC77:EC78)</f>
        <v>265312</v>
      </c>
      <c r="ED79" s="65">
        <f>IF(ISERROR(EC79/DU79),"NM",IF(OR(EC79/DU79&lt;0.5,EC79/DU79&gt;2),"NM",(EC79/DU79-1)*100))</f>
        <v>0.76223391124361495</v>
      </c>
      <c r="EE79" s="71">
        <f t="shared" si="291"/>
        <v>266694</v>
      </c>
      <c r="EF79" s="65">
        <f>IF(ISERROR(EE79/DW79),"NM",IF(OR(EE79/DW79&lt;0.5,EE79/DW79&gt;2),"NM",(EE79/DW79-1)*100))</f>
        <v>1.9515346593319993</v>
      </c>
      <c r="EG79" s="71">
        <f>SUM(EG77:EG78)</f>
        <v>271267</v>
      </c>
      <c r="EH79" s="65">
        <f>IF(ISERROR(EG79/DY79),"NM",IF(OR(EG79/DY79&lt;0.5,EG79/DY79&gt;2),"NM",(EG79/DY79-1)*100))</f>
        <v>3.0301303890401865</v>
      </c>
      <c r="EI79" s="71">
        <f t="shared" ref="EI79:EK79" si="292">SUM(EI77:EI78)</f>
        <v>260028</v>
      </c>
      <c r="EJ79" s="65">
        <f>IF(ISERROR(EI79/EA79),"NM",IF(OR(EI79/EA79&lt;0.5,EI79/EA79&gt;2),"NM",(EI79/EA79-1)*100))</f>
        <v>-1.3670571099107853</v>
      </c>
      <c r="EK79" s="71">
        <f t="shared" si="292"/>
        <v>252369</v>
      </c>
      <c r="EL79" s="65">
        <f>IF(ISERROR(EK79/EC79),"NM",IF(OR(EK79/EC79&lt;0.5,EK79/EC79&gt;2),"NM",(EK79/EC79-1)*100))</f>
        <v>-4.8784073091303837</v>
      </c>
      <c r="EM79" s="71">
        <f t="shared" ref="EM79" si="293">SUM(EM77:EM78)</f>
        <v>255345</v>
      </c>
      <c r="EN79" s="65">
        <f>IF(ISERROR(EM79/EE79),"NM",IF(OR(EM79/EE79&lt;0.5,EM79/EE79&gt;2),"NM",(EM79/EE79-1)*100))</f>
        <v>-4.2554388175212061</v>
      </c>
      <c r="EO79" s="71">
        <f t="shared" ref="EO79" si="294">SUM(EO77:EO78)</f>
        <v>251637</v>
      </c>
      <c r="EP79" s="65">
        <f>IF(ISERROR(EO79/EG79),"NM",IF(OR(EO79/EG79&lt;0.5,EO79/EG79&gt;2),"NM",(EO79/EG79-1)*100))</f>
        <v>-7.2364128331127597</v>
      </c>
      <c r="EQ79" s="71">
        <f t="shared" ref="EQ79" si="295">SUM(EQ77:EQ78)</f>
        <v>249380.40028777026</v>
      </c>
      <c r="ER79" s="65">
        <f>IF(ISERROR(EQ79/EI79),"NM",IF(OR(EQ79/EI79&lt;0.5,EQ79/EI79&gt;2),"NM",(EQ79/EI79-1)*100))</f>
        <v>-4.0947896811996181</v>
      </c>
      <c r="ES79" s="71">
        <f t="shared" ref="ES79" si="296">SUM(ES77:ES78)</f>
        <v>246739.19177588349</v>
      </c>
      <c r="ET79" s="65">
        <f>IF(ISERROR(ES79/EK79),"NM",IF(OR(ES79/EK79&lt;0.5,ES79/EK79&gt;2),"NM",(ES79/EK79-1)*100))</f>
        <v>-2.2307843768911817</v>
      </c>
      <c r="EU79" s="71">
        <f t="shared" ref="EU79" si="297">SUM(EU77:EU78)</f>
        <v>243772.92639681368</v>
      </c>
      <c r="EV79" s="65">
        <f>IF(ISERROR(EU79/EM79),"NM",IF(OR(EU79/EM79&lt;0.5,EU79/EM79&gt;2),"NM",(EU79/EM79-1)*100))</f>
        <v>-4.5319366359969138</v>
      </c>
      <c r="EW79" s="71">
        <f t="shared" ref="EW79" si="298">SUM(EW77:EW78)</f>
        <v>245103.83617128659</v>
      </c>
      <c r="EX79" s="65">
        <f>IF(ISERROR(EW79/EO79),"NM",IF(OR(EW79/EO79&lt;0.5,EW79/EO79&gt;2),"NM",(EW79/EO79-1)*100))</f>
        <v>-2.596265187040625</v>
      </c>
      <c r="EY79" s="65"/>
      <c r="EZ79" s="317"/>
      <c r="FA79" s="59"/>
      <c r="FB79" s="88">
        <f>SUM(FB77:FB78)</f>
        <v>539195</v>
      </c>
      <c r="FC79" s="63"/>
      <c r="FD79" s="88">
        <f>SUM(FD77:FD78)</f>
        <v>574299</v>
      </c>
      <c r="FE79" s="65">
        <f>IF(ISERROR(FD79/FB79),"NM",IF(OR(FD79/FB79&lt;0.5,FD79/FB79&gt;2),"NM",(FD79/FB79-1)*100))</f>
        <v>6.5104461280241832</v>
      </c>
      <c r="FF79" s="88">
        <f>SUM(FF77:FF78)</f>
        <v>607470</v>
      </c>
      <c r="FG79" s="65">
        <f>IF(ISERROR(FF79/FD79),"NM",IF(OR(FF79/FD79&lt;0.5,FF79/FD79&gt;2),"NM",(FF79/FD79-1)*100))</f>
        <v>5.7759111542941888</v>
      </c>
      <c r="FH79" s="71">
        <f>SUM(FH77:FH78)</f>
        <v>628410</v>
      </c>
      <c r="FI79" s="65">
        <f>IF(ISERROR(FH79/FF79),"NM",IF(OR(FH79/FF79&lt;0.5,FH79/FF79&gt;2),"NM",(FH79/FF79-1)*100))</f>
        <v>3.4470838066077425</v>
      </c>
      <c r="FJ79" s="71">
        <f>SUM(FJ77:FJ78)</f>
        <v>654050</v>
      </c>
      <c r="FK79" s="65">
        <f>IF(ISERROR(FJ79/FH79),"NM",IF(OR(FJ79/FH79&lt;0.5,FJ79/FH79&gt;2),"NM",(FJ79/FH79-1)*100))</f>
        <v>4.0801387629095576</v>
      </c>
      <c r="FL79" s="71">
        <f>SUM(FL77:FL78)</f>
        <v>687955</v>
      </c>
      <c r="FM79" s="65">
        <f>IF(ISERROR(FL79/FJ79),"NM",IF(OR(FL79/FJ79&lt;0.5,FL79/FJ79&gt;2),"NM",(FL79/FJ79-1)*100))</f>
        <v>5.1838544453787883</v>
      </c>
      <c r="FN79" s="71">
        <f>SUM(FN77:FN78)</f>
        <v>722425</v>
      </c>
      <c r="FO79" s="65">
        <f>IF(ISERROR(FN79/FL79),"NM",IF(OR(FN79/FL79&lt;0.5,FN79/FL79&gt;2),"NM",(FN79/FL79-1)*100))</f>
        <v>5.0105021404016181</v>
      </c>
      <c r="FP79" s="71">
        <f>SUM(FP77:FP78)</f>
        <v>759200</v>
      </c>
      <c r="FQ79" s="65">
        <f>IF(ISERROR(FP79/FN79),"NM",IF(OR(FP79/FN79&lt;0.5,FP79/FN79&gt;2),"NM",(FP79/FN79-1)*100))</f>
        <v>5.090493822888198</v>
      </c>
      <c r="FR79" s="87">
        <f>SUM(FR77:FR78)</f>
        <v>796725</v>
      </c>
      <c r="FS79" s="65">
        <f>IF(ISERROR(FR79/FP79),"NM",IF(OR(FR79/FP79&lt;0.5,FR79/FP79&gt;2),"NM",(FR79/FP79-1)*100))</f>
        <v>4.9427028451000998</v>
      </c>
      <c r="FT79" s="87">
        <f>SUM(FT77:FT78)</f>
        <v>816294</v>
      </c>
      <c r="FU79" s="65">
        <f>IF(ISERROR(FT79/FR79),"NM",IF(OR(FT79/FR79&lt;0.5,FT79/FR79&gt;2),"NM",(FT79/FR79-1)*100))</f>
        <v>2.4561799868210388</v>
      </c>
      <c r="FV79" s="87">
        <f>SUM(FV77:FV78)</f>
        <v>822181</v>
      </c>
      <c r="FW79" s="65">
        <f>IF(ISERROR(FV79/FT79),"NM",IF(OR(FV79/FT79&lt;0.5,FV79/FT79&gt;2),"NM",(FV79/FT79-1)*100))</f>
        <v>0.72118623927164283</v>
      </c>
      <c r="FX79" s="87">
        <f>SUM(FX77:FX78)</f>
        <v>817475</v>
      </c>
      <c r="FY79" s="65">
        <f>IF(ISERROR(FX79/FV79),"NM",IF(OR(FX79/FV79&lt;0.5,FX79/FV79&gt;2),"NM",(FX79/FV79-1)*100))</f>
        <v>-0.57238004770239215</v>
      </c>
      <c r="FZ79" s="87">
        <f>SUM(FZ77:FZ78)</f>
        <v>836640</v>
      </c>
      <c r="GA79" s="65">
        <f>IF(ISERROR(FZ79/FX79),"NM",IF(OR(FZ79/FX79&lt;0.5,FZ79/FX79&gt;2),"NM",(FZ79/FX79-1)*100))</f>
        <v>2.344414202269185</v>
      </c>
      <c r="GB79" s="87">
        <f>SUM(GB77:GB78)</f>
        <v>879799</v>
      </c>
      <c r="GC79" s="65">
        <f>IF(ISERROR(GB79/FZ79),"NM",IF(OR(GB79/FZ79&lt;0.5,GB79/FZ79&gt;2),"NM",(GB79/FZ79-1)*100))</f>
        <v>5.1586106330082204</v>
      </c>
      <c r="GD79" s="87">
        <f>SUM(GD77:GD78)</f>
        <v>997208</v>
      </c>
      <c r="GE79" s="65">
        <f>IF(ISERROR(GD79/GB79),"NM",IF(OR(GD79/GB79&lt;0.5,GD79/GB79&gt;2),"NM",(GD79/GB79-1)*100))</f>
        <v>13.344979932916502</v>
      </c>
      <c r="GF79" s="87">
        <f>SUM(GF77:GF78)</f>
        <v>1065176</v>
      </c>
      <c r="GG79" s="65">
        <f>IF(ISERROR(GF79/GD79),"NM",IF(OR(GF79/GD79&lt;0.5,GF79/GD79&gt;2),"NM",(GF79/GD79-1)*100))</f>
        <v>6.8158297967926496</v>
      </c>
      <c r="GH79" s="87">
        <f>SUM(GH77:GH78)</f>
        <v>1064301</v>
      </c>
      <c r="GI79" s="65">
        <f>IF(ISERROR(GH79/GF79),"NM",IF(OR(GH79/GF79&lt;0.5,GH79/GF79&gt;2),"NM",(GH79/GF79-1)*100))</f>
        <v>-8.2146049103626329E-2</v>
      </c>
      <c r="GJ79" s="87">
        <f>SUM(GJ77:GJ78)</f>
        <v>1053474</v>
      </c>
      <c r="GK79" s="65">
        <f>IF(ISERROR(GJ79/GH79),"NM",IF(OR(GJ79/GH79&lt;0.5,GJ79/GH79&gt;2),"NM",(GJ79/GH79-1)*100))</f>
        <v>-1.0172874027178369</v>
      </c>
      <c r="GL79" s="87">
        <f>SUM(GL77:GL78)</f>
        <v>1066905</v>
      </c>
      <c r="GM79" s="65">
        <f>IF(ISERROR(GL79/GJ79),"NM",IF(OR(GL79/GJ79&lt;0.5,GL79/GJ79&gt;2),"NM",(GL79/GJ79-1)*100))</f>
        <v>1.2749246777803647</v>
      </c>
      <c r="GN79" s="87">
        <f>SUM(GN77:GN78)</f>
        <v>1019379</v>
      </c>
      <c r="GO79" s="65">
        <f>IF(ISERROR(GN79/GL79),"NM",IF(OR(GN79/GL79&lt;0.5,GN79/GL79&gt;2),"NM",(GN79/GL79-1)*100))</f>
        <v>-4.4545671826451301</v>
      </c>
      <c r="GP79" s="87">
        <f>SUM(GP77:GP78)</f>
        <v>984996.35463175399</v>
      </c>
      <c r="GQ79" s="65">
        <f>IF(ISERROR(GP79/GN79),"NM",IF(OR(GP79/GN79&lt;0.5,GP79/GN79&gt;2),"NM",(GP79/GN79-1)*100))</f>
        <v>-3.3729010866661024</v>
      </c>
      <c r="GR79" s="71">
        <f>SUM(GR77:GR78)</f>
        <v>961740.91122814617</v>
      </c>
      <c r="GS79" s="65">
        <f>IF(ISERROR(GR79/GP79),"NM",IF(OR(GR79/GP79&lt;0.5,GR79/GP79&gt;2),"NM",(GR79/GP79-1)*100))</f>
        <v>-2.3609674588391694</v>
      </c>
      <c r="GT79" s="71">
        <f>SUM(GT77:GT78)</f>
        <v>956321.26616519503</v>
      </c>
      <c r="GU79" s="65">
        <f>IF(ISERROR(GT79/GR79),"NM",IF(OR(GT79/GR79&lt;0.5,GT79/GR79&gt;2),"NM",(GT79/GR79-1)*100))</f>
        <v>-0.56352443778545647</v>
      </c>
      <c r="GV79" s="71">
        <f>SUM(GV77:GV78)</f>
        <v>966929.36271590064</v>
      </c>
      <c r="GW79" s="65">
        <f>IF(ISERROR(GV79/GT79),"NM",IF(OR(GV79/GT79&lt;0.5,GV79/GT79&gt;2),"NM",(GV79/GT79-1)*100))</f>
        <v>1.1092607605855731</v>
      </c>
      <c r="GX79" s="71">
        <f>SUM(GX77:GX78)</f>
        <v>984435.84450330958</v>
      </c>
      <c r="GY79" s="65">
        <f>IF(ISERROR(GX79/GV79),"NM",IF(OR(GX79/GV79&lt;0.5,GX79/GV79&gt;2),"NM",(GX79/GV79-1)*100))</f>
        <v>1.8105233393923337</v>
      </c>
      <c r="GZ79" s="67">
        <f t="shared" si="162"/>
        <v>-0.6951757351566723</v>
      </c>
      <c r="HA79" s="280"/>
      <c r="HB79" s="57"/>
      <c r="HC79"/>
      <c r="HD79"/>
      <c r="HE79"/>
      <c r="HF79"/>
      <c r="HG79"/>
      <c r="HH79"/>
    </row>
    <row r="80" spans="2:216" s="2" customFormat="1" ht="13.5" customHeight="1" x14ac:dyDescent="0.2">
      <c r="B80" s="54"/>
      <c r="C80" s="57"/>
      <c r="D80" s="63"/>
      <c r="E80" s="57"/>
      <c r="F80" s="63"/>
      <c r="G80" s="57"/>
      <c r="H80" s="63"/>
      <c r="I80" s="57"/>
      <c r="J80" s="63"/>
      <c r="K80" s="57"/>
      <c r="L80" s="63"/>
      <c r="M80" s="57"/>
      <c r="N80" s="63"/>
      <c r="O80" s="57"/>
      <c r="P80" s="63"/>
      <c r="Q80" s="57"/>
      <c r="R80" s="63"/>
      <c r="S80" s="57"/>
      <c r="T80" s="63"/>
      <c r="U80" s="57"/>
      <c r="V80" s="63"/>
      <c r="W80" s="57"/>
      <c r="X80" s="63"/>
      <c r="Y80" s="57"/>
      <c r="Z80" s="63"/>
      <c r="AA80" s="57"/>
      <c r="AB80" s="63"/>
      <c r="AC80" s="57"/>
      <c r="AD80" s="63"/>
      <c r="AE80" s="57"/>
      <c r="AF80" s="63"/>
      <c r="AG80" s="57"/>
      <c r="AH80" s="63"/>
      <c r="AI80" s="55"/>
      <c r="AJ80" s="63"/>
      <c r="AK80" s="57"/>
      <c r="AL80" s="63"/>
      <c r="AM80" s="57"/>
      <c r="AN80" s="63"/>
      <c r="AO80" s="59"/>
      <c r="AP80" s="63"/>
      <c r="AQ80" s="59"/>
      <c r="AR80" s="63"/>
      <c r="AS80" s="59"/>
      <c r="AT80" s="63"/>
      <c r="AU80" s="59"/>
      <c r="AV80" s="63"/>
      <c r="AW80" s="59"/>
      <c r="AX80" s="63"/>
      <c r="AY80" s="59"/>
      <c r="AZ80" s="65"/>
      <c r="BA80" s="59"/>
      <c r="BB80" s="65"/>
      <c r="BC80" s="59"/>
      <c r="BD80" s="65"/>
      <c r="BE80" s="59"/>
      <c r="BF80" s="65"/>
      <c r="BG80" s="59"/>
      <c r="BH80" s="65"/>
      <c r="BI80" s="59"/>
      <c r="BJ80" s="65"/>
      <c r="BK80" s="59"/>
      <c r="BL80" s="65"/>
      <c r="BM80" s="59"/>
      <c r="BN80" s="65"/>
      <c r="BO80" s="59"/>
      <c r="BP80" s="65"/>
      <c r="BQ80" s="59"/>
      <c r="BR80" s="65"/>
      <c r="BS80" s="59"/>
      <c r="BT80" s="65"/>
      <c r="BU80" s="59"/>
      <c r="BV80" s="65"/>
      <c r="BW80" s="59"/>
      <c r="BX80" s="65"/>
      <c r="BY80" s="59"/>
      <c r="BZ80" s="65"/>
      <c r="CA80" s="59"/>
      <c r="CB80" s="65"/>
      <c r="CC80" s="59"/>
      <c r="CD80" s="65"/>
      <c r="CE80" s="59"/>
      <c r="CF80" s="65"/>
      <c r="CG80" s="59"/>
      <c r="CH80" s="65"/>
      <c r="CI80" s="59"/>
      <c r="CJ80" s="65"/>
      <c r="CK80" s="59"/>
      <c r="CL80" s="65"/>
      <c r="CM80" s="59"/>
      <c r="CN80" s="65"/>
      <c r="CO80" s="59"/>
      <c r="CP80" s="65"/>
      <c r="CQ80" s="59"/>
      <c r="CR80" s="67"/>
      <c r="CS80" s="59"/>
      <c r="CT80" s="67"/>
      <c r="CU80" s="59"/>
      <c r="CV80" s="67"/>
      <c r="CW80" s="59"/>
      <c r="CX80" s="67"/>
      <c r="CY80" s="59"/>
      <c r="CZ80" s="67"/>
      <c r="DA80" s="59"/>
      <c r="DB80" s="65"/>
      <c r="DC80" s="59"/>
      <c r="DD80" s="65"/>
      <c r="DE80" s="59"/>
      <c r="DF80" s="67"/>
      <c r="DG80" s="59"/>
      <c r="DH80" s="65"/>
      <c r="DI80" s="59"/>
      <c r="DJ80" s="65"/>
      <c r="DK80" s="59"/>
      <c r="DL80" s="65"/>
      <c r="DM80" s="59"/>
      <c r="DN80" s="65"/>
      <c r="DO80" s="59"/>
      <c r="DP80" s="65"/>
      <c r="DQ80" s="59"/>
      <c r="DR80" s="65"/>
      <c r="DS80" s="59"/>
      <c r="DT80" s="65"/>
      <c r="DU80" s="59"/>
      <c r="DV80" s="65"/>
      <c r="DW80" s="59"/>
      <c r="DX80" s="65"/>
      <c r="DY80" s="59"/>
      <c r="DZ80" s="65"/>
      <c r="EA80" s="59"/>
      <c r="EB80" s="65"/>
      <c r="EC80" s="130"/>
      <c r="ED80" s="65"/>
      <c r="EE80" s="130"/>
      <c r="EF80" s="65"/>
      <c r="EG80" s="130"/>
      <c r="EH80" s="65"/>
      <c r="EI80" s="130"/>
      <c r="EJ80" s="65"/>
      <c r="EK80" s="130"/>
      <c r="EL80" s="65"/>
      <c r="EM80" s="130"/>
      <c r="EN80" s="65"/>
      <c r="EO80" s="130"/>
      <c r="EP80" s="65"/>
      <c r="EQ80" s="130"/>
      <c r="ER80" s="65"/>
      <c r="ES80" s="130"/>
      <c r="ET80" s="65"/>
      <c r="EU80" s="130"/>
      <c r="EV80" s="65"/>
      <c r="EW80" s="130"/>
      <c r="EX80" s="65"/>
      <c r="EY80" s="65"/>
      <c r="EZ80" s="317"/>
      <c r="FA80" s="59"/>
      <c r="FB80" s="57"/>
      <c r="FC80" s="63"/>
      <c r="FD80" s="57"/>
      <c r="FE80" s="65"/>
      <c r="FF80" s="57"/>
      <c r="FG80" s="65"/>
      <c r="FH80" s="59"/>
      <c r="FI80" s="65"/>
      <c r="FJ80" s="59"/>
      <c r="FK80" s="65"/>
      <c r="FL80" s="59"/>
      <c r="FM80" s="65"/>
      <c r="FN80" s="59"/>
      <c r="FO80" s="65"/>
      <c r="FP80" s="59"/>
      <c r="FQ80" s="65"/>
      <c r="FR80" s="87"/>
      <c r="FS80" s="65"/>
      <c r="FT80" s="87"/>
      <c r="FU80" s="65"/>
      <c r="FV80" s="87"/>
      <c r="FW80" s="65"/>
      <c r="FX80" s="87"/>
      <c r="FY80" s="65"/>
      <c r="FZ80" s="87"/>
      <c r="GA80" s="65"/>
      <c r="GB80" s="87"/>
      <c r="GC80" s="65"/>
      <c r="GD80" s="87"/>
      <c r="GE80" s="67"/>
      <c r="GF80" s="87"/>
      <c r="GG80" s="67"/>
      <c r="GH80" s="87"/>
      <c r="GI80" s="67"/>
      <c r="GJ80" s="87"/>
      <c r="GK80" s="67"/>
      <c r="GL80" s="87"/>
      <c r="GM80" s="67"/>
      <c r="GN80" s="87"/>
      <c r="GO80" s="67"/>
      <c r="GP80" s="87"/>
      <c r="GQ80" s="67"/>
      <c r="GR80" s="130"/>
      <c r="GS80" s="67"/>
      <c r="GT80" s="130"/>
      <c r="GU80" s="67"/>
      <c r="GV80" s="130"/>
      <c r="GW80" s="67"/>
      <c r="GX80" s="130"/>
      <c r="GY80" s="67"/>
      <c r="GZ80" s="67" t="str">
        <f t="shared" si="162"/>
        <v/>
      </c>
      <c r="HA80" s="279"/>
      <c r="HB80" s="57"/>
      <c r="HC80"/>
      <c r="HD80"/>
      <c r="HE80"/>
      <c r="HF80"/>
      <c r="HG80"/>
      <c r="HH80"/>
    </row>
    <row r="81" spans="2:216" s="2" customFormat="1" ht="13.5" customHeight="1" x14ac:dyDescent="0.2">
      <c r="B81" s="54" t="s">
        <v>646</v>
      </c>
      <c r="C81" s="57"/>
      <c r="D81" s="63"/>
      <c r="E81" s="57"/>
      <c r="F81" s="63"/>
      <c r="G81" s="57"/>
      <c r="H81" s="63"/>
      <c r="I81" s="57"/>
      <c r="J81" s="63"/>
      <c r="K81" s="57"/>
      <c r="L81" s="63"/>
      <c r="M81" s="57"/>
      <c r="N81" s="63"/>
      <c r="O81" s="57"/>
      <c r="P81" s="63"/>
      <c r="Q81" s="57"/>
      <c r="R81" s="63"/>
      <c r="S81" s="57"/>
      <c r="T81" s="63"/>
      <c r="U81" s="57"/>
      <c r="V81" s="63"/>
      <c r="W81" s="57"/>
      <c r="X81" s="63"/>
      <c r="Y81" s="57"/>
      <c r="Z81" s="63"/>
      <c r="AA81" s="57"/>
      <c r="AB81" s="63"/>
      <c r="AC81" s="57"/>
      <c r="AD81" s="63"/>
      <c r="AE81" s="57"/>
      <c r="AF81" s="63"/>
      <c r="AG81" s="57"/>
      <c r="AH81" s="63"/>
      <c r="AI81" s="55"/>
      <c r="AJ81" s="63"/>
      <c r="AK81" s="57"/>
      <c r="AL81" s="63"/>
      <c r="AM81" s="57"/>
      <c r="AN81" s="63"/>
      <c r="AO81" s="59"/>
      <c r="AP81" s="63"/>
      <c r="AQ81" s="59"/>
      <c r="AR81" s="63"/>
      <c r="AS81" s="59"/>
      <c r="AT81" s="63"/>
      <c r="AU81" s="59"/>
      <c r="AV81" s="63"/>
      <c r="AW81" s="59"/>
      <c r="AX81" s="63"/>
      <c r="AY81" s="59"/>
      <c r="AZ81" s="65"/>
      <c r="BA81" s="59"/>
      <c r="BB81" s="65"/>
      <c r="BC81" s="59"/>
      <c r="BD81" s="65"/>
      <c r="BE81" s="59"/>
      <c r="BF81" s="65"/>
      <c r="BG81" s="59"/>
      <c r="BH81" s="65"/>
      <c r="BI81" s="59"/>
      <c r="BJ81" s="65"/>
      <c r="BK81" s="59"/>
      <c r="BL81" s="65"/>
      <c r="BM81" s="59"/>
      <c r="BN81" s="65"/>
      <c r="BO81" s="59"/>
      <c r="BP81" s="65"/>
      <c r="BQ81" s="59"/>
      <c r="BR81" s="65"/>
      <c r="BS81" s="59"/>
      <c r="BT81" s="65"/>
      <c r="BU81" s="59"/>
      <c r="BV81" s="65"/>
      <c r="BW81" s="59"/>
      <c r="BX81" s="65"/>
      <c r="BY81" s="59"/>
      <c r="BZ81" s="65"/>
      <c r="CA81" s="59"/>
      <c r="CB81" s="65"/>
      <c r="CC81" s="59"/>
      <c r="CD81" s="65"/>
      <c r="CE81" s="59"/>
      <c r="CF81" s="67"/>
      <c r="CG81" s="59"/>
      <c r="CH81" s="67"/>
      <c r="CI81" s="59"/>
      <c r="CJ81" s="67"/>
      <c r="CK81" s="59"/>
      <c r="CL81" s="67"/>
      <c r="CM81" s="59"/>
      <c r="CN81" s="67"/>
      <c r="CO81" s="59"/>
      <c r="CP81" s="67"/>
      <c r="CQ81" s="59"/>
      <c r="CR81" s="67"/>
      <c r="CS81" s="59"/>
      <c r="CT81" s="67"/>
      <c r="CU81" s="59"/>
      <c r="CV81" s="67"/>
      <c r="CW81" s="59"/>
      <c r="CX81" s="67"/>
      <c r="CY81" s="59"/>
      <c r="CZ81" s="67"/>
      <c r="DA81" s="59"/>
      <c r="DB81" s="67"/>
      <c r="DC81" s="59"/>
      <c r="DD81" s="67"/>
      <c r="DE81" s="59"/>
      <c r="DF81" s="67"/>
      <c r="DG81" s="59"/>
      <c r="DH81" s="67"/>
      <c r="DI81" s="59"/>
      <c r="DJ81" s="67"/>
      <c r="DK81" s="59"/>
      <c r="DL81" s="67"/>
      <c r="DM81" s="59"/>
      <c r="DN81" s="67"/>
      <c r="DO81" s="59"/>
      <c r="DP81" s="67"/>
      <c r="DQ81" s="59"/>
      <c r="DR81" s="67"/>
      <c r="DS81" s="59"/>
      <c r="DT81" s="67"/>
      <c r="DU81" s="59"/>
      <c r="DV81" s="67"/>
      <c r="DW81" s="59"/>
      <c r="DX81" s="67"/>
      <c r="DY81" s="59"/>
      <c r="DZ81" s="67"/>
      <c r="EA81" s="59"/>
      <c r="EB81" s="67"/>
      <c r="EC81" s="59"/>
      <c r="ED81" s="67"/>
      <c r="EE81" s="59"/>
      <c r="EF81" s="67"/>
      <c r="EG81" s="59"/>
      <c r="EH81" s="67"/>
      <c r="EI81" s="59"/>
      <c r="EJ81" s="67"/>
      <c r="EK81" s="59"/>
      <c r="EL81" s="67"/>
      <c r="EM81" s="59"/>
      <c r="EN81" s="67"/>
      <c r="EO81" s="59"/>
      <c r="EP81" s="67"/>
      <c r="EQ81" s="59"/>
      <c r="ER81" s="67"/>
      <c r="ES81" s="59"/>
      <c r="ET81" s="67"/>
      <c r="EU81" s="59"/>
      <c r="EV81" s="67"/>
      <c r="EW81" s="59"/>
      <c r="EX81" s="67"/>
      <c r="EY81" s="67"/>
      <c r="EZ81" s="317"/>
      <c r="FA81" s="59"/>
      <c r="FB81" s="57"/>
      <c r="FC81" s="63"/>
      <c r="FD81" s="57"/>
      <c r="FE81" s="65"/>
      <c r="FF81" s="57"/>
      <c r="FG81" s="65"/>
      <c r="FH81" s="59"/>
      <c r="FI81" s="65"/>
      <c r="FJ81" s="59"/>
      <c r="FK81" s="65"/>
      <c r="FL81" s="59"/>
      <c r="FM81" s="65"/>
      <c r="FN81" s="59"/>
      <c r="FO81" s="65"/>
      <c r="FP81" s="59"/>
      <c r="FQ81" s="65"/>
      <c r="FR81" s="72"/>
      <c r="FS81" s="65"/>
      <c r="FT81" s="72"/>
      <c r="FU81" s="65"/>
      <c r="FV81" s="72"/>
      <c r="FW81" s="65"/>
      <c r="FX81" s="72"/>
      <c r="FY81" s="65"/>
      <c r="FZ81" s="72"/>
      <c r="GA81" s="65"/>
      <c r="GB81" s="72"/>
      <c r="GC81" s="65"/>
      <c r="GD81" s="72"/>
      <c r="GE81" s="67"/>
      <c r="GF81" s="72"/>
      <c r="GG81" s="67"/>
      <c r="GH81" s="72"/>
      <c r="GI81" s="67"/>
      <c r="GJ81" s="72"/>
      <c r="GK81" s="67"/>
      <c r="GL81" s="72"/>
      <c r="GM81" s="67"/>
      <c r="GN81" s="72"/>
      <c r="GO81" s="67"/>
      <c r="GP81" s="72"/>
      <c r="GQ81" s="67"/>
      <c r="GR81" s="59"/>
      <c r="GS81" s="67"/>
      <c r="GT81" s="59"/>
      <c r="GU81" s="67"/>
      <c r="GV81" s="59"/>
      <c r="GW81" s="67"/>
      <c r="GX81" s="59"/>
      <c r="GY81" s="67"/>
      <c r="GZ81" s="67" t="str">
        <f t="shared" si="162"/>
        <v/>
      </c>
      <c r="HA81" s="279"/>
      <c r="HB81" s="57"/>
      <c r="HC81"/>
      <c r="HD81"/>
      <c r="HE81"/>
      <c r="HF81"/>
      <c r="HG81"/>
      <c r="HH81"/>
    </row>
    <row r="82" spans="2:216" s="2" customFormat="1" ht="13.5" customHeight="1" x14ac:dyDescent="0.2">
      <c r="B82" s="54" t="s">
        <v>41</v>
      </c>
      <c r="C82" s="131">
        <f>C77/C$59*100</f>
        <v>49.825616014971501</v>
      </c>
      <c r="D82" s="63"/>
      <c r="E82" s="131">
        <f>E77/E$59*100</f>
        <v>51.85755825354228</v>
      </c>
      <c r="F82" s="63"/>
      <c r="G82" s="131">
        <f>G77/G$59*100</f>
        <v>52.59673206584462</v>
      </c>
      <c r="H82" s="63"/>
      <c r="I82" s="131">
        <f>I77/I$59*100</f>
        <v>51.727149180497868</v>
      </c>
      <c r="J82" s="63"/>
      <c r="K82" s="131">
        <f>K77/K$59*100</f>
        <v>53.1805052595275</v>
      </c>
      <c r="L82" s="63">
        <f>IF(ISERROR(K82/C82),"NM",IF(OR(K82/C82&lt;0.5,K82/C82&gt;2),"NM",(K82/C82-1)*100))</f>
        <v>6.7332619501341062</v>
      </c>
      <c r="M82" s="131">
        <f>M77/M$59*100</f>
        <v>54.015979702899052</v>
      </c>
      <c r="N82" s="63">
        <f>IF(ISERROR(M82/E82),"NM",IF(OR(M82/E82&lt;0.5,M82/E82&gt;2),"NM",(M82/E82-1)*100))</f>
        <v>4.1622118781678985</v>
      </c>
      <c r="O82" s="131">
        <f>O77/O$59*100</f>
        <v>52.87929503381379</v>
      </c>
      <c r="P82" s="63">
        <f>IF(ISERROR(O82/G82),"NM",IF(OR(O82/G82&lt;0.5,O82/G82&gt;2),"NM",(O82/G82-1)*100))</f>
        <v>0.53722533106321801</v>
      </c>
      <c r="Q82" s="131">
        <f>Q77/Q$59*100</f>
        <v>41.008182897120371</v>
      </c>
      <c r="R82" s="63">
        <f>IF(ISERROR(Q82/I82),"NM",IF(OR(Q82/I82&lt;0.5,Q82/I82&gt;2),"NM",(Q82/I82-1)*100))</f>
        <v>-20.722128424233276</v>
      </c>
      <c r="S82" s="131">
        <f>S77/S$59*100</f>
        <v>55.459964358139246</v>
      </c>
      <c r="T82" s="63">
        <f>IF(ISERROR(S82/K82),"NM",IF(OR(S82/K82&lt;0.5,S82/K82&gt;2),"NM",(S82/K82-1)*100))</f>
        <v>4.2862682245828676</v>
      </c>
      <c r="U82" s="131">
        <f>U77/U$59*100</f>
        <v>54.526553855671565</v>
      </c>
      <c r="V82" s="63">
        <f>IF(ISERROR(U82/M82),"NM",IF(OR(U82/M82&lt;0.5,U82/M82&gt;2),"NM",(U82/M82-1)*100))</f>
        <v>0.94522797805536296</v>
      </c>
      <c r="W82" s="131">
        <f>W77/W$59*100</f>
        <v>53.977968176254585</v>
      </c>
      <c r="X82" s="63">
        <f>IF(ISERROR(W82/O82),"NM",IF(OR(W82/O82&lt;0.5,W82/O82&gt;2),"NM",(W82/O82-1)*100))</f>
        <v>2.0777000558313885</v>
      </c>
      <c r="Y82" s="131">
        <f>Y77/Y$59*100</f>
        <v>37.083619927287018</v>
      </c>
      <c r="Z82" s="63">
        <f>IF(ISERROR(Y82/Q82),"NM",IF(OR(Y82/Q82&lt;0.5,Y82/Q82&gt;2),"NM",(Y82/Q82-1)*100))</f>
        <v>-9.5701947576636961</v>
      </c>
      <c r="AA82" s="131">
        <f>AA77/AA$59*100</f>
        <v>52.796617506998757</v>
      </c>
      <c r="AB82" s="63">
        <f>IF(ISERROR(AA82/S82),"NM",IF(OR(AA82/S82&lt;0.5,AA82/S82&gt;2),"NM",(AA82/S82-1)*100))</f>
        <v>-4.8022873472143175</v>
      </c>
      <c r="AC82" s="131">
        <f>AC77/AC$59*100</f>
        <v>54.518105318362778</v>
      </c>
      <c r="AD82" s="63">
        <f>IF(ISERROR(AC82/U82),"NM",IF(OR(AC82/U82&lt;0.5,AC82/U82&gt;2),"NM",(AC82/U82-1)*100))</f>
        <v>-1.5494354055733961E-2</v>
      </c>
      <c r="AE82" s="131">
        <f>AE77/AE$59*100</f>
        <v>53.866528150196778</v>
      </c>
      <c r="AF82" s="63">
        <f>IF(ISERROR(AE82/W82),"NM",IF(OR(AE82/W82&lt;0.5,AE82/W82&gt;2),"NM",(AE82/W82-1)*100))</f>
        <v>-0.20645465144949471</v>
      </c>
      <c r="AG82" s="131">
        <f>AG77/AG$59*100</f>
        <v>51.080749467236174</v>
      </c>
      <c r="AH82" s="63">
        <f>IF(ISERROR(AG82/Y82),"NM",IF(OR(AG82/Y82&lt;0.5,AG82/Y82&gt;2),"NM",(AG82/Y82-1)*100))</f>
        <v>37.744776716497761</v>
      </c>
      <c r="AI82" s="132">
        <f>AI77/AI$59*100</f>
        <v>52.217296403248326</v>
      </c>
      <c r="AJ82" s="63">
        <f>IF(ISERROR(AI82/AA82),"NM",IF(OR(AI82/AA82&lt;0.5,AI82/AA82&gt;2),"NM",(AI82/AA82-1)*100))</f>
        <v>-1.0972693538059186</v>
      </c>
      <c r="AK82" s="131">
        <f>AK77/AK$59*100</f>
        <v>51.102401221368595</v>
      </c>
      <c r="AL82" s="63">
        <f>IF(ISERROR(AK82/AC82),"NM",IF(OR(AK82/AC82&lt;0.5,AK82/AC82&gt;2),"NM",(AK82/AC82-1)*100))</f>
        <v>-6.2652655976357057</v>
      </c>
      <c r="AM82" s="131">
        <f>AM77/AM$59*100</f>
        <v>51.731928699969785</v>
      </c>
      <c r="AN82" s="63">
        <f>IF(ISERROR(AM82/AE82),"NM",IF(OR(AM82/AE82&lt;0.5,AM82/AE82&gt;2),"NM",(AM82/AE82-1)*100))</f>
        <v>-3.9627566942407322</v>
      </c>
      <c r="AO82" s="133">
        <f>AO77/AO$59*100</f>
        <v>50.048600940914213</v>
      </c>
      <c r="AP82" s="63">
        <f>IF(ISERROR(AO82/AG82),"NM",IF(OR(AO82/AG82&lt;0.5,AO82/AG82&gt;2),"NM",(AO82/AG82-1)*100))</f>
        <v>-2.0206213438273779</v>
      </c>
      <c r="AQ82" s="133">
        <f>AQ77/AQ$59*100</f>
        <v>52.06964464591929</v>
      </c>
      <c r="AR82" s="63">
        <f>IF(ISERROR(AQ82/AI82),"NM",IF(OR(AQ82/AI82&lt;0.5,AQ82/AI82&gt;2),"NM",(AQ82/AI82-1)*100))</f>
        <v>-0.28276407914495927</v>
      </c>
      <c r="AS82" s="133">
        <f>AS77/AS$59*100</f>
        <v>50.033929828088873</v>
      </c>
      <c r="AT82" s="63">
        <f>IF(ISERROR(AS82/AK82),"NM",IF(OR(AS82/AK82&lt;0.5,AS82/AK82&gt;2),"NM",(AS82/AK82-1)*100))</f>
        <v>-2.0908438111376659</v>
      </c>
      <c r="AU82" s="133">
        <f>AU77/AU$59*100</f>
        <v>50.524230165937425</v>
      </c>
      <c r="AV82" s="63">
        <f>IF(ISERROR(AU82/AM82),"NM",IF(OR(AU82/AM82&lt;0.5,AU82/AM82&gt;2),"NM",(AU82/AM82-1)*100))</f>
        <v>-2.3345322016441017</v>
      </c>
      <c r="AW82" s="133">
        <f>AW77/AW$59*100</f>
        <v>50.426881326991094</v>
      </c>
      <c r="AX82" s="63">
        <f>IF(ISERROR(AW82/AO82),"NM",IF(OR(AW82/AO82&lt;0.5,AW82/AO82&gt;2),"NM",(AW82/AO82-1)*100))</f>
        <v>0.75582609496609443</v>
      </c>
      <c r="AY82" s="133">
        <f>AY77/AY$59*100</f>
        <v>48.941784135157398</v>
      </c>
      <c r="AZ82" s="65">
        <f>IF(ISERROR(AY82/AQ82),"NM",IF(OR(AY82/AQ82&lt;0.5,AY82/AQ82&gt;2),"NM",(AY82/AQ82-1)*100))</f>
        <v>-6.0070709758665908</v>
      </c>
      <c r="BA82" s="133">
        <f>BA77/BA$59*100</f>
        <v>48.021586990997527</v>
      </c>
      <c r="BB82" s="65">
        <f>IF(ISERROR(BA82/AS82),"NM",IF(OR(BA82/AS82&lt;0.5,BA82/AS82&gt;2),"NM",(BA82/AS82-1)*100))</f>
        <v>-4.0219563884059006</v>
      </c>
      <c r="BC82" s="133">
        <f>BC77/BC$59*100</f>
        <v>48.609192441874079</v>
      </c>
      <c r="BD82" s="65">
        <f>IF(ISERROR(BC82/AU82),"NM",IF(OR(BC82/AU82&lt;0.5,BC82/AU82&gt;2),"NM",(BC82/AU82-1)*100))</f>
        <v>-3.7903352862057704</v>
      </c>
      <c r="BE82" s="133">
        <f>BE77/BE$59*100</f>
        <v>42.164173355724344</v>
      </c>
      <c r="BF82" s="65">
        <f>IF(ISERROR(BE82/AW82),"NM",IF(OR(BE82/AW82&lt;0.5,BE82/AW82&gt;2),"NM",(BE82/AW82-1)*100))</f>
        <v>-16.385522471016102</v>
      </c>
      <c r="BG82" s="133">
        <f>BG77/BG$59*100</f>
        <v>50.166001517074712</v>
      </c>
      <c r="BH82" s="65">
        <f>IF(ISERROR(BG82/AY82),"NM",IF(OR(BG82/AY82&lt;0.5,BG82/AY82&gt;2),"NM",(BG82/AY82-1)*100))</f>
        <v>2.5013746506186152</v>
      </c>
      <c r="BI82" s="133">
        <f>BI77/BI$59*100</f>
        <v>49.039908641956636</v>
      </c>
      <c r="BJ82" s="65">
        <f>IF(ISERROR(BI82/BA82),"NM",IF(OR(BI82/BA82&lt;0.5,BI82/BA82&gt;2),"NM",(BI82/BA82-1)*100))</f>
        <v>2.1205497668163487</v>
      </c>
      <c r="BK82" s="133">
        <f>BK77/BK$59*100</f>
        <v>45.884230280827538</v>
      </c>
      <c r="BL82" s="65">
        <f>IF(ISERROR(BK82/BC82),"NM",IF(OR(BK82/BC82&lt;0.5,BK82/BC82&gt;2),"NM",(BK82/BC82-1)*100))</f>
        <v>-5.6058577074799114</v>
      </c>
      <c r="BM82" s="133">
        <f>BM77/BM$59*100</f>
        <v>46.672371701545174</v>
      </c>
      <c r="BN82" s="65">
        <f>IF(ISERROR(BM82/BE82),"NM",IF(OR(BM82/BE82&lt;0.5,BM82/BE82&gt;2),"NM",(BM82/BE82-1)*100))</f>
        <v>10.6920116938775</v>
      </c>
      <c r="BO82" s="133">
        <f>BO77/BO$59*100</f>
        <v>50.504192409532209</v>
      </c>
      <c r="BP82" s="65">
        <f>IF(ISERROR(BO82/BG82),"NM",IF(OR(BO82/BG82&lt;0.5,BO82/BG82&gt;2),"NM",(BO82/BG82-1)*100))</f>
        <v>0.67414360768296433</v>
      </c>
      <c r="BQ82" s="133">
        <f>BQ77/BQ$59*100</f>
        <v>50.416983116200264</v>
      </c>
      <c r="BR82" s="67">
        <f>IF(ISERROR(BQ82/BI82),"NM",IF(OR(BQ82/BI82&lt;0.5,BQ82/BI82&gt;2),"NM",(BQ82/BI82-1)*100))</f>
        <v>2.8080690041609513</v>
      </c>
      <c r="BS82" s="133">
        <f>BS77/BS$59*100</f>
        <v>51.912372644119657</v>
      </c>
      <c r="BT82" s="67">
        <f>IF(ISERROR(BS82/BK82),"NM",IF(OR(BS82/BK82&lt;0.5,BS82/BK82&gt;2),"NM",(BS82/BK82-1)*100))</f>
        <v>13.137721448954863</v>
      </c>
      <c r="BU82" s="133">
        <f>BU77/BU$59*100</f>
        <v>52.438053858728381</v>
      </c>
      <c r="BV82" s="65">
        <f>IF(ISERROR(BU82/BM82),"NM",IF(OR(BU82/BM82&lt;0.5,BU82/BM82&gt;2),"NM",(BU82/BM82-1)*100))</f>
        <v>12.353522966548368</v>
      </c>
      <c r="BW82" s="133">
        <f>BW77/BW$59*100</f>
        <v>53.210132964087265</v>
      </c>
      <c r="BX82" s="65">
        <f>IF(ISERROR(BW82/BO82),"NM",IF(OR(BW82/BO82&lt;0.5,BW82/BO82&gt;2),"NM",(BW82/BO82-1)*100))</f>
        <v>5.3578533295076225</v>
      </c>
      <c r="BY82" s="133">
        <f>BY77/BY$59*100</f>
        <v>53.353123926189113</v>
      </c>
      <c r="BZ82" s="65">
        <f>IF(ISERROR(BY82/BQ82),"NM",IF(OR(BY82/BQ82&lt;0.5,BY82/BQ82&gt;2),"NM",(BY82/BQ82-1)*100))</f>
        <v>5.8237138133031108</v>
      </c>
      <c r="CA82" s="133">
        <f>CA77/CA$59*100</f>
        <v>50.734499627592434</v>
      </c>
      <c r="CB82" s="134">
        <f>IF(ISERROR(CA82/BS82),"NM",IF(OR(CA82/BS82&lt;0.5,CA82/BS82&gt;2),"NM",(CA82/BS82-1)*100))</f>
        <v>-2.268963941606017</v>
      </c>
      <c r="CC82" s="133">
        <f>CC77/CC$59*100</f>
        <v>49.710974631731339</v>
      </c>
      <c r="CD82" s="65">
        <f>IF(ISERROR(CC82/BU82),"NM",IF(OR(CC82/BU82&lt;0.5,CC82/BU82&gt;2),"NM",(CC82/BU82-1)*100))</f>
        <v>-5.20057291665319</v>
      </c>
      <c r="CE82" s="133">
        <f>CE77/CE$59*100</f>
        <v>52.272789789294158</v>
      </c>
      <c r="CF82" s="67">
        <f>IF(ISERROR(CE82/BW82),"NM",IF(OR(CE82/BW82&lt;0.5,CE82/BW82&gt;2),"NM",(CE82/BW82-1)*100))</f>
        <v>-1.7615877325954821</v>
      </c>
      <c r="CG82" s="133">
        <f>CG77/CG$59*100</f>
        <v>49.38299403975995</v>
      </c>
      <c r="CH82" s="67">
        <f>IF(ISERROR(CG82/BY82),"NM",IF(OR(CG82/BY82&lt;0.5,CG82/BY82&gt;2),"NM",(CG82/BY82-1)*100))</f>
        <v>-7.4412322920802243</v>
      </c>
      <c r="CI82" s="133">
        <f>CI77/CI$59*100</f>
        <v>49.635464395450377</v>
      </c>
      <c r="CJ82" s="67">
        <f>IF(ISERROR(CI82/CA82),"NM",IF(OR(CI82/CA82&lt;0.5,CI82/CA82&gt;2),"NM",(CI82/CA82-1)*100))</f>
        <v>-2.1662482929945659</v>
      </c>
      <c r="CK82" s="133">
        <f>CK77/CK$59*100</f>
        <v>47.942334814657123</v>
      </c>
      <c r="CL82" s="67">
        <f>IF(ISERROR(CK82/CC82),"NM",IF(OR(CK82/CC82&lt;0.5,CK82/CC82&gt;2),"NM",(CK82/CC82-1)*100))</f>
        <v>-3.5578457879304248</v>
      </c>
      <c r="CM82" s="133">
        <f>CM77/CM$59*100</f>
        <v>49.45603674540682</v>
      </c>
      <c r="CN82" s="67">
        <f>IF(ISERROR(CM82/CE82),"NM",IF(OR(CM82/CE82&lt;0.5,CM82/CE82&gt;2),"NM",(CM82/CE82-1)*100))</f>
        <v>-5.3885645959233504</v>
      </c>
      <c r="CO82" s="133">
        <f>CO77/CO$59*100</f>
        <v>49.020798099053096</v>
      </c>
      <c r="CP82" s="67">
        <f>IF(ISERROR(CO82/CG82),"NM",IF(OR(CO82/CG82&lt;0.5,CO82/CG82&gt;2),"NM",(CO82/CG82-1)*100))</f>
        <v>-0.73344265115889984</v>
      </c>
      <c r="CQ82" s="133">
        <f>CQ77/CQ$59*100</f>
        <v>47.58859195760499</v>
      </c>
      <c r="CR82" s="67">
        <f>IF(ISERROR(CQ82/CI82),"NM",IF(OR(CQ82/CI82&lt;0.5,CQ82/CI82&gt;2),"NM",(CQ82/CI82-1)*100))</f>
        <v>-4.1238103899618235</v>
      </c>
      <c r="CS82" s="133">
        <f>CS77/CS$59*100</f>
        <v>47.075588871125682</v>
      </c>
      <c r="CT82" s="67">
        <f>IF(ISERROR(CS82/CK82),"NM",IF(OR(CS82/CK82&lt;0.5,CS82/CK82&gt;2),"NM",(CS82/CK82-1)*100))</f>
        <v>-1.8078926420297292</v>
      </c>
      <c r="CU82" s="133">
        <f>CU77/CU$59*100</f>
        <v>48.760632389415541</v>
      </c>
      <c r="CV82" s="67">
        <f>IF(ISERROR(CU82/CM82),"NM",IF(OR(CU82/CM82&lt;0.5,CU82/CM82&gt;2),"NM",(CU82/CM82-1)*100))</f>
        <v>-1.406106113134642</v>
      </c>
      <c r="CW82" s="133">
        <f>CW77/CW$59*100</f>
        <v>46.538748269374139</v>
      </c>
      <c r="CX82" s="67">
        <f>IF(ISERROR(CW82/CO82),"NM",IF(OR(CW82/CO82&lt;0.5,CW82/CO82&gt;2),"NM",(CW82/CO82-1)*100))</f>
        <v>-5.0632587104429527</v>
      </c>
      <c r="CY82" s="133">
        <f>CY77/CY$59*100</f>
        <v>44.893186391839492</v>
      </c>
      <c r="CZ82" s="67">
        <f>IF(ISERROR(CY82/CQ82),"NM",IF(OR(CY82/CQ82&lt;0.5,CY82/CQ82&gt;2),"NM",(CY82/CQ82-1)*100))</f>
        <v>-5.6639741897947733</v>
      </c>
      <c r="DA82" s="133">
        <f>DA77/DA$59*100</f>
        <v>45.88911048165015</v>
      </c>
      <c r="DB82" s="67">
        <f>IF(ISERROR(DA82/CS82),"NM",IF(OR(DA82/CS82&lt;0.5,DA82/CS82&gt;2),"NM",(DA82/CS82-1)*100))</f>
        <v>-2.5203686622458199</v>
      </c>
      <c r="DC82" s="133">
        <f>DC77/DC$59*100</f>
        <v>44.917310118247222</v>
      </c>
      <c r="DD82" s="67">
        <f>IF(ISERROR(DC82/CU82),"NM",IF(OR(DC82/CU82&lt;0.5,DC82/CU82&gt;2),"NM",(DC82/CU82-1)*100))</f>
        <v>-7.8820189214826257</v>
      </c>
      <c r="DE82" s="133">
        <f>DE77/DE$59*100</f>
        <v>42.969022402370989</v>
      </c>
      <c r="DF82" s="67">
        <f>IF(ISERROR(DE82/CW82),"NM",IF(OR(DE82/CW82&lt;0.5,DE82/CW82&gt;2),"NM",(DE82/CW82-1)*100))</f>
        <v>-7.6704380752593</v>
      </c>
      <c r="DG82" s="133">
        <f>DG77/DG$59*100</f>
        <v>43.727116511291221</v>
      </c>
      <c r="DH82" s="67">
        <f>IF(ISERROR(DG82/CY82),"NM",IF(OR(DG82/CY82&lt;0.5,DG82/CY82&gt;2),"NM",(DG82/CY82-1)*100))</f>
        <v>-2.5974317580634843</v>
      </c>
      <c r="DI82" s="133">
        <f>DI77/DI$59*100</f>
        <v>43.219775266074414</v>
      </c>
      <c r="DJ82" s="67">
        <f>IF(ISERROR(DI82/DA82),"NM",IF(OR(DI82/DA82&lt;0.5,DI82/DA82&gt;2),"NM",(DI82/DA82-1)*100))</f>
        <v>-5.8169251649432869</v>
      </c>
      <c r="DK82" s="133">
        <f>DK77/DK$59*100</f>
        <v>43.331830046601887</v>
      </c>
      <c r="DL82" s="67">
        <f>IF(ISERROR(DK82/DC82),"NM",IF(OR(DK82/DC82&lt;0.5,DK82/DC82&gt;2),"NM",(DK82/DC82-1)*100))</f>
        <v>-3.5297751968483282</v>
      </c>
      <c r="DM82" s="133">
        <f>DM77/DM$59*100</f>
        <v>43.186444573342236</v>
      </c>
      <c r="DN82" s="67">
        <f>IF(ISERROR(DM82/DE82),"NM",IF(OR(DM82/DE82&lt;0.5,DM82/DE82&gt;2),"NM",(DM82/DE82-1)*100))</f>
        <v>0.50599748101145536</v>
      </c>
      <c r="DO82" s="133">
        <f>DO77/DO$59*100</f>
        <v>43.637007477221033</v>
      </c>
      <c r="DP82" s="67">
        <f>IF(ISERROR(DO82/DG82),"NM",IF(OR(DO82/DG82&lt;0.5,DO82/DG82&gt;2),"NM",(DO82/DG82-1)*100))</f>
        <v>-0.20607129227677712</v>
      </c>
      <c r="DQ82" s="133">
        <f>DQ77/DQ$59*100</f>
        <v>42.113869318057112</v>
      </c>
      <c r="DR82" s="67">
        <f>IF(ISERROR(DQ82/DI82),"NM",IF(OR(DQ82/DI82&lt;0.5,DQ82/DI82&gt;2),"NM",(DQ82/DI82-1)*100))</f>
        <v>-2.558796155715759</v>
      </c>
      <c r="DS82" s="133">
        <f>DS77/DS$59*100</f>
        <v>42.871795151571362</v>
      </c>
      <c r="DT82" s="67">
        <f>IF(ISERROR(DS82/DK82),"NM",IF(OR(DS82/DK82&lt;0.5,DS82/DK82&gt;2),"NM",(DS82/DK82-1)*100))</f>
        <v>-1.0616558186805736</v>
      </c>
      <c r="DU82" s="133">
        <f>DU77/DU$59*100</f>
        <v>41.305503266526408</v>
      </c>
      <c r="DV82" s="67">
        <f>IF(ISERROR(DU82/DM82),"NM",IF(OR(DU82/DM82&lt;0.5,DU82/DM82&gt;2),"NM",(DU82/DM82-1)*100))</f>
        <v>-4.3553974525999291</v>
      </c>
      <c r="DW82" s="133">
        <f>DW77/DW$59*100</f>
        <v>41.072252113758644</v>
      </c>
      <c r="DX82" s="67">
        <f>IF(ISERROR(DW82/DO82),"NM",IF(OR(DW82/DO82&lt;0.5,DW82/DO82&gt;2),"NM",(DW82/DO82-1)*100))</f>
        <v>-5.8774776542621971</v>
      </c>
      <c r="DY82" s="133">
        <f>DY77/DY$59*100</f>
        <v>40.815254705549279</v>
      </c>
      <c r="DZ82" s="67">
        <f>IF(ISERROR(DY82/DQ82),"NM",IF(OR(DY82/DQ82&lt;0.5,DY82/DQ82&gt;2),"NM",(DY82/DQ82-1)*100))</f>
        <v>-3.0835794324674648</v>
      </c>
      <c r="EA82" s="133">
        <f>EA77/EA$59*100</f>
        <v>42.449565681776072</v>
      </c>
      <c r="EB82" s="67">
        <f>IF(ISERROR(EA82/DS82),"NM",IF(OR(EA82/DS82&lt;0.5,EA82/DS82&gt;2),"NM",(EA82/DS82-1)*100))</f>
        <v>-0.98486538364562781</v>
      </c>
      <c r="EC82" s="133">
        <f>EC77/EC$59*100</f>
        <v>42.274386978023919</v>
      </c>
      <c r="ED82" s="67">
        <f>IF(ISERROR(EC82/DU82),"NM",IF(OR(EC82/DU82&lt;0.5,EC82/DU82&gt;2),"NM",(EC82/DU82-1)*100))</f>
        <v>2.3456528425418899</v>
      </c>
      <c r="EE82" s="133">
        <f>EE77/EE$59*100</f>
        <v>41.839391956292104</v>
      </c>
      <c r="EF82" s="67">
        <f>IF(ISERROR(EE82/DW82),"NM",IF(OR(EE82/DW82&lt;0.5,EE82/DW82&gt;2),"NM",(EE82/DW82-1)*100))</f>
        <v>1.8677812952859307</v>
      </c>
      <c r="EG82" s="133">
        <f>EG77/EG$59*100</f>
        <v>43.177383392327407</v>
      </c>
      <c r="EH82" s="67">
        <f>IF(ISERROR(EG82/DY82),"NM",IF(OR(EG82/DY82&lt;0.5,EG82/DY82&gt;2),"NM",(EG82/DY82-1)*100))</f>
        <v>5.7873672572156476</v>
      </c>
      <c r="EI82" s="133">
        <f>EI77/EI$59*100</f>
        <v>45.863265244263687</v>
      </c>
      <c r="EJ82" s="67">
        <f>IF(ISERROR(EI82/EA82),"NM",IF(OR(EI82/EA82&lt;0.5,EI82/EA82&gt;2),"NM",(EI82/EA82-1)*100))</f>
        <v>8.0417773601701334</v>
      </c>
      <c r="EK82" s="133">
        <f>EK77/EK$59*100</f>
        <v>45.550291097229831</v>
      </c>
      <c r="EL82" s="67">
        <f>IF(ISERROR(EK82/EC82),"NM",IF(OR(EK82/EC82&lt;0.5,EK82/EC82&gt;2),"NM",(EK82/EC82-1)*100))</f>
        <v>7.7491463587842757</v>
      </c>
      <c r="EM82" s="133">
        <f>EM77/EM$59*100</f>
        <v>46.217536670756829</v>
      </c>
      <c r="EN82" s="67">
        <f>IF(ISERROR(EM82/EE82),"NM",IF(OR(EM82/EE82&lt;0.5,EM82/EE82&gt;2),"NM",(EM82/EE82-1)*100))</f>
        <v>10.464169075493235</v>
      </c>
      <c r="EO82" s="133">
        <f>EO77/EO$59*100</f>
        <v>45.406349950174885</v>
      </c>
      <c r="EP82" s="67">
        <f>IF(ISERROR(EO82/EG82),"NM",IF(OR(EO82/EG82&lt;0.5,EO82/EG82&gt;2),"NM",(EO82/EG82-1)*100))</f>
        <v>5.1623474669462377</v>
      </c>
      <c r="EQ82" s="124">
        <v>45.5</v>
      </c>
      <c r="ER82" s="67">
        <f>IF(ISERROR(EQ82/EI82),"NM",IF(OR(EQ82/EI82&lt;0.5,EQ82/EI82&gt;2),"NM",(EQ82/EI82-1)*100))</f>
        <v>-0.79206145120493954</v>
      </c>
      <c r="ES82" s="124">
        <v>45.5</v>
      </c>
      <c r="ET82" s="67">
        <f>IF(ISERROR(ES82/EK82),"NM",IF(OR(ES82/EK82&lt;0.5,ES82/EK82&gt;2),"NM",(ES82/EK82-1)*100))</f>
        <v>-0.11040785035265621</v>
      </c>
      <c r="EU82" s="124">
        <v>45.5</v>
      </c>
      <c r="EV82" s="67">
        <f>IF(ISERROR(EU82/EM82),"NM",IF(OR(EU82/EM82&lt;0.5,EU82/EM82&gt;2),"NM",(EU82/EM82-1)*100))</f>
        <v>-1.5525203687691058</v>
      </c>
      <c r="EW82" s="124">
        <v>45.5</v>
      </c>
      <c r="EX82" s="67">
        <f>IF(ISERROR(EW82/EO82),"NM",IF(OR(EW82/EO82&lt;0.5,EW82/EO82&gt;2),"NM",(EW82/EO82-1)*100))</f>
        <v>0.20624879543913455</v>
      </c>
      <c r="EY82" s="67"/>
      <c r="EZ82" s="317"/>
      <c r="FA82" s="59"/>
      <c r="FB82" s="131">
        <f>FB77/FB$59*100</f>
        <v>46.794985502852668</v>
      </c>
      <c r="FC82" s="63"/>
      <c r="FD82" s="131">
        <f>FD77/FD$59*100</f>
        <v>48.708899957206029</v>
      </c>
      <c r="FE82" s="65">
        <f>IF(ISERROR(FD82/FB82),"NM",IF(OR(FD82/FB82&lt;0.5,FD82/FB82&gt;2),"NM",(FD82/FB82-1)*100))</f>
        <v>4.0899990325601987</v>
      </c>
      <c r="FF82" s="131">
        <f>FF77/FF$59*100</f>
        <v>51.512231344279805</v>
      </c>
      <c r="FG82" s="65">
        <f>IF(ISERROR(FF82/FD82),"NM",IF(OR(FF82/FD82&lt;0.5,FF82/FD82&gt;2),"NM",(FF82/FD82-1)*100))</f>
        <v>5.7552755031148095</v>
      </c>
      <c r="FH82" s="133">
        <f>FH77/FH$59*100</f>
        <v>50.217311896833763</v>
      </c>
      <c r="FI82" s="65">
        <f>IF(ISERROR(FH82/FF82),"NM",IF(OR(FH82/FF82&lt;0.5,FH82/FF82&gt;2),"NM",(FH82/FF82-1)*100))</f>
        <v>-2.513809659673838</v>
      </c>
      <c r="FJ82" s="133">
        <f>FJ77/FJ$59*100</f>
        <v>50.162295906780543</v>
      </c>
      <c r="FK82" s="65">
        <f>IF(ISERROR(FJ82/FH82),"NM",IF(OR(FJ82/FH82&lt;0.5,FJ82/FH82&gt;2),"NM",(FJ82/FH82-1)*100))</f>
        <v>-0.10955582442613299</v>
      </c>
      <c r="FL82" s="133">
        <f>FL77/FL$59*100</f>
        <v>53.053319907655229</v>
      </c>
      <c r="FM82" s="65">
        <f>IF(ISERROR(FL82/FJ82),"NM",IF(OR(FL82/FJ82&lt;0.5,FL82/FJ82&gt;2),"NM",(FL82/FJ82-1)*100))</f>
        <v>5.7633406697477296</v>
      </c>
      <c r="FN82" s="133">
        <f>FN77/FN$59*100</f>
        <v>51.264309656435671</v>
      </c>
      <c r="FO82" s="65">
        <f>IF(ISERROR(FN82/FL82),"NM",IF(OR(FN82/FL82&lt;0.5,FN82/FL82&gt;2),"NM",(FN82/FL82-1)*100))</f>
        <v>-3.3720985874842846</v>
      </c>
      <c r="FP82" s="133">
        <f>FP77/FP$59*100</f>
        <v>50.75600953297166</v>
      </c>
      <c r="FQ82" s="65">
        <f>IF(ISERROR(FP82/FN82),"NM",IF(OR(FP82/FN82&lt;0.5,FP82/FN82&gt;2),"NM",(FP82/FN82-1)*100))</f>
        <v>-0.99152827156075984</v>
      </c>
      <c r="FR82" s="135">
        <f>FR77/FR$59*100</f>
        <v>46.903402235984885</v>
      </c>
      <c r="FS82" s="65">
        <f>IF(ISERROR(FR82/FP82),"NM",IF(OR(FR82/FP82&lt;0.5,FR82/FP82&gt;2),"NM",(FR82/FP82-1)*100))</f>
        <v>-7.5904456091728019</v>
      </c>
      <c r="FT82" s="135">
        <f>FT77/FT$59*100</f>
        <v>47.924835879323005</v>
      </c>
      <c r="FU82" s="65">
        <f>IF(ISERROR(FT82/FR82),"NM",IF(OR(FT82/FR82&lt;0.5,FT82/FR82&gt;2),"NM",(FT82/FR82-1)*100))</f>
        <v>2.1777389158231797</v>
      </c>
      <c r="FV82" s="135">
        <f>FV77/FV$59*100</f>
        <v>51.325922851930514</v>
      </c>
      <c r="FW82" s="65">
        <f>IF(ISERROR(FV82/FT82),"NM",IF(OR(FV82/FT82&lt;0.5,FV82/FT82&gt;2),"NM",(FV82/FT82-1)*100))</f>
        <v>7.0967107350593972</v>
      </c>
      <c r="FX82" s="135">
        <f>FX77/FX$59*100</f>
        <v>51.737761850613118</v>
      </c>
      <c r="FY82" s="67">
        <f>IF(ISERROR(FX82/FV82),"NM",IF(OR(FX82/FV82&lt;0.5,FX82/FV82&gt;2),"NM",(FX82/FV82-1)*100))</f>
        <v>0.8023995980953158</v>
      </c>
      <c r="FZ82" s="135">
        <f>FZ77/FZ$59*100</f>
        <v>49.791220334707702</v>
      </c>
      <c r="GA82" s="65">
        <f>IF(ISERROR(FZ82/FX82),"NM",IF(OR(FZ82/FX82&lt;0.5,FZ82/FX82&gt;2),"NM",(FZ82/FX82-1)*100))</f>
        <v>-3.7623226175222513</v>
      </c>
      <c r="GB82" s="135">
        <f>GB77/GB$59*100</f>
        <v>48.268253141057095</v>
      </c>
      <c r="GC82" s="65">
        <f>IF(ISERROR(GB82/FZ82),"NM",IF(OR(GB82/FZ82&lt;0.5,GB82/FZ82&gt;2),"NM",(GB82/FZ82-1)*100))</f>
        <v>-3.0587063008556181</v>
      </c>
      <c r="GD82" s="135">
        <f>GD77/GD$59*100</f>
        <v>46.487017357201161</v>
      </c>
      <c r="GE82" s="67">
        <f>IF(ISERROR(GD82/GB82),"NM",IF(OR(GD82/GB82&lt;0.5,GD82/GB82&gt;2),"NM",(GD82/GB82-1)*100))</f>
        <v>-3.6902843337846214</v>
      </c>
      <c r="GF82" s="135">
        <f>GF77/GF$59*100</f>
        <v>43.704128032238017</v>
      </c>
      <c r="GG82" s="67">
        <f>IF(ISERROR(GF82/GD82),"NM",IF(OR(GF82/GD82&lt;0.5,GF82/GD82&gt;2),"NM",(GF82/GD82-1)*100))</f>
        <v>-5.986379602674285</v>
      </c>
      <c r="GH82" s="135">
        <f>GH77/GH$59*100</f>
        <v>43.068641658008424</v>
      </c>
      <c r="GI82" s="67">
        <f>IF(ISERROR(GH82/GF82),"NM",IF(OR(GH82/GF82&lt;0.5,GH82/GF82&gt;2),"NM",(GH82/GF82-1)*100))</f>
        <v>-1.4540648740568152</v>
      </c>
      <c r="GJ82" s="135">
        <f>GJ77/GJ$59*100</f>
        <v>41.518167075074849</v>
      </c>
      <c r="GK82" s="67">
        <f>IF(ISERROR(GJ82/GH82),"NM",IF(OR(GJ82/GH82&lt;0.5,GJ82/GH82&gt;2),"NM",(GJ82/GH82-1)*100))</f>
        <v>-3.6000080876599228</v>
      </c>
      <c r="GL82" s="135">
        <f>GL77/GL$59*100</f>
        <v>42.434289097349108</v>
      </c>
      <c r="GM82" s="67">
        <f>IF(ISERROR(GL82/GJ82),"NM",IF(OR(GL82/GJ82&lt;0.5,GL82/GJ82&gt;2),"NM",(GL82/GJ82-1)*100))</f>
        <v>2.2065570009814905</v>
      </c>
      <c r="GN82" s="135">
        <f>GN77/GN$59*100</f>
        <v>45.759794634605356</v>
      </c>
      <c r="GO82" s="67">
        <f>IF(ISERROR(GN82/GL82),"NM",IF(OR(GN82/GL82&lt;0.5,GN82/GL82&gt;2),"NM",(GN82/GL82-1)*100))</f>
        <v>7.8368357476831019</v>
      </c>
      <c r="GP82" s="135">
        <f>GP77/GP$59*100</f>
        <v>45.500000000000007</v>
      </c>
      <c r="GQ82" s="67">
        <f>IF(ISERROR(GP82/GN82),"NM",IF(OR(GP82/GN82&lt;0.5,GP82/GN82&gt;2),"NM",(GP82/GN82-1)*100))</f>
        <v>-0.56773557809824959</v>
      </c>
      <c r="GR82" s="124">
        <f>GP82-0.3</f>
        <v>45.20000000000001</v>
      </c>
      <c r="GS82" s="67">
        <f>IF(ISERROR(GR82/GP82),"NM",IF(OR(GR82/GP82&lt;0.5,GR82/GP82&gt;2),"NM",(GR82/GP82-1)*100))</f>
        <v>-0.659340659340657</v>
      </c>
      <c r="GT82" s="124">
        <f>GR82-0.2</f>
        <v>45.000000000000007</v>
      </c>
      <c r="GU82" s="67">
        <f>IF(ISERROR(GT82/GR82),"NM",IF(OR(GT82/GR82&lt;0.5,GT82/GR82&gt;2),"NM",(GT82/GR82-1)*100))</f>
        <v>-0.44247787610619538</v>
      </c>
      <c r="GV82" s="124">
        <f>GT82+0.3</f>
        <v>45.300000000000004</v>
      </c>
      <c r="GW82" s="67">
        <f>IF(ISERROR(GV82/GT82),"NM",IF(OR(GV82/GT82&lt;0.5,GV82/GT82&gt;2),"NM",(GV82/GT82-1)*100))</f>
        <v>0.66666666666665986</v>
      </c>
      <c r="GX82" s="124">
        <f>GV82+0.25</f>
        <v>45.550000000000004</v>
      </c>
      <c r="GY82" s="67">
        <f>IF(ISERROR(GX82/GV82),"NM",IF(OR(GX82/GV82&lt;0.5,GX82/GV82&gt;2),"NM",(GX82/GV82-1)*100))</f>
        <v>0.55187637969094094</v>
      </c>
      <c r="GZ82" s="67">
        <f t="shared" si="162"/>
        <v>-9.1862490064265057E-2</v>
      </c>
      <c r="HA82" s="280"/>
      <c r="HB82" s="57"/>
      <c r="HC82"/>
      <c r="HD82"/>
      <c r="HE82"/>
      <c r="HF82"/>
      <c r="HG82"/>
      <c r="HH82"/>
    </row>
    <row r="83" spans="2:216" s="341" customFormat="1" ht="13.5" hidden="1" customHeight="1" outlineLevel="1" x14ac:dyDescent="0.2">
      <c r="B83" s="334" t="s">
        <v>416</v>
      </c>
      <c r="C83" s="348">
        <f>C82</f>
        <v>49.825616014971501</v>
      </c>
      <c r="D83" s="344"/>
      <c r="E83" s="348">
        <f>E82</f>
        <v>51.85755825354228</v>
      </c>
      <c r="F83" s="344"/>
      <c r="G83" s="348">
        <f>G82</f>
        <v>52.59673206584462</v>
      </c>
      <c r="H83" s="344"/>
      <c r="I83" s="348">
        <f>I82</f>
        <v>51.727149180497868</v>
      </c>
      <c r="J83" s="344"/>
      <c r="K83" s="348">
        <f>K82</f>
        <v>53.1805052595275</v>
      </c>
      <c r="L83" s="344">
        <f>IF(ISERROR(K83/C83),"NM",IF(OR(K83/C83&lt;0.5,K83/C83&gt;2),"NM",(K83/C83-1)*100))</f>
        <v>6.7332619501341062</v>
      </c>
      <c r="M83" s="348">
        <f>M82</f>
        <v>54.015979702899052</v>
      </c>
      <c r="N83" s="344">
        <f>IF(ISERROR(M83/E83),"NM",IF(OR(M83/E83&lt;0.5,M83/E83&gt;2),"NM",(M83/E83-1)*100))</f>
        <v>4.1622118781678985</v>
      </c>
      <c r="O83" s="348">
        <f>O82</f>
        <v>52.87929503381379</v>
      </c>
      <c r="P83" s="344">
        <f>IF(ISERROR(O83/G83),"NM",IF(OR(O83/G83&lt;0.5,O83/G83&gt;2),"NM",(O83/G83-1)*100))</f>
        <v>0.53722533106321801</v>
      </c>
      <c r="Q83" s="348">
        <f>Q82</f>
        <v>41.008182897120371</v>
      </c>
      <c r="R83" s="344">
        <f>IF(ISERROR(Q83/I83),"NM",IF(OR(Q83/I83&lt;0.5,Q83/I83&gt;2),"NM",(Q83/I83-1)*100))</f>
        <v>-20.722128424233276</v>
      </c>
      <c r="S83" s="348">
        <f>S82</f>
        <v>55.459964358139246</v>
      </c>
      <c r="T83" s="344">
        <f>IF(ISERROR(S83/K83),"NM",IF(OR(S83/K83&lt;0.5,S83/K83&gt;2),"NM",(S83/K83-1)*100))</f>
        <v>4.2862682245828676</v>
      </c>
      <c r="U83" s="348">
        <f>U82</f>
        <v>54.526553855671565</v>
      </c>
      <c r="V83" s="344">
        <f>IF(ISERROR(U83/M83),"NM",IF(OR(U83/M83&lt;0.5,U83/M83&gt;2),"NM",(U83/M83-1)*100))</f>
        <v>0.94522797805536296</v>
      </c>
      <c r="W83" s="348">
        <f>W82</f>
        <v>53.977968176254585</v>
      </c>
      <c r="X83" s="344">
        <f>IF(ISERROR(W83/O83),"NM",IF(OR(W83/O83&lt;0.5,W83/O83&gt;2),"NM",(W83/O83-1)*100))</f>
        <v>2.0777000558313885</v>
      </c>
      <c r="Y83" s="348">
        <f>Y82</f>
        <v>37.083619927287018</v>
      </c>
      <c r="Z83" s="344">
        <f>IF(ISERROR(Y83/Q83),"NM",IF(OR(Y83/Q83&lt;0.5,Y83/Q83&gt;2),"NM",(Y83/Q83-1)*100))</f>
        <v>-9.5701947576636961</v>
      </c>
      <c r="AA83" s="348">
        <f>AA82</f>
        <v>52.796617506998757</v>
      </c>
      <c r="AB83" s="344">
        <f>IF(ISERROR(AA83/S83),"NM",IF(OR(AA83/S83&lt;0.5,AA83/S83&gt;2),"NM",(AA83/S83-1)*100))</f>
        <v>-4.8022873472143175</v>
      </c>
      <c r="AC83" s="348">
        <f>AC82</f>
        <v>54.518105318362778</v>
      </c>
      <c r="AD83" s="344">
        <f>IF(ISERROR(AC83/U83),"NM",IF(OR(AC83/U83&lt;0.5,AC83/U83&gt;2),"NM",(AC83/U83-1)*100))</f>
        <v>-1.5494354055733961E-2</v>
      </c>
      <c r="AE83" s="348">
        <f>AE82</f>
        <v>53.866528150196778</v>
      </c>
      <c r="AF83" s="344">
        <f>IF(ISERROR(AE83/W83),"NM",IF(OR(AE83/W83&lt;0.5,AE83/W83&gt;2),"NM",(AE83/W83-1)*100))</f>
        <v>-0.20645465144949471</v>
      </c>
      <c r="AG83" s="348">
        <f>AG82</f>
        <v>51.080749467236174</v>
      </c>
      <c r="AH83" s="344">
        <f>IF(ISERROR(AG83/Y83),"NM",IF(OR(AG83/Y83&lt;0.5,AG83/Y83&gt;2),"NM",(AG83/Y83-1)*100))</f>
        <v>37.744776716497761</v>
      </c>
      <c r="AI83" s="348">
        <f>AI82</f>
        <v>52.217296403248326</v>
      </c>
      <c r="AJ83" s="344">
        <f>IF(ISERROR(AI83/AA83),"NM",IF(OR(AI83/AA83&lt;0.5,AI83/AA83&gt;2),"NM",(AI83/AA83-1)*100))</f>
        <v>-1.0972693538059186</v>
      </c>
      <c r="AK83" s="348">
        <f>AK82</f>
        <v>51.102401221368595</v>
      </c>
      <c r="AL83" s="344">
        <f>IF(ISERROR(AK83/AC83),"NM",IF(OR(AK83/AC83&lt;0.5,AK83/AC83&gt;2),"NM",(AK83/AC83-1)*100))</f>
        <v>-6.2652655976357057</v>
      </c>
      <c r="AM83" s="348">
        <f>AM82</f>
        <v>51.731928699969785</v>
      </c>
      <c r="AN83" s="344">
        <f>IF(ISERROR(AM83/AE83),"NM",IF(OR(AM83/AE83&lt;0.5,AM83/AE83&gt;2),"NM",(AM83/AE83-1)*100))</f>
        <v>-3.9627566942407322</v>
      </c>
      <c r="AO83" s="349">
        <f>AO82</f>
        <v>50.048600940914213</v>
      </c>
      <c r="AP83" s="344">
        <f>IF(ISERROR(AO83/AG83),"NM",IF(OR(AO83/AG83&lt;0.5,AO83/AG83&gt;2),"NM",(AO83/AG83-1)*100))</f>
        <v>-2.0206213438273779</v>
      </c>
      <c r="AQ83" s="349">
        <f>AQ82</f>
        <v>52.06964464591929</v>
      </c>
      <c r="AR83" s="344">
        <f>IF(ISERROR(AQ83/AI83),"NM",IF(OR(AQ83/AI83&lt;0.5,AQ83/AI83&gt;2),"NM",(AQ83/AI83-1)*100))</f>
        <v>-0.28276407914495927</v>
      </c>
      <c r="AS83" s="349">
        <f>AS82</f>
        <v>50.033929828088873</v>
      </c>
      <c r="AT83" s="344">
        <f>IF(ISERROR(AS83/AK83),"NM",IF(OR(AS83/AK83&lt;0.5,AS83/AK83&gt;2),"NM",(AS83/AK83-1)*100))</f>
        <v>-2.0908438111376659</v>
      </c>
      <c r="AU83" s="349">
        <f>AU82</f>
        <v>50.524230165937425</v>
      </c>
      <c r="AV83" s="344">
        <f>IF(ISERROR(AU83/AM83),"NM",IF(OR(AU83/AM83&lt;0.5,AU83/AM83&gt;2),"NM",(AU83/AM83-1)*100))</f>
        <v>-2.3345322016441017</v>
      </c>
      <c r="AW83" s="349">
        <f>AW82</f>
        <v>50.426881326991094</v>
      </c>
      <c r="AX83" s="344">
        <f>IF(ISERROR(AW83/AO83),"NM",IF(OR(AW83/AO83&lt;0.5,AW83/AO83&gt;2),"NM",(AW83/AO83-1)*100))</f>
        <v>0.75582609496609443</v>
      </c>
      <c r="AY83" s="349">
        <f>AY82</f>
        <v>48.941784135157398</v>
      </c>
      <c r="AZ83" s="339">
        <f>IF(ISERROR(AY83/AQ83),"NM",IF(OR(AY83/AQ83&lt;0.5,AY83/AQ83&gt;2),"NM",(AY83/AQ83-1)*100))</f>
        <v>-6.0070709758665908</v>
      </c>
      <c r="BA83" s="349">
        <f>BA82</f>
        <v>48.021586990997527</v>
      </c>
      <c r="BB83" s="339">
        <f>IF(ISERROR(BA83/AS83),"NM",IF(OR(BA83/AS83&lt;0.5,BA83/AS83&gt;2),"NM",(BA83/AS83-1)*100))</f>
        <v>-4.0219563884059006</v>
      </c>
      <c r="BC83" s="349">
        <f>BC82</f>
        <v>48.609192441874079</v>
      </c>
      <c r="BD83" s="339">
        <f>IF(ISERROR(BC83/AU83),"NM",IF(OR(BC83/AU83&lt;0.5,BC83/AU83&gt;2),"NM",(BC83/AU83-1)*100))</f>
        <v>-3.7903352862057704</v>
      </c>
      <c r="BE83" s="349">
        <f>BE82</f>
        <v>42.164173355724344</v>
      </c>
      <c r="BF83" s="339">
        <f>IF(ISERROR(BE83/AW83),"NM",IF(OR(BE83/AW83&lt;0.5,BE83/AW83&gt;2),"NM",(BE83/AW83-1)*100))</f>
        <v>-16.385522471016102</v>
      </c>
      <c r="BG83" s="349">
        <f>BG82</f>
        <v>50.166001517074712</v>
      </c>
      <c r="BH83" s="339">
        <f>IF(ISERROR(BG83/AY83),"NM",IF(OR(BG83/AY83&lt;0.5,BG83/AY83&gt;2),"NM",(BG83/AY83-1)*100))</f>
        <v>2.5013746506186152</v>
      </c>
      <c r="BI83" s="349">
        <f>BI82</f>
        <v>49.039908641956636</v>
      </c>
      <c r="BJ83" s="339">
        <f>IF(ISERROR(BI83/BA83),"NM",IF(OR(BI83/BA83&lt;0.5,BI83/BA83&gt;2),"NM",(BI83/BA83-1)*100))</f>
        <v>2.1205497668163487</v>
      </c>
      <c r="BK83" s="349">
        <f>BK82</f>
        <v>45.884230280827538</v>
      </c>
      <c r="BL83" s="339">
        <f>IF(ISERROR(BK83/BC83),"NM",IF(OR(BK83/BC83&lt;0.5,BK83/BC83&gt;2),"NM",(BK83/BC83-1)*100))</f>
        <v>-5.6058577074799114</v>
      </c>
      <c r="BM83" s="349">
        <f>BM82</f>
        <v>46.672371701545174</v>
      </c>
      <c r="BN83" s="339">
        <f>IF(ISERROR(BM83/BE83),"NM",IF(OR(BM83/BE83&lt;0.5,BM83/BE83&gt;2),"NM",(BM83/BE83-1)*100))</f>
        <v>10.6920116938775</v>
      </c>
      <c r="BO83" s="349">
        <f>BO82</f>
        <v>50.504192409532209</v>
      </c>
      <c r="BP83" s="339">
        <f>IF(ISERROR(BO83/BG83),"NM",IF(OR(BO83/BG83&lt;0.5,BO83/BG83&gt;2),"NM",(BO83/BG83-1)*100))</f>
        <v>0.67414360768296433</v>
      </c>
      <c r="BQ83" s="349">
        <f>BQ82</f>
        <v>50.416983116200264</v>
      </c>
      <c r="BR83" s="339">
        <f>IF(ISERROR(BQ83/BI83),"NM",IF(OR(BQ83/BI83&lt;0.5,BQ83/BI83&gt;2),"NM",(BQ83/BI83-1)*100))</f>
        <v>2.8080690041609513</v>
      </c>
      <c r="BS83" s="349">
        <f>BS82</f>
        <v>51.912372644119657</v>
      </c>
      <c r="BT83" s="339">
        <f>IF(ISERROR(BS83/BK83),"NM",IF(OR(BS83/BK83&lt;0.5,BS83/BK83&gt;2),"NM",(BS83/BK83-1)*100))</f>
        <v>13.137721448954863</v>
      </c>
      <c r="BU83" s="349">
        <f>BU82</f>
        <v>52.438053858728381</v>
      </c>
      <c r="BV83" s="339">
        <f>IF(ISERROR(BU83/BM83),"NM",IF(OR(BU83/BM83&lt;0.5,BU83/BM83&gt;2),"NM",(BU83/BM83-1)*100))</f>
        <v>12.353522966548368</v>
      </c>
      <c r="BW83" s="349">
        <f>BW82</f>
        <v>53.210132964087265</v>
      </c>
      <c r="BX83" s="339">
        <f>IF(ISERROR(BW83/BO83),"NM",IF(OR(BW83/BO83&lt;0.5,BW83/BO83&gt;2),"NM",(BW83/BO83-1)*100))</f>
        <v>5.3578533295076225</v>
      </c>
      <c r="BY83" s="349">
        <f>BY82</f>
        <v>53.353123926189113</v>
      </c>
      <c r="BZ83" s="339">
        <f>IF(ISERROR(BY83/BQ83),"NM",IF(OR(BY83/BQ83&lt;0.5,BY83/BQ83&gt;2),"NM",(BY83/BQ83-1)*100))</f>
        <v>5.8237138133031108</v>
      </c>
      <c r="CA83" s="349">
        <f>CA82</f>
        <v>50.734499627592434</v>
      </c>
      <c r="CB83" s="339">
        <f>IF(ISERROR(CA83/BS83),"NM",IF(OR(CA83/BS83&lt;0.5,CA83/BS83&gt;2),"NM",(CA83/BS83-1)*100))</f>
        <v>-2.268963941606017</v>
      </c>
      <c r="CC83" s="349">
        <f>CC82</f>
        <v>49.710974631731339</v>
      </c>
      <c r="CD83" s="339">
        <f>IF(ISERROR(CC83/BU83),"NM",IF(OR(CC83/BU83&lt;0.5,CC83/BU83&gt;2),"NM",(CC83/BU83-1)*100))</f>
        <v>-5.20057291665319</v>
      </c>
      <c r="CE83" s="349">
        <f>CE82</f>
        <v>52.272789789294158</v>
      </c>
      <c r="CF83" s="339">
        <f>IF(ISERROR(CE83/BW83),"NM",IF(OR(CE83/BW83&lt;0.5,CE83/BW83&gt;2),"NM",(CE83/BW83-1)*100))</f>
        <v>-1.7615877325954821</v>
      </c>
      <c r="CG83" s="349">
        <f>CG82</f>
        <v>49.38299403975995</v>
      </c>
      <c r="CH83" s="339">
        <f>IF(ISERROR(CG83/BY83),"NM",IF(OR(CG83/BY83&lt;0.5,CG83/BY83&gt;2),"NM",(CG83/BY83-1)*100))</f>
        <v>-7.4412322920802243</v>
      </c>
      <c r="CI83" s="349">
        <f>CI82</f>
        <v>49.635464395450377</v>
      </c>
      <c r="CJ83" s="339">
        <f>IF(ISERROR(CI83/CA83),"NM",IF(OR(CI83/CA83&lt;0.5,CI83/CA83&gt;2),"NM",(CI83/CA83-1)*100))</f>
        <v>-2.1662482929945659</v>
      </c>
      <c r="CK83" s="349">
        <f>CK82</f>
        <v>47.942334814657123</v>
      </c>
      <c r="CL83" s="339">
        <f>IF(ISERROR(CK83/CC83),"NM",IF(OR(CK83/CC83&lt;0.5,CK83/CC83&gt;2),"NM",(CK83/CC83-1)*100))</f>
        <v>-3.5578457879304248</v>
      </c>
      <c r="CM83" s="349">
        <f>CM82</f>
        <v>49.45603674540682</v>
      </c>
      <c r="CN83" s="339">
        <f>IF(ISERROR(CM83/CE83),"NM",IF(OR(CM83/CE83&lt;0.5,CM83/CE83&gt;2),"NM",(CM83/CE83-1)*100))</f>
        <v>-5.3885645959233504</v>
      </c>
      <c r="CO83" s="349">
        <f>CO82</f>
        <v>49.020798099053096</v>
      </c>
      <c r="CP83" s="339">
        <f>IF(ISERROR(CO83/CG83),"NM",IF(OR(CO83/CG83&lt;0.5,CO83/CG83&gt;2),"NM",(CO83/CG83-1)*100))</f>
        <v>-0.73344265115889984</v>
      </c>
      <c r="CQ83" s="349">
        <f>CQ82</f>
        <v>47.58859195760499</v>
      </c>
      <c r="CR83" s="339">
        <f>IF(ISERROR(CQ83/CI83),"NM",IF(OR(CQ83/CI83&lt;0.5,CQ83/CI83&gt;2),"NM",(CQ83/CI83-1)*100))</f>
        <v>-4.1238103899618235</v>
      </c>
      <c r="CS83" s="349">
        <f>CS82</f>
        <v>47.075588871125682</v>
      </c>
      <c r="CT83" s="73">
        <f>IF(ISERROR(CS83/CK83),"NM",IF(OR(CS83/CK83&lt;0.5,CS83/CK83&gt;2),"NM",(CS83/CK83-1)*100))</f>
        <v>-1.8078926420297292</v>
      </c>
      <c r="CU83" s="349">
        <f>CU82</f>
        <v>48.760632389415541</v>
      </c>
      <c r="CV83" s="73">
        <f>IF(ISERROR(CU83/CM83),"NM",IF(OR(CU83/CM83&lt;0.5,CU83/CM83&gt;2),"NM",(CU83/CM83-1)*100))</f>
        <v>-1.406106113134642</v>
      </c>
      <c r="CW83" s="349">
        <f>CW82</f>
        <v>46.538748269374139</v>
      </c>
      <c r="CX83" s="73">
        <f>IF(ISERROR(CW83/CO83),"NM",IF(OR(CW83/CO83&lt;0.5,CW83/CO83&gt;2),"NM",(CW83/CO83-1)*100))</f>
        <v>-5.0632587104429527</v>
      </c>
      <c r="CY83" s="349">
        <f>CY82</f>
        <v>44.893186391839492</v>
      </c>
      <c r="CZ83" s="73">
        <f>IF(ISERROR(CY83/CQ83),"NM",IF(OR(CY83/CQ83&lt;0.5,CY83/CQ83&gt;2),"NM",(CY83/CQ83-1)*100))</f>
        <v>-5.6639741897947733</v>
      </c>
      <c r="DA83" s="349">
        <f>DA82</f>
        <v>45.88911048165015</v>
      </c>
      <c r="DB83" s="339">
        <f>IF(ISERROR(DA83/CS83),"NM",IF(OR(DA83/CS83&lt;0.5,DA83/CS83&gt;2),"NM",(DA83/CS83-1)*100))</f>
        <v>-2.5203686622458199</v>
      </c>
      <c r="DC83" s="349">
        <f>DC82</f>
        <v>44.917310118247222</v>
      </c>
      <c r="DD83" s="339">
        <f>IF(ISERROR(DC83/CU83),"NM",IF(OR(DC83/CU83&lt;0.5,DC83/CU83&gt;2),"NM",(DC83/CU83-1)*100))</f>
        <v>-7.8820189214826257</v>
      </c>
      <c r="DE83" s="349">
        <f>DE82</f>
        <v>42.969022402370989</v>
      </c>
      <c r="DF83" s="73">
        <f>IF(ISERROR(DE83/CW83),"NM",IF(OR(DE83/CW83&lt;0.5,DE83/CW83&gt;2),"NM",(DE83/CW83-1)*100))</f>
        <v>-7.6704380752593</v>
      </c>
      <c r="DG83" s="349">
        <f>DG82</f>
        <v>43.727116511291221</v>
      </c>
      <c r="DH83" s="339">
        <f>IF(ISERROR(DG83/CY83),"NM",IF(OR(DG83/CY83&lt;0.5,DG83/CY83&gt;2),"NM",(DG83/CY83-1)*100))</f>
        <v>-2.5974317580634843</v>
      </c>
      <c r="DI83" s="349">
        <f>DI82</f>
        <v>43.219775266074414</v>
      </c>
      <c r="DJ83" s="339">
        <f>IF(ISERROR(DI83/DA83),"NM",IF(OR(DI83/DA83&lt;0.5,DI83/DA83&gt;2),"NM",(DI83/DA83-1)*100))</f>
        <v>-5.8169251649432869</v>
      </c>
      <c r="DK83" s="349">
        <f>DK82</f>
        <v>43.331830046601887</v>
      </c>
      <c r="DL83" s="339">
        <f>IF(ISERROR(DK83/DC83),"NM",IF(OR(DK83/DC83&lt;0.5,DK83/DC83&gt;2),"NM",(DK83/DC83-1)*100))</f>
        <v>-3.5297751968483282</v>
      </c>
      <c r="DM83" s="349">
        <f>DM82</f>
        <v>43.186444573342236</v>
      </c>
      <c r="DN83" s="339">
        <f>IF(ISERROR(DM83/DE83),"NM",IF(OR(DM83/DE83&lt;0.5,DM83/DE83&gt;2),"NM",(DM83/DE83-1)*100))</f>
        <v>0.50599748101145536</v>
      </c>
      <c r="DO83" s="349">
        <f>DO82</f>
        <v>43.637007477221033</v>
      </c>
      <c r="DP83" s="339">
        <f>IF(ISERROR(DO83/DG83),"NM",IF(OR(DO83/DG83&lt;0.5,DO83/DG83&gt;2),"NM",(DO83/DG83-1)*100))</f>
        <v>-0.20607129227677712</v>
      </c>
      <c r="DQ83" s="349">
        <f>DQ82</f>
        <v>42.113869318057112</v>
      </c>
      <c r="DR83" s="339">
        <f>IF(ISERROR(DQ83/DI83),"NM",IF(OR(DQ83/DI83&lt;0.5,DQ83/DI83&gt;2),"NM",(DQ83/DI83-1)*100))</f>
        <v>-2.558796155715759</v>
      </c>
      <c r="DS83" s="349">
        <f>DS82</f>
        <v>42.871795151571362</v>
      </c>
      <c r="DT83" s="339">
        <f>IF(ISERROR(DS83/DK83),"NM",IF(OR(DS83/DK83&lt;0.5,DS83/DK83&gt;2),"NM",(DS83/DK83-1)*100))</f>
        <v>-1.0616558186805736</v>
      </c>
      <c r="DU83" s="349">
        <f>DU82</f>
        <v>41.305503266526408</v>
      </c>
      <c r="DV83" s="73">
        <f>IF(ISERROR(DU83/DM83),"NM",IF(OR(DU83/DM83&lt;0.5,DU83/DM83&gt;2),"NM",(DU83/DM83-1)*100))</f>
        <v>-4.3553974525999291</v>
      </c>
      <c r="DW83" s="349">
        <f>DW82</f>
        <v>41.072252113758644</v>
      </c>
      <c r="DX83" s="73">
        <f>IF(ISERROR(DW83/DO83),"NM",IF(OR(DW83/DO83&lt;0.5,DW83/DO83&gt;2),"NM",(DW83/DO83-1)*100))</f>
        <v>-5.8774776542621971</v>
      </c>
      <c r="DY83" s="349">
        <f t="shared" ref="DY83:EA83" si="299">DY82</f>
        <v>40.815254705549279</v>
      </c>
      <c r="DZ83" s="73">
        <f>IF(ISERROR(DY83/DQ83),"NM",IF(OR(DY83/DQ83&lt;0.5,DY83/DQ83&gt;2),"NM",(DY83/DQ83-1)*100))</f>
        <v>-3.0835794324674648</v>
      </c>
      <c r="EA83" s="349">
        <f t="shared" si="299"/>
        <v>42.449565681776072</v>
      </c>
      <c r="EB83" s="73">
        <f>IF(ISERROR(EA83/DS83),"NM",IF(OR(EA83/DS83&lt;0.5,EA83/DS83&gt;2),"NM",(EA83/DS83-1)*100))</f>
        <v>-0.98486538364562781</v>
      </c>
      <c r="EC83" s="349">
        <f t="shared" ref="EC83:EE83" si="300">EC82</f>
        <v>42.274386978023919</v>
      </c>
      <c r="ED83" s="339">
        <f>IF(ISERROR(EC83/DU83),"NM",IF(OR(EC83/DU83&lt;0.5,EC83/DU83&gt;2),"NM",(EC83/DU83-1)*100))</f>
        <v>2.3456528425418899</v>
      </c>
      <c r="EE83" s="349">
        <f t="shared" si="300"/>
        <v>41.839391956292104</v>
      </c>
      <c r="EF83" s="339">
        <f>IF(ISERROR(EE83/DW83),"NM",IF(OR(EE83/DW83&lt;0.5,EE83/DW83&gt;2),"NM",(EE83/DW83-1)*100))</f>
        <v>1.8677812952859307</v>
      </c>
      <c r="EG83" s="349">
        <f t="shared" ref="EG83:EI83" si="301">EG82</f>
        <v>43.177383392327407</v>
      </c>
      <c r="EH83" s="339">
        <f>IF(ISERROR(EG83/DY83),"NM",IF(OR(EG83/DY83&lt;0.5,EG83/DY83&gt;2),"NM",(EG83/DY83-1)*100))</f>
        <v>5.7873672572156476</v>
      </c>
      <c r="EI83" s="349">
        <f t="shared" si="301"/>
        <v>45.863265244263687</v>
      </c>
      <c r="EJ83" s="339">
        <f>IF(ISERROR(EI83/EA83),"NM",IF(OR(EI83/EA83&lt;0.5,EI83/EA83&gt;2),"NM",(EI83/EA83-1)*100))</f>
        <v>8.0417773601701334</v>
      </c>
      <c r="EK83" s="349">
        <f t="shared" ref="EK83:EM83" si="302">EK82</f>
        <v>45.550291097229831</v>
      </c>
      <c r="EL83" s="339">
        <f>IF(ISERROR(EK83/EC83),"NM",IF(OR(EK83/EC83&lt;0.5,EK83/EC83&gt;2),"NM",(EK83/EC83-1)*100))</f>
        <v>7.7491463587842757</v>
      </c>
      <c r="EM83" s="349">
        <f t="shared" si="302"/>
        <v>46.217536670756829</v>
      </c>
      <c r="EN83" s="339">
        <f>IF(ISERROR(EM83/EE83),"NM",IF(OR(EM83/EE83&lt;0.5,EM83/EE83&gt;2),"NM",(EM83/EE83-1)*100))</f>
        <v>10.464169075493235</v>
      </c>
      <c r="EO83" s="349">
        <f t="shared" ref="EO83" si="303">EO82</f>
        <v>45.406349950174885</v>
      </c>
      <c r="EP83" s="339">
        <f>IF(ISERROR(EO83/EG83),"NM",IF(OR(EO83/EG83&lt;0.5,EO83/EG83&gt;2),"NM",(EO83/EG83-1)*100))</f>
        <v>5.1623474669462377</v>
      </c>
      <c r="EQ83" s="350">
        <f>IF($B$6=1,EQ82,IF($B$6=2,EQ82+EQ464,IF($B$6=3,EQ82+EQ480)))</f>
        <v>45.5</v>
      </c>
      <c r="ER83" s="339">
        <f>IF(ISERROR(EQ83/EI83),"NM",IF(OR(EQ83/EI83&lt;0.5,EQ83/EI83&gt;2),"NM",(EQ83/EI83-1)*100))</f>
        <v>-0.79206145120493954</v>
      </c>
      <c r="ES83" s="350">
        <f>IF($B$6=1,ES82,IF($B$6=2,ES82+ES464,IF($B$6=3,ES82+ES480)))</f>
        <v>45.5</v>
      </c>
      <c r="ET83" s="339">
        <f>IF(ISERROR(ES83/EK83),"NM",IF(OR(ES83/EK83&lt;0.5,ES83/EK83&gt;2),"NM",(ES83/EK83-1)*100))</f>
        <v>-0.11040785035265621</v>
      </c>
      <c r="EU83" s="350">
        <f>IF($B$6=1,EU82,IF($B$6=2,EU82+EU464,IF($B$6=3,EU82+EU480)))</f>
        <v>45.5</v>
      </c>
      <c r="EV83" s="339">
        <f>IF(ISERROR(EU83/EM83),"NM",IF(OR(EU83/EM83&lt;0.5,EU83/EM83&gt;2),"NM",(EU83/EM83-1)*100))</f>
        <v>-1.5525203687691058</v>
      </c>
      <c r="EW83" s="350">
        <f>IF($B$6=1,EW82,IF($B$6=2,EW82+EW464,IF($B$6=3,EW82+EW480)))</f>
        <v>45.5</v>
      </c>
      <c r="EX83" s="339">
        <f>IF(ISERROR(EW83/EO83),"NM",IF(OR(EW83/EO83&lt;0.5,EW83/EO83&gt;2),"NM",(EW83/EO83-1)*100))</f>
        <v>0.20624879543913455</v>
      </c>
      <c r="EY83" s="339"/>
      <c r="EZ83" s="347"/>
      <c r="FA83" s="338"/>
      <c r="FB83" s="349">
        <f>FB82</f>
        <v>46.794985502852668</v>
      </c>
      <c r="FC83" s="344"/>
      <c r="FD83" s="349">
        <f>FD82</f>
        <v>48.708899957206029</v>
      </c>
      <c r="FE83" s="339">
        <f>IF(ISERROR(FD83/FB83),"NM",IF(OR(FD83/FB83&lt;0.5,FD83/FB83&gt;2),"NM",(FD83/FB83-1)*100))</f>
        <v>4.0899990325601987</v>
      </c>
      <c r="FF83" s="349">
        <f>FF82</f>
        <v>51.512231344279805</v>
      </c>
      <c r="FG83" s="339">
        <f>IF(ISERROR(FF83/FD83),"NM",IF(OR(FF83/FD83&lt;0.5,FF83/FD83&gt;2),"NM",(FF83/FD83-1)*100))</f>
        <v>5.7552755031148095</v>
      </c>
      <c r="FH83" s="349">
        <f>FH82</f>
        <v>50.217311896833763</v>
      </c>
      <c r="FI83" s="339">
        <f>IF(ISERROR(FH83/FF83),"NM",IF(OR(FH83/FF83&lt;0.5,FH83/FF83&gt;2),"NM",(FH83/FF83-1)*100))</f>
        <v>-2.513809659673838</v>
      </c>
      <c r="FJ83" s="349">
        <f>FJ82</f>
        <v>50.162295906780543</v>
      </c>
      <c r="FK83" s="339">
        <f>IF(ISERROR(FJ83/FH83),"NM",IF(OR(FJ83/FH83&lt;0.5,FJ83/FH83&gt;2),"NM",(FJ83/FH83-1)*100))</f>
        <v>-0.10955582442613299</v>
      </c>
      <c r="FL83" s="349">
        <f>FL82</f>
        <v>53.053319907655229</v>
      </c>
      <c r="FM83" s="339">
        <f>IF(ISERROR(FL83/FJ83),"NM",IF(OR(FL83/FJ83&lt;0.5,FL83/FJ83&gt;2),"NM",(FL83/FJ83-1)*100))</f>
        <v>5.7633406697477296</v>
      </c>
      <c r="FN83" s="349">
        <f>FN82</f>
        <v>51.264309656435671</v>
      </c>
      <c r="FO83" s="339">
        <f>IF(ISERROR(FN83/FL83),"NM",IF(OR(FN83/FL83&lt;0.5,FN83/FL83&gt;2),"NM",(FN83/FL83-1)*100))</f>
        <v>-3.3720985874842846</v>
      </c>
      <c r="FP83" s="349">
        <f>FP82</f>
        <v>50.75600953297166</v>
      </c>
      <c r="FQ83" s="339">
        <f>IF(ISERROR(FP83/FN83),"NM",IF(OR(FP83/FN83&lt;0.5,FP83/FN83&gt;2),"NM",(FP83/FN83-1)*100))</f>
        <v>-0.99152827156075984</v>
      </c>
      <c r="FR83" s="350">
        <f>FR82</f>
        <v>46.903402235984885</v>
      </c>
      <c r="FS83" s="339">
        <f>IF(ISERROR(FR83/FP83),"NM",IF(OR(FR83/FP83&lt;0.5,FR83/FP83&gt;2),"NM",(FR83/FP83-1)*100))</f>
        <v>-7.5904456091728019</v>
      </c>
      <c r="FT83" s="350">
        <f>FT82</f>
        <v>47.924835879323005</v>
      </c>
      <c r="FU83" s="339">
        <f>IF(ISERROR(FT83/FR83),"NM",IF(OR(FT83/FR83&lt;0.5,FT83/FR83&gt;2),"NM",(FT83/FR83-1)*100))</f>
        <v>2.1777389158231797</v>
      </c>
      <c r="FV83" s="350">
        <f>FV82</f>
        <v>51.325922851930514</v>
      </c>
      <c r="FW83" s="339">
        <f>IF(ISERROR(FV83/FT83),"NM",IF(OR(FV83/FT83&lt;0.5,FV83/FT83&gt;2),"NM",(FV83/FT83-1)*100))</f>
        <v>7.0967107350593972</v>
      </c>
      <c r="FX83" s="350">
        <f>FX82</f>
        <v>51.737761850613118</v>
      </c>
      <c r="FY83" s="339">
        <f>IF(ISERROR(FX83/FV83),"NM",IF(OR(FX83/FV83&lt;0.5,FX83/FV83&gt;2),"NM",(FX83/FV83-1)*100))</f>
        <v>0.8023995980953158</v>
      </c>
      <c r="FZ83" s="350">
        <f>FZ82</f>
        <v>49.791220334707702</v>
      </c>
      <c r="GA83" s="339">
        <f>IF(ISERROR(FZ83/FX83),"NM",IF(OR(FZ83/FX83&lt;0.5,FZ83/FX83&gt;2),"NM",(FZ83/FX83-1)*100))</f>
        <v>-3.7623226175222513</v>
      </c>
      <c r="GB83" s="350">
        <f>GB82</f>
        <v>48.268253141057095</v>
      </c>
      <c r="GC83" s="339">
        <f>IF(ISERROR(GB83/FZ83),"NM",IF(OR(GB83/FZ83&lt;0.5,GB83/FZ83&gt;2),"NM",(GB83/FZ83-1)*100))</f>
        <v>-3.0587063008556181</v>
      </c>
      <c r="GD83" s="350">
        <f>GD82</f>
        <v>46.487017357201161</v>
      </c>
      <c r="GE83" s="73">
        <f>IF(ISERROR(GD83/GB83),"NM",IF(OR(GD83/GB83&lt;0.5,GD83/GB83&gt;2),"NM",(GD83/GB83-1)*100))</f>
        <v>-3.6902843337846214</v>
      </c>
      <c r="GF83" s="350">
        <f>GF82</f>
        <v>43.704128032238017</v>
      </c>
      <c r="GG83" s="73">
        <f>IF(ISERROR(GF83/GD83),"NM",IF(OR(GF83/GD83&lt;0.5,GF83/GD83&gt;2),"NM",(GF83/GD83-1)*100))</f>
        <v>-5.986379602674285</v>
      </c>
      <c r="GH83" s="350">
        <f>GH82</f>
        <v>43.068641658008424</v>
      </c>
      <c r="GI83" s="73">
        <f>IF(ISERROR(GH83/GF83),"NM",IF(OR(GH83/GF83&lt;0.5,GH83/GF83&gt;2),"NM",(GH83/GF83-1)*100))</f>
        <v>-1.4540648740568152</v>
      </c>
      <c r="GJ83" s="350">
        <f>GJ82</f>
        <v>41.518167075074849</v>
      </c>
      <c r="GK83" s="73">
        <f>IF(ISERROR(GJ83/GH83),"NM",IF(OR(GJ83/GH83&lt;0.5,GJ83/GH83&gt;2),"NM",(GJ83/GH83-1)*100))</f>
        <v>-3.6000080876599228</v>
      </c>
      <c r="GL83" s="350">
        <f>GL82</f>
        <v>42.434289097349108</v>
      </c>
      <c r="GM83" s="73">
        <f>IF(ISERROR(GL83/GJ83),"NM",IF(OR(GL83/GJ83&lt;0.5,GL83/GJ83&gt;2),"NM",(GL83/GJ83-1)*100))</f>
        <v>2.2065570009814905</v>
      </c>
      <c r="GN83" s="350">
        <f>GN82</f>
        <v>45.759794634605356</v>
      </c>
      <c r="GO83" s="73">
        <f>IF(ISERROR(GN83/GL83),"NM",IF(OR(GN83/GL83&lt;0.5,GN83/GL83&gt;2),"NM",(GN83/GL83-1)*100))</f>
        <v>7.8368357476831019</v>
      </c>
      <c r="GP83" s="350">
        <f>GP82</f>
        <v>45.500000000000007</v>
      </c>
      <c r="GQ83" s="73">
        <f>IF(ISERROR(GP83/GN83),"NM",IF(OR(GP83/GN83&lt;0.5,GP83/GN83&gt;2),"NM",(GP83/GN83-1)*100))</f>
        <v>-0.56773557809824959</v>
      </c>
      <c r="GR83" s="350">
        <f>IF($B$6=1,GR82,IF($B$6=2,GR82+GR464,IF($B$6=3,GR82+GR480)))</f>
        <v>45.20000000000001</v>
      </c>
      <c r="GS83" s="73">
        <f>IF(ISERROR(GR83/GP83),"NM",IF(OR(GR83/GP83&lt;0.5,GR83/GP83&gt;2),"NM",(GR83/GP83-1)*100))</f>
        <v>-0.659340659340657</v>
      </c>
      <c r="GT83" s="350">
        <f>IF($B$6=1,GT82,IF($B$6=2,GT82+GT464,IF($B$6=3,GT82+GT480)))</f>
        <v>45.000000000000007</v>
      </c>
      <c r="GU83" s="73">
        <f>IF(ISERROR(GT83/GR83),"NM",IF(OR(GT83/GR83&lt;0.5,GT83/GR83&gt;2),"NM",(GT83/GR83-1)*100))</f>
        <v>-0.44247787610619538</v>
      </c>
      <c r="GV83" s="350">
        <f>IF($B$6=1,GV82,IF($B$6=2,GV82+GV464,IF($B$6=3,GV82+GV480)))</f>
        <v>45.300000000000004</v>
      </c>
      <c r="GW83" s="73">
        <f>IF(ISERROR(GV83/GT83),"NM",IF(OR(GV83/GT83&lt;0.5,GV83/GT83&gt;2),"NM",(GV83/GT83-1)*100))</f>
        <v>0.66666666666665986</v>
      </c>
      <c r="GX83" s="350">
        <f>IF($B$6=1,GX82,IF($B$6=2,GX82+GX464,IF($B$6=3,GX82+GX480)))</f>
        <v>45.550000000000004</v>
      </c>
      <c r="GY83" s="73">
        <f>IF(ISERROR(GX83/GV83),"NM",IF(OR(GX83/GV83&lt;0.5,GX83/GV83&gt;2),"NM",(GX83/GV83-1)*100))</f>
        <v>0.55187637969094094</v>
      </c>
      <c r="GZ83" s="73">
        <f t="shared" si="162"/>
        <v>-9.1862490064265057E-2</v>
      </c>
      <c r="HA83" s="346"/>
      <c r="HB83" s="335"/>
      <c r="HC83"/>
      <c r="HD83"/>
      <c r="HE83"/>
      <c r="HF83"/>
      <c r="HG83"/>
      <c r="HH83"/>
    </row>
    <row r="84" spans="2:216" s="2" customFormat="1" ht="13.5" customHeight="1" collapsed="1" x14ac:dyDescent="0.2">
      <c r="B84" s="54" t="s">
        <v>136</v>
      </c>
      <c r="C84" s="131">
        <f>C78/C$59*100</f>
        <v>34.290980236481694</v>
      </c>
      <c r="D84" s="63"/>
      <c r="E84" s="131">
        <f>E78/E$59*100</f>
        <v>32.492002218648977</v>
      </c>
      <c r="F84" s="63"/>
      <c r="G84" s="131">
        <f>G78/G$59*100</f>
        <v>32.081306290138215</v>
      </c>
      <c r="H84" s="63"/>
      <c r="I84" s="131">
        <f>I78/I$59*100</f>
        <v>33.003312939018997</v>
      </c>
      <c r="J84" s="63"/>
      <c r="K84" s="131">
        <f>K78/K$59*100</f>
        <v>30.492865149163649</v>
      </c>
      <c r="L84" s="63">
        <f>IF(ISERROR(K84/C84),"NM",IF(OR(K84/C84&lt;0.5,K84/C84&gt;2),"NM",(K84/C84-1)*100))</f>
        <v>-11.076134485293265</v>
      </c>
      <c r="M84" s="131">
        <f>M78/M$59*100</f>
        <v>29.214926470980156</v>
      </c>
      <c r="N84" s="63">
        <f>IF(ISERROR(M84/E84),"NM",IF(OR(M84/E84&lt;0.5,M84/E84&gt;2),"NM",(M84/E84-1)*100))</f>
        <v>-10.085791960791891</v>
      </c>
      <c r="O84" s="131">
        <f>O78/O$59*100</f>
        <v>30.006253054275462</v>
      </c>
      <c r="P84" s="63">
        <f>IF(ISERROR(O84/G84),"NM",IF(OR(O84/G84&lt;0.5,O84/G84&gt;2),"NM",(O84/G84-1)*100))</f>
        <v>-6.4681070561663052</v>
      </c>
      <c r="Q84" s="131">
        <f>Q78/Q$59*100</f>
        <v>41.887896391613047</v>
      </c>
      <c r="R84" s="63">
        <f>IF(ISERROR(Q84/I84),"NM",IF(OR(Q84/I84&lt;0.5,Q84/I84&gt;2),"NM",(Q84/I84-1)*100))</f>
        <v>26.920277576406669</v>
      </c>
      <c r="S84" s="131">
        <f>S78/S$59*100</f>
        <v>26.874782359327309</v>
      </c>
      <c r="T84" s="63">
        <f>IF(ISERROR(S84/K84),"NM",IF(OR(S84/K84&lt;0.5,S84/K84&gt;2),"NM",(S84/K84-1)*100))</f>
        <v>-11.865342178039228</v>
      </c>
      <c r="U84" s="131">
        <f>U78/U$59*100</f>
        <v>27.483861807376154</v>
      </c>
      <c r="V84" s="63">
        <f>IF(ISERROR(U84/M84),"NM",IF(OR(U84/M84&lt;0.5,U84/M84&gt;2),"NM",(U84/M84-1)*100))</f>
        <v>-5.9252747574891522</v>
      </c>
      <c r="W84" s="131">
        <f>W78/W$59*100</f>
        <v>28.191081788418863</v>
      </c>
      <c r="X84" s="63">
        <f>IF(ISERROR(W84/O84),"NM",IF(OR(W84/O84&lt;0.5,W84/O84&gt;2),"NM",(W84/O84-1)*100))</f>
        <v>-6.0493099973972342</v>
      </c>
      <c r="Y84" s="131">
        <f>Y78/Y$59*100</f>
        <v>44.668369853591436</v>
      </c>
      <c r="Z84" s="63">
        <f>IF(ISERROR(Y84/Q84),"NM",IF(OR(Y84/Q84&lt;0.5,Y84/Q84&gt;2),"NM",(Y84/Q84-1)*100))</f>
        <v>6.6378923304802218</v>
      </c>
      <c r="AA84" s="131">
        <f>AA78/AA$59*100</f>
        <v>28.247568472394587</v>
      </c>
      <c r="AB84" s="63">
        <f>IF(ISERROR(AA84/S84),"NM",IF(OR(AA84/S84&lt;0.5,AA84/S84&gt;2),"NM",(AA84/S84-1)*100))</f>
        <v>5.1080827175176369</v>
      </c>
      <c r="AC84" s="131">
        <f>AC78/AC$59*100</f>
        <v>26.756776085246369</v>
      </c>
      <c r="AD84" s="63">
        <f>IF(ISERROR(AC84/U84),"NM",IF(OR(AC84/U84&lt;0.5,AC84/U84&gt;2),"NM",(AC84/U84-1)*100))</f>
        <v>-2.6455005749397631</v>
      </c>
      <c r="AE84" s="131">
        <f>AE78/AE$59*100</f>
        <v>26.960639796343351</v>
      </c>
      <c r="AF84" s="63">
        <f>IF(ISERROR(AE84/W84),"NM",IF(OR(AE84/W84&lt;0.5,AE84/W84&gt;2),"NM",(AE84/W84-1)*100))</f>
        <v>-4.36464978999489</v>
      </c>
      <c r="AG84" s="131">
        <f>AG78/AG$59*100</f>
        <v>30.230080168270341</v>
      </c>
      <c r="AH84" s="63">
        <f>IF(ISERROR(AG84/Y84),"NM",IF(OR(AG84/Y84&lt;0.5,AG84/Y84&gt;2),"NM",(AG84/Y84-1)*100))</f>
        <v>-32.32329662498357</v>
      </c>
      <c r="AI84" s="132">
        <f>AI78/AI$59*100</f>
        <v>27.412408544714236</v>
      </c>
      <c r="AJ84" s="63">
        <f>IF(ISERROR(AI84/AA84),"NM",IF(OR(AI84/AA84&lt;0.5,AI84/AA84&gt;2),"NM",(AI84/AA84-1)*100))</f>
        <v>-2.9565728055373164</v>
      </c>
      <c r="AK84" s="131">
        <f>AK78/AK$59*100</f>
        <v>28.356643200557112</v>
      </c>
      <c r="AL84" s="63">
        <f>IF(ISERROR(AK84/AC84),"NM",IF(OR(AK84/AC84&lt;0.5,AK84/AC84&gt;2),"NM",(AK84/AC84-1)*100))</f>
        <v>5.9792970207382723</v>
      </c>
      <c r="AM84" s="131">
        <f>AM78/AM$59*100</f>
        <v>28.428500746539864</v>
      </c>
      <c r="AN84" s="63">
        <f>IF(ISERROR(AM84/AE84),"NM",IF(OR(AM84/AE84&lt;0.5,AM84/AE84&gt;2),"NM",(AM84/AE84-1)*100))</f>
        <v>5.4444588900134372</v>
      </c>
      <c r="AO84" s="133">
        <f>AO78/AO$59*100</f>
        <v>29.935587552975022</v>
      </c>
      <c r="AP84" s="63">
        <f>IF(ISERROR(AO84/AG84),"NM",IF(OR(AO84/AG84&lt;0.5,AO84/AG84&gt;2),"NM",(AO84/AG84-1)*100))</f>
        <v>-0.97417080489392571</v>
      </c>
      <c r="AQ84" s="133">
        <f>AQ78/AQ$59*100</f>
        <v>27.183823154892274</v>
      </c>
      <c r="AR84" s="63">
        <f>IF(ISERROR(AQ84/AI84),"NM",IF(OR(AQ84/AI84&lt;0.5,AQ84/AI84&gt;2),"NM",(AQ84/AI84-1)*100))</f>
        <v>-0.83387561311549785</v>
      </c>
      <c r="AS84" s="133">
        <f>AS78/AS$59*100</f>
        <v>28.239251365570862</v>
      </c>
      <c r="AT84" s="63">
        <f>IF(ISERROR(AS84/AK84),"NM",IF(OR(AS84/AK84&lt;0.5,AS84/AK84&gt;2),"NM",(AS84/AK84-1)*100))</f>
        <v>-0.41398353872839078</v>
      </c>
      <c r="AU84" s="133">
        <f>AU78/AU$59*100</f>
        <v>28.83018244860893</v>
      </c>
      <c r="AV84" s="63">
        <f>IF(ISERROR(AU84/AM84),"NM",IF(OR(AU84/AM84&lt;0.5,AU84/AM84&gt;2),"NM",(AU84/AM84-1)*100))</f>
        <v>1.4129542238275006</v>
      </c>
      <c r="AW84" s="133">
        <f>AW78/AW$59*100</f>
        <v>28.191649388136764</v>
      </c>
      <c r="AX84" s="63">
        <f>IF(ISERROR(AW84/AO84),"NM",IF(OR(AW84/AO84&lt;0.5,AW84/AO84&gt;2),"NM",(AW84/AO84-1)*100))</f>
        <v>-5.8256353303643316</v>
      </c>
      <c r="AY84" s="133">
        <f>AY78/AY$59*100</f>
        <v>28.59061797887566</v>
      </c>
      <c r="AZ84" s="65">
        <f>IF(ISERROR(AY84/AQ84),"NM",IF(OR(AY84/AQ84&lt;0.5,AY84/AQ84&gt;2),"NM",(AY84/AQ84-1)*100))</f>
        <v>5.1751176277432753</v>
      </c>
      <c r="BA84" s="133">
        <f>BA78/BA$59*100</f>
        <v>29.461982121300583</v>
      </c>
      <c r="BB84" s="65">
        <f>IF(ISERROR(BA84/AS84),"NM",IF(OR(BA84/AS84&lt;0.5,BA84/AS84&gt;2),"NM",(BA84/AS84-1)*100))</f>
        <v>4.3298979137260885</v>
      </c>
      <c r="BC84" s="133">
        <f>BC78/BC$59*100</f>
        <v>30.593863900661063</v>
      </c>
      <c r="BD84" s="65">
        <f>IF(ISERROR(BC84/AU84),"NM",IF(OR(BC84/AU84&lt;0.5,BC84/AU84&gt;2),"NM",(BC84/AU84-1)*100))</f>
        <v>6.117482798438667</v>
      </c>
      <c r="BE84" s="133">
        <f>BE78/BE$59*100</f>
        <v>36.184849091777465</v>
      </c>
      <c r="BF84" s="65">
        <f>IF(ISERROR(BE84/AW84),"NM",IF(OR(BE84/AW84&lt;0.5,BE84/AW84&gt;2),"NM",(BE84/AW84-1)*100))</f>
        <v>28.353075740947233</v>
      </c>
      <c r="BG84" s="133">
        <f>BG78/BG$59*100</f>
        <v>26.649056402398351</v>
      </c>
      <c r="BH84" s="65">
        <f>IF(ISERROR(BG84/AY84),"NM",IF(OR(BG84/AY84&lt;0.5,BG84/AY84&gt;2),"NM",(BG84/AY84-1)*100))</f>
        <v>-6.7909045474702339</v>
      </c>
      <c r="BI84" s="133">
        <f>BI78/BI$59*100</f>
        <v>27.771181377479635</v>
      </c>
      <c r="BJ84" s="65">
        <f>IF(ISERROR(BI84/BA84),"NM",IF(OR(BI84/BA84&lt;0.5,BI84/BA84&gt;2),"NM",(BI84/BA84-1)*100))</f>
        <v>-5.7389239354623145</v>
      </c>
      <c r="BK84" s="133">
        <f>BK78/BK$59*100</f>
        <v>30.671895894905997</v>
      </c>
      <c r="BL84" s="65">
        <f>IF(ISERROR(BK84/BC84),"NM",IF(OR(BK84/BC84&lt;0.5,BK84/BC84&gt;2),"NM",(BK84/BC84-1)*100))</f>
        <v>0.25505766286437748</v>
      </c>
      <c r="BM84" s="133">
        <f>BM78/BM$59*100</f>
        <v>30.111099997406804</v>
      </c>
      <c r="BN84" s="65">
        <f>IF(ISERROR(BM84/BE84),"NM",IF(OR(BM84/BE84&lt;0.5,BM84/BE84&gt;2),"NM",(BM84/BE84-1)*100))</f>
        <v>-16.785337639423346</v>
      </c>
      <c r="BO84" s="133">
        <f>BO78/BO$59*100</f>
        <v>23.898573109738159</v>
      </c>
      <c r="BP84" s="65">
        <f>IF(ISERROR(BO84/BG84),"NM",IF(OR(BO84/BG84&lt;0.5,BO84/BG84&gt;2),"NM",(BO84/BG84-1)*100))</f>
        <v>-10.321128264836632</v>
      </c>
      <c r="BQ84" s="133">
        <f>BQ78/BQ$59*100</f>
        <v>23.858956008646377</v>
      </c>
      <c r="BR84" s="65">
        <f>IF(ISERROR(BQ84/BI84),"NM",IF(OR(BQ84/BI84&lt;0.5,BQ84/BI84&gt;2),"NM",(BQ84/BI84-1)*100))</f>
        <v>-14.08735665817149</v>
      </c>
      <c r="BS84" s="133">
        <f>BS78/BS$59*100</f>
        <v>22.609941082647051</v>
      </c>
      <c r="BT84" s="65">
        <f>IF(ISERROR(BS84/BK84),"NM",IF(OR(BS84/BK84&lt;0.5,BS84/BK84&gt;2),"NM",(BS84/BK84-1)*100))</f>
        <v>-26.284501094690661</v>
      </c>
      <c r="BU84" s="133">
        <f>BU78/BU$59*100</f>
        <v>22.986391924058619</v>
      </c>
      <c r="BV84" s="65">
        <f>IF(ISERROR(BU84/BM84),"NM",IF(OR(BU84/BM84&lt;0.5,BU84/BM84&gt;2),"NM",(BU84/BM84-1)*100))</f>
        <v>-23.661400858692549</v>
      </c>
      <c r="BW84" s="133">
        <f>BW78/BW$59*100</f>
        <v>19.931476451687349</v>
      </c>
      <c r="BX84" s="65">
        <f>IF(ISERROR(BW84/BO84),"NM",IF(OR(BW84/BO84&lt;0.5,BW84/BO84&gt;2),"NM",(BW84/BO84-1)*100))</f>
        <v>-16.599721832071644</v>
      </c>
      <c r="BY84" s="133">
        <f>BY78/BY$59*100</f>
        <v>18.724427802712825</v>
      </c>
      <c r="BZ84" s="65">
        <f>IF(ISERROR(BY84/BQ84),"NM",IF(OR(BY84/BQ84&lt;0.5,BY84/BQ84&gt;2),"NM",(BY84/BQ84-1)*100))</f>
        <v>-21.520338962328545</v>
      </c>
      <c r="CA84" s="133">
        <f>CA78/CA$59*100</f>
        <v>20.504795840224912</v>
      </c>
      <c r="CB84" s="65">
        <f>IF(ISERROR(CA84/BS84),"NM",IF(OR(CA84/BS84&lt;0.5,CA84/BS84&gt;2),"NM",(CA84/BS84-1)*100))</f>
        <v>-9.3107064486683715</v>
      </c>
      <c r="CC84" s="133">
        <f>CC78/CC$59*100</f>
        <v>21.208039244958112</v>
      </c>
      <c r="CD84" s="65">
        <f>IF(ISERROR(CC84/BU84),"NM",IF(OR(CC84/BU84&lt;0.5,CC84/BU84&gt;2),"NM",(CC84/BU84-1)*100))</f>
        <v>-7.7365455395337683</v>
      </c>
      <c r="CE84" s="133">
        <f>CE78/CE$59*100</f>
        <v>18.733839467458875</v>
      </c>
      <c r="CF84" s="65">
        <f>IF(ISERROR(CE84/BW84),"NM",IF(OR(CE84/BW84&lt;0.5,CE84/BW84&gt;2),"NM",(CE84/BW84-1)*100))</f>
        <v>-6.0087720402021922</v>
      </c>
      <c r="CG84" s="133">
        <f>CG78/CG$59*100</f>
        <v>20.569480978066178</v>
      </c>
      <c r="CH84" s="65">
        <f>IF(ISERROR(CG84/BY84),"NM",IF(OR(CG84/BY84&lt;0.5,CG84/BY84&gt;2),"NM",(CG84/BY84-1)*100))</f>
        <v>9.853722606605043</v>
      </c>
      <c r="CI84" s="133">
        <f>CI78/CI$59*100</f>
        <v>20.811209638294432</v>
      </c>
      <c r="CJ84" s="65">
        <f>IF(ISERROR(CI84/CA84),"NM",IF(OR(CI84/CA84&lt;0.5,CI84/CA84&gt;2),"NM",(CI84/CA84-1)*100))</f>
        <v>1.4943518602044348</v>
      </c>
      <c r="CK84" s="133">
        <f>CK78/CK$59*100</f>
        <v>23.904973522446046</v>
      </c>
      <c r="CL84" s="65">
        <f>IF(ISERROR(CK84/CC84),"NM",IF(OR(CK84/CC84&lt;0.5,CK84/CC84&gt;2),"NM",(CK84/CC84-1)*100))</f>
        <v>12.716565856643669</v>
      </c>
      <c r="CM84" s="133">
        <f>CM78/CM$59*100</f>
        <v>20.231299212598426</v>
      </c>
      <c r="CN84" s="65">
        <f>IF(ISERROR(CM84/CE84),"NM",IF(OR(CM84/CE84&lt;0.5,CM84/CE84&gt;2),"NM",(CM84/CE84-1)*100))</f>
        <v>7.9933413956101873</v>
      </c>
      <c r="CO84" s="133">
        <f>CO78/CO$59*100</f>
        <v>20.838026728819667</v>
      </c>
      <c r="CP84" s="65">
        <f>IF(ISERROR(CO84/CG84),"NM",IF(OR(CO84/CG84&lt;0.5,CO84/CG84&gt;2),"NM",(CO84/CG84-1)*100))</f>
        <v>1.3055543357649579</v>
      </c>
      <c r="CQ84" s="133">
        <f>CQ78/CQ$59*100</f>
        <v>22.445320215938402</v>
      </c>
      <c r="CR84" s="65">
        <f>IF(ISERROR(CQ84/CI84),"NM",IF(OR(CQ84/CI84&lt;0.5,CQ84/CI84&gt;2),"NM",(CQ84/CI84-1)*100))</f>
        <v>7.8520691783194874</v>
      </c>
      <c r="CS84" s="133">
        <f>CS78/CS$59*100</f>
        <v>25.842752872790069</v>
      </c>
      <c r="CT84" s="67">
        <f>IF(ISERROR(CS84/CK84),"NM",IF(OR(CS84/CK84&lt;0.5,CS84/CK84&gt;2),"NM",(CS84/CK84-1)*100))</f>
        <v>8.1061765181396517</v>
      </c>
      <c r="CU84" s="133">
        <f>CU78/CU$59*100</f>
        <v>22.760541091617341</v>
      </c>
      <c r="CV84" s="67">
        <f>IF(ISERROR(CU84/CM84),"NM",IF(OR(CU84/CM84&lt;0.5,CU84/CM84&gt;2),"NM",(CU84/CM84-1)*100))</f>
        <v>12.501628553068445</v>
      </c>
      <c r="CW84" s="133">
        <f>CW78/CW$59*100</f>
        <v>25.657637828818913</v>
      </c>
      <c r="CX84" s="67">
        <f>IF(ISERROR(CW84/CO84),"NM",IF(OR(CW84/CO84&lt;0.5,CW84/CO84&gt;2),"NM",(CW84/CO84-1)*100))</f>
        <v>23.128922727282841</v>
      </c>
      <c r="CY84" s="133">
        <f>CY78/CY$59*100</f>
        <v>28.19365325926589</v>
      </c>
      <c r="CZ84" s="67">
        <f>IF(ISERROR(CY84/CQ84),"NM",IF(OR(CY84/CQ84&lt;0.5,CY84/CQ84&gt;2),"NM",(CY84/CQ84-1)*100))</f>
        <v>25.610385541506343</v>
      </c>
      <c r="DA84" s="133">
        <f>DA78/DA$59*100</f>
        <v>28.655694543286071</v>
      </c>
      <c r="DB84" s="65">
        <f>IF(ISERROR(DA84/CS84),"NM",IF(OR(DA84/CS84&lt;0.5,DA84/CS84&gt;2),"NM",(DA84/CS84-1)*100))</f>
        <v>10.884837557138738</v>
      </c>
      <c r="DC84" s="133">
        <f>DC78/DC$59*100</f>
        <v>27.518194546487933</v>
      </c>
      <c r="DD84" s="65">
        <f>IF(ISERROR(DC84/CU84),"NM",IF(OR(DC84/CU84&lt;0.5,DC84/CU84&gt;2),"NM",(DC84/CU84-1)*100))</f>
        <v>20.903077109282009</v>
      </c>
      <c r="DE84" s="133">
        <f>DE78/DE$59*100</f>
        <v>29.583987099023712</v>
      </c>
      <c r="DF84" s="67">
        <f>IF(ISERROR(DE84/CW84),"NM",IF(OR(DE84/CW84&lt;0.5,DE84/CW84&gt;2),"NM",(DE84/CW84-1)*100))</f>
        <v>15.302847816312548</v>
      </c>
      <c r="DG84" s="133">
        <f>DG78/DG$59*100</f>
        <v>30.216623594517433</v>
      </c>
      <c r="DH84" s="65">
        <f>IF(ISERROR(DG84/CY84),"NM",IF(OR(DG84/CY84&lt;0.5,DG84/CY84&gt;2),"NM",(DG84/CY84-1)*100))</f>
        <v>7.1752685494445023</v>
      </c>
      <c r="DI84" s="133">
        <f>DI78/DI$59*100</f>
        <v>29.433657313747911</v>
      </c>
      <c r="DJ84" s="65">
        <f>IF(ISERROR(DI84/DA84),"NM",IF(OR(DI84/DA84&lt;0.5,DI84/DA84&gt;2),"NM",(DI84/DA84-1)*100))</f>
        <v>2.7148627274997006</v>
      </c>
      <c r="DK84" s="133">
        <f>DK78/DK$59*100</f>
        <v>27.873122599866068</v>
      </c>
      <c r="DL84" s="67">
        <f>IF(ISERROR(DK84/DC84),"NM",IF(OR(DK84/DC84&lt;0.5,DK84/DC84&gt;2),"NM",(DK84/DC84-1)*100))</f>
        <v>1.2897941134129898</v>
      </c>
      <c r="DM84" s="133">
        <f>DM78/DM$59*100</f>
        <v>29.070950937366618</v>
      </c>
      <c r="DN84" s="67">
        <f>IF(ISERROR(DM84/DE84),"NM",IF(OR(DM84/DE84&lt;0.5,DM84/DE84&gt;2),"NM",(DM84/DE84-1)*100))</f>
        <v>-1.7341684200302576</v>
      </c>
      <c r="DO84" s="133">
        <f>DO78/DO$59*100</f>
        <v>30.830121351620065</v>
      </c>
      <c r="DP84" s="67">
        <f>IF(ISERROR(DO84/DG84),"NM",IF(OR(DO84/DG84&lt;0.5,DO84/DG84&gt;2),"NM",(DO84/DG84-1)*100))</f>
        <v>2.0303319303151657</v>
      </c>
      <c r="DQ84" s="133">
        <f>DQ78/DQ$59*100</f>
        <v>30.950813195496146</v>
      </c>
      <c r="DR84" s="67">
        <f>IF(ISERROR(DQ84/DI84),"NM",IF(OR(DQ84/DI84&lt;0.5,DQ84/DI84&gt;2),"NM",(DQ84/DI84-1)*100))</f>
        <v>5.1544932577563207</v>
      </c>
      <c r="DS84" s="133">
        <f>DS78/DS$59*100</f>
        <v>29.494834871369612</v>
      </c>
      <c r="DT84" s="67">
        <f>IF(ISERROR(DS84/DK84),"NM",IF(OR(DS84/DK84&lt;0.5,DS84/DK84&gt;2),"NM",(DS84/DK84-1)*100))</f>
        <v>5.8181937301539977</v>
      </c>
      <c r="DU84" s="133">
        <f>DU78/DU$59*100</f>
        <v>31.583711659838336</v>
      </c>
      <c r="DV84" s="67">
        <f>IF(ISERROR(DU84/DM84),"NM",IF(OR(DU84/DM84&lt;0.5,DU84/DM84&gt;2),"NM",(DU84/DM84-1)*100))</f>
        <v>8.6435449871779646</v>
      </c>
      <c r="DW84" s="133">
        <f>DW78/DW$59*100</f>
        <v>30.737619413637862</v>
      </c>
      <c r="DX84" s="67">
        <f>IF(ISERROR(DW84/DO84),"NM",IF(OR(DW84/DO84&lt;0.5,DW84/DO84&gt;2),"NM",(DW84/DO84-1)*100))</f>
        <v>-0.30003754097238655</v>
      </c>
      <c r="DY84" s="133">
        <f>DY78/DY$59*100</f>
        <v>31.204472904625263</v>
      </c>
      <c r="DZ84" s="67">
        <f>IF(ISERROR(DY84/DQ84),"NM",IF(OR(DY84/DQ84&lt;0.5,DY84/DQ84&gt;2),"NM",(DY84/DQ84-1)*100))</f>
        <v>0.81955749442481629</v>
      </c>
      <c r="EA84" s="133">
        <f>EA78/EA$59*100</f>
        <v>29.382418013579937</v>
      </c>
      <c r="EB84" s="67">
        <f>IF(ISERROR(EA84/DS84),"NM",IF(OR(EA84/DS84&lt;0.5,EA84/DS84&gt;2),"NM",(EA84/DS84-1)*100))</f>
        <v>-0.38114082780913439</v>
      </c>
      <c r="EC84" s="133">
        <f>EC78/EC$59*100</f>
        <v>29.858703838133376</v>
      </c>
      <c r="ED84" s="67">
        <f>IF(ISERROR(EC84/DU84),"NM",IF(OR(EC84/DU84&lt;0.5,EC84/DU84&gt;2),"NM",(EC84/DU84-1)*100))</f>
        <v>-5.4617007661530437</v>
      </c>
      <c r="EE84" s="133">
        <f>EE78/EE$59*100</f>
        <v>30.58004741176822</v>
      </c>
      <c r="EF84" s="67">
        <f>IF(ISERROR(EE84/DW84),"NM",IF(OR(EE84/DW84&lt;0.5,EE84/DW84&gt;2),"NM",(EE84/DW84-1)*100))</f>
        <v>-0.51263567210325656</v>
      </c>
      <c r="EG84" s="133">
        <f>EG78/EG$59*100</f>
        <v>30.854126810417526</v>
      </c>
      <c r="EH84" s="67">
        <f>IF(ISERROR(EG84/DY84),"NM",IF(OR(EG84/DY84&lt;0.5,EG84/DY84&gt;2),"NM",(EG84/DY84-1)*100))</f>
        <v>-1.1227431890246997</v>
      </c>
      <c r="EI84" s="133">
        <f>EI78/EI$59*100</f>
        <v>25.788149581022136</v>
      </c>
      <c r="EJ84" s="67">
        <f>IF(ISERROR(EI84/EA84),"NM",IF(OR(EI84/EA84&lt;0.5,EI84/EA84&gt;2),"NM",(EI84/EA84-1)*100))</f>
        <v>-12.232718324600123</v>
      </c>
      <c r="EK84" s="133">
        <f>EK78/EK$59*100</f>
        <v>24.952508129490774</v>
      </c>
      <c r="EL84" s="67">
        <f>IF(ISERROR(EK84/EC84),"NM",IF(OR(EK84/EC84&lt;0.5,EK84/EC84&gt;2),"NM",(EK84/EC84-1)*100))</f>
        <v>-16.431375371280399</v>
      </c>
      <c r="EM84" s="133">
        <f>EM78/EM$59*100</f>
        <v>25.645045085612004</v>
      </c>
      <c r="EN84" s="67">
        <f>IF(ISERROR(EM84/EE84),"NM",IF(OR(EM84/EE84&lt;0.5,EM84/EE84&gt;2),"NM",(EM84/EE84-1)*100))</f>
        <v>-16.137981278135825</v>
      </c>
      <c r="EO84" s="133">
        <f>EO78/EO$59*100</f>
        <v>25.629589062751418</v>
      </c>
      <c r="EP84" s="67">
        <f>IF(ISERROR(EO84/EG84),"NM",IF(OR(EO84/EG84&lt;0.5,EO84/EG84&gt;2),"NM",(EO84/EG84-1)*100))</f>
        <v>-16.933027402681532</v>
      </c>
      <c r="EQ84" s="124">
        <v>25.5</v>
      </c>
      <c r="ER84" s="67">
        <f>IF(ISERROR(EQ84/EI84),"NM",IF(OR(EQ84/EI84&lt;0.5,EQ84/EI84&gt;2),"NM",(EQ84/EI84-1)*100))</f>
        <v>-1.1173720709072854</v>
      </c>
      <c r="ES84" s="124">
        <v>25.5</v>
      </c>
      <c r="ET84" s="67">
        <f>IF(ISERROR(ES84/EK84),"NM",IF(OR(ES84/EK84&lt;0.5,ES84/EK84&gt;2),"NM",(ES84/EK84-1)*100))</f>
        <v>2.1941356262385359</v>
      </c>
      <c r="EU84" s="124">
        <v>25</v>
      </c>
      <c r="EV84" s="67">
        <f>IF(ISERROR(EU84/EM84),"NM",IF(OR(EU84/EM84&lt;0.5,EU84/EM84&gt;2),"NM",(EU84/EM84-1)*100))</f>
        <v>-2.5152815425304231</v>
      </c>
      <c r="EW84" s="124">
        <v>25.5</v>
      </c>
      <c r="EX84" s="67">
        <f>IF(ISERROR(EW84/EO84),"NM",IF(OR(EW84/EO84&lt;0.5,EW84/EO84&gt;2),"NM",(EW84/EO84-1)*100))</f>
        <v>-0.50562286595439154</v>
      </c>
      <c r="EY84" s="67"/>
      <c r="EZ84" s="317"/>
      <c r="FA84" s="59"/>
      <c r="FB84" s="131">
        <f>FB78/FB$59*100</f>
        <v>40.154840499127594</v>
      </c>
      <c r="FC84" s="63"/>
      <c r="FD84" s="131">
        <f>FD78/FD$59*100</f>
        <v>36.626289762731204</v>
      </c>
      <c r="FE84" s="65">
        <f>IF(ISERROR(FD84/FB84),"NM",IF(OR(FD84/FB84&lt;0.5,FD84/FB84&gt;2),"NM",(FD84/FB84-1)*100))</f>
        <v>-8.7873608574613904</v>
      </c>
      <c r="FF84" s="131">
        <f>FF78/FF$59*100</f>
        <v>32.959968629021489</v>
      </c>
      <c r="FG84" s="65">
        <f>IF(ISERROR(FF84/FD84),"NM",IF(OR(FF84/FD84&lt;0.5,FF84/FD84&gt;2),"NM",(FF84/FD84-1)*100))</f>
        <v>-10.010080620943352</v>
      </c>
      <c r="FH84" s="131">
        <f>FH78/FH$59*100</f>
        <v>32.950147962667877</v>
      </c>
      <c r="FI84" s="65">
        <f>IF(ISERROR(FH84/FF84),"NM",IF(OR(FH84/FF84&lt;0.5,FH84/FF84&gt;2),"NM",(FH84/FF84-1)*100))</f>
        <v>-2.9795739383575714E-2</v>
      </c>
      <c r="FJ84" s="131">
        <f>FJ78/FJ$59*100</f>
        <v>31.901591089597126</v>
      </c>
      <c r="FK84" s="65">
        <f>IF(ISERROR(FJ84/FH84),"NM",IF(OR(FJ84/FH84&lt;0.5,FJ84/FH84&gt;2),"NM",(FJ84/FH84-1)*100))</f>
        <v>-3.1822523961311355</v>
      </c>
      <c r="FL84" s="131">
        <f>FL78/FL$59*100</f>
        <v>28.061396537778581</v>
      </c>
      <c r="FM84" s="65">
        <f>IF(ISERROR(FL84/FJ84),"NM",IF(OR(FL84/FJ84&lt;0.5,FL84/FJ84&gt;2),"NM",(FL84/FJ84-1)*100))</f>
        <v>-12.037627029426767</v>
      </c>
      <c r="FN84" s="131">
        <f>FN78/FN$59*100</f>
        <v>28.547723159934506</v>
      </c>
      <c r="FO84" s="65">
        <f>IF(ISERROR(FN84/FL84),"NM",IF(OR(FN84/FL84&lt;0.5,FN84/FL84&gt;2),"NM",(FN84/FL84-1)*100))</f>
        <v>1.7330806095170237</v>
      </c>
      <c r="FP84" s="131">
        <f>FP78/FP$59*100</f>
        <v>28.117487434471212</v>
      </c>
      <c r="FQ84" s="65">
        <f>IF(ISERROR(FP84/FN84),"NM",IF(OR(FP84/FN84&lt;0.5,FP84/FN84&gt;2),"NM",(FP84/FN84-1)*100))</f>
        <v>-1.507075443645578</v>
      </c>
      <c r="FR84" s="135">
        <f>FR78/FR$59*100</f>
        <v>31.244740099616873</v>
      </c>
      <c r="FS84" s="65">
        <f>IF(ISERROR(FR84/FP84),"NM",IF(OR(FR84/FP84&lt;0.5,FR84/FP84&gt;2),"NM",(FR84/FP84-1)*100))</f>
        <v>11.122091447302452</v>
      </c>
      <c r="FT84" s="135">
        <f>FT78/FT$59*100</f>
        <v>28.816234667890072</v>
      </c>
      <c r="FU84" s="65">
        <f>IF(ISERROR(FT84/FR84),"NM",IF(OR(FT84/FR84&lt;0.5,FT84/FR84&gt;2),"NM",(FT84/FR84-1)*100))</f>
        <v>-7.7725256282627271</v>
      </c>
      <c r="FV84" s="135">
        <f>FV78/FV$59*100</f>
        <v>23.33411730305939</v>
      </c>
      <c r="FW84" s="65">
        <f>IF(ISERROR(FV84/FT84),"NM",IF(OR(FV84/FT84&lt;0.5,FV84/FT84&gt;2),"NM",(FV84/FT84-1)*100))</f>
        <v>-19.024405610283999</v>
      </c>
      <c r="FX84" s="135">
        <f>FX78/FX$59*100</f>
        <v>20.099247951154613</v>
      </c>
      <c r="FY84" s="65">
        <f>IF(ISERROR(FX84/FV84),"NM",IF(OR(FX84/FV84&lt;0.5,FX84/FV84&gt;2),"NM",(FX84/FV84-1)*100))</f>
        <v>-13.86326000632836</v>
      </c>
      <c r="FZ84" s="135">
        <f>FZ78/FZ$59*100</f>
        <v>21.027113000036397</v>
      </c>
      <c r="GA84" s="65">
        <f>IF(ISERROR(FZ84/FX84),"NM",IF(OR(FZ84/FX84&lt;0.5,FZ84/FX84&gt;2),"NM",(FZ84/FX84-1)*100))</f>
        <v>4.6164167492071861</v>
      </c>
      <c r="GB84" s="135">
        <f>GB78/GB$59*100</f>
        <v>22.377848671991497</v>
      </c>
      <c r="GC84" s="65">
        <f>IF(ISERROR(GB84/FZ84),"NM",IF(OR(GB84/FZ84&lt;0.5,GB84/FZ84&gt;2),"NM",(GB84/FZ84-1)*100))</f>
        <v>6.4237809153960601</v>
      </c>
      <c r="GD84" s="135">
        <f>GD78/GD$59*100</f>
        <v>26.382682697092612</v>
      </c>
      <c r="GE84" s="67">
        <f>IF(ISERROR(GD84/GB84),"NM",IF(OR(GD84/GB84&lt;0.5,GD84/GB84&gt;2),"NM",(GD84/GB84-1)*100))</f>
        <v>17.896421071582424</v>
      </c>
      <c r="GF84" s="135">
        <f>GF78/GF$59*100</f>
        <v>29.196609204370311</v>
      </c>
      <c r="GG84" s="67">
        <f>IF(ISERROR(GF84/GD84),"NM",IF(OR(GF84/GD84&lt;0.5,GF84/GD84&gt;2),"NM",(GF84/GD84-1)*100))</f>
        <v>10.665808854941794</v>
      </c>
      <c r="GH84" s="135">
        <f>GH78/GH$59*100</f>
        <v>29.681194291026415</v>
      </c>
      <c r="GI84" s="67">
        <f>IF(ISERROR(GH84/GF84),"NM",IF(OR(GH84/GF84&lt;0.5,GH84/GF84&gt;2),"NM",(GH84/GF84-1)*100))</f>
        <v>1.6597307011376072</v>
      </c>
      <c r="GJ84" s="135">
        <f>GJ78/GJ$59*100</f>
        <v>30.751832348671737</v>
      </c>
      <c r="GK84" s="67">
        <f>IF(ISERROR(GJ84/GH84),"NM",IF(OR(GJ84/GH84&lt;0.5,GJ84/GH84&gt;2),"NM",(GJ84/GH84-1)*100))</f>
        <v>3.6071259368731345</v>
      </c>
      <c r="GL84" s="135">
        <f>GL78/GL$59*100</f>
        <v>30.168730286729208</v>
      </c>
      <c r="GM84" s="67">
        <f>IF(ISERROR(GL84/GJ84),"NM",IF(OR(GL84/GJ84&lt;0.5,GL84/GJ84&gt;2),"NM",(GL84/GJ84-1)*100))</f>
        <v>-1.8961538789987409</v>
      </c>
      <c r="GN84" s="135">
        <f>GN78/GN$59*100</f>
        <v>25.504220421049396</v>
      </c>
      <c r="GO84" s="67">
        <f>IF(ISERROR(GN84/GL84),"NM",IF(OR(GN84/GL84&lt;0.5,GN84/GL84&gt;2),"NM",(GN84/GL84-1)*100))</f>
        <v>-15.461405970179865</v>
      </c>
      <c r="GP84" s="135">
        <f>GP78/GP$59*100</f>
        <v>25.375597682977208</v>
      </c>
      <c r="GQ84" s="67">
        <f>IF(ISERROR(GP84/GN84),"NM",IF(OR(GP84/GN84&lt;0.5,GP84/GN84&gt;2),"NM",(GP84/GN84-1)*100))</f>
        <v>-0.50431942615282166</v>
      </c>
      <c r="GR84" s="124">
        <f>GP84-0.3</f>
        <v>25.075597682977207</v>
      </c>
      <c r="GS84" s="67">
        <f>IF(ISERROR(GR84/GP84),"NM",IF(OR(GR84/GP84&lt;0.5,GR84/GP84&gt;2),"NM",(GR84/GP84-1)*100))</f>
        <v>-1.1822381634039369</v>
      </c>
      <c r="GT84" s="124">
        <f>GR84-0.1</f>
        <v>24.975597682977206</v>
      </c>
      <c r="GU84" s="67">
        <f>IF(ISERROR(GT84/GR84),"NM",IF(OR(GT84/GR84&lt;0.5,GT84/GR84&gt;2),"NM",(GT84/GR84-1)*100))</f>
        <v>-0.39879408365164348</v>
      </c>
      <c r="GV84" s="124">
        <f>GT84</f>
        <v>24.975597682977206</v>
      </c>
      <c r="GW84" s="67">
        <f>IF(ISERROR(GV84/GT84),"NM",IF(OR(GV84/GT84&lt;0.5,GV84/GT84&gt;2),"NM",(GV84/GT84-1)*100))</f>
        <v>0</v>
      </c>
      <c r="GX84" s="124">
        <f>GV84</f>
        <v>24.975597682977206</v>
      </c>
      <c r="GY84" s="67">
        <f>IF(ISERROR(GX84/GV84),"NM",IF(OR(GX84/GV84&lt;0.5,GX84/GV84&gt;2),"NM",(GX84/GV84-1)*100))</f>
        <v>0</v>
      </c>
      <c r="GZ84" s="67">
        <f t="shared" si="162"/>
        <v>-0.41801765731294127</v>
      </c>
      <c r="HA84" s="280"/>
      <c r="HB84" s="57"/>
      <c r="HC84"/>
      <c r="HD84"/>
      <c r="HE84"/>
      <c r="HF84"/>
      <c r="HG84"/>
      <c r="HH84"/>
    </row>
    <row r="85" spans="2:216" s="2" customFormat="1" ht="13.5" customHeight="1" x14ac:dyDescent="0.2">
      <c r="B85" s="54" t="s">
        <v>272</v>
      </c>
      <c r="C85" s="133">
        <f>C79/C$74*100</f>
        <v>70.928453247386685</v>
      </c>
      <c r="D85" s="63"/>
      <c r="E85" s="133">
        <f>E79/E$74*100</f>
        <v>70.804821498276354</v>
      </c>
      <c r="F85" s="63"/>
      <c r="G85" s="133">
        <f>G79/G$74*100</f>
        <v>71.099179799609601</v>
      </c>
      <c r="H85" s="63"/>
      <c r="I85" s="133">
        <f>I79/I$74*100</f>
        <v>71.164204282394138</v>
      </c>
      <c r="J85" s="63"/>
      <c r="K85" s="133">
        <f>K79/K$74*100</f>
        <v>70.089964835621203</v>
      </c>
      <c r="L85" s="63">
        <f>IF(ISERROR(K85/C85),"NM",IF(OR(K85/C85&lt;0.5,K85/C85&gt;2),"NM",(K85/C85-1)*100))</f>
        <v>-1.1821608584089316</v>
      </c>
      <c r="M85" s="133">
        <f>M79/M$74*100</f>
        <v>69.370674106389217</v>
      </c>
      <c r="N85" s="63">
        <f>IF(ISERROR(M85/E85),"NM",IF(OR(M85/E85&lt;0.5,M85/E85&gt;2),"NM",(M85/E85-1)*100))</f>
        <v>-2.0254939727826993</v>
      </c>
      <c r="O85" s="133">
        <f>O79/O$74*100</f>
        <v>69.088957995707588</v>
      </c>
      <c r="P85" s="63">
        <f>IF(ISERROR(O85/G85),"NM",IF(OR(O85/G85&lt;0.5,O85/G85&gt;2),"NM",(O85/G85-1)*100))</f>
        <v>-2.8273487958197951</v>
      </c>
      <c r="Q85" s="133">
        <f>Q79/Q$74*100</f>
        <v>69.009299463525821</v>
      </c>
      <c r="R85" s="63">
        <f>IF(ISERROR(Q85/I85),"NM",IF(OR(Q85/I85&lt;0.5,Q85/I85&gt;2),"NM",(Q85/I85-1)*100))</f>
        <v>-3.0280740726295718</v>
      </c>
      <c r="S85" s="133">
        <f>S79/S$74*100</f>
        <v>68.473548376106237</v>
      </c>
      <c r="T85" s="63">
        <f>IF(ISERROR(S85/K85),"NM",IF(OR(S85/K85&lt;0.5,S85/K85&gt;2),"NM",(S85/K85-1)*100))</f>
        <v>-2.3062024118657654</v>
      </c>
      <c r="U85" s="133">
        <f>U79/U$74*100</f>
        <v>68.143781706638805</v>
      </c>
      <c r="V85" s="63">
        <f>IF(ISERROR(U85/M85),"NM",IF(OR(U85/M85&lt;0.5,U85/M85&gt;2),"NM",(U85/M85-1)*100))</f>
        <v>-1.7686038308764473</v>
      </c>
      <c r="W85" s="133">
        <f>W79/W$74*100</f>
        <v>68.657938827520553</v>
      </c>
      <c r="X85" s="63">
        <f>IF(ISERROR(W85/O85),"NM",IF(OR(W85/O85&lt;0.5,W85/O85&gt;2),"NM",(W85/O85-1)*100))</f>
        <v>-0.62386115045158785</v>
      </c>
      <c r="Y85" s="133">
        <f>Y79/Y$74*100</f>
        <v>68.178298226277647</v>
      </c>
      <c r="Z85" s="63">
        <f>IF(ISERROR(Y85/Q85),"NM",IF(OR(Y85/Q85&lt;0.5,Y85/Q85&gt;2),"NM",(Y85/Q85-1)*100))</f>
        <v>-1.2041873250537627</v>
      </c>
      <c r="AA85" s="133">
        <f>AA79/AA$74*100</f>
        <v>67.626222691386076</v>
      </c>
      <c r="AB85" s="63">
        <f>IF(ISERROR(AA85/S85),"NM",IF(OR(AA85/S85&lt;0.5,AA85/S85&gt;2),"NM",(AA85/S85-1)*100))</f>
        <v>-1.2374496499962806</v>
      </c>
      <c r="AC85" s="133">
        <f>AC79/AC$74*100</f>
        <v>67.767569995746385</v>
      </c>
      <c r="AD85" s="63">
        <f>IF(ISERROR(AC85/U85),"NM",IF(OR(AC85/U85&lt;0.5,AC85/U85&gt;2),"NM",(AC85/U85-1)*100))</f>
        <v>-0.55208516679045028</v>
      </c>
      <c r="AE85" s="133">
        <f>AE79/AE$74*100</f>
        <v>67.446609941152815</v>
      </c>
      <c r="AF85" s="63">
        <f>IF(ISERROR(AE85/W85),"NM",IF(OR(AE85/W85&lt;0.5,AE85/W85&gt;2),"NM",(AE85/W85-1)*100))</f>
        <v>-1.7642954435477365</v>
      </c>
      <c r="AG85" s="133">
        <f>AG79/AG$74*100</f>
        <v>68.307474114948235</v>
      </c>
      <c r="AH85" s="63">
        <f>IF(ISERROR(AG85/Y85),"NM",IF(OR(AG85/Y85&lt;0.5,AG85/Y85&gt;2),"NM",(AG85/Y85-1)*100))</f>
        <v>0.18946775151509332</v>
      </c>
      <c r="AI85" s="133">
        <f>AI79/AI$74*100</f>
        <v>67.238668711984189</v>
      </c>
      <c r="AJ85" s="63">
        <f>IF(ISERROR(AI85/AA85),"NM",IF(OR(AI85/AA85&lt;0.5,AI85/AA85&gt;2),"NM",(AI85/AA85-1)*100))</f>
        <v>-0.5730823990724665</v>
      </c>
      <c r="AK85" s="133">
        <f>AK79/AK$74*100</f>
        <v>66.756552003480394</v>
      </c>
      <c r="AL85" s="63">
        <f>IF(ISERROR(AK85/AC85),"NM",IF(OR(AK85/AC85&lt;0.5,AK85/AC85&gt;2),"NM",(AK85/AC85-1)*100))</f>
        <v>-1.4918905788262049</v>
      </c>
      <c r="AM85" s="133">
        <f>AM79/AM$74*100</f>
        <v>67.365802681738558</v>
      </c>
      <c r="AN85" s="63">
        <f>IF(ISERROR(AM85/AE85),"NM",IF(OR(AM85/AE85&lt;0.5,AM85/AE85&gt;2),"NM",(AM85/AE85-1)*100))</f>
        <v>-0.11980922315407705</v>
      </c>
      <c r="AO85" s="133">
        <f>AO79/AO$74*100</f>
        <v>67.292664665217671</v>
      </c>
      <c r="AP85" s="63">
        <f>IF(ISERROR(AO85/AG85),"NM",IF(OR(AO85/AG85&lt;0.5,AO85/AG85&gt;2),"NM",(AO85/AG85-1)*100))</f>
        <v>-1.4856492102501617</v>
      </c>
      <c r="AQ85" s="133">
        <f>AQ79/AQ$74*100</f>
        <v>66.8561996254695</v>
      </c>
      <c r="AR85" s="63">
        <f>IF(ISERROR(AQ85/AI85),"NM",IF(OR(AQ85/AI85&lt;0.5,AQ85/AI85&gt;2),"NM",(AQ85/AI85-1)*100))</f>
        <v>-0.56882311003656483</v>
      </c>
      <c r="AS85" s="133">
        <f>AS79/AS$74*100</f>
        <v>65.819877701693571</v>
      </c>
      <c r="AT85" s="63">
        <f>IF(ISERROR(AS85/AK85),"NM",IF(OR(AS85/AK85&lt;0.5,AS85/AK85&gt;2),"NM",(AS85/AK85-1)*100))</f>
        <v>-1.4031196544392999</v>
      </c>
      <c r="AU85" s="133">
        <f>AU79/AU$74*100</f>
        <v>66.599228152346384</v>
      </c>
      <c r="AV85" s="63">
        <f>IF(ISERROR(AU85/AM85),"NM",IF(OR(AU85/AM85&lt;0.5,AU85/AM85&gt;2),"NM",(AU85/AM85-1)*100))</f>
        <v>-1.1379282942916347</v>
      </c>
      <c r="AW85" s="133">
        <f>AW79/AW$74*100</f>
        <v>65.709567368463979</v>
      </c>
      <c r="AX85" s="63">
        <f>IF(ISERROR(AW85/AO85),"NM",IF(OR(AW85/AO85&lt;0.5,AW85/AO85&gt;2),"NM",(AW85/AO85-1)*100))</f>
        <v>-2.3525555194308767</v>
      </c>
      <c r="AY85" s="133">
        <f>AY79/AY$74*100</f>
        <v>64.956056911658308</v>
      </c>
      <c r="AZ85" s="65">
        <f>IF(ISERROR(AY85/AQ85),"NM",IF(OR(AY85/AQ85&lt;0.5,AY85/AQ85&gt;2),"NM",(AY85/AQ85-1)*100))</f>
        <v>-2.8421339000060608</v>
      </c>
      <c r="BA85" s="133">
        <f>BA79/BA$74*100</f>
        <v>64.945671941856091</v>
      </c>
      <c r="BB85" s="65">
        <f>IF(ISERROR(BA85/AS85),"NM",IF(OR(BA85/AS85&lt;0.5,BA85/AS85&gt;2),"NM",(BA85/AS85-1)*100))</f>
        <v>-1.328178948918024</v>
      </c>
      <c r="BC85" s="133">
        <f>BC79/BC$74*100</f>
        <v>66.054272547385963</v>
      </c>
      <c r="BD85" s="65">
        <f>IF(ISERROR(BC85/AU85),"NM",IF(OR(BC85/AU85&lt;0.5,BC85/AU85&gt;2),"NM",(BC85/AU85-1)*100))</f>
        <v>-0.8182611421769459</v>
      </c>
      <c r="BE85" s="133">
        <f>BE79/BE$74*100</f>
        <v>65.494259238986956</v>
      </c>
      <c r="BF85" s="65">
        <f>IF(ISERROR(BE85/AW85),"NM",IF(OR(BE85/AW85&lt;0.5,BE85/AW85&gt;2),"NM",(BE85/AW85-1)*100))</f>
        <v>-0.32766633246829047</v>
      </c>
      <c r="BG85" s="133">
        <f>BG79/BG$74*100</f>
        <v>63.868182855404278</v>
      </c>
      <c r="BH85" s="65">
        <f>IF(ISERROR(BG85/AY85),"NM",IF(OR(BG85/AY85&lt;0.5,BG85/AY85&gt;2),"NM",(BG85/AY85-1)*100))</f>
        <v>-1.6747846282196055</v>
      </c>
      <c r="BI85" s="133">
        <f>BI79/BI$74*100</f>
        <v>63.66573997749618</v>
      </c>
      <c r="BJ85" s="65">
        <f>IF(ISERROR(BI85/BA85),"NM",IF(OR(BI85/BA85&lt;0.5,BI85/BA85&gt;2),"NM",(BI85/BA85-1)*100))</f>
        <v>-1.9707733034247332</v>
      </c>
      <c r="BK85" s="133">
        <f>BK79/BK$74*100</f>
        <v>63.743485298841939</v>
      </c>
      <c r="BL85" s="65">
        <f>IF(ISERROR(BK85/BC85),"NM",IF(OR(BK85/BC85&lt;0.5,BK85/BC85&gt;2),"NM",(BK85/BC85-1)*100))</f>
        <v>-3.4983160958836024</v>
      </c>
      <c r="BM85" s="133">
        <f>BM79/BM$74*100</f>
        <v>64.020497233985367</v>
      </c>
      <c r="BN85" s="65">
        <f>IF(ISERROR(BM85/BE85),"NM",IF(OR(BM85/BE85&lt;0.5,BM85/BE85&gt;2),"NM",(BM85/BE85-1)*100))</f>
        <v>-2.2502155488527187</v>
      </c>
      <c r="BO85" s="133">
        <f>BO79/BO$74*100</f>
        <v>62.44532993404097</v>
      </c>
      <c r="BP85" s="65">
        <f>IF(ISERROR(BO85/BG85),"NM",IF(OR(BO85/BG85&lt;0.5,BO85/BG85&gt;2),"NM",(BO85/BG85-1)*100))</f>
        <v>-2.2277961541267044</v>
      </c>
      <c r="BQ85" s="133">
        <f>BQ79/BQ$74*100</f>
        <v>61.937964905443224</v>
      </c>
      <c r="BR85" s="65">
        <f>IF(ISERROR(BQ85/BI85),"NM",IF(OR(BQ85/BI85&lt;0.5,BQ85/BI85&gt;2),"NM",(BQ85/BI85-1)*100))</f>
        <v>-2.7138223362575653</v>
      </c>
      <c r="BS85" s="133">
        <f>BS79/BS$74*100</f>
        <v>62.202190477340515</v>
      </c>
      <c r="BT85" s="65">
        <f>IF(ISERROR(BS85/BK85),"NM",IF(OR(BS85/BK85&lt;0.5,BS85/BK85&gt;2),"NM",(BS85/BK85-1)*100))</f>
        <v>-2.4179644622121521</v>
      </c>
      <c r="BU85" s="133">
        <f>BU79/BU$74*100</f>
        <v>63.551870478606922</v>
      </c>
      <c r="BV85" s="65">
        <f>IF(ISERROR(BU85/BM85),"NM",IF(OR(BU85/BM85&lt;0.5,BU85/BM85&gt;2),"NM",(BU85/BM85-1)*100))</f>
        <v>-0.73199486980815021</v>
      </c>
      <c r="BW85" s="133">
        <f>BW79/BW$74*100</f>
        <v>61.537059883083558</v>
      </c>
      <c r="BX85" s="65">
        <f>IF(ISERROR(BW85/BO85),"NM",IF(OR(BW85/BO85&lt;0.5,BW85/BO85&gt;2),"NM",(BW85/BO85-1)*100))</f>
        <v>-1.4545043671268743</v>
      </c>
      <c r="BY85" s="133">
        <f>BY79/BY$74*100</f>
        <v>60.42204292294123</v>
      </c>
      <c r="BZ85" s="65">
        <f>IF(ISERROR(BY85/BQ85),"NM",IF(OR(BY85/BQ85&lt;0.5,BY85/BQ85&gt;2),"NM",(BY85/BQ85-1)*100))</f>
        <v>-2.4474843253507905</v>
      </c>
      <c r="CA85" s="133">
        <f>CA79/CA$74*100</f>
        <v>59.940626627398252</v>
      </c>
      <c r="CB85" s="65">
        <f>IF(ISERROR(CA85/BS85),"NM",IF(OR(CA85/BS85&lt;0.5,CA85/BS85&gt;2),"NM",(CA85/BS85-1)*100))</f>
        <v>-3.6358267009360734</v>
      </c>
      <c r="CC85" s="133">
        <f>CC79/CC$74*100</f>
        <v>59.667709456084552</v>
      </c>
      <c r="CD85" s="65">
        <f>IF(ISERROR(CC85/BU85),"NM",IF(OR(CC85/BU85&lt;0.5,CC85/BU85&gt;2),"NM",(CC85/BU85-1)*100))</f>
        <v>-6.1117965423690741</v>
      </c>
      <c r="CE85" s="133">
        <f>CE79/CE$74*100</f>
        <v>59.523432073073366</v>
      </c>
      <c r="CF85" s="65">
        <f>IF(ISERROR(CE85/BW85),"NM",IF(OR(CE85/BW85&lt;0.5,CE85/BW85&gt;2),"NM",(CE85/BW85-1)*100))</f>
        <v>-3.2722197222876059</v>
      </c>
      <c r="CG85" s="133">
        <f>CG79/CG$74*100</f>
        <v>58.994964753272903</v>
      </c>
      <c r="CH85" s="65">
        <f>IF(ISERROR(CG85/BY85),"NM",IF(OR(CG85/BY85&lt;0.5,CG85/BY85&gt;2),"NM",(CG85/BY85-1)*100))</f>
        <v>-2.3618502464213931</v>
      </c>
      <c r="CI85" s="133">
        <f>CI79/CI$74*100</f>
        <v>59.604738801502819</v>
      </c>
      <c r="CJ85" s="65">
        <f>IF(ISERROR(CI85/CA85),"NM",IF(OR(CI85/CA85&lt;0.5,CI85/CA85&gt;2),"NM",(CI85/CA85-1)*100))</f>
        <v>-0.56036755835632279</v>
      </c>
      <c r="CK85" s="133">
        <f>CK79/CK$74*100</f>
        <v>60.968628801436175</v>
      </c>
      <c r="CL85" s="65">
        <f>IF(ISERROR(CK85/CC85),"NM",IF(OR(CK85/CC85&lt;0.5,CK85/CC85&gt;2),"NM",(CK85/CC85-1)*100))</f>
        <v>2.1802736475230455</v>
      </c>
      <c r="CM85" s="133">
        <f>CM79/CM$74*100</f>
        <v>59.025390641282506</v>
      </c>
      <c r="CN85" s="65">
        <f>IF(ISERROR(CM85/CE85),"NM",IF(OR(CM85/CE85&lt;0.5,CM85/CE85&gt;2),"NM",(CM85/CE85-1)*100))</f>
        <v>-0.83671491116211749</v>
      </c>
      <c r="CO85" s="133">
        <f>CO79/CO$74*100</f>
        <v>59.725745305587786</v>
      </c>
      <c r="CP85" s="65">
        <f>IF(ISERROR(CO85/CG85),"NM",IF(OR(CO85/CG85&lt;0.5,CO85/CG85&gt;2),"NM",(CO85/CG85-1)*100))</f>
        <v>1.2387168216323685</v>
      </c>
      <c r="CQ85" s="133">
        <f>CQ79/CQ$74*100</f>
        <v>59.618367135930519</v>
      </c>
      <c r="CR85" s="67">
        <f>IF(ISERROR(CQ85/CI85),"NM",IF(OR(CQ85/CI85&lt;0.5,CQ85/CI85&gt;2),"NM",(CQ85/CI85-1)*100))</f>
        <v>2.2864514972686933E-2</v>
      </c>
      <c r="CS85" s="133">
        <f>CS79/CS$74*100</f>
        <v>62.081052645597779</v>
      </c>
      <c r="CT85" s="67">
        <f>IF(ISERROR(CS85/CK85),"NM",IF(OR(CS85/CK85&lt;0.5,CS85/CK85&gt;2),"NM",(CS85/CK85-1)*100))</f>
        <v>1.8245839967708122</v>
      </c>
      <c r="CU85" s="133">
        <f>CU79/CU$74*100</f>
        <v>60.577589784434871</v>
      </c>
      <c r="CV85" s="67">
        <f>IF(ISERROR(CU85/CM85),"NM",IF(OR(CU85/CM85&lt;0.5,CU85/CM85&gt;2),"NM",(CU85/CM85-1)*100))</f>
        <v>2.6297143081790209</v>
      </c>
      <c r="CW85" s="133">
        <f>CW79/CW$74*100</f>
        <v>62.023376563965329</v>
      </c>
      <c r="CX85" s="67">
        <f>IF(ISERROR(CW85/CO85),"NM",IF(OR(CW85/CO85&lt;0.5,CW85/CO85&gt;2),"NM",(CW85/CO85-1)*100))</f>
        <v>3.8469695884441046</v>
      </c>
      <c r="CY85" s="133">
        <f>CY79/CY$74*100</f>
        <v>62.634417914140798</v>
      </c>
      <c r="CZ85" s="67">
        <f>IF(ISERROR(CY85/CQ85),"NM",IF(OR(CY85/CQ85&lt;0.5,CY85/CQ85&gt;2),"NM",(CY85/CQ85-1)*100))</f>
        <v>5.0589288554878653</v>
      </c>
      <c r="DA85" s="133">
        <f>DA79/DA$74*100</f>
        <v>63.902351982329996</v>
      </c>
      <c r="DB85" s="65">
        <f>IF(ISERROR(DA85/CS85),"NM",IF(OR(DA85/CS85&lt;0.5,DA85/CS85&gt;2),"NM",(DA85/CS85-1)*100))</f>
        <v>2.933744289307505</v>
      </c>
      <c r="DC85" s="133">
        <f>DC79/DC$74*100</f>
        <v>61.411892466192953</v>
      </c>
      <c r="DD85" s="65">
        <f>IF(ISERROR(DC85/CU85),"NM",IF(OR(DC85/CU85&lt;0.5,DC85/CU85&gt;2),"NM",(DC85/CU85-1)*100))</f>
        <v>1.3772464119601757</v>
      </c>
      <c r="DE85" s="133">
        <f>DE79/DE$74*100</f>
        <v>61.547651509199397</v>
      </c>
      <c r="DF85" s="67">
        <f>IF(ISERROR(DE85/CW85),"NM",IF(OR(DE85/CW85&lt;0.5,DE85/CW85&gt;2),"NM",(DE85/CW85-1)*100))</f>
        <v>-0.76700928121078427</v>
      </c>
      <c r="DG85" s="133">
        <f>DG79/DG$74*100</f>
        <v>62.744521725951962</v>
      </c>
      <c r="DH85" s="65">
        <f>IF(ISERROR(DG85/CY85),"NM",IF(OR(DG85/CY85&lt;0.5,DG85/CY85&gt;2),"NM",(DG85/CY85-1)*100))</f>
        <v>0.17578803392424014</v>
      </c>
      <c r="DI85" s="133">
        <f>DI79/DI$74*100</f>
        <v>61.249038345676496</v>
      </c>
      <c r="DJ85" s="65">
        <f>IF(ISERROR(DI85/DA85),"NM",IF(OR(DI85/DA85&lt;0.5,DI85/DA85&gt;2),"NM",(DI85/DA85-1)*100))</f>
        <v>-4.152137682486523</v>
      </c>
      <c r="DK85" s="133">
        <f>DK79/DK$59*100</f>
        <v>71.204952646467959</v>
      </c>
      <c r="DL85" s="65">
        <f>IF(ISERROR(DK85/DC85),"NM",IF(OR(DK85/DC85&lt;0.5,DK85/DC85&gt;2),"NM",(DK85/DC85-1)*100))</f>
        <v>15.946520758444382</v>
      </c>
      <c r="DM85" s="133">
        <f>DM79/DM$59*100</f>
        <v>72.257395510708861</v>
      </c>
      <c r="DN85" s="65">
        <f>IF(ISERROR(DM85/DE85),"NM",IF(OR(DM85/DE85&lt;0.5,DM85/DE85&gt;2),"NM",(DM85/DE85-1)*100))</f>
        <v>17.400735428400061</v>
      </c>
      <c r="DO85" s="133">
        <f>DO79/DO$59*100</f>
        <v>74.467128828841098</v>
      </c>
      <c r="DP85" s="65">
        <f>IF(ISERROR(DO85/DG85),"NM",IF(OR(DO85/DG85&lt;0.5,DO85/DG85&gt;2),"NM",(DO85/DG85-1)*100))</f>
        <v>18.683076674151323</v>
      </c>
      <c r="DQ85" s="133">
        <f>DQ79/DQ$59*100</f>
        <v>73.064682513553265</v>
      </c>
      <c r="DR85" s="65">
        <f>IF(ISERROR(DQ85/DI85),"NM",IF(OR(DQ85/DI85&lt;0.5,DQ85/DI85&gt;2),"NM",(DQ85/DI85-1)*100))</f>
        <v>19.29115050132182</v>
      </c>
      <c r="DS85" s="133">
        <f>DS79/DS$59*100</f>
        <v>72.366630022940967</v>
      </c>
      <c r="DT85" s="65">
        <f>IF(ISERROR(DS85/DK85),"NM",IF(OR(DS85/DK85&lt;0.5,DS85/DK85&gt;2),"NM",(DS85/DK85-1)*100))</f>
        <v>1.6314558654939804</v>
      </c>
      <c r="DU85" s="133">
        <f>DU79/DU$59*100</f>
        <v>72.889214926364744</v>
      </c>
      <c r="DV85" s="67">
        <f>IF(ISERROR(DU85/DM85),"NM",IF(OR(DU85/DM85&lt;0.5,DU85/DM85&gt;2),"NM",(DU85/DM85-1)*100))</f>
        <v>0.87440103700144878</v>
      </c>
      <c r="DW85" s="133">
        <f>DW79/DW$59*100</f>
        <v>71.80987152739651</v>
      </c>
      <c r="DX85" s="67">
        <f>IF(ISERROR(DW85/DO85),"NM",IF(OR(DW85/DO85&lt;0.5,DW85/DO85&gt;2),"NM",(DW85/DO85-1)*100))</f>
        <v>-3.5683627705751286</v>
      </c>
      <c r="DY85" s="133">
        <f>DY79/DY$59*100</f>
        <v>72.019727610174542</v>
      </c>
      <c r="DZ85" s="67">
        <f>IF(ISERROR(DY85/DQ85),"NM",IF(OR(DY85/DQ85&lt;0.5,DY85/DQ85&gt;2),"NM",(DY85/DQ85-1)*100))</f>
        <v>-1.4301778471218163</v>
      </c>
      <c r="EA85" s="133">
        <f>EA79/EA$59*100</f>
        <v>71.831983695356001</v>
      </c>
      <c r="EB85" s="67">
        <f>IF(ISERROR(EA85/DS85),"NM",IF(OR(EA85/DS85&lt;0.5,EA85/DS85&gt;2),"NM",(EA85/DS85-1)*100))</f>
        <v>-0.73880230075032971</v>
      </c>
      <c r="EC85" s="133">
        <f>EC79/EC$59*100</f>
        <v>72.133090816157292</v>
      </c>
      <c r="ED85" s="65">
        <f>IF(ISERROR(EC85/DU85),"NM",IF(OR(EC85/DU85&lt;0.5,EC85/DU85&gt;2),"NM",(EC85/DU85-1)*100))</f>
        <v>-1.0373607549091002</v>
      </c>
      <c r="EE85" s="133">
        <f>EE79/EE$59*100</f>
        <v>72.419439368060324</v>
      </c>
      <c r="EF85" s="65">
        <f>IF(ISERROR(EE85/DW85),"NM",IF(OR(EE85/DW85&lt;0.5,EE85/DW85&gt;2),"NM",(EE85/DW85-1)*100))</f>
        <v>0.84886357223359354</v>
      </c>
      <c r="EG85" s="133">
        <f>EG79/EG$59*100</f>
        <v>74.031510202744926</v>
      </c>
      <c r="EH85" s="65">
        <f>IF(ISERROR(EG85/DY85),"NM",IF(OR(EG85/DY85&lt;0.5,EG85/DY85&gt;2),"NM",(EG85/DY85-1)*100))</f>
        <v>2.7933771194743828</v>
      </c>
      <c r="EI85" s="133">
        <f>EI79/EI$59*100</f>
        <v>71.651414825285826</v>
      </c>
      <c r="EJ85" s="65">
        <f>IF(ISERROR(EI85/EA85),"NM",IF(OR(EI85/EA85&lt;0.5,EI85/EA85&gt;2),"NM",(EI85/EA85-1)*100))</f>
        <v>-0.25137669987783662</v>
      </c>
      <c r="EK85" s="133">
        <f>EK79/EK$59*100</f>
        <v>70.502799226720597</v>
      </c>
      <c r="EL85" s="65">
        <f>IF(ISERROR(EK85/EC85),"NM",IF(OR(EK85/EC85&lt;0.5,EK85/EC85&gt;2),"NM",(EK85/EC85-1)*100))</f>
        <v>-2.2601160867926073</v>
      </c>
      <c r="EM85" s="133">
        <f>EM79/EM$59*100</f>
        <v>71.86258175636884</v>
      </c>
      <c r="EN85" s="65">
        <f>IF(ISERROR(EM85/EE85),"NM",IF(OR(EM85/EE85&lt;0.5,EM85/EE85&gt;2),"NM",(EM85/EE85-1)*100))</f>
        <v>-0.76893388923012784</v>
      </c>
      <c r="EO85" s="133">
        <f>EO79/EO$59*100</f>
        <v>71.035939012926292</v>
      </c>
      <c r="EP85" s="65">
        <f>IF(ISERROR(EO85/EG85),"NM",IF(OR(EO85/EG85&lt;0.5,EO85/EG85&gt;2),"NM",(EO85/EG85-1)*100))</f>
        <v>-4.0463461863939676</v>
      </c>
      <c r="EQ85" s="133">
        <f>EQ79/EQ$59*100</f>
        <v>71.000000000000014</v>
      </c>
      <c r="ER85" s="65">
        <f>IF(ISERROR(EQ85/EI85),"NM",IF(OR(EQ85/EI85&lt;0.5,EQ85/EI85&gt;2),"NM",(EQ85/EI85-1)*100))</f>
        <v>-0.90914439983386108</v>
      </c>
      <c r="ES85" s="133">
        <f>ES79/ES$59*100</f>
        <v>71.000000000000014</v>
      </c>
      <c r="ET85" s="65">
        <f>IF(ISERROR(ES85/EK85),"NM",IF(OR(ES85/EK85&lt;0.5,ES85/EK85&gt;2),"NM",(ES85/EK85-1)*100))</f>
        <v>0.70522132274568605</v>
      </c>
      <c r="EU85" s="133">
        <f>EU79/EU$59*100</f>
        <v>70.5</v>
      </c>
      <c r="EV85" s="65">
        <f>IF(ISERROR(EU85/EM85),"NM",IF(OR(EU85/EM85&lt;0.5,EU85/EM85&gt;2),"NM",(EU85/EM85-1)*100))</f>
        <v>-1.8960935205310503</v>
      </c>
      <c r="EW85" s="133">
        <f>EW79/EW$59*100</f>
        <v>71.000000000000014</v>
      </c>
      <c r="EX85" s="65">
        <f>IF(ISERROR(EW85/EO85),"NM",IF(OR(EW85/EO85&lt;0.5,EW85/EO85&gt;2),"NM",(EW85/EO85-1)*100))</f>
        <v>-5.0592718876762977E-2</v>
      </c>
      <c r="EY85" s="65"/>
      <c r="EZ85" s="317"/>
      <c r="FA85" s="59"/>
      <c r="FB85" s="131">
        <f>FB79/FB$59*100</f>
        <v>86.949826001980256</v>
      </c>
      <c r="FC85" s="63"/>
      <c r="FD85" s="131">
        <f>FD79/FD$59*100</f>
        <v>85.335189719937233</v>
      </c>
      <c r="FE85" s="65">
        <f>IF(ISERROR(FD85/FB85),"NM",IF(OR(FD85/FB85&lt;0.5,FD85/FB85&gt;2),"NM",(FD85/FB85-1)*100))</f>
        <v>-1.8569747132170744</v>
      </c>
      <c r="FF85" s="131">
        <f>FF79/FF$59*100</f>
        <v>84.472199973301301</v>
      </c>
      <c r="FG85" s="65">
        <f>IF(ISERROR(FF85/FD85),"NM",IF(OR(FF85/FD85&lt;0.5,FF85/FD85&gt;2),"NM",(FF85/FD85-1)*100))</f>
        <v>-1.0112941091104277</v>
      </c>
      <c r="FH85" s="131">
        <f>FH79/FH$59*100</f>
        <v>83.167459859501633</v>
      </c>
      <c r="FI85" s="65">
        <f>IF(ISERROR(FH85/FF85),"NM",IF(OR(FH85/FF85&lt;0.5,FH85/FF85&gt;2),"NM",(FH85/FF85-1)*100))</f>
        <v>-1.5445792985290474</v>
      </c>
      <c r="FJ85" s="131">
        <f>FJ79/FJ$59*100</f>
        <v>82.063886996377661</v>
      </c>
      <c r="FK85" s="65">
        <f>IF(ISERROR(FJ85/FH85),"NM",IF(OR(FJ85/FH85&lt;0.5,FJ85/FH85&gt;2),"NM",(FJ85/FH85-1)*100))</f>
        <v>-1.3269286629509769</v>
      </c>
      <c r="FL85" s="131">
        <f>FL79/FL$59*100</f>
        <v>81.114716445433814</v>
      </c>
      <c r="FM85" s="65">
        <f>IF(ISERROR(FL85/FJ85),"NM",IF(OR(FL85/FJ85&lt;0.5,FL85/FJ85&gt;2),"NM",(FL85/FJ85-1)*100))</f>
        <v>-1.1566239251934785</v>
      </c>
      <c r="FN85" s="131">
        <f>FN79/FN$59*100</f>
        <v>79.812032816370177</v>
      </c>
      <c r="FO85" s="65">
        <f>IF(ISERROR(FN85/FL85),"NM",IF(OR(FN85/FL85&lt;0.5,FN85/FL85&gt;2),"NM",(FN85/FL85-1)*100))</f>
        <v>-1.6059769252105505</v>
      </c>
      <c r="FP85" s="131">
        <f>FP79/FP$59*100</f>
        <v>78.873496967442875</v>
      </c>
      <c r="FQ85" s="65">
        <f>IF(ISERROR(FP85/FN85),"NM",IF(OR(FP85/FN85&lt;0.5,FP85/FN85&gt;2),"NM",(FP85/FN85-1)*100))</f>
        <v>-1.1759327707974387</v>
      </c>
      <c r="FR85" s="136">
        <f>FR79/FR$59*100</f>
        <v>78.148142335601761</v>
      </c>
      <c r="FS85" s="65">
        <f>IF(ISERROR(FR85/FP85),"NM",IF(OR(FR85/FP85&lt;0.5,FR85/FP85&gt;2),"NM",(FR85/FP85-1)*100))</f>
        <v>-0.91964304833666022</v>
      </c>
      <c r="FT85" s="136">
        <f>FT79/FT$59*100</f>
        <v>76.74107054721307</v>
      </c>
      <c r="FU85" s="65">
        <f>IF(ISERROR(FT85/FR85),"NM",IF(OR(FT85/FR85&lt;0.5,FT85/FR85&gt;2),"NM",(FT85/FR85-1)*100))</f>
        <v>-1.8005185361235077</v>
      </c>
      <c r="FV85" s="136">
        <f>FV79/FV$59*100</f>
        <v>74.6600401549899</v>
      </c>
      <c r="FW85" s="65">
        <f>IF(ISERROR(FV85/FT85),"NM",IF(OR(FV85/FT85&lt;0.5,FV85/FT85&gt;2),"NM",(FV85/FT85-1)*100))</f>
        <v>-2.7117557487588928</v>
      </c>
      <c r="FX85" s="135">
        <f>FX79/FX$59*100</f>
        <v>71.837009801767721</v>
      </c>
      <c r="FY85" s="67">
        <f>IF(ISERROR(FX85/FV85),"NM",IF(OR(FX85/FV85&lt;0.5,FX85/FV85&gt;2),"NM",(FX85/FV85-1)*100))</f>
        <v>-3.7811797949234061</v>
      </c>
      <c r="FZ85" s="135">
        <f>FZ79/FZ$59*100</f>
        <v>70.818333334744096</v>
      </c>
      <c r="GA85" s="67">
        <f>IF(ISERROR(FZ85/FX85),"NM",IF(OR(FZ85/FX85&lt;0.5,FZ85/FX85&gt;2),"NM",(FZ85/FX85-1)*100))</f>
        <v>-1.4180385150142416</v>
      </c>
      <c r="GB85" s="135">
        <f>GB79/GB$59*100</f>
        <v>70.646101813048588</v>
      </c>
      <c r="GC85" s="67">
        <f>IF(ISERROR(GB85/FZ85),"NM",IF(OR(GB85/FZ85&lt;0.5,GB85/FZ85&gt;2),"NM",(GB85/FZ85-1)*100))</f>
        <v>-0.24320188514096452</v>
      </c>
      <c r="GD85" s="135">
        <f>GD79/GD$59*100</f>
        <v>72.869700054293773</v>
      </c>
      <c r="GE85" s="65">
        <f>IF(ISERROR(GD85/GB85),"NM",IF(OR(GD85/GB85&lt;0.5,GD85/GB85&gt;2),"NM",(GD85/GB85-1)*100))</f>
        <v>3.1475172503212079</v>
      </c>
      <c r="GF85" s="133">
        <f>GF79/GF$59*100</f>
        <v>72.900737236608322</v>
      </c>
      <c r="GG85" s="65">
        <f>IF(ISERROR(GF85/GD85),"NM",IF(OR(GF85/GD85&lt;0.5,GF85/GD85&gt;2),"NM",(GF85/GD85-1)*100))</f>
        <v>4.2592713146105687E-2</v>
      </c>
      <c r="GH85" s="133">
        <f>GH79/GH$59*100</f>
        <v>72.749835949034832</v>
      </c>
      <c r="GI85" s="65">
        <f>IF(ISERROR(GH85/GF85),"NM",IF(OR(GH85/GF85&lt;0.5,GH85/GF85&gt;2),"NM",(GH85/GF85-1)*100))</f>
        <v>-0.20699555764946975</v>
      </c>
      <c r="GJ85" s="133">
        <f>GJ79/GJ$59*100</f>
        <v>72.269999423746583</v>
      </c>
      <c r="GK85" s="65">
        <f>IF(ISERROR(GJ85/GH85),"NM",IF(OR(GJ85/GH85&lt;0.5,GJ85/GH85&gt;2),"NM",(GJ85/GH85-1)*100))</f>
        <v>-0.65957059425453268</v>
      </c>
      <c r="GL85" s="135">
        <f>GL79/GL$59*100</f>
        <v>72.603019384078323</v>
      </c>
      <c r="GM85" s="65">
        <f>IF(ISERROR(GL85/GJ85),"NM",IF(OR(GL85/GJ85&lt;0.5,GL85/GJ85&gt;2),"NM",(GL85/GJ85-1)*100))</f>
        <v>0.46079972739325736</v>
      </c>
      <c r="GN85" s="135">
        <f>GN79/GN$59*100</f>
        <v>71.264015055654752</v>
      </c>
      <c r="GO85" s="65">
        <f>IF(ISERROR(GN85/GL85),"NM",IF(OR(GN85/GL85&lt;0.5,GN85/GL85&gt;2),"NM",(GN85/GL85-1)*100))</f>
        <v>-1.8442818766807534</v>
      </c>
      <c r="GP85" s="135">
        <f>GP79/GP$59*100</f>
        <v>70.875597682977215</v>
      </c>
      <c r="GQ85" s="65">
        <f>IF(ISERROR(GP85/GN85),"NM",IF(OR(GP85/GN85&lt;0.5,GP85/GN85&gt;2),"NM",(GP85/GN85-1)*100))</f>
        <v>-0.54503997897704659</v>
      </c>
      <c r="GR85" s="133">
        <f>GR79/GR$59*100</f>
        <v>70.275597682977221</v>
      </c>
      <c r="GS85" s="65">
        <f>IF(ISERROR(GR85/GP85),"NM",IF(OR(GR85/GP85&lt;0.5,GR85/GP85&gt;2),"NM",(GR85/GP85-1)*100))</f>
        <v>-0.84655370764387117</v>
      </c>
      <c r="GT85" s="133">
        <f>GT79/GT$59*100</f>
        <v>69.975597682977224</v>
      </c>
      <c r="GU85" s="65">
        <f>IF(ISERROR(GT85/GR85),"NM",IF(OR(GT85/GR85&lt;0.5,GT85/GR85&gt;2),"NM",(GT85/GR85-1)*100))</f>
        <v>-0.42689071298025461</v>
      </c>
      <c r="GV85" s="133">
        <f>GV79/GV$59*100</f>
        <v>70.275597682977221</v>
      </c>
      <c r="GW85" s="65">
        <f>IF(ISERROR(GV85/GT85),"NM",IF(OR(GV85/GT85&lt;0.5,GV85/GT85&gt;2),"NM",(GV85/GT85-1)*100))</f>
        <v>0.4287208826127431</v>
      </c>
      <c r="GX85" s="133">
        <f>GX79/GX$59*100</f>
        <v>70.525597682977207</v>
      </c>
      <c r="GY85" s="65">
        <f>IF(ISERROR(GX85/GV85),"NM",IF(OR(GX85/GV85&lt;0.5,GX85/GV85&gt;2),"NM",(GX85/GV85-1)*100))</f>
        <v>0.35574226081687144</v>
      </c>
      <c r="GZ85" s="67">
        <f t="shared" ref="GZ85:GZ148" si="304">IF(ISERROR(((GX85/GN85)^0.2-1)*100),"",((GX85/GN85)^0.2-1)*100)</f>
        <v>-0.20809858845172169</v>
      </c>
      <c r="HA85" s="280"/>
      <c r="HB85" s="57"/>
      <c r="HC85"/>
      <c r="HD85"/>
      <c r="HE85"/>
      <c r="HF85"/>
      <c r="HG85"/>
      <c r="HH85"/>
    </row>
    <row r="86" spans="2:216" s="2" customFormat="1" ht="13.5" customHeight="1" x14ac:dyDescent="0.2">
      <c r="B86" s="54" t="s">
        <v>381</v>
      </c>
      <c r="C86" s="57"/>
      <c r="D86" s="63"/>
      <c r="E86" s="57"/>
      <c r="F86" s="63"/>
      <c r="G86" s="57"/>
      <c r="H86" s="63"/>
      <c r="I86" s="57"/>
      <c r="J86" s="63"/>
      <c r="K86" s="57"/>
      <c r="L86" s="63"/>
      <c r="M86" s="57"/>
      <c r="N86" s="63"/>
      <c r="O86" s="57"/>
      <c r="P86" s="63"/>
      <c r="Q86" s="57"/>
      <c r="R86" s="63"/>
      <c r="S86" s="57"/>
      <c r="T86" s="63"/>
      <c r="U86" s="57"/>
      <c r="V86" s="63"/>
      <c r="W86" s="57"/>
      <c r="X86" s="63"/>
      <c r="Y86" s="57"/>
      <c r="Z86" s="63"/>
      <c r="AA86" s="57"/>
      <c r="AB86" s="63"/>
      <c r="AC86" s="57"/>
      <c r="AD86" s="63"/>
      <c r="AE86" s="57"/>
      <c r="AF86" s="63"/>
      <c r="AG86" s="57"/>
      <c r="AH86" s="63"/>
      <c r="AI86" s="55"/>
      <c r="AJ86" s="63"/>
      <c r="AK86" s="57"/>
      <c r="AL86" s="63"/>
      <c r="AM86" s="57"/>
      <c r="AN86" s="63"/>
      <c r="AO86" s="59"/>
      <c r="AP86" s="63"/>
      <c r="AQ86" s="59"/>
      <c r="AR86" s="63"/>
      <c r="AS86" s="59"/>
      <c r="AT86" s="63"/>
      <c r="AU86" s="59"/>
      <c r="AV86" s="63"/>
      <c r="AW86" s="59"/>
      <c r="AX86" s="63"/>
      <c r="AY86" s="59"/>
      <c r="AZ86" s="65"/>
      <c r="BA86" s="59"/>
      <c r="BB86" s="65"/>
      <c r="BC86" s="59"/>
      <c r="BD86" s="65"/>
      <c r="BE86" s="59"/>
      <c r="BF86" s="65"/>
      <c r="BG86" s="59"/>
      <c r="BH86" s="65"/>
      <c r="BI86" s="59"/>
      <c r="BJ86" s="65"/>
      <c r="BK86" s="59"/>
      <c r="BL86" s="65"/>
      <c r="BM86" s="59"/>
      <c r="BN86" s="65"/>
      <c r="BO86" s="133">
        <f>BO79/BO74*100</f>
        <v>62.44532993404097</v>
      </c>
      <c r="BP86" s="65"/>
      <c r="BQ86" s="133">
        <f>BQ79/BQ74*100</f>
        <v>61.937964905443224</v>
      </c>
      <c r="BR86" s="65"/>
      <c r="BS86" s="133">
        <f>BS79/BS74*100</f>
        <v>62.202190477340515</v>
      </c>
      <c r="BT86" s="65"/>
      <c r="BU86" s="133">
        <f>BU79/BU74*100</f>
        <v>63.551870478606922</v>
      </c>
      <c r="BV86" s="65"/>
      <c r="BW86" s="133">
        <f>BW79/BW74*100</f>
        <v>61.537059883083558</v>
      </c>
      <c r="BX86" s="65"/>
      <c r="BY86" s="133">
        <f>BY79/BY74*100</f>
        <v>60.42204292294123</v>
      </c>
      <c r="BZ86" s="65"/>
      <c r="CA86" s="133">
        <f>CA79/CA74*100</f>
        <v>59.940626627398252</v>
      </c>
      <c r="CB86" s="65"/>
      <c r="CC86" s="133">
        <f>CC79/CC74*100</f>
        <v>59.667709456084552</v>
      </c>
      <c r="CD86" s="65"/>
      <c r="CE86" s="133">
        <f>CE79/CE74*100</f>
        <v>59.523432073073366</v>
      </c>
      <c r="CF86" s="65"/>
      <c r="CG86" s="133">
        <f>CG79/CG74*100</f>
        <v>58.994964753272903</v>
      </c>
      <c r="CH86" s="65"/>
      <c r="CI86" s="133">
        <f>CI79/CI74*100</f>
        <v>59.604738801502819</v>
      </c>
      <c r="CJ86" s="65"/>
      <c r="CK86" s="133">
        <f>CK79/CK74*100</f>
        <v>60.968628801436175</v>
      </c>
      <c r="CL86" s="65"/>
      <c r="CM86" s="133">
        <f>CM79/CM74*100</f>
        <v>59.025390641282506</v>
      </c>
      <c r="CN86" s="65"/>
      <c r="CO86" s="133">
        <f>CO79/CO74*100</f>
        <v>59.725745305587786</v>
      </c>
      <c r="CP86" s="65"/>
      <c r="CQ86" s="133">
        <f>CQ79/CQ74*100</f>
        <v>59.618367135930519</v>
      </c>
      <c r="CR86" s="65"/>
      <c r="CS86" s="133">
        <f>CS79/CS74*100</f>
        <v>62.081052645597779</v>
      </c>
      <c r="CT86" s="65"/>
      <c r="CU86" s="133">
        <f>CU79/CU74*100</f>
        <v>60.577589784434871</v>
      </c>
      <c r="CV86" s="65"/>
      <c r="CW86" s="133">
        <f>CW79/CW74*100</f>
        <v>62.023376563965329</v>
      </c>
      <c r="CX86" s="65"/>
      <c r="CY86" s="133">
        <f>CY79/CY74*100</f>
        <v>62.634417914140798</v>
      </c>
      <c r="CZ86" s="65"/>
      <c r="DA86" s="133">
        <f>DA79/DA74*100</f>
        <v>63.902351982329996</v>
      </c>
      <c r="DB86" s="65"/>
      <c r="DC86" s="133">
        <f>DC79/DC74*100</f>
        <v>61.411892466192953</v>
      </c>
      <c r="DD86" s="65"/>
      <c r="DE86" s="133">
        <f>DE79/DE74*100</f>
        <v>61.547651509199397</v>
      </c>
      <c r="DF86" s="67"/>
      <c r="DG86" s="133">
        <f>DG79/DG74*100</f>
        <v>62.744521725951962</v>
      </c>
      <c r="DH86" s="65"/>
      <c r="DI86" s="133">
        <f>DI79/DI74*100</f>
        <v>61.249038345676496</v>
      </c>
      <c r="DJ86" s="65"/>
      <c r="DK86" s="133">
        <f>DK79/DK59*100</f>
        <v>71.204952646467959</v>
      </c>
      <c r="DL86" s="65"/>
      <c r="DM86" s="133">
        <f>DM79/DM59*100</f>
        <v>72.257395510708861</v>
      </c>
      <c r="DN86" s="65"/>
      <c r="DO86" s="133">
        <f>DO79/DO59*100</f>
        <v>74.467128828841098</v>
      </c>
      <c r="DP86" s="65"/>
      <c r="DQ86" s="133">
        <f>DQ79/DQ59*100</f>
        <v>73.064682513553265</v>
      </c>
      <c r="DR86" s="65"/>
      <c r="DS86" s="133">
        <f>DS79/DS59*100</f>
        <v>72.366630022940967</v>
      </c>
      <c r="DT86" s="65"/>
      <c r="DU86" s="133">
        <f>DU79/DU59*100</f>
        <v>72.889214926364744</v>
      </c>
      <c r="DV86" s="65"/>
      <c r="DW86" s="133">
        <f>DW79/DW59*100</f>
        <v>71.80987152739651</v>
      </c>
      <c r="DX86" s="65"/>
      <c r="DY86" s="133">
        <f>DY79/DY59*100</f>
        <v>72.019727610174542</v>
      </c>
      <c r="DZ86" s="65"/>
      <c r="EA86" s="133">
        <f>EA79/EA59*100</f>
        <v>71.831983695356001</v>
      </c>
      <c r="EB86" s="65"/>
      <c r="EC86" s="133">
        <f>EC79/EC59*100</f>
        <v>72.133090816157292</v>
      </c>
      <c r="ED86" s="65"/>
      <c r="EE86" s="133">
        <f>EE79/EE59*100</f>
        <v>72.419439368060324</v>
      </c>
      <c r="EF86" s="65"/>
      <c r="EG86" s="133">
        <f>EG79/EG59*100</f>
        <v>74.031510202744926</v>
      </c>
      <c r="EH86" s="65"/>
      <c r="EI86" s="133">
        <f>EI79/EI59*100</f>
        <v>71.651414825285826</v>
      </c>
      <c r="EJ86" s="65"/>
      <c r="EK86" s="133">
        <f>EK79/EK59*100</f>
        <v>70.502799226720597</v>
      </c>
      <c r="EL86" s="65"/>
      <c r="EM86" s="133">
        <f>EM79/EM59*100</f>
        <v>71.86258175636884</v>
      </c>
      <c r="EN86" s="65"/>
      <c r="EO86" s="133">
        <f>EO79/EO59*100</f>
        <v>71.035939012926292</v>
      </c>
      <c r="EP86" s="65"/>
      <c r="EQ86" s="133">
        <f>EQ79/EQ59*100</f>
        <v>71.000000000000014</v>
      </c>
      <c r="ER86" s="65"/>
      <c r="ES86" s="133">
        <f>ES79/ES59*100</f>
        <v>71.000000000000014</v>
      </c>
      <c r="ET86" s="65"/>
      <c r="EU86" s="133">
        <f>EU79/EU59*100</f>
        <v>70.5</v>
      </c>
      <c r="EV86" s="65"/>
      <c r="EW86" s="133">
        <f>EW79/EW59*100</f>
        <v>71.000000000000014</v>
      </c>
      <c r="EX86" s="65"/>
      <c r="EY86" s="65"/>
      <c r="EZ86" s="317"/>
      <c r="FA86" s="59"/>
      <c r="FB86" s="57"/>
      <c r="FC86" s="63"/>
      <c r="FD86" s="57"/>
      <c r="FE86" s="65"/>
      <c r="FF86" s="57"/>
      <c r="FG86" s="65"/>
      <c r="FH86" s="57"/>
      <c r="FI86" s="65"/>
      <c r="FJ86" s="57"/>
      <c r="FK86" s="65"/>
      <c r="FL86" s="57"/>
      <c r="FM86" s="65"/>
      <c r="FN86" s="57"/>
      <c r="FO86" s="65"/>
      <c r="FP86" s="57"/>
      <c r="FQ86" s="65"/>
      <c r="FR86" s="75"/>
      <c r="FS86" s="65"/>
      <c r="FT86" s="75"/>
      <c r="FU86" s="65"/>
      <c r="FV86" s="75"/>
      <c r="FW86" s="65"/>
      <c r="FX86" s="133">
        <f>FX79/FX59*100</f>
        <v>71.837009801767721</v>
      </c>
      <c r="FY86" s="65"/>
      <c r="FZ86" s="133">
        <f>FZ79/FZ59*100</f>
        <v>70.818333334744096</v>
      </c>
      <c r="GA86" s="65"/>
      <c r="GB86" s="133">
        <f>GB79/GB59*100</f>
        <v>70.646101813048588</v>
      </c>
      <c r="GC86" s="65"/>
      <c r="GD86" s="133">
        <f>GD79/GD59*100</f>
        <v>72.869700054293773</v>
      </c>
      <c r="GE86" s="65"/>
      <c r="GF86" s="133">
        <f>GF79/GF59*100</f>
        <v>72.900737236608322</v>
      </c>
      <c r="GG86" s="65"/>
      <c r="GH86" s="133">
        <f>GH79/GH59*100</f>
        <v>72.749835949034832</v>
      </c>
      <c r="GI86" s="65"/>
      <c r="GJ86" s="133">
        <f>GJ79/GJ59*100</f>
        <v>72.269999423746583</v>
      </c>
      <c r="GK86" s="65"/>
      <c r="GL86" s="133">
        <f>GL79/GL59*100</f>
        <v>72.603019384078323</v>
      </c>
      <c r="GM86" s="65"/>
      <c r="GN86" s="133">
        <f>GN79/GN59*100</f>
        <v>71.264015055654752</v>
      </c>
      <c r="GO86" s="65"/>
      <c r="GP86" s="133">
        <f>GP79/GP59*100</f>
        <v>70.875597682977215</v>
      </c>
      <c r="GQ86" s="65"/>
      <c r="GR86" s="133">
        <f>GR79/GR59*100</f>
        <v>70.275597682977221</v>
      </c>
      <c r="GS86" s="65"/>
      <c r="GT86" s="133">
        <f>GT79/GT59*100</f>
        <v>69.975597682977224</v>
      </c>
      <c r="GU86" s="65"/>
      <c r="GV86" s="133">
        <f>GV79/GV59*100</f>
        <v>70.275597682977221</v>
      </c>
      <c r="GW86" s="65"/>
      <c r="GX86" s="133">
        <f>GX79/GX59*100</f>
        <v>70.525597682977207</v>
      </c>
      <c r="GY86" s="65"/>
      <c r="GZ86" s="67">
        <f t="shared" si="304"/>
        <v>-0.20809858845172169</v>
      </c>
      <c r="HA86" s="283"/>
      <c r="HB86" s="57"/>
      <c r="HC86"/>
      <c r="HD86"/>
      <c r="HE86"/>
      <c r="HF86"/>
      <c r="HG86"/>
      <c r="HH86"/>
    </row>
    <row r="87" spans="2:216" s="2" customFormat="1" ht="13.5" customHeight="1" x14ac:dyDescent="0.2">
      <c r="B87" s="54"/>
      <c r="C87" s="57"/>
      <c r="D87" s="63"/>
      <c r="E87" s="57"/>
      <c r="F87" s="63"/>
      <c r="G87" s="57"/>
      <c r="H87" s="63"/>
      <c r="I87" s="57"/>
      <c r="J87" s="63"/>
      <c r="K87" s="57"/>
      <c r="L87" s="63"/>
      <c r="M87" s="57"/>
      <c r="N87" s="63"/>
      <c r="O87" s="57"/>
      <c r="P87" s="63"/>
      <c r="Q87" s="57"/>
      <c r="R87" s="63"/>
      <c r="S87" s="57"/>
      <c r="T87" s="63"/>
      <c r="U87" s="57"/>
      <c r="V87" s="63"/>
      <c r="W87" s="57"/>
      <c r="X87" s="63"/>
      <c r="Y87" s="57"/>
      <c r="Z87" s="63"/>
      <c r="AA87" s="57"/>
      <c r="AB87" s="63"/>
      <c r="AC87" s="57"/>
      <c r="AD87" s="63"/>
      <c r="AE87" s="57"/>
      <c r="AF87" s="63"/>
      <c r="AG87" s="57"/>
      <c r="AH87" s="63"/>
      <c r="AI87" s="55"/>
      <c r="AJ87" s="63"/>
      <c r="AK87" s="57"/>
      <c r="AL87" s="63"/>
      <c r="AM87" s="57"/>
      <c r="AN87" s="63"/>
      <c r="AO87" s="80"/>
      <c r="AP87" s="63"/>
      <c r="AQ87" s="80"/>
      <c r="AR87" s="137"/>
      <c r="AS87" s="80"/>
      <c r="AT87" s="137"/>
      <c r="AU87" s="80"/>
      <c r="AV87" s="137"/>
      <c r="AW87" s="80"/>
      <c r="AX87" s="63"/>
      <c r="AY87" s="80"/>
      <c r="AZ87" s="65"/>
      <c r="BA87" s="80"/>
      <c r="BB87" s="65"/>
      <c r="BC87" s="80"/>
      <c r="BD87" s="65"/>
      <c r="BE87" s="80"/>
      <c r="BF87" s="65"/>
      <c r="BG87" s="80"/>
      <c r="BH87" s="65"/>
      <c r="BI87" s="80"/>
      <c r="BJ87" s="65"/>
      <c r="BK87" s="80"/>
      <c r="BL87" s="65"/>
      <c r="BM87" s="80"/>
      <c r="BN87" s="65"/>
      <c r="BO87" s="80"/>
      <c r="BP87" s="65"/>
      <c r="BQ87" s="80"/>
      <c r="BR87" s="65"/>
      <c r="BS87" s="80"/>
      <c r="BT87" s="65"/>
      <c r="BU87" s="80"/>
      <c r="BV87" s="65"/>
      <c r="BW87" s="80"/>
      <c r="BX87" s="65"/>
      <c r="BY87" s="80"/>
      <c r="BZ87" s="65"/>
      <c r="CA87" s="80"/>
      <c r="CB87" s="65"/>
      <c r="CC87" s="80"/>
      <c r="CD87" s="65"/>
      <c r="CE87" s="80"/>
      <c r="CF87" s="65"/>
      <c r="CG87" s="80"/>
      <c r="CH87" s="65"/>
      <c r="CI87" s="80"/>
      <c r="CJ87" s="65"/>
      <c r="CK87" s="80"/>
      <c r="CL87" s="65"/>
      <c r="CM87" s="80"/>
      <c r="CN87" s="65"/>
      <c r="CO87" s="80"/>
      <c r="CP87" s="65"/>
      <c r="CQ87" s="80"/>
      <c r="CR87" s="65"/>
      <c r="CS87" s="80"/>
      <c r="CT87" s="65"/>
      <c r="CU87" s="80"/>
      <c r="CV87" s="65"/>
      <c r="CW87" s="80"/>
      <c r="CX87" s="65"/>
      <c r="CY87" s="80"/>
      <c r="CZ87" s="65"/>
      <c r="DA87" s="80"/>
      <c r="DB87" s="65"/>
      <c r="DC87" s="80"/>
      <c r="DD87" s="65"/>
      <c r="DE87" s="80"/>
      <c r="DF87" s="67"/>
      <c r="DG87" s="80"/>
      <c r="DH87" s="65"/>
      <c r="DI87" s="80"/>
      <c r="DJ87" s="65"/>
      <c r="DK87" s="80"/>
      <c r="DL87" s="65"/>
      <c r="DM87" s="80"/>
      <c r="DN87" s="65"/>
      <c r="DO87" s="80"/>
      <c r="DP87" s="65"/>
      <c r="DQ87" s="80"/>
      <c r="DR87" s="65"/>
      <c r="DS87" s="80"/>
      <c r="DT87" s="65"/>
      <c r="DU87" s="80"/>
      <c r="DV87" s="65"/>
      <c r="DW87" s="80"/>
      <c r="DX87" s="65"/>
      <c r="DY87" s="80"/>
      <c r="DZ87" s="65"/>
      <c r="EA87" s="80"/>
      <c r="EB87" s="65"/>
      <c r="EC87" s="138"/>
      <c r="ED87" s="65"/>
      <c r="EE87" s="138"/>
      <c r="EF87" s="65"/>
      <c r="EG87" s="138"/>
      <c r="EH87" s="65"/>
      <c r="EI87" s="138"/>
      <c r="EJ87" s="65"/>
      <c r="EK87" s="138"/>
      <c r="EL87" s="65"/>
      <c r="EM87" s="138"/>
      <c r="EN87" s="65"/>
      <c r="EO87" s="138"/>
      <c r="EP87" s="65"/>
      <c r="EQ87" s="138"/>
      <c r="ER87" s="65"/>
      <c r="ES87" s="138"/>
      <c r="ET87" s="65"/>
      <c r="EU87" s="138"/>
      <c r="EV87" s="65"/>
      <c r="EW87" s="138"/>
      <c r="EX87" s="65"/>
      <c r="EY87" s="65"/>
      <c r="EZ87" s="317"/>
      <c r="FA87" s="59"/>
      <c r="FB87" s="57"/>
      <c r="FC87" s="63"/>
      <c r="FD87" s="57"/>
      <c r="FE87" s="65"/>
      <c r="FF87" s="57"/>
      <c r="FG87" s="65"/>
      <c r="FH87" s="57"/>
      <c r="FI87" s="65"/>
      <c r="FJ87" s="57"/>
      <c r="FK87" s="65"/>
      <c r="FL87" s="57"/>
      <c r="FM87" s="65"/>
      <c r="FN87" s="57"/>
      <c r="FO87" s="65"/>
      <c r="FP87" s="57"/>
      <c r="FQ87" s="65"/>
      <c r="FR87" s="94"/>
      <c r="FS87" s="65"/>
      <c r="FT87" s="94"/>
      <c r="FU87" s="65"/>
      <c r="FV87" s="94"/>
      <c r="FW87" s="65"/>
      <c r="FX87" s="94"/>
      <c r="FY87" s="65"/>
      <c r="FZ87" s="94"/>
      <c r="GA87" s="65"/>
      <c r="GB87" s="94"/>
      <c r="GC87" s="65"/>
      <c r="GD87" s="108"/>
      <c r="GE87" s="65"/>
      <c r="GF87" s="108"/>
      <c r="GG87" s="65"/>
      <c r="GH87" s="108"/>
      <c r="GI87" s="65"/>
      <c r="GJ87" s="108"/>
      <c r="GK87" s="65"/>
      <c r="GL87" s="108"/>
      <c r="GM87" s="65"/>
      <c r="GN87" s="108"/>
      <c r="GO87" s="65"/>
      <c r="GP87" s="108"/>
      <c r="GQ87" s="65"/>
      <c r="GR87" s="138"/>
      <c r="GS87" s="65"/>
      <c r="GT87" s="138"/>
      <c r="GU87" s="65"/>
      <c r="GV87" s="138"/>
      <c r="GW87" s="65"/>
      <c r="GX87" s="138"/>
      <c r="GY87" s="65"/>
      <c r="GZ87" s="67" t="str">
        <f t="shared" si="304"/>
        <v/>
      </c>
      <c r="HA87" s="279"/>
      <c r="HB87" s="57"/>
      <c r="HC87"/>
      <c r="HD87"/>
      <c r="HE87"/>
      <c r="HF87"/>
      <c r="HG87"/>
      <c r="HH87"/>
    </row>
    <row r="88" spans="2:216" s="2" customFormat="1" ht="13.5" customHeight="1" x14ac:dyDescent="0.2">
      <c r="B88" s="61" t="s">
        <v>141</v>
      </c>
      <c r="C88" s="57"/>
      <c r="D88" s="63"/>
      <c r="E88" s="57"/>
      <c r="F88" s="63"/>
      <c r="G88" s="57"/>
      <c r="H88" s="63"/>
      <c r="I88" s="57"/>
      <c r="J88" s="63"/>
      <c r="K88" s="57"/>
      <c r="L88" s="63"/>
      <c r="M88" s="57"/>
      <c r="N88" s="63"/>
      <c r="O88" s="57"/>
      <c r="P88" s="63"/>
      <c r="Q88" s="57"/>
      <c r="R88" s="63"/>
      <c r="S88" s="57"/>
      <c r="T88" s="63"/>
      <c r="U88" s="57"/>
      <c r="V88" s="63"/>
      <c r="W88" s="57"/>
      <c r="X88" s="63"/>
      <c r="Y88" s="57"/>
      <c r="Z88" s="63"/>
      <c r="AA88" s="57"/>
      <c r="AB88" s="63"/>
      <c r="AC88" s="57"/>
      <c r="AD88" s="63"/>
      <c r="AE88" s="57"/>
      <c r="AF88" s="63"/>
      <c r="AG88" s="57"/>
      <c r="AH88" s="63"/>
      <c r="AI88" s="55"/>
      <c r="AJ88" s="63"/>
      <c r="AK88" s="57"/>
      <c r="AL88" s="63"/>
      <c r="AM88" s="57"/>
      <c r="AN88" s="63"/>
      <c r="AO88" s="59"/>
      <c r="AP88" s="63"/>
      <c r="AQ88" s="59"/>
      <c r="AR88" s="63"/>
      <c r="AS88" s="59"/>
      <c r="AT88" s="63"/>
      <c r="AU88" s="59"/>
      <c r="AV88" s="63"/>
      <c r="AW88" s="59"/>
      <c r="AX88" s="63"/>
      <c r="AY88" s="59"/>
      <c r="AZ88" s="65"/>
      <c r="BA88" s="59"/>
      <c r="BB88" s="65"/>
      <c r="BC88" s="59"/>
      <c r="BD88" s="65"/>
      <c r="BE88" s="59"/>
      <c r="BF88" s="65"/>
      <c r="BG88" s="59"/>
      <c r="BH88" s="65"/>
      <c r="BI88" s="59"/>
      <c r="BJ88" s="65"/>
      <c r="BK88" s="59"/>
      <c r="BL88" s="65"/>
      <c r="BM88" s="59"/>
      <c r="BN88" s="65"/>
      <c r="BO88" s="59"/>
      <c r="BP88" s="65"/>
      <c r="BQ88" s="59"/>
      <c r="BR88" s="65"/>
      <c r="BS88" s="59"/>
      <c r="BT88" s="65"/>
      <c r="BU88" s="59"/>
      <c r="BV88" s="65"/>
      <c r="BW88" s="59"/>
      <c r="BX88" s="65"/>
      <c r="BY88" s="59"/>
      <c r="BZ88" s="65"/>
      <c r="CA88" s="59"/>
      <c r="CB88" s="65"/>
      <c r="CC88" s="59"/>
      <c r="CD88" s="65"/>
      <c r="CE88" s="59"/>
      <c r="CF88" s="65"/>
      <c r="CG88" s="59"/>
      <c r="CH88" s="65"/>
      <c r="CI88" s="59"/>
      <c r="CJ88" s="65"/>
      <c r="CK88" s="59"/>
      <c r="CL88" s="65"/>
      <c r="CM88" s="59"/>
      <c r="CN88" s="65"/>
      <c r="CO88" s="59"/>
      <c r="CP88" s="65"/>
      <c r="CQ88" s="59"/>
      <c r="CR88" s="65"/>
      <c r="CS88" s="59"/>
      <c r="CT88" s="65"/>
      <c r="CU88" s="59"/>
      <c r="CV88" s="65"/>
      <c r="CW88" s="59"/>
      <c r="CX88" s="65"/>
      <c r="CY88" s="59"/>
      <c r="CZ88" s="65"/>
      <c r="DA88" s="59"/>
      <c r="DB88" s="65"/>
      <c r="DC88" s="59"/>
      <c r="DD88" s="65"/>
      <c r="DE88" s="59"/>
      <c r="DF88" s="67"/>
      <c r="DG88" s="59"/>
      <c r="DH88" s="65"/>
      <c r="DI88" s="59"/>
      <c r="DJ88" s="65"/>
      <c r="DK88" s="59"/>
      <c r="DL88" s="65"/>
      <c r="DM88" s="59"/>
      <c r="DN88" s="65"/>
      <c r="DO88" s="59"/>
      <c r="DP88" s="65"/>
      <c r="DQ88" s="59"/>
      <c r="DR88" s="65"/>
      <c r="DS88" s="59"/>
      <c r="DT88" s="65"/>
      <c r="DU88" s="59"/>
      <c r="DV88" s="65"/>
      <c r="DW88" s="59"/>
      <c r="DX88" s="65"/>
      <c r="DY88" s="59"/>
      <c r="DZ88" s="65"/>
      <c r="EA88" s="59"/>
      <c r="EB88" s="65"/>
      <c r="EC88" s="57"/>
      <c r="ED88" s="65"/>
      <c r="EE88" s="57"/>
      <c r="EF88" s="65"/>
      <c r="EG88" s="57"/>
      <c r="EH88" s="65"/>
      <c r="EI88" s="62"/>
      <c r="EJ88" s="65"/>
      <c r="EK88" s="62"/>
      <c r="EL88" s="65"/>
      <c r="EM88" s="62"/>
      <c r="EN88" s="65"/>
      <c r="EO88" s="62"/>
      <c r="EP88" s="65"/>
      <c r="EQ88" s="57"/>
      <c r="ER88" s="65"/>
      <c r="ES88" s="57"/>
      <c r="ET88" s="65"/>
      <c r="EU88" s="57"/>
      <c r="EV88" s="65"/>
      <c r="EW88" s="57"/>
      <c r="EX88" s="65"/>
      <c r="EY88" s="65"/>
      <c r="EZ88" s="317"/>
      <c r="FA88" s="59"/>
      <c r="FB88" s="57"/>
      <c r="FC88" s="63"/>
      <c r="FD88" s="57"/>
      <c r="FE88" s="65"/>
      <c r="FF88" s="57"/>
      <c r="FG88" s="65"/>
      <c r="FH88" s="57"/>
      <c r="FI88" s="65"/>
      <c r="FJ88" s="57"/>
      <c r="FK88" s="65"/>
      <c r="FL88" s="57"/>
      <c r="FM88" s="65"/>
      <c r="FN88" s="57"/>
      <c r="FO88" s="65"/>
      <c r="FP88" s="57"/>
      <c r="FQ88" s="65"/>
      <c r="FR88" s="75"/>
      <c r="FS88" s="65"/>
      <c r="FT88" s="75"/>
      <c r="FU88" s="65"/>
      <c r="FV88" s="75"/>
      <c r="FW88" s="65"/>
      <c r="FX88" s="75"/>
      <c r="FY88" s="65"/>
      <c r="FZ88" s="75"/>
      <c r="GA88" s="65"/>
      <c r="GB88" s="75"/>
      <c r="GC88" s="65"/>
      <c r="GD88" s="72"/>
      <c r="GE88" s="65"/>
      <c r="GF88" s="72"/>
      <c r="GG88" s="65"/>
      <c r="GH88" s="72"/>
      <c r="GI88" s="65"/>
      <c r="GJ88" s="72"/>
      <c r="GK88" s="65"/>
      <c r="GL88" s="72"/>
      <c r="GM88" s="65"/>
      <c r="GN88" s="72"/>
      <c r="GO88" s="65"/>
      <c r="GP88" s="72"/>
      <c r="GQ88" s="65"/>
      <c r="GR88" s="57"/>
      <c r="GS88" s="65"/>
      <c r="GT88" s="57"/>
      <c r="GU88" s="65"/>
      <c r="GV88" s="57"/>
      <c r="GW88" s="65"/>
      <c r="GX88" s="57"/>
      <c r="GY88" s="65"/>
      <c r="GZ88" s="67" t="str">
        <f t="shared" si="304"/>
        <v/>
      </c>
      <c r="HA88" s="279"/>
      <c r="HB88" s="57"/>
      <c r="HC88"/>
      <c r="HD88"/>
      <c r="HE88"/>
      <c r="HF88"/>
      <c r="HG88"/>
      <c r="HH88"/>
    </row>
    <row r="89" spans="2:216" s="2" customFormat="1" ht="13.5" customHeight="1" x14ac:dyDescent="0.2">
      <c r="B89" s="54" t="s">
        <v>140</v>
      </c>
      <c r="C89" s="84">
        <v>4462</v>
      </c>
      <c r="D89" s="63"/>
      <c r="E89" s="84">
        <v>4890</v>
      </c>
      <c r="F89" s="63"/>
      <c r="G89" s="84">
        <v>4870</v>
      </c>
      <c r="H89" s="63"/>
      <c r="I89" s="84">
        <v>4953</v>
      </c>
      <c r="J89" s="63"/>
      <c r="K89" s="84">
        <v>5471</v>
      </c>
      <c r="L89" s="63">
        <f>IF(ISERROR(K89/C89),"NM",IF(OR(K89/C89&lt;0.5,K89/C89&gt;2),"NM",(K89/C89-1)*100))</f>
        <v>22.613177947108909</v>
      </c>
      <c r="M89" s="84">
        <v>5600</v>
      </c>
      <c r="N89" s="63">
        <f>IF(ISERROR(M89/E89),"NM",IF(OR(M89/E89&lt;0.5,M89/E89&gt;2),"NM",(M89/E89-1)*100))</f>
        <v>14.519427402862984</v>
      </c>
      <c r="O89" s="84">
        <v>5288</v>
      </c>
      <c r="P89" s="63">
        <f>IF(ISERROR(O89/G89),"NM",IF(OR(O89/G89&lt;0.5,O89/G89&gt;2),"NM",(O89/G89-1)*100))</f>
        <v>8.5831622176591349</v>
      </c>
      <c r="Q89" s="84">
        <v>5296</v>
      </c>
      <c r="R89" s="63">
        <f>IF(ISERROR(Q89/I89),"NM",IF(OR(Q89/I89&lt;0.5,Q89/I89&gt;2),"NM",(Q89/I89-1)*100))</f>
        <v>6.9250959014738545</v>
      </c>
      <c r="S89" s="84">
        <v>6253</v>
      </c>
      <c r="T89" s="63">
        <f>IF(ISERROR(S89/K89),"NM",IF(OR(S89/K89&lt;0.5,S89/K89&gt;2),"NM",(S89/K89-1)*100))</f>
        <v>14.293547797477601</v>
      </c>
      <c r="U89" s="84">
        <v>6694</v>
      </c>
      <c r="V89" s="63">
        <f>IF(ISERROR(U89/M89),"NM",IF(OR(U89/M89&lt;0.5,U89/M89&gt;2),"NM",(U89/M89-1)*100))</f>
        <v>19.535714285714278</v>
      </c>
      <c r="W89" s="84">
        <v>6766</v>
      </c>
      <c r="X89" s="63">
        <f>IF(ISERROR(W89/O89),"NM",IF(OR(W89/O89&lt;0.5,W89/O89&gt;2),"NM",(W89/O89-1)*100))</f>
        <v>27.95007564296521</v>
      </c>
      <c r="Y89" s="84">
        <v>6377</v>
      </c>
      <c r="Z89" s="63">
        <f>IF(ISERROR(Y89/Q89),"NM",IF(OR(Y89/Q89&lt;0.5,Y89/Q89&gt;2),"NM",(Y89/Q89-1)*100))</f>
        <v>20.411631419939582</v>
      </c>
      <c r="AA89" s="84">
        <v>7429</v>
      </c>
      <c r="AB89" s="63">
        <f>IF(ISERROR(AA89/S89),"NM",IF(OR(AA89/S89&lt;0.5,AA89/S89&gt;2),"NM",(AA89/S89-1)*100))</f>
        <v>18.806972653126497</v>
      </c>
      <c r="AC89" s="84">
        <v>7594</v>
      </c>
      <c r="AD89" s="63">
        <f>IF(ISERROR(AC89/U89),"NM",IF(OR(AC89/U89&lt;0.5,AC89/U89&gt;2),"NM",(AC89/U89-1)*100))</f>
        <v>13.444876008365704</v>
      </c>
      <c r="AE89" s="84">
        <v>7590</v>
      </c>
      <c r="AF89" s="63">
        <f>IF(ISERROR(AE89/W89),"NM",IF(OR(AE89/W89&lt;0.5,AE89/W89&gt;2),"NM",(AE89/W89-1)*100))</f>
        <v>12.178539757611585</v>
      </c>
      <c r="AG89" s="84">
        <v>6962</v>
      </c>
      <c r="AH89" s="63">
        <f>IF(ISERROR(AG89/Y89),"NM",IF(OR(AG89/Y89&lt;0.5,AG89/Y89&gt;2),"NM",(AG89/Y89-1)*100))</f>
        <v>9.1735925984004929</v>
      </c>
      <c r="AI89" s="101">
        <v>7656</v>
      </c>
      <c r="AJ89" s="63">
        <f>IF(ISERROR(AI89/AA89),"NM",IF(OR(AI89/AA89&lt;0.5,AI89/AA89&gt;2),"NM",(AI89/AA89-1)*100))</f>
        <v>3.0555929465607701</v>
      </c>
      <c r="AK89" s="84">
        <v>7248</v>
      </c>
      <c r="AL89" s="63">
        <f>IF(ISERROR(AK89/AC89),"NM",IF(OR(AK89/AC89&lt;0.5,AK89/AC89&gt;2),"NM",(AK89/AC89-1)*100))</f>
        <v>-4.5562286015275237</v>
      </c>
      <c r="AM89" s="84">
        <v>7195</v>
      </c>
      <c r="AN89" s="63">
        <f>IF(ISERROR(AM89/AE89),"NM",IF(OR(AM89/AE89&lt;0.5,AM89/AE89&gt;2),"NM",(AM89/AE89-1)*100))</f>
        <v>-5.2042160737812875</v>
      </c>
      <c r="AO89" s="85">
        <v>7562</v>
      </c>
      <c r="AP89" s="63">
        <f>IF(ISERROR(AO89/AG89),"NM",IF(OR(AO89/AG89&lt;0.5,AO89/AG89&gt;2),"NM",(AO89/AG89-1)*100))</f>
        <v>8.6182131571387544</v>
      </c>
      <c r="AQ89" s="85">
        <v>7583</v>
      </c>
      <c r="AR89" s="63">
        <f>IF(ISERROR(AQ89/AI89),"NM",IF(OR(AQ89/AI89&lt;0.5,AQ89/AI89&gt;2),"NM",(AQ89/AI89-1)*100))</f>
        <v>-0.95350052246604422</v>
      </c>
      <c r="AS89" s="85">
        <v>7716</v>
      </c>
      <c r="AT89" s="63">
        <f>IF(ISERROR(AS89/AK89),"NM",IF(OR(AS89/AK89&lt;0.5,AS89/AK89&gt;2),"NM",(AS89/AK89-1)*100))</f>
        <v>6.4569536423841001</v>
      </c>
      <c r="AU89" s="85">
        <v>7654</v>
      </c>
      <c r="AV89" s="63">
        <f>IF(ISERROR(AU89/AM89),"NM",IF(OR(AU89/AM89&lt;0.5,AU89/AM89&gt;2),"NM",(AU89/AM89-1)*100))</f>
        <v>6.3794301598332215</v>
      </c>
      <c r="AW89" s="85">
        <v>8299</v>
      </c>
      <c r="AX89" s="63">
        <f>IF(ISERROR(AW89/AO89),"NM",IF(OR(AW89/AO89&lt;0.5,AW89/AO89&gt;2),"NM",(AW89/AO89-1)*100))</f>
        <v>9.7460989156307853</v>
      </c>
      <c r="AY89" s="85">
        <v>8140</v>
      </c>
      <c r="AZ89" s="65">
        <f>IF(ISERROR(AY89/AQ89),"NM",IF(OR(AY89/AQ89&lt;0.5,AY89/AQ89&gt;2),"NM",(AY89/AQ89-1)*100))</f>
        <v>7.345377818805221</v>
      </c>
      <c r="BA89" s="85">
        <v>8353</v>
      </c>
      <c r="BB89" s="65">
        <f>IF(ISERROR(BA89/AS89),"NM",IF(OR(BA89/AS89&lt;0.5,BA89/AS89&gt;2),"NM",(BA89/AS89-1)*100))</f>
        <v>8.2555728356661575</v>
      </c>
      <c r="BC89" s="85">
        <v>8106</v>
      </c>
      <c r="BD89" s="65">
        <f>IF(ISERROR(BC89/AU89),"NM",IF(OR(BC89/AU89&lt;0.5,BC89/AU89&gt;2),"NM",(BC89/AU89-1)*100))</f>
        <v>5.9054089365037976</v>
      </c>
      <c r="BE89" s="85">
        <v>8529</v>
      </c>
      <c r="BF89" s="65">
        <f>IF(ISERROR(BE89/AW89),"NM",IF(OR(BE89/AW89&lt;0.5,BE89/AW89&gt;2),"NM",(BE89/AW89-1)*100))</f>
        <v>2.7714182431618273</v>
      </c>
      <c r="BG89" s="85">
        <v>8859</v>
      </c>
      <c r="BH89" s="65">
        <f>IF(ISERROR(BG89/AY89),"NM",IF(OR(BG89/AY89&lt;0.5,BG89/AY89&gt;2),"NM",(BG89/AY89-1)*100))</f>
        <v>8.8329238329238215</v>
      </c>
      <c r="BI89" s="85">
        <v>9166</v>
      </c>
      <c r="BJ89" s="65">
        <f>IF(ISERROR(BI89/BA89),"NM",IF(OR(BI89/BA89&lt;0.5,BI89/BA89&gt;2),"NM",(BI89/BA89-1)*100))</f>
        <v>9.7330300490841672</v>
      </c>
      <c r="BK89" s="85">
        <v>8841</v>
      </c>
      <c r="BL89" s="65">
        <f>IF(ISERROR(BK89/BC89),"NM",IF(OR(BK89/BC89&lt;0.5,BK89/BC89&gt;2),"NM",(BK89/BC89-1)*100))</f>
        <v>9.0673575129533788</v>
      </c>
      <c r="BM89" s="85">
        <v>10465</v>
      </c>
      <c r="BN89" s="65">
        <f>IF(ISERROR(BM89/BE89),"NM",IF(OR(BM89/BE89&lt;0.5,BM89/BE89&gt;2),"NM",(BM89/BE89-1)*100))</f>
        <v>22.699026849572057</v>
      </c>
      <c r="BO89" s="85">
        <v>10132</v>
      </c>
      <c r="BP89" s="65">
        <f>IF(ISERROR(BO89/BG89),"NM",IF(OR(BO89/BG89&lt;0.5,BO89/BG89&gt;2),"NM",(BO89/BG89-1)*100))</f>
        <v>14.369567671294735</v>
      </c>
      <c r="BQ89" s="85">
        <v>10407</v>
      </c>
      <c r="BR89" s="65">
        <f>IF(ISERROR(BQ89/BI89),"NM",IF(OR(BQ89/BI89&lt;0.5,BQ89/BI89&gt;2),"NM",(BQ89/BI89-1)*100))</f>
        <v>13.539166484835263</v>
      </c>
      <c r="BS89" s="85">
        <v>10034</v>
      </c>
      <c r="BT89" s="65">
        <f>IF(ISERROR(BS89/BK89),"NM",IF(OR(BS89/BK89&lt;0.5,BS89/BK89&gt;2),"NM",(BS89/BK89-1)*100))</f>
        <v>13.493948648342947</v>
      </c>
      <c r="BU89" s="85">
        <v>11059</v>
      </c>
      <c r="BV89" s="65">
        <f>IF(ISERROR(BU89/BM89),"NM",IF(OR(BU89/BM89&lt;0.5,BU89/BM89&gt;2),"NM",(BU89/BM89-1)*100))</f>
        <v>5.6760630673674095</v>
      </c>
      <c r="BW89" s="85">
        <v>11656</v>
      </c>
      <c r="BX89" s="65">
        <f>IF(ISERROR(BW89/BO89),"NM",IF(OR(BW89/BO89&lt;0.5,BW89/BO89&gt;2),"NM",(BW89/BO89-1)*100))</f>
        <v>15.041452822739831</v>
      </c>
      <c r="BY89" s="85">
        <v>11792</v>
      </c>
      <c r="BZ89" s="65">
        <f>IF(ISERROR(BY89/BQ89),"NM",IF(OR(BY89/BQ89&lt;0.5,BY89/BQ89&gt;2),"NM",(BY89/BQ89-1)*100))</f>
        <v>13.308350148938208</v>
      </c>
      <c r="CA89" s="85">
        <v>11552</v>
      </c>
      <c r="CB89" s="65">
        <f>IF(ISERROR(CA89/BS89),"NM",IF(OR(CA89/BS89&lt;0.5,CA89/BS89&gt;2),"NM",(CA89/BS89-1)*100))</f>
        <v>15.128562886186959</v>
      </c>
      <c r="CC89" s="85">
        <v>13814</v>
      </c>
      <c r="CD89" s="65">
        <f>IF(ISERROR(CC89/BU89),"NM",IF(OR(CC89/BU89&lt;0.5,CC89/BU89&gt;2),"NM",(CC89/BU89-1)*100))</f>
        <v>24.911836513247131</v>
      </c>
      <c r="CE89" s="85">
        <v>12280</v>
      </c>
      <c r="CF89" s="65">
        <f>IF(ISERROR(CE89/BW89),"NM",IF(OR(CE89/BW89&lt;0.5,CE89/BW89&gt;2),"NM",(CE89/BW89-1)*100))</f>
        <v>5.3534660260809774</v>
      </c>
      <c r="CG89" s="85">
        <v>12120</v>
      </c>
      <c r="CH89" s="65">
        <f>IF(ISERROR(CG89/BY89),"NM",IF(OR(CG89/BY89&lt;0.5,CG89/BY89&gt;2),"NM",(CG89/BY89-1)*100))</f>
        <v>2.7815468113975506</v>
      </c>
      <c r="CI89" s="85">
        <v>11922</v>
      </c>
      <c r="CJ89" s="65">
        <f>IF(ISERROR(CI89/CA89),"NM",IF(OR(CI89/CA89&lt;0.5,CI89/CA89&gt;2),"NM",(CI89/CA89-1)*100))</f>
        <v>3.2029085872576246</v>
      </c>
      <c r="CK89" s="85">
        <v>13146</v>
      </c>
      <c r="CL89" s="65">
        <f>IF(ISERROR(CK89/CC89),"NM",IF(OR(CK89/CC89&lt;0.5,CK89/CC89&gt;2),"NM",(CK89/CC89-1)*100))</f>
        <v>-4.835673953959752</v>
      </c>
      <c r="CM89" s="85">
        <v>12689</v>
      </c>
      <c r="CN89" s="65">
        <f>IF(ISERROR(CM89/CE89),"NM",IF(OR(CM89/CE89&lt;0.5,CM89/CE89&gt;2),"NM",(CM89/CE89-1)*100))</f>
        <v>3.3306188925081415</v>
      </c>
      <c r="CO89" s="85">
        <v>13233</v>
      </c>
      <c r="CP89" s="65">
        <f>IF(ISERROR(CO89/CG89),"NM",IF(OR(CO89/CG89&lt;0.5,CO89/CG89&gt;2),"NM",(CO89/CG89-1)*100))</f>
        <v>9.1831683168316793</v>
      </c>
      <c r="CQ89" s="85">
        <v>13444</v>
      </c>
      <c r="CR89" s="65">
        <f>IF(ISERROR(CQ89/CI89),"NM",IF(OR(CQ89/CI89&lt;0.5,CQ89/CI89&gt;2),"NM",(CQ89/CI89-1)*100))</f>
        <v>12.766314376782418</v>
      </c>
      <c r="CS89" s="85">
        <v>12497</v>
      </c>
      <c r="CT89" s="65">
        <f>IF(ISERROR(CS89/CK89),"NM",IF(OR(CS89/CK89&lt;0.5,CS89/CK89&gt;2),"NM",(CS89/CK89-1)*100))</f>
        <v>-4.9368629240833739</v>
      </c>
      <c r="CU89" s="85">
        <v>14085</v>
      </c>
      <c r="CV89" s="65">
        <f>IF(ISERROR(CU89/CM89),"NM",IF(OR(CU89/CM89&lt;0.5,CU89/CM89&gt;2),"NM",(CU89/CM89-1)*100))</f>
        <v>11.001654976751517</v>
      </c>
      <c r="CW89" s="85">
        <v>14189</v>
      </c>
      <c r="CX89" s="65">
        <f>IF(ISERROR(CW89/CO89),"NM",IF(OR(CW89/CO89&lt;0.5,CW89/CO89&gt;2),"NM",(CW89/CO89-1)*100))</f>
        <v>7.2243633340890234</v>
      </c>
      <c r="CY89" s="85">
        <v>14193</v>
      </c>
      <c r="CZ89" s="65">
        <f>IF(ISERROR(CY89/CQ89),"NM",IF(OR(CY89/CQ89&lt;0.5,CY89/CQ89&gt;2),"NM",(CY89/CQ89-1)*100))</f>
        <v>5.5712585540017789</v>
      </c>
      <c r="DA89" s="85">
        <v>14701</v>
      </c>
      <c r="DB89" s="65">
        <f>IF(ISERROR(DA89/CS89),"NM",IF(OR(DA89/CS89&lt;0.5,DA89/CS89&gt;2),"NM",(DA89/CS89-1)*100))</f>
        <v>17.636232695846999</v>
      </c>
      <c r="DC89" s="85">
        <v>15122</v>
      </c>
      <c r="DD89" s="65">
        <f>IF(ISERROR(DC89/CU89),"NM",IF(OR(DC89/CU89&lt;0.5,DC89/CU89&gt;2),"NM",(DC89/CU89-1)*100))</f>
        <v>7.362442314518991</v>
      </c>
      <c r="DE89" s="85">
        <v>15065</v>
      </c>
      <c r="DF89" s="67">
        <f>IF(ISERROR(DE89/CW89),"NM",IF(OR(DE89/CW89&lt;0.5,DE89/CW89&gt;2),"NM",(DE89/CW89-1)*100))</f>
        <v>6.1737966030023239</v>
      </c>
      <c r="DG89" s="85">
        <v>15156</v>
      </c>
      <c r="DH89" s="65">
        <f>IF(ISERROR(DG89/CY89),"NM",IF(OR(DG89/CY89&lt;0.5,DG89/CY89&gt;2),"NM",(DG89/CY89-1)*100))</f>
        <v>6.7850348763474955</v>
      </c>
      <c r="DI89" s="85">
        <v>17280</v>
      </c>
      <c r="DJ89" s="65">
        <f>IF(ISERROR(DI89/DA89),"NM",IF(OR(DI89/DA89&lt;0.5,DI89/DA89&gt;2),"NM",(DI89/DA89-1)*100))</f>
        <v>17.543024284062312</v>
      </c>
      <c r="DK89" s="85">
        <v>16899</v>
      </c>
      <c r="DL89" s="65">
        <f>IF(ISERROR(DK89/DC89),"NM",IF(OR(DK89/DC89&lt;0.5,DK89/DC89&gt;2),"NM",(DK89/DC89-1)*100))</f>
        <v>11.751091125512492</v>
      </c>
      <c r="DM89" s="85">
        <v>17129</v>
      </c>
      <c r="DN89" s="65">
        <f>IF(ISERROR(DM89/DE89),"NM",IF(OR(DM89/DE89&lt;0.5,DM89/DE89&gt;2),"NM",(DM89/DE89-1)*100))</f>
        <v>13.700630600730168</v>
      </c>
      <c r="DO89" s="85">
        <v>16488</v>
      </c>
      <c r="DP89" s="65">
        <f>IF(ISERROR(DO89/DG89),"NM",IF(OR(DO89/DG89&lt;0.5,DO89/DG89&gt;2),"NM",(DO89/DG89-1)*100))</f>
        <v>8.7885985748218598</v>
      </c>
      <c r="DQ89" s="85">
        <v>18034</v>
      </c>
      <c r="DR89" s="65">
        <f>IF(ISERROR(DQ89/DI89),"NM",IF(OR(DQ89/DI89&lt;0.5,DQ89/DI89&gt;2),"NM",(DQ89/DI89-1)*100))</f>
        <v>4.3634259259259345</v>
      </c>
      <c r="DS89" s="85">
        <v>17798</v>
      </c>
      <c r="DT89" s="65">
        <f>IF(ISERROR(DS89/DK89),"NM",IF(OR(DS89/DK89&lt;0.5,DS89/DK89&gt;2),"NM",(DS89/DK89-1)*100))</f>
        <v>5.3198414107343606</v>
      </c>
      <c r="DU89" s="85">
        <v>17158</v>
      </c>
      <c r="DV89" s="65">
        <f>IF(ISERROR(DU89/DM89),"NM",IF(OR(DU89/DM89&lt;0.5,DU89/DM89&gt;2),"NM",(DU89/DM89-1)*100))</f>
        <v>0.16930352034560947</v>
      </c>
      <c r="DW89" s="85">
        <v>17607</v>
      </c>
      <c r="DX89" s="65">
        <f>IF(ISERROR(DW89/DO89),"NM",IF(OR(DW89/DO89&lt;0.5,DW89/DO89&gt;2),"NM",(DW89/DO89-1)*100))</f>
        <v>6.7867540029111995</v>
      </c>
      <c r="DY89" s="85">
        <v>17339</v>
      </c>
      <c r="DZ89" s="65">
        <f>IF(ISERROR(DY89/DQ89),"NM",IF(OR(DY89/DQ89&lt;0.5,DY89/DQ89&gt;2),"NM",(DY89/DQ89-1)*100))</f>
        <v>-3.8538316513252791</v>
      </c>
      <c r="EA89" s="85">
        <v>17453</v>
      </c>
      <c r="EB89" s="65">
        <f>IF(ISERROR(EA89/DS89),"NM",IF(OR(EA89/DS89&lt;0.5,EA89/DS89&gt;2),"NM",(EA89/DS89-1)*100))</f>
        <v>-1.9384200471963098</v>
      </c>
      <c r="EC89" s="85">
        <v>18036</v>
      </c>
      <c r="ED89" s="65">
        <f>IF(ISERROR(EC89/DU89),"NM",IF(OR(EC89/DU89&lt;0.5,EC89/DU89&gt;2),"NM",(EC89/DU89-1)*100))</f>
        <v>5.1171465205734901</v>
      </c>
      <c r="EE89" s="85">
        <v>17008</v>
      </c>
      <c r="EF89" s="65">
        <f>IF(ISERROR(EE89/DW89),"NM",IF(OR(EE89/DW89&lt;0.5,EE89/DW89&gt;2),"NM",(EE89/DW89-1)*100))</f>
        <v>-3.4020560004543676</v>
      </c>
      <c r="EG89" s="85">
        <v>17342</v>
      </c>
      <c r="EH89" s="65">
        <f>IF(ISERROR(EG89/DY89),"NM",IF(OR(EG89/DY89&lt;0.5,EG89/DY89&gt;2),"NM",(EG89/DY89-1)*100))</f>
        <v>1.7302035872890364E-2</v>
      </c>
      <c r="EI89" s="85">
        <v>17522</v>
      </c>
      <c r="EJ89" s="65">
        <f>IF(ISERROR(EI89/EA89),"NM",IF(OR(EI89/EA89&lt;0.5,EI89/EA89&gt;2),"NM",(EI89/EA89-1)*100))</f>
        <v>0.39534750472698388</v>
      </c>
      <c r="EK89" s="85">
        <v>18603</v>
      </c>
      <c r="EL89" s="65">
        <f>IF(ISERROR(EK89/EC89),"NM",IF(OR(EK89/EC89&lt;0.5,EK89/EC89&gt;2),"NM",(EK89/EC89-1)*100))</f>
        <v>3.1437125748503103</v>
      </c>
      <c r="EM89" s="85">
        <v>17250</v>
      </c>
      <c r="EN89" s="65">
        <f>IF(ISERROR(EM89/EE89),"NM",IF(OR(EM89/EE89&lt;0.5,EM89/EE89&gt;2),"NM",(EM89/EE89-1)*100))</f>
        <v>1.4228598306679219</v>
      </c>
      <c r="EO89" s="85">
        <v>17294</v>
      </c>
      <c r="EP89" s="65">
        <f>IF(ISERROR(EO89/EG89),"NM",IF(OR(EO89/EG89&lt;0.5,EO89/EG89&gt;2),"NM",(EO89/EG89-1)*100))</f>
        <v>-0.27678468458078864</v>
      </c>
      <c r="EQ89" s="90">
        <f t="shared" ref="EQ89:EW89" si="305">EO90*(EQ93/400)</f>
        <v>18134.155767962202</v>
      </c>
      <c r="ER89" s="65">
        <f>IF(ISERROR(EQ89/EI89),"NM",IF(OR(EQ89/EI89&lt;0.5,EQ89/EI89&gt;2),"NM",(EQ89/EI89-1)*100))</f>
        <v>3.4936409540132551</v>
      </c>
      <c r="ES89" s="90">
        <f t="shared" si="305"/>
        <v>18900.98294020665</v>
      </c>
      <c r="ET89" s="65">
        <f>IF(ISERROR(ES89/EK89),"NM",IF(OR(ES89/EK89&lt;0.5,ES89/EK89&gt;2),"NM",(ES89/EK89-1)*100))</f>
        <v>1.601800463401859</v>
      </c>
      <c r="EU89" s="90">
        <f t="shared" si="305"/>
        <v>17232.958574960896</v>
      </c>
      <c r="EV89" s="65">
        <f>IF(ISERROR(EU89/EM89),"NM",IF(OR(EU89/EM89&lt;0.5,EU89/EM89&gt;2),"NM",(EU89/EM89-1)*100))</f>
        <v>-9.8790869791909319E-2</v>
      </c>
      <c r="EW89" s="90">
        <f t="shared" si="305"/>
        <v>16953.718694916108</v>
      </c>
      <c r="EX89" s="65">
        <f>IF(ISERROR(EW89/EO89),"NM",IF(OR(EW89/EO89&lt;0.5,EW89/EO89&gt;2),"NM",(EW89/EO89-1)*100))</f>
        <v>-1.9676263737937516</v>
      </c>
      <c r="EY89" s="65"/>
      <c r="EZ89" s="317"/>
      <c r="FA89" s="59"/>
      <c r="FB89" s="84">
        <v>14477</v>
      </c>
      <c r="FC89" s="63"/>
      <c r="FD89" s="84">
        <v>17253</v>
      </c>
      <c r="FE89" s="65">
        <f>IF(ISERROR(FD89/FB89),"NM",IF(OR(FD89/FB89&lt;0.5,FD89/FB89&gt;2),"NM",(FD89/FB89-1)*100))</f>
        <v>19.175243489673278</v>
      </c>
      <c r="FF89" s="88">
        <f>C89+E89+G89+I89</f>
        <v>19175</v>
      </c>
      <c r="FG89" s="65">
        <f>IF(ISERROR(FF89/FD89),"NM",IF(OR(FF89/FD89&lt;0.5,FF89/FD89&gt;2),"NM",(FF89/FD89-1)*100))</f>
        <v>11.140091578276245</v>
      </c>
      <c r="FH89" s="88">
        <f>K89+M89+O89+Q89</f>
        <v>21655</v>
      </c>
      <c r="FI89" s="65">
        <f>IF(ISERROR(FH89/FF89),"NM",IF(OR(FH89/FF89&lt;0.5,FH89/FF89&gt;2),"NM",(FH89/FF89-1)*100))</f>
        <v>12.933507170795311</v>
      </c>
      <c r="FJ89" s="88">
        <f>S89+U89+W89+Y89</f>
        <v>26090</v>
      </c>
      <c r="FK89" s="65">
        <f>IF(ISERROR(FJ89/FH89),"NM",IF(OR(FJ89/FH89&lt;0.5,FJ89/FH89&gt;2),"NM",(FJ89/FH89-1)*100))</f>
        <v>20.480258600785039</v>
      </c>
      <c r="FL89" s="88">
        <f>AA89+AC89+AE89+AG89</f>
        <v>29575</v>
      </c>
      <c r="FM89" s="65">
        <f>IF(ISERROR(FL89/FJ89),"NM",IF(OR(FL89/FJ89&lt;0.5,FL89/FJ89&gt;2),"NM",(FL89/FJ89-1)*100))</f>
        <v>13.357608279034118</v>
      </c>
      <c r="FN89" s="71">
        <f>AI89+AK89+AM89+AO89</f>
        <v>29661</v>
      </c>
      <c r="FO89" s="65">
        <f>IF(ISERROR(FN89/FL89),"NM",IF(OR(FN89/FL89&lt;0.5,FN89/FL89&gt;2),"NM",(FN89/FL89-1)*100))</f>
        <v>0.29078613693998001</v>
      </c>
      <c r="FP89" s="71">
        <f>AQ89+AS89+AU89+AW89</f>
        <v>31252</v>
      </c>
      <c r="FQ89" s="65">
        <f>IF(ISERROR(FP89/FN89),"NM",IF(OR(FP89/FN89&lt;0.5,FP89/FN89&gt;2),"NM",(FP89/FN89-1)*100))</f>
        <v>5.3639459222548203</v>
      </c>
      <c r="FR89" s="90">
        <f>AY89+BA89+BC89+BE89</f>
        <v>33128</v>
      </c>
      <c r="FS89" s="65">
        <f>IF(ISERROR(FR89/FP89),"NM",IF(OR(FR89/FP89&lt;0.5,FR89/FP89&gt;2),"NM",(FR89/FP89-1)*100))</f>
        <v>6.0028158197875436</v>
      </c>
      <c r="FT89" s="90">
        <f>BG89+BI89+BK89+BM89</f>
        <v>37331</v>
      </c>
      <c r="FU89" s="65">
        <f>IF(ISERROR(FT89/FR89),"NM",IF(OR(FT89/FR89&lt;0.5,FT89/FR89&gt;2),"NM",(FT89/FR89-1)*100))</f>
        <v>12.687152861627627</v>
      </c>
      <c r="FV89" s="90">
        <f>BO89+BQ89+BS89+BU89</f>
        <v>41632</v>
      </c>
      <c r="FW89" s="65">
        <f>IF(ISERROR(FV89/FT89),"NM",IF(OR(FV89/FT89&lt;0.5,FV89/FT89&gt;2),"NM",(FV89/FT89-1)*100))</f>
        <v>11.521255792772767</v>
      </c>
      <c r="FX89" s="90">
        <f>BW89+BY89+CA89+CC89</f>
        <v>48814</v>
      </c>
      <c r="FY89" s="65">
        <f>IF(ISERROR(FX89/FV89),"NM",IF(OR(FX89/FV89&lt;0.5,FX89/FV89&gt;2),"NM",(FX89/FV89-1)*100))</f>
        <v>17.251152959262118</v>
      </c>
      <c r="FZ89" s="90">
        <f>CE89+CG89+CI89+CK89</f>
        <v>49468</v>
      </c>
      <c r="GA89" s="65">
        <f>IF(ISERROR(FZ89/FX89),"NM",IF(OR(FZ89/FX89&lt;0.5,FZ89/FX89&gt;2),"NM",(FZ89/FX89-1)*100))</f>
        <v>1.3397795714344296</v>
      </c>
      <c r="GB89" s="90">
        <f>CM89+CO89+CQ89+CS89</f>
        <v>51863</v>
      </c>
      <c r="GC89" s="65">
        <f>IF(ISERROR(GB89/FZ89),"NM",IF(OR(GB89/FZ89&lt;0.5,GB89/FZ89&gt;2),"NM",(GB89/FZ89-1)*100))</f>
        <v>4.8415137058300362</v>
      </c>
      <c r="GD89" s="87">
        <f>CU89+CW89+CY89+DA89</f>
        <v>57168</v>
      </c>
      <c r="GE89" s="65">
        <f>IF(ISERROR(GD89/GB89),"NM",IF(OR(GD89/GB89&lt;0.5,GD89/GB89&gt;2),"NM",(GD89/GB89-1)*100))</f>
        <v>10.228872221043893</v>
      </c>
      <c r="GF89" s="87">
        <f>DC89+DE89+DG89+DI89</f>
        <v>62623</v>
      </c>
      <c r="GG89" s="65">
        <f>IF(ISERROR(GF89/GD89),"NM",IF(OR(GF89/GD89&lt;0.5,GF89/GD89&gt;2),"NM",(GF89/GD89-1)*100))</f>
        <v>9.5420514973411752</v>
      </c>
      <c r="GH89" s="87">
        <f>DK89+DM89+DO89+DQ89</f>
        <v>68550</v>
      </c>
      <c r="GI89" s="65">
        <f>IF(ISERROR(GH89/GF89),"NM",IF(OR(GH89/GF89&lt;0.5,GH89/GF89&gt;2),"NM",(GH89/GF89-1)*100))</f>
        <v>9.4645737189211552</v>
      </c>
      <c r="GJ89" s="87">
        <f>DS89+DU89+DW89+DY89</f>
        <v>69902</v>
      </c>
      <c r="GK89" s="65">
        <f>IF(ISERROR(GJ89/GH89),"NM",IF(OR(GJ89/GH89&lt;0.5,GJ89/GH89&gt;2),"NM",(GJ89/GH89-1)*100))</f>
        <v>1.9722830051057683</v>
      </c>
      <c r="GL89" s="87">
        <f>EA89+EC89+EE89+EG89</f>
        <v>69839</v>
      </c>
      <c r="GM89" s="65">
        <f>IF(ISERROR(GL89/GJ89),"NM",IF(OR(GL89/GJ89&lt;0.5,GL89/GJ89&gt;2),"NM",(GL89/GJ89-1)*100))</f>
        <v>-9.0126176647309375E-2</v>
      </c>
      <c r="GN89" s="87">
        <f>EI89+EK89+EM89+EO89</f>
        <v>70669</v>
      </c>
      <c r="GO89" s="65">
        <f>IF(ISERROR(GN89/GL89),"NM",IF(OR(GN89/GL89&lt;0.5,GN89/GL89&gt;2),"NM",(GN89/GL89-1)*100))</f>
        <v>1.1884477154598505</v>
      </c>
      <c r="GP89" s="87">
        <f>EQ89+ES89+EU89+EW89</f>
        <v>71221.815978045852</v>
      </c>
      <c r="GQ89" s="65">
        <f>IF(ISERROR(GP89/GN89),"NM",IF(OR(GP89/GN89&lt;0.5,GP89/GN89&gt;2),"NM",(GP89/GN89-1)*100))</f>
        <v>0.78226093201523295</v>
      </c>
      <c r="GR89" s="90">
        <f>GP90*(GR93/100)</f>
        <v>68598.938686525988</v>
      </c>
      <c r="GS89" s="65">
        <f>IF(ISERROR(GR89/GP89),"NM",IF(OR(GR89/GP89&lt;0.5,GR89/GP89&gt;2),"NM",(GR89/GP89-1)*100))</f>
        <v>-3.6826880296458087</v>
      </c>
      <c r="GT89" s="90">
        <f>GR90*(GT93/100)</f>
        <v>66239.189374935158</v>
      </c>
      <c r="GU89" s="65">
        <f>IF(ISERROR(GT89/GR89),"NM",IF(OR(GT89/GR89&lt;0.5,GT89/GR89&gt;2),"NM",(GT89/GR89-1)*100))</f>
        <v>-3.4399210203150288</v>
      </c>
      <c r="GV89" s="90">
        <f>GT90*(GV93/100)</f>
        <v>64326.643495988916</v>
      </c>
      <c r="GW89" s="65">
        <f>IF(ISERROR(GV89/GT89),"NM",IF(OR(GV89/GT89&lt;0.5,GV89/GT89&gt;2),"NM",(GV89/GT89-1)*100))</f>
        <v>-2.8873328568690959</v>
      </c>
      <c r="GX89" s="90">
        <f>GV90*(GX93/100)</f>
        <v>62827.355536309951</v>
      </c>
      <c r="GY89" s="65">
        <f>IF(ISERROR(GX89/GV89),"NM",IF(OR(GX89/GV89&lt;0.5,GX89/GV89&gt;2),"NM",(GX89/GV89-1)*100))</f>
        <v>-2.3307417862902358</v>
      </c>
      <c r="GZ89" s="67">
        <f t="shared" si="304"/>
        <v>-2.3248769831628824</v>
      </c>
      <c r="HA89" s="280"/>
      <c r="HB89" s="57"/>
      <c r="HC89"/>
      <c r="HD89"/>
      <c r="HE89"/>
      <c r="HF89"/>
      <c r="HG89"/>
      <c r="HH89"/>
    </row>
    <row r="90" spans="2:216" s="2" customFormat="1" ht="13.5" customHeight="1" x14ac:dyDescent="0.2">
      <c r="B90" s="54" t="s">
        <v>275</v>
      </c>
      <c r="C90" s="84">
        <v>297998</v>
      </c>
      <c r="D90" s="63"/>
      <c r="E90" s="84">
        <v>302038</v>
      </c>
      <c r="F90" s="63"/>
      <c r="G90" s="84">
        <v>305562</v>
      </c>
      <c r="H90" s="63"/>
      <c r="I90" s="84">
        <v>310461</v>
      </c>
      <c r="J90" s="63"/>
      <c r="K90" s="84">
        <v>314393</v>
      </c>
      <c r="L90" s="63">
        <f>IF(ISERROR(K90/C90),"NM",IF(OR(K90/C90&lt;0.5,K90/C90&gt;2),"NM",(K90/C90-1)*100))</f>
        <v>5.5017147766092345</v>
      </c>
      <c r="M90" s="85">
        <v>318212</v>
      </c>
      <c r="N90" s="63">
        <f>IF(ISERROR(M90/E90),"NM",IF(OR(M90/E90&lt;0.5,M90/E90&gt;2),"NM",(M90/E90-1)*100))</f>
        <v>5.3549553367457037</v>
      </c>
      <c r="O90" s="84">
        <v>322339</v>
      </c>
      <c r="P90" s="63">
        <f>IF(ISERROR(O90/G90),"NM",IF(OR(O90/G90&lt;0.5,O90/G90&gt;2),"NM",(O90/G90-1)*100))</f>
        <v>5.4905387450010057</v>
      </c>
      <c r="Q90" s="84">
        <v>325960</v>
      </c>
      <c r="R90" s="63">
        <f>IF(ISERROR(Q90/I90),"NM",IF(OR(Q90/I90&lt;0.5,Q90/I90&gt;2),"NM",(Q90/I90-1)*100))</f>
        <v>4.9922534553454412</v>
      </c>
      <c r="S90" s="84">
        <v>330115</v>
      </c>
      <c r="T90" s="63">
        <f>IF(ISERROR(S90/K90),"NM",IF(OR(S90/K90&lt;0.5,S90/K90&gt;2),"NM",(S90/K90-1)*100))</f>
        <v>5.0007474721129208</v>
      </c>
      <c r="U90" s="84">
        <v>334070</v>
      </c>
      <c r="V90" s="63">
        <f>IF(ISERROR(U90/M90),"NM",IF(OR(U90/M90&lt;0.5,U90/M90&gt;2),"NM",(U90/M90-1)*100))</f>
        <v>4.9834701394039227</v>
      </c>
      <c r="W90" s="84">
        <v>338371</v>
      </c>
      <c r="X90" s="63">
        <f>IF(ISERROR(W90/O90),"NM",IF(OR(W90/O90&lt;0.5,W90/O90&gt;2),"NM",(W90/O90-1)*100))</f>
        <v>4.9736457580373372</v>
      </c>
      <c r="Y90" s="85">
        <v>343845</v>
      </c>
      <c r="Z90" s="63">
        <f>IF(ISERROR(Y90/Q90),"NM",IF(OR(Y90/Q90&lt;0.5,Y90/Q90&gt;2),"NM",(Y90/Q90-1)*100))</f>
        <v>5.4868695545465807</v>
      </c>
      <c r="AA90" s="84">
        <v>349511</v>
      </c>
      <c r="AB90" s="63">
        <f>IF(ISERROR(AA90/S90),"NM",IF(OR(AA90/S90&lt;0.5,AA90/S90&gt;2),"NM",(AA90/S90-1)*100))</f>
        <v>5.8755282250124941</v>
      </c>
      <c r="AC90" s="84">
        <v>355185</v>
      </c>
      <c r="AD90" s="63">
        <f>IF(ISERROR(AC90/U90),"NM",IF(OR(AC90/U90&lt;0.5,AC90/U90&gt;2),"NM",(AC90/U90-1)*100))</f>
        <v>6.3205316251085053</v>
      </c>
      <c r="AE90" s="84">
        <v>361629</v>
      </c>
      <c r="AF90" s="63">
        <f>IF(ISERROR(AE90/W90),"NM",IF(OR(AE90/W90&lt;0.5,AE90/W90&gt;2),"NM",(AE90/W90-1)*100))</f>
        <v>6.8735204849115217</v>
      </c>
      <c r="AG90" s="85">
        <v>368535</v>
      </c>
      <c r="AH90" s="63">
        <f>IF(ISERROR(AG90/Y90),"NM",IF(OR(AG90/Y90&lt;0.5,AG90/Y90&gt;2),"NM",(AG90/Y90-1)*100))</f>
        <v>7.1805610085939886</v>
      </c>
      <c r="AI90" s="86">
        <v>375298</v>
      </c>
      <c r="AJ90" s="63">
        <f>IF(ISERROR(AI90/AA90),"NM",IF(OR(AI90/AA90&lt;0.5,AI90/AA90&gt;2),"NM",(AI90/AA90-1)*100))</f>
        <v>7.3780224370620706</v>
      </c>
      <c r="AK90" s="85">
        <v>382636</v>
      </c>
      <c r="AL90" s="63">
        <f>IF(ISERROR(AK90/AC90),"NM",IF(OR(AK90/AC90&lt;0.5,AK90/AC90&gt;2),"NM",(AK90/AC90-1)*100))</f>
        <v>7.7286484508073183</v>
      </c>
      <c r="AM90" s="84">
        <v>390541</v>
      </c>
      <c r="AN90" s="63">
        <f>IF(ISERROR(AM90/AE90),"NM",IF(OR(AM90/AE90&lt;0.5,AM90/AE90&gt;2),"NM",(AM90/AE90-1)*100))</f>
        <v>7.9949340346045172</v>
      </c>
      <c r="AO90" s="85">
        <v>397261</v>
      </c>
      <c r="AP90" s="63">
        <f>IF(ISERROR(AO90/AG90),"NM",IF(OR(AO90/AG90&lt;0.5,AO90/AG90&gt;2),"NM",(AO90/AG90-1)*100))</f>
        <v>7.794646370086955</v>
      </c>
      <c r="AQ90" s="85">
        <v>404542</v>
      </c>
      <c r="AR90" s="63">
        <f>IF(ISERROR(AQ90/AI90),"NM",IF(OR(AQ90/AI90&lt;0.5,AQ90/AI90&gt;2),"NM",(AQ90/AI90-1)*100))</f>
        <v>7.7922077922077948</v>
      </c>
      <c r="AS90" s="85">
        <v>441747</v>
      </c>
      <c r="AT90" s="63">
        <f>IF(ISERROR(AS90/AK90),"NM",IF(OR(AS90/AK90&lt;0.5,AS90/AK90&gt;2),"NM",(AS90/AK90-1)*100))</f>
        <v>15.448363457698711</v>
      </c>
      <c r="AU90" s="85">
        <v>420218</v>
      </c>
      <c r="AV90" s="63">
        <f>IF(ISERROR(AU90/AM90),"NM",IF(OR(AU90/AM90&lt;0.5,AU90/AM90&gt;2),"NM",(AU90/AM90-1)*100))</f>
        <v>7.5989460773644657</v>
      </c>
      <c r="AW90" s="85">
        <v>427894</v>
      </c>
      <c r="AX90" s="63">
        <f>IF(ISERROR(AW90/AO90),"NM",IF(OR(AW90/AO90&lt;0.5,AW90/AO90&gt;2),"NM",(AW90/AO90-1)*100))</f>
        <v>7.7110514246301554</v>
      </c>
      <c r="AY90" s="85">
        <v>435632</v>
      </c>
      <c r="AZ90" s="65">
        <f>IF(ISERROR(AY90/AQ90),"NM",IF(OR(AY90/AQ90&lt;0.5,AY90/AQ90&gt;2),"NM",(AY90/AQ90-1)*100))</f>
        <v>7.6852341660445633</v>
      </c>
      <c r="BA90" s="85">
        <v>443628</v>
      </c>
      <c r="BB90" s="65">
        <f>IF(ISERROR(BA90/AS90),"NM",IF(OR(BA90/AS90&lt;0.5,BA90/AS90&gt;2),"NM",(BA90/AS90-1)*100))</f>
        <v>0.42580934335716414</v>
      </c>
      <c r="BC90" s="85">
        <v>452019</v>
      </c>
      <c r="BD90" s="65">
        <f>IF(ISERROR(BC90/AU90),"NM",IF(OR(BC90/AU90&lt;0.5,BC90/AU90&gt;2),"NM",(BC90/AU90-1)*100))</f>
        <v>7.5677386499388488</v>
      </c>
      <c r="BE90" s="85">
        <v>459404</v>
      </c>
      <c r="BF90" s="65">
        <f>IF(ISERROR(BE90/AW90),"NM",IF(OR(BE90/AW90&lt;0.5,BE90/AW90&gt;2),"NM",(BE90/AW90-1)*100))</f>
        <v>7.363973320495254</v>
      </c>
      <c r="BG90" s="85">
        <v>466170</v>
      </c>
      <c r="BH90" s="65">
        <f>IF(ISERROR(BG90/AY90),"NM",IF(OR(BG90/AY90&lt;0.5,BG90/AY90&gt;2),"NM",(BG90/AY90-1)*100))</f>
        <v>7.0100451757446613</v>
      </c>
      <c r="BI90" s="85">
        <v>473061</v>
      </c>
      <c r="BJ90" s="65">
        <f>IF(ISERROR(BI90/BA90),"NM",IF(OR(BI90/BA90&lt;0.5,BI90/BA90&gt;2),"NM",(BI90/BA90-1)*100))</f>
        <v>6.6346127836836244</v>
      </c>
      <c r="BK90" s="85">
        <v>481094</v>
      </c>
      <c r="BL90" s="65">
        <f>IF(ISERROR(BK90/BC90),"NM",IF(OR(BK90/BC90&lt;0.5,BK90/BC90&gt;2),"NM",(BK90/BC90-1)*100))</f>
        <v>6.4322517416303349</v>
      </c>
      <c r="BM90" s="85">
        <v>487363</v>
      </c>
      <c r="BN90" s="65">
        <f>IF(ISERROR(BM90/BE90),"NM",IF(OR(BM90/BE90&lt;0.5,BM90/BE90&gt;2),"NM",(BM90/BE90-1)*100))</f>
        <v>6.0859287250437433</v>
      </c>
      <c r="BO90" s="85">
        <v>493765</v>
      </c>
      <c r="BP90" s="65">
        <f>IF(ISERROR(BO90/BG90),"NM",IF(OR(BO90/BG90&lt;0.5,BO90/BG90&gt;2),"NM",(BO90/BG90-1)*100))</f>
        <v>5.9195143402621442</v>
      </c>
      <c r="BQ90" s="85">
        <v>501005</v>
      </c>
      <c r="BR90" s="65">
        <f>IF(ISERROR(BQ90/BI90),"NM",IF(OR(BQ90/BI90&lt;0.5,BQ90/BI90&gt;2),"NM",(BQ90/BI90-1)*100))</f>
        <v>5.9070606116335966</v>
      </c>
      <c r="BS90" s="85">
        <v>508273</v>
      </c>
      <c r="BT90" s="65">
        <f>IF(ISERROR(BS90/BK90),"NM",IF(OR(BS90/BK90&lt;0.5,BS90/BK90&gt;2),"NM",(BS90/BK90-1)*100))</f>
        <v>5.6494157067018103</v>
      </c>
      <c r="BU90" s="85">
        <v>513723</v>
      </c>
      <c r="BV90" s="65">
        <f>IF(ISERROR(BU90/BM90),"NM",IF(OR(BU90/BM90&lt;0.5,BU90/BM90&gt;2),"NM",(BU90/BM90-1)*100))</f>
        <v>5.408699470415268</v>
      </c>
      <c r="BW90" s="85">
        <v>520552</v>
      </c>
      <c r="BX90" s="65">
        <f>IF(ISERROR(BW90/BO90),"NM",IF(OR(BW90/BO90&lt;0.5,BW90/BO90&gt;2),"NM",(BW90/BO90-1)*100))</f>
        <v>5.4250503782163673</v>
      </c>
      <c r="BY90" s="85">
        <v>526182</v>
      </c>
      <c r="BZ90" s="65">
        <f>IF(ISERROR(BY90/BQ90),"NM",IF(OR(BY90/BQ90&lt;0.5,BY90/BQ90&gt;2),"NM",(BY90/BQ90-1)*100))</f>
        <v>5.0252991487110821</v>
      </c>
      <c r="CA90" s="85">
        <v>533168</v>
      </c>
      <c r="CB90" s="65">
        <f>IF(ISERROR(CA90/BS90),"NM",IF(OR(CA90/BS90&lt;0.5,CA90/BS90&gt;2),"NM",(CA90/BS90-1)*100))</f>
        <v>4.8979583806340266</v>
      </c>
      <c r="CC90" s="85">
        <v>538430</v>
      </c>
      <c r="CD90" s="65">
        <f>IF(ISERROR(CC90/BU90),"NM",IF(OR(CC90/BU90&lt;0.5,CC90/BU90&gt;2),"NM",(CC90/BU90-1)*100))</f>
        <v>4.8094011753415655</v>
      </c>
      <c r="CE90" s="85">
        <v>544630</v>
      </c>
      <c r="CF90" s="65">
        <f>IF(ISERROR(CE90/BW90),"NM",IF(OR(CE90/BW90&lt;0.5,CE90/BW90&gt;2),"NM",(CE90/BW90-1)*100))</f>
        <v>4.6254744963039274</v>
      </c>
      <c r="CG90" s="85">
        <v>551812</v>
      </c>
      <c r="CH90" s="65">
        <f>IF(ISERROR(CG90/BY90),"NM",IF(OR(CG90/BY90&lt;0.5,CG90/BY90&gt;2),"NM",(CG90/BY90-1)*100))</f>
        <v>4.8709381924885387</v>
      </c>
      <c r="CI90" s="85">
        <v>560141</v>
      </c>
      <c r="CJ90" s="65">
        <f>IF(ISERROR(CI90/CA90),"NM",IF(OR(CI90/CA90&lt;0.5,CI90/CA90&gt;2),"NM",(CI90/CA90-1)*100))</f>
        <v>5.0590057917954567</v>
      </c>
      <c r="CK90" s="85">
        <v>520682</v>
      </c>
      <c r="CL90" s="67">
        <f>IF(ISERROR(CK90/CC90),"NM",IF(OR(CK90/CC90&lt;0.5,CK90/CC90&gt;2),"NM",(CK90/CC90-1)*100))</f>
        <v>-3.2962502089408097</v>
      </c>
      <c r="CM90" s="85">
        <v>527950</v>
      </c>
      <c r="CN90" s="67">
        <f>IF(ISERROR(CM90/CE90),"NM",IF(OR(CM90/CE90&lt;0.5,CM90/CE90&gt;2),"NM",(CM90/CE90-1)*100))</f>
        <v>-3.0626296751923299</v>
      </c>
      <c r="CO90" s="85">
        <v>534655</v>
      </c>
      <c r="CP90" s="67">
        <f>IF(ISERROR(CO90/CG90),"NM",IF(OR(CO90/CG90&lt;0.5,CO90/CG90&gt;2),"NM",(CO90/CG90-1)*100))</f>
        <v>-3.109211108131027</v>
      </c>
      <c r="CQ90" s="85">
        <v>543122</v>
      </c>
      <c r="CR90" s="67">
        <f>IF(ISERROR(CQ90/CI90),"NM",IF(OR(CQ90/CI90&lt;0.5,CQ90/CI90&gt;2),"NM",(CQ90/CI90-1)*100))</f>
        <v>-3.0383421317132675</v>
      </c>
      <c r="CS90" s="85">
        <v>552104</v>
      </c>
      <c r="CT90" s="65">
        <f>IF(ISERROR(CS90/CK90),"NM",IF(OR(CS90/CK90&lt;0.5,CS90/CK90&gt;2),"NM",(CS90/CK90-1)*100))</f>
        <v>6.0347774649402108</v>
      </c>
      <c r="CU90" s="85">
        <v>561063</v>
      </c>
      <c r="CV90" s="65">
        <f>IF(ISERROR(CU90/CM90),"NM",IF(OR(CU90/CM90&lt;0.5,CU90/CM90&gt;2),"NM",(CU90/CM90-1)*100))</f>
        <v>6.2719954541149647</v>
      </c>
      <c r="CW90" s="85">
        <v>570281</v>
      </c>
      <c r="CX90" s="65">
        <f>IF(ISERROR(CW90/CO90),"NM",IF(OR(CW90/CO90&lt;0.5,CW90/CO90&gt;2),"NM",(CW90/CO90-1)*100))</f>
        <v>6.6633623551636045</v>
      </c>
      <c r="CY90" s="85">
        <v>580263</v>
      </c>
      <c r="CZ90" s="65">
        <f>IF(ISERROR(CY90/CQ90),"NM",IF(OR(CY90/CQ90&lt;0.5,CY90/CQ90&gt;2),"NM",(CY90/CQ90-1)*100))</f>
        <v>6.8384267254870901</v>
      </c>
      <c r="DA90" s="85">
        <v>588831</v>
      </c>
      <c r="DB90" s="65">
        <f>IF(ISERROR(DA90/CS90),"NM",IF(OR(DA90/CS90&lt;0.5,DA90/CS90&gt;2),"NM",(DA90/CS90-1)*100))</f>
        <v>6.6521887180676087</v>
      </c>
      <c r="DC90" s="85">
        <v>596899</v>
      </c>
      <c r="DD90" s="65">
        <f>IF(ISERROR(DC90/CU90),"NM",IF(OR(DC90/CU90&lt;0.5,DC90/CU90&gt;2),"NM",(DC90/CU90-1)*100))</f>
        <v>6.3871615130564718</v>
      </c>
      <c r="DE90" s="85">
        <v>603047</v>
      </c>
      <c r="DF90" s="65">
        <f>IF(ISERROR(DE90/CW90),"NM",IF(OR(DE90/CW90&lt;0.5,DE90/CW90&gt;2),"NM",(DE90/CW90-1)*100))</f>
        <v>5.7455885782623062</v>
      </c>
      <c r="DG90" s="85">
        <v>609329</v>
      </c>
      <c r="DH90" s="65">
        <f>IF(ISERROR(DG90/CY90),"NM",IF(OR(DG90/CY90&lt;0.5,DG90/CY90&gt;2),"NM",(DG90/CY90-1)*100))</f>
        <v>5.0091079389862792</v>
      </c>
      <c r="DI90" s="85">
        <v>613229</v>
      </c>
      <c r="DJ90" s="65">
        <f>IF(ISERROR(DI90/DA90),"NM",IF(OR(DI90/DA90&lt;0.5,DI90/DA90&gt;2),"NM",(DI90/DA90-1)*100))</f>
        <v>4.143463914094192</v>
      </c>
      <c r="DK90" s="85">
        <v>616999</v>
      </c>
      <c r="DL90" s="65">
        <f>IF(ISERROR(DK90/DC90),"NM",IF(OR(DK90/DC90&lt;0.5,DK90/DC90&gt;2),"NM",(DK90/DC90-1)*100))</f>
        <v>3.3674038656456018</v>
      </c>
      <c r="DM90" s="85">
        <v>619993</v>
      </c>
      <c r="DN90" s="65">
        <f>IF(ISERROR(DM90/DE90),"NM",IF(OR(DM90/DE90&lt;0.5,DM90/DE90&gt;2),"NM",(DM90/DE90-1)*100))</f>
        <v>2.8100628972534514</v>
      </c>
      <c r="DO90" s="85">
        <v>624544</v>
      </c>
      <c r="DP90" s="65">
        <f>IF(ISERROR(DO90/DG90),"NM",IF(OR(DO90/DG90&lt;0.5,DO90/DG90&gt;2),"NM",(DO90/DG90-1)*100))</f>
        <v>2.4970090049874605</v>
      </c>
      <c r="DQ90" s="85">
        <v>628175</v>
      </c>
      <c r="DR90" s="65">
        <f>IF(ISERROR(DQ90/DI90),"NM",IF(OR(DQ90/DI90&lt;0.5,DQ90/DI90&gt;2),"NM",(DQ90/DI90-1)*100))</f>
        <v>2.4372624256191466</v>
      </c>
      <c r="DS90" s="85">
        <v>630850</v>
      </c>
      <c r="DT90" s="65">
        <f>IF(ISERROR(DS90/DK90),"NM",IF(OR(DS90/DK90&lt;0.5,DS90/DK90&gt;2),"NM",(DS90/DK90-1)*100))</f>
        <v>2.2448982899486047</v>
      </c>
      <c r="DU90" s="85">
        <v>634659</v>
      </c>
      <c r="DV90" s="65">
        <f>IF(ISERROR(DU90/DM90),"NM",IF(OR(DU90/DM90&lt;0.5,DU90/DM90&gt;2),"NM",(DU90/DM90-1)*100))</f>
        <v>2.3655105783452424</v>
      </c>
      <c r="DW90" s="85">
        <v>640640</v>
      </c>
      <c r="DX90" s="65">
        <f>IF(ISERROR(DW90/DO90),"NM",IF(OR(DW90/DO90&lt;0.5,DW90/DO90&gt;2),"NM",(DW90/DO90-1)*100))</f>
        <v>2.5772403545626821</v>
      </c>
      <c r="DY90" s="85">
        <v>647642</v>
      </c>
      <c r="DZ90" s="65">
        <f>IF(ISERROR(DY90/DQ90),"NM",IF(OR(DY90/DQ90&lt;0.5,DY90/DQ90&gt;2),"NM",(DY90/DQ90-1)*100))</f>
        <v>3.0989771958451096</v>
      </c>
      <c r="EA90" s="85">
        <v>652822</v>
      </c>
      <c r="EB90" s="65">
        <f>IF(ISERROR(EA90/DS90),"NM",IF(OR(EA90/DS90&lt;0.5,EA90/DS90&gt;2),"NM",(EA90/DS90-1)*100))</f>
        <v>3.4829198700166542</v>
      </c>
      <c r="EC90" s="85">
        <v>657660</v>
      </c>
      <c r="ED90" s="65">
        <f>IF(ISERROR(EC90/DU90),"NM",IF(OR(EC90/DU90&lt;0.5,EC90/DU90&gt;2),"NM",(EC90/DU90-1)*100))</f>
        <v>3.6241509219911761</v>
      </c>
      <c r="EE90" s="85">
        <v>664303</v>
      </c>
      <c r="EF90" s="65">
        <f>IF(ISERROR(EE90/DW90),"NM",IF(OR(EE90/DW90&lt;0.5,EE90/DW90&gt;2),"NM",(EE90/DW90-1)*100))</f>
        <v>3.6936500999001032</v>
      </c>
      <c r="EG90" s="85">
        <v>671563</v>
      </c>
      <c r="EH90" s="65">
        <f>IF(ISERROR(EG90/DY90),"NM",IF(OR(EG90/DY90&lt;0.5,EG90/DY90&gt;2),"NM",(EG90/DY90-1)*100))</f>
        <v>3.6935529196685746</v>
      </c>
      <c r="EI90" s="85">
        <v>676311</v>
      </c>
      <c r="EJ90" s="65">
        <f>IF(ISERROR(EI90/EA90),"NM",IF(OR(EI90/EA90&lt;0.5,EI90/EA90&gt;2),"NM",(EI90/EA90-1)*100))</f>
        <v>3.5980711434357326</v>
      </c>
      <c r="EK90" s="85">
        <v>680596</v>
      </c>
      <c r="EL90" s="65">
        <f>IF(ISERROR(EK90/EC90),"NM",IF(OR(EK90/EC90&lt;0.5,EK90/EC90&gt;2),"NM",(EK90/EC90-1)*100))</f>
        <v>3.4875163458321978</v>
      </c>
      <c r="EM90" s="85">
        <v>688104</v>
      </c>
      <c r="EN90" s="65">
        <f>IF(ISERROR(EM90/EE90),"NM",IF(OR(EM90/EE90&lt;0.5,EM90/EE90&gt;2),"NM",(EM90/EE90-1)*100))</f>
        <v>3.5828530053303886</v>
      </c>
      <c r="EO90" s="85">
        <v>695025</v>
      </c>
      <c r="EP90" s="65">
        <f>IF(ISERROR(EO90/EG90),"NM",IF(OR(EO90/EG90&lt;0.5,EO90/EG90&gt;2),"NM",(EO90/EG90-1)*100))</f>
        <v>3.4936409540132551</v>
      </c>
      <c r="EQ90" s="84">
        <f>EO90-EQ89+0.47*EQ43</f>
        <v>687144.15273203782</v>
      </c>
      <c r="ER90" s="65">
        <f>IF(ISERROR(EQ90/EI90),"NM",IF(OR(EQ90/EI90&lt;0.5,EQ90/EI90&gt;2),"NM",(EQ90/EI90-1)*100))</f>
        <v>1.6018004634018812</v>
      </c>
      <c r="ES90" s="84">
        <f>EQ90-ES89+0.47*ES43</f>
        <v>679923.63329183112</v>
      </c>
      <c r="ET90" s="65">
        <f>IF(ISERROR(ES90/EK90),"NM",IF(OR(ES90/EK90&lt;0.5,ES90/EK90&gt;2),"NM",(ES90/EK90-1)*100))</f>
        <v>-9.8790869791898217E-2</v>
      </c>
      <c r="EU90" s="84">
        <f>ES90-EU89+0.47*EU43</f>
        <v>674564.68421687023</v>
      </c>
      <c r="EV90" s="65">
        <f>IF(ISERROR(EU90/EM90),"NM",IF(OR(EU90/EM90&lt;0.5,EU90/EM90&gt;2),"NM",(EU90/EM90-1)*100))</f>
        <v>-1.9676263737937516</v>
      </c>
      <c r="EW90" s="84">
        <f>EU90-EW89+0.47*EW43</f>
        <v>669429.39752195415</v>
      </c>
      <c r="EX90" s="65">
        <f>IF(ISERROR(EW90/EO90),"NM",IF(OR(EW90/EO90&lt;0.5,EW90/EO90&gt;2),"NM",(EW90/EO90-1)*100))</f>
        <v>-3.6826880296458198</v>
      </c>
      <c r="EY90" s="65"/>
      <c r="EZ90" s="317"/>
      <c r="FA90" s="59"/>
      <c r="FB90" s="84">
        <v>270733</v>
      </c>
      <c r="FC90" s="63"/>
      <c r="FD90" s="84">
        <v>292452</v>
      </c>
      <c r="FE90" s="65">
        <f>IF(ISERROR(FD90/FB90),"NM",IF(OR(FD90/FB90&lt;0.5,FD90/FB90&gt;2),"NM",(FD90/FB90-1)*100))</f>
        <v>8.0222950286813912</v>
      </c>
      <c r="FF90" s="88">
        <f>I90</f>
        <v>310461</v>
      </c>
      <c r="FG90" s="65">
        <f>IF(ISERROR(FF90/FD90),"NM",IF(OR(FF90/FD90&lt;0.5,FF90/FD90&gt;2),"NM",(FF90/FD90-1)*100))</f>
        <v>6.1579336096179826</v>
      </c>
      <c r="FH90" s="88">
        <f>Q90</f>
        <v>325960</v>
      </c>
      <c r="FI90" s="65">
        <f>IF(ISERROR(FH90/FF90),"NM",IF(OR(FH90/FF90&lt;0.5,FH90/FF90&gt;2),"NM",(FH90/FF90-1)*100))</f>
        <v>4.9922534553454412</v>
      </c>
      <c r="FJ90" s="90">
        <f>+Y90</f>
        <v>343845</v>
      </c>
      <c r="FK90" s="65">
        <f>IF(ISERROR(FJ90/FH90),"NM",IF(OR(FJ90/FH90&lt;0.5,FJ90/FH90&gt;2),"NM",(FJ90/FH90-1)*100))</f>
        <v>5.4868695545465807</v>
      </c>
      <c r="FL90" s="90">
        <f>+AG90</f>
        <v>368535</v>
      </c>
      <c r="FM90" s="65">
        <f>IF(ISERROR(FL90/FJ90),"NM",IF(OR(FL90/FJ90&lt;0.5,FL90/FJ90&gt;2),"NM",(FL90/FJ90-1)*100))</f>
        <v>7.1805610085939886</v>
      </c>
      <c r="FN90" s="90">
        <f>+AO90</f>
        <v>397261</v>
      </c>
      <c r="FO90" s="65">
        <f>IF(ISERROR(FN90/FL90),"NM",IF(OR(FN90/FL90&lt;0.5,FN90/FL90&gt;2),"NM",(FN90/FL90-1)*100))</f>
        <v>7.794646370086955</v>
      </c>
      <c r="FP90" s="90">
        <f>+AW90</f>
        <v>427894</v>
      </c>
      <c r="FQ90" s="65">
        <f>IF(ISERROR(FP90/FN90),"NM",IF(OR(FP90/FN90&lt;0.5,FP90/FN90&gt;2),"NM",(FP90/FN90-1)*100))</f>
        <v>7.7110514246301554</v>
      </c>
      <c r="FR90" s="90">
        <f>BE90</f>
        <v>459404</v>
      </c>
      <c r="FS90" s="65">
        <f>IF(ISERROR(FR90/FP90),"NM",IF(OR(FR90/FP90&lt;0.5,FR90/FP90&gt;2),"NM",(FR90/FP90-1)*100))</f>
        <v>7.363973320495254</v>
      </c>
      <c r="FT90" s="90">
        <f>BM90</f>
        <v>487363</v>
      </c>
      <c r="FU90" s="65">
        <f>IF(ISERROR(FT90/FR90),"NM",IF(OR(FT90/FR90&lt;0.5,FT90/FR90&gt;2),"NM",(FT90/FR90-1)*100))</f>
        <v>6.0859287250437433</v>
      </c>
      <c r="FV90" s="90">
        <f>BU90</f>
        <v>513723</v>
      </c>
      <c r="FW90" s="65">
        <f>IF(ISERROR(FV90/FT90),"NM",IF(OR(FV90/FT90&lt;0.5,FV90/FT90&gt;2),"NM",(FV90/FT90-1)*100))</f>
        <v>5.408699470415268</v>
      </c>
      <c r="FX90" s="90">
        <f>CC90</f>
        <v>538430</v>
      </c>
      <c r="FY90" s="65">
        <f>IF(ISERROR(FX90/FV90),"NM",IF(OR(FX90/FV90&lt;0.5,FX90/FV90&gt;2),"NM",(FX90/FV90-1)*100))</f>
        <v>4.8094011753415655</v>
      </c>
      <c r="FZ90" s="90">
        <f>CK90</f>
        <v>520682</v>
      </c>
      <c r="GA90" s="65">
        <f>IF(ISERROR(FZ90/FX90),"NM",IF(OR(FZ90/FX90&lt;0.5,FZ90/FX90&gt;2),"NM",(FZ90/FX90-1)*100))</f>
        <v>-3.2962502089408097</v>
      </c>
      <c r="GB90" s="90">
        <f>CS90</f>
        <v>552104</v>
      </c>
      <c r="GC90" s="65">
        <f>IF(ISERROR(GB90/FZ90),"NM",IF(OR(GB90/FZ90&lt;0.5,GB90/FZ90&gt;2),"NM",(GB90/FZ90-1)*100))</f>
        <v>6.0347774649402108</v>
      </c>
      <c r="GD90" s="87">
        <f>DA90</f>
        <v>588831</v>
      </c>
      <c r="GE90" s="65">
        <f>IF(ISERROR(GD90/GB90),"NM",IF(OR(GD90/GB90&lt;0.5,GD90/GB90&gt;2),"NM",(GD90/GB90-1)*100))</f>
        <v>6.6521887180676087</v>
      </c>
      <c r="GF90" s="87">
        <f>DI90</f>
        <v>613229</v>
      </c>
      <c r="GG90" s="65">
        <f>IF(ISERROR(GF90/GD90),"NM",IF(OR(GF90/GD90&lt;0.5,GF90/GD90&gt;2),"NM",(GF90/GD90-1)*100))</f>
        <v>4.143463914094192</v>
      </c>
      <c r="GH90" s="87">
        <f>DQ90</f>
        <v>628175</v>
      </c>
      <c r="GI90" s="65">
        <f>IF(ISERROR(GH90/GF90),"NM",IF(OR(GH90/GF90&lt;0.5,GH90/GF90&gt;2),"NM",(GH90/GF90-1)*100))</f>
        <v>2.4372624256191466</v>
      </c>
      <c r="GJ90" s="87">
        <f>DY90</f>
        <v>647642</v>
      </c>
      <c r="GK90" s="65">
        <f>IF(ISERROR(GJ90/GH90),"NM",IF(OR(GJ90/GH90&lt;0.5,GJ90/GH90&gt;2),"NM",(GJ90/GH90-1)*100))</f>
        <v>3.0989771958451096</v>
      </c>
      <c r="GL90" s="87">
        <f>EG90</f>
        <v>671563</v>
      </c>
      <c r="GM90" s="65">
        <f>IF(ISERROR(GL90/GJ90),"NM",IF(OR(GL90/GJ90&lt;0.5,GL90/GJ90&gt;2),"NM",(GL90/GJ90-1)*100))</f>
        <v>3.6935529196685746</v>
      </c>
      <c r="GN90" s="87">
        <f>EO90</f>
        <v>695025</v>
      </c>
      <c r="GO90" s="65">
        <f>IF(ISERROR(GN90/GL90),"NM",IF(OR(GN90/GL90&lt;0.5,GN90/GL90&gt;2),"NM",(GN90/GL90-1)*100))</f>
        <v>3.4936409540132551</v>
      </c>
      <c r="GP90" s="87">
        <f>EW90</f>
        <v>669429.39752195415</v>
      </c>
      <c r="GQ90" s="65">
        <f>IF(ISERROR(GP90/GN90),"NM",IF(OR(GP90/GN90&lt;0.5,GP90/GN90&gt;2),"NM",(GP90/GN90-1)*100))</f>
        <v>-3.6826880296458198</v>
      </c>
      <c r="GR90" s="84">
        <f>GP90-GR89+0.45*GR43</f>
        <v>646401.55496042816</v>
      </c>
      <c r="GS90" s="65">
        <f>IF(ISERROR(GR90/GP90),"NM",IF(OR(GR90/GP90&lt;0.5,GR90/GP90&gt;2),"NM",(GR90/GP90-1)*100))</f>
        <v>-3.4399210203150288</v>
      </c>
      <c r="GT90" s="84">
        <f>GR90-GT89+0.45*GT43</f>
        <v>627737.79047674302</v>
      </c>
      <c r="GU90" s="65">
        <f>IF(ISERROR(GT90/GR90),"NM",IF(OR(GT90/GR90&lt;0.5,GT90/GR90&gt;2),"NM",(GT90/GR90-1)*100))</f>
        <v>-2.8873328568690848</v>
      </c>
      <c r="GV90" s="84">
        <f>GT90-GV89+0.45*GV43</f>
        <v>613106.84348576656</v>
      </c>
      <c r="GW90" s="65">
        <f>IF(ISERROR(GV90/GT90),"NM",IF(OR(GV90/GT90&lt;0.5,GV90/GT90&gt;2),"NM",(GV90/GT90-1)*100))</f>
        <v>-2.3307417862902247</v>
      </c>
      <c r="GX90" s="84">
        <f>GV90-GX89+0.45*GX43</f>
        <v>602211.22662801167</v>
      </c>
      <c r="GY90" s="65">
        <f>IF(ISERROR(GX90/GV90),"NM",IF(OR(GX90/GV90&lt;0.5,GX90/GV90&gt;2),"NM",(GX90/GV90-1)*100))</f>
        <v>-1.7771155180406728</v>
      </c>
      <c r="GZ90" s="67">
        <f t="shared" si="304"/>
        <v>-2.826088574059038</v>
      </c>
      <c r="HA90" s="280"/>
      <c r="HB90" s="57"/>
      <c r="HC90"/>
      <c r="HD90"/>
      <c r="HE90"/>
      <c r="HF90"/>
      <c r="HG90"/>
      <c r="HH90"/>
    </row>
    <row r="91" spans="2:216" s="2" customFormat="1" ht="13.5" customHeight="1" x14ac:dyDescent="0.2">
      <c r="B91" s="54" t="s">
        <v>317</v>
      </c>
      <c r="C91" s="88">
        <f>C90+C89-FD90</f>
        <v>10008</v>
      </c>
      <c r="D91" s="63"/>
      <c r="E91" s="88">
        <f>E90+E89-C90</f>
        <v>8930</v>
      </c>
      <c r="F91" s="63"/>
      <c r="G91" s="88">
        <f>G90+G89-E90</f>
        <v>8394</v>
      </c>
      <c r="H91" s="63"/>
      <c r="I91" s="88">
        <f>I90+I89-G90</f>
        <v>9852</v>
      </c>
      <c r="J91" s="63"/>
      <c r="K91" s="88">
        <f>K90+K89-I90</f>
        <v>9403</v>
      </c>
      <c r="L91" s="63">
        <f>IF(ISERROR(K91/C91),"NM",IF(OR(K91/C91&lt;0.5,K91/C91&gt;2),"NM",(K91/C91-1)*100))</f>
        <v>-6.0451638689048792</v>
      </c>
      <c r="M91" s="88">
        <f>M90+M89-K90</f>
        <v>9419</v>
      </c>
      <c r="N91" s="63">
        <f>IF(ISERROR(M91/E91),"NM",IF(OR(M91/E91&lt;0.5,M91/E91&gt;2),"NM",(M91/E91-1)*100))</f>
        <v>5.4759238521836506</v>
      </c>
      <c r="O91" s="88">
        <f>O90+O89-M90</f>
        <v>9415</v>
      </c>
      <c r="P91" s="63">
        <f>IF(ISERROR(O91/G91),"NM",IF(OR(O91/G91&lt;0.5,O91/G91&gt;2),"NM",(O91/G91-1)*100))</f>
        <v>12.163450083392902</v>
      </c>
      <c r="Q91" s="88">
        <f>Q90+Q89-O90</f>
        <v>8917</v>
      </c>
      <c r="R91" s="63">
        <f>IF(ISERROR(Q91/I91),"NM",IF(OR(Q91/I91&lt;0.5,Q91/I91&gt;2),"NM",(Q91/I91-1)*100))</f>
        <v>-9.4904587900933812</v>
      </c>
      <c r="S91" s="88">
        <f>S90+S89-Q90</f>
        <v>10408</v>
      </c>
      <c r="T91" s="63">
        <f>IF(ISERROR(S91/K91),"NM",IF(OR(S91/K91&lt;0.5,S91/K91&gt;2),"NM",(S91/K91-1)*100))</f>
        <v>10.688078272891621</v>
      </c>
      <c r="U91" s="88">
        <f>U90+U89-S90</f>
        <v>10649</v>
      </c>
      <c r="V91" s="63">
        <f>IF(ISERROR(U91/M91),"NM",IF(OR(U91/M91&lt;0.5,U91/M91&gt;2),"NM",(U91/M91-1)*100))</f>
        <v>13.058711115829702</v>
      </c>
      <c r="W91" s="88">
        <f>W90+W89-U90</f>
        <v>11067</v>
      </c>
      <c r="X91" s="63">
        <f>IF(ISERROR(W91/O91),"NM",IF(OR(W91/O91&lt;0.5,W91/O91&gt;2),"NM",(W91/O91-1)*100))</f>
        <v>17.54646840148699</v>
      </c>
      <c r="Y91" s="88">
        <f>Y90+Y89-W90</f>
        <v>11851</v>
      </c>
      <c r="Z91" s="63">
        <f>IF(ISERROR(Y91/Q91),"NM",IF(OR(Y91/Q91&lt;0.5,Y91/Q91&gt;2),"NM",(Y91/Q91-1)*100))</f>
        <v>32.903442861949081</v>
      </c>
      <c r="AA91" s="88">
        <f>AA90+AA89-Y90</f>
        <v>13095</v>
      </c>
      <c r="AB91" s="63">
        <f>IF(ISERROR(AA91/S91),"NM",IF(OR(AA91/S91&lt;0.5,AA91/S91&gt;2),"NM",(AA91/S91-1)*100))</f>
        <v>25.816679477325131</v>
      </c>
      <c r="AC91" s="88">
        <f>AC90+AC89-AA90</f>
        <v>13268</v>
      </c>
      <c r="AD91" s="63">
        <f>IF(ISERROR(AC91/U91),"NM",IF(OR(AC91/U91&lt;0.5,AC91/U91&gt;2),"NM",(AC91/U91-1)*100))</f>
        <v>24.593858578270257</v>
      </c>
      <c r="AE91" s="88">
        <f>AE90+AE89-AC90</f>
        <v>14034</v>
      </c>
      <c r="AF91" s="63">
        <f>IF(ISERROR(AE91/W91),"NM",IF(OR(AE91/W91&lt;0.5,AE91/W91&gt;2),"NM",(AE91/W91-1)*100))</f>
        <v>26.80943345079967</v>
      </c>
      <c r="AG91" s="88">
        <f>AG90+AG89-AE90</f>
        <v>13868</v>
      </c>
      <c r="AH91" s="63">
        <f>IF(ISERROR(AG91/Y91),"NM",IF(OR(AG91/Y91&lt;0.5,AG91/Y91&gt;2),"NM",(AG91/Y91-1)*100))</f>
        <v>17.01966078811914</v>
      </c>
      <c r="AI91" s="89">
        <f>AI90+AI89-AG90</f>
        <v>14419</v>
      </c>
      <c r="AJ91" s="63">
        <f>IF(ISERROR(AI91/AA91),"NM",IF(OR(AI91/AA91&lt;0.5,AI91/AA91&gt;2),"NM",(AI91/AA91-1)*100))</f>
        <v>10.11072928598702</v>
      </c>
      <c r="AK91" s="88">
        <f>AK90+AK89-AI90</f>
        <v>14586</v>
      </c>
      <c r="AL91" s="63">
        <f>IF(ISERROR(AK91/AC91),"NM",IF(OR(AK91/AC91&lt;0.5,AK91/AC91&gt;2),"NM",(AK91/AC91-1)*100))</f>
        <v>9.9336750075369231</v>
      </c>
      <c r="AM91" s="88">
        <f>AM90+AM89-AK90</f>
        <v>15100</v>
      </c>
      <c r="AN91" s="63">
        <f>IF(ISERROR(AM91/AE91),"NM",IF(OR(AM91/AE91&lt;0.5,AM91/AE91&gt;2),"NM",(AM91/AE91-1)*100))</f>
        <v>7.5958386774975128</v>
      </c>
      <c r="AO91" s="71">
        <f>AO90+AO89-AM90</f>
        <v>14282</v>
      </c>
      <c r="AP91" s="63">
        <f>IF(ISERROR(AO91/AG91),"NM",IF(OR(AO91/AG91&lt;0.5,AO91/AG91&gt;2),"NM",(AO91/AG91-1)*100))</f>
        <v>2.9852898759734625</v>
      </c>
      <c r="AQ91" s="71">
        <f>AQ90+AQ89-AO90</f>
        <v>14864</v>
      </c>
      <c r="AR91" s="63">
        <f>IF(ISERROR(AQ91/AI91),"NM",IF(OR(AQ91/AI91&lt;0.5,AQ91/AI91&gt;2),"NM",(AQ91/AI91-1)*100))</f>
        <v>3.0862057008114396</v>
      </c>
      <c r="AS91" s="71">
        <f>AS90+AS89-AQ90</f>
        <v>44921</v>
      </c>
      <c r="AT91" s="63" t="str">
        <f>IF(ISERROR(AS91/AK91),"NM",IF(OR(AS91/AK91&lt;0.5,AS91/AK91&gt;2),"NM",(AS91/AK91-1)*100))</f>
        <v>NM</v>
      </c>
      <c r="AU91" s="71">
        <f>AU90+AU89-AS90</f>
        <v>-13875</v>
      </c>
      <c r="AV91" s="63" t="str">
        <f>IF(ISERROR(AU91/AM91),"NM",IF(OR(AU91/AM91&lt;0.5,AU91/AM91&gt;2),"NM",(AU91/AM91-1)*100))</f>
        <v>NM</v>
      </c>
      <c r="AW91" s="71">
        <f>AW90+AW89-AU90</f>
        <v>15975</v>
      </c>
      <c r="AX91" s="63">
        <f>IF(ISERROR(AW91/AO91),"NM",IF(OR(AW91/AO91&lt;0.5,AW91/AO91&gt;2),"NM",(AW91/AO91-1)*100))</f>
        <v>11.854082061335959</v>
      </c>
      <c r="AY91" s="71">
        <f>AY90+AY89-AW90</f>
        <v>15878</v>
      </c>
      <c r="AZ91" s="65">
        <f>IF(ISERROR(AY91/AQ91),"NM",IF(OR(AY91/AQ91&lt;0.5,AY91/AQ91&gt;2),"NM",(AY91/AQ91-1)*100))</f>
        <v>6.8218514531754648</v>
      </c>
      <c r="BA91" s="71">
        <f>BA90+BA89-AY90</f>
        <v>16349</v>
      </c>
      <c r="BB91" s="65" t="str">
        <f>IF(ISERROR(BA91/AS91),"NM",IF(OR(BA91/AS91&lt;0.5,BA91/AS91&gt;2),"NM",(BA91/AS91-1)*100))</f>
        <v>NM</v>
      </c>
      <c r="BC91" s="71">
        <f>BC90+BC89-BA90</f>
        <v>16497</v>
      </c>
      <c r="BD91" s="65" t="str">
        <f>IF(ISERROR(BC91/AU91),"NM",IF(OR(BC91/AU91&lt;0.5,BC91/AU91&gt;2),"NM",(BC91/AU91-1)*100))</f>
        <v>NM</v>
      </c>
      <c r="BE91" s="71">
        <f>BE90+BE89-BC90</f>
        <v>15914</v>
      </c>
      <c r="BF91" s="65">
        <f>IF(ISERROR(BE91/AW91),"NM",IF(OR(BE91/AW91&lt;0.5,BE91/AW91&gt;2),"NM",(BE91/AW91-1)*100))</f>
        <v>-0.38184663536776631</v>
      </c>
      <c r="BG91" s="71">
        <f>BG90+BG89-BE90</f>
        <v>15625</v>
      </c>
      <c r="BH91" s="65">
        <f>IF(ISERROR(BG91/AY91),"NM",IF(OR(BG91/AY91&lt;0.5,BG91/AY91&gt;2),"NM",(BG91/AY91-1)*100))</f>
        <v>-1.5933996725028376</v>
      </c>
      <c r="BI91" s="71">
        <f>BI90+BI89-BG90</f>
        <v>16057</v>
      </c>
      <c r="BJ91" s="65">
        <f>IF(ISERROR(BI91/BA91),"NM",IF(OR(BI91/BA91&lt;0.5,BI91/BA91&gt;2),"NM",(BI91/BA91-1)*100))</f>
        <v>-1.7860419597528931</v>
      </c>
      <c r="BK91" s="71">
        <f>BK90+BK89-BI90</f>
        <v>16874</v>
      </c>
      <c r="BL91" s="65">
        <f>IF(ISERROR(BK91/BC91),"NM",IF(OR(BK91/BC91&lt;0.5,BK91/BC91&gt;2),"NM",(BK91/BC91-1)*100))</f>
        <v>2.2852639873916392</v>
      </c>
      <c r="BM91" s="71">
        <f>BM90+BM89-BK90</f>
        <v>16734</v>
      </c>
      <c r="BN91" s="65">
        <f>IF(ISERROR(BM91/BE91),"NM",IF(OR(BM91/BE91&lt;0.5,BM91/BE91&gt;2),"NM",(BM91/BE91-1)*100))</f>
        <v>5.1526957396003548</v>
      </c>
      <c r="BO91" s="71">
        <f>BO90+BO89-BM90</f>
        <v>16534</v>
      </c>
      <c r="BP91" s="65">
        <f>IF(ISERROR(BO91/BG91),"NM",IF(OR(BO91/BG91&lt;0.5,BO91/BG91&gt;2),"NM",(BO91/BG91-1)*100))</f>
        <v>5.8176000000000005</v>
      </c>
      <c r="BQ91" s="71">
        <f>BQ90+BQ89-BO90</f>
        <v>17647</v>
      </c>
      <c r="BR91" s="65">
        <f>IF(ISERROR(BQ91/BI91),"NM",IF(OR(BQ91/BI91&lt;0.5,BQ91/BI91&gt;2),"NM",(BQ91/BI91-1)*100))</f>
        <v>9.9022233293890594</v>
      </c>
      <c r="BS91" s="71">
        <f>BS90+BS89-BQ90</f>
        <v>17302</v>
      </c>
      <c r="BT91" s="65">
        <f>IF(ISERROR(BS91/BK91),"NM",IF(OR(BS91/BK91&lt;0.5,BS91/BK91&gt;2),"NM",(BS91/BK91-1)*100))</f>
        <v>2.5364466042432143</v>
      </c>
      <c r="BU91" s="71">
        <f>BU90+BU89-BS90</f>
        <v>16509</v>
      </c>
      <c r="BV91" s="65">
        <f>IF(ISERROR(BU91/BM91),"NM",IF(OR(BU91/BM91&lt;0.5,BU91/BM91&gt;2),"NM",(BU91/BM91-1)*100))</f>
        <v>-1.3445679455001747</v>
      </c>
      <c r="BW91" s="71">
        <f>BW90+BW89-BU90</f>
        <v>18485</v>
      </c>
      <c r="BX91" s="65">
        <f>IF(ISERROR(BW91/BO91),"NM",IF(OR(BW91/BO91&lt;0.5,BW91/BO91&gt;2),"NM",(BW91/BO91-1)*100))</f>
        <v>11.799927422281353</v>
      </c>
      <c r="BY91" s="71">
        <f>BY90+BY89-BW90</f>
        <v>17422</v>
      </c>
      <c r="BZ91" s="65">
        <f>IF(ISERROR(BY91/BQ91),"NM",IF(OR(BY91/BQ91&lt;0.5,BY91/BQ91&gt;2),"NM",(BY91/BQ91-1)*100))</f>
        <v>-1.2750042500141667</v>
      </c>
      <c r="CA91" s="71">
        <f>CA90+CA89-BY90</f>
        <v>18538</v>
      </c>
      <c r="CB91" s="65">
        <f>IF(ISERROR(CA91/BS91),"NM",IF(OR(CA91/BS91&lt;0.5,CA91/BS91&gt;2),"NM",(CA91/BS91-1)*100))</f>
        <v>7.1436828112356965</v>
      </c>
      <c r="CC91" s="71">
        <f>CC90+CC89-CA90</f>
        <v>19076</v>
      </c>
      <c r="CD91" s="65">
        <f>IF(ISERROR(CC91/BU91),"NM",IF(OR(CC91/BU91&lt;0.5,CC91/BU91&gt;2),"NM",(CC91/BU91-1)*100))</f>
        <v>15.549094433339384</v>
      </c>
      <c r="CE91" s="71">
        <f>CE90+CE89-CC90</f>
        <v>18480</v>
      </c>
      <c r="CF91" s="65">
        <f>IF(ISERROR(CE91/BW91),"NM",IF(OR(CE91/BW91&lt;0.5,CE91/BW91&gt;2),"NM",(CE91/BW91-1)*100))</f>
        <v>-2.7048958615094598E-2</v>
      </c>
      <c r="CG91" s="71">
        <f>CG90+CG89-CE90</f>
        <v>19302</v>
      </c>
      <c r="CH91" s="65">
        <f>IF(ISERROR(CG91/BY91),"NM",IF(OR(CG91/BY91&lt;0.5,CG91/BY91&gt;2),"NM",(CG91/BY91-1)*100))</f>
        <v>10.79095396624956</v>
      </c>
      <c r="CI91" s="71">
        <f>CI90+CI89-CG90</f>
        <v>20251</v>
      </c>
      <c r="CJ91" s="65">
        <f>IF(ISERROR(CI91/CA91),"NM",IF(OR(CI91/CA91&lt;0.5,CI91/CA91&gt;2),"NM",(CI91/CA91-1)*100))</f>
        <v>9.2404790160750991</v>
      </c>
      <c r="CK91" s="71">
        <f>CK90+CK89-CI90</f>
        <v>-26313</v>
      </c>
      <c r="CL91" s="65" t="str">
        <f>IF(ISERROR(CK91/CC91),"NM",IF(OR(CK91/CC91&lt;0.5,CK91/CC91&gt;2),"NM",(CK91/CC91-1)*100))</f>
        <v>NM</v>
      </c>
      <c r="CM91" s="71">
        <f>CM90+CM89-CK90</f>
        <v>19957</v>
      </c>
      <c r="CN91" s="65">
        <f>IF(ISERROR(CM91/CE91),"NM",IF(OR(CM91/CE91&lt;0.5,CM91/CE91&gt;2),"NM",(CM91/CE91-1)*100))</f>
        <v>7.9924242424242342</v>
      </c>
      <c r="CO91" s="71">
        <f>CO90+CO89-CM90</f>
        <v>19938</v>
      </c>
      <c r="CP91" s="65">
        <f>IF(ISERROR(CO91/CG91),"NM",IF(OR(CO91/CG91&lt;0.5,CO91/CG91&gt;2),"NM",(CO91/CG91-1)*100))</f>
        <v>3.2949953372707563</v>
      </c>
      <c r="CQ91" s="71">
        <f>CQ90+CQ89-CO90</f>
        <v>21911</v>
      </c>
      <c r="CR91" s="65">
        <f>IF(ISERROR(CQ91/CI91),"NM",IF(OR(CQ91/CI91&lt;0.5,CQ91/CI91&gt;2),"NM",(CQ91/CI91-1)*100))</f>
        <v>8.1971260678485045</v>
      </c>
      <c r="CS91" s="71">
        <f>CS90+CS89-CQ90</f>
        <v>21479</v>
      </c>
      <c r="CT91" s="65" t="str">
        <f>IF(ISERROR(CS91/CK91),"NM",IF(OR(CS91/CK91&lt;0.5,CS91/CK91&gt;2),"NM",(CS91/CK91-1)*100))</f>
        <v>NM</v>
      </c>
      <c r="CU91" s="71">
        <f>CU90+CU89-CS90</f>
        <v>23044</v>
      </c>
      <c r="CV91" s="65">
        <f>IF(ISERROR(CU91/CM91),"NM",IF(OR(CU91/CM91&lt;0.5,CU91/CM91&gt;2),"NM",(CU91/CM91-1)*100))</f>
        <v>15.46825675201684</v>
      </c>
      <c r="CW91" s="71">
        <f>CW90+CW89-CU90</f>
        <v>23407</v>
      </c>
      <c r="CX91" s="65">
        <f>IF(ISERROR(CW91/CO91),"NM",IF(OR(CW91/CO91&lt;0.5,CW91/CO91&gt;2),"NM",(CW91/CO91-1)*100))</f>
        <v>17.398936703781722</v>
      </c>
      <c r="CY91" s="71">
        <f>CY90+CY89-CW90</f>
        <v>24175</v>
      </c>
      <c r="CZ91" s="65">
        <f>IF(ISERROR(CY91/CQ91),"NM",IF(OR(CY91/CQ91&lt;0.5,CY91/CQ91&gt;2),"NM",(CY91/CQ91-1)*100))</f>
        <v>10.332709597918853</v>
      </c>
      <c r="DA91" s="71">
        <f>DA90+DA89-CY90</f>
        <v>23269</v>
      </c>
      <c r="DB91" s="65">
        <f>IF(ISERROR(DA91/CS91),"NM",IF(OR(DA91/CS91&lt;0.5,DA91/CS91&gt;2),"NM",(DA91/CS91-1)*100))</f>
        <v>8.3337213091857265</v>
      </c>
      <c r="DC91" s="71">
        <f>DC90+DC89-DA90</f>
        <v>23190</v>
      </c>
      <c r="DD91" s="65">
        <f>IF(ISERROR(DC91/CU91),"NM",IF(OR(DC91/CU91&lt;0.5,DC91/CU91&gt;2),"NM",(DC91/CU91-1)*100))</f>
        <v>0.63357056066655204</v>
      </c>
      <c r="DE91" s="71">
        <f>DE90+DE89-DC90</f>
        <v>21213</v>
      </c>
      <c r="DF91" s="65">
        <f>IF(ISERROR(DE91/CW91),"NM",IF(OR(DE91/CW91&lt;0.5,DE91/CW91&gt;2),"NM",(DE91/CW91-1)*100))</f>
        <v>-9.3732644080830489</v>
      </c>
      <c r="DG91" s="71">
        <f>DG90+DG89-DE90</f>
        <v>21438</v>
      </c>
      <c r="DH91" s="65">
        <f>IF(ISERROR(DG91/CY91),"NM",IF(OR(DG91/CY91&lt;0.5,DG91/CY91&gt;2),"NM",(DG91/CY91-1)*100))</f>
        <v>-11.321613236814887</v>
      </c>
      <c r="DI91" s="71">
        <f>DI90+DI89-DG90</f>
        <v>21180</v>
      </c>
      <c r="DJ91" s="65">
        <f>IF(ISERROR(DI91/DA91),"NM",IF(OR(DI91/DA91&lt;0.5,DI91/DA91&gt;2),"NM",(DI91/DA91-1)*100))</f>
        <v>-8.9776096953027675</v>
      </c>
      <c r="DK91" s="71">
        <f>DK90+DK89-DI90</f>
        <v>20669</v>
      </c>
      <c r="DL91" s="65">
        <f>IF(ISERROR(DK91/DC91),"NM",IF(OR(DK91/DC91&lt;0.5,DK91/DC91&gt;2),"NM",(DK91/DC91-1)*100))</f>
        <v>-10.871065114273392</v>
      </c>
      <c r="DM91" s="71">
        <f>DM90+DM89-DK90</f>
        <v>20123</v>
      </c>
      <c r="DN91" s="65">
        <f>IF(ISERROR(DM91/DE91),"NM",IF(OR(DM91/DE91&lt;0.5,DM91/DE91&gt;2),"NM",(DM91/DE91-1)*100))</f>
        <v>-5.13835855371706</v>
      </c>
      <c r="DO91" s="71">
        <f>DO90+DO89-DM90</f>
        <v>21039</v>
      </c>
      <c r="DP91" s="65">
        <f>IF(ISERROR(DO91/DG91),"NM",IF(OR(DO91/DG91&lt;0.5,DO91/DG91&gt;2),"NM",(DO91/DG91-1)*100))</f>
        <v>-1.8611810803246587</v>
      </c>
      <c r="DQ91" s="71">
        <f>DQ90+DQ89-DO90</f>
        <v>21665</v>
      </c>
      <c r="DR91" s="65">
        <f>IF(ISERROR(DQ91/DI91),"NM",IF(OR(DQ91/DI91&lt;0.5,DQ91/DI91&gt;2),"NM",(DQ91/DI91-1)*100))</f>
        <v>2.2898961284230301</v>
      </c>
      <c r="DS91" s="71">
        <f>DS90+DS89-DQ90</f>
        <v>20473</v>
      </c>
      <c r="DT91" s="65">
        <f>IF(ISERROR(DS91/DK91),"NM",IF(OR(DS91/DK91&lt;0.5,DS91/DK91&gt;2),"NM",(DS91/DK91-1)*100))</f>
        <v>-0.94828003289950669</v>
      </c>
      <c r="DU91" s="71">
        <f>DU90+DU89-DS90</f>
        <v>20967</v>
      </c>
      <c r="DV91" s="65">
        <f>IF(ISERROR(DU91/DM91),"NM",IF(OR(DU91/DM91&lt;0.5,DU91/DM91&gt;2),"NM",(DU91/DM91-1)*100))</f>
        <v>4.1942056353426516</v>
      </c>
      <c r="DW91" s="71">
        <f>DW90+DW89-DU90</f>
        <v>23588</v>
      </c>
      <c r="DX91" s="65">
        <f>IF(ISERROR(DW91/DO91),"NM",IF(OR(DW91/DO91&lt;0.5,DW91/DO91&gt;2),"NM",(DW91/DO91-1)*100))</f>
        <v>12.115594847663868</v>
      </c>
      <c r="DY91" s="71">
        <f t="shared" ref="DY91:EE91" si="306">DY90+DY89-DW90</f>
        <v>24341</v>
      </c>
      <c r="DZ91" s="65">
        <f>IF(ISERROR(DY91/DQ91),"NM",IF(OR(DY91/DQ91&lt;0.5,DY91/DQ91&gt;2),"NM",(DY91/DQ91-1)*100))</f>
        <v>12.351719363027925</v>
      </c>
      <c r="EA91" s="71">
        <f t="shared" si="306"/>
        <v>22633</v>
      </c>
      <c r="EB91" s="65">
        <f>IF(ISERROR(EA91/DS91),"NM",IF(OR(EA91/DS91&lt;0.5,EA91/DS91&gt;2),"NM",(EA91/DS91-1)*100))</f>
        <v>10.550481121477073</v>
      </c>
      <c r="EC91" s="71">
        <f t="shared" si="306"/>
        <v>22874</v>
      </c>
      <c r="ED91" s="65">
        <f>IF(ISERROR(EC91/DU91),"NM",IF(OR(EC91/DU91&lt;0.5,EC91/DU91&gt;2),"NM",(EC91/DU91-1)*100))</f>
        <v>9.0952449086660003</v>
      </c>
      <c r="EE91" s="71">
        <f t="shared" si="306"/>
        <v>23651</v>
      </c>
      <c r="EF91" s="65">
        <f>IF(ISERROR(EE91/DW91),"NM",IF(OR(EE91/DW91&lt;0.5,EE91/DW91&gt;2),"NM",(EE91/DW91-1)*100))</f>
        <v>0.26708495845344515</v>
      </c>
      <c r="EG91" s="71">
        <f>EG90+EG89-EE90</f>
        <v>24602</v>
      </c>
      <c r="EH91" s="65">
        <f>IF(ISERROR(EG91/DY91),"NM",IF(OR(EG91/DY91&lt;0.5,EG91/DY91&gt;2),"NM",(EG91/DY91-1)*100))</f>
        <v>1.0722649028388265</v>
      </c>
      <c r="EI91" s="71">
        <f>EI90+EI89-EG90</f>
        <v>22270</v>
      </c>
      <c r="EJ91" s="65">
        <f>IF(ISERROR(EI91/EA91),"NM",IF(OR(EI91/EA91&lt;0.5,EI91/EA91&gt;2),"NM",(EI91/EA91-1)*100))</f>
        <v>-1.6038527813369896</v>
      </c>
      <c r="EK91" s="71">
        <f>EK90+EK89-EI90</f>
        <v>22888</v>
      </c>
      <c r="EL91" s="65">
        <f>IF(ISERROR(EK91/EC91),"NM",IF(OR(EK91/EC91&lt;0.5,EK91/EC91&gt;2),"NM",(EK91/EC91-1)*100))</f>
        <v>6.1204861414698719E-2</v>
      </c>
      <c r="EM91" s="71">
        <f>EM90+EM89-EK90</f>
        <v>24758</v>
      </c>
      <c r="EN91" s="65">
        <f>IF(ISERROR(EM91/EE91),"NM",IF(OR(EM91/EE91&lt;0.5,EM91/EE91&gt;2),"NM",(EM91/EE91-1)*100))</f>
        <v>4.6805631897171462</v>
      </c>
      <c r="EO91" s="71">
        <f>EO90+EO89-EM90</f>
        <v>24215</v>
      </c>
      <c r="EP91" s="65">
        <f>IF(ISERROR(EO91/EG91),"NM",IF(OR(EO91/EG91&lt;0.5,EO91/EG91&gt;2),"NM",(EO91/EG91-1)*100))</f>
        <v>-1.5730428420453579</v>
      </c>
      <c r="EQ91" s="88">
        <f t="shared" ref="EQ91:EW91" si="307">EQ90+EQ89-EO90</f>
        <v>10253.308500000043</v>
      </c>
      <c r="ER91" s="65" t="str">
        <f>IF(ISERROR(EQ91/EI91),"NM",IF(OR(EQ91/EI91&lt;0.5,EQ91/EI91&gt;2),"NM",(EQ91/EI91-1)*100))</f>
        <v>NM</v>
      </c>
      <c r="ES91" s="88">
        <f t="shared" si="307"/>
        <v>11680.463499999954</v>
      </c>
      <c r="ET91" s="65">
        <f>IF(ISERROR(ES91/EK91),"NM",IF(OR(ES91/EK91&lt;0.5,ES91/EK91&gt;2),"NM",(ES91/EK91-1)*100))</f>
        <v>-48.966866917162037</v>
      </c>
      <c r="EU91" s="88">
        <f t="shared" si="307"/>
        <v>11874.009500000044</v>
      </c>
      <c r="EV91" s="65" t="str">
        <f>IF(ISERROR(EU91/EM91),"NM",IF(OR(EU91/EM91&lt;0.5,EU91/EM91&gt;2),"NM",(EU91/EM91-1)*100))</f>
        <v>NM</v>
      </c>
      <c r="EW91" s="88">
        <f t="shared" si="307"/>
        <v>11818.43200000003</v>
      </c>
      <c r="EX91" s="65" t="str">
        <f>IF(ISERROR(EW91/EO91),"NM",IF(OR(EW91/EO91&lt;0.5,EW91/EO91&gt;2),"NM",(EW91/EO91-1)*100))</f>
        <v>NM</v>
      </c>
      <c r="EY91" s="65"/>
      <c r="EZ91" s="317"/>
      <c r="FA91" s="59"/>
      <c r="FB91" s="88">
        <f>FB90+FB89-252452</f>
        <v>32758</v>
      </c>
      <c r="FC91" s="63"/>
      <c r="FD91" s="88">
        <f>FD90+FD89-FB90</f>
        <v>38972</v>
      </c>
      <c r="FE91" s="65">
        <f>IF(ISERROR(FD91/FB91),"NM",IF(OR(FD91/FB91&lt;0.5,FD91/FB91&gt;2),"NM",(FD91/FB91-1)*100))</f>
        <v>18.96941205201783</v>
      </c>
      <c r="FF91" s="88">
        <f>FF90+FF89-FD90</f>
        <v>37184</v>
      </c>
      <c r="FG91" s="65">
        <f>IF(ISERROR(FF91/FD91),"NM",IF(OR(FF91/FD91&lt;0.5,FF91/FD91&gt;2),"NM",(FF91/FD91-1)*100))</f>
        <v>-4.5879092681925471</v>
      </c>
      <c r="FH91" s="88">
        <f>FH90+FH89-FF90</f>
        <v>37154</v>
      </c>
      <c r="FI91" s="65">
        <f>IF(ISERROR(FH91/FF91),"NM",IF(OR(FH91/FF91&lt;0.5,FH91/FF91&gt;2),"NM",(FH91/FF91-1)*100))</f>
        <v>-8.0679862306365369E-2</v>
      </c>
      <c r="FJ91" s="88">
        <f>FJ90+FJ89-FH90</f>
        <v>43975</v>
      </c>
      <c r="FK91" s="65">
        <f>IF(ISERROR(FJ91/FH91),"NM",IF(OR(FJ91/FH91&lt;0.5,FJ91/FH91&gt;2),"NM",(FJ91/FH91-1)*100))</f>
        <v>18.358723152285084</v>
      </c>
      <c r="FL91" s="88">
        <f>FL90+FL89-FJ90</f>
        <v>54265</v>
      </c>
      <c r="FM91" s="65">
        <f>IF(ISERROR(FL91/FJ91),"NM",IF(OR(FL91/FJ91&lt;0.5,FL91/FJ91&gt;2),"NM",(FL91/FJ91-1)*100))</f>
        <v>23.399658897100629</v>
      </c>
      <c r="FN91" s="88">
        <f>FN90+FN89-FL90</f>
        <v>58387</v>
      </c>
      <c r="FO91" s="65">
        <f>IF(ISERROR(FN91/FL91),"NM",IF(OR(FN91/FL91&lt;0.5,FN91/FL91&gt;2),"NM",(FN91/FL91-1)*100))</f>
        <v>7.5960563899382549</v>
      </c>
      <c r="FP91" s="88">
        <f>FP90+FP89-FN90</f>
        <v>61885</v>
      </c>
      <c r="FQ91" s="65">
        <f>IF(ISERROR(FP91/FN91),"NM",IF(OR(FP91/FN91&lt;0.5,FP91/FN91&gt;2),"NM",(FP91/FN91-1)*100))</f>
        <v>5.9910596536900229</v>
      </c>
      <c r="FR91" s="90">
        <f>FR90+FR89-FP90</f>
        <v>64638</v>
      </c>
      <c r="FS91" s="65">
        <f>IF(ISERROR(FR91/FP91),"NM",IF(OR(FR91/FP91&lt;0.5,FR91/FP91&gt;2),"NM",(FR91/FP91-1)*100))</f>
        <v>4.4485739678435721</v>
      </c>
      <c r="FT91" s="90">
        <f>FT90+FT89-FR90</f>
        <v>65290</v>
      </c>
      <c r="FU91" s="65">
        <f>IF(ISERROR(FT91/FR91),"NM",IF(OR(FT91/FR91&lt;0.5,FT91/FR91&gt;2),"NM",(FT91/FR91-1)*100))</f>
        <v>1.0086945759460342</v>
      </c>
      <c r="FV91" s="90">
        <f>BO91+BQ91+BS91+BU91</f>
        <v>67992</v>
      </c>
      <c r="FW91" s="65">
        <f>IF(ISERROR(FV91/FT91),"NM",IF(OR(FV91/FT91&lt;0.5,FV91/FT91&gt;2),"NM",(FV91/FT91-1)*100))</f>
        <v>4.1384591821105765</v>
      </c>
      <c r="FX91" s="90">
        <f>BW91+BY91+CA91+CC91</f>
        <v>73521</v>
      </c>
      <c r="FY91" s="65">
        <f>IF(ISERROR(FX91/FV91),"NM",IF(OR(FX91/FV91&lt;0.5,FX91/FV91&gt;2),"NM",(FX91/FV91-1)*100))</f>
        <v>8.1318390398870566</v>
      </c>
      <c r="FZ91" s="90">
        <f>CE91+CG91+CI91+CK91</f>
        <v>31720</v>
      </c>
      <c r="GA91" s="65" t="str">
        <f>IF(ISERROR(FZ91/FX91),"NM",IF(OR(FZ91/FX91&lt;0.5,FZ91/FX91&gt;2),"NM",(FZ91/FX91-1)*100))</f>
        <v>NM</v>
      </c>
      <c r="GB91" s="90">
        <f>CM91+CO91+CQ91+CS91</f>
        <v>83285</v>
      </c>
      <c r="GC91" s="65" t="str">
        <f>IF(ISERROR(GB91/FZ91),"NM",IF(OR(GB91/FZ91&lt;0.5,GB91/FZ91&gt;2),"NM",(GB91/FZ91-1)*100))</f>
        <v>NM</v>
      </c>
      <c r="GD91" s="87">
        <f>CU91+CW91+CY91+DA91</f>
        <v>93895</v>
      </c>
      <c r="GE91" s="65">
        <f>IF(ISERROR(GD91/GB91),"NM",IF(OR(GD91/GB91&lt;0.5,GD91/GB91&gt;2),"NM",(GD91/GB91-1)*100))</f>
        <v>12.739388845530408</v>
      </c>
      <c r="GF91" s="87">
        <f>DC91+DE91+DG91+DI91</f>
        <v>87021</v>
      </c>
      <c r="GG91" s="65">
        <f>IF(ISERROR(GF91/GD91),"NM",IF(OR(GF91/GD91&lt;0.5,GF91/GD91&gt;2),"NM",(GF91/GD91-1)*100))</f>
        <v>-7.3209436072208316</v>
      </c>
      <c r="GH91" s="87">
        <f>DK91+DM91+DO91+DQ91</f>
        <v>83496</v>
      </c>
      <c r="GI91" s="65">
        <f>IF(ISERROR(GH91/GF91),"NM",IF(OR(GH91/GF91&lt;0.5,GH91/GF91&gt;2),"NM",(GH91/GF91-1)*100))</f>
        <v>-4.0507463715654835</v>
      </c>
      <c r="GJ91" s="87">
        <f>DS91+DU91+DW91+DY91</f>
        <v>89369</v>
      </c>
      <c r="GK91" s="65">
        <f>IF(ISERROR(GJ91/GH91),"NM",IF(OR(GJ91/GH91&lt;0.5,GJ91/GH91&gt;2),"NM",(GJ91/GH91-1)*100))</f>
        <v>7.0338698859825577</v>
      </c>
      <c r="GL91" s="87">
        <f>EA91+EC91+EE91+EG91</f>
        <v>93760</v>
      </c>
      <c r="GM91" s="65">
        <f>IF(ISERROR(GL91/GJ91),"NM",IF(OR(GL91/GJ91&lt;0.5,GL91/GJ91&gt;2),"NM",(GL91/GJ91-1)*100))</f>
        <v>4.9133368393962096</v>
      </c>
      <c r="GN91" s="87">
        <f>EI91+EK91+EM91+EO91</f>
        <v>94131</v>
      </c>
      <c r="GO91" s="65">
        <f>IF(ISERROR(GN91/GL91),"NM",IF(OR(GN91/GL91&lt;0.5,GN91/GL91&gt;2),"NM",(GN91/GL91-1)*100))</f>
        <v>0.39569112627986236</v>
      </c>
      <c r="GP91" s="87">
        <f>EQ91+ES91+EU91+EW91</f>
        <v>45626.213500000071</v>
      </c>
      <c r="GQ91" s="65" t="str">
        <f>IF(ISERROR(GP91/GN91),"NM",IF(OR(GP91/GN91&lt;0.5,GP91/GN91&gt;2),"NM",(GP91/GN91-1)*100))</f>
        <v>NM</v>
      </c>
      <c r="GR91" s="88">
        <f>GR90+GR89-GP90</f>
        <v>45571.09612500004</v>
      </c>
      <c r="GS91" s="65">
        <f>IF(ISERROR(GR91/GP91),"NM",IF(OR(GR91/GP91&lt;0.5,GR91/GP91&gt;2),"NM",(GR91/GP91-1)*100))</f>
        <v>-0.12080199247748169</v>
      </c>
      <c r="GT91" s="88">
        <f>GT90+GT89-GR90</f>
        <v>47575.424891249975</v>
      </c>
      <c r="GU91" s="65">
        <f>IF(ISERROR(GT91/GR91),"NM",IF(OR(GT91/GR91&lt;0.5,GT91/GR91&gt;2),"NM",(GT91/GR91-1)*100))</f>
        <v>4.3982456791298752</v>
      </c>
      <c r="GV91" s="88">
        <f>GV90+GV89-GT90</f>
        <v>49695.696505012456</v>
      </c>
      <c r="GW91" s="65">
        <f>IF(ISERROR(GV91/GT91),"NM",IF(OR(GV91/GT91&lt;0.5,GV91/GT91&gt;2),"NM",(GV91/GT91-1)*100))</f>
        <v>4.4566530275012672</v>
      </c>
      <c r="GX91" s="88">
        <f>GX90+GX89-GV90</f>
        <v>51931.738678555121</v>
      </c>
      <c r="GY91" s="65">
        <f>IF(ISERROR(GX91/GV91),"NM",IF(OR(GX91/GV91&lt;0.5,GX91/GV91&gt;2),"NM",(GX91/GV91-1)*100))</f>
        <v>4.4994684264403562</v>
      </c>
      <c r="GZ91" s="67">
        <f t="shared" si="304"/>
        <v>-11.214910233511688</v>
      </c>
      <c r="HA91" s="280"/>
      <c r="HB91" s="57"/>
      <c r="HC91"/>
      <c r="HD91"/>
      <c r="HE91"/>
      <c r="HF91"/>
      <c r="HG91"/>
      <c r="HH91"/>
    </row>
    <row r="92" spans="2:216" s="2" customFormat="1" ht="13.5" customHeight="1" x14ac:dyDescent="0.2">
      <c r="B92" s="54"/>
      <c r="C92" s="57"/>
      <c r="D92" s="63"/>
      <c r="E92" s="57"/>
      <c r="F92" s="63"/>
      <c r="G92" s="57"/>
      <c r="H92" s="63"/>
      <c r="I92" s="57"/>
      <c r="J92" s="63"/>
      <c r="K92" s="57"/>
      <c r="L92" s="63"/>
      <c r="M92" s="57"/>
      <c r="N92" s="63"/>
      <c r="O92" s="57"/>
      <c r="P92" s="63"/>
      <c r="Q92" s="57"/>
      <c r="R92" s="63"/>
      <c r="S92" s="57"/>
      <c r="T92" s="63"/>
      <c r="U92" s="57"/>
      <c r="V92" s="63"/>
      <c r="W92" s="57"/>
      <c r="X92" s="63"/>
      <c r="Y92" s="57"/>
      <c r="Z92" s="63"/>
      <c r="AA92" s="57"/>
      <c r="AB92" s="63"/>
      <c r="AC92" s="57"/>
      <c r="AD92" s="63"/>
      <c r="AE92" s="57"/>
      <c r="AF92" s="63"/>
      <c r="AG92" s="57"/>
      <c r="AH92" s="63"/>
      <c r="AI92" s="55"/>
      <c r="AJ92" s="63"/>
      <c r="AK92" s="57"/>
      <c r="AL92" s="63"/>
      <c r="AM92" s="57"/>
      <c r="AN92" s="63"/>
      <c r="AO92" s="59"/>
      <c r="AP92" s="63"/>
      <c r="AQ92" s="59"/>
      <c r="AR92" s="63"/>
      <c r="AS92" s="59"/>
      <c r="AT92" s="63"/>
      <c r="AU92" s="59"/>
      <c r="AV92" s="63"/>
      <c r="AW92" s="59"/>
      <c r="AX92" s="63"/>
      <c r="AY92" s="59"/>
      <c r="AZ92" s="65"/>
      <c r="BA92" s="59"/>
      <c r="BB92" s="65"/>
      <c r="BC92" s="59"/>
      <c r="BD92" s="65"/>
      <c r="BE92" s="59"/>
      <c r="BF92" s="65"/>
      <c r="BG92" s="59"/>
      <c r="BH92" s="65"/>
      <c r="BI92" s="59"/>
      <c r="BJ92" s="65"/>
      <c r="BK92" s="59"/>
      <c r="BL92" s="65"/>
      <c r="BM92" s="59"/>
      <c r="BN92" s="65"/>
      <c r="BO92" s="59"/>
      <c r="BP92" s="65"/>
      <c r="BQ92" s="59"/>
      <c r="BR92" s="65"/>
      <c r="BS92" s="59"/>
      <c r="BT92" s="65"/>
      <c r="BU92" s="59"/>
      <c r="BV92" s="65"/>
      <c r="BW92" s="59"/>
      <c r="BX92" s="65"/>
      <c r="BY92" s="59"/>
      <c r="BZ92" s="65"/>
      <c r="CA92" s="59"/>
      <c r="CB92" s="65"/>
      <c r="CC92" s="59"/>
      <c r="CD92" s="65"/>
      <c r="CE92" s="59"/>
      <c r="CF92" s="65"/>
      <c r="CG92" s="59"/>
      <c r="CH92" s="65"/>
      <c r="CI92" s="59"/>
      <c r="CJ92" s="65"/>
      <c r="CK92" s="59"/>
      <c r="CL92" s="65"/>
      <c r="CM92" s="59"/>
      <c r="CN92" s="65"/>
      <c r="CO92" s="59"/>
      <c r="CP92" s="65"/>
      <c r="CQ92" s="59"/>
      <c r="CR92" s="65"/>
      <c r="CS92" s="59"/>
      <c r="CT92" s="65"/>
      <c r="CU92" s="59"/>
      <c r="CV92" s="65"/>
      <c r="CW92" s="59"/>
      <c r="CX92" s="65"/>
      <c r="CY92" s="59"/>
      <c r="CZ92" s="65"/>
      <c r="DA92" s="59"/>
      <c r="DB92" s="65"/>
      <c r="DC92" s="59"/>
      <c r="DD92" s="65"/>
      <c r="DE92" s="59"/>
      <c r="DF92" s="65"/>
      <c r="DG92" s="59"/>
      <c r="DH92" s="65"/>
      <c r="DI92" s="59"/>
      <c r="DJ92" s="65"/>
      <c r="DK92" s="59"/>
      <c r="DL92" s="65"/>
      <c r="DM92" s="59"/>
      <c r="DN92" s="65"/>
      <c r="DO92" s="59"/>
      <c r="DP92" s="65"/>
      <c r="DQ92" s="59"/>
      <c r="DR92" s="65"/>
      <c r="DS92" s="59"/>
      <c r="DT92" s="65"/>
      <c r="DU92" s="59"/>
      <c r="DV92" s="65"/>
      <c r="DW92" s="59"/>
      <c r="DX92" s="65"/>
      <c r="DY92" s="59"/>
      <c r="DZ92" s="65"/>
      <c r="EA92" s="59"/>
      <c r="EB92" s="65"/>
      <c r="EC92" s="57"/>
      <c r="ED92" s="65"/>
      <c r="EE92" s="57"/>
      <c r="EF92" s="65"/>
      <c r="EG92" s="57"/>
      <c r="EH92" s="65"/>
      <c r="EI92" s="57"/>
      <c r="EJ92" s="65"/>
      <c r="EK92" s="57"/>
      <c r="EL92" s="65"/>
      <c r="EM92" s="57"/>
      <c r="EN92" s="65"/>
      <c r="EO92" s="57"/>
      <c r="EP92" s="65"/>
      <c r="EQ92" s="57"/>
      <c r="ER92" s="65"/>
      <c r="ES92" s="57"/>
      <c r="ET92" s="65"/>
      <c r="EU92" s="57"/>
      <c r="EV92" s="65"/>
      <c r="EW92" s="57"/>
      <c r="EX92" s="65"/>
      <c r="EY92" s="65"/>
      <c r="EZ92" s="317"/>
      <c r="FA92" s="59"/>
      <c r="FB92" s="57"/>
      <c r="FC92" s="63"/>
      <c r="FD92" s="57"/>
      <c r="FE92" s="65"/>
      <c r="FF92" s="57"/>
      <c r="FG92" s="65"/>
      <c r="FH92" s="57"/>
      <c r="FI92" s="65"/>
      <c r="FJ92" s="57"/>
      <c r="FK92" s="65"/>
      <c r="FL92" s="57"/>
      <c r="FM92" s="65"/>
      <c r="FN92" s="57"/>
      <c r="FO92" s="65"/>
      <c r="FP92" s="57"/>
      <c r="FQ92" s="65"/>
      <c r="FR92" s="75"/>
      <c r="FS92" s="65"/>
      <c r="FT92" s="75"/>
      <c r="FU92" s="65"/>
      <c r="FV92" s="75"/>
      <c r="FW92" s="65"/>
      <c r="FX92" s="75"/>
      <c r="FY92" s="65"/>
      <c r="FZ92" s="75"/>
      <c r="GA92" s="65"/>
      <c r="GB92" s="75"/>
      <c r="GC92" s="65"/>
      <c r="GD92" s="72"/>
      <c r="GE92" s="65"/>
      <c r="GF92" s="72"/>
      <c r="GG92" s="65"/>
      <c r="GH92" s="72"/>
      <c r="GI92" s="65"/>
      <c r="GJ92" s="72"/>
      <c r="GK92" s="65"/>
      <c r="GL92" s="72"/>
      <c r="GM92" s="65"/>
      <c r="GN92" s="72"/>
      <c r="GO92" s="65"/>
      <c r="GP92" s="72"/>
      <c r="GQ92" s="65"/>
      <c r="GR92" s="57"/>
      <c r="GS92" s="65"/>
      <c r="GT92" s="57"/>
      <c r="GU92" s="65"/>
      <c r="GV92" s="57"/>
      <c r="GW92" s="65"/>
      <c r="GX92" s="57"/>
      <c r="GY92" s="65"/>
      <c r="GZ92" s="67" t="str">
        <f t="shared" si="304"/>
        <v/>
      </c>
      <c r="HA92" s="279"/>
      <c r="HB92" s="57"/>
      <c r="HC92"/>
      <c r="HD92"/>
      <c r="HE92"/>
      <c r="HF92"/>
      <c r="HG92"/>
      <c r="HH92"/>
    </row>
    <row r="93" spans="2:216" s="2" customFormat="1" ht="13.5" customHeight="1" x14ac:dyDescent="0.2">
      <c r="B93" s="54" t="s">
        <v>287</v>
      </c>
      <c r="C93" s="139">
        <f>C89*4/FD90*100</f>
        <v>6.1028818404387728</v>
      </c>
      <c r="D93" s="63"/>
      <c r="E93" s="139">
        <f>E89*4/C90*100</f>
        <v>6.5638024416271259</v>
      </c>
      <c r="F93" s="63"/>
      <c r="G93" s="139">
        <f>G89*4/E90*100</f>
        <v>6.4495195968719168</v>
      </c>
      <c r="H93" s="63"/>
      <c r="I93" s="139">
        <f>I89*4/G90*100</f>
        <v>6.4837905236907734</v>
      </c>
      <c r="J93" s="63"/>
      <c r="K93" s="139">
        <f>K89*4/I90*100</f>
        <v>7.0488724831782408</v>
      </c>
      <c r="L93" s="63">
        <f>IF(ISERROR(K93/C93),"NM",IF(OR(K93/C93&lt;0.5,K93/C93&gt;2),"NM",(K93/C93-1)*100))</f>
        <v>15.500720274005086</v>
      </c>
      <c r="M93" s="139">
        <f>M89*4/K90*100</f>
        <v>7.1248405657886789</v>
      </c>
      <c r="N93" s="63">
        <f>IF(ISERROR(M93/E93),"NM",IF(OR(M93/E93&lt;0.5,M93/E93&gt;2),"NM",(M93/E93-1)*100))</f>
        <v>8.5474559777042103</v>
      </c>
      <c r="O93" s="139">
        <f>O89*4/M90*100</f>
        <v>6.647140899777507</v>
      </c>
      <c r="P93" s="63">
        <f>IF(ISERROR(O93/G93),"NM",IF(OR(O93/G93&lt;0.5,O93/G93&gt;2),"NM",(O93/G93-1)*100))</f>
        <v>3.0641243884496294</v>
      </c>
      <c r="Q93" s="139">
        <f>Q89*4/O90*100</f>
        <v>6.5719630575263936</v>
      </c>
      <c r="R93" s="63">
        <f>IF(ISERROR(Q93/I93),"NM",IF(OR(Q93/I93&lt;0.5,Q93/I93&gt;2),"NM",(Q93/I93-1)*100))</f>
        <v>1.3598917718493642</v>
      </c>
      <c r="S93" s="139">
        <f>S89*4/Q90*100</f>
        <v>7.6733341514296232</v>
      </c>
      <c r="T93" s="63">
        <f>IF(ISERROR(S93/K93),"NM",IF(OR(S93/K93&lt;0.5,S93/K93&gt;2),"NM",(S93/K93-1)*100))</f>
        <v>8.8590291531252205</v>
      </c>
      <c r="U93" s="139">
        <f>U89*4/S90*100</f>
        <v>8.1111127940263241</v>
      </c>
      <c r="V93" s="63">
        <f>IF(ISERROR(U93/M93),"NM",IF(OR(U93/M93&lt;0.5,U93/M93&gt;2),"NM",(U93/M93-1)*100))</f>
        <v>13.842726993407052</v>
      </c>
      <c r="W93" s="139">
        <f>W89*4/U90*100</f>
        <v>8.1012961355404567</v>
      </c>
      <c r="X93" s="63">
        <f>IF(ISERROR(W93/O93),"NM",IF(OR(W93/O93&lt;0.5,W93/O93&gt;2),"NM",(W93/O93-1)*100))</f>
        <v>21.876401564041203</v>
      </c>
      <c r="Y93" s="139">
        <f>Y89*4/W90*100</f>
        <v>7.5384710864701763</v>
      </c>
      <c r="Z93" s="63">
        <f>IF(ISERROR(Y93/Q93),"NM",IF(OR(Y93/Q93&lt;0.5,Y93/Q93&gt;2),"NM",(Y93/Q93-1)*100))</f>
        <v>14.706534721568643</v>
      </c>
      <c r="AA93" s="139">
        <f>AA89*4/Y90*100</f>
        <v>8.6422661373584031</v>
      </c>
      <c r="AB93" s="63">
        <f>IF(ISERROR(AA93/S93),"NM",IF(OR(AA93/S93&lt;0.5,AA93/S93&gt;2),"NM",(AA93/S93-1)*100))</f>
        <v>12.627261719708338</v>
      </c>
      <c r="AC93" s="139">
        <f>AC89*4/AA90*100</f>
        <v>8.6909997110248316</v>
      </c>
      <c r="AD93" s="63">
        <f>IF(ISERROR(AC93/U93),"NM",IF(OR(AC93/U93&lt;0.5,AC93/U93&gt;2),"NM",(AC93/U93-1)*100))</f>
        <v>7.1492892741620295</v>
      </c>
      <c r="AE93" s="139">
        <f>AE89*4/AC90*100</f>
        <v>8.5476582625955491</v>
      </c>
      <c r="AF93" s="63">
        <f>IF(ISERROR(AE93/W93),"NM",IF(OR(AE93/W93&lt;0.5,AE93/W93&gt;2),"NM",(AE93/W93-1)*100))</f>
        <v>5.5097618897906653</v>
      </c>
      <c r="AG93" s="139">
        <f>AG89*4/AE90*100</f>
        <v>7.7007098435136561</v>
      </c>
      <c r="AH93" s="63">
        <f>IF(ISERROR(AG93/Y93),"NM",IF(OR(AG93/Y93&lt;0.5,AG93/Y93&gt;2),"NM",(AG93/Y93-1)*100))</f>
        <v>2.1521440512607626</v>
      </c>
      <c r="AI93" s="140">
        <f>AI89*4/AG90*100</f>
        <v>8.3096585127599827</v>
      </c>
      <c r="AJ93" s="63">
        <f>IF(ISERROR(AI93/AA93),"NM",IF(OR(AI93/AA93&lt;0.5,AI93/AA93&gt;2),"NM",(AI93/AA93-1)*100))</f>
        <v>-3.8486158527407444</v>
      </c>
      <c r="AK93" s="139">
        <f>AK89*4/AI90*100</f>
        <v>7.7250611514050176</v>
      </c>
      <c r="AL93" s="63">
        <f>IF(ISERROR(AK93/AC93),"NM",IF(OR(AK93/AC93&lt;0.5,AK93/AC93&gt;2),"NM",(AK93/AC93-1)*100))</f>
        <v>-11.114239923336877</v>
      </c>
      <c r="AM93" s="139">
        <f>AM89*4/AK90*100</f>
        <v>7.5215086923342289</v>
      </c>
      <c r="AN93" s="63">
        <f>IF(ISERROR(AM93/AE93),"NM",IF(OR(AM93/AE93&lt;0.5,AM93/AE93&gt;2),"NM",(AM93/AE93-1)*100))</f>
        <v>-12.005037388447526</v>
      </c>
      <c r="AO93" s="141">
        <f>AO89*4/AM90*100</f>
        <v>7.7451535178124695</v>
      </c>
      <c r="AP93" s="63">
        <f>IF(ISERROR(AO93/AG93),"NM",IF(OR(AO93/AG93&lt;0.5,AO93/AG93&gt;2),"NM",(AO93/AG93-1)*100))</f>
        <v>0.5771373704756444</v>
      </c>
      <c r="AQ93" s="141">
        <f>AQ89*4/AO90*100</f>
        <v>7.6352825975869774</v>
      </c>
      <c r="AR93" s="63">
        <f>IF(ISERROR(AQ93/AI93),"NM",IF(OR(AQ93/AI93&lt;0.5,AQ93/AI93&gt;2),"NM",(AQ93/AI93-1)*100))</f>
        <v>-8.1155671335646389</v>
      </c>
      <c r="AS93" s="141">
        <f>AS89*4/AQ90*100</f>
        <v>7.6293685204502877</v>
      </c>
      <c r="AT93" s="63">
        <f>IF(ISERROR(AS93/AK93),"NM",IF(OR(AS93/AK93&lt;0.5,AS93/AK93&gt;2),"NM",(AS93/AK93-1)*100))</f>
        <v>-1.2387297534508956</v>
      </c>
      <c r="AU93" s="141">
        <f>AU89*4/AS90*100</f>
        <v>6.9306639320697139</v>
      </c>
      <c r="AV93" s="63">
        <f>IF(ISERROR(AU93/AM93),"NM",IF(OR(AU93/AM93&lt;0.5,AU93/AM93&gt;2),"NM",(AU93/AM93-1)*100))</f>
        <v>-7.8554022129455507</v>
      </c>
      <c r="AW93" s="141">
        <f>AW89*4/AU90*100</f>
        <v>7.8997091985588437</v>
      </c>
      <c r="AX93" s="63">
        <f>IF(ISERROR(AW93/AO93),"NM",IF(OR(AW93/AO93&lt;0.5,AW93/AO93&gt;2),"NM",(AW93/AO93-1)*100))</f>
        <v>1.9955147485575919</v>
      </c>
      <c r="AY93" s="141">
        <f>AY89*4/AW90*100</f>
        <v>7.6093611969319506</v>
      </c>
      <c r="AZ93" s="65">
        <f>IF(ISERROR(AY93/AQ93),"NM",IF(OR(AY93/AQ93&lt;0.5,AY93/AQ93&gt;2),"NM",(AY93/AQ93-1)*100))</f>
        <v>-0.33949497381038363</v>
      </c>
      <c r="BA93" s="141">
        <f>BA89*4/AY90*100</f>
        <v>7.6697763249715365</v>
      </c>
      <c r="BB93" s="65">
        <f>IF(ISERROR(BA93/AS93),"NM",IF(OR(BA93/AS93&lt;0.5,BA93/AS93&gt;2),"NM",(BA93/AS93-1)*100))</f>
        <v>0.52963498109885876</v>
      </c>
      <c r="BC93" s="141">
        <f>BC89*4/BA90*100</f>
        <v>7.308826313938706</v>
      </c>
      <c r="BD93" s="65">
        <f>IF(ISERROR(BC93/AU93),"NM",IF(OR(BC93/AU93&lt;0.5,BC93/AU93&gt;2),"NM",(BC93/AU93-1)*100))</f>
        <v>5.4563658774327672</v>
      </c>
      <c r="BE93" s="141">
        <f>BE89*4/BC90*100</f>
        <v>7.5474703496976892</v>
      </c>
      <c r="BF93" s="65">
        <f>IF(ISERROR(BE93/AW93),"NM",IF(OR(BE93/AW93&lt;0.5,BE93/AW93&gt;2),"NM",(BE93/AW93-1)*100))</f>
        <v>-4.4588837387256497</v>
      </c>
      <c r="BG93" s="133">
        <f>BG89*4/BE90*100</f>
        <v>7.7134722379430736</v>
      </c>
      <c r="BH93" s="65">
        <f>IF(ISERROR(BG93/AY93),"NM",IF(OR(BG93/AY93&lt;0.5,BG93/AY93&gt;2),"NM",(BG93/AY93-1)*100))</f>
        <v>1.3681968606392259</v>
      </c>
      <c r="BI93" s="133">
        <f>BI89*4/BG90*100</f>
        <v>7.8649419739579978</v>
      </c>
      <c r="BJ93" s="65">
        <f>IF(ISERROR(BI93/BA93),"NM",IF(OR(BI93/BA93&lt;0.5,BI93/BA93&gt;2),"NM",(BI93/BA93-1)*100))</f>
        <v>2.5446067879585144</v>
      </c>
      <c r="BK93" s="133">
        <f>BK89*4/BI90*100</f>
        <v>7.4755686898729756</v>
      </c>
      <c r="BL93" s="65">
        <f>IF(ISERROR(BK93/BC93),"NM",IF(OR(BK93/BC93&lt;0.5,BK93/BC93&gt;2),"NM",(BK93/BC93-1)*100))</f>
        <v>2.2813837512635216</v>
      </c>
      <c r="BM93" s="133">
        <f>BM89*4/BK90*100</f>
        <v>8.7010022989270279</v>
      </c>
      <c r="BN93" s="65">
        <f>IF(ISERROR(BM93/BE93),"NM",IF(OR(BM93/BE93&lt;0.5,BM93/BE93&gt;2),"NM",(BM93/BE93-1)*100))</f>
        <v>15.283689710361603</v>
      </c>
      <c r="BO93" s="133">
        <f>BO89*4/BM90*100</f>
        <v>8.3157728428296771</v>
      </c>
      <c r="BP93" s="65">
        <f>IF(ISERROR(BO93/BG93),"NM",IF(OR(BO93/BG93&lt;0.5,BO93/BG93&gt;2),"NM",(BO93/BG93-1)*100))</f>
        <v>7.8084238369828807</v>
      </c>
      <c r="BQ93" s="133">
        <f>BQ89*4/BO90*100</f>
        <v>8.4307312182921024</v>
      </c>
      <c r="BR93" s="65">
        <f>IF(ISERROR(BQ93/BI93),"NM",IF(OR(BQ93/BI93&lt;0.5,BQ93/BI93&gt;2),"NM",(BQ93/BI93-1)*100))</f>
        <v>7.1938133327304588</v>
      </c>
      <c r="BS93" s="133">
        <f>BS89*4/BQ90*100</f>
        <v>8.0110976936357918</v>
      </c>
      <c r="BT93" s="65">
        <f>IF(ISERROR(BS93/BK93),"NM",IF(OR(BS93/BK93&lt;0.5,BS93/BK93&gt;2),"NM",(BS93/BK93-1)*100))</f>
        <v>7.1637226006402432</v>
      </c>
      <c r="BU93" s="133">
        <f>BU89*4/BS90*100</f>
        <v>8.7031969040259867</v>
      </c>
      <c r="BV93" s="65">
        <f>IF(ISERROR(BU93/BM93),"NM",IF(OR(BU93/BM93&lt;0.5,BU93/BM93&gt;2),"NM",(BU93/BM93-1)*100))</f>
        <v>2.5222440169092586E-2</v>
      </c>
      <c r="BW93" s="133">
        <f>BW89*4/BU90*100</f>
        <v>9.0757081150736862</v>
      </c>
      <c r="BX93" s="65">
        <f>IF(ISERROR(BW93/BO93),"NM",IF(OR(BW93/BO93&lt;0.5,BW93/BO93&gt;2),"NM",(BW93/BO93-1)*100))</f>
        <v>9.1384804107445881</v>
      </c>
      <c r="BY93" s="133">
        <f>BY89*4/BW90*100</f>
        <v>9.0611504710384363</v>
      </c>
      <c r="BZ93" s="65">
        <f>IF(ISERROR(BY93/BQ93),"NM",IF(OR(BY93/BQ93&lt;0.5,BY93/BQ93&gt;2),"NM",(BY93/BQ93-1)*100))</f>
        <v>7.4776343406431689</v>
      </c>
      <c r="CA93" s="133">
        <f>CA89*4/BY90*100</f>
        <v>8.781752321440111</v>
      </c>
      <c r="CB93" s="65">
        <f>IF(ISERROR(CA93/BS93),"NM",IF(OR(CA93/BS93&lt;0.5,CA93/BS93&gt;2),"NM",(CA93/BS93-1)*100))</f>
        <v>9.6198380955526908</v>
      </c>
      <c r="CC93" s="133">
        <f>CC89*4/CA90*100</f>
        <v>10.363712750952796</v>
      </c>
      <c r="CD93" s="65">
        <f>IF(ISERROR(CC93/BU93),"NM",IF(OR(CC93/BU93&lt;0.5,CC93/BU93&gt;2),"NM",(CC93/BU93-1)*100))</f>
        <v>19.079378132404166</v>
      </c>
      <c r="CE93" s="133">
        <f>CE89*4/CC90*100</f>
        <v>9.122820050888695</v>
      </c>
      <c r="CF93" s="65">
        <f>IF(ISERROR(CE93/BW93),"NM",IF(OR(CE93/BW93&lt;0.5,CE93/BW93&gt;2),"NM",(CE93/BW93-1)*100))</f>
        <v>0.51909928368851777</v>
      </c>
      <c r="CG93" s="133">
        <f>CG89*4/CE90*100</f>
        <v>8.9014560343719591</v>
      </c>
      <c r="CH93" s="65">
        <f>IF(ISERROR(CG93/BY93),"NM",IF(OR(CG93/BY93&lt;0.5,CG93/BY93&gt;2),"NM",(CG93/BY93-1)*100))</f>
        <v>-1.7624079544523386</v>
      </c>
      <c r="CI93" s="133">
        <f>CI89*4/CG90*100</f>
        <v>8.642073749755351</v>
      </c>
      <c r="CJ93" s="65">
        <f>IF(ISERROR(CI93/CA93),"NM",IF(OR(CI93/CA93&lt;0.5,CI93/CA93&gt;2),"NM",(CI93/CA93-1)*100))</f>
        <v>-1.5905546703218088</v>
      </c>
      <c r="CK93" s="133">
        <f>CK89*4/CI90*100</f>
        <v>9.3876363272818821</v>
      </c>
      <c r="CL93" s="65">
        <f>IF(ISERROR(CK93/CC93),"NM",IF(OR(CK93/CC93&lt;0.5,CK93/CC93&gt;2),"NM",(CK93/CC93-1)*100))</f>
        <v>-9.4182118621647266</v>
      </c>
      <c r="CM93" s="133">
        <f>CM89*4/CK90*100</f>
        <v>9.7479843743398078</v>
      </c>
      <c r="CN93" s="65">
        <f>IF(ISERROR(CM93/CE93),"NM",IF(OR(CM93/CE93&lt;0.5,CM93/CE93&gt;2),"NM",(CM93/CE93-1)*100))</f>
        <v>6.8527529860704872</v>
      </c>
      <c r="CO93" s="133">
        <f>CO89*4/CM90*100</f>
        <v>10.025949427029076</v>
      </c>
      <c r="CP93" s="65">
        <f>IF(ISERROR(CO93/CG93),"NM",IF(OR(CO93/CG93&lt;0.5,CO93/CG93&gt;2),"NM",(CO93/CG93-1)*100))</f>
        <v>12.632690520685763</v>
      </c>
      <c r="CQ93" s="133">
        <f>CQ89*4/CO90*100</f>
        <v>10.058074833303719</v>
      </c>
      <c r="CR93" s="65">
        <f>IF(ISERROR(CQ93/CI93),"NM",IF(OR(CQ93/CI93&lt;0.5,CQ93/CI93&gt;2),"NM",(CQ93/CI93-1)*100))</f>
        <v>16.384968753459827</v>
      </c>
      <c r="CS93" s="133">
        <f>CS89*4/CQ90*100</f>
        <v>9.2038252915551197</v>
      </c>
      <c r="CT93" s="65">
        <f>IF(ISERROR(CS93/CK93),"NM",IF(OR(CS93/CK93&lt;0.5,CS93/CK93&gt;2),"NM",(CS93/CK93-1)*100))</f>
        <v>-1.9580118926484147</v>
      </c>
      <c r="CU93" s="133">
        <f>CU89*4/CS90*100</f>
        <v>10.204599133496588</v>
      </c>
      <c r="CV93" s="65">
        <f>IF(ISERROR(CU93/CM93),"NM",IF(OR(CU93/CM93&lt;0.5,CU93/CM93&gt;2),"NM",(CU93/CM93-1)*100))</f>
        <v>4.6841966669412649</v>
      </c>
      <c r="CW93" s="133">
        <f>CW89*4/CU90*100</f>
        <v>10.115798047634579</v>
      </c>
      <c r="CX93" s="65">
        <f>IF(ISERROR(CW93/CO93),"NM",IF(OR(CW93/CO93&lt;0.5,CW93/CO93&gt;2),"NM",(CW93/CO93-1)*100))</f>
        <v>0.89616072033316119</v>
      </c>
      <c r="CY93" s="133">
        <f>CY89*4/CW90*100</f>
        <v>9.9550923141398719</v>
      </c>
      <c r="CZ93" s="65">
        <f>IF(ISERROR(CY93/CQ93),"NM",IF(OR(CY93/CQ93&lt;0.5,CY93/CQ93&gt;2),"NM",(CY93/CQ93-1)*100))</f>
        <v>-1.0238790312322665</v>
      </c>
      <c r="DA93" s="133">
        <f>DA89*4/CY90*100</f>
        <v>10.134025433294902</v>
      </c>
      <c r="DB93" s="65">
        <f>IF(ISERROR(DA93/CS93),"NM",IF(OR(DA93/CS93&lt;0.5,DA93/CS93&gt;2),"NM",(DA93/CS93-1)*100))</f>
        <v>10.106668828158627</v>
      </c>
      <c r="DC93" s="133">
        <f>DC89*4/DA90*100</f>
        <v>10.272556981544788</v>
      </c>
      <c r="DD93" s="65">
        <f>IF(ISERROR(DC93/CU93),"NM",IF(OR(DC93/CU93&lt;0.5,DC93/CU93&gt;2),"NM",(DC93/CU93-1)*100))</f>
        <v>0.66595313700397174</v>
      </c>
      <c r="DE93" s="133">
        <f>DE89*4/DC90*100</f>
        <v>10.095510295711669</v>
      </c>
      <c r="DF93" s="65">
        <f>IF(ISERROR(DE93/CW93),"NM",IF(OR(DE93/CW93&lt;0.5,DE93/CW93&gt;2),"NM",(DE93/CW93-1)*100))</f>
        <v>-0.20055512997961822</v>
      </c>
      <c r="DG93" s="133">
        <f>DG89*4/DE90*100</f>
        <v>10.052947780189605</v>
      </c>
      <c r="DH93" s="65">
        <f>IF(ISERROR(DG93/CY93),"NM",IF(OR(DG93/CY93&lt;0.5,DG93/CY93&gt;2),"NM",(DG93/CY93-1)*100))</f>
        <v>0.98296894656357825</v>
      </c>
      <c r="DI93" s="133">
        <f>DI89*4/DG90*100</f>
        <v>11.343625529065578</v>
      </c>
      <c r="DJ93" s="65">
        <f>IF(ISERROR(DI93/DA93),"NM",IF(OR(DI93/DA93&lt;0.5,DI93/DA93&gt;2),"NM",(DI93/DA93-1)*100))</f>
        <v>11.93602782756582</v>
      </c>
      <c r="DK93" s="133">
        <f>DK89*4/DI90*100</f>
        <v>11.022962058219687</v>
      </c>
      <c r="DL93" s="67">
        <f>IF(ISERROR(DK93/DC93),"NM",IF(OR(DK93/DC93&lt;0.5,DK93/DC93&gt;2),"NM",(DK93/DC93-1)*100))</f>
        <v>7.304949274295014</v>
      </c>
      <c r="DM93" s="133">
        <f>DM89*4/DK90*100</f>
        <v>11.104718159997018</v>
      </c>
      <c r="DN93" s="67">
        <f>IF(ISERROR(DM93/DE93),"NM",IF(OR(DM93/DE93&lt;0.5,DM93/DE93&gt;2),"NM",(DM93/DE93-1)*100))</f>
        <v>9.9966008128785422</v>
      </c>
      <c r="DO93" s="133">
        <f>DO89*4/DM90*100</f>
        <v>10.637539456090634</v>
      </c>
      <c r="DP93" s="67">
        <f>IF(ISERROR(DO93/DG93),"NM",IF(OR(DO93/DG93&lt;0.5,DO93/DG93&gt;2),"NM",(DO93/DG93-1)*100))</f>
        <v>5.8151269526439675</v>
      </c>
      <c r="DQ93" s="133">
        <f>DQ89*4/DO90*100</f>
        <v>11.5501870164472</v>
      </c>
      <c r="DR93" s="67">
        <f>IF(ISERROR(DQ93/DI93),"NM",IF(OR(DQ93/DI93&lt;0.5,DQ93/DI93&gt;2),"NM",(DQ93/DI93-1)*100))</f>
        <v>1.8209476930664881</v>
      </c>
      <c r="DS93" s="133">
        <f>DS89*4/DQ90*100</f>
        <v>11.333147610140486</v>
      </c>
      <c r="DT93" s="67">
        <f>IF(ISERROR(DS93/DK93),"NM",IF(OR(DS93/DK93&lt;0.5,DS93/DK93&gt;2),"NM",(DS93/DK93-1)*100))</f>
        <v>2.8139945532108301</v>
      </c>
      <c r="DU93" s="133">
        <f>DU89*4/DS90*100</f>
        <v>10.879289847031783</v>
      </c>
      <c r="DV93" s="67">
        <f>IF(ISERROR(DU93/DM93),"NM",IF(OR(DU93/DM93&lt;0.5,DU93/DM93&gt;2),"NM",(DU93/DM93-1)*100))</f>
        <v>-2.0300228219866434</v>
      </c>
      <c r="DW93" s="133">
        <f>DW89*4/DU90*100</f>
        <v>11.096982789182853</v>
      </c>
      <c r="DX93" s="67">
        <f>IF(ISERROR(DW93/DO93),"NM",IF(OR(DW93/DO93&lt;0.5,DW93/DO93&gt;2),"NM",(DW93/DO93-1)*100))</f>
        <v>4.3190752428105883</v>
      </c>
      <c r="DY93" s="133">
        <f t="shared" ref="DY93:EE93" si="308">DY89*4/DW90*100</f>
        <v>10.826048951048952</v>
      </c>
      <c r="DZ93" s="67">
        <f>IF(ISERROR(DY93/DQ93),"NM",IF(OR(DY93/DQ93&lt;0.5,DY93/DQ93&gt;2),"NM",(DY93/DQ93-1)*100))</f>
        <v>-6.2694921248209408</v>
      </c>
      <c r="EA93" s="133">
        <f t="shared" si="308"/>
        <v>10.779412082601191</v>
      </c>
      <c r="EB93" s="67">
        <f>IF(ISERROR(EA93/DS93),"NM",IF(OR(EA93/DS93&lt;0.5,EA93/DS93&gt;2),"NM",(EA93/DS93-1)*100))</f>
        <v>-4.8859817818293738</v>
      </c>
      <c r="EC93" s="133">
        <f t="shared" si="308"/>
        <v>11.051098155393047</v>
      </c>
      <c r="ED93" s="67">
        <f>IF(ISERROR(EC93/DU93),"NM",IF(OR(EC93/DU93&lt;0.5,EC93/DU93&gt;2),"NM",(EC93/DU93-1)*100))</f>
        <v>1.5792235594140225</v>
      </c>
      <c r="EE93" s="133">
        <f t="shared" si="308"/>
        <v>10.344554937201593</v>
      </c>
      <c r="EF93" s="67">
        <f>IF(ISERROR(EE93/DW93),"NM",IF(OR(EE93/DW93&lt;0.5,EE93/DW93&gt;2),"NM",(EE93/DW93-1)*100))</f>
        <v>-6.7804723705142012</v>
      </c>
      <c r="EG93" s="133">
        <f t="shared" ref="EG93:EM93" si="309">EG89*4/EE90*100</f>
        <v>10.442222901296546</v>
      </c>
      <c r="EH93" s="67">
        <f>IF(ISERROR(EG93/DY93),"NM",IF(OR(EG93/DY93&lt;0.5,EG93/DY93&gt;2),"NM",(EG93/DY93-1)*100))</f>
        <v>-3.5453936287182297</v>
      </c>
      <c r="EI93" s="133">
        <f t="shared" si="309"/>
        <v>10.436548767576534</v>
      </c>
      <c r="EJ93" s="67">
        <f>IF(ISERROR(EI93/EA93),"NM",IF(OR(EI93/EA93&lt;0.5,EI93/EA93&gt;2),"NM",(EI93/EA93-1)*100))</f>
        <v>-3.1807237017876355</v>
      </c>
      <c r="EK93" s="133">
        <f t="shared" si="309"/>
        <v>11.00263044664363</v>
      </c>
      <c r="EL93" s="67">
        <f>IF(ISERROR(EK93/EC93),"NM",IF(OR(EK93/EC93&lt;0.5,EK93/EC93&gt;2),"NM",(EK93/EC93-1)*100))</f>
        <v>-0.43857821248075579</v>
      </c>
      <c r="EM93" s="133">
        <f t="shared" si="309"/>
        <v>10.138173013065019</v>
      </c>
      <c r="EN93" s="67">
        <f>IF(ISERROR(EM93/EE93),"NM",IF(OR(EM93/EE93&lt;0.5,EM93/EE93&gt;2),"NM",(EM93/EE93-1)*100))</f>
        <v>-1.9950778490660181</v>
      </c>
      <c r="EO93" s="133">
        <f t="shared" ref="EO93" si="310">EO89*4/EM90*100</f>
        <v>10.053131503377397</v>
      </c>
      <c r="EP93" s="67">
        <f>IF(ISERROR(EO93/EG93),"NM",IF(OR(EO93/EG93&lt;0.5,EO93/EG93&gt;2),"NM",(EO93/EG93-1)*100))</f>
        <v>-3.7261357241362592</v>
      </c>
      <c r="EQ93" s="124">
        <f>EI93</f>
        <v>10.436548767576534</v>
      </c>
      <c r="ER93" s="67">
        <f>IF(ISERROR(EQ93/EI93),"NM",IF(OR(EQ93/EI93&lt;0.5,EQ93/EI93&gt;2),"NM",(EQ93/EI93-1)*100))</f>
        <v>0</v>
      </c>
      <c r="ES93" s="124">
        <f>EK93</f>
        <v>11.00263044664363</v>
      </c>
      <c r="ET93" s="67">
        <f>IF(ISERROR(ES93/EK93),"NM",IF(OR(ES93/EK93&lt;0.5,ES93/EK93&gt;2),"NM",(ES93/EK93-1)*100))</f>
        <v>0</v>
      </c>
      <c r="EU93" s="124">
        <f>EM93</f>
        <v>10.138173013065019</v>
      </c>
      <c r="EV93" s="67">
        <f>IF(ISERROR(EU93/EM93),"NM",IF(OR(EU93/EM93&lt;0.5,EU93/EM93&gt;2),"NM",(EU93/EM93-1)*100))</f>
        <v>0</v>
      </c>
      <c r="EW93" s="124">
        <f>EO93</f>
        <v>10.053131503377397</v>
      </c>
      <c r="EX93" s="67">
        <f>IF(ISERROR(EW93/EO93),"NM",IF(OR(EW93/EO93&lt;0.5,EW93/EO93&gt;2),"NM",(EW93/EO93-1)*100))</f>
        <v>0</v>
      </c>
      <c r="EY93" s="67"/>
      <c r="EZ93" s="317"/>
      <c r="FA93" s="59"/>
      <c r="FB93" s="139">
        <f>FB89/252452*100</f>
        <v>5.7345554798535963</v>
      </c>
      <c r="FC93" s="63"/>
      <c r="FD93" s="139">
        <f>FD89/FB90*100</f>
        <v>6.3726993015258584</v>
      </c>
      <c r="FE93" s="65">
        <f>IF(ISERROR(FD93/FB93),"NM",IF(OR(FD93/FB93&lt;0.5,FD93/FB93&gt;2),"NM",(FD93/FB93-1)*100))</f>
        <v>11.128043383905917</v>
      </c>
      <c r="FF93" s="139">
        <f>FF89/FD90*100</f>
        <v>6.5566315155991415</v>
      </c>
      <c r="FG93" s="65">
        <f>IF(ISERROR(FF93/FD93),"NM",IF(OR(FF93/FD93&lt;0.5,FF93/FD93&gt;2),"NM",(FF93/FD93-1)*100))</f>
        <v>2.8862528321278669</v>
      </c>
      <c r="FH93" s="139">
        <f>FH89/FF90*100</f>
        <v>6.9751112055942617</v>
      </c>
      <c r="FI93" s="65">
        <f>IF(ISERROR(FH93/FF93),"NM",IF(OR(FH93/FF93&lt;0.5,FH93/FF93&gt;2),"NM",(FH93/FF93-1)*100))</f>
        <v>6.3825409282113554</v>
      </c>
      <c r="FJ93" s="139">
        <f>FJ89/FH90*100</f>
        <v>8.00404957663517</v>
      </c>
      <c r="FK93" s="65">
        <f>IF(ISERROR(FJ93/FH93),"NM",IF(OR(FJ93/FH93&lt;0.5,FJ93/FH93&gt;2),"NM",(FJ93/FH93-1)*100))</f>
        <v>14.751569411763166</v>
      </c>
      <c r="FL93" s="139">
        <f>FL89/FJ90*100</f>
        <v>8.6012592883421313</v>
      </c>
      <c r="FM93" s="65">
        <f>IF(ISERROR(FL93/FJ93),"NM",IF(OR(FL93/FJ93&lt;0.5,FL93/FJ93&gt;2),"NM",(FL93/FJ93-1)*100))</f>
        <v>7.4613444855500699</v>
      </c>
      <c r="FN93" s="139">
        <f>FN89/FL90*100</f>
        <v>8.0483536163458016</v>
      </c>
      <c r="FO93" s="65">
        <f>IF(ISERROR(FN93/FL93),"NM",IF(OR(FN93/FL93&lt;0.5,FN93/FL93&gt;2),"NM",(FN93/FL93-1)*100))</f>
        <v>-6.4281944475935049</v>
      </c>
      <c r="FP93" s="139">
        <f>FP89/FN90*100</f>
        <v>7.8668683812405451</v>
      </c>
      <c r="FQ93" s="65">
        <f>IF(ISERROR(FP93/FN93),"NM",IF(OR(FP93/FN93&lt;0.5,FP93/FN93&gt;2),"NM",(FP93/FN93-1)*100))</f>
        <v>-2.2549361491357556</v>
      </c>
      <c r="FR93" s="3">
        <f>FR89/FP90*100</f>
        <v>7.7421043529472255</v>
      </c>
      <c r="FS93" s="65">
        <f>IF(ISERROR(FR93/FP93),"NM",IF(OR(FR93/FP93&lt;0.5,FR93/FP93&gt;2),"NM",(FR93/FP93-1)*100))</f>
        <v>-1.5859427442669993</v>
      </c>
      <c r="FT93" s="3">
        <f>FT89/FR90*100</f>
        <v>8.1259632044997439</v>
      </c>
      <c r="FU93" s="65">
        <f>IF(ISERROR(FT93/FR93),"NM",IF(OR(FT93/FR93&lt;0.5,FT93/FR93&gt;2),"NM",(FT93/FR93-1)*100))</f>
        <v>4.9580686858914813</v>
      </c>
      <c r="FV93" s="3">
        <f>FV89/FT90*100</f>
        <v>8.5422980406801496</v>
      </c>
      <c r="FW93" s="65">
        <f>IF(ISERROR(FV93/FT93),"NM",IF(OR(FV93/FT93&lt;0.5,FV93/FT93&gt;2),"NM",(FV93/FT93-1)*100))</f>
        <v>5.1235136771215162</v>
      </c>
      <c r="FX93" s="143">
        <f>FX89/FV90*100</f>
        <v>9.5020078914122976</v>
      </c>
      <c r="FY93" s="65">
        <f>IF(ISERROR(FX93/FV93),"NM",IF(OR(FX93/FV93&lt;0.5,FX93/FV93&gt;2),"NM",(FX93/FV93-1)*100))</f>
        <v>11.234797078746439</v>
      </c>
      <c r="FZ93" s="143">
        <f>FZ89/FX90*100</f>
        <v>9.1874524079267488</v>
      </c>
      <c r="GA93" s="65">
        <f>IF(ISERROR(FZ93/FX93),"NM",IF(OR(FZ93/FX93&lt;0.5,FZ93/FX93&gt;2),"NM",(FZ93/FX93-1)*100))</f>
        <v>-3.3104106740411865</v>
      </c>
      <c r="GB93" s="143">
        <f>GB89/FZ90*100</f>
        <v>9.960590149073715</v>
      </c>
      <c r="GC93" s="65">
        <f>IF(ISERROR(GB93/FZ93),"NM",IF(OR(GB93/FZ93&lt;0.5,GB93/FZ93&gt;2),"NM",(GB93/FZ93-1)*100))</f>
        <v>8.4151482567672353</v>
      </c>
      <c r="GD93" s="135">
        <f>GD89/GB90*100</f>
        <v>10.354570877950531</v>
      </c>
      <c r="GE93" s="65">
        <f>IF(ISERROR(GD93/GB93),"NM",IF(OR(GD93/GB93&lt;0.5,GD93/GB93&gt;2),"NM",(GD93/GB93-1)*100))</f>
        <v>3.9553954432454352</v>
      </c>
      <c r="GF93" s="135">
        <f>GF89/GD90*100</f>
        <v>10.635139793930687</v>
      </c>
      <c r="GG93" s="65">
        <f>IF(ISERROR(GF93/GD93),"NM",IF(OR(GF93/GD93&lt;0.5,GF93/GD93&gt;2),"NM",(GF93/GD93-1)*100))</f>
        <v>2.7096141335766211</v>
      </c>
      <c r="GH93" s="135">
        <f>GH89/GF90*100</f>
        <v>11.178532000280482</v>
      </c>
      <c r="GI93" s="65">
        <f>IF(ISERROR(GH93/GF93),"NM",IF(OR(GH93/GF93&lt;0.5,GH93/GF93&gt;2),"NM",(GH93/GF93-1)*100))</f>
        <v>5.1094035139989558</v>
      </c>
      <c r="GJ93" s="135">
        <f>GJ89/GH90*100</f>
        <v>11.127790822621085</v>
      </c>
      <c r="GK93" s="65">
        <f>IF(ISERROR(GJ93/GH93),"NM",IF(OR(GJ93/GH93&lt;0.5,GJ93/GH93&gt;2),"NM",(GJ93/GH93-1)*100))</f>
        <v>-0.45391628934929873</v>
      </c>
      <c r="GL93" s="135">
        <f>GL89/GJ90*100</f>
        <v>10.783581052495052</v>
      </c>
      <c r="GM93" s="65">
        <f>IF(ISERROR(GL93/GJ93),"NM",IF(OR(GL93/GJ93&lt;0.5,GL93/GJ93&gt;2),"NM",(GL93/GJ93-1)*100))</f>
        <v>-3.0932444329049402</v>
      </c>
      <c r="GN93" s="135">
        <f>GN89/GL90*100</f>
        <v>10.523063361144077</v>
      </c>
      <c r="GO93" s="65">
        <f>IF(ISERROR(GN93/GL93),"NM",IF(OR(GN93/GL93&lt;0.5,GN93/GL93&gt;2),"NM",(GN93/GL93-1)*100))</f>
        <v>-2.4158736330979536</v>
      </c>
      <c r="GP93" s="135">
        <f>GP89/GN90*100</f>
        <v>10.247374695593086</v>
      </c>
      <c r="GQ93" s="65">
        <f>IF(ISERROR(GP93/GN93),"NM",IF(OR(GP93/GN93&lt;0.5,GP93/GN93&gt;2),"NM",(GP93/GN93-1)*100))</f>
        <v>-2.6198518063566767</v>
      </c>
      <c r="GR93" s="142">
        <f>GP93</f>
        <v>10.247374695593086</v>
      </c>
      <c r="GS93" s="65">
        <f>IF(ISERROR(GR93/GP93),"NM",IF(OR(GR93/GP93&lt;0.5,GR93/GP93&gt;2),"NM",(GR93/GP93-1)*100))</f>
        <v>0</v>
      </c>
      <c r="GT93" s="142">
        <f>GR93</f>
        <v>10.247374695593086</v>
      </c>
      <c r="GU93" s="65">
        <f>IF(ISERROR(GT93/GR93),"NM",IF(OR(GT93/GR93&lt;0.5,GT93/GR93&gt;2),"NM",(GT93/GR93-1)*100))</f>
        <v>0</v>
      </c>
      <c r="GV93" s="142">
        <f>GT93</f>
        <v>10.247374695593086</v>
      </c>
      <c r="GW93" s="65">
        <f>IF(ISERROR(GV93/GT93),"NM",IF(OR(GV93/GT93&lt;0.5,GV93/GT93&gt;2),"NM",(GV93/GT93-1)*100))</f>
        <v>0</v>
      </c>
      <c r="GX93" s="142">
        <f>GV93</f>
        <v>10.247374695593086</v>
      </c>
      <c r="GY93" s="65">
        <f>IF(ISERROR(GX93/GV93),"NM",IF(OR(GX93/GV93&lt;0.5,GX93/GV93&gt;2),"NM",(GX93/GV93-1)*100))</f>
        <v>0</v>
      </c>
      <c r="GZ93" s="67">
        <f t="shared" si="304"/>
        <v>-0.52954918717282862</v>
      </c>
      <c r="HA93" s="280"/>
      <c r="HB93" s="57"/>
      <c r="HC93"/>
      <c r="HD93"/>
      <c r="HE93"/>
      <c r="HF93"/>
      <c r="HG93"/>
      <c r="HH93"/>
    </row>
    <row r="94" spans="2:216" s="2" customFormat="1" ht="13.5" customHeight="1" x14ac:dyDescent="0.2">
      <c r="B94" s="54" t="s">
        <v>445</v>
      </c>
      <c r="C94" s="88">
        <f>100/C93</f>
        <v>16.38570147915733</v>
      </c>
      <c r="D94" s="63"/>
      <c r="E94" s="88">
        <f>100/E93</f>
        <v>15.235071574642125</v>
      </c>
      <c r="F94" s="63"/>
      <c r="G94" s="88">
        <f>100/G93</f>
        <v>15.505030800821356</v>
      </c>
      <c r="H94" s="63"/>
      <c r="I94" s="88">
        <f>100/I93</f>
        <v>15.423076923076922</v>
      </c>
      <c r="J94" s="63"/>
      <c r="K94" s="88">
        <f>100/K93</f>
        <v>14.186666057393531</v>
      </c>
      <c r="L94" s="63">
        <f>IF(ISERROR(K94/C94),"NM",IF(OR(K94/C94&lt;0.5,K94/C94&gt;2),"NM",(K94/C94-1)*100))</f>
        <v>-13.420453341963912</v>
      </c>
      <c r="M94" s="88">
        <f>100/M93</f>
        <v>14.035401785714285</v>
      </c>
      <c r="N94" s="63">
        <f>IF(ISERROR(M94/E94),"NM",IF(OR(M94/E94&lt;0.5,M94/E94&gt;2),"NM",(M94/E94-1)*100))</f>
        <v>-7.8743954897108619</v>
      </c>
      <c r="O94" s="88">
        <f>100/O93</f>
        <v>15.044062027231467</v>
      </c>
      <c r="P94" s="63">
        <f>IF(ISERROR(O94/G94),"NM",IF(OR(O94/G94&lt;0.5,O94/G94&gt;2),"NM",(O94/G94-1)*100))</f>
        <v>-2.9730271388139995</v>
      </c>
      <c r="Q94" s="88">
        <f>100/Q93</f>
        <v>15.216153700906343</v>
      </c>
      <c r="R94" s="63">
        <f>IF(ISERROR(Q94/I94),"NM",IF(OR(Q94/I94&lt;0.5,Q94/I94&gt;2),"NM",(Q94/I94-1)*100))</f>
        <v>-1.3416468270411541</v>
      </c>
      <c r="S94" s="88">
        <f>100/S93</f>
        <v>13.032144570606109</v>
      </c>
      <c r="T94" s="63">
        <f>IF(ISERROR(S94/K94),"NM",IF(OR(S94/K94&lt;0.5,S94/K94&gt;2),"NM",(S94/K94-1)*100))</f>
        <v>-8.1380747394538933</v>
      </c>
      <c r="U94" s="88">
        <f>100/U93</f>
        <v>12.328764565282343</v>
      </c>
      <c r="V94" s="63">
        <f>IF(ISERROR(U94/M94),"NM",IF(OR(U94/M94&lt;0.5,U94/M94&gt;2),"NM",(U94/M94-1)*100))</f>
        <v>-12.159518099218335</v>
      </c>
      <c r="W94" s="88">
        <f>100/W93</f>
        <v>12.343703813183563</v>
      </c>
      <c r="X94" s="63">
        <f>IF(ISERROR(W94/O94),"NM",IF(OR(W94/O94&lt;0.5,W94/O94&gt;2),"NM",(W94/O94-1)*100))</f>
        <v>-17.949661528647965</v>
      </c>
      <c r="Y94" s="88">
        <f>100/Y93</f>
        <v>13.265289320997335</v>
      </c>
      <c r="Z94" s="63">
        <f>IF(ISERROR(Y94/Q94),"NM",IF(OR(Y94/Q94&lt;0.5,Y94/Q94&gt;2),"NM",(Y94/Q94-1)*100))</f>
        <v>-12.821008635006137</v>
      </c>
      <c r="AA94" s="88">
        <f>100/AA93</f>
        <v>11.571039170817068</v>
      </c>
      <c r="AB94" s="63">
        <f>IF(ISERROR(AA94/S94),"NM",IF(OR(AA94/S94&lt;0.5,AA94/S94&gt;2),"NM",(AA94/S94-1)*100))</f>
        <v>-11.211549963039481</v>
      </c>
      <c r="AC94" s="88">
        <f>100/AC93</f>
        <v>11.506156175928364</v>
      </c>
      <c r="AD94" s="63">
        <f>IF(ISERROR(AC94/U94),"NM",IF(OR(AC94/U94&lt;0.5,AC94/U94&gt;2),"NM",(AC94/U94-1)*100))</f>
        <v>-6.6722694313624427</v>
      </c>
      <c r="AE94" s="88">
        <f>100/AE93</f>
        <v>11.699110671936758</v>
      </c>
      <c r="AF94" s="63">
        <f>IF(ISERROR(AE94/W94),"NM",IF(OR(AE94/W94&lt;0.5,AE94/W94&gt;2),"NM",(AE94/W94-1)*100))</f>
        <v>-5.2220399241786231</v>
      </c>
      <c r="AG94" s="88">
        <f>100/AG93</f>
        <v>12.985815857512209</v>
      </c>
      <c r="AH94" s="63">
        <f>IF(ISERROR(AG94/Y94),"NM",IF(OR(AG94/Y94&lt;0.5,AG94/Y94&gt;2),"NM",(AG94/Y94-1)*100))</f>
        <v>-2.1068026239182913</v>
      </c>
      <c r="AI94" s="89">
        <f>100/AI93</f>
        <v>12.034188871473354</v>
      </c>
      <c r="AJ94" s="63">
        <f>IF(ISERROR(AI94/AA94),"NM",IF(OR(AI94/AA94&lt;0.5,AI94/AA94&gt;2),"NM",(AI94/AA94-1)*100))</f>
        <v>4.0026629745095077</v>
      </c>
      <c r="AK94" s="88">
        <f>100/AK93</f>
        <v>12.944881346578365</v>
      </c>
      <c r="AL94" s="63">
        <f>IF(ISERROR(AK94/AC94),"NM",IF(OR(AK94/AC94&lt;0.5,AK94/AC94&gt;2),"NM",(AK94/AC94-1)*100))</f>
        <v>12.503960042363316</v>
      </c>
      <c r="AM94" s="88">
        <f>100/AM93</f>
        <v>13.295205003474635</v>
      </c>
      <c r="AN94" s="63">
        <f>IF(ISERROR(AM94/AE94),"NM",IF(OR(AM94/AE94&lt;0.5,AM94/AE94&gt;2),"NM",(AM94/AE94-1)*100))</f>
        <v>13.642868900851646</v>
      </c>
      <c r="AO94" s="71">
        <f>100/AO93</f>
        <v>12.911299920655912</v>
      </c>
      <c r="AP94" s="63">
        <f>IF(ISERROR(AO94/AG94),"NM",IF(OR(AO94/AG94&lt;0.5,AO94/AG94&gt;2),"NM",(AO94/AG94-1)*100))</f>
        <v>-0.57382560844793096</v>
      </c>
      <c r="AQ94" s="71">
        <f>100/AQ93</f>
        <v>13.097092179876038</v>
      </c>
      <c r="AR94" s="63">
        <f>IF(ISERROR(AQ94/AI94),"NM",IF(OR(AQ94/AI94&lt;0.5,AQ94/AI94&gt;2),"NM",(AQ94/AI94-1)*100))</f>
        <v>8.8323635249091037</v>
      </c>
      <c r="AS94" s="71">
        <f>100/AS93</f>
        <v>13.107244686365991</v>
      </c>
      <c r="AT94" s="63">
        <f>IF(ISERROR(AS94/AK94),"NM",IF(OR(AS94/AK94&lt;0.5,AS94/AK94&gt;2),"NM",(AS94/AK94-1)*100))</f>
        <v>1.2542667286057574</v>
      </c>
      <c r="AU94" s="71">
        <f>100/AU93</f>
        <v>14.428632087797231</v>
      </c>
      <c r="AV94" s="63">
        <f>IF(ISERROR(AU94/AM94),"NM",IF(OR(AU94/AM94&lt;0.5,AU94/AM94&gt;2),"NM",(AU94/AM94-1)*100))</f>
        <v>8.5250816668594567</v>
      </c>
      <c r="AW94" s="71">
        <f>100/AW93</f>
        <v>12.658693818532353</v>
      </c>
      <c r="AX94" s="63">
        <f>IF(ISERROR(AW94/AO94),"NM",IF(OR(AW94/AO94&lt;0.5,AW94/AO94&gt;2),"NM",(AW94/AO94-1)*100))</f>
        <v>-1.9564730404831865</v>
      </c>
      <c r="AY94" s="71">
        <f>100/AY93</f>
        <v>13.141707616707617</v>
      </c>
      <c r="AZ94" s="65">
        <f>IF(ISERROR(AY94/AQ94),"NM",IF(OR(AY94/AQ94&lt;0.5,AY94/AQ94&gt;2),"NM",(AY94/AQ94-1)*100))</f>
        <v>0.34065146842390259</v>
      </c>
      <c r="BA94" s="71">
        <f>100/BA93</f>
        <v>13.038189871902309</v>
      </c>
      <c r="BB94" s="65">
        <f>IF(ISERROR(BA94/AS94),"NM",IF(OR(BA94/AS94&lt;0.5,BA94/AS94&gt;2),"NM",(BA94/AS94-1)*100))</f>
        <v>-0.52684462765475448</v>
      </c>
      <c r="BC94" s="71">
        <f>100/BC93</f>
        <v>13.682087342709103</v>
      </c>
      <c r="BD94" s="65">
        <f>IF(ISERROR(BC94/AU94),"NM",IF(OR(BC94/AU94&lt;0.5,BC94/AU94&gt;2),"NM",(BC94/AU94-1)*100))</f>
        <v>-5.1740507384584689</v>
      </c>
      <c r="BE94" s="71">
        <f>100/BE93</f>
        <v>13.249472388322197</v>
      </c>
      <c r="BF94" s="65">
        <f>IF(ISERROR(BE94/AW94),"NM",IF(OR(BE94/AW94&lt;0.5,BE94/AW94&gt;2),"NM",(BE94/AW94-1)*100))</f>
        <v>4.6669789020802765</v>
      </c>
      <c r="BG94" s="71">
        <f>100/BG93</f>
        <v>12.964330059826166</v>
      </c>
      <c r="BH94" s="65">
        <f>IF(ISERROR(BG94/AY94),"NM",IF(OR(BG94/AY94&lt;0.5,BG94/AY94&gt;2),"NM",(BG94/AY94-1)*100))</f>
        <v>-1.3497298985403083</v>
      </c>
      <c r="BI94" s="71">
        <f>100/BI93</f>
        <v>12.714651974689069</v>
      </c>
      <c r="BJ94" s="65">
        <f>IF(ISERROR(BI94/BA94),"NM",IF(OR(BI94/BA94&lt;0.5,BI94/BA94&gt;2),"NM",(BI94/BA94-1)*100))</f>
        <v>-2.4814633042771872</v>
      </c>
      <c r="BK94" s="71">
        <f>100/BK93</f>
        <v>13.376908720732949</v>
      </c>
      <c r="BL94" s="65">
        <f>IF(ISERROR(BK94/BC94),"NM",IF(OR(BK94/BC94&lt;0.5,BK94/BC94&gt;2),"NM",(BK94/BC94-1)*100))</f>
        <v>-2.2304975427508644</v>
      </c>
      <c r="BM94" s="71">
        <f>100/BM93</f>
        <v>11.492928810320116</v>
      </c>
      <c r="BN94" s="65">
        <f>IF(ISERROR(BM94/BE94),"NM",IF(OR(BM94/BE94&lt;0.5,BM94/BE94&gt;2),"NM",(BM94/BE94-1)*100))</f>
        <v>-13.257460572922596</v>
      </c>
      <c r="BO94" s="71">
        <f>100/BO93</f>
        <v>12.025340505329648</v>
      </c>
      <c r="BP94" s="65">
        <f>IF(ISERROR(BO94/BG94),"NM",IF(OR(BO94/BG94&lt;0.5,BO94/BG94&gt;2),"NM",(BO94/BG94-1)*100))</f>
        <v>-7.2428698603274277</v>
      </c>
      <c r="BQ94" s="71">
        <f>100/BQ93</f>
        <v>11.86136734889978</v>
      </c>
      <c r="BR94" s="65">
        <f>IF(ISERROR(BQ94/BI94),"NM",IF(OR(BQ94/BI94&lt;0.5,BQ94/BI94&gt;2),"NM",(BQ94/BI94-1)*100))</f>
        <v>-6.7110340691032278</v>
      </c>
      <c r="BS94" s="71">
        <f>100/BS93</f>
        <v>12.482683874825593</v>
      </c>
      <c r="BT94" s="65">
        <f>IF(ISERROR(BS94/BK94),"NM",IF(OR(BS94/BK94&lt;0.5,BS94/BK94&gt;2),"NM",(BS94/BK94-1)*100))</f>
        <v>-6.6848392597715129</v>
      </c>
      <c r="BU94" s="71">
        <f>100/BU93</f>
        <v>11.490030744190252</v>
      </c>
      <c r="BV94" s="65">
        <f>IF(ISERROR(BU94/BM94),"NM",IF(OR(BU94/BM94&lt;0.5,BU94/BM94&gt;2),"NM",(BU94/BM94-1)*100))</f>
        <v>-2.5216080058387824E-2</v>
      </c>
      <c r="BW94" s="71">
        <f>100/BW93</f>
        <v>11.01842398764585</v>
      </c>
      <c r="BX94" s="65">
        <f>IF(ISERROR(BW94/BO94),"NM",IF(OR(BW94/BO94&lt;0.5,BW94/BO94&gt;2),"NM",(BW94/BO94-1)*100))</f>
        <v>-8.373289032751563</v>
      </c>
      <c r="BY94" s="71">
        <f>100/BY93</f>
        <v>11.036126187245589</v>
      </c>
      <c r="BZ94" s="65">
        <f>IF(ISERROR(BY94/BQ94),"NM",IF(OR(BY94/BQ94&lt;0.5,BY94/BQ94&gt;2),"NM",(BY94/BQ94-1)*100))</f>
        <v>-6.9573864241776251</v>
      </c>
      <c r="CA94" s="71">
        <f>100/CA93</f>
        <v>11.387248961218836</v>
      </c>
      <c r="CB94" s="65">
        <f>IF(ISERROR(CA94/BS94),"NM",IF(OR(CA94/BS94&lt;0.5,CA94/BS94&gt;2),"NM",(CA94/BS94-1)*100))</f>
        <v>-8.7756361099232123</v>
      </c>
      <c r="CC94" s="71">
        <f>100/CC93</f>
        <v>9.6490516866946567</v>
      </c>
      <c r="CD94" s="65">
        <f>IF(ISERROR(CC94/BU94),"NM",IF(OR(CC94/BU94&lt;0.5,CC94/BU94&gt;2),"NM",(CC94/BU94-1)*100))</f>
        <v>-16.022403233572334</v>
      </c>
      <c r="CE94" s="71">
        <f>100/CE93</f>
        <v>10.961522801302932</v>
      </c>
      <c r="CF94" s="65">
        <f>IF(ISERROR(CE94/BW94),"NM",IF(OR(CE94/BW94&lt;0.5,CE94/BW94&gt;2),"NM",(CE94/BW94-1)*100))</f>
        <v>-0.51641855864974495</v>
      </c>
      <c r="CG94" s="71">
        <f>100/CG93</f>
        <v>11.234117161716171</v>
      </c>
      <c r="CH94" s="65">
        <f>IF(ISERROR(CG94/BY94),"NM",IF(OR(CG94/BY94&lt;0.5,CG94/BY94&gt;2),"NM",(CG94/BY94-1)*100))</f>
        <v>1.79402601158547</v>
      </c>
      <c r="CI94" s="71">
        <f>100/CI93</f>
        <v>11.571296762288208</v>
      </c>
      <c r="CJ94" s="65">
        <f>IF(ISERROR(CI94/CA94),"NM",IF(OR(CI94/CA94&lt;0.5,CI94/CA94&gt;2),"NM",(CI94/CA94-1)*100))</f>
        <v>1.6162622042969144</v>
      </c>
      <c r="CK94" s="71">
        <f>100/CK93</f>
        <v>10.652308687053095</v>
      </c>
      <c r="CL94" s="65">
        <f>IF(ISERROR(CK94/CC94),"NM",IF(OR(CK94/CC94&lt;0.5,CK94/CC94&gt;2),"NM",(CK94/CC94-1)*100))</f>
        <v>10.397467367097391</v>
      </c>
      <c r="CM94" s="71">
        <f>100/CM93</f>
        <v>10.258531011111987</v>
      </c>
      <c r="CN94" s="65">
        <f>IF(ISERROR(CM94/CE94),"NM",IF(OR(CM94/CE94&lt;0.5,CM94/CE94&gt;2),"NM",(CM94/CE94-1)*100))</f>
        <v>-6.4132675991640848</v>
      </c>
      <c r="CO94" s="71">
        <f>100/CO93</f>
        <v>9.9741177359631212</v>
      </c>
      <c r="CP94" s="65">
        <f>IF(ISERROR(CO94/CG94),"NM",IF(OR(CO94/CG94&lt;0.5,CO94/CG94&gt;2),"NM",(CO94/CG94-1)*100))</f>
        <v>-11.21582949167469</v>
      </c>
      <c r="CQ94" s="71">
        <f>100/CQ93</f>
        <v>9.9422604879500156</v>
      </c>
      <c r="CR94" s="65">
        <f>IF(ISERROR(CQ94/CI94),"NM",IF(OR(CQ94/CI94&lt;0.5,CQ94/CI94&gt;2),"NM",(CQ94/CI94-1)*100))</f>
        <v>-14.078251623857351</v>
      </c>
      <c r="CS94" s="71">
        <f>100/CS93</f>
        <v>10.865047611426743</v>
      </c>
      <c r="CT94" s="65">
        <f>IF(ISERROR(CS94/CK94),"NM",IF(OR(CS94/CK94&lt;0.5,CS94/CK94&gt;2),"NM",(CS94/CK94-1)*100))</f>
        <v>1.9971156546769286</v>
      </c>
      <c r="CU94" s="71">
        <f>100/CU93</f>
        <v>9.7995030173943913</v>
      </c>
      <c r="CV94" s="65">
        <f>IF(ISERROR(CU94/CM94),"NM",IF(OR(CU94/CM94&lt;0.5,CU94/CM94&gt;2),"NM",(CU94/CM94-1)*100))</f>
        <v>-4.47459771014368</v>
      </c>
      <c r="CW94" s="71">
        <f>100/CW93</f>
        <v>9.8855275213193323</v>
      </c>
      <c r="CX94" s="65">
        <f>IF(ISERROR(CW94/CO94),"NM",IF(OR(CW94/CO94&lt;0.5,CW94/CO94&gt;2),"NM",(CW94/CO94-1)*100))</f>
        <v>-0.8882010117482797</v>
      </c>
      <c r="CY94" s="71">
        <f>100/CY93</f>
        <v>10.045110265623899</v>
      </c>
      <c r="CZ94" s="65">
        <f>IF(ISERROR(CY94/CQ94),"NM",IF(OR(CY94/CQ94&lt;0.5,CY94/CQ94&gt;2),"NM",(CY94/CQ94-1)*100))</f>
        <v>1.0344707604325709</v>
      </c>
      <c r="DA94" s="71">
        <f>100/DA93</f>
        <v>9.8677470920345556</v>
      </c>
      <c r="DB94" s="65">
        <f>IF(ISERROR(DA94/CS94),"NM",IF(OR(DA94/CS94&lt;0.5,DA94/CS94&gt;2),"NM",(DA94/CS94-1)*100))</f>
        <v>-9.1789797436628735</v>
      </c>
      <c r="DC94" s="71">
        <f>100/DC93</f>
        <v>9.73467464621082</v>
      </c>
      <c r="DD94" s="65">
        <f>IF(ISERROR(DC94/CU94),"NM",IF(OR(DC94/CU94&lt;0.5,DC94/CU94&gt;2),"NM",(DC94/CU94-1)*100))</f>
        <v>-0.66154754040587127</v>
      </c>
      <c r="DE94" s="71">
        <f>100/DE93</f>
        <v>9.9053932957185538</v>
      </c>
      <c r="DF94" s="65">
        <f>IF(ISERROR(DE94/CW94),"NM",IF(OR(DE94/CW94&lt;0.5,DE94/CW94&gt;2),"NM",(DE94/CW94-1)*100))</f>
        <v>0.20095816188239191</v>
      </c>
      <c r="DG94" s="71">
        <f>100/DG93</f>
        <v>9.947331089997359</v>
      </c>
      <c r="DH94" s="65">
        <f>IF(ISERROR(DG94/CY94),"NM",IF(OR(DG94/CY94&lt;0.5,DG94/CY94&gt;2),"NM",(DG94/CY94-1)*100))</f>
        <v>-0.97340071976269593</v>
      </c>
      <c r="DI94" s="71">
        <f>100/DI93</f>
        <v>8.8155237268518523</v>
      </c>
      <c r="DJ94" s="65">
        <f>IF(ISERROR(DI94/DA94),"NM",IF(OR(DI94/DA94&lt;0.5,DI94/DA94&gt;2),"NM",(DI94/DA94-1)*100))</f>
        <v>-10.663258344268666</v>
      </c>
      <c r="DK94" s="71">
        <f>100/DK93</f>
        <v>9.0719717143026219</v>
      </c>
      <c r="DL94" s="65">
        <f>IF(ISERROR(DK94/DC94),"NM",IF(OR(DK94/DC94&lt;0.5,DK94/DC94&gt;2),"NM",(DK94/DC94-1)*100))</f>
        <v>-6.8076536298637631</v>
      </c>
      <c r="DM94" s="71">
        <f>100/DM93</f>
        <v>9.0051812715278174</v>
      </c>
      <c r="DN94" s="65">
        <f>IF(ISERROR(DM94/DE94),"NM",IF(OR(DM94/DE94&lt;0.5,DM94/DE94&gt;2),"NM",(DM94/DE94-1)*100))</f>
        <v>-9.0880997585410235</v>
      </c>
      <c r="DO94" s="71">
        <f>100/DO93</f>
        <v>9.4006701843765157</v>
      </c>
      <c r="DP94" s="65">
        <f>IF(ISERROR(DO94/DG94),"NM",IF(OR(DO94/DG94&lt;0.5,DO94/DG94&gt;2),"NM",(DO94/DG94-1)*100))</f>
        <v>-5.4955535376775</v>
      </c>
      <c r="DQ94" s="71">
        <f>100/DQ93</f>
        <v>8.6578684706665179</v>
      </c>
      <c r="DR94" s="65">
        <f>IF(ISERROR(DQ94/DI94),"NM",IF(OR(DQ94/DI94&lt;0.5,DQ94/DI94&gt;2),"NM",(DQ94/DI94-1)*100))</f>
        <v>-1.7883821888553308</v>
      </c>
      <c r="DS94" s="71">
        <f>100/DS93</f>
        <v>8.8236740083155407</v>
      </c>
      <c r="DT94" s="65">
        <f>IF(ISERROR(DS94/DK94),"NM",IF(OR(DS94/DK94&lt;0.5,DS94/DK94&gt;2),"NM",(DS94/DK94-1)*100))</f>
        <v>-2.7369761922385827</v>
      </c>
      <c r="DU94" s="71">
        <f>100/DU93</f>
        <v>9.1917764308194414</v>
      </c>
      <c r="DV94" s="65">
        <f>IF(ISERROR(DU94/DM94),"NM",IF(OR(DU94/DM94&lt;0.5,DU94/DM94&gt;2),"NM",(DU94/DM94-1)*100))</f>
        <v>2.0720866539532423</v>
      </c>
      <c r="DW94" s="71">
        <f>100/DW93</f>
        <v>9.0114585108195602</v>
      </c>
      <c r="DX94" s="65">
        <f>IF(ISERROR(DW94/DO94),"NM",IF(OR(DW94/DO94&lt;0.5,DW94/DO94&gt;2),"NM",(DW94/DO94-1)*100))</f>
        <v>-4.1402545342331791</v>
      </c>
      <c r="DY94" s="71">
        <f t="shared" ref="DY94:EA94" si="311">100/DY93</f>
        <v>9.2369802180056517</v>
      </c>
      <c r="DZ94" s="65">
        <f>IF(ISERROR(DY94/DQ94),"NM",IF(OR(DY94/DQ94&lt;0.5,DY94/DQ94&gt;2),"NM",(DY94/DQ94-1)*100))</f>
        <v>6.6888489851885113</v>
      </c>
      <c r="EA94" s="71">
        <f t="shared" si="311"/>
        <v>9.2769437918982405</v>
      </c>
      <c r="EB94" s="65">
        <f>IF(ISERROR(EA94/DS94),"NM",IF(OR(EA94/DS94&lt;0.5,EA94/DS94&gt;2),"NM",(EA94/DS94-1)*100))</f>
        <v>5.1369733645591609</v>
      </c>
      <c r="EC94" s="71">
        <f t="shared" ref="EC94:EE94" si="312">100/EC93</f>
        <v>9.0488744732756707</v>
      </c>
      <c r="ED94" s="65">
        <f>IF(ISERROR(EC94/DU94),"NM",IF(OR(EC94/DU94&lt;0.5,EC94/DU94&gt;2),"NM",(EC94/DU94-1)*100))</f>
        <v>-1.5546718158269135</v>
      </c>
      <c r="EE94" s="71">
        <f t="shared" si="312"/>
        <v>9.6669214487300099</v>
      </c>
      <c r="EF94" s="65">
        <f>IF(ISERROR(EE94/DW94),"NM",IF(OR(EE94/DW94&lt;0.5,EE94/DW94&gt;2),"NM",(EE94/DW94-1)*100))</f>
        <v>7.2736609409394859</v>
      </c>
      <c r="EG94" s="71">
        <f t="shared" ref="EG94:EI94" si="313">100/EG93</f>
        <v>9.5765050167224093</v>
      </c>
      <c r="EH94" s="65">
        <f>IF(ISERROR(EG94/DY94),"NM",IF(OR(EG94/DY94&lt;0.5,EG94/DY94&gt;2),"NM",(EG94/DY94-1)*100))</f>
        <v>3.6757120910026586</v>
      </c>
      <c r="EI94" s="71">
        <f t="shared" si="313"/>
        <v>9.5817115626070084</v>
      </c>
      <c r="EJ94" s="65">
        <f>IF(ISERROR(EI94/EA94),"NM",IF(OR(EI94/EA94&lt;0.5,EI94/EA94&gt;2),"NM",(EI94/EA94-1)*100))</f>
        <v>3.2852173899655224</v>
      </c>
      <c r="EK94" s="71">
        <f t="shared" ref="EK94:EM94" si="314">100/EK93</f>
        <v>9.0887356877922905</v>
      </c>
      <c r="EL94" s="65">
        <f>IF(ISERROR(EK94/EC94),"NM",IF(OR(EK94/EC94&lt;0.5,EK94/EC94&gt;2),"NM",(EK94/EC94-1)*100))</f>
        <v>0.44051019421633697</v>
      </c>
      <c r="EM94" s="71">
        <f t="shared" si="314"/>
        <v>9.8637101449275359</v>
      </c>
      <c r="EN94" s="65">
        <f>IF(ISERROR(EM94/EE94),"NM",IF(OR(EM94/EE94&lt;0.5,EM94/EE94&gt;2),"NM",(EM94/EE94-1)*100))</f>
        <v>2.0356914788355773</v>
      </c>
      <c r="EO94" s="71">
        <f t="shared" ref="EO94" si="315">100/EO93</f>
        <v>9.9471493003353757</v>
      </c>
      <c r="EP94" s="65">
        <f>IF(ISERROR(EO94/EG94),"NM",IF(OR(EO94/EG94&lt;0.5,EO94/EG94&gt;2),"NM",(EO94/EG94-1)*100))</f>
        <v>3.8703502265779788</v>
      </c>
      <c r="EQ94" s="88">
        <f t="shared" ref="EQ94" si="316">100/EQ93</f>
        <v>9.5817115626070084</v>
      </c>
      <c r="ER94" s="65">
        <f>IF(ISERROR(EQ94/EI94),"NM",IF(OR(EQ94/EI94&lt;0.5,EQ94/EI94&gt;2),"NM",(EQ94/EI94-1)*100))</f>
        <v>0</v>
      </c>
      <c r="ES94" s="88">
        <f t="shared" ref="ES94" si="317">100/ES93</f>
        <v>9.0887356877922905</v>
      </c>
      <c r="ET94" s="65">
        <f>IF(ISERROR(ES94/EK94),"NM",IF(OR(ES94/EK94&lt;0.5,ES94/EK94&gt;2),"NM",(ES94/EK94-1)*100))</f>
        <v>0</v>
      </c>
      <c r="EU94" s="88">
        <f t="shared" ref="EU94" si="318">100/EU93</f>
        <v>9.8637101449275359</v>
      </c>
      <c r="EV94" s="65">
        <f>IF(ISERROR(EU94/EM94),"NM",IF(OR(EU94/EM94&lt;0.5,EU94/EM94&gt;2),"NM",(EU94/EM94-1)*100))</f>
        <v>0</v>
      </c>
      <c r="EW94" s="88">
        <f t="shared" ref="EW94" si="319">100/EW93</f>
        <v>9.9471493003353757</v>
      </c>
      <c r="EX94" s="65">
        <f>IF(ISERROR(EW94/EO94),"NM",IF(OR(EW94/EO94&lt;0.5,EW94/EO94&gt;2),"NM",(EW94/EO94-1)*100))</f>
        <v>0</v>
      </c>
      <c r="EY94" s="65"/>
      <c r="EZ94" s="317"/>
      <c r="FA94" s="59"/>
      <c r="FB94" s="88">
        <f>100/FB93</f>
        <v>17.438143261725493</v>
      </c>
      <c r="FC94" s="63"/>
      <c r="FD94" s="88">
        <f>100/FD93</f>
        <v>15.691937634034659</v>
      </c>
      <c r="FE94" s="65">
        <f>IF(ISERROR(FD94/FB94),"NM",IF(OR(FD94/FB94&lt;0.5,FD94/FB94&gt;2),"NM",(FD94/FB94-1)*100))</f>
        <v>-10.013713051225659</v>
      </c>
      <c r="FF94" s="88">
        <f>100/FF93</f>
        <v>15.251734028683181</v>
      </c>
      <c r="FG94" s="65">
        <f>IF(ISERROR(FF94/FD94),"NM",IF(OR(FF94/FD94&lt;0.5,FF94/FD94&gt;2),"NM",(FF94/FD94-1)*100))</f>
        <v>-2.8052852083525259</v>
      </c>
      <c r="FH94" s="88">
        <f>100/FH93</f>
        <v>14.336688986377279</v>
      </c>
      <c r="FI94" s="65">
        <f>IF(ISERROR(FH94/FF94),"NM",IF(OR(FH94/FF94&lt;0.5,FH94/FF94&gt;2),"NM",(FH94/FF94-1)*100))</f>
        <v>-5.9996131625756233</v>
      </c>
      <c r="FJ94" s="88">
        <f>100/FJ93</f>
        <v>12.493675737830586</v>
      </c>
      <c r="FK94" s="65">
        <f>IF(ISERROR(FJ94/FH94),"NM",IF(OR(FJ94/FH94&lt;0.5,FJ94/FH94&gt;2),"NM",(FJ94/FH94-1)*100))</f>
        <v>-12.85522236199672</v>
      </c>
      <c r="FL94" s="88">
        <f>100/FL93</f>
        <v>11.626204564666102</v>
      </c>
      <c r="FM94" s="65">
        <f>IF(ISERROR(FL94/FJ94),"NM",IF(OR(FL94/FJ94&lt;0.5,FL94/FJ94&gt;2),"NM",(FL94/FJ94-1)*100))</f>
        <v>-6.943282276310403</v>
      </c>
      <c r="FN94" s="88">
        <f>100/FN93</f>
        <v>12.424901385657934</v>
      </c>
      <c r="FO94" s="65">
        <f>IF(ISERROR(FN94/FL94),"NM",IF(OR(FN94/FL94&lt;0.5,FN94/FL94&gt;2),"NM",(FN94/FL94-1)*100))</f>
        <v>6.8697984501253417</v>
      </c>
      <c r="FP94" s="88">
        <f>100/FP93</f>
        <v>12.71153846153846</v>
      </c>
      <c r="FQ94" s="65">
        <f>IF(ISERROR(FP94/FN94),"NM",IF(OR(FP94/FN94&lt;0.5,FP94/FN94&gt;2),"NM",(FP94/FN94-1)*100))</f>
        <v>2.3069565462418229</v>
      </c>
      <c r="FR94" s="90">
        <f>100/FR93</f>
        <v>12.916384931176044</v>
      </c>
      <c r="FS94" s="65">
        <f>IF(ISERROR(FR94/FP94),"NM",IF(OR(FR94/FP94&lt;0.5,FR94/FP94&gt;2),"NM",(FR94/FP94-1)*100))</f>
        <v>1.6115002150006497</v>
      </c>
      <c r="FT94" s="90">
        <f>100/FT93</f>
        <v>12.306233425303367</v>
      </c>
      <c r="FU94" s="65">
        <f>IF(ISERROR(FT94/FR94),"NM",IF(OR(FT94/FR94&lt;0.5,FT94/FR94&gt;2),"NM",(FT94/FR94-1)*100))</f>
        <v>-4.7238566295741631</v>
      </c>
      <c r="FV94" s="90">
        <f>100/FV93</f>
        <v>11.706451767870869</v>
      </c>
      <c r="FW94" s="65">
        <f>IF(ISERROR(FV94/FT94),"NM",IF(OR(FV94/FT94&lt;0.5,FV94/FT94&gt;2),"NM",(FV94/FT94-1)*100))</f>
        <v>-4.8738036790303525</v>
      </c>
      <c r="FX94" s="90">
        <f>100/FX93</f>
        <v>10.524091449174417</v>
      </c>
      <c r="FY94" s="65">
        <f>IF(ISERROR(FX94/FV94),"NM",IF(OR(FX94/FV94&lt;0.5,FX94/FV94&gt;2),"NM",(FX94/FV94-1)*100))</f>
        <v>-10.100074233778656</v>
      </c>
      <c r="FZ94" s="90">
        <f>100/FZ93</f>
        <v>10.884410123716343</v>
      </c>
      <c r="GA94" s="65">
        <f>IF(ISERROR(FZ94/FX94),"NM",IF(OR(FZ94/FX94&lt;0.5,FZ94/FX94&gt;2),"NM",(FZ94/FX94-1)*100))</f>
        <v>3.4237508889205959</v>
      </c>
      <c r="GB94" s="90">
        <f>100/GB93</f>
        <v>10.039565779071784</v>
      </c>
      <c r="GC94" s="65">
        <f>IF(ISERROR(GB94/FZ94),"NM",IF(OR(GB94/FZ94&lt;0.5,GB94/FZ94&gt;2),"NM",(GB94/FZ94-1)*100))</f>
        <v>-7.7619672085279419</v>
      </c>
      <c r="GD94" s="87">
        <f>100/GD93</f>
        <v>9.6575706689056826</v>
      </c>
      <c r="GE94" s="65">
        <f>IF(ISERROR(GD94/GB94),"NM",IF(OR(GD94/GB94&lt;0.5,GD94/GB94&gt;2),"NM",(GD94/GB94-1)*100))</f>
        <v>-3.8048967313147997</v>
      </c>
      <c r="GF94" s="87">
        <f>100/GF93</f>
        <v>9.4027913067083979</v>
      </c>
      <c r="GG94" s="65">
        <f>IF(ISERROR(GF94/GD94),"NM",IF(OR(GF94/GD94&lt;0.5,GF94/GD94&gt;2),"NM",(GF94/GD94-1)*100))</f>
        <v>-2.6381309641108186</v>
      </c>
      <c r="GH94" s="87">
        <f>100/GH93</f>
        <v>8.945718453683444</v>
      </c>
      <c r="GI94" s="65">
        <f>IF(ISERROR(GH94/GF94),"NM",IF(OR(GH94/GF94&lt;0.5,GH94/GF94&gt;2),"NM",(GH94/GF94-1)*100))</f>
        <v>-4.8610336879311156</v>
      </c>
      <c r="GJ94" s="87">
        <f>100/GJ93</f>
        <v>8.9865096849875545</v>
      </c>
      <c r="GK94" s="65">
        <f>IF(ISERROR(GJ94/GH94),"NM",IF(OR(GJ94/GH94&lt;0.5,GJ94/GH94&gt;2),"NM",(GJ94/GH94-1)*100))</f>
        <v>0.45598608446384414</v>
      </c>
      <c r="GL94" s="87">
        <f>100/GL93</f>
        <v>9.2733572932029382</v>
      </c>
      <c r="GM94" s="65">
        <f>IF(ISERROR(GL94/GJ94),"NM",IF(OR(GL94/GJ94&lt;0.5,GL94/GJ94&gt;2),"NM",(GL94/GJ94-1)*100))</f>
        <v>3.1919801821899574</v>
      </c>
      <c r="GN94" s="87">
        <f>100/GN93</f>
        <v>9.5029362238039319</v>
      </c>
      <c r="GO94" s="65">
        <f>IF(ISERROR(GN94/GL94),"NM",IF(OR(GN94/GL94&lt;0.5,GN94/GL94&gt;2),"NM",(GN94/GL94-1)*100))</f>
        <v>2.4756830060809421</v>
      </c>
      <c r="GP94" s="87">
        <f>100/GP93</f>
        <v>9.7585970036799079</v>
      </c>
      <c r="GQ94" s="65">
        <f>IF(ISERROR(GP94/GN94),"NM",IF(OR(GP94/GN94&lt;0.5,GP94/GN94&gt;2),"NM",(GP94/GN94-1)*100))</f>
        <v>2.6903345855944005</v>
      </c>
      <c r="GR94" s="88">
        <f>100/GR93</f>
        <v>9.7585970036799079</v>
      </c>
      <c r="GS94" s="65">
        <f>IF(ISERROR(GR94/GP94),"NM",IF(OR(GR94/GP94&lt;0.5,GR94/GP94&gt;2),"NM",(GR94/GP94-1)*100))</f>
        <v>0</v>
      </c>
      <c r="GT94" s="88">
        <f>100/GT93</f>
        <v>9.7585970036799079</v>
      </c>
      <c r="GU94" s="65">
        <f>IF(ISERROR(GT94/GR94),"NM",IF(OR(GT94/GR94&lt;0.5,GT94/GR94&gt;2),"NM",(GT94/GR94-1)*100))</f>
        <v>0</v>
      </c>
      <c r="GV94" s="88">
        <f>100/GV93</f>
        <v>9.7585970036799079</v>
      </c>
      <c r="GW94" s="65">
        <f>IF(ISERROR(GV94/GT94),"NM",IF(OR(GV94/GT94&lt;0.5,GV94/GT94&gt;2),"NM",(GV94/GT94-1)*100))</f>
        <v>0</v>
      </c>
      <c r="GX94" s="88">
        <f>100/GX93</f>
        <v>9.7585970036799079</v>
      </c>
      <c r="GY94" s="65">
        <f>IF(ISERROR(GX94/GV94),"NM",IF(OR(GX94/GV94&lt;0.5,GX94/GV94&gt;2),"NM",(GX94/GV94-1)*100))</f>
        <v>0</v>
      </c>
      <c r="GZ94" s="67">
        <f t="shared" si="304"/>
        <v>0.53236833938681283</v>
      </c>
      <c r="HA94" s="280"/>
      <c r="HB94" s="57"/>
      <c r="HC94"/>
      <c r="HD94"/>
      <c r="HE94"/>
      <c r="HF94"/>
      <c r="HG94"/>
      <c r="HH94"/>
    </row>
    <row r="95" spans="2:216" s="2" customFormat="1" ht="13.5" customHeight="1" x14ac:dyDescent="0.2">
      <c r="B95" s="54"/>
      <c r="C95" s="57"/>
      <c r="D95" s="63"/>
      <c r="E95" s="57"/>
      <c r="F95" s="63"/>
      <c r="G95" s="57"/>
      <c r="H95" s="63"/>
      <c r="I95" s="57"/>
      <c r="J95" s="63"/>
      <c r="K95" s="57"/>
      <c r="L95" s="63"/>
      <c r="M95" s="57"/>
      <c r="N95" s="63"/>
      <c r="O95" s="57"/>
      <c r="P95" s="63"/>
      <c r="Q95" s="57"/>
      <c r="R95" s="63"/>
      <c r="S95" s="57"/>
      <c r="T95" s="63"/>
      <c r="U95" s="57"/>
      <c r="V95" s="63"/>
      <c r="W95" s="57"/>
      <c r="X95" s="63"/>
      <c r="Y95" s="57"/>
      <c r="Z95" s="63"/>
      <c r="AA95" s="57"/>
      <c r="AB95" s="63"/>
      <c r="AC95" s="57"/>
      <c r="AD95" s="63"/>
      <c r="AE95" s="57"/>
      <c r="AF95" s="63"/>
      <c r="AG95" s="57"/>
      <c r="AH95" s="63"/>
      <c r="AI95" s="55"/>
      <c r="AJ95" s="63"/>
      <c r="AK95" s="57"/>
      <c r="AL95" s="63"/>
      <c r="AM95" s="57"/>
      <c r="AN95" s="63"/>
      <c r="AO95" s="59"/>
      <c r="AP95" s="63"/>
      <c r="AQ95" s="59"/>
      <c r="AR95" s="63"/>
      <c r="AS95" s="59"/>
      <c r="AT95" s="63"/>
      <c r="AU95" s="59"/>
      <c r="AV95" s="63"/>
      <c r="AW95" s="59"/>
      <c r="AX95" s="63"/>
      <c r="AY95" s="59"/>
      <c r="AZ95" s="65"/>
      <c r="BA95" s="59"/>
      <c r="BB95" s="65"/>
      <c r="BC95" s="59"/>
      <c r="BD95" s="65"/>
      <c r="BE95" s="59"/>
      <c r="BF95" s="65"/>
      <c r="BG95" s="59"/>
      <c r="BH95" s="65"/>
      <c r="BI95" s="59"/>
      <c r="BJ95" s="65"/>
      <c r="BK95" s="59"/>
      <c r="BL95" s="65"/>
      <c r="BM95" s="59"/>
      <c r="BN95" s="65"/>
      <c r="BO95" s="59"/>
      <c r="BP95" s="65"/>
      <c r="BQ95" s="59"/>
      <c r="BR95" s="65"/>
      <c r="BS95" s="59"/>
      <c r="BT95" s="65"/>
      <c r="BU95" s="59"/>
      <c r="BV95" s="65"/>
      <c r="BW95" s="59"/>
      <c r="BX95" s="65"/>
      <c r="BY95" s="59"/>
      <c r="BZ95" s="65"/>
      <c r="CA95" s="59"/>
      <c r="CB95" s="65"/>
      <c r="CC95" s="59"/>
      <c r="CD95" s="65"/>
      <c r="CE95" s="59"/>
      <c r="CF95" s="65"/>
      <c r="CG95" s="59"/>
      <c r="CH95" s="65"/>
      <c r="CI95" s="59"/>
      <c r="CJ95" s="65"/>
      <c r="CK95" s="59"/>
      <c r="CL95" s="65"/>
      <c r="CM95" s="59"/>
      <c r="CN95" s="65"/>
      <c r="CO95" s="59"/>
      <c r="CP95" s="65"/>
      <c r="CQ95" s="59"/>
      <c r="CR95" s="65"/>
      <c r="CS95" s="59"/>
      <c r="CT95" s="65"/>
      <c r="CU95" s="59"/>
      <c r="CV95" s="65"/>
      <c r="CW95" s="59"/>
      <c r="CX95" s="65"/>
      <c r="CY95" s="59"/>
      <c r="CZ95" s="65"/>
      <c r="DA95" s="59"/>
      <c r="DB95" s="65"/>
      <c r="DC95" s="59"/>
      <c r="DD95" s="65"/>
      <c r="DE95" s="59"/>
      <c r="DF95" s="65"/>
      <c r="DG95" s="59"/>
      <c r="DH95" s="65"/>
      <c r="DI95" s="59"/>
      <c r="DJ95" s="65"/>
      <c r="DK95" s="59"/>
      <c r="DL95" s="65"/>
      <c r="DM95" s="59"/>
      <c r="DN95" s="65"/>
      <c r="DO95" s="59"/>
      <c r="DP95" s="65"/>
      <c r="DQ95" s="59"/>
      <c r="DR95" s="65"/>
      <c r="DS95" s="59"/>
      <c r="DT95" s="65"/>
      <c r="DU95" s="59"/>
      <c r="DV95" s="65"/>
      <c r="DW95" s="59"/>
      <c r="DX95" s="65"/>
      <c r="DY95" s="59"/>
      <c r="DZ95" s="65"/>
      <c r="EA95" s="59"/>
      <c r="EB95" s="65"/>
      <c r="EC95" s="57"/>
      <c r="ED95" s="65"/>
      <c r="EE95" s="57"/>
      <c r="EF95" s="65"/>
      <c r="EG95" s="57"/>
      <c r="EH95" s="65"/>
      <c r="EI95" s="57"/>
      <c r="EJ95" s="65"/>
      <c r="EK95" s="57"/>
      <c r="EL95" s="65"/>
      <c r="EM95" s="57"/>
      <c r="EN95" s="65"/>
      <c r="EO95" s="57"/>
      <c r="EP95" s="65"/>
      <c r="EQ95" s="57"/>
      <c r="ER95" s="65"/>
      <c r="ES95" s="57"/>
      <c r="ET95" s="65"/>
      <c r="EU95" s="57"/>
      <c r="EV95" s="65"/>
      <c r="EW95" s="57"/>
      <c r="EX95" s="65"/>
      <c r="EY95" s="65"/>
      <c r="EZ95" s="317"/>
      <c r="FA95" s="59"/>
      <c r="FB95" s="57"/>
      <c r="FC95" s="63"/>
      <c r="FD95" s="57"/>
      <c r="FE95" s="65"/>
      <c r="FF95" s="57"/>
      <c r="FG95" s="65"/>
      <c r="FH95" s="57"/>
      <c r="FI95" s="65"/>
      <c r="FJ95" s="57"/>
      <c r="FK95" s="65"/>
      <c r="FL95" s="57"/>
      <c r="FM95" s="65"/>
      <c r="FN95" s="57"/>
      <c r="FO95" s="65"/>
      <c r="FP95" s="57"/>
      <c r="FQ95" s="65"/>
      <c r="FR95" s="75"/>
      <c r="FS95" s="65"/>
      <c r="FT95" s="75"/>
      <c r="FU95" s="65"/>
      <c r="FV95" s="75"/>
      <c r="FW95" s="65"/>
      <c r="FX95" s="75"/>
      <c r="FY95" s="65"/>
      <c r="FZ95" s="75"/>
      <c r="GA95" s="65"/>
      <c r="GB95" s="75"/>
      <c r="GC95" s="65"/>
      <c r="GD95" s="72"/>
      <c r="GE95" s="65"/>
      <c r="GF95" s="72"/>
      <c r="GG95" s="65"/>
      <c r="GH95" s="72"/>
      <c r="GI95" s="65"/>
      <c r="GJ95" s="72"/>
      <c r="GK95" s="65"/>
      <c r="GL95" s="72"/>
      <c r="GM95" s="65"/>
      <c r="GN95" s="72"/>
      <c r="GO95" s="65"/>
      <c r="GP95" s="72"/>
      <c r="GQ95" s="65"/>
      <c r="GR95" s="57"/>
      <c r="GS95" s="65"/>
      <c r="GT95" s="57"/>
      <c r="GU95" s="65"/>
      <c r="GV95" s="57"/>
      <c r="GW95" s="65"/>
      <c r="GX95" s="57"/>
      <c r="GY95" s="65"/>
      <c r="GZ95" s="67" t="str">
        <f t="shared" si="304"/>
        <v/>
      </c>
      <c r="HA95" s="279"/>
      <c r="HB95" s="57"/>
      <c r="HC95"/>
      <c r="HD95"/>
      <c r="HE95"/>
      <c r="HF95"/>
      <c r="HG95"/>
      <c r="HH95"/>
    </row>
    <row r="96" spans="2:216" s="2" customFormat="1" ht="13.5" customHeight="1" x14ac:dyDescent="0.2">
      <c r="B96" s="54" t="s">
        <v>446</v>
      </c>
      <c r="C96" s="139">
        <f>C89/C59*100</f>
        <v>2.530410865681799</v>
      </c>
      <c r="D96" s="63"/>
      <c r="E96" s="139">
        <f>E89/E59*100</f>
        <v>2.739695327951055</v>
      </c>
      <c r="F96" s="63"/>
      <c r="G96" s="139">
        <f>G89/G59*100</f>
        <v>2.6892259778125052</v>
      </c>
      <c r="H96" s="63"/>
      <c r="I96" s="139">
        <f>I89/I59*100</f>
        <v>2.703292744827285</v>
      </c>
      <c r="J96" s="63"/>
      <c r="K96" s="139">
        <f>K89/K59*100</f>
        <v>2.9482453871357133</v>
      </c>
      <c r="L96" s="63">
        <f>IF(ISERROR(K96/C96),"NM",IF(OR(K96/C96&lt;0.5,K96/C96&gt;2),"NM",(K96/C96-1)*100))</f>
        <v>16.512516884934115</v>
      </c>
      <c r="M96" s="139">
        <f>M89/M59*100</f>
        <v>2.984867786347428</v>
      </c>
      <c r="N96" s="63">
        <f>IF(ISERROR(M96/E96),"NM",IF(OR(M96/E96&lt;0.5,M96/E96&gt;2),"NM",(M96/E96-1)*100))</f>
        <v>8.9488950065017328</v>
      </c>
      <c r="O96" s="139">
        <f>O89/O59*100</f>
        <v>2.7786681519860017</v>
      </c>
      <c r="P96" s="63">
        <f>IF(ISERROR(O96/G96),"NM",IF(OR(O96/G96&lt;0.5,O96/G96&gt;2),"NM",(O96/G96-1)*100))</f>
        <v>3.3259448968379957</v>
      </c>
      <c r="Q96" s="139">
        <f>Q89/Q59*100</f>
        <v>2.7567826430965914</v>
      </c>
      <c r="R96" s="63">
        <f>IF(ISERROR(Q96/I96),"NM",IF(OR(Q96/I96&lt;0.5,Q96/I96&gt;2),"NM",(Q96/I96-1)*100))</f>
        <v>1.9786942561681009</v>
      </c>
      <c r="S96" s="139">
        <f>S89/S59*100</f>
        <v>3.2021344148794526</v>
      </c>
      <c r="T96" s="63">
        <f>IF(ISERROR(S96/K96),"NM",IF(OR(S96/K96&lt;0.5,S96/K96&gt;2),"NM",(S96/K96-1)*100))</f>
        <v>8.6115297204076402</v>
      </c>
      <c r="U96" s="139">
        <f>U89/U59*100</f>
        <v>3.3944716865362086</v>
      </c>
      <c r="V96" s="63">
        <f>IF(ISERROR(U96/M96),"NM",IF(OR(U96/M96&lt;0.5,U96/M96&gt;2),"NM",(U96/M96-1)*100))</f>
        <v>13.722681522521007</v>
      </c>
      <c r="W96" s="139">
        <f>W89/W59*100</f>
        <v>3.3664706292105757</v>
      </c>
      <c r="X96" s="63">
        <f>IF(ISERROR(W96/O96),"NM",IF(OR(W96/O96&lt;0.5,W96/O96&gt;2),"NM",(W96/O96-1)*100))</f>
        <v>21.154108553929074</v>
      </c>
      <c r="Y96" s="139">
        <f>Y89/Y59*100</f>
        <v>3.1330451016999112</v>
      </c>
      <c r="Z96" s="63">
        <f>IF(ISERROR(Y96/Q96),"NM",IF(OR(Y96/Q96&lt;0.5,Y96/Q96&gt;2),"NM",(Y96/Q96-1)*100))</f>
        <v>13.648608081073753</v>
      </c>
      <c r="AA96" s="139">
        <f>AA89/AA59*100</f>
        <v>3.5734557033873031</v>
      </c>
      <c r="AB96" s="63">
        <f>IF(ISERROR(AA96/S96),"NM",IF(OR(AA96/S96&lt;0.5,AA96/S96&gt;2),"NM",(AA96/S96-1)*100))</f>
        <v>11.596055642836877</v>
      </c>
      <c r="AC96" s="139">
        <f>AC89/AC59*100</f>
        <v>3.6205869031442939</v>
      </c>
      <c r="AD96" s="63">
        <f>IF(ISERROR(AC96/U96),"NM",IF(OR(AC96/U96&lt;0.5,AC96/U96&gt;2),"NM",(AC96/U96-1)*100))</f>
        <v>6.6612786167858262</v>
      </c>
      <c r="AE96" s="139">
        <f>AE89/AE59*100</f>
        <v>3.5518243461414274</v>
      </c>
      <c r="AF96" s="63">
        <f>IF(ISERROR(AE96/W96),"NM",IF(OR(AE96/W96&lt;0.5,AE96/W96&gt;2),"NM",(AE96/W96-1)*100))</f>
        <v>5.5058765498368967</v>
      </c>
      <c r="AG96" s="139">
        <f>AG89/AG59*100</f>
        <v>3.2113434873658866</v>
      </c>
      <c r="AH96" s="63">
        <f>IF(ISERROR(AG96/Y96),"NM",IF(OR(AG96/Y96&lt;0.5,AG96/Y96&gt;2),"NM",(AG96/Y96-1)*100))</f>
        <v>2.4991145395095948</v>
      </c>
      <c r="AI96" s="139">
        <f>AI89/AI59*100</f>
        <v>3.4598229416629387</v>
      </c>
      <c r="AJ96" s="63">
        <f>IF(ISERROR(AI96/AA96),"NM",IF(OR(AI96/AA96&lt;0.5,AI96/AA96&gt;2),"NM",(AI96/AA96-1)*100))</f>
        <v>-3.1799124196964623</v>
      </c>
      <c r="AK96" s="139">
        <f>AK89/AK59*100</f>
        <v>3.2355553968331909</v>
      </c>
      <c r="AL96" s="63">
        <f>IF(ISERROR(AK96/AC96),"NM",IF(OR(AK96/AC96&lt;0.5,AK96/AC96&gt;2),"NM",(AK96/AC96-1)*100))</f>
        <v>-10.634505305665298</v>
      </c>
      <c r="AM96" s="139">
        <f>AM89/AM59*100</f>
        <v>3.1503544422405829</v>
      </c>
      <c r="AN96" s="63">
        <f>IF(ISERROR(AM96/AE96),"NM",IF(OR(AM96/AE96&lt;0.5,AM96/AE96&gt;2),"NM",(AM96/AE96-1)*100))</f>
        <v>-11.303202658008315</v>
      </c>
      <c r="AO96" s="141">
        <f>AO89/AO59*100</f>
        <v>3.2668472461626861</v>
      </c>
      <c r="AP96" s="63">
        <f>IF(ISERROR(AO96/AG96),"NM",IF(OR(AO96/AG96&lt;0.5,AO96/AG96&gt;2),"NM",(AO96/AG96-1)*100))</f>
        <v>1.7283656829349736</v>
      </c>
      <c r="AQ96" s="141">
        <f>AQ89/AQ59*100</f>
        <v>3.2186454778519162</v>
      </c>
      <c r="AR96" s="63">
        <f>IF(ISERROR(AQ96/AI96),"NM",IF(OR(AQ96/AI96&lt;0.5,AQ96/AI96&gt;2),"NM",(AQ96/AI96-1)*100))</f>
        <v>-6.9708036474000146</v>
      </c>
      <c r="AS96" s="141">
        <f>AS89/AS59*100</f>
        <v>3.2321302905398612</v>
      </c>
      <c r="AT96" s="63">
        <f>IF(ISERROR(AS96/AK96),"NM",IF(OR(AS96/AK96&lt;0.5,AS96/AK96&gt;2),"NM",(AS96/AK96-1)*100))</f>
        <v>-0.10585837277525822</v>
      </c>
      <c r="AU96" s="141">
        <f>AU89/AU59*100</f>
        <v>3.1594155040039631</v>
      </c>
      <c r="AV96" s="63">
        <f>IF(ISERROR(AU96/AM96),"NM",IF(OR(AU96/AM96&lt;0.5,AU96/AM96&gt;2),"NM",(AU96/AM96-1)*100))</f>
        <v>0.28762039095944214</v>
      </c>
      <c r="AW96" s="141">
        <f>AW89/AW59*100</f>
        <v>3.3739886978086759</v>
      </c>
      <c r="AX96" s="63">
        <f>IF(ISERROR(AW96/AO96),"NM",IF(OR(AW96/AO96&lt;0.5,AW96/AO96&gt;2),"NM",(AW96/AO96-1)*100))</f>
        <v>3.2796590588017427</v>
      </c>
      <c r="AY96" s="141">
        <f>AY89/AY59*100</f>
        <v>3.254203679568878</v>
      </c>
      <c r="AZ96" s="65">
        <f>IF(ISERROR(AY96/AQ96),"NM",IF(OR(AY96/AQ96&lt;0.5,AY96/AQ96&gt;2),"NM",(AY96/AQ96-1)*100))</f>
        <v>1.1047567046959417</v>
      </c>
      <c r="BA96" s="141">
        <f>BA89/BA59*100</f>
        <v>3.295251019780185</v>
      </c>
      <c r="BB96" s="65">
        <f>IF(ISERROR(BA96/AS96),"NM",IF(OR(BA96/AS96&lt;0.5,BA96/AS96&gt;2),"NM",(BA96/AS96-1)*100))</f>
        <v>1.9529141329813315</v>
      </c>
      <c r="BC96" s="141">
        <f>BC89/BC59*100</f>
        <v>3.1632676953335359</v>
      </c>
      <c r="BD96" s="65">
        <f>IF(ISERROR(BC96/AU96),"NM",IF(OR(BC96/AU96&lt;0.5,BC96/AU96&gt;2),"NM",(BC96/AU96-1)*100))</f>
        <v>0.12192734145575201</v>
      </c>
      <c r="BE96" s="141">
        <f>BE89/BE59*100</f>
        <v>3.2850848136564621</v>
      </c>
      <c r="BF96" s="65">
        <f>IF(ISERROR(BE96/AW96),"NM",IF(OR(BE96/AW96&lt;0.5,BE96/AW96&gt;2),"NM",(BE96/AW96-1)*100))</f>
        <v>-2.6349787185106721</v>
      </c>
      <c r="BG96" s="133">
        <f>BG89/BG59*100</f>
        <v>3.376825349632357</v>
      </c>
      <c r="BH96" s="65">
        <f>IF(ISERROR(BG96/AY96),"NM",IF(OR(BG96/AY96&lt;0.5,BG96/AY96&gt;2),"NM",(BG96/AY96-1)*100))</f>
        <v>3.7681006518843319</v>
      </c>
      <c r="BI96" s="133">
        <f>BI89/BI59*100</f>
        <v>3.4660092114318557</v>
      </c>
      <c r="BJ96" s="65">
        <f>IF(ISERROR(BI96/BA96),"NM",IF(OR(BI96/BA96&lt;0.5,BI96/BA96&gt;2),"NM",(BI96/BA96-1)*100))</f>
        <v>5.1819479191925533</v>
      </c>
      <c r="BK96" s="133">
        <f>BK89/BK59*100</f>
        <v>3.3117196893928327</v>
      </c>
      <c r="BL96" s="65">
        <f>IF(ISERROR(BK96/BC96),"NM",IF(OR(BK96/BC96&lt;0.5,BK96/BC96&gt;2),"NM",(BK96/BC96-1)*100))</f>
        <v>4.6929949772601898</v>
      </c>
      <c r="BM96" s="133">
        <f>BM89/BM59*100</f>
        <v>3.8768305197138595</v>
      </c>
      <c r="BN96" s="65">
        <f>IF(ISERROR(BM96/BE96),"NM",IF(OR(BM96/BE96&lt;0.5,BM96/BE96&gt;2),"NM",(BM96/BE96-1)*100))</f>
        <v>18.013102845851805</v>
      </c>
      <c r="BO96" s="133">
        <f>BO89/BO59*100</f>
        <v>3.7260959105619302</v>
      </c>
      <c r="BP96" s="65">
        <f>IF(ISERROR(BO96/BG96),"NM",IF(OR(BO96/BG96&lt;0.5,BO96/BG96&gt;2),"NM",(BO96/BG96-1)*100))</f>
        <v>10.34316331958356</v>
      </c>
      <c r="BQ96" s="133">
        <f>BQ89/BQ59*100</f>
        <v>3.7999503417654963</v>
      </c>
      <c r="BR96" s="65">
        <f>IF(ISERROR(BQ96/BI96),"NM",IF(OR(BQ96/BI96&lt;0.5,BQ96/BI96&gt;2),"NM",(BQ96/BI96-1)*100))</f>
        <v>9.6347444557334239</v>
      </c>
      <c r="BS96" s="133">
        <f>BS89/BS59*100</f>
        <v>3.629077467819696</v>
      </c>
      <c r="BT96" s="65">
        <f>IF(ISERROR(BS96/BK96),"NM",IF(OR(BS96/BK96&lt;0.5,BS96/BK96&gt;2),"NM",(BS96/BK96-1)*100))</f>
        <v>9.5828695720635579</v>
      </c>
      <c r="BU96" s="133">
        <f>BU89/BU59*100</f>
        <v>3.9644813444606957</v>
      </c>
      <c r="BV96" s="65">
        <f>IF(ISERROR(BU96/BM96),"NM",IF(OR(BU96/BM96&lt;0.5,BU96/BM96&gt;2),"NM",(BU96/BM96-1)*100))</f>
        <v>2.2608887414894197</v>
      </c>
      <c r="BW96" s="133">
        <f>BW89/BW59*100</f>
        <v>4.1383962649340509</v>
      </c>
      <c r="BX96" s="65">
        <f>IF(ISERROR(BW96/BO96),"NM",IF(OR(BW96/BO96&lt;0.5,BW96/BO96&gt;2),"NM",(BW96/BO96-1)*100))</f>
        <v>11.065210458040564</v>
      </c>
      <c r="BY96" s="133">
        <f>BY89/BY59*100</f>
        <v>4.1772793130444335</v>
      </c>
      <c r="BZ96" s="65">
        <f>IF(ISERROR(BY96/BQ96),"NM",IF(OR(BY96/BQ96&lt;0.5,BY96/BQ96&gt;2),"NM",(BY96/BQ96-1)*100))</f>
        <v>9.9298395332088951</v>
      </c>
      <c r="CA96" s="133">
        <f>CA89/CA59*100</f>
        <v>4.039485692905374</v>
      </c>
      <c r="CB96" s="65">
        <f>IF(ISERROR(CA96/BS96),"NM",IF(OR(CA96/BS96&lt;0.5,CA96/BS96&gt;2),"NM",(CA96/BS96-1)*100))</f>
        <v>11.308885762977283</v>
      </c>
      <c r="CC96" s="133">
        <f>CC89/CC59*100</f>
        <v>4.7959116363522742</v>
      </c>
      <c r="CD96" s="65">
        <f>IF(ISERROR(CC96/BU96),"NM",IF(OR(CC96/BU96&lt;0.5,CC96/BU96&gt;2),"NM",(CC96/BU96-1)*100))</f>
        <v>20.971981443506603</v>
      </c>
      <c r="CE96" s="133">
        <f>CE89/CE59*100</f>
        <v>4.2223689277658583</v>
      </c>
      <c r="CF96" s="65">
        <f>IF(ISERROR(CE96/BW96),"NM",IF(OR(CE96/BW96&lt;0.5,CE96/BW96&gt;2),"NM",(CE96/BW96-1)*100))</f>
        <v>2.0291112173895565</v>
      </c>
      <c r="CG96" s="133">
        <f>CG89/CG59*100</f>
        <v>4.1349805021340185</v>
      </c>
      <c r="CH96" s="65">
        <f>IF(ISERROR(CG96/BY96),"NM",IF(OR(CG96/BY96&lt;0.5,CG96/BY96&gt;2),"NM",(CG96/BY96-1)*100))</f>
        <v>-1.0125923535524217</v>
      </c>
      <c r="CI96" s="133">
        <f>CI89/CI59*100</f>
        <v>4.0166298312759423</v>
      </c>
      <c r="CJ96" s="65">
        <f>IF(ISERROR(CI96/CA96),"NM",IF(OR(CI96/CA96&lt;0.5,CI96/CA96&gt;2),"NM",(CI96/CA96-1)*100))</f>
        <v>-0.56581117912050116</v>
      </c>
      <c r="CK96" s="133">
        <f>CK89/CK59*100</f>
        <v>4.3727879932941267</v>
      </c>
      <c r="CL96" s="65">
        <f>IF(ISERROR(CK96/CC96),"NM",IF(OR(CK96/CC96&lt;0.5,CK96/CC96&gt;2),"NM",(CK96/CC96-1)*100))</f>
        <v>-8.8225904716620498</v>
      </c>
      <c r="CM96" s="133">
        <f>CM89/CM59*100</f>
        <v>4.1630577427821525</v>
      </c>
      <c r="CN96" s="65">
        <f>IF(ISERROR(CM96/CE96),"NM",IF(OR(CM96/CE96&lt;0.5,CM96/CE96&gt;2),"NM",(CM96/CE96-1)*100))</f>
        <v>-1.404689784298141</v>
      </c>
      <c r="CO96" s="133">
        <f>CO89/CO59*100</f>
        <v>4.2956336002752744</v>
      </c>
      <c r="CP96" s="65">
        <f>IF(ISERROR(CO96/CG96),"NM",IF(OR(CO96/CG96&lt;0.5,CO96/CG96&gt;2),"NM",(CO96/CG96-1)*100))</f>
        <v>3.8852202098255351</v>
      </c>
      <c r="CQ96" s="133">
        <f>CQ89/CQ59*100</f>
        <v>4.2970335637826933</v>
      </c>
      <c r="CR96" s="65">
        <f>IF(ISERROR(CQ96/CI96),"NM",IF(OR(CQ96/CI96&lt;0.5,CQ96/CI96&gt;2),"NM",(CQ96/CI96-1)*100))</f>
        <v>6.9810698094047829</v>
      </c>
      <c r="CS96" s="133">
        <f>CS89/CS59*100</f>
        <v>3.9097476199563879</v>
      </c>
      <c r="CT96" s="65">
        <f>IF(ISERROR(CS96/CK96),"NM",IF(OR(CS96/CK96&lt;0.5,CS96/CK96&gt;2),"NM",(CS96/CK96-1)*100))</f>
        <v>-10.589133844307863</v>
      </c>
      <c r="CU96" s="133">
        <f>CU89/CU59*100</f>
        <v>4.286431625557297</v>
      </c>
      <c r="CV96" s="65">
        <f>IF(ISERROR(CU96/CM96),"NM",IF(OR(CU96/CM96&lt;0.5,CU96/CM96&gt;2),"NM",(CU96/CM96-1)*100))</f>
        <v>2.9635400323007266</v>
      </c>
      <c r="CW96" s="133">
        <f>CW89/CW59*100</f>
        <v>4.1975812654572993</v>
      </c>
      <c r="CX96" s="65">
        <f>IF(ISERROR(CW96/CO96),"NM",IF(OR(CW96/CO96&lt;0.5,CW96/CO96&gt;2),"NM",(CW96/CO96-1)*100))</f>
        <v>-2.2826047084577139</v>
      </c>
      <c r="CY96" s="133">
        <f>CY89/CY59*100</f>
        <v>4.0978660376323441</v>
      </c>
      <c r="CZ96" s="65">
        <f>IF(ISERROR(CY96/CQ96),"NM",IF(OR(CY96/CQ96&lt;0.5,CY96/CQ96&gt;2),"NM",(CY96/CQ96-1)*100))</f>
        <v>-4.6350004763523689</v>
      </c>
      <c r="DA96" s="133">
        <f>DA89/DA59*100</f>
        <v>4.1352209661131853</v>
      </c>
      <c r="DB96" s="65">
        <f>IF(ISERROR(DA96/CS96),"NM",IF(OR(DA96/CS96&lt;0.5,DA96/CS96&gt;2),"NM",(DA96/CS96-1)*100))</f>
        <v>5.7669539845979223</v>
      </c>
      <c r="DC96" s="133">
        <f>DC89/DC59*100</f>
        <v>4.192578011284084</v>
      </c>
      <c r="DD96" s="65">
        <f>IF(ISERROR(DC96/CU96),"NM",IF(OR(DC96/CU96&lt;0.5,DC96/CU96&gt;2),"NM",(DC96/CU96-1)*100))</f>
        <v>-2.1895511808382229</v>
      </c>
      <c r="DE96" s="133">
        <f>DE89/DE59*100</f>
        <v>4.1037417189679219</v>
      </c>
      <c r="DF96" s="65">
        <f>IF(ISERROR(DE96/CW96),"NM",IF(OR(DE96/CW96&lt;0.5,DE96/CW96&gt;2),"NM",(DE96/CW96-1)*100))</f>
        <v>-2.2355623525767254</v>
      </c>
      <c r="DG96" s="133">
        <f>DG89/DG59*100</f>
        <v>4.1013706414818625</v>
      </c>
      <c r="DH96" s="65">
        <f>IF(ISERROR(DG96/CY96),"NM",IF(OR(DG96/CY96&lt;0.5,DG96/CY96&gt;2),"NM",(DG96/CY96-1)*100))</f>
        <v>8.5522655385372737E-2</v>
      </c>
      <c r="DI96" s="133">
        <f>DI89/DI59*100</f>
        <v>4.7497581141701124</v>
      </c>
      <c r="DJ96" s="65">
        <f>IF(ISERROR(DI96/DA96),"NM",IF(OR(DI96/DA96&lt;0.5,DI96/DA96&gt;2),"NM",(DI96/DA96-1)*100))</f>
        <v>14.861047404548945</v>
      </c>
      <c r="DK96" s="133">
        <f>DK89/DK59*100</f>
        <v>4.618916813578779</v>
      </c>
      <c r="DL96" s="65">
        <f>IF(ISERROR(DK96/DC96),"NM",IF(OR(DK96/DC96&lt;0.5,DK96/DC96&gt;2),"NM",(DK96/DC96-1)*100))</f>
        <v>10.168893724749516</v>
      </c>
      <c r="DM96" s="133">
        <f>DM89/DM59*100</f>
        <v>4.6865594869381546</v>
      </c>
      <c r="DN96" s="65">
        <f>IF(ISERROR(DM96/DE96),"NM",IF(OR(DM96/DE96&lt;0.5,DM96/DE96&gt;2),"NM",(DM96/DE96-1)*100))</f>
        <v>14.202106464848608</v>
      </c>
      <c r="DO96" s="133">
        <f>DO89/DO59*100</f>
        <v>4.4912357163286707</v>
      </c>
      <c r="DP96" s="65">
        <f>IF(ISERROR(DO96/DG96),"NM",IF(OR(DO96/DG96&lt;0.5,DO96/DG96&gt;2),"NM",(DO96/DG96-1)*100))</f>
        <v>9.5057264735758373</v>
      </c>
      <c r="DQ96" s="133">
        <f>DQ89/DQ59*100</f>
        <v>4.9477623405983193</v>
      </c>
      <c r="DR96" s="65">
        <f>IF(ISERROR(DQ96/DI96),"NM",IF(OR(DQ96/DI96&lt;0.5,DQ96/DI96&gt;2),"NM",(DQ96/DI96-1)*100))</f>
        <v>4.1687223153005215</v>
      </c>
      <c r="DS96" s="133">
        <f>DS89/DS59*100</f>
        <v>4.8549754086957471</v>
      </c>
      <c r="DT96" s="65">
        <f>IF(ISERROR(DS96/DK96),"NM",IF(OR(DS96/DK96&lt;0.5,DS96/DK96&gt;2),"NM",(DS96/DK96-1)*100))</f>
        <v>5.1106916327871232</v>
      </c>
      <c r="DU96" s="133">
        <f>DU89/DU59*100</f>
        <v>4.7497508581552434</v>
      </c>
      <c r="DV96" s="65">
        <f>IF(ISERROR(DU96/DM96),"NM",IF(OR(DU96/DM96&lt;0.5,DU96/DM96&gt;2),"NM",(DU96/DM96-1)*100))</f>
        <v>1.3483531232924451</v>
      </c>
      <c r="DW96" s="133">
        <f>DW89/DW59*100</f>
        <v>4.8333699352146704</v>
      </c>
      <c r="DX96" s="65">
        <f>IF(ISERROR(DW96/DO96),"NM",IF(OR(DW96/DO96&lt;0.5,DW96/DO96&gt;2),"NM",(DW96/DO96-1)*100))</f>
        <v>7.6178192483220331</v>
      </c>
      <c r="DY96" s="133">
        <f t="shared" ref="DY96:EA96" si="320">DY89/DY59*100</f>
        <v>4.7428873102667275</v>
      </c>
      <c r="DZ96" s="65">
        <f>IF(ISERROR(DY96/DQ96),"NM",IF(OR(DY96/DQ96&lt;0.5,DY96/DQ96&gt;2),"NM",(DY96/DQ96-1)*100))</f>
        <v>-4.1407613427692835</v>
      </c>
      <c r="EA96" s="133">
        <f t="shared" si="320"/>
        <v>4.7554303401523654</v>
      </c>
      <c r="EB96" s="65">
        <f>IF(ISERROR(EA96/DS96),"NM",IF(OR(EA96/DS96&lt;0.5,EA96/DS96&gt;2),"NM",(EA96/DS96-1)*100))</f>
        <v>-2.0503722503946498</v>
      </c>
      <c r="EC96" s="133">
        <f t="shared" ref="EC96:EE96" si="321">EC89/EC59*100</f>
        <v>4.9036320481554281</v>
      </c>
      <c r="ED96" s="65">
        <f>IF(ISERROR(EC96/DU96),"NM",IF(OR(EC96/DU96&lt;0.5,EC96/DU96&gt;2),"NM",(EC96/DU96-1)*100))</f>
        <v>3.2397739291098349</v>
      </c>
      <c r="EE96" s="133">
        <f t="shared" si="321"/>
        <v>4.6184384529534599</v>
      </c>
      <c r="EF96" s="65">
        <f>IF(ISERROR(EE96/DW96),"NM",IF(OR(EE96/DW96&lt;0.5,EE96/DW96&gt;2),"NM",(EE96/DW96-1)*100))</f>
        <v>-4.4468245787535494</v>
      </c>
      <c r="EG96" s="133">
        <f t="shared" ref="EG96:EI96" si="322">EG89/EG59*100</f>
        <v>4.7328073445572167</v>
      </c>
      <c r="EH96" s="65">
        <f>IF(ISERROR(EG96/DY96),"NM",IF(OR(EG96/DY96&lt;0.5,EG96/DY96&gt;2),"NM",(EG96/DY96-1)*100))</f>
        <v>-0.21252804568413497</v>
      </c>
      <c r="EI96" s="133">
        <f t="shared" si="322"/>
        <v>4.8282342308084436</v>
      </c>
      <c r="EJ96" s="65">
        <f>IF(ISERROR(EI96/EA96),"NM",IF(OR(EI96/EA96&lt;0.5,EI96/EA96&gt;2),"NM",(EI96/EA96-1)*100))</f>
        <v>1.5309632451423028</v>
      </c>
      <c r="EK96" s="133">
        <f t="shared" ref="EK96:EM96" si="323">EK89/EK59*100</f>
        <v>5.1970074534300306</v>
      </c>
      <c r="EL96" s="65">
        <f>IF(ISERROR(EK96/EC96),"NM",IF(OR(EK96/EC96&lt;0.5,EK96/EC96&gt;2),"NM",(EK96/EC96-1)*100))</f>
        <v>5.9828184984833888</v>
      </c>
      <c r="EM96" s="133">
        <f t="shared" si="323"/>
        <v>4.8547241390955866</v>
      </c>
      <c r="EN96" s="65">
        <f>IF(ISERROR(EM96/EE96),"NM",IF(OR(EM96/EE96&lt;0.5,EM96/EE96&gt;2),"NM",(EM96/EE96-1)*100))</f>
        <v>5.1161380312651605</v>
      </c>
      <c r="EO96" s="133">
        <f t="shared" ref="EO96" si="324">EO89/EO59*100</f>
        <v>4.8820146850008044</v>
      </c>
      <c r="EP96" s="65">
        <f>IF(ISERROR(EO96/EG96),"NM",IF(OR(EO96/EG96&lt;0.5,EO96/EG96&gt;2),"NM",(EO96/EG96-1)*100))</f>
        <v>3.1526180886102928</v>
      </c>
      <c r="EQ96" s="131">
        <f t="shared" ref="EQ96:EW97" si="325">+EO96</f>
        <v>4.8820146850008044</v>
      </c>
      <c r="ER96" s="65">
        <f>IF(ISERROR(EQ96/EI96),"NM",IF(OR(EQ96/EI96&lt;0.5,EQ96/EI96&gt;2),"NM",(EQ96/EI96-1)*100))</f>
        <v>1.1138741747281689</v>
      </c>
      <c r="ES96" s="131">
        <f t="shared" si="325"/>
        <v>4.8820146850008044</v>
      </c>
      <c r="ET96" s="65">
        <f>IF(ISERROR(ES96/EK96),"NM",IF(OR(ES96/EK96&lt;0.5,ES96/EK96&gt;2),"NM",(ES96/EK96-1)*100))</f>
        <v>-6.0610413060179553</v>
      </c>
      <c r="EU96" s="131">
        <f t="shared" si="325"/>
        <v>4.8820146850008044</v>
      </c>
      <c r="EV96" s="65">
        <f>IF(ISERROR(EU96/EM96),"NM",IF(OR(EU96/EM96&lt;0.5,EU96/EM96&gt;2),"NM",(EU96/EM96-1)*100))</f>
        <v>0.56214411207105019</v>
      </c>
      <c r="EW96" s="131">
        <f t="shared" si="325"/>
        <v>4.8820146850008044</v>
      </c>
      <c r="EX96" s="65">
        <f>IF(ISERROR(EW96/EO96),"NM",IF(OR(EW96/EO96&lt;0.5,EW96/EO96&gt;2),"NM",(EW96/EO96-1)*100))</f>
        <v>0</v>
      </c>
      <c r="EY96" s="65"/>
      <c r="EZ96" s="317"/>
      <c r="FA96" s="59"/>
      <c r="FB96" s="139">
        <f>FB89/FB59*100</f>
        <v>2.3345406226516716</v>
      </c>
      <c r="FC96" s="63"/>
      <c r="FD96" s="139">
        <f>FD89/FD59*100</f>
        <v>2.5636263135371595</v>
      </c>
      <c r="FE96" s="65">
        <f>IF(ISERROR(FD96/FB96),"NM",IF(OR(FD96/FB96&lt;0.5,FD96/FB96&gt;2),"NM",(FD96/FB96-1)*100))</f>
        <v>9.8128809009663911</v>
      </c>
      <c r="FF96" s="139">
        <f>FF89/FF59*100</f>
        <v>2.6663941173853067</v>
      </c>
      <c r="FG96" s="65">
        <f>IF(ISERROR(FF96/FD96),"NM",IF(OR(FF96/FD96&lt;0.5,FF96/FD96&gt;2),"NM",(FF96/FD96-1)*100))</f>
        <v>4.008688914819003</v>
      </c>
      <c r="FH96" s="139">
        <f>FH89/FH59*100</f>
        <v>2.8659495285840579</v>
      </c>
      <c r="FI96" s="65">
        <f>IF(ISERROR(FH96/FF96),"NM",IF(OR(FH96/FF96&lt;0.5,FH96/FF96&gt;2),"NM",(FH96/FF96-1)*100))</f>
        <v>7.4840928390000006</v>
      </c>
      <c r="FJ96" s="139">
        <f>FJ89/FJ59*100</f>
        <v>3.2735216141510488</v>
      </c>
      <c r="FK96" s="65">
        <f>IF(ISERROR(FJ96/FH96),"NM",IF(OR(FJ96/FH96&lt;0.5,FJ96/FH96&gt;2),"NM",(FJ96/FH96-1)*100))</f>
        <v>14.22118852764147</v>
      </c>
      <c r="FL96" s="139">
        <f>FL89/FL59*100</f>
        <v>3.487099794134362</v>
      </c>
      <c r="FM96" s="65">
        <f>IF(ISERROR(FL96/FJ96),"NM",IF(OR(FL96/FJ96&lt;0.5,FL96/FJ96&gt;2),"NM",(FL96/FJ96-1)*100))</f>
        <v>6.5244163673775724</v>
      </c>
      <c r="FN96" s="139">
        <f>FN89/FN59*100</f>
        <v>3.2768864662302049</v>
      </c>
      <c r="FO96" s="65">
        <f>IF(ISERROR(FN96/FL96),"NM",IF(OR(FN96/FL96&lt;0.5,FN96/FL96&gt;2),"NM",(FN96/FL96-1)*100))</f>
        <v>-6.0283140808805147</v>
      </c>
      <c r="FP96" s="139">
        <f>FP89/FP59*100</f>
        <v>3.24677888201597</v>
      </c>
      <c r="FQ96" s="65">
        <f>IF(ISERROR(FP96/FN96),"NM",IF(OR(FP96/FN96&lt;0.5,FP96/FN96&gt;2),"NM",(FP96/FN96-1)*100))</f>
        <v>-0.91878630903167169</v>
      </c>
      <c r="FR96" s="3">
        <f>FR89/FR59*100</f>
        <v>3.2494168744470366</v>
      </c>
      <c r="FS96" s="65">
        <f>IF(ISERROR(FR96/FP96),"NM",IF(OR(FR96/FP96&lt;0.5,FR96/FP96&gt;2),"NM",(FR96/FP96-1)*100))</f>
        <v>8.1249525358151331E-2</v>
      </c>
      <c r="FT96" s="3">
        <f>FT89/FT59*100</f>
        <v>3.5095454635192849</v>
      </c>
      <c r="FU96" s="65">
        <f>IF(ISERROR(FT96/FR96),"NM",IF(OR(FT96/FR96&lt;0.5,FT96/FR96&gt;2),"NM",(FT96/FR96-1)*100))</f>
        <v>8.0053929404338078</v>
      </c>
      <c r="FV96" s="3">
        <f>FV89/FV59*100</f>
        <v>3.780489687468501</v>
      </c>
      <c r="FW96" s="65">
        <f>IF(ISERROR(FV96/FT96),"NM",IF(OR(FV96/FT96&lt;0.5,FV96/FT96&gt;2),"NM",(FV96/FT96-1)*100))</f>
        <v>7.7202084077725663</v>
      </c>
      <c r="FX96" s="143">
        <f>FX89/FX59*100</f>
        <v>4.2896135006740144</v>
      </c>
      <c r="FY96" s="65">
        <f>IF(ISERROR(FX96/FV96),"NM",IF(OR(FX96/FV96&lt;0.5,FX96/FV96&gt;2),"NM",(FX96/FV96-1)*100))</f>
        <v>13.467139320420518</v>
      </c>
      <c r="FZ96" s="143">
        <f>FZ89/FZ59*100</f>
        <v>4.1872744709828851</v>
      </c>
      <c r="GA96" s="65">
        <f>IF(ISERROR(FZ96/FX96),"NM",IF(OR(FZ96/FX96&lt;0.5,FZ96/FX96&gt;2),"NM",(FZ96/FX96-1)*100))</f>
        <v>-2.3857401063067551</v>
      </c>
      <c r="GB96" s="143">
        <f>GB89/GB59*100</f>
        <v>4.1644952748640751</v>
      </c>
      <c r="GC96" s="65">
        <f>IF(ISERROR(GB96/FZ96),"NM",IF(OR(GB96/FZ96&lt;0.5,GB96/FZ96&gt;2),"NM",(GB96/FZ96-1)*100))</f>
        <v>-0.54401010195691546</v>
      </c>
      <c r="GD96" s="135">
        <f>GD89/GD59*100</f>
        <v>4.1774785327673527</v>
      </c>
      <c r="GE96" s="65">
        <f>IF(ISERROR(GD96/GB96),"NM",IF(OR(GD96/GB96&lt;0.5,GD96/GB96&gt;2),"NM",(GD96/GB96-1)*100))</f>
        <v>0.31176065876796777</v>
      </c>
      <c r="GF96" s="135">
        <f>GF89/GF59*100</f>
        <v>4.2859235168348917</v>
      </c>
      <c r="GG96" s="65">
        <f>IF(ISERROR(GF96/GD96),"NM",IF(OR(GF96/GD96&lt;0.5,GF96/GD96&gt;2),"NM",(GF96/GD96-1)*100))</f>
        <v>2.5959435390730867</v>
      </c>
      <c r="GH96" s="135">
        <f>GH89/GH59*100</f>
        <v>4.685705692568491</v>
      </c>
      <c r="GI96" s="65">
        <f>IF(ISERROR(GH96/GF96),"NM",IF(OR(GH96/GF96&lt;0.5,GH96/GF96&gt;2),"NM",(GH96/GF96-1)*100))</f>
        <v>9.3277953785986902</v>
      </c>
      <c r="GJ96" s="135">
        <f>GJ89/GJ59*100</f>
        <v>4.7953888750161209</v>
      </c>
      <c r="GK96" s="65">
        <f>IF(ISERROR(GJ96/GH96),"NM",IF(OR(GJ96/GH96&lt;0.5,GJ96/GH96&gt;2),"NM",(GJ96/GH96-1)*100))</f>
        <v>2.3408039182142071</v>
      </c>
      <c r="GL96" s="135">
        <f>GL89/GL59*100</f>
        <v>4.7525527303411694</v>
      </c>
      <c r="GM96" s="65">
        <f>IF(ISERROR(GL96/GJ96),"NM",IF(OR(GL96/GJ96&lt;0.5,GL96/GJ96&gt;2),"NM",(GL96/GJ96-1)*100))</f>
        <v>-0.89327780898285081</v>
      </c>
      <c r="GN96" s="135">
        <f>GN89/GN59*100</f>
        <v>4.9404163514924919</v>
      </c>
      <c r="GO96" s="65">
        <f>IF(ISERROR(GN96/GL96),"NM",IF(OR(GN96/GL96&lt;0.5,GN96/GL96&gt;2),"NM",(GN96/GL96-1)*100))</f>
        <v>3.9528992482706471</v>
      </c>
      <c r="GP96" s="135">
        <f>GP89/GP59*100</f>
        <v>5.1247791443839361</v>
      </c>
      <c r="GQ96" s="65">
        <f>IF(ISERROR(GP96/GN96),"NM",IF(OR(GP96/GN96&lt;0.5,GP96/GN96&gt;2),"NM",(GP96/GN96-1)*100))</f>
        <v>3.7317258258152464</v>
      </c>
      <c r="GR96" s="131">
        <f>GR89/GR59*100</f>
        <v>5.0126092800370792</v>
      </c>
      <c r="GS96" s="65">
        <f>IF(ISERROR(GR96/GP96),"NM",IF(OR(GR96/GP96&lt;0.5,GR96/GP96&gt;2),"NM",(GR96/GP96-1)*100))</f>
        <v>-2.1887746025071153</v>
      </c>
      <c r="GT96" s="131">
        <f>GT89/GT59*100</f>
        <v>4.8468302761201274</v>
      </c>
      <c r="GU96" s="65">
        <f>IF(ISERROR(GT96/GR96),"NM",IF(OR(GT96/GR96&lt;0.5,GT96/GR96&gt;2),"NM",(GT96/GR96-1)*100))</f>
        <v>-3.3072396960436068</v>
      </c>
      <c r="GV96" s="131">
        <f>GV89/GV59*100</f>
        <v>4.6752053386020123</v>
      </c>
      <c r="GW96" s="65">
        <f>IF(ISERROR(GV96/GT96),"NM",IF(OR(GV96/GT96&lt;0.5,GV96/GT96&gt;2),"NM",(GV96/GT96-1)*100))</f>
        <v>-3.5409727129025903</v>
      </c>
      <c r="GX96" s="131">
        <f>GX89/GX59*100</f>
        <v>4.5009909226484579</v>
      </c>
      <c r="GY96" s="65">
        <f>IF(ISERROR(GX96/GV96),"NM",IF(OR(GX96/GV96&lt;0.5,GX96/GV96&gt;2),"NM",(GX96/GV96-1)*100))</f>
        <v>-3.7263478999544519</v>
      </c>
      <c r="GZ96" s="67">
        <f t="shared" si="304"/>
        <v>-1.8457933074673805</v>
      </c>
      <c r="HA96" s="280"/>
      <c r="HB96" s="57"/>
      <c r="HC96"/>
      <c r="HD96"/>
      <c r="HE96"/>
      <c r="HF96"/>
      <c r="HG96"/>
      <c r="HH96"/>
    </row>
    <row r="97" spans="2:216" s="2" customFormat="1" ht="13.5" customHeight="1" x14ac:dyDescent="0.2">
      <c r="B97" s="54" t="s">
        <v>447</v>
      </c>
      <c r="C97" s="139">
        <f>C89/C74*100</f>
        <v>2.1336827306548329</v>
      </c>
      <c r="D97" s="63"/>
      <c r="E97" s="139">
        <f>E89/E74*100</f>
        <v>2.299758736966858</v>
      </c>
      <c r="F97" s="63"/>
      <c r="G97" s="139">
        <f>G89/G74*100</f>
        <v>2.257985246593317</v>
      </c>
      <c r="H97" s="63"/>
      <c r="I97" s="139">
        <f>I89/I74*100</f>
        <v>2.2704665160051158</v>
      </c>
      <c r="J97" s="63"/>
      <c r="K97" s="139">
        <f>K89/K74*100</f>
        <v>2.4696317896818054</v>
      </c>
      <c r="L97" s="63">
        <f>IF(ISERROR(K97/C97),"NM",IF(OR(K97/C97&lt;0.5,K97/C97&gt;2),"NM",(K97/C97-1)*100))</f>
        <v>15.745033420403075</v>
      </c>
      <c r="M97" s="139">
        <f>M89/M74*100</f>
        <v>2.4878053114643399</v>
      </c>
      <c r="N97" s="63">
        <f>IF(ISERROR(M97/E97),"NM",IF(OR(M97/E97&lt;0.5,M97/E97&gt;2),"NM",(M97/E97-1)*100))</f>
        <v>8.1767957427349778</v>
      </c>
      <c r="O97" s="139">
        <f>O89/O74*100</f>
        <v>2.3161490955280102</v>
      </c>
      <c r="P97" s="63">
        <f>IF(ISERROR(O97/G97),"NM",IF(OR(O97/G97&lt;0.5,O97/G97&gt;2),"NM",(O97/G97-1)*100))</f>
        <v>2.5759180234878221</v>
      </c>
      <c r="Q97" s="139">
        <f>Q89/Q74*100</f>
        <v>2.2949654628498131</v>
      </c>
      <c r="R97" s="63">
        <f>IF(ISERROR(Q97/I97),"NM",IF(OR(Q97/I97&lt;0.5,Q97/I97&gt;2),"NM",(Q97/I97-1)*100))</f>
        <v>1.0790270048907535</v>
      </c>
      <c r="S97" s="139">
        <f>S89/S74*100</f>
        <v>2.6630494961798248</v>
      </c>
      <c r="T97" s="63">
        <f>IF(ISERROR(S97/K97),"NM",IF(OR(S97/K97&lt;0.5,S97/K97&gt;2),"NM",(S97/K97-1)*100))</f>
        <v>7.8318438929286582</v>
      </c>
      <c r="U97" s="139">
        <f>U89/U74*100</f>
        <v>2.8205214636037281</v>
      </c>
      <c r="V97" s="63">
        <f>IF(ISERROR(U97/M97),"NM",IF(OR(U97/M97&lt;0.5,U97/M97&gt;2),"NM",(U97/M97-1)*100))</f>
        <v>13.373882216834287</v>
      </c>
      <c r="W97" s="139">
        <f>W89/W74*100</f>
        <v>2.8129196409640258</v>
      </c>
      <c r="X97" s="63">
        <f>IF(ISERROR(W97/O97),"NM",IF(OR(W97/O97&lt;0.5,W97/O97&gt;2),"NM",(W97/O97-1)*100))</f>
        <v>21.448124664995593</v>
      </c>
      <c r="Y97" s="139">
        <f>Y89/Y74*100</f>
        <v>2.6128499608707587</v>
      </c>
      <c r="Z97" s="63">
        <f>IF(ISERROR(Y97/Q97),"NM",IF(OR(Y97/Q97&lt;0.5,Y97/Q97&gt;2),"NM",(Y97/Q97-1)*100))</f>
        <v>13.851384832005586</v>
      </c>
      <c r="AA97" s="139">
        <f>AA89/AA74*100</f>
        <v>2.9818216847352725</v>
      </c>
      <c r="AB97" s="63">
        <f>IF(ISERROR(AA97/S97),"NM",IF(OR(AA97/S97&lt;0.5,AA97/S97&gt;2),"NM",(AA97/S97-1)*100))</f>
        <v>11.970193907876304</v>
      </c>
      <c r="AC97" s="139">
        <f>AC89/AC74*100</f>
        <v>3.0188709247826484</v>
      </c>
      <c r="AD97" s="63">
        <f>IF(ISERROR(AC97/U97),"NM",IF(OR(AC97/U97&lt;0.5,AC97/U97&gt;2),"NM",(AC97/U97-1)*100))</f>
        <v>7.0323684374836493</v>
      </c>
      <c r="AE97" s="139">
        <f>AE89/AE74*100</f>
        <v>2.9638365086865011</v>
      </c>
      <c r="AF97" s="63">
        <f>IF(ISERROR(AE97/W97),"NM",IF(OR(AE97/W97&lt;0.5,AE97/W97&gt;2),"NM",(AE97/W97-1)*100))</f>
        <v>5.3651325663449878</v>
      </c>
      <c r="AG97" s="139">
        <f>AG89/AG74*100</f>
        <v>2.6977803955607911</v>
      </c>
      <c r="AH97" s="63">
        <f>IF(ISERROR(AG97/Y97),"NM",IF(OR(AG97/Y97&lt;0.5,AG97/Y97&gt;2),"NM",(AG97/Y97-1)*100))</f>
        <v>3.250490306061371</v>
      </c>
      <c r="AI97" s="140">
        <f>AI89/AI74*100</f>
        <v>2.9214460700139662</v>
      </c>
      <c r="AJ97" s="63">
        <f>IF(ISERROR(AI97/AA97),"NM",IF(OR(AI97/AA97&lt;0.5,AI97/AA97&gt;2),"NM",(AI97/AA97-1)*100))</f>
        <v>-2.0247895784776482</v>
      </c>
      <c r="AK97" s="139">
        <f>AK89/AK74*100</f>
        <v>2.7183126059496843</v>
      </c>
      <c r="AL97" s="63">
        <f>IF(ISERROR(AK97/AC97),"NM",IF(OR(AK97/AC97&lt;0.5,AK97/AC97&gt;2),"NM",(AK97/AC97-1)*100))</f>
        <v>-9.9559844167436129</v>
      </c>
      <c r="AM97" s="139">
        <f>AM89/AM74*100</f>
        <v>2.6475176991801708</v>
      </c>
      <c r="AN97" s="63">
        <f>IF(ISERROR(AM97/AE97),"NM",IF(OR(AM97/AE97&lt;0.5,AM97/AE97&gt;2),"NM",(AM97/AE97-1)*100))</f>
        <v>-10.67261330303657</v>
      </c>
      <c r="AO97" s="141">
        <f>AO89/AO74*100</f>
        <v>2.7484789229975211</v>
      </c>
      <c r="AP97" s="63">
        <f>IF(ISERROR(AO97/AG97),"NM",IF(OR(AO97/AG97&lt;0.5,AO97/AG97&gt;2),"NM",(AO97/AG97-1)*100))</f>
        <v>1.8792681391025967</v>
      </c>
      <c r="AQ97" s="141">
        <f>AQ89/AQ74*100</f>
        <v>2.7151670527744263</v>
      </c>
      <c r="AR97" s="63">
        <f>IF(ISERROR(AQ97/AI97),"NM",IF(OR(AQ97/AI97&lt;0.5,AQ97/AI97&gt;2),"NM",(AQ97/AI97-1)*100))</f>
        <v>-7.0608531629869802</v>
      </c>
      <c r="AS97" s="141">
        <f>AS89/AS74*100</f>
        <v>2.7178966945642067</v>
      </c>
      <c r="AT97" s="63">
        <f>IF(ISERROR(AS97/AK97),"NM",IF(OR(AS97/AK97&lt;0.5,AS97/AK97&gt;2),"NM",(AS97/AK97-1)*100))</f>
        <v>-1.5300351569835779E-2</v>
      </c>
      <c r="AU97" s="141">
        <f>AU89/AU74*100</f>
        <v>2.6515807633947439</v>
      </c>
      <c r="AV97" s="63">
        <f>IF(ISERROR(AU97/AM97),"NM",IF(OR(AU97/AM97&lt;0.5,AU97/AM97&gt;2),"NM",(AU97/AM97-1)*100))</f>
        <v>0.15346693303812664</v>
      </c>
      <c r="AW97" s="141">
        <f>AW89/AW74*100</f>
        <v>2.8199883109292814</v>
      </c>
      <c r="AX97" s="63">
        <f>IF(ISERROR(AW97/AO97),"NM",IF(OR(AW97/AO97&lt;0.5,AW97/AO97&gt;2),"NM",(AW97/AO97-1)*100))</f>
        <v>2.6017804733161842</v>
      </c>
      <c r="AY97" s="141">
        <f>AY89/AY74*100</f>
        <v>2.7263470968087669</v>
      </c>
      <c r="AZ97" s="65">
        <f>IF(ISERROR(AY97/AQ97),"NM",IF(OR(AY97/AQ97&lt;0.5,AY97/AQ97&gt;2),"NM",(AY97/AQ97-1)*100))</f>
        <v>0.41176265832028047</v>
      </c>
      <c r="BA97" s="141">
        <f>BA89/BA74*100</f>
        <v>2.7620345080715025</v>
      </c>
      <c r="BB97" s="65">
        <f>IF(ISERROR(BA97/AS97),"NM",IF(OR(BA97/AS97&lt;0.5,BA97/AS97&gt;2),"NM",(BA97/AS97-1)*100))</f>
        <v>1.6239695053742009</v>
      </c>
      <c r="BC97" s="141">
        <f>BC89/BC74*100</f>
        <v>2.6381222661945429</v>
      </c>
      <c r="BD97" s="65">
        <f>IF(ISERROR(BC97/AU97),"NM",IF(OR(BC97/AU97&lt;0.5,BC97/AU97&gt;2),"NM",(BC97/AU97-1)*100))</f>
        <v>-0.50756504896990462</v>
      </c>
      <c r="BE97" s="141">
        <f>BE89/BE74*100</f>
        <v>2.7460993090480574</v>
      </c>
      <c r="BF97" s="65">
        <f>IF(ISERROR(BE97/AW97),"NM",IF(OR(BE97/AW97&lt;0.5,BE97/AW97&gt;2),"NM",(BE97/AW97-1)*100))</f>
        <v>-2.620188232513454</v>
      </c>
      <c r="BG97" s="133">
        <f>BG89/BG74*100</f>
        <v>2.807674754696889</v>
      </c>
      <c r="BH97" s="65">
        <f>IF(ISERROR(BG97/AY97),"NM",IF(OR(BG97/AY97&lt;0.5,BG97/AY97&gt;2),"NM",(BG97/AY97-1)*100))</f>
        <v>2.9830265553244306</v>
      </c>
      <c r="BI97" s="133">
        <f>BI89/BI74*100</f>
        <v>2.8728409030361344</v>
      </c>
      <c r="BJ97" s="65">
        <f>IF(ISERROR(BI97/BA97),"NM",IF(OR(BI97/BA97&lt;0.5,BI97/BA97&gt;2),"NM",(BI97/BA97-1)*100))</f>
        <v>4.0117672187230724</v>
      </c>
      <c r="BK97" s="133">
        <f>BK89/BK74*100</f>
        <v>2.7574613016614631</v>
      </c>
      <c r="BL97" s="65">
        <f>IF(ISERROR(BK97/BC97),"NM",IF(OR(BK97/BC97&lt;0.5,BK97/BC97&gt;2),"NM",(BK97/BC97-1)*100))</f>
        <v>4.5236355037882703</v>
      </c>
      <c r="BM97" s="133">
        <f>BM89/BM74*100</f>
        <v>3.2324224481159902</v>
      </c>
      <c r="BN97" s="65">
        <f>IF(ISERROR(BM97/BE97),"NM",IF(OR(BM97/BE97&lt;0.5,BM97/BE97&gt;2),"NM",(BM97/BE97-1)*100))</f>
        <v>17.709597663331333</v>
      </c>
      <c r="BO97" s="133">
        <f>BO89/BO74*100</f>
        <v>3.1272666664608986</v>
      </c>
      <c r="BP97" s="65">
        <f>IF(ISERROR(BO97/BG97),"NM",IF(OR(BO97/BG97&lt;0.5,BO97/BG97&gt;2),"NM",(BO97/BG97-1)*100))</f>
        <v>11.382796786891802</v>
      </c>
      <c r="BQ97" s="133">
        <f>BQ89/BQ74*100</f>
        <v>3.1687406942790939</v>
      </c>
      <c r="BR97" s="65">
        <f>IF(ISERROR(BQ97/BI97),"NM",IF(OR(BQ97/BI97&lt;0.5,BQ97/BI97&gt;2),"NM",(BQ97/BI97-1)*100))</f>
        <v>10.299901777722553</v>
      </c>
      <c r="BS97" s="133">
        <f>BS89/BS74*100</f>
        <v>3.0291137864827986</v>
      </c>
      <c r="BT97" s="65">
        <f>IF(ISERROR(BS97/BK97),"NM",IF(OR(BS97/BK97&lt;0.5,BS97/BK97&gt;2),"NM",(BS97/BK97-1)*100))</f>
        <v>9.8515429630020801</v>
      </c>
      <c r="BU97" s="133">
        <f>BU89/BU74*100</f>
        <v>3.3404316372917706</v>
      </c>
      <c r="BV97" s="65">
        <f>IF(ISERROR(BU97/BM97),"NM",IF(OR(BU97/BM97&lt;0.5,BU97/BM97&gt;2),"NM",(BU97/BM97-1)*100))</f>
        <v>3.3414317252602022</v>
      </c>
      <c r="BW97" s="133">
        <f>BW89/BW74*100</f>
        <v>3.4818038707287711</v>
      </c>
      <c r="BX97" s="65">
        <f>IF(ISERROR(BW97/BO97),"NM",IF(OR(BW97/BO97&lt;0.5,BW97/BO97&gt;2),"NM",(BW97/BO97-1)*100))</f>
        <v>11.336967456922986</v>
      </c>
      <c r="BY97" s="133">
        <f>BY89/BY74*100</f>
        <v>3.5017802894195276</v>
      </c>
      <c r="BZ97" s="65">
        <f>IF(ISERROR(BY97/BQ97),"NM",IF(OR(BY97/BQ97&lt;0.5,BY97/BQ97&gt;2),"NM",(BY97/BQ97-1)*100))</f>
        <v>10.510156155778528</v>
      </c>
      <c r="CA97" s="133">
        <f>CA89/CA74*100</f>
        <v>3.3988166516124663</v>
      </c>
      <c r="CB97" s="65">
        <f>IF(ISERROR(CA97/BS97),"NM",IF(OR(CA97/BS97&lt;0.5,CA97/BS97&gt;2),"NM",(CA97/BS97-1)*100))</f>
        <v>12.204984401029773</v>
      </c>
      <c r="CC97" s="133">
        <f>CC89/CC74*100</f>
        <v>4.0350400612237154</v>
      </c>
      <c r="CD97" s="65">
        <f>IF(ISERROR(CC97/BU97),"NM",IF(OR(CC97/BU97&lt;0.5,CC97/BU97&gt;2),"NM",(CC97/BU97-1)*100))</f>
        <v>20.793972137537686</v>
      </c>
      <c r="CE97" s="133">
        <f>CE89/CE74*100</f>
        <v>3.5395271214824513</v>
      </c>
      <c r="CF97" s="65">
        <f>IF(ISERROR(CE97/BW97),"NM",IF(OR(CE97/BW97&lt;0.5,CE97/BW97&gt;2),"NM",(CE97/BW97-1)*100))</f>
        <v>1.6578547470451843</v>
      </c>
      <c r="CG97" s="133">
        <f>CG89/CG74*100</f>
        <v>3.4872680189900738</v>
      </c>
      <c r="CH97" s="65">
        <f>IF(ISERROR(CG97/BY97),"NM",IF(OR(CG97/BY97&lt;0.5,CG97/BY97&gt;2),"NM",(CG97/BY97-1)*100))</f>
        <v>-0.41442549874708412</v>
      </c>
      <c r="CI97" s="133">
        <f>CI89/CI74*100</f>
        <v>3.3984595474421759</v>
      </c>
      <c r="CJ97" s="65">
        <f>IF(ISERROR(CI97/CA97),"NM",IF(OR(CI97/CA97&lt;0.5,CI97/CA97&gt;2),"NM",(CI97/CA97-1)*100))</f>
        <v>-1.0506720629399613E-2</v>
      </c>
      <c r="CK97" s="133">
        <f>CK89/CK74*100</f>
        <v>3.7106872082060782</v>
      </c>
      <c r="CL97" s="65">
        <f>IF(ISERROR(CK97/CC97),"NM",IF(OR(CK97/CC97&lt;0.5,CK97/CC97&gt;2),"NM",(CK97/CC97-1)*100))</f>
        <v>-8.0384047765629916</v>
      </c>
      <c r="CM97" s="133">
        <f>CM89/CM74*100</f>
        <v>3.5261228765870887</v>
      </c>
      <c r="CN97" s="65">
        <f>IF(ISERROR(CM97/CE97),"NM",IF(OR(CM97/CE97&lt;0.5,CM97/CE97&gt;2),"NM",(CM97/CE97-1)*100))</f>
        <v>-0.37870157326972409</v>
      </c>
      <c r="CO97" s="133">
        <f>CO89/CO74*100</f>
        <v>3.6725484427817339</v>
      </c>
      <c r="CP97" s="65">
        <f>IF(ISERROR(CO97/CG97),"NM",IF(OR(CO97/CG97&lt;0.5,CO97/CG97&gt;2),"NM",(CO97/CG97-1)*100))</f>
        <v>5.3130537366989694</v>
      </c>
      <c r="CQ97" s="133">
        <f>CQ89/CQ74*100</f>
        <v>3.6579724971838727</v>
      </c>
      <c r="CR97" s="65">
        <f>IF(ISERROR(CQ97/CI97),"NM",IF(OR(CQ97/CI97&lt;0.5,CQ97/CI97&gt;2),"NM",(CQ97/CI97-1)*100))</f>
        <v>7.6361935788530122</v>
      </c>
      <c r="CS97" s="133">
        <f>CS89/CS74*100</f>
        <v>3.3286720737278093</v>
      </c>
      <c r="CT97" s="65">
        <f>IF(ISERROR(CS97/CK97),"NM",IF(OR(CS97/CK97&lt;0.5,CS97/CK97&gt;2),"NM",(CS97/CK97-1)*100))</f>
        <v>-10.294996938396029</v>
      </c>
      <c r="CU97" s="133">
        <f>CU89/CU74*100</f>
        <v>3.6305569947184866</v>
      </c>
      <c r="CV97" s="65">
        <f>IF(ISERROR(CU97/CM97),"NM",IF(OR(CU97/CM97&lt;0.5,CU97/CM97&gt;2),"NM",(CU97/CM97-1)*100))</f>
        <v>2.961726570132428</v>
      </c>
      <c r="CW97" s="133">
        <f>CW89/CW74*100</f>
        <v>3.6061107425960235</v>
      </c>
      <c r="CX97" s="65">
        <f>IF(ISERROR(CW97/CO97),"NM",IF(OR(CW97/CO97&lt;0.5,CW97/CO97&gt;2),"NM",(CW97/CO97-1)*100))</f>
        <v>-1.8090353666073811</v>
      </c>
      <c r="CY97" s="133">
        <f>CY89/CY74*100</f>
        <v>3.511814920202895</v>
      </c>
      <c r="CZ97" s="65">
        <f>IF(ISERROR(CY97/CQ97),"NM",IF(OR(CY97/CQ97&lt;0.5,CY97/CQ97&gt;2),"NM",(CY97/CQ97-1)*100))</f>
        <v>-3.9955898272471591</v>
      </c>
      <c r="DA97" s="133">
        <f>DA89/DA74*100</f>
        <v>3.5448525972115723</v>
      </c>
      <c r="DB97" s="65">
        <f>IF(ISERROR(DA97/CS97),"NM",IF(OR(DA97/CS97&lt;0.5,DA97/CS97&gt;2),"NM",(DA97/CS97-1)*100))</f>
        <v>6.4944974661219845</v>
      </c>
      <c r="DC97" s="133">
        <f>DC89/DC74*100</f>
        <v>3.5545296629989962</v>
      </c>
      <c r="DD97" s="65">
        <f>IF(ISERROR(DC97/CU97),"NM",IF(OR(DC97/CU97&lt;0.5,DC97/CU97&gt;2),"NM",(DC97/CU97-1)*100))</f>
        <v>-2.0940955294212471</v>
      </c>
      <c r="DE97" s="133">
        <f>DE89/DE74*100</f>
        <v>3.4812569035877856</v>
      </c>
      <c r="DF97" s="65">
        <f>IF(ISERROR(DE97/CW97),"NM",IF(OR(DE97/CW97&lt;0.5,DE97/CW97&gt;2),"NM",(DE97/CW97-1)*100))</f>
        <v>-3.4622852130812842</v>
      </c>
      <c r="DG97" s="133">
        <f>DG89/DG74*100</f>
        <v>3.4801937114947892</v>
      </c>
      <c r="DH97" s="65">
        <f>IF(ISERROR(DG97/CY97),"NM",IF(OR(DG97/CY97&lt;0.5,DG97/CY97&gt;2),"NM",(DG97/CY97-1)*100))</f>
        <v>-0.90042355382096151</v>
      </c>
      <c r="DI97" s="133">
        <f>DI89/DI74*100</f>
        <v>4.0041895687154154</v>
      </c>
      <c r="DJ97" s="65">
        <f>IF(ISERROR(DI97/DA97),"NM",IF(OR(DI97/DA97&lt;0.5,DI97/DA97&gt;2),"NM",(DI97/DA97-1)*100))</f>
        <v>12.957858159325554</v>
      </c>
      <c r="DK97" s="133">
        <f>DK89/DK74*100</f>
        <v>3.8855153670879674</v>
      </c>
      <c r="DL97" s="65">
        <f>IF(ISERROR(DK97/DC97),"NM",IF(OR(DK97/DC97&lt;0.5,DK97/DC97&gt;2),"NM",(DK97/DC97-1)*100))</f>
        <v>9.3116596419036348</v>
      </c>
      <c r="DM97" s="133">
        <f>DM89/DM74*100</f>
        <v>3.9307793632362324</v>
      </c>
      <c r="DN97" s="65">
        <f>IF(ISERROR(DM97/DE97),"NM",IF(OR(DM97/DE97&lt;0.5,DM97/DE97&gt;2),"NM",(DM97/DE97-1)*100))</f>
        <v>12.912648278992812</v>
      </c>
      <c r="DO97" s="133">
        <f>DO89/DO74*100</f>
        <v>3.7629660059566605</v>
      </c>
      <c r="DP97" s="65">
        <f>IF(ISERROR(DO97/DG97),"NM",IF(OR(DO97/DG97&lt;0.5,DO97/DG97&gt;2),"NM",(DO97/DG97-1)*100))</f>
        <v>8.1251883631620281</v>
      </c>
      <c r="DQ97" s="133">
        <f>DQ89/DQ74*100</f>
        <v>4.1088992734124554</v>
      </c>
      <c r="DR97" s="65">
        <f>IF(ISERROR(DQ97/DI97),"NM",IF(OR(DQ97/DI97&lt;0.5,DQ97/DI97&gt;2),"NM",(DQ97/DI97-1)*100))</f>
        <v>2.6150036830207224</v>
      </c>
      <c r="DS97" s="133">
        <f>DS89/DS74*100</f>
        <v>4.0403627654623673</v>
      </c>
      <c r="DT97" s="65">
        <f>IF(ISERROR(DS97/DK97),"NM",IF(OR(DS97/DK97&lt;0.5,DS97/DK97&gt;2),"NM",(DS97/DK97-1)*100))</f>
        <v>3.985247354470034</v>
      </c>
      <c r="DU97" s="133">
        <f>DU89/DU74*100</f>
        <v>3.9392784494515132</v>
      </c>
      <c r="DV97" s="65">
        <f>IF(ISERROR(DU97/DM97),"NM",IF(OR(DU97/DM97&lt;0.5,DU97/DM97&gt;2),"NM",(DU97/DM97-1)*100))</f>
        <v>0.21621885712463929</v>
      </c>
      <c r="DW97" s="133">
        <f>DW89/DW74*100</f>
        <v>4.0076844110704686</v>
      </c>
      <c r="DX97" s="65">
        <f>IF(ISERROR(DW97/DO97),"NM",IF(OR(DW97/DO97&lt;0.5,DW97/DO97&gt;2),"NM",(DW97/DO97-1)*100))</f>
        <v>6.5033381839332716</v>
      </c>
      <c r="DY97" s="133">
        <f t="shared" ref="DY97:EA97" si="326">DY89/DY74*100</f>
        <v>3.9328607882052737</v>
      </c>
      <c r="DZ97" s="65">
        <f>IF(ISERROR(DY97/DQ97),"NM",IF(OR(DY97/DQ97&lt;0.5,DY97/DQ97&gt;2),"NM",(DY97/DQ97-1)*100))</f>
        <v>-4.2843222355504746</v>
      </c>
      <c r="EA97" s="133">
        <f t="shared" si="326"/>
        <v>4.003909162443593</v>
      </c>
      <c r="EB97" s="65">
        <f>IF(ISERROR(EA97/DS97),"NM",IF(OR(EA97/DS97&lt;0.5,EA97/DS97&gt;2),"NM",(EA97/DS97-1)*100))</f>
        <v>-0.90223589154877493</v>
      </c>
      <c r="EC97" s="133">
        <f t="shared" ref="EC97:EE97" si="327">EC89/EC74*100</f>
        <v>4.1546020579515845</v>
      </c>
      <c r="ED97" s="65">
        <f>IF(ISERROR(EC97/DU97),"NM",IF(OR(EC97/DU97&lt;0.5,EC97/DU97&gt;2),"NM",(EC97/DU97-1)*100))</f>
        <v>5.4660672319331027</v>
      </c>
      <c r="EE97" s="133">
        <f t="shared" si="327"/>
        <v>3.9448811409724427</v>
      </c>
      <c r="EF97" s="65">
        <f>IF(ISERROR(EE97/DW97),"NM",IF(OR(EE97/DW97&lt;0.5,EE97/DW97&gt;2),"NM",(EE97/DW97-1)*100))</f>
        <v>-1.5670712475399418</v>
      </c>
      <c r="EG97" s="133">
        <f t="shared" ref="EG97:EI97" si="328">EG89/EG74*100</f>
        <v>4.0378122889939227</v>
      </c>
      <c r="EH97" s="65">
        <f>IF(ISERROR(EG97/DY97),"NM",IF(OR(EG97/DY97&lt;0.5,EG97/DY97&gt;2),"NM",(EG97/DY97-1)*100))</f>
        <v>2.668579093961343</v>
      </c>
      <c r="EI97" s="133">
        <f t="shared" si="328"/>
        <v>4.0965286350203867</v>
      </c>
      <c r="EJ97" s="65">
        <f>IF(ISERROR(EI97/EA97),"NM",IF(OR(EI97/EA97&lt;0.5,EI97/EA97&gt;2),"NM",(EI97/EA97-1)*100))</f>
        <v>2.3132261202516435</v>
      </c>
      <c r="EK97" s="133">
        <f t="shared" ref="EK97:EM97" si="329">EK89/EK74*100</f>
        <v>4.4164359886235758</v>
      </c>
      <c r="EL97" s="65">
        <f>IF(ISERROR(EK97/EC97),"NM",IF(OR(EK97/EC97&lt;0.5,EK97/EC97&gt;2),"NM",(EK97/EC97-1)*100))</f>
        <v>6.3022625758070161</v>
      </c>
      <c r="EM97" s="133">
        <f t="shared" si="329"/>
        <v>4.1164931773600033</v>
      </c>
      <c r="EN97" s="65">
        <f>IF(ISERROR(EM97/EE97),"NM",IF(OR(EM97/EE97&lt;0.5,EM97/EE97&gt;2),"NM",(EM97/EE97-1)*100))</f>
        <v>4.3502460595113535</v>
      </c>
      <c r="EO97" s="133">
        <f t="shared" ref="EO97" si="330">EO89/EO74*100</f>
        <v>4.1291708947651173</v>
      </c>
      <c r="EP97" s="65">
        <f>IF(ISERROR(EO97/EG97),"NM",IF(OR(EO97/EG97&lt;0.5,EO97/EG97&gt;2),"NM",(EO97/EG97-1)*100))</f>
        <v>2.2625768419254122</v>
      </c>
      <c r="EQ97" s="131">
        <f t="shared" si="325"/>
        <v>4.1291708947651173</v>
      </c>
      <c r="ER97" s="65">
        <f>IF(ISERROR(EQ97/EI97),"NM",IF(OR(EQ97/EI97&lt;0.5,EQ97/EI97&gt;2),"NM",(EQ97/EI97-1)*100))</f>
        <v>0.79682732999053485</v>
      </c>
      <c r="ES97" s="131">
        <f t="shared" si="325"/>
        <v>4.1291708947651173</v>
      </c>
      <c r="ET97" s="65">
        <f>IF(ISERROR(ES97/EK97),"NM",IF(OR(ES97/EK97&lt;0.5,ES97/EK97&gt;2),"NM",(ES97/EK97-1)*100))</f>
        <v>-6.5044550537680763</v>
      </c>
      <c r="EU97" s="131">
        <f t="shared" si="325"/>
        <v>4.1291708947651173</v>
      </c>
      <c r="EV97" s="65">
        <f>IF(ISERROR(EU97/EM97),"NM",IF(OR(EU97/EM97&lt;0.5,EU97/EM97&gt;2),"NM",(EU97/EM97-1)*100))</f>
        <v>0.30797372566628844</v>
      </c>
      <c r="EW97" s="131">
        <f t="shared" si="325"/>
        <v>4.1291708947651173</v>
      </c>
      <c r="EX97" s="65">
        <f>IF(ISERROR(EW97/EO97),"NM",IF(OR(EW97/EO97&lt;0.5,EW97/EO97&gt;2),"NM",(EW97/EO97-1)*100))</f>
        <v>0</v>
      </c>
      <c r="EY97" s="65"/>
      <c r="EZ97" s="317"/>
      <c r="FA97" s="59"/>
      <c r="FB97" s="139">
        <f>FB89/FB74*100</f>
        <v>1.9552231347587272</v>
      </c>
      <c r="FC97" s="63"/>
      <c r="FD97" s="139">
        <f>FD89/FD74*100</f>
        <v>2.1572613921106725</v>
      </c>
      <c r="FE97" s="65">
        <f>IF(ISERROR(FD97/FB97),"NM",IF(OR(FD97/FB97&lt;0.5,FD97/FB97&gt;2),"NM",(FD97/FB97-1)*100))</f>
        <v>10.333258325366357</v>
      </c>
      <c r="FF97" s="139">
        <f>FF89/FF74*100</f>
        <v>2.2411671133416942</v>
      </c>
      <c r="FG97" s="65">
        <f>IF(ISERROR(FF97/FD97),"NM",IF(OR(FF97/FD97&lt;0.5,FF97/FD97&gt;2),"NM",(FF97/FD97-1)*100))</f>
        <v>3.8894554706200068</v>
      </c>
      <c r="FH97" s="139">
        <f>FH89/FH74*100</f>
        <v>2.3909551123158201</v>
      </c>
      <c r="FI97" s="65">
        <f>IF(ISERROR(FH97/FF97),"NM",IF(OR(FH97/FF97&lt;0.5,FH97/FF97&gt;2),"NM",(FH97/FF97-1)*100))</f>
        <v>6.6834819270029655</v>
      </c>
      <c r="FJ97" s="139">
        <f>FJ89/FJ74*100</f>
        <v>2.7269857661586188</v>
      </c>
      <c r="FK97" s="65">
        <f>IF(ISERROR(FJ97/FH97),"NM",IF(OR(FJ97/FH97&lt;0.5,FJ97/FH97&gt;2),"NM",(FJ97/FH97-1)*100))</f>
        <v>14.054243515986698</v>
      </c>
      <c r="FL97" s="139">
        <f>FL89/FL74*100</f>
        <v>2.9142381348875936</v>
      </c>
      <c r="FM97" s="65">
        <f>IF(ISERROR(FL97/FJ97),"NM",IF(OR(FL97/FJ97&lt;0.5,FL97/FJ97&gt;2),"NM",(FL97/FJ97-1)*100))</f>
        <v>6.8666426885223064</v>
      </c>
      <c r="FN97" s="139">
        <f>FN89/FN74*100</f>
        <v>2.7576339071547307</v>
      </c>
      <c r="FO97" s="65">
        <f>IF(ISERROR(FN97/FL97),"NM",IF(OR(FN97/FL97&lt;0.5,FN97/FL97&gt;2),"NM",(FN97/FL97-1)*100))</f>
        <v>-5.3737622144905295</v>
      </c>
      <c r="FP97" s="139">
        <f>FP89/FP74*100</f>
        <v>2.7267436737051414</v>
      </c>
      <c r="FQ97" s="65">
        <f>IF(ISERROR(FP97/FN97),"NM",IF(OR(FP97/FN97&lt;0.5,FP97/FN97&gt;2),"NM",(FP97/FN97-1)*100))</f>
        <v>-1.1201716576462184</v>
      </c>
      <c r="FR97" s="3">
        <f>FR89/FR74*100</f>
        <v>2.7179941583800993</v>
      </c>
      <c r="FS97" s="65">
        <f>IF(ISERROR(FR97/FP97),"NM",IF(OR(FR97/FP97&lt;0.5,FR97/FP97&gt;2),"NM",(FR97/FP97-1)*100))</f>
        <v>-0.32087780781950848</v>
      </c>
      <c r="FT97" s="3">
        <f>FT89/FT74*100</f>
        <v>2.9188627921032531</v>
      </c>
      <c r="FU97" s="65">
        <f>IF(ISERROR(FT97/FR97),"NM",IF(OR(FT97/FR97&lt;0.5,FT97/FR97&gt;2),"NM",(FT97/FR97-1)*100))</f>
        <v>7.3903261750521754</v>
      </c>
      <c r="FV97" s="3">
        <f>FV89/FV74*100</f>
        <v>3.1665745060023593</v>
      </c>
      <c r="FW97" s="65">
        <f>IF(ISERROR(FV97/FT97),"NM",IF(OR(FV97/FT97&lt;0.5,FV97/FT97&gt;2),"NM",(FV97/FT97-1)*100))</f>
        <v>8.4865830134006401</v>
      </c>
      <c r="FX97" s="143">
        <f>FX89/FX74*100</f>
        <v>3.6058462961294073</v>
      </c>
      <c r="FY97" s="65">
        <f>IF(ISERROR(FX97/FV97),"NM",IF(OR(FX97/FV97&lt;0.5,FX97/FV97&gt;2),"NM",(FX97/FV97-1)*100))</f>
        <v>13.872144466975023</v>
      </c>
      <c r="FZ97" s="143">
        <f>FZ89/FZ74*100</f>
        <v>3.5345166976404876</v>
      </c>
      <c r="GA97" s="65">
        <f>IF(ISERROR(FZ97/FX97),"NM",IF(OR(FZ97/FX97&lt;0.5,FZ97/FX97&gt;2),"NM",(FZ97/FX97-1)*100))</f>
        <v>-1.9781652525091342</v>
      </c>
      <c r="GB97" s="143">
        <f>GB89/GB74*100</f>
        <v>3.5446368768538896</v>
      </c>
      <c r="GC97" s="65">
        <f>IF(ISERROR(GB97/FZ97),"NM",IF(OR(GB97/FZ97&lt;0.5,GB97/FZ97&gt;2),"NM",(GB97/FZ97-1)*100))</f>
        <v>0.28632427228758583</v>
      </c>
      <c r="GD97" s="143">
        <f>GD89/GD74*100</f>
        <v>3.5723480464815176</v>
      </c>
      <c r="GE97" s="65">
        <f>IF(ISERROR(GD97/GB97),"NM",IF(OR(GD97/GB97&lt;0.5,GD97/GB97&gt;2),"NM",(GD97/GB97-1)*100))</f>
        <v>0.78177738906286542</v>
      </c>
      <c r="GF97" s="143">
        <f>GF89/GF74*100</f>
        <v>3.6298643184389663</v>
      </c>
      <c r="GG97" s="65">
        <f>IF(ISERROR(GF97/GD97),"NM",IF(OR(GF97/GD97&lt;0.5,GF97/GD97&gt;2),"NM",(GF97/GD97-1)*100))</f>
        <v>1.6100411048721286</v>
      </c>
      <c r="GH97" s="143">
        <f>GH89/GH74*100</f>
        <v>3.9221744466472703</v>
      </c>
      <c r="GI97" s="65">
        <f>IF(ISERROR(GH97/GF97),"NM",IF(OR(GH97/GF97&lt;0.5,GH97/GF97&gt;2),"NM",(GH97/GF97-1)*100))</f>
        <v>8.0529216126186363</v>
      </c>
      <c r="GJ97" s="143">
        <f>GJ89/GJ74*100</f>
        <v>3.9801329292200016</v>
      </c>
      <c r="GK97" s="65">
        <f>IF(ISERROR(GJ97/GH97),"NM",IF(OR(GJ97/GH97&lt;0.5,GJ97/GH97&gt;2),"NM",(GJ97/GH97-1)*100))</f>
        <v>1.4777130227411117</v>
      </c>
      <c r="GL97" s="143">
        <f>GL89/GL74*100</f>
        <v>3.9874846912995201</v>
      </c>
      <c r="GM97" s="65">
        <f>IF(ISERROR(GL97/GJ97),"NM",IF(OR(GL97/GJ97&lt;0.5,GL97/GJ97&gt;2),"NM",(GL97/GJ97-1)*100))</f>
        <v>0.18471147095480145</v>
      </c>
      <c r="GN97" s="143">
        <f>GN89/GN74*100</f>
        <v>4.1894783145336696</v>
      </c>
      <c r="GO97" s="65">
        <f>IF(ISERROR(GN97/GL97),"NM",IF(OR(GN97/GL97&lt;0.5,GN97/GL97&gt;2),"NM",(GN97/GL97-1)*100))</f>
        <v>5.065690250169208</v>
      </c>
      <c r="GP97" s="143">
        <f>GP89/GP74*100</f>
        <v>4.3201411483267718</v>
      </c>
      <c r="GQ97" s="65">
        <f>IF(ISERROR(GP97/GN97),"NM",IF(OR(GP97/GN97&lt;0.5,GP97/GN97&gt;2),"NM",(GP97/GN97-1)*100))</f>
        <v>3.1188330379899876</v>
      </c>
      <c r="GR97" s="131">
        <f>GR89/GR74*100</f>
        <v>4.2719807739353755</v>
      </c>
      <c r="GS97" s="65">
        <f>IF(ISERROR(GR97/GP97),"NM",IF(OR(GR97/GP97&lt;0.5,GR97/GP97&gt;2),"NM",(GR97/GP97-1)*100))</f>
        <v>-1.1147870575953123</v>
      </c>
      <c r="GT97" s="131">
        <f>GT89/GT74*100</f>
        <v>4.1078914477284334</v>
      </c>
      <c r="GU97" s="65">
        <f>IF(ISERROR(GT97/GR97),"NM",IF(OR(GT97/GR97&lt;0.5,GT97/GR97&gt;2),"NM",(GT97/GR97-1)*100))</f>
        <v>-3.8410595667494496</v>
      </c>
      <c r="GV97" s="131">
        <f>GV89/GV74*100</f>
        <v>3.9416458946190747</v>
      </c>
      <c r="GW97" s="65">
        <f>IF(ISERROR(GV97/GT97),"NM",IF(OR(GV97/GT97&lt;0.5,GV97/GT97&gt;2),"NM",(GV97/GT97-1)*100))</f>
        <v>-4.0469801898316611</v>
      </c>
      <c r="GX97" s="131">
        <f>GX89/GX74*100</f>
        <v>3.775984823913582</v>
      </c>
      <c r="GY97" s="65">
        <f>IF(ISERROR(GX97/GV97),"NM",IF(OR(GX97/GV97&lt;0.5,GX97/GV97&gt;2),"NM",(GX97/GV97-1)*100))</f>
        <v>-4.202840009845743</v>
      </c>
      <c r="GZ97" s="67">
        <f t="shared" si="304"/>
        <v>-2.0568519845936994</v>
      </c>
      <c r="HA97" s="280"/>
      <c r="HB97" s="57"/>
      <c r="HC97"/>
      <c r="HD97"/>
      <c r="HE97"/>
      <c r="HF97"/>
      <c r="HG97"/>
      <c r="HH97"/>
    </row>
    <row r="98" spans="2:216" s="2" customFormat="1" ht="13.5" customHeight="1" x14ac:dyDescent="0.2">
      <c r="B98" s="54"/>
      <c r="C98" s="57"/>
      <c r="D98" s="63"/>
      <c r="E98" s="57"/>
      <c r="F98" s="63"/>
      <c r="G98" s="57"/>
      <c r="H98" s="63"/>
      <c r="I98" s="57"/>
      <c r="J98" s="63"/>
      <c r="K98" s="57"/>
      <c r="L98" s="63"/>
      <c r="M98" s="57"/>
      <c r="N98" s="63"/>
      <c r="O98" s="57"/>
      <c r="P98" s="63"/>
      <c r="Q98" s="57"/>
      <c r="R98" s="63"/>
      <c r="S98" s="57"/>
      <c r="T98" s="63"/>
      <c r="U98" s="57"/>
      <c r="V98" s="63"/>
      <c r="W98" s="57"/>
      <c r="X98" s="63"/>
      <c r="Y98" s="57"/>
      <c r="Z98" s="63"/>
      <c r="AA98" s="57"/>
      <c r="AB98" s="63"/>
      <c r="AC98" s="57"/>
      <c r="AD98" s="63"/>
      <c r="AE98" s="57"/>
      <c r="AF98" s="63"/>
      <c r="AG98" s="57"/>
      <c r="AH98" s="63"/>
      <c r="AI98" s="55"/>
      <c r="AJ98" s="63"/>
      <c r="AK98" s="57"/>
      <c r="AL98" s="63"/>
      <c r="AM98" s="57"/>
      <c r="AN98" s="63"/>
      <c r="AO98" s="59"/>
      <c r="AP98" s="63"/>
      <c r="AQ98" s="59"/>
      <c r="AR98" s="63"/>
      <c r="AS98" s="59"/>
      <c r="AT98" s="63"/>
      <c r="AU98" s="59"/>
      <c r="AV98" s="63"/>
      <c r="AW98" s="59"/>
      <c r="AX98" s="63"/>
      <c r="AY98" s="59"/>
      <c r="AZ98" s="65"/>
      <c r="BA98" s="59"/>
      <c r="BB98" s="65"/>
      <c r="BC98" s="59"/>
      <c r="BD98" s="65"/>
      <c r="BE98" s="59"/>
      <c r="BF98" s="65"/>
      <c r="BG98" s="59"/>
      <c r="BH98" s="65"/>
      <c r="BI98" s="59"/>
      <c r="BJ98" s="65"/>
      <c r="BK98" s="59"/>
      <c r="BL98" s="65"/>
      <c r="BM98" s="59"/>
      <c r="BN98" s="65"/>
      <c r="BO98" s="59"/>
      <c r="BP98" s="65"/>
      <c r="BQ98" s="59"/>
      <c r="BR98" s="65"/>
      <c r="BS98" s="59"/>
      <c r="BT98" s="65"/>
      <c r="BU98" s="59"/>
      <c r="BV98" s="65"/>
      <c r="BW98" s="59"/>
      <c r="BX98" s="65"/>
      <c r="BY98" s="59"/>
      <c r="BZ98" s="65"/>
      <c r="CA98" s="59"/>
      <c r="CB98" s="65"/>
      <c r="CC98" s="59"/>
      <c r="CD98" s="65"/>
      <c r="CE98" s="59"/>
      <c r="CF98" s="65"/>
      <c r="CG98" s="59"/>
      <c r="CH98" s="65"/>
      <c r="CI98" s="59"/>
      <c r="CJ98" s="65"/>
      <c r="CK98" s="59"/>
      <c r="CL98" s="65"/>
      <c r="CM98" s="59"/>
      <c r="CN98" s="65"/>
      <c r="CO98" s="59"/>
      <c r="CP98" s="65"/>
      <c r="CQ98" s="59"/>
      <c r="CR98" s="65"/>
      <c r="CS98" s="59"/>
      <c r="CT98" s="65"/>
      <c r="CU98" s="59"/>
      <c r="CV98" s="65"/>
      <c r="CW98" s="59"/>
      <c r="CX98" s="65"/>
      <c r="CY98" s="59"/>
      <c r="CZ98" s="65"/>
      <c r="DA98" s="59"/>
      <c r="DB98" s="65"/>
      <c r="DC98" s="59"/>
      <c r="DD98" s="65"/>
      <c r="DE98" s="59"/>
      <c r="DF98" s="65"/>
      <c r="DG98" s="59"/>
      <c r="DH98" s="65"/>
      <c r="DI98" s="59"/>
      <c r="DJ98" s="65"/>
      <c r="DK98" s="59"/>
      <c r="DL98" s="65"/>
      <c r="DM98" s="59"/>
      <c r="DN98" s="65"/>
      <c r="DO98" s="59"/>
      <c r="DP98" s="65"/>
      <c r="DQ98" s="59"/>
      <c r="DR98" s="65"/>
      <c r="DS98" s="59"/>
      <c r="DT98" s="65"/>
      <c r="DU98" s="59"/>
      <c r="DV98" s="65"/>
      <c r="DW98" s="59"/>
      <c r="DX98" s="65"/>
      <c r="DY98" s="59"/>
      <c r="DZ98" s="65"/>
      <c r="EA98" s="59"/>
      <c r="EB98" s="65"/>
      <c r="EC98" s="57"/>
      <c r="ED98" s="65"/>
      <c r="EE98" s="57"/>
      <c r="EF98" s="65"/>
      <c r="EG98" s="57"/>
      <c r="EH98" s="65"/>
      <c r="EI98" s="57"/>
      <c r="EJ98" s="65"/>
      <c r="EK98" s="57"/>
      <c r="EL98" s="65"/>
      <c r="EM98" s="57"/>
      <c r="EN98" s="65"/>
      <c r="EO98" s="57"/>
      <c r="EP98" s="65"/>
      <c r="EQ98" s="57"/>
      <c r="ER98" s="65"/>
      <c r="ES98" s="57"/>
      <c r="ET98" s="65"/>
      <c r="EU98" s="57"/>
      <c r="EV98" s="65"/>
      <c r="EW98" s="57"/>
      <c r="EX98" s="65"/>
      <c r="EY98" s="65"/>
      <c r="EZ98" s="317"/>
      <c r="FA98" s="59"/>
      <c r="FB98" s="57"/>
      <c r="FC98" s="63"/>
      <c r="FD98" s="57"/>
      <c r="FE98" s="65"/>
      <c r="FF98" s="57"/>
      <c r="FG98" s="65"/>
      <c r="FH98" s="57"/>
      <c r="FI98" s="65"/>
      <c r="FJ98" s="57"/>
      <c r="FK98" s="65"/>
      <c r="FL98" s="57"/>
      <c r="FM98" s="65"/>
      <c r="FN98" s="57"/>
      <c r="FO98" s="65"/>
      <c r="FP98" s="57"/>
      <c r="FQ98" s="65"/>
      <c r="FR98" s="75"/>
      <c r="FS98" s="65"/>
      <c r="FT98" s="75"/>
      <c r="FU98" s="65"/>
      <c r="FV98" s="75"/>
      <c r="FW98" s="65"/>
      <c r="FX98" s="75"/>
      <c r="FY98" s="65"/>
      <c r="FZ98" s="75"/>
      <c r="GA98" s="65"/>
      <c r="GB98" s="75"/>
      <c r="GC98" s="65"/>
      <c r="GD98" s="75"/>
      <c r="GE98" s="65"/>
      <c r="GF98" s="75"/>
      <c r="GG98" s="65"/>
      <c r="GH98" s="75"/>
      <c r="GI98" s="65"/>
      <c r="GJ98" s="75"/>
      <c r="GK98" s="65"/>
      <c r="GL98" s="75"/>
      <c r="GM98" s="65"/>
      <c r="GN98" s="75"/>
      <c r="GO98" s="65"/>
      <c r="GP98" s="75"/>
      <c r="GQ98" s="65"/>
      <c r="GR98" s="57"/>
      <c r="GS98" s="65"/>
      <c r="GT98" s="57"/>
      <c r="GU98" s="65"/>
      <c r="GV98" s="57"/>
      <c r="GW98" s="65"/>
      <c r="GX98" s="57"/>
      <c r="GY98" s="65"/>
      <c r="GZ98" s="67" t="str">
        <f t="shared" si="304"/>
        <v/>
      </c>
      <c r="HA98" s="279"/>
      <c r="HB98" s="57"/>
      <c r="HC98"/>
      <c r="HD98"/>
      <c r="HE98"/>
      <c r="HF98"/>
      <c r="HG98"/>
      <c r="HH98"/>
    </row>
    <row r="99" spans="2:216" s="2" customFormat="1" ht="13.5" customHeight="1" x14ac:dyDescent="0.2">
      <c r="B99" s="61" t="s">
        <v>448</v>
      </c>
      <c r="C99" s="57"/>
      <c r="D99" s="63"/>
      <c r="E99" s="57"/>
      <c r="F99" s="63"/>
      <c r="G99" s="57"/>
      <c r="H99" s="63"/>
      <c r="I99" s="57"/>
      <c r="J99" s="63"/>
      <c r="K99" s="57"/>
      <c r="L99" s="63"/>
      <c r="M99" s="57"/>
      <c r="N99" s="63"/>
      <c r="O99" s="57"/>
      <c r="P99" s="63"/>
      <c r="Q99" s="57"/>
      <c r="R99" s="63"/>
      <c r="S99" s="57"/>
      <c r="T99" s="63"/>
      <c r="U99" s="57"/>
      <c r="V99" s="63"/>
      <c r="W99" s="57"/>
      <c r="X99" s="63"/>
      <c r="Y99" s="57"/>
      <c r="Z99" s="63"/>
      <c r="AA99" s="57"/>
      <c r="AB99" s="63"/>
      <c r="AC99" s="57"/>
      <c r="AD99" s="63"/>
      <c r="AE99" s="57"/>
      <c r="AF99" s="63"/>
      <c r="AG99" s="57"/>
      <c r="AH99" s="63"/>
      <c r="AI99" s="144"/>
      <c r="AJ99" s="63"/>
      <c r="AK99" s="57"/>
      <c r="AL99" s="63"/>
      <c r="AM99" s="57"/>
      <c r="AN99" s="63"/>
      <c r="AO99" s="59"/>
      <c r="AP99" s="63"/>
      <c r="AQ99" s="59"/>
      <c r="AR99" s="63"/>
      <c r="AS99" s="59"/>
      <c r="AT99" s="63"/>
      <c r="AU99" s="59"/>
      <c r="AV99" s="63"/>
      <c r="AW99" s="59"/>
      <c r="AX99" s="63"/>
      <c r="AY99" s="59"/>
      <c r="AZ99" s="65"/>
      <c r="BA99" s="59"/>
      <c r="BB99" s="65"/>
      <c r="BC99" s="59"/>
      <c r="BD99" s="65"/>
      <c r="BE99" s="59"/>
      <c r="BF99" s="65"/>
      <c r="BG99" s="59"/>
      <c r="BH99" s="65"/>
      <c r="BI99" s="59"/>
      <c r="BJ99" s="65"/>
      <c r="BK99" s="59"/>
      <c r="BL99" s="65"/>
      <c r="BM99" s="59"/>
      <c r="BN99" s="65"/>
      <c r="BO99" s="59"/>
      <c r="BP99" s="65"/>
      <c r="BQ99" s="59"/>
      <c r="BR99" s="65"/>
      <c r="BS99" s="59"/>
      <c r="BT99" s="65"/>
      <c r="BU99" s="59"/>
      <c r="BV99" s="65"/>
      <c r="BW99" s="59"/>
      <c r="BX99" s="65"/>
      <c r="BY99" s="59"/>
      <c r="BZ99" s="65"/>
      <c r="CA99" s="59"/>
      <c r="CB99" s="65"/>
      <c r="CC99" s="59"/>
      <c r="CD99" s="65"/>
      <c r="CE99" s="59"/>
      <c r="CF99" s="65"/>
      <c r="CG99" s="59"/>
      <c r="CH99" s="65"/>
      <c r="CI99" s="59"/>
      <c r="CJ99" s="65"/>
      <c r="CK99" s="59"/>
      <c r="CL99" s="65"/>
      <c r="CM99" s="59"/>
      <c r="CN99" s="65"/>
      <c r="CO99" s="59"/>
      <c r="CP99" s="65"/>
      <c r="CQ99" s="59"/>
      <c r="CR99" s="65"/>
      <c r="CS99" s="59"/>
      <c r="CT99" s="65"/>
      <c r="CU99" s="59"/>
      <c r="CV99" s="65"/>
      <c r="CW99" s="59"/>
      <c r="CX99" s="65"/>
      <c r="CY99" s="59"/>
      <c r="CZ99" s="65"/>
      <c r="DA99" s="59"/>
      <c r="DB99" s="65"/>
      <c r="DC99" s="59"/>
      <c r="DD99" s="65"/>
      <c r="DE99" s="59"/>
      <c r="DF99" s="65"/>
      <c r="DG99" s="59"/>
      <c r="DH99" s="65"/>
      <c r="DI99" s="59"/>
      <c r="DJ99" s="65"/>
      <c r="DK99" s="59"/>
      <c r="DL99" s="65"/>
      <c r="DM99" s="59"/>
      <c r="DN99" s="65"/>
      <c r="DO99" s="59"/>
      <c r="DP99" s="65"/>
      <c r="DQ99" s="59"/>
      <c r="DR99" s="65"/>
      <c r="DS99" s="59"/>
      <c r="DT99" s="65"/>
      <c r="DU99" s="59"/>
      <c r="DV99" s="65"/>
      <c r="DW99" s="59"/>
      <c r="DX99" s="65"/>
      <c r="DY99" s="59"/>
      <c r="DZ99" s="65"/>
      <c r="EA99" s="59"/>
      <c r="EB99" s="65"/>
      <c r="EC99" s="62"/>
      <c r="ED99" s="65"/>
      <c r="EE99" s="62"/>
      <c r="EF99" s="65"/>
      <c r="EG99" s="62"/>
      <c r="EH99" s="65"/>
      <c r="EI99" s="62"/>
      <c r="EJ99" s="65"/>
      <c r="EK99" s="62"/>
      <c r="EL99" s="65"/>
      <c r="EM99" s="62"/>
      <c r="EN99" s="65"/>
      <c r="EO99" s="62"/>
      <c r="EP99" s="65"/>
      <c r="EQ99" s="62"/>
      <c r="ER99" s="65"/>
      <c r="ES99" s="62"/>
      <c r="ET99" s="65"/>
      <c r="EU99" s="62"/>
      <c r="EV99" s="65"/>
      <c r="EW99" s="62"/>
      <c r="EX99" s="65"/>
      <c r="EY99" s="65"/>
      <c r="EZ99" s="317"/>
      <c r="FA99" s="59"/>
      <c r="FB99" s="57"/>
      <c r="FC99" s="63"/>
      <c r="FD99" s="57"/>
      <c r="FE99" s="65"/>
      <c r="FF99" s="57"/>
      <c r="FG99" s="65"/>
      <c r="FH99" s="57"/>
      <c r="FI99" s="65"/>
      <c r="FJ99" s="57"/>
      <c r="FK99" s="65"/>
      <c r="FL99" s="57"/>
      <c r="FM99" s="65"/>
      <c r="FN99" s="62"/>
      <c r="FO99" s="65"/>
      <c r="FP99" s="62"/>
      <c r="FQ99" s="65"/>
      <c r="FR99" s="111"/>
      <c r="FS99" s="65"/>
      <c r="FT99" s="111"/>
      <c r="FU99" s="65"/>
      <c r="FV99" s="111"/>
      <c r="FW99" s="65"/>
      <c r="FX99" s="111"/>
      <c r="FY99" s="65"/>
      <c r="FZ99" s="111"/>
      <c r="GA99" s="65"/>
      <c r="GB99" s="111"/>
      <c r="GC99" s="65"/>
      <c r="GD99" s="111"/>
      <c r="GE99" s="65"/>
      <c r="GF99" s="111"/>
      <c r="GG99" s="65"/>
      <c r="GH99" s="111"/>
      <c r="GI99" s="65"/>
      <c r="GJ99" s="111"/>
      <c r="GK99" s="65"/>
      <c r="GL99" s="111"/>
      <c r="GM99" s="65"/>
      <c r="GN99" s="111"/>
      <c r="GO99" s="65"/>
      <c r="GP99" s="111"/>
      <c r="GQ99" s="65"/>
      <c r="GR99" s="62"/>
      <c r="GS99" s="65"/>
      <c r="GT99" s="62"/>
      <c r="GU99" s="65"/>
      <c r="GV99" s="62"/>
      <c r="GW99" s="65"/>
      <c r="GX99" s="62"/>
      <c r="GY99" s="65"/>
      <c r="GZ99" s="67" t="str">
        <f t="shared" si="304"/>
        <v/>
      </c>
      <c r="HA99" s="279"/>
      <c r="HB99" s="57"/>
      <c r="HC99"/>
      <c r="HD99"/>
      <c r="HE99"/>
      <c r="HF99"/>
      <c r="HG99"/>
      <c r="HH99"/>
    </row>
    <row r="100" spans="2:216" s="2" customFormat="1" ht="13.5" customHeight="1" x14ac:dyDescent="0.2">
      <c r="B100" s="112" t="s">
        <v>95</v>
      </c>
      <c r="C100" s="85">
        <v>36186</v>
      </c>
      <c r="D100" s="66"/>
      <c r="E100" s="85">
        <v>36788</v>
      </c>
      <c r="F100" s="66"/>
      <c r="G100" s="85">
        <v>36495</v>
      </c>
      <c r="H100" s="66"/>
      <c r="I100" s="85">
        <v>36553</v>
      </c>
      <c r="J100" s="66"/>
      <c r="K100" s="85">
        <v>36745</v>
      </c>
      <c r="L100" s="66">
        <f>IF(ISERROR(K100/C100),"NM",IF(OR(K100/C100&lt;0.5,K100/C100&gt;2),"NM",(K100/C100-1)*100))</f>
        <v>1.5447963300724066</v>
      </c>
      <c r="M100" s="85">
        <v>38655</v>
      </c>
      <c r="N100" s="66">
        <f>IF(ISERROR(M100/E100),"NM",IF(OR(M100/E100&lt;0.5,M100/E100&gt;2),"NM",(M100/E100-1)*100))</f>
        <v>5.0750244644993003</v>
      </c>
      <c r="O100" s="85">
        <v>39609</v>
      </c>
      <c r="P100" s="66">
        <f>IF(ISERROR(O100/G100),"NM",IF(OR(O100/G100&lt;0.5,O100/G100&gt;2),"NM",(O100/G100-1)*100))</f>
        <v>8.5326757090012251</v>
      </c>
      <c r="Q100" s="85">
        <v>40610</v>
      </c>
      <c r="R100" s="66">
        <f>IF(ISERROR(Q100/I100),"NM",IF(OR(Q100/I100&lt;0.5,Q100/I100&gt;2),"NM",(Q100/I100-1)*100))</f>
        <v>11.09895220638526</v>
      </c>
      <c r="S100" s="85">
        <v>38514</v>
      </c>
      <c r="T100" s="66">
        <f>IF(ISERROR(S100/K100),"NM",IF(OR(S100/K100&lt;0.5,S100/K100&gt;2),"NM",(S100/K100-1)*100))</f>
        <v>4.8142604435977621</v>
      </c>
      <c r="U100" s="85">
        <v>39180</v>
      </c>
      <c r="V100" s="66">
        <f>IF(ISERROR(U100/M100),"NM",IF(OR(U100/M100&lt;0.5,U100/M100&gt;2),"NM",(U100/M100-1)*100))</f>
        <v>1.3581684128831872</v>
      </c>
      <c r="W100" s="85">
        <v>39813</v>
      </c>
      <c r="X100" s="66">
        <f>IF(ISERROR(W100/O100),"NM",IF(OR(W100/O100&lt;0.5,W100/O100&gt;2),"NM",(W100/O100-1)*100))</f>
        <v>0.51503446186473845</v>
      </c>
      <c r="Y100" s="85">
        <v>41700</v>
      </c>
      <c r="Z100" s="66">
        <f>IF(ISERROR(Y100/Q100),"NM",IF(OR(Y100/Q100&lt;0.5,Y100/Q100&gt;2),"NM",(Y100/Q100-1)*100))</f>
        <v>2.6840679635557807</v>
      </c>
      <c r="AA100" s="85">
        <v>39332</v>
      </c>
      <c r="AB100" s="66">
        <f>IF(ISERROR(AA100/S100),"NM",IF(OR(AA100/S100&lt;0.5,AA100/S100&gt;2),"NM",(AA100/S100-1)*100))</f>
        <v>2.1239029963130207</v>
      </c>
      <c r="AC100" s="85">
        <v>40070</v>
      </c>
      <c r="AD100" s="66">
        <f>IF(ISERROR(AC100/U100),"NM",IF(OR(AC100/U100&lt;0.5,AC100/U100&gt;2),"NM",(AC100/U100-1)*100))</f>
        <v>2.2715671260847392</v>
      </c>
      <c r="AE100" s="85">
        <v>43272</v>
      </c>
      <c r="AF100" s="66">
        <f>IF(ISERROR(AE100/W100),"NM",IF(OR(AE100/W100&lt;0.5,AE100/W100&gt;2),"NM",(AE100/W100-1)*100))</f>
        <v>8.6881169467259554</v>
      </c>
      <c r="AG100" s="85">
        <v>42405</v>
      </c>
      <c r="AH100" s="66">
        <f>IF(ISERROR(AG100/Y100),"NM",IF(OR(AG100/Y100&lt;0.5,AG100/Y100&gt;2),"NM",(AG100/Y100-1)*100))</f>
        <v>1.6906474820143957</v>
      </c>
      <c r="AI100" s="86">
        <v>40788</v>
      </c>
      <c r="AJ100" s="66">
        <f>IF(ISERROR(AI100/AA100),"NM",IF(OR(AI100/AA100&lt;0.5,AI100/AA100&gt;2),"NM",(AI100/AA100-1)*100))</f>
        <v>3.7018204006915578</v>
      </c>
      <c r="AK100" s="85">
        <v>43602</v>
      </c>
      <c r="AL100" s="66">
        <f>IF(ISERROR(AK100/AC100),"NM",IF(OR(AK100/AC100&lt;0.5,AK100/AC100&gt;2),"NM",(AK100/AC100-1)*100))</f>
        <v>8.8145744946343854</v>
      </c>
      <c r="AM100" s="85">
        <v>43444</v>
      </c>
      <c r="AN100" s="66">
        <f>IF(ISERROR(AM100/AE100),"NM",IF(OR(AM100/AE100&lt;0.5,AM100/AE100&gt;2),"NM",(AM100/AE100-1)*100))</f>
        <v>0.39748567202810836</v>
      </c>
      <c r="AO100" s="85">
        <v>44873</v>
      </c>
      <c r="AP100" s="66">
        <f>IF(ISERROR(AO100/AG100),"NM",IF(OR(AO100/AG100&lt;0.5,AO100/AG100&gt;2),"NM",(AO100/AG100-1)*100))</f>
        <v>5.820068388161781</v>
      </c>
      <c r="AQ100" s="85">
        <v>43269</v>
      </c>
      <c r="AR100" s="66">
        <f>IF(ISERROR(AQ100/AI100),"NM",IF(OR(AQ100/AI100&lt;0.5,AQ100/AI100&gt;2),"NM",(AQ100/AI100-1)*100))</f>
        <v>6.0826713739335014</v>
      </c>
      <c r="AS100" s="85">
        <v>47625</v>
      </c>
      <c r="AT100" s="66">
        <f>IF(ISERROR(AS100/AK100),"NM",IF(OR(AS100/AK100&lt;0.5,AS100/AK100&gt;2),"NM",(AS100/AK100-1)*100))</f>
        <v>9.226640979771572</v>
      </c>
      <c r="AU100" s="85">
        <v>45176</v>
      </c>
      <c r="AV100" s="66">
        <f>IF(ISERROR(AU100/AM100),"NM",IF(OR(AU100/AM100&lt;0.5,AU100/AM100&gt;2),"NM",(AU100/AM100-1)*100))</f>
        <v>3.9867415523432426</v>
      </c>
      <c r="AW100" s="85">
        <v>53165</v>
      </c>
      <c r="AX100" s="66">
        <f>IF(ISERROR(AW100/AO100),"NM",IF(OR(AW100/AO100&lt;0.5,AW100/AO100&gt;2),"NM",(AW100/AO100-1)*100))</f>
        <v>18.478817997459494</v>
      </c>
      <c r="AY100" s="85">
        <v>46763</v>
      </c>
      <c r="AZ100" s="67">
        <f>IF(ISERROR(AY100/AQ100),"NM",IF(OR(AY100/AQ100&lt;0.5,AY100/AQ100&gt;2),"NM",(AY100/AQ100-1)*100))</f>
        <v>8.0750652892370933</v>
      </c>
      <c r="BA100" s="85">
        <v>48241</v>
      </c>
      <c r="BB100" s="67">
        <f>IF(ISERROR(BA100/AS100),"NM",IF(OR(BA100/AS100&lt;0.5,BA100/AS100&gt;2),"NM",(BA100/AS100-1)*100))</f>
        <v>1.2934383202099831</v>
      </c>
      <c r="BC100" s="85">
        <v>48958</v>
      </c>
      <c r="BD100" s="67">
        <f>IF(ISERROR(BC100/AU100),"NM",IF(OR(BC100/AU100&lt;0.5,BC100/AU100&gt;2),"NM",(BC100/AU100-1)*100))</f>
        <v>8.3717017885603049</v>
      </c>
      <c r="BE100" s="85">
        <v>52902</v>
      </c>
      <c r="BF100" s="67">
        <f>IF(ISERROR(BE100/AW100),"NM",IF(OR(BE100/AW100&lt;0.5,BE100/AW100&gt;2),"NM",(BE100/AW100-1)*100))</f>
        <v>-0.49468635380419679</v>
      </c>
      <c r="BG100" s="85">
        <v>49574</v>
      </c>
      <c r="BH100" s="67">
        <f>IF(ISERROR(BG100/AY100),"NM",IF(OR(BG100/AY100&lt;0.5,BG100/AY100&gt;2),"NM",(BG100/AY100-1)*100))</f>
        <v>6.011162671342718</v>
      </c>
      <c r="BI100" s="85">
        <v>51104</v>
      </c>
      <c r="BJ100" s="67">
        <f>IF(ISERROR(BI100/BA100),"NM",IF(OR(BI100/BA100&lt;0.5,BI100/BA100&gt;2),"NM",(BI100/BA100-1)*100))</f>
        <v>5.9347857631475209</v>
      </c>
      <c r="BK100" s="85">
        <v>52298</v>
      </c>
      <c r="BL100" s="67">
        <f>IF(ISERROR(BK100/BC100),"NM",IF(OR(BK100/BC100&lt;0.5,BK100/BC100&gt;2),"NM",(BK100/BC100-1)*100))</f>
        <v>6.8221741084194543</v>
      </c>
      <c r="BM100" s="85">
        <v>57609</v>
      </c>
      <c r="BN100" s="67">
        <f>IF(ISERROR(BM100/BE100),"NM",IF(OR(BM100/BE100&lt;0.5,BM100/BE100&gt;2),"NM",(BM100/BE100-1)*100))</f>
        <v>8.8975842123171223</v>
      </c>
      <c r="BO100" s="85">
        <v>53320</v>
      </c>
      <c r="BP100" s="67">
        <f>IF(ISERROR(BO100/BG100),"NM",IF(OR(BO100/BG100&lt;0.5,BO100/BG100&gt;2),"NM",(BO100/BG100-1)*100))</f>
        <v>7.5563803606729429</v>
      </c>
      <c r="BQ100" s="85">
        <v>54766</v>
      </c>
      <c r="BR100" s="67">
        <f>IF(ISERROR(BQ100/BI100),"NM",IF(OR(BQ100/BI100&lt;0.5,BQ100/BI100&gt;2),"NM",(BQ100/BI100-1)*100))</f>
        <v>7.1657795867251073</v>
      </c>
      <c r="BS100" s="85">
        <v>54486</v>
      </c>
      <c r="BT100" s="67">
        <f>IF(ISERROR(BS100/BK100),"NM",IF(OR(BS100/BK100&lt;0.5,BS100/BK100&gt;2),"NM",(BS100/BK100-1)*100))</f>
        <v>4.1837163945083855</v>
      </c>
      <c r="BU100" s="85">
        <v>55561</v>
      </c>
      <c r="BV100" s="67">
        <f>IF(ISERROR(BU100/BM100),"NM",IF(OR(BU100/BM100&lt;0.5,BU100/BM100&gt;2),"NM",(BU100/BM100-1)*100))</f>
        <v>-3.5550000867919929</v>
      </c>
      <c r="BW100" s="85">
        <v>53493</v>
      </c>
      <c r="BX100" s="67">
        <f>IF(ISERROR(BW100/BO100),"NM",IF(OR(BW100/BO100&lt;0.5,BW100/BO100&gt;2),"NM",(BW100/BO100-1)*100))</f>
        <v>0.32445611402851515</v>
      </c>
      <c r="BY100" s="85">
        <v>55238</v>
      </c>
      <c r="BZ100" s="67">
        <f>IF(ISERROR(BY100/BQ100),"NM",IF(OR(BY100/BQ100&lt;0.5,BY100/BQ100&gt;2),"NM",(BY100/BQ100-1)*100))</f>
        <v>0.86184859219222698</v>
      </c>
      <c r="CA100" s="85">
        <v>56763</v>
      </c>
      <c r="CB100" s="67">
        <f>IF(ISERROR(CA100/BS100),"NM",IF(OR(CA100/BS100&lt;0.5,CA100/BS100&gt;2),"NM",(CA100/BS100-1)*100))</f>
        <v>4.1790551701354373</v>
      </c>
      <c r="CC100" s="85">
        <v>60214</v>
      </c>
      <c r="CD100" s="67">
        <f>IF(ISERROR(CC100/BU100),"NM",IF(OR(CC100/BU100&lt;0.5,CC100/BU100&gt;2),"NM",(CC100/BU100-1)*100))</f>
        <v>8.3745792912294661</v>
      </c>
      <c r="CE100" s="85">
        <v>54273</v>
      </c>
      <c r="CF100" s="67">
        <f>IF(ISERROR(CE100/BW100),"NM",IF(OR(CE100/BW100&lt;0.5,CE100/BW100&gt;2),"NM",(CE100/BW100-1)*100))</f>
        <v>1.4581347092142982</v>
      </c>
      <c r="CG100" s="85">
        <v>57487</v>
      </c>
      <c r="CH100" s="67">
        <f>IF(ISERROR(CG100/BY100),"NM",IF(OR(CG100/BY100&lt;0.5,CG100/BY100&gt;2),"NM",(CG100/BY100-1)*100))</f>
        <v>4.0714725370216254</v>
      </c>
      <c r="CI100" s="85">
        <v>56111</v>
      </c>
      <c r="CJ100" s="67">
        <f>IF(ISERROR(CI100/CA100),"NM",IF(OR(CI100/CA100&lt;0.5,CI100/CA100&gt;2),"NM",(CI100/CA100-1)*100))</f>
        <v>-1.1486355548508742</v>
      </c>
      <c r="CK100" s="85">
        <v>59628</v>
      </c>
      <c r="CL100" s="67">
        <f>IF(ISERROR(CK100/CC100),"NM",IF(OR(CK100/CC100&lt;0.5,CK100/CC100&gt;2),"NM",(CK100/CC100-1)*100))</f>
        <v>-0.97319560235161751</v>
      </c>
      <c r="CM100" s="85">
        <v>54608</v>
      </c>
      <c r="CN100" s="67">
        <f>IF(ISERROR(CM100/CE100),"NM",IF(OR(CM100/CE100&lt;0.5,CM100/CE100&gt;2),"NM",(CM100/CE100-1)*100))</f>
        <v>0.61724982956534724</v>
      </c>
      <c r="CO100" s="85">
        <v>56402</v>
      </c>
      <c r="CP100" s="67">
        <f>IF(ISERROR(CO100/CG100),"NM",IF(OR(CO100/CG100&lt;0.5,CO100/CG100&gt;2),"NM",(CO100/CG100-1)*100))</f>
        <v>-1.8873832344703967</v>
      </c>
      <c r="CQ100" s="85">
        <v>55704</v>
      </c>
      <c r="CR100" s="67">
        <f>IF(ISERROR(CQ100/CI100),"NM",IF(OR(CQ100/CI100&lt;0.5,CQ100/CI100&gt;2),"NM",(CQ100/CI100-1)*100))</f>
        <v>-0.72534797098607884</v>
      </c>
      <c r="CS100" s="85">
        <v>59418</v>
      </c>
      <c r="CT100" s="67">
        <f>IF(ISERROR(CS100/CK100),"NM",IF(OR(CS100/CK100&lt;0.5,CS100/CK100&gt;2),"NM",(CS100/CK100-1)*100))</f>
        <v>-0.3521835379352023</v>
      </c>
      <c r="CU100" s="85">
        <v>56114</v>
      </c>
      <c r="CV100" s="67">
        <f>IF(ISERROR(CU100/CM100),"NM",IF(OR(CU100/CM100&lt;0.5,CU100/CM100&gt;2),"NM",(CU100/CM100-1)*100))</f>
        <v>2.757837679460895</v>
      </c>
      <c r="CW100" s="85">
        <v>57937</v>
      </c>
      <c r="CX100" s="67">
        <f>IF(ISERROR(CW100/CO100),"NM",IF(OR(CW100/CO100&lt;0.5,CW100/CO100&gt;2),"NM",(CW100/CO100-1)*100))</f>
        <v>2.7215346973511467</v>
      </c>
      <c r="CY100" s="85">
        <v>58650</v>
      </c>
      <c r="CZ100" s="67">
        <f>IF(ISERROR(CY100/CQ100),"NM",IF(OR(CY100/CQ100&lt;0.5,CY100/CQ100&gt;2),"NM",(CY100/CQ100-1)*100))</f>
        <v>5.2886686772942726</v>
      </c>
      <c r="DA100" s="85">
        <v>61672</v>
      </c>
      <c r="DB100" s="67">
        <f>IF(ISERROR(DA100/CS100),"NM",IF(OR(DA100/CS100&lt;0.5,DA100/CS100&gt;2),"NM",(DA100/CS100-1)*100))</f>
        <v>3.7934632602914853</v>
      </c>
      <c r="DC100" s="85">
        <v>57452</v>
      </c>
      <c r="DD100" s="67">
        <f>IF(ISERROR(DC100/CU100),"NM",IF(OR(DC100/CU100&lt;0.5,DC100/CU100&gt;2),"NM",(DC100/CU100-1)*100))</f>
        <v>2.3844316926257214</v>
      </c>
      <c r="DE100" s="85">
        <v>58491</v>
      </c>
      <c r="DF100" s="67">
        <f>IF(ISERROR(DE100/CW100),"NM",IF(OR(DE100/CW100&lt;0.5,DE100/CW100&gt;2),"NM",(DE100/CW100-1)*100))</f>
        <v>0.9562110568376081</v>
      </c>
      <c r="DG100" s="85">
        <v>63395</v>
      </c>
      <c r="DH100" s="67">
        <f>IF(ISERROR(DG100/CY100),"NM",IF(OR(DG100/CY100&lt;0.5,DG100/CY100&gt;2),"NM",(DG100/CY100-1)*100))</f>
        <v>8.0903665814151751</v>
      </c>
      <c r="DI100" s="85">
        <v>64221</v>
      </c>
      <c r="DJ100" s="67">
        <f>IF(ISERROR(DI100/DA100),"NM",IF(OR(DI100/DA100&lt;0.5,DI100/DA100&gt;2),"NM",(DI100/DA100-1)*100))</f>
        <v>4.133156051368525</v>
      </c>
      <c r="DK100" s="85">
        <v>61710</v>
      </c>
      <c r="DL100" s="67">
        <f>IF(ISERROR(DK100/DC100),"NM",IF(OR(DK100/DC100&lt;0.5,DK100/DC100&gt;2),"NM",(DK100/DC100-1)*100))</f>
        <v>7.4114043027222687</v>
      </c>
      <c r="DM100" s="85">
        <v>59805</v>
      </c>
      <c r="DN100" s="67">
        <f>IF(ISERROR(DM100/DE100),"NM",IF(OR(DM100/DE100&lt;0.5,DM100/DE100&gt;2),"NM",(DM100/DE100-1)*100))</f>
        <v>2.2464994614556089</v>
      </c>
      <c r="DO100" s="85">
        <v>62266</v>
      </c>
      <c r="DP100" s="67">
        <f>IF(ISERROR(DO100/DG100),"NM",IF(OR(DO100/DG100&lt;0.5,DO100/DG100&gt;2),"NM",(DO100/DG100-1)*100))</f>
        <v>-1.7808975471251709</v>
      </c>
      <c r="DQ100" s="85">
        <v>66462</v>
      </c>
      <c r="DR100" s="67">
        <f>IF(ISERROR(DQ100/DI100),"NM",IF(OR(DQ100/DI100&lt;0.5,DQ100/DI100&gt;2),"NM",(DQ100/DI100-1)*100))</f>
        <v>3.489512776194692</v>
      </c>
      <c r="DS100" s="85">
        <v>59874</v>
      </c>
      <c r="DT100" s="67">
        <f>IF(ISERROR(DS100/DK100),"NM",IF(OR(DS100/DK100&lt;0.5,DS100/DK100&gt;2),"NM",(DS100/DK100-1)*100))</f>
        <v>-2.9752066115702469</v>
      </c>
      <c r="DU100" s="85">
        <v>63326</v>
      </c>
      <c r="DV100" s="67">
        <f>IF(ISERROR(DU100/DM100),"NM",IF(OR(DU100/DM100&lt;0.5,DU100/DM100&gt;2),"NM",(DU100/DM100-1)*100))</f>
        <v>5.8874676030432171</v>
      </c>
      <c r="DW100" s="85">
        <v>63735</v>
      </c>
      <c r="DX100" s="67">
        <f>IF(ISERROR(DW100/DO100),"NM",IF(OR(DW100/DO100&lt;0.5,DW100/DO100&gt;2),"NM",(DW100/DO100-1)*100))</f>
        <v>2.3592329682330604</v>
      </c>
      <c r="DY100" s="85">
        <v>61838</v>
      </c>
      <c r="DZ100" s="67">
        <f>IF(ISERROR(DY100/DQ100),"NM",IF(OR(DY100/DQ100&lt;0.5,DY100/DQ100&gt;2),"NM",(DY100/DQ100-1)*100))</f>
        <v>-6.9573590924137063</v>
      </c>
      <c r="EA100" s="85">
        <v>61962</v>
      </c>
      <c r="EB100" s="67">
        <f>IF(ISERROR(EA100/DS100),"NM",IF(OR(EA100/DS100&lt;0.5,EA100/DS100&gt;2),"NM",(EA100/DS100-1)*100))</f>
        <v>3.4873233790960967</v>
      </c>
      <c r="EC100" s="85">
        <v>64225</v>
      </c>
      <c r="ED100" s="67">
        <f>IF(ISERROR(EC100/DU100),"NM",IF(OR(EC100/DU100&lt;0.5,EC100/DU100&gt;2),"NM",(EC100/DU100-1)*100))</f>
        <v>1.4196380633547001</v>
      </c>
      <c r="EE100" s="85">
        <v>63097</v>
      </c>
      <c r="EF100" s="67">
        <f>IF(ISERROR(EE100/DW100),"NM",IF(OR(EE100/DW100&lt;0.5,EE100/DW100&gt;2),"NM",(EE100/DW100-1)*100))</f>
        <v>-1.0010198478073273</v>
      </c>
      <c r="EG100" s="85">
        <v>63032</v>
      </c>
      <c r="EH100" s="67">
        <f>IF(ISERROR(EG100/DY100),"NM",IF(OR(EG100/DY100&lt;0.5,EG100/DY100&gt;2),"NM",(EG100/DY100-1)*100))</f>
        <v>1.9308515799346671</v>
      </c>
      <c r="EI100" s="85">
        <v>62557</v>
      </c>
      <c r="EJ100" s="67">
        <f>IF(ISERROR(EI100/EA100),"NM",IF(OR(EI100/EA100&lt;0.5,EI100/EA100&gt;2),"NM",(EI100/EA100-1)*100))</f>
        <v>0.96026596946514609</v>
      </c>
      <c r="EK100" s="85">
        <v>62134</v>
      </c>
      <c r="EL100" s="67">
        <f>IF(ISERROR(EK100/EC100),"NM",IF(OR(EK100/EC100&lt;0.5,EK100/EC100&gt;2),"NM",(EK100/EC100-1)*100))</f>
        <v>-3.2557415336706863</v>
      </c>
      <c r="EM100" s="85">
        <v>63227</v>
      </c>
      <c r="EN100" s="67">
        <f>IF(ISERROR(EM100/EE100),"NM",IF(OR(EM100/EE100&lt;0.5,EM100/EE100&gt;2),"NM",(EM100/EE100-1)*100))</f>
        <v>0.20603198250312982</v>
      </c>
      <c r="EO100" s="85">
        <v>65214</v>
      </c>
      <c r="EP100" s="67">
        <f>IF(ISERROR(EO100/EG100),"NM",IF(OR(EO100/EG100&lt;0.5,EO100/EG100&gt;2),"NM",(EO100/EG100-1)*100))</f>
        <v>3.4617337225536282</v>
      </c>
      <c r="EQ100" s="87">
        <f>EQ59*(EQ101/100)</f>
        <v>63223.200072955835</v>
      </c>
      <c r="ER100" s="67">
        <f>IF(ISERROR(EQ100/EI100),"NM",IF(OR(EQ100/EI100&lt;0.5,EQ100/EI100&gt;2),"NM",(EQ100/EI100-1)*100))</f>
        <v>1.0649488833477161</v>
      </c>
      <c r="ES100" s="87">
        <f>ES59*(ES101/100)</f>
        <v>63943.677868679661</v>
      </c>
      <c r="ET100" s="67">
        <f>IF(ISERROR(ES100/EK100),"NM",IF(OR(ES100/EK100&lt;0.5,ES100/EK100&gt;2),"NM",(ES100/EK100-1)*100))</f>
        <v>2.912540426625787</v>
      </c>
      <c r="EU100" s="87">
        <f>EU59*(EU101/100)</f>
        <v>64660.336505254127</v>
      </c>
      <c r="EV100" s="67">
        <f>IF(ISERROR(EU100/EM100),"NM",IF(OR(EU100/EM100&lt;0.5,EU100/EM100&gt;2),"NM",(EU100/EM100-1)*100))</f>
        <v>2.2669690247111518</v>
      </c>
      <c r="EW100" s="87">
        <f>EW59*(EW101/100)</f>
        <v>64900.734084791373</v>
      </c>
      <c r="EX100" s="67">
        <f>IF(ISERROR(EW100/EO100),"NM",IF(OR(EW100/EO100&lt;0.5,EW100/EO100&gt;2),"NM",(EW100/EO100-1)*100))</f>
        <v>-0.48036604902110813</v>
      </c>
      <c r="EY100" s="67"/>
      <c r="EZ100" s="317"/>
      <c r="FA100" s="59"/>
      <c r="FB100" s="84">
        <v>121001</v>
      </c>
      <c r="FC100" s="63"/>
      <c r="FD100" s="84">
        <v>134401</v>
      </c>
      <c r="FE100" s="67">
        <f>IF(ISERROR(FD100/FB100),"NM",IF(OR(FD100/FB100&lt;0.5,FD100/FB100&gt;2),"NM",(FD100/FB100-1)*100))</f>
        <v>11.074288642242625</v>
      </c>
      <c r="FF100" s="88">
        <f>C100+E100+G100+I100</f>
        <v>146022</v>
      </c>
      <c r="FG100" s="67">
        <f>IF(ISERROR(FF100/FD100),"NM",IF(OR(FF100/FD100&lt;0.5,FF100/FD100&gt;2),"NM",(FF100/FD100-1)*100))</f>
        <v>8.6465130467779261</v>
      </c>
      <c r="FH100" s="88">
        <f>K100+M100+O100+Q100</f>
        <v>155619</v>
      </c>
      <c r="FI100" s="67">
        <f>IF(ISERROR(FH100/FF100),"NM",IF(OR(FH100/FF100&lt;0.5,FH100/FF100&gt;2),"NM",(FH100/FF100-1)*100))</f>
        <v>6.5722973250606165</v>
      </c>
      <c r="FJ100" s="88">
        <f>S100+U100+W100+Y100</f>
        <v>159207</v>
      </c>
      <c r="FK100" s="67">
        <f>IF(ISERROR(FJ100/FH100),"NM",IF(OR(FJ100/FH100&lt;0.5,FJ100/FH100&gt;2),"NM",(FJ100/FH100-1)*100))</f>
        <v>2.3056310604746111</v>
      </c>
      <c r="FL100" s="88">
        <f>AA100+AC100+AE100+AG100</f>
        <v>165079</v>
      </c>
      <c r="FM100" s="67">
        <f>IF(ISERROR(FL100/FJ100),"NM",IF(OR(FL100/FJ100&lt;0.5,FL100/FJ100&gt;2),"NM",(FL100/FJ100-1)*100))</f>
        <v>3.6882800379380409</v>
      </c>
      <c r="FN100" s="71">
        <f>AI100+AK100+AM100+AO100</f>
        <v>172707</v>
      </c>
      <c r="FO100" s="67">
        <f>IF(ISERROR(FN100/FL100),"NM",IF(OR(FN100/FL100&lt;0.5,FN100/FL100&gt;2),"NM",(FN100/FL100-1)*100))</f>
        <v>4.6208179114242354</v>
      </c>
      <c r="FP100" s="71">
        <f>AQ100+AS100+AU100+AW100</f>
        <v>189235</v>
      </c>
      <c r="FQ100" s="67">
        <f>IF(ISERROR(FP100/FN100),"NM",IF(OR(FP100/FN100&lt;0.5,FP100/FN100&gt;2),"NM",(FP100/FN100-1)*100))</f>
        <v>9.5699653169819321</v>
      </c>
      <c r="FR100" s="87">
        <f>AY100+BA100+BC100+BE100</f>
        <v>196864</v>
      </c>
      <c r="FS100" s="67">
        <f>IF(ISERROR(FR100/FP100),"NM",IF(OR(FR100/FP100&lt;0.5,FR100/FP100&gt;2),"NM",(FR100/FP100-1)*100))</f>
        <v>4.0314952307976881</v>
      </c>
      <c r="FT100" s="87">
        <f>BG100+BI100+BK100+BM100</f>
        <v>210585</v>
      </c>
      <c r="FU100" s="67">
        <f>IF(ISERROR(FT100/FR100),"NM",IF(OR(FT100/FR100&lt;0.5,FT100/FR100&gt;2),"NM",(FT100/FR100-1)*100))</f>
        <v>6.969786248374521</v>
      </c>
      <c r="FV100" s="87">
        <f>BO100+BQ100+BS100+BU100</f>
        <v>218133</v>
      </c>
      <c r="FW100" s="67">
        <f>IF(ISERROR(FV100/FT100),"NM",IF(OR(FV100/FT100&lt;0.5,FV100/FT100&gt;2),"NM",(FV100/FT100-1)*100))</f>
        <v>3.5843008761307749</v>
      </c>
      <c r="FX100" s="87">
        <f>BW100+BY100+CA100+CC100</f>
        <v>225708</v>
      </c>
      <c r="FY100" s="67">
        <f>IF(ISERROR(FX100/FV100),"NM",IF(OR(FX100/FV100&lt;0.5,FX100/FV100&gt;2),"NM",(FX100/FV100-1)*100))</f>
        <v>3.472652005886312</v>
      </c>
      <c r="FZ100" s="87">
        <f>CE100+CG100+CI100+CK100</f>
        <v>227499</v>
      </c>
      <c r="GA100" s="67">
        <f>IF(ISERROR(FZ100/FX100),"NM",IF(OR(FZ100/FX100&lt;0.5,FZ100/FX100&gt;2),"NM",(FZ100/FX100-1)*100))</f>
        <v>0.79350311021320064</v>
      </c>
      <c r="GB100" s="87">
        <f>CM100+CO100+CQ100+CS100</f>
        <v>226132</v>
      </c>
      <c r="GC100" s="67">
        <f>IF(ISERROR(GB100/FZ100),"NM",IF(OR(GB100/FZ100&lt;0.5,GB100/FZ100&gt;2),"NM",(GB100/FZ100-1)*100))</f>
        <v>-0.60088176211763322</v>
      </c>
      <c r="GD100" s="87">
        <f>CU100+CW100+CY100+DA100</f>
        <v>234373</v>
      </c>
      <c r="GE100" s="67">
        <f>IF(ISERROR(GD100/GB100),"NM",IF(OR(GD100/GB100&lt;0.5,GD100/GB100&gt;2),"NM",(GD100/GB100-1)*100))</f>
        <v>3.6443316293138572</v>
      </c>
      <c r="GF100" s="87">
        <f>DC100+DE100+DG100+DI100</f>
        <v>243559</v>
      </c>
      <c r="GG100" s="67">
        <f>IF(ISERROR(GF100/GD100),"NM",IF(OR(GF100/GD100&lt;0.5,GF100/GD100&gt;2),"NM",(GF100/GD100-1)*100))</f>
        <v>3.9193934454907264</v>
      </c>
      <c r="GH100" s="87">
        <f>DK100+DM100+DO100+DQ100</f>
        <v>250243</v>
      </c>
      <c r="GI100" s="67">
        <f>IF(ISERROR(GH100/GF100),"NM",IF(OR(GH100/GF100&lt;0.5,GH100/GF100&gt;2),"NM",(GH100/GF100-1)*100))</f>
        <v>2.7443042548212171</v>
      </c>
      <c r="GJ100" s="87">
        <f>DS100+DU100+DW100+DY100</f>
        <v>248773</v>
      </c>
      <c r="GK100" s="67">
        <f>IF(ISERROR(GJ100/GH100),"NM",IF(OR(GJ100/GH100&lt;0.5,GJ100/GH100&gt;2),"NM",(GJ100/GH100-1)*100))</f>
        <v>-0.58742901899353495</v>
      </c>
      <c r="GL100" s="87">
        <f>EA100+EC100+EE100+EG100</f>
        <v>252316</v>
      </c>
      <c r="GM100" s="67">
        <f>IF(ISERROR(GL100/GJ100),"NM",IF(OR(GL100/GJ100&lt;0.5,GL100/GJ100&gt;2),"NM",(GL100/GJ100-1)*100))</f>
        <v>1.4241899241477229</v>
      </c>
      <c r="GN100" s="87">
        <f>EI100+EK100+EM100+EO100</f>
        <v>253132</v>
      </c>
      <c r="GO100" s="67">
        <f>IF(ISERROR(GN100/GL100),"NM",IF(OR(GN100/GL100&lt;0.5,GN100/GL100&gt;2),"NM",(GN100/GL100-1)*100))</f>
        <v>0.32340398547852089</v>
      </c>
      <c r="GP100" s="87">
        <f>EQ100+ES100+EU100+EW100</f>
        <v>256727.94853168097</v>
      </c>
      <c r="GQ100" s="67">
        <f>IF(ISERROR(GP100/GN100),"NM",IF(OR(GP100/GN100&lt;0.5,GP100/GN100&gt;2),"NM",(GP100/GN100-1)*100))</f>
        <v>1.4205823569050757</v>
      </c>
      <c r="GR100" s="87">
        <f>GR59*(GR101/100)</f>
        <v>243597.90288923742</v>
      </c>
      <c r="GS100" s="67">
        <f>IF(ISERROR(GR100/GP100),"NM",IF(OR(GR100/GP100&lt;0.5,GR100/GP100&gt;2),"NM",(GR100/GP100-1)*100))</f>
        <v>-5.1143810861026147</v>
      </c>
      <c r="GT100" s="87">
        <f>GT59*(GT101/100)</f>
        <v>243263.63905972749</v>
      </c>
      <c r="GU100" s="67">
        <f>IF(ISERROR(GT100/GR100),"NM",IF(OR(GT100/GR100&lt;0.5,GT100/GR100&gt;2),"NM",(GT100/GR100-1)*100))</f>
        <v>-0.13721950211612599</v>
      </c>
      <c r="GV100" s="87">
        <f>GV59*(GV101/100)</f>
        <v>242848.21210520421</v>
      </c>
      <c r="GW100" s="67">
        <f>IF(ISERROR(GV100/GT100),"NM",IF(OR(GV100/GT100&lt;0.5,GV100/GT100&gt;2),"NM",(GV100/GT100-1)*100))</f>
        <v>-0.17077231769162537</v>
      </c>
      <c r="GX100" s="87">
        <f>GX59*(GX101/100)</f>
        <v>244972.74236079544</v>
      </c>
      <c r="GY100" s="67">
        <f>IF(ISERROR(GX100/GV100),"NM",IF(OR(GX100/GV100&lt;0.5,GX100/GV100&gt;2),"NM",(GX100/GV100-1)*100))</f>
        <v>0.87483874687570573</v>
      </c>
      <c r="GZ100" s="67">
        <f t="shared" si="304"/>
        <v>-0.65314056605847437</v>
      </c>
      <c r="HA100" s="280"/>
      <c r="HB100" s="57"/>
      <c r="HC100"/>
      <c r="HD100"/>
      <c r="HE100"/>
      <c r="HF100"/>
      <c r="HG100"/>
      <c r="HH100"/>
    </row>
    <row r="101" spans="2:216" s="2" customFormat="1" ht="13.5" customHeight="1" x14ac:dyDescent="0.2">
      <c r="B101" s="54" t="s">
        <v>92</v>
      </c>
      <c r="C101" s="131">
        <f>C100/C59*100</f>
        <v>20.52116709671931</v>
      </c>
      <c r="D101" s="63"/>
      <c r="E101" s="131">
        <f>E100/E59*100</f>
        <v>20.611024892569208</v>
      </c>
      <c r="F101" s="63"/>
      <c r="G101" s="131">
        <f>G100/G59*100</f>
        <v>20.152628759808497</v>
      </c>
      <c r="H101" s="63"/>
      <c r="I101" s="131">
        <f>I100/I59*100</f>
        <v>19.950224046370231</v>
      </c>
      <c r="J101" s="63"/>
      <c r="K101" s="131">
        <f>K100/K59*100</f>
        <v>19.80136661493361</v>
      </c>
      <c r="L101" s="63">
        <f>IF(ISERROR(K101/C101),"NM",IF(OR(K101/C101&lt;0.5,K101/C101&gt;2),"NM",(K101/C101-1)*100))</f>
        <v>-3.5076001203692475</v>
      </c>
      <c r="M101" s="131">
        <f>M100/M59*100</f>
        <v>20.603582907367826</v>
      </c>
      <c r="N101" s="63">
        <f>IF(ISERROR(M101/E101),"NM",IF(OR(M101/E101&lt;0.5,M101/E101&gt;2),"NM",(M101/E101-1)*100))</f>
        <v>-3.6106817784031797E-2</v>
      </c>
      <c r="O101" s="131">
        <f>O100/O59*100</f>
        <v>20.813212335857326</v>
      </c>
      <c r="P101" s="63">
        <f>IF(ISERROR(O101/G101),"NM",IF(OR(O101/G101&lt;0.5,O101/G101&gt;2),"NM",(O101/G101-1)*100))</f>
        <v>3.2779027685274853</v>
      </c>
      <c r="Q101" s="131">
        <f>Q100/Q59*100</f>
        <v>21.13915089428863</v>
      </c>
      <c r="R101" s="63">
        <f>IF(ISERROR(Q101/I101),"NM",IF(OR(Q101/I101&lt;0.5,Q101/I101&gt;2),"NM",(Q101/I101-1)*100))</f>
        <v>5.9594661451168651</v>
      </c>
      <c r="S101" s="131">
        <f>S100/S59*100</f>
        <v>19.722853806919439</v>
      </c>
      <c r="T101" s="63">
        <f>IF(ISERROR(S101/K101),"NM",IF(OR(S101/K101&lt;0.5,S101/K101&gt;2),"NM",(S101/K101-1)*100))</f>
        <v>-0.39650196646002778</v>
      </c>
      <c r="U101" s="131">
        <f>U100/U59*100</f>
        <v>19.867851908946619</v>
      </c>
      <c r="V101" s="63">
        <f>IF(ISERROR(U101/M101),"NM",IF(OR(U101/M101&lt;0.5,U101/M101&gt;2),"NM",(U101/M101-1)*100))</f>
        <v>-3.5708886251920258</v>
      </c>
      <c r="W101" s="131">
        <f>W100/W59*100</f>
        <v>19.809236648058036</v>
      </c>
      <c r="X101" s="63">
        <f>IF(ISERROR(W101/O101),"NM",IF(OR(W101/O101&lt;0.5,W101/O101&gt;2),"NM",(W101/O101-1)*100))</f>
        <v>-4.8237421095715494</v>
      </c>
      <c r="Y101" s="131">
        <f>Y100/Y59*100</f>
        <v>20.487373489240444</v>
      </c>
      <c r="Z101" s="63">
        <f>IF(ISERROR(Y101/Q101),"NM",IF(OR(Y101/Q101&lt;0.5,Y101/Q101&gt;2),"NM",(Y101/Q101-1)*100))</f>
        <v>-3.0832714535581562</v>
      </c>
      <c r="AA101" s="131">
        <f>AA100/AA59*100</f>
        <v>18.919256929011897</v>
      </c>
      <c r="AB101" s="63">
        <f>IF(ISERROR(AA101/S101),"NM",IF(OR(AA101/S101&lt;0.5,AA101/S101&gt;2),"NM",(AA101/S101-1)*100))</f>
        <v>-4.074445238881264</v>
      </c>
      <c r="AC101" s="131">
        <f>AC100/AC59*100</f>
        <v>19.104150277718183</v>
      </c>
      <c r="AD101" s="63">
        <f>IF(ISERROR(AC101/U101),"NM",IF(OR(AC101/U101&lt;0.5,AC101/U101&gt;2),"NM",(AC101/U101-1)*100))</f>
        <v>-3.8439064007948276</v>
      </c>
      <c r="AE101" s="131">
        <f>AE100/AE59*100</f>
        <v>20.249610422428439</v>
      </c>
      <c r="AF101" s="63">
        <f>IF(ISERROR(AE101/W101),"NM",IF(OR(AE101/W101&lt;0.5,AE101/W101&gt;2),"NM",(AE101/W101-1)*100))</f>
        <v>2.2230729138852157</v>
      </c>
      <c r="AG101" s="131">
        <f>AG100/AG59*100</f>
        <v>19.560043174626603</v>
      </c>
      <c r="AH101" s="63">
        <f>IF(ISERROR(AG101/Y101),"NM",IF(OR(AG101/Y101&lt;0.5,AG101/Y101&gt;2),"NM",(AG101/Y101-1)*100))</f>
        <v>-4.526350413345348</v>
      </c>
      <c r="AI101" s="131">
        <f>AI100/AI59*100</f>
        <v>18.432504982307723</v>
      </c>
      <c r="AJ101" s="63">
        <f>IF(ISERROR(AI101/AA101),"NM",IF(OR(AI101/AA101&lt;0.5,AI101/AA101&gt;2),"NM",(AI101/AA101-1)*100))</f>
        <v>-2.5727857522657827</v>
      </c>
      <c r="AK101" s="131">
        <f>AK100/AK59*100</f>
        <v>19.46422273906192</v>
      </c>
      <c r="AL101" s="63">
        <f>IF(ISERROR(AK101/AC101),"NM",IF(OR(AK101/AC101&lt;0.5,AK101/AC101&gt;2),"NM",(AK101/AC101-1)*100))</f>
        <v>1.8847865835922573</v>
      </c>
      <c r="AM101" s="131">
        <f>AM100/AM59*100</f>
        <v>19.022098455691435</v>
      </c>
      <c r="AN101" s="63">
        <f>IF(ISERROR(AM101/AE101),"NM",IF(OR(AM101/AE101&lt;0.5,AM101/AE101&gt;2),"NM",(AM101/AE101-1)*100))</f>
        <v>-6.0619041113868288</v>
      </c>
      <c r="AO101" s="133">
        <f>AO100/AO59*100</f>
        <v>19.385511303498838</v>
      </c>
      <c r="AP101" s="63">
        <f>IF(ISERROR(AO101/AG101),"NM",IF(OR(AO101/AG101&lt;0.5,AO101/AG101&gt;2),"NM",(AO101/AG101-1)*100))</f>
        <v>-0.89228776015264355</v>
      </c>
      <c r="AQ101" s="133">
        <f>AQ100/AQ59*100</f>
        <v>18.365761727703354</v>
      </c>
      <c r="AR101" s="63">
        <f>IF(ISERROR(AQ101/AI101),"NM",IF(OR(AQ101/AI101&lt;0.5,AQ101/AI101&gt;2),"NM",(AQ101/AI101-1)*100))</f>
        <v>-0.36209541062612871</v>
      </c>
      <c r="AS101" s="133">
        <f>AS100/AS59*100</f>
        <v>19.949482255956568</v>
      </c>
      <c r="AT101" s="63">
        <f>IF(ISERROR(AS101/AK101),"NM",IF(OR(AS101/AK101&lt;0.5,AS101/AK101&gt;2),"NM",(AS101/AK101-1)*100))</f>
        <v>2.4930844832596444</v>
      </c>
      <c r="AU101" s="133">
        <f>AU100/AU59*100</f>
        <v>18.647733839676381</v>
      </c>
      <c r="AV101" s="63">
        <f>IF(ISERROR(AU101/AM101),"NM",IF(OR(AU101/AM101&lt;0.5,AU101/AM101&gt;2),"NM",(AU101/AM101-1)*100))</f>
        <v>-1.9680510900890846</v>
      </c>
      <c r="AW101" s="133">
        <f>AW100/AW59*100</f>
        <v>21.614424523315851</v>
      </c>
      <c r="AX101" s="63">
        <f>IF(ISERROR(AW101/AO101),"NM",IF(OR(AW101/AO101&lt;0.5,AW101/AO101&gt;2),"NM",(AW101/AO101-1)*100))</f>
        <v>11.497830441102286</v>
      </c>
      <c r="AY101" s="133">
        <f>AY100/AY59*100</f>
        <v>18.694880426004843</v>
      </c>
      <c r="AZ101" s="65">
        <f>IF(ISERROR(AY101/AQ101),"NM",IF(OR(AY101/AQ101&lt;0.5,AY101/AQ101&gt;2),"NM",(AY101/AQ101-1)*100))</f>
        <v>1.7920231307642309</v>
      </c>
      <c r="BA101" s="133">
        <f>BA100/BA59*100</f>
        <v>19.031031299558951</v>
      </c>
      <c r="BB101" s="65">
        <f>IF(ISERROR(BA101/AS101),"NM",IF(OR(BA101/AS101&lt;0.5,BA101/AS101&gt;2),"NM",(BA101/AS101-1)*100))</f>
        <v>-4.6038836728375943</v>
      </c>
      <c r="BC101" s="133">
        <f>BC100/BC59*100</f>
        <v>19.105262747118093</v>
      </c>
      <c r="BD101" s="65">
        <f>IF(ISERROR(BC101/AU101),"NM",IF(OR(BC101/AU101&lt;0.5,BC101/AU101&gt;2),"NM",(BC101/AU101-1)*100))</f>
        <v>2.4535362386406412</v>
      </c>
      <c r="BE101" s="133">
        <f>BE100/BE59*100</f>
        <v>20.37607654028071</v>
      </c>
      <c r="BF101" s="65">
        <f>IF(ISERROR(BE101/AW101),"NM",IF(OR(BE101/AW101&lt;0.5,BE101/AW101&gt;2),"NM",(BE101/AW101-1)*100))</f>
        <v>-5.7292664983946917</v>
      </c>
      <c r="BG101" s="133">
        <f>BG100/BG59*100</f>
        <v>18.896347204275255</v>
      </c>
      <c r="BH101" s="65">
        <f>IF(ISERROR(BG101/AY101),"NM",IF(OR(BG101/AY101&lt;0.5,BG101/AY101&gt;2),"NM",(BG101/AY101-1)*100))</f>
        <v>1.0776574852555232</v>
      </c>
      <c r="BI101" s="133">
        <f>BI100/BI59*100</f>
        <v>19.324343742200909</v>
      </c>
      <c r="BJ101" s="65">
        <f>IF(ISERROR(BI101/BA101),"NM",IF(OR(BI101/BA101&lt;0.5,BI101/BA101&gt;2),"NM",(BI101/BA101-1)*100))</f>
        <v>1.541232516646418</v>
      </c>
      <c r="BK101" s="133">
        <f>BK100/BK59*100</f>
        <v>19.590127396885688</v>
      </c>
      <c r="BL101" s="65">
        <f>IF(ISERROR(BK101/BC101),"NM",IF(OR(BK101/BC101&lt;0.5,BK101/BC101&gt;2),"NM",(BK101/BC101-1)*100))</f>
        <v>2.5378591029360908</v>
      </c>
      <c r="BM101" s="133">
        <f>BM100/BM59*100</f>
        <v>21.341646384156306</v>
      </c>
      <c r="BN101" s="65">
        <f>IF(ISERROR(BM101/BE101),"NM",IF(OR(BM101/BE101&lt;0.5,BM101/BE101&gt;2),"NM",(BM101/BE101-1)*100))</f>
        <v>4.7387427209884869</v>
      </c>
      <c r="BO101" s="133">
        <f>BO100/BO59*100</f>
        <v>19.6087084436599</v>
      </c>
      <c r="BP101" s="65">
        <f>IF(ISERROR(BO101/BG101),"NM",IF(OR(BO101/BG101&lt;0.5,BO101/BG101&gt;2),"NM",(BO101/BG101-1)*100))</f>
        <v>3.7698356813822498</v>
      </c>
      <c r="BQ101" s="133">
        <f>BQ100/BQ59*100</f>
        <v>19.996932873751241</v>
      </c>
      <c r="BR101" s="65">
        <f>IF(ISERROR(BQ101/BI101),"NM",IF(OR(BQ101/BI101&lt;0.5,BQ101/BI101&gt;2),"NM",(BQ101/BI101-1)*100))</f>
        <v>3.4805276728829826</v>
      </c>
      <c r="BS101" s="133">
        <f>BS100/BS59*100</f>
        <v>19.706389765958139</v>
      </c>
      <c r="BT101" s="65">
        <f>IF(ISERROR(BS101/BK101),"NM",IF(OR(BS101/BK101&lt;0.5,BS101/BK101&gt;2),"NM",(BS101/BK101-1)*100))</f>
        <v>0.59347428792593249</v>
      </c>
      <c r="BU101" s="133">
        <f>BU100/BU59*100</f>
        <v>19.917763629585018</v>
      </c>
      <c r="BV101" s="65">
        <f>IF(ISERROR(BU101/BM101),"NM",IF(OR(BU101/BM101&lt;0.5,BU101/BM101&gt;2),"NM",(BU101/BM101-1)*100))</f>
        <v>-6.6718505636395253</v>
      </c>
      <c r="BW101" s="133">
        <f>BW100/BW59*100</f>
        <v>18.992384299941417</v>
      </c>
      <c r="BX101" s="65">
        <f>IF(ISERROR(BW101/BO101),"NM",IF(OR(BW101/BO101&lt;0.5,BW101/BO101&gt;2),"NM",(BW101/BO101-1)*100))</f>
        <v>-3.1431144253550203</v>
      </c>
      <c r="BY101" s="133">
        <f>BY100/BY59*100</f>
        <v>19.567889645009192</v>
      </c>
      <c r="BZ101" s="65">
        <f>IF(ISERROR(BY101/BQ101),"NM",IF(OR(BY101/BQ101&lt;0.5,BY101/BQ101&gt;2),"NM",(BY101/BQ101-1)*100))</f>
        <v>-2.1455451766067002</v>
      </c>
      <c r="CA101" s="133">
        <f>CA100/CA59*100</f>
        <v>19.848799029292564</v>
      </c>
      <c r="CB101" s="65">
        <f>IF(ISERROR(CA101/BS101),"NM",IF(OR(CA101/BS101&lt;0.5,CA101/BS101&gt;2),"NM",(CA101/BS101-1)*100))</f>
        <v>0.7226552657576546</v>
      </c>
      <c r="CC101" s="133">
        <f>CC100/CC59*100</f>
        <v>20.904953183098005</v>
      </c>
      <c r="CD101" s="65">
        <f>IF(ISERROR(CC101/BU101),"NM",IF(OR(CC101/BU101&lt;0.5,CC101/BU101&gt;2),"NM",(CC101/BU101-1)*100))</f>
        <v>4.9563272858939689</v>
      </c>
      <c r="CE101" s="133">
        <f>CE100/CE59*100</f>
        <v>18.661288991582769</v>
      </c>
      <c r="CF101" s="65">
        <f>IF(ISERROR(CE101/BW101),"NM",IF(OR(CE101/BW101&lt;0.5,CE101/BW101&gt;2),"NM",(CE101/BW101-1)*100))</f>
        <v>-1.7433056488840637</v>
      </c>
      <c r="CG101" s="133">
        <f>CG100/CG59*100</f>
        <v>19.612840274437154</v>
      </c>
      <c r="CH101" s="65">
        <f>IF(ISERROR(CG101/BY101),"NM",IF(OR(CG101/BY101&lt;0.5,CG101/BY101&gt;2),"NM",(CG101/BY101-1)*100))</f>
        <v>0.22971628644392617</v>
      </c>
      <c r="CI101" s="133">
        <f>CI100/CI59*100</f>
        <v>18.904304350169802</v>
      </c>
      <c r="CJ101" s="65">
        <f>IF(ISERROR(CI101/CA101),"NM",IF(OR(CI101/CA101&lt;0.5,CI101/CA101&gt;2),"NM",(CI101/CA101-1)*100))</f>
        <v>-4.7584474895881135</v>
      </c>
      <c r="CK101" s="133">
        <f>CK100/CK59*100</f>
        <v>19.834215918465102</v>
      </c>
      <c r="CL101" s="65">
        <f>IF(ISERROR(CK101/CC101),"NM",IF(OR(CK101/CC101&lt;0.5,CK101/CC101&gt;2),"NM",(CK101/CC101-1)*100))</f>
        <v>-5.12193093787271</v>
      </c>
      <c r="CM101" s="133">
        <f>CM100/CM59*100</f>
        <v>17.916010498687665</v>
      </c>
      <c r="CN101" s="65">
        <f>IF(ISERROR(CM101/CE101),"NM",IF(OR(CM101/CE101&lt;0.5,CM101/CE101&gt;2),"NM",(CM101/CE101-1)*100))</f>
        <v>-3.9937139027816482</v>
      </c>
      <c r="CO101" s="133">
        <f>CO100/CO59*100</f>
        <v>18.308949317821053</v>
      </c>
      <c r="CP101" s="65">
        <f>IF(ISERROR(CO101/CG101),"NM",IF(OR(CO101/CG101&lt;0.5,CO101/CG101&gt;2),"NM",(CO101/CG101-1)*100))</f>
        <v>-6.648149571255912</v>
      </c>
      <c r="CQ101" s="133">
        <f>CQ100/CQ59*100</f>
        <v>17.804370547229333</v>
      </c>
      <c r="CR101" s="65">
        <f>IF(ISERROR(CQ101/CI101),"NM",IF(OR(CQ101/CI101&lt;0.5,CQ101/CI101&gt;2),"NM",(CQ101/CI101-1)*100))</f>
        <v>-5.8184304620052867</v>
      </c>
      <c r="CS101" s="133">
        <f>CS100/CS59*100</f>
        <v>18.589212137518498</v>
      </c>
      <c r="CT101" s="65">
        <f>IF(ISERROR(CS101/CK101),"NM",IF(OR(CS101/CK101&lt;0.5,CS101/CK101&gt;2),"NM",(CS101/CK101-1)*100))</f>
        <v>-6.2770506586425689</v>
      </c>
      <c r="CU101" s="133">
        <f>CU100/CU59*100</f>
        <v>17.076948827584108</v>
      </c>
      <c r="CV101" s="65">
        <f>IF(ISERROR(CU101/CM101),"NM",IF(OR(CU101/CM101&lt;0.5,CU101/CM101&gt;2),"NM",(CU101/CM101-1)*100))</f>
        <v>-4.6833064267573281</v>
      </c>
      <c r="CW101" s="133">
        <f>CW100/CW59*100</f>
        <v>17.139704403185537</v>
      </c>
      <c r="CX101" s="65">
        <f>IF(ISERROR(CW101/CO101),"NM",IF(OR(CW101/CO101&lt;0.5,CW101/CO101&gt;2),"NM",(CW101/CO101-1)*100))</f>
        <v>-6.3861934092385608</v>
      </c>
      <c r="CY101" s="133">
        <f>CY100/CY59*100</f>
        <v>16.933688656882758</v>
      </c>
      <c r="CZ101" s="65">
        <f>IF(ISERROR(CY101/CQ101),"NM",IF(OR(CY101/CQ101&lt;0.5,CY101/CQ101&gt;2),"NM",(CY101/CQ101-1)*100))</f>
        <v>-4.8902705548445669</v>
      </c>
      <c r="DA101" s="133">
        <f>DA100/DA59*100</f>
        <v>17.347619034224362</v>
      </c>
      <c r="DB101" s="65">
        <f>IF(ISERROR(DA101/CS101),"NM",IF(OR(DA101/CS101&lt;0.5,DA101/CS101&gt;2),"NM",(DA101/CS101-1)*100))</f>
        <v>-6.6791055699893631</v>
      </c>
      <c r="DC101" s="133">
        <f>DC100/DC59*100</f>
        <v>15.928580340186036</v>
      </c>
      <c r="DD101" s="65">
        <f>IF(ISERROR(DC101/CU101),"NM",IF(OR(DC101/CU101&lt;0.5,DC101/CU101&gt;2),"NM",(DC101/CU101-1)*100))</f>
        <v>-6.7246701913349476</v>
      </c>
      <c r="DE101" s="133">
        <f>DE100/DE59*100</f>
        <v>15.933087081589958</v>
      </c>
      <c r="DF101" s="65">
        <f>IF(ISERROR(DE101/CW101),"NM",IF(OR(DE101/CW101&lt;0.5,DE101/CW101&gt;2),"NM",(DE101/CW101-1)*100))</f>
        <v>-7.0398957485598217</v>
      </c>
      <c r="DG101" s="133">
        <f>DG100/DG59*100</f>
        <v>17.155343878117094</v>
      </c>
      <c r="DH101" s="65">
        <f>IF(ISERROR(DG101/CY101),"NM",IF(OR(DG101/CY101&lt;0.5,DG101/CY101&gt;2),"NM",(DG101/CY101-1)*100))</f>
        <v>1.3089600601830176</v>
      </c>
      <c r="DI101" s="133">
        <f>DI100/DI59*100</f>
        <v>17.652443046881871</v>
      </c>
      <c r="DJ101" s="65">
        <f>IF(ISERROR(DI101/DA101),"NM",IF(OR(DI101/DA101&lt;0.5,DI101/DA101&gt;2),"NM",(DI101/DA101-1)*100))</f>
        <v>1.7571518722894197</v>
      </c>
      <c r="DK101" s="133">
        <f>DK100/DK59*100</f>
        <v>16.866877126809069</v>
      </c>
      <c r="DL101" s="65">
        <f>IF(ISERROR(DK101/DC101),"NM",IF(OR(DK101/DC101&lt;0.5,DK101/DC101&gt;2),"NM",(DK101/DC101-1)*100))</f>
        <v>5.8906491764103786</v>
      </c>
      <c r="DM101" s="133">
        <f>DM100/DM59*100</f>
        <v>16.362875247611438</v>
      </c>
      <c r="DN101" s="65">
        <f>IF(ISERROR(DM101/DE101),"NM",IF(OR(DM101/DE101&lt;0.5,DM101/DE101&gt;2),"NM",(DM101/DE101-1)*100))</f>
        <v>2.6974569574660823</v>
      </c>
      <c r="DO101" s="133">
        <f>DO100/DO59*100</f>
        <v>16.960897811312531</v>
      </c>
      <c r="DP101" s="65">
        <f>IF(ISERROR(DO101/DG101),"NM",IF(OR(DO101/DG101&lt;0.5,DO101/DG101&gt;2),"NM",(DO101/DG101-1)*100))</f>
        <v>-1.1334431311085136</v>
      </c>
      <c r="DQ101" s="133">
        <f>DQ100/DQ59*100</f>
        <v>18.234345163626784</v>
      </c>
      <c r="DR101" s="65">
        <f>IF(ISERROR(DQ101/DI101),"NM",IF(OR(DQ101/DI101&lt;0.5,DQ101/DI101&gt;2),"NM",(DQ101/DI101-1)*100))</f>
        <v>3.2964395647643752</v>
      </c>
      <c r="DS101" s="133">
        <f>DS100/DS59*100</f>
        <v>16.332554085866342</v>
      </c>
      <c r="DT101" s="65">
        <f>IF(ISERROR(DS101/DK101),"NM",IF(OR(DS101/DK101&lt;0.5,DS101/DK101&gt;2),"NM",(DS101/DK101-1)*100))</f>
        <v>-3.1678836391915599</v>
      </c>
      <c r="DU101" s="133">
        <f>DU100/DU59*100</f>
        <v>17.530173845642786</v>
      </c>
      <c r="DV101" s="65">
        <f>IF(ISERROR(DU101/DM101),"NM",IF(OR(DU101/DM101&lt;0.5,DU101/DM101&gt;2),"NM",(DU101/DM101-1)*100))</f>
        <v>7.1338232454088102</v>
      </c>
      <c r="DW101" s="133">
        <f>DW100/DW59*100</f>
        <v>17.496156802459648</v>
      </c>
      <c r="DX101" s="65">
        <f>IF(ISERROR(DW101/DO101),"NM",IF(OR(DW101/DO101&lt;0.5,DW101/DO101&gt;2),"NM",(DW101/DO101-1)*100))</f>
        <v>3.1558411417944576</v>
      </c>
      <c r="DY101" s="133">
        <f t="shared" ref="DY101:EA101" si="331">DY100/DY59*100</f>
        <v>16.915085385101442</v>
      </c>
      <c r="DZ101" s="67">
        <f>IF(ISERROR(DY101/DQ101),"NM",IF(OR(DY101/DQ101&lt;0.5,DY101/DQ101&gt;2),"NM",(DY101/DQ101-1)*100))</f>
        <v>-7.2350269049253013</v>
      </c>
      <c r="EA101" s="133">
        <f t="shared" si="331"/>
        <v>16.882826719562303</v>
      </c>
      <c r="EB101" s="67">
        <f>IF(ISERROR(EA101/DS101),"NM",IF(OR(EA101/DS101&lt;0.5,EA101/DS101&gt;2),"NM",(EA101/DS101-1)*100))</f>
        <v>3.3691768648245191</v>
      </c>
      <c r="EC101" s="133">
        <f t="shared" ref="EC101:EE101" si="332">EC100/EC59*100</f>
        <v>17.46150855471182</v>
      </c>
      <c r="ED101" s="67">
        <f>IF(ISERROR(EC101/DU101),"NM",IF(OR(EC101/DU101&lt;0.5,EC101/DU101&gt;2),"NM",(EC101/DU101-1)*100))</f>
        <v>-0.39169771809213216</v>
      </c>
      <c r="EE101" s="133">
        <f t="shared" si="332"/>
        <v>17.133678919685117</v>
      </c>
      <c r="EF101" s="67">
        <f>IF(ISERROR(EE101/DW101),"NM",IF(OR(EE101/DW101&lt;0.5,EE101/DW101&gt;2),"NM",(EE101/DW101-1)*100))</f>
        <v>-2.0717571685432867</v>
      </c>
      <c r="EG101" s="133">
        <f t="shared" ref="EG101:EI101" si="333">EG100/EG59*100</f>
        <v>17.202070842009601</v>
      </c>
      <c r="EH101" s="67">
        <f>IF(ISERROR(EG101/DY101),"NM",IF(OR(EG101/DY101&lt;0.5,EG101/DY101&gt;2),"NM",(EG101/DY101-1)*100))</f>
        <v>1.6966243466966624</v>
      </c>
      <c r="EI101" s="133">
        <f t="shared" si="333"/>
        <v>17.237749616292881</v>
      </c>
      <c r="EJ101" s="67">
        <f>IF(ISERROR(EI101/EA101),"NM",IF(OR(EI101/EA101&lt;0.5,EI101/EA101&gt;2),"NM",(EI101/EA101-1)*100))</f>
        <v>2.1022717500223109</v>
      </c>
      <c r="EK101" s="133">
        <f t="shared" ref="EK101:EM101" si="334">EK100/EK59*100</f>
        <v>17.357999307177419</v>
      </c>
      <c r="EL101" s="67">
        <f>IF(ISERROR(EK101/EC101),"NM",IF(OR(EK101/EC101&lt;0.5,EK101/EC101&gt;2),"NM",(EK101/EC101-1)*100))</f>
        <v>-0.5927852522597199</v>
      </c>
      <c r="EM101" s="133">
        <f t="shared" si="334"/>
        <v>17.794182211165023</v>
      </c>
      <c r="EN101" s="67">
        <f>IF(ISERROR(EM101/EE101),"NM",IF(OR(EM101/EE101&lt;0.5,EM101/EE101&gt;2),"NM",(EM101/EE101-1)*100))</f>
        <v>3.854999819805438</v>
      </c>
      <c r="EO101" s="133">
        <f t="shared" ref="EO101" si="335">EO100/EO59*100</f>
        <v>18.409604814828405</v>
      </c>
      <c r="EP101" s="67">
        <f>IF(ISERROR(EO101/EG101),"NM",IF(OR(EO101/EG101&lt;0.5,EO101/EG101&gt;2),"NM",(EO101/EG101-1)*100))</f>
        <v>7.0197011970782874</v>
      </c>
      <c r="EQ101" s="646">
        <v>18</v>
      </c>
      <c r="ER101" s="67">
        <f>IF(ISERROR(EQ101/EI101),"NM",IF(OR(EQ101/EI101&lt;0.5,EQ101/EI101&gt;2),"NM",(EQ101/EI101-1)*100))</f>
        <v>4.4219831513659491</v>
      </c>
      <c r="ES101" s="646">
        <v>18.399999999999999</v>
      </c>
      <c r="ET101" s="67">
        <f>IF(ISERROR(ES101/EK101),"NM",IF(OR(ES101/EK101&lt;0.5,ES101/EK101&gt;2),"NM",(ES101/EK101-1)*100))</f>
        <v>6.0029999678114843</v>
      </c>
      <c r="EU101" s="646">
        <v>18.7</v>
      </c>
      <c r="EV101" s="67">
        <f>IF(ISERROR(EU101/EM101),"NM",IF(OR(EU101/EM101&lt;0.5,EU101/EM101&gt;2),"NM",(EU101/EM101-1)*100))</f>
        <v>5.0905277808531046</v>
      </c>
      <c r="EW101" s="646">
        <v>18.8</v>
      </c>
      <c r="EX101" s="67">
        <f>IF(ISERROR(EW101/EO101),"NM",IF(OR(EW101/EO101&lt;0.5,EW101/EO101&gt;2),"NM",(EW101/EO101-1)*100))</f>
        <v>2.1206060048456044</v>
      </c>
      <c r="EY101" s="67"/>
      <c r="EZ101" s="317"/>
      <c r="FA101" s="59"/>
      <c r="FB101" s="131">
        <f>FB100/FB59*100</f>
        <v>19.512450775815083</v>
      </c>
      <c r="FC101" s="63"/>
      <c r="FD101" s="131">
        <f>FD100/FD59*100</f>
        <v>19.970668299177404</v>
      </c>
      <c r="FE101" s="65">
        <f>IF(ISERROR(FD101/FB101),"NM",IF(OR(FD101/FB101&lt;0.5,FD101/FB101&gt;2),"NM",(FD101/FB101-1)*100))</f>
        <v>2.3483340387475238</v>
      </c>
      <c r="FF101" s="131">
        <f>FF100/FF59*100</f>
        <v>20.305199572820719</v>
      </c>
      <c r="FG101" s="65">
        <f>IF(ISERROR(FF101/FD101),"NM",IF(OR(FF101/FD101&lt;0.5,FF101/FD101&gt;2),"NM",(FF101/FD101-1)*100))</f>
        <v>1.6751130639784062</v>
      </c>
      <c r="FH101" s="131">
        <f>FH100/FH59*100</f>
        <v>20.595529886341378</v>
      </c>
      <c r="FI101" s="65">
        <f>IF(ISERROR(FH101/FF101),"NM",IF(OR(FH101/FF101&lt;0.5,FH101/FF101&gt;2),"NM",(FH101/FF101-1)*100))</f>
        <v>1.4298323563846083</v>
      </c>
      <c r="FJ101" s="131">
        <f>FJ100/FJ59*100</f>
        <v>19.975759127027445</v>
      </c>
      <c r="FK101" s="65">
        <f>IF(ISERROR(FJ101/FH101),"NM",IF(OR(FJ101/FH101&lt;0.5,FJ101/FH101&gt;2),"NM",(FJ101/FH101-1)*100))</f>
        <v>-3.0092489134011302</v>
      </c>
      <c r="FL101" s="131">
        <f>FL100/FL59*100</f>
        <v>19.463971155229292</v>
      </c>
      <c r="FM101" s="65">
        <f>IF(ISERROR(FL101/FJ101),"NM",IF(OR(FL101/FJ101&lt;0.5,FL101/FJ101&gt;2),"NM",(FL101/FJ101-1)*100))</f>
        <v>-2.5620451695660407</v>
      </c>
      <c r="FN101" s="131">
        <f>FN100/FN59*100</f>
        <v>19.080315259877281</v>
      </c>
      <c r="FO101" s="65">
        <f>IF(ISERROR(FN101/FL101),"NM",IF(OR(FN101/FL101&lt;0.5,FN101/FL101&gt;2),"NM",(FN101/FL101-1)*100))</f>
        <v>-1.9711080143526405</v>
      </c>
      <c r="FP101" s="131">
        <f>FP100/FP59*100</f>
        <v>19.659676236346222</v>
      </c>
      <c r="FQ101" s="65">
        <f>IF(ISERROR(FP101/FN101),"NM",IF(OR(FP101/FN101&lt;0.5,FP101/FN101&gt;2),"NM",(FP101/FN101-1)*100))</f>
        <v>3.0364329340366814</v>
      </c>
      <c r="FR101" s="143">
        <f>FR100/FR59*100</f>
        <v>19.309744130981084</v>
      </c>
      <c r="FS101" s="65">
        <f>IF(ISERROR(FR101/FP101),"NM",IF(OR(FR101/FP101&lt;0.5,FR101/FP101&gt;2),"NM",(FR101/FP101-1)*100))</f>
        <v>-1.7799484648592268</v>
      </c>
      <c r="FT101" s="143">
        <f>FT100/FT59*100</f>
        <v>19.797423895293687</v>
      </c>
      <c r="FU101" s="65">
        <f>IF(ISERROR(FT101/FR101),"NM",IF(OR(FT101/FR101&lt;0.5,FT101/FR101&gt;2),"NM",(FT101/FR101-1)*100))</f>
        <v>2.5255630577214916</v>
      </c>
      <c r="FV101" s="143">
        <f>FV100/FV59*100</f>
        <v>19.808069681892931</v>
      </c>
      <c r="FW101" s="65">
        <f>IF(ISERROR(FV101/FT101),"NM",IF(OR(FV101/FT101&lt;0.5,FV101/FT101&gt;2),"NM",(FV101/FT101-1)*100))</f>
        <v>5.3773595269501762E-2</v>
      </c>
      <c r="FX101" s="143">
        <f>FX100/FX59*100</f>
        <v>19.834475437582057</v>
      </c>
      <c r="FY101" s="65">
        <f>IF(ISERROR(FX101/FV101),"NM",IF(OR(FX101/FV101&lt;0.5,FX101/FV101&gt;2),"NM",(FX101/FV101-1)*100))</f>
        <v>0.13330807147384771</v>
      </c>
      <c r="FZ101" s="143">
        <f>FZ100/FZ59*100</f>
        <v>19.256908605040337</v>
      </c>
      <c r="GA101" s="65">
        <f>IF(ISERROR(FZ101/FX101),"NM",IF(OR(FZ101/FX101&lt;0.5,FZ101/FX101&gt;2),"NM",(FZ101/FX101-1)*100))</f>
        <v>-2.9119339927052179</v>
      </c>
      <c r="GB101" s="143">
        <f>GB100/GB59*100</f>
        <v>18.157947775785495</v>
      </c>
      <c r="GC101" s="65">
        <f>IF(ISERROR(GB101/FZ101),"NM",IF(OR(GB101/FZ101&lt;0.5,GB101/FZ101&gt;2),"NM",(GB101/FZ101-1)*100))</f>
        <v>-5.7068393052828732</v>
      </c>
      <c r="GD101" s="143">
        <f>GD100/GD59*100</f>
        <v>17.126507419540353</v>
      </c>
      <c r="GE101" s="65">
        <f>IF(ISERROR(GD101/GB101),"NM",IF(OR(GD101/GB101&lt;0.5,GD101/GB101&gt;2),"NM",(GD101/GB101-1)*100))</f>
        <v>-5.6803795725231527</v>
      </c>
      <c r="GF101" s="143">
        <f>GF100/GF59*100</f>
        <v>16.669198949855318</v>
      </c>
      <c r="GG101" s="65">
        <f>IF(ISERROR(GF101/GD101),"NM",IF(OR(GF101/GD101&lt;0.5,GF101/GD101&gt;2),"NM",(GF101/GD101-1)*100))</f>
        <v>-2.6701793803170393</v>
      </c>
      <c r="GH101" s="143">
        <f>GH100/GH59*100</f>
        <v>17.105252365068079</v>
      </c>
      <c r="GI101" s="65">
        <f>IF(ISERROR(GH101/GF101),"NM",IF(OR(GH101/GF101&lt;0.5,GH101/GF101&gt;2),"NM",(GH101/GF101-1)*100))</f>
        <v>2.6159230358009822</v>
      </c>
      <c r="GJ101" s="143">
        <f>GJ100/GJ59*100</f>
        <v>17.066225238253349</v>
      </c>
      <c r="GK101" s="65">
        <f>IF(ISERROR(GJ101/GH101),"NM",IF(OR(GJ101/GH101&lt;0.5,GJ101/GH101&gt;2),"NM",(GJ101/GH101-1)*100))</f>
        <v>-0.22815873149250043</v>
      </c>
      <c r="GL101" s="143">
        <f>GL100/GL59*100</f>
        <v>17.170135521825376</v>
      </c>
      <c r="GM101" s="65">
        <f>IF(ISERROR(GL101/GJ101),"NM",IF(OR(GL101/GJ101&lt;0.5,GL101/GJ101&gt;2),"NM",(GL101/GJ101-1)*100))</f>
        <v>0.60886506606696589</v>
      </c>
      <c r="GN101" s="143">
        <f>GN100/GN59*100</f>
        <v>17.696266706561541</v>
      </c>
      <c r="GO101" s="65">
        <f>IF(ISERROR(GN101/GL101),"NM",IF(OR(GN101/GL101&lt;0.5,GN101/GL101&gt;2),"NM",(GN101/GL101-1)*100))</f>
        <v>3.0642226677092266</v>
      </c>
      <c r="GP101" s="143">
        <f>GP100/GP59*100</f>
        <v>18.472907750922669</v>
      </c>
      <c r="GQ101" s="65">
        <f>IF(ISERROR(GP101/GN101),"NM",IF(OR(GP101/GN101&lt;0.5,GP101/GN101&gt;2),"NM",(GP101/GN101-1)*100))</f>
        <v>4.3887281834035674</v>
      </c>
      <c r="GR101" s="142">
        <v>17.8</v>
      </c>
      <c r="GS101" s="65">
        <f>IF(ISERROR(GR101/GP101),"NM",IF(OR(GR101/GP101&lt;0.5,GR101/GP101&gt;2),"NM",(GR101/GP101-1)*100))</f>
        <v>-3.6426736927166137</v>
      </c>
      <c r="GT101" s="142">
        <f>GR101</f>
        <v>17.8</v>
      </c>
      <c r="GU101" s="65">
        <f>IF(ISERROR(GT101/GR101),"NM",IF(OR(GT101/GR101&lt;0.5,GT101/GR101&gt;2),"NM",(GT101/GR101-1)*100))</f>
        <v>0</v>
      </c>
      <c r="GV101" s="142">
        <f>GT101-0.15</f>
        <v>17.650000000000002</v>
      </c>
      <c r="GW101" s="65">
        <f>IF(ISERROR(GV101/GT101),"NM",IF(OR(GV101/GT101&lt;0.5,GV101/GT101&gt;2),"NM",(GV101/GT101-1)*100))</f>
        <v>-0.84269662921347965</v>
      </c>
      <c r="GX101" s="142">
        <f>GV101-0.1</f>
        <v>17.55</v>
      </c>
      <c r="GY101" s="65">
        <f>IF(ISERROR(GX101/GV101),"NM",IF(OR(GX101/GV101&lt;0.5,GX101/GV101&gt;2),"NM",(GX101/GV101-1)*100))</f>
        <v>-0.56657223796034994</v>
      </c>
      <c r="GZ101" s="67">
        <f t="shared" si="304"/>
        <v>-0.16585724235883559</v>
      </c>
      <c r="HA101" s="280"/>
      <c r="HB101" s="57"/>
      <c r="HC101"/>
      <c r="HD101"/>
      <c r="HE101"/>
      <c r="HF101"/>
      <c r="HG101"/>
      <c r="HH101"/>
    </row>
    <row r="102" spans="2:216" s="2" customFormat="1" ht="13.5" customHeight="1" x14ac:dyDescent="0.2">
      <c r="B102" s="54" t="s">
        <v>449</v>
      </c>
      <c r="C102" s="131">
        <f>C100/C74*100</f>
        <v>17.303774830003537</v>
      </c>
      <c r="D102" s="63"/>
      <c r="E102" s="131">
        <f>E100/E74*100</f>
        <v>17.30133423630609</v>
      </c>
      <c r="F102" s="63"/>
      <c r="G102" s="131">
        <f>G100/G74*100</f>
        <v>16.920979789409259</v>
      </c>
      <c r="H102" s="63"/>
      <c r="I102" s="131">
        <f>I100/I74*100</f>
        <v>16.755978711797901</v>
      </c>
      <c r="J102" s="63"/>
      <c r="K102" s="131">
        <f>K100/K74*100</f>
        <v>16.586843376322051</v>
      </c>
      <c r="L102" s="63">
        <f>IF(ISERROR(K102/C102),"NM",IF(OR(K102/C102&lt;0.5,K102/C102&gt;2),"NM",(K102/C102-1)*100))</f>
        <v>-4.1432084081351794</v>
      </c>
      <c r="M102" s="131">
        <f>M100/M74*100</f>
        <v>17.172520413331082</v>
      </c>
      <c r="N102" s="63">
        <f>IF(ISERROR(M102/E102),"NM",IF(OR(M102/E102&lt;0.5,M102/E102&gt;2),"NM",(M102/E102-1)*100))</f>
        <v>-0.74453115127212088</v>
      </c>
      <c r="O102" s="131">
        <f>O100/O74*100</f>
        <v>17.34878016731637</v>
      </c>
      <c r="P102" s="63">
        <f>IF(ISERROR(O102/G102),"NM",IF(OR(O102/G102&lt;0.5,O102/G102&gt;2),"NM",(O102/G102-1)*100))</f>
        <v>2.5282246254727525</v>
      </c>
      <c r="Q102" s="131">
        <f>Q100/Q74*100</f>
        <v>17.597913037449192</v>
      </c>
      <c r="R102" s="63">
        <f>IF(ISERROR(Q102/I102),"NM",IF(OR(Q102/I102&lt;0.5,Q102/I102&gt;2),"NM",(Q102/I102-1)*100))</f>
        <v>5.0246800866277308</v>
      </c>
      <c r="S102" s="131">
        <f>S100/S74*100</f>
        <v>16.402476938408729</v>
      </c>
      <c r="T102" s="63">
        <f>IF(ISERROR(S102/K102),"NM",IF(OR(S102/K102&lt;0.5,S102/K102&gt;2),"NM",(S102/K102-1)*100))</f>
        <v>-1.1115221487923876</v>
      </c>
      <c r="U102" s="131">
        <f>U100/U74*100</f>
        <v>16.508519710784892</v>
      </c>
      <c r="V102" s="63">
        <f>IF(ISERROR(U102/M102),"NM",IF(OR(U102/M102&lt;0.5,U102/M102&gt;2),"NM",(U102/M102-1)*100))</f>
        <v>-3.8666467505301338</v>
      </c>
      <c r="W102" s="131">
        <f>W100/W74*100</f>
        <v>16.551990787126922</v>
      </c>
      <c r="X102" s="63">
        <f>IF(ISERROR(W102/O102),"NM",IF(OR(W102/O102&lt;0.5,W102/O102&gt;2),"NM",(W102/O102-1)*100))</f>
        <v>-4.5927689007814632</v>
      </c>
      <c r="Y102" s="131">
        <f>Y100/Y74*100</f>
        <v>17.085752449162715</v>
      </c>
      <c r="Z102" s="63">
        <f>IF(ISERROR(Y102/Q102),"NM",IF(OR(Y102/Q102&lt;0.5,Y102/Q102&gt;2),"NM",(Y102/Q102-1)*100))</f>
        <v>-2.9103484441397987</v>
      </c>
      <c r="AA102" s="131">
        <f>AA100/AA74*100</f>
        <v>15.786917553372962</v>
      </c>
      <c r="AB102" s="63">
        <f>IF(ISERROR(AA102/S102),"NM",IF(OR(AA102/S102&lt;0.5,AA102/S102&gt;2),"NM",(AA102/S102-1)*100))</f>
        <v>-3.7528440817029662</v>
      </c>
      <c r="AC102" s="131">
        <f>AC100/AC74*100</f>
        <v>15.929175395844183</v>
      </c>
      <c r="AD102" s="63">
        <f>IF(ISERROR(AC102/U102),"NM",IF(OR(AC102/U102&lt;0.5,AC102/U102&gt;2),"NM",(AC102/U102-1)*100))</f>
        <v>-3.5093656190277822</v>
      </c>
      <c r="AE102" s="131">
        <f>AE100/AE74*100</f>
        <v>16.897382530155767</v>
      </c>
      <c r="AF102" s="63">
        <f>IF(ISERROR(AE102/W102),"NM",IF(OR(AE102/W102&lt;0.5,AE102/W102&gt;2),"NM",(AE102/W102-1)*100))</f>
        <v>2.0867081638147544</v>
      </c>
      <c r="AG102" s="131">
        <f>AG100/AG74*100</f>
        <v>16.431970363940728</v>
      </c>
      <c r="AH102" s="63">
        <f>IF(ISERROR(AG102/Y102),"NM",IF(OR(AG102/Y102&lt;0.5,AG102/Y102&gt;2),"NM",(AG102/Y102-1)*100))</f>
        <v>-3.8264752293893034</v>
      </c>
      <c r="AI102" s="132">
        <f>AI100/AI74*100</f>
        <v>15.564255786798546</v>
      </c>
      <c r="AJ102" s="63">
        <f>IF(ISERROR(AI102/AA102),"NM",IF(OR(AI102/AA102&lt;0.5,AI102/AA102&gt;2),"NM",(AI102/AA102-1)*100))</f>
        <v>-1.4104195187035984</v>
      </c>
      <c r="AK102" s="131">
        <f>AK100/AK74*100</f>
        <v>16.352630552513538</v>
      </c>
      <c r="AL102" s="63">
        <f>IF(ISERROR(AK102/AC102),"NM",IF(OR(AK102/AC102&lt;0.5,AK102/AC102&gt;2),"NM",(AK102/AC102-1)*100))</f>
        <v>2.6583620692621102</v>
      </c>
      <c r="AM102" s="131">
        <f>AM100/AM74*100</f>
        <v>15.985928967780868</v>
      </c>
      <c r="AN102" s="63">
        <f>IF(ISERROR(AM102/AE102),"NM",IF(OR(AM102/AE102&lt;0.5,AM102/AE102&gt;2),"NM",(AM102/AE102-1)*100))</f>
        <v>-5.394051775464515</v>
      </c>
      <c r="AO102" s="133">
        <f>AO100/AO74*100</f>
        <v>16.309507367319199</v>
      </c>
      <c r="AP102" s="63">
        <f>IF(ISERROR(AO102/AG102),"NM",IF(OR(AO102/AG102&lt;0.5,AO102/AG102&gt;2),"NM",(AO102/AG102-1)*100))</f>
        <v>-0.74527274519839981</v>
      </c>
      <c r="AQ102" s="133">
        <f>AQ100/AQ74*100</f>
        <v>15.492887143148707</v>
      </c>
      <c r="AR102" s="63">
        <f>IF(ISERROR(AQ102/AI102),"NM",IF(OR(AQ102/AI102&lt;0.5,AQ102/AI102&gt;2),"NM",(AQ102/AI102-1)*100))</f>
        <v>-0.45854196067872666</v>
      </c>
      <c r="AS102" s="133">
        <f>AS100/AS74*100</f>
        <v>16.775509341448984</v>
      </c>
      <c r="AT102" s="63">
        <f>IF(ISERROR(AS102/AK102),"NM",IF(OR(AS102/AK102&lt;0.5,AS102/AK102&gt;2),"NM",(AS102/AK102-1)*100))</f>
        <v>2.5859985497589832</v>
      </c>
      <c r="AU102" s="133">
        <f>AU100/AU74*100</f>
        <v>15.650354398630906</v>
      </c>
      <c r="AV102" s="63">
        <f>IF(ISERROR(AU102/AM102),"NM",IF(OR(AU102/AM102&lt;0.5,AU102/AM102&gt;2),"NM",(AU102/AM102-1)*100))</f>
        <v>-2.0991871653270988</v>
      </c>
      <c r="AW102" s="133">
        <f>AW100/AW74*100</f>
        <v>18.065390836312233</v>
      </c>
      <c r="AX102" s="63">
        <f>IF(ISERROR(AW102/AO102),"NM",IF(OR(AW102/AO102&lt;0.5,AW102/AO102&gt;2),"NM",(AW102/AO102-1)*100))</f>
        <v>10.766011685377164</v>
      </c>
      <c r="AY102" s="133">
        <f>AY100/AY74*100</f>
        <v>15.662428659467858</v>
      </c>
      <c r="AZ102" s="65">
        <f>IF(ISERROR(AY102/AQ102),"NM",IF(OR(AY102/AQ102&lt;0.5,AY102/AQ102&gt;2),"NM",(AY102/AQ102-1)*100))</f>
        <v>1.0943184104592607</v>
      </c>
      <c r="BA102" s="133">
        <f>BA100/BA74*100</f>
        <v>15.951551143765997</v>
      </c>
      <c r="BB102" s="65">
        <f>IF(ISERROR(BA102/AS102),"NM",IF(OR(BA102/AS102&lt;0.5,BA102/AS102&gt;2),"NM",(BA102/AS102-1)*100))</f>
        <v>-4.91167320712671</v>
      </c>
      <c r="BC102" s="133">
        <f>BC100/BC74*100</f>
        <v>15.933529473026454</v>
      </c>
      <c r="BD102" s="65">
        <f>IF(ISERROR(BC102/AU102),"NM",IF(OR(BC102/AU102&lt;0.5,BC102/AU102&gt;2),"NM",(BC102/AU102-1)*100))</f>
        <v>1.8093844214819743</v>
      </c>
      <c r="BE102" s="133">
        <f>BE100/BE74*100</f>
        <v>17.032963494813032</v>
      </c>
      <c r="BF102" s="65">
        <f>IF(ISERROR(BE102/AW102),"NM",IF(OR(BE102/AW102&lt;0.5,BE102/AW102&gt;2),"NM",(BE102/AW102-1)*100))</f>
        <v>-5.7149460582052614</v>
      </c>
      <c r="BG102" s="133">
        <f>BG100/BG74*100</f>
        <v>15.711442407646864</v>
      </c>
      <c r="BH102" s="65">
        <f>IF(ISERROR(BG102/AY102),"NM",IF(OR(BG102/AY102&lt;0.5,BG102/AY102&gt;2),"NM",(BG102/AY102-1)*100))</f>
        <v>0.31293836508157202</v>
      </c>
      <c r="BI102" s="133">
        <f>BI100/BI74*100</f>
        <v>16.017200688278272</v>
      </c>
      <c r="BJ102" s="65">
        <f>IF(ISERROR(BI102/BA102),"NM",IF(OR(BI102/BA102&lt;0.5,BI102/BA102&gt;2),"NM",(BI102/BA102-1)*100))</f>
        <v>0.41155586638941255</v>
      </c>
      <c r="BK102" s="133">
        <f>BK100/BK74*100</f>
        <v>16.311470552459134</v>
      </c>
      <c r="BL102" s="65">
        <f>IF(ISERROR(BK102/BC102),"NM",IF(OR(BK102/BC102&lt;0.5,BK102/BC102&gt;2),"NM",(BK102/BC102-1)*100))</f>
        <v>2.3719859436823976</v>
      </c>
      <c r="BM102" s="133">
        <f>BM100/BM74*100</f>
        <v>17.794230751410804</v>
      </c>
      <c r="BN102" s="65">
        <f>IF(ISERROR(BM102/BE102),"NM",IF(OR(BM102/BE102&lt;0.5,BM102/BE102&gt;2),"NM",(BM102/BE102-1)*100))</f>
        <v>4.4693764348734621</v>
      </c>
      <c r="BO102" s="133">
        <f>BO100/BO74*100</f>
        <v>16.457348860609468</v>
      </c>
      <c r="BP102" s="65">
        <f>IF(ISERROR(BO102/BG102),"NM",IF(OR(BO102/BG102&lt;0.5,BO102/BG102&gt;2),"NM",(BO102/BG102-1)*100))</f>
        <v>4.7475364362445038</v>
      </c>
      <c r="BQ102" s="133">
        <f>BQ100/BQ74*100</f>
        <v>16.675242900248762</v>
      </c>
      <c r="BR102" s="65">
        <f>IF(ISERROR(BQ102/BI102),"NM",IF(OR(BQ102/BI102&lt;0.5,BQ102/BI102&gt;2),"NM",(BQ102/BI102-1)*100))</f>
        <v>4.1083471748721845</v>
      </c>
      <c r="BS102" s="133">
        <f>BS100/BS74*100</f>
        <v>16.448504461859851</v>
      </c>
      <c r="BT102" s="65">
        <f>IF(ISERROR(BS102/BK102),"NM",IF(OR(BS102/BK102&lt;0.5,BS102/BK102&gt;2),"NM",(BS102/BK102-1)*100))</f>
        <v>0.84010763444046788</v>
      </c>
      <c r="BU102" s="133">
        <f>BU100/BU74*100</f>
        <v>16.78250494615861</v>
      </c>
      <c r="BV102" s="65">
        <f>IF(ISERROR(BU102/BM102),"NM",IF(OR(BU102/BM102&lt;0.5,BU102/BM102&gt;2),"NM",(BU102/BM102-1)*100))</f>
        <v>-5.6856956582513662</v>
      </c>
      <c r="BW102" s="133">
        <f>BW100/BW74*100</f>
        <v>15.97907811057774</v>
      </c>
      <c r="BX102" s="67">
        <f>IF(ISERROR(BW102/BO102),"NM",IF(OR(BW102/BO102&lt;0.5,BW102/BO102&gt;2),"NM",(BW102/BO102-1)*100))</f>
        <v>-2.9061226937739937</v>
      </c>
      <c r="BY102" s="133">
        <f>BY100/BY74*100</f>
        <v>16.403607498893816</v>
      </c>
      <c r="BZ102" s="67">
        <f>IF(ISERROR(BY102/BQ102),"NM",IF(OR(BY102/BQ102&lt;0.5,BY102/BQ102&gt;2),"NM",(BY102/BQ102-1)*100))</f>
        <v>-1.6289741803454882</v>
      </c>
      <c r="CA102" s="133">
        <f>CA100/CA74*100</f>
        <v>16.700747021769256</v>
      </c>
      <c r="CB102" s="67">
        <f>IF(ISERROR(CA102/BS102),"NM",IF(OR(CA102/BS102&lt;0.5,CA102/BS102&gt;2),"NM",(CA102/BS102-1)*100))</f>
        <v>1.533528841447529</v>
      </c>
      <c r="CC102" s="133">
        <f>CC100/CC74*100</f>
        <v>17.588381514878005</v>
      </c>
      <c r="CD102" s="65">
        <f>IF(ISERROR(CC102/BU102),"NM",IF(OR(CC102/BU102&lt;0.5,CC102/BU102&gt;2),"NM",(CC102/BU102-1)*100))</f>
        <v>4.8018848872966036</v>
      </c>
      <c r="CE102" s="133">
        <f>CE100/CE74*100</f>
        <v>15.643383995457416</v>
      </c>
      <c r="CF102" s="65">
        <f>IF(ISERROR(CE102/BW102),"NM",IF(OR(CE102/BW102&lt;0.5,CE102/BW102&gt;2),"NM",(CE102/BW102-1)*100))</f>
        <v>-2.1008353097548449</v>
      </c>
      <c r="CG102" s="133">
        <f>CG100/CG74*100</f>
        <v>16.540641634297224</v>
      </c>
      <c r="CH102" s="65">
        <f>IF(ISERROR(CG102/BY102),"NM",IF(OR(CG102/BY102&lt;0.5,CG102/BY102&gt;2),"NM",(CG102/BY102-1)*100))</f>
        <v>0.83539023603587115</v>
      </c>
      <c r="CI102" s="133">
        <f>CI100/CI74*100</f>
        <v>15.994880361225292</v>
      </c>
      <c r="CJ102" s="65">
        <f>IF(ISERROR(CI102/CA102),"NM",IF(OR(CI102/CA102&lt;0.5,CI102/CA102&gt;2),"NM",(CI102/CA102-1)*100))</f>
        <v>-4.226557408622944</v>
      </c>
      <c r="CK102" s="133">
        <f>CK100/CK74*100</f>
        <v>16.831040381173892</v>
      </c>
      <c r="CL102" s="65">
        <f>IF(ISERROR(CK102/CC102),"NM",IF(OR(CK102/CC102&lt;0.5,CK102/CC102&gt;2),"NM",(CK102/CC102-1)*100))</f>
        <v>-4.3059171366249815</v>
      </c>
      <c r="CM102" s="133">
        <f>CM100/CM74*100</f>
        <v>15.174916703023699</v>
      </c>
      <c r="CN102" s="65">
        <f>IF(ISERROR(CM102/CE102),"NM",IF(OR(CM102/CE102&lt;0.5,CM102/CE102&gt;2),"NM",(CM102/CE102-1)*100))</f>
        <v>-2.9946672188687073</v>
      </c>
      <c r="CO102" s="133">
        <f>CO100/CO74*100</f>
        <v>15.653221285405833</v>
      </c>
      <c r="CP102" s="65">
        <f>IF(ISERROR(CO102/CG102),"NM",IF(OR(CO102/CG102&lt;0.5,CO102/CG102&gt;2),"NM",(CO102/CG102-1)*100))</f>
        <v>-5.3650902335693811</v>
      </c>
      <c r="CQ102" s="133">
        <f>CQ100/CQ74*100</f>
        <v>15.15647872531467</v>
      </c>
      <c r="CR102" s="65">
        <f>IF(ISERROR(CQ102/CI102),"NM",IF(OR(CQ102/CI102&lt;0.5,CQ102/CI102&gt;2),"NM",(CQ102/CI102-1)*100))</f>
        <v>-5.2416874460847529</v>
      </c>
      <c r="CS102" s="133">
        <f>CS100/CS74*100</f>
        <v>15.826441328059451</v>
      </c>
      <c r="CT102" s="65">
        <f>IF(ISERROR(CS102/CK102),"NM",IF(OR(CS102/CK102&lt;0.5,CS102/CK102&gt;2),"NM",(CS102/CK102-1)*100))</f>
        <v>-5.9687281972071071</v>
      </c>
      <c r="CU102" s="133">
        <f>CU100/CU74*100</f>
        <v>14.463974100222449</v>
      </c>
      <c r="CV102" s="65">
        <f>IF(ISERROR(CU102/CM102),"NM",IF(OR(CU102/CM102&lt;0.5,CU102/CM102&gt;2),"NM",(CU102/CM102-1)*100))</f>
        <v>-4.6849852075931953</v>
      </c>
      <c r="CW102" s="133">
        <f>CW100/CW74*100</f>
        <v>14.724592155457456</v>
      </c>
      <c r="CX102" s="65">
        <f>IF(ISERROR(CW102/CO102),"NM",IF(OR(CW102/CO102&lt;0.5,CW102/CO102&gt;2),"NM",(CW102/CO102-1)*100))</f>
        <v>-5.9325113535204199</v>
      </c>
      <c r="CY102" s="133">
        <f>CY100/CY74*100</f>
        <v>14.51193863664481</v>
      </c>
      <c r="CZ102" s="65">
        <f>IF(ISERROR(CY102/CQ102),"NM",IF(OR(CY102/CQ102&lt;0.5,CY102/CQ102&gt;2),"NM",(CY102/CQ102-1)*100))</f>
        <v>-4.2525714603705129</v>
      </c>
      <c r="DA102" s="133">
        <f>DA100/DA74*100</f>
        <v>14.87097131999402</v>
      </c>
      <c r="DB102" s="67">
        <f>IF(ISERROR(DA102/CS102),"NM",IF(OR(DA102/CS102&lt;0.5,DA102/CS102&gt;2),"NM",(DA102/CS102-1)*100))</f>
        <v>-6.0371753084594744</v>
      </c>
      <c r="DC102" s="133">
        <f>DC100/DC74*100</f>
        <v>13.504486059953599</v>
      </c>
      <c r="DD102" s="67">
        <f>IF(ISERROR(DC102/CU102),"NM",IF(OR(DC102/CU102&lt;0.5,DC102/CU102&gt;2),"NM",(DC102/CU102-1)*100))</f>
        <v>-6.6336404754353984</v>
      </c>
      <c r="DE102" s="133">
        <f>DE100/DE74*100</f>
        <v>13.516242784450924</v>
      </c>
      <c r="DF102" s="67">
        <f>IF(ISERROR(DE102/CW102),"NM",IF(OR(DE102/CW102&lt;0.5,DE102/CW102&gt;2),"NM",(DE102/CW102-1)*100))</f>
        <v>-8.2063350770545824</v>
      </c>
      <c r="DG102" s="133">
        <f>DG100/DG74*100</f>
        <v>14.5570652111515</v>
      </c>
      <c r="DH102" s="67">
        <f>IF(ISERROR(DG102/CY102),"NM",IF(OR(DG102/CY102&lt;0.5,DG102/CY102&gt;2),"NM",(DG102/CY102-1)*100))</f>
        <v>0.31096172356144258</v>
      </c>
      <c r="DI102" s="133">
        <f>DI100/DI74*100</f>
        <v>14.881542725258837</v>
      </c>
      <c r="DJ102" s="65">
        <f>IF(ISERROR(DI102/DA102),"NM",IF(OR(DI102/DA102&lt;0.5,DI102/DA102&gt;2),"NM",(DI102/DA102-1)*100))</f>
        <v>7.1087523722179746E-2</v>
      </c>
      <c r="DK102" s="133">
        <f>DK100/DK74*100</f>
        <v>14.188718462808358</v>
      </c>
      <c r="DL102" s="134">
        <f>IF(ISERROR(DK102/DC102),"NM",IF(OR(DK102/DC102&lt;0.5,DK102/DC102&gt;2),"NM",(DK102/DC102-1)*100))</f>
        <v>5.0667044996535848</v>
      </c>
      <c r="DM102" s="133">
        <f>DM100/DM74*100</f>
        <v>13.724108810691977</v>
      </c>
      <c r="DN102" s="65">
        <f>IF(ISERROR(DM102/DE102),"NM",IF(OR(DM102/DE102&lt;0.5,DM102/DE102&gt;2),"NM",(DM102/DE102-1)*100))</f>
        <v>1.5378979910022128</v>
      </c>
      <c r="DO102" s="133">
        <f>DO100/DO74*100</f>
        <v>14.210628416235894</v>
      </c>
      <c r="DP102" s="65">
        <f>IF(ISERROR(DO102/DG102),"NM",IF(OR(DO102/DG102&lt;0.5,DO102/DG102&gt;2),"NM",(DO102/DG102-1)*100))</f>
        <v>-2.3798532869813371</v>
      </c>
      <c r="DQ102" s="133">
        <f>DQ100/DQ74*100</f>
        <v>15.142822641096739</v>
      </c>
      <c r="DR102" s="65">
        <f>IF(ISERROR(DQ102/DI102),"NM",IF(OR(DQ102/DI102&lt;0.5,DQ102/DI102&gt;2),"NM",(DQ102/DI102-1)*100))</f>
        <v>1.7557313825697918</v>
      </c>
      <c r="DS102" s="133">
        <f>DS100/DS74*100</f>
        <v>13.592127217625224</v>
      </c>
      <c r="DT102" s="65">
        <f>IF(ISERROR(DS102/DK102),"NM",IF(OR(DS102/DK102&lt;0.5,DS102/DK102&gt;2),"NM",(DS102/DK102-1)*100))</f>
        <v>-4.2046873137057901</v>
      </c>
      <c r="DU102" s="133">
        <f>DU100/DU74*100</f>
        <v>14.538917536424206</v>
      </c>
      <c r="DV102" s="65">
        <f>IF(ISERROR(DU102/DM102),"NM",IF(OR(DU102/DM102&lt;0.5,DU102/DM102&gt;2),"NM",(DU102/DM102-1)*100))</f>
        <v>5.9370611015371777</v>
      </c>
      <c r="DW102" s="133">
        <f>DW100/DW74*100</f>
        <v>14.507284940056586</v>
      </c>
      <c r="DX102" s="65">
        <f>IF(ISERROR(DW102/DO102),"NM",IF(OR(DW102/DO102&lt;0.5,DW102/DO102&gt;2),"NM",(DW102/DO102-1)*100))</f>
        <v>2.087567946550184</v>
      </c>
      <c r="DY102" s="133">
        <f t="shared" ref="DY102:EA102" si="336">DY100/DY74*100</f>
        <v>14.026197901899632</v>
      </c>
      <c r="DZ102" s="67">
        <f>IF(ISERROR(DY102/DQ102),"NM",IF(OR(DY102/DQ102&lt;0.5,DY102/DQ102&gt;2),"NM",(DY102/DQ102-1)*100))</f>
        <v>-7.3739537579120329</v>
      </c>
      <c r="EA102" s="133">
        <f t="shared" si="336"/>
        <v>14.214760758799629</v>
      </c>
      <c r="EB102" s="67">
        <f>IF(ISERROR(EA102/DS102),"NM",IF(OR(EA102/DS102&lt;0.5,EA102/DS102&gt;2),"NM",(EA102/DS102-1)*100))</f>
        <v>4.5808395640015931</v>
      </c>
      <c r="EC102" s="133">
        <f t="shared" ref="EC102:EE102" si="337">EC100/EC74*100</f>
        <v>14.794262429138419</v>
      </c>
      <c r="ED102" s="67">
        <f>IF(ISERROR(EC102/DU102),"NM",IF(OR(EC102/DU102&lt;0.5,EC102/DU102&gt;2),"NM",(EC102/DU102-1)*100))</f>
        <v>1.7562854461104171</v>
      </c>
      <c r="EE102" s="133">
        <f t="shared" si="337"/>
        <v>14.634887426619134</v>
      </c>
      <c r="EF102" s="67">
        <f>IF(ISERROR(EE102/DW102),"NM",IF(OR(EE102/DW102&lt;0.5,EE102/DW102&gt;2),"NM",(EE102/DW102-1)*100))</f>
        <v>0.87957524160995337</v>
      </c>
      <c r="EG102" s="133">
        <f t="shared" ref="EG102" si="338">EG100/EG74*100</f>
        <v>14.676011082912291</v>
      </c>
      <c r="EH102" s="67">
        <f>IF(ISERROR(EG102/DY102),"NM",IF(OR(EG102/DY102&lt;0.5,EG102/DY102&gt;2),"NM",(EG102/DY102-1)*100))</f>
        <v>4.6328533616700973</v>
      </c>
      <c r="EI102" s="133">
        <f t="shared" ref="EI102:EK102" si="339">EI100/EI74*100</f>
        <v>14.625416152321103</v>
      </c>
      <c r="EJ102" s="67">
        <f>IF(ISERROR(EI102/EA102),"NM",IF(OR(EI102/EA102&lt;0.5,EI102/EA102&gt;2),"NM",(EI102/EA102-1)*100))</f>
        <v>2.8889363703659798</v>
      </c>
      <c r="EK102" s="133">
        <f t="shared" si="339"/>
        <v>14.750891453912661</v>
      </c>
      <c r="EL102" s="67">
        <f>IF(ISERROR(EK102/EC102),"NM",IF(OR(EK102/EC102&lt;0.5,EK102/EC102&gt;2),"NM",(EK102/EC102-1)*100))</f>
        <v>-0.29316078063029716</v>
      </c>
      <c r="EM102" s="133">
        <f t="shared" ref="EM102" si="340">EM100/EM74*100</f>
        <v>15.088319659416866</v>
      </c>
      <c r="EN102" s="154">
        <f>IF(ISERROR(EM102/EE102),"NM",IF(OR(EM102/EE102&lt;0.5,EM102/EE102&gt;2),"NM",(EM102/EE102-1)*100))</f>
        <v>3.0982966905026776</v>
      </c>
      <c r="EO102" s="133">
        <f t="shared" ref="EO102:EW102" si="341">EO100/EO74*100</f>
        <v>15.570703754551424</v>
      </c>
      <c r="EP102" s="67">
        <f>IF(ISERROR(EO102/EG102),"NM",IF(OR(EO102/EG102&lt;0.5,EO102/EG102&gt;2),"NM",(EO102/EG102-1)*100))</f>
        <v>6.0962932406125603</v>
      </c>
      <c r="EQ102" s="133">
        <f t="shared" si="341"/>
        <v>15.187869652631628</v>
      </c>
      <c r="ER102" s="67">
        <f>IF(ISERROR(EQ102/EI102),"NM",IF(OR(EQ102/EI102&lt;0.5,EQ102/EI102&gt;2),"NM",(EQ102/EI102-1)*100))</f>
        <v>3.8457264699525373</v>
      </c>
      <c r="ES102" s="133">
        <f t="shared" si="341"/>
        <v>15.512758674766966</v>
      </c>
      <c r="ET102" s="67">
        <f>IF(ISERROR(ES102/EK102),"NM",IF(OR(ES102/EK102&lt;0.5,ES102/EK102&gt;2),"NM",(ES102/EK102-1)*100))</f>
        <v>5.1648893440417787</v>
      </c>
      <c r="EU102" s="133">
        <f t="shared" si="341"/>
        <v>15.7557760129264</v>
      </c>
      <c r="EV102" s="67">
        <f>IF(ISERROR(EU102/EM102),"NM",IF(OR(EU102/EM102&lt;0.5,EU102/EM102&gt;2),"NM",(EU102/EM102-1)*100))</f>
        <v>4.4236625984588329</v>
      </c>
      <c r="EW102" s="133">
        <f t="shared" si="341"/>
        <v>15.839758816789939</v>
      </c>
      <c r="EX102" s="154">
        <f>IF(ISERROR(EW102/EO102),"NM",IF(OR(EW102/EO102&lt;0.5,EW102/EO102&gt;2),"NM",(EW102/EO102-1)*100))</f>
        <v>1.7279569792076233</v>
      </c>
      <c r="EY102" s="154"/>
      <c r="EZ102" s="317"/>
      <c r="FA102" s="59"/>
      <c r="FB102" s="131">
        <f>FB100/FB74*100</f>
        <v>16.342056678106012</v>
      </c>
      <c r="FC102" s="63"/>
      <c r="FD102" s="131">
        <f>FD100/FD74*100</f>
        <v>16.805082499337303</v>
      </c>
      <c r="FE102" s="65">
        <f>IF(ISERROR(FD102/FB102),"NM",IF(OR(FD102/FB102&lt;0.5,FD102/FB102&gt;2),"NM",(FD102/FB102-1)*100))</f>
        <v>2.8333387305627289</v>
      </c>
      <c r="FF102" s="131">
        <f>FF100/FF74*100</f>
        <v>17.06699891652573</v>
      </c>
      <c r="FG102" s="65">
        <f>IF(ISERROR(FF102/FD102),"NM",IF(OR(FF102/FD102&lt;0.5,FF102/FD102&gt;2),"NM",(FF102/FD102-1)*100))</f>
        <v>1.5585547836421298</v>
      </c>
      <c r="FH102" s="131">
        <f>FH100/FH74*100</f>
        <v>17.18208467436969</v>
      </c>
      <c r="FI102" s="65">
        <f>IF(ISERROR(FH102/FF102),"NM",IF(OR(FH102/FF102&lt;0.5,FH102/FF102&gt;2),"NM",(FH102/FF102-1)*100))</f>
        <v>0.6743174849125122</v>
      </c>
      <c r="FJ102" s="131">
        <f>FJ100/FJ74*100</f>
        <v>16.640675464653707</v>
      </c>
      <c r="FK102" s="65">
        <f>IF(ISERROR(FJ102/FH102),"NM",IF(OR(FJ102/FH102&lt;0.5,FJ102/FH102&gt;2),"NM",(FJ102/FH102-1)*100))</f>
        <v>-3.151010019893552</v>
      </c>
      <c r="FL102" s="131">
        <f>FL100/FL74*100</f>
        <v>16.266424922032428</v>
      </c>
      <c r="FM102" s="65">
        <f>IF(ISERROR(FL102/FJ102),"NM",IF(OR(FL102/FJ102&lt;0.5,FL102/FJ102&gt;2),"NM",(FL102/FJ102-1)*100))</f>
        <v>-2.2490105249406533</v>
      </c>
      <c r="FN102" s="131">
        <f>FN100/FN74*100</f>
        <v>16.056865217051755</v>
      </c>
      <c r="FO102" s="65">
        <f>IF(ISERROR(FN102/FL102),"NM",IF(OR(FN102/FL102&lt;0.5,FN102/FL102&gt;2),"NM",(FN102/FL102-1)*100))</f>
        <v>-1.2882960206998528</v>
      </c>
      <c r="FP102" s="131">
        <f>FP100/FP74*100</f>
        <v>16.510794160168707</v>
      </c>
      <c r="FQ102" s="65">
        <f>IF(ISERROR(FP102/FN102),"NM",IF(OR(FP102/FN102&lt;0.5,FP102/FN102&gt;2),"NM",(FP102/FN102-1)*100))</f>
        <v>2.8270084912645155</v>
      </c>
      <c r="FR102" s="143">
        <f>FR100/FR74*100</f>
        <v>16.151750845065802</v>
      </c>
      <c r="FS102" s="65">
        <f>IF(ISERROR(FR102/FP102),"NM",IF(OR(FR102/FP102&lt;0.5,FR102/FP102&gt;2),"NM",(FR102/FP102-1)*100))</f>
        <v>-2.174597488284824</v>
      </c>
      <c r="FT102" s="143">
        <f>FT100/FT74*100</f>
        <v>16.465369828696353</v>
      </c>
      <c r="FU102" s="65">
        <f>IF(ISERROR(FT102/FR102),"NM",IF(OR(FT102/FR102&lt;0.5,FT102/FR102&gt;2),"NM",(FT102/FR102-1)*100))</f>
        <v>1.9417027085107508</v>
      </c>
      <c r="FV102" s="143">
        <f>FV100/FV74*100</f>
        <v>16.591429590646921</v>
      </c>
      <c r="FW102" s="65">
        <f>IF(ISERROR(FV102/FT102),"NM",IF(OR(FV102/FT102&lt;0.5,FV102/FT102&gt;2),"NM",(FV102/FT102-1)*100))</f>
        <v>0.76560540857617543</v>
      </c>
      <c r="FX102" s="143">
        <f>FX100/FX74*100</f>
        <v>16.672847048116854</v>
      </c>
      <c r="FY102" s="65">
        <f>IF(ISERROR(FX102/FV102),"NM",IF(OR(FX102/FV102&lt;0.5,FX102/FV102&gt;2),"NM",(FX102/FV102-1)*100))</f>
        <v>0.49071996493799119</v>
      </c>
      <c r="FZ102" s="143">
        <f>FZ100/FZ74*100</f>
        <v>16.254932768588041</v>
      </c>
      <c r="GA102" s="67">
        <f>IF(ISERROR(FZ102/FX102),"NM",IF(OR(FZ102/FX102&lt;0.5,FZ102/FX102&gt;2),"NM",(FZ102/FX102-1)*100))</f>
        <v>-2.5065561887704924</v>
      </c>
      <c r="GB102" s="143">
        <f>GB100/GB74*100</f>
        <v>15.455253769290703</v>
      </c>
      <c r="GC102" s="67">
        <f>IF(ISERROR(GB102/FZ102),"NM",IF(OR(GB102/FZ102&lt;0.5,GB102/FZ102&gt;2),"NM",(GB102/FZ102-1)*100))</f>
        <v>-4.9196081625307198</v>
      </c>
      <c r="GD102" s="143">
        <f>GD100/GD74*100</f>
        <v>14.645639670760085</v>
      </c>
      <c r="GE102" s="67">
        <f>IF(ISERROR(GD102/GB102),"NM",IF(OR(GD102/GB102&lt;0.5,GD102/GB102&gt;2),"NM",(GD102/GB102-1)*100))</f>
        <v>-5.2384393722431533</v>
      </c>
      <c r="GF102" s="143">
        <f>GF100/GF74*100</f>
        <v>14.117594550479476</v>
      </c>
      <c r="GG102" s="67">
        <f>IF(ISERROR(GF102/GD102),"NM",IF(OR(GF102/GD102&lt;0.5,GF102/GD102&gt;2),"NM",(GF102/GD102-1)*100))</f>
        <v>-3.6054766616636535</v>
      </c>
      <c r="GH102" s="143">
        <f>GH100/GH74*100</f>
        <v>14.317967907401208</v>
      </c>
      <c r="GI102" s="67">
        <f>IF(ISERROR(GH102/GF102),"NM",IF(OR(GH102/GF102&lt;0.5,GH102/GF102&gt;2),"NM",(GH102/GF102-1)*100))</f>
        <v>1.4193165571179112</v>
      </c>
      <c r="GJ102" s="143">
        <f>GJ100/GJ74*100</f>
        <v>14.16482517239632</v>
      </c>
      <c r="GK102" s="67">
        <f>IF(ISERROR(GJ102/GH102),"NM",IF(OR(GJ102/GH102&lt;0.5,GJ102/GH102&gt;2),"NM",(GJ102/GH102-1)*100))</f>
        <v>-1.06958428734657</v>
      </c>
      <c r="GL102" s="135">
        <f>GL100/GL74*100</f>
        <v>14.406079516744649</v>
      </c>
      <c r="GM102" s="67">
        <f>IF(ISERROR(GL102/GJ102),"NM",IF(OR(GL102/GJ102&lt;0.5,GL102/GJ102&gt;2),"NM",(GL102/GJ102-1)*100))</f>
        <v>1.7031932368531733</v>
      </c>
      <c r="GN102" s="135">
        <f>GN100/GN74*100</f>
        <v>15.006452966853031</v>
      </c>
      <c r="GO102" s="67">
        <f>IF(ISERROR(GN102/GL102),"NM",IF(OR(GN102/GL102&lt;0.5,GN102/GL102&gt;2),"NM",(GN102/GL102-1)*100))</f>
        <v>4.1675005986920199</v>
      </c>
      <c r="GP102" s="135">
        <f>GP100/GP74*100</f>
        <v>15.572489400145503</v>
      </c>
      <c r="GQ102" s="67">
        <f>IF(ISERROR(GP102/GN102),"NM",IF(OR(GP102/GN102&lt;0.5,GP102/GN102&gt;2),"NM",(GP102/GN102-1)*100))</f>
        <v>3.7719535358739398</v>
      </c>
      <c r="GR102" s="135">
        <f>GR100/GR74*100</f>
        <v>15.169995012156063</v>
      </c>
      <c r="GS102" s="67">
        <f>IF(ISERROR(GR102/GP102),"NM",IF(OR(GR102/GP102&lt;0.5,GR102/GP102&gt;2),"NM",(GR102/GP102-1)*100))</f>
        <v>-2.5846502614134348</v>
      </c>
      <c r="GT102" s="135">
        <f>GT100/GT74*100</f>
        <v>15.086244742223329</v>
      </c>
      <c r="GU102" s="67">
        <f>IF(ISERROR(GT102/GR102),"NM",IF(OR(GT102/GR102&lt;0.5,GT102/GR102&gt;2),"NM",(GT102/GR102-1)*100))</f>
        <v>-0.55207842761729742</v>
      </c>
      <c r="GV102" s="135">
        <f>GV100/GV74*100</f>
        <v>14.880640528364392</v>
      </c>
      <c r="GW102" s="67">
        <f>IF(ISERROR(GV102/GT102),"NM",IF(OR(GV102/GT102&lt;0.5,GV102/GT102&gt;2),"NM",(GV102/GT102-1)*100))</f>
        <v>-1.362858798674349</v>
      </c>
      <c r="GX102" s="135">
        <f>GX100/GX74*100</f>
        <v>14.723098712825189</v>
      </c>
      <c r="GY102" s="67">
        <f>IF(ISERROR(GX102/GV102),"NM",IF(OR(GX102/GV102&lt;0.5,GX102/GV102&gt;2),"NM",(GX102/GV102-1)*100))</f>
        <v>-1.0587031871303387</v>
      </c>
      <c r="GZ102" s="67">
        <f t="shared" si="304"/>
        <v>-0.38052824640933958</v>
      </c>
      <c r="HA102" s="280"/>
      <c r="HB102" s="57"/>
      <c r="HC102"/>
      <c r="HD102"/>
      <c r="HE102"/>
      <c r="HF102"/>
      <c r="HG102"/>
      <c r="HH102"/>
    </row>
    <row r="103" spans="2:216" s="341" customFormat="1" ht="13.5" hidden="1" customHeight="1" outlineLevel="1" x14ac:dyDescent="0.2">
      <c r="B103" s="334" t="s">
        <v>150</v>
      </c>
      <c r="C103" s="348">
        <f>C102</f>
        <v>17.303774830003537</v>
      </c>
      <c r="D103" s="344"/>
      <c r="E103" s="348">
        <f>E102</f>
        <v>17.30133423630609</v>
      </c>
      <c r="F103" s="344"/>
      <c r="G103" s="348">
        <f>G102</f>
        <v>16.920979789409259</v>
      </c>
      <c r="H103" s="344"/>
      <c r="I103" s="348">
        <f>I102</f>
        <v>16.755978711797901</v>
      </c>
      <c r="J103" s="344"/>
      <c r="K103" s="348">
        <f>K102</f>
        <v>16.586843376322051</v>
      </c>
      <c r="L103" s="344">
        <f>IF(ISERROR(K103/C103),"NM",IF(OR(K103/C103&lt;0.5,K103/C103&gt;2),"NM",(K103/C103-1)*100))</f>
        <v>-4.1432084081351794</v>
      </c>
      <c r="M103" s="348">
        <f>M102</f>
        <v>17.172520413331082</v>
      </c>
      <c r="N103" s="344">
        <f>IF(ISERROR(M103/E103),"NM",IF(OR(M103/E103&lt;0.5,M103/E103&gt;2),"NM",(M103/E103-1)*100))</f>
        <v>-0.74453115127212088</v>
      </c>
      <c r="O103" s="348">
        <f>O102</f>
        <v>17.34878016731637</v>
      </c>
      <c r="P103" s="344">
        <f>IF(ISERROR(O103/G103),"NM",IF(OR(O103/G103&lt;0.5,O103/G103&gt;2),"NM",(O103/G103-1)*100))</f>
        <v>2.5282246254727525</v>
      </c>
      <c r="Q103" s="348">
        <f>Q102</f>
        <v>17.597913037449192</v>
      </c>
      <c r="R103" s="344">
        <f>IF(ISERROR(Q103/I103),"NM",IF(OR(Q103/I103&lt;0.5,Q103/I103&gt;2),"NM",(Q103/I103-1)*100))</f>
        <v>5.0246800866277308</v>
      </c>
      <c r="S103" s="348">
        <f>S102</f>
        <v>16.402476938408729</v>
      </c>
      <c r="T103" s="344">
        <f>IF(ISERROR(S103/K103),"NM",IF(OR(S103/K103&lt;0.5,S103/K103&gt;2),"NM",(S103/K103-1)*100))</f>
        <v>-1.1115221487923876</v>
      </c>
      <c r="U103" s="348">
        <f>U102</f>
        <v>16.508519710784892</v>
      </c>
      <c r="V103" s="344">
        <f>IF(ISERROR(U103/M103),"NM",IF(OR(U103/M103&lt;0.5,U103/M103&gt;2),"NM",(U103/M103-1)*100))</f>
        <v>-3.8666467505301338</v>
      </c>
      <c r="W103" s="348">
        <f>W102</f>
        <v>16.551990787126922</v>
      </c>
      <c r="X103" s="344">
        <f>IF(ISERROR(W103/O103),"NM",IF(OR(W103/O103&lt;0.5,W103/O103&gt;2),"NM",(W103/O103-1)*100))</f>
        <v>-4.5927689007814632</v>
      </c>
      <c r="Y103" s="348">
        <f>Y102</f>
        <v>17.085752449162715</v>
      </c>
      <c r="Z103" s="344">
        <f>IF(ISERROR(Y103/Q103),"NM",IF(OR(Y103/Q103&lt;0.5,Y103/Q103&gt;2),"NM",(Y103/Q103-1)*100))</f>
        <v>-2.9103484441397987</v>
      </c>
      <c r="AA103" s="348">
        <f>AA102</f>
        <v>15.786917553372962</v>
      </c>
      <c r="AB103" s="344">
        <f>IF(ISERROR(AA103/S103),"NM",IF(OR(AA103/S103&lt;0.5,AA103/S103&gt;2),"NM",(AA103/S103-1)*100))</f>
        <v>-3.7528440817029662</v>
      </c>
      <c r="AC103" s="348">
        <f>AC102</f>
        <v>15.929175395844183</v>
      </c>
      <c r="AD103" s="344">
        <f>IF(ISERROR(AC103/U103),"NM",IF(OR(AC103/U103&lt;0.5,AC103/U103&gt;2),"NM",(AC103/U103-1)*100))</f>
        <v>-3.5093656190277822</v>
      </c>
      <c r="AE103" s="348">
        <f>AE102</f>
        <v>16.897382530155767</v>
      </c>
      <c r="AF103" s="344">
        <f>IF(ISERROR(AE103/W103),"NM",IF(OR(AE103/W103&lt;0.5,AE103/W103&gt;2),"NM",(AE103/W103-1)*100))</f>
        <v>2.0867081638147544</v>
      </c>
      <c r="AG103" s="348">
        <f>AG102</f>
        <v>16.431970363940728</v>
      </c>
      <c r="AH103" s="344">
        <f>IF(ISERROR(AG103/Y103),"NM",IF(OR(AG103/Y103&lt;0.5,AG103/Y103&gt;2),"NM",(AG103/Y103-1)*100))</f>
        <v>-3.8264752293893034</v>
      </c>
      <c r="AI103" s="348">
        <f>AI102</f>
        <v>15.564255786798546</v>
      </c>
      <c r="AJ103" s="344">
        <f>IF(ISERROR(AI103/AA103),"NM",IF(OR(AI103/AA103&lt;0.5,AI103/AA103&gt;2),"NM",(AI103/AA103-1)*100))</f>
        <v>-1.4104195187035984</v>
      </c>
      <c r="AK103" s="348">
        <f>AK102</f>
        <v>16.352630552513538</v>
      </c>
      <c r="AL103" s="344">
        <f>IF(ISERROR(AK103/AC103),"NM",IF(OR(AK103/AC103&lt;0.5,AK103/AC103&gt;2),"NM",(AK103/AC103-1)*100))</f>
        <v>2.6583620692621102</v>
      </c>
      <c r="AM103" s="348">
        <f>AM102</f>
        <v>15.985928967780868</v>
      </c>
      <c r="AN103" s="344">
        <f>IF(ISERROR(AM103/AE103),"NM",IF(OR(AM103/AE103&lt;0.5,AM103/AE103&gt;2),"NM",(AM103/AE103-1)*100))</f>
        <v>-5.394051775464515</v>
      </c>
      <c r="AO103" s="349">
        <f>AO102</f>
        <v>16.309507367319199</v>
      </c>
      <c r="AP103" s="344">
        <f>IF(ISERROR(AO103/AG103),"NM",IF(OR(AO103/AG103&lt;0.5,AO103/AG103&gt;2),"NM",(AO103/AG103-1)*100))</f>
        <v>-0.74527274519839981</v>
      </c>
      <c r="AQ103" s="349">
        <f>AQ102</f>
        <v>15.492887143148707</v>
      </c>
      <c r="AR103" s="344">
        <f>IF(ISERROR(AQ103/AI103),"NM",IF(OR(AQ103/AI103&lt;0.5,AQ103/AI103&gt;2),"NM",(AQ103/AI103-1)*100))</f>
        <v>-0.45854196067872666</v>
      </c>
      <c r="AS103" s="349">
        <f>AS102</f>
        <v>16.775509341448984</v>
      </c>
      <c r="AT103" s="344">
        <f>IF(ISERROR(AS103/AK103),"NM",IF(OR(AS103/AK103&lt;0.5,AS103/AK103&gt;2),"NM",(AS103/AK103-1)*100))</f>
        <v>2.5859985497589832</v>
      </c>
      <c r="AU103" s="349">
        <f>AU102</f>
        <v>15.650354398630906</v>
      </c>
      <c r="AV103" s="344">
        <f>IF(ISERROR(AU103/AM103),"NM",IF(OR(AU103/AM103&lt;0.5,AU103/AM103&gt;2),"NM",(AU103/AM103-1)*100))</f>
        <v>-2.0991871653270988</v>
      </c>
      <c r="AW103" s="349">
        <f>AW102</f>
        <v>18.065390836312233</v>
      </c>
      <c r="AX103" s="344">
        <f>IF(ISERROR(AW103/AO103),"NM",IF(OR(AW103/AO103&lt;0.5,AW103/AO103&gt;2),"NM",(AW103/AO103-1)*100))</f>
        <v>10.766011685377164</v>
      </c>
      <c r="AY103" s="349">
        <f>AY102</f>
        <v>15.662428659467858</v>
      </c>
      <c r="AZ103" s="339">
        <f>IF(ISERROR(AY103/AQ103),"NM",IF(OR(AY103/AQ103&lt;0.5,AY103/AQ103&gt;2),"NM",(AY103/AQ103-1)*100))</f>
        <v>1.0943184104592607</v>
      </c>
      <c r="BA103" s="349">
        <f>BA102</f>
        <v>15.951551143765997</v>
      </c>
      <c r="BB103" s="339">
        <f>IF(ISERROR(BA103/AS103),"NM",IF(OR(BA103/AS103&lt;0.5,BA103/AS103&gt;2),"NM",(BA103/AS103-1)*100))</f>
        <v>-4.91167320712671</v>
      </c>
      <c r="BC103" s="349">
        <f>BC102</f>
        <v>15.933529473026454</v>
      </c>
      <c r="BD103" s="339">
        <f>IF(ISERROR(BC103/AU103),"NM",IF(OR(BC103/AU103&lt;0.5,BC103/AU103&gt;2),"NM",(BC103/AU103-1)*100))</f>
        <v>1.8093844214819743</v>
      </c>
      <c r="BE103" s="349">
        <f>BE102</f>
        <v>17.032963494813032</v>
      </c>
      <c r="BF103" s="339">
        <f>IF(ISERROR(BE103/AW103),"NM",IF(OR(BE103/AW103&lt;0.5,BE103/AW103&gt;2),"NM",(BE103/AW103-1)*100))</f>
        <v>-5.7149460582052614</v>
      </c>
      <c r="BG103" s="349">
        <f>BG102</f>
        <v>15.711442407646864</v>
      </c>
      <c r="BH103" s="339">
        <f>IF(ISERROR(BG103/AY103),"NM",IF(OR(BG103/AY103&lt;0.5,BG103/AY103&gt;2),"NM",(BG103/AY103-1)*100))</f>
        <v>0.31293836508157202</v>
      </c>
      <c r="BI103" s="349">
        <f>BI102</f>
        <v>16.017200688278272</v>
      </c>
      <c r="BJ103" s="339">
        <f>IF(ISERROR(BI103/BA103),"NM",IF(OR(BI103/BA103&lt;0.5,BI103/BA103&gt;2),"NM",(BI103/BA103-1)*100))</f>
        <v>0.41155586638941255</v>
      </c>
      <c r="BK103" s="349">
        <f>IF($B$6=1,BK102,IF($B$6=2,BK102+BK484,IF($B$6=3,BK102+BK485)))</f>
        <v>16.311470552459134</v>
      </c>
      <c r="BL103" s="339">
        <f>IF(ISERROR(BK103/BC103),"NM",IF(OR(BK103/BC103&lt;0.5,BK103/BC103&gt;2),"NM",(BK103/BC103-1)*100))</f>
        <v>2.3719859436823976</v>
      </c>
      <c r="BM103" s="349">
        <f>IF($B$6=1,BM102,IF($B$6=2,BM102+BM484,IF($B$6=3,BM102+BM485)))</f>
        <v>17.794230751410804</v>
      </c>
      <c r="BN103" s="339">
        <f>IF(ISERROR(BM103/BE103),"NM",IF(OR(BM103/BE103&lt;0.5,BM103/BE103&gt;2),"NM",(BM103/BE103-1)*100))</f>
        <v>4.4693764348734621</v>
      </c>
      <c r="BO103" s="349">
        <f>IF($B$6=1,BO102,IF($B$6=2,BO102+BO484,IF($B$6=3,BO102+BO485)))</f>
        <v>16.457348860609468</v>
      </c>
      <c r="BP103" s="339">
        <f>IF(ISERROR(BO103/BG103),"NM",IF(OR(BO103/BG103&lt;0.5,BO103/BG103&gt;2),"NM",(BO103/BG103-1)*100))</f>
        <v>4.7475364362445038</v>
      </c>
      <c r="BQ103" s="349">
        <f>IF($B$6=1,BQ102,IF($B$6=2,BQ102+BQ484,IF($B$6=3,BQ102+BQ485)))</f>
        <v>16.675242900248762</v>
      </c>
      <c r="BR103" s="339">
        <f>IF(ISERROR(BQ103/BI103),"NM",IF(OR(BQ103/BI103&lt;0.5,BQ103/BI103&gt;2),"NM",(BQ103/BI103-1)*100))</f>
        <v>4.1083471748721845</v>
      </c>
      <c r="BS103" s="349">
        <f>IF($B$6=1,BS102,IF($B$6=2,BS102+BS484,IF($B$6=3,BS102+BS485)))</f>
        <v>16.448504461859851</v>
      </c>
      <c r="BT103" s="339">
        <f>IF(ISERROR(BS103/BK103),"NM",IF(OR(BS103/BK103&lt;0.5,BS103/BK103&gt;2),"NM",(BS103/BK103-1)*100))</f>
        <v>0.84010763444046788</v>
      </c>
      <c r="BU103" s="349">
        <f>IF($B$6=1,BU102,IF($B$6=2,BU102+BU484,IF($B$6=3,BU102+BU485)))</f>
        <v>16.78250494615861</v>
      </c>
      <c r="BV103" s="339">
        <f>IF(ISERROR(BU103/BM103),"NM",IF(OR(BU103/BM103&lt;0.5,BU103/BM103&gt;2),"NM",(BU103/BM103-1)*100))</f>
        <v>-5.6856956582513662</v>
      </c>
      <c r="BW103" s="349">
        <f>IF($B$6=1,BW102,IF($B$6=2,BW102+BW484,IF($B$6=3,BW102+BW485)))</f>
        <v>15.97907811057774</v>
      </c>
      <c r="BX103" s="339">
        <f>IF(ISERROR(BW103/BO103),"NM",IF(OR(BW103/BO103&lt;0.5,BW103/BO103&gt;2),"NM",(BW103/BO103-1)*100))</f>
        <v>-2.9061226937739937</v>
      </c>
      <c r="BY103" s="349">
        <f>IF($B$6=1,BY102,IF($B$6=2,BY102+BY484,IF($B$6=3,BY102+BY485)))</f>
        <v>16.403607498893816</v>
      </c>
      <c r="BZ103" s="339">
        <f>IF(ISERROR(BY103/BQ103),"NM",IF(OR(BY103/BQ103&lt;0.5,BY103/BQ103&gt;2),"NM",(BY103/BQ103-1)*100))</f>
        <v>-1.6289741803454882</v>
      </c>
      <c r="CA103" s="349">
        <f>IF($B$6=1,CA102,IF($B$6=2,CA102+CA484,IF($B$6=3,CA102+CA485)))</f>
        <v>16.700747021769256</v>
      </c>
      <c r="CB103" s="339">
        <f>IF(ISERROR(CA103/BS103),"NM",IF(OR(CA103/BS103&lt;0.5,CA103/BS103&gt;2),"NM",(CA103/BS103-1)*100))</f>
        <v>1.533528841447529</v>
      </c>
      <c r="CC103" s="349">
        <f>IF($B$6=1,CC102,IF($B$6=2,CC102+CC484,IF($B$6=3,CC102+CC485)))</f>
        <v>17.588381514878005</v>
      </c>
      <c r="CD103" s="339">
        <f>IF(ISERROR(CC103/BU103),"NM",IF(OR(CC103/BU103&lt;0.5,CC103/BU103&gt;2),"NM",(CC103/BU103-1)*100))</f>
        <v>4.8018848872966036</v>
      </c>
      <c r="CE103" s="349">
        <f>IF($B$6=1,CE102,IF($B$6=2,CE102+CE484,IF($B$6=3,CE102+CE485)))</f>
        <v>15.643383995457416</v>
      </c>
      <c r="CF103" s="339">
        <f>IF(ISERROR(CE103/BW103),"NM",IF(OR(CE103/BW103&lt;0.5,CE103/BW103&gt;2),"NM",(CE103/BW103-1)*100))</f>
        <v>-2.1008353097548449</v>
      </c>
      <c r="CG103" s="349">
        <f>IF($B$6=1,CG102,IF($B$6=2,CG102+CG484,IF($B$6=3,CG102+CG485)))</f>
        <v>16.540641634297224</v>
      </c>
      <c r="CH103" s="339">
        <f>IF(ISERROR(CG103/BY103),"NM",IF(OR(CG103/BY103&lt;0.5,CG103/BY103&gt;2),"NM",(CG103/BY103-1)*100))</f>
        <v>0.83539023603587115</v>
      </c>
      <c r="CI103" s="349">
        <f>IF($B$6=1,CI102,IF($B$6=2,CI102+CI484,IF($B$6=3,CI102+CI485)))</f>
        <v>15.994880361225292</v>
      </c>
      <c r="CJ103" s="339">
        <f>IF(ISERROR(CI103/CA103),"NM",IF(OR(CI103/CA103&lt;0.5,CI103/CA103&gt;2),"NM",(CI103/CA103-1)*100))</f>
        <v>-4.226557408622944</v>
      </c>
      <c r="CK103" s="349">
        <f>IF($B$6=1,CK102,IF($B$6=2,CK102+CK484,IF($B$6=3,CK102+CK485)))</f>
        <v>16.831040381173892</v>
      </c>
      <c r="CL103" s="339">
        <f>IF(ISERROR(CK103/CC103),"NM",IF(OR(CK103/CC103&lt;0.5,CK103/CC103&gt;2),"NM",(CK103/CC103-1)*100))</f>
        <v>-4.3059171366249815</v>
      </c>
      <c r="CM103" s="349">
        <f>IF($B$6=1,CM102,IF($B$6=2,CM102+CM484,IF($B$6=3,CM102+CM485)))</f>
        <v>15.174916703023699</v>
      </c>
      <c r="CN103" s="339">
        <f>IF(ISERROR(CM103/CE103),"NM",IF(OR(CM103/CE103&lt;0.5,CM103/CE103&gt;2),"NM",(CM103/CE103-1)*100))</f>
        <v>-2.9946672188687073</v>
      </c>
      <c r="CO103" s="349">
        <f>IF($B$6=1,CO102,IF($B$6=2,CO102+CO484,IF($B$6=3,CO102+CO485)))</f>
        <v>15.653221285405833</v>
      </c>
      <c r="CP103" s="339">
        <f>IF(ISERROR(CO103/CG103),"NM",IF(OR(CO103/CG103&lt;0.5,CO103/CG103&gt;2),"NM",(CO103/CG103-1)*100))</f>
        <v>-5.3650902335693811</v>
      </c>
      <c r="CQ103" s="349">
        <f>IF($B$6=1,CQ102,IF($B$6=2,CQ102+CQ484,IF($B$6=3,CQ102+CQ485)))</f>
        <v>15.15647872531467</v>
      </c>
      <c r="CR103" s="339">
        <f>IF(ISERROR(CQ103/CI103),"NM",IF(OR(CQ103/CI103&lt;0.5,CQ103/CI103&gt;2),"NM",(CQ103/CI103-1)*100))</f>
        <v>-5.2416874460847529</v>
      </c>
      <c r="CS103" s="349">
        <f>IF($B$6=1,CS102,IF($B$6=2,CS102+CS484,IF($B$6=3,CS102+CS485)))</f>
        <v>15.826441328059451</v>
      </c>
      <c r="CT103" s="339">
        <f>IF(ISERROR(CS103/CK103),"NM",IF(OR(CS103/CK103&lt;0.5,CS103/CK103&gt;2),"NM",(CS103/CK103-1)*100))</f>
        <v>-5.9687281972071071</v>
      </c>
      <c r="CU103" s="349">
        <f>IF($B$6=1,CU102,IF($B$6=2,CU102+CU484,IF($B$6=3,CU102+CU485)))</f>
        <v>14.463974100222449</v>
      </c>
      <c r="CV103" s="339">
        <f>IF(ISERROR(CU103/CM103),"NM",IF(OR(CU103/CM103&lt;0.5,CU103/CM103&gt;2),"NM",(CU103/CM103-1)*100))</f>
        <v>-4.6849852075931953</v>
      </c>
      <c r="CW103" s="349">
        <f>IF($B$6=1,CW102,IF($B$6=2,CW102+CW484,IF($B$6=3,CW102+CW485)))</f>
        <v>14.724592155457456</v>
      </c>
      <c r="CX103" s="339">
        <f>IF(ISERROR(CW103/CO103),"NM",IF(OR(CW103/CO103&lt;0.5,CW103/CO103&gt;2),"NM",(CW103/CO103-1)*100))</f>
        <v>-5.9325113535204199</v>
      </c>
      <c r="CY103" s="349">
        <f>IF($B$6=1,CY102,IF($B$6=2,CY102+CY484,IF($B$6=3,CY102+CY485)))</f>
        <v>14.51193863664481</v>
      </c>
      <c r="CZ103" s="339">
        <f>IF(ISERROR(CY103/CQ103),"NM",IF(OR(CY103/CQ103&lt;0.5,CY103/CQ103&gt;2),"NM",(CY103/CQ103-1)*100))</f>
        <v>-4.2525714603705129</v>
      </c>
      <c r="DA103" s="349">
        <f>IF($B$6=1,DA102,IF($B$6=2,DA102+DA484,IF($B$6=3,DA102+DA485)))</f>
        <v>14.87097131999402</v>
      </c>
      <c r="DB103" s="339">
        <f>IF(ISERROR(DA103/CS103),"NM",IF(OR(DA103/CS103&lt;0.5,DA103/CS103&gt;2),"NM",(DA103/CS103-1)*100))</f>
        <v>-6.0371753084594744</v>
      </c>
      <c r="DC103" s="349">
        <f>IF($B$6=1,DC102,IF($B$6=2,DC102+DC484,IF($B$6=3,DC102+DC485)))</f>
        <v>13.504486059953599</v>
      </c>
      <c r="DD103" s="339">
        <f>IF(ISERROR(DC103/CU103),"NM",IF(OR(DC103/CU103&lt;0.5,DC103/CU103&gt;2),"NM",(DC103/CU103-1)*100))</f>
        <v>-6.6336404754353984</v>
      </c>
      <c r="DE103" s="349">
        <f>IF($B$6=1,DE102,IF($B$6=2,DE102+DE484,IF($B$6=3,DE102+DE485)))</f>
        <v>13.516242784450924</v>
      </c>
      <c r="DF103" s="339">
        <f>IF(ISERROR(DE103/CW103),"NM",IF(OR(DE103/CW103&lt;0.5,DE103/CW103&gt;2),"NM",(DE103/CW103-1)*100))</f>
        <v>-8.2063350770545824</v>
      </c>
      <c r="DG103" s="349">
        <f>IF($B$6=1,DG102,IF($B$6=2,DG102+DG484,IF($B$6=3,DG102+DG485)))</f>
        <v>14.5570652111515</v>
      </c>
      <c r="DH103" s="339">
        <f>IF(ISERROR(DG103/CY103),"NM",IF(OR(DG103/CY103&lt;0.5,DG103/CY103&gt;2),"NM",(DG103/CY103-1)*100))</f>
        <v>0.31096172356144258</v>
      </c>
      <c r="DI103" s="349">
        <f>IF($B$6=1,DI102,IF($B$6=2,DI102+DI484,IF($B$6=3,DI102+DI485)))</f>
        <v>14.881542725258837</v>
      </c>
      <c r="DJ103" s="339">
        <f>IF(ISERROR(DI103/DA103),"NM",IF(OR(DI103/DA103&lt;0.5,DI103/DA103&gt;2),"NM",(DI103/DA103-1)*100))</f>
        <v>7.1087523722179746E-2</v>
      </c>
      <c r="DK103" s="349">
        <f>IF($B$6=1,DK102,IF($B$6=2,DK102+DK484,IF($B$6=3,DK102+DK485)))</f>
        <v>14.188718462808358</v>
      </c>
      <c r="DL103" s="339">
        <f>IF(ISERROR(DK103/DC103),"NM",IF(OR(DK103/DC103&lt;0.5,DK103/DC103&gt;2),"NM",(DK103/DC103-1)*100))</f>
        <v>5.0667044996535848</v>
      </c>
      <c r="DM103" s="349">
        <f>IF($B$6=1,DM102,IF($B$6=2,DM102+DM484,IF($B$6=3,DM102+DM485)))</f>
        <v>13.724108810691977</v>
      </c>
      <c r="DN103" s="339">
        <f>IF(ISERROR(DM103/DE103),"NM",IF(OR(DM103/DE103&lt;0.5,DM103/DE103&gt;2),"NM",(DM103/DE103-1)*100))</f>
        <v>1.5378979910022128</v>
      </c>
      <c r="DO103" s="349">
        <f>IF($B$6=1,DO102,IF($B$6=2,DO102+DO484,IF($B$6=3,DO102+DO485)))</f>
        <v>14.210628416235894</v>
      </c>
      <c r="DP103" s="339">
        <f>IF(ISERROR(DO103/DG103),"NM",IF(OR(DO103/DG103&lt;0.5,DO103/DG103&gt;2),"NM",(DO103/DG103-1)*100))</f>
        <v>-2.3798532869813371</v>
      </c>
      <c r="DQ103" s="349">
        <f>IF($B$6=1,DQ102,IF($B$6=2,DQ102+DQ484,IF($B$6=3,DQ102+DQ485)))</f>
        <v>15.142822641096739</v>
      </c>
      <c r="DR103" s="339">
        <f>IF(ISERROR(DQ103/DI103),"NM",IF(OR(DQ103/DI103&lt;0.5,DQ103/DI103&gt;2),"NM",(DQ103/DI103-1)*100))</f>
        <v>1.7557313825697918</v>
      </c>
      <c r="DS103" s="349">
        <f>IF($B$6=1,DS102,IF($B$6=2,DS102+DS484,IF($B$6=3,DS102+DS485)))</f>
        <v>13.592127217625224</v>
      </c>
      <c r="DT103" s="339">
        <f>IF(ISERROR(DS103/DK103),"NM",IF(OR(DS103/DK103&lt;0.5,DS103/DK103&gt;2),"NM",(DS103/DK103-1)*100))</f>
        <v>-4.2046873137057901</v>
      </c>
      <c r="DU103" s="349">
        <f>IF($B$6=1,DU102,IF($B$6=2,DU102+DU484,IF($B$6=3,DU102+DU485)))</f>
        <v>14.538917536424206</v>
      </c>
      <c r="DV103" s="339">
        <f>IF(ISERROR(DU103/DM103),"NM",IF(OR(DU103/DM103&lt;0.5,DU103/DM103&gt;2),"NM",(DU103/DM103-1)*100))</f>
        <v>5.9370611015371777</v>
      </c>
      <c r="DW103" s="349">
        <f>IF($B$6=1,DW102,IF($B$6=2,DW102+DW484,IF($B$6=3,DW102+DW485)))</f>
        <v>14.507284940056586</v>
      </c>
      <c r="DX103" s="339">
        <f>IF(ISERROR(DW103/DO103),"NM",IF(OR(DW103/DO103&lt;0.5,DW103/DO103&gt;2),"NM",(DW103/DO103-1)*100))</f>
        <v>2.087567946550184</v>
      </c>
      <c r="DY103" s="349">
        <f>IF($B$6=1,DY102,IF($B$6=2,DY102+DY484,IF($B$6=3,DY102+DY485)))</f>
        <v>14.026197901899632</v>
      </c>
      <c r="DZ103" s="73">
        <f>IF(ISERROR(DY103/DQ103),"NM",IF(OR(DY103/DQ103&lt;0.5,DY103/DQ103&gt;2),"NM",(DY103/DQ103-1)*100))</f>
        <v>-7.3739537579120329</v>
      </c>
      <c r="EA103" s="349">
        <f>IF($B$6=1,EA102,IF($B$6=2,EA102+EA484,IF($B$6=3,EA102+EA485)))</f>
        <v>14.214760758799629</v>
      </c>
      <c r="EB103" s="73">
        <f>IF(ISERROR(EA103/DS103),"NM",IF(OR(EA103/DS103&lt;0.5,EA103/DS103&gt;2),"NM",(EA103/DS103-1)*100))</f>
        <v>4.5808395640015931</v>
      </c>
      <c r="EC103" s="349">
        <f>IF($B$6=1,EC102,IF($B$6=2,EC102+EC484,IF($B$6=3,EC102+EC485)))</f>
        <v>14.794262429138419</v>
      </c>
      <c r="ED103" s="73">
        <f>IF(ISERROR(EC103/DU103),"NM",IF(OR(EC103/DU103&lt;0.5,EC103/DU103&gt;2),"NM",(EC103/DU103-1)*100))</f>
        <v>1.7562854461104171</v>
      </c>
      <c r="EE103" s="349">
        <f>IF($B$6=1,EE102,IF($B$6=2,EE102+EE484,IF($B$6=3,EE102+EE485)))</f>
        <v>14.634887426619134</v>
      </c>
      <c r="EF103" s="73">
        <f>IF(ISERROR(EE103/DW103),"NM",IF(OR(EE103/DW103&lt;0.5,EE103/DW103&gt;2),"NM",(EE103/DW103-1)*100))</f>
        <v>0.87957524160995337</v>
      </c>
      <c r="EG103" s="349">
        <f>IF($B$6=1,EG102,IF($B$6=2,EG102+EG484,IF($B$6=3,EG102+EG485)))</f>
        <v>14.676011082912291</v>
      </c>
      <c r="EH103" s="73">
        <f>IF(ISERROR(EG103/DY103),"NM",IF(OR(EG103/DY103&lt;0.5,EG103/DY103&gt;2),"NM",(EG103/DY103-1)*100))</f>
        <v>4.6328533616700973</v>
      </c>
      <c r="EI103" s="349">
        <f>IF($B$6=1,EI102,IF($B$6=2,EI102+EI484,IF($B$6=3,EI102+EI485)))</f>
        <v>14.625416152321103</v>
      </c>
      <c r="EJ103" s="73">
        <f>IF(ISERROR(EI103/EA103),"NM",IF(OR(EI103/EA103&lt;0.5,EI103/EA103&gt;2),"NM",(EI103/EA103-1)*100))</f>
        <v>2.8889363703659798</v>
      </c>
      <c r="EK103" s="349">
        <f>IF($B$6=1,EK102,IF($B$6=2,EK102+EK484,IF($B$6=3,EK102+EK485)))</f>
        <v>14.750891453912661</v>
      </c>
      <c r="EL103" s="73">
        <f>IF(ISERROR(EK103/EC103),"NM",IF(OR(EK103/EC103&lt;0.5,EK103/EC103&gt;2),"NM",(EK103/EC103-1)*100))</f>
        <v>-0.29316078063029716</v>
      </c>
      <c r="EM103" s="349">
        <f>IF($B$6=1,EM102,IF($B$6=2,EM102+EM484,IF($B$6=3,EM102+EM485)))</f>
        <v>15.088319659416866</v>
      </c>
      <c r="EN103" s="73">
        <f>IF(ISERROR(EM103/EE103),"NM",IF(OR(EM103/EE103&lt;0.5,EM103/EE103&gt;2),"NM",(EM103/EE103-1)*100))</f>
        <v>3.0982966905026776</v>
      </c>
      <c r="EO103" s="349">
        <f>IF($B$6=1,EO102,IF($B$6=2,EO102+EO484,IF($B$6=3,EO102+EO485)))</f>
        <v>15.570703754551424</v>
      </c>
      <c r="EP103" s="73">
        <f>IF(ISERROR(EO103/EG103),"NM",IF(OR(EO103/EG103&lt;0.5,EO103/EG103&gt;2),"NM",(EO103/EG103-1)*100))</f>
        <v>6.0962932406125603</v>
      </c>
      <c r="EQ103" s="350">
        <f>IF($B$6=1,EQ102,IF($B$6=2,EQ102+EQ484,IF($B$6=3,EQ102+EQ485)))</f>
        <v>15.187869652631628</v>
      </c>
      <c r="ER103" s="73">
        <f>IF(ISERROR(EQ103/EI103),"NM",IF(OR(EQ103/EI103&lt;0.5,EQ103/EI103&gt;2),"NM",(EQ103/EI103-1)*100))</f>
        <v>3.8457264699525373</v>
      </c>
      <c r="ES103" s="350">
        <f>IF($B$6=1,ES102,IF($B$6=2,ES102+ES484,IF($B$6=3,ES102+ES485)))</f>
        <v>15.512758674766966</v>
      </c>
      <c r="ET103" s="73">
        <f>IF(ISERROR(ES103/EK103),"NM",IF(OR(ES103/EK103&lt;0.5,ES103/EK103&gt;2),"NM",(ES103/EK103-1)*100))</f>
        <v>5.1648893440417787</v>
      </c>
      <c r="EU103" s="350">
        <f>IF($B$6=1,EU102,IF($B$6=2,EU102+EU484,IF($B$6=3,EU102+EU485)))</f>
        <v>15.7557760129264</v>
      </c>
      <c r="EV103" s="73">
        <f>IF(ISERROR(EU103/EM103),"NM",IF(OR(EU103/EM103&lt;0.5,EU103/EM103&gt;2),"NM",(EU103/EM103-1)*100))</f>
        <v>4.4236625984588329</v>
      </c>
      <c r="EW103" s="350">
        <f>IF($B$6=1,EW102,IF($B$6=2,EW102+EW484,IF($B$6=3,EW102+EW485)))</f>
        <v>15.839758816789939</v>
      </c>
      <c r="EX103" s="73">
        <f>IF(ISERROR(EW103/EO103),"NM",IF(OR(EW103/EO103&lt;0.5,EW103/EO103&gt;2),"NM",(EW103/EO103-1)*100))</f>
        <v>1.7279569792076233</v>
      </c>
      <c r="EY103" s="73"/>
      <c r="EZ103" s="347"/>
      <c r="FA103" s="338"/>
      <c r="FB103" s="348">
        <f>FB102</f>
        <v>16.342056678106012</v>
      </c>
      <c r="FC103" s="344"/>
      <c r="FD103" s="348">
        <f>FD102</f>
        <v>16.805082499337303</v>
      </c>
      <c r="FE103" s="339">
        <f>IF(ISERROR(FD103/FB103),"NM",IF(OR(FD103/FB103&lt;0.5,FD103/FB103&gt;2),"NM",(FD103/FB103-1)*100))</f>
        <v>2.8333387305627289</v>
      </c>
      <c r="FF103" s="348">
        <f>FF102</f>
        <v>17.06699891652573</v>
      </c>
      <c r="FG103" s="339">
        <f>IF(ISERROR(FF103/FD103),"NM",IF(OR(FF103/FD103&lt;0.5,FF103/FD103&gt;2),"NM",(FF103/FD103-1)*100))</f>
        <v>1.5585547836421298</v>
      </c>
      <c r="FH103" s="348">
        <f>FH102</f>
        <v>17.18208467436969</v>
      </c>
      <c r="FI103" s="339">
        <f>IF(ISERROR(FH103/FF103),"NM",IF(OR(FH103/FF103&lt;0.5,FH103/FF103&gt;2),"NM",(FH103/FF103-1)*100))</f>
        <v>0.6743174849125122</v>
      </c>
      <c r="FJ103" s="348">
        <f>FJ102</f>
        <v>16.640675464653707</v>
      </c>
      <c r="FK103" s="339">
        <f>IF(ISERROR(FJ103/FH103),"NM",IF(OR(FJ103/FH103&lt;0.5,FJ103/FH103&gt;2),"NM",(FJ103/FH103-1)*100))</f>
        <v>-3.151010019893552</v>
      </c>
      <c r="FL103" s="348">
        <f>FL102</f>
        <v>16.266424922032428</v>
      </c>
      <c r="FM103" s="339">
        <f>IF(ISERROR(FL103/FJ103),"NM",IF(OR(FL103/FJ103&lt;0.5,FL103/FJ103&gt;2),"NM",(FL103/FJ103-1)*100))</f>
        <v>-2.2490105249406533</v>
      </c>
      <c r="FN103" s="348">
        <f>FN102</f>
        <v>16.056865217051755</v>
      </c>
      <c r="FO103" s="339">
        <f>IF(ISERROR(FN103/FL103),"NM",IF(OR(FN103/FL103&lt;0.5,FN103/FL103&gt;2),"NM",(FN103/FL103-1)*100))</f>
        <v>-1.2882960206998528</v>
      </c>
      <c r="FP103" s="348">
        <f>FP102</f>
        <v>16.510794160168707</v>
      </c>
      <c r="FQ103" s="339">
        <f>IF(ISERROR(FP103/FN103),"NM",IF(OR(FP103/FN103&lt;0.5,FP103/FN103&gt;2),"NM",(FP103/FN103-1)*100))</f>
        <v>2.8270084912645155</v>
      </c>
      <c r="FR103" s="350">
        <f>FR102</f>
        <v>16.151750845065802</v>
      </c>
      <c r="FS103" s="339">
        <f>IF(ISERROR(FR103/FP103),"NM",IF(OR(FR103/FP103&lt;0.5,FR103/FP103&gt;2),"NM",(FR103/FP103-1)*100))</f>
        <v>-2.174597488284824</v>
      </c>
      <c r="FT103" s="350">
        <f>FT102</f>
        <v>16.465369828696353</v>
      </c>
      <c r="FU103" s="339">
        <f>IF(ISERROR(FT103/FR103),"NM",IF(OR(FT103/FR103&lt;0.5,FT103/FR103&gt;2),"NM",(FT103/FR103-1)*100))</f>
        <v>1.9417027085107508</v>
      </c>
      <c r="FV103" s="350">
        <f>FV102</f>
        <v>16.591429590646921</v>
      </c>
      <c r="FW103" s="339">
        <f>IF(ISERROR(FV103/FT103),"NM",IF(OR(FV103/FT103&lt;0.5,FV103/FT103&gt;2),"NM",(FV103/FT103-1)*100))</f>
        <v>0.76560540857617543</v>
      </c>
      <c r="FX103" s="350">
        <f>FX102</f>
        <v>16.672847048116854</v>
      </c>
      <c r="FY103" s="339">
        <f>IF(ISERROR(FX103/FV103),"NM",IF(OR(FX103/FV103&lt;0.5,FX103/FV103&gt;2),"NM",(FX103/FV103-1)*100))</f>
        <v>0.49071996493799119</v>
      </c>
      <c r="FZ103" s="350">
        <f>FZ102</f>
        <v>16.254932768588041</v>
      </c>
      <c r="GA103" s="339">
        <f>IF(ISERROR(FZ103/FX103),"NM",IF(OR(FZ103/FX103&lt;0.5,FZ103/FX103&gt;2),"NM",(FZ103/FX103-1)*100))</f>
        <v>-2.5065561887704924</v>
      </c>
      <c r="GB103" s="350">
        <f>GB102</f>
        <v>15.455253769290703</v>
      </c>
      <c r="GC103" s="339">
        <f>IF(ISERROR(GB103/FZ103),"NM",IF(OR(GB103/FZ103&lt;0.5,GB103/FZ103&gt;2),"NM",(GB103/FZ103-1)*100))</f>
        <v>-4.9196081625307198</v>
      </c>
      <c r="GD103" s="350">
        <f>GD102</f>
        <v>14.645639670760085</v>
      </c>
      <c r="GE103" s="339">
        <f>IF(ISERROR(GD103/GB103),"NM",IF(OR(GD103/GB103&lt;0.5,GD103/GB103&gt;2),"NM",(GD103/GB103-1)*100))</f>
        <v>-5.2384393722431533</v>
      </c>
      <c r="GF103" s="350">
        <f>GF102</f>
        <v>14.117594550479476</v>
      </c>
      <c r="GG103" s="339">
        <f>IF(ISERROR(GF103/GD103),"NM",IF(OR(GF103/GD103&lt;0.5,GF103/GD103&gt;2),"NM",(GF103/GD103-1)*100))</f>
        <v>-3.6054766616636535</v>
      </c>
      <c r="GH103" s="350">
        <f>GH102</f>
        <v>14.317967907401208</v>
      </c>
      <c r="GI103" s="339">
        <f>IF(ISERROR(GH103/GF103),"NM",IF(OR(GH103/GF103&lt;0.5,GH103/GF103&gt;2),"NM",(GH103/GF103-1)*100))</f>
        <v>1.4193165571179112</v>
      </c>
      <c r="GJ103" s="350">
        <f>GJ102</f>
        <v>14.16482517239632</v>
      </c>
      <c r="GK103" s="339">
        <f>IF(ISERROR(GJ103/GH103),"NM",IF(OR(GJ103/GH103&lt;0.5,GJ103/GH103&gt;2),"NM",(GJ103/GH103-1)*100))</f>
        <v>-1.06958428734657</v>
      </c>
      <c r="GL103" s="350">
        <f>GL102</f>
        <v>14.406079516744649</v>
      </c>
      <c r="GM103" s="339">
        <f>IF(ISERROR(GL103/GJ103),"NM",IF(OR(GL103/GJ103&lt;0.5,GL103/GJ103&gt;2),"NM",(GL103/GJ103-1)*100))</f>
        <v>1.7031932368531733</v>
      </c>
      <c r="GN103" s="350">
        <f>GN102</f>
        <v>15.006452966853031</v>
      </c>
      <c r="GO103" s="339">
        <f>IF(ISERROR(GN103/GL103),"NM",IF(OR(GN103/GL103&lt;0.5,GN103/GL103&gt;2),"NM",(GN103/GL103-1)*100))</f>
        <v>4.1675005986920199</v>
      </c>
      <c r="GP103" s="350">
        <f>GP102</f>
        <v>15.572489400145503</v>
      </c>
      <c r="GQ103" s="339">
        <f>IF(ISERROR(GP103/GN103),"NM",IF(OR(GP103/GN103&lt;0.5,GP103/GN103&gt;2),"NM",(GP103/GN103-1)*100))</f>
        <v>3.7719535358739398</v>
      </c>
      <c r="GR103" s="350">
        <f>IF($B$6=1,GR102,IF($B$6=2,GR102+GR484,IF($B$6=3,GR102+GR485)))</f>
        <v>15.169995012156063</v>
      </c>
      <c r="GS103" s="339">
        <f>IF(ISERROR(GR103/GP103),"NM",IF(OR(GR103/GP103&lt;0.5,GR103/GP103&gt;2),"NM",(GR103/GP103-1)*100))</f>
        <v>-2.5846502614134348</v>
      </c>
      <c r="GT103" s="350">
        <f>IF($B$6=1,GT102,IF($B$6=2,GT102+GT484,IF($B$6=3,GT102+GT485)))</f>
        <v>15.086244742223329</v>
      </c>
      <c r="GU103" s="339">
        <f>IF(ISERROR(GT103/GR103),"NM",IF(OR(GT103/GR103&lt;0.5,GT103/GR103&gt;2),"NM",(GT103/GR103-1)*100))</f>
        <v>-0.55207842761729742</v>
      </c>
      <c r="GV103" s="350">
        <f>IF($B$6=1,GV102,IF($B$6=2,GV102+GV484,IF($B$6=3,GV102+GV485)))</f>
        <v>14.880640528364392</v>
      </c>
      <c r="GW103" s="339">
        <f>IF(ISERROR(GV103/GT103),"NM",IF(OR(GV103/GT103&lt;0.5,GV103/GT103&gt;2),"NM",(GV103/GT103-1)*100))</f>
        <v>-1.362858798674349</v>
      </c>
      <c r="GX103" s="350">
        <f>IF($B$6=1,GX102,IF($B$6=2,GX102+GX484,IF($B$6=3,GX102+GX485)))</f>
        <v>14.723098712825189</v>
      </c>
      <c r="GY103" s="339">
        <f>IF(ISERROR(GX103/GV103),"NM",IF(OR(GX103/GV103&lt;0.5,GX103/GV103&gt;2),"NM",(GX103/GV103-1)*100))</f>
        <v>-1.0587031871303387</v>
      </c>
      <c r="GZ103" s="73">
        <f t="shared" si="304"/>
        <v>-0.38052824640933958</v>
      </c>
      <c r="HA103" s="346"/>
      <c r="HB103" s="335"/>
      <c r="HC103"/>
      <c r="HD103"/>
      <c r="HE103"/>
      <c r="HF103"/>
      <c r="HG103"/>
      <c r="HH103"/>
    </row>
    <row r="104" spans="2:216" s="2" customFormat="1" ht="13.5" customHeight="1" collapsed="1" x14ac:dyDescent="0.2">
      <c r="B104" s="54" t="s">
        <v>380</v>
      </c>
      <c r="C104" s="57"/>
      <c r="D104" s="63"/>
      <c r="E104" s="57"/>
      <c r="F104" s="63"/>
      <c r="G104" s="57"/>
      <c r="H104" s="63"/>
      <c r="I104" s="57"/>
      <c r="J104" s="63"/>
      <c r="K104" s="57"/>
      <c r="L104" s="63"/>
      <c r="M104" s="57"/>
      <c r="N104" s="63"/>
      <c r="O104" s="57"/>
      <c r="P104" s="63"/>
      <c r="Q104" s="57"/>
      <c r="R104" s="63"/>
      <c r="S104" s="57"/>
      <c r="T104" s="63"/>
      <c r="U104" s="57"/>
      <c r="V104" s="63"/>
      <c r="W104" s="57"/>
      <c r="X104" s="63"/>
      <c r="Y104" s="57"/>
      <c r="Z104" s="63"/>
      <c r="AA104" s="57"/>
      <c r="AB104" s="63"/>
      <c r="AC104" s="57"/>
      <c r="AD104" s="63"/>
      <c r="AE104" s="57"/>
      <c r="AF104" s="63"/>
      <c r="AG104" s="57"/>
      <c r="AH104" s="63"/>
      <c r="AI104" s="55"/>
      <c r="AJ104" s="63"/>
      <c r="AK104" s="57"/>
      <c r="AL104" s="63"/>
      <c r="AM104" s="57"/>
      <c r="AN104" s="63"/>
      <c r="AO104" s="59"/>
      <c r="AP104" s="63"/>
      <c r="AQ104" s="59"/>
      <c r="AR104" s="63"/>
      <c r="AS104" s="59"/>
      <c r="AT104" s="63"/>
      <c r="AU104" s="59"/>
      <c r="AV104" s="63"/>
      <c r="AW104" s="59"/>
      <c r="AX104" s="63"/>
      <c r="AY104" s="59"/>
      <c r="AZ104" s="65"/>
      <c r="BA104" s="59"/>
      <c r="BB104" s="65"/>
      <c r="BC104" s="59"/>
      <c r="BD104" s="65"/>
      <c r="BE104" s="59"/>
      <c r="BF104" s="65"/>
      <c r="BG104" s="59"/>
      <c r="BH104" s="65"/>
      <c r="BI104" s="59"/>
      <c r="BJ104" s="65"/>
      <c r="BK104" s="59"/>
      <c r="BL104" s="65"/>
      <c r="BM104" s="59"/>
      <c r="BN104" s="65"/>
      <c r="BO104" s="133">
        <f>(BO89+BO100)/BO74*100</f>
        <v>19.584615527070365</v>
      </c>
      <c r="BP104" s="65"/>
      <c r="BQ104" s="133">
        <f>(BQ89+BQ100)/BQ74*100</f>
        <v>19.843983594527856</v>
      </c>
      <c r="BR104" s="65"/>
      <c r="BS104" s="133">
        <f>(BS89+BS100)/BS74*100</f>
        <v>19.477618248342651</v>
      </c>
      <c r="BT104" s="65"/>
      <c r="BU104" s="133">
        <f>(BU89+BU100)/BU74*100</f>
        <v>20.122936583450379</v>
      </c>
      <c r="BV104" s="65"/>
      <c r="BW104" s="133">
        <f>(BW89+BW100)/BW74*100</f>
        <v>19.460881981306514</v>
      </c>
      <c r="BX104" s="65"/>
      <c r="BY104" s="133">
        <f>(BY89+BY100)/BY74*100</f>
        <v>19.905387788313341</v>
      </c>
      <c r="BZ104" s="65"/>
      <c r="CA104" s="133">
        <f>(CA89+CA100)/CA74*100</f>
        <v>20.099563673381724</v>
      </c>
      <c r="CB104" s="65"/>
      <c r="CC104" s="133">
        <f>(CC89+CC100)/CC74*100</f>
        <v>21.62342157610172</v>
      </c>
      <c r="CD104" s="65"/>
      <c r="CE104" s="133">
        <f>(CE89+CE100)/CE74*100</f>
        <v>19.182911116939867</v>
      </c>
      <c r="CF104" s="65"/>
      <c r="CG104" s="133">
        <f>(CG89+CG100)/CG74*100</f>
        <v>20.027909653287296</v>
      </c>
      <c r="CH104" s="65"/>
      <c r="CI104" s="133">
        <f>(CI89+CI100)/CI74*100</f>
        <v>19.393339908667468</v>
      </c>
      <c r="CJ104" s="65"/>
      <c r="CK104" s="133">
        <f>(CK89+CK100)/CK74*100</f>
        <v>20.54172758937997</v>
      </c>
      <c r="CL104" s="65"/>
      <c r="CM104" s="133">
        <f>(CM89+CM100)/CM74*100</f>
        <v>18.701039579610789</v>
      </c>
      <c r="CN104" s="67"/>
      <c r="CO104" s="133">
        <f>(CO89+CO100)/CO74*100</f>
        <v>19.325769728187566</v>
      </c>
      <c r="CP104" s="67"/>
      <c r="CQ104" s="133">
        <f>(CQ89+CQ100)/CQ74*100</f>
        <v>18.814451222498544</v>
      </c>
      <c r="CR104" s="67"/>
      <c r="CS104" s="133">
        <f>(CS89+CS100)/CS74*100</f>
        <v>19.155113401787261</v>
      </c>
      <c r="CT104" s="67"/>
      <c r="CU104" s="133">
        <f>(CU89+CU100)/CU74*100</f>
        <v>18.094531094940937</v>
      </c>
      <c r="CV104" s="65"/>
      <c r="CW104" s="133">
        <f>(CW89+CW100)/CW74*100</f>
        <v>18.330702898053477</v>
      </c>
      <c r="CX104" s="65"/>
      <c r="CY104" s="133">
        <f>(CY89+CY100)/CY74*100</f>
        <v>18.023753556847705</v>
      </c>
      <c r="CZ104" s="65"/>
      <c r="DA104" s="133">
        <f>(DA89+DA100)/DA74*100</f>
        <v>18.415823917205593</v>
      </c>
      <c r="DB104" s="65"/>
      <c r="DC104" s="133">
        <f>(DC89+DC100)/DC74*100</f>
        <v>17.059015722952598</v>
      </c>
      <c r="DD104" s="65"/>
      <c r="DE104" s="133">
        <f>(DE89+DE100)/DE74*100</f>
        <v>16.997499688038712</v>
      </c>
      <c r="DF104" s="65"/>
      <c r="DG104" s="133">
        <f>(DG89+DG100)/DG74*100</f>
        <v>18.037258922646288</v>
      </c>
      <c r="DH104" s="65"/>
      <c r="DI104" s="133">
        <f>(DI89+DI100)/DI74*100</f>
        <v>18.88573229397425</v>
      </c>
      <c r="DJ104" s="65"/>
      <c r="DK104" s="133">
        <f>(DK89+DK100)/DK74*100</f>
        <v>18.074233829896329</v>
      </c>
      <c r="DL104" s="65"/>
      <c r="DM104" s="133">
        <f>(DM89+DM100)/DM74*100</f>
        <v>17.65488817392821</v>
      </c>
      <c r="DN104" s="65"/>
      <c r="DO104" s="133">
        <f>(DO89+DO100)/DO74*100</f>
        <v>17.973594422192555</v>
      </c>
      <c r="DP104" s="65"/>
      <c r="DQ104" s="133">
        <f>(DQ89+DQ100)/DQ74*100</f>
        <v>19.251721914509197</v>
      </c>
      <c r="DR104" s="65"/>
      <c r="DS104" s="133">
        <f>(DS89+DS100)/DS74*100</f>
        <v>17.632489983087591</v>
      </c>
      <c r="DT104" s="65"/>
      <c r="DU104" s="133">
        <f>(DU89+DU100)/DU74*100</f>
        <v>18.478195985875718</v>
      </c>
      <c r="DV104" s="65"/>
      <c r="DW104" s="133">
        <f>(DW89+DW100)/DW74*100</f>
        <v>18.514969351127057</v>
      </c>
      <c r="DX104" s="65"/>
      <c r="DY104" s="133">
        <f t="shared" ref="DY104:EA104" si="342">(DY89+DY100)/DY74*100</f>
        <v>17.959058690104904</v>
      </c>
      <c r="DZ104" s="67"/>
      <c r="EA104" s="133">
        <f t="shared" si="342"/>
        <v>18.218669921243226</v>
      </c>
      <c r="EB104" s="67"/>
      <c r="EC104" s="133">
        <f t="shared" ref="EC104:EE104" si="343">(EC89+EC100)/EC74*100</f>
        <v>18.948864487090006</v>
      </c>
      <c r="ED104" s="67"/>
      <c r="EE104" s="133">
        <f t="shared" si="343"/>
        <v>18.579768567591575</v>
      </c>
      <c r="EF104" s="67"/>
      <c r="EG104" s="133">
        <f t="shared" ref="EG104:EI104" si="344">(EG89+EG100)/EG74*100</f>
        <v>18.713823371906212</v>
      </c>
      <c r="EH104" s="67"/>
      <c r="EI104" s="133">
        <f t="shared" si="344"/>
        <v>18.721944787341489</v>
      </c>
      <c r="EJ104" s="67">
        <f>IF(ISERROR(EI104/EA104),"NM",IF(OR(EI104/EA104&lt;0.5,EI104/EA104&gt;2),"NM",(EI104/EA104-1)*100))</f>
        <v>2.7624127791647135</v>
      </c>
      <c r="EK104" s="133">
        <f t="shared" ref="EK104:EM104" si="345">(EK89+EK100)/EK74*100</f>
        <v>19.167327442536237</v>
      </c>
      <c r="EL104" s="67">
        <f>IF(ISERROR(EK104/EC104),"NM",IF(OR(EK104/EC104&lt;0.5,EK104/EC104&gt;2),"NM",(EK104/EC104-1)*100))</f>
        <v>1.1529078990198727</v>
      </c>
      <c r="EM104" s="133">
        <f t="shared" si="345"/>
        <v>19.20481283677687</v>
      </c>
      <c r="EN104" s="154">
        <f>IF(ISERROR(EM104/EE104),"NM",IF(OR(EM104/EE104&lt;0.5,EM104/EE104&gt;2),"NM",(EM104/EE104-1)*100))</f>
        <v>3.3641122434407089</v>
      </c>
      <c r="EO104" s="133">
        <f t="shared" ref="EO104" si="346">(EO89+EO100)/EO74*100</f>
        <v>19.699874649316541</v>
      </c>
      <c r="EP104" s="67">
        <f>IF(ISERROR(EO104/EG104),"NM",IF(OR(EO104/EG104&lt;0.5,EO104/EG104&gt;2),"NM",(EO104/EG104-1)*100))</f>
        <v>5.2691064664563525</v>
      </c>
      <c r="EQ104" s="133">
        <f t="shared" ref="EQ104" si="347">(EQ89+EQ100)/EQ74*100</f>
        <v>19.544169139948156</v>
      </c>
      <c r="ER104" s="67">
        <f>IF(ISERROR(EQ104/EI104),"NM",IF(OR(EQ104/EI104&lt;0.5,EQ104/EI104&gt;2),"NM",(EQ104/EI104-1)*100))</f>
        <v>4.3917678528920812</v>
      </c>
      <c r="ES104" s="133">
        <f t="shared" ref="ES104" si="348">(ES89+ES100)/ES74*100</f>
        <v>20.098143764274447</v>
      </c>
      <c r="ET104" s="67">
        <f>IF(ISERROR(ES104/EK104),"NM",IF(OR(ES104/EK104&lt;0.5,ES104/EK104&gt;2),"NM",(ES104/EK104-1)*100))</f>
        <v>4.85626556195069</v>
      </c>
      <c r="EU104" s="133">
        <f t="shared" ref="EU104" si="349">(EU89+EU100)/EU74*100</f>
        <v>19.954928847911422</v>
      </c>
      <c r="EV104" s="154">
        <f>IF(ISERROR(EU104/EM104),"NM",IF(OR(EU104/EM104&lt;0.5,EU104/EM104&gt;2),"NM",(EU104/EM104-1)*100))</f>
        <v>3.9058751444746909</v>
      </c>
      <c r="EW104" s="133">
        <f t="shared" ref="EW104" si="350">(EW89+EW100)/EW74*100</f>
        <v>19.977505777006581</v>
      </c>
      <c r="EX104" s="154">
        <f>IF(ISERROR(EW104/EO104),"NM",IF(OR(EW104/EO104&lt;0.5,EW104/EO104&gt;2),"NM",(EW104/EO104-1)*100))</f>
        <v>1.4093040317882055</v>
      </c>
      <c r="EY104" s="154"/>
      <c r="EZ104" s="317"/>
      <c r="FA104" s="59"/>
      <c r="FB104" s="57"/>
      <c r="FC104" s="63"/>
      <c r="FD104" s="57"/>
      <c r="FE104" s="65"/>
      <c r="FF104" s="57"/>
      <c r="FG104" s="65"/>
      <c r="FH104" s="57"/>
      <c r="FI104" s="65"/>
      <c r="FJ104" s="57"/>
      <c r="FK104" s="65"/>
      <c r="FL104" s="57"/>
      <c r="FM104" s="65"/>
      <c r="FN104" s="57"/>
      <c r="FO104" s="65"/>
      <c r="FP104" s="57"/>
      <c r="FQ104" s="65"/>
      <c r="FR104" s="133">
        <f>(FR89+FR100)/FR74*100</f>
        <v>18.8697450034459</v>
      </c>
      <c r="FS104" s="65"/>
      <c r="FT104" s="133">
        <f>(FT89+FT100)/FT74*100</f>
        <v>19.384232620799605</v>
      </c>
      <c r="FU104" s="65"/>
      <c r="FV104" s="133">
        <f>(FV89+FV100)/FV74*100</f>
        <v>19.75800409664928</v>
      </c>
      <c r="FW104" s="65"/>
      <c r="FX104" s="133">
        <f>(FX89+FX100)/FX74*100</f>
        <v>20.278693344246264</v>
      </c>
      <c r="FY104" s="65"/>
      <c r="FZ104" s="133">
        <f>(FZ89+FZ100)/FZ74*100</f>
        <v>19.789449466228533</v>
      </c>
      <c r="GA104" s="65"/>
      <c r="GB104" s="133">
        <f>(GB89+GB100)/GB74*100</f>
        <v>18.999890646144593</v>
      </c>
      <c r="GC104" s="65"/>
      <c r="GD104" s="133">
        <f>(GD89+GD100)/GD74*100</f>
        <v>18.217987717241606</v>
      </c>
      <c r="GE104" s="65"/>
      <c r="GF104" s="133">
        <f>(GF89+GF100)/GF74*100</f>
        <v>17.747458868918443</v>
      </c>
      <c r="GG104" s="65"/>
      <c r="GH104" s="133">
        <f>(GH89+GH100)/GH74*100</f>
        <v>18.24014235404848</v>
      </c>
      <c r="GI104" s="65"/>
      <c r="GJ104" s="133">
        <f>(GJ89+GJ100)/GJ74*100</f>
        <v>18.144958101616321</v>
      </c>
      <c r="GK104" s="67">
        <f>IF(ISERROR(GJ104/GH104),"NM",IF(OR(GJ104/GH104&lt;0.5,GJ104/GH104&gt;2),"NM",(GJ104/GH104-1)*100))</f>
        <v>-0.5218394165165674</v>
      </c>
      <c r="GL104" s="133">
        <f>(GL89+GL100)/GL74*100</f>
        <v>18.393564208044168</v>
      </c>
      <c r="GM104" s="67">
        <f>IF(ISERROR(GL104/GJ104),"NM",IF(OR(GL104/GJ104&lt;0.5,GL104/GJ104&gt;2),"NM",(GL104/GJ104-1)*100))</f>
        <v>1.3701112178688524</v>
      </c>
      <c r="GN104" s="133">
        <f>(GN89+GN100)/GN74*100</f>
        <v>19.195931281386702</v>
      </c>
      <c r="GO104" s="67">
        <f>IF(ISERROR(GN104/GL104),"NM",IF(OR(GN104/GL104&lt;0.5,GN104/GL104&gt;2),"NM",(GN104/GL104-1)*100))</f>
        <v>4.3622163940995717</v>
      </c>
      <c r="GP104" s="133">
        <f>(GP89+GP100)/GP74*100</f>
        <v>19.892630548472276</v>
      </c>
      <c r="GQ104" s="65">
        <f>IF(ISERROR(GP104/GN104),"NM",IF(OR(GP104/GN104&lt;0.5,GP104/GN104&gt;2),"NM",(GP104/GN104-1)*100))</f>
        <v>3.629411133395366</v>
      </c>
      <c r="GR104" s="133">
        <f>(GR89+GR100)/GR74*100</f>
        <v>19.44197578609144</v>
      </c>
      <c r="GS104" s="65">
        <f>IF(ISERROR(GR104/GP104),"NM",IF(OR(GR104/GP104&lt;0.5,GR104/GP104&gt;2),"NM",(GR104/GP104-1)*100))</f>
        <v>-2.2654357415562876</v>
      </c>
      <c r="GT104" s="133">
        <f>(GT89+GT100)/GT74*100</f>
        <v>19.194136189951763</v>
      </c>
      <c r="GU104" s="65">
        <f>IF(ISERROR(GT104/GR104),"NM",IF(OR(GT104/GR104&lt;0.5,GT104/GR104&gt;2),"NM",(GT104/GR104-1)*100))</f>
        <v>-1.2747654809701969</v>
      </c>
      <c r="GV104" s="133">
        <f>(GV89+GV100)/GV74*100</f>
        <v>18.822286422983471</v>
      </c>
      <c r="GW104" s="65">
        <f>IF(ISERROR(GV104/GT104),"NM",IF(OR(GV104/GT104&lt;0.5,GV104/GT104&gt;2),"NM",(GV104/GT104-1)*100))</f>
        <v>-1.9373092036460537</v>
      </c>
      <c r="GX104" s="133">
        <f>(GX89+GX100)/GX74*100</f>
        <v>18.49908353673877</v>
      </c>
      <c r="GY104" s="65">
        <f>IF(ISERROR(GX104/GV104),"NM",IF(OR(GX104/GV104&lt;0.5,GX104/GV104&gt;2),"NM",(GX104/GV104-1)*100))</f>
        <v>-1.7171287216734998</v>
      </c>
      <c r="GZ104" s="67">
        <f t="shared" si="304"/>
        <v>-0.73681514620295152</v>
      </c>
      <c r="HA104" s="283"/>
      <c r="HB104" s="57"/>
      <c r="HC104"/>
      <c r="HD104"/>
      <c r="HE104"/>
      <c r="HF104"/>
      <c r="HG104"/>
      <c r="HH104"/>
    </row>
    <row r="105" spans="2:216" s="2" customFormat="1" ht="13.5" customHeight="1" collapsed="1" x14ac:dyDescent="0.2">
      <c r="B105" s="54"/>
      <c r="C105" s="57"/>
      <c r="D105" s="63"/>
      <c r="E105" s="57"/>
      <c r="F105" s="63"/>
      <c r="G105" s="57"/>
      <c r="H105" s="63"/>
      <c r="I105" s="57"/>
      <c r="J105" s="63"/>
      <c r="K105" s="57"/>
      <c r="L105" s="63"/>
      <c r="M105" s="57"/>
      <c r="N105" s="63"/>
      <c r="O105" s="57"/>
      <c r="P105" s="63"/>
      <c r="Q105" s="57"/>
      <c r="R105" s="63"/>
      <c r="S105" s="57"/>
      <c r="T105" s="63"/>
      <c r="U105" s="57"/>
      <c r="V105" s="63"/>
      <c r="W105" s="57"/>
      <c r="X105" s="63"/>
      <c r="Y105" s="57"/>
      <c r="Z105" s="63"/>
      <c r="AA105" s="57"/>
      <c r="AB105" s="63"/>
      <c r="AC105" s="93"/>
      <c r="AD105" s="63"/>
      <c r="AE105" s="57"/>
      <c r="AF105" s="63"/>
      <c r="AG105" s="57"/>
      <c r="AH105" s="63"/>
      <c r="AI105" s="55"/>
      <c r="AJ105" s="63"/>
      <c r="AK105" s="93"/>
      <c r="AL105" s="63"/>
      <c r="AM105" s="57"/>
      <c r="AN105" s="63"/>
      <c r="AO105" s="59"/>
      <c r="AP105" s="63"/>
      <c r="AQ105" s="59"/>
      <c r="AR105" s="63"/>
      <c r="AS105" s="59"/>
      <c r="AT105" s="63"/>
      <c r="AU105" s="59"/>
      <c r="AV105" s="63"/>
      <c r="AW105" s="59"/>
      <c r="AX105" s="63"/>
      <c r="AY105" s="59"/>
      <c r="AZ105" s="65"/>
      <c r="BA105" s="59"/>
      <c r="BB105" s="65"/>
      <c r="BC105" s="59"/>
      <c r="BD105" s="65"/>
      <c r="BE105" s="59"/>
      <c r="BF105" s="65"/>
      <c r="BG105" s="59"/>
      <c r="BH105" s="65"/>
      <c r="BI105" s="59"/>
      <c r="BJ105" s="65"/>
      <c r="BK105" s="59"/>
      <c r="BL105" s="65"/>
      <c r="BM105" s="59"/>
      <c r="BN105" s="65"/>
      <c r="BO105" s="59"/>
      <c r="BP105" s="65"/>
      <c r="BQ105" s="59"/>
      <c r="BR105" s="65"/>
      <c r="BS105" s="59"/>
      <c r="BT105" s="65"/>
      <c r="BU105" s="59"/>
      <c r="BV105" s="65"/>
      <c r="BW105" s="59"/>
      <c r="BX105" s="65"/>
      <c r="BY105" s="59"/>
      <c r="BZ105" s="65"/>
      <c r="CA105" s="59"/>
      <c r="CB105" s="65"/>
      <c r="CC105" s="59"/>
      <c r="CD105" s="65"/>
      <c r="CE105" s="59"/>
      <c r="CF105" s="65"/>
      <c r="CG105" s="59"/>
      <c r="CH105" s="65"/>
      <c r="CI105" s="59"/>
      <c r="CJ105" s="65"/>
      <c r="CK105" s="59"/>
      <c r="CL105" s="65"/>
      <c r="CM105" s="59"/>
      <c r="CN105" s="65"/>
      <c r="CO105" s="59"/>
      <c r="CP105" s="65"/>
      <c r="CQ105" s="59"/>
      <c r="CR105" s="65"/>
      <c r="CS105" s="59"/>
      <c r="CT105" s="65"/>
      <c r="CU105" s="59"/>
      <c r="CV105" s="65"/>
      <c r="CW105" s="59"/>
      <c r="CX105" s="65"/>
      <c r="CY105" s="59"/>
      <c r="CZ105" s="65"/>
      <c r="DA105" s="59"/>
      <c r="DB105" s="65"/>
      <c r="DC105" s="59"/>
      <c r="DD105" s="65"/>
      <c r="DE105" s="59"/>
      <c r="DF105" s="65"/>
      <c r="DG105" s="59"/>
      <c r="DH105" s="65"/>
      <c r="DI105" s="59"/>
      <c r="DJ105" s="65"/>
      <c r="DK105" s="59"/>
      <c r="DL105" s="65"/>
      <c r="DM105" s="59"/>
      <c r="DN105" s="65"/>
      <c r="DO105" s="59"/>
      <c r="DP105" s="65"/>
      <c r="DQ105" s="59"/>
      <c r="DR105" s="65"/>
      <c r="DS105" s="59"/>
      <c r="DT105" s="65"/>
      <c r="DU105" s="59"/>
      <c r="DV105" s="65"/>
      <c r="DW105" s="59"/>
      <c r="DX105" s="65"/>
      <c r="DY105" s="59"/>
      <c r="DZ105" s="65"/>
      <c r="EA105" s="59"/>
      <c r="EB105" s="65"/>
      <c r="EC105" s="57"/>
      <c r="ED105" s="65"/>
      <c r="EE105" s="57"/>
      <c r="EF105" s="65"/>
      <c r="EG105" s="57"/>
      <c r="EH105" s="65"/>
      <c r="EI105" s="57"/>
      <c r="EJ105" s="65"/>
      <c r="EK105" s="57"/>
      <c r="EL105" s="65"/>
      <c r="EM105" s="57"/>
      <c r="EN105" s="65"/>
      <c r="EO105" s="57"/>
      <c r="EP105" s="65"/>
      <c r="EQ105" s="57"/>
      <c r="ER105" s="65"/>
      <c r="ES105" s="57"/>
      <c r="ET105" s="65"/>
      <c r="EU105" s="57"/>
      <c r="EV105" s="65"/>
      <c r="EW105" s="57"/>
      <c r="EX105" s="65"/>
      <c r="EY105" s="65"/>
      <c r="EZ105" s="317"/>
      <c r="FA105" s="59"/>
      <c r="FB105" s="57"/>
      <c r="FC105" s="63"/>
      <c r="FD105" s="57"/>
      <c r="FE105" s="65"/>
      <c r="FF105" s="57"/>
      <c r="FG105" s="65"/>
      <c r="FH105" s="57"/>
      <c r="FI105" s="65"/>
      <c r="FJ105" s="57"/>
      <c r="FK105" s="65"/>
      <c r="FL105" s="57"/>
      <c r="FM105" s="65"/>
      <c r="FN105" s="57"/>
      <c r="FO105" s="65"/>
      <c r="FP105" s="57"/>
      <c r="FQ105" s="65"/>
      <c r="FR105" s="75"/>
      <c r="FS105" s="65"/>
      <c r="FT105" s="75"/>
      <c r="FU105" s="65"/>
      <c r="FV105" s="75"/>
      <c r="FW105" s="65"/>
      <c r="FX105" s="75"/>
      <c r="FY105" s="65"/>
      <c r="FZ105" s="75"/>
      <c r="GA105" s="65"/>
      <c r="GB105" s="111"/>
      <c r="GC105" s="65"/>
      <c r="GD105" s="75"/>
      <c r="GE105" s="65"/>
      <c r="GF105" s="75"/>
      <c r="GG105" s="65"/>
      <c r="GH105" s="75"/>
      <c r="GI105" s="65"/>
      <c r="GJ105" s="75"/>
      <c r="GK105" s="65"/>
      <c r="GL105" s="75"/>
      <c r="GM105" s="65"/>
      <c r="GN105" s="75"/>
      <c r="GO105" s="65"/>
      <c r="GP105" s="75"/>
      <c r="GQ105" s="65"/>
      <c r="GR105" s="57"/>
      <c r="GS105" s="65"/>
      <c r="GT105" s="57"/>
      <c r="GU105" s="65"/>
      <c r="GV105" s="57"/>
      <c r="GW105" s="65"/>
      <c r="GX105" s="57"/>
      <c r="GY105" s="65"/>
      <c r="GZ105" s="67" t="str">
        <f t="shared" si="304"/>
        <v/>
      </c>
      <c r="HA105" s="279"/>
      <c r="HB105" s="57"/>
      <c r="HC105"/>
      <c r="HD105"/>
      <c r="HE105"/>
      <c r="HF105"/>
      <c r="HG105"/>
      <c r="HH105"/>
    </row>
    <row r="106" spans="2:216" s="2" customFormat="1" ht="13.5" customHeight="1" x14ac:dyDescent="0.2">
      <c r="B106" s="61" t="s">
        <v>108</v>
      </c>
      <c r="C106" s="127">
        <f>C100+C89+C79</f>
        <v>188975</v>
      </c>
      <c r="D106" s="63"/>
      <c r="E106" s="127">
        <f>E100+E89+E79</f>
        <v>192231</v>
      </c>
      <c r="F106" s="63"/>
      <c r="G106" s="127">
        <f>G100+G89+G79</f>
        <v>194711</v>
      </c>
      <c r="H106" s="63"/>
      <c r="I106" s="127">
        <f>I100+I89+I79</f>
        <v>196750</v>
      </c>
      <c r="J106" s="63"/>
      <c r="K106" s="127">
        <f>K100+K89+K79</f>
        <v>197487</v>
      </c>
      <c r="L106" s="63">
        <f>IF(ISERROR(K106/C106),"NM",IF(OR(K106/C106&lt;0.5,K106/C106&gt;2),"NM",(K106/C106-1)*100))</f>
        <v>4.5042995105172734</v>
      </c>
      <c r="M106" s="127">
        <f>M100+M89+M79</f>
        <v>200407</v>
      </c>
      <c r="N106" s="63">
        <f>IF(ISERROR(M106/E106),"NM",IF(OR(M106/E106&lt;0.5,M106/E106&gt;2),"NM",(M106/E106-1)*100))</f>
        <v>4.2532161826136283</v>
      </c>
      <c r="O106" s="127">
        <f>O100+O89+O79</f>
        <v>202634</v>
      </c>
      <c r="P106" s="63">
        <f>IF(ISERROR(O106/G106),"NM",IF(OR(O106/G106&lt;0.5,O106/G106&gt;2),"NM",(O106/G106-1)*100))</f>
        <v>4.0691075491369189</v>
      </c>
      <c r="Q106" s="127">
        <f>Q100+Q89+Q79</f>
        <v>205156</v>
      </c>
      <c r="R106" s="63">
        <f>IF(ISERROR(Q106/I106),"NM",IF(OR(Q106/I106&lt;0.5,Q106/I106&gt;2),"NM",(Q106/I106-1)*100))</f>
        <v>4.2724269377382385</v>
      </c>
      <c r="S106" s="127">
        <f>S100+S89+S79</f>
        <v>205547</v>
      </c>
      <c r="T106" s="63">
        <f>IF(ISERROR(S106/K106),"NM",IF(OR(S106/K106&lt;0.5,S106/K106&gt;2),"NM",(S106/K106-1)*100))</f>
        <v>4.081281299528583</v>
      </c>
      <c r="U106" s="127">
        <f>U100+U89+U79</f>
        <v>207601</v>
      </c>
      <c r="V106" s="63">
        <f>IF(ISERROR(U106/M106),"NM",IF(OR(U106/M106&lt;0.5,U106/M106&gt;2),"NM",(U106/M106-1)*100))</f>
        <v>3.5896949707345582</v>
      </c>
      <c r="W106" s="127">
        <f>W100+W89+W79</f>
        <v>211724</v>
      </c>
      <c r="X106" s="63">
        <f>IF(ISERROR(W106/O106),"NM",IF(OR(W106/O106&lt;0.5,W106/O106&gt;2),"NM",(W106/O106-1)*100))</f>
        <v>4.4859204279637188</v>
      </c>
      <c r="Y106" s="127">
        <f>Y100+Y89+Y79</f>
        <v>214475</v>
      </c>
      <c r="Z106" s="63">
        <f>IF(ISERROR(Y106/Q106),"NM",IF(OR(Y106/Q106&lt;0.5,Y106/Q106&gt;2),"NM",(Y106/Q106-1)*100))</f>
        <v>4.5423970052058005</v>
      </c>
      <c r="AA106" s="127">
        <f>AA100+AA89+AA79</f>
        <v>215247</v>
      </c>
      <c r="AB106" s="63">
        <f>IF(ISERROR(AA106/S106),"NM",IF(OR(AA106/S106&lt;0.5,AA106/S106&gt;2),"NM",(AA106/S106-1)*100))</f>
        <v>4.7191153361518356</v>
      </c>
      <c r="AC106" s="127">
        <f>AC100+AC89+AC79</f>
        <v>218134</v>
      </c>
      <c r="AD106" s="63">
        <f>IF(ISERROR(AC106/U106),"NM",IF(OR(AC106/U106&lt;0.5,AC106/U106&gt;2),"NM",(AC106/U106-1)*100))</f>
        <v>5.0736749822977822</v>
      </c>
      <c r="AE106" s="127">
        <f>AE100+AE89+AE79</f>
        <v>223584</v>
      </c>
      <c r="AF106" s="63">
        <f>IF(ISERROR(AE106/W106),"NM",IF(OR(AE106/W106&lt;0.5,AE106/W106&gt;2),"NM",(AE106/W106-1)*100))</f>
        <v>5.6016323137669799</v>
      </c>
      <c r="AG106" s="127">
        <f>AG100+AG89+AG79</f>
        <v>225644</v>
      </c>
      <c r="AH106" s="63">
        <f>IF(ISERROR(AG106/Y106),"NM",IF(OR(AG106/Y106&lt;0.5,AG106/Y106&gt;2),"NM",(AG106/Y106-1)*100))</f>
        <v>5.2075999533745199</v>
      </c>
      <c r="AI106" s="125">
        <f>AI100+AI89+AI79</f>
        <v>224651</v>
      </c>
      <c r="AJ106" s="63">
        <f>IF(ISERROR(AI106/AA106),"NM",IF(OR(AI106/AA106&lt;0.5,AI106/AA106&gt;2),"NM",(AI106/AA106-1)*100))</f>
        <v>4.3689342940900433</v>
      </c>
      <c r="AK106" s="127">
        <f>AK100+AK89+AK79</f>
        <v>228847</v>
      </c>
      <c r="AL106" s="63">
        <f>IF(ISERROR(AK106/AC106),"NM",IF(OR(AK106/AC106&lt;0.5,AK106/AC106&gt;2),"NM",(AK106/AC106-1)*100))</f>
        <v>4.9112013716339442</v>
      </c>
      <c r="AM106" s="127">
        <f>AM100+AM89+AM79</f>
        <v>233715</v>
      </c>
      <c r="AN106" s="63">
        <f>IF(ISERROR(AM106/AE106),"NM",IF(OR(AM106/AE106&lt;0.5,AM106/AE106&gt;2),"NM",(AM106/AE106-1)*100))</f>
        <v>4.5311829111206459</v>
      </c>
      <c r="AO106" s="145">
        <f>AO100+AO89+AO79</f>
        <v>237580</v>
      </c>
      <c r="AP106" s="63">
        <f>IF(ISERROR(AO106/AG106),"NM",IF(OR(AO106/AG106&lt;0.5,AO106/AG106&gt;2),"NM",(AO106/AG106-1)*100))</f>
        <v>5.2897484533158456</v>
      </c>
      <c r="AQ106" s="145">
        <f>AQ100+AQ89+AQ79</f>
        <v>237570</v>
      </c>
      <c r="AR106" s="63">
        <f>IF(ISERROR(AQ106/AI106),"NM",IF(OR(AQ106/AI106&lt;0.5,AQ106/AI106&gt;2),"NM",(AQ106/AI106-1)*100))</f>
        <v>5.7506977489528266</v>
      </c>
      <c r="AS106" s="145">
        <f>AS100+AS89+AS79</f>
        <v>242201</v>
      </c>
      <c r="AT106" s="63">
        <f>IF(ISERROR(AS106/AK106),"NM",IF(OR(AS106/AK106&lt;0.5,AS106/AK106&gt;2),"NM",(AS106/AK106-1)*100))</f>
        <v>5.8353397684916208</v>
      </c>
      <c r="AU106" s="145">
        <f>AU100+AU89+AU79</f>
        <v>245074</v>
      </c>
      <c r="AV106" s="63">
        <f>IF(ISERROR(AU106/AM106),"NM",IF(OR(AU106/AM106&lt;0.5,AU106/AM106&gt;2),"NM",(AU106/AM106-1)*100))</f>
        <v>4.8601929700703872</v>
      </c>
      <c r="AW106" s="145">
        <f>AW100+AW89+AW79</f>
        <v>254842</v>
      </c>
      <c r="AX106" s="63">
        <f>IF(ISERROR(AW106/AO106),"NM",IF(OR(AW106/AO106&lt;0.5,AW106/AO106&gt;2),"NM",(AW106/AO106-1)*100))</f>
        <v>7.2657631113730137</v>
      </c>
      <c r="AY106" s="145">
        <f>AY100+AY89+AY79</f>
        <v>248841</v>
      </c>
      <c r="AZ106" s="65">
        <f>IF(ISERROR(AY106/AQ106),"NM",IF(OR(AY106/AQ106&lt;0.5,AY106/AQ106&gt;2),"NM",(AY106/AQ106-1)*100))</f>
        <v>4.7442858946836752</v>
      </c>
      <c r="BA106" s="145">
        <f>BA100+BA89+BA79</f>
        <v>253004</v>
      </c>
      <c r="BB106" s="65">
        <f>IF(ISERROR(BA106/AS106),"NM",IF(OR(BA106/AS106&lt;0.5,BA106/AS106&gt;2),"NM",(BA106/AS106-1)*100))</f>
        <v>4.460344920128323</v>
      </c>
      <c r="BC106" s="145">
        <f>BC100+BC89+BC79</f>
        <v>260025</v>
      </c>
      <c r="BD106" s="65">
        <f>IF(ISERROR(BC106/AU106),"NM",IF(OR(BC106/AU106&lt;0.5,BC106/AU106&gt;2),"NM",(BC106/AU106-1)*100))</f>
        <v>6.1006063474705607</v>
      </c>
      <c r="BE106" s="145">
        <f>BE100+BE89+BE79</f>
        <v>264847</v>
      </c>
      <c r="BF106" s="65">
        <f>IF(ISERROR(BE106/AW106),"NM",IF(OR(BE106/AW106&lt;0.5,BE106/AW106&gt;2),"NM",(BE106/AW106-1)*100))</f>
        <v>3.9259619685922953</v>
      </c>
      <c r="BG106" s="145">
        <f>BG100+BG89+BG79</f>
        <v>259955</v>
      </c>
      <c r="BH106" s="65">
        <f>IF(ISERROR(BG106/AY106),"NM",IF(OR(BG106/AY106&lt;0.5,BG106/AY106&gt;2),"NM",(BG106/AY106-1)*100))</f>
        <v>4.4663057936594086</v>
      </c>
      <c r="BI106" s="145">
        <f>BI100+BI89+BI79</f>
        <v>263400</v>
      </c>
      <c r="BJ106" s="65">
        <f>IF(ISERROR(BI106/BA106),"NM",IF(OR(BI106/BA106&lt;0.5,BI106/BA106&gt;2),"NM",(BI106/BA106-1)*100))</f>
        <v>4.1090259442538413</v>
      </c>
      <c r="BK106" s="145">
        <f>BK100+BK89+BK79</f>
        <v>265514</v>
      </c>
      <c r="BL106" s="65">
        <f>IF(ISERROR(BK106/BC106),"NM",IF(OR(BK106/BC106&lt;0.5,BK106/BC106&gt;2),"NM",(BK106/BC106-1)*100))</f>
        <v>2.110950870108641</v>
      </c>
      <c r="BM106" s="145">
        <f>BM100+BM89+BM79</f>
        <v>275341</v>
      </c>
      <c r="BN106" s="65">
        <f>IF(ISERROR(BM106/BE106),"NM",IF(OR(BM106/BE106&lt;0.5,BM106/BE106&gt;2),"NM",(BM106/BE106-1)*100))</f>
        <v>3.9622876604228141</v>
      </c>
      <c r="BO106" s="145">
        <f>BO100+BO89+BO79</f>
        <v>265768</v>
      </c>
      <c r="BP106" s="65">
        <f>IF(ISERROR(BO106/BG106),"NM",IF(OR(BO106/BG106&lt;0.5,BO106/BG106&gt;2),"NM",(BO106/BG106-1)*100))</f>
        <v>2.2361562578138594</v>
      </c>
      <c r="BQ106" s="145">
        <f>BQ100+BQ89+BQ79</f>
        <v>268594</v>
      </c>
      <c r="BR106" s="65">
        <f>IF(ISERROR(BQ106/BI106),"NM",IF(OR(BQ106/BI106&lt;0.5,BQ106/BI106&gt;2),"NM",(BQ106/BI106-1)*100))</f>
        <v>1.9719058466211026</v>
      </c>
      <c r="BS106" s="145">
        <f>BS100+BS89+BS79</f>
        <v>270566</v>
      </c>
      <c r="BT106" s="65">
        <f>IF(ISERROR(BS106/BK106),"NM",IF(OR(BS106/BK106&lt;0.5,BS106/BK106&gt;2),"NM",(BS106/BK106-1)*100))</f>
        <v>1.9027245267669413</v>
      </c>
      <c r="BU106" s="145">
        <f>BU100+BU89+BU79</f>
        <v>277018</v>
      </c>
      <c r="BV106" s="65">
        <f>IF(ISERROR(BU106/BM106),"NM",IF(OR(BU106/BM106&lt;0.5,BU106/BM106&gt;2),"NM",(BU106/BM106-1)*100))</f>
        <v>0.60906294376790182</v>
      </c>
      <c r="BW106" s="145">
        <f>BW100+BW89+BW79</f>
        <v>271156</v>
      </c>
      <c r="BX106" s="65">
        <f>IF(ISERROR(BW106/BO106),"NM",IF(OR(BW106/BO106&lt;0.5,BW106/BO106&gt;2),"NM",(BW106/BO106-1)*100))</f>
        <v>2.0273321092080243</v>
      </c>
      <c r="BY106" s="145">
        <f>BY100+BY89+BY79</f>
        <v>270497</v>
      </c>
      <c r="BZ106" s="65">
        <f>IF(ISERROR(BY106/BQ106),"NM",IF(OR(BY106/BQ106&lt;0.5,BY106/BQ106&gt;2),"NM",(BY106/BQ106-1)*100))</f>
        <v>0.70850428527815534</v>
      </c>
      <c r="CA106" s="145">
        <f>CA100+CA89+CA79</f>
        <v>272043</v>
      </c>
      <c r="CB106" s="65">
        <f>IF(ISERROR(CA106/BS106),"NM",IF(OR(CA106/BS106&lt;0.5,CA106/BS106&gt;2),"NM",(CA106/BS106-1)*100))</f>
        <v>0.54589268422491344</v>
      </c>
      <c r="CC106" s="145">
        <f>CC100+CC89+CC79</f>
        <v>278301</v>
      </c>
      <c r="CD106" s="65">
        <f>IF(ISERROR(CC106/BU106),"NM",IF(OR(CC106/BU106&lt;0.5,CC106/BU106&gt;2),"NM",(CC106/BU106-1)*100))</f>
        <v>0.46314679912495826</v>
      </c>
      <c r="CE106" s="145">
        <f>CE100+CE89+CE79</f>
        <v>273063</v>
      </c>
      <c r="CF106" s="65">
        <f>IF(ISERROR(CE106/BW106),"NM",IF(OR(CE106/BW106&lt;0.5,CE106/BW106&gt;2),"NM",(CE106/BW106-1)*100))</f>
        <v>0.70328519376299248</v>
      </c>
      <c r="CG106" s="145">
        <f>CG100+CG89+CG79</f>
        <v>274644</v>
      </c>
      <c r="CH106" s="65">
        <f>IF(ISERROR(CG106/BY106),"NM",IF(OR(CG106/BY106&lt;0.5,CG106/BY106&gt;2),"NM",(CG106/BY106-1)*100))</f>
        <v>1.5331038791557727</v>
      </c>
      <c r="CI106" s="145">
        <f>CI100+CI89+CI79</f>
        <v>277130</v>
      </c>
      <c r="CJ106" s="65">
        <f>IF(ISERROR(CI106/CA106),"NM",IF(OR(CI106/CA106&lt;0.5,CI106/CA106&gt;2),"NM",(CI106/CA106-1)*100))</f>
        <v>1.869924975095838</v>
      </c>
      <c r="CK106" s="145">
        <f>CK100+CK89+CK79</f>
        <v>288770</v>
      </c>
      <c r="CL106" s="65">
        <f>IF(ISERROR(CK106/CC106),"NM",IF(OR(CK106/CC106&lt;0.5,CK106/CC106&gt;2),"NM",(CK106/CC106-1)*100))</f>
        <v>3.7617543594884673</v>
      </c>
      <c r="CM106" s="145">
        <f>CM100+CM89+CM79</f>
        <v>279704</v>
      </c>
      <c r="CN106" s="65">
        <f>IF(ISERROR(CM106/CE106),"NM",IF(OR(CM106/CE106&lt;0.5,CM106/CE106&gt;2),"NM",(CM106/CE106-1)*100))</f>
        <v>2.4320394927177968</v>
      </c>
      <c r="CO106" s="145">
        <f>CO100+CO89+CO79</f>
        <v>284840</v>
      </c>
      <c r="CP106" s="65">
        <f>IF(ISERROR(CO106/CG106),"NM",IF(OR(CO106/CG106&lt;0.5,CO106/CG106&gt;2),"NM",(CO106/CG106-1)*100))</f>
        <v>3.7124422889267539</v>
      </c>
      <c r="CQ106" s="145">
        <f>CQ100+CQ89+CQ79</f>
        <v>288261</v>
      </c>
      <c r="CR106" s="65">
        <f>IF(ISERROR(CQ106/CI106),"NM",IF(OR(CQ106/CI106&lt;0.5,CQ106/CI106&gt;2),"NM",(CQ106/CI106-1)*100))</f>
        <v>4.0165265398910188</v>
      </c>
      <c r="CS106" s="145">
        <f>CS100+CS89+CS79</f>
        <v>304989</v>
      </c>
      <c r="CT106" s="65">
        <f>IF(ISERROR(CS106/CK106),"NM",IF(OR(CS106/CK106&lt;0.5,CS106/CK106&gt;2),"NM",(CS106/CK106-1)*100))</f>
        <v>5.616580669737159</v>
      </c>
      <c r="CU106" s="145">
        <f>CU100+CU89+CU79</f>
        <v>305214</v>
      </c>
      <c r="CV106" s="65">
        <f>IF(ISERROR(CU106/CM106),"NM",IF(OR(CU106/CM106&lt;0.5,CU106/CM106&gt;2),"NM",(CU106/CM106-1)*100))</f>
        <v>9.1203558047078239</v>
      </c>
      <c r="CW106" s="145">
        <f>CW100+CW89+CW79</f>
        <v>316170</v>
      </c>
      <c r="CX106" s="65">
        <f>IF(ISERROR(CW106/CO106),"NM",IF(OR(CW106/CO106&lt;0.5,CW106/CO106&gt;2),"NM",(CW106/CO106-1)*100))</f>
        <v>10.999157421710425</v>
      </c>
      <c r="CY106" s="145">
        <f>CY100+CY89+CY79</f>
        <v>325980</v>
      </c>
      <c r="CZ106" s="65">
        <f>IF(ISERROR(CY106/CQ106),"NM",IF(OR(CY106/CQ106&lt;0.5,CY106/CQ106&gt;2),"NM",(CY106/CQ106-1)*100))</f>
        <v>13.08501670361235</v>
      </c>
      <c r="DA106" s="145">
        <f>DA100+DA89+DA79</f>
        <v>341385</v>
      </c>
      <c r="DB106" s="65">
        <f>IF(ISERROR(DA106/CS106),"NM",IF(OR(DA106/CS106&lt;0.5,DA106/CS106&gt;2),"NM",(DA106/CS106-1)*100))</f>
        <v>11.933545144251113</v>
      </c>
      <c r="DC106" s="145">
        <f>DC100+DC89+DC79</f>
        <v>333838</v>
      </c>
      <c r="DD106" s="65">
        <f>IF(ISERROR(DC106/CU106),"NM",IF(OR(DC106/CU106&lt;0.5,DC106/CU106&gt;2),"NM",(DC106/CU106-1)*100))</f>
        <v>9.3783378219872038</v>
      </c>
      <c r="DE106" s="145">
        <f>DE100+DE89+DE79</f>
        <v>339901</v>
      </c>
      <c r="DF106" s="65">
        <f>IF(ISERROR(DE106/CW106),"NM",IF(OR(DE106/CW106&lt;0.5,DE106/CW106&gt;2),"NM",(DE106/CW106-1)*100))</f>
        <v>7.5057722111522285</v>
      </c>
      <c r="DG106" s="145">
        <f>DG100+DG89+DG79</f>
        <v>351799</v>
      </c>
      <c r="DH106" s="65">
        <f>IF(ISERROR(DG106/CY106),"NM",IF(OR(DG106/CY106&lt;0.5,DG106/CY106&gt;2),"NM",(DG106/CY106-1)*100))</f>
        <v>7.9204245659243</v>
      </c>
      <c r="DI106" s="145">
        <f>DI100+DI89+DI79</f>
        <v>345820</v>
      </c>
      <c r="DJ106" s="65">
        <f>IF(ISERROR(DI106/DA106),"NM",IF(OR(DI106/DA106&lt;0.5,DI106/DA106&gt;2),"NM",(DI106/DA106-1)*100))</f>
        <v>1.2991197621453843</v>
      </c>
      <c r="DK106" s="145">
        <f>DK100+DK89+DK79</f>
        <v>339123</v>
      </c>
      <c r="DL106" s="65">
        <f>IF(ISERROR(DK106/DC106),"NM",IF(OR(DK106/DC106&lt;0.5,DK106/DC106&gt;2),"NM",(DK106/DC106-1)*100))</f>
        <v>1.5831031817827856</v>
      </c>
      <c r="DM106" s="145">
        <f>DM100+DM89+DM79</f>
        <v>341029</v>
      </c>
      <c r="DN106" s="65">
        <f>IF(ISERROR(DM106/DE106),"NM",IF(OR(DM106/DE106&lt;0.5,DM106/DE106&gt;2),"NM",(DM106/DE106-1)*100))</f>
        <v>0.33186133609492963</v>
      </c>
      <c r="DO106" s="145">
        <f>DO100+DO89+DO79</f>
        <v>352134</v>
      </c>
      <c r="DP106" s="65">
        <f>IF(ISERROR(DO106/DG106),"NM",IF(OR(DO106/DG106&lt;0.5,DO106/DG106&gt;2),"NM",(DO106/DG106-1)*100))</f>
        <v>9.5224830087636825E-2</v>
      </c>
      <c r="DQ106" s="145">
        <f>DQ100+DQ89+DQ79</f>
        <v>350808</v>
      </c>
      <c r="DR106" s="65">
        <f>IF(ISERROR(DQ106/DI106),"NM",IF(OR(DQ106/DI106&lt;0.5,DQ106/DI106&gt;2),"NM",(DQ106/DI106-1)*100))</f>
        <v>1.4423688624139785</v>
      </c>
      <c r="DS106" s="145">
        <f>DS100+DS89+DS79</f>
        <v>342963</v>
      </c>
      <c r="DT106" s="65">
        <f>IF(ISERROR(DS106/DK106),"NM",IF(OR(DS106/DK106&lt;0.5,DS106/DK106&gt;2),"NM",(DS106/DK106-1)*100))</f>
        <v>1.1323325165205622</v>
      </c>
      <c r="DU106" s="145">
        <f>DU100+DU89+DU79</f>
        <v>343789</v>
      </c>
      <c r="DV106" s="65">
        <f>IF(ISERROR(DU106/DM106),"NM",IF(OR(DU106/DM106&lt;0.5,DU106/DM106&gt;2),"NM",(DU106/DM106-1)*100))</f>
        <v>0.80931533681887213</v>
      </c>
      <c r="DW106" s="145">
        <f>DW100+DW89+DW79</f>
        <v>342931</v>
      </c>
      <c r="DX106" s="65">
        <f>IF(ISERROR(DW106/DO106),"NM",IF(OR(DW106/DO106&lt;0.5,DW106/DO106&gt;2),"NM",(DW106/DO106-1)*100))</f>
        <v>-2.6134937268199043</v>
      </c>
      <c r="DY106" s="145">
        <f t="shared" ref="DY106:EA106" si="351">DY100+DY89+DY79</f>
        <v>342466</v>
      </c>
      <c r="DZ106" s="65">
        <f>IF(ISERROR(DY106/DQ106),"NM",IF(OR(DY106/DQ106&lt;0.5,DY106/DQ106&gt;2),"NM",(DY106/DQ106-1)*100))</f>
        <v>-2.3779389295569109</v>
      </c>
      <c r="EA106" s="145">
        <f t="shared" si="351"/>
        <v>343047</v>
      </c>
      <c r="EB106" s="65">
        <f>IF(ISERROR(EA106/DS106),"NM",IF(OR(EA106/DS106&lt;0.5,EA106/DS106&gt;2),"NM",(EA106/DS106-1)*100))</f>
        <v>2.4492437959788838E-2</v>
      </c>
      <c r="EC106" s="145">
        <f t="shared" ref="EC106:EE106" si="352">EC100+EC89+EC79</f>
        <v>347573</v>
      </c>
      <c r="ED106" s="65">
        <f>IF(ISERROR(EC106/DU106),"NM",IF(OR(EC106/DU106&lt;0.5,EC106/DU106&gt;2),"NM",(EC106/DU106-1)*100))</f>
        <v>1.1006751234041712</v>
      </c>
      <c r="EE106" s="145">
        <f t="shared" si="352"/>
        <v>346799</v>
      </c>
      <c r="EF106" s="65">
        <f>IF(ISERROR(EE106/DW106),"NM",IF(OR(EE106/DW106&lt;0.5,EE106/DW106&gt;2),"NM",(EE106/DW106-1)*100))</f>
        <v>1.1279236931044379</v>
      </c>
      <c r="EG106" s="145">
        <f t="shared" ref="EG106:EI106" si="353">EG100+EG89+EG79</f>
        <v>351641</v>
      </c>
      <c r="EH106" s="65">
        <f>IF(ISERROR(EG106/DY106),"NM",IF(OR(EG106/DY106&lt;0.5,EG106/DY106&gt;2),"NM",(EG106/DY106-1)*100))</f>
        <v>2.6790980710493795</v>
      </c>
      <c r="EI106" s="145">
        <f t="shared" si="353"/>
        <v>340107</v>
      </c>
      <c r="EJ106" s="65">
        <f>IF(ISERROR(EI106/EA106),"NM",IF(OR(EI106/EA106&lt;0.5,EI106/EA106&gt;2),"NM",(EI106/EA106-1)*100))</f>
        <v>-0.8570254221724749</v>
      </c>
      <c r="EK106" s="145">
        <f t="shared" ref="EK106:EM106" si="354">EK100+EK89+EK79</f>
        <v>333106</v>
      </c>
      <c r="EL106" s="65">
        <f>IF(ISERROR(EK106/EC106),"NM",IF(OR(EK106/EC106&lt;0.5,EK106/EC106&gt;2),"NM",(EK106/EC106-1)*100))</f>
        <v>-4.1622910870522167</v>
      </c>
      <c r="EM106" s="145">
        <f t="shared" si="354"/>
        <v>335822</v>
      </c>
      <c r="EN106" s="65">
        <f>IF(ISERROR(EM106/EE106),"NM",IF(OR(EM106/EE106&lt;0.5,EM106/EE106&gt;2),"NM",(EM106/EE106-1)*100))</f>
        <v>-3.1652340404672463</v>
      </c>
      <c r="EO106" s="145">
        <f t="shared" ref="EO106" si="355">EO100+EO89+EO79</f>
        <v>334145</v>
      </c>
      <c r="EP106" s="65">
        <f>IF(ISERROR(EO106/EG106),"NM",IF(OR(EO106/EG106&lt;0.5,EO106/EG106&gt;2),"NM",(EO106/EG106-1)*100))</f>
        <v>-4.9755290196535684</v>
      </c>
      <c r="EQ106" s="127">
        <f t="shared" ref="EQ106" si="356">EQ100+EQ89+EQ79</f>
        <v>330737.75612868828</v>
      </c>
      <c r="ER106" s="65">
        <f>IF(ISERROR(EQ106/EI106),"NM",IF(OR(EQ106/EI106&lt;0.5,EQ106/EI106&gt;2),"NM",(EQ106/EI106-1)*100))</f>
        <v>-2.7547930125847775</v>
      </c>
      <c r="ES106" s="127">
        <f t="shared" ref="ES106" si="357">ES100+ES89+ES79</f>
        <v>329583.85258476983</v>
      </c>
      <c r="ET106" s="65">
        <f>IF(ISERROR(ES106/EK106),"NM",IF(OR(ES106/EK106&lt;0.5,ES106/EK106&gt;2),"NM",(ES106/EK106-1)*100))</f>
        <v>-1.0573653477362055</v>
      </c>
      <c r="EU106" s="127">
        <f t="shared" ref="EU106" si="358">EU100+EU89+EU79</f>
        <v>325666.22147702868</v>
      </c>
      <c r="EV106" s="65">
        <f>IF(ISERROR(EU106/EM106),"NM",IF(OR(EU106/EM106&lt;0.5,EU106/EM106&gt;2),"NM",(EU106/EM106-1)*100))</f>
        <v>-3.0241552140631955</v>
      </c>
      <c r="EW106" s="127">
        <f t="shared" ref="EW106" si="359">EW100+EW89+EW79</f>
        <v>326958.28895099409</v>
      </c>
      <c r="EX106" s="65">
        <f>IF(ISERROR(EW106/EO106),"NM",IF(OR(EW106/EO106&lt;0.5,EW106/EO106&gt;2),"NM",(EW106/EO106-1)*100))</f>
        <v>-2.1507761747163401</v>
      </c>
      <c r="EY106" s="65"/>
      <c r="EZ106" s="317"/>
      <c r="FA106" s="59"/>
      <c r="FB106" s="127">
        <f>FB100+FB89+FB79</f>
        <v>674673</v>
      </c>
      <c r="FC106" s="63"/>
      <c r="FD106" s="127">
        <f>FD100+FD89+FD79</f>
        <v>725953</v>
      </c>
      <c r="FE106" s="65">
        <f>IF(ISERROR(FD106/FB106),"NM",IF(OR(FD106/FB106&lt;0.5,FD106/FB106&gt;2),"NM",(FD106/FB106-1)*100))</f>
        <v>7.6007191632094351</v>
      </c>
      <c r="FF106" s="127">
        <f>FF100+FF89+FF79</f>
        <v>772667</v>
      </c>
      <c r="FG106" s="65">
        <f>IF(ISERROR(FF106/FD106),"NM",IF(OR(FF106/FD106&lt;0.5,FF106/FD106&gt;2),"NM",(FF106/FD106-1)*100))</f>
        <v>6.4348518430256574</v>
      </c>
      <c r="FH106" s="127">
        <f>FH100+FH89+FH79</f>
        <v>805684</v>
      </c>
      <c r="FI106" s="65">
        <f>IF(ISERROR(FH106/FF106),"NM",IF(OR(FH106/FF106&lt;0.5,FH106/FF106&gt;2),"NM",(FH106/FF106-1)*100))</f>
        <v>4.2731215387741495</v>
      </c>
      <c r="FJ106" s="127">
        <f>FJ100+FJ89+FJ79</f>
        <v>839347</v>
      </c>
      <c r="FK106" s="65">
        <f>IF(ISERROR(FJ106/FH106),"NM",IF(OR(FJ106/FH106&lt;0.5,FJ106/FH106&gt;2),"NM",(FJ106/FH106-1)*100))</f>
        <v>4.178188967386709</v>
      </c>
      <c r="FL106" s="127">
        <f>FL100+FL89+FL79</f>
        <v>882609</v>
      </c>
      <c r="FM106" s="65">
        <f>IF(ISERROR(FL106/FJ106),"NM",IF(OR(FL106/FJ106&lt;0.5,FL106/FJ106&gt;2),"NM",(FL106/FJ106-1)*100))</f>
        <v>5.1542449070527407</v>
      </c>
      <c r="FN106" s="127">
        <f>FN100+FN89+FN79</f>
        <v>924793</v>
      </c>
      <c r="FO106" s="65">
        <f>IF(ISERROR(FN106/FL106),"NM",IF(OR(FN106/FL106&lt;0.5,FN106/FL106&gt;2),"NM",(FN106/FL106-1)*100))</f>
        <v>4.779466332203719</v>
      </c>
      <c r="FP106" s="127">
        <f>FP100+FP89+FP79</f>
        <v>979687</v>
      </c>
      <c r="FQ106" s="65">
        <f>IF(ISERROR(FP106/FN106),"NM",IF(OR(FP106/FN106&lt;0.5,FP106/FN106&gt;2),"NM",(FP106/FN106-1)*100))</f>
        <v>5.9358148255880039</v>
      </c>
      <c r="FR106" s="146">
        <f>FR100+FR89+FR79</f>
        <v>1026717</v>
      </c>
      <c r="FS106" s="65">
        <f>IF(ISERROR(FR106/FP106),"NM",IF(OR(FR106/FP106&lt;0.5,FR106/FP106&gt;2),"NM",(FR106/FP106-1)*100))</f>
        <v>4.8005128168486566</v>
      </c>
      <c r="FT106" s="146">
        <f>FT100+FT89+FT79</f>
        <v>1064210</v>
      </c>
      <c r="FU106" s="65">
        <f>IF(ISERROR(FT106/FR106),"NM",IF(OR(FT106/FR106&lt;0.5,FT106/FR106&gt;2),"NM",(FT106/FR106-1)*100))</f>
        <v>3.6517365544741054</v>
      </c>
      <c r="FV106" s="146">
        <f>FV100+FV89+FV79</f>
        <v>1081946</v>
      </c>
      <c r="FW106" s="65">
        <f>IF(ISERROR(FV106/FT106),"NM",IF(OR(FV106/FT106&lt;0.5,FV106/FT106&gt;2),"NM",(FV106/FT106-1)*100))</f>
        <v>1.6665883613196542</v>
      </c>
      <c r="FX106" s="146">
        <f>FX100+FX89+FX79</f>
        <v>1091997</v>
      </c>
      <c r="FY106" s="65">
        <f>IF(ISERROR(FX106/FV106),"NM",IF(OR(FX106/FV106&lt;0.5,FX106/FV106&gt;2),"NM",(FX106/FV106-1)*100))</f>
        <v>0.92897427413198841</v>
      </c>
      <c r="FZ106" s="146">
        <f>FZ100+FZ89+FZ79</f>
        <v>1113607</v>
      </c>
      <c r="GA106" s="65">
        <f>IF(ISERROR(FZ106/FX106),"NM",IF(OR(FZ106/FX106&lt;0.5,FZ106/FX106&gt;2),"NM",(FZ106/FX106-1)*100))</f>
        <v>1.9789431655947709</v>
      </c>
      <c r="GB106" s="146">
        <f>GB100+GB89+GB79</f>
        <v>1157794</v>
      </c>
      <c r="GC106" s="65">
        <f>IF(ISERROR(GB106/FZ106),"NM",IF(OR(GB106/FZ106&lt;0.5,GB106/FZ106&gt;2),"NM",(GB106/FZ106-1)*100))</f>
        <v>3.9679168683386612</v>
      </c>
      <c r="GD106" s="146">
        <f>GD100+GD89+GD79</f>
        <v>1288749</v>
      </c>
      <c r="GE106" s="65">
        <f>IF(ISERROR(GD106/GB106),"NM",IF(OR(GD106/GB106&lt;0.5,GD106/GB106&gt;2),"NM",(GD106/GB106-1)*100))</f>
        <v>11.310734033860935</v>
      </c>
      <c r="GF106" s="146">
        <f>GF100+GF89+GF79</f>
        <v>1371358</v>
      </c>
      <c r="GG106" s="65">
        <f>IF(ISERROR(GF106/GD106),"NM",IF(OR(GF106/GD106&lt;0.5,GF106/GD106&gt;2),"NM",(GF106/GD106-1)*100))</f>
        <v>6.4100146731442598</v>
      </c>
      <c r="GH106" s="146">
        <f>GH100+GH89+GH79</f>
        <v>1383094</v>
      </c>
      <c r="GI106" s="65">
        <f>IF(ISERROR(GH106/GF106),"NM",IF(OR(GH106/GF106&lt;0.5,GH106/GF106&gt;2),"NM",(GH106/GF106-1)*100))</f>
        <v>0.85579403773485829</v>
      </c>
      <c r="GJ106" s="146">
        <f>GJ100+GJ89+GJ79</f>
        <v>1372149</v>
      </c>
      <c r="GK106" s="65">
        <f>IF(ISERROR(GJ106/GH106),"NM",IF(OR(GJ106/GH106&lt;0.5,GJ106/GH106&gt;2),"NM",(GJ106/GH106-1)*100))</f>
        <v>-0.79134173093079463</v>
      </c>
      <c r="GL106" s="146">
        <f>GL100+GL89+GL79</f>
        <v>1389060</v>
      </c>
      <c r="GM106" s="65">
        <f>IF(ISERROR(GL106/GJ106),"NM",IF(OR(GL106/GJ106&lt;0.5,GL106/GJ106&gt;2),"NM",(GL106/GJ106-1)*100))</f>
        <v>1.2324463305369848</v>
      </c>
      <c r="GN106" s="146">
        <f>GN100+GN89+GN79</f>
        <v>1343180</v>
      </c>
      <c r="GO106" s="65">
        <f>IF(ISERROR(GN106/GL106),"NM",IF(OR(GN106/GL106&lt;0.5,GN106/GL106&gt;2),"NM",(GN106/GL106-1)*100))</f>
        <v>-3.3029530761810144</v>
      </c>
      <c r="GP106" s="146">
        <f>GP100+GP89+GP79</f>
        <v>1312946.1191414809</v>
      </c>
      <c r="GQ106" s="65">
        <f>IF(ISERROR(GP106/GN106),"NM",IF(OR(GP106/GN106&lt;0.5,GP106/GN106&gt;2),"NM",(GP106/GN106-1)*100))</f>
        <v>-2.2509180347026536</v>
      </c>
      <c r="GR106" s="127">
        <f>GR100+GR89+GR79</f>
        <v>1273937.7528039096</v>
      </c>
      <c r="GS106" s="65">
        <f>IF(ISERROR(GR106/GP106),"NM",IF(OR(GR106/GP106&lt;0.5,GR106/GP106&gt;2),"NM",(GR106/GP106-1)*100))</f>
        <v>-2.9710561438026417</v>
      </c>
      <c r="GT106" s="127">
        <f>GT100+GT89+GT79</f>
        <v>1265824.0945998577</v>
      </c>
      <c r="GU106" s="65">
        <f>IF(ISERROR(GT106/GR106),"NM",IF(OR(GT106/GR106&lt;0.5,GT106/GR106&gt;2),"NM",(GT106/GR106-1)*100))</f>
        <v>-0.63689596969662698</v>
      </c>
      <c r="GV106" s="127">
        <f>GV100+GV89+GV79</f>
        <v>1274104.2183170938</v>
      </c>
      <c r="GW106" s="65">
        <f>IF(ISERROR(GV106/GT106),"NM",IF(OR(GV106/GT106&lt;0.5,GV106/GT106&gt;2),"NM",(GV106/GT106-1)*100))</f>
        <v>0.65412909681210607</v>
      </c>
      <c r="GX106" s="127">
        <f>GX100+GX89+GX79</f>
        <v>1292235.942400415</v>
      </c>
      <c r="GY106" s="65">
        <f>IF(ISERROR(GX106/GV106),"NM",IF(OR(GX106/GV106&lt;0.5,GX106/GV106&gt;2),"NM",(GX106/GV106-1)*100))</f>
        <v>1.4230958364827018</v>
      </c>
      <c r="GZ106" s="67">
        <f t="shared" si="304"/>
        <v>-0.77033618869599696</v>
      </c>
      <c r="HA106" s="280"/>
      <c r="HB106" s="57"/>
      <c r="HC106"/>
      <c r="HD106"/>
      <c r="HE106"/>
      <c r="HF106"/>
      <c r="HG106"/>
      <c r="HH106"/>
    </row>
    <row r="107" spans="2:216" s="2" customFormat="1" ht="13.5" customHeight="1" x14ac:dyDescent="0.2">
      <c r="B107" s="54" t="s">
        <v>568</v>
      </c>
      <c r="C107" s="131">
        <f>C106/C74*100</f>
        <v>90.365910808045072</v>
      </c>
      <c r="D107" s="63"/>
      <c r="E107" s="131">
        <f>E106/E74*100</f>
        <v>90.405914471549309</v>
      </c>
      <c r="F107" s="63"/>
      <c r="G107" s="131">
        <f>G106/G74*100</f>
        <v>90.278144835612181</v>
      </c>
      <c r="H107" s="63"/>
      <c r="I107" s="131">
        <f>I106/I74*100</f>
        <v>90.190649510197161</v>
      </c>
      <c r="J107" s="63"/>
      <c r="K107" s="131">
        <f>K106/K74*100</f>
        <v>89.146440001625066</v>
      </c>
      <c r="L107" s="63">
        <f>IF(ISERROR(K107/C107),"NM",IF(OR(K107/C107&lt;0.5,K107/C107&gt;2),"NM",(K107/C107-1)*100))</f>
        <v>-1.3494810106107424</v>
      </c>
      <c r="M107" s="131">
        <f>M106/M74*100</f>
        <v>89.030999831184644</v>
      </c>
      <c r="N107" s="63">
        <f>IF(ISERROR(M107/E107),"NM",IF(OR(M107/E107&lt;0.5,M107/E107&gt;2),"NM",(M107/E107-1)*100))</f>
        <v>-1.5208237739770314</v>
      </c>
      <c r="O107" s="131">
        <f>O106/O74*100</f>
        <v>88.75388725855197</v>
      </c>
      <c r="P107" s="63">
        <f>IF(ISERROR(O107/G107),"NM",IF(OR(O107/G107&lt;0.5,O107/G107&gt;2),"NM",(O107/G107-1)*100))</f>
        <v>-1.6884015282278342</v>
      </c>
      <c r="Q107" s="131">
        <f>Q106/Q74*100</f>
        <v>88.902177963824826</v>
      </c>
      <c r="R107" s="63">
        <f>IF(ISERROR(Q107/I107),"NM",IF(OR(Q107/I107&lt;0.5,Q107/I107&gt;2),"NM",(Q107/I107-1)*100))</f>
        <v>-1.4286087896801969</v>
      </c>
      <c r="S107" s="131">
        <f>S106/S74*100</f>
        <v>87.539074810694785</v>
      </c>
      <c r="T107" s="63">
        <f>IF(ISERROR(S107/K107),"NM",IF(OR(S107/K107&lt;0.5,S107/K107&gt;2),"NM",(S107/K107-1)*100))</f>
        <v>-1.8030615590493348</v>
      </c>
      <c r="U107" s="131">
        <f>U106/U74*100</f>
        <v>87.472822881027426</v>
      </c>
      <c r="V107" s="63">
        <f>IF(ISERROR(U107/M107),"NM",IF(OR(U107/M107&lt;0.5,U107/M107&gt;2),"NM",(U107/M107-1)*100))</f>
        <v>-1.7501510183101865</v>
      </c>
      <c r="W107" s="131">
        <f>W106/W74*100</f>
        <v>88.022849255611504</v>
      </c>
      <c r="X107" s="63">
        <f>IF(ISERROR(W107/O107),"NM",IF(OR(W107/O107&lt;0.5,W107/O107&gt;2),"NM",(W107/O107-1)*100))</f>
        <v>-0.82366871527649321</v>
      </c>
      <c r="Y107" s="131">
        <f>Y106/Y74*100</f>
        <v>87.87690063631112</v>
      </c>
      <c r="Z107" s="63">
        <f>IF(ISERROR(Y107/Q107),"NM",IF(OR(Y107/Q107&lt;0.5,Y107/Q107&gt;2),"NM",(Y107/Q107-1)*100))</f>
        <v>-1.1532645779846917</v>
      </c>
      <c r="AA107" s="131">
        <f>AA106/AA74*100</f>
        <v>86.394961929494301</v>
      </c>
      <c r="AB107" s="63">
        <f>IF(ISERROR(AA107/S107),"NM",IF(OR(AA107/S107&lt;0.5,AA107/S107&gt;2),"NM",(AA107/S107-1)*100))</f>
        <v>-1.3069739241300615</v>
      </c>
      <c r="AC107" s="131">
        <f>AC106/AC74*100</f>
        <v>86.715616316373229</v>
      </c>
      <c r="AD107" s="63">
        <f>IF(ISERROR(AC107/U107),"NM",IF(OR(AC107/U107&lt;0.5,AC107/U107&gt;2),"NM",(AC107/U107-1)*100))</f>
        <v>-0.86564779746971521</v>
      </c>
      <c r="AE107" s="131">
        <f>AE106/AE74*100</f>
        <v>87.30782897999508</v>
      </c>
      <c r="AF107" s="63">
        <f>IF(ISERROR(AE107/W107),"NM",IF(OR(AE107/W107&lt;0.5,AE107/W107&gt;2),"NM",(AE107/W107-1)*100))</f>
        <v>-0.81231212311709822</v>
      </c>
      <c r="AG107" s="131">
        <f>AG106/AG74*100</f>
        <v>87.437224874449754</v>
      </c>
      <c r="AH107" s="63">
        <f>IF(ISERROR(AG107/Y107),"NM",IF(OR(AG107/Y107&lt;0.5,AG107/Y107&gt;2),"NM",(AG107/Y107-1)*100))</f>
        <v>-0.50033143940865221</v>
      </c>
      <c r="AI107" s="132">
        <f>AI106/AI74*100</f>
        <v>85.724370568796687</v>
      </c>
      <c r="AJ107" s="63">
        <f>IF(ISERROR(AI107/AA107),"NM",IF(OR(AI107/AA107&lt;0.5,AI107/AA107&gt;2),"NM",(AI107/AA107-1)*100))</f>
        <v>-0.77619266878649062</v>
      </c>
      <c r="AK107" s="131">
        <f>AK106/AK74*100</f>
        <v>85.827495161943617</v>
      </c>
      <c r="AL107" s="63">
        <f>IF(ISERROR(AK107/AC107),"NM",IF(OR(AK107/AC107&lt;0.5,AK107/AC107&gt;2),"NM",(AK107/AC107-1)*100))</f>
        <v>-1.0241767194381635</v>
      </c>
      <c r="AM107" s="131">
        <f>AM106/AM74*100</f>
        <v>85.999249348699607</v>
      </c>
      <c r="AN107" s="63">
        <f>IF(ISERROR(AM107/AE107),"NM",IF(OR(AM107/AE107&lt;0.5,AM107/AE107&gt;2),"NM",(AM107/AE107-1)*100))</f>
        <v>-1.498811328357863</v>
      </c>
      <c r="AO107" s="133">
        <f>AO106/AO74*100</f>
        <v>86.350650955534391</v>
      </c>
      <c r="AP107" s="63">
        <f>IF(ISERROR(AO107/AG107),"NM",IF(OR(AO107/AG107&lt;0.5,AO107/AG107&gt;2),"NM",(AO107/AG107-1)*100))</f>
        <v>-1.2426903077900286</v>
      </c>
      <c r="AQ107" s="133">
        <f>AQ106/AQ74*100</f>
        <v>85.064253821392626</v>
      </c>
      <c r="AR107" s="63">
        <f>IF(ISERROR(AQ107/AI107),"NM",IF(OR(AQ107/AI107&lt;0.5,AQ107/AI107&gt;2),"NM",(AQ107/AI107-1)*100))</f>
        <v>-0.77004560432939462</v>
      </c>
      <c r="AS107" s="133">
        <f>AS106/AS74*100</f>
        <v>85.313283737706769</v>
      </c>
      <c r="AT107" s="63">
        <f>IF(ISERROR(AS107/AK107),"NM",IF(OR(AS107/AK107&lt;0.5,AS107/AK107&gt;2),"NM",(AS107/AK107-1)*100))</f>
        <v>-0.5991220217560933</v>
      </c>
      <c r="AU107" s="133">
        <f>AU106/AU74*100</f>
        <v>84.901163314372027</v>
      </c>
      <c r="AV107" s="63">
        <f>IF(ISERROR(AU107/AM107),"NM",IF(OR(AU107/AM107&lt;0.5,AU107/AM107&gt;2),"NM",(AU107/AM107-1)*100))</f>
        <v>-1.2768553709988639</v>
      </c>
      <c r="AW107" s="133">
        <f>AW106/AW74*100</f>
        <v>86.594946515705487</v>
      </c>
      <c r="AX107" s="63">
        <f>IF(ISERROR(AW107/AO107),"NM",IF(OR(AW107/AO107&lt;0.5,AW107/AO107&gt;2),"NM",(AW107/AO107-1)*100))</f>
        <v>0.28291108111841989</v>
      </c>
      <c r="AY107" s="133">
        <f>AY106/AY74*100</f>
        <v>83.344832667934938</v>
      </c>
      <c r="AZ107" s="65">
        <f>IF(ISERROR(AY107/AQ107),"NM",IF(OR(AY107/AQ107&lt;0.5,AY107/AQ107&gt;2),"NM",(AY107/AQ107-1)*100))</f>
        <v>-2.0213204445052924</v>
      </c>
      <c r="BA107" s="133">
        <f>BA106/BA74*100</f>
        <v>83.659257593693582</v>
      </c>
      <c r="BB107" s="65">
        <f>IF(ISERROR(BA107/AS107),"NM",IF(OR(BA107/AS107&lt;0.5,BA107/AS107&gt;2),"NM",(BA107/AS107-1)*100))</f>
        <v>-1.9387674129370591</v>
      </c>
      <c r="BC107" s="133">
        <f>BC106/BC74*100</f>
        <v>84.62592428660696</v>
      </c>
      <c r="BD107" s="65">
        <f>IF(ISERROR(BC107/AU107),"NM",IF(OR(BC107/AU107&lt;0.5,BC107/AU107&gt;2),"NM",(BC107/AU107-1)*100))</f>
        <v>-0.32418758120652535</v>
      </c>
      <c r="BE107" s="133">
        <f>BE106/BE74*100</f>
        <v>85.273322042848037</v>
      </c>
      <c r="BF107" s="65">
        <f>IF(ISERROR(BE107/AW107),"NM",IF(OR(BE107/AW107&lt;0.5,BE107/AW107&gt;2),"NM",(BE107/AW107-1)*100))</f>
        <v>-1.5262143185431176</v>
      </c>
      <c r="BG107" s="133">
        <f>BG106/BG74*100</f>
        <v>82.387300017748032</v>
      </c>
      <c r="BH107" s="65">
        <f>IF(ISERROR(BG107/AY107),"NM",IF(OR(BG107/AY107&lt;0.5,BG107/AY107&gt;2),"NM",(BG107/AY107-1)*100))</f>
        <v>-1.148880643868988</v>
      </c>
      <c r="BI107" s="133">
        <f>BI106/BI74*100</f>
        <v>82.555781568810588</v>
      </c>
      <c r="BJ107" s="65">
        <f>IF(ISERROR(BI107/BA107),"NM",IF(OR(BI107/BA107&lt;0.5,BI107/BA107&gt;2),"NM",(BI107/BA107-1)*100))</f>
        <v>-1.3190124519658397</v>
      </c>
      <c r="BK107" s="133">
        <f>BK106/BK74*100</f>
        <v>82.812417152962539</v>
      </c>
      <c r="BL107" s="65">
        <f>IF(ISERROR(BK107/BC107),"NM",IF(OR(BK107/BC107&lt;0.5,BK107/BC107&gt;2),"NM",(BK107/BC107-1)*100))</f>
        <v>-2.1429687757412497</v>
      </c>
      <c r="BM107" s="133">
        <f>BM106/BM74*100</f>
        <v>85.047150433512172</v>
      </c>
      <c r="BN107" s="65">
        <f>IF(ISERROR(BM107/BE107),"NM",IF(OR(BM107/BE107&lt;0.5,BM107/BE107&gt;2),"NM",(BM107/BE107-1)*100))</f>
        <v>-0.26523138059780793</v>
      </c>
      <c r="BO107" s="133">
        <f>BO106/BO74*100</f>
        <v>82.029945461111325</v>
      </c>
      <c r="BP107" s="65">
        <f>IF(ISERROR(BO107/BG107),"NM",IF(OR(BO107/BG107&lt;0.5,BO107/BG107&gt;2),"NM",(BO107/BG107-1)*100))</f>
        <v>-0.43374956644983698</v>
      </c>
      <c r="BQ107" s="133">
        <f>BQ106/BQ74*100</f>
        <v>81.781948499971065</v>
      </c>
      <c r="BR107" s="65">
        <f>IF(ISERROR(BQ107/BI107),"NM",IF(OR(BQ107/BI107&lt;0.5,BQ107/BI107&gt;2),"NM",(BQ107/BI107-1)*100))</f>
        <v>-0.93734570024575081</v>
      </c>
      <c r="BS107" s="133">
        <f>BS106/BS74*100</f>
        <v>81.679808725683174</v>
      </c>
      <c r="BT107" s="65">
        <f>IF(ISERROR(BS107/BK107),"NM",IF(OR(BS107/BK107&lt;0.5,BS107/BK107&gt;2),"NM",(BS107/BK107-1)*100))</f>
        <v>-1.3676794691155125</v>
      </c>
      <c r="BU107" s="133">
        <f>BU106/BU74*100</f>
        <v>83.674807062057297</v>
      </c>
      <c r="BV107" s="65">
        <f>IF(ISERROR(BU107/BM107),"NM",IF(OR(BU107/BM107&lt;0.5,BU107/BM107&gt;2),"NM",(BU107/BM107-1)*100))</f>
        <v>-1.6136265171256214</v>
      </c>
      <c r="BW107" s="133">
        <f>BW106/BW74*100</f>
        <v>80.997941864390071</v>
      </c>
      <c r="BX107" s="65">
        <f>IF(ISERROR(BW107/BO107),"NM",IF(OR(BW107/BO107&lt;0.5,BW107/BO107&gt;2),"NM",(BW107/BO107-1)*100))</f>
        <v>-1.258081534639699</v>
      </c>
      <c r="BY107" s="133">
        <f>BY106/BY74*100</f>
        <v>80.327430711254578</v>
      </c>
      <c r="BZ107" s="65">
        <f>IF(ISERROR(BY107/BQ107),"NM",IF(OR(BY107/BQ107&lt;0.5,BY107/BQ107&gt;2),"NM",(BY107/BQ107-1)*100))</f>
        <v>-1.7785315896661547</v>
      </c>
      <c r="CA107" s="133">
        <f>CA106/CA74*100</f>
        <v>80.040190300779983</v>
      </c>
      <c r="CB107" s="65">
        <f>IF(ISERROR(CA107/BS107),"NM",IF(OR(CA107/BS107&lt;0.5,CA107/BS107&gt;2),"NM",(CA107/BS107-1)*100))</f>
        <v>-2.0073729976642696</v>
      </c>
      <c r="CC107" s="133">
        <f>CC106/CC74*100</f>
        <v>81.291131032186271</v>
      </c>
      <c r="CD107" s="65">
        <f>IF(ISERROR(CC107/BU107),"NM",IF(OR(CC107/BU107&lt;0.5,CC107/BU107&gt;2),"NM",(CC107/BU107-1)*100))</f>
        <v>-2.8487380055781664</v>
      </c>
      <c r="CE107" s="133">
        <f>CE106/CE74*100</f>
        <v>78.706343190013229</v>
      </c>
      <c r="CF107" s="65">
        <f>IF(ISERROR(CE107/BW107),"NM",IF(OR(CE107/BW107&lt;0.5,CE107/BW107&gt;2),"NM",(CE107/BW107-1)*100))</f>
        <v>-2.8292060534248265</v>
      </c>
      <c r="CG107" s="133">
        <f>CG106/CG74*100</f>
        <v>79.022874406560206</v>
      </c>
      <c r="CH107" s="65">
        <f>IF(ISERROR(CG107/BY107),"NM",IF(OR(CG107/BY107&lt;0.5,CG107/BY107&gt;2),"NM",(CG107/BY107-1)*100))</f>
        <v>-1.6240483395812078</v>
      </c>
      <c r="CI107" s="133">
        <f>CI106/CI74*100</f>
        <v>78.99807871017029</v>
      </c>
      <c r="CJ107" s="65">
        <f>IF(ISERROR(CI107/CA107),"NM",IF(OR(CI107/CA107&lt;0.5,CI107/CA107&gt;2),"NM",(CI107/CA107-1)*100))</f>
        <v>-1.3019853984524321</v>
      </c>
      <c r="CK107" s="133">
        <f>CK106/CK74*100</f>
        <v>81.510356390816156</v>
      </c>
      <c r="CL107" s="65">
        <f>IF(ISERROR(CK107/CC107),"NM",IF(OR(CK107/CC107&lt;0.5,CK107/CC107&gt;2),"NM",(CK107/CC107-1)*100))</f>
        <v>0.26967930676604634</v>
      </c>
      <c r="CM107" s="133">
        <f>CM106/CM74*100</f>
        <v>77.726430220893292</v>
      </c>
      <c r="CN107" s="65">
        <f>IF(ISERROR(CM107/CE107),"NM",IF(OR(CM107/CE107&lt;0.5,CM107/CE107&gt;2),"NM",(CM107/CE107-1)*100))</f>
        <v>-1.2450241357983338</v>
      </c>
      <c r="CO107" s="133">
        <f>CO106/CO74*100</f>
        <v>79.051515033775345</v>
      </c>
      <c r="CP107" s="65">
        <f>IF(ISERROR(CO107/CG107),"NM",IF(OR(CO107/CG107&lt;0.5,CO107/CG107&gt;2),"NM",(CO107/CG107-1)*100))</f>
        <v>3.6243464225038657E-2</v>
      </c>
      <c r="CQ107" s="133">
        <f>CQ106/CQ74*100</f>
        <v>78.432818358429074</v>
      </c>
      <c r="CR107" s="65">
        <f>IF(ISERROR(CQ107/CI107),"NM",IF(OR(CQ107/CI107&lt;0.5,CQ107/CI107&gt;2),"NM",(CQ107/CI107-1)*100))</f>
        <v>-0.71553683452866279</v>
      </c>
      <c r="CS107" s="133">
        <f>CS106/CS74*100</f>
        <v>81.236166047385041</v>
      </c>
      <c r="CT107" s="65">
        <f>IF(ISERROR(CS107/CK107),"NM",IF(OR(CS107/CK107&lt;0.5,CS107/CK107&gt;2),"NM",(CS107/CK107-1)*100))</f>
        <v>-0.33638712376187208</v>
      </c>
      <c r="CU107" s="133">
        <f>CU106/CU74*100</f>
        <v>78.672120879375811</v>
      </c>
      <c r="CV107" s="65">
        <f>IF(ISERROR(CU107/CM107),"NM",IF(OR(CU107/CM107&lt;0.5,CU107/CM107&gt;2),"NM",(CU107/CM107-1)*100))</f>
        <v>1.2166912281895925</v>
      </c>
      <c r="CW107" s="133">
        <f>CW106/CW74*100</f>
        <v>80.354079462018802</v>
      </c>
      <c r="CX107" s="65">
        <f>IF(ISERROR(CW107/CO107),"NM",IF(OR(CW107/CO107&lt;0.5,CW107/CO107&gt;2),"NM",(CW107/CO107-1)*100))</f>
        <v>1.647741257946711</v>
      </c>
      <c r="CY107" s="133">
        <f>CY106/CY74*100</f>
        <v>80.658171470988492</v>
      </c>
      <c r="CZ107" s="65">
        <f>IF(ISERROR(CY107/CQ107),"NM",IF(OR(CY107/CQ107&lt;0.5,CY107/CQ107&gt;2),"NM",(CY107/CQ107-1)*100))</f>
        <v>2.8372729160258015</v>
      </c>
      <c r="DA107" s="133">
        <f>DA106/DA74*100</f>
        <v>82.318175899535589</v>
      </c>
      <c r="DB107" s="65">
        <f>IF(ISERROR(DA107/CS107),"NM",IF(OR(DA107/CS107&lt;0.5,DA107/CS107&gt;2),"NM",(DA107/CS107-1)*100))</f>
        <v>1.3319312133950545</v>
      </c>
      <c r="DC107" s="133">
        <f>DC106/DC74*100</f>
        <v>78.470908189145547</v>
      </c>
      <c r="DD107" s="65">
        <f>IF(ISERROR(DC107/CU107),"NM",IF(OR(DC107/CU107&lt;0.5,DC107/CU107&gt;2),"NM",(DC107/CU107-1)*100))</f>
        <v>-0.2557611107736335</v>
      </c>
      <c r="DE107" s="133">
        <f>DE106/DE74*100</f>
        <v>78.545151197238113</v>
      </c>
      <c r="DF107" s="65">
        <f>IF(ISERROR(DE107/CW107),"NM",IF(OR(DE107/CW107&lt;0.5,DE107/CW107&gt;2),"NM",(DE107/CW107-1)*100))</f>
        <v>-2.2511965501835207</v>
      </c>
      <c r="DG107" s="133">
        <f>DG106/DG74*100</f>
        <v>80.781780648598257</v>
      </c>
      <c r="DH107" s="65">
        <f>IF(ISERROR(DG107/CY107),"NM",IF(OR(DG107/CY107&lt;0.5,DG107/CY107&gt;2),"NM",(DG107/CY107-1)*100))</f>
        <v>0.15325065688380768</v>
      </c>
      <c r="DI107" s="133">
        <f>DI106/DI74*100</f>
        <v>80.134770639650739</v>
      </c>
      <c r="DJ107" s="65">
        <f>IF(ISERROR(DI107/DA107),"NM",IF(OR(DI107/DA107&lt;0.5,DI107/DA107&gt;2),"NM",(DI107/DA107-1)*100))</f>
        <v>-2.6523975246360743</v>
      </c>
      <c r="DK107" s="133">
        <f>DK106/DK74*100</f>
        <v>77.97311248197957</v>
      </c>
      <c r="DL107" s="65">
        <f>IF(ISERROR(DK107/DC107),"NM",IF(OR(DK107/DC107&lt;0.5,DK107/DC107&gt;2),"NM",(DK107/DC107-1)*100))</f>
        <v>-0.63436975390432915</v>
      </c>
      <c r="DM107" s="133">
        <f>DM106/DM74*100</f>
        <v>78.259662295819325</v>
      </c>
      <c r="DN107" s="65">
        <f>IF(ISERROR(DM107/DE107),"NM",IF(OR(DM107/DE107&lt;0.5,DM107/DE107&gt;2),"NM",(DM107/DE107-1)*100))</f>
        <v>-0.36347106990969325</v>
      </c>
      <c r="DO107" s="133">
        <f>DO106/DO74*100</f>
        <v>80.365615692718492</v>
      </c>
      <c r="DP107" s="65">
        <f>IF(ISERROR(DO107/DG107),"NM",IF(OR(DO107/DG107&lt;0.5,DO107/DG107&gt;2),"NM",(DO107/DG107-1)*100))</f>
        <v>-0.51517180302088628</v>
      </c>
      <c r="DQ107" s="133">
        <f>DQ106/DQ74*100</f>
        <v>79.928731080585365</v>
      </c>
      <c r="DR107" s="65">
        <f>IF(ISERROR(DQ107/DI107),"NM",IF(OR(DQ107/DI107&lt;0.5,DQ107/DI107&gt;2),"NM",(DQ107/DI107-1)*100))</f>
        <v>-0.25711630222526871</v>
      </c>
      <c r="DS107" s="133">
        <f>DS106/DS74*100</f>
        <v>77.856778016140566</v>
      </c>
      <c r="DT107" s="65">
        <f>IF(ISERROR(DS107/DK107),"NM",IF(OR(DS107/DK107&lt;0.5,DS107/DK107&gt;2),"NM",(DS107/DK107-1)*100))</f>
        <v>-0.14919818144477626</v>
      </c>
      <c r="DU107" s="133">
        <f>DU106/DU74*100</f>
        <v>78.929980117641122</v>
      </c>
      <c r="DV107" s="65">
        <f>IF(ISERROR(DU107/DM107),"NM",IF(OR(DU107/DM107&lt;0.5,DU107/DM107&gt;2),"NM",(DU107/DM107-1)*100))</f>
        <v>0.85653042979920713</v>
      </c>
      <c r="DW107" s="133">
        <f>DW106/DW74*100</f>
        <v>78.057546587880211</v>
      </c>
      <c r="DX107" s="65">
        <f>IF(ISERROR(DW107/DO107),"NM",IF(OR(DW107/DO107&lt;0.5,DW107/DO107&gt;2),"NM",(DW107/DO107-1)*100))</f>
        <v>-2.8719609561174586</v>
      </c>
      <c r="DY107" s="133">
        <f t="shared" ref="DY107:EA107" si="360">DY106/DY74*100</f>
        <v>77.678707116529637</v>
      </c>
      <c r="DZ107" s="65">
        <f>IF(ISERROR(DY107/DQ107),"NM",IF(OR(DY107/DQ107&lt;0.5,DY107/DQ107&gt;2),"NM",(DY107/DQ107-1)*100))</f>
        <v>-2.8150377638138879</v>
      </c>
      <c r="EA107" s="133">
        <f t="shared" si="360"/>
        <v>78.69873525747937</v>
      </c>
      <c r="EB107" s="65">
        <f>IF(ISERROR(EA107/DS107),"NM",IF(OR(EA107/DS107&lt;0.5,EA107/DS107&gt;2),"NM",(EA107/DS107-1)*100))</f>
        <v>1.0814180380855909</v>
      </c>
      <c r="EC107" s="133">
        <f t="shared" ref="EC107:EE107" si="361">EC106/EC74*100</f>
        <v>80.063622814837345</v>
      </c>
      <c r="ED107" s="65">
        <f>IF(ISERROR(EC107/DU107),"NM",IF(OR(EC107/DU107&lt;0.5,EC107/DU107&gt;2),"NM",(EC107/DU107-1)*100))</f>
        <v>1.4362637561881941</v>
      </c>
      <c r="EE107" s="133">
        <f t="shared" si="361"/>
        <v>80.43749028740018</v>
      </c>
      <c r="EF107" s="65">
        <f>IF(ISERROR(EE107/DW107),"NM",IF(OR(EE107/DW107&lt;0.5,EE107/DW107&gt;2),"NM",(EE107/DW107-1)*100))</f>
        <v>3.0489604190166775</v>
      </c>
      <c r="EG107" s="133">
        <f t="shared" ref="EG107:EI107" si="362">EG106/EG74*100</f>
        <v>81.874083214975897</v>
      </c>
      <c r="EH107" s="65">
        <f>IF(ISERROR(EG107/DY107),"NM",IF(OR(EG107/DY107&lt;0.5,EG107/DY107&gt;2),"NM",(EG107/DY107-1)*100))</f>
        <v>5.4009345085424432</v>
      </c>
      <c r="EI107" s="133">
        <f t="shared" si="362"/>
        <v>79.514785097071041</v>
      </c>
      <c r="EJ107" s="65">
        <f>IF(ISERROR(EI107/EA107),"NM",IF(OR(EI107/EA107&lt;0.5,EI107/EA107&gt;2),"NM",(EI107/EA107-1)*100))</f>
        <v>1.0369287853505993</v>
      </c>
      <c r="EK107" s="133">
        <f t="shared" ref="EK107:EM107" si="363">EK106/EK74*100</f>
        <v>79.080864722165515</v>
      </c>
      <c r="EL107" s="65">
        <f>IF(ISERROR(EK107/EC107),"NM",IF(OR(EK107/EC107&lt;0.5,EK107/EC107&gt;2),"NM",(EK107/EC107-1)*100))</f>
        <v>-1.2274714259991049</v>
      </c>
      <c r="EM107" s="133">
        <f t="shared" si="363"/>
        <v>80.1396505395589</v>
      </c>
      <c r="EN107" s="65">
        <f>IF(ISERROR(EM107/EE107),"NM",IF(OR(EM107/EE107&lt;0.5,EM107/EE107&gt;2),"NM",(EM107/EE107-1)*100))</f>
        <v>-0.37027478950065751</v>
      </c>
      <c r="EO107" s="133">
        <f t="shared" ref="EO107" si="364">EO106/EO74*100</f>
        <v>79.781531665970277</v>
      </c>
      <c r="EP107" s="65">
        <f>IF(ISERROR(EO107/EG107),"NM",IF(OR(EO107/EG107&lt;0.5,EO107/EG107&gt;2),"NM",(EO107/EG107-1)*100))</f>
        <v>-2.555816769894359</v>
      </c>
      <c r="EQ107" s="131">
        <f t="shared" ref="EQ107" si="365">EQ106/EQ74*100</f>
        <v>79.451877214217348</v>
      </c>
      <c r="ER107" s="65">
        <f>IF(ISERROR(EQ107/EI107),"NM",IF(OR(EQ107/EI107&lt;0.5,EQ107/EI107&gt;2),"NM",(EQ107/EI107-1)*100))</f>
        <v>-7.9114698954285689E-2</v>
      </c>
      <c r="ES107" s="131">
        <f t="shared" ref="ES107" si="366">ES106/ES74*100</f>
        <v>79.957158215820897</v>
      </c>
      <c r="ET107" s="65">
        <f>IF(ISERROR(ES107/EK107),"NM",IF(OR(ES107/EK107&lt;0.5,ES107/EK107&gt;2),"NM",(ES107/EK107-1)*100))</f>
        <v>1.1080980168009846</v>
      </c>
      <c r="EU107" s="131">
        <f t="shared" ref="EU107" si="367">EU106/EU74*100</f>
        <v>79.355046971510944</v>
      </c>
      <c r="EV107" s="65">
        <f>IF(ISERROR(EU107/EM107),"NM",IF(OR(EU107/EM107&lt;0.5,EU107/EM107&gt;2),"NM",(EU107/EM107-1)*100))</f>
        <v>-0.97904540731763579</v>
      </c>
      <c r="EW107" s="131">
        <f t="shared" ref="EW107" si="368">EW106/EW74*100</f>
        <v>79.797871521266472</v>
      </c>
      <c r="EX107" s="65">
        <f>IF(ISERROR(EW107/EO107),"NM",IF(OR(EW107/EO107&lt;0.5,EW107/EO107&gt;2),"NM",(EW107/EO107-1)*100))</f>
        <v>2.0480749059337278E-2</v>
      </c>
      <c r="EY107" s="65"/>
      <c r="EZ107" s="317"/>
      <c r="FA107" s="59"/>
      <c r="FB107" s="131">
        <f>FB106/FB74*100</f>
        <v>91.11944864247252</v>
      </c>
      <c r="FC107" s="63"/>
      <c r="FD107" s="131">
        <f>FD106/FD74*100</f>
        <v>90.770902416212778</v>
      </c>
      <c r="FE107" s="65">
        <f>IF(ISERROR(FD107/FB107),"NM",IF(OR(FD107/FB107&lt;0.5,FD107/FB107&gt;2),"NM",(FD107/FB107-1)*100))</f>
        <v>-0.38251573231894431</v>
      </c>
      <c r="FF107" s="131">
        <f>FF106/FF74*100</f>
        <v>90.309041458377408</v>
      </c>
      <c r="FG107" s="65">
        <f>IF(ISERROR(FF107/FD107),"NM",IF(OR(FF107/FD107&lt;0.5,FF107/FD107&gt;2),"NM",(FF107/FD107-1)*100))</f>
        <v>-0.50882049813452124</v>
      </c>
      <c r="FH107" s="131">
        <f>FH106/FH74*100</f>
        <v>88.956558702888913</v>
      </c>
      <c r="FI107" s="65">
        <f>IF(ISERROR(FH107/FF107),"NM",IF(OR(FH107/FF107&lt;0.5,FH107/FF107&gt;2),"NM",(FH107/FF107-1)*100))</f>
        <v>-1.4976161120166975</v>
      </c>
      <c r="FJ107" s="131">
        <f>FJ106/FJ74*100</f>
        <v>87.730445452968127</v>
      </c>
      <c r="FK107" s="65">
        <f>IF(ISERROR(FJ107/FH107),"NM",IF(OR(FJ107/FH107&lt;0.5,FJ107/FH107&gt;2),"NM",(FJ107/FH107-1)*100))</f>
        <v>-1.3783281050877338</v>
      </c>
      <c r="FL107" s="131">
        <f>FL106/FL74*100</f>
        <v>86.969832831614681</v>
      </c>
      <c r="FM107" s="65">
        <f>IF(ISERROR(FL107/FJ107),"NM",IF(OR(FL107/FJ107&lt;0.5,FL107/FJ107&gt;2),"NM",(FL107/FJ107-1)*100))</f>
        <v>-0.8669882130727391</v>
      </c>
      <c r="FN107" s="131">
        <f>FN106/FN74*100</f>
        <v>85.979587131227703</v>
      </c>
      <c r="FO107" s="65">
        <f>IF(ISERROR(FN107/FL107),"NM",IF(OR(FN107/FL107&lt;0.5,FN107/FL107&gt;2),"NM",(FN107/FL107-1)*100))</f>
        <v>-1.1386082600667202</v>
      </c>
      <c r="FP107" s="131">
        <f>FP106/FP74*100</f>
        <v>85.477899957160147</v>
      </c>
      <c r="FQ107" s="65">
        <f>IF(ISERROR(FP107/FN107),"NM",IF(OR(FP107/FN107&lt;0.5,FP107/FN107&gt;2),"NM",(FP107/FN107-1)*100))</f>
        <v>-0.58349567706326155</v>
      </c>
      <c r="FR107" s="143">
        <f>FR106/FR74*100</f>
        <v>84.237225558727971</v>
      </c>
      <c r="FS107" s="65">
        <f>IF(ISERROR(FR107/FP107),"NM",IF(OR(FR107/FP107&lt;0.5,FR107/FP107&gt;2),"NM",(FR107/FP107-1)*100))</f>
        <v>-1.4514563402399649</v>
      </c>
      <c r="FT107" s="143">
        <f>FT106/FT74*100</f>
        <v>83.209208753695393</v>
      </c>
      <c r="FU107" s="65">
        <f>IF(ISERROR(FT107/FR107),"NM",IF(OR(FT107/FR107&lt;0.5,FT107/FR107&gt;2),"NM",(FT107/FR107-1)*100))</f>
        <v>-1.2203830292533469</v>
      </c>
      <c r="FV107" s="143">
        <f>FV106/FV74*100</f>
        <v>82.293971475577166</v>
      </c>
      <c r="FW107" s="65">
        <f>IF(ISERROR(FV107/FT107),"NM",IF(OR(FV107/FT107&lt;0.5,FV107/FT107&gt;2),"NM",(FV107/FT107-1)*100))</f>
        <v>-1.0999230635967083</v>
      </c>
      <c r="FX107" s="143">
        <f>FX106/FX74*100</f>
        <v>80.664836682804605</v>
      </c>
      <c r="FY107" s="65">
        <f>IF(ISERROR(FX107/FV107),"NM",IF(OR(FX107/FV107&lt;0.5,FX107/FV107&gt;2),"NM",(FX107/FV107-1)*100))</f>
        <v>-1.9796526568851336</v>
      </c>
      <c r="FZ107" s="143">
        <f>FZ106/FZ74*100</f>
        <v>79.56785267464484</v>
      </c>
      <c r="GA107" s="65">
        <f>IF(ISERROR(FZ107/FX107),"NM",IF(OR(FZ107/FX107&lt;0.5,FZ107/FX107&gt;2),"NM",(FZ107/FX107-1)*100))</f>
        <v>-1.3599283817723351</v>
      </c>
      <c r="GB107" s="143">
        <f>GB106/GB74*100</f>
        <v>79.130773541834685</v>
      </c>
      <c r="GC107" s="65">
        <f>IF(ISERROR(GB107/FZ107),"NM",IF(OR(GB107/FZ107&lt;0.5,GB107/FZ107&gt;2),"NM",(GB107/FZ107-1)*100))</f>
        <v>-0.54931623528585716</v>
      </c>
      <c r="GD107" s="143">
        <f>GD106/GD74*100</f>
        <v>80.53211538894152</v>
      </c>
      <c r="GE107" s="65">
        <f>IF(ISERROR(GD107/GB107),"NM",IF(OR(GD107/GB107&lt;0.5,GD107/GB107&gt;2),"NM",(GD107/GB107-1)*100))</f>
        <v>1.7709189287350657</v>
      </c>
      <c r="GF107" s="143">
        <f>GF106/GF74*100</f>
        <v>79.489061079887975</v>
      </c>
      <c r="GG107" s="65">
        <f>IF(ISERROR(GF107/GD107),"NM",IF(OR(GF107/GD107&lt;0.5,GF107/GD107&gt;2),"NM",(GF107/GD107-1)*100))</f>
        <v>-1.2952029187560332</v>
      </c>
      <c r="GH107" s="143">
        <f>GH106/GH74*100</f>
        <v>79.135462350272206</v>
      </c>
      <c r="GI107" s="65">
        <f>IF(ISERROR(GH107/GF107),"NM",IF(OR(GH107/GF107&lt;0.5,GH107/GF107&gt;2),"NM",(GH107/GF107-1)*100))</f>
        <v>-0.44483948459322908</v>
      </c>
      <c r="GJ107" s="143">
        <f>GJ106/GJ74*100</f>
        <v>78.128457250097227</v>
      </c>
      <c r="GK107" s="65">
        <f>IF(ISERROR(GJ107/GH107),"NM",IF(OR(GJ107/GH107&lt;0.5,GJ107/GH107&gt;2),"NM",(GJ107/GH107-1)*100))</f>
        <v>-1.2725080138127454</v>
      </c>
      <c r="GL107" s="143">
        <f>GL106/GL74*100</f>
        <v>79.308917442926017</v>
      </c>
      <c r="GM107" s="65">
        <f>IF(ISERROR(GL107/GJ107),"NM",IF(OR(GL107/GJ107&lt;0.5,GL107/GJ107&gt;2),"NM",(GL107/GJ107-1)*100))</f>
        <v>1.5109221842817266</v>
      </c>
      <c r="GN107" s="143">
        <f>GN106/GN74*100</f>
        <v>79.62789175614958</v>
      </c>
      <c r="GO107" s="65">
        <f>IF(ISERROR(GN107/GL107),"NM",IF(OR(GN107/GL107&lt;0.5,GN107/GL107&gt;2),"NM",(GN107/GL107-1)*100))</f>
        <v>0.40219224206798909</v>
      </c>
      <c r="GP107" s="143">
        <f>GP106/GP74*100</f>
        <v>79.640100114654288</v>
      </c>
      <c r="GQ107" s="65">
        <f>IF(ISERROR(GP107/GN107),"NM",IF(OR(GP107/GN107&lt;0.5,GP107/GN107&gt;2),"NM",(GP107/GN107-1)*100))</f>
        <v>1.5331761566783619E-2</v>
      </c>
      <c r="GR107" s="131">
        <f>GR106/GR74*100</f>
        <v>79.334136815701015</v>
      </c>
      <c r="GS107" s="65">
        <f>IF(ISERROR(GR107/GP107),"NM",IF(OR(GR107/GP107&lt;0.5,GR107/GP107&gt;2),"NM",(GR107/GP107-1)*100))</f>
        <v>-0.38418246400091505</v>
      </c>
      <c r="GT107" s="131">
        <f>GT106/GT74*100</f>
        <v>78.501382966847828</v>
      </c>
      <c r="GU107" s="65">
        <f>IF(ISERROR(GT107/GR107),"NM",IF(OR(GT107/GR107&lt;0.5,GT107/GR107&gt;2),"NM",(GT107/GR107-1)*100))</f>
        <v>-1.0496790943698486</v>
      </c>
      <c r="GV107" s="131">
        <f>GV106/GV74*100</f>
        <v>78.071346311728036</v>
      </c>
      <c r="GW107" s="65">
        <f>IF(ISERROR(GV107/GT107),"NM",IF(OR(GV107/GT107&lt;0.5,GV107/GT107&gt;2),"NM",(GV107/GT107-1)*100))</f>
        <v>-0.54780774410229105</v>
      </c>
      <c r="GX107" s="131">
        <f>GX106/GX74*100</f>
        <v>77.664629774201359</v>
      </c>
      <c r="GY107" s="65">
        <f>IF(ISERROR(GX107/GV107),"NM",IF(OR(GX107/GV107&lt;0.5,GX107/GV107&gt;2),"NM",(GX107/GV107-1)*100))</f>
        <v>-0.52095494280669508</v>
      </c>
      <c r="GZ107" s="67">
        <f t="shared" si="304"/>
        <v>-0.49804545918793464</v>
      </c>
      <c r="HA107" s="280"/>
      <c r="HB107" s="57"/>
      <c r="HC107"/>
      <c r="HD107"/>
      <c r="HE107"/>
      <c r="HF107"/>
      <c r="HG107"/>
      <c r="HH107"/>
    </row>
    <row r="108" spans="2:216" s="2" customFormat="1" ht="13.5" customHeight="1" x14ac:dyDescent="0.2">
      <c r="B108" s="54"/>
      <c r="C108" s="57"/>
      <c r="D108" s="63"/>
      <c r="E108" s="57"/>
      <c r="F108" s="63"/>
      <c r="G108" s="57"/>
      <c r="H108" s="63"/>
      <c r="I108" s="57"/>
      <c r="J108" s="63"/>
      <c r="K108" s="57"/>
      <c r="L108" s="63"/>
      <c r="M108" s="57"/>
      <c r="N108" s="63"/>
      <c r="O108" s="57"/>
      <c r="P108" s="63"/>
      <c r="Q108" s="57"/>
      <c r="R108" s="63"/>
      <c r="S108" s="57"/>
      <c r="T108" s="63"/>
      <c r="U108" s="57"/>
      <c r="V108" s="63"/>
      <c r="W108" s="57"/>
      <c r="X108" s="63"/>
      <c r="Y108" s="57"/>
      <c r="Z108" s="63"/>
      <c r="AA108" s="57"/>
      <c r="AB108" s="63"/>
      <c r="AC108" s="57"/>
      <c r="AD108" s="63"/>
      <c r="AE108" s="57"/>
      <c r="AF108" s="63"/>
      <c r="AG108" s="57"/>
      <c r="AH108" s="63"/>
      <c r="AI108" s="55"/>
      <c r="AJ108" s="63"/>
      <c r="AK108" s="57"/>
      <c r="AL108" s="63"/>
      <c r="AM108" s="57"/>
      <c r="AN108" s="63"/>
      <c r="AO108" s="59"/>
      <c r="AP108" s="63"/>
      <c r="AQ108" s="59"/>
      <c r="AR108" s="63"/>
      <c r="AS108" s="59"/>
      <c r="AT108" s="63"/>
      <c r="AU108" s="59"/>
      <c r="AV108" s="63"/>
      <c r="AW108" s="59"/>
      <c r="AX108" s="63"/>
      <c r="AY108" s="59"/>
      <c r="AZ108" s="65"/>
      <c r="BA108" s="59"/>
      <c r="BB108" s="65"/>
      <c r="BC108" s="59"/>
      <c r="BD108" s="65"/>
      <c r="BE108" s="59"/>
      <c r="BF108" s="65"/>
      <c r="BG108" s="59"/>
      <c r="BH108" s="65"/>
      <c r="BI108" s="59"/>
      <c r="BJ108" s="65"/>
      <c r="BK108" s="59"/>
      <c r="BL108" s="65"/>
      <c r="BM108" s="59"/>
      <c r="BN108" s="65"/>
      <c r="BO108" s="59"/>
      <c r="BP108" s="65"/>
      <c r="BQ108" s="59"/>
      <c r="BR108" s="65"/>
      <c r="BS108" s="59"/>
      <c r="BT108" s="65"/>
      <c r="BU108" s="59"/>
      <c r="BV108" s="65"/>
      <c r="BW108" s="59"/>
      <c r="BX108" s="65"/>
      <c r="BY108" s="59"/>
      <c r="BZ108" s="65"/>
      <c r="CA108" s="59"/>
      <c r="CB108" s="65"/>
      <c r="CC108" s="59"/>
      <c r="CD108" s="65"/>
      <c r="CE108" s="59"/>
      <c r="CF108" s="65"/>
      <c r="CG108" s="59"/>
      <c r="CH108" s="65"/>
      <c r="CI108" s="59"/>
      <c r="CJ108" s="65"/>
      <c r="CK108" s="59"/>
      <c r="CL108" s="65"/>
      <c r="CM108" s="59"/>
      <c r="CN108" s="65"/>
      <c r="CO108" s="59"/>
      <c r="CP108" s="65"/>
      <c r="CQ108" s="59"/>
      <c r="CR108" s="65"/>
      <c r="CS108" s="59"/>
      <c r="CT108" s="65"/>
      <c r="CU108" s="59"/>
      <c r="CV108" s="65"/>
      <c r="CW108" s="59"/>
      <c r="CX108" s="65"/>
      <c r="CY108" s="59"/>
      <c r="CZ108" s="65"/>
      <c r="DA108" s="59"/>
      <c r="DB108" s="65"/>
      <c r="DC108" s="59"/>
      <c r="DD108" s="65"/>
      <c r="DE108" s="59"/>
      <c r="DF108" s="65"/>
      <c r="DG108" s="59"/>
      <c r="DH108" s="65"/>
      <c r="DI108" s="59"/>
      <c r="DJ108" s="65"/>
      <c r="DK108" s="59"/>
      <c r="DL108" s="65"/>
      <c r="DM108" s="59"/>
      <c r="DN108" s="65"/>
      <c r="DO108" s="59"/>
      <c r="DP108" s="65"/>
      <c r="DQ108" s="59"/>
      <c r="DR108" s="65"/>
      <c r="DS108" s="59"/>
      <c r="DT108" s="65"/>
      <c r="DU108" s="59"/>
      <c r="DV108" s="65"/>
      <c r="DW108" s="59"/>
      <c r="DX108" s="65"/>
      <c r="DY108" s="59"/>
      <c r="DZ108" s="65"/>
      <c r="EA108" s="59"/>
      <c r="EB108" s="65"/>
      <c r="EC108" s="59"/>
      <c r="ED108" s="65"/>
      <c r="EE108" s="59"/>
      <c r="EF108" s="65"/>
      <c r="EG108" s="59"/>
      <c r="EH108" s="65"/>
      <c r="EI108" s="59"/>
      <c r="EJ108" s="65"/>
      <c r="EK108" s="59"/>
      <c r="EL108" s="65"/>
      <c r="EM108" s="59"/>
      <c r="EN108" s="65"/>
      <c r="EO108" s="59"/>
      <c r="EP108" s="65"/>
      <c r="EQ108" s="147"/>
      <c r="ER108" s="65"/>
      <c r="ES108" s="147"/>
      <c r="ET108" s="65"/>
      <c r="EU108" s="147"/>
      <c r="EV108" s="65"/>
      <c r="EW108" s="147"/>
      <c r="EX108" s="65"/>
      <c r="EY108" s="65"/>
      <c r="EZ108" s="317"/>
      <c r="FA108" s="59"/>
      <c r="FB108" s="57"/>
      <c r="FC108" s="63"/>
      <c r="FD108" s="57"/>
      <c r="FE108" s="65"/>
      <c r="FF108" s="57"/>
      <c r="FG108" s="65"/>
      <c r="FH108" s="57"/>
      <c r="FI108" s="65"/>
      <c r="FJ108" s="57"/>
      <c r="FK108" s="65"/>
      <c r="FL108" s="57"/>
      <c r="FM108" s="65"/>
      <c r="FN108" s="57"/>
      <c r="FO108" s="65"/>
      <c r="FP108" s="57"/>
      <c r="FQ108" s="65"/>
      <c r="FR108" s="148"/>
      <c r="FS108" s="65"/>
      <c r="FT108" s="148"/>
      <c r="FU108" s="65"/>
      <c r="FV108" s="148"/>
      <c r="FW108" s="65"/>
      <c r="FX108" s="148"/>
      <c r="FY108" s="65"/>
      <c r="FZ108" s="148"/>
      <c r="GA108" s="65"/>
      <c r="GB108" s="148"/>
      <c r="GC108" s="65"/>
      <c r="GD108" s="148"/>
      <c r="GE108" s="65"/>
      <c r="GF108" s="148"/>
      <c r="GG108" s="65"/>
      <c r="GH108" s="148"/>
      <c r="GI108" s="65"/>
      <c r="GJ108" s="148"/>
      <c r="GK108" s="65"/>
      <c r="GL108" s="148"/>
      <c r="GM108" s="65"/>
      <c r="GN108" s="148"/>
      <c r="GO108" s="65"/>
      <c r="GP108" s="148"/>
      <c r="GQ108" s="65"/>
      <c r="GR108" s="147"/>
      <c r="GS108" s="65"/>
      <c r="GT108" s="147"/>
      <c r="GU108" s="65"/>
      <c r="GV108" s="147"/>
      <c r="GW108" s="65"/>
      <c r="GX108" s="147"/>
      <c r="GY108" s="65"/>
      <c r="GZ108" s="67" t="str">
        <f t="shared" si="304"/>
        <v/>
      </c>
      <c r="HA108" s="279"/>
      <c r="HB108" s="57"/>
      <c r="HC108"/>
      <c r="HD108"/>
      <c r="HE108"/>
      <c r="HF108"/>
      <c r="HG108"/>
      <c r="HH108"/>
    </row>
    <row r="109" spans="2:216" s="2" customFormat="1" ht="13.5" customHeight="1" x14ac:dyDescent="0.2">
      <c r="B109" s="61" t="s">
        <v>184</v>
      </c>
      <c r="C109" s="57"/>
      <c r="D109" s="63"/>
      <c r="E109" s="57"/>
      <c r="F109" s="63"/>
      <c r="G109" s="57"/>
      <c r="H109" s="63"/>
      <c r="I109" s="57"/>
      <c r="J109" s="63"/>
      <c r="K109" s="57"/>
      <c r="L109" s="63"/>
      <c r="M109" s="57"/>
      <c r="N109" s="63"/>
      <c r="O109" s="57"/>
      <c r="P109" s="63"/>
      <c r="Q109" s="57"/>
      <c r="R109" s="63"/>
      <c r="S109" s="57"/>
      <c r="T109" s="63"/>
      <c r="U109" s="57"/>
      <c r="V109" s="63"/>
      <c r="W109" s="57"/>
      <c r="X109" s="63"/>
      <c r="Y109" s="57"/>
      <c r="Z109" s="63"/>
      <c r="AA109" s="57"/>
      <c r="AB109" s="63"/>
      <c r="AC109" s="57"/>
      <c r="AD109" s="63"/>
      <c r="AE109" s="57"/>
      <c r="AF109" s="63"/>
      <c r="AG109" s="57"/>
      <c r="AH109" s="63"/>
      <c r="AI109" s="55"/>
      <c r="AJ109" s="63"/>
      <c r="AK109" s="57"/>
      <c r="AL109" s="63"/>
      <c r="AM109" s="57"/>
      <c r="AN109" s="63"/>
      <c r="AO109" s="59"/>
      <c r="AP109" s="63"/>
      <c r="AQ109" s="59"/>
      <c r="AR109" s="63"/>
      <c r="AS109" s="59"/>
      <c r="AT109" s="63"/>
      <c r="AU109" s="59"/>
      <c r="AV109" s="63"/>
      <c r="AW109" s="59"/>
      <c r="AX109" s="63"/>
      <c r="AY109" s="59"/>
      <c r="AZ109" s="65"/>
      <c r="BA109" s="59"/>
      <c r="BB109" s="65"/>
      <c r="BC109" s="59"/>
      <c r="BD109" s="65"/>
      <c r="BE109" s="59"/>
      <c r="BF109" s="65"/>
      <c r="BG109" s="59"/>
      <c r="BH109" s="65"/>
      <c r="BI109" s="59"/>
      <c r="BJ109" s="65"/>
      <c r="BK109" s="59"/>
      <c r="BL109" s="65"/>
      <c r="BM109" s="59"/>
      <c r="BN109" s="65"/>
      <c r="BO109" s="59"/>
      <c r="BP109" s="65"/>
      <c r="BQ109" s="59"/>
      <c r="BR109" s="65"/>
      <c r="BS109" s="59"/>
      <c r="BT109" s="65"/>
      <c r="BU109" s="59"/>
      <c r="BV109" s="65"/>
      <c r="BW109" s="59"/>
      <c r="BX109" s="65"/>
      <c r="BY109" s="59"/>
      <c r="BZ109" s="65"/>
      <c r="CA109" s="59"/>
      <c r="CB109" s="65"/>
      <c r="CC109" s="59"/>
      <c r="CD109" s="65"/>
      <c r="CE109" s="59"/>
      <c r="CF109" s="65"/>
      <c r="CG109" s="59"/>
      <c r="CH109" s="65"/>
      <c r="CI109" s="59"/>
      <c r="CJ109" s="65"/>
      <c r="CK109" s="59"/>
      <c r="CL109" s="65"/>
      <c r="CM109" s="59"/>
      <c r="CN109" s="65"/>
      <c r="CO109" s="59"/>
      <c r="CP109" s="65"/>
      <c r="CQ109" s="59"/>
      <c r="CR109" s="65"/>
      <c r="CS109" s="59"/>
      <c r="CT109" s="65"/>
      <c r="CU109" s="59"/>
      <c r="CV109" s="65"/>
      <c r="CW109" s="59"/>
      <c r="CX109" s="65"/>
      <c r="CY109" s="59"/>
      <c r="CZ109" s="65"/>
      <c r="DA109" s="59"/>
      <c r="DB109" s="65"/>
      <c r="DC109" s="59"/>
      <c r="DD109" s="65"/>
      <c r="DE109" s="59"/>
      <c r="DF109" s="65"/>
      <c r="DG109" s="59"/>
      <c r="DH109" s="65"/>
      <c r="DI109" s="59"/>
      <c r="DJ109" s="65"/>
      <c r="DK109" s="59"/>
      <c r="DL109" s="65"/>
      <c r="DM109" s="59"/>
      <c r="DN109" s="65"/>
      <c r="DO109" s="59"/>
      <c r="DP109" s="65"/>
      <c r="DQ109" s="59"/>
      <c r="DR109" s="65"/>
      <c r="DS109" s="59"/>
      <c r="DT109" s="65"/>
      <c r="DU109" s="59"/>
      <c r="DV109" s="65"/>
      <c r="DW109" s="59"/>
      <c r="DX109" s="65"/>
      <c r="DY109" s="59"/>
      <c r="DZ109" s="65"/>
      <c r="EA109" s="59"/>
      <c r="EB109" s="65"/>
      <c r="EC109" s="59"/>
      <c r="ED109" s="65"/>
      <c r="EE109" s="59"/>
      <c r="EF109" s="65"/>
      <c r="EG109" s="59"/>
      <c r="EH109" s="65"/>
      <c r="EI109" s="59"/>
      <c r="EJ109" s="65"/>
      <c r="EK109" s="59"/>
      <c r="EL109" s="65"/>
      <c r="EM109" s="59"/>
      <c r="EN109" s="65"/>
      <c r="EO109" s="59"/>
      <c r="EP109" s="65"/>
      <c r="EQ109" s="57"/>
      <c r="ER109" s="65"/>
      <c r="ES109" s="57"/>
      <c r="ET109" s="65"/>
      <c r="EU109" s="57"/>
      <c r="EV109" s="65"/>
      <c r="EW109" s="57"/>
      <c r="EX109" s="65"/>
      <c r="EY109" s="65"/>
      <c r="EZ109" s="317"/>
      <c r="FA109" s="59"/>
      <c r="FB109" s="57"/>
      <c r="FC109" s="63"/>
      <c r="FD109" s="57"/>
      <c r="FE109" s="65"/>
      <c r="FF109" s="57"/>
      <c r="FG109" s="65"/>
      <c r="FH109" s="57"/>
      <c r="FI109" s="65"/>
      <c r="FJ109" s="57"/>
      <c r="FK109" s="65"/>
      <c r="FL109" s="57"/>
      <c r="FM109" s="65"/>
      <c r="FN109" s="57"/>
      <c r="FO109" s="65"/>
      <c r="FP109" s="57"/>
      <c r="FQ109" s="65"/>
      <c r="FR109" s="75"/>
      <c r="FS109" s="65"/>
      <c r="FT109" s="75"/>
      <c r="FU109" s="65"/>
      <c r="FV109" s="75"/>
      <c r="FW109" s="65"/>
      <c r="FX109" s="75"/>
      <c r="FY109" s="65"/>
      <c r="FZ109" s="75"/>
      <c r="GA109" s="65"/>
      <c r="GB109" s="75"/>
      <c r="GC109" s="65"/>
      <c r="GD109" s="75"/>
      <c r="GE109" s="65"/>
      <c r="GF109" s="75"/>
      <c r="GG109" s="65"/>
      <c r="GH109" s="75"/>
      <c r="GI109" s="65"/>
      <c r="GJ109" s="75"/>
      <c r="GK109" s="65"/>
      <c r="GL109" s="75"/>
      <c r="GM109" s="65"/>
      <c r="GN109" s="75"/>
      <c r="GO109" s="65"/>
      <c r="GP109" s="75"/>
      <c r="GQ109" s="65"/>
      <c r="GR109" s="57"/>
      <c r="GS109" s="65"/>
      <c r="GT109" s="57"/>
      <c r="GU109" s="65"/>
      <c r="GV109" s="57"/>
      <c r="GW109" s="65"/>
      <c r="GX109" s="57"/>
      <c r="GY109" s="65"/>
      <c r="GZ109" s="67" t="str">
        <f t="shared" si="304"/>
        <v/>
      </c>
      <c r="HA109" s="279"/>
      <c r="HB109" s="57"/>
      <c r="HC109"/>
      <c r="HD109"/>
      <c r="HE109"/>
      <c r="HF109"/>
      <c r="HG109"/>
      <c r="HH109"/>
    </row>
    <row r="110" spans="2:216" s="2" customFormat="1" ht="13.5" customHeight="1" x14ac:dyDescent="0.2">
      <c r="B110" s="54" t="s">
        <v>91</v>
      </c>
      <c r="C110" s="88">
        <f>C59</f>
        <v>176335</v>
      </c>
      <c r="D110" s="63"/>
      <c r="E110" s="88">
        <f>E59</f>
        <v>178487</v>
      </c>
      <c r="F110" s="63"/>
      <c r="G110" s="88">
        <f>G59</f>
        <v>181093</v>
      </c>
      <c r="H110" s="63"/>
      <c r="I110" s="88">
        <f>I59</f>
        <v>183221</v>
      </c>
      <c r="J110" s="63"/>
      <c r="K110" s="88">
        <f>K59</f>
        <v>185568</v>
      </c>
      <c r="L110" s="63">
        <f>IF(ISERROR(K110/C110),"NM",IF(OR(K110/C110&lt;0.5,K110/C110&gt;2),"NM",(K110/C110-1)*100))</f>
        <v>5.2360563699775931</v>
      </c>
      <c r="M110" s="88">
        <f>M59</f>
        <v>187613</v>
      </c>
      <c r="N110" s="63">
        <f>IF(ISERROR(M110/E110),"NM",IF(OR(M110/E110&lt;0.5,M110/E110&gt;2),"NM",(M110/E110-1)*100))</f>
        <v>5.1129774157221641</v>
      </c>
      <c r="O110" s="88">
        <f>O59</f>
        <v>190307</v>
      </c>
      <c r="P110" s="63">
        <f>IF(ISERROR(O110/G110),"NM",IF(OR(O110/G110&lt;0.5,O110/G110&gt;2),"NM",(O110/G110-1)*100))</f>
        <v>5.0879934619228795</v>
      </c>
      <c r="Q110" s="88">
        <f>Q59</f>
        <v>192108</v>
      </c>
      <c r="R110" s="63">
        <f>IF(ISERROR(Q110/I110),"NM",IF(OR(Q110/I110&lt;0.5,Q110/I110&gt;2),"NM",(Q110/I110-1)*100))</f>
        <v>4.8504265340763242</v>
      </c>
      <c r="S110" s="88">
        <f>S59</f>
        <v>195276</v>
      </c>
      <c r="T110" s="63">
        <f>IF(ISERROR(S110/K110),"NM",IF(OR(S110/K110&lt;0.5,S110/K110&gt;2),"NM",(S110/K110-1)*100))</f>
        <v>5.2315054319710397</v>
      </c>
      <c r="U110" s="88">
        <f>U59</f>
        <v>197203</v>
      </c>
      <c r="V110" s="63">
        <f>IF(ISERROR(U110/M110),"NM",IF(OR(U110/M110&lt;0.5,U110/M110&gt;2),"NM",(U110/M110-1)*100))</f>
        <v>5.1115860841199678</v>
      </c>
      <c r="W110" s="88">
        <f>W59</f>
        <v>200982</v>
      </c>
      <c r="X110" s="63">
        <f>IF(ISERROR(W110/O110),"NM",IF(OR(W110/O110&lt;0.5,W110/O110&gt;2),"NM",(W110/O110-1)*100))</f>
        <v>5.6093575118098649</v>
      </c>
      <c r="Y110" s="88">
        <f>Y59</f>
        <v>203540</v>
      </c>
      <c r="Z110" s="63">
        <f>IF(ISERROR(Y110/Q110),"NM",IF(OR(Y110/Q110&lt;0.5,Y110/Q110&gt;2),"NM",(Y110/Q110-1)*100))</f>
        <v>5.950819330793089</v>
      </c>
      <c r="AA110" s="88">
        <f>AA59</f>
        <v>207894</v>
      </c>
      <c r="AB110" s="63">
        <f>IF(ISERROR(AA110/S110),"NM",IF(OR(AA110/S110&lt;0.5,AA110/S110&gt;2),"NM",(AA110/S110-1)*100))</f>
        <v>6.4616235482086948</v>
      </c>
      <c r="AC110" s="88">
        <f>AC59</f>
        <v>209745</v>
      </c>
      <c r="AD110" s="63">
        <f>IF(ISERROR(AC110/U110),"NM",IF(OR(AC110/U110&lt;0.5,AC110/U110&gt;2),"NM",(AC110/U110-1)*100))</f>
        <v>6.359943814242186</v>
      </c>
      <c r="AE110" s="88">
        <f>AE59</f>
        <v>213693</v>
      </c>
      <c r="AF110" s="63">
        <f>IF(ISERROR(AE110/W110),"NM",IF(OR(AE110/W110&lt;0.5,AE110/W110&gt;2),"NM",(AE110/W110-1)*100))</f>
        <v>6.324446965399888</v>
      </c>
      <c r="AG110" s="88">
        <f>AG59</f>
        <v>216794</v>
      </c>
      <c r="AH110" s="63">
        <f>IF(ISERROR(AG110/Y110),"NM",IF(OR(AG110/Y110&lt;0.5,AG110/Y110&gt;2),"NM",(AG110/Y110-1)*100))</f>
        <v>6.5117421637024719</v>
      </c>
      <c r="AI110" s="88">
        <f>AI59</f>
        <v>221283</v>
      </c>
      <c r="AJ110" s="63">
        <f>IF(ISERROR(AI110/AA110),"NM",IF(OR(AI110/AA110&lt;0.5,AI110/AA110&gt;2),"NM",(AI110/AA110-1)*100))</f>
        <v>6.4403013073970339</v>
      </c>
      <c r="AK110" s="88">
        <f>AK59</f>
        <v>224011</v>
      </c>
      <c r="AL110" s="63">
        <f>IF(ISERROR(AK110/AC110),"NM",IF(OR(AK110/AC110&lt;0.5,AK110/AC110&gt;2),"NM",(AK110/AC110-1)*100))</f>
        <v>6.801592409830981</v>
      </c>
      <c r="AM110" s="88">
        <f>AM59</f>
        <v>228387</v>
      </c>
      <c r="AN110" s="63">
        <f>IF(ISERROR(AM110/AE110),"NM",IF(OR(AM110/AE110&lt;0.5,AM110/AE110&gt;2),"NM",(AM110/AE110-1)*100))</f>
        <v>6.8762196234785522</v>
      </c>
      <c r="AO110" s="71">
        <f>AO59</f>
        <v>231477</v>
      </c>
      <c r="AP110" s="63">
        <f>IF(ISERROR(AO110/AG110),"NM",IF(OR(AO110/AG110&lt;0.5,AO110/AG110&gt;2),"NM",(AO110/AG110-1)*100))</f>
        <v>6.7727889148223586</v>
      </c>
      <c r="AQ110" s="71">
        <f>AQ59</f>
        <v>235596</v>
      </c>
      <c r="AR110" s="63">
        <f>IF(ISERROR(AQ110/AI110),"NM",IF(OR(AQ110/AI110&lt;0.5,AQ110/AI110&gt;2),"NM",(AQ110/AI110-1)*100))</f>
        <v>6.4681877957186051</v>
      </c>
      <c r="AS110" s="71">
        <f>AS59</f>
        <v>238728</v>
      </c>
      <c r="AT110" s="63">
        <f>IF(ISERROR(AS110/AK110),"NM",IF(OR(AS110/AK110&lt;0.5,AS110/AK110&gt;2),"NM",(AS110/AK110-1)*100))</f>
        <v>6.5697666632442253</v>
      </c>
      <c r="AU110" s="71">
        <f>AU59</f>
        <v>242260</v>
      </c>
      <c r="AV110" s="63">
        <f>IF(ISERROR(AU110/AM110),"NM",IF(OR(AU110/AM110&lt;0.5,AU110/AM110&gt;2),"NM",(AU110/AM110-1)*100))</f>
        <v>6.0743387320644437</v>
      </c>
      <c r="AW110" s="71">
        <f>AW59</f>
        <v>245970</v>
      </c>
      <c r="AX110" s="63">
        <f>IF(ISERROR(AW110/AO110),"NM",IF(OR(AW110/AO110&lt;0.5,AW110/AO110&gt;2),"NM",(AW110/AO110-1)*100))</f>
        <v>6.2610972148420707</v>
      </c>
      <c r="AY110" s="71">
        <f>AY59</f>
        <v>250138</v>
      </c>
      <c r="AZ110" s="65">
        <f>IF(ISERROR(AY110/AQ110),"NM",IF(OR(AY110/AQ110&lt;0.5,AY110/AQ110&gt;2),"NM",(AY110/AQ110-1)*100))</f>
        <v>6.1724307713203919</v>
      </c>
      <c r="BA110" s="71">
        <f>BA59</f>
        <v>253486</v>
      </c>
      <c r="BB110" s="65">
        <f>IF(ISERROR(BA110/AS110),"NM",IF(OR(BA110/AS110&lt;0.5,BA110/AS110&gt;2),"NM",(BA110/AS110-1)*100))</f>
        <v>6.1819309004389922</v>
      </c>
      <c r="BC110" s="71">
        <f>BC59</f>
        <v>256254</v>
      </c>
      <c r="BD110" s="65">
        <f>IF(ISERROR(BC110/AU110),"NM",IF(OR(BC110/AU110&lt;0.5,BC110/AU110&gt;2),"NM",(BC110/AU110-1)*100))</f>
        <v>5.7764385371088967</v>
      </c>
      <c r="BE110" s="71">
        <f>BE59</f>
        <v>259628</v>
      </c>
      <c r="BF110" s="65">
        <f>IF(ISERROR(BE110/AW110),"NM",IF(OR(BE110/AW110&lt;0.5,BE110/AW110&gt;2),"NM",(BE110/AW110-1)*100))</f>
        <v>5.5527096800422893</v>
      </c>
      <c r="BG110" s="71">
        <f>BG59</f>
        <v>262347</v>
      </c>
      <c r="BH110" s="65">
        <f>IF(ISERROR(BG110/AY110),"NM",IF(OR(BG110/AY110&lt;0.5,BG110/AY110&gt;2),"NM",(BG110/AY110-1)*100))</f>
        <v>4.8809057400315048</v>
      </c>
      <c r="BI110" s="71">
        <f>BI59</f>
        <v>264454</v>
      </c>
      <c r="BJ110" s="65">
        <f>IF(ISERROR(BI110/BA110),"NM",IF(OR(BI110/BA110&lt;0.5,BI110/BA110&gt;2),"NM",(BI110/BA110-1)*100))</f>
        <v>4.3268661780137663</v>
      </c>
      <c r="BK110" s="71">
        <f>BK59</f>
        <v>266961</v>
      </c>
      <c r="BL110" s="65">
        <f>IF(ISERROR(BK110/BC110),"NM",IF(OR(BK110/BC110&lt;0.5,BK110/BC110&gt;2),"NM",(BK110/BC110-1)*100))</f>
        <v>4.1782762415415897</v>
      </c>
      <c r="BM110" s="71">
        <f>BM59</f>
        <v>269937</v>
      </c>
      <c r="BN110" s="65">
        <f>IF(ISERROR(BM110/BE110),"NM",IF(OR(BM110/BE110&lt;0.5,BM110/BE110&gt;2),"NM",(BM110/BE110-1)*100))</f>
        <v>3.9706811283836796</v>
      </c>
      <c r="BO110" s="71">
        <f>BO59</f>
        <v>271920</v>
      </c>
      <c r="BP110" s="65">
        <f>IF(ISERROR(BO110/BG110),"NM",IF(OR(BO110/BG110&lt;0.5,BO110/BG110&gt;2),"NM",(BO110/BG110-1)*100))</f>
        <v>3.648983979233611</v>
      </c>
      <c r="BQ110" s="71">
        <f>BQ59</f>
        <v>273872</v>
      </c>
      <c r="BR110" s="65">
        <f>IF(ISERROR(BQ110/BI110),"NM",IF(OR(BQ110/BI110&lt;0.5,BQ110/BI110&gt;2),"NM",(BQ110/BI110-1)*100))</f>
        <v>3.5612998858024492</v>
      </c>
      <c r="BS110" s="71">
        <f>BS59</f>
        <v>276489</v>
      </c>
      <c r="BT110" s="65">
        <f>IF(ISERROR(BS110/BK110),"NM",IF(OR(BS110/BK110&lt;0.5,BS110/BK110&gt;2),"NM",(BS110/BK110-1)*100))</f>
        <v>3.569060649308331</v>
      </c>
      <c r="BU110" s="71">
        <f>BU59</f>
        <v>278952</v>
      </c>
      <c r="BV110" s="65">
        <f>IF(ISERROR(BU110/BM110),"NM",IF(OR(BU110/BM110&lt;0.5,BU110/BM110&gt;2),"NM",(BU110/BM110-1)*100))</f>
        <v>3.3396681447893428</v>
      </c>
      <c r="BW110" s="71">
        <f>BW59</f>
        <v>281655</v>
      </c>
      <c r="BX110" s="65">
        <f>IF(ISERROR(BW110/BO110),"NM",IF(OR(BW110/BO110&lt;0.5,BW110/BO110&gt;2),"NM",(BW110/BO110-1)*100))</f>
        <v>3.5800970873786309</v>
      </c>
      <c r="BY110" s="71">
        <f>BY59</f>
        <v>282289</v>
      </c>
      <c r="BZ110" s="65">
        <f>IF(ISERROR(BY110/BQ110),"NM",IF(OR(BY110/BQ110&lt;0.5,BY110/BQ110&gt;2),"NM",(BY110/BQ110-1)*100))</f>
        <v>3.0733335280715091</v>
      </c>
      <c r="CA110" s="71">
        <f>CA59</f>
        <v>285977</v>
      </c>
      <c r="CB110" s="65">
        <f>IF(ISERROR(CA110/BS110),"NM",IF(OR(CA110/BS110&lt;0.5,CA110/BS110&gt;2),"NM",(CA110/BS110-1)*100))</f>
        <v>3.4316012571928622</v>
      </c>
      <c r="CC110" s="71">
        <f>CC59</f>
        <v>288037</v>
      </c>
      <c r="CD110" s="65">
        <f>IF(ISERROR(CC110/BU110),"NM",IF(OR(CC110/BU110&lt;0.5,CC110/BU110&gt;2),"NM",(CC110/BU110-1)*100))</f>
        <v>3.2568327167397992</v>
      </c>
      <c r="CE110" s="71">
        <f>CE59</f>
        <v>290832</v>
      </c>
      <c r="CF110" s="65">
        <f>IF(ISERROR(CE110/BW110),"NM",IF(OR(CE110/BW110&lt;0.5,CE110/BW110&gt;2),"NM",(CE110/BW110-1)*100))</f>
        <v>3.2582414656228353</v>
      </c>
      <c r="CG110" s="71">
        <f>CG59</f>
        <v>293109</v>
      </c>
      <c r="CH110" s="65">
        <f>IF(ISERROR(CG110/BY110),"NM",IF(OR(CG110/BY110&lt;0.5,CG110/BY110&gt;2),"NM",(CG110/BY110-1)*100))</f>
        <v>3.832951337104884</v>
      </c>
      <c r="CI110" s="71">
        <f>CI59</f>
        <v>296816</v>
      </c>
      <c r="CJ110" s="65">
        <f>IF(ISERROR(CI110/CA110),"NM",IF(OR(CI110/CA110&lt;0.5,CI110/CA110&gt;2),"NM",(CI110/CA110-1)*100))</f>
        <v>3.7901649433345952</v>
      </c>
      <c r="CK110" s="71">
        <f>CK59</f>
        <v>300632</v>
      </c>
      <c r="CL110" s="65">
        <f>IF(ISERROR(CK110/CC110),"NM",IF(OR(CK110/CC110&lt;0.5,CK110/CC110&gt;2),"NM",(CK110/CC110-1)*100))</f>
        <v>4.3727021181306558</v>
      </c>
      <c r="CM110" s="71">
        <f>CM59</f>
        <v>304800</v>
      </c>
      <c r="CN110" s="65">
        <f>IF(ISERROR(CM110/CE110),"NM",IF(OR(CM110/CE110&lt;0.5,CM110/CE110&gt;2),"NM",(CM110/CE110-1)*100))</f>
        <v>4.8027727347747184</v>
      </c>
      <c r="CO110" s="71">
        <f>CO59</f>
        <v>308057</v>
      </c>
      <c r="CP110" s="65">
        <f>IF(ISERROR(CO110/CG110),"NM",IF(OR(CO110/CG110&lt;0.5,CO110/CG110&gt;2),"NM",(CO110/CG110-1)*100))</f>
        <v>5.0998092859652955</v>
      </c>
      <c r="CQ110" s="71">
        <f>CQ59</f>
        <v>312867</v>
      </c>
      <c r="CR110" s="65">
        <f>IF(ISERROR(CQ110/CI110),"NM",IF(OR(CQ110/CI110&lt;0.5,CQ110/CI110&gt;2),"NM",(CQ110/CI110-1)*100))</f>
        <v>5.4077273462347142</v>
      </c>
      <c r="CS110" s="71">
        <f>CS59</f>
        <v>319637</v>
      </c>
      <c r="CT110" s="65">
        <f>IF(ISERROR(CS110/CK110),"NM",IF(OR(CS110/CK110&lt;0.5,CS110/CK110&gt;2),"NM",(CS110/CK110-1)*100))</f>
        <v>6.3216823225737739</v>
      </c>
      <c r="CU110" s="71">
        <f>CU59</f>
        <v>328595</v>
      </c>
      <c r="CV110" s="65">
        <f>IF(ISERROR(CU110/CM110),"NM",IF(OR(CU110/CM110&lt;0.5,CU110/CM110&gt;2),"NM",(CU110/CM110-1)*100))</f>
        <v>7.8067585301837328</v>
      </c>
      <c r="CW110" s="71">
        <f>CW59</f>
        <v>338028</v>
      </c>
      <c r="CX110" s="65">
        <f>IF(ISERROR(CW110/CO110),"NM",IF(OR(CW110/CO110&lt;0.5,CW110/CO110&gt;2),"NM",(CW110/CO110-1)*100))</f>
        <v>9.7290436510126366</v>
      </c>
      <c r="CY110" s="71">
        <f>CY59</f>
        <v>346351</v>
      </c>
      <c r="CZ110" s="65">
        <f>IF(ISERROR(CY110/CQ110),"NM",IF(OR(CY110/CQ110&lt;0.5,CY110/CQ110&gt;2),"NM",(CY110/CQ110-1)*100))</f>
        <v>10.702311205720004</v>
      </c>
      <c r="DA110" s="71">
        <f>DA59</f>
        <v>355507</v>
      </c>
      <c r="DB110" s="65">
        <f>IF(ISERROR(DA110/CS110),"NM",IF(OR(DA110/CS110&lt;0.5,DA110/CS110&gt;2),"NM",(DA110/CS110-1)*100))</f>
        <v>11.222105075444965</v>
      </c>
      <c r="DC110" s="71">
        <f>DC59</f>
        <v>360685</v>
      </c>
      <c r="DD110" s="65">
        <f>IF(ISERROR(DC110/CU110),"NM",IF(OR(DC110/CU110&lt;0.5,DC110/CU110&gt;2),"NM",(DC110/CU110-1)*100))</f>
        <v>9.7658211476133303</v>
      </c>
      <c r="DE110" s="71">
        <f>DE59</f>
        <v>367104</v>
      </c>
      <c r="DF110" s="65">
        <f>IF(ISERROR(DE110/CW110),"NM",IF(OR(DE110/CW110&lt;0.5,DE110/CW110&gt;2),"NM",(DE110/CW110-1)*100))</f>
        <v>8.6016543008271551</v>
      </c>
      <c r="DG110" s="71">
        <f>DG59</f>
        <v>369535</v>
      </c>
      <c r="DH110" s="65">
        <f>IF(ISERROR(DG110/CY110),"NM",IF(OR(DG110/CY110&lt;0.5,DG110/CY110&gt;2),"NM",(DG110/CY110-1)*100))</f>
        <v>6.6937875161324767</v>
      </c>
      <c r="DI110" s="71">
        <f>DI59</f>
        <v>363808</v>
      </c>
      <c r="DJ110" s="65">
        <f>IF(ISERROR(DI110/DA110),"NM",IF(OR(DI110/DA110&lt;0.5,DI110/DA110&gt;2),"NM",(DI110/DA110-1)*100))</f>
        <v>2.3349751200398394</v>
      </c>
      <c r="DK110" s="71">
        <f>DK59</f>
        <v>365865</v>
      </c>
      <c r="DL110" s="65">
        <f>IF(ISERROR(DK110/DC110),"NM",IF(OR(DK110/DC110&lt;0.5,DK110/DC110&gt;2),"NM",(DK110/DC110-1)*100))</f>
        <v>1.4361562027808139</v>
      </c>
      <c r="DM110" s="71">
        <f>DM59</f>
        <v>365492</v>
      </c>
      <c r="DN110" s="65">
        <f>IF(ISERROR(DM110/DE110),"NM",IF(OR(DM110/DE110&lt;0.5,DM110/DE110&gt;2),"NM",(DM110/DE110-1)*100))</f>
        <v>-0.439112622036264</v>
      </c>
      <c r="DO110" s="71">
        <f>DO59</f>
        <v>367115</v>
      </c>
      <c r="DP110" s="65">
        <f>IF(ISERROR(DO110/DG110),"NM",IF(OR(DO110/DG110&lt;0.5,DO110/DG110&gt;2),"NM",(DO110/DG110-1)*100))</f>
        <v>-0.65487707524320982</v>
      </c>
      <c r="DQ110" s="71">
        <f>DQ59</f>
        <v>364488</v>
      </c>
      <c r="DR110" s="65">
        <f>IF(ISERROR(DQ110/DI110),"NM",IF(OR(DQ110/DI110&lt;0.5,DQ110/DI110&gt;2),"NM",(DQ110/DI110-1)*100))</f>
        <v>0.18691177764096345</v>
      </c>
      <c r="DS110" s="71">
        <f>DS59</f>
        <v>366593</v>
      </c>
      <c r="DT110" s="65">
        <f>IF(ISERROR(DS110/DK110),"NM",IF(OR(DS110/DK110&lt;0.5,DS110/DK110&gt;2),"NM",(DS110/DK110-1)*100))</f>
        <v>0.19898049827122843</v>
      </c>
      <c r="DU110" s="71">
        <f>DU59</f>
        <v>361240</v>
      </c>
      <c r="DV110" s="65">
        <f>IF(ISERROR(DU110/DM110),"NM",IF(OR(DU110/DM110&lt;0.5,DU110/DM110&gt;2),"NM",(DU110/DM110-1)*100))</f>
        <v>-1.1633633567903034</v>
      </c>
      <c r="DW110" s="71">
        <f>DW59</f>
        <v>364280</v>
      </c>
      <c r="DX110" s="65">
        <f>IF(ISERROR(DW110/DO110),"NM",IF(OR(DW110/DO110&lt;0.5,DW110/DO110&gt;2),"NM",(DW110/DO110-1)*100))</f>
        <v>-0.77223758222900729</v>
      </c>
      <c r="DY110" s="71">
        <f t="shared" ref="DY110:EA110" si="369">DY59</f>
        <v>365579</v>
      </c>
      <c r="DZ110" s="65">
        <f>IF(ISERROR(DY110/DQ110),"NM",IF(OR(DY110/DQ110&lt;0.5,DY110/DQ110&gt;2),"NM",(DY110/DQ110-1)*100))</f>
        <v>0.29932398323126996</v>
      </c>
      <c r="EA110" s="71">
        <f t="shared" si="369"/>
        <v>367012</v>
      </c>
      <c r="EB110" s="65">
        <f>IF(ISERROR(EA110/DS110),"NM",IF(OR(EA110/DS110&lt;0.5,EA110/DS110&gt;2),"NM",(EA110/DS110-1)*100))</f>
        <v>0.11429569031595754</v>
      </c>
      <c r="EC110" s="71">
        <f t="shared" ref="EC110:EE110" si="370">EC59</f>
        <v>367809</v>
      </c>
      <c r="ED110" s="65">
        <f>IF(ISERROR(EC110/DU110),"NM",IF(OR(EC110/DU110&lt;0.5,EC110/DU110&gt;2),"NM",(EC110/DU110-1)*100))</f>
        <v>1.8184586424537796</v>
      </c>
      <c r="EE110" s="71">
        <f t="shared" si="370"/>
        <v>368263</v>
      </c>
      <c r="EF110" s="65">
        <f>IF(ISERROR(EE110/DW110),"NM",IF(OR(EE110/DW110&lt;0.5,EE110/DW110&gt;2),"NM",(EE110/DW110-1)*100))</f>
        <v>1.0933897002305848</v>
      </c>
      <c r="EG110" s="71">
        <f t="shared" ref="EG110:EI110" si="371">EG59</f>
        <v>366421</v>
      </c>
      <c r="EH110" s="65">
        <f>IF(ISERROR(EG110/DY110),"NM",IF(OR(EG110/DY110&lt;0.5,EG110/DY110&gt;2),"NM",(EG110/DY110-1)*100))</f>
        <v>0.23031957524912716</v>
      </c>
      <c r="EI110" s="71">
        <f t="shared" si="371"/>
        <v>362907</v>
      </c>
      <c r="EJ110" s="65">
        <f>IF(ISERROR(EI110/EA110),"NM",IF(OR(EI110/EA110&lt;0.5,EI110/EA110&gt;2),"NM",(EI110/EA110-1)*100))</f>
        <v>-1.1184920384074593</v>
      </c>
      <c r="EK110" s="71">
        <f t="shared" ref="EK110:EM110" si="372">EK59</f>
        <v>357956</v>
      </c>
      <c r="EL110" s="65">
        <f>IF(ISERROR(EK110/EC110),"NM",IF(OR(EK110/EC110&lt;0.5,EK110/EC110&gt;2),"NM",(EK110/EC110-1)*100))</f>
        <v>-2.6788360263071298</v>
      </c>
      <c r="EM110" s="71">
        <f t="shared" si="372"/>
        <v>355324</v>
      </c>
      <c r="EN110" s="65">
        <f>IF(ISERROR(EM110/EE110),"NM",IF(OR(EM110/EE110&lt;0.5,EM110/EE110&gt;2),"NM",(EM110/EE110-1)*100))</f>
        <v>-3.5135215864748881</v>
      </c>
      <c r="EO110" s="71">
        <f t="shared" ref="EO110" si="373">EO59</f>
        <v>354239</v>
      </c>
      <c r="EP110" s="65">
        <f>IF(ISERROR(EO110/EG110),"NM",IF(OR(EO110/EG110&lt;0.5,EO110/EG110&gt;2),"NM",(EO110/EG110-1)*100))</f>
        <v>-3.3245911124089478</v>
      </c>
      <c r="EQ110" s="88">
        <f t="shared" ref="EQ110" si="374">EQ59</f>
        <v>351240.00040531019</v>
      </c>
      <c r="ER110" s="65">
        <f>IF(ISERROR(EQ110/EI110),"NM",IF(OR(EQ110/EI110&lt;0.5,EQ110/EI110&gt;2),"NM",(EQ110/EI110-1)*100))</f>
        <v>-3.214873120300743</v>
      </c>
      <c r="ES110" s="88">
        <f t="shared" ref="ES110" si="375">ES59</f>
        <v>347519.98841673729</v>
      </c>
      <c r="ET110" s="65">
        <f>IF(ISERROR(ES110/EK110),"NM",IF(OR(ES110/EK110&lt;0.5,ES110/EK110&gt;2),"NM",(ES110/EK110-1)*100))</f>
        <v>-2.915445357323998</v>
      </c>
      <c r="EU110" s="88">
        <f t="shared" ref="EU110" si="376">EU59</f>
        <v>345777.20056285628</v>
      </c>
      <c r="EV110" s="65">
        <f>IF(ISERROR(EU110/EM110),"NM",IF(OR(EU110/EM110&lt;0.5,EU110/EM110&gt;2),"NM",(EU110/EM110-1)*100))</f>
        <v>-2.6867871118032349</v>
      </c>
      <c r="EW110" s="88">
        <f t="shared" ref="EW110" si="377">EW59</f>
        <v>345216.67066378391</v>
      </c>
      <c r="EX110" s="65">
        <f>IF(ISERROR(EW110/EO110),"NM",IF(OR(EW110/EO110&lt;0.5,EW110/EO110&gt;2),"NM",(EW110/EO110-1)*100))</f>
        <v>-2.546961045005236</v>
      </c>
      <c r="EY110" s="65"/>
      <c r="EZ110" s="317"/>
      <c r="FA110" s="59"/>
      <c r="FB110" s="88">
        <f>FB59</f>
        <v>620122</v>
      </c>
      <c r="FC110" s="63"/>
      <c r="FD110" s="88">
        <f>FD59</f>
        <v>672992</v>
      </c>
      <c r="FE110" s="65">
        <f>IF(ISERROR(FD110/FB110),"NM",IF(OR(FD110/FB110&lt;0.5,FD110/FB110&gt;2),"NM",(FD110/FB110-1)*100))</f>
        <v>8.5257417088895338</v>
      </c>
      <c r="FF110" s="88">
        <f>FF59</f>
        <v>719136</v>
      </c>
      <c r="FG110" s="65">
        <f>IF(ISERROR(FF110/FD110),"NM",IF(OR(FF110/FD110&lt;0.5,FF110/FD110&gt;2),"NM",(FF110/FD110-1)*100))</f>
        <v>6.8565451000903499</v>
      </c>
      <c r="FH110" s="88">
        <f>FH59</f>
        <v>755596</v>
      </c>
      <c r="FI110" s="65">
        <f>IF(ISERROR(FH110/FF110),"NM",IF(OR(FH110/FF110&lt;0.5,FH110/FF110&gt;2),"NM",(FH110/FF110-1)*100))</f>
        <v>5.0699728563164737</v>
      </c>
      <c r="FJ110" s="88">
        <f>FJ59</f>
        <v>797001</v>
      </c>
      <c r="FK110" s="65">
        <f>IF(ISERROR(FJ110/FH110),"NM",IF(OR(FJ110/FH110&lt;0.5,FJ110/FH110&gt;2),"NM",(FJ110/FH110-1)*100))</f>
        <v>5.4797802000010609</v>
      </c>
      <c r="FL110" s="88">
        <f>FL59</f>
        <v>848126</v>
      </c>
      <c r="FM110" s="65">
        <f>IF(ISERROR(FL110/FJ110),"NM",IF(OR(FL110/FJ110&lt;0.5,FL110/FJ110&gt;2),"NM",(FL110/FJ110-1)*100))</f>
        <v>6.4146720016662551</v>
      </c>
      <c r="FN110" s="88">
        <f>FN59</f>
        <v>905158</v>
      </c>
      <c r="FO110" s="65">
        <f>IF(ISERROR(FN110/FL110),"NM",IF(OR(FN110/FL110&lt;0.5,FN110/FL110&gt;2),"NM",(FN110/FL110-1)*100))</f>
        <v>6.7244725429947971</v>
      </c>
      <c r="FP110" s="88">
        <f>FP59</f>
        <v>962554</v>
      </c>
      <c r="FQ110" s="65">
        <f>IF(ISERROR(FP110/FN110),"NM",IF(OR(FP110/FN110&lt;0.5,FP110/FN110&gt;2),"NM",(FP110/FN110-1)*100))</f>
        <v>6.3409924013266172</v>
      </c>
      <c r="FR110" s="90">
        <f>FR59</f>
        <v>1019506</v>
      </c>
      <c r="FS110" s="65">
        <f>IF(ISERROR(FR110/FP110),"NM",IF(OR(FR110/FP110&lt;0.5,FR110/FP110&gt;2),"NM",(FR110/FP110-1)*100))</f>
        <v>5.9167589558611677</v>
      </c>
      <c r="FT110" s="90">
        <f>FT59</f>
        <v>1063699</v>
      </c>
      <c r="FU110" s="65">
        <f>IF(ISERROR(FT110/FR110),"NM",IF(OR(FT110/FR110&lt;0.5,FT110/FR110&gt;2),"NM",(FT110/FR110-1)*100))</f>
        <v>4.3347464360190102</v>
      </c>
      <c r="FV110" s="90">
        <f>FV59</f>
        <v>1101233</v>
      </c>
      <c r="FW110" s="65">
        <f>IF(ISERROR(FV110/FT110),"NM",IF(OR(FV110/FT110&lt;0.5,FV110/FT110&gt;2),"NM",(FV110/FT110-1)*100))</f>
        <v>3.5286298097488178</v>
      </c>
      <c r="FX110" s="90">
        <f>FX59</f>
        <v>1137958</v>
      </c>
      <c r="FY110" s="65">
        <f>IF(ISERROR(FX110/FV110),"NM",IF(OR(FX110/FV110&lt;0.5,FX110/FV110&gt;2),"NM",(FX110/FV110-1)*100))</f>
        <v>3.3348982458752952</v>
      </c>
      <c r="FZ110" s="90">
        <f>FZ59</f>
        <v>1181389</v>
      </c>
      <c r="GA110" s="65">
        <f>IF(ISERROR(FZ110/FX110),"NM",IF(OR(FZ110/FX110&lt;0.5,FZ110/FX110&gt;2),"NM",(FZ110/FX110-1)*100))</f>
        <v>3.8165731951442794</v>
      </c>
      <c r="GB110" s="90">
        <f>GB59</f>
        <v>1245361</v>
      </c>
      <c r="GC110" s="65">
        <f>IF(ISERROR(GB110/FZ110),"NM",IF(OR(GB110/FZ110&lt;0.5,GB110/FZ110&gt;2),"NM",(GB110/FZ110-1)*100))</f>
        <v>5.4149818561032736</v>
      </c>
      <c r="GD110" s="90">
        <f>GD59</f>
        <v>1368481</v>
      </c>
      <c r="GE110" s="65">
        <f>IF(ISERROR(GD110/GB110),"NM",IF(OR(GD110/GB110&lt;0.5,GD110/GB110&gt;2),"NM",(GD110/GB110-1)*100))</f>
        <v>9.8862899994459408</v>
      </c>
      <c r="GF110" s="90">
        <f>GF59</f>
        <v>1461132</v>
      </c>
      <c r="GG110" s="65">
        <f>IF(ISERROR(GF110/GD110),"NM",IF(OR(GF110/GD110&lt;0.5,GF110/GD110&gt;2),"NM",(GF110/GD110-1)*100))</f>
        <v>6.7703534064411652</v>
      </c>
      <c r="GH110" s="90">
        <f>GH59</f>
        <v>1462960</v>
      </c>
      <c r="GI110" s="65">
        <f>IF(ISERROR(GH110/GF110),"NM",IF(OR(GH110/GF110&lt;0.5,GH110/GF110&gt;2),"NM",(GH110/GF110-1)*100))</f>
        <v>0.12510847753659515</v>
      </c>
      <c r="GJ110" s="90">
        <f>GJ59</f>
        <v>1457692</v>
      </c>
      <c r="GK110" s="65">
        <f>IF(ISERROR(GJ110/GH110),"NM",IF(OR(GJ110/GH110&lt;0.5,GJ110/GH110&gt;2),"NM",(GJ110/GH110-1)*100))</f>
        <v>-0.3600918685404908</v>
      </c>
      <c r="GL110" s="90">
        <f>GL59</f>
        <v>1469505</v>
      </c>
      <c r="GM110" s="65">
        <f>IF(ISERROR(GL110/GJ110),"NM",IF(OR(GL110/GJ110&lt;0.5,GL110/GJ110&gt;2),"NM",(GL110/GJ110-1)*100))</f>
        <v>0.81039067237798079</v>
      </c>
      <c r="GN110" s="90">
        <f>GN59</f>
        <v>1430426</v>
      </c>
      <c r="GO110" s="65">
        <f>IF(ISERROR(GN110/GL110),"NM",IF(OR(GN110/GL110&lt;0.5,GN110/GL110&gt;2),"NM",(GN110/GL110-1)*100))</f>
        <v>-2.6593308631137735</v>
      </c>
      <c r="GP110" s="90">
        <f>GP59</f>
        <v>1389753.8600486876</v>
      </c>
      <c r="GQ110" s="65">
        <f>IF(ISERROR(GP110/GN110),"NM",IF(OR(GP110/GN110&lt;0.5,GP110/GN110&gt;2),"NM",(GP110/GN110-1)*100))</f>
        <v>-2.8433585485241775</v>
      </c>
      <c r="GR110" s="88">
        <f>GR59</f>
        <v>1368527.5443215584</v>
      </c>
      <c r="GS110" s="65">
        <f>IF(ISERROR(GR110/GP110),"NM",IF(OR(GR110/GP110&lt;0.5,GR110/GP110&gt;2),"NM",(GR110/GP110-1)*100))</f>
        <v>-1.527343534515202</v>
      </c>
      <c r="GT110" s="88">
        <f>GT59</f>
        <v>1366649.6576389184</v>
      </c>
      <c r="GU110" s="65">
        <f>IF(ISERROR(GT110/GR110),"NM",IF(OR(GT110/GR110&lt;0.5,GT110/GR110&gt;2),"NM",(GT110/GR110-1)*100))</f>
        <v>-0.13721950211612599</v>
      </c>
      <c r="GV110" s="88">
        <f>GV59</f>
        <v>1375910.5501711285</v>
      </c>
      <c r="GW110" s="65">
        <f>IF(ISERROR(GV110/GT110),"NM",IF(OR(GV110/GT110&lt;0.5,GV110/GT110&gt;2),"NM",(GV110/GT110-1)*100))</f>
        <v>0.67763471643562667</v>
      </c>
      <c r="GX110" s="88">
        <f>GX59</f>
        <v>1395856.0818278941</v>
      </c>
      <c r="GY110" s="65">
        <f>IF(ISERROR(GX110/GV110),"NM",IF(OR(GX110/GV110&lt;0.5,GX110/GV110&gt;2),"NM",(GX110/GV110-1)*100))</f>
        <v>1.4496241528408227</v>
      </c>
      <c r="GZ110" s="67">
        <f t="shared" si="304"/>
        <v>-0.48809286105915284</v>
      </c>
      <c r="HA110" s="280"/>
      <c r="HB110" s="57"/>
      <c r="HC110"/>
      <c r="HD110"/>
      <c r="HE110"/>
      <c r="HF110"/>
      <c r="HG110"/>
      <c r="HH110"/>
    </row>
    <row r="111" spans="2:216" s="2" customFormat="1" ht="13.5" customHeight="1" x14ac:dyDescent="0.2">
      <c r="B111" s="54" t="s">
        <v>138</v>
      </c>
      <c r="C111" s="88">
        <f>C65</f>
        <v>32761</v>
      </c>
      <c r="D111" s="63"/>
      <c r="E111" s="88">
        <f>E65</f>
        <v>33568</v>
      </c>
      <c r="F111" s="63"/>
      <c r="G111" s="88">
        <f>G65</f>
        <v>34439</v>
      </c>
      <c r="H111" s="63"/>
      <c r="I111" s="88">
        <f>I65</f>
        <v>34949</v>
      </c>
      <c r="J111" s="63"/>
      <c r="K111" s="88">
        <f>K65</f>
        <v>36019</v>
      </c>
      <c r="L111" s="63">
        <f>IF(ISERROR(K111/C111),"NM",IF(OR(K111/C111&lt;0.5,K111/C111&gt;2),"NM",(K111/C111-1)*100))</f>
        <v>9.9447513812154664</v>
      </c>
      <c r="M111" s="88">
        <f>M65</f>
        <v>37284</v>
      </c>
      <c r="N111" s="63">
        <f>IF(ISERROR(M111/E111),"NM",IF(OR(M111/E111&lt;0.5,M111/E111&gt;2),"NM",(M111/E111-1)*100))</f>
        <v>11.070066730219263</v>
      </c>
      <c r="O111" s="88">
        <f>O65</f>
        <v>37903</v>
      </c>
      <c r="P111" s="63">
        <f>IF(ISERROR(O111/G111),"NM",IF(OR(O111/G111&lt;0.5,O111/G111&gt;2),"NM",(O111/G111-1)*100))</f>
        <v>10.058364063997205</v>
      </c>
      <c r="Q111" s="88">
        <f>Q65</f>
        <v>38707</v>
      </c>
      <c r="R111" s="63">
        <f>IF(ISERROR(Q111/I111),"NM",IF(OR(Q111/I111&lt;0.5,Q111/I111&gt;2),"NM",(Q111/I111-1)*100))</f>
        <v>10.752811239234305</v>
      </c>
      <c r="S111" s="88">
        <f>S65</f>
        <v>39784</v>
      </c>
      <c r="T111" s="63">
        <f>IF(ISERROR(S111/K111),"NM",IF(OR(S111/K111&lt;0.5,S111/K111&gt;2),"NM",(S111/K111-1)*100))</f>
        <v>10.452816569033008</v>
      </c>
      <c r="U111" s="88">
        <f>U65</f>
        <v>39878</v>
      </c>
      <c r="V111" s="63">
        <f>IF(ISERROR(U111/M111),"NM",IF(OR(U111/M111&lt;0.5,U111/M111&gt;2),"NM",(U111/M111-1)*100))</f>
        <v>6.9574080034331187</v>
      </c>
      <c r="W111" s="88">
        <f>W65</f>
        <v>39502</v>
      </c>
      <c r="X111" s="63">
        <f>IF(ISERROR(W111/O111),"NM",IF(OR(W111/O111&lt;0.5,W111/O111&gt;2),"NM",(W111/O111-1)*100))</f>
        <v>4.2186634303353232</v>
      </c>
      <c r="Y111" s="88">
        <f>Y65</f>
        <v>40527</v>
      </c>
      <c r="Z111" s="63">
        <f>IF(ISERROR(Y111/Q111),"NM",IF(OR(Y111/Q111&lt;0.5,Y111/Q111&gt;2),"NM",(Y111/Q111-1)*100))</f>
        <v>4.7019918877722278</v>
      </c>
      <c r="AA111" s="88">
        <f>AA65</f>
        <v>40594</v>
      </c>
      <c r="AB111" s="63">
        <f>IF(ISERROR(AA111/S111),"NM",IF(OR(AA111/S111&lt;0.5,AA111/S111&gt;2),"NM",(AA111/S111-1)*100))</f>
        <v>2.0359943695958282</v>
      </c>
      <c r="AC111" s="88">
        <f>AC65</f>
        <v>41220</v>
      </c>
      <c r="AD111" s="63">
        <f>IF(ISERROR(AC111/U111),"NM",IF(OR(AC111/U111&lt;0.5,AC111/U111&gt;2),"NM",(AC111/U111-1)*100))</f>
        <v>3.3652640553688773</v>
      </c>
      <c r="AE111" s="88">
        <f>AE65</f>
        <v>41759</v>
      </c>
      <c r="AF111" s="63">
        <f>IF(ISERROR(AE111/W111),"NM",IF(OR(AE111/W111&lt;0.5,AE111/W111&gt;2),"NM",(AE111/W111-1)*100))</f>
        <v>5.7136347526707487</v>
      </c>
      <c r="AG111" s="88">
        <f>AG65</f>
        <v>41037</v>
      </c>
      <c r="AH111" s="63">
        <f>IF(ISERROR(AG111/Y111),"NM",IF(OR(AG111/Y111&lt;0.5,AG111/Y111&gt;2),"NM",(AG111/Y111-1)*100))</f>
        <v>1.2584203123843452</v>
      </c>
      <c r="AI111" s="89">
        <f>AI65</f>
        <v>40342</v>
      </c>
      <c r="AJ111" s="63">
        <f>IF(ISERROR(AI111/AA111),"NM",IF(OR(AI111/AA111&lt;0.5,AI111/AA111&gt;2),"NM",(AI111/AA111-1)*100))</f>
        <v>-0.62078139626545736</v>
      </c>
      <c r="AK111" s="88">
        <f>AK65</f>
        <v>42206</v>
      </c>
      <c r="AL111" s="63">
        <f>IF(ISERROR(AK111/AC111),"NM",IF(OR(AK111/AC111&lt;0.5,AK111/AC111&gt;2),"NM",(AK111/AC111-1)*100))</f>
        <v>2.3920426977195541</v>
      </c>
      <c r="AM111" s="88">
        <f>AM65</f>
        <v>42880</v>
      </c>
      <c r="AN111" s="63">
        <f>IF(ISERROR(AM111/AE111),"NM",IF(OR(AM111/AE111&lt;0.5,AM111/AE111&gt;2),"NM",(AM111/AE111-1)*100))</f>
        <v>2.6844512560166622</v>
      </c>
      <c r="AO111" s="71">
        <f>AO65</f>
        <v>43018</v>
      </c>
      <c r="AP111" s="63">
        <f>IF(ISERROR(AO111/AG111),"NM",IF(OR(AO111/AG111&lt;0.5,AO111/AG111&gt;2),"NM",(AO111/AG111-1)*100))</f>
        <v>4.8273509272120263</v>
      </c>
      <c r="AQ111" s="71">
        <f>AQ65</f>
        <v>42935</v>
      </c>
      <c r="AR111" s="63">
        <f>IF(ISERROR(AQ111/AI111),"NM",IF(OR(AQ111/AI111&lt;0.5,AQ111/AI111&gt;2),"NM",(AQ111/AI111-1)*100))</f>
        <v>6.4275444945714133</v>
      </c>
      <c r="AS111" s="71">
        <f>AS65</f>
        <v>44321</v>
      </c>
      <c r="AT111" s="63">
        <f>IF(ISERROR(AS111/AK111),"NM",IF(OR(AS111/AK111&lt;0.5,AS111/AK111&gt;2),"NM",(AS111/AK111-1)*100))</f>
        <v>5.0111358574610243</v>
      </c>
      <c r="AU111" s="71">
        <f>AU65</f>
        <v>45572</v>
      </c>
      <c r="AV111" s="63">
        <f>IF(ISERROR(AU111/AM111),"NM",IF(OR(AU111/AM111&lt;0.5,AU111/AM111&gt;2),"NM",(AU111/AM111-1)*100))</f>
        <v>6.2779850746268684</v>
      </c>
      <c r="AW111" s="71">
        <f>AW65</f>
        <v>47354</v>
      </c>
      <c r="AX111" s="63">
        <f>IF(ISERROR(AW111/AO111),"NM",IF(OR(AW111/AO111&lt;0.5,AW111/AO111&gt;2),"NM",(AW111/AO111-1)*100))</f>
        <v>10.079501603979724</v>
      </c>
      <c r="AY111" s="71">
        <f>AY65</f>
        <v>47734</v>
      </c>
      <c r="AZ111" s="65">
        <f>IF(ISERROR(AY111/AQ111),"NM",IF(OR(AY111/AQ111&lt;0.5,AY111/AQ111&gt;2),"NM",(AY111/AQ111-1)*100))</f>
        <v>11.177361127285423</v>
      </c>
      <c r="BA111" s="71">
        <f>BA65</f>
        <v>48314</v>
      </c>
      <c r="BB111" s="65">
        <f>IF(ISERROR(BA111/AS111),"NM",IF(OR(BA111/AS111&lt;0.5,BA111/AS111&gt;2),"NM",(BA111/AS111-1)*100))</f>
        <v>9.0092732564698519</v>
      </c>
      <c r="BC111" s="71">
        <f>BC65</f>
        <v>49954</v>
      </c>
      <c r="BD111" s="65">
        <f>IF(ISERROR(BC111/AU111),"NM",IF(OR(BC111/AU111&lt;0.5,BC111/AU111&gt;2),"NM",(BC111/AU111-1)*100))</f>
        <v>9.6155534099885855</v>
      </c>
      <c r="BE111" s="71">
        <f>BE65</f>
        <v>50433</v>
      </c>
      <c r="BF111" s="65">
        <f>IF(ISERROR(BE111/AW111),"NM",IF(OR(BE111/AW111&lt;0.5,BE111/AW111&gt;2),"NM",(BE111/AW111-1)*100))</f>
        <v>6.5020906364826603</v>
      </c>
      <c r="BG111" s="71">
        <f>BG65</f>
        <v>52108</v>
      </c>
      <c r="BH111" s="65">
        <f>IF(ISERROR(BG111/AY111),"NM",IF(OR(BG111/AY111&lt;0.5,BG111/AY111&gt;2),"NM",(BG111/AY111-1)*100))</f>
        <v>9.1632798424603035</v>
      </c>
      <c r="BI111" s="71">
        <f>BI65</f>
        <v>53427</v>
      </c>
      <c r="BJ111" s="65">
        <f>IF(ISERROR(BI111/BA111),"NM",IF(OR(BI111/BA111&lt;0.5,BI111/BA111&gt;2),"NM",(BI111/BA111-1)*100))</f>
        <v>10.582853831187645</v>
      </c>
      <c r="BK111" s="71">
        <f>BK65</f>
        <v>53795</v>
      </c>
      <c r="BL111" s="65">
        <f>IF(ISERROR(BK111/BC111),"NM",IF(OR(BK111/BC111&lt;0.5,BK111/BC111&gt;2),"NM",(BK111/BC111-1)*100))</f>
        <v>7.689073948032199</v>
      </c>
      <c r="BM111" s="71">
        <f>BM65</f>
        <v>52747</v>
      </c>
      <c r="BN111" s="65">
        <f>IF(ISERROR(BM111/BE111),"NM",IF(OR(BM111/BE111&lt;0.5,BM111/BE111&gt;2),"NM",(BM111/BE111-1)*100))</f>
        <v>4.5882656197331118</v>
      </c>
      <c r="BO111" s="71">
        <f>BO65</f>
        <v>52187</v>
      </c>
      <c r="BP111" s="65">
        <f>IF(ISERROR(BO111/BG111),"NM",IF(OR(BO111/BG111&lt;0.5,BO111/BG111&gt;2),"NM",(BO111/BG111-1)*100))</f>
        <v>0.15160819835726702</v>
      </c>
      <c r="BQ111" s="71">
        <f>BQ65</f>
        <v>53077</v>
      </c>
      <c r="BR111" s="65">
        <f>IF(ISERROR(BQ111/BI111),"NM",IF(OR(BQ111/BI111&lt;0.5,BQ111/BI111&gt;2),"NM",(BQ111/BI111-1)*100))</f>
        <v>-0.6550994815355482</v>
      </c>
      <c r="BS111" s="71">
        <f>BS65</f>
        <v>54254</v>
      </c>
      <c r="BT111" s="65">
        <f>IF(ISERROR(BS111/BK111),"NM",IF(OR(BS111/BK111&lt;0.5,BS111/BK111&gt;2),"NM",(BS111/BK111-1)*100))</f>
        <v>0.85323914861976657</v>
      </c>
      <c r="BU111" s="71">
        <f>BU65</f>
        <v>52466</v>
      </c>
      <c r="BV111" s="65">
        <f>IF(ISERROR(BU111/BM111),"NM",IF(OR(BU111/BM111&lt;0.5,BU111/BM111&gt;2),"NM",(BU111/BM111-1)*100))</f>
        <v>-0.53273171933948538</v>
      </c>
      <c r="BW111" s="71">
        <f>BW65</f>
        <v>52462</v>
      </c>
      <c r="BX111" s="65">
        <f>IF(ISERROR(BW111/BO111),"NM",IF(OR(BW111/BO111&lt;0.5,BW111/BO111&gt;2),"NM",(BW111/BO111-1)*100))</f>
        <v>0.52695115641827606</v>
      </c>
      <c r="BY111" s="71">
        <f>BY65</f>
        <v>52981</v>
      </c>
      <c r="BZ111" s="65">
        <f>IF(ISERROR(BY111/BQ111),"NM",IF(OR(BY111/BQ111&lt;0.5,BY111/BQ111&gt;2),"NM",(BY111/BQ111-1)*100))</f>
        <v>-0.18086930308797156</v>
      </c>
      <c r="CA111" s="71">
        <f>CA65</f>
        <v>53170</v>
      </c>
      <c r="CB111" s="65">
        <f>IF(ISERROR(CA111/BS111),"NM",IF(OR(CA111/BS111&lt;0.5,CA111/BS111&gt;2),"NM",(CA111/BS111-1)*100))</f>
        <v>-1.9980093633649165</v>
      </c>
      <c r="CC111" s="71">
        <f>CC65</f>
        <v>53116</v>
      </c>
      <c r="CD111" s="65">
        <f>IF(ISERROR(CC111/BU111),"NM",IF(OR(CC111/BU111&lt;0.5,CC111/BU111&gt;2),"NM",(CC111/BU111-1)*100))</f>
        <v>1.2388975717607664</v>
      </c>
      <c r="CE111" s="71">
        <f>CE65</f>
        <v>53765</v>
      </c>
      <c r="CF111" s="65">
        <f>IF(ISERROR(CE111/BW111),"NM",IF(OR(CE111/BW111&lt;0.5,CE111/BW111&gt;2),"NM",(CE111/BW111-1)*100))</f>
        <v>2.4837024894209137</v>
      </c>
      <c r="CG111" s="71">
        <f>CG65</f>
        <v>54572</v>
      </c>
      <c r="CH111" s="65">
        <f>IF(ISERROR(CG111/BY111),"NM",IF(OR(CG111/BY111&lt;0.5,CG111/BY111&gt;2),"NM",(CG111/BY111-1)*100))</f>
        <v>3.0029633264755384</v>
      </c>
      <c r="CI111" s="71">
        <f>CI65</f>
        <v>53590</v>
      </c>
      <c r="CJ111" s="65">
        <f>IF(ISERROR(CI111/CA111),"NM",IF(OR(CI111/CA111&lt;0.5,CI111/CA111&gt;2),"NM",(CI111/CA111-1)*100))</f>
        <v>0.78991912732744307</v>
      </c>
      <c r="CK111" s="71">
        <f>CK65</f>
        <v>53138</v>
      </c>
      <c r="CL111" s="65">
        <f>IF(ISERROR(CK111/CC111),"NM",IF(OR(CK111/CC111&lt;0.5,CK111/CC111&gt;2),"NM",(CK111/CC111-1)*100))</f>
        <v>4.1418781534763305E-2</v>
      </c>
      <c r="CM111" s="71">
        <f>CM65</f>
        <v>53414</v>
      </c>
      <c r="CN111" s="65">
        <f>IF(ISERROR(CM111/CE111),"NM",IF(OR(CM111/CE111&lt;0.5,CM111/CE111&gt;2),"NM",(CM111/CE111-1)*100))</f>
        <v>-0.65284106760904459</v>
      </c>
      <c r="CO111" s="71">
        <f>CO65</f>
        <v>51837</v>
      </c>
      <c r="CP111" s="65">
        <f>IF(ISERROR(CO111/CG111),"NM",IF(OR(CO111/CG111&lt;0.5,CO111/CG111&gt;2),"NM",(CO111/CG111-1)*100))</f>
        <v>-5.0117276258887289</v>
      </c>
      <c r="CQ111" s="71">
        <f>CQ65</f>
        <v>54081</v>
      </c>
      <c r="CR111" s="65">
        <f>IF(ISERROR(CQ111/CI111),"NM",IF(OR(CQ111/CI111&lt;0.5,CQ111/CI111&gt;2),"NM",(CQ111/CI111-1)*100))</f>
        <v>0.91621571188653661</v>
      </c>
      <c r="CS111" s="71">
        <f>CS65</f>
        <v>54833</v>
      </c>
      <c r="CT111" s="65">
        <f>IF(ISERROR(CS111/CK111),"NM",IF(OR(CS111/CK111&lt;0.5,CS111/CK111&gt;2),"NM",(CS111/CK111-1)*100))</f>
        <v>3.1898076705935585</v>
      </c>
      <c r="CU111" s="71">
        <f>CU65</f>
        <v>58055</v>
      </c>
      <c r="CV111" s="65">
        <f>IF(ISERROR(CU111/CM111),"NM",IF(OR(CU111/CM111&lt;0.5,CU111/CM111&gt;2),"NM",(CU111/CM111-1)*100))</f>
        <v>8.6887332908975203</v>
      </c>
      <c r="CW111" s="71">
        <f>CW65</f>
        <v>55396</v>
      </c>
      <c r="CX111" s="65">
        <f>IF(ISERROR(CW111/CO111),"NM",IF(OR(CW111/CO111&lt;0.5,CW111/CO111&gt;2),"NM",(CW111/CO111-1)*100))</f>
        <v>6.8657522618978728</v>
      </c>
      <c r="CY111" s="71">
        <f>CY65</f>
        <v>56073</v>
      </c>
      <c r="CZ111" s="65">
        <f>IF(ISERROR(CY111/CQ111),"NM",IF(OR(CY111/CQ111&lt;0.5,CY111/CQ111&gt;2),"NM",(CY111/CQ111-1)*100))</f>
        <v>3.6833638431241988</v>
      </c>
      <c r="DA111" s="71">
        <f>DA65</f>
        <v>57685</v>
      </c>
      <c r="DB111" s="65">
        <f>IF(ISERROR(DA111/CS111),"NM",IF(OR(DA111/CS111&lt;0.5,DA111/CS111&gt;2),"NM",(DA111/CS111-1)*100))</f>
        <v>5.2012474239965023</v>
      </c>
      <c r="DC111" s="71">
        <f>DC65</f>
        <v>62272</v>
      </c>
      <c r="DD111" s="65">
        <f>IF(ISERROR(DC111/CU111),"NM",IF(OR(DC111/CU111&lt;0.5,DC111/CU111&gt;2),"NM",(DC111/CU111-1)*100))</f>
        <v>7.2638015674791223</v>
      </c>
      <c r="DE111" s="71">
        <f>DE65</f>
        <v>64583</v>
      </c>
      <c r="DF111" s="65">
        <f>IF(ISERROR(DE111/CW111),"NM",IF(OR(DE111/CW111&lt;0.5,DE111/CW111&gt;2),"NM",(DE111/CW111-1)*100))</f>
        <v>16.584229908296621</v>
      </c>
      <c r="DG111" s="71">
        <f>DG65</f>
        <v>65156</v>
      </c>
      <c r="DH111" s="65">
        <f>IF(ISERROR(DG111/CY111),"NM",IF(OR(DG111/CY111&lt;0.5,DG111/CY111&gt;2),"NM",(DG111/CY111-1)*100))</f>
        <v>16.198526920264644</v>
      </c>
      <c r="DI111" s="71">
        <f>DI65</f>
        <v>66751</v>
      </c>
      <c r="DJ111" s="65">
        <f>IF(ISERROR(DI111/DA111),"NM",IF(OR(DI111/DA111&lt;0.5,DI111/DA111&gt;2),"NM",(DI111/DA111-1)*100))</f>
        <v>15.716390742827425</v>
      </c>
      <c r="DK111" s="71">
        <f>DK65</f>
        <v>68105</v>
      </c>
      <c r="DL111" s="65">
        <f>IF(ISERROR(DK111/DC111),"NM",IF(OR(DK111/DC111&lt;0.5,DK111/DC111&gt;2),"NM",(DK111/DC111-1)*100))</f>
        <v>9.3669707091469601</v>
      </c>
      <c r="DM111" s="71">
        <f>DM65</f>
        <v>69440</v>
      </c>
      <c r="DN111" s="65">
        <f>IF(ISERROR(DM111/DE111),"NM",IF(OR(DM111/DE111&lt;0.5,DM111/DE111&gt;2),"NM",(DM111/DE111-1)*100))</f>
        <v>7.5205549447997067</v>
      </c>
      <c r="DO111" s="71">
        <f>DO65</f>
        <v>70244</v>
      </c>
      <c r="DP111" s="65">
        <f>IF(ISERROR(DO111/DG111),"NM",IF(OR(DO111/DG111&lt;0.5,DO111/DG111&gt;2),"NM",(DO111/DG111-1)*100))</f>
        <v>7.8089508257106033</v>
      </c>
      <c r="DQ111" s="71">
        <f>DQ65</f>
        <v>73622</v>
      </c>
      <c r="DR111" s="65">
        <f>IF(ISERROR(DQ111/DI111),"NM",IF(OR(DQ111/DI111&lt;0.5,DQ111/DI111&gt;2),"NM",(DQ111/DI111-1)*100))</f>
        <v>10.293478749382023</v>
      </c>
      <c r="DS111" s="71">
        <f>DS65</f>
        <v>72994</v>
      </c>
      <c r="DT111" s="65">
        <f>IF(ISERROR(DS111/DK111),"NM",IF(OR(DS111/DK111&lt;0.5,DS111/DK111&gt;2),"NM",(DS111/DK111-1)*100))</f>
        <v>7.1786212466045107</v>
      </c>
      <c r="DU111" s="71">
        <f>DU65</f>
        <v>73425</v>
      </c>
      <c r="DV111" s="65">
        <f>IF(ISERROR(DU111/DM111),"NM",IF(OR(DU111/DM111&lt;0.5,DU111/DM111&gt;2),"NM",(DU111/DM111-1)*100))</f>
        <v>5.7387672811059831</v>
      </c>
      <c r="DW111" s="71">
        <f>DW65</f>
        <v>74056</v>
      </c>
      <c r="DX111" s="65">
        <f>IF(ISERROR(DW111/DO111),"NM",IF(OR(DW111/DO111&lt;0.5,DW111/DO111&gt;2),"NM",(DW111/DO111-1)*100))</f>
        <v>5.4267980183360764</v>
      </c>
      <c r="DY111" s="71">
        <f t="shared" ref="DY111:EA111" si="378">DY65</f>
        <v>74381</v>
      </c>
      <c r="DZ111" s="65">
        <f>IF(ISERROR(DY111/DQ111),"NM",IF(OR(DY111/DQ111&lt;0.5,DY111/DQ111&gt;2),"NM",(DY111/DQ111-1)*100))</f>
        <v>1.0309418380375357</v>
      </c>
      <c r="EA111" s="71">
        <f t="shared" si="378"/>
        <v>71771</v>
      </c>
      <c r="EB111" s="65">
        <f>IF(ISERROR(EA111/DS111),"NM",IF(OR(EA111/DS111&lt;0.5,EA111/DS111&gt;2),"NM",(EA111/DS111-1)*100))</f>
        <v>-1.6754801764528593</v>
      </c>
      <c r="EC111" s="71">
        <f t="shared" ref="EC111:EE111" si="379">EC65</f>
        <v>69444</v>
      </c>
      <c r="ED111" s="65">
        <f>IF(ISERROR(EC111/DU111),"NM",IF(OR(EC111/DU111&lt;0.5,EC111/DU111&gt;2),"NM",(EC111/DU111-1)*100))</f>
        <v>-5.4218590398365629</v>
      </c>
      <c r="EE111" s="71">
        <f t="shared" si="379"/>
        <v>67718</v>
      </c>
      <c r="EF111" s="65">
        <f>IF(ISERROR(EE111/DW111),"NM",IF(OR(EE111/DW111&lt;0.5,EE111/DW111&gt;2),"NM",(EE111/DW111-1)*100))</f>
        <v>-8.558388246732207</v>
      </c>
      <c r="EG111" s="71">
        <f t="shared" ref="EG111:EI111" si="380">EG65</f>
        <v>68720</v>
      </c>
      <c r="EH111" s="65">
        <f>IF(ISERROR(EG111/DY111),"NM",IF(OR(EG111/DY111&lt;0.5,EG111/DY111&gt;2),"NM",(EG111/DY111-1)*100))</f>
        <v>-7.6108145897473829</v>
      </c>
      <c r="EI111" s="71">
        <f t="shared" si="380"/>
        <v>69211</v>
      </c>
      <c r="EJ111" s="65">
        <f>IF(ISERROR(EI111/EA111),"NM",IF(OR(EI111/EA111&lt;0.5,EI111/EA111&gt;2),"NM",(EI111/EA111-1)*100))</f>
        <v>-3.5669002800574057</v>
      </c>
      <c r="EK111" s="71">
        <f t="shared" ref="EK111:EM111" si="381">EK65</f>
        <v>68170</v>
      </c>
      <c r="EL111" s="65">
        <f>IF(ISERROR(EK111/EC111),"NM",IF(OR(EK111/EC111&lt;0.5,EK111/EC111&gt;2),"NM",(EK111/EC111-1)*100))</f>
        <v>-1.8345717412591389</v>
      </c>
      <c r="EM111" s="71">
        <f t="shared" si="381"/>
        <v>68986</v>
      </c>
      <c r="EN111" s="65">
        <f>IF(ISERROR(EM111/EE111),"NM",IF(OR(EM111/EE111&lt;0.5,EM111/EE111&gt;2),"NM",(EM111/EE111-1)*100))</f>
        <v>1.8724711302755548</v>
      </c>
      <c r="EO111" s="71">
        <f t="shared" ref="EO111" si="382">EO65</f>
        <v>69915</v>
      </c>
      <c r="EP111" s="65">
        <f>IF(ISERROR(EO111/EG111),"NM",IF(OR(EO111/EG111&lt;0.5,EO111/EG111&gt;2),"NM",(EO111/EG111-1)*100))</f>
        <v>1.7389406286379527</v>
      </c>
      <c r="EQ111" s="88">
        <f t="shared" ref="EQ111" si="383">EQ65</f>
        <v>70276.852707464335</v>
      </c>
      <c r="ER111" s="65">
        <f>IF(ISERROR(EQ111/EI111),"NM",IF(OR(EQ111/EI111&lt;0.5,EQ111/EI111&gt;2),"NM",(EQ111/EI111-1)*100))</f>
        <v>1.5400047788131088</v>
      </c>
      <c r="ES111" s="88">
        <f t="shared" ref="ES111" si="384">ES65</f>
        <v>69962.88990620221</v>
      </c>
      <c r="ET111" s="65">
        <f>IF(ISERROR(ES111/EK111),"NM",IF(OR(ES111/EK111&lt;0.5,ES111/EK111&gt;2),"NM",(ES111/EK111-1)*100))</f>
        <v>2.6300277339037947</v>
      </c>
      <c r="EU111" s="88">
        <f t="shared" ref="EU111" si="385">EU65</f>
        <v>69804.635308893252</v>
      </c>
      <c r="EV111" s="65">
        <f>IF(ISERROR(EU111/EM111),"NM",IF(OR(EU111/EM111&lt;0.5,EU111/EM111&gt;2),"NM",(EU111/EM111-1)*100))</f>
        <v>1.1866687572743118</v>
      </c>
      <c r="EW111" s="88">
        <f t="shared" ref="EW111" si="386">EW65</f>
        <v>69823.224615403247</v>
      </c>
      <c r="EX111" s="65">
        <f>IF(ISERROR(EW111/EO111),"NM",IF(OR(EW111/EO111&lt;0.5,EW111/EO111&gt;2),"NM",(EW111/EO111-1)*100))</f>
        <v>-0.13126708803082865</v>
      </c>
      <c r="EY111" s="65"/>
      <c r="EZ111" s="317"/>
      <c r="FA111" s="59"/>
      <c r="FB111" s="88">
        <f>FB65</f>
        <v>120063</v>
      </c>
      <c r="FC111" s="63"/>
      <c r="FD111" s="88">
        <f>FD65</f>
        <v>126331</v>
      </c>
      <c r="FE111" s="65">
        <f>IF(ISERROR(FD111/FB111),"NM",IF(OR(FD111/FB111&lt;0.5,FD111/FB111&gt;2),"NM",(FD111/FB111-1)*100))</f>
        <v>5.2205925222591487</v>
      </c>
      <c r="FF111" s="88">
        <f>FF65</f>
        <v>135717</v>
      </c>
      <c r="FG111" s="65">
        <f>IF(ISERROR(FF111/FD111),"NM",IF(OR(FF111/FD111&lt;0.5,FF111/FD111&gt;2),"NM",(FF111/FD111-1)*100))</f>
        <v>7.4296886749887214</v>
      </c>
      <c r="FH111" s="88">
        <f>FH65</f>
        <v>149913</v>
      </c>
      <c r="FI111" s="65">
        <f>IF(ISERROR(FH111/FF111),"NM",IF(OR(FH111/FF111&lt;0.5,FH111/FF111&gt;2),"NM",(FH111/FF111-1)*100))</f>
        <v>10.460001326289259</v>
      </c>
      <c r="FJ111" s="88">
        <f>FJ65</f>
        <v>159691</v>
      </c>
      <c r="FK111" s="65">
        <f>IF(ISERROR(FJ111/FH111),"NM",IF(OR(FJ111/FH111&lt;0.5,FJ111/FH111&gt;2),"NM",(FJ111/FH111-1)*100))</f>
        <v>6.5224496874854099</v>
      </c>
      <c r="FL111" s="88">
        <f>FL65</f>
        <v>164610</v>
      </c>
      <c r="FM111" s="65">
        <f>IF(ISERROR(FL111/FJ111),"NM",IF(OR(FL111/FJ111&lt;0.5,FL111/FJ111&gt;2),"NM",(FL111/FJ111-1)*100))</f>
        <v>3.0803238754845363</v>
      </c>
      <c r="FN111" s="88">
        <f>FN65</f>
        <v>168446</v>
      </c>
      <c r="FO111" s="65">
        <f>IF(ISERROR(FN111/FL111),"NM",IF(OR(FN111/FL111&lt;0.5,FN111/FL111&gt;2),"NM",(FN111/FL111-1)*100))</f>
        <v>2.3303566004495568</v>
      </c>
      <c r="FP111" s="88">
        <f>FP65</f>
        <v>180182</v>
      </c>
      <c r="FQ111" s="65">
        <f>IF(ISERROR(FP111/FN111),"NM",IF(OR(FP111/FN111&lt;0.5,FP111/FN111&gt;2),"NM",(FP111/FN111-1)*100))</f>
        <v>6.967217980836593</v>
      </c>
      <c r="FR111" s="90">
        <f>FR65</f>
        <v>196435</v>
      </c>
      <c r="FS111" s="65">
        <f>IF(ISERROR(FR111/FP111),"NM",IF(OR(FR111/FP111&lt;0.5,FR111/FP111&gt;2),"NM",(FR111/FP111-1)*100))</f>
        <v>9.0203238947286657</v>
      </c>
      <c r="FT111" s="90">
        <f>FT65</f>
        <v>212077</v>
      </c>
      <c r="FU111" s="65">
        <f>IF(ISERROR(FT111/FR111),"NM",IF(OR(FT111/FR111&lt;0.5,FT111/FR111&gt;2),"NM",(FT111/FR111-1)*100))</f>
        <v>7.9629393947107108</v>
      </c>
      <c r="FV111" s="90">
        <f>FV65</f>
        <v>211984</v>
      </c>
      <c r="FW111" s="65">
        <f>IF(ISERROR(FV111/FT111),"NM",IF(OR(FV111/FT111&lt;0.5,FV111/FT111&gt;2),"NM",(FV111/FT111-1)*100))</f>
        <v>-4.3851997151977962E-2</v>
      </c>
      <c r="FX111" s="90">
        <f>FX65</f>
        <v>211729</v>
      </c>
      <c r="FY111" s="65">
        <f>IF(ISERROR(FX111/FV111),"NM",IF(OR(FX111/FV111&lt;0.5,FX111/FV111&gt;2),"NM",(FX111/FV111-1)*100))</f>
        <v>-0.12029209751679426</v>
      </c>
      <c r="FZ111" s="90">
        <f>FZ65</f>
        <v>215065</v>
      </c>
      <c r="GA111" s="65">
        <f>IF(ISERROR(FZ111/FX111),"NM",IF(OR(FZ111/FX111&lt;0.5,FZ111/FX111&gt;2),"NM",(FZ111/FX111-1)*100))</f>
        <v>1.5755989968308626</v>
      </c>
      <c r="GB111" s="90">
        <f>GB65</f>
        <v>214165</v>
      </c>
      <c r="GC111" s="65">
        <f>IF(ISERROR(GB111/FZ111),"NM",IF(OR(GB111/FZ111&lt;0.5,GB111/FZ111&gt;2),"NM",(GB111/FZ111-1)*100))</f>
        <v>-0.41847813451747484</v>
      </c>
      <c r="GD111" s="90">
        <f>GD65</f>
        <v>227209</v>
      </c>
      <c r="GE111" s="65">
        <f>IF(ISERROR(GD111/GB111),"NM",IF(OR(GD111/GB111&lt;0.5,GD111/GB111&gt;2),"NM",(GD111/GB111-1)*100))</f>
        <v>6.0906310554945886</v>
      </c>
      <c r="GF111" s="90">
        <f>GF65</f>
        <v>258762</v>
      </c>
      <c r="GG111" s="65">
        <f>IF(ISERROR(GF111/GD111),"NM",IF(OR(GF111/GD111&lt;0.5,GF111/GD111&gt;2),"NM",(GF111/GD111-1)*100))</f>
        <v>13.887213974798529</v>
      </c>
      <c r="GH111" s="90">
        <f>GH65</f>
        <v>281411</v>
      </c>
      <c r="GI111" s="65">
        <f>IF(ISERROR(GH111/GF111),"NM",IF(OR(GH111/GF111&lt;0.5,GH111/GF111&gt;2),"NM",(GH111/GF111-1)*100))</f>
        <v>8.7528307865915487</v>
      </c>
      <c r="GJ111" s="90">
        <f>GJ65</f>
        <v>294856</v>
      </c>
      <c r="GK111" s="65">
        <f>IF(ISERROR(GJ111/GH111),"NM",IF(OR(GJ111/GH111&lt;0.5,GJ111/GH111&gt;2),"NM",(GJ111/GH111-1)*100))</f>
        <v>4.7777094712004864</v>
      </c>
      <c r="GL111" s="90">
        <f>GL65</f>
        <v>277653</v>
      </c>
      <c r="GM111" s="65">
        <f>IF(ISERROR(GL111/GJ111),"NM",IF(OR(GL111/GJ111&lt;0.5,GL111/GJ111&gt;2),"NM",(GL111/GJ111-1)*100))</f>
        <v>-5.8343733890441456</v>
      </c>
      <c r="GN111" s="90">
        <f>GN65</f>
        <v>276282</v>
      </c>
      <c r="GO111" s="65">
        <f>IF(ISERROR(GN111/GL111),"NM",IF(OR(GN111/GL111&lt;0.5,GN111/GL111&gt;2),"NM",(GN111/GL111-1)*100))</f>
        <v>-0.49378180678760764</v>
      </c>
      <c r="GP111" s="90">
        <f>GP65</f>
        <v>279867.60253796307</v>
      </c>
      <c r="GQ111" s="65">
        <f>IF(ISERROR(GP111/GN111),"NM",IF(OR(GP111/GN111&lt;0.5,GP111/GN111&gt;2),"NM",(GP111/GN111-1)*100))</f>
        <v>1.2978053358391417</v>
      </c>
      <c r="GR111" s="88">
        <f>GR65</f>
        <v>258140.24786432303</v>
      </c>
      <c r="GS111" s="65">
        <f>IF(ISERROR(GR111/GP111),"NM",IF(OR(GR111/GP111&lt;0.5,GR111/GP111&gt;2),"NM",(GR111/GP111-1)*100))</f>
        <v>-7.7634404542029189</v>
      </c>
      <c r="GT111" s="88">
        <f>GT65</f>
        <v>266570.59507727344</v>
      </c>
      <c r="GU111" s="65">
        <f>IF(ISERROR(GT111/GR111),"NM",IF(OR(GT111/GR111&lt;0.5,GT111/GR111&gt;2),"NM",(GT111/GR111-1)*100))</f>
        <v>3.2658011614606242</v>
      </c>
      <c r="GV111" s="88">
        <f>GV65</f>
        <v>276646.8627057944</v>
      </c>
      <c r="GW111" s="65">
        <f>IF(ISERROR(GV111/GT111),"NM",IF(OR(GV111/GT111&lt;0.5,GV111/GT111&gt;2),"NM",(GV111/GT111-1)*100))</f>
        <v>3.779962161843109</v>
      </c>
      <c r="GX111" s="88">
        <f>GX65</f>
        <v>288438.70056785271</v>
      </c>
      <c r="GY111" s="65">
        <f>IF(ISERROR(GX111/GV111),"NM",IF(OR(GX111/GV111&lt;0.5,GX111/GV111&gt;2),"NM",(GX111/GV111-1)*100))</f>
        <v>4.2624151767802987</v>
      </c>
      <c r="GZ111" s="67">
        <f t="shared" si="304"/>
        <v>0.86492915820575167</v>
      </c>
      <c r="HA111" s="280"/>
      <c r="HB111" s="57"/>
      <c r="HC111"/>
      <c r="HD111"/>
      <c r="HE111"/>
      <c r="HF111"/>
      <c r="HG111"/>
      <c r="HH111"/>
    </row>
    <row r="112" spans="2:216" s="2" customFormat="1" ht="13.5" customHeight="1" x14ac:dyDescent="0.2">
      <c r="B112" s="54" t="s">
        <v>552</v>
      </c>
      <c r="C112" s="88">
        <f>C61</f>
        <v>26</v>
      </c>
      <c r="D112" s="63"/>
      <c r="E112" s="88">
        <f>E61</f>
        <v>576</v>
      </c>
      <c r="F112" s="63"/>
      <c r="G112" s="88">
        <f>G61</f>
        <v>147</v>
      </c>
      <c r="H112" s="63"/>
      <c r="I112" s="88">
        <f>I61</f>
        <v>-21</v>
      </c>
      <c r="J112" s="63"/>
      <c r="K112" s="88">
        <f>K61</f>
        <v>-56</v>
      </c>
      <c r="L112" s="63" t="str">
        <f>IF(ISERROR(K112/C112),"NM",IF(OR(K112/C112&lt;0.5,K112/C112&gt;2),"NM",(K112/C112-1)*100))</f>
        <v>NM</v>
      </c>
      <c r="M112" s="88">
        <f>M61</f>
        <v>201</v>
      </c>
      <c r="N112" s="63" t="str">
        <f>IF(ISERROR(M112/E112),"NM",IF(OR(M112/E112&lt;0.5,M112/E112&gt;2),"NM",(M112/E112-1)*100))</f>
        <v>NM</v>
      </c>
      <c r="O112" s="88">
        <f>O61</f>
        <v>100</v>
      </c>
      <c r="P112" s="63">
        <f>IF(ISERROR(O112/G112),"NM",IF(OR(O112/G112&lt;0.5,O112/G112&gt;2),"NM",(O112/G112-1)*100))</f>
        <v>-31.972789115646261</v>
      </c>
      <c r="Q112" s="88">
        <f>Q61</f>
        <v>-49</v>
      </c>
      <c r="R112" s="63" t="str">
        <f>IF(ISERROR(Q112/I112),"NM",IF(OR(Q112/I112&lt;0.5,Q112/I112&gt;2),"NM",(Q112/I112-1)*100))</f>
        <v>NM</v>
      </c>
      <c r="S112" s="88">
        <f>S61</f>
        <v>-254</v>
      </c>
      <c r="T112" s="63" t="str">
        <f>IF(ISERROR(S112/K112),"NM",IF(OR(S112/K112&lt;0.5,S112/K112&gt;2),"NM",(S112/K112-1)*100))</f>
        <v>NM</v>
      </c>
      <c r="U112" s="88">
        <f>U61</f>
        <v>251</v>
      </c>
      <c r="V112" s="63">
        <f>IF(ISERROR(U112/M112),"NM",IF(OR(U112/M112&lt;0.5,U112/M112&gt;2),"NM",(U112/M112-1)*100))</f>
        <v>24.875621890547261</v>
      </c>
      <c r="W112" s="88">
        <f>W61</f>
        <v>49</v>
      </c>
      <c r="X112" s="63" t="str">
        <f>IF(ISERROR(W112/O112),"NM",IF(OR(W112/O112&lt;0.5,W112/O112&gt;2),"NM",(W112/O112-1)*100))</f>
        <v>NM</v>
      </c>
      <c r="Y112" s="88">
        <f>Y61</f>
        <v>-4</v>
      </c>
      <c r="Z112" s="63" t="str">
        <f>IF(ISERROR(Y112/Q112),"NM",IF(OR(Y112/Q112&lt;0.5,Y112/Q112&gt;2),"NM",(Y112/Q112-1)*100))</f>
        <v>NM</v>
      </c>
      <c r="AA112" s="88">
        <f>AA61</f>
        <v>655</v>
      </c>
      <c r="AB112" s="63" t="str">
        <f>IF(ISERROR(AA112/S112),"NM",IF(OR(AA112/S112&lt;0.5,AA112/S112&gt;2),"NM",(AA112/S112-1)*100))</f>
        <v>NM</v>
      </c>
      <c r="AC112" s="88">
        <f>AC61</f>
        <v>586</v>
      </c>
      <c r="AD112" s="63" t="str">
        <f>IF(ISERROR(AC112/U112),"NM",IF(OR(AC112/U112&lt;0.5,AC112/U112&gt;2),"NM",(AC112/U112-1)*100))</f>
        <v>NM</v>
      </c>
      <c r="AE112" s="88">
        <f>AE61</f>
        <v>635</v>
      </c>
      <c r="AF112" s="63" t="str">
        <f>IF(ISERROR(AE112/W112),"NM",IF(OR(AE112/W112&lt;0.5,AE112/W112&gt;2),"NM",(AE112/W112-1)*100))</f>
        <v>NM</v>
      </c>
      <c r="AG112" s="88">
        <f>AG61</f>
        <v>233</v>
      </c>
      <c r="AH112" s="63" t="str">
        <f>IF(ISERROR(AG112/Y112),"NM",IF(OR(AG112/Y112&lt;0.5,AG112/Y112&gt;2),"NM",(AG112/Y112-1)*100))</f>
        <v>NM</v>
      </c>
      <c r="AI112" s="89">
        <f>AI61</f>
        <v>437</v>
      </c>
      <c r="AJ112" s="63">
        <f>IF(ISERROR(AI112/AA112),"NM",IF(OR(AI112/AA112&lt;0.5,AI112/AA112&gt;2),"NM",(AI112/AA112-1)*100))</f>
        <v>-33.282442748091597</v>
      </c>
      <c r="AK112" s="88">
        <f>AK61</f>
        <v>419</v>
      </c>
      <c r="AL112" s="63">
        <f>IF(ISERROR(AK112/AC112),"NM",IF(OR(AK112/AC112&lt;0.5,AK112/AC112&gt;2),"NM",(AK112/AC112-1)*100))</f>
        <v>-28.498293515358363</v>
      </c>
      <c r="AM112" s="88">
        <f>AM61</f>
        <v>497</v>
      </c>
      <c r="AN112" s="63">
        <f>IF(ISERROR(AM112/AE112),"NM",IF(OR(AM112/AE112&lt;0.5,AM112/AE112&gt;2),"NM",(AM112/AE112-1)*100))</f>
        <v>-21.732283464566926</v>
      </c>
      <c r="AO112" s="71">
        <f>AO61</f>
        <v>639</v>
      </c>
      <c r="AP112" s="63" t="str">
        <f>IF(ISERROR(AO112/AG112),"NM",IF(OR(AO112/AG112&lt;0.5,AO112/AG112&gt;2),"NM",(AO112/AG112-1)*100))</f>
        <v>NM</v>
      </c>
      <c r="AQ112" s="71">
        <f>AQ61</f>
        <v>752</v>
      </c>
      <c r="AR112" s="63">
        <f>IF(ISERROR(AQ112/AI112),"NM",IF(OR(AQ112/AI112&lt;0.5,AQ112/AI112&gt;2),"NM",(AQ112/AI112-1)*100))</f>
        <v>72.082379862700236</v>
      </c>
      <c r="AS112" s="71">
        <f>AS61</f>
        <v>847</v>
      </c>
      <c r="AT112" s="63" t="str">
        <f>IF(ISERROR(AS112/AK112),"NM",IF(OR(AS112/AK112&lt;0.5,AS112/AK112&gt;2),"NM",(AS112/AK112-1)*100))</f>
        <v>NM</v>
      </c>
      <c r="AU112" s="71">
        <f>AU61</f>
        <v>826</v>
      </c>
      <c r="AV112" s="63">
        <f>IF(ISERROR(AU112/AM112),"NM",IF(OR(AU112/AM112&lt;0.5,AU112/AM112&gt;2),"NM",(AU112/AM112-1)*100))</f>
        <v>66.197183098591552</v>
      </c>
      <c r="AW112" s="71">
        <f>AW61</f>
        <v>968</v>
      </c>
      <c r="AX112" s="63">
        <f>IF(ISERROR(AW112/AO112),"NM",IF(OR(AW112/AO112&lt;0.5,AW112/AO112&gt;2),"NM",(AW112/AO112-1)*100))</f>
        <v>51.486697965571217</v>
      </c>
      <c r="AY112" s="71">
        <f>AY61</f>
        <v>696</v>
      </c>
      <c r="AZ112" s="65">
        <f>IF(ISERROR(AY112/AQ112),"NM",IF(OR(AY112/AQ112&lt;0.5,AY112/AQ112&gt;2),"NM",(AY112/AQ112-1)*100))</f>
        <v>-7.4468085106383031</v>
      </c>
      <c r="BA112" s="71">
        <f>BA61</f>
        <v>622</v>
      </c>
      <c r="BB112" s="65">
        <f>IF(ISERROR(BA112/AS112),"NM",IF(OR(BA112/AS112&lt;0.5,BA112/AS112&gt;2),"NM",(BA112/AS112-1)*100))</f>
        <v>-26.564344746162927</v>
      </c>
      <c r="BC112" s="71">
        <f>BC61</f>
        <v>1056</v>
      </c>
      <c r="BD112" s="65">
        <f>IF(ISERROR(BC112/AU112),"NM",IF(OR(BC112/AU112&lt;0.5,BC112/AU112&gt;2),"NM",(BC112/AU112-1)*100))</f>
        <v>27.845036319612593</v>
      </c>
      <c r="BE112" s="71">
        <f>BE61</f>
        <v>525</v>
      </c>
      <c r="BF112" s="65">
        <f>IF(ISERROR(BE112/AW112),"NM",IF(OR(BE112/AW112&lt;0.5,BE112/AW112&gt;2),"NM",(BE112/AW112-1)*100))</f>
        <v>-45.764462809917347</v>
      </c>
      <c r="BG112" s="71">
        <f>BG61</f>
        <v>1073</v>
      </c>
      <c r="BH112" s="65">
        <f>IF(ISERROR(BG112/AY112),"NM",IF(OR(BG112/AY112&lt;0.5,BG112/AY112&gt;2),"NM",(BG112/AY112-1)*100))</f>
        <v>54.166666666666671</v>
      </c>
      <c r="BI112" s="71">
        <f>BI61</f>
        <v>1176</v>
      </c>
      <c r="BJ112" s="65">
        <f>IF(ISERROR(BI112/BA112),"NM",IF(OR(BI112/BA112&lt;0.5,BI112/BA112&gt;2),"NM",(BI112/BA112-1)*100))</f>
        <v>89.067524115755631</v>
      </c>
      <c r="BK112" s="71">
        <f>BK61</f>
        <v>-135</v>
      </c>
      <c r="BL112" s="65" t="str">
        <f>IF(ISERROR(BK112/BC112),"NM",IF(OR(BK112/BC112&lt;0.5,BK112/BC112&gt;2),"NM",(BK112/BC112-1)*100))</f>
        <v>NM</v>
      </c>
      <c r="BM112" s="71">
        <f>BM61</f>
        <v>1067</v>
      </c>
      <c r="BN112" s="65" t="str">
        <f>IF(ISERROR(BM112/BE112),"NM",IF(OR(BM112/BE112&lt;0.5,BM112/BE112&gt;2),"NM",(BM112/BE112-1)*100))</f>
        <v>NM</v>
      </c>
      <c r="BO112" s="71">
        <f>BO61</f>
        <v>-118</v>
      </c>
      <c r="BP112" s="65" t="str">
        <f>IF(ISERROR(BO112/BG112),"NM",IF(OR(BO112/BG112&lt;0.5,BO112/BG112&gt;2),"NM",(BO112/BG112-1)*100))</f>
        <v>NM</v>
      </c>
      <c r="BQ112" s="71">
        <f>BQ61</f>
        <v>1478</v>
      </c>
      <c r="BR112" s="65">
        <f>IF(ISERROR(BQ112/BI112),"NM",IF(OR(BQ112/BI112&lt;0.5,BQ112/BI112&gt;2),"NM",(BQ112/BI112-1)*100))</f>
        <v>25.680272108843539</v>
      </c>
      <c r="BS112" s="71">
        <f>BS61</f>
        <v>509</v>
      </c>
      <c r="BT112" s="65" t="str">
        <f>IF(ISERROR(BS112/BK112),"NM",IF(OR(BS112/BK112&lt;0.5,BS112/BK112&gt;2),"NM",(BS112/BK112-1)*100))</f>
        <v>NM</v>
      </c>
      <c r="BU112" s="71">
        <f>BU61</f>
        <v>-353</v>
      </c>
      <c r="BV112" s="65" t="str">
        <f>IF(ISERROR(BU112/BM112),"NM",IF(OR(BU112/BM112&lt;0.5,BU112/BM112&gt;2),"NM",(BU112/BM112-1)*100))</f>
        <v>NM</v>
      </c>
      <c r="BW112" s="71">
        <f>BW61</f>
        <v>652</v>
      </c>
      <c r="BX112" s="65" t="str">
        <f>IF(ISERROR(BW112/BO112),"NM",IF(OR(BW112/BO112&lt;0.5,BW112/BO112&gt;2),"NM",(BW112/BO112-1)*100))</f>
        <v>NM</v>
      </c>
      <c r="BY112" s="71">
        <f>BY61</f>
        <v>1473</v>
      </c>
      <c r="BZ112" s="65">
        <f>IF(ISERROR(BY112/BQ112),"NM",IF(OR(BY112/BQ112&lt;0.5,BY112/BQ112&gt;2),"NM",(BY112/BQ112-1)*100))</f>
        <v>-0.33829499323410062</v>
      </c>
      <c r="CA112" s="71">
        <f>CA61</f>
        <v>736</v>
      </c>
      <c r="CB112" s="65">
        <f>IF(ISERROR(CA112/BS112),"NM",IF(OR(CA112/BS112&lt;0.5,CA112/BS112&gt;2),"NM",(CA112/BS112-1)*100))</f>
        <v>44.597249508840875</v>
      </c>
      <c r="CC112" s="71">
        <f>CC61</f>
        <v>1198</v>
      </c>
      <c r="CD112" s="65" t="str">
        <f>IF(ISERROR(CC112/BU112),"NM",IF(OR(CC112/BU112&lt;0.5,CC112/BU112&gt;2),"NM",(CC112/BU112-1)*100))</f>
        <v>NM</v>
      </c>
      <c r="CE112" s="71">
        <f>CE61</f>
        <v>2342</v>
      </c>
      <c r="CF112" s="65" t="str">
        <f>IF(ISERROR(CE112/BW112),"NM",IF(OR(CE112/BW112&lt;0.5,CE112/BW112&gt;2),"NM",(CE112/BW112-1)*100))</f>
        <v>NM</v>
      </c>
      <c r="CG112" s="71">
        <f>CG61</f>
        <v>-131</v>
      </c>
      <c r="CH112" s="65" t="str">
        <f>IF(ISERROR(CG112/BY112),"NM",IF(OR(CG112/BY112&lt;0.5,CG112/BY112&gt;2),"NM",(CG112/BY112-1)*100))</f>
        <v>NM</v>
      </c>
      <c r="CI112" s="71">
        <f>CI61</f>
        <v>400</v>
      </c>
      <c r="CJ112" s="65">
        <f>IF(ISERROR(CI112/CA112),"NM",IF(OR(CI112/CA112&lt;0.5,CI112/CA112&gt;2),"NM",(CI112/CA112-1)*100))</f>
        <v>-45.652173913043484</v>
      </c>
      <c r="CK112" s="71">
        <f>CK61</f>
        <v>504</v>
      </c>
      <c r="CL112" s="65" t="str">
        <f>IF(ISERROR(CK112/CC112),"NM",IF(OR(CK112/CC112&lt;0.5,CK112/CC112&gt;2),"NM",(CK112/CC112-1)*100))</f>
        <v>NM</v>
      </c>
      <c r="CM112" s="71">
        <f>CM61</f>
        <v>1643</v>
      </c>
      <c r="CN112" s="65">
        <f>IF(ISERROR(CM112/CE112),"NM",IF(OR(CM112/CE112&lt;0.5,CM112/CE112&gt;2),"NM",(CM112/CE112-1)*100))</f>
        <v>-29.846285226302307</v>
      </c>
      <c r="CO112" s="71">
        <f>CO61</f>
        <v>428</v>
      </c>
      <c r="CP112" s="65" t="str">
        <f>IF(ISERROR(CO112/CG112),"NM",IF(OR(CO112/CG112&lt;0.5,CO112/CG112&gt;2),"NM",(CO112/CG112-1)*100))</f>
        <v>NM</v>
      </c>
      <c r="CQ112" s="71">
        <f>CQ61</f>
        <v>578</v>
      </c>
      <c r="CR112" s="65">
        <f>IF(ISERROR(CQ112/CI112),"NM",IF(OR(CQ112/CI112&lt;0.5,CQ112/CI112&gt;2),"NM",(CQ112/CI112-1)*100))</f>
        <v>44.500000000000007</v>
      </c>
      <c r="CS112" s="71">
        <f>CS61</f>
        <v>965</v>
      </c>
      <c r="CT112" s="65">
        <f>IF(ISERROR(CS112/CK112),"NM",IF(OR(CS112/CK112&lt;0.5,CS112/CK112&gt;2),"NM",(CS112/CK112-1)*100))</f>
        <v>91.468253968253975</v>
      </c>
      <c r="CU112" s="71">
        <f>CU61</f>
        <v>1307</v>
      </c>
      <c r="CV112" s="65">
        <f>IF(ISERROR(CU112/CM112),"NM",IF(OR(CU112/CM112&lt;0.5,CU112/CM112&gt;2),"NM",(CU112/CM112-1)*100))</f>
        <v>-20.450395617772365</v>
      </c>
      <c r="CW112" s="71">
        <f>CW61</f>
        <v>47</v>
      </c>
      <c r="CX112" s="65" t="str">
        <f>IF(ISERROR(CW112/CO112),"NM",IF(OR(CW112/CO112&lt;0.5,CW112/CO112&gt;2),"NM",(CW112/CO112-1)*100))</f>
        <v>NM</v>
      </c>
      <c r="CY112" s="71">
        <f>CY61</f>
        <v>1726</v>
      </c>
      <c r="CZ112" s="65" t="str">
        <f>IF(ISERROR(CY112/CQ112),"NM",IF(OR(CY112/CQ112&lt;0.5,CY112/CQ112&gt;2),"NM",(CY112/CQ112-1)*100))</f>
        <v>NM</v>
      </c>
      <c r="DA112" s="71">
        <f>DA61</f>
        <v>1522</v>
      </c>
      <c r="DB112" s="65">
        <f>IF(ISERROR(DA112/CS112),"NM",IF(OR(DA112/CS112&lt;0.5,DA112/CS112&gt;2),"NM",(DA112/CS112-1)*100))</f>
        <v>57.720207253886002</v>
      </c>
      <c r="DC112" s="71">
        <f>DC61</f>
        <v>2472</v>
      </c>
      <c r="DD112" s="65">
        <f>IF(ISERROR(DC112/CU112),"NM",IF(OR(DC112/CU112&lt;0.5,DC112/CU112&gt;2),"NM",(DC112/CU112-1)*100))</f>
        <v>89.13542463657231</v>
      </c>
      <c r="DE112" s="71">
        <f>DE61</f>
        <v>1059</v>
      </c>
      <c r="DF112" s="65" t="str">
        <f>IF(ISERROR(DE112/CW112),"NM",IF(OR(DE112/CW112&lt;0.5,DE112/CW112&gt;2),"NM",(DE112/CW112-1)*100))</f>
        <v>NM</v>
      </c>
      <c r="DG112" s="71">
        <f>DG61</f>
        <v>802</v>
      </c>
      <c r="DH112" s="65" t="str">
        <f>IF(ISERROR(DG112/CY112),"NM",IF(OR(DG112/CY112&lt;0.5,DG112/CY112&gt;2),"NM",(DG112/CY112-1)*100))</f>
        <v>NM</v>
      </c>
      <c r="DI112" s="71">
        <f>DI61</f>
        <v>989</v>
      </c>
      <c r="DJ112" s="65">
        <f>IF(ISERROR(DI112/DA112),"NM",IF(OR(DI112/DA112&lt;0.5,DI112/DA112&gt;2),"NM",(DI112/DA112-1)*100))</f>
        <v>-35.019710906701704</v>
      </c>
      <c r="DK112" s="71">
        <f>DK61</f>
        <v>953</v>
      </c>
      <c r="DL112" s="65" t="str">
        <f>IF(ISERROR(DK112/DC112),"NM",IF(OR(DK112/DC112&lt;0.5,DK112/DC112&gt;2),"NM",(DK112/DC112-1)*100))</f>
        <v>NM</v>
      </c>
      <c r="DM112" s="71">
        <f>DM61</f>
        <v>834</v>
      </c>
      <c r="DN112" s="65">
        <f>IF(ISERROR(DM112/DE112),"NM",IF(OR(DM112/DE112&lt;0.5,DM112/DE112&gt;2),"NM",(DM112/DE112-1)*100))</f>
        <v>-21.246458923512744</v>
      </c>
      <c r="DO112" s="71">
        <f>DO61</f>
        <v>806</v>
      </c>
      <c r="DP112" s="65">
        <f>IF(ISERROR(DO112/DG112),"NM",IF(OR(DO112/DG112&lt;0.5,DO112/DG112&gt;2),"NM",(DO112/DG112-1)*100))</f>
        <v>0.49875311720697368</v>
      </c>
      <c r="DQ112" s="71">
        <f>DQ61</f>
        <v>791</v>
      </c>
      <c r="DR112" s="65">
        <f>IF(ISERROR(DQ112/DI112),"NM",IF(OR(DQ112/DI112&lt;0.5,DQ112/DI112&gt;2),"NM",(DQ112/DI112-1)*100))</f>
        <v>-20.02022244691608</v>
      </c>
      <c r="DS112" s="71">
        <f>DS61</f>
        <v>918</v>
      </c>
      <c r="DT112" s="65">
        <f>IF(ISERROR(DS112/DK112),"NM",IF(OR(DS112/DK112&lt;0.5,DS112/DK112&gt;2),"NM",(DS112/DK112-1)*100))</f>
        <v>-3.6726128016789095</v>
      </c>
      <c r="DU112" s="71">
        <f>DU61</f>
        <v>897</v>
      </c>
      <c r="DV112" s="65">
        <f>IF(ISERROR(DU112/DM112),"NM",IF(OR(DU112/DM112&lt;0.5,DU112/DM112&gt;2),"NM",(DU112/DM112-1)*100))</f>
        <v>7.5539568345323715</v>
      </c>
      <c r="DW112" s="71">
        <f>DW61</f>
        <v>995</v>
      </c>
      <c r="DX112" s="65">
        <f>IF(ISERROR(DW112/DO112),"NM",IF(OR(DW112/DO112&lt;0.5,DW112/DO112&gt;2),"NM",(DW112/DO112-1)*100))</f>
        <v>23.449131513647647</v>
      </c>
      <c r="DY112" s="71">
        <f t="shared" ref="DY112:EA112" si="387">DY61</f>
        <v>915</v>
      </c>
      <c r="DZ112" s="65">
        <f>IF(ISERROR(DY112/DQ112),"NM",IF(OR(DY112/DQ112&lt;0.5,DY112/DQ112&gt;2),"NM",(DY112/DQ112-1)*100))</f>
        <v>15.67635903919089</v>
      </c>
      <c r="EA112" s="71">
        <f t="shared" si="387"/>
        <v>988</v>
      </c>
      <c r="EB112" s="65">
        <f>IF(ISERROR(EA112/DS112),"NM",IF(OR(EA112/DS112&lt;0.5,EA112/DS112&gt;2),"NM",(EA112/DS112-1)*100))</f>
        <v>7.6252723311546866</v>
      </c>
      <c r="EC112" s="71">
        <f t="shared" ref="EC112:EE112" si="388">EC61</f>
        <v>1146</v>
      </c>
      <c r="ED112" s="65">
        <f>IF(ISERROR(EC112/DU112),"NM",IF(OR(EC112/DU112&lt;0.5,EC112/DU112&gt;2),"NM",(EC112/DU112-1)*100))</f>
        <v>27.759197324414721</v>
      </c>
      <c r="EE112" s="71">
        <f t="shared" si="388"/>
        <v>1091</v>
      </c>
      <c r="EF112" s="65">
        <f>IF(ISERROR(EE112/DW112),"NM",IF(OR(EE112/DW112&lt;0.5,EE112/DW112&gt;2),"NM",(EE112/DW112-1)*100))</f>
        <v>9.6482412060301606</v>
      </c>
      <c r="EG112" s="71">
        <f t="shared" ref="EG112:EI112" si="389">EG61</f>
        <v>1072</v>
      </c>
      <c r="EH112" s="65">
        <f>IF(ISERROR(EG112/DY112),"NM",IF(OR(EG112/DY112&lt;0.5,EG112/DY112&gt;2),"NM",(EG112/DY112-1)*100))</f>
        <v>17.158469945355193</v>
      </c>
      <c r="EI112" s="71">
        <f t="shared" si="389"/>
        <v>1173</v>
      </c>
      <c r="EJ112" s="65">
        <f>IF(ISERROR(EI112/EA112),"NM",IF(OR(EI112/EA112&lt;0.5,EI112/EA112&gt;2),"NM",(EI112/EA112-1)*100))</f>
        <v>18.724696356275295</v>
      </c>
      <c r="EK112" s="71">
        <f t="shared" ref="EK112:EM112" si="390">EK61</f>
        <v>1134</v>
      </c>
      <c r="EL112" s="65">
        <f>IF(ISERROR(EK112/EC112),"NM",IF(OR(EK112/EC112&lt;0.5,EK112/EC112&gt;2),"NM",(EK112/EC112-1)*100))</f>
        <v>-1.0471204188481686</v>
      </c>
      <c r="EM112" s="71">
        <f t="shared" si="390"/>
        <v>1224</v>
      </c>
      <c r="EN112" s="65">
        <f>IF(ISERROR(EM112/EE112),"NM",IF(OR(EM112/EE112&lt;0.5,EM112/EE112&gt;2),"NM",(EM112/EE112-1)*100))</f>
        <v>12.19065077910173</v>
      </c>
      <c r="EO112" s="71">
        <f t="shared" ref="EO112" si="391">EO61</f>
        <v>1110</v>
      </c>
      <c r="EP112" s="65">
        <f>IF(ISERROR(EO112/EG112),"NM",IF(OR(EO112/EG112&lt;0.5,EO112/EG112&gt;2),"NM",(EO112/EG112-1)*100))</f>
        <v>3.5447761194029814</v>
      </c>
      <c r="EQ112" s="88">
        <f t="shared" ref="EQ112" si="392">EQ61</f>
        <v>1196.46</v>
      </c>
      <c r="ER112" s="65">
        <f>IF(ISERROR(EQ112/EI112),"NM",IF(OR(EQ112/EI112&lt;0.5,EQ112/EI112&gt;2),"NM",(EQ112/EI112-1)*100))</f>
        <v>2.0000000000000018</v>
      </c>
      <c r="ES112" s="88">
        <f t="shared" ref="ES112" si="393">ES61</f>
        <v>1156.68</v>
      </c>
      <c r="ET112" s="65">
        <f>IF(ISERROR(ES112/EK112),"NM",IF(OR(ES112/EK112&lt;0.5,ES112/EK112&gt;2),"NM",(ES112/EK112-1)*100))</f>
        <v>2.0000000000000018</v>
      </c>
      <c r="EU112" s="88">
        <f t="shared" ref="EU112" si="394">EU61</f>
        <v>1248.48</v>
      </c>
      <c r="EV112" s="65">
        <f>IF(ISERROR(EU112/EM112),"NM",IF(OR(EU112/EM112&lt;0.5,EU112/EM112&gt;2),"NM",(EU112/EM112-1)*100))</f>
        <v>2.0000000000000018</v>
      </c>
      <c r="EW112" s="88">
        <f t="shared" ref="EW112" si="395">EW61</f>
        <v>1132.2</v>
      </c>
      <c r="EX112" s="65">
        <f>IF(ISERROR(EW112/EO112),"NM",IF(OR(EW112/EO112&lt;0.5,EW112/EO112&gt;2),"NM",(EW112/EO112-1)*100))</f>
        <v>2.0000000000000018</v>
      </c>
      <c r="EY112" s="65"/>
      <c r="EZ112" s="317"/>
      <c r="FA112" s="59"/>
      <c r="FB112" s="88">
        <f>FB61</f>
        <v>242</v>
      </c>
      <c r="FC112" s="63"/>
      <c r="FD112" s="88">
        <f>FD61</f>
        <v>441</v>
      </c>
      <c r="FE112" s="65">
        <f>IF(ISERROR(FD112/FB112),"NM",IF(OR(FD112/FB112&lt;0.5,FD112/FB112&gt;2),"NM",(FD112/FB112-1)*100))</f>
        <v>82.231404958677686</v>
      </c>
      <c r="FF112" s="88">
        <f>FF61</f>
        <v>728</v>
      </c>
      <c r="FG112" s="65">
        <f>IF(ISERROR(FF112/FD112),"NM",IF(OR(FF112/FD112&lt;0.5,FF112/FD112&gt;2),"NM",(FF112/FD112-1)*100))</f>
        <v>65.079365079365076</v>
      </c>
      <c r="FH112" s="88">
        <f>FH61</f>
        <v>196</v>
      </c>
      <c r="FI112" s="65" t="str">
        <f>IF(ISERROR(FH112/FF112),"NM",IF(OR(FH112/FF112&lt;0.5,FH112/FF112&gt;2),"NM",(FH112/FF112-1)*100))</f>
        <v>NM</v>
      </c>
      <c r="FJ112" s="88">
        <f>FJ61</f>
        <v>42</v>
      </c>
      <c r="FK112" s="65" t="str">
        <f>IF(ISERROR(FJ112/FH112),"NM",IF(OR(FJ112/FH112&lt;0.5,FJ112/FH112&gt;2),"NM",(FJ112/FH112-1)*100))</f>
        <v>NM</v>
      </c>
      <c r="FL112" s="88">
        <f>FL61</f>
        <v>2109</v>
      </c>
      <c r="FM112" s="65" t="str">
        <f>IF(ISERROR(FL112/FJ112),"NM",IF(OR(FL112/FJ112&lt;0.5,FL112/FJ112&gt;2),"NM",(FL112/FJ112-1)*100))</f>
        <v>NM</v>
      </c>
      <c r="FN112" s="88">
        <f>FN61</f>
        <v>1992</v>
      </c>
      <c r="FO112" s="65">
        <f>IF(ISERROR(FN112/FL112),"NM",IF(OR(FN112/FL112&lt;0.5,FN112/FL112&gt;2),"NM",(FN112/FL112-1)*100))</f>
        <v>-5.5476529160739645</v>
      </c>
      <c r="FP112" s="88">
        <f>FP61</f>
        <v>3393</v>
      </c>
      <c r="FQ112" s="65">
        <f>IF(ISERROR(FP112/FN112),"NM",IF(OR(FP112/FN112&lt;0.5,FP112/FN112&gt;2),"NM",(FP112/FN112-1)*100))</f>
        <v>70.331325301204828</v>
      </c>
      <c r="FR112" s="90">
        <f>FR61</f>
        <v>2899</v>
      </c>
      <c r="FS112" s="65">
        <f>IF(ISERROR(FR112/FP112),"NM",IF(OR(FR112/FP112&lt;0.5,FR112/FP112&gt;2),"NM",(FR112/FP112-1)*100))</f>
        <v>-14.559386973180077</v>
      </c>
      <c r="FT112" s="90">
        <f>FT61</f>
        <v>3181</v>
      </c>
      <c r="FU112" s="65">
        <f>IF(ISERROR(FT112/FR112),"NM",IF(OR(FT112/FR112&lt;0.5,FT112/FR112&gt;2),"NM",(FT112/FR112-1)*100))</f>
        <v>9.727492238702995</v>
      </c>
      <c r="FV112" s="90">
        <f>FV61</f>
        <v>1516</v>
      </c>
      <c r="FW112" s="65" t="str">
        <f>IF(ISERROR(FV112/FT112),"NM",IF(OR(FV112/FT112&lt;0.5,FV112/FT112&gt;2),"NM",(FV112/FT112-1)*100))</f>
        <v>NM</v>
      </c>
      <c r="FX112" s="90">
        <f>FX61</f>
        <v>4059</v>
      </c>
      <c r="FY112" s="65" t="str">
        <f>IF(ISERROR(FX112/FV112),"NM",IF(OR(FX112/FV112&lt;0.5,FX112/FV112&gt;2),"NM",(FX112/FV112-1)*100))</f>
        <v>NM</v>
      </c>
      <c r="FZ112" s="90">
        <f>FZ61</f>
        <v>3115</v>
      </c>
      <c r="GA112" s="65">
        <f>IF(ISERROR(FZ112/FX112),"NM",IF(OR(FZ112/FX112&lt;0.5,FZ112/FX112&gt;2),"NM",(FZ112/FX112-1)*100))</f>
        <v>-23.256959842325699</v>
      </c>
      <c r="GB112" s="90">
        <f>GB61</f>
        <v>3614</v>
      </c>
      <c r="GC112" s="65">
        <f>IF(ISERROR(GB112/FZ112),"NM",IF(OR(GB112/FZ112&lt;0.5,GB112/FZ112&gt;2),"NM",(GB112/FZ112-1)*100))</f>
        <v>16.019261637239168</v>
      </c>
      <c r="GD112" s="90">
        <f>GD61</f>
        <v>4602</v>
      </c>
      <c r="GE112" s="65">
        <f>IF(ISERROR(GD112/GB112),"NM",IF(OR(GD112/GB112&lt;0.5,GD112/GB112&gt;2),"NM",(GD112/GB112-1)*100))</f>
        <v>27.338129496402885</v>
      </c>
      <c r="GF112" s="90">
        <f>GF61</f>
        <v>5322</v>
      </c>
      <c r="GG112" s="65">
        <f>IF(ISERROR(GF112/GD112),"NM",IF(OR(GF112/GD112&lt;0.5,GF112/GD112&gt;2),"NM",(GF112/GD112-1)*100))</f>
        <v>15.645371577574974</v>
      </c>
      <c r="GH112" s="90">
        <f>GH61</f>
        <v>3384</v>
      </c>
      <c r="GI112" s="65">
        <f>IF(ISERROR(GH112/GF112),"NM",IF(OR(GH112/GF112&lt;0.5,GH112/GF112&gt;2),"NM",(GH112/GF112-1)*100))</f>
        <v>-36.414881623449837</v>
      </c>
      <c r="GJ112" s="90">
        <f>GJ61</f>
        <v>3725</v>
      </c>
      <c r="GK112" s="65">
        <f>IF(ISERROR(GJ112/GH112),"NM",IF(OR(GJ112/GH112&lt;0.5,GJ112/GH112&gt;2),"NM",(GJ112/GH112-1)*100))</f>
        <v>10.076832151300241</v>
      </c>
      <c r="GL112" s="90">
        <f>GL61</f>
        <v>4297</v>
      </c>
      <c r="GM112" s="65">
        <f>IF(ISERROR(GL112/GJ112),"NM",IF(OR(GL112/GJ112&lt;0.5,GL112/GJ112&gt;2),"NM",(GL112/GJ112-1)*100))</f>
        <v>15.355704697986571</v>
      </c>
      <c r="GN112" s="90">
        <f>GN61</f>
        <v>4641</v>
      </c>
      <c r="GO112" s="65">
        <f>IF(ISERROR(GN112/GL112),"NM",IF(OR(GN112/GL112&lt;0.5,GN112/GL112&gt;2),"NM",(GN112/GL112-1)*100))</f>
        <v>8.0055852920642323</v>
      </c>
      <c r="GP112" s="90">
        <f>GP61</f>
        <v>4733.8200000000006</v>
      </c>
      <c r="GQ112" s="65">
        <f>IF(ISERROR(GP112/GN112),"NM",IF(OR(GP112/GN112&lt;0.5,GP112/GN112&gt;2),"NM",(GP112/GN112-1)*100))</f>
        <v>2.000000000000024</v>
      </c>
      <c r="GR112" s="88">
        <f>GR61</f>
        <v>4875.834600000001</v>
      </c>
      <c r="GS112" s="65">
        <f>IF(ISERROR(GR112/GP112),"NM",IF(OR(GR112/GP112&lt;0.5,GR112/GP112&gt;2),"NM",(GR112/GP112-1)*100))</f>
        <v>3.0000000000000027</v>
      </c>
      <c r="GT112" s="88">
        <f>GT61</f>
        <v>5022.1096380000008</v>
      </c>
      <c r="GU112" s="65">
        <f>IF(ISERROR(GT112/GR112),"NM",IF(OR(GT112/GR112&lt;0.5,GT112/GR112&gt;2),"NM",(GT112/GR112-1)*100))</f>
        <v>3.0000000000000027</v>
      </c>
      <c r="GV112" s="88">
        <f>GV61</f>
        <v>5172.7729271400012</v>
      </c>
      <c r="GW112" s="65">
        <f>IF(ISERROR(GV112/GT112),"NM",IF(OR(GV112/GT112&lt;0.5,GV112/GT112&gt;2),"NM",(GV112/GT112-1)*100))</f>
        <v>3.0000000000000027</v>
      </c>
      <c r="GX112" s="88">
        <f>GX61</f>
        <v>5327.9561149542014</v>
      </c>
      <c r="GY112" s="65">
        <f>IF(ISERROR(GX112/GV112),"NM",IF(OR(GX112/GV112&lt;0.5,GX112/GV112&gt;2),"NM",(GX112/GV112-1)*100))</f>
        <v>3.0000000000000027</v>
      </c>
      <c r="GZ112" s="67">
        <f t="shared" si="304"/>
        <v>2.7992187455331052</v>
      </c>
      <c r="HA112" s="280"/>
      <c r="HB112" s="57"/>
      <c r="HC112"/>
      <c r="HD112"/>
      <c r="HE112"/>
      <c r="HF112"/>
      <c r="HG112"/>
      <c r="HH112"/>
    </row>
    <row r="113" spans="1:216" s="2" customFormat="1" ht="13.5" customHeight="1" x14ac:dyDescent="0.2">
      <c r="B113" s="54" t="s">
        <v>273</v>
      </c>
      <c r="C113" s="88">
        <f>C74</f>
        <v>209122</v>
      </c>
      <c r="D113" s="63"/>
      <c r="E113" s="88">
        <f>E74</f>
        <v>212631</v>
      </c>
      <c r="F113" s="63"/>
      <c r="G113" s="88">
        <f>G74</f>
        <v>215679</v>
      </c>
      <c r="H113" s="63"/>
      <c r="I113" s="88">
        <f>I74</f>
        <v>218149</v>
      </c>
      <c r="J113" s="63"/>
      <c r="K113" s="88">
        <f>K74</f>
        <v>221531</v>
      </c>
      <c r="L113" s="63">
        <f>IF(ISERROR(K113/C113),"NM",IF(OR(K113/C113&lt;0.5,K113/C113&gt;2),"NM",(K113/C113-1)*100))</f>
        <v>5.9338567917292195</v>
      </c>
      <c r="M113" s="88">
        <f>M74</f>
        <v>225098</v>
      </c>
      <c r="N113" s="63">
        <f>IF(ISERROR(M113/E113),"NM",IF(OR(M113/E113&lt;0.5,M113/E113&gt;2),"NM",(M113/E113-1)*100))</f>
        <v>5.8632090334899356</v>
      </c>
      <c r="O113" s="88">
        <f>O74</f>
        <v>228310</v>
      </c>
      <c r="P113" s="63">
        <f>IF(ISERROR(O113/G113),"NM",IF(OR(O113/G113&lt;0.5,O113/G113&gt;2),"NM",(O113/G113-1)*100))</f>
        <v>5.8563884291006563</v>
      </c>
      <c r="Q113" s="88">
        <f>Q74</f>
        <v>230766</v>
      </c>
      <c r="R113" s="63">
        <f>IF(ISERROR(Q113/I113),"NM",IF(OR(Q113/I113&lt;0.5,Q113/I113&gt;2),"NM",(Q113/I113-1)*100))</f>
        <v>5.7836616257695539</v>
      </c>
      <c r="S113" s="88">
        <f>S74</f>
        <v>234806</v>
      </c>
      <c r="T113" s="63">
        <f>IF(ISERROR(S113/K113),"NM",IF(OR(S113/K113&lt;0.5,S113/K113&gt;2),"NM",(S113/K113-1)*100))</f>
        <v>5.9923893270016348</v>
      </c>
      <c r="U113" s="88">
        <f>U74</f>
        <v>237332</v>
      </c>
      <c r="V113" s="63">
        <f>IF(ISERROR(U113/M113),"NM",IF(OR(U113/M113&lt;0.5,U113/M113&gt;2),"NM",(U113/M113-1)*100))</f>
        <v>5.4349661036526387</v>
      </c>
      <c r="W113" s="88">
        <f>W74</f>
        <v>240533</v>
      </c>
      <c r="X113" s="63">
        <f>IF(ISERROR(W113/O113),"NM",IF(OR(W113/O113&lt;0.5,W113/O113&gt;2),"NM",(W113/O113-1)*100))</f>
        <v>5.3536857781087077</v>
      </c>
      <c r="Y113" s="88">
        <f>Y74</f>
        <v>244063</v>
      </c>
      <c r="Z113" s="63">
        <f>IF(ISERROR(Y113/Q113),"NM",IF(OR(Y113/Q113&lt;0.5,Y113/Q113&gt;2),"NM",(Y113/Q113-1)*100))</f>
        <v>5.7621140029293638</v>
      </c>
      <c r="AA113" s="88">
        <f>AA74</f>
        <v>249143</v>
      </c>
      <c r="AB113" s="63">
        <f>IF(ISERROR(AA113/S113),"NM",IF(OR(AA113/S113&lt;0.5,AA113/S113&gt;2),"NM",(AA113/S113-1)*100))</f>
        <v>6.105891672274133</v>
      </c>
      <c r="AC113" s="88">
        <f>AC74</f>
        <v>251551</v>
      </c>
      <c r="AD113" s="63">
        <f>IF(ISERROR(AC113/U113),"NM",IF(OR(AC113/U113&lt;0.5,AC113/U113&gt;2),"NM",(AC113/U113-1)*100))</f>
        <v>5.9911853437378815</v>
      </c>
      <c r="AE113" s="88">
        <f>AE74</f>
        <v>256087</v>
      </c>
      <c r="AF113" s="63">
        <f>IF(ISERROR(AE113/W113),"NM",IF(OR(AE113/W113&lt;0.5,AE113/W113&gt;2),"NM",(AE113/W113-1)*100))</f>
        <v>6.4664723759317866</v>
      </c>
      <c r="AG113" s="88">
        <f>AG74</f>
        <v>258064</v>
      </c>
      <c r="AH113" s="63">
        <f>IF(ISERROR(AG113/Y113),"NM",IF(OR(AG113/Y113&lt;0.5,AG113/Y113&gt;2),"NM",(AG113/Y113-1)*100))</f>
        <v>5.7366335741181551</v>
      </c>
      <c r="AI113" s="89">
        <f>AI74</f>
        <v>262062</v>
      </c>
      <c r="AJ113" s="63">
        <f>IF(ISERROR(AI113/AA113),"NM",IF(OR(AI113/AA113&lt;0.5,AI113/AA113&gt;2),"NM",(AI113/AA113-1)*100))</f>
        <v>5.1853754671012275</v>
      </c>
      <c r="AK113" s="88">
        <f>AK74</f>
        <v>266636</v>
      </c>
      <c r="AL113" s="63">
        <f>IF(ISERROR(AK113/AC113),"NM",IF(OR(AK113/AC113&lt;0.5,AK113/AC113&gt;2),"NM",(AK113/AC113-1)*100))</f>
        <v>5.9967958783705866</v>
      </c>
      <c r="AM113" s="88">
        <f>AM74</f>
        <v>271764</v>
      </c>
      <c r="AN113" s="63">
        <f>IF(ISERROR(AM113/AE113),"NM",IF(OR(AM113/AE113&lt;0.5,AM113/AE113&gt;2),"NM",(AM113/AE113-1)*100))</f>
        <v>6.1217476873093979</v>
      </c>
      <c r="AO113" s="71">
        <f>AO74</f>
        <v>275134</v>
      </c>
      <c r="AP113" s="63">
        <f>IF(ISERROR(AO113/AG113),"NM",IF(OR(AO113/AG113&lt;0.5,AO113/AG113&gt;2),"NM",(AO113/AG113-1)*100))</f>
        <v>6.6146382292764594</v>
      </c>
      <c r="AQ113" s="71">
        <f>AQ74</f>
        <v>279283</v>
      </c>
      <c r="AR113" s="63">
        <f>IF(ISERROR(AQ113/AI113),"NM",IF(OR(AQ113/AI113&lt;0.5,AQ113/AI113&gt;2),"NM",(AQ113/AI113-1)*100))</f>
        <v>6.5713457120833985</v>
      </c>
      <c r="AS113" s="71">
        <f>AS74</f>
        <v>283896</v>
      </c>
      <c r="AT113" s="63">
        <f>IF(ISERROR(AS113/AK113),"NM",IF(OR(AS113/AK113&lt;0.5,AS113/AK113&gt;2),"NM",(AS113/AK113-1)*100))</f>
        <v>6.4732444231086594</v>
      </c>
      <c r="AU113" s="71">
        <f>AU74</f>
        <v>288658</v>
      </c>
      <c r="AV113" s="63">
        <f>IF(ISERROR(AU113/AM113),"NM",IF(OR(AU113/AM113&lt;0.5,AU113/AM113&gt;2),"NM",(AU113/AM113-1)*100))</f>
        <v>6.2164230729603531</v>
      </c>
      <c r="AW113" s="71">
        <f>AW74</f>
        <v>294292</v>
      </c>
      <c r="AX113" s="63">
        <f>IF(ISERROR(AW113/AO113),"NM",IF(OR(AW113/AO113&lt;0.5,AW113/AO113&gt;2),"NM",(AW113/AO113-1)*100))</f>
        <v>6.9631525002362471</v>
      </c>
      <c r="AY113" s="71">
        <f>AY74</f>
        <v>298568</v>
      </c>
      <c r="AZ113" s="65">
        <f>IF(ISERROR(AY113/AQ113),"NM",IF(OR(AY113/AQ113&lt;0.5,AY113/AQ113&gt;2),"NM",(AY113/AQ113-1)*100))</f>
        <v>6.9051821987016648</v>
      </c>
      <c r="BA113" s="71">
        <f>BA74</f>
        <v>302422</v>
      </c>
      <c r="BB113" s="65">
        <f>IF(ISERROR(BA113/AS113),"NM",IF(OR(BA113/AS113&lt;0.5,BA113/AS113&gt;2),"NM",(BA113/AS113-1)*100))</f>
        <v>6.5256291036154046</v>
      </c>
      <c r="BC113" s="71">
        <f>BC74</f>
        <v>307264</v>
      </c>
      <c r="BD113" s="65">
        <f>IF(ISERROR(BC113/AU113),"NM",IF(OR(BC113/AU113&lt;0.5,BC113/AU113&gt;2),"NM",(BC113/AU113-1)*100))</f>
        <v>6.4456900553596208</v>
      </c>
      <c r="BE113" s="71">
        <f>BE74</f>
        <v>310586</v>
      </c>
      <c r="BF113" s="65">
        <f>IF(ISERROR(BE113/AW113),"NM",IF(OR(BE113/AW113&lt;0.5,BE113/AW113&gt;2),"NM",(BE113/AW113-1)*100))</f>
        <v>5.5366778573661568</v>
      </c>
      <c r="BG113" s="71">
        <f>BG74</f>
        <v>315528</v>
      </c>
      <c r="BH113" s="65">
        <f>IF(ISERROR(BG113/AY113),"NM",IF(OR(BG113/AY113&lt;0.5,BG113/AY113&gt;2),"NM",(BG113/AY113-1)*100))</f>
        <v>5.6804480051445561</v>
      </c>
      <c r="BI113" s="71">
        <f>BI74</f>
        <v>319057</v>
      </c>
      <c r="BJ113" s="65">
        <f>IF(ISERROR(BI113/BA113),"NM",IF(OR(BI113/BA113&lt;0.5,BI113/BA113&gt;2),"NM",(BI113/BA113-1)*100))</f>
        <v>5.500591888156281</v>
      </c>
      <c r="BK113" s="71">
        <f>BK74</f>
        <v>320621</v>
      </c>
      <c r="BL113" s="65">
        <f>IF(ISERROR(BK113/BC113),"NM",IF(OR(BK113/BC113&lt;0.5,BK113/BC113&gt;2),"NM",(BK113/BC113-1)*100))</f>
        <v>4.3470761299729155</v>
      </c>
      <c r="BM113" s="71">
        <f>BM74</f>
        <v>323751</v>
      </c>
      <c r="BN113" s="65">
        <f>IF(ISERROR(BM113/BE113),"NM",IF(OR(BM113/BE113&lt;0.5,BM113/BE113&gt;2),"NM",(BM113/BE113-1)*100))</f>
        <v>4.2387615668446177</v>
      </c>
      <c r="BO113" s="71">
        <f>BO74</f>
        <v>323989</v>
      </c>
      <c r="BP113" s="65">
        <f>IF(ISERROR(BO113/BG113),"NM",IF(OR(BO113/BG113&lt;0.5,BO113/BG113&gt;2),"NM",(BO113/BG113-1)*100))</f>
        <v>2.6815369792855259</v>
      </c>
      <c r="BQ113" s="71">
        <f>BQ74</f>
        <v>328427</v>
      </c>
      <c r="BR113" s="65">
        <f>IF(ISERROR(BQ113/BI113),"NM",IF(OR(BQ113/BI113&lt;0.5,BQ113/BI113&gt;2),"NM",(BQ113/BI113-1)*100))</f>
        <v>2.936779321563221</v>
      </c>
      <c r="BS113" s="71">
        <f>BS74</f>
        <v>331252</v>
      </c>
      <c r="BT113" s="65">
        <f>IF(ISERROR(BS113/BK113),"NM",IF(OR(BS113/BK113&lt;0.5,BS113/BK113&gt;2),"NM",(BS113/BK113-1)*100))</f>
        <v>3.315752867092292</v>
      </c>
      <c r="BU113" s="71">
        <f>BU74</f>
        <v>331065</v>
      </c>
      <c r="BV113" s="65">
        <f>IF(ISERROR(BU113/BM113),"NM",IF(OR(BU113/BM113&lt;0.5,BU113/BM113&gt;2),"NM",(BU113/BM113-1)*100))</f>
        <v>2.2591436011008437</v>
      </c>
      <c r="BW113" s="71">
        <f>BW74</f>
        <v>334769</v>
      </c>
      <c r="BX113" s="65">
        <f>IF(ISERROR(BW113/BO113),"NM",IF(OR(BW113/BO113&lt;0.5,BW113/BO113&gt;2),"NM",(BW113/BO113-1)*100))</f>
        <v>3.3272734568148943</v>
      </c>
      <c r="BY113" s="71">
        <f>BY74</f>
        <v>336743</v>
      </c>
      <c r="BZ113" s="65">
        <f>IF(ISERROR(BY113/BQ113),"NM",IF(OR(BY113/BQ113&lt;0.5,BY113/BQ113&gt;2),"NM",(BY113/BQ113-1)*100))</f>
        <v>2.5320695314331676</v>
      </c>
      <c r="CA113" s="71">
        <f>CA74</f>
        <v>339883</v>
      </c>
      <c r="CB113" s="65">
        <f>IF(ISERROR(CA113/BS113),"NM",IF(OR(CA113/BS113&lt;0.5,CA113/BS113&gt;2),"NM",(CA113/BS113-1)*100))</f>
        <v>2.6055691739219622</v>
      </c>
      <c r="CC113" s="71">
        <f>CC74</f>
        <v>342351</v>
      </c>
      <c r="CD113" s="65">
        <f>IF(ISERROR(CC113/BU113),"NM",IF(OR(CC113/BU113&lt;0.5,CC113/BU113&gt;2),"NM",(CC113/BU113-1)*100))</f>
        <v>3.4089982329754021</v>
      </c>
      <c r="CE113" s="71">
        <f>CE74</f>
        <v>346939</v>
      </c>
      <c r="CF113" s="65">
        <f>IF(ISERROR(CE113/BW113),"NM",IF(OR(CE113/BW113&lt;0.5,CE113/BW113&gt;2),"NM",(CE113/BW113-1)*100))</f>
        <v>3.6353425795100591</v>
      </c>
      <c r="CG113" s="71">
        <f>CG74</f>
        <v>347550</v>
      </c>
      <c r="CH113" s="65">
        <f>IF(ISERROR(CG113/BY113),"NM",IF(OR(CG113/BY113&lt;0.5,CG113/BY113&gt;2),"NM",(CG113/BY113-1)*100))</f>
        <v>3.2092723531001344</v>
      </c>
      <c r="CI113" s="71">
        <f>CI74</f>
        <v>350806</v>
      </c>
      <c r="CJ113" s="65">
        <f>IF(ISERROR(CI113/CA113),"NM",IF(OR(CI113/CA113&lt;0.5,CI113/CA113&gt;2),"NM",(CI113/CA113-1)*100))</f>
        <v>3.2137529679330923</v>
      </c>
      <c r="CK113" s="71">
        <f>CK74</f>
        <v>354274</v>
      </c>
      <c r="CL113" s="65">
        <f>IF(ISERROR(CK113/CC113),"NM",IF(OR(CK113/CC113&lt;0.5,CK113/CC113&gt;2),"NM",(CK113/CC113-1)*100))</f>
        <v>3.4826829774120771</v>
      </c>
      <c r="CM113" s="71">
        <f>CM74</f>
        <v>359857</v>
      </c>
      <c r="CN113" s="65">
        <f>IF(ISERROR(CM113/CE113),"NM",IF(OR(CM113/CE113&lt;0.5,CM113/CE113&gt;2),"NM",(CM113/CE113-1)*100))</f>
        <v>3.7234211201392808</v>
      </c>
      <c r="CO113" s="71">
        <f>CO74</f>
        <v>360322</v>
      </c>
      <c r="CP113" s="65">
        <f>IF(ISERROR(CO113/CG113),"NM",IF(OR(CO113/CG113&lt;0.5,CO113/CG113&gt;2),"NM",(CO113/CG113-1)*100))</f>
        <v>3.6748669256222222</v>
      </c>
      <c r="CQ113" s="71">
        <f>CQ74</f>
        <v>367526</v>
      </c>
      <c r="CR113" s="65">
        <f>IF(ISERROR(CQ113/CI113),"NM",IF(OR(CQ113/CI113&lt;0.5,CQ113/CI113&gt;2),"NM",(CQ113/CI113-1)*100))</f>
        <v>4.7661670552955115</v>
      </c>
      <c r="CS113" s="71">
        <f>CS74</f>
        <v>375435</v>
      </c>
      <c r="CT113" s="65">
        <f>IF(ISERROR(CS113/CK113),"NM",IF(OR(CS113/CK113&lt;0.5,CS113/CK113&gt;2),"NM",(CS113/CK113-1)*100))</f>
        <v>5.9730603995777232</v>
      </c>
      <c r="CU113" s="71">
        <f>CU74</f>
        <v>387957</v>
      </c>
      <c r="CV113" s="65">
        <f>IF(ISERROR(CU113/CM113),"NM",IF(OR(CU113/CM113&lt;0.5,CU113/CM113&gt;2),"NM",(CU113/CM113-1)*100))</f>
        <v>7.8086573277718729</v>
      </c>
      <c r="CW113" s="71">
        <f>CW74</f>
        <v>393471</v>
      </c>
      <c r="CX113" s="65">
        <f>IF(ISERROR(CW113/CO113),"NM",IF(OR(CW113/CO113&lt;0.5,CW113/CO113&gt;2),"NM",(CW113/CO113-1)*100))</f>
        <v>9.19982682156515</v>
      </c>
      <c r="CY113" s="71">
        <f>CY74</f>
        <v>404150</v>
      </c>
      <c r="CZ113" s="65">
        <f>IF(ISERROR(CY113/CQ113),"NM",IF(OR(CY113/CQ113&lt;0.5,CY113/CQ113&gt;2),"NM",(CY113/CQ113-1)*100))</f>
        <v>9.9650092782551436</v>
      </c>
      <c r="DA113" s="71">
        <f>DA74</f>
        <v>414714</v>
      </c>
      <c r="DB113" s="65">
        <f>IF(ISERROR(DA113/CS113),"NM",IF(OR(DA113/CS113&lt;0.5,DA113/CS113&gt;2),"NM",(DA113/CS113-1)*100))</f>
        <v>10.46226377402213</v>
      </c>
      <c r="DC113" s="71">
        <f>DC74</f>
        <v>425429</v>
      </c>
      <c r="DD113" s="65">
        <f>IF(ISERROR(DC113/CU113),"NM",IF(OR(DC113/CU113&lt;0.5,DC113/CU113&gt;2),"NM",(DC113/CU113-1)*100))</f>
        <v>9.6588023930487044</v>
      </c>
      <c r="DE113" s="71">
        <f>DE74</f>
        <v>432746</v>
      </c>
      <c r="DF113" s="65">
        <f>IF(ISERROR(DE113/CW113),"NM",IF(OR(DE113/CW113&lt;0.5,DE113/CW113&gt;2),"NM",(DE113/CW113-1)*100))</f>
        <v>9.9816759049586867</v>
      </c>
      <c r="DG113" s="71">
        <f>DG74</f>
        <v>435493</v>
      </c>
      <c r="DH113" s="65">
        <f>IF(ISERROR(DG113/CY113),"NM",IF(OR(DG113/CY113&lt;0.5,DG113/CY113&gt;2),"NM",(DG113/CY113-1)*100))</f>
        <v>7.7552888778918749</v>
      </c>
      <c r="DI113" s="71">
        <f>DI74</f>
        <v>431548</v>
      </c>
      <c r="DJ113" s="65">
        <f>IF(ISERROR(DI113/DA113),"NM",IF(OR(DI113/DA113&lt;0.5,DI113/DA113&gt;2),"NM",(DI113/DA113-1)*100))</f>
        <v>4.0591829550003178</v>
      </c>
      <c r="DK113" s="71">
        <f>DK74</f>
        <v>434923</v>
      </c>
      <c r="DL113" s="65">
        <f>IF(ISERROR(DK113/DC113),"NM",IF(OR(DK113/DC113&lt;0.5,DK113/DC113&gt;2),"NM",(DK113/DC113-1)*100))</f>
        <v>2.2316297196476986</v>
      </c>
      <c r="DM113" s="71">
        <f>DM74</f>
        <v>435766</v>
      </c>
      <c r="DN113" s="65">
        <f>IF(ISERROR(DM113/DE113),"NM",IF(OR(DM113/DE113&lt;0.5,DM113/DE113&gt;2),"NM",(DM113/DE113-1)*100))</f>
        <v>0.69786895777199653</v>
      </c>
      <c r="DO113" s="71">
        <f>DO74</f>
        <v>438165</v>
      </c>
      <c r="DP113" s="65">
        <f>IF(ISERROR(DO113/DG113),"NM",IF(OR(DO113/DG113&lt;0.5,DO113/DG113&gt;2),"NM",(DO113/DG113-1)*100))</f>
        <v>0.61355750838705259</v>
      </c>
      <c r="DQ113" s="71">
        <f>DQ74</f>
        <v>438901</v>
      </c>
      <c r="DR113" s="65">
        <f>IF(ISERROR(DQ113/DI113),"NM",IF(OR(DQ113/DI113&lt;0.5,DQ113/DI113&gt;2),"NM",(DQ113/DI113-1)*100))</f>
        <v>1.7038660821044216</v>
      </c>
      <c r="DS113" s="71">
        <f>DS74</f>
        <v>440505</v>
      </c>
      <c r="DT113" s="65">
        <f>IF(ISERROR(DS113/DK113),"NM",IF(OR(DS113/DK113&lt;0.5,DS113/DK113&gt;2),"NM",(DS113/DK113-1)*100))</f>
        <v>1.2834455754237029</v>
      </c>
      <c r="DU113" s="71">
        <f>DU74</f>
        <v>435562</v>
      </c>
      <c r="DV113" s="65">
        <f>IF(ISERROR(DU113/DM113),"NM",IF(OR(DU113/DM113&lt;0.5,DU113/DM113&gt;2),"NM",(DU113/DM113-1)*100))</f>
        <v>-4.6814115832805037E-2</v>
      </c>
      <c r="DW113" s="71">
        <f>DW74</f>
        <v>439331</v>
      </c>
      <c r="DX113" s="65">
        <f>IF(ISERROR(DW113/DO113),"NM",IF(OR(DW113/DO113&lt;0.5,DW113/DO113&gt;2),"NM",(DW113/DO113-1)*100))</f>
        <v>0.26610979882006891</v>
      </c>
      <c r="DY113" s="71">
        <f t="shared" ref="DY113:EA113" si="396">DY74</f>
        <v>440875</v>
      </c>
      <c r="DZ113" s="65">
        <f>IF(ISERROR(DY113/DQ113),"NM",IF(OR(DY113/DQ113&lt;0.5,DY113/DQ113&gt;2),"NM",(DY113/DQ113-1)*100))</f>
        <v>0.44975974080714298</v>
      </c>
      <c r="EA113" s="71">
        <f t="shared" si="396"/>
        <v>435899</v>
      </c>
      <c r="EB113" s="65">
        <f>IF(ISERROR(EA113/DS113),"NM",IF(OR(EA113/DS113&lt;0.5,EA113/DS113&gt;2),"NM",(EA113/DS113-1)*100))</f>
        <v>-1.0456180974109275</v>
      </c>
      <c r="EC113" s="71">
        <f t="shared" ref="EC113:EE113" si="397">EC74</f>
        <v>434121</v>
      </c>
      <c r="ED113" s="65">
        <f>IF(ISERROR(EC113/DU113),"NM",IF(OR(EC113/DU113&lt;0.5,EC113/DU113&gt;2),"NM",(EC113/DU113-1)*100))</f>
        <v>-0.33083694169830924</v>
      </c>
      <c r="EE113" s="71">
        <f t="shared" si="397"/>
        <v>431141</v>
      </c>
      <c r="EF113" s="65">
        <f>IF(ISERROR(EE113/DW113),"NM",IF(OR(EE113/DW113&lt;0.5,EE113/DW113&gt;2),"NM",(EE113/DW113-1)*100))</f>
        <v>-1.8641980647848611</v>
      </c>
      <c r="EG113" s="71">
        <f t="shared" ref="EG113:EI113" si="398">EG74</f>
        <v>429490</v>
      </c>
      <c r="EH113" s="65">
        <f>IF(ISERROR(EG113/DY113),"NM",IF(OR(EG113/DY113&lt;0.5,EG113/DY113&gt;2),"NM",(EG113/DY113-1)*100))</f>
        <v>-2.5823646158208091</v>
      </c>
      <c r="EI113" s="71">
        <f t="shared" si="398"/>
        <v>427728</v>
      </c>
      <c r="EJ113" s="65">
        <f>IF(ISERROR(EI113/EA113),"NM",IF(OR(EI113/EA113&lt;0.5,EI113/EA113&gt;2),"NM",(EI113/EA113-1)*100))</f>
        <v>-1.8745168032044068</v>
      </c>
      <c r="EK113" s="71">
        <f t="shared" ref="EK113:EM113" si="399">EK74</f>
        <v>421222</v>
      </c>
      <c r="EL113" s="65">
        <f>IF(ISERROR(EK113/EC113),"NM",IF(OR(EK113/EC113&lt;0.5,EK113/EC113&gt;2),"NM",(EK113/EC113-1)*100))</f>
        <v>-2.9712914141449054</v>
      </c>
      <c r="EM113" s="71">
        <f t="shared" si="399"/>
        <v>419046</v>
      </c>
      <c r="EN113" s="65">
        <f>IF(ISERROR(EM113/EE113),"NM",IF(OR(EM113/EE113&lt;0.5,EM113/EE113&gt;2),"NM",(EM113/EE113-1)*100))</f>
        <v>-2.8053467427129442</v>
      </c>
      <c r="EO113" s="71">
        <f t="shared" ref="EO113" si="400">EO74</f>
        <v>418825</v>
      </c>
      <c r="EP113" s="65">
        <f>IF(ISERROR(EO113/EG113),"NM",IF(OR(EO113/EG113&lt;0.5,EO113/EG113&gt;2),"NM",(EO113/EG113-1)*100))</f>
        <v>-2.4831777224149532</v>
      </c>
      <c r="EQ113" s="88">
        <f t="shared" ref="EQ113" si="401">EQ74</f>
        <v>416274.31311277451</v>
      </c>
      <c r="ER113" s="65">
        <f>IF(ISERROR(EQ113/EI113),"NM",IF(OR(EQ113/EI113&lt;0.5,EQ113/EI113&gt;2),"NM",(EQ113/EI113-1)*100))</f>
        <v>-2.6777968445426681</v>
      </c>
      <c r="ES113" s="88">
        <f t="shared" ref="ES113" si="402">ES74</f>
        <v>412200.5583229395</v>
      </c>
      <c r="ET113" s="65">
        <f>IF(ISERROR(ES113/EK113),"NM",IF(OR(ES113/EK113&lt;0.5,ES113/EK113&gt;2),"NM",(ES113/EK113-1)*100))</f>
        <v>-2.1417308870525509</v>
      </c>
      <c r="EU113" s="88">
        <f t="shared" ref="EU113" si="403">EU74</f>
        <v>410391.31587174954</v>
      </c>
      <c r="EV113" s="65">
        <f>IF(ISERROR(EU113/EM113),"NM",IF(OR(EU113/EM113&lt;0.5,EU113/EM113&gt;2),"NM",(EU113/EM113-1)*100))</f>
        <v>-2.0653303284724034</v>
      </c>
      <c r="EW113" s="88">
        <f t="shared" ref="EW113" si="404">EW74</f>
        <v>409733.09527918714</v>
      </c>
      <c r="EX113" s="65">
        <f>IF(ISERROR(EW113/EO113),"NM",IF(OR(EW113/EO113&lt;0.5,EW113/EO113&gt;2),"NM",(EW113/EO113-1)*100))</f>
        <v>-2.170812325150806</v>
      </c>
      <c r="EY113" s="65"/>
      <c r="EZ113" s="317"/>
      <c r="FA113" s="59"/>
      <c r="FB113" s="88">
        <f>FB74</f>
        <v>740427</v>
      </c>
      <c r="FC113" s="63"/>
      <c r="FD113" s="88">
        <f>FD74</f>
        <v>799764</v>
      </c>
      <c r="FE113" s="65">
        <f>IF(ISERROR(FD113/FB113),"NM",IF(OR(FD113/FB113&lt;0.5,FD113/FB113&gt;2),"NM",(FD113/FB113-1)*100))</f>
        <v>8.0138892828057315</v>
      </c>
      <c r="FF113" s="88">
        <f>FF74</f>
        <v>855581</v>
      </c>
      <c r="FG113" s="65">
        <f>IF(ISERROR(FF113/FD113),"NM",IF(OR(FF113/FD113&lt;0.5,FF113/FD113&gt;2),"NM",(FF113/FD113-1)*100))</f>
        <v>6.9791838592384803</v>
      </c>
      <c r="FH113" s="88">
        <f>FH74</f>
        <v>905705</v>
      </c>
      <c r="FI113" s="65">
        <f>IF(ISERROR(FH113/FF113),"NM",IF(OR(FH113/FF113&lt;0.5,FH113/FF113&gt;2),"NM",(FH113/FF113-1)*100))</f>
        <v>5.8584751180776662</v>
      </c>
      <c r="FJ113" s="88">
        <f>FJ74</f>
        <v>956734</v>
      </c>
      <c r="FK113" s="65">
        <f>IF(ISERROR(FJ113/FH113),"NM",IF(OR(FJ113/FH113&lt;0.5,FJ113/FH113&gt;2),"NM",(FJ113/FH113-1)*100))</f>
        <v>5.6341744828614093</v>
      </c>
      <c r="FL113" s="88">
        <f>FL74</f>
        <v>1014845</v>
      </c>
      <c r="FM113" s="65">
        <f>IF(ISERROR(FL113/FJ113),"NM",IF(OR(FL113/FJ113&lt;0.5,FL113/FJ113&gt;2),"NM",(FL113/FJ113-1)*100))</f>
        <v>6.0738930570043426</v>
      </c>
      <c r="FN113" s="88">
        <f>FN74</f>
        <v>1075596</v>
      </c>
      <c r="FO113" s="65">
        <f>IF(ISERROR(FN113/FL113),"NM",IF(OR(FN113/FL113&lt;0.5,FN113/FL113&gt;2),"NM",(FN113/FL113-1)*100))</f>
        <v>5.9862343510585392</v>
      </c>
      <c r="FP113" s="88">
        <f>FP74</f>
        <v>1146129</v>
      </c>
      <c r="FQ113" s="65">
        <f>IF(ISERROR(FP113/FN113),"NM",IF(OR(FP113/FN113&lt;0.5,FP113/FN113&gt;2),"NM",(FP113/FN113-1)*100))</f>
        <v>6.5575736614862823</v>
      </c>
      <c r="FR113" s="90">
        <f>FR74</f>
        <v>1218840</v>
      </c>
      <c r="FS113" s="65">
        <f>IF(ISERROR(FR113/FP113),"NM",IF(OR(FR113/FP113&lt;0.5,FR113/FP113&gt;2),"NM",(FR113/FP113-1)*100))</f>
        <v>6.3440502770630625</v>
      </c>
      <c r="FT113" s="90">
        <f>FT74</f>
        <v>1278957</v>
      </c>
      <c r="FU113" s="65">
        <f>IF(ISERROR(FT113/FR113),"NM",IF(OR(FT113/FR113&lt;0.5,FT113/FR113&gt;2),"NM",(FT113/FR113-1)*100))</f>
        <v>4.9323126907551362</v>
      </c>
      <c r="FV113" s="90">
        <f>FV74</f>
        <v>1314733</v>
      </c>
      <c r="FW113" s="65">
        <f>IF(ISERROR(FV113/FT113),"NM",IF(OR(FV113/FT113&lt;0.5,FV113/FT113&gt;2),"NM",(FV113/FT113-1)*100))</f>
        <v>2.7972793455917522</v>
      </c>
      <c r="FX113" s="90">
        <f>FX74</f>
        <v>1353746</v>
      </c>
      <c r="FY113" s="65">
        <f>IF(ISERROR(FX113/FV113),"NM",IF(OR(FX113/FV113&lt;0.5,FX113/FV113&gt;2),"NM",(FX113/FV113-1)*100))</f>
        <v>2.9673705611709789</v>
      </c>
      <c r="FZ113" s="90">
        <f>FZ74</f>
        <v>1399569</v>
      </c>
      <c r="GA113" s="65">
        <f>IF(ISERROR(FZ113/FX113),"NM",IF(OR(FZ113/FX113&lt;0.5,FZ113/FX113&gt;2),"NM",(FZ113/FX113-1)*100))</f>
        <v>3.3849038150435939</v>
      </c>
      <c r="GB113" s="90">
        <f>GB74</f>
        <v>1463140</v>
      </c>
      <c r="GC113" s="65">
        <f>IF(ISERROR(GB113/FZ113),"NM",IF(OR(GB113/FZ113&lt;0.5,GB113/FZ113&gt;2),"NM",(GB113/FZ113-1)*100))</f>
        <v>4.5421840580921691</v>
      </c>
      <c r="GD113" s="90">
        <f>GD74</f>
        <v>1600292</v>
      </c>
      <c r="GE113" s="65">
        <f>IF(ISERROR(GD113/GB113),"NM",IF(OR(GD113/GB113&lt;0.5,GD113/GB113&gt;2),"NM",(GD113/GB113-1)*100))</f>
        <v>9.3738124854764404</v>
      </c>
      <c r="GF113" s="90">
        <f>GF74</f>
        <v>1725216</v>
      </c>
      <c r="GG113" s="65">
        <f>IF(ISERROR(GF113/GD113),"NM",IF(OR(GF113/GD113&lt;0.5,GF113/GD113&gt;2),"NM",(GF113/GD113-1)*100))</f>
        <v>7.8063253456244208</v>
      </c>
      <c r="GH113" s="90">
        <f>GH74</f>
        <v>1747755</v>
      </c>
      <c r="GI113" s="65">
        <f>IF(ISERROR(GH113/GF113),"NM",IF(OR(GH113/GF113&lt;0.5,GH113/GF113&gt;2),"NM",(GH113/GF113-1)*100))</f>
        <v>1.3064451060041282</v>
      </c>
      <c r="GJ113" s="90">
        <f>GJ74</f>
        <v>1756273</v>
      </c>
      <c r="GK113" s="65">
        <f>IF(ISERROR(GJ113/GH113),"NM",IF(OR(GJ113/GH113&lt;0.5,GJ113/GH113&gt;2),"NM",(GJ113/GH113-1)*100))</f>
        <v>0.48736808076645932</v>
      </c>
      <c r="GL113" s="90">
        <f>GL74</f>
        <v>1751455</v>
      </c>
      <c r="GM113" s="65">
        <f>IF(ISERROR(GL113/GJ113),"NM",IF(OR(GL113/GJ113&lt;0.5,GL113/GJ113&gt;2),"NM",(GL113/GJ113-1)*100))</f>
        <v>-0.27433092691170335</v>
      </c>
      <c r="GN113" s="90">
        <f>GN74</f>
        <v>1686821</v>
      </c>
      <c r="GO113" s="65">
        <f>IF(ISERROR(GN113/GL113),"NM",IF(OR(GN113/GL113&lt;0.5,GN113/GL113&gt;2),"NM",(GN113/GL113-1)*100))</f>
        <v>-3.6903032050495166</v>
      </c>
      <c r="GP113" s="90">
        <f>GP74</f>
        <v>1648599.2825866507</v>
      </c>
      <c r="GQ113" s="65">
        <f>IF(ISERROR(GP113/GN113),"NM",IF(OR(GP113/GN113&lt;0.5,GP113/GN113&gt;2),"NM",(GP113/GN113-1)*100))</f>
        <v>-2.2659023935171163</v>
      </c>
      <c r="GR113" s="88">
        <f>GR74</f>
        <v>1605787.6267858814</v>
      </c>
      <c r="GS113" s="65">
        <f>IF(ISERROR(GR113/GP113),"NM",IF(OR(GR113/GP113&lt;0.5,GR113/GP113&gt;2),"NM",(GR113/GP113-1)*100))</f>
        <v>-2.5968503233604445</v>
      </c>
      <c r="GT113" s="88">
        <f>GT74</f>
        <v>1612486.362354192</v>
      </c>
      <c r="GU113" s="65">
        <f>IF(ISERROR(GT113/GR113),"NM",IF(OR(GT113/GR113&lt;0.5,GT113/GR113&gt;2),"NM",(GT113/GR113-1)*100))</f>
        <v>0.41716198683874328</v>
      </c>
      <c r="GV113" s="88">
        <f>GV74</f>
        <v>1631974.185804063</v>
      </c>
      <c r="GW113" s="65">
        <f>IF(ISERROR(GV113/GT113),"NM",IF(OR(GV113/GT113&lt;0.5,GV113/GT113&gt;2),"NM",(GV113/GT113-1)*100))</f>
        <v>1.2085574120093145</v>
      </c>
      <c r="GX113" s="88">
        <f>GX74</f>
        <v>1663866.7385107009</v>
      </c>
      <c r="GY113" s="65">
        <f>IF(ISERROR(GX113/GV113),"NM",IF(OR(GX113/GV113&lt;0.5,GX113/GV113&gt;2),"NM",(GX113/GV113-1)*100))</f>
        <v>1.9542314445938791</v>
      </c>
      <c r="GZ113" s="67">
        <f t="shared" si="304"/>
        <v>-0.27365364908121803</v>
      </c>
      <c r="HA113" s="280"/>
      <c r="HB113" s="57"/>
      <c r="HC113"/>
      <c r="HD113"/>
      <c r="HE113"/>
      <c r="HF113"/>
      <c r="HG113"/>
      <c r="HH113"/>
    </row>
    <row r="114" spans="1:216" s="2" customFormat="1" ht="13.5" customHeight="1" x14ac:dyDescent="0.2">
      <c r="B114" s="54"/>
      <c r="C114" s="57"/>
      <c r="D114" s="63"/>
      <c r="E114" s="57"/>
      <c r="F114" s="63"/>
      <c r="G114" s="57"/>
      <c r="H114" s="63"/>
      <c r="I114" s="57"/>
      <c r="J114" s="63"/>
      <c r="K114" s="57"/>
      <c r="L114" s="63"/>
      <c r="M114" s="57"/>
      <c r="N114" s="63"/>
      <c r="O114" s="57"/>
      <c r="P114" s="63"/>
      <c r="Q114" s="57"/>
      <c r="R114" s="63"/>
      <c r="S114" s="57"/>
      <c r="T114" s="63"/>
      <c r="U114" s="57"/>
      <c r="V114" s="63"/>
      <c r="W114" s="57"/>
      <c r="X114" s="63"/>
      <c r="Y114" s="57"/>
      <c r="Z114" s="63"/>
      <c r="AA114" s="57"/>
      <c r="AB114" s="63"/>
      <c r="AC114" s="57"/>
      <c r="AD114" s="63"/>
      <c r="AE114" s="57"/>
      <c r="AF114" s="63"/>
      <c r="AG114" s="57"/>
      <c r="AH114" s="63"/>
      <c r="AI114" s="55"/>
      <c r="AJ114" s="63"/>
      <c r="AK114" s="57"/>
      <c r="AL114" s="63"/>
      <c r="AM114" s="57"/>
      <c r="AN114" s="63"/>
      <c r="AO114" s="59"/>
      <c r="AP114" s="63"/>
      <c r="AQ114" s="59"/>
      <c r="AR114" s="63"/>
      <c r="AS114" s="59"/>
      <c r="AT114" s="63"/>
      <c r="AU114" s="59"/>
      <c r="AV114" s="63"/>
      <c r="AW114" s="59"/>
      <c r="AX114" s="63"/>
      <c r="AY114" s="59"/>
      <c r="AZ114" s="65"/>
      <c r="BA114" s="59"/>
      <c r="BB114" s="65"/>
      <c r="BC114" s="59"/>
      <c r="BD114" s="65"/>
      <c r="BE114" s="59"/>
      <c r="BF114" s="65"/>
      <c r="BG114" s="59"/>
      <c r="BH114" s="65"/>
      <c r="BI114" s="59"/>
      <c r="BJ114" s="65"/>
      <c r="BK114" s="59"/>
      <c r="BL114" s="65"/>
      <c r="BM114" s="59"/>
      <c r="BN114" s="65"/>
      <c r="BO114" s="59"/>
      <c r="BP114" s="65"/>
      <c r="BQ114" s="59"/>
      <c r="BR114" s="65"/>
      <c r="BS114" s="59"/>
      <c r="BT114" s="65"/>
      <c r="BU114" s="59"/>
      <c r="BV114" s="65"/>
      <c r="BW114" s="59"/>
      <c r="BX114" s="65"/>
      <c r="BY114" s="59"/>
      <c r="BZ114" s="65"/>
      <c r="CA114" s="59"/>
      <c r="CB114" s="65"/>
      <c r="CC114" s="59"/>
      <c r="CD114" s="65"/>
      <c r="CE114" s="59"/>
      <c r="CF114" s="65"/>
      <c r="CG114" s="59"/>
      <c r="CH114" s="65"/>
      <c r="CI114" s="59"/>
      <c r="CJ114" s="65"/>
      <c r="CK114" s="59"/>
      <c r="CL114" s="65"/>
      <c r="CM114" s="59"/>
      <c r="CN114" s="65"/>
      <c r="CO114" s="59"/>
      <c r="CP114" s="65"/>
      <c r="CQ114" s="59"/>
      <c r="CR114" s="65"/>
      <c r="CS114" s="59"/>
      <c r="CT114" s="65"/>
      <c r="CU114" s="59"/>
      <c r="CV114" s="65"/>
      <c r="CW114" s="59"/>
      <c r="CX114" s="65"/>
      <c r="CY114" s="59"/>
      <c r="CZ114" s="65"/>
      <c r="DA114" s="59"/>
      <c r="DB114" s="65"/>
      <c r="DC114" s="59"/>
      <c r="DD114" s="65"/>
      <c r="DE114" s="59"/>
      <c r="DF114" s="65"/>
      <c r="DG114" s="59"/>
      <c r="DH114" s="65"/>
      <c r="DI114" s="59"/>
      <c r="DJ114" s="65"/>
      <c r="DK114" s="59"/>
      <c r="DL114" s="65"/>
      <c r="DM114" s="59"/>
      <c r="DN114" s="65"/>
      <c r="DO114" s="59"/>
      <c r="DP114" s="65"/>
      <c r="DQ114" s="59"/>
      <c r="DR114" s="65"/>
      <c r="DS114" s="59"/>
      <c r="DT114" s="65"/>
      <c r="DU114" s="59"/>
      <c r="DV114" s="65"/>
      <c r="DW114" s="59"/>
      <c r="DX114" s="65"/>
      <c r="DY114" s="59"/>
      <c r="DZ114" s="65"/>
      <c r="EA114" s="59"/>
      <c r="EB114" s="65"/>
      <c r="EC114" s="59"/>
      <c r="ED114" s="65"/>
      <c r="EE114" s="59"/>
      <c r="EF114" s="65"/>
      <c r="EG114" s="59"/>
      <c r="EH114" s="65"/>
      <c r="EI114" s="59"/>
      <c r="EJ114" s="65"/>
      <c r="EK114" s="59"/>
      <c r="EL114" s="65"/>
      <c r="EM114" s="59"/>
      <c r="EN114" s="65"/>
      <c r="EO114" s="59"/>
      <c r="EP114" s="65"/>
      <c r="EQ114" s="57"/>
      <c r="ER114" s="65"/>
      <c r="ES114" s="57"/>
      <c r="ET114" s="65"/>
      <c r="EU114" s="57"/>
      <c r="EV114" s="65"/>
      <c r="EW114" s="57"/>
      <c r="EX114" s="65"/>
      <c r="EY114" s="65"/>
      <c r="EZ114" s="317"/>
      <c r="FA114" s="59"/>
      <c r="FB114" s="57"/>
      <c r="FC114" s="63"/>
      <c r="FD114" s="57"/>
      <c r="FE114" s="65"/>
      <c r="FF114" s="57"/>
      <c r="FG114" s="65"/>
      <c r="FH114" s="57"/>
      <c r="FI114" s="65"/>
      <c r="FJ114" s="57"/>
      <c r="FK114" s="65"/>
      <c r="FL114" s="57"/>
      <c r="FM114" s="65"/>
      <c r="FN114" s="57"/>
      <c r="FO114" s="65"/>
      <c r="FP114" s="57"/>
      <c r="FQ114" s="65"/>
      <c r="FR114" s="75"/>
      <c r="FS114" s="65"/>
      <c r="FT114" s="75"/>
      <c r="FU114" s="65"/>
      <c r="FV114" s="75"/>
      <c r="FW114" s="65"/>
      <c r="FX114" s="75"/>
      <c r="FY114" s="65"/>
      <c r="FZ114" s="75"/>
      <c r="GA114" s="65"/>
      <c r="GB114" s="75"/>
      <c r="GC114" s="65"/>
      <c r="GD114" s="75"/>
      <c r="GE114" s="65"/>
      <c r="GF114" s="75"/>
      <c r="GG114" s="65"/>
      <c r="GH114" s="75"/>
      <c r="GI114" s="65"/>
      <c r="GJ114" s="75"/>
      <c r="GK114" s="65"/>
      <c r="GL114" s="75"/>
      <c r="GM114" s="65"/>
      <c r="GN114" s="75"/>
      <c r="GO114" s="65"/>
      <c r="GP114" s="75"/>
      <c r="GQ114" s="65"/>
      <c r="GR114" s="57"/>
      <c r="GS114" s="65"/>
      <c r="GT114" s="57"/>
      <c r="GU114" s="65"/>
      <c r="GV114" s="57"/>
      <c r="GW114" s="65"/>
      <c r="GX114" s="57"/>
      <c r="GY114" s="65"/>
      <c r="GZ114" s="67" t="str">
        <f t="shared" si="304"/>
        <v/>
      </c>
      <c r="HA114" s="279"/>
      <c r="HB114" s="57"/>
      <c r="HC114"/>
      <c r="HD114"/>
      <c r="HE114"/>
      <c r="HF114"/>
      <c r="HG114"/>
      <c r="HH114"/>
    </row>
    <row r="115" spans="1:216" s="2" customFormat="1" ht="13.5" customHeight="1" x14ac:dyDescent="0.2">
      <c r="B115" s="54" t="s">
        <v>185</v>
      </c>
      <c r="C115" s="88">
        <f>C79</f>
        <v>148327</v>
      </c>
      <c r="D115" s="63"/>
      <c r="E115" s="88">
        <f>E79</f>
        <v>150553</v>
      </c>
      <c r="F115" s="63"/>
      <c r="G115" s="88">
        <f>G79</f>
        <v>153346</v>
      </c>
      <c r="H115" s="63"/>
      <c r="I115" s="88">
        <f>I79</f>
        <v>155244</v>
      </c>
      <c r="J115" s="63"/>
      <c r="K115" s="88">
        <f>K79</f>
        <v>155271</v>
      </c>
      <c r="L115" s="63">
        <f>IF(ISERROR(K115/C115),"NM",IF(OR(K115/C115&lt;0.5,K115/C115&gt;2),"NM",(K115/C115-1)*100))</f>
        <v>4.6815482009344267</v>
      </c>
      <c r="M115" s="88">
        <f>M79</f>
        <v>156152</v>
      </c>
      <c r="N115" s="63">
        <f>IF(ISERROR(M115/E115),"NM",IF(OR(M115/E115&lt;0.5,M115/E115&gt;2),"NM",(M115/E115-1)*100))</f>
        <v>3.7189561151222517</v>
      </c>
      <c r="O115" s="88">
        <f>O79</f>
        <v>157737</v>
      </c>
      <c r="P115" s="63">
        <f>IF(ISERROR(O115/G115),"NM",IF(OR(O115/G115&lt;0.5,O115/G115&gt;2),"NM",(O115/G115-1)*100))</f>
        <v>2.8634591055521463</v>
      </c>
      <c r="Q115" s="88">
        <f>Q79</f>
        <v>159250</v>
      </c>
      <c r="R115" s="63">
        <f>IF(ISERROR(Q115/I115),"NM",IF(OR(Q115/I115&lt;0.5,Q115/I115&gt;2),"NM",(Q115/I115-1)*100))</f>
        <v>2.5804539950014194</v>
      </c>
      <c r="S115" s="88">
        <f>S79</f>
        <v>160780</v>
      </c>
      <c r="T115" s="63">
        <f>IF(ISERROR(S115/K115),"NM",IF(OR(S115/K115&lt;0.5,S115/K115&gt;2),"NM",(S115/K115-1)*100))</f>
        <v>3.5479902879481662</v>
      </c>
      <c r="U115" s="88">
        <f>U79</f>
        <v>161727</v>
      </c>
      <c r="V115" s="63">
        <f>IF(ISERROR(U115/M115),"NM",IF(OR(U115/M115&lt;0.5,U115/M115&gt;2),"NM",(U115/M115-1)*100))</f>
        <v>3.570239254060148</v>
      </c>
      <c r="W115" s="88">
        <f>W79</f>
        <v>165145</v>
      </c>
      <c r="X115" s="63">
        <f>IF(ISERROR(W115/O115),"NM",IF(OR(W115/O115&lt;0.5,W115/O115&gt;2),"NM",(W115/O115-1)*100))</f>
        <v>4.696425061970233</v>
      </c>
      <c r="Y115" s="88">
        <f>Y79</f>
        <v>166398</v>
      </c>
      <c r="Z115" s="63">
        <f>IF(ISERROR(Y115/Q115),"NM",IF(OR(Y115/Q115&lt;0.5,Y115/Q115&gt;2),"NM",(Y115/Q115-1)*100))</f>
        <v>4.4885400313971813</v>
      </c>
      <c r="AA115" s="88">
        <f>AA79</f>
        <v>168486</v>
      </c>
      <c r="AB115" s="63">
        <f>IF(ISERROR(AA115/S115),"NM",IF(OR(AA115/S115&lt;0.5,AA115/S115&gt;2),"NM",(AA115/S115-1)*100))</f>
        <v>4.792884687150134</v>
      </c>
      <c r="AC115" s="88">
        <f>AC79</f>
        <v>170470</v>
      </c>
      <c r="AD115" s="63">
        <f>IF(ISERROR(AC115/U115),"NM",IF(OR(AC115/U115&lt;0.5,AC115/U115&gt;2),"NM",(AC115/U115-1)*100))</f>
        <v>5.4060237313497517</v>
      </c>
      <c r="AE115" s="88">
        <f>AE79</f>
        <v>172722</v>
      </c>
      <c r="AF115" s="63">
        <f>IF(ISERROR(AE115/W115),"NM",IF(OR(AE115/W115&lt;0.5,AE115/W115&gt;2),"NM",(AE115/W115-1)*100))</f>
        <v>4.5880892548972207</v>
      </c>
      <c r="AG115" s="88">
        <f>AG79</f>
        <v>176277</v>
      </c>
      <c r="AH115" s="63">
        <f>IF(ISERROR(AG115/Y115),"NM",IF(OR(AG115/Y115&lt;0.5,AG115/Y115&gt;2),"NM",(AG115/Y115-1)*100))</f>
        <v>5.9369703962788067</v>
      </c>
      <c r="AI115" s="89">
        <f>AI79</f>
        <v>176207</v>
      </c>
      <c r="AJ115" s="63">
        <f>IF(ISERROR(AI115/AA115),"NM",IF(OR(AI115/AA115&lt;0.5,AI115/AA115&gt;2),"NM",(AI115/AA115-1)*100))</f>
        <v>4.5825765939009777</v>
      </c>
      <c r="AK115" s="88">
        <f>AK79</f>
        <v>177997</v>
      </c>
      <c r="AL115" s="63">
        <f>IF(ISERROR(AK115/AC115),"NM",IF(OR(AK115/AC115&lt;0.5,AK115/AC115&gt;2),"NM",(AK115/AC115-1)*100))</f>
        <v>4.4154396668035334</v>
      </c>
      <c r="AM115" s="88">
        <f>AM79</f>
        <v>183076</v>
      </c>
      <c r="AN115" s="63">
        <f>IF(ISERROR(AM115/AE115),"NM",IF(OR(AM115/AE115&lt;0.5,AM115/AE115&gt;2),"NM",(AM115/AE115-1)*100))</f>
        <v>5.9946040458077166</v>
      </c>
      <c r="AO115" s="71">
        <f>AO79</f>
        <v>185145</v>
      </c>
      <c r="AP115" s="63">
        <f>IF(ISERROR(AO115/AG115),"NM",IF(OR(AO115/AG115&lt;0.5,AO115/AG115&gt;2),"NM",(AO115/AG115-1)*100))</f>
        <v>5.0307186984121621</v>
      </c>
      <c r="AQ115" s="71">
        <f>AQ79</f>
        <v>186718</v>
      </c>
      <c r="AR115" s="63">
        <f>IF(ISERROR(AQ115/AI115),"NM",IF(OR(AQ115/AI115&lt;0.5,AQ115/AI115&gt;2),"NM",(AQ115/AI115-1)*100))</f>
        <v>5.9651432689961315</v>
      </c>
      <c r="AS115" s="71">
        <f>AS79</f>
        <v>186860</v>
      </c>
      <c r="AT115" s="63">
        <f>IF(ISERROR(AS115/AK115),"NM",IF(OR(AS115/AK115&lt;0.5,AS115/AK115&gt;2),"NM",(AS115/AK115-1)*100))</f>
        <v>4.9792974038888271</v>
      </c>
      <c r="AU115" s="71">
        <f>AU79</f>
        <v>192244</v>
      </c>
      <c r="AV115" s="63">
        <f>IF(ISERROR(AU115/AM115),"NM",IF(OR(AU115/AM115&lt;0.5,AU115/AM115&gt;2),"NM",(AU115/AM115-1)*100))</f>
        <v>5.0077563416286219</v>
      </c>
      <c r="AW115" s="71">
        <f>AW79</f>
        <v>193378</v>
      </c>
      <c r="AX115" s="63">
        <f>IF(ISERROR(AW115/AO115),"NM",IF(OR(AW115/AO115&lt;0.5,AW115/AO115&gt;2),"NM",(AW115/AO115-1)*100))</f>
        <v>4.4467849523346592</v>
      </c>
      <c r="AY115" s="71">
        <f>AY79</f>
        <v>193938</v>
      </c>
      <c r="AZ115" s="65">
        <f>IF(ISERROR(AY115/AQ115),"NM",IF(OR(AY115/AQ115&lt;0.5,AY115/AQ115&gt;2),"NM",(AY115/AQ115-1)*100))</f>
        <v>3.8667937745691328</v>
      </c>
      <c r="BA115" s="71">
        <f>BA79</f>
        <v>196410</v>
      </c>
      <c r="BB115" s="65">
        <f>IF(ISERROR(BA115/AS115),"NM",IF(OR(BA115/AS115&lt;0.5,BA115/AS115&gt;2),"NM",(BA115/AS115-1)*100))</f>
        <v>5.1107781226586768</v>
      </c>
      <c r="BC115" s="71">
        <f>BC79</f>
        <v>202961</v>
      </c>
      <c r="BD115" s="65">
        <f>IF(ISERROR(BC115/AU115),"NM",IF(OR(BC115/AU115&lt;0.5,BC115/AU115&gt;2),"NM",(BC115/AU115-1)*100))</f>
        <v>5.5746863361145316</v>
      </c>
      <c r="BE115" s="71">
        <f>BE79</f>
        <v>203416</v>
      </c>
      <c r="BF115" s="65">
        <f>IF(ISERROR(BE115/AW115),"NM",IF(OR(BE115/AW115&lt;0.5,BE115/AW115&gt;2),"NM",(BE115/AW115-1)*100))</f>
        <v>5.1908696956220357</v>
      </c>
      <c r="BG115" s="71">
        <f>BG79</f>
        <v>201522</v>
      </c>
      <c r="BH115" s="65">
        <f>IF(ISERROR(BG115/AY115),"NM",IF(OR(BG115/AY115&lt;0.5,BG115/AY115&gt;2),"NM",(BG115/AY115-1)*100))</f>
        <v>3.9105281069207631</v>
      </c>
      <c r="BI115" s="71">
        <f>BI79</f>
        <v>203130</v>
      </c>
      <c r="BJ115" s="65">
        <f>IF(ISERROR(BI115/BA115),"NM",IF(OR(BI115/BA115&lt;0.5,BI115/BA115&gt;2),"NM",(BI115/BA115-1)*100))</f>
        <v>3.4214143882694392</v>
      </c>
      <c r="BK115" s="71">
        <f>BK79</f>
        <v>204375</v>
      </c>
      <c r="BL115" s="65">
        <f>IF(ISERROR(BK115/BC115),"NM",IF(OR(BK115/BC115&lt;0.5,BK115/BC115&gt;2),"NM",(BK115/BC115-1)*100))</f>
        <v>0.69668557013415899</v>
      </c>
      <c r="BM115" s="71">
        <f>BM79</f>
        <v>207267</v>
      </c>
      <c r="BN115" s="65">
        <f>IF(ISERROR(BM115/BE115),"NM",IF(OR(BM115/BE115&lt;0.5,BM115/BE115&gt;2),"NM",(BM115/BE115-1)*100))</f>
        <v>1.8931647461359891</v>
      </c>
      <c r="BO115" s="71">
        <f>BO79</f>
        <v>202316</v>
      </c>
      <c r="BP115" s="65">
        <f>IF(ISERROR(BO115/BG115),"NM",IF(OR(BO115/BG115&lt;0.5,BO115/BG115&gt;2),"NM",(BO115/BG115-1)*100))</f>
        <v>0.39400164746281607</v>
      </c>
      <c r="BQ115" s="71">
        <f>BQ79</f>
        <v>203421</v>
      </c>
      <c r="BR115" s="65">
        <f>IF(ISERROR(BQ115/BI115),"NM",IF(OR(BQ115/BI115&lt;0.5,BQ115/BI115&gt;2),"NM",(BQ115/BI115-1)*100))</f>
        <v>0.14325801211048095</v>
      </c>
      <c r="BS115" s="71">
        <f>BS79</f>
        <v>206046</v>
      </c>
      <c r="BT115" s="65">
        <f>IF(ISERROR(BS115/BK115),"NM",IF(OR(BS115/BK115&lt;0.5,BS115/BK115&gt;2),"NM",(BS115/BK115-1)*100))</f>
        <v>0.81761467889909234</v>
      </c>
      <c r="BU115" s="71">
        <f>BU79</f>
        <v>210398</v>
      </c>
      <c r="BV115" s="65">
        <f>IF(ISERROR(BU115/BM115),"NM",IF(OR(BU115/BM115&lt;0.5,BU115/BM115&gt;2),"NM",(BU115/BM115-1)*100))</f>
        <v>1.5106119160310127</v>
      </c>
      <c r="BW115" s="71">
        <f>BW79</f>
        <v>206007</v>
      </c>
      <c r="BX115" s="65">
        <f>IF(ISERROR(BW115/BO115),"NM",IF(OR(BW115/BO115&lt;0.5,BW115/BO115&gt;2),"NM",(BW115/BO115-1)*100))</f>
        <v>1.8243737519523906</v>
      </c>
      <c r="BY115" s="71">
        <f>BY79</f>
        <v>203467</v>
      </c>
      <c r="BZ115" s="65">
        <f>IF(ISERROR(BY115/BQ115),"NM",IF(OR(BY115/BQ115&lt;0.5,BY115/BQ115&gt;2),"NM",(BY115/BQ115-1)*100))</f>
        <v>2.2613201193588672E-2</v>
      </c>
      <c r="CA115" s="71">
        <f>CA79</f>
        <v>203728</v>
      </c>
      <c r="CB115" s="65">
        <f>IF(ISERROR(CA115/BS115),"NM",IF(OR(CA115/BS115&lt;0.5,CA115/BS115&gt;2),"NM",(CA115/BS115-1)*100))</f>
        <v>-1.1249915067509164</v>
      </c>
      <c r="CC115" s="71">
        <f>CC79</f>
        <v>204273</v>
      </c>
      <c r="CD115" s="65">
        <f>IF(ISERROR(CC115/BU115),"NM",IF(OR(CC115/BU115&lt;0.5,CC115/BU115&gt;2),"NM",(CC115/BU115-1)*100))</f>
        <v>-2.9111493455260984</v>
      </c>
      <c r="CE115" s="71">
        <f>CE79</f>
        <v>206510</v>
      </c>
      <c r="CF115" s="65">
        <f>IF(ISERROR(CE115/BW115),"NM",IF(OR(CE115/BW115&lt;0.5,CE115/BW115&gt;2),"NM",(CE115/BW115-1)*100))</f>
        <v>0.24416646036300449</v>
      </c>
      <c r="CG115" s="71">
        <f>CG79</f>
        <v>205037</v>
      </c>
      <c r="CH115" s="65">
        <f>IF(ISERROR(CG115/BY115),"NM",IF(OR(CG115/BY115&lt;0.5,CG115/BY115&gt;2),"NM",(CG115/BY115-1)*100))</f>
        <v>0.77162389969871459</v>
      </c>
      <c r="CI115" s="71">
        <f>CI79</f>
        <v>209097</v>
      </c>
      <c r="CJ115" s="65">
        <f>IF(ISERROR(CI115/CA115),"NM",IF(OR(CI115/CA115&lt;0.5,CI115/CA115&gt;2),"NM",(CI115/CA115-1)*100))</f>
        <v>2.6353765805387619</v>
      </c>
      <c r="CK115" s="71">
        <f>CK79</f>
        <v>215996</v>
      </c>
      <c r="CL115" s="65">
        <f>IF(ISERROR(CK115/CC115),"NM",IF(OR(CK115/CC115&lt;0.5,CK115/CC115&gt;2),"NM",(CK115/CC115-1)*100))</f>
        <v>5.7388886441184006</v>
      </c>
      <c r="CM115" s="71">
        <f>CM79</f>
        <v>212407</v>
      </c>
      <c r="CN115" s="65">
        <f>IF(ISERROR(CM115/CE115),"NM",IF(OR(CM115/CE115&lt;0.5,CM115/CE115&gt;2),"NM",(CM115/CE115-1)*100))</f>
        <v>2.8555517892596027</v>
      </c>
      <c r="CO115" s="71">
        <f>CO79</f>
        <v>215205</v>
      </c>
      <c r="CP115" s="65">
        <f>IF(ISERROR(CO115/CG115),"NM",IF(OR(CO115/CG115&lt;0.5,CO115/CG115&gt;2),"NM",(CO115/CG115-1)*100))</f>
        <v>4.9591049420348421</v>
      </c>
      <c r="CQ115" s="71">
        <f>CQ79</f>
        <v>219113</v>
      </c>
      <c r="CR115" s="65">
        <f>IF(ISERROR(CQ115/CI115),"NM",IF(OR(CQ115/CI115&lt;0.5,CQ115/CI115&gt;2),"NM",(CQ115/CI115-1)*100))</f>
        <v>4.7901213312481872</v>
      </c>
      <c r="CS115" s="71">
        <f>CS79</f>
        <v>233074</v>
      </c>
      <c r="CT115" s="65">
        <f>IF(ISERROR(CS115/CK115),"NM",IF(OR(CS115/CK115&lt;0.5,CS115/CK115&gt;2),"NM",(CS115/CK115-1)*100))</f>
        <v>7.9066279005166828</v>
      </c>
      <c r="CU115" s="71">
        <f>CU79</f>
        <v>235015</v>
      </c>
      <c r="CV115" s="65">
        <f>IF(ISERROR(CU115/CM115),"NM",IF(OR(CU115/CM115&lt;0.5,CU115/CM115&gt;2),"NM",(CU115/CM115-1)*100))</f>
        <v>10.643717014975973</v>
      </c>
      <c r="CW115" s="71">
        <f>CW79</f>
        <v>244044</v>
      </c>
      <c r="CX115" s="65">
        <f>IF(ISERROR(CW115/CO115),"NM",IF(OR(CW115/CO115&lt;0.5,CW115/CO115&gt;2),"NM",(CW115/CO115-1)*100))</f>
        <v>13.400710950024397</v>
      </c>
      <c r="CY115" s="71">
        <f>CY79</f>
        <v>253137</v>
      </c>
      <c r="CZ115" s="65">
        <f>IF(ISERROR(CY115/CQ115),"NM",IF(OR(CY115/CQ115&lt;0.5,CY115/CQ115&gt;2),"NM",(CY115/CQ115-1)*100))</f>
        <v>15.52806086357268</v>
      </c>
      <c r="DA115" s="71">
        <f>DA79</f>
        <v>265012</v>
      </c>
      <c r="DB115" s="65">
        <f>IF(ISERROR(DA115/CS115),"NM",IF(OR(DA115/CS115&lt;0.5,DA115/CS115&gt;2),"NM",(DA115/CS115-1)*100))</f>
        <v>13.702944129332305</v>
      </c>
      <c r="DC115" s="71">
        <f>DC79</f>
        <v>261264</v>
      </c>
      <c r="DD115" s="65">
        <f>IF(ISERROR(DC115/CU115),"NM",IF(OR(DC115/CU115&lt;0.5,DC115/CU115&gt;2),"NM",(DC115/CU115-1)*100))</f>
        <v>11.169074314405458</v>
      </c>
      <c r="DE115" s="71">
        <f>DE79</f>
        <v>266345</v>
      </c>
      <c r="DF115" s="65">
        <f>IF(ISERROR(DE115/CW115),"NM",IF(OR(DE115/CW115&lt;0.5,DE115/CW115&gt;2),"NM",(DE115/CW115-1)*100))</f>
        <v>9.138106243136491</v>
      </c>
      <c r="DG115" s="71">
        <f>DG79</f>
        <v>273248</v>
      </c>
      <c r="DH115" s="65">
        <f>IF(ISERROR(DG115/CY115),"NM",IF(OR(DG115/CY115&lt;0.5,DG115/CY115&gt;2),"NM",(DG115/CY115-1)*100))</f>
        <v>7.9447097816597312</v>
      </c>
      <c r="DI115" s="71">
        <f>DI79</f>
        <v>264319</v>
      </c>
      <c r="DJ115" s="65">
        <f>IF(ISERROR(DI115/DA115),"NM",IF(OR(DI115/DA115&lt;0.5,DI115/DA115&gt;2),"NM",(DI115/DA115-1)*100))</f>
        <v>-0.26149759256184346</v>
      </c>
      <c r="DK115" s="71">
        <f>DK79</f>
        <v>260514</v>
      </c>
      <c r="DL115" s="65">
        <f>IF(ISERROR(DK115/DC115),"NM",IF(OR(DK115/DC115&lt;0.5,DK115/DC115&gt;2),"NM",(DK115/DC115-1)*100))</f>
        <v>-0.28706595627411291</v>
      </c>
      <c r="DM115" s="71">
        <f>DM79</f>
        <v>264095</v>
      </c>
      <c r="DN115" s="65">
        <f>IF(ISERROR(DM115/DE115),"NM",IF(OR(DM115/DE115&lt;0.5,DM115/DE115&gt;2),"NM",(DM115/DE115-1)*100))</f>
        <v>-0.84476900260940235</v>
      </c>
      <c r="DO115" s="71">
        <f>DO79</f>
        <v>273380</v>
      </c>
      <c r="DP115" s="65">
        <f>IF(ISERROR(DO115/DG115),"NM",IF(OR(DO115/DG115&lt;0.5,DO115/DG115&gt;2),"NM",(DO115/DG115-1)*100))</f>
        <v>4.830776437521056E-2</v>
      </c>
      <c r="DQ115" s="71">
        <f>DQ79</f>
        <v>266312</v>
      </c>
      <c r="DR115" s="65">
        <f>IF(ISERROR(DQ115/DI115),"NM",IF(OR(DQ115/DI115&lt;0.5,DQ115/DI115&gt;2),"NM",(DQ115/DI115-1)*100))</f>
        <v>0.75401314320953094</v>
      </c>
      <c r="DS115" s="71">
        <f>DS79</f>
        <v>265291</v>
      </c>
      <c r="DT115" s="65">
        <f>IF(ISERROR(DS115/DK115),"NM",IF(OR(DS115/DK115&lt;0.5,DS115/DK115&gt;2),"NM",(DS115/DK115-1)*100))</f>
        <v>1.833682642775436</v>
      </c>
      <c r="DU115" s="71">
        <f>DU79</f>
        <v>263305</v>
      </c>
      <c r="DV115" s="65">
        <f>IF(ISERROR(DU115/DM115),"NM",IF(OR(DU115/DM115&lt;0.5,DU115/DM115&gt;2),"NM",(DU115/DM115-1)*100))</f>
        <v>-0.29913478104469648</v>
      </c>
      <c r="DW115" s="71">
        <f>DW79</f>
        <v>261589</v>
      </c>
      <c r="DX115" s="65">
        <f>IF(ISERROR(DW115/DO115),"NM",IF(OR(DW115/DO115&lt;0.5,DW115/DO115&gt;2),"NM",(DW115/DO115-1)*100))</f>
        <v>-4.3130441144194842</v>
      </c>
      <c r="DY115" s="71">
        <f t="shared" ref="DY115:EA115" si="405">DY79</f>
        <v>263289</v>
      </c>
      <c r="DZ115" s="65">
        <f>IF(ISERROR(DY115/DQ115),"NM",IF(OR(DY115/DQ115&lt;0.5,DY115/DQ115&gt;2),"NM",(DY115/DQ115-1)*100))</f>
        <v>-1.1351347291898239</v>
      </c>
      <c r="EA115" s="71">
        <f t="shared" si="405"/>
        <v>263632</v>
      </c>
      <c r="EB115" s="65">
        <f>IF(ISERROR(EA115/DS115),"NM",IF(OR(EA115/DS115&lt;0.5,EA115/DS115&gt;2),"NM",(EA115/DS115-1)*100))</f>
        <v>-0.62535102962407718</v>
      </c>
      <c r="EC115" s="71">
        <f t="shared" ref="EC115:EE115" si="406">EC79</f>
        <v>265312</v>
      </c>
      <c r="ED115" s="65">
        <f>IF(ISERROR(EC115/DU115),"NM",IF(OR(EC115/DU115&lt;0.5,EC115/DU115&gt;2),"NM",(EC115/DU115-1)*100))</f>
        <v>0.76223391124361495</v>
      </c>
      <c r="EE115" s="71">
        <f t="shared" si="406"/>
        <v>266694</v>
      </c>
      <c r="EF115" s="65">
        <f>IF(ISERROR(EE115/DW115),"NM",IF(OR(EE115/DW115&lt;0.5,EE115/DW115&gt;2),"NM",(EE115/DW115-1)*100))</f>
        <v>1.9515346593319993</v>
      </c>
      <c r="EG115" s="71">
        <f t="shared" ref="EG115:EI115" si="407">EG79</f>
        <v>271267</v>
      </c>
      <c r="EH115" s="65">
        <f>IF(ISERROR(EG115/DY115),"NM",IF(OR(EG115/DY115&lt;0.5,EG115/DY115&gt;2),"NM",(EG115/DY115-1)*100))</f>
        <v>3.0301303890401865</v>
      </c>
      <c r="EI115" s="71">
        <f t="shared" si="407"/>
        <v>260028</v>
      </c>
      <c r="EJ115" s="65">
        <f>IF(ISERROR(EI115/EA115),"NM",IF(OR(EI115/EA115&lt;0.5,EI115/EA115&gt;2),"NM",(EI115/EA115-1)*100))</f>
        <v>-1.3670571099107853</v>
      </c>
      <c r="EK115" s="71">
        <f t="shared" ref="EK115:EM115" si="408">EK79</f>
        <v>252369</v>
      </c>
      <c r="EL115" s="65">
        <f>IF(ISERROR(EK115/EC115),"NM",IF(OR(EK115/EC115&lt;0.5,EK115/EC115&gt;2),"NM",(EK115/EC115-1)*100))</f>
        <v>-4.8784073091303837</v>
      </c>
      <c r="EM115" s="71">
        <f t="shared" si="408"/>
        <v>255345</v>
      </c>
      <c r="EN115" s="65">
        <f>IF(ISERROR(EM115/EE115),"NM",IF(OR(EM115/EE115&lt;0.5,EM115/EE115&gt;2),"NM",(EM115/EE115-1)*100))</f>
        <v>-4.2554388175212061</v>
      </c>
      <c r="EO115" s="71">
        <f t="shared" ref="EO115" si="409">EO79</f>
        <v>251637</v>
      </c>
      <c r="EP115" s="65">
        <f>IF(ISERROR(EO115/EG115),"NM",IF(OR(EO115/EG115&lt;0.5,EO115/EG115&gt;2),"NM",(EO115/EG115-1)*100))</f>
        <v>-7.2364128331127597</v>
      </c>
      <c r="EQ115" s="88">
        <f t="shared" ref="EQ115" si="410">EQ79</f>
        <v>249380.40028777026</v>
      </c>
      <c r="ER115" s="65">
        <f>IF(ISERROR(EQ115/EI115),"NM",IF(OR(EQ115/EI115&lt;0.5,EQ115/EI115&gt;2),"NM",(EQ115/EI115-1)*100))</f>
        <v>-4.0947896811996181</v>
      </c>
      <c r="ES115" s="88">
        <f t="shared" ref="ES115" si="411">ES79</f>
        <v>246739.19177588349</v>
      </c>
      <c r="ET115" s="65">
        <f>IF(ISERROR(ES115/EK115),"NM",IF(OR(ES115/EK115&lt;0.5,ES115/EK115&gt;2),"NM",(ES115/EK115-1)*100))</f>
        <v>-2.2307843768911817</v>
      </c>
      <c r="EU115" s="88">
        <f t="shared" ref="EU115" si="412">EU79</f>
        <v>243772.92639681368</v>
      </c>
      <c r="EV115" s="65">
        <f>IF(ISERROR(EU115/EM115),"NM",IF(OR(EU115/EM115&lt;0.5,EU115/EM115&gt;2),"NM",(EU115/EM115-1)*100))</f>
        <v>-4.5319366359969138</v>
      </c>
      <c r="EW115" s="88">
        <f t="shared" ref="EW115" si="413">EW79</f>
        <v>245103.83617128659</v>
      </c>
      <c r="EX115" s="65">
        <f>IF(ISERROR(EW115/EO115),"NM",IF(OR(EW115/EO115&lt;0.5,EW115/EO115&gt;2),"NM",(EW115/EO115-1)*100))</f>
        <v>-2.596265187040625</v>
      </c>
      <c r="EY115" s="65"/>
      <c r="EZ115" s="317"/>
      <c r="FA115" s="59"/>
      <c r="FB115" s="88">
        <f>FB79</f>
        <v>539195</v>
      </c>
      <c r="FC115" s="63"/>
      <c r="FD115" s="88">
        <f>FD79</f>
        <v>574299</v>
      </c>
      <c r="FE115" s="65">
        <f>IF(ISERROR(FD115/FB115),"NM",IF(OR(FD115/FB115&lt;0.5,FD115/FB115&gt;2),"NM",(FD115/FB115-1)*100))</f>
        <v>6.5104461280241832</v>
      </c>
      <c r="FF115" s="88">
        <f>FF79</f>
        <v>607470</v>
      </c>
      <c r="FG115" s="65">
        <f>IF(ISERROR(FF115/FD115),"NM",IF(OR(FF115/FD115&lt;0.5,FF115/FD115&gt;2),"NM",(FF115/FD115-1)*100))</f>
        <v>5.7759111542941888</v>
      </c>
      <c r="FH115" s="88">
        <f>FH79</f>
        <v>628410</v>
      </c>
      <c r="FI115" s="65">
        <f>IF(ISERROR(FH115/FF115),"NM",IF(OR(FH115/FF115&lt;0.5,FH115/FF115&gt;2),"NM",(FH115/FF115-1)*100))</f>
        <v>3.4470838066077425</v>
      </c>
      <c r="FJ115" s="88">
        <f>FJ79</f>
        <v>654050</v>
      </c>
      <c r="FK115" s="65">
        <f>IF(ISERROR(FJ115/FH115),"NM",IF(OR(FJ115/FH115&lt;0.5,FJ115/FH115&gt;2),"NM",(FJ115/FH115-1)*100))</f>
        <v>4.0801387629095576</v>
      </c>
      <c r="FL115" s="88">
        <f>FL79</f>
        <v>687955</v>
      </c>
      <c r="FM115" s="65">
        <f>IF(ISERROR(FL115/FJ115),"NM",IF(OR(FL115/FJ115&lt;0.5,FL115/FJ115&gt;2),"NM",(FL115/FJ115-1)*100))</f>
        <v>5.1838544453787883</v>
      </c>
      <c r="FN115" s="88">
        <f>FN79</f>
        <v>722425</v>
      </c>
      <c r="FO115" s="65">
        <f>IF(ISERROR(FN115/FL115),"NM",IF(OR(FN115/FL115&lt;0.5,FN115/FL115&gt;2),"NM",(FN115/FL115-1)*100))</f>
        <v>5.0105021404016181</v>
      </c>
      <c r="FP115" s="88">
        <f>FP79</f>
        <v>759200</v>
      </c>
      <c r="FQ115" s="65">
        <f>IF(ISERROR(FP115/FN115),"NM",IF(OR(FP115/FN115&lt;0.5,FP115/FN115&gt;2),"NM",(FP115/FN115-1)*100))</f>
        <v>5.090493822888198</v>
      </c>
      <c r="FR115" s="90">
        <f>FR79</f>
        <v>796725</v>
      </c>
      <c r="FS115" s="65">
        <f>IF(ISERROR(FR115/FP115),"NM",IF(OR(FR115/FP115&lt;0.5,FR115/FP115&gt;2),"NM",(FR115/FP115-1)*100))</f>
        <v>4.9427028451000998</v>
      </c>
      <c r="FT115" s="90">
        <f>FT79</f>
        <v>816294</v>
      </c>
      <c r="FU115" s="65">
        <f>IF(ISERROR(FT115/FR115),"NM",IF(OR(FT115/FR115&lt;0.5,FT115/FR115&gt;2),"NM",(FT115/FR115-1)*100))</f>
        <v>2.4561799868210388</v>
      </c>
      <c r="FV115" s="90">
        <f>FV79</f>
        <v>822181</v>
      </c>
      <c r="FW115" s="65">
        <f>IF(ISERROR(FV115/FT115),"NM",IF(OR(FV115/FT115&lt;0.5,FV115/FT115&gt;2),"NM",(FV115/FT115-1)*100))</f>
        <v>0.72118623927164283</v>
      </c>
      <c r="FX115" s="90">
        <f>FX79</f>
        <v>817475</v>
      </c>
      <c r="FY115" s="65">
        <f>IF(ISERROR(FX115/FV115),"NM",IF(OR(FX115/FV115&lt;0.5,FX115/FV115&gt;2),"NM",(FX115/FV115-1)*100))</f>
        <v>-0.57238004770239215</v>
      </c>
      <c r="FZ115" s="90">
        <f>FZ79</f>
        <v>836640</v>
      </c>
      <c r="GA115" s="65">
        <f>IF(ISERROR(FZ115/FX115),"NM",IF(OR(FZ115/FX115&lt;0.5,FZ115/FX115&gt;2),"NM",(FZ115/FX115-1)*100))</f>
        <v>2.344414202269185</v>
      </c>
      <c r="GB115" s="90">
        <f>GB79</f>
        <v>879799</v>
      </c>
      <c r="GC115" s="65">
        <f>IF(ISERROR(GB115/FZ115),"NM",IF(OR(GB115/FZ115&lt;0.5,GB115/FZ115&gt;2),"NM",(GB115/FZ115-1)*100))</f>
        <v>5.1586106330082204</v>
      </c>
      <c r="GD115" s="90">
        <f>GD79</f>
        <v>997208</v>
      </c>
      <c r="GE115" s="65">
        <f>IF(ISERROR(GD115/GB115),"NM",IF(OR(GD115/GB115&lt;0.5,GD115/GB115&gt;2),"NM",(GD115/GB115-1)*100))</f>
        <v>13.344979932916502</v>
      </c>
      <c r="GF115" s="90">
        <f>GF79</f>
        <v>1065176</v>
      </c>
      <c r="GG115" s="65">
        <f>IF(ISERROR(GF115/GD115),"NM",IF(OR(GF115/GD115&lt;0.5,GF115/GD115&gt;2),"NM",(GF115/GD115-1)*100))</f>
        <v>6.8158297967926496</v>
      </c>
      <c r="GH115" s="90">
        <f>GH79</f>
        <v>1064301</v>
      </c>
      <c r="GI115" s="65">
        <f>IF(ISERROR(GH115/GF115),"NM",IF(OR(GH115/GF115&lt;0.5,GH115/GF115&gt;2),"NM",(GH115/GF115-1)*100))</f>
        <v>-8.2146049103626329E-2</v>
      </c>
      <c r="GJ115" s="90">
        <f>GJ79</f>
        <v>1053474</v>
      </c>
      <c r="GK115" s="65">
        <f>IF(ISERROR(GJ115/GH115),"NM",IF(OR(GJ115/GH115&lt;0.5,GJ115/GH115&gt;2),"NM",(GJ115/GH115-1)*100))</f>
        <v>-1.0172874027178369</v>
      </c>
      <c r="GL115" s="90">
        <f>GL79</f>
        <v>1066905</v>
      </c>
      <c r="GM115" s="65">
        <f>IF(ISERROR(GL115/GJ115),"NM",IF(OR(GL115/GJ115&lt;0.5,GL115/GJ115&gt;2),"NM",(GL115/GJ115-1)*100))</f>
        <v>1.2749246777803647</v>
      </c>
      <c r="GN115" s="90">
        <f>GN79</f>
        <v>1019379</v>
      </c>
      <c r="GO115" s="65">
        <f>IF(ISERROR(GN115/GL115),"NM",IF(OR(GN115/GL115&lt;0.5,GN115/GL115&gt;2),"NM",(GN115/GL115-1)*100))</f>
        <v>-4.4545671826451301</v>
      </c>
      <c r="GP115" s="90">
        <f>GP79</f>
        <v>984996.35463175399</v>
      </c>
      <c r="GQ115" s="65">
        <f>IF(ISERROR(GP115/GN115),"NM",IF(OR(GP115/GN115&lt;0.5,GP115/GN115&gt;2),"NM",(GP115/GN115-1)*100))</f>
        <v>-3.3729010866661024</v>
      </c>
      <c r="GR115" s="88">
        <f>GR79</f>
        <v>961740.91122814617</v>
      </c>
      <c r="GS115" s="65">
        <f>IF(ISERROR(GR115/GP115),"NM",IF(OR(GR115/GP115&lt;0.5,GR115/GP115&gt;2),"NM",(GR115/GP115-1)*100))</f>
        <v>-2.3609674588391694</v>
      </c>
      <c r="GT115" s="88">
        <f>GT79</f>
        <v>956321.26616519503</v>
      </c>
      <c r="GU115" s="65">
        <f>IF(ISERROR(GT115/GR115),"NM",IF(OR(GT115/GR115&lt;0.5,GT115/GR115&gt;2),"NM",(GT115/GR115-1)*100))</f>
        <v>-0.56352443778545647</v>
      </c>
      <c r="GV115" s="88">
        <f>GV79</f>
        <v>966929.36271590064</v>
      </c>
      <c r="GW115" s="65">
        <f>IF(ISERROR(GV115/GT115),"NM",IF(OR(GV115/GT115&lt;0.5,GV115/GT115&gt;2),"NM",(GV115/GT115-1)*100))</f>
        <v>1.1092607605855731</v>
      </c>
      <c r="GX115" s="88">
        <f>GX79</f>
        <v>984435.84450330958</v>
      </c>
      <c r="GY115" s="65">
        <f>IF(ISERROR(GX115/GV115),"NM",IF(OR(GX115/GV115&lt;0.5,GX115/GV115&gt;2),"NM",(GX115/GV115-1)*100))</f>
        <v>1.8105233393923337</v>
      </c>
      <c r="GZ115" s="67">
        <f t="shared" si="304"/>
        <v>-0.6951757351566723</v>
      </c>
      <c r="HA115" s="280"/>
      <c r="HB115" s="57"/>
      <c r="HC115"/>
      <c r="HD115"/>
      <c r="HE115"/>
      <c r="HF115"/>
      <c r="HG115"/>
      <c r="HH115"/>
    </row>
    <row r="116" spans="1:216" s="2" customFormat="1" ht="13.5" customHeight="1" x14ac:dyDescent="0.2">
      <c r="B116" s="54" t="str">
        <f>B89</f>
        <v>Amortization of DPAC</v>
      </c>
      <c r="C116" s="88">
        <f>C89</f>
        <v>4462</v>
      </c>
      <c r="D116" s="63"/>
      <c r="E116" s="88">
        <f>E89</f>
        <v>4890</v>
      </c>
      <c r="F116" s="63"/>
      <c r="G116" s="88">
        <f>G89</f>
        <v>4870</v>
      </c>
      <c r="H116" s="63"/>
      <c r="I116" s="88">
        <f>I89</f>
        <v>4953</v>
      </c>
      <c r="J116" s="63"/>
      <c r="K116" s="88">
        <f>K89</f>
        <v>5471</v>
      </c>
      <c r="L116" s="63">
        <f>IF(ISERROR(K116/C116),"NM",IF(OR(K116/C116&lt;0.5,K116/C116&gt;2),"NM",(K116/C116-1)*100))</f>
        <v>22.613177947108909</v>
      </c>
      <c r="M116" s="88">
        <f>M89</f>
        <v>5600</v>
      </c>
      <c r="N116" s="63">
        <f>IF(ISERROR(M116/E116),"NM",IF(OR(M116/E116&lt;0.5,M116/E116&gt;2),"NM",(M116/E116-1)*100))</f>
        <v>14.519427402862984</v>
      </c>
      <c r="O116" s="88">
        <f>O89</f>
        <v>5288</v>
      </c>
      <c r="P116" s="63">
        <f>IF(ISERROR(O116/G116),"NM",IF(OR(O116/G116&lt;0.5,O116/G116&gt;2),"NM",(O116/G116-1)*100))</f>
        <v>8.5831622176591349</v>
      </c>
      <c r="Q116" s="88">
        <f>Q89</f>
        <v>5296</v>
      </c>
      <c r="R116" s="63">
        <f>IF(ISERROR(Q116/I116),"NM",IF(OR(Q116/I116&lt;0.5,Q116/I116&gt;2),"NM",(Q116/I116-1)*100))</f>
        <v>6.9250959014738545</v>
      </c>
      <c r="S116" s="88">
        <f>S89</f>
        <v>6253</v>
      </c>
      <c r="T116" s="63">
        <f>IF(ISERROR(S116/K116),"NM",IF(OR(S116/K116&lt;0.5,S116/K116&gt;2),"NM",(S116/K116-1)*100))</f>
        <v>14.293547797477601</v>
      </c>
      <c r="U116" s="88">
        <f>U89</f>
        <v>6694</v>
      </c>
      <c r="V116" s="63">
        <f>IF(ISERROR(U116/M116),"NM",IF(OR(U116/M116&lt;0.5,U116/M116&gt;2),"NM",(U116/M116-1)*100))</f>
        <v>19.535714285714278</v>
      </c>
      <c r="W116" s="88">
        <f>W89</f>
        <v>6766</v>
      </c>
      <c r="X116" s="63">
        <f>IF(ISERROR(W116/O116),"NM",IF(OR(W116/O116&lt;0.5,W116/O116&gt;2),"NM",(W116/O116-1)*100))</f>
        <v>27.95007564296521</v>
      </c>
      <c r="Y116" s="88">
        <f>Y89</f>
        <v>6377</v>
      </c>
      <c r="Z116" s="63">
        <f>IF(ISERROR(Y116/Q116),"NM",IF(OR(Y116/Q116&lt;0.5,Y116/Q116&gt;2),"NM",(Y116/Q116-1)*100))</f>
        <v>20.411631419939582</v>
      </c>
      <c r="AA116" s="88">
        <f>AA89</f>
        <v>7429</v>
      </c>
      <c r="AB116" s="63">
        <f>IF(ISERROR(AA116/S116),"NM",IF(OR(AA116/S116&lt;0.5,AA116/S116&gt;2),"NM",(AA116/S116-1)*100))</f>
        <v>18.806972653126497</v>
      </c>
      <c r="AC116" s="88">
        <f>AC89</f>
        <v>7594</v>
      </c>
      <c r="AD116" s="63">
        <f>IF(ISERROR(AC116/U116),"NM",IF(OR(AC116/U116&lt;0.5,AC116/U116&gt;2),"NM",(AC116/U116-1)*100))</f>
        <v>13.444876008365704</v>
      </c>
      <c r="AE116" s="88">
        <f>AE89</f>
        <v>7590</v>
      </c>
      <c r="AF116" s="63">
        <f>IF(ISERROR(AE116/W116),"NM",IF(OR(AE116/W116&lt;0.5,AE116/W116&gt;2),"NM",(AE116/W116-1)*100))</f>
        <v>12.178539757611585</v>
      </c>
      <c r="AG116" s="88">
        <f>AG89</f>
        <v>6962</v>
      </c>
      <c r="AH116" s="63">
        <f>IF(ISERROR(AG116/Y116),"NM",IF(OR(AG116/Y116&lt;0.5,AG116/Y116&gt;2),"NM",(AG116/Y116-1)*100))</f>
        <v>9.1735925984004929</v>
      </c>
      <c r="AI116" s="89">
        <f>AI89</f>
        <v>7656</v>
      </c>
      <c r="AJ116" s="63">
        <f>IF(ISERROR(AI116/AA116),"NM",IF(OR(AI116/AA116&lt;0.5,AI116/AA116&gt;2),"NM",(AI116/AA116-1)*100))</f>
        <v>3.0555929465607701</v>
      </c>
      <c r="AK116" s="88">
        <f>AK89</f>
        <v>7248</v>
      </c>
      <c r="AL116" s="63">
        <f>IF(ISERROR(AK116/AC116),"NM",IF(OR(AK116/AC116&lt;0.5,AK116/AC116&gt;2),"NM",(AK116/AC116-1)*100))</f>
        <v>-4.5562286015275237</v>
      </c>
      <c r="AM116" s="88">
        <f>AM89</f>
        <v>7195</v>
      </c>
      <c r="AN116" s="63">
        <f>IF(ISERROR(AM116/AE116),"NM",IF(OR(AM116/AE116&lt;0.5,AM116/AE116&gt;2),"NM",(AM116/AE116-1)*100))</f>
        <v>-5.2042160737812875</v>
      </c>
      <c r="AO116" s="71">
        <f>AO89</f>
        <v>7562</v>
      </c>
      <c r="AP116" s="63">
        <f>IF(ISERROR(AO116/AG116),"NM",IF(OR(AO116/AG116&lt;0.5,AO116/AG116&gt;2),"NM",(AO116/AG116-1)*100))</f>
        <v>8.6182131571387544</v>
      </c>
      <c r="AQ116" s="71">
        <f>AQ89</f>
        <v>7583</v>
      </c>
      <c r="AR116" s="63">
        <f>IF(ISERROR(AQ116/AI116),"NM",IF(OR(AQ116/AI116&lt;0.5,AQ116/AI116&gt;2),"NM",(AQ116/AI116-1)*100))</f>
        <v>-0.95350052246604422</v>
      </c>
      <c r="AS116" s="71">
        <f>AS89</f>
        <v>7716</v>
      </c>
      <c r="AT116" s="63">
        <f>IF(ISERROR(AS116/AK116),"NM",IF(OR(AS116/AK116&lt;0.5,AS116/AK116&gt;2),"NM",(AS116/AK116-1)*100))</f>
        <v>6.4569536423841001</v>
      </c>
      <c r="AU116" s="71">
        <f>AU89</f>
        <v>7654</v>
      </c>
      <c r="AV116" s="63">
        <f>IF(ISERROR(AU116/AM116),"NM",IF(OR(AU116/AM116&lt;0.5,AU116/AM116&gt;2),"NM",(AU116/AM116-1)*100))</f>
        <v>6.3794301598332215</v>
      </c>
      <c r="AW116" s="71">
        <f>AW89</f>
        <v>8299</v>
      </c>
      <c r="AX116" s="63">
        <f>IF(ISERROR(AW116/AO116),"NM",IF(OR(AW116/AO116&lt;0.5,AW116/AO116&gt;2),"NM",(AW116/AO116-1)*100))</f>
        <v>9.7460989156307853</v>
      </c>
      <c r="AY116" s="71">
        <f>AY89</f>
        <v>8140</v>
      </c>
      <c r="AZ116" s="65">
        <f>IF(ISERROR(AY116/AQ116),"NM",IF(OR(AY116/AQ116&lt;0.5,AY116/AQ116&gt;2),"NM",(AY116/AQ116-1)*100))</f>
        <v>7.345377818805221</v>
      </c>
      <c r="BA116" s="71">
        <f>BA89</f>
        <v>8353</v>
      </c>
      <c r="BB116" s="65">
        <f>IF(ISERROR(BA116/AS116),"NM",IF(OR(BA116/AS116&lt;0.5,BA116/AS116&gt;2),"NM",(BA116/AS116-1)*100))</f>
        <v>8.2555728356661575</v>
      </c>
      <c r="BC116" s="71">
        <f>BC89</f>
        <v>8106</v>
      </c>
      <c r="BD116" s="65">
        <f>IF(ISERROR(BC116/AU116),"NM",IF(OR(BC116/AU116&lt;0.5,BC116/AU116&gt;2),"NM",(BC116/AU116-1)*100))</f>
        <v>5.9054089365037976</v>
      </c>
      <c r="BE116" s="71">
        <f>BE89</f>
        <v>8529</v>
      </c>
      <c r="BF116" s="65">
        <f>IF(ISERROR(BE116/AW116),"NM",IF(OR(BE116/AW116&lt;0.5,BE116/AW116&gt;2),"NM",(BE116/AW116-1)*100))</f>
        <v>2.7714182431618273</v>
      </c>
      <c r="BG116" s="71">
        <f>BG89</f>
        <v>8859</v>
      </c>
      <c r="BH116" s="65">
        <f>IF(ISERROR(BG116/AY116),"NM",IF(OR(BG116/AY116&lt;0.5,BG116/AY116&gt;2),"NM",(BG116/AY116-1)*100))</f>
        <v>8.8329238329238215</v>
      </c>
      <c r="BI116" s="71">
        <f>BI89</f>
        <v>9166</v>
      </c>
      <c r="BJ116" s="65">
        <f>IF(ISERROR(BI116/BA116),"NM",IF(OR(BI116/BA116&lt;0.5,BI116/BA116&gt;2),"NM",(BI116/BA116-1)*100))</f>
        <v>9.7330300490841672</v>
      </c>
      <c r="BK116" s="71">
        <f>BK89</f>
        <v>8841</v>
      </c>
      <c r="BL116" s="65">
        <f>IF(ISERROR(BK116/BC116),"NM",IF(OR(BK116/BC116&lt;0.5,BK116/BC116&gt;2),"NM",(BK116/BC116-1)*100))</f>
        <v>9.0673575129533788</v>
      </c>
      <c r="BM116" s="71">
        <f>BM89</f>
        <v>10465</v>
      </c>
      <c r="BN116" s="65">
        <f>IF(ISERROR(BM116/BE116),"NM",IF(OR(BM116/BE116&lt;0.5,BM116/BE116&gt;2),"NM",(BM116/BE116-1)*100))</f>
        <v>22.699026849572057</v>
      </c>
      <c r="BO116" s="71">
        <f>BO89</f>
        <v>10132</v>
      </c>
      <c r="BP116" s="65">
        <f>IF(ISERROR(BO116/BG116),"NM",IF(OR(BO116/BG116&lt;0.5,BO116/BG116&gt;2),"NM",(BO116/BG116-1)*100))</f>
        <v>14.369567671294735</v>
      </c>
      <c r="BQ116" s="71">
        <f>BQ89</f>
        <v>10407</v>
      </c>
      <c r="BR116" s="65">
        <f>IF(ISERROR(BQ116/BI116),"NM",IF(OR(BQ116/BI116&lt;0.5,BQ116/BI116&gt;2),"NM",(BQ116/BI116-1)*100))</f>
        <v>13.539166484835263</v>
      </c>
      <c r="BS116" s="71">
        <f>BS89</f>
        <v>10034</v>
      </c>
      <c r="BT116" s="65">
        <f>IF(ISERROR(BS116/BK116),"NM",IF(OR(BS116/BK116&lt;0.5,BS116/BK116&gt;2),"NM",(BS116/BK116-1)*100))</f>
        <v>13.493948648342947</v>
      </c>
      <c r="BU116" s="71">
        <f>BU89</f>
        <v>11059</v>
      </c>
      <c r="BV116" s="65">
        <f>IF(ISERROR(BU116/BM116),"NM",IF(OR(BU116/BM116&lt;0.5,BU116/BM116&gt;2),"NM",(BU116/BM116-1)*100))</f>
        <v>5.6760630673674095</v>
      </c>
      <c r="BW116" s="71">
        <f>BW89</f>
        <v>11656</v>
      </c>
      <c r="BX116" s="65">
        <f>IF(ISERROR(BW116/BO116),"NM",IF(OR(BW116/BO116&lt;0.5,BW116/BO116&gt;2),"NM",(BW116/BO116-1)*100))</f>
        <v>15.041452822739831</v>
      </c>
      <c r="BY116" s="71">
        <f>BY89</f>
        <v>11792</v>
      </c>
      <c r="BZ116" s="65">
        <f>IF(ISERROR(BY116/BQ116),"NM",IF(OR(BY116/BQ116&lt;0.5,BY116/BQ116&gt;2),"NM",(BY116/BQ116-1)*100))</f>
        <v>13.308350148938208</v>
      </c>
      <c r="CA116" s="71">
        <f>CA89</f>
        <v>11552</v>
      </c>
      <c r="CB116" s="65">
        <f>IF(ISERROR(CA116/BS116),"NM",IF(OR(CA116/BS116&lt;0.5,CA116/BS116&gt;2),"NM",(CA116/BS116-1)*100))</f>
        <v>15.128562886186959</v>
      </c>
      <c r="CC116" s="71">
        <f>CC89</f>
        <v>13814</v>
      </c>
      <c r="CD116" s="65">
        <f>IF(ISERROR(CC116/BU116),"NM",IF(OR(CC116/BU116&lt;0.5,CC116/BU116&gt;2),"NM",(CC116/BU116-1)*100))</f>
        <v>24.911836513247131</v>
      </c>
      <c r="CE116" s="71">
        <f>CE89</f>
        <v>12280</v>
      </c>
      <c r="CF116" s="65">
        <f>IF(ISERROR(CE116/BW116),"NM",IF(OR(CE116/BW116&lt;0.5,CE116/BW116&gt;2),"NM",(CE116/BW116-1)*100))</f>
        <v>5.3534660260809774</v>
      </c>
      <c r="CG116" s="71">
        <f>CG89</f>
        <v>12120</v>
      </c>
      <c r="CH116" s="65">
        <f>IF(ISERROR(CG116/BY116),"NM",IF(OR(CG116/BY116&lt;0.5,CG116/BY116&gt;2),"NM",(CG116/BY116-1)*100))</f>
        <v>2.7815468113975506</v>
      </c>
      <c r="CI116" s="71">
        <f>CI89</f>
        <v>11922</v>
      </c>
      <c r="CJ116" s="65">
        <f>IF(ISERROR(CI116/CA116),"NM",IF(OR(CI116/CA116&lt;0.5,CI116/CA116&gt;2),"NM",(CI116/CA116-1)*100))</f>
        <v>3.2029085872576246</v>
      </c>
      <c r="CK116" s="71">
        <f>CK89</f>
        <v>13146</v>
      </c>
      <c r="CL116" s="65">
        <f>IF(ISERROR(CK116/CC116),"NM",IF(OR(CK116/CC116&lt;0.5,CK116/CC116&gt;2),"NM",(CK116/CC116-1)*100))</f>
        <v>-4.835673953959752</v>
      </c>
      <c r="CM116" s="71">
        <f>CM89</f>
        <v>12689</v>
      </c>
      <c r="CN116" s="65">
        <f>IF(ISERROR(CM116/CE116),"NM",IF(OR(CM116/CE116&lt;0.5,CM116/CE116&gt;2),"NM",(CM116/CE116-1)*100))</f>
        <v>3.3306188925081415</v>
      </c>
      <c r="CO116" s="71">
        <f>CO89</f>
        <v>13233</v>
      </c>
      <c r="CP116" s="65">
        <f>IF(ISERROR(CO116/CG116),"NM",IF(OR(CO116/CG116&lt;0.5,CO116/CG116&gt;2),"NM",(CO116/CG116-1)*100))</f>
        <v>9.1831683168316793</v>
      </c>
      <c r="CQ116" s="71">
        <f>CQ89</f>
        <v>13444</v>
      </c>
      <c r="CR116" s="65">
        <f>IF(ISERROR(CQ116/CI116),"NM",IF(OR(CQ116/CI116&lt;0.5,CQ116/CI116&gt;2),"NM",(CQ116/CI116-1)*100))</f>
        <v>12.766314376782418</v>
      </c>
      <c r="CS116" s="71">
        <f>CS89</f>
        <v>12497</v>
      </c>
      <c r="CT116" s="65">
        <f>IF(ISERROR(CS116/CK116),"NM",IF(OR(CS116/CK116&lt;0.5,CS116/CK116&gt;2),"NM",(CS116/CK116-1)*100))</f>
        <v>-4.9368629240833739</v>
      </c>
      <c r="CU116" s="71">
        <f>CU89</f>
        <v>14085</v>
      </c>
      <c r="CV116" s="65">
        <f>IF(ISERROR(CU116/CM116),"NM",IF(OR(CU116/CM116&lt;0.5,CU116/CM116&gt;2),"NM",(CU116/CM116-1)*100))</f>
        <v>11.001654976751517</v>
      </c>
      <c r="CW116" s="71">
        <f>CW89</f>
        <v>14189</v>
      </c>
      <c r="CX116" s="65">
        <f>IF(ISERROR(CW116/CO116),"NM",IF(OR(CW116/CO116&lt;0.5,CW116/CO116&gt;2),"NM",(CW116/CO116-1)*100))</f>
        <v>7.2243633340890234</v>
      </c>
      <c r="CY116" s="71">
        <f>CY89</f>
        <v>14193</v>
      </c>
      <c r="CZ116" s="65">
        <f>IF(ISERROR(CY116/CQ116),"NM",IF(OR(CY116/CQ116&lt;0.5,CY116/CQ116&gt;2),"NM",(CY116/CQ116-1)*100))</f>
        <v>5.5712585540017789</v>
      </c>
      <c r="DA116" s="71">
        <f>DA89</f>
        <v>14701</v>
      </c>
      <c r="DB116" s="65">
        <f>IF(ISERROR(DA116/CS116),"NM",IF(OR(DA116/CS116&lt;0.5,DA116/CS116&gt;2),"NM",(DA116/CS116-1)*100))</f>
        <v>17.636232695846999</v>
      </c>
      <c r="DC116" s="71">
        <f>DC89</f>
        <v>15122</v>
      </c>
      <c r="DD116" s="65">
        <f>IF(ISERROR(DC116/CU116),"NM",IF(OR(DC116/CU116&lt;0.5,DC116/CU116&gt;2),"NM",(DC116/CU116-1)*100))</f>
        <v>7.362442314518991</v>
      </c>
      <c r="DE116" s="71">
        <f>DE89</f>
        <v>15065</v>
      </c>
      <c r="DF116" s="65">
        <f>IF(ISERROR(DE116/CW116),"NM",IF(OR(DE116/CW116&lt;0.5,DE116/CW116&gt;2),"NM",(DE116/CW116-1)*100))</f>
        <v>6.1737966030023239</v>
      </c>
      <c r="DG116" s="71">
        <f>DG89</f>
        <v>15156</v>
      </c>
      <c r="DH116" s="65">
        <f>IF(ISERROR(DG116/CY116),"NM",IF(OR(DG116/CY116&lt;0.5,DG116/CY116&gt;2),"NM",(DG116/CY116-1)*100))</f>
        <v>6.7850348763474955</v>
      </c>
      <c r="DI116" s="71">
        <f>DI89</f>
        <v>17280</v>
      </c>
      <c r="DJ116" s="65">
        <f>IF(ISERROR(DI116/DA116),"NM",IF(OR(DI116/DA116&lt;0.5,DI116/DA116&gt;2),"NM",(DI116/DA116-1)*100))</f>
        <v>17.543024284062312</v>
      </c>
      <c r="DK116" s="71">
        <f>DK89</f>
        <v>16899</v>
      </c>
      <c r="DL116" s="65">
        <f>IF(ISERROR(DK116/DC116),"NM",IF(OR(DK116/DC116&lt;0.5,DK116/DC116&gt;2),"NM",(DK116/DC116-1)*100))</f>
        <v>11.751091125512492</v>
      </c>
      <c r="DM116" s="71">
        <f>DM89</f>
        <v>17129</v>
      </c>
      <c r="DN116" s="65">
        <f>IF(ISERROR(DM116/DE116),"NM",IF(OR(DM116/DE116&lt;0.5,DM116/DE116&gt;2),"NM",(DM116/DE116-1)*100))</f>
        <v>13.700630600730168</v>
      </c>
      <c r="DO116" s="71">
        <f>DO89</f>
        <v>16488</v>
      </c>
      <c r="DP116" s="65">
        <f>IF(ISERROR(DO116/DG116),"NM",IF(OR(DO116/DG116&lt;0.5,DO116/DG116&gt;2),"NM",(DO116/DG116-1)*100))</f>
        <v>8.7885985748218598</v>
      </c>
      <c r="DQ116" s="71">
        <f>DQ89</f>
        <v>18034</v>
      </c>
      <c r="DR116" s="65">
        <f>IF(ISERROR(DQ116/DI116),"NM",IF(OR(DQ116/DI116&lt;0.5,DQ116/DI116&gt;2),"NM",(DQ116/DI116-1)*100))</f>
        <v>4.3634259259259345</v>
      </c>
      <c r="DS116" s="71">
        <f>DS89</f>
        <v>17798</v>
      </c>
      <c r="DT116" s="65">
        <f>IF(ISERROR(DS116/DK116),"NM",IF(OR(DS116/DK116&lt;0.5,DS116/DK116&gt;2),"NM",(DS116/DK116-1)*100))</f>
        <v>5.3198414107343606</v>
      </c>
      <c r="DU116" s="71">
        <f>DU89</f>
        <v>17158</v>
      </c>
      <c r="DV116" s="65">
        <f>IF(ISERROR(DU116/DM116),"NM",IF(OR(DU116/DM116&lt;0.5,DU116/DM116&gt;2),"NM",(DU116/DM116-1)*100))</f>
        <v>0.16930352034560947</v>
      </c>
      <c r="DW116" s="71">
        <f>DW89</f>
        <v>17607</v>
      </c>
      <c r="DX116" s="65">
        <f>IF(ISERROR(DW116/DO116),"NM",IF(OR(DW116/DO116&lt;0.5,DW116/DO116&gt;2),"NM",(DW116/DO116-1)*100))</f>
        <v>6.7867540029111995</v>
      </c>
      <c r="DY116" s="71">
        <f t="shared" ref="DY116:EA116" si="414">DY89</f>
        <v>17339</v>
      </c>
      <c r="DZ116" s="65">
        <f>IF(ISERROR(DY116/DQ116),"NM",IF(OR(DY116/DQ116&lt;0.5,DY116/DQ116&gt;2),"NM",(DY116/DQ116-1)*100))</f>
        <v>-3.8538316513252791</v>
      </c>
      <c r="EA116" s="71">
        <f t="shared" si="414"/>
        <v>17453</v>
      </c>
      <c r="EB116" s="65">
        <f>IF(ISERROR(EA116/DS116),"NM",IF(OR(EA116/DS116&lt;0.5,EA116/DS116&gt;2),"NM",(EA116/DS116-1)*100))</f>
        <v>-1.9384200471963098</v>
      </c>
      <c r="EC116" s="71">
        <f t="shared" ref="EC116:EE116" si="415">EC89</f>
        <v>18036</v>
      </c>
      <c r="ED116" s="65">
        <f>IF(ISERROR(EC116/DU116),"NM",IF(OR(EC116/DU116&lt;0.5,EC116/DU116&gt;2),"NM",(EC116/DU116-1)*100))</f>
        <v>5.1171465205734901</v>
      </c>
      <c r="EE116" s="71">
        <f t="shared" si="415"/>
        <v>17008</v>
      </c>
      <c r="EF116" s="65">
        <f>IF(ISERROR(EE116/DW116),"NM",IF(OR(EE116/DW116&lt;0.5,EE116/DW116&gt;2),"NM",(EE116/DW116-1)*100))</f>
        <v>-3.4020560004543676</v>
      </c>
      <c r="EG116" s="71">
        <f t="shared" ref="EG116:EI116" si="416">EG89</f>
        <v>17342</v>
      </c>
      <c r="EH116" s="65">
        <f>IF(ISERROR(EG116/DY116),"NM",IF(OR(EG116/DY116&lt;0.5,EG116/DY116&gt;2),"NM",(EG116/DY116-1)*100))</f>
        <v>1.7302035872890364E-2</v>
      </c>
      <c r="EI116" s="71">
        <f t="shared" si="416"/>
        <v>17522</v>
      </c>
      <c r="EJ116" s="65">
        <f>IF(ISERROR(EI116/EA116),"NM",IF(OR(EI116/EA116&lt;0.5,EI116/EA116&gt;2),"NM",(EI116/EA116-1)*100))</f>
        <v>0.39534750472698388</v>
      </c>
      <c r="EK116" s="71">
        <f t="shared" ref="EK116:EM116" si="417">EK89</f>
        <v>18603</v>
      </c>
      <c r="EL116" s="65">
        <f>IF(ISERROR(EK116/EC116),"NM",IF(OR(EK116/EC116&lt;0.5,EK116/EC116&gt;2),"NM",(EK116/EC116-1)*100))</f>
        <v>3.1437125748503103</v>
      </c>
      <c r="EM116" s="71">
        <f t="shared" si="417"/>
        <v>17250</v>
      </c>
      <c r="EN116" s="65">
        <f>IF(ISERROR(EM116/EE116),"NM",IF(OR(EM116/EE116&lt;0.5,EM116/EE116&gt;2),"NM",(EM116/EE116-1)*100))</f>
        <v>1.4228598306679219</v>
      </c>
      <c r="EO116" s="71">
        <f t="shared" ref="EO116" si="418">EO89</f>
        <v>17294</v>
      </c>
      <c r="EP116" s="65">
        <f>IF(ISERROR(EO116/EG116),"NM",IF(OR(EO116/EG116&lt;0.5,EO116/EG116&gt;2),"NM",(EO116/EG116-1)*100))</f>
        <v>-0.27678468458078864</v>
      </c>
      <c r="EQ116" s="88">
        <f t="shared" ref="EQ116" si="419">EQ89</f>
        <v>18134.155767962202</v>
      </c>
      <c r="ER116" s="65">
        <f>IF(ISERROR(EQ116/EI116),"NM",IF(OR(EQ116/EI116&lt;0.5,EQ116/EI116&gt;2),"NM",(EQ116/EI116-1)*100))</f>
        <v>3.4936409540132551</v>
      </c>
      <c r="ES116" s="88">
        <f t="shared" ref="ES116" si="420">ES89</f>
        <v>18900.98294020665</v>
      </c>
      <c r="ET116" s="65">
        <f>IF(ISERROR(ES116/EK116),"NM",IF(OR(ES116/EK116&lt;0.5,ES116/EK116&gt;2),"NM",(ES116/EK116-1)*100))</f>
        <v>1.601800463401859</v>
      </c>
      <c r="EU116" s="88">
        <f t="shared" ref="EU116" si="421">EU89</f>
        <v>17232.958574960896</v>
      </c>
      <c r="EV116" s="65">
        <f>IF(ISERROR(EU116/EM116),"NM",IF(OR(EU116/EM116&lt;0.5,EU116/EM116&gt;2),"NM",(EU116/EM116-1)*100))</f>
        <v>-9.8790869791909319E-2</v>
      </c>
      <c r="EW116" s="88">
        <f t="shared" ref="EW116" si="422">EW89</f>
        <v>16953.718694916108</v>
      </c>
      <c r="EX116" s="65">
        <f>IF(ISERROR(EW116/EO116),"NM",IF(OR(EW116/EO116&lt;0.5,EW116/EO116&gt;2),"NM",(EW116/EO116-1)*100))</f>
        <v>-1.9676263737937516</v>
      </c>
      <c r="EY116" s="65"/>
      <c r="EZ116" s="317"/>
      <c r="FA116" s="59"/>
      <c r="FB116" s="88">
        <f>FB89</f>
        <v>14477</v>
      </c>
      <c r="FC116" s="63"/>
      <c r="FD116" s="88">
        <f>FD89</f>
        <v>17253</v>
      </c>
      <c r="FE116" s="65">
        <f>IF(ISERROR(FD116/FB116),"NM",IF(OR(FD116/FB116&lt;0.5,FD116/FB116&gt;2),"NM",(FD116/FB116-1)*100))</f>
        <v>19.175243489673278</v>
      </c>
      <c r="FF116" s="88">
        <f>FF89</f>
        <v>19175</v>
      </c>
      <c r="FG116" s="65">
        <f>IF(ISERROR(FF116/FD116),"NM",IF(OR(FF116/FD116&lt;0.5,FF116/FD116&gt;2),"NM",(FF116/FD116-1)*100))</f>
        <v>11.140091578276245</v>
      </c>
      <c r="FH116" s="88">
        <f>FH89</f>
        <v>21655</v>
      </c>
      <c r="FI116" s="65">
        <f>IF(ISERROR(FH116/FF116),"NM",IF(OR(FH116/FF116&lt;0.5,FH116/FF116&gt;2),"NM",(FH116/FF116-1)*100))</f>
        <v>12.933507170795311</v>
      </c>
      <c r="FJ116" s="88">
        <f>FJ89</f>
        <v>26090</v>
      </c>
      <c r="FK116" s="65">
        <f>IF(ISERROR(FJ116/FH116),"NM",IF(OR(FJ116/FH116&lt;0.5,FJ116/FH116&gt;2),"NM",(FJ116/FH116-1)*100))</f>
        <v>20.480258600785039</v>
      </c>
      <c r="FL116" s="88">
        <f>FL89</f>
        <v>29575</v>
      </c>
      <c r="FM116" s="65">
        <f>IF(ISERROR(FL116/FJ116),"NM",IF(OR(FL116/FJ116&lt;0.5,FL116/FJ116&gt;2),"NM",(FL116/FJ116-1)*100))</f>
        <v>13.357608279034118</v>
      </c>
      <c r="FN116" s="88">
        <f>FN89</f>
        <v>29661</v>
      </c>
      <c r="FO116" s="65">
        <f>IF(ISERROR(FN116/FL116),"NM",IF(OR(FN116/FL116&lt;0.5,FN116/FL116&gt;2),"NM",(FN116/FL116-1)*100))</f>
        <v>0.29078613693998001</v>
      </c>
      <c r="FP116" s="88">
        <f>FP89</f>
        <v>31252</v>
      </c>
      <c r="FQ116" s="65">
        <f>IF(ISERROR(FP116/FN116),"NM",IF(OR(FP116/FN116&lt;0.5,FP116/FN116&gt;2),"NM",(FP116/FN116-1)*100))</f>
        <v>5.3639459222548203</v>
      </c>
      <c r="FR116" s="90">
        <f>FR89</f>
        <v>33128</v>
      </c>
      <c r="FS116" s="65">
        <f>IF(ISERROR(FR116/FP116),"NM",IF(OR(FR116/FP116&lt;0.5,FR116/FP116&gt;2),"NM",(FR116/FP116-1)*100))</f>
        <v>6.0028158197875436</v>
      </c>
      <c r="FT116" s="90">
        <f>FT89</f>
        <v>37331</v>
      </c>
      <c r="FU116" s="65">
        <f>IF(ISERROR(FT116/FR116),"NM",IF(OR(FT116/FR116&lt;0.5,FT116/FR116&gt;2),"NM",(FT116/FR116-1)*100))</f>
        <v>12.687152861627627</v>
      </c>
      <c r="FV116" s="90">
        <f>FV89</f>
        <v>41632</v>
      </c>
      <c r="FW116" s="65">
        <f>IF(ISERROR(FV116/FT116),"NM",IF(OR(FV116/FT116&lt;0.5,FV116/FT116&gt;2),"NM",(FV116/FT116-1)*100))</f>
        <v>11.521255792772767</v>
      </c>
      <c r="FX116" s="90">
        <f>FX89</f>
        <v>48814</v>
      </c>
      <c r="FY116" s="65">
        <f>IF(ISERROR(FX116/FV116),"NM",IF(OR(FX116/FV116&lt;0.5,FX116/FV116&gt;2),"NM",(FX116/FV116-1)*100))</f>
        <v>17.251152959262118</v>
      </c>
      <c r="FZ116" s="90">
        <f>FZ89</f>
        <v>49468</v>
      </c>
      <c r="GA116" s="65">
        <f>IF(ISERROR(FZ116/FX116),"NM",IF(OR(FZ116/FX116&lt;0.5,FZ116/FX116&gt;2),"NM",(FZ116/FX116-1)*100))</f>
        <v>1.3397795714344296</v>
      </c>
      <c r="GB116" s="90">
        <f>GB89</f>
        <v>51863</v>
      </c>
      <c r="GC116" s="65">
        <f>IF(ISERROR(GB116/FZ116),"NM",IF(OR(GB116/FZ116&lt;0.5,GB116/FZ116&gt;2),"NM",(GB116/FZ116-1)*100))</f>
        <v>4.8415137058300362</v>
      </c>
      <c r="GD116" s="90">
        <f>GD89</f>
        <v>57168</v>
      </c>
      <c r="GE116" s="65">
        <f>IF(ISERROR(GD116/GB116),"NM",IF(OR(GD116/GB116&lt;0.5,GD116/GB116&gt;2),"NM",(GD116/GB116-1)*100))</f>
        <v>10.228872221043893</v>
      </c>
      <c r="GF116" s="90">
        <f>GF89</f>
        <v>62623</v>
      </c>
      <c r="GG116" s="65">
        <f>IF(ISERROR(GF116/GD116),"NM",IF(OR(GF116/GD116&lt;0.5,GF116/GD116&gt;2),"NM",(GF116/GD116-1)*100))</f>
        <v>9.5420514973411752</v>
      </c>
      <c r="GH116" s="90">
        <f>GH89</f>
        <v>68550</v>
      </c>
      <c r="GI116" s="65">
        <f>IF(ISERROR(GH116/GF116),"NM",IF(OR(GH116/GF116&lt;0.5,GH116/GF116&gt;2),"NM",(GH116/GF116-1)*100))</f>
        <v>9.4645737189211552</v>
      </c>
      <c r="GJ116" s="90">
        <f>GJ89</f>
        <v>69902</v>
      </c>
      <c r="GK116" s="65">
        <f>IF(ISERROR(GJ116/GH116),"NM",IF(OR(GJ116/GH116&lt;0.5,GJ116/GH116&gt;2),"NM",(GJ116/GH116-1)*100))</f>
        <v>1.9722830051057683</v>
      </c>
      <c r="GL116" s="90">
        <f>GL89</f>
        <v>69839</v>
      </c>
      <c r="GM116" s="65">
        <f>IF(ISERROR(GL116/GJ116),"NM",IF(OR(GL116/GJ116&lt;0.5,GL116/GJ116&gt;2),"NM",(GL116/GJ116-1)*100))</f>
        <v>-9.0126176647309375E-2</v>
      </c>
      <c r="GN116" s="90">
        <f>GN89</f>
        <v>70669</v>
      </c>
      <c r="GO116" s="65">
        <f>IF(ISERROR(GN116/GL116),"NM",IF(OR(GN116/GL116&lt;0.5,GN116/GL116&gt;2),"NM",(GN116/GL116-1)*100))</f>
        <v>1.1884477154598505</v>
      </c>
      <c r="GP116" s="90">
        <f>GP89</f>
        <v>71221.815978045852</v>
      </c>
      <c r="GQ116" s="65">
        <f>IF(ISERROR(GP116/GN116),"NM",IF(OR(GP116/GN116&lt;0.5,GP116/GN116&gt;2),"NM",(GP116/GN116-1)*100))</f>
        <v>0.78226093201523295</v>
      </c>
      <c r="GR116" s="88">
        <f>GR89</f>
        <v>68598.938686525988</v>
      </c>
      <c r="GS116" s="65">
        <f>IF(ISERROR(GR116/GP116),"NM",IF(OR(GR116/GP116&lt;0.5,GR116/GP116&gt;2),"NM",(GR116/GP116-1)*100))</f>
        <v>-3.6826880296458087</v>
      </c>
      <c r="GT116" s="88">
        <f>GT89</f>
        <v>66239.189374935158</v>
      </c>
      <c r="GU116" s="65">
        <f>IF(ISERROR(GT116/GR116),"NM",IF(OR(GT116/GR116&lt;0.5,GT116/GR116&gt;2),"NM",(GT116/GR116-1)*100))</f>
        <v>-3.4399210203150288</v>
      </c>
      <c r="GV116" s="88">
        <f>GV89</f>
        <v>64326.643495988916</v>
      </c>
      <c r="GW116" s="65">
        <f>IF(ISERROR(GV116/GT116),"NM",IF(OR(GV116/GT116&lt;0.5,GV116/GT116&gt;2),"NM",(GV116/GT116-1)*100))</f>
        <v>-2.8873328568690959</v>
      </c>
      <c r="GX116" s="88">
        <f>GX89</f>
        <v>62827.355536309951</v>
      </c>
      <c r="GY116" s="65">
        <f>IF(ISERROR(GX116/GV116),"NM",IF(OR(GX116/GV116&lt;0.5,GX116/GV116&gt;2),"NM",(GX116/GV116-1)*100))</f>
        <v>-2.3307417862902358</v>
      </c>
      <c r="GZ116" s="67">
        <f t="shared" si="304"/>
        <v>-2.3248769831628824</v>
      </c>
      <c r="HA116" s="280"/>
      <c r="HB116" s="57"/>
      <c r="HC116"/>
      <c r="HD116"/>
      <c r="HE116"/>
      <c r="HF116"/>
      <c r="HG116"/>
      <c r="HH116"/>
    </row>
    <row r="117" spans="1:216" s="2" customFormat="1" ht="13.5" customHeight="1" x14ac:dyDescent="0.2">
      <c r="B117" s="54" t="str">
        <f>B100</f>
        <v>Operating Expenses</v>
      </c>
      <c r="C117" s="88">
        <f>C100</f>
        <v>36186</v>
      </c>
      <c r="D117" s="63"/>
      <c r="E117" s="88">
        <f>E100</f>
        <v>36788</v>
      </c>
      <c r="F117" s="63"/>
      <c r="G117" s="88">
        <f>G100</f>
        <v>36495</v>
      </c>
      <c r="H117" s="63"/>
      <c r="I117" s="88">
        <f>I100</f>
        <v>36553</v>
      </c>
      <c r="J117" s="63"/>
      <c r="K117" s="88">
        <f>K100</f>
        <v>36745</v>
      </c>
      <c r="L117" s="63">
        <f>IF(ISERROR(K117/C117),"NM",IF(OR(K117/C117&lt;0.5,K117/C117&gt;2),"NM",(K117/C117-1)*100))</f>
        <v>1.5447963300724066</v>
      </c>
      <c r="M117" s="88">
        <f>M100</f>
        <v>38655</v>
      </c>
      <c r="N117" s="63">
        <f>IF(ISERROR(M117/E117),"NM",IF(OR(M117/E117&lt;0.5,M117/E117&gt;2),"NM",(M117/E117-1)*100))</f>
        <v>5.0750244644993003</v>
      </c>
      <c r="O117" s="88">
        <f>O100</f>
        <v>39609</v>
      </c>
      <c r="P117" s="63">
        <f>IF(ISERROR(O117/G117),"NM",IF(OR(O117/G117&lt;0.5,O117/G117&gt;2),"NM",(O117/G117-1)*100))</f>
        <v>8.5326757090012251</v>
      </c>
      <c r="Q117" s="88">
        <f>Q100</f>
        <v>40610</v>
      </c>
      <c r="R117" s="63">
        <f>IF(ISERROR(Q117/I117),"NM",IF(OR(Q117/I117&lt;0.5,Q117/I117&gt;2),"NM",(Q117/I117-1)*100))</f>
        <v>11.09895220638526</v>
      </c>
      <c r="S117" s="88">
        <f>S100</f>
        <v>38514</v>
      </c>
      <c r="T117" s="63">
        <f>IF(ISERROR(S117/K117),"NM",IF(OR(S117/K117&lt;0.5,S117/K117&gt;2),"NM",(S117/K117-1)*100))</f>
        <v>4.8142604435977621</v>
      </c>
      <c r="U117" s="88">
        <f>U100</f>
        <v>39180</v>
      </c>
      <c r="V117" s="63">
        <f>IF(ISERROR(U117/M117),"NM",IF(OR(U117/M117&lt;0.5,U117/M117&gt;2),"NM",(U117/M117-1)*100))</f>
        <v>1.3581684128831872</v>
      </c>
      <c r="W117" s="88">
        <f>W100</f>
        <v>39813</v>
      </c>
      <c r="X117" s="63">
        <f>IF(ISERROR(W117/O117),"NM",IF(OR(W117/O117&lt;0.5,W117/O117&gt;2),"NM",(W117/O117-1)*100))</f>
        <v>0.51503446186473845</v>
      </c>
      <c r="Y117" s="88">
        <f>Y100</f>
        <v>41700</v>
      </c>
      <c r="Z117" s="63">
        <f>IF(ISERROR(Y117/Q117),"NM",IF(OR(Y117/Q117&lt;0.5,Y117/Q117&gt;2),"NM",(Y117/Q117-1)*100))</f>
        <v>2.6840679635557807</v>
      </c>
      <c r="AA117" s="88">
        <f>AA100</f>
        <v>39332</v>
      </c>
      <c r="AB117" s="63">
        <f>IF(ISERROR(AA117/S117),"NM",IF(OR(AA117/S117&lt;0.5,AA117/S117&gt;2),"NM",(AA117/S117-1)*100))</f>
        <v>2.1239029963130207</v>
      </c>
      <c r="AC117" s="88">
        <f>AC100</f>
        <v>40070</v>
      </c>
      <c r="AD117" s="63">
        <f>IF(ISERROR(AC117/U117),"NM",IF(OR(AC117/U117&lt;0.5,AC117/U117&gt;2),"NM",(AC117/U117-1)*100))</f>
        <v>2.2715671260847392</v>
      </c>
      <c r="AE117" s="88">
        <f>AE100</f>
        <v>43272</v>
      </c>
      <c r="AF117" s="63">
        <f>IF(ISERROR(AE117/W117),"NM",IF(OR(AE117/W117&lt;0.5,AE117/W117&gt;2),"NM",(AE117/W117-1)*100))</f>
        <v>8.6881169467259554</v>
      </c>
      <c r="AG117" s="88">
        <f>AG100</f>
        <v>42405</v>
      </c>
      <c r="AH117" s="63">
        <f>IF(ISERROR(AG117/Y117),"NM",IF(OR(AG117/Y117&lt;0.5,AG117/Y117&gt;2),"NM",(AG117/Y117-1)*100))</f>
        <v>1.6906474820143957</v>
      </c>
      <c r="AI117" s="89">
        <f>AI100</f>
        <v>40788</v>
      </c>
      <c r="AJ117" s="63">
        <f>IF(ISERROR(AI117/AA117),"NM",IF(OR(AI117/AA117&lt;0.5,AI117/AA117&gt;2),"NM",(AI117/AA117-1)*100))</f>
        <v>3.7018204006915578</v>
      </c>
      <c r="AK117" s="88">
        <f>AK100</f>
        <v>43602</v>
      </c>
      <c r="AL117" s="63">
        <f>IF(ISERROR(AK117/AC117),"NM",IF(OR(AK117/AC117&lt;0.5,AK117/AC117&gt;2),"NM",(AK117/AC117-1)*100))</f>
        <v>8.8145744946343854</v>
      </c>
      <c r="AM117" s="88">
        <f>AM100</f>
        <v>43444</v>
      </c>
      <c r="AN117" s="63">
        <f>IF(ISERROR(AM117/AE117),"NM",IF(OR(AM117/AE117&lt;0.5,AM117/AE117&gt;2),"NM",(AM117/AE117-1)*100))</f>
        <v>0.39748567202810836</v>
      </c>
      <c r="AO117" s="71">
        <f>AO100</f>
        <v>44873</v>
      </c>
      <c r="AP117" s="63">
        <f>IF(ISERROR(AO117/AG117),"NM",IF(OR(AO117/AG117&lt;0.5,AO117/AG117&gt;2),"NM",(AO117/AG117-1)*100))</f>
        <v>5.820068388161781</v>
      </c>
      <c r="AQ117" s="71">
        <f>AQ100</f>
        <v>43269</v>
      </c>
      <c r="AR117" s="63">
        <f>IF(ISERROR(AQ117/AI117),"NM",IF(OR(AQ117/AI117&lt;0.5,AQ117/AI117&gt;2),"NM",(AQ117/AI117-1)*100))</f>
        <v>6.0826713739335014</v>
      </c>
      <c r="AS117" s="71">
        <f>AS100</f>
        <v>47625</v>
      </c>
      <c r="AT117" s="63">
        <f>IF(ISERROR(AS117/AK117),"NM",IF(OR(AS117/AK117&lt;0.5,AS117/AK117&gt;2),"NM",(AS117/AK117-1)*100))</f>
        <v>9.226640979771572</v>
      </c>
      <c r="AU117" s="71">
        <f>AU100</f>
        <v>45176</v>
      </c>
      <c r="AV117" s="63">
        <f>IF(ISERROR(AU117/AM117),"NM",IF(OR(AU117/AM117&lt;0.5,AU117/AM117&gt;2),"NM",(AU117/AM117-1)*100))</f>
        <v>3.9867415523432426</v>
      </c>
      <c r="AW117" s="71">
        <f>AW100</f>
        <v>53165</v>
      </c>
      <c r="AX117" s="63">
        <f>IF(ISERROR(AW117/AO117),"NM",IF(OR(AW117/AO117&lt;0.5,AW117/AO117&gt;2),"NM",(AW117/AO117-1)*100))</f>
        <v>18.478817997459494</v>
      </c>
      <c r="AY117" s="71">
        <f>AY100</f>
        <v>46763</v>
      </c>
      <c r="AZ117" s="65">
        <f>IF(ISERROR(AY117/AQ117),"NM",IF(OR(AY117/AQ117&lt;0.5,AY117/AQ117&gt;2),"NM",(AY117/AQ117-1)*100))</f>
        <v>8.0750652892370933</v>
      </c>
      <c r="BA117" s="71">
        <f>BA100</f>
        <v>48241</v>
      </c>
      <c r="BB117" s="65">
        <f>IF(ISERROR(BA117/AS117),"NM",IF(OR(BA117/AS117&lt;0.5,BA117/AS117&gt;2),"NM",(BA117/AS117-1)*100))</f>
        <v>1.2934383202099831</v>
      </c>
      <c r="BC117" s="71">
        <f>BC100</f>
        <v>48958</v>
      </c>
      <c r="BD117" s="65">
        <f>IF(ISERROR(BC117/AU117),"NM",IF(OR(BC117/AU117&lt;0.5,BC117/AU117&gt;2),"NM",(BC117/AU117-1)*100))</f>
        <v>8.3717017885603049</v>
      </c>
      <c r="BE117" s="71">
        <f>BE100</f>
        <v>52902</v>
      </c>
      <c r="BF117" s="65">
        <f>IF(ISERROR(BE117/AW117),"NM",IF(OR(BE117/AW117&lt;0.5,BE117/AW117&gt;2),"NM",(BE117/AW117-1)*100))</f>
        <v>-0.49468635380419679</v>
      </c>
      <c r="BG117" s="71">
        <f>BG100</f>
        <v>49574</v>
      </c>
      <c r="BH117" s="65">
        <f>IF(ISERROR(BG117/AY117),"NM",IF(OR(BG117/AY117&lt;0.5,BG117/AY117&gt;2),"NM",(BG117/AY117-1)*100))</f>
        <v>6.011162671342718</v>
      </c>
      <c r="BI117" s="71">
        <f>BI100</f>
        <v>51104</v>
      </c>
      <c r="BJ117" s="65">
        <f>IF(ISERROR(BI117/BA117),"NM",IF(OR(BI117/BA117&lt;0.5,BI117/BA117&gt;2),"NM",(BI117/BA117-1)*100))</f>
        <v>5.9347857631475209</v>
      </c>
      <c r="BK117" s="71">
        <f>BK100</f>
        <v>52298</v>
      </c>
      <c r="BL117" s="65">
        <f>IF(ISERROR(BK117/BC117),"NM",IF(OR(BK117/BC117&lt;0.5,BK117/BC117&gt;2),"NM",(BK117/BC117-1)*100))</f>
        <v>6.8221741084194543</v>
      </c>
      <c r="BM117" s="71">
        <f>BM100</f>
        <v>57609</v>
      </c>
      <c r="BN117" s="65">
        <f>IF(ISERROR(BM117/BE117),"NM",IF(OR(BM117/BE117&lt;0.5,BM117/BE117&gt;2),"NM",(BM117/BE117-1)*100))</f>
        <v>8.8975842123171223</v>
      </c>
      <c r="BO117" s="71">
        <f>BO100</f>
        <v>53320</v>
      </c>
      <c r="BP117" s="65">
        <f>IF(ISERROR(BO117/BG117),"NM",IF(OR(BO117/BG117&lt;0.5,BO117/BG117&gt;2),"NM",(BO117/BG117-1)*100))</f>
        <v>7.5563803606729429</v>
      </c>
      <c r="BQ117" s="71">
        <f>BQ100</f>
        <v>54766</v>
      </c>
      <c r="BR117" s="65">
        <f>IF(ISERROR(BQ117/BI117),"NM",IF(OR(BQ117/BI117&lt;0.5,BQ117/BI117&gt;2),"NM",(BQ117/BI117-1)*100))</f>
        <v>7.1657795867251073</v>
      </c>
      <c r="BS117" s="71">
        <f>BS100</f>
        <v>54486</v>
      </c>
      <c r="BT117" s="65">
        <f>IF(ISERROR(BS117/BK117),"NM",IF(OR(BS117/BK117&lt;0.5,BS117/BK117&gt;2),"NM",(BS117/BK117-1)*100))</f>
        <v>4.1837163945083855</v>
      </c>
      <c r="BU117" s="71">
        <f>BU100</f>
        <v>55561</v>
      </c>
      <c r="BV117" s="65">
        <f>IF(ISERROR(BU117/BM117),"NM",IF(OR(BU117/BM117&lt;0.5,BU117/BM117&gt;2),"NM",(BU117/BM117-1)*100))</f>
        <v>-3.5550000867919929</v>
      </c>
      <c r="BW117" s="71">
        <f>BW100</f>
        <v>53493</v>
      </c>
      <c r="BX117" s="65">
        <f>IF(ISERROR(BW117/BO117),"NM",IF(OR(BW117/BO117&lt;0.5,BW117/BO117&gt;2),"NM",(BW117/BO117-1)*100))</f>
        <v>0.32445611402851515</v>
      </c>
      <c r="BY117" s="71">
        <f>BY100</f>
        <v>55238</v>
      </c>
      <c r="BZ117" s="65">
        <f>IF(ISERROR(BY117/BQ117),"NM",IF(OR(BY117/BQ117&lt;0.5,BY117/BQ117&gt;2),"NM",(BY117/BQ117-1)*100))</f>
        <v>0.86184859219222698</v>
      </c>
      <c r="CA117" s="71">
        <f>CA100</f>
        <v>56763</v>
      </c>
      <c r="CB117" s="65">
        <f>IF(ISERROR(CA117/BS117),"NM",IF(OR(CA117/BS117&lt;0.5,CA117/BS117&gt;2),"NM",(CA117/BS117-1)*100))</f>
        <v>4.1790551701354373</v>
      </c>
      <c r="CC117" s="71">
        <f>CC100</f>
        <v>60214</v>
      </c>
      <c r="CD117" s="65">
        <f>IF(ISERROR(CC117/BU117),"NM",IF(OR(CC117/BU117&lt;0.5,CC117/BU117&gt;2),"NM",(CC117/BU117-1)*100))</f>
        <v>8.3745792912294661</v>
      </c>
      <c r="CE117" s="71">
        <f>CE100</f>
        <v>54273</v>
      </c>
      <c r="CF117" s="65">
        <f>IF(ISERROR(CE117/BW117),"NM",IF(OR(CE117/BW117&lt;0.5,CE117/BW117&gt;2),"NM",(CE117/BW117-1)*100))</f>
        <v>1.4581347092142982</v>
      </c>
      <c r="CG117" s="71">
        <f>CG100</f>
        <v>57487</v>
      </c>
      <c r="CH117" s="65">
        <f>IF(ISERROR(CG117/BY117),"NM",IF(OR(CG117/BY117&lt;0.5,CG117/BY117&gt;2),"NM",(CG117/BY117-1)*100))</f>
        <v>4.0714725370216254</v>
      </c>
      <c r="CI117" s="71">
        <f>CI100</f>
        <v>56111</v>
      </c>
      <c r="CJ117" s="65">
        <f>IF(ISERROR(CI117/CA117),"NM",IF(OR(CI117/CA117&lt;0.5,CI117/CA117&gt;2),"NM",(CI117/CA117-1)*100))</f>
        <v>-1.1486355548508742</v>
      </c>
      <c r="CK117" s="71">
        <f>CK100</f>
        <v>59628</v>
      </c>
      <c r="CL117" s="65">
        <f>IF(ISERROR(CK117/CC117),"NM",IF(OR(CK117/CC117&lt;0.5,CK117/CC117&gt;2),"NM",(CK117/CC117-1)*100))</f>
        <v>-0.97319560235161751</v>
      </c>
      <c r="CM117" s="71">
        <f>CM100</f>
        <v>54608</v>
      </c>
      <c r="CN117" s="65">
        <f>IF(ISERROR(CM117/CE117),"NM",IF(OR(CM117/CE117&lt;0.5,CM117/CE117&gt;2),"NM",(CM117/CE117-1)*100))</f>
        <v>0.61724982956534724</v>
      </c>
      <c r="CO117" s="71">
        <f>CO100</f>
        <v>56402</v>
      </c>
      <c r="CP117" s="65">
        <f>IF(ISERROR(CO117/CG117),"NM",IF(OR(CO117/CG117&lt;0.5,CO117/CG117&gt;2),"NM",(CO117/CG117-1)*100))</f>
        <v>-1.8873832344703967</v>
      </c>
      <c r="CQ117" s="71">
        <f>CQ100</f>
        <v>55704</v>
      </c>
      <c r="CR117" s="65">
        <f>IF(ISERROR(CQ117/CI117),"NM",IF(OR(CQ117/CI117&lt;0.5,CQ117/CI117&gt;2),"NM",(CQ117/CI117-1)*100))</f>
        <v>-0.72534797098607884</v>
      </c>
      <c r="CS117" s="71">
        <f>CS100</f>
        <v>59418</v>
      </c>
      <c r="CT117" s="65">
        <f>IF(ISERROR(CS117/CK117),"NM",IF(OR(CS117/CK117&lt;0.5,CS117/CK117&gt;2),"NM",(CS117/CK117-1)*100))</f>
        <v>-0.3521835379352023</v>
      </c>
      <c r="CU117" s="71">
        <f>CU100</f>
        <v>56114</v>
      </c>
      <c r="CV117" s="65">
        <f>IF(ISERROR(CU117/CM117),"NM",IF(OR(CU117/CM117&lt;0.5,CU117/CM117&gt;2),"NM",(CU117/CM117-1)*100))</f>
        <v>2.757837679460895</v>
      </c>
      <c r="CW117" s="71">
        <f>CW100</f>
        <v>57937</v>
      </c>
      <c r="CX117" s="65">
        <f>IF(ISERROR(CW117/CO117),"NM",IF(OR(CW117/CO117&lt;0.5,CW117/CO117&gt;2),"NM",(CW117/CO117-1)*100))</f>
        <v>2.7215346973511467</v>
      </c>
      <c r="CY117" s="71">
        <f>CY100</f>
        <v>58650</v>
      </c>
      <c r="CZ117" s="65">
        <f>IF(ISERROR(CY117/CQ117),"NM",IF(OR(CY117/CQ117&lt;0.5,CY117/CQ117&gt;2),"NM",(CY117/CQ117-1)*100))</f>
        <v>5.2886686772942726</v>
      </c>
      <c r="DA117" s="71">
        <f>DA100</f>
        <v>61672</v>
      </c>
      <c r="DB117" s="65">
        <f>IF(ISERROR(DA117/CS117),"NM",IF(OR(DA117/CS117&lt;0.5,DA117/CS117&gt;2),"NM",(DA117/CS117-1)*100))</f>
        <v>3.7934632602914853</v>
      </c>
      <c r="DC117" s="71">
        <f>DC100</f>
        <v>57452</v>
      </c>
      <c r="DD117" s="65">
        <f>IF(ISERROR(DC117/CU117),"NM",IF(OR(DC117/CU117&lt;0.5,DC117/CU117&gt;2),"NM",(DC117/CU117-1)*100))</f>
        <v>2.3844316926257214</v>
      </c>
      <c r="DE117" s="71">
        <f>DE100</f>
        <v>58491</v>
      </c>
      <c r="DF117" s="65">
        <f>IF(ISERROR(DE117/CW117),"NM",IF(OR(DE117/CW117&lt;0.5,DE117/CW117&gt;2),"NM",(DE117/CW117-1)*100))</f>
        <v>0.9562110568376081</v>
      </c>
      <c r="DG117" s="71">
        <f>DG100</f>
        <v>63395</v>
      </c>
      <c r="DH117" s="65">
        <f>IF(ISERROR(DG117/CY117),"NM",IF(OR(DG117/CY117&lt;0.5,DG117/CY117&gt;2),"NM",(DG117/CY117-1)*100))</f>
        <v>8.0903665814151751</v>
      </c>
      <c r="DI117" s="71">
        <f>DI100</f>
        <v>64221</v>
      </c>
      <c r="DJ117" s="65">
        <f>IF(ISERROR(DI117/DA117),"NM",IF(OR(DI117/DA117&lt;0.5,DI117/DA117&gt;2),"NM",(DI117/DA117-1)*100))</f>
        <v>4.133156051368525</v>
      </c>
      <c r="DK117" s="71">
        <f>DK100</f>
        <v>61710</v>
      </c>
      <c r="DL117" s="65">
        <f>IF(ISERROR(DK117/DC117),"NM",IF(OR(DK117/DC117&lt;0.5,DK117/DC117&gt;2),"NM",(DK117/DC117-1)*100))</f>
        <v>7.4114043027222687</v>
      </c>
      <c r="DM117" s="71">
        <f>DM100</f>
        <v>59805</v>
      </c>
      <c r="DN117" s="65">
        <f>IF(ISERROR(DM117/DE117),"NM",IF(OR(DM117/DE117&lt;0.5,DM117/DE117&gt;2),"NM",(DM117/DE117-1)*100))</f>
        <v>2.2464994614556089</v>
      </c>
      <c r="DO117" s="71">
        <f>DO100</f>
        <v>62266</v>
      </c>
      <c r="DP117" s="65">
        <f>IF(ISERROR(DO117/DG117),"NM",IF(OR(DO117/DG117&lt;0.5,DO117/DG117&gt;2),"NM",(DO117/DG117-1)*100))</f>
        <v>-1.7808975471251709</v>
      </c>
      <c r="DQ117" s="71">
        <f>DQ100</f>
        <v>66462</v>
      </c>
      <c r="DR117" s="65">
        <f>IF(ISERROR(DQ117/DI117),"NM",IF(OR(DQ117/DI117&lt;0.5,DQ117/DI117&gt;2),"NM",(DQ117/DI117-1)*100))</f>
        <v>3.489512776194692</v>
      </c>
      <c r="DS117" s="71">
        <f>DS100</f>
        <v>59874</v>
      </c>
      <c r="DT117" s="65">
        <f>IF(ISERROR(DS117/DK117),"NM",IF(OR(DS117/DK117&lt;0.5,DS117/DK117&gt;2),"NM",(DS117/DK117-1)*100))</f>
        <v>-2.9752066115702469</v>
      </c>
      <c r="DU117" s="71">
        <f>DU100</f>
        <v>63326</v>
      </c>
      <c r="DV117" s="65">
        <f>IF(ISERROR(DU117/DM117),"NM",IF(OR(DU117/DM117&lt;0.5,DU117/DM117&gt;2),"NM",(DU117/DM117-1)*100))</f>
        <v>5.8874676030432171</v>
      </c>
      <c r="DW117" s="71">
        <f>DW100</f>
        <v>63735</v>
      </c>
      <c r="DX117" s="65">
        <f>IF(ISERROR(DW117/DO117),"NM",IF(OR(DW117/DO117&lt;0.5,DW117/DO117&gt;2),"NM",(DW117/DO117-1)*100))</f>
        <v>2.3592329682330604</v>
      </c>
      <c r="DY117" s="71">
        <f t="shared" ref="DY117:EA117" si="423">DY100</f>
        <v>61838</v>
      </c>
      <c r="DZ117" s="65">
        <f>IF(ISERROR(DY117/DQ117),"NM",IF(OR(DY117/DQ117&lt;0.5,DY117/DQ117&gt;2),"NM",(DY117/DQ117-1)*100))</f>
        <v>-6.9573590924137063</v>
      </c>
      <c r="EA117" s="71">
        <f t="shared" si="423"/>
        <v>61962</v>
      </c>
      <c r="EB117" s="65">
        <f>IF(ISERROR(EA117/DS117),"NM",IF(OR(EA117/DS117&lt;0.5,EA117/DS117&gt;2),"NM",(EA117/DS117-1)*100))</f>
        <v>3.4873233790960967</v>
      </c>
      <c r="EC117" s="71">
        <f t="shared" ref="EC117:EE117" si="424">EC100</f>
        <v>64225</v>
      </c>
      <c r="ED117" s="65">
        <f>IF(ISERROR(EC117/DU117),"NM",IF(OR(EC117/DU117&lt;0.5,EC117/DU117&gt;2),"NM",(EC117/DU117-1)*100))</f>
        <v>1.4196380633547001</v>
      </c>
      <c r="EE117" s="71">
        <f t="shared" si="424"/>
        <v>63097</v>
      </c>
      <c r="EF117" s="65">
        <f>IF(ISERROR(EE117/DW117),"NM",IF(OR(EE117/DW117&lt;0.5,EE117/DW117&gt;2),"NM",(EE117/DW117-1)*100))</f>
        <v>-1.0010198478073273</v>
      </c>
      <c r="EG117" s="71">
        <f t="shared" ref="EG117:EI117" si="425">EG100</f>
        <v>63032</v>
      </c>
      <c r="EH117" s="65">
        <f>IF(ISERROR(EG117/DY117),"NM",IF(OR(EG117/DY117&lt;0.5,EG117/DY117&gt;2),"NM",(EG117/DY117-1)*100))</f>
        <v>1.9308515799346671</v>
      </c>
      <c r="EI117" s="71">
        <f t="shared" si="425"/>
        <v>62557</v>
      </c>
      <c r="EJ117" s="65">
        <f>IF(ISERROR(EI117/EA117),"NM",IF(OR(EI117/EA117&lt;0.5,EI117/EA117&gt;2),"NM",(EI117/EA117-1)*100))</f>
        <v>0.96026596946514609</v>
      </c>
      <c r="EK117" s="71">
        <f t="shared" ref="EK117:EM117" si="426">EK100</f>
        <v>62134</v>
      </c>
      <c r="EL117" s="65">
        <f>IF(ISERROR(EK117/EC117),"NM",IF(OR(EK117/EC117&lt;0.5,EK117/EC117&gt;2),"NM",(EK117/EC117-1)*100))</f>
        <v>-3.2557415336706863</v>
      </c>
      <c r="EM117" s="71">
        <f t="shared" si="426"/>
        <v>63227</v>
      </c>
      <c r="EN117" s="65">
        <f>IF(ISERROR(EM117/EE117),"NM",IF(OR(EM117/EE117&lt;0.5,EM117/EE117&gt;2),"NM",(EM117/EE117-1)*100))</f>
        <v>0.20603198250312982</v>
      </c>
      <c r="EO117" s="71">
        <f t="shared" ref="EO117" si="427">EO100</f>
        <v>65214</v>
      </c>
      <c r="EP117" s="65">
        <f>IF(ISERROR(EO117/EG117),"NM",IF(OR(EO117/EG117&lt;0.5,EO117/EG117&gt;2),"NM",(EO117/EG117-1)*100))</f>
        <v>3.4617337225536282</v>
      </c>
      <c r="EQ117" s="88">
        <f t="shared" ref="EQ117" si="428">EQ100</f>
        <v>63223.200072955835</v>
      </c>
      <c r="ER117" s="65">
        <f>IF(ISERROR(EQ117/EI117),"NM",IF(OR(EQ117/EI117&lt;0.5,EQ117/EI117&gt;2),"NM",(EQ117/EI117-1)*100))</f>
        <v>1.0649488833477161</v>
      </c>
      <c r="ES117" s="88">
        <f t="shared" ref="ES117" si="429">ES100</f>
        <v>63943.677868679661</v>
      </c>
      <c r="ET117" s="65">
        <f>IF(ISERROR(ES117/EK117),"NM",IF(OR(ES117/EK117&lt;0.5,ES117/EK117&gt;2),"NM",(ES117/EK117-1)*100))</f>
        <v>2.912540426625787</v>
      </c>
      <c r="EU117" s="88">
        <f t="shared" ref="EU117" si="430">EU100</f>
        <v>64660.336505254127</v>
      </c>
      <c r="EV117" s="65">
        <f>IF(ISERROR(EU117/EM117),"NM",IF(OR(EU117/EM117&lt;0.5,EU117/EM117&gt;2),"NM",(EU117/EM117-1)*100))</f>
        <v>2.2669690247111518</v>
      </c>
      <c r="EW117" s="88">
        <f t="shared" ref="EW117" si="431">EW100</f>
        <v>64900.734084791373</v>
      </c>
      <c r="EX117" s="65">
        <f>IF(ISERROR(EW117/EO117),"NM",IF(OR(EW117/EO117&lt;0.5,EW117/EO117&gt;2),"NM",(EW117/EO117-1)*100))</f>
        <v>-0.48036604902110813</v>
      </c>
      <c r="EY117" s="65"/>
      <c r="EZ117" s="317"/>
      <c r="FA117" s="59"/>
      <c r="FB117" s="88">
        <f>FB100</f>
        <v>121001</v>
      </c>
      <c r="FC117" s="63"/>
      <c r="FD117" s="88">
        <f>FD100</f>
        <v>134401</v>
      </c>
      <c r="FE117" s="65">
        <f>IF(ISERROR(FD117/FB117),"NM",IF(OR(FD117/FB117&lt;0.5,FD117/FB117&gt;2),"NM",(FD117/FB117-1)*100))</f>
        <v>11.074288642242625</v>
      </c>
      <c r="FF117" s="88">
        <f>FF100</f>
        <v>146022</v>
      </c>
      <c r="FG117" s="65">
        <f>IF(ISERROR(FF117/FD117),"NM",IF(OR(FF117/FD117&lt;0.5,FF117/FD117&gt;2),"NM",(FF117/FD117-1)*100))</f>
        <v>8.6465130467779261</v>
      </c>
      <c r="FH117" s="88">
        <f>FH100</f>
        <v>155619</v>
      </c>
      <c r="FI117" s="65">
        <f>IF(ISERROR(FH117/FF117),"NM",IF(OR(FH117/FF117&lt;0.5,FH117/FF117&gt;2),"NM",(FH117/FF117-1)*100))</f>
        <v>6.5722973250606165</v>
      </c>
      <c r="FJ117" s="88">
        <f>FJ100</f>
        <v>159207</v>
      </c>
      <c r="FK117" s="65">
        <f>IF(ISERROR(FJ117/FH117),"NM",IF(OR(FJ117/FH117&lt;0.5,FJ117/FH117&gt;2),"NM",(FJ117/FH117-1)*100))</f>
        <v>2.3056310604746111</v>
      </c>
      <c r="FL117" s="88">
        <f>FL100</f>
        <v>165079</v>
      </c>
      <c r="FM117" s="65">
        <f>IF(ISERROR(FL117/FJ117),"NM",IF(OR(FL117/FJ117&lt;0.5,FL117/FJ117&gt;2),"NM",(FL117/FJ117-1)*100))</f>
        <v>3.6882800379380409</v>
      </c>
      <c r="FN117" s="88">
        <f>FN100</f>
        <v>172707</v>
      </c>
      <c r="FO117" s="65">
        <f>IF(ISERROR(FN117/FL117),"NM",IF(OR(FN117/FL117&lt;0.5,FN117/FL117&gt;2),"NM",(FN117/FL117-1)*100))</f>
        <v>4.6208179114242354</v>
      </c>
      <c r="FP117" s="88">
        <f>FP100</f>
        <v>189235</v>
      </c>
      <c r="FQ117" s="65">
        <f>IF(ISERROR(FP117/FN117),"NM",IF(OR(FP117/FN117&lt;0.5,FP117/FN117&gt;2),"NM",(FP117/FN117-1)*100))</f>
        <v>9.5699653169819321</v>
      </c>
      <c r="FR117" s="90">
        <f>FR100</f>
        <v>196864</v>
      </c>
      <c r="FS117" s="65">
        <f>IF(ISERROR(FR117/FP117),"NM",IF(OR(FR117/FP117&lt;0.5,FR117/FP117&gt;2),"NM",(FR117/FP117-1)*100))</f>
        <v>4.0314952307976881</v>
      </c>
      <c r="FT117" s="90">
        <f>FT100</f>
        <v>210585</v>
      </c>
      <c r="FU117" s="65">
        <f>IF(ISERROR(FT117/FR117),"NM",IF(OR(FT117/FR117&lt;0.5,FT117/FR117&gt;2),"NM",(FT117/FR117-1)*100))</f>
        <v>6.969786248374521</v>
      </c>
      <c r="FV117" s="90">
        <f>FV100</f>
        <v>218133</v>
      </c>
      <c r="FW117" s="65">
        <f>IF(ISERROR(FV117/FT117),"NM",IF(OR(FV117/FT117&lt;0.5,FV117/FT117&gt;2),"NM",(FV117/FT117-1)*100))</f>
        <v>3.5843008761307749</v>
      </c>
      <c r="FX117" s="90">
        <f>FX100</f>
        <v>225708</v>
      </c>
      <c r="FY117" s="65">
        <f>IF(ISERROR(FX117/FV117),"NM",IF(OR(FX117/FV117&lt;0.5,FX117/FV117&gt;2),"NM",(FX117/FV117-1)*100))</f>
        <v>3.472652005886312</v>
      </c>
      <c r="FZ117" s="90">
        <f>FZ100</f>
        <v>227499</v>
      </c>
      <c r="GA117" s="65">
        <f>IF(ISERROR(FZ117/FX117),"NM",IF(OR(FZ117/FX117&lt;0.5,FZ117/FX117&gt;2),"NM",(FZ117/FX117-1)*100))</f>
        <v>0.79350311021320064</v>
      </c>
      <c r="GB117" s="90">
        <f>GB100</f>
        <v>226132</v>
      </c>
      <c r="GC117" s="65">
        <f>IF(ISERROR(GB117/FZ117),"NM",IF(OR(GB117/FZ117&lt;0.5,GB117/FZ117&gt;2),"NM",(GB117/FZ117-1)*100))</f>
        <v>-0.60088176211763322</v>
      </c>
      <c r="GD117" s="90">
        <f>GD100</f>
        <v>234373</v>
      </c>
      <c r="GE117" s="65">
        <f>IF(ISERROR(GD117/GB117),"NM",IF(OR(GD117/GB117&lt;0.5,GD117/GB117&gt;2),"NM",(GD117/GB117-1)*100))</f>
        <v>3.6443316293138572</v>
      </c>
      <c r="GF117" s="90">
        <f>GF100</f>
        <v>243559</v>
      </c>
      <c r="GG117" s="65">
        <f>IF(ISERROR(GF117/GD117),"NM",IF(OR(GF117/GD117&lt;0.5,GF117/GD117&gt;2),"NM",(GF117/GD117-1)*100))</f>
        <v>3.9193934454907264</v>
      </c>
      <c r="GH117" s="90">
        <f>GH100</f>
        <v>250243</v>
      </c>
      <c r="GI117" s="65">
        <f>IF(ISERROR(GH117/GF117),"NM",IF(OR(GH117/GF117&lt;0.5,GH117/GF117&gt;2),"NM",(GH117/GF117-1)*100))</f>
        <v>2.7443042548212171</v>
      </c>
      <c r="GJ117" s="90">
        <f>GJ100</f>
        <v>248773</v>
      </c>
      <c r="GK117" s="65">
        <f>IF(ISERROR(GJ117/GH117),"NM",IF(OR(GJ117/GH117&lt;0.5,GJ117/GH117&gt;2),"NM",(GJ117/GH117-1)*100))</f>
        <v>-0.58742901899353495</v>
      </c>
      <c r="GL117" s="90">
        <f>GL100</f>
        <v>252316</v>
      </c>
      <c r="GM117" s="65">
        <f>IF(ISERROR(GL117/GJ117),"NM",IF(OR(GL117/GJ117&lt;0.5,GL117/GJ117&gt;2),"NM",(GL117/GJ117-1)*100))</f>
        <v>1.4241899241477229</v>
      </c>
      <c r="GN117" s="90">
        <f>GN100</f>
        <v>253132</v>
      </c>
      <c r="GO117" s="65">
        <f>IF(ISERROR(GN117/GL117),"NM",IF(OR(GN117/GL117&lt;0.5,GN117/GL117&gt;2),"NM",(GN117/GL117-1)*100))</f>
        <v>0.32340398547852089</v>
      </c>
      <c r="GP117" s="90">
        <f>GP100</f>
        <v>256727.94853168097</v>
      </c>
      <c r="GQ117" s="65">
        <f>IF(ISERROR(GP117/GN117),"NM",IF(OR(GP117/GN117&lt;0.5,GP117/GN117&gt;2),"NM",(GP117/GN117-1)*100))</f>
        <v>1.4205823569050757</v>
      </c>
      <c r="GR117" s="88">
        <f>GR100</f>
        <v>243597.90288923742</v>
      </c>
      <c r="GS117" s="65">
        <f>IF(ISERROR(GR117/GP117),"NM",IF(OR(GR117/GP117&lt;0.5,GR117/GP117&gt;2),"NM",(GR117/GP117-1)*100))</f>
        <v>-5.1143810861026147</v>
      </c>
      <c r="GT117" s="88">
        <f>GT100</f>
        <v>243263.63905972749</v>
      </c>
      <c r="GU117" s="65">
        <f>IF(ISERROR(GT117/GR117),"NM",IF(OR(GT117/GR117&lt;0.5,GT117/GR117&gt;2),"NM",(GT117/GR117-1)*100))</f>
        <v>-0.13721950211612599</v>
      </c>
      <c r="GV117" s="88">
        <f>GV100</f>
        <v>242848.21210520421</v>
      </c>
      <c r="GW117" s="65">
        <f>IF(ISERROR(GV117/GT117),"NM",IF(OR(GV117/GT117&lt;0.5,GV117/GT117&gt;2),"NM",(GV117/GT117-1)*100))</f>
        <v>-0.17077231769162537</v>
      </c>
      <c r="GX117" s="88">
        <f>GX100</f>
        <v>244972.74236079544</v>
      </c>
      <c r="GY117" s="65">
        <f>IF(ISERROR(GX117/GV117),"NM",IF(OR(GX117/GV117&lt;0.5,GX117/GV117&gt;2),"NM",(GX117/GV117-1)*100))</f>
        <v>0.87483874687570573</v>
      </c>
      <c r="GZ117" s="67">
        <f t="shared" si="304"/>
        <v>-0.65314056605847437</v>
      </c>
      <c r="HA117" s="280"/>
      <c r="HB117" s="57"/>
      <c r="HC117"/>
      <c r="HD117"/>
      <c r="HE117"/>
      <c r="HF117"/>
      <c r="HG117"/>
      <c r="HH117"/>
    </row>
    <row r="118" spans="1:216" s="2" customFormat="1" ht="13.5" customHeight="1" x14ac:dyDescent="0.2">
      <c r="B118" s="54" t="s">
        <v>274</v>
      </c>
      <c r="C118" s="88">
        <f>C106</f>
        <v>188975</v>
      </c>
      <c r="D118" s="63"/>
      <c r="E118" s="88">
        <f>E106</f>
        <v>192231</v>
      </c>
      <c r="F118" s="63"/>
      <c r="G118" s="88">
        <f>G106</f>
        <v>194711</v>
      </c>
      <c r="H118" s="63"/>
      <c r="I118" s="88">
        <f>I106</f>
        <v>196750</v>
      </c>
      <c r="J118" s="63"/>
      <c r="K118" s="88">
        <f>K106</f>
        <v>197487</v>
      </c>
      <c r="L118" s="63">
        <f>IF(ISERROR(K118/C118),"NM",IF(OR(K118/C118&lt;0.5,K118/C118&gt;2),"NM",(K118/C118-1)*100))</f>
        <v>4.5042995105172734</v>
      </c>
      <c r="M118" s="88">
        <f>M106</f>
        <v>200407</v>
      </c>
      <c r="N118" s="63">
        <f>IF(ISERROR(M118/E118),"NM",IF(OR(M118/E118&lt;0.5,M118/E118&gt;2),"NM",(M118/E118-1)*100))</f>
        <v>4.2532161826136283</v>
      </c>
      <c r="O118" s="88">
        <f>O106</f>
        <v>202634</v>
      </c>
      <c r="P118" s="63">
        <f>IF(ISERROR(O118/G118),"NM",IF(OR(O118/G118&lt;0.5,O118/G118&gt;2),"NM",(O118/G118-1)*100))</f>
        <v>4.0691075491369189</v>
      </c>
      <c r="Q118" s="88">
        <f>Q106</f>
        <v>205156</v>
      </c>
      <c r="R118" s="63">
        <f>IF(ISERROR(Q118/I118),"NM",IF(OR(Q118/I118&lt;0.5,Q118/I118&gt;2),"NM",(Q118/I118-1)*100))</f>
        <v>4.2724269377382385</v>
      </c>
      <c r="S118" s="88">
        <f>S106</f>
        <v>205547</v>
      </c>
      <c r="T118" s="63">
        <f>IF(ISERROR(S118/K118),"NM",IF(OR(S118/K118&lt;0.5,S118/K118&gt;2),"NM",(S118/K118-1)*100))</f>
        <v>4.081281299528583</v>
      </c>
      <c r="U118" s="88">
        <f>U106</f>
        <v>207601</v>
      </c>
      <c r="V118" s="63">
        <f>IF(ISERROR(U118/M118),"NM",IF(OR(U118/M118&lt;0.5,U118/M118&gt;2),"NM",(U118/M118-1)*100))</f>
        <v>3.5896949707345582</v>
      </c>
      <c r="W118" s="88">
        <f>W106</f>
        <v>211724</v>
      </c>
      <c r="X118" s="63">
        <f>IF(ISERROR(W118/O118),"NM",IF(OR(W118/O118&lt;0.5,W118/O118&gt;2),"NM",(W118/O118-1)*100))</f>
        <v>4.4859204279637188</v>
      </c>
      <c r="Y118" s="88">
        <f>Y106</f>
        <v>214475</v>
      </c>
      <c r="Z118" s="63">
        <f>IF(ISERROR(Y118/Q118),"NM",IF(OR(Y118/Q118&lt;0.5,Y118/Q118&gt;2),"NM",(Y118/Q118-1)*100))</f>
        <v>4.5423970052058005</v>
      </c>
      <c r="AA118" s="88">
        <f>AA106</f>
        <v>215247</v>
      </c>
      <c r="AB118" s="63">
        <f>IF(ISERROR(AA118/S118),"NM",IF(OR(AA118/S118&lt;0.5,AA118/S118&gt;2),"NM",(AA118/S118-1)*100))</f>
        <v>4.7191153361518356</v>
      </c>
      <c r="AC118" s="88">
        <f>AC106</f>
        <v>218134</v>
      </c>
      <c r="AD118" s="63">
        <f>IF(ISERROR(AC118/U118),"NM",IF(OR(AC118/U118&lt;0.5,AC118/U118&gt;2),"NM",(AC118/U118-1)*100))</f>
        <v>5.0736749822977822</v>
      </c>
      <c r="AE118" s="88">
        <f>AE106</f>
        <v>223584</v>
      </c>
      <c r="AF118" s="63">
        <f>IF(ISERROR(AE118/W118),"NM",IF(OR(AE118/W118&lt;0.5,AE118/W118&gt;2),"NM",(AE118/W118-1)*100))</f>
        <v>5.6016323137669799</v>
      </c>
      <c r="AG118" s="88">
        <f>AG106</f>
        <v>225644</v>
      </c>
      <c r="AH118" s="63">
        <f>IF(ISERROR(AG118/Y118),"NM",IF(OR(AG118/Y118&lt;0.5,AG118/Y118&gt;2),"NM",(AG118/Y118-1)*100))</f>
        <v>5.2075999533745199</v>
      </c>
      <c r="AI118" s="89">
        <f>AI106</f>
        <v>224651</v>
      </c>
      <c r="AJ118" s="63">
        <f>IF(ISERROR(AI118/AA118),"NM",IF(OR(AI118/AA118&lt;0.5,AI118/AA118&gt;2),"NM",(AI118/AA118-1)*100))</f>
        <v>4.3689342940900433</v>
      </c>
      <c r="AK118" s="88">
        <f>AK106</f>
        <v>228847</v>
      </c>
      <c r="AL118" s="63">
        <f>IF(ISERROR(AK118/AC118),"NM",IF(OR(AK118/AC118&lt;0.5,AK118/AC118&gt;2),"NM",(AK118/AC118-1)*100))</f>
        <v>4.9112013716339442</v>
      </c>
      <c r="AM118" s="88">
        <f>AM106</f>
        <v>233715</v>
      </c>
      <c r="AN118" s="63">
        <f>IF(ISERROR(AM118/AE118),"NM",IF(OR(AM118/AE118&lt;0.5,AM118/AE118&gt;2),"NM",(AM118/AE118-1)*100))</f>
        <v>4.5311829111206459</v>
      </c>
      <c r="AO118" s="71">
        <f>AO106</f>
        <v>237580</v>
      </c>
      <c r="AP118" s="63">
        <f>IF(ISERROR(AO118/AG118),"NM",IF(OR(AO118/AG118&lt;0.5,AO118/AG118&gt;2),"NM",(AO118/AG118-1)*100))</f>
        <v>5.2897484533158456</v>
      </c>
      <c r="AQ118" s="71">
        <f>AQ106</f>
        <v>237570</v>
      </c>
      <c r="AR118" s="63">
        <f>IF(ISERROR(AQ118/AI118),"NM",IF(OR(AQ118/AI118&lt;0.5,AQ118/AI118&gt;2),"NM",(AQ118/AI118-1)*100))</f>
        <v>5.7506977489528266</v>
      </c>
      <c r="AS118" s="71">
        <f>AS106</f>
        <v>242201</v>
      </c>
      <c r="AT118" s="63">
        <f>IF(ISERROR(AS118/AK118),"NM",IF(OR(AS118/AK118&lt;0.5,AS118/AK118&gt;2),"NM",(AS118/AK118-1)*100))</f>
        <v>5.8353397684916208</v>
      </c>
      <c r="AU118" s="71">
        <f>AU106</f>
        <v>245074</v>
      </c>
      <c r="AV118" s="63">
        <f>IF(ISERROR(AU118/AM118),"NM",IF(OR(AU118/AM118&lt;0.5,AU118/AM118&gt;2),"NM",(AU118/AM118-1)*100))</f>
        <v>4.8601929700703872</v>
      </c>
      <c r="AW118" s="71">
        <f>AW106</f>
        <v>254842</v>
      </c>
      <c r="AX118" s="63">
        <f>IF(ISERROR(AW118/AO118),"NM",IF(OR(AW118/AO118&lt;0.5,AW118/AO118&gt;2),"NM",(AW118/AO118-1)*100))</f>
        <v>7.2657631113730137</v>
      </c>
      <c r="AY118" s="71">
        <f>AY106</f>
        <v>248841</v>
      </c>
      <c r="AZ118" s="65">
        <f>IF(ISERROR(AY118/AQ118),"NM",IF(OR(AY118/AQ118&lt;0.5,AY118/AQ118&gt;2),"NM",(AY118/AQ118-1)*100))</f>
        <v>4.7442858946836752</v>
      </c>
      <c r="BA118" s="71">
        <f>BA106</f>
        <v>253004</v>
      </c>
      <c r="BB118" s="65">
        <f>IF(ISERROR(BA118/AS118),"NM",IF(OR(BA118/AS118&lt;0.5,BA118/AS118&gt;2),"NM",(BA118/AS118-1)*100))</f>
        <v>4.460344920128323</v>
      </c>
      <c r="BC118" s="71">
        <f>BC106</f>
        <v>260025</v>
      </c>
      <c r="BD118" s="65">
        <f>IF(ISERROR(BC118/AU118),"NM",IF(OR(BC118/AU118&lt;0.5,BC118/AU118&gt;2),"NM",(BC118/AU118-1)*100))</f>
        <v>6.1006063474705607</v>
      </c>
      <c r="BE118" s="71">
        <f>BE106</f>
        <v>264847</v>
      </c>
      <c r="BF118" s="65">
        <f>IF(ISERROR(BE118/AW118),"NM",IF(OR(BE118/AW118&lt;0.5,BE118/AW118&gt;2),"NM",(BE118/AW118-1)*100))</f>
        <v>3.9259619685922953</v>
      </c>
      <c r="BG118" s="71">
        <f>BG106</f>
        <v>259955</v>
      </c>
      <c r="BH118" s="65">
        <f>IF(ISERROR(BG118/AY118),"NM",IF(OR(BG118/AY118&lt;0.5,BG118/AY118&gt;2),"NM",(BG118/AY118-1)*100))</f>
        <v>4.4663057936594086</v>
      </c>
      <c r="BI118" s="71">
        <f>BI106</f>
        <v>263400</v>
      </c>
      <c r="BJ118" s="65">
        <f>IF(ISERROR(BI118/BA118),"NM",IF(OR(BI118/BA118&lt;0.5,BI118/BA118&gt;2),"NM",(BI118/BA118-1)*100))</f>
        <v>4.1090259442538413</v>
      </c>
      <c r="BK118" s="71">
        <f>BK106</f>
        <v>265514</v>
      </c>
      <c r="BL118" s="65">
        <f>IF(ISERROR(BK118/BC118),"NM",IF(OR(BK118/BC118&lt;0.5,BK118/BC118&gt;2),"NM",(BK118/BC118-1)*100))</f>
        <v>2.110950870108641</v>
      </c>
      <c r="BM118" s="71">
        <f>BM106</f>
        <v>275341</v>
      </c>
      <c r="BN118" s="65">
        <f>IF(ISERROR(BM118/BE118),"NM",IF(OR(BM118/BE118&lt;0.5,BM118/BE118&gt;2),"NM",(BM118/BE118-1)*100))</f>
        <v>3.9622876604228141</v>
      </c>
      <c r="BO118" s="71">
        <f>BO106</f>
        <v>265768</v>
      </c>
      <c r="BP118" s="65">
        <f>IF(ISERROR(BO118/BG118),"NM",IF(OR(BO118/BG118&lt;0.5,BO118/BG118&gt;2),"NM",(BO118/BG118-1)*100))</f>
        <v>2.2361562578138594</v>
      </c>
      <c r="BQ118" s="71">
        <f>BQ106</f>
        <v>268594</v>
      </c>
      <c r="BR118" s="65">
        <f>IF(ISERROR(BQ118/BI118),"NM",IF(OR(BQ118/BI118&lt;0.5,BQ118/BI118&gt;2),"NM",(BQ118/BI118-1)*100))</f>
        <v>1.9719058466211026</v>
      </c>
      <c r="BS118" s="71">
        <f>BS106</f>
        <v>270566</v>
      </c>
      <c r="BT118" s="65">
        <f>IF(ISERROR(BS118/BK118),"NM",IF(OR(BS118/BK118&lt;0.5,BS118/BK118&gt;2),"NM",(BS118/BK118-1)*100))</f>
        <v>1.9027245267669413</v>
      </c>
      <c r="BU118" s="71">
        <f>BU106</f>
        <v>277018</v>
      </c>
      <c r="BV118" s="65">
        <f>IF(ISERROR(BU118/BM118),"NM",IF(OR(BU118/BM118&lt;0.5,BU118/BM118&gt;2),"NM",(BU118/BM118-1)*100))</f>
        <v>0.60906294376790182</v>
      </c>
      <c r="BW118" s="71">
        <f>BW106</f>
        <v>271156</v>
      </c>
      <c r="BX118" s="65">
        <f>IF(ISERROR(BW118/BO118),"NM",IF(OR(BW118/BO118&lt;0.5,BW118/BO118&gt;2),"NM",(BW118/BO118-1)*100))</f>
        <v>2.0273321092080243</v>
      </c>
      <c r="BY118" s="71">
        <f>BY106</f>
        <v>270497</v>
      </c>
      <c r="BZ118" s="65">
        <f>IF(ISERROR(BY118/BQ118),"NM",IF(OR(BY118/BQ118&lt;0.5,BY118/BQ118&gt;2),"NM",(BY118/BQ118-1)*100))</f>
        <v>0.70850428527815534</v>
      </c>
      <c r="CA118" s="71">
        <f>CA106</f>
        <v>272043</v>
      </c>
      <c r="CB118" s="65">
        <f>IF(ISERROR(CA118/BS118),"NM",IF(OR(CA118/BS118&lt;0.5,CA118/BS118&gt;2),"NM",(CA118/BS118-1)*100))</f>
        <v>0.54589268422491344</v>
      </c>
      <c r="CC118" s="71">
        <f>CC106</f>
        <v>278301</v>
      </c>
      <c r="CD118" s="65">
        <f>IF(ISERROR(CC118/BU118),"NM",IF(OR(CC118/BU118&lt;0.5,CC118/BU118&gt;2),"NM",(CC118/BU118-1)*100))</f>
        <v>0.46314679912495826</v>
      </c>
      <c r="CE118" s="71">
        <f>CE106</f>
        <v>273063</v>
      </c>
      <c r="CF118" s="65">
        <f>IF(ISERROR(CE118/BW118),"NM",IF(OR(CE118/BW118&lt;0.5,CE118/BW118&gt;2),"NM",(CE118/BW118-1)*100))</f>
        <v>0.70328519376299248</v>
      </c>
      <c r="CG118" s="71">
        <f>CG106</f>
        <v>274644</v>
      </c>
      <c r="CH118" s="65">
        <f>IF(ISERROR(CG118/BY118),"NM",IF(OR(CG118/BY118&lt;0.5,CG118/BY118&gt;2),"NM",(CG118/BY118-1)*100))</f>
        <v>1.5331038791557727</v>
      </c>
      <c r="CI118" s="71">
        <f>CI106</f>
        <v>277130</v>
      </c>
      <c r="CJ118" s="65">
        <f>IF(ISERROR(CI118/CA118),"NM",IF(OR(CI118/CA118&lt;0.5,CI118/CA118&gt;2),"NM",(CI118/CA118-1)*100))</f>
        <v>1.869924975095838</v>
      </c>
      <c r="CK118" s="71">
        <f>CK106</f>
        <v>288770</v>
      </c>
      <c r="CL118" s="65">
        <f>IF(ISERROR(CK118/CC118),"NM",IF(OR(CK118/CC118&lt;0.5,CK118/CC118&gt;2),"NM",(CK118/CC118-1)*100))</f>
        <v>3.7617543594884673</v>
      </c>
      <c r="CM118" s="71">
        <f>CM106</f>
        <v>279704</v>
      </c>
      <c r="CN118" s="65">
        <f>IF(ISERROR(CM118/CE118),"NM",IF(OR(CM118/CE118&lt;0.5,CM118/CE118&gt;2),"NM",(CM118/CE118-1)*100))</f>
        <v>2.4320394927177968</v>
      </c>
      <c r="CO118" s="71">
        <f>CO106</f>
        <v>284840</v>
      </c>
      <c r="CP118" s="65">
        <f>IF(ISERROR(CO118/CG118),"NM",IF(OR(CO118/CG118&lt;0.5,CO118/CG118&gt;2),"NM",(CO118/CG118-1)*100))</f>
        <v>3.7124422889267539</v>
      </c>
      <c r="CQ118" s="71">
        <f>CQ106</f>
        <v>288261</v>
      </c>
      <c r="CR118" s="65">
        <f>IF(ISERROR(CQ118/CI118),"NM",IF(OR(CQ118/CI118&lt;0.5,CQ118/CI118&gt;2),"NM",(CQ118/CI118-1)*100))</f>
        <v>4.0165265398910188</v>
      </c>
      <c r="CS118" s="71">
        <f>CS106</f>
        <v>304989</v>
      </c>
      <c r="CT118" s="65">
        <f>IF(ISERROR(CS118/CK118),"NM",IF(OR(CS118/CK118&lt;0.5,CS118/CK118&gt;2),"NM",(CS118/CK118-1)*100))</f>
        <v>5.616580669737159</v>
      </c>
      <c r="CU118" s="71">
        <f>CU106</f>
        <v>305214</v>
      </c>
      <c r="CV118" s="65">
        <f>IF(ISERROR(CU118/CM118),"NM",IF(OR(CU118/CM118&lt;0.5,CU118/CM118&gt;2),"NM",(CU118/CM118-1)*100))</f>
        <v>9.1203558047078239</v>
      </c>
      <c r="CW118" s="71">
        <f>CW106</f>
        <v>316170</v>
      </c>
      <c r="CX118" s="65">
        <f>IF(ISERROR(CW118/CO118),"NM",IF(OR(CW118/CO118&lt;0.5,CW118/CO118&gt;2),"NM",(CW118/CO118-1)*100))</f>
        <v>10.999157421710425</v>
      </c>
      <c r="CY118" s="71">
        <f>CY106</f>
        <v>325980</v>
      </c>
      <c r="CZ118" s="65">
        <f>IF(ISERROR(CY118/CQ118),"NM",IF(OR(CY118/CQ118&lt;0.5,CY118/CQ118&gt;2),"NM",(CY118/CQ118-1)*100))</f>
        <v>13.08501670361235</v>
      </c>
      <c r="DA118" s="71">
        <f>DA106</f>
        <v>341385</v>
      </c>
      <c r="DB118" s="65">
        <f>IF(ISERROR(DA118/CS118),"NM",IF(OR(DA118/CS118&lt;0.5,DA118/CS118&gt;2),"NM",(DA118/CS118-1)*100))</f>
        <v>11.933545144251113</v>
      </c>
      <c r="DC118" s="71">
        <f>DC106</f>
        <v>333838</v>
      </c>
      <c r="DD118" s="65">
        <f>IF(ISERROR(DC118/CU118),"NM",IF(OR(DC118/CU118&lt;0.5,DC118/CU118&gt;2),"NM",(DC118/CU118-1)*100))</f>
        <v>9.3783378219872038</v>
      </c>
      <c r="DE118" s="71">
        <f>DE106</f>
        <v>339901</v>
      </c>
      <c r="DF118" s="65">
        <f>IF(ISERROR(DE118/CW118),"NM",IF(OR(DE118/CW118&lt;0.5,DE118/CW118&gt;2),"NM",(DE118/CW118-1)*100))</f>
        <v>7.5057722111522285</v>
      </c>
      <c r="DG118" s="71">
        <f>DG106</f>
        <v>351799</v>
      </c>
      <c r="DH118" s="65">
        <f>IF(ISERROR(DG118/CY118),"NM",IF(OR(DG118/CY118&lt;0.5,DG118/CY118&gt;2),"NM",(DG118/CY118-1)*100))</f>
        <v>7.9204245659243</v>
      </c>
      <c r="DI118" s="71">
        <f>DI106</f>
        <v>345820</v>
      </c>
      <c r="DJ118" s="65">
        <f>IF(ISERROR(DI118/DA118),"NM",IF(OR(DI118/DA118&lt;0.5,DI118/DA118&gt;2),"NM",(DI118/DA118-1)*100))</f>
        <v>1.2991197621453843</v>
      </c>
      <c r="DK118" s="71">
        <f>DK106</f>
        <v>339123</v>
      </c>
      <c r="DL118" s="65">
        <f>IF(ISERROR(DK118/DC118),"NM",IF(OR(DK118/DC118&lt;0.5,DK118/DC118&gt;2),"NM",(DK118/DC118-1)*100))</f>
        <v>1.5831031817827856</v>
      </c>
      <c r="DM118" s="71">
        <f>DM106</f>
        <v>341029</v>
      </c>
      <c r="DN118" s="65">
        <f>IF(ISERROR(DM118/DE118),"NM",IF(OR(DM118/DE118&lt;0.5,DM118/DE118&gt;2),"NM",(DM118/DE118-1)*100))</f>
        <v>0.33186133609492963</v>
      </c>
      <c r="DO118" s="71">
        <f>DO106</f>
        <v>352134</v>
      </c>
      <c r="DP118" s="65">
        <f>IF(ISERROR(DO118/DG118),"NM",IF(OR(DO118/DG118&lt;0.5,DO118/DG118&gt;2),"NM",(DO118/DG118-1)*100))</f>
        <v>9.5224830087636825E-2</v>
      </c>
      <c r="DQ118" s="71">
        <f>DQ106</f>
        <v>350808</v>
      </c>
      <c r="DR118" s="65">
        <f>IF(ISERROR(DQ118/DI118),"NM",IF(OR(DQ118/DI118&lt;0.5,DQ118/DI118&gt;2),"NM",(DQ118/DI118-1)*100))</f>
        <v>1.4423688624139785</v>
      </c>
      <c r="DS118" s="71">
        <f>DS106</f>
        <v>342963</v>
      </c>
      <c r="DT118" s="65">
        <f>IF(ISERROR(DS118/DK118),"NM",IF(OR(DS118/DK118&lt;0.5,DS118/DK118&gt;2),"NM",(DS118/DK118-1)*100))</f>
        <v>1.1323325165205622</v>
      </c>
      <c r="DU118" s="71">
        <f>DU106</f>
        <v>343789</v>
      </c>
      <c r="DV118" s="65">
        <f>IF(ISERROR(DU118/DM118),"NM",IF(OR(DU118/DM118&lt;0.5,DU118/DM118&gt;2),"NM",(DU118/DM118-1)*100))</f>
        <v>0.80931533681887213</v>
      </c>
      <c r="DW118" s="71">
        <f>DW106</f>
        <v>342931</v>
      </c>
      <c r="DX118" s="65">
        <f>IF(ISERROR(DW118/DO118),"NM",IF(OR(DW118/DO118&lt;0.5,DW118/DO118&gt;2),"NM",(DW118/DO118-1)*100))</f>
        <v>-2.6134937268199043</v>
      </c>
      <c r="DY118" s="71">
        <f t="shared" ref="DY118:EA118" si="432">DY106</f>
        <v>342466</v>
      </c>
      <c r="DZ118" s="65">
        <f>IF(ISERROR(DY118/DQ118),"NM",IF(OR(DY118/DQ118&lt;0.5,DY118/DQ118&gt;2),"NM",(DY118/DQ118-1)*100))</f>
        <v>-2.3779389295569109</v>
      </c>
      <c r="EA118" s="71">
        <f t="shared" si="432"/>
        <v>343047</v>
      </c>
      <c r="EB118" s="65">
        <f>IF(ISERROR(EA118/DS118),"NM",IF(OR(EA118/DS118&lt;0.5,EA118/DS118&gt;2),"NM",(EA118/DS118-1)*100))</f>
        <v>2.4492437959788838E-2</v>
      </c>
      <c r="EC118" s="71">
        <f t="shared" ref="EC118:EE118" si="433">EC106</f>
        <v>347573</v>
      </c>
      <c r="ED118" s="65">
        <f>IF(ISERROR(EC118/DU118),"NM",IF(OR(EC118/DU118&lt;0.5,EC118/DU118&gt;2),"NM",(EC118/DU118-1)*100))</f>
        <v>1.1006751234041712</v>
      </c>
      <c r="EE118" s="71">
        <f t="shared" si="433"/>
        <v>346799</v>
      </c>
      <c r="EF118" s="65">
        <f>IF(ISERROR(EE118/DW118),"NM",IF(OR(EE118/DW118&lt;0.5,EE118/DW118&gt;2),"NM",(EE118/DW118-1)*100))</f>
        <v>1.1279236931044379</v>
      </c>
      <c r="EG118" s="71">
        <f t="shared" ref="EG118:EI118" si="434">EG106</f>
        <v>351641</v>
      </c>
      <c r="EH118" s="65">
        <f>IF(ISERROR(EG118/DY118),"NM",IF(OR(EG118/DY118&lt;0.5,EG118/DY118&gt;2),"NM",(EG118/DY118-1)*100))</f>
        <v>2.6790980710493795</v>
      </c>
      <c r="EI118" s="71">
        <f t="shared" si="434"/>
        <v>340107</v>
      </c>
      <c r="EJ118" s="65">
        <f>IF(ISERROR(EI118/EA118),"NM",IF(OR(EI118/EA118&lt;0.5,EI118/EA118&gt;2),"NM",(EI118/EA118-1)*100))</f>
        <v>-0.8570254221724749</v>
      </c>
      <c r="EK118" s="71">
        <f t="shared" ref="EK118:EM118" si="435">EK106</f>
        <v>333106</v>
      </c>
      <c r="EL118" s="65">
        <f>IF(ISERROR(EK118/EC118),"NM",IF(OR(EK118/EC118&lt;0.5,EK118/EC118&gt;2),"NM",(EK118/EC118-1)*100))</f>
        <v>-4.1622910870522167</v>
      </c>
      <c r="EM118" s="71">
        <f t="shared" si="435"/>
        <v>335822</v>
      </c>
      <c r="EN118" s="65">
        <f>IF(ISERROR(EM118/EE118),"NM",IF(OR(EM118/EE118&lt;0.5,EM118/EE118&gt;2),"NM",(EM118/EE118-1)*100))</f>
        <v>-3.1652340404672463</v>
      </c>
      <c r="EO118" s="71">
        <f t="shared" ref="EO118" si="436">EO106</f>
        <v>334145</v>
      </c>
      <c r="EP118" s="65">
        <f>IF(ISERROR(EO118/EG118),"NM",IF(OR(EO118/EG118&lt;0.5,EO118/EG118&gt;2),"NM",(EO118/EG118-1)*100))</f>
        <v>-4.9755290196535684</v>
      </c>
      <c r="EQ118" s="88">
        <f t="shared" ref="EQ118" si="437">EQ106</f>
        <v>330737.75612868828</v>
      </c>
      <c r="ER118" s="65">
        <f>IF(ISERROR(EQ118/EI118),"NM",IF(OR(EQ118/EI118&lt;0.5,EQ118/EI118&gt;2),"NM",(EQ118/EI118-1)*100))</f>
        <v>-2.7547930125847775</v>
      </c>
      <c r="ES118" s="88">
        <f t="shared" ref="ES118" si="438">ES106</f>
        <v>329583.85258476983</v>
      </c>
      <c r="ET118" s="65">
        <f>IF(ISERROR(ES118/EK118),"NM",IF(OR(ES118/EK118&lt;0.5,ES118/EK118&gt;2),"NM",(ES118/EK118-1)*100))</f>
        <v>-1.0573653477362055</v>
      </c>
      <c r="EU118" s="88">
        <f t="shared" ref="EU118" si="439">EU106</f>
        <v>325666.22147702868</v>
      </c>
      <c r="EV118" s="65">
        <f>IF(ISERROR(EU118/EM118),"NM",IF(OR(EU118/EM118&lt;0.5,EU118/EM118&gt;2),"NM",(EU118/EM118-1)*100))</f>
        <v>-3.0241552140631955</v>
      </c>
      <c r="EW118" s="88">
        <f t="shared" ref="EW118" si="440">EW106</f>
        <v>326958.28895099409</v>
      </c>
      <c r="EX118" s="65">
        <f>IF(ISERROR(EW118/EO118),"NM",IF(OR(EW118/EO118&lt;0.5,EW118/EO118&gt;2),"NM",(EW118/EO118-1)*100))</f>
        <v>-2.1507761747163401</v>
      </c>
      <c r="EY118" s="65"/>
      <c r="EZ118" s="317"/>
      <c r="FA118" s="59"/>
      <c r="FB118" s="88">
        <f>FB106</f>
        <v>674673</v>
      </c>
      <c r="FC118" s="63"/>
      <c r="FD118" s="88">
        <f>FD106</f>
        <v>725953</v>
      </c>
      <c r="FE118" s="65">
        <f>IF(ISERROR(FD118/FB118),"NM",IF(OR(FD118/FB118&lt;0.5,FD118/FB118&gt;2),"NM",(FD118/FB118-1)*100))</f>
        <v>7.6007191632094351</v>
      </c>
      <c r="FF118" s="88">
        <f>FF106</f>
        <v>772667</v>
      </c>
      <c r="FG118" s="65">
        <f>IF(ISERROR(FF118/FD118),"NM",IF(OR(FF118/FD118&lt;0.5,FF118/FD118&gt;2),"NM",(FF118/FD118-1)*100))</f>
        <v>6.4348518430256574</v>
      </c>
      <c r="FH118" s="88">
        <f>FH106</f>
        <v>805684</v>
      </c>
      <c r="FI118" s="65">
        <f>IF(ISERROR(FH118/FF118),"NM",IF(OR(FH118/FF118&lt;0.5,FH118/FF118&gt;2),"NM",(FH118/FF118-1)*100))</f>
        <v>4.2731215387741495</v>
      </c>
      <c r="FJ118" s="88">
        <f>FJ106</f>
        <v>839347</v>
      </c>
      <c r="FK118" s="65">
        <f>IF(ISERROR(FJ118/FH118),"NM",IF(OR(FJ118/FH118&lt;0.5,FJ118/FH118&gt;2),"NM",(FJ118/FH118-1)*100))</f>
        <v>4.178188967386709</v>
      </c>
      <c r="FL118" s="88">
        <f>FL106</f>
        <v>882609</v>
      </c>
      <c r="FM118" s="65">
        <f>IF(ISERROR(FL118/FJ118),"NM",IF(OR(FL118/FJ118&lt;0.5,FL118/FJ118&gt;2),"NM",(FL118/FJ118-1)*100))</f>
        <v>5.1542449070527407</v>
      </c>
      <c r="FN118" s="88">
        <f>FN106</f>
        <v>924793</v>
      </c>
      <c r="FO118" s="65">
        <f>IF(ISERROR(FN118/FL118),"NM",IF(OR(FN118/FL118&lt;0.5,FN118/FL118&gt;2),"NM",(FN118/FL118-1)*100))</f>
        <v>4.779466332203719</v>
      </c>
      <c r="FP118" s="88">
        <f>FP106</f>
        <v>979687</v>
      </c>
      <c r="FQ118" s="65">
        <f>IF(ISERROR(FP118/FN118),"NM",IF(OR(FP118/FN118&lt;0.5,FP118/FN118&gt;2),"NM",(FP118/FN118-1)*100))</f>
        <v>5.9358148255880039</v>
      </c>
      <c r="FR118" s="90">
        <f>FR106</f>
        <v>1026717</v>
      </c>
      <c r="FS118" s="65">
        <f>IF(ISERROR(FR118/FP118),"NM",IF(OR(FR118/FP118&lt;0.5,FR118/FP118&gt;2),"NM",(FR118/FP118-1)*100))</f>
        <v>4.8005128168486566</v>
      </c>
      <c r="FT118" s="90">
        <f>FT106</f>
        <v>1064210</v>
      </c>
      <c r="FU118" s="65">
        <f>IF(ISERROR(FT118/FR118),"NM",IF(OR(FT118/FR118&lt;0.5,FT118/FR118&gt;2),"NM",(FT118/FR118-1)*100))</f>
        <v>3.6517365544741054</v>
      </c>
      <c r="FV118" s="90">
        <f>FV106</f>
        <v>1081946</v>
      </c>
      <c r="FW118" s="65">
        <f>IF(ISERROR(FV118/FT118),"NM",IF(OR(FV118/FT118&lt;0.5,FV118/FT118&gt;2),"NM",(FV118/FT118-1)*100))</f>
        <v>1.6665883613196542</v>
      </c>
      <c r="FX118" s="90">
        <f>FX106</f>
        <v>1091997</v>
      </c>
      <c r="FY118" s="65">
        <f>IF(ISERROR(FX118/FV118),"NM",IF(OR(FX118/FV118&lt;0.5,FX118/FV118&gt;2),"NM",(FX118/FV118-1)*100))</f>
        <v>0.92897427413198841</v>
      </c>
      <c r="FZ118" s="90">
        <f>FZ106</f>
        <v>1113607</v>
      </c>
      <c r="GA118" s="65">
        <f>IF(ISERROR(FZ118/FX118),"NM",IF(OR(FZ118/FX118&lt;0.5,FZ118/FX118&gt;2),"NM",(FZ118/FX118-1)*100))</f>
        <v>1.9789431655947709</v>
      </c>
      <c r="GB118" s="90">
        <f>GB106</f>
        <v>1157794</v>
      </c>
      <c r="GC118" s="65">
        <f>IF(ISERROR(GB118/FZ118),"NM",IF(OR(GB118/FZ118&lt;0.5,GB118/FZ118&gt;2),"NM",(GB118/FZ118-1)*100))</f>
        <v>3.9679168683386612</v>
      </c>
      <c r="GD118" s="90">
        <f>GD106</f>
        <v>1288749</v>
      </c>
      <c r="GE118" s="65">
        <f>IF(ISERROR(GD118/GB118),"NM",IF(OR(GD118/GB118&lt;0.5,GD118/GB118&gt;2),"NM",(GD118/GB118-1)*100))</f>
        <v>11.310734033860935</v>
      </c>
      <c r="GF118" s="90">
        <f>GF106</f>
        <v>1371358</v>
      </c>
      <c r="GG118" s="65">
        <f>IF(ISERROR(GF118/GD118),"NM",IF(OR(GF118/GD118&lt;0.5,GF118/GD118&gt;2),"NM",(GF118/GD118-1)*100))</f>
        <v>6.4100146731442598</v>
      </c>
      <c r="GH118" s="90">
        <f>GH106</f>
        <v>1383094</v>
      </c>
      <c r="GI118" s="65">
        <f>IF(ISERROR(GH118/GF118),"NM",IF(OR(GH118/GF118&lt;0.5,GH118/GF118&gt;2),"NM",(GH118/GF118-1)*100))</f>
        <v>0.85579403773485829</v>
      </c>
      <c r="GJ118" s="90">
        <f>GJ106</f>
        <v>1372149</v>
      </c>
      <c r="GK118" s="65">
        <f>IF(ISERROR(GJ118/GH118),"NM",IF(OR(GJ118/GH118&lt;0.5,GJ118/GH118&gt;2),"NM",(GJ118/GH118-1)*100))</f>
        <v>-0.79134173093079463</v>
      </c>
      <c r="GL118" s="90">
        <f>GL106</f>
        <v>1389060</v>
      </c>
      <c r="GM118" s="65">
        <f>IF(ISERROR(GL118/GJ118),"NM",IF(OR(GL118/GJ118&lt;0.5,GL118/GJ118&gt;2),"NM",(GL118/GJ118-1)*100))</f>
        <v>1.2324463305369848</v>
      </c>
      <c r="GN118" s="90">
        <f>GN106</f>
        <v>1343180</v>
      </c>
      <c r="GO118" s="65">
        <f>IF(ISERROR(GN118/GL118),"NM",IF(OR(GN118/GL118&lt;0.5,GN118/GL118&gt;2),"NM",(GN118/GL118-1)*100))</f>
        <v>-3.3029530761810144</v>
      </c>
      <c r="GP118" s="90">
        <f>GP106</f>
        <v>1312946.1191414809</v>
      </c>
      <c r="GQ118" s="65">
        <f>IF(ISERROR(GP118/GN118),"NM",IF(OR(GP118/GN118&lt;0.5,GP118/GN118&gt;2),"NM",(GP118/GN118-1)*100))</f>
        <v>-2.2509180347026536</v>
      </c>
      <c r="GR118" s="88">
        <f>GR106</f>
        <v>1273937.7528039096</v>
      </c>
      <c r="GS118" s="65">
        <f>IF(ISERROR(GR118/GP118),"NM",IF(OR(GR118/GP118&lt;0.5,GR118/GP118&gt;2),"NM",(GR118/GP118-1)*100))</f>
        <v>-2.9710561438026417</v>
      </c>
      <c r="GT118" s="88">
        <f>GT106</f>
        <v>1265824.0945998577</v>
      </c>
      <c r="GU118" s="65">
        <f>IF(ISERROR(GT118/GR118),"NM",IF(OR(GT118/GR118&lt;0.5,GT118/GR118&gt;2),"NM",(GT118/GR118-1)*100))</f>
        <v>-0.63689596969662698</v>
      </c>
      <c r="GV118" s="88">
        <f>GV106</f>
        <v>1274104.2183170938</v>
      </c>
      <c r="GW118" s="65">
        <f>IF(ISERROR(GV118/GT118),"NM",IF(OR(GV118/GT118&lt;0.5,GV118/GT118&gt;2),"NM",(GV118/GT118-1)*100))</f>
        <v>0.65412909681210607</v>
      </c>
      <c r="GX118" s="88">
        <f>GX106</f>
        <v>1292235.942400415</v>
      </c>
      <c r="GY118" s="65">
        <f>IF(ISERROR(GX118/GV118),"NM",IF(OR(GX118/GV118&lt;0.5,GX118/GV118&gt;2),"NM",(GX118/GV118-1)*100))</f>
        <v>1.4230958364827018</v>
      </c>
      <c r="GZ118" s="67">
        <f t="shared" si="304"/>
        <v>-0.77033618869599696</v>
      </c>
      <c r="HA118" s="280"/>
      <c r="HB118" s="57"/>
      <c r="HC118"/>
      <c r="HD118"/>
      <c r="HE118"/>
      <c r="HF118"/>
      <c r="HG118"/>
      <c r="HH118"/>
    </row>
    <row r="119" spans="1:216" s="2" customFormat="1" ht="13.5" customHeight="1" x14ac:dyDescent="0.2">
      <c r="B119" s="54"/>
      <c r="C119" s="129"/>
      <c r="D119" s="137"/>
      <c r="E119" s="129"/>
      <c r="F119" s="137"/>
      <c r="G119" s="129"/>
      <c r="H119" s="137"/>
      <c r="I119" s="129"/>
      <c r="J119" s="137"/>
      <c r="K119" s="129"/>
      <c r="L119" s="137"/>
      <c r="M119" s="129"/>
      <c r="N119" s="137"/>
      <c r="O119" s="129"/>
      <c r="P119" s="137"/>
      <c r="Q119" s="129"/>
      <c r="R119" s="137"/>
      <c r="S119" s="129"/>
      <c r="T119" s="137"/>
      <c r="U119" s="129"/>
      <c r="V119" s="137"/>
      <c r="W119" s="129"/>
      <c r="X119" s="137"/>
      <c r="Y119" s="129"/>
      <c r="Z119" s="137"/>
      <c r="AA119" s="129"/>
      <c r="AB119" s="137"/>
      <c r="AC119" s="129"/>
      <c r="AD119" s="137"/>
      <c r="AE119" s="129"/>
      <c r="AF119" s="137"/>
      <c r="AG119" s="129"/>
      <c r="AH119" s="137"/>
      <c r="AI119" s="149"/>
      <c r="AJ119" s="137"/>
      <c r="AK119" s="129"/>
      <c r="AL119" s="137"/>
      <c r="AM119" s="129"/>
      <c r="AN119" s="137"/>
      <c r="AO119" s="150"/>
      <c r="AP119" s="137"/>
      <c r="AQ119" s="150"/>
      <c r="AR119" s="137"/>
      <c r="AS119" s="150"/>
      <c r="AT119" s="137"/>
      <c r="AU119" s="150"/>
      <c r="AV119" s="137"/>
      <c r="AW119" s="150"/>
      <c r="AX119" s="137"/>
      <c r="AY119" s="150"/>
      <c r="AZ119" s="156"/>
      <c r="BA119" s="150"/>
      <c r="BB119" s="156"/>
      <c r="BC119" s="150"/>
      <c r="BD119" s="156"/>
      <c r="BE119" s="150"/>
      <c r="BF119" s="156"/>
      <c r="BG119" s="150"/>
      <c r="BH119" s="156"/>
      <c r="BI119" s="150"/>
      <c r="BJ119" s="156"/>
      <c r="BK119" s="150"/>
      <c r="BL119" s="156"/>
      <c r="BM119" s="150"/>
      <c r="BN119" s="156"/>
      <c r="BO119" s="150"/>
      <c r="BP119" s="156"/>
      <c r="BQ119" s="150"/>
      <c r="BR119" s="156"/>
      <c r="BS119" s="150"/>
      <c r="BT119" s="156"/>
      <c r="BU119" s="150"/>
      <c r="BV119" s="156"/>
      <c r="BW119" s="150"/>
      <c r="BX119" s="156"/>
      <c r="BY119" s="150"/>
      <c r="BZ119" s="156"/>
      <c r="CA119" s="150"/>
      <c r="CB119" s="156"/>
      <c r="CC119" s="150"/>
      <c r="CD119" s="156"/>
      <c r="CE119" s="150"/>
      <c r="CF119" s="156"/>
      <c r="CG119" s="150"/>
      <c r="CH119" s="156"/>
      <c r="CI119" s="150"/>
      <c r="CJ119" s="156"/>
      <c r="CK119" s="150"/>
      <c r="CL119" s="156"/>
      <c r="CM119" s="150"/>
      <c r="CN119" s="156"/>
      <c r="CO119" s="150"/>
      <c r="CP119" s="156"/>
      <c r="CQ119" s="150"/>
      <c r="CR119" s="156"/>
      <c r="CS119" s="150"/>
      <c r="CT119" s="156"/>
      <c r="CU119" s="150"/>
      <c r="CV119" s="156"/>
      <c r="CW119" s="150"/>
      <c r="CX119" s="156"/>
      <c r="CY119" s="150"/>
      <c r="CZ119" s="156"/>
      <c r="DA119" s="150"/>
      <c r="DB119" s="156"/>
      <c r="DC119" s="150"/>
      <c r="DD119" s="156"/>
      <c r="DE119" s="150"/>
      <c r="DF119" s="156"/>
      <c r="DG119" s="150"/>
      <c r="DH119" s="156"/>
      <c r="DI119" s="150"/>
      <c r="DJ119" s="156"/>
      <c r="DK119" s="150"/>
      <c r="DL119" s="156"/>
      <c r="DM119" s="150"/>
      <c r="DN119" s="156"/>
      <c r="DO119" s="150"/>
      <c r="DP119" s="156"/>
      <c r="DQ119" s="150"/>
      <c r="DR119" s="156"/>
      <c r="DS119" s="150"/>
      <c r="DT119" s="156"/>
      <c r="DU119" s="150"/>
      <c r="DV119" s="156"/>
      <c r="DW119" s="150"/>
      <c r="DX119" s="156"/>
      <c r="DY119" s="150"/>
      <c r="DZ119" s="156"/>
      <c r="EA119" s="150"/>
      <c r="EB119" s="156"/>
      <c r="EC119" s="150"/>
      <c r="ED119" s="156"/>
      <c r="EE119" s="150"/>
      <c r="EF119" s="156"/>
      <c r="EG119" s="150"/>
      <c r="EH119" s="156"/>
      <c r="EI119" s="150"/>
      <c r="EJ119" s="156"/>
      <c r="EK119" s="150"/>
      <c r="EL119" s="156"/>
      <c r="EM119" s="150"/>
      <c r="EN119" s="156"/>
      <c r="EO119" s="150"/>
      <c r="EP119" s="156"/>
      <c r="EQ119" s="129"/>
      <c r="ER119" s="156"/>
      <c r="ES119" s="129"/>
      <c r="ET119" s="156"/>
      <c r="EU119" s="129"/>
      <c r="EV119" s="156"/>
      <c r="EW119" s="129"/>
      <c r="EX119" s="156"/>
      <c r="EY119" s="156"/>
      <c r="EZ119" s="319"/>
      <c r="FA119" s="150"/>
      <c r="FB119" s="129"/>
      <c r="FC119" s="137"/>
      <c r="FD119" s="129"/>
      <c r="FE119" s="156"/>
      <c r="FF119" s="129"/>
      <c r="FG119" s="156"/>
      <c r="FH119" s="129"/>
      <c r="FI119" s="156"/>
      <c r="FJ119" s="129"/>
      <c r="FK119" s="156"/>
      <c r="FL119" s="129"/>
      <c r="FM119" s="156"/>
      <c r="FN119" s="129"/>
      <c r="FO119" s="156"/>
      <c r="FP119" s="129"/>
      <c r="FQ119" s="156"/>
      <c r="FR119" s="151"/>
      <c r="FS119" s="156"/>
      <c r="FT119" s="151"/>
      <c r="FU119" s="156"/>
      <c r="FV119" s="151"/>
      <c r="FW119" s="156"/>
      <c r="FX119" s="151"/>
      <c r="FY119" s="156"/>
      <c r="FZ119" s="151"/>
      <c r="GA119" s="156"/>
      <c r="GB119" s="151"/>
      <c r="GC119" s="156"/>
      <c r="GD119" s="151"/>
      <c r="GE119" s="156"/>
      <c r="GF119" s="151"/>
      <c r="GG119" s="156"/>
      <c r="GH119" s="151"/>
      <c r="GI119" s="156"/>
      <c r="GJ119" s="151"/>
      <c r="GK119" s="156"/>
      <c r="GL119" s="151"/>
      <c r="GM119" s="156"/>
      <c r="GN119" s="151"/>
      <c r="GO119" s="156"/>
      <c r="GP119" s="151"/>
      <c r="GQ119" s="156"/>
      <c r="GR119" s="129"/>
      <c r="GS119" s="156"/>
      <c r="GT119" s="129"/>
      <c r="GU119" s="156"/>
      <c r="GV119" s="129"/>
      <c r="GW119" s="156"/>
      <c r="GX119" s="129"/>
      <c r="GY119" s="156"/>
      <c r="GZ119" s="67" t="str">
        <f t="shared" si="304"/>
        <v/>
      </c>
      <c r="HA119" s="279"/>
      <c r="HB119" s="57"/>
      <c r="HC119"/>
      <c r="HD119"/>
      <c r="HE119"/>
      <c r="HF119"/>
      <c r="HG119"/>
      <c r="HH119"/>
    </row>
    <row r="120" spans="1:216" s="2" customFormat="1" ht="13.5" customHeight="1" x14ac:dyDescent="0.2">
      <c r="B120" s="61" t="s">
        <v>315</v>
      </c>
      <c r="C120" s="127">
        <f>C113-C118</f>
        <v>20147</v>
      </c>
      <c r="D120" s="63"/>
      <c r="E120" s="127">
        <f>E113-E118</f>
        <v>20400</v>
      </c>
      <c r="F120" s="63"/>
      <c r="G120" s="127">
        <f>G113-G118</f>
        <v>20968</v>
      </c>
      <c r="H120" s="63"/>
      <c r="I120" s="127">
        <f>I113-I118</f>
        <v>21399</v>
      </c>
      <c r="J120" s="63"/>
      <c r="K120" s="127">
        <f>K113-K118</f>
        <v>24044</v>
      </c>
      <c r="L120" s="63">
        <f>IF(ISERROR(K120/C120),"NM",IF(OR(K120/C120&lt;0.5,K120/C120&gt;2),"NM",(K120/C120-1)*100))</f>
        <v>19.342830198044368</v>
      </c>
      <c r="M120" s="127">
        <f>M113-M118</f>
        <v>24691</v>
      </c>
      <c r="N120" s="63">
        <f>IF(ISERROR(M120/E120),"NM",IF(OR(M120/E120&lt;0.5,M120/E120&gt;2),"NM",(M120/E120-1)*100))</f>
        <v>21.034313725490208</v>
      </c>
      <c r="O120" s="127">
        <f>O113-O118</f>
        <v>25676</v>
      </c>
      <c r="P120" s="63">
        <f>IF(ISERROR(O120/G120),"NM",IF(OR(O120/G120&lt;0.5,O120/G120&gt;2),"NM",(O120/G120-1)*100))</f>
        <v>22.453262113697072</v>
      </c>
      <c r="Q120" s="127">
        <f>Q113-Q118</f>
        <v>25610</v>
      </c>
      <c r="R120" s="63">
        <f>IF(ISERROR(Q120/I120),"NM",IF(OR(Q120/I120&lt;0.5,Q120/I120&gt;2),"NM",(Q120/I120-1)*100))</f>
        <v>19.678489649049013</v>
      </c>
      <c r="S120" s="127">
        <f>S113-S118</f>
        <v>29259</v>
      </c>
      <c r="T120" s="63">
        <f>IF(ISERROR(S120/K120),"NM",IF(OR(S120/K120&lt;0.5,S120/K120&gt;2),"NM",(S120/K120-1)*100))</f>
        <v>21.689402761603716</v>
      </c>
      <c r="U120" s="127">
        <f>U113-U118</f>
        <v>29731</v>
      </c>
      <c r="V120" s="63">
        <f>IF(ISERROR(U120/M120),"NM",IF(OR(U120/M120&lt;0.5,U120/M120&gt;2),"NM",(U120/M120-1)*100))</f>
        <v>20.412295978291684</v>
      </c>
      <c r="W120" s="127">
        <f>W113-W118</f>
        <v>28809</v>
      </c>
      <c r="X120" s="63">
        <f>IF(ISERROR(W120/O120),"NM",IF(OR(W120/O120&lt;0.5,W120/O120&gt;2),"NM",(W120/O120-1)*100))</f>
        <v>12.202056395077122</v>
      </c>
      <c r="Y120" s="127">
        <f>Y113-Y118</f>
        <v>29588</v>
      </c>
      <c r="Z120" s="63">
        <f>IF(ISERROR(Y120/Q120),"NM",IF(OR(Y120/Q120&lt;0.5,Y120/Q120&gt;2),"NM",(Y120/Q120-1)*100))</f>
        <v>15.532994923857867</v>
      </c>
      <c r="AA120" s="127">
        <f>AA113-AA118</f>
        <v>33896</v>
      </c>
      <c r="AB120" s="63">
        <f>IF(ISERROR(AA120/S120),"NM",IF(OR(AA120/S120&lt;0.5,AA120/S120&gt;2),"NM",(AA120/S120-1)*100))</f>
        <v>15.848115109880712</v>
      </c>
      <c r="AC120" s="127">
        <f>AC113-AC118</f>
        <v>33417</v>
      </c>
      <c r="AD120" s="63">
        <f>IF(ISERROR(AC120/U120),"NM",IF(OR(AC120/U120&lt;0.5,AC120/U120&gt;2),"NM",(AC120/U120-1)*100))</f>
        <v>12.397833910732903</v>
      </c>
      <c r="AE120" s="127">
        <f>AE113-AE118</f>
        <v>32503</v>
      </c>
      <c r="AF120" s="63">
        <f>IF(ISERROR(AE120/W120),"NM",IF(OR(AE120/W120&lt;0.5,AE120/W120&gt;2),"NM",(AE120/W120-1)*100))</f>
        <v>12.822381894546853</v>
      </c>
      <c r="AG120" s="127">
        <f>AG113-AG118</f>
        <v>32420</v>
      </c>
      <c r="AH120" s="63">
        <f>IF(ISERROR(AG120/Y120),"NM",IF(OR(AG120/Y120&lt;0.5,AG120/Y120&gt;2),"NM",(AG120/Y120-1)*100))</f>
        <v>9.5714478842774184</v>
      </c>
      <c r="AI120" s="125">
        <f>AI113-AI118</f>
        <v>37411</v>
      </c>
      <c r="AJ120" s="63">
        <f>IF(ISERROR(AI120/AA120),"NM",IF(OR(AI120/AA120&lt;0.5,AI120/AA120&gt;2),"NM",(AI120/AA120-1)*100))</f>
        <v>10.369955156950672</v>
      </c>
      <c r="AK120" s="127">
        <f>AK113-AK118</f>
        <v>37789</v>
      </c>
      <c r="AL120" s="63">
        <f>IF(ISERROR(AK120/AC120),"NM",IF(OR(AK120/AC120&lt;0.5,AK120/AC120&gt;2),"NM",(AK120/AC120-1)*100))</f>
        <v>13.083161265224286</v>
      </c>
      <c r="AM120" s="127">
        <f>AM113-AM118</f>
        <v>38049</v>
      </c>
      <c r="AN120" s="63">
        <f>IF(ISERROR(AM120/AE120),"NM",IF(OR(AM120/AE120&lt;0.5,AM120/AE120&gt;2),"NM",(AM120/AE120-1)*100))</f>
        <v>17.063040334738332</v>
      </c>
      <c r="AO120" s="145">
        <f>AO113-AO118</f>
        <v>37554</v>
      </c>
      <c r="AP120" s="63">
        <f>IF(ISERROR(AO120/AG120),"NM",IF(OR(AO120/AG120&lt;0.5,AO120/AG120&gt;2),"NM",(AO120/AG120-1)*100))</f>
        <v>15.835903763109194</v>
      </c>
      <c r="AQ120" s="145">
        <f>AQ113-AQ118</f>
        <v>41713</v>
      </c>
      <c r="AR120" s="63">
        <f>IF(ISERROR(AQ120/AI120),"NM",IF(OR(AQ120/AI120&lt;0.5,AQ120/AI120&gt;2),"NM",(AQ120/AI120-1)*100))</f>
        <v>11.499291652187861</v>
      </c>
      <c r="AS120" s="145">
        <f>AS113-AS118</f>
        <v>41695</v>
      </c>
      <c r="AT120" s="63">
        <f>IF(ISERROR(AS120/AK120),"NM",IF(OR(AS120/AK120&lt;0.5,AS120/AK120&gt;2),"NM",(AS120/AK120-1)*100))</f>
        <v>10.336341263330606</v>
      </c>
      <c r="AU120" s="145">
        <f>AU113-AU118</f>
        <v>43584</v>
      </c>
      <c r="AV120" s="63">
        <f>IF(ISERROR(AU120/AM120),"NM",IF(OR(AU120/AM120&lt;0.5,AU120/AM120&gt;2),"NM",(AU120/AM120-1)*100))</f>
        <v>14.547031459433878</v>
      </c>
      <c r="AW120" s="145">
        <f>AW113-AW118</f>
        <v>39450</v>
      </c>
      <c r="AX120" s="63">
        <f>IF(ISERROR(AW120/AO120),"NM",IF(OR(AW120/AO120&lt;0.5,AW120/AO120&gt;2),"NM",(AW120/AO120-1)*100))</f>
        <v>5.0487298290461835</v>
      </c>
      <c r="AY120" s="145">
        <f>AY113-AY118</f>
        <v>49727</v>
      </c>
      <c r="AZ120" s="65">
        <f>IF(ISERROR(AY120/AQ120),"NM",IF(OR(AY120/AQ120&lt;0.5,AY120/AQ120&gt;2),"NM",(AY120/AQ120-1)*100))</f>
        <v>19.212235993575156</v>
      </c>
      <c r="BA120" s="145">
        <f>BA113-BA118</f>
        <v>49418</v>
      </c>
      <c r="BB120" s="65">
        <f>IF(ISERROR(BA120/AS120),"NM",IF(OR(BA120/AS120&lt;0.5,BA120/AS120&gt;2),"NM",(BA120/AS120-1)*100))</f>
        <v>18.522604628852378</v>
      </c>
      <c r="BC120" s="145">
        <f>BC113-BC118+1</f>
        <v>47240</v>
      </c>
      <c r="BD120" s="65">
        <f>IF(ISERROR(BC120/AU120),"NM",IF(OR(BC120/AU120&lt;0.5,BC120/AU120&gt;2),"NM",(BC120/AU120-1)*100))</f>
        <v>8.3883994126284769</v>
      </c>
      <c r="BE120" s="145">
        <f>BE113-BE118+1</f>
        <v>45740</v>
      </c>
      <c r="BF120" s="65">
        <f>IF(ISERROR(BE120/AW120),"NM",IF(OR(BE120/AW120&lt;0.5,BE120/AW120&gt;2),"NM",(BE120/AW120-1)*100))</f>
        <v>15.944233206590619</v>
      </c>
      <c r="BG120" s="145">
        <f>BG74-BG106</f>
        <v>55573</v>
      </c>
      <c r="BH120" s="65">
        <f>IF(ISERROR(BG120/AY120),"NM",IF(OR(BG120/AY120&lt;0.5,BG120/AY120&gt;2),"NM",(BG120/AY120-1)*100))</f>
        <v>11.756188790797761</v>
      </c>
      <c r="BI120" s="145">
        <f>BI74-BI106</f>
        <v>55657</v>
      </c>
      <c r="BJ120" s="65">
        <f>IF(ISERROR(BI120/BA120),"NM",IF(OR(BI120/BA120&lt;0.5,BI120/BA120&gt;2),"NM",(BI120/BA120-1)*100))</f>
        <v>12.624954470031158</v>
      </c>
      <c r="BK120" s="145">
        <f>BK74-BK106</f>
        <v>55107</v>
      </c>
      <c r="BL120" s="65">
        <f>IF(ISERROR(BK120/BC120),"NM",IF(OR(BK120/BC120&lt;0.5,BK120/BC120&gt;2),"NM",(BK120/BC120-1)*100))</f>
        <v>16.653259949195597</v>
      </c>
      <c r="BM120" s="145">
        <f>BM74-BM106</f>
        <v>48410</v>
      </c>
      <c r="BN120" s="65">
        <f>IF(ISERROR(BM120/BE120),"NM",IF(OR(BM120/BE120&lt;0.5,BM120/BE120&gt;2),"NM",(BM120/BE120-1)*100))</f>
        <v>5.8373414954088432</v>
      </c>
      <c r="BO120" s="145">
        <f>BO74-BO106</f>
        <v>58221</v>
      </c>
      <c r="BP120" s="65">
        <f>IF(ISERROR(BO120/BG120),"NM",IF(OR(BO120/BG120&lt;0.5,BO120/BG120&gt;2),"NM",(BO120/BG120-1)*100))</f>
        <v>4.7649038202004501</v>
      </c>
      <c r="BQ120" s="145">
        <f>BQ74-BQ106</f>
        <v>59833</v>
      </c>
      <c r="BR120" s="65">
        <f>IF(ISERROR(BQ120/BI120),"NM",IF(OR(BQ120/BI120&lt;0.5,BQ120/BI120&gt;2),"NM",(BQ120/BI120-1)*100))</f>
        <v>7.5030993406040469</v>
      </c>
      <c r="BS120" s="145">
        <f>BS74-BS106</f>
        <v>60686</v>
      </c>
      <c r="BT120" s="65">
        <f>IF(ISERROR(BS120/BK120),"NM",IF(OR(BS120/BK120&lt;0.5,BS120/BK120&gt;2),"NM",(BS120/BK120-1)*100))</f>
        <v>10.123940697189116</v>
      </c>
      <c r="BU120" s="145">
        <f>BU74-BU106</f>
        <v>54047</v>
      </c>
      <c r="BV120" s="65">
        <f>IF(ISERROR(BU120/BM120),"NM",IF(OR(BU120/BM120&lt;0.5,BU120/BM120&gt;2),"NM",(BU120/BM120-1)*100))</f>
        <v>11.644288370171463</v>
      </c>
      <c r="BW120" s="145">
        <f>BW74-BW106</f>
        <v>63613</v>
      </c>
      <c r="BX120" s="65">
        <f>IF(ISERROR(BW120/BO120),"NM",IF(OR(BW120/BO120&lt;0.5,BW120/BO120&gt;2),"NM",(BW120/BO120-1)*100))</f>
        <v>9.2612631181189009</v>
      </c>
      <c r="BY120" s="145">
        <f>BY74-BY106</f>
        <v>66246</v>
      </c>
      <c r="BZ120" s="65">
        <f>IF(ISERROR(BY120/BQ120),"NM",IF(OR(BY120/BQ120&lt;0.5,BY120/BQ120&gt;2),"NM",(BY120/BQ120-1)*100))</f>
        <v>10.718165560810933</v>
      </c>
      <c r="CA120" s="145">
        <f>CA113-CA118</f>
        <v>67840</v>
      </c>
      <c r="CB120" s="65">
        <f>IF(ISERROR(CA120/BS120),"NM",IF(OR(CA120/BS120&lt;0.5,CA120/BS120&gt;2),"NM",(CA120/BS120-1)*100))</f>
        <v>11.788550901361106</v>
      </c>
      <c r="CC120" s="145">
        <f>CC74-CC106</f>
        <v>64050</v>
      </c>
      <c r="CD120" s="65">
        <f>IF(ISERROR(CC120/BU120),"NM",IF(OR(CC120/BU120&lt;0.5,CC120/BU120&gt;2),"NM",(CC120/BU120-1)*100))</f>
        <v>18.507965289470274</v>
      </c>
      <c r="CE120" s="145">
        <f>CE74-CE106</f>
        <v>73876</v>
      </c>
      <c r="CF120" s="65">
        <f>IF(ISERROR(CE120/BW120),"NM",IF(OR(CE120/BW120&lt;0.5,CE120/BW120&gt;2),"NM",(CE120/BW120-1)*100))</f>
        <v>16.133494725920805</v>
      </c>
      <c r="CG120" s="145">
        <f>CG74-CG106</f>
        <v>72906</v>
      </c>
      <c r="CH120" s="65">
        <f>IF(ISERROR(CG120/BY120),"NM",IF(OR(CG120/BY120&lt;0.5,CG120/BY120&gt;2),"NM",(CG120/BY120-1)*100))</f>
        <v>10.053437188660453</v>
      </c>
      <c r="CI120" s="145">
        <f>CI74-CI106</f>
        <v>73676</v>
      </c>
      <c r="CJ120" s="65">
        <f>IF(ISERROR(CI120/CA120),"NM",IF(OR(CI120/CA120&lt;0.5,CI120/CA120&gt;2),"NM",(CI120/CA120-1)*100))</f>
        <v>8.6025943396226481</v>
      </c>
      <c r="CK120" s="145">
        <f>CK74-CK106</f>
        <v>65504</v>
      </c>
      <c r="CL120" s="65">
        <f>IF(ISERROR(CK120/CC120),"NM",IF(OR(CK120/CC120&lt;0.5,CK120/CC120&gt;2),"NM",(CK120/CC120-1)*100))</f>
        <v>2.2701014832162469</v>
      </c>
      <c r="CM120" s="145">
        <f>CM74-CM106</f>
        <v>80153</v>
      </c>
      <c r="CN120" s="65">
        <f>IF(ISERROR(CM120/CE120),"NM",IF(OR(CM120/CE120&lt;0.5,CM120/CE120&gt;2),"NM",(CM120/CE120-1)*100))</f>
        <v>8.4966700958362562</v>
      </c>
      <c r="CO120" s="145">
        <f>CO74-CO106</f>
        <v>75482</v>
      </c>
      <c r="CP120" s="65">
        <f>IF(ISERROR(CO120/CG120),"NM",IF(OR(CO120/CG120&lt;0.5,CO120/CG120&gt;2),"NM",(CO120/CG120-1)*100))</f>
        <v>3.5333168737826881</v>
      </c>
      <c r="CQ120" s="145">
        <f>CQ74-CQ106</f>
        <v>79265</v>
      </c>
      <c r="CR120" s="65">
        <f>IF(ISERROR(CQ120/CI120),"NM",IF(OR(CQ120/CI120&lt;0.5,CQ120/CI120&gt;2),"NM",(CQ120/CI120-1)*100))</f>
        <v>7.5859167164341157</v>
      </c>
      <c r="CS120" s="145">
        <f>CS74-CS106</f>
        <v>70446</v>
      </c>
      <c r="CT120" s="65">
        <f>IF(ISERROR(CS120/CK120),"NM",IF(OR(CS120/CK120&lt;0.5,CS120/CK120&gt;2),"NM",(CS120/CK120-1)*100))</f>
        <v>7.5445774303859237</v>
      </c>
      <c r="CU120" s="145">
        <f>CU74-CU106</f>
        <v>82743</v>
      </c>
      <c r="CV120" s="65">
        <f>IF(ISERROR(CU120/CM120),"NM",IF(OR(CU120/CM120&lt;0.5,CU120/CM120&gt;2),"NM",(CU120/CM120-1)*100))</f>
        <v>3.2313201003081549</v>
      </c>
      <c r="CW120" s="145">
        <f>CW74-CW106</f>
        <v>77301</v>
      </c>
      <c r="CX120" s="65">
        <f>IF(ISERROR(CW120/CO120),"NM",IF(OR(CW120/CO120&lt;0.5,CW120/CO120&gt;2),"NM",(CW120/CO120-1)*100))</f>
        <v>2.4098460560133539</v>
      </c>
      <c r="CY120" s="145">
        <f>CY74-CY106</f>
        <v>78170</v>
      </c>
      <c r="CZ120" s="65">
        <f>IF(ISERROR(CY120/CQ120),"NM",IF(OR(CY120/CQ120&lt;0.5,CY120/CQ120&gt;2),"NM",(CY120/CQ120-1)*100))</f>
        <v>-1.3814419983599335</v>
      </c>
      <c r="DA120" s="145">
        <f>DA74-DA106</f>
        <v>73329</v>
      </c>
      <c r="DB120" s="65">
        <f>IF(ISERROR(DA120/CS120),"NM",IF(OR(DA120/CS120&lt;0.5,DA120/CS120&gt;2),"NM",(DA120/CS120-1)*100))</f>
        <v>4.0924963802061232</v>
      </c>
      <c r="DC120" s="145">
        <f>DC74-DC106</f>
        <v>91591</v>
      </c>
      <c r="DD120" s="65">
        <f>IF(ISERROR(DC120/CU120),"NM",IF(OR(DC120/CU120&lt;0.5,DC120/CU120&gt;2),"NM",(DC120/CU120-1)*100))</f>
        <v>10.693351703467368</v>
      </c>
      <c r="DE120" s="145">
        <f>DE74-DE106</f>
        <v>92845</v>
      </c>
      <c r="DF120" s="65">
        <f>IF(ISERROR(DE120/CW120),"NM",IF(OR(DE120/CW120&lt;0.5,DE120/CW120&gt;2),"NM",(DE120/CW120-1)*100))</f>
        <v>20.108407394470973</v>
      </c>
      <c r="DG120" s="145">
        <f>DG74-DG106</f>
        <v>83694</v>
      </c>
      <c r="DH120" s="65">
        <f>IF(ISERROR(DG120/CY120),"NM",IF(OR(DG120/CY120&lt;0.5,DG120/CY120&gt;2),"NM",(DG120/CY120-1)*100))</f>
        <v>7.0666496098247489</v>
      </c>
      <c r="DI120" s="145">
        <f>DI74-DI106</f>
        <v>85728</v>
      </c>
      <c r="DJ120" s="65">
        <f>IF(ISERROR(DI120/DA120),"NM",IF(OR(DI120/DA120&lt;0.5,DI120/DA120&gt;2),"NM",(DI120/DA120-1)*100))</f>
        <v>16.908726424743282</v>
      </c>
      <c r="DK120" s="145">
        <f>DK74-DK106</f>
        <v>95800</v>
      </c>
      <c r="DL120" s="65">
        <f>IF(ISERROR(DK120/DC120),"NM",IF(OR(DK120/DC120&lt;0.5,DK120/DC120&gt;2),"NM",(DK120/DC120-1)*100))</f>
        <v>4.5954296819556539</v>
      </c>
      <c r="DM120" s="145">
        <f>DM74-DM106</f>
        <v>94737</v>
      </c>
      <c r="DN120" s="65">
        <f>IF(ISERROR(DM120/DE120),"NM",IF(OR(DM120/DE120&lt;0.5,DM120/DE120&gt;2),"NM",(DM120/DE120-1)*100))</f>
        <v>2.0378049437234091</v>
      </c>
      <c r="DO120" s="145">
        <f>DO74-DO106</f>
        <v>86031</v>
      </c>
      <c r="DP120" s="65">
        <f>IF(ISERROR(DO120/DG120),"NM",IF(OR(DO120/DG120&lt;0.5,DO120/DG120&gt;2),"NM",(DO120/DG120-1)*100))</f>
        <v>2.7923148612803761</v>
      </c>
      <c r="DQ120" s="145">
        <f>DQ74-DQ106</f>
        <v>88093</v>
      </c>
      <c r="DR120" s="65">
        <f>IF(ISERROR(DQ120/DI120),"NM",IF(OR(DQ120/DI120&lt;0.5,DQ120/DI120&gt;2),"NM",(DQ120/DI120-1)*100))</f>
        <v>2.7587252706233745</v>
      </c>
      <c r="DS120" s="145">
        <f>DS74-DS106</f>
        <v>97542</v>
      </c>
      <c r="DT120" s="65">
        <f>IF(ISERROR(DS120/DK120),"NM",IF(OR(DS120/DK120&lt;0.5,DS120/DK120&gt;2),"NM",(DS120/DK120-1)*100))</f>
        <v>1.8183716075156564</v>
      </c>
      <c r="DU120" s="145">
        <f>DU74-DU106</f>
        <v>91773</v>
      </c>
      <c r="DV120" s="65">
        <f>IF(ISERROR(DU120/DM120),"NM",IF(OR(DU120/DM120&lt;0.5,DU120/DM120&gt;2),"NM",(DU120/DM120-1)*100))</f>
        <v>-3.1286614522309075</v>
      </c>
      <c r="DW120" s="145">
        <f>DW74-DW106</f>
        <v>96400</v>
      </c>
      <c r="DX120" s="65">
        <f>IF(ISERROR(DW120/DO120),"NM",IF(OR(DW120/DO120&lt;0.5,DW120/DO120&gt;2),"NM",(DW120/DO120-1)*100))</f>
        <v>12.052632190721946</v>
      </c>
      <c r="DY120" s="145">
        <f t="shared" ref="DY120:EA120" si="441">DY74-DY106</f>
        <v>98409</v>
      </c>
      <c r="DZ120" s="65">
        <f>IF(ISERROR(DY120/DQ120),"NM",IF(OR(DY120/DQ120&lt;0.5,DY120/DQ120&gt;2),"NM",(DY120/DQ120-1)*100))</f>
        <v>11.710351560282884</v>
      </c>
      <c r="EA120" s="145">
        <f t="shared" si="441"/>
        <v>92852</v>
      </c>
      <c r="EB120" s="65">
        <f>IF(ISERROR(EA120/DS120),"NM",IF(OR(EA120/DS120&lt;0.5,EA120/DS120&gt;2),"NM",(EA120/DS120-1)*100))</f>
        <v>-4.8081851920198426</v>
      </c>
      <c r="EC120" s="145">
        <f t="shared" ref="EC120:EE120" si="442">EC74-EC106</f>
        <v>86548</v>
      </c>
      <c r="ED120" s="65">
        <f>IF(ISERROR(EC120/DU120),"NM",IF(OR(EC120/DU120&lt;0.5,EC120/DU120&gt;2),"NM",(EC120/DU120-1)*100))</f>
        <v>-5.6933956610331959</v>
      </c>
      <c r="EE120" s="145">
        <f t="shared" si="442"/>
        <v>84342</v>
      </c>
      <c r="EF120" s="65">
        <f>IF(ISERROR(EE120/DW120),"NM",IF(OR(EE120/DW120&lt;0.5,EE120/DW120&gt;2),"NM",(EE120/DW120-1)*100))</f>
        <v>-12.50829875518672</v>
      </c>
      <c r="EG120" s="145">
        <f t="shared" ref="EG120:EI120" si="443">EG74-EG106</f>
        <v>77849</v>
      </c>
      <c r="EH120" s="65">
        <f>IF(ISERROR(EG120/DY120),"NM",IF(OR(EG120/DY120&lt;0.5,EG120/DY120&gt;2),"NM",(EG120/DY120-1)*100))</f>
        <v>-20.892398053023609</v>
      </c>
      <c r="EI120" s="145">
        <f t="shared" si="443"/>
        <v>87621</v>
      </c>
      <c r="EJ120" s="65">
        <f>IF(ISERROR(EI120/EA120),"NM",IF(OR(EI120/EA120&lt;0.5,EI120/EA120&gt;2),"NM",(EI120/EA120-1)*100))</f>
        <v>-5.6336966355059692</v>
      </c>
      <c r="EK120" s="145">
        <f t="shared" ref="EK120:EM120" si="444">EK74-EK106</f>
        <v>88116</v>
      </c>
      <c r="EL120" s="65">
        <f>IF(ISERROR(EK120/EC120),"NM",IF(OR(EK120/EC120&lt;0.5,EK120/EC120&gt;2),"NM",(EK120/EC120-1)*100))</f>
        <v>1.8117114202523377</v>
      </c>
      <c r="EM120" s="145">
        <f t="shared" si="444"/>
        <v>83224</v>
      </c>
      <c r="EN120" s="65">
        <f>IF(ISERROR(EM120/EE120),"NM",IF(OR(EM120/EE120&lt;0.5,EM120/EE120&gt;2),"NM",(EM120/EE120-1)*100))</f>
        <v>-1.3255554765122968</v>
      </c>
      <c r="EO120" s="145">
        <f t="shared" ref="EO120" si="445">EO74-EO106</f>
        <v>84680</v>
      </c>
      <c r="EP120" s="65">
        <f>IF(ISERROR(EO120/EG120),"NM",IF(OR(EO120/EG120&lt;0.5,EO120/EG120&gt;2),"NM",(EO120/EG120-1)*100))</f>
        <v>8.7746791866305287</v>
      </c>
      <c r="EQ120" s="145">
        <f t="shared" ref="EQ120" si="446">EQ74-EQ106</f>
        <v>85536.55698408623</v>
      </c>
      <c r="ER120" s="65">
        <f>IF(ISERROR(EQ120/EI120),"NM",IF(OR(EQ120/EI120&lt;0.5,EQ120/EI120&gt;2),"NM",(EQ120/EI120-1)*100))</f>
        <v>-2.3789308680724597</v>
      </c>
      <c r="ES120" s="145">
        <f t="shared" ref="ES120" si="447">ES74-ES106</f>
        <v>82616.705738169665</v>
      </c>
      <c r="ET120" s="65">
        <f>IF(ISERROR(ES120/EK120),"NM",IF(OR(ES120/EK120&lt;0.5,ES120/EK120&gt;2),"NM",(ES120/EK120-1)*100))</f>
        <v>-6.2409712899250236</v>
      </c>
      <c r="EU120" s="145">
        <f t="shared" ref="EU120" si="448">EU74-EU106</f>
        <v>84725.094394720858</v>
      </c>
      <c r="EV120" s="65">
        <f>IF(ISERROR(EU120/EM120),"NM",IF(OR(EU120/EM120&lt;0.5,EU120/EM120&gt;2),"NM",(EU120/EM120-1)*100))</f>
        <v>1.8036797014333139</v>
      </c>
      <c r="EW120" s="145">
        <f t="shared" ref="EW120" si="449">EW74-EW106</f>
        <v>82774.806328193052</v>
      </c>
      <c r="EX120" s="65">
        <f>IF(ISERROR(EW120/EO120),"NM",IF(OR(EW120/EO120&lt;0.5,EW120/EO120&gt;2),"NM",(EW120/EO120-1)*100))</f>
        <v>-2.2498744352939859</v>
      </c>
      <c r="EY120" s="65"/>
      <c r="EZ120" s="317"/>
      <c r="FA120" s="59"/>
      <c r="FB120" s="127">
        <f>FB113-FB118</f>
        <v>65754</v>
      </c>
      <c r="FC120" s="63"/>
      <c r="FD120" s="127">
        <f>FD113-FD118</f>
        <v>73811</v>
      </c>
      <c r="FE120" s="65">
        <f>IF(ISERROR(FD120/FB120),"NM",IF(OR(FD120/FB120&lt;0.5,FD120/FB120&gt;2),"NM",(FD120/FB120-1)*100))</f>
        <v>12.253246950755848</v>
      </c>
      <c r="FF120" s="127">
        <f>C120+E120+G120+I120</f>
        <v>82914</v>
      </c>
      <c r="FG120" s="65">
        <f>IF(ISERROR(FF120/FD120),"NM",IF(OR(FF120/FD120&lt;0.5,FF120/FD120&gt;2),"NM",(FF120/FD120-1)*100))</f>
        <v>12.332850117191207</v>
      </c>
      <c r="FH120" s="127">
        <f>K120+M120+O120+Q120</f>
        <v>100021</v>
      </c>
      <c r="FI120" s="65">
        <f>IF(ISERROR(FH120/FF120),"NM",IF(OR(FH120/FF120&lt;0.5,FH120/FF120&gt;2),"NM",(FH120/FF120-1)*100))</f>
        <v>20.632221337771671</v>
      </c>
      <c r="FJ120" s="127">
        <f>FJ113-FJ118</f>
        <v>117387</v>
      </c>
      <c r="FK120" s="65">
        <f>IF(ISERROR(FJ120/FH120),"NM",IF(OR(FJ120/FH120&lt;0.5,FJ120/FH120&gt;2),"NM",(FJ120/FH120-1)*100))</f>
        <v>17.362353905679818</v>
      </c>
      <c r="FL120" s="127">
        <f>FL113-FL118</f>
        <v>132236</v>
      </c>
      <c r="FM120" s="65">
        <f>IF(ISERROR(FL120/FJ120),"NM",IF(OR(FL120/FJ120&lt;0.5,FL120/FJ120&gt;2),"NM",(FL120/FJ120-1)*100))</f>
        <v>12.649611967253605</v>
      </c>
      <c r="FN120" s="127">
        <f>FN113-FN118</f>
        <v>150803</v>
      </c>
      <c r="FO120" s="65">
        <f>IF(ISERROR(FN120/FL120),"NM",IF(OR(FN120/FL120&lt;0.5,FN120/FL120&gt;2),"NM",(FN120/FL120-1)*100))</f>
        <v>14.040805831997339</v>
      </c>
      <c r="FP120" s="127">
        <f>FP113-FP118</f>
        <v>166442</v>
      </c>
      <c r="FQ120" s="65">
        <f>IF(ISERROR(FP120/FN120),"NM",IF(OR(FP120/FN120&lt;0.5,FP120/FN120&gt;2),"NM",(FP120/FN120-1)*100))</f>
        <v>10.370483345822024</v>
      </c>
      <c r="FR120" s="146">
        <f>FR113-FR118</f>
        <v>192123</v>
      </c>
      <c r="FS120" s="65">
        <f>IF(ISERROR(FR120/FP120),"NM",IF(OR(FR120/FP120&lt;0.5,FR120/FP120&gt;2),"NM",(FR120/FP120-1)*100))</f>
        <v>15.429398829622333</v>
      </c>
      <c r="FT120" s="146">
        <f>FT113-FT118</f>
        <v>214747</v>
      </c>
      <c r="FU120" s="65">
        <f>IF(ISERROR(FT120/FR120),"NM",IF(OR(FT120/FR120&lt;0.5,FT120/FR120&gt;2),"NM",(FT120/FR120-1)*100))</f>
        <v>11.775789468205256</v>
      </c>
      <c r="FV120" s="146">
        <f>FV113-FV118</f>
        <v>232787</v>
      </c>
      <c r="FW120" s="65">
        <f>IF(ISERROR(FV120/FT120),"NM",IF(OR(FV120/FT120&lt;0.5,FV120/FT120&gt;2),"NM",(FV120/FT120-1)*100))</f>
        <v>8.4005830116369538</v>
      </c>
      <c r="FX120" s="145">
        <f>FX74-FX106</f>
        <v>261749</v>
      </c>
      <c r="FY120" s="65">
        <f>IF(ISERROR(FX120/FV120),"NM",IF(OR(FX120/FV120&lt;0.5,FX120/FV120&gt;2),"NM",(FX120/FV120-1)*100))</f>
        <v>12.441416402118666</v>
      </c>
      <c r="FZ120" s="145">
        <f>FZ74-FZ106</f>
        <v>285962</v>
      </c>
      <c r="GA120" s="65">
        <f>IF(ISERROR(FZ120/FX120),"NM",IF(OR(FZ120/FX120&lt;0.5,FZ120/FX120&gt;2),"NM",(FZ120/FX120-1)*100))</f>
        <v>9.2504651402679716</v>
      </c>
      <c r="GB120" s="145">
        <f>GB74-GB106</f>
        <v>305346</v>
      </c>
      <c r="GC120" s="65">
        <f>IF(ISERROR(GB120/FZ120),"NM",IF(OR(GB120/FZ120&lt;0.5,GB120/FZ120&gt;2),"NM",(GB120/FZ120-1)*100))</f>
        <v>6.7785230205411828</v>
      </c>
      <c r="GD120" s="145">
        <f>GD74-GD106</f>
        <v>311543</v>
      </c>
      <c r="GE120" s="65">
        <f>IF(ISERROR(GD120/GB120),"NM",IF(OR(GD120/GB120&lt;0.5,GD120/GB120&gt;2),"NM",(GD120/GB120-1)*100))</f>
        <v>2.0295009595671765</v>
      </c>
      <c r="GF120" s="145">
        <f>GF74-GF106</f>
        <v>353858</v>
      </c>
      <c r="GG120" s="65">
        <f>IF(ISERROR(GF120/GD120),"NM",IF(OR(GF120/GD120&lt;0.5,GF120/GD120&gt;2),"NM",(GF120/GD120-1)*100))</f>
        <v>13.582394725607694</v>
      </c>
      <c r="GH120" s="145">
        <f>GH74-GH106</f>
        <v>364661</v>
      </c>
      <c r="GI120" s="65">
        <f>IF(ISERROR(GH120/GF120),"NM",IF(OR(GH120/GF120&lt;0.5,GH120/GF120&gt;2),"NM",(GH120/GF120-1)*100))</f>
        <v>3.0529195326939096</v>
      </c>
      <c r="GJ120" s="145">
        <f>GJ74-GJ106</f>
        <v>384124</v>
      </c>
      <c r="GK120" s="65">
        <f>IF(ISERROR(GJ120/GH120),"NM",IF(OR(GJ120/GH120&lt;0.5,GJ120/GH120&gt;2),"NM",(GJ120/GH120-1)*100))</f>
        <v>5.3372858627602104</v>
      </c>
      <c r="GL120" s="145">
        <f>GL74-GL106</f>
        <v>362395</v>
      </c>
      <c r="GM120" s="65">
        <f>IF(ISERROR(GL120/GJ120),"NM",IF(OR(GL120/GJ120&lt;0.5,GL120/GJ120&gt;2),"NM",(GL120/GJ120-1)*100))</f>
        <v>-5.6567670856285996</v>
      </c>
      <c r="GN120" s="145">
        <f>GN74-GN106</f>
        <v>343641</v>
      </c>
      <c r="GO120" s="65">
        <f>IF(ISERROR(GN120/GL120),"NM",IF(OR(GN120/GL120&lt;0.5,GN120/GL120&gt;2),"NM",(GN120/GL120-1)*100))</f>
        <v>-5.1750162115923199</v>
      </c>
      <c r="GP120" s="145">
        <f>GP74-GP106</f>
        <v>335653.1634451698</v>
      </c>
      <c r="GQ120" s="65">
        <f>IF(ISERROR(GP120/GN120),"NM",IF(OR(GP120/GN120&lt;0.5,GP120/GN120&gt;2),"NM",(GP120/GN120-1)*100))</f>
        <v>-2.324471339226164</v>
      </c>
      <c r="GR120" s="145">
        <f>GR74-GR106</f>
        <v>331849.87398197176</v>
      </c>
      <c r="GS120" s="65">
        <f>IF(ISERROR(GR120/GP120),"NM",IF(OR(GR120/GP120&lt;0.5,GR120/GP120&gt;2),"NM",(GR120/GP120-1)*100))</f>
        <v>-1.1331010332692237</v>
      </c>
      <c r="GT120" s="145">
        <f>GT74-GT106</f>
        <v>346662.26775433426</v>
      </c>
      <c r="GU120" s="65">
        <f>IF(ISERROR(GT120/GR120),"NM",IF(OR(GT120/GR120&lt;0.5,GT120/GR120&gt;2),"NM",(GT120/GR120-1)*100))</f>
        <v>4.4635827624774693</v>
      </c>
      <c r="GV120" s="145">
        <f>GV74-GV106</f>
        <v>357869.9674869692</v>
      </c>
      <c r="GW120" s="65">
        <f>IF(ISERROR(GV120/GT120),"NM",IF(OR(GV120/GT120&lt;0.5,GV120/GT120&gt;2),"NM",(GV120/GT120-1)*100))</f>
        <v>3.2330313319756554</v>
      </c>
      <c r="GX120" s="145">
        <f>GX74-GX106</f>
        <v>371630.79611028591</v>
      </c>
      <c r="GY120" s="65">
        <f>IF(ISERROR(GX120/GV120),"NM",IF(OR(GX120/GV120&lt;0.5,GX120/GV120&gt;2),"NM",(GX120/GV120-1)*100))</f>
        <v>3.8452035301950183</v>
      </c>
      <c r="GZ120" s="67">
        <f t="shared" si="304"/>
        <v>1.5783945031611513</v>
      </c>
      <c r="HA120" s="280"/>
      <c r="HB120" s="57"/>
      <c r="HC120"/>
      <c r="HD120"/>
      <c r="HE120"/>
      <c r="HF120"/>
      <c r="HG120"/>
      <c r="HH120"/>
    </row>
    <row r="121" spans="1:216" s="2" customFormat="1" ht="13.5" customHeight="1" x14ac:dyDescent="0.2">
      <c r="B121" s="54" t="s">
        <v>569</v>
      </c>
      <c r="C121" s="139">
        <f>C120/C113*100</f>
        <v>9.634089191954935</v>
      </c>
      <c r="D121" s="63"/>
      <c r="E121" s="139">
        <f>E120/E113*100</f>
        <v>9.5940855284506963</v>
      </c>
      <c r="F121" s="63"/>
      <c r="G121" s="139">
        <f>G120/G113*100</f>
        <v>9.7218551643878168</v>
      </c>
      <c r="H121" s="63"/>
      <c r="I121" s="139">
        <f>I120/I113*100</f>
        <v>9.8093504898028421</v>
      </c>
      <c r="J121" s="63"/>
      <c r="K121" s="139">
        <f>K120/K113*100</f>
        <v>10.853559998374946</v>
      </c>
      <c r="L121" s="63">
        <f>IF(ISERROR(K121/C121),"NM",IF(OR(K121/C121&lt;0.5,K121/C121&gt;2),"NM",(K121/C121-1)*100))</f>
        <v>12.657873330032544</v>
      </c>
      <c r="M121" s="139">
        <f>M120/M113*100</f>
        <v>10.969000168815359</v>
      </c>
      <c r="N121" s="63">
        <f>IF(ISERROR(M121/E121),"NM",IF(OR(M121/E121&lt;0.5,M121/E121&gt;2),"NM",(M121/E121-1)*100))</f>
        <v>14.330856612518561</v>
      </c>
      <c r="O121" s="139">
        <f>O120/O113*100</f>
        <v>11.24611274144803</v>
      </c>
      <c r="P121" s="63">
        <f>IF(ISERROR(O121/G121),"NM",IF(OR(O121/G121&lt;0.5,O121/G121&gt;2),"NM",(O121/G121-1)*100))</f>
        <v>15.678669876133622</v>
      </c>
      <c r="Q121" s="139">
        <f>Q120/Q113*100</f>
        <v>11.097822036175172</v>
      </c>
      <c r="R121" s="63">
        <f>IF(ISERROR(Q121/I121),"NM",IF(OR(Q121/I121&lt;0.5,Q121/I121&gt;2),"NM",(Q121/I121-1)*100))</f>
        <v>13.135136191858376</v>
      </c>
      <c r="S121" s="139">
        <f>S120/S113*100</f>
        <v>12.460925189305213</v>
      </c>
      <c r="T121" s="63">
        <f>IF(ISERROR(S121/K121),"NM",IF(OR(S121/K121&lt;0.5,S121/K121&gt;2),"NM",(S121/K121-1)*100))</f>
        <v>14.809566549325105</v>
      </c>
      <c r="U121" s="139">
        <f>U120/U113*100</f>
        <v>12.527177118972579</v>
      </c>
      <c r="V121" s="63">
        <f>IF(ISERROR(U121/M121),"NM",IF(OR(U121/M121&lt;0.5,U121/M121&gt;2),"NM",(U121/M121-1)*100))</f>
        <v>14.20527783915151</v>
      </c>
      <c r="W121" s="139">
        <f>W120/W113*100</f>
        <v>11.977150744388505</v>
      </c>
      <c r="X121" s="63">
        <f>IF(ISERROR(W121/O121),"NM",IF(OR(W121/O121&lt;0.5,W121/O121&gt;2),"NM",(W121/O121-1)*100))</f>
        <v>6.5003616782730811</v>
      </c>
      <c r="Y121" s="139">
        <f>Y120/Y113*100</f>
        <v>12.123099363688885</v>
      </c>
      <c r="Z121" s="63">
        <f>IF(ISERROR(Y121/Q121),"NM",IF(OR(Y121/Q121&lt;0.5,Y121/Q121&gt;2),"NM",(Y121/Q121-1)*100))</f>
        <v>9.2385454026173264</v>
      </c>
      <c r="AA121" s="139">
        <f>AA120/AA113*100</f>
        <v>13.605038070505692</v>
      </c>
      <c r="AB121" s="63">
        <f>IF(ISERROR(AA121/S121),"NM",IF(OR(AA121/S121&lt;0.5,AA121/S121&gt;2),"NM",(AA121/S121-1)*100))</f>
        <v>9.1816046065538828</v>
      </c>
      <c r="AC121" s="139">
        <f>AC120/AC113*100</f>
        <v>13.28438368362678</v>
      </c>
      <c r="AD121" s="63">
        <f>IF(ISERROR(AC121/U121),"NM",IF(OR(AC121/U121&lt;0.5,AC121/U121&gt;2),"NM",(AC121/U121-1)*100))</f>
        <v>6.0445107262625086</v>
      </c>
      <c r="AE121" s="139">
        <f>AE120/AE113*100</f>
        <v>12.692171020004919</v>
      </c>
      <c r="AF121" s="63">
        <f>IF(ISERROR(AE121/W121),"NM",IF(OR(AE121/W121&lt;0.5,AE121/W121&gt;2),"NM",(AE121/W121-1)*100))</f>
        <v>5.969869553085605</v>
      </c>
      <c r="AG121" s="139">
        <f>AG120/AG113*100</f>
        <v>12.562775125550251</v>
      </c>
      <c r="AH121" s="63">
        <f>IF(ISERROR(AG121/Y121),"NM",IF(OR(AG121/Y121&lt;0.5,AG121/Y121&gt;2),"NM",(AG121/Y121-1)*100))</f>
        <v>3.6267603578197471</v>
      </c>
      <c r="AI121" s="140">
        <f>AI120/AI113*100</f>
        <v>14.275629431203305</v>
      </c>
      <c r="AJ121" s="63">
        <f>IF(ISERROR(AI121/AA121),"NM",IF(OR(AI121/AA121&lt;0.5,AI121/AA121&gt;2),"NM",(AI121/AA121-1)*100))</f>
        <v>4.9289929011766986</v>
      </c>
      <c r="AK121" s="139">
        <f>AK120/AK113*100</f>
        <v>14.172504838056376</v>
      </c>
      <c r="AL121" s="63">
        <f>IF(ISERROR(AK121/AC121),"NM",IF(OR(AK121/AC121&lt;0.5,AK121/AC121&gt;2),"NM",(AK121/AC121-1)*100))</f>
        <v>6.6854524498883627</v>
      </c>
      <c r="AM121" s="139">
        <f>AM120/AM113*100</f>
        <v>14.000750651300391</v>
      </c>
      <c r="AN121" s="63">
        <f>IF(ISERROR(AM121/AE121),"NM",IF(OR(AM121/AE121&lt;0.5,AM121/AE121&gt;2),"NM",(AM121/AE121-1)*100))</f>
        <v>10.31013235823044</v>
      </c>
      <c r="AO121" s="133">
        <f>AO120/AO113*100</f>
        <v>13.649349044465605</v>
      </c>
      <c r="AP121" s="63">
        <f>IF(ISERROR(AO121/AG121),"NM",IF(OR(AO121/AG121&lt;0.5,AO121/AG121&gt;2),"NM",(AO121/AG121-1)*100))</f>
        <v>8.6491552070009803</v>
      </c>
      <c r="AQ121" s="133">
        <f>AQ120/AQ113*100</f>
        <v>14.935746178607362</v>
      </c>
      <c r="AR121" s="63">
        <f>IF(ISERROR(AQ121/AI121),"NM",IF(OR(AQ121/AI121&lt;0.5,AQ121/AI121&gt;2),"NM",(AQ121/AI121-1)*100))</f>
        <v>4.624081555109516</v>
      </c>
      <c r="AS121" s="133">
        <f>AS120/AS113*100</f>
        <v>14.686716262293235</v>
      </c>
      <c r="AT121" s="63">
        <f>IF(ISERROR(AS121/AK121),"NM",IF(OR(AS121/AK121&lt;0.5,AS121/AK121&gt;2),"NM",(AS121/AK121-1)*100))</f>
        <v>3.6282324833369239</v>
      </c>
      <c r="AU121" s="133">
        <f>AU120/AU113*100</f>
        <v>15.098836685627976</v>
      </c>
      <c r="AV121" s="63">
        <f>IF(ISERROR(AU121/AM121),"NM",IF(OR(AU121/AM121&lt;0.5,AU121/AM121&gt;2),"NM",(AU121/AM121-1)*100))</f>
        <v>7.8430511454440799</v>
      </c>
      <c r="AW121" s="133">
        <f>AW120/AW113*100</f>
        <v>13.405053484294511</v>
      </c>
      <c r="AX121" s="63">
        <f>IF(ISERROR(AW121/AO121),"NM",IF(OR(AW121/AO121&lt;0.5,AW121/AO121&gt;2),"NM",(AW121/AO121-1)*100))</f>
        <v>-1.7897964172155834</v>
      </c>
      <c r="AY121" s="133">
        <f>AY120/AY113*100</f>
        <v>16.655167332065059</v>
      </c>
      <c r="AZ121" s="65">
        <f>IF(ISERROR(AY121/AQ121),"NM",IF(OR(AY121/AQ121&lt;0.5,AY121/AQ121&gt;2),"NM",(AY121/AQ121-1)*100))</f>
        <v>11.512120873615572</v>
      </c>
      <c r="BA121" s="133">
        <f>BA120/BA113*100</f>
        <v>16.340742406306418</v>
      </c>
      <c r="BB121" s="65">
        <f>IF(ISERROR(BA121/AS121),"NM",IF(OR(BA121/AS121&lt;0.5,BA121/AS121&gt;2),"NM",(BA121/AS121-1)*100))</f>
        <v>11.262055550564011</v>
      </c>
      <c r="BC121" s="133">
        <f>BC120/BC113*100</f>
        <v>15.374401166423663</v>
      </c>
      <c r="BD121" s="65">
        <f>IF(ISERROR(BC121/AU121),"NM",IF(OR(BC121/AU121&lt;0.5,BC121/AU121&gt;2),"NM",(BC121/AU121-1)*100))</f>
        <v>1.825070941114193</v>
      </c>
      <c r="BE121" s="133">
        <f>BE120/BE113*100</f>
        <v>14.726999929166157</v>
      </c>
      <c r="BF121" s="65">
        <f>IF(ISERROR(BE121/AW121),"NM",IF(OR(BE121/AW121&lt;0.5,BE121/AW121&gt;2),"NM",(BE121/AW121-1)*100))</f>
        <v>9.8615529316645514</v>
      </c>
      <c r="BG121" s="133">
        <f>BG120/BG74*100</f>
        <v>17.612699982251971</v>
      </c>
      <c r="BH121" s="65">
        <f>IF(ISERROR(BG121/AY121),"NM",IF(OR(BG121/AY121&lt;0.5,BG121/AY121&gt;2),"NM",(BG121/AY121-1)*100))</f>
        <v>5.7491625937821755</v>
      </c>
      <c r="BI121" s="133">
        <f>BI120/BI74*100</f>
        <v>17.444218431189412</v>
      </c>
      <c r="BJ121" s="65">
        <f>IF(ISERROR(BI121/BA121),"NM",IF(OR(BI121/BA121&lt;0.5,BI121/BA121&gt;2),"NM",(BI121/BA121-1)*100))</f>
        <v>6.7529124286123343</v>
      </c>
      <c r="BK121" s="133">
        <f>BK120/BK74*100</f>
        <v>17.187582847037469</v>
      </c>
      <c r="BL121" s="65">
        <f>IF(ISERROR(BK121/BC121),"NM",IF(OR(BK121/BC121&lt;0.5,BK121/BC121&gt;2),"NM",(BK121/BC121-1)*100))</f>
        <v>11.79351092108638</v>
      </c>
      <c r="BM121" s="133">
        <f>BM120/BM74*100</f>
        <v>14.952849566487824</v>
      </c>
      <c r="BN121" s="65">
        <f>IF(ISERROR(BM121/BE121),"NM",IF(OR(BM121/BE121&lt;0.5,BM121/BE121&gt;2),"NM",(BM121/BE121-1)*100))</f>
        <v>1.5335753270045327</v>
      </c>
      <c r="BO121" s="133">
        <f>BO120/BO74*100</f>
        <v>17.970054538888665</v>
      </c>
      <c r="BP121" s="65">
        <f>IF(ISERROR(BO121/BG121),"NM",IF(OR(BO121/BG121&lt;0.5,BO121/BG121&gt;2),"NM",(BO121/BG121-1)*100))</f>
        <v>2.0289595405405869</v>
      </c>
      <c r="BQ121" s="133">
        <f>BQ120/BQ74*100</f>
        <v>18.218051500028924</v>
      </c>
      <c r="BR121" s="65">
        <f>IF(ISERROR(BQ121/BI121),"NM",IF(OR(BQ121/BI121&lt;0.5,BQ121/BI121&gt;2),"NM",(BQ121/BI121-1)*100))</f>
        <v>4.4360432190870602</v>
      </c>
      <c r="BS121" s="133">
        <f>BS120/BS74*100</f>
        <v>18.320191274316837</v>
      </c>
      <c r="BT121" s="65">
        <f>IF(ISERROR(BS121/BK121),"NM",IF(OR(BS121/BK121&lt;0.5,BS121/BK121&gt;2),"NM",(BS121/BK121-1)*100))</f>
        <v>6.5896899951501275</v>
      </c>
      <c r="BU121" s="133">
        <f>BU120/BU74*100</f>
        <v>16.325192937942703</v>
      </c>
      <c r="BV121" s="65">
        <f>IF(ISERROR(BU121/BM121),"NM",IF(OR(BU121/BM121&lt;0.5,BU121/BM121&gt;2),"NM",(BU121/BM121-1)*100))</f>
        <v>9.1778049752507371</v>
      </c>
      <c r="BW121" s="133">
        <f>BW120/BW74*100</f>
        <v>19.002058135609929</v>
      </c>
      <c r="BX121" s="65">
        <f>IF(ISERROR(BW121/BO121),"NM",IF(OR(BW121/BO121&lt;0.5,BW121/BO121&gt;2),"NM",(BW121/BO121-1)*100))</f>
        <v>5.7429074268412705</v>
      </c>
      <c r="BY121" s="133">
        <f>BY120/BY74*100</f>
        <v>19.672569288745422</v>
      </c>
      <c r="BZ121" s="65">
        <f>IF(ISERROR(BY121/BQ121),"NM",IF(OR(BY121/BQ121&lt;0.5,BY121/BQ121&gt;2),"NM",(BY121/BQ121-1)*100))</f>
        <v>7.9839371884209864</v>
      </c>
      <c r="CA121" s="133">
        <f>CA120/CA74*100</f>
        <v>19.959809699220028</v>
      </c>
      <c r="CB121" s="65">
        <f>IF(ISERROR(CA121/BS121),"NM",IF(OR(CA121/BS121&lt;0.5,CA121/BS121&gt;2),"NM",(CA121/BS121-1)*100))</f>
        <v>8.9497887896060391</v>
      </c>
      <c r="CC121" s="133">
        <f>CC120/CC74*100</f>
        <v>18.708868967813736</v>
      </c>
      <c r="CD121" s="65">
        <f>IF(ISERROR(CC121/BU121),"NM",IF(OR(CC121/BU121&lt;0.5,CC121/BU121&gt;2),"NM",(CC121/BU121-1)*100))</f>
        <v>14.601211997506859</v>
      </c>
      <c r="CE121" s="133">
        <f>CE120/CE74*100</f>
        <v>21.293656809986768</v>
      </c>
      <c r="CF121" s="65">
        <f>IF(ISERROR(CE121/BW121),"NM",IF(OR(CE121/BW121&lt;0.5,CE121/BW121&gt;2),"NM",(CE121/BW121-1)*100))</f>
        <v>12.059739308356153</v>
      </c>
      <c r="CG121" s="133">
        <f>CG120/CG74*100</f>
        <v>20.977125593439794</v>
      </c>
      <c r="CH121" s="65">
        <f>IF(ISERROR(CG121/BY121),"NM",IF(OR(CG121/BY121&lt;0.5,CG121/BY121&gt;2),"NM",(CG121/BY121-1)*100))</f>
        <v>6.6313468543262477</v>
      </c>
      <c r="CI121" s="133">
        <f>CI120/CI74*100</f>
        <v>21.001921289829706</v>
      </c>
      <c r="CJ121" s="65">
        <f>IF(ISERROR(CI121/CA121),"NM",IF(OR(CI121/CA121&lt;0.5,CI121/CA121&gt;2),"NM",(CI121/CA121-1)*100))</f>
        <v>5.2210497310021919</v>
      </c>
      <c r="CK121" s="133">
        <f>CK120/CK74*100</f>
        <v>18.489643609183855</v>
      </c>
      <c r="CL121" s="65">
        <f>IF(ISERROR(CK121/CC121),"NM",IF(OR(CK121/CC121&lt;0.5,CK121/CC121&gt;2),"NM",(CK121/CC121-1)*100))</f>
        <v>-1.1717723770850674</v>
      </c>
      <c r="CM121" s="133">
        <f>CM120/CM74*100</f>
        <v>22.273569779106701</v>
      </c>
      <c r="CN121" s="65">
        <f>IF(ISERROR(CM121/CE121),"NM",IF(OR(CM121/CE121&lt;0.5,CM121/CE121&gt;2),"NM",(CM121/CE121-1)*100))</f>
        <v>4.60190082832721</v>
      </c>
      <c r="CO121" s="133">
        <f>CO120/CO74*100</f>
        <v>20.948484966224655</v>
      </c>
      <c r="CP121" s="65">
        <f>IF(ISERROR(CO121/CG121),"NM",IF(OR(CO121/CG121&lt;0.5,CO121/CG121&gt;2),"NM",(CO121/CG121-1)*100))</f>
        <v>-0.13653265833568629</v>
      </c>
      <c r="CQ121" s="133">
        <f>CQ120/CQ74*100</f>
        <v>21.567181641570937</v>
      </c>
      <c r="CR121" s="65">
        <f>IF(ISERROR(CQ121/CI121),"NM",IF(OR(CQ121/CI121&lt;0.5,CQ121/CI121&gt;2),"NM",(CQ121/CI121-1)*100))</f>
        <v>2.6914697181298353</v>
      </c>
      <c r="CS121" s="133">
        <f>CS120/CS74*100</f>
        <v>18.763833952614966</v>
      </c>
      <c r="CT121" s="65">
        <f>IF(ISERROR(CS121/CK121),"NM",IF(OR(CS121/CK121&lt;0.5,CS121/CK121&gt;2),"NM",(CS121/CK121-1)*100))</f>
        <v>1.4829401216523319</v>
      </c>
      <c r="CU121" s="133">
        <f>CU120/CU74*100</f>
        <v>21.327879120624193</v>
      </c>
      <c r="CV121" s="65">
        <f>IF(ISERROR(CU121/CM121),"NM",IF(OR(CU121/CM121&lt;0.5,CU121/CM121&gt;2),"NM",(CU121/CM121-1)*100))</f>
        <v>-4.2457974534894527</v>
      </c>
      <c r="CW121" s="133">
        <f>CW120/CW74*100</f>
        <v>19.645920537981198</v>
      </c>
      <c r="CX121" s="65">
        <f>IF(ISERROR(CW121/CO121),"NM",IF(OR(CW121/CO121&lt;0.5,CW121/CO121&gt;2),"NM",(CW121/CO121-1)*100))</f>
        <v>-6.2179409649126827</v>
      </c>
      <c r="CY121" s="133">
        <f>CY120/CY74*100</f>
        <v>19.341828529011508</v>
      </c>
      <c r="CZ121" s="65">
        <f>IF(ISERROR(CY121/CQ121),"NM",IF(OR(CY121/CQ121&lt;0.5,CY121/CQ121&gt;2),"NM",(CY121/CQ121-1)*100))</f>
        <v>-10.318237911392369</v>
      </c>
      <c r="DA121" s="133">
        <f>DA120/DA74*100</f>
        <v>17.681824100464418</v>
      </c>
      <c r="DB121" s="65">
        <f>IF(ISERROR(DA121/CS121),"NM",IF(OR(DA121/CS121&lt;0.5,DA121/CS121&gt;2),"NM",(DA121/CS121-1)*100))</f>
        <v>-5.7664646515365181</v>
      </c>
      <c r="DC121" s="133">
        <f>DC120/DC74*100</f>
        <v>21.529091810854457</v>
      </c>
      <c r="DD121" s="65">
        <f>IF(ISERROR(DC121/CU121),"NM",IF(OR(DC121/CU121&lt;0.5,DC121/CU121&gt;2),"NM",(DC121/CU121-1)*100))</f>
        <v>0.94342568753444933</v>
      </c>
      <c r="DE121" s="133">
        <f>DE120/DE74*100</f>
        <v>21.454848802761898</v>
      </c>
      <c r="DF121" s="65">
        <f>IF(ISERROR(DE121/CW121),"NM",IF(OR(DE121/CW121&lt;0.5,DE121/CW121&gt;2),"NM",(DE121/CW121-1)*100))</f>
        <v>9.2076533715155904</v>
      </c>
      <c r="DG121" s="133">
        <f>DG120/DG74*100</f>
        <v>19.218219351401743</v>
      </c>
      <c r="DH121" s="65">
        <f>IF(ISERROR(DG121/CY121),"NM",IF(OR(DG121/CY121&lt;0.5,DG121/CY121&gt;2),"NM",(DG121/CY121-1)*100))</f>
        <v>-0.63907700052432403</v>
      </c>
      <c r="DI121" s="133">
        <f>DI120/DI74*100</f>
        <v>19.865229360349254</v>
      </c>
      <c r="DJ121" s="65">
        <f>IF(ISERROR(DI121/DA121),"NM",IF(OR(DI121/DA121&lt;0.5,DI121/DA121&gt;2),"NM",(DI121/DA121-1)*100))</f>
        <v>12.348303249026715</v>
      </c>
      <c r="DK121" s="133">
        <f>DK120/DK74*100</f>
        <v>22.02688751802043</v>
      </c>
      <c r="DL121" s="65">
        <f>IF(ISERROR(DK121/DC121),"NM",IF(OR(DK121/DC121&lt;0.5,DK121/DC121&gt;2),"NM",(DK121/DC121-1)*100))</f>
        <v>2.3122002151293675</v>
      </c>
      <c r="DM121" s="133">
        <f>DM120/DM74*100</f>
        <v>21.740337704180686</v>
      </c>
      <c r="DN121" s="65">
        <f>IF(ISERROR(DM121/DE121),"NM",IF(OR(DM121/DE121&lt;0.5,DM121/DE121&gt;2),"NM",(DM121/DE121-1)*100))</f>
        <v>1.3306497941017348</v>
      </c>
      <c r="DO121" s="133">
        <f>DO120/DO74*100</f>
        <v>19.634384307281501</v>
      </c>
      <c r="DP121" s="65">
        <f>IF(ISERROR(DO121/DG121),"NM",IF(OR(DO121/DG121&lt;0.5,DO121/DG121&gt;2),"NM",(DO121/DG121-1)*100))</f>
        <v>2.1654709433285957</v>
      </c>
      <c r="DQ121" s="133">
        <f>DQ120/DQ74*100</f>
        <v>20.071268919414628</v>
      </c>
      <c r="DR121" s="65">
        <f>IF(ISERROR(DQ121/DI121),"NM",IF(OR(DQ121/DI121&lt;0.5,DQ121/DI121&gt;2),"NM",(DQ121/DI121-1)*100))</f>
        <v>1.0371869125086697</v>
      </c>
      <c r="DS121" s="133">
        <f>DS120/DS74*100</f>
        <v>22.143221983859434</v>
      </c>
      <c r="DT121" s="65">
        <f>IF(ISERROR(DS121/DK121),"NM",IF(OR(DS121/DK121&lt;0.5,DS121/DK121&gt;2),"NM",(DS121/DK121-1)*100))</f>
        <v>0.52814754578389689</v>
      </c>
      <c r="DU121" s="133">
        <f>DU120/DU74*100</f>
        <v>21.070019882358885</v>
      </c>
      <c r="DV121" s="65">
        <f>IF(ISERROR(DU121/DM121),"NM",IF(OR(DU121/DM121&lt;0.5,DU121/DM121&gt;2),"NM",(DU121/DM121-1)*100))</f>
        <v>-3.0832907517020725</v>
      </c>
      <c r="DW121" s="133">
        <f>DW120/DW74*100</f>
        <v>21.942453412119793</v>
      </c>
      <c r="DX121" s="65">
        <f>IF(ISERROR(DW121/DO121),"NM",IF(OR(DW121/DO121&lt;0.5,DW121/DO121&gt;2),"NM",(DW121/DO121-1)*100))</f>
        <v>11.755240544936951</v>
      </c>
      <c r="DY121" s="133">
        <f t="shared" ref="DY121:EA121" si="450">DY120/DY74*100</f>
        <v>22.321292883470374</v>
      </c>
      <c r="DZ121" s="65">
        <f>IF(ISERROR(DY121/DQ121),"NM",IF(OR(DY121/DQ121&lt;0.5,DY121/DQ121&gt;2),"NM",(DY121/DQ121-1)*100))</f>
        <v>11.210172974561328</v>
      </c>
      <c r="EA121" s="133">
        <f t="shared" si="450"/>
        <v>21.30126474252063</v>
      </c>
      <c r="EB121" s="65">
        <f>IF(ISERROR(EA121/DS121),"NM",IF(OR(EA121/DS121&lt;0.5,EA121/DS121&gt;2),"NM",(EA121/DS121-1)*100))</f>
        <v>-3.8023248917999353</v>
      </c>
      <c r="EC121" s="133">
        <f t="shared" ref="EC121:EE121" si="451">EC120/EC74*100</f>
        <v>19.936377185162662</v>
      </c>
      <c r="ED121" s="65">
        <f>IF(ISERROR(EC121/DU121),"NM",IF(OR(EC121/DU121&lt;0.5,EC121/DU121&gt;2),"NM",(EC121/DU121-1)*100))</f>
        <v>-5.3803589342854785</v>
      </c>
      <c r="EE121" s="133">
        <f t="shared" si="451"/>
        <v>19.56250971259982</v>
      </c>
      <c r="EF121" s="65">
        <f>IF(ISERROR(EE121/DW121),"NM",IF(OR(EE121/DW121&lt;0.5,EE121/DW121&gt;2),"NM",(EE121/DW121-1)*100))</f>
        <v>-10.846297152010475</v>
      </c>
      <c r="EG121" s="133">
        <f t="shared" ref="EG121:EI121" si="452">EG120/EG74*100</f>
        <v>18.125916785024099</v>
      </c>
      <c r="EH121" s="65">
        <f>IF(ISERROR(EG121/DY121),"NM",IF(OR(EG121/DY121&lt;0.5,EG121/DY121&gt;2),"NM",(EG121/DY121-1)*100))</f>
        <v>-18.795399174897632</v>
      </c>
      <c r="EI121" s="133">
        <f t="shared" si="452"/>
        <v>20.485214902928963</v>
      </c>
      <c r="EJ121" s="65">
        <f>IF(ISERROR(EI121/EA121),"NM",IF(OR(EI121/EA121&lt;0.5,EI121/EA121&gt;2),"NM",(EI121/EA121-1)*100))</f>
        <v>-3.8309924291148101</v>
      </c>
      <c r="EK121" s="133">
        <f t="shared" ref="EK121:EM121" si="453">EK120/EK74*100</f>
        <v>20.919135277834492</v>
      </c>
      <c r="EL121" s="65">
        <f>IF(ISERROR(EK121/EC121),"NM",IF(OR(EK121/EC121&lt;0.5,EK121/EC121&gt;2),"NM",(EK121/EC121-1)*100))</f>
        <v>4.9294718069601506</v>
      </c>
      <c r="EM121" s="133">
        <f t="shared" si="453"/>
        <v>19.8603494604411</v>
      </c>
      <c r="EN121" s="65">
        <f>IF(ISERROR(EM121/EE121),"NM",IF(OR(EM121/EE121&lt;0.5,EM121/EE121&gt;2),"NM",(EM121/EE121-1)*100))</f>
        <v>1.5225027474335073</v>
      </c>
      <c r="EO121" s="133">
        <f t="shared" ref="EO121" si="454">EO120/EO74*100</f>
        <v>20.218468334029726</v>
      </c>
      <c r="EP121" s="65">
        <f>IF(ISERROR(EO121/EG121),"NM",IF(OR(EO121/EG121&lt;0.5,EO121/EG121&gt;2),"NM",(EO121/EG121-1)*100))</f>
        <v>11.544528057938152</v>
      </c>
      <c r="EQ121" s="133">
        <f t="shared" ref="EQ121" si="455">EQ120/EQ74*100</f>
        <v>20.548122785782649</v>
      </c>
      <c r="ER121" s="65">
        <f>IF(ISERROR(EQ121/EI121),"NM",IF(OR(EQ121/EI121&lt;0.5,EQ121/EI121&gt;2),"NM",(EQ121/EI121-1)*100))</f>
        <v>0.30708920141566676</v>
      </c>
      <c r="ES121" s="133">
        <f t="shared" ref="ES121" si="456">ES120/ES74*100</f>
        <v>20.042841784179103</v>
      </c>
      <c r="ET121" s="65">
        <f>IF(ISERROR(ES121/EK121),"NM",IF(OR(ES121/EK121&lt;0.5,ES121/EK121&gt;2),"NM",(ES121/EK121-1)*100))</f>
        <v>-4.1889565797869839</v>
      </c>
      <c r="EU121" s="133">
        <f t="shared" ref="EU121" si="457">EU120/EU74*100</f>
        <v>20.644953028489059</v>
      </c>
      <c r="EV121" s="65">
        <f>IF(ISERROR(EU121/EM121),"NM",IF(OR(EU121/EM121&lt;0.5,EU121/EM121&gt;2),"NM",(EU121/EM121-1)*100))</f>
        <v>3.9506030324933272</v>
      </c>
      <c r="EW121" s="133">
        <f t="shared" ref="EW121" si="458">EW120/EW74*100</f>
        <v>20.202128478733531</v>
      </c>
      <c r="EX121" s="65">
        <f>IF(ISERROR(EW121/EO121),"NM",IF(OR(EW121/EO121&lt;0.5,EW121/EO121&gt;2),"NM",(EW121/EO121-1)*100))</f>
        <v>-8.0816484346113437E-2</v>
      </c>
      <c r="EY121" s="65"/>
      <c r="EZ121" s="320"/>
      <c r="FA121" s="124"/>
      <c r="FB121" s="131">
        <f>FB120/FB113*100</f>
        <v>8.8805513575274801</v>
      </c>
      <c r="FC121" s="152"/>
      <c r="FD121" s="131">
        <f>FD120/FD113*100</f>
        <v>9.2290975837872171</v>
      </c>
      <c r="FE121" s="65">
        <f>IF(ISERROR(FD121/FB121),"NM",IF(OR(FD121/FB121&lt;0.5,FD121/FB121&gt;2),"NM",(FD121/FB121-1)*100))</f>
        <v>3.9248264238041619</v>
      </c>
      <c r="FF121" s="131">
        <f>FF120/FF113*100</f>
        <v>9.6909585416225941</v>
      </c>
      <c r="FG121" s="65">
        <f>IF(ISERROR(FF121/FD121),"NM",IF(OR(FF121/FD121&lt;0.5,FF121/FD121&gt;2),"NM",(FF121/FD121-1)*100))</f>
        <v>5.004399982147012</v>
      </c>
      <c r="FH121" s="131">
        <f>FH120/FH113*100</f>
        <v>11.043441297111089</v>
      </c>
      <c r="FI121" s="65">
        <f>IF(ISERROR(FH121/FF121),"NM",IF(OR(FH121/FF121&lt;0.5,FH121/FF121&gt;2),"NM",(FH121/FF121-1)*100))</f>
        <v>13.956129826369512</v>
      </c>
      <c r="FJ121" s="131">
        <f>FJ120/FJ113*100</f>
        <v>12.269554547031882</v>
      </c>
      <c r="FK121" s="65">
        <f>IF(ISERROR(FJ121/FH121),"NM",IF(OR(FJ121/FH121&lt;0.5,FJ121/FH121&gt;2),"NM",(FJ121/FH121-1)*100))</f>
        <v>11.10263745632929</v>
      </c>
      <c r="FL121" s="131">
        <f>FL120/FL113*100</f>
        <v>13.03016716838532</v>
      </c>
      <c r="FM121" s="65">
        <f>IF(ISERROR(FL121/FJ121),"NM",IF(OR(FL121/FJ121&lt;0.5,FL121/FJ121&gt;2),"NM",(FL121/FJ121-1)*100))</f>
        <v>6.1991869259625076</v>
      </c>
      <c r="FN121" s="131">
        <f>FN120/FN113*100</f>
        <v>14.020412868772288</v>
      </c>
      <c r="FO121" s="65">
        <f>IF(ISERROR(FN121/FL121),"NM",IF(OR(FN121/FL121&lt;0.5,FN121/FL121&gt;2),"NM",(FN121/FL121-1)*100))</f>
        <v>7.5996392647177169</v>
      </c>
      <c r="FP121" s="131">
        <f>FP120/FP113*100</f>
        <v>14.522100042839856</v>
      </c>
      <c r="FQ121" s="65">
        <f>IF(ISERROR(FP121/FN121),"NM",IF(OR(FP121/FN121&lt;0.5,FP121/FN121&gt;2),"NM",(FP121/FN121-1)*100))</f>
        <v>3.5782624860140722</v>
      </c>
      <c r="FR121" s="143">
        <f>FR120/FR113*100</f>
        <v>15.762774441272029</v>
      </c>
      <c r="FS121" s="65">
        <f>IF(ISERROR(FR121/FP121),"NM",IF(OR(FR121/FP121&lt;0.5,FR121/FP121&gt;2),"NM",(FR121/FP121-1)*100))</f>
        <v>8.5433538866432013</v>
      </c>
      <c r="FT121" s="143">
        <f>FT120/FT113*100</f>
        <v>16.790791246304607</v>
      </c>
      <c r="FU121" s="65">
        <f>IF(ISERROR(FT121/FR121),"NM",IF(OR(FT121/FR121&lt;0.5,FT121/FR121&gt;2),"NM",(FT121/FR121-1)*100))</f>
        <v>6.5218011515846941</v>
      </c>
      <c r="FV121" s="143">
        <f>FV120/FV113*100</f>
        <v>17.70602852442283</v>
      </c>
      <c r="FW121" s="65">
        <f>IF(ISERROR(FV121/FT121),"NM",IF(OR(FV121/FT121&lt;0.5,FV121/FT121&gt;2),"NM",(FV121/FT121-1)*100))</f>
        <v>5.4508287590059323</v>
      </c>
      <c r="FX121" s="133">
        <f>FX120/FX74*100</f>
        <v>19.335163317195398</v>
      </c>
      <c r="FY121" s="65">
        <f>IF(ISERROR(FX121/FV121),"NM",IF(OR(FX121/FV121&lt;0.5,FX121/FV121&gt;2),"NM",(FX121/FV121-1)*100))</f>
        <v>9.2010175547013304</v>
      </c>
      <c r="FZ121" s="133">
        <f>FZ120/FZ74*100</f>
        <v>20.432147325355164</v>
      </c>
      <c r="GA121" s="65">
        <f>IF(ISERROR(FZ121/FX121),"NM",IF(OR(FZ121/FX121&lt;0.5,FZ121/FX121&gt;2),"NM",(FZ121/FX121-1)*100))</f>
        <v>5.673518191512672</v>
      </c>
      <c r="GB121" s="133">
        <f>GB120/GB74*100</f>
        <v>20.869226458165315</v>
      </c>
      <c r="GC121" s="65">
        <f>IF(ISERROR(GB121/FZ121),"NM",IF(OR(GB121/FZ121&lt;0.5,GB121/FZ121&gt;2),"NM",(GB121/FZ121-1)*100))</f>
        <v>2.1391737532538313</v>
      </c>
      <c r="GD121" s="133">
        <f>GD120/GD74*100</f>
        <v>19.46788461105848</v>
      </c>
      <c r="GE121" s="65">
        <f>IF(ISERROR(GD121/GB121),"NM",IF(OR(GD121/GB121&lt;0.5,GD121/GB121&gt;2),"NM",(GD121/GB121-1)*100))</f>
        <v>-6.7148720146191332</v>
      </c>
      <c r="GF121" s="133">
        <f>GF120/GF74*100</f>
        <v>20.510938920112032</v>
      </c>
      <c r="GG121" s="65">
        <f>IF(ISERROR(GF121/GD121),"NM",IF(OR(GF121/GD121&lt;0.5,GF121/GD121&gt;2),"NM",(GF121/GD121-1)*100))</f>
        <v>5.357820481743869</v>
      </c>
      <c r="GH121" s="133">
        <f>GH120/GH74*100</f>
        <v>20.864537649727794</v>
      </c>
      <c r="GI121" s="65">
        <f>IF(ISERROR(GH121/GF121),"NM",IF(OR(GH121/GF121&lt;0.5,GH121/GF121&gt;2),"NM",(GH121/GF121-1)*100))</f>
        <v>1.7239519409276705</v>
      </c>
      <c r="GJ121" s="133">
        <f>GJ120/GJ74*100</f>
        <v>21.87154274990278</v>
      </c>
      <c r="GK121" s="65">
        <f>IF(ISERROR(GJ121/GH121),"NM",IF(OR(GJ121/GH121&lt;0.5,GJ121/GH121&gt;2),"NM",(GJ121/GH121-1)*100))</f>
        <v>4.8263954710164647</v>
      </c>
      <c r="GL121" s="133">
        <f>GL120/GL74*100</f>
        <v>20.691082557073976</v>
      </c>
      <c r="GM121" s="65">
        <f>IF(ISERROR(GL121/GJ121),"NM",IF(OR(GL121/GJ121&lt;0.5,GL121/GJ121&gt;2),"NM",(GL121/GJ121-1)*100))</f>
        <v>-5.3972424639960543</v>
      </c>
      <c r="GN121" s="133">
        <f>GN120/GN74*100</f>
        <v>20.372108243850416</v>
      </c>
      <c r="GO121" s="65">
        <f>IF(ISERROR(GN121/GL121),"NM",IF(OR(GN121/GL121&lt;0.5,GN121/GL121&gt;2),"NM",(GN121/GL121-1)*100))</f>
        <v>-1.5416028250030189</v>
      </c>
      <c r="GP121" s="133">
        <f>GP120/GP74*100</f>
        <v>20.359899885345715</v>
      </c>
      <c r="GQ121" s="65">
        <f>IF(ISERROR(GP121/GN121),"NM",IF(OR(GP121/GN121&lt;0.5,GP121/GN121&gt;2),"NM",(GP121/GN121-1)*100))</f>
        <v>-5.9926829165490858E-2</v>
      </c>
      <c r="GR121" s="133">
        <f>GR120/GR74*100</f>
        <v>20.665863184298981</v>
      </c>
      <c r="GS121" s="65">
        <f>IF(ISERROR(GR121/GP121),"NM",IF(OR(GR121/GP121&lt;0.5,GR121/GP121&gt;2),"NM",(GR121/GP121-1)*100))</f>
        <v>1.5027740837443293</v>
      </c>
      <c r="GT121" s="133">
        <f>GT120/GT74*100</f>
        <v>21.498617033152179</v>
      </c>
      <c r="GU121" s="65">
        <f>IF(ISERROR(GT121/GR121),"NM",IF(OR(GT121/GR121&lt;0.5,GT121/GR121&gt;2),"NM",(GT121/GR121-1)*100))</f>
        <v>4.0296107712833873</v>
      </c>
      <c r="GV121" s="133">
        <f>GV120/GV74*100</f>
        <v>21.928653688271975</v>
      </c>
      <c r="GW121" s="65">
        <f>IF(ISERROR(GV121/GT121),"NM",IF(OR(GV121/GT121&lt;0.5,GV121/GT121&gt;2),"NM",(GV121/GT121-1)*100))</f>
        <v>2.0002991562510841</v>
      </c>
      <c r="GX121" s="133">
        <f>GX120/GX74*100</f>
        <v>22.335370225798634</v>
      </c>
      <c r="GY121" s="65">
        <f>IF(ISERROR(GX121/GV121),"NM",IF(OR(GX121/GV121&lt;0.5,GX121/GV121&gt;2),"NM",(GX121/GV121-1)*100))</f>
        <v>1.8547264383320661</v>
      </c>
      <c r="GZ121" s="67">
        <f t="shared" si="304"/>
        <v>1.8571302569587278</v>
      </c>
      <c r="HA121" s="280"/>
      <c r="HB121" s="57"/>
      <c r="HC121"/>
      <c r="HD121"/>
      <c r="HE121"/>
      <c r="HF121"/>
      <c r="HG121"/>
      <c r="HH121"/>
    </row>
    <row r="122" spans="1:216" s="2" customFormat="1" ht="13.5" customHeight="1" x14ac:dyDescent="0.2">
      <c r="B122" s="54"/>
      <c r="C122" s="153"/>
      <c r="D122" s="63"/>
      <c r="E122" s="57"/>
      <c r="F122" s="63"/>
      <c r="G122" s="57"/>
      <c r="H122" s="63"/>
      <c r="I122" s="57"/>
      <c r="J122" s="63"/>
      <c r="K122" s="153"/>
      <c r="L122" s="63"/>
      <c r="M122" s="153"/>
      <c r="N122" s="63"/>
      <c r="O122" s="57"/>
      <c r="P122" s="63"/>
      <c r="Q122" s="57"/>
      <c r="R122" s="63"/>
      <c r="S122" s="153"/>
      <c r="T122" s="63"/>
      <c r="U122" s="153"/>
      <c r="V122" s="63"/>
      <c r="W122" s="57"/>
      <c r="X122" s="63"/>
      <c r="Y122" s="57"/>
      <c r="Z122" s="63"/>
      <c r="AA122" s="153"/>
      <c r="AB122" s="63"/>
      <c r="AC122" s="153"/>
      <c r="AD122" s="63"/>
      <c r="AE122" s="57"/>
      <c r="AF122" s="63"/>
      <c r="AG122" s="57"/>
      <c r="AH122" s="63"/>
      <c r="AI122" s="55"/>
      <c r="AJ122" s="63"/>
      <c r="AK122" s="153"/>
      <c r="AL122" s="63"/>
      <c r="AM122" s="57"/>
      <c r="AN122" s="63"/>
      <c r="AO122" s="59"/>
      <c r="AP122" s="63"/>
      <c r="AQ122" s="59"/>
      <c r="AR122" s="63"/>
      <c r="AS122" s="59"/>
      <c r="AT122" s="63"/>
      <c r="AU122" s="59"/>
      <c r="AV122" s="63"/>
      <c r="AW122" s="59"/>
      <c r="AX122" s="63"/>
      <c r="AY122" s="59"/>
      <c r="AZ122" s="65"/>
      <c r="BA122" s="59"/>
      <c r="BB122" s="65"/>
      <c r="BC122" s="59"/>
      <c r="BD122" s="65"/>
      <c r="BE122" s="59"/>
      <c r="BF122" s="65"/>
      <c r="BG122" s="59"/>
      <c r="BH122" s="65"/>
      <c r="BI122" s="59"/>
      <c r="BJ122" s="65"/>
      <c r="BK122" s="59"/>
      <c r="BL122" s="65"/>
      <c r="BM122" s="59"/>
      <c r="BN122" s="65"/>
      <c r="BO122" s="59"/>
      <c r="BP122" s="65"/>
      <c r="BQ122" s="59"/>
      <c r="BR122" s="65"/>
      <c r="BS122" s="59"/>
      <c r="BT122" s="65"/>
      <c r="BU122" s="59"/>
      <c r="BV122" s="65"/>
      <c r="BW122" s="59"/>
      <c r="BX122" s="65"/>
      <c r="BY122" s="59"/>
      <c r="BZ122" s="65"/>
      <c r="CA122" s="59"/>
      <c r="CB122" s="65"/>
      <c r="CC122" s="59"/>
      <c r="CD122" s="65"/>
      <c r="CE122" s="59"/>
      <c r="CF122" s="65"/>
      <c r="CG122" s="59"/>
      <c r="CH122" s="65"/>
      <c r="CI122" s="59"/>
      <c r="CJ122" s="65"/>
      <c r="CK122" s="59"/>
      <c r="CL122" s="65"/>
      <c r="CM122" s="59"/>
      <c r="CN122" s="65"/>
      <c r="CO122" s="59"/>
      <c r="CP122" s="65"/>
      <c r="CQ122" s="59"/>
      <c r="CR122" s="65"/>
      <c r="CS122" s="59"/>
      <c r="CT122" s="65"/>
      <c r="CU122" s="59"/>
      <c r="CV122" s="65"/>
      <c r="CW122" s="59"/>
      <c r="CX122" s="65"/>
      <c r="CY122" s="59"/>
      <c r="CZ122" s="65"/>
      <c r="DA122" s="59"/>
      <c r="DB122" s="65"/>
      <c r="DC122" s="59"/>
      <c r="DD122" s="65"/>
      <c r="DE122" s="59"/>
      <c r="DF122" s="65"/>
      <c r="DG122" s="59"/>
      <c r="DH122" s="65"/>
      <c r="DI122" s="59"/>
      <c r="DJ122" s="65"/>
      <c r="DK122" s="59"/>
      <c r="DL122" s="65"/>
      <c r="DM122" s="59"/>
      <c r="DN122" s="65"/>
      <c r="DO122" s="59"/>
      <c r="DP122" s="65"/>
      <c r="DQ122" s="59"/>
      <c r="DR122" s="65"/>
      <c r="DS122" s="59"/>
      <c r="DT122" s="65"/>
      <c r="DU122" s="59"/>
      <c r="DV122" s="65"/>
      <c r="DW122" s="59"/>
      <c r="DX122" s="65"/>
      <c r="DY122" s="59"/>
      <c r="DZ122" s="65"/>
      <c r="EA122" s="59"/>
      <c r="EB122" s="65"/>
      <c r="EC122" s="57"/>
      <c r="ED122" s="65"/>
      <c r="EE122" s="57"/>
      <c r="EF122" s="65"/>
      <c r="EG122" s="57"/>
      <c r="EH122" s="65"/>
      <c r="EI122" s="57"/>
      <c r="EJ122" s="65"/>
      <c r="EK122" s="57"/>
      <c r="EL122" s="65"/>
      <c r="EM122" s="57"/>
      <c r="EN122" s="65"/>
      <c r="EO122" s="57"/>
      <c r="EP122" s="65"/>
      <c r="EQ122" s="57"/>
      <c r="ER122" s="65"/>
      <c r="ES122" s="57"/>
      <c r="ET122" s="65"/>
      <c r="EU122" s="57"/>
      <c r="EV122" s="65"/>
      <c r="EW122" s="57"/>
      <c r="EX122" s="65"/>
      <c r="EY122" s="65"/>
      <c r="EZ122" s="317"/>
      <c r="FA122" s="59"/>
      <c r="FB122" s="57"/>
      <c r="FC122" s="63"/>
      <c r="FD122" s="57"/>
      <c r="FE122" s="65"/>
      <c r="FF122" s="57"/>
      <c r="FG122" s="65"/>
      <c r="FH122" s="57"/>
      <c r="FI122" s="65"/>
      <c r="FJ122" s="57"/>
      <c r="FK122" s="65"/>
      <c r="FL122" s="57"/>
      <c r="FM122" s="65"/>
      <c r="FN122" s="57"/>
      <c r="FO122" s="65"/>
      <c r="FP122" s="57"/>
      <c r="FQ122" s="65"/>
      <c r="FR122" s="75"/>
      <c r="FS122" s="65"/>
      <c r="FT122" s="75"/>
      <c r="FU122" s="65"/>
      <c r="FV122" s="75"/>
      <c r="FW122" s="65"/>
      <c r="FX122" s="75"/>
      <c r="FY122" s="65"/>
      <c r="FZ122" s="75"/>
      <c r="GA122" s="65"/>
      <c r="GB122" s="75"/>
      <c r="GC122" s="65"/>
      <c r="GD122" s="75"/>
      <c r="GE122" s="65"/>
      <c r="GF122" s="75"/>
      <c r="GG122" s="65"/>
      <c r="GH122" s="111" t="s">
        <v>591</v>
      </c>
      <c r="GI122" s="65"/>
      <c r="GJ122" s="75"/>
      <c r="GK122" s="65"/>
      <c r="GL122" s="75"/>
      <c r="GM122" s="65"/>
      <c r="GN122" s="75"/>
      <c r="GO122" s="65"/>
      <c r="GP122" s="75"/>
      <c r="GQ122" s="65"/>
      <c r="GR122" s="57"/>
      <c r="GS122" s="65"/>
      <c r="GT122" s="57"/>
      <c r="GU122" s="65"/>
      <c r="GV122" s="57"/>
      <c r="GW122" s="65"/>
      <c r="GX122" s="57"/>
      <c r="GY122" s="65"/>
      <c r="GZ122" s="154" t="str">
        <f t="shared" si="304"/>
        <v/>
      </c>
      <c r="HA122" s="279"/>
      <c r="HB122" s="57"/>
      <c r="HC122"/>
      <c r="HD122"/>
      <c r="HE122"/>
      <c r="HF122"/>
      <c r="HG122"/>
      <c r="HH122"/>
    </row>
    <row r="123" spans="1:216" s="304" customFormat="1" ht="13.5" customHeight="1" collapsed="1" x14ac:dyDescent="0.2">
      <c r="B123" s="305" t="s">
        <v>245</v>
      </c>
      <c r="C123" s="306"/>
      <c r="D123" s="307"/>
      <c r="E123" s="306"/>
      <c r="F123" s="307"/>
      <c r="G123" s="306"/>
      <c r="H123" s="307"/>
      <c r="I123" s="306"/>
      <c r="J123" s="307"/>
      <c r="K123" s="306"/>
      <c r="L123" s="307"/>
      <c r="M123" s="306"/>
      <c r="N123" s="307"/>
      <c r="O123" s="306"/>
      <c r="P123" s="307"/>
      <c r="Q123" s="306"/>
      <c r="R123" s="307"/>
      <c r="S123" s="306"/>
      <c r="T123" s="307"/>
      <c r="U123" s="306"/>
      <c r="V123" s="307"/>
      <c r="W123" s="306"/>
      <c r="X123" s="307"/>
      <c r="Y123" s="306"/>
      <c r="Z123" s="307"/>
      <c r="AA123" s="306"/>
      <c r="AB123" s="307"/>
      <c r="AC123" s="306"/>
      <c r="AD123" s="307"/>
      <c r="AE123" s="306"/>
      <c r="AF123" s="307"/>
      <c r="AG123" s="306"/>
      <c r="AH123" s="307"/>
      <c r="AI123" s="306"/>
      <c r="AJ123" s="307"/>
      <c r="AK123" s="306"/>
      <c r="AL123" s="307"/>
      <c r="AM123" s="306"/>
      <c r="AN123" s="307"/>
      <c r="AO123" s="306"/>
      <c r="AP123" s="307"/>
      <c r="AQ123" s="306"/>
      <c r="AR123" s="307"/>
      <c r="AS123" s="306"/>
      <c r="AT123" s="307"/>
      <c r="AU123" s="306"/>
      <c r="AV123" s="307"/>
      <c r="AW123" s="306"/>
      <c r="AX123" s="307"/>
      <c r="AY123" s="306"/>
      <c r="AZ123" s="308"/>
      <c r="BA123" s="306"/>
      <c r="BB123" s="308"/>
      <c r="BC123" s="306"/>
      <c r="BD123" s="308"/>
      <c r="BE123" s="306"/>
      <c r="BF123" s="308"/>
      <c r="BG123" s="306"/>
      <c r="BH123" s="308"/>
      <c r="BI123" s="306"/>
      <c r="BJ123" s="308"/>
      <c r="BK123" s="306"/>
      <c r="BL123" s="308"/>
      <c r="BM123" s="306"/>
      <c r="BN123" s="308"/>
      <c r="BO123" s="306"/>
      <c r="BP123" s="308"/>
      <c r="BQ123" s="306"/>
      <c r="BR123" s="308"/>
      <c r="BS123" s="306"/>
      <c r="BT123" s="308"/>
      <c r="BU123" s="306"/>
      <c r="BV123" s="307"/>
      <c r="BW123" s="306"/>
      <c r="BX123" s="307"/>
      <c r="BY123" s="306"/>
      <c r="BZ123" s="307"/>
      <c r="CA123" s="306"/>
      <c r="CB123" s="307"/>
      <c r="CC123" s="306"/>
      <c r="CD123" s="307"/>
      <c r="CE123" s="306"/>
      <c r="CF123" s="307"/>
      <c r="CG123" s="306"/>
      <c r="CH123" s="307"/>
      <c r="CI123" s="306"/>
      <c r="CJ123" s="307"/>
      <c r="CK123" s="306"/>
      <c r="CL123" s="307"/>
      <c r="CM123" s="306"/>
      <c r="CN123" s="307"/>
      <c r="CO123" s="307"/>
      <c r="CP123" s="307"/>
      <c r="CQ123" s="307"/>
      <c r="CR123" s="307"/>
      <c r="CS123" s="307"/>
      <c r="CT123" s="307"/>
      <c r="CU123" s="307"/>
      <c r="CV123" s="307"/>
      <c r="CW123" s="307"/>
      <c r="CX123" s="307"/>
      <c r="CY123" s="307"/>
      <c r="CZ123" s="307"/>
      <c r="DA123" s="307"/>
      <c r="DB123" s="307"/>
      <c r="DC123" s="307"/>
      <c r="DD123" s="307"/>
      <c r="DE123" s="307"/>
      <c r="DF123" s="307"/>
      <c r="DG123" s="307"/>
      <c r="DH123" s="307"/>
      <c r="DI123" s="307"/>
      <c r="DJ123" s="307"/>
      <c r="DK123" s="307"/>
      <c r="DL123" s="307"/>
      <c r="DM123" s="307"/>
      <c r="DN123" s="307"/>
      <c r="DO123" s="307"/>
      <c r="DP123" s="307"/>
      <c r="DQ123" s="307"/>
      <c r="DR123" s="307"/>
      <c r="DS123" s="307"/>
      <c r="DT123" s="307"/>
      <c r="DU123" s="307"/>
      <c r="DV123" s="307"/>
      <c r="DW123" s="307"/>
      <c r="DX123" s="307"/>
      <c r="DY123" s="307"/>
      <c r="DZ123" s="307"/>
      <c r="EA123" s="307"/>
      <c r="EB123" s="307"/>
      <c r="EC123" s="306"/>
      <c r="ED123" s="307"/>
      <c r="EE123" s="306"/>
      <c r="EF123" s="307"/>
      <c r="EG123" s="306"/>
      <c r="EH123" s="307"/>
      <c r="EI123" s="306"/>
      <c r="EJ123" s="307"/>
      <c r="EK123" s="306"/>
      <c r="EL123" s="307"/>
      <c r="EM123" s="306"/>
      <c r="EN123" s="307"/>
      <c r="EO123" s="306"/>
      <c r="EP123" s="307"/>
      <c r="EQ123" s="306"/>
      <c r="ER123" s="307"/>
      <c r="ES123" s="306"/>
      <c r="ET123" s="307"/>
      <c r="EU123" s="306"/>
      <c r="EV123" s="307"/>
      <c r="EW123" s="306"/>
      <c r="EX123" s="307"/>
      <c r="EY123" s="307"/>
      <c r="EZ123" s="315"/>
      <c r="FA123" s="306"/>
      <c r="FB123" s="306"/>
      <c r="FC123" s="307"/>
      <c r="FD123" s="306"/>
      <c r="FE123" s="307"/>
      <c r="FF123" s="306"/>
      <c r="FG123" s="307"/>
      <c r="FH123" s="306"/>
      <c r="FI123" s="307"/>
      <c r="FJ123" s="306"/>
      <c r="FK123" s="307"/>
      <c r="FL123" s="306"/>
      <c r="FM123" s="307"/>
      <c r="FN123" s="306"/>
      <c r="FO123" s="307"/>
      <c r="FP123" s="306"/>
      <c r="FQ123" s="308"/>
      <c r="FR123" s="306"/>
      <c r="FS123" s="308"/>
      <c r="FT123" s="306"/>
      <c r="FU123" s="308"/>
      <c r="FV123" s="306"/>
      <c r="FW123" s="308"/>
      <c r="FX123" s="306"/>
      <c r="FY123" s="308"/>
      <c r="FZ123" s="306"/>
      <c r="GA123" s="308"/>
      <c r="GB123" s="306"/>
      <c r="GC123" s="308"/>
      <c r="GD123" s="306"/>
      <c r="GE123" s="308"/>
      <c r="GF123" s="306"/>
      <c r="GG123" s="308"/>
      <c r="GH123" s="306"/>
      <c r="GI123" s="308"/>
      <c r="GJ123" s="306"/>
      <c r="GK123" s="308"/>
      <c r="GL123" s="306"/>
      <c r="GM123" s="308"/>
      <c r="GN123" s="306"/>
      <c r="GO123" s="308"/>
      <c r="GP123" s="306"/>
      <c r="GQ123" s="308"/>
      <c r="GR123" s="306"/>
      <c r="GS123" s="308"/>
      <c r="GT123" s="306"/>
      <c r="GU123" s="308"/>
      <c r="GV123" s="306"/>
      <c r="GW123" s="308"/>
      <c r="GX123" s="306"/>
      <c r="GY123" s="308"/>
      <c r="GZ123" s="309" t="str">
        <f t="shared" si="304"/>
        <v/>
      </c>
      <c r="HA123" s="310"/>
      <c r="HB123" s="311"/>
      <c r="HC123"/>
      <c r="HD123"/>
      <c r="HE123"/>
      <c r="HF123"/>
      <c r="HG123"/>
      <c r="HH123"/>
    </row>
    <row r="124" spans="1:216" s="2" customFormat="1" ht="13.5" customHeight="1" x14ac:dyDescent="0.2">
      <c r="B124" s="54"/>
      <c r="C124" s="55"/>
      <c r="D124" s="63"/>
      <c r="E124" s="55"/>
      <c r="F124" s="63"/>
      <c r="G124" s="57"/>
      <c r="H124" s="63"/>
      <c r="I124" s="57"/>
      <c r="J124" s="63"/>
      <c r="K124" s="55"/>
      <c r="L124" s="63"/>
      <c r="M124" s="55"/>
      <c r="N124" s="63"/>
      <c r="O124" s="57"/>
      <c r="P124" s="63"/>
      <c r="Q124" s="57"/>
      <c r="R124" s="63"/>
      <c r="S124" s="55"/>
      <c r="T124" s="63"/>
      <c r="U124" s="55"/>
      <c r="V124" s="63"/>
      <c r="W124" s="57"/>
      <c r="X124" s="63"/>
      <c r="Y124" s="57"/>
      <c r="Z124" s="63"/>
      <c r="AA124" s="55"/>
      <c r="AB124" s="63"/>
      <c r="AC124" s="55"/>
      <c r="AD124" s="63"/>
      <c r="AE124" s="57"/>
      <c r="AF124" s="63"/>
      <c r="AG124" s="57"/>
      <c r="AH124" s="63"/>
      <c r="AI124" s="55"/>
      <c r="AJ124" s="63"/>
      <c r="AK124" s="55"/>
      <c r="AL124" s="63"/>
      <c r="AM124" s="57"/>
      <c r="AN124" s="63"/>
      <c r="AO124" s="59"/>
      <c r="AP124" s="63"/>
      <c r="AQ124" s="59"/>
      <c r="AR124" s="63"/>
      <c r="AS124" s="59"/>
      <c r="AT124" s="63"/>
      <c r="AU124" s="59"/>
      <c r="AV124" s="63"/>
      <c r="AW124" s="59"/>
      <c r="AX124" s="63"/>
      <c r="AY124" s="59"/>
      <c r="AZ124" s="65"/>
      <c r="BA124" s="59"/>
      <c r="BB124" s="65"/>
      <c r="BC124" s="59"/>
      <c r="BD124" s="65"/>
      <c r="BE124" s="59"/>
      <c r="BF124" s="65"/>
      <c r="BG124" s="59"/>
      <c r="BH124" s="65"/>
      <c r="BI124" s="59"/>
      <c r="BJ124" s="65"/>
      <c r="BK124" s="59"/>
      <c r="BL124" s="65"/>
      <c r="BM124" s="59"/>
      <c r="BN124" s="65"/>
      <c r="BO124" s="59"/>
      <c r="BP124" s="65"/>
      <c r="BQ124" s="59"/>
      <c r="BR124" s="65"/>
      <c r="BS124" s="59"/>
      <c r="BT124" s="65"/>
      <c r="BU124" s="59"/>
      <c r="BV124" s="65"/>
      <c r="BW124" s="59"/>
      <c r="BX124" s="65"/>
      <c r="BY124" s="59"/>
      <c r="BZ124" s="65"/>
      <c r="CA124" s="59"/>
      <c r="CB124" s="65"/>
      <c r="CC124" s="59"/>
      <c r="CD124" s="65"/>
      <c r="CE124" s="59"/>
      <c r="CF124" s="65"/>
      <c r="CG124" s="59"/>
      <c r="CH124" s="65"/>
      <c r="CI124" s="59"/>
      <c r="CJ124" s="65"/>
      <c r="CK124" s="59"/>
      <c r="CL124" s="65"/>
      <c r="CM124" s="59"/>
      <c r="CN124" s="65"/>
      <c r="CO124" s="59"/>
      <c r="CP124" s="65"/>
      <c r="CQ124" s="59"/>
      <c r="CR124" s="65"/>
      <c r="CS124" s="59"/>
      <c r="CT124" s="65"/>
      <c r="CU124" s="59"/>
      <c r="CV124" s="65"/>
      <c r="CW124" s="59"/>
      <c r="CX124" s="65"/>
      <c r="CY124" s="59"/>
      <c r="CZ124" s="65"/>
      <c r="DA124" s="59"/>
      <c r="DB124" s="65"/>
      <c r="DC124" s="59"/>
      <c r="DD124" s="65"/>
      <c r="DE124" s="59"/>
      <c r="DF124" s="65"/>
      <c r="DG124" s="59"/>
      <c r="DH124" s="65"/>
      <c r="DI124" s="59"/>
      <c r="DJ124" s="65"/>
      <c r="DK124" s="109"/>
      <c r="DL124" s="65"/>
      <c r="DM124" s="59"/>
      <c r="DN124" s="65"/>
      <c r="DO124" s="59"/>
      <c r="DP124" s="65"/>
      <c r="DQ124" s="59"/>
      <c r="DR124" s="65"/>
      <c r="DS124" s="59"/>
      <c r="DT124" s="65"/>
      <c r="DU124" s="59"/>
      <c r="DV124" s="65"/>
      <c r="DW124" s="59"/>
      <c r="DX124" s="65"/>
      <c r="DY124" s="59"/>
      <c r="DZ124" s="65"/>
      <c r="EA124" s="59"/>
      <c r="EB124" s="65"/>
      <c r="EC124" s="57"/>
      <c r="ED124" s="65"/>
      <c r="EE124" s="57"/>
      <c r="EF124" s="65"/>
      <c r="EG124" s="57"/>
      <c r="EH124" s="65"/>
      <c r="EI124" s="57"/>
      <c r="EJ124" s="65"/>
      <c r="EK124" s="57"/>
      <c r="EL124" s="65"/>
      <c r="EM124" s="57"/>
      <c r="EN124" s="65"/>
      <c r="EO124" s="57"/>
      <c r="EP124" s="65"/>
      <c r="EQ124" s="57"/>
      <c r="ER124" s="65"/>
      <c r="ES124" s="57"/>
      <c r="ET124" s="65"/>
      <c r="EU124" s="57"/>
      <c r="EV124" s="65"/>
      <c r="EW124" s="57"/>
      <c r="EX124" s="65"/>
      <c r="EY124" s="65"/>
      <c r="EZ124" s="317"/>
      <c r="FA124" s="59"/>
      <c r="FB124" s="55"/>
      <c r="FC124" s="63"/>
      <c r="FD124" s="55"/>
      <c r="FE124" s="65"/>
      <c r="FF124" s="55"/>
      <c r="FG124" s="65"/>
      <c r="FH124" s="55"/>
      <c r="FI124" s="65"/>
      <c r="FJ124" s="57"/>
      <c r="FK124" s="65"/>
      <c r="FL124" s="57"/>
      <c r="FM124" s="65"/>
      <c r="FN124" s="57"/>
      <c r="FO124" s="65"/>
      <c r="FP124" s="93"/>
      <c r="FQ124" s="65"/>
      <c r="FR124" s="75"/>
      <c r="FS124" s="65"/>
      <c r="FT124" s="75"/>
      <c r="FU124" s="65"/>
      <c r="FV124" s="75"/>
      <c r="FW124" s="65"/>
      <c r="FX124" s="75"/>
      <c r="FY124" s="65"/>
      <c r="FZ124" s="75"/>
      <c r="GA124" s="65"/>
      <c r="GB124" s="75"/>
      <c r="GC124" s="65"/>
      <c r="GD124" s="75"/>
      <c r="GE124" s="65"/>
      <c r="GF124" s="75"/>
      <c r="GG124" s="65"/>
      <c r="GH124" s="75"/>
      <c r="GI124" s="65"/>
      <c r="GJ124" s="75"/>
      <c r="GK124" s="65"/>
      <c r="GL124" s="75"/>
      <c r="GM124" s="65"/>
      <c r="GN124" s="75"/>
      <c r="GO124" s="65"/>
      <c r="GP124" s="75"/>
      <c r="GQ124" s="65"/>
      <c r="GR124" s="57"/>
      <c r="GS124" s="65"/>
      <c r="GT124" s="57"/>
      <c r="GU124" s="65"/>
      <c r="GV124" s="57"/>
      <c r="GW124" s="65"/>
      <c r="GX124" s="57"/>
      <c r="GY124" s="65"/>
      <c r="GZ124" s="67" t="str">
        <f t="shared" si="304"/>
        <v/>
      </c>
      <c r="HA124" s="279"/>
      <c r="HB124" s="57"/>
      <c r="HC124"/>
      <c r="HD124"/>
      <c r="HE124"/>
      <c r="HF124"/>
      <c r="HG124"/>
      <c r="HH124"/>
    </row>
    <row r="125" spans="1:216" s="2" customFormat="1" ht="13.5" customHeight="1" x14ac:dyDescent="0.2">
      <c r="B125" s="61" t="s">
        <v>316</v>
      </c>
      <c r="C125" s="55"/>
      <c r="D125" s="63"/>
      <c r="E125" s="55"/>
      <c r="F125" s="63"/>
      <c r="G125" s="57"/>
      <c r="H125" s="63"/>
      <c r="I125" s="57"/>
      <c r="J125" s="63"/>
      <c r="K125" s="55"/>
      <c r="L125" s="63"/>
      <c r="M125" s="55"/>
      <c r="N125" s="63"/>
      <c r="O125" s="57"/>
      <c r="P125" s="63"/>
      <c r="Q125" s="57"/>
      <c r="R125" s="63"/>
      <c r="S125" s="55"/>
      <c r="T125" s="63"/>
      <c r="U125" s="55"/>
      <c r="V125" s="63"/>
      <c r="W125" s="57"/>
      <c r="X125" s="63"/>
      <c r="Y125" s="57"/>
      <c r="Z125" s="63"/>
      <c r="AA125" s="55"/>
      <c r="AB125" s="63"/>
      <c r="AC125" s="55"/>
      <c r="AD125" s="63"/>
      <c r="AE125" s="57"/>
      <c r="AF125" s="63"/>
      <c r="AG125" s="93"/>
      <c r="AH125" s="63"/>
      <c r="AI125" s="92"/>
      <c r="AJ125" s="63"/>
      <c r="AK125" s="55"/>
      <c r="AL125" s="63"/>
      <c r="AM125" s="57"/>
      <c r="AN125" s="63"/>
      <c r="AO125" s="59"/>
      <c r="AP125" s="63"/>
      <c r="AQ125" s="59"/>
      <c r="AR125" s="63"/>
      <c r="AS125" s="59"/>
      <c r="AT125" s="63"/>
      <c r="AU125" s="59"/>
      <c r="AV125" s="63"/>
      <c r="AW125" s="59"/>
      <c r="AX125" s="63"/>
      <c r="AY125" s="59"/>
      <c r="AZ125" s="65"/>
      <c r="BA125" s="59"/>
      <c r="BB125" s="65"/>
      <c r="BC125" s="59"/>
      <c r="BD125" s="65"/>
      <c r="BE125" s="59"/>
      <c r="BF125" s="65"/>
      <c r="BG125" s="59"/>
      <c r="BH125" s="65"/>
      <c r="BI125" s="59"/>
      <c r="BJ125" s="65"/>
      <c r="BK125" s="59"/>
      <c r="BL125" s="65"/>
      <c r="BM125" s="59"/>
      <c r="BN125" s="65"/>
      <c r="BO125" s="59"/>
      <c r="BP125" s="65"/>
      <c r="BQ125" s="59"/>
      <c r="BR125" s="65"/>
      <c r="BS125" s="59"/>
      <c r="BT125" s="65"/>
      <c r="BU125" s="59"/>
      <c r="BV125" s="65"/>
      <c r="BW125" s="59"/>
      <c r="BX125" s="65"/>
      <c r="BY125" s="59"/>
      <c r="BZ125" s="65"/>
      <c r="CA125" s="59"/>
      <c r="CB125" s="65"/>
      <c r="CC125" s="59"/>
      <c r="CD125" s="65"/>
      <c r="CE125" s="59"/>
      <c r="CF125" s="65"/>
      <c r="CG125" s="59"/>
      <c r="CH125" s="65"/>
      <c r="CI125" s="59"/>
      <c r="CJ125" s="65"/>
      <c r="CK125" s="59"/>
      <c r="CL125" s="65"/>
      <c r="CM125" s="59"/>
      <c r="CN125" s="65"/>
      <c r="CO125" s="59"/>
      <c r="CP125" s="65"/>
      <c r="CQ125" s="59"/>
      <c r="CR125" s="65"/>
      <c r="CS125" s="59"/>
      <c r="CT125" s="65"/>
      <c r="CU125" s="59"/>
      <c r="CV125" s="65"/>
      <c r="CW125" s="59"/>
      <c r="CX125" s="65"/>
      <c r="CY125" s="59"/>
      <c r="CZ125" s="65"/>
      <c r="DA125" s="59"/>
      <c r="DB125" s="65"/>
      <c r="DC125" s="59"/>
      <c r="DD125" s="65"/>
      <c r="DE125" s="59"/>
      <c r="DF125" s="65"/>
      <c r="DG125" s="59"/>
      <c r="DH125" s="65"/>
      <c r="DI125" s="109"/>
      <c r="DJ125" s="65"/>
      <c r="DK125" s="109"/>
      <c r="DL125" s="65"/>
      <c r="DM125" s="109"/>
      <c r="DN125" s="65"/>
      <c r="DO125" s="109"/>
      <c r="DP125" s="65"/>
      <c r="DQ125" s="109"/>
      <c r="DR125" s="65"/>
      <c r="DS125" s="109"/>
      <c r="DT125" s="65"/>
      <c r="DU125" s="109"/>
      <c r="DV125" s="65"/>
      <c r="DW125" s="109"/>
      <c r="DX125" s="65"/>
      <c r="DY125" s="109"/>
      <c r="DZ125" s="65"/>
      <c r="EA125" s="109"/>
      <c r="EB125" s="65"/>
      <c r="EC125" s="57"/>
      <c r="ED125" s="65"/>
      <c r="EE125" s="57"/>
      <c r="EF125" s="65"/>
      <c r="EG125" s="57"/>
      <c r="EH125" s="65"/>
      <c r="EI125" s="57"/>
      <c r="EJ125" s="65"/>
      <c r="EK125" s="57"/>
      <c r="EL125" s="65"/>
      <c r="EM125" s="57"/>
      <c r="EN125" s="65"/>
      <c r="EO125" s="57"/>
      <c r="EP125" s="65"/>
      <c r="EQ125" s="57"/>
      <c r="ER125" s="65"/>
      <c r="ES125" s="57"/>
      <c r="ET125" s="65"/>
      <c r="EU125" s="57"/>
      <c r="EV125" s="65"/>
      <c r="EW125" s="57"/>
      <c r="EX125" s="65"/>
      <c r="EY125" s="65"/>
      <c r="EZ125" s="317"/>
      <c r="FA125" s="59"/>
      <c r="FB125" s="55"/>
      <c r="FC125" s="63"/>
      <c r="FD125" s="55"/>
      <c r="FE125" s="65"/>
      <c r="FF125" s="55"/>
      <c r="FG125" s="65"/>
      <c r="FH125" s="55"/>
      <c r="FI125" s="65"/>
      <c r="FJ125" s="57"/>
      <c r="FK125" s="65"/>
      <c r="FL125" s="57"/>
      <c r="FM125" s="65"/>
      <c r="FN125" s="57"/>
      <c r="FO125" s="65"/>
      <c r="FP125" s="93"/>
      <c r="FQ125" s="65"/>
      <c r="FR125" s="75"/>
      <c r="FS125" s="65"/>
      <c r="FT125" s="75"/>
      <c r="FU125" s="65"/>
      <c r="FV125" s="75"/>
      <c r="FW125" s="65"/>
      <c r="FX125" s="75"/>
      <c r="FY125" s="65"/>
      <c r="FZ125" s="75"/>
      <c r="GA125" s="65"/>
      <c r="GB125" s="75"/>
      <c r="GC125" s="65"/>
      <c r="GD125" s="111"/>
      <c r="GE125" s="155"/>
      <c r="GF125" s="111"/>
      <c r="GG125" s="155"/>
      <c r="GH125" s="94"/>
      <c r="GI125" s="155"/>
      <c r="GJ125" s="94"/>
      <c r="GK125" s="155"/>
      <c r="GL125" s="94"/>
      <c r="GM125" s="155"/>
      <c r="GN125" s="94"/>
      <c r="GO125" s="155"/>
      <c r="GP125" s="94"/>
      <c r="GQ125" s="155"/>
      <c r="GR125" s="57"/>
      <c r="GS125" s="155"/>
      <c r="GT125" s="57"/>
      <c r="GU125" s="155"/>
      <c r="GV125" s="57"/>
      <c r="GW125" s="155"/>
      <c r="GX125" s="57"/>
      <c r="GY125" s="155"/>
      <c r="GZ125" s="67" t="str">
        <f t="shared" si="304"/>
        <v/>
      </c>
      <c r="HA125" s="279"/>
      <c r="HB125" s="57"/>
      <c r="HC125"/>
      <c r="HD125"/>
      <c r="HE125"/>
      <c r="HF125"/>
      <c r="HG125"/>
      <c r="HH125"/>
    </row>
    <row r="126" spans="1:216" s="2" customFormat="1" ht="13.5" customHeight="1" x14ac:dyDescent="0.2">
      <c r="A126" s="4" t="s">
        <v>103</v>
      </c>
      <c r="B126" s="54" t="s">
        <v>249</v>
      </c>
      <c r="C126" s="84">
        <v>106.15</v>
      </c>
      <c r="D126" s="63"/>
      <c r="E126" s="84">
        <v>106.34</v>
      </c>
      <c r="F126" s="63"/>
      <c r="G126" s="84">
        <f>(107.94+108.21+106.81)/3</f>
        <v>107.65333333333332</v>
      </c>
      <c r="H126" s="63"/>
      <c r="I126" s="84">
        <f>(108.39+108.95+112.23)/3</f>
        <v>109.85666666666667</v>
      </c>
      <c r="J126" s="63"/>
      <c r="K126" s="84">
        <f>AVERAGE(117.19,116.17,121.07)</f>
        <v>118.14333333333333</v>
      </c>
      <c r="L126" s="63">
        <f>IF(ISERROR(K126/C126),"NM",IF(OR(K126/C126&lt;0.5,K126/C126&gt;2),"NM",(K126/C126-1)*100))</f>
        <v>11.298476997958851</v>
      </c>
      <c r="M126" s="84">
        <f>AVERAGE(121.97,123.94,122.21)</f>
        <v>122.70666666666666</v>
      </c>
      <c r="N126" s="63">
        <f>IF(ISERROR(M126/E126),"NM",IF(OR(M126/E126&lt;0.5,M126/E126&gt;2),"NM",(M126/E126-1)*100))</f>
        <v>15.390884584038611</v>
      </c>
      <c r="O126" s="84">
        <v>120.6</v>
      </c>
      <c r="P126" s="63">
        <f>IF(ISERROR(O126/G126),"NM",IF(OR(O126/G126&lt;0.5,O126/G126&gt;2),"NM",(O126/G126-1)*100))</f>
        <v>12.026257121624973</v>
      </c>
      <c r="Q126" s="84">
        <f>(121.34+122.31+127.16)/3</f>
        <v>123.60333333333334</v>
      </c>
      <c r="R126" s="63">
        <f>IF(ISERROR(Q126/I126),"NM",IF(OR(Q126/I126&lt;0.5,Q126/I126&gt;2),"NM",(Q126/I126-1)*100))</f>
        <v>12.513274873319791</v>
      </c>
      <c r="S126" s="84">
        <v>132.69</v>
      </c>
      <c r="T126" s="63">
        <f>IF(ISERROR(S126/K126),"NM",IF(OR(S126/K126&lt;0.5,S126/K126&gt;2),"NM",(S126/K126-1)*100))</f>
        <v>12.312727477922291</v>
      </c>
      <c r="U126" s="84">
        <v>127.06</v>
      </c>
      <c r="V126" s="63">
        <f>IF(ISERROR(U126/M126),"NM",IF(OR(U126/M126&lt;0.5,U126/M126&gt;2),"NM",(U126/M126-1)*100))</f>
        <v>3.5477561664674528</v>
      </c>
      <c r="W126" s="84">
        <v>119.24</v>
      </c>
      <c r="X126" s="63">
        <f>IF(ISERROR(W126/O126),"NM",IF(OR(W126/O126&lt;0.5,W126/O126&gt;2),"NM",(W126/O126-1)*100))</f>
        <v>-1.1276948590381419</v>
      </c>
      <c r="Y126" s="84">
        <v>122.58</v>
      </c>
      <c r="Z126" s="63">
        <f>IF(ISERROR(Y126/Q126),"NM",IF(OR(Y126/Q126&lt;0.5,Y126/Q126&gt;2),"NM",(Y126/Q126-1)*100))</f>
        <v>-0.82791726220976525</v>
      </c>
      <c r="AA126" s="84">
        <v>118.93</v>
      </c>
      <c r="AB126" s="63">
        <f>IF(ISERROR(AA126/S126),"NM",IF(OR(AA126/S126&lt;0.5,AA126/S126&gt;2),"NM",(AA126/S126-1)*100))</f>
        <v>-10.370035420905864</v>
      </c>
      <c r="AC126" s="84">
        <v>118.49</v>
      </c>
      <c r="AD126" s="63">
        <f>IF(ISERROR(AC126/U126),"NM",IF(OR(AC126/U126&lt;0.5,AC126/U126&gt;2),"NM",(AC126/U126-1)*100))</f>
        <v>-6.7448449551393068</v>
      </c>
      <c r="AE126" s="84">
        <v>117.76</v>
      </c>
      <c r="AF126" s="63">
        <f>IF(ISERROR(AE126/W126),"NM",IF(OR(AE126/W126&lt;0.5,AE126/W126&gt;2),"NM",(AE126/W126-1)*100))</f>
        <v>-1.2411942301241097</v>
      </c>
      <c r="AG126" s="84">
        <v>109.06</v>
      </c>
      <c r="AH126" s="63">
        <f>IF(ISERROR(AG126/Y126),"NM",IF(OR(AG126/Y126&lt;0.5,AG126/Y126&gt;2),"NM",(AG126/Y126-1)*100))</f>
        <v>-11.029531734377551</v>
      </c>
      <c r="AI126" s="86">
        <v>107.32</v>
      </c>
      <c r="AJ126" s="63">
        <f>IF(ISERROR(AI126/AA126),"NM",IF(OR(AI126/AA126&lt;0.5,AI126/AA126&gt;2),"NM",(AI126/AA126-1)*100))</f>
        <v>-9.7620449003615661</v>
      </c>
      <c r="AK126" s="84">
        <v>109.73</v>
      </c>
      <c r="AL126" s="63">
        <f>IF(ISERROR(AK126/AC126),"NM",IF(OR(AK126/AC126&lt;0.5,AK126/AC126&gt;2),"NM",(AK126/AC126-1)*100))</f>
        <v>-7.3930289475905075</v>
      </c>
      <c r="AM126" s="84">
        <v>109.95</v>
      </c>
      <c r="AN126" s="63">
        <f>IF(ISERROR(AM126/AE126),"NM",IF(OR(AM126/AE126&lt;0.5,AM126/AE126&gt;2),"NM",(AM126/AE126-1)*100))</f>
        <v>-6.632133152173914</v>
      </c>
      <c r="AO126" s="124">
        <v>106.26</v>
      </c>
      <c r="AP126" s="63">
        <f>IF(ISERROR(AO126/AG126),"NM",IF(OR(AO126/AG126&lt;0.5,AO126/AG126&gt;2),"NM",(AO126/AG126-1)*100))</f>
        <v>-2.5673940949935803</v>
      </c>
      <c r="AQ126" s="124">
        <v>104.5</v>
      </c>
      <c r="AR126" s="63">
        <f>IF(ISERROR(AQ126/AI126),"NM",IF(OR(AQ126/AI126&lt;0.5,AQ126/AI126&gt;2),"NM",(AQ126/AI126-1)*100))</f>
        <v>-2.6276556093924652</v>
      </c>
      <c r="AS126" s="124">
        <v>107.63</v>
      </c>
      <c r="AT126" s="63">
        <f>IF(ISERROR(AS126/AK126),"NM",IF(OR(AS126/AK126&lt;0.5,AS126/AK126&gt;2),"NM",(AS126/AK126-1)*100))</f>
        <v>-1.9137883896837793</v>
      </c>
      <c r="AU126" s="124">
        <v>111.3</v>
      </c>
      <c r="AV126" s="63">
        <f>IF(ISERROR(AU126/AM126),"NM",IF(OR(AU126/AM126&lt;0.5,AU126/AM126&gt;2),"NM",(AU126/AM126-1)*100))</f>
        <v>1.2278308321964415</v>
      </c>
      <c r="AW126" s="124">
        <v>117.21</v>
      </c>
      <c r="AX126" s="63">
        <f>IF(ISERROR(AW126/AO126),"NM",IF(OR(AW126/AO126&lt;0.5,AW126/AO126&gt;2),"NM",(AW126/AO126-1)*100))</f>
        <v>10.3049124788255</v>
      </c>
      <c r="AY126" s="124">
        <v>116.9</v>
      </c>
      <c r="AZ126" s="65">
        <f>IF(ISERROR(AY126/AQ126),"NM",IF(OR(AY126/AQ126&lt;0.5,AY126/AQ126&gt;2),"NM",(AY126/AQ126-1)*100))</f>
        <v>11.86602870813398</v>
      </c>
      <c r="BA126" s="124">
        <v>114.43</v>
      </c>
      <c r="BB126" s="65">
        <f>IF(ISERROR(BA126/AS126),"NM",IF(OR(BA126/AS126&lt;0.5,BA126/AS126&gt;2),"NM",(BA126/AS126-1)*100))</f>
        <v>6.317941094490398</v>
      </c>
      <c r="BC126" s="124">
        <v>116.17</v>
      </c>
      <c r="BD126" s="65">
        <f>IF(ISERROR(BC126/AU126),"NM",IF(OR(BC126/AU126&lt;0.5,BC126/AU126&gt;2),"NM",(BC126/AU126-1)*100))</f>
        <v>4.3755615453728636</v>
      </c>
      <c r="BE126" s="124">
        <v>117.88</v>
      </c>
      <c r="BF126" s="65">
        <f>IF(ISERROR(BE126/AW126),"NM",IF(OR(BE126/AW126&lt;0.5,BE126/AW126&gt;2),"NM",(BE126/AW126-1)*100))</f>
        <v>0.57162358160567361</v>
      </c>
      <c r="BG126" s="124">
        <v>119.48</v>
      </c>
      <c r="BH126" s="65">
        <f>IF(ISERROR(BG126/AY126),"NM",IF(OR(BG126/AY126&lt;0.5,BG126/AY126&gt;2),"NM",(BG126/AY126-1)*100))</f>
        <v>2.2070145423438881</v>
      </c>
      <c r="BI126" s="124">
        <v>120.78</v>
      </c>
      <c r="BJ126" s="65">
        <f>IF(ISERROR(BI126/BA126),"NM",IF(OR(BI126/BA126&lt;0.5,BI126/BA126&gt;2),"NM",(BI126/BA126-1)*100))</f>
        <v>5.5492440793498243</v>
      </c>
      <c r="BK126" s="124">
        <v>117.88</v>
      </c>
      <c r="BL126" s="65">
        <f>IF(ISERROR(BK126/BC126),"NM",IF(OR(BK126/BC126&lt;0.5,BK126/BC126&gt;2),"NM",(BK126/BC126-1)*100))</f>
        <v>1.4719807179133904</v>
      </c>
      <c r="BM126" s="124">
        <v>113.24</v>
      </c>
      <c r="BN126" s="65">
        <f>IF(ISERROR(BM126/BE126),"NM",IF(OR(BM126/BE126&lt;0.5,BM126/BE126&gt;2),"NM",(BM126/BE126-1)*100))</f>
        <v>-3.9362063115032209</v>
      </c>
      <c r="BO126" s="124">
        <v>105.6</v>
      </c>
      <c r="BP126" s="65">
        <f>IF(ISERROR(BO126/BG126),"NM",IF(OR(BO126/BG126&lt;0.5,BO126/BG126&gt;2),"NM",(BO126/BG126-1)*100))</f>
        <v>-11.617007030465354</v>
      </c>
      <c r="BQ126" s="124">
        <v>104.5</v>
      </c>
      <c r="BR126" s="65">
        <f>IF(ISERROR(BQ126/BI126),"NM",IF(OR(BQ126/BI126&lt;0.5,BQ126/BI126&gt;2),"NM",(BQ126/BI126-1)*100))</f>
        <v>-13.479052823315119</v>
      </c>
      <c r="BS126" s="124">
        <v>107.7</v>
      </c>
      <c r="BT126" s="65">
        <f>IF(ISERROR(BS126/BK126),"NM",IF(OR(BS126/BK126&lt;0.5,BS126/BK126&gt;2),"NM",(BS126/BK126-1)*100))</f>
        <v>-8.6359009161859461</v>
      </c>
      <c r="BU126" s="124">
        <v>96.55</v>
      </c>
      <c r="BV126" s="65">
        <f>IF(ISERROR(BU126/BM126),"NM",IF(OR(BU126/BM126&lt;0.5,BU126/BM126&gt;2),"NM",(BU126/BM126-1)*100))</f>
        <v>-14.738608265630514</v>
      </c>
      <c r="BW126" s="124">
        <v>93.37</v>
      </c>
      <c r="BX126" s="65">
        <f>IF(ISERROR(BW126/BO126),"NM",IF(OR(BW126/BO126&lt;0.5,BW126/BO126&gt;2),"NM",(BW126/BO126-1)*100))</f>
        <v>-11.581439393939386</v>
      </c>
      <c r="BY126" s="124">
        <v>97.53</v>
      </c>
      <c r="BZ126" s="65">
        <f>IF(ISERROR(BY126/BQ126),"NM",IF(OR(BY126/BQ126&lt;0.5,BY126/BQ126&gt;2),"NM",(BY126/BQ126-1)*100))</f>
        <v>-6.6698564593301484</v>
      </c>
      <c r="CA126" s="124">
        <v>93.56</v>
      </c>
      <c r="CB126" s="65">
        <f>IF(ISERROR(CA126/BS126),"NM",IF(OR(CA126/BS126&lt;0.5,CA126/BS126&gt;2),"NM",(CA126/BS126-1)*100))</f>
        <v>-13.129062209842157</v>
      </c>
      <c r="CC126" s="124">
        <v>89.7</v>
      </c>
      <c r="CD126" s="65">
        <f>IF(ISERROR(CC126/BU126),"NM",IF(OR(CC126/BU126&lt;0.5,CC126/BU126&gt;2),"NM",(CC126/BU126-1)*100))</f>
        <v>-7.0947695494562364</v>
      </c>
      <c r="CE126" s="124">
        <v>90.49</v>
      </c>
      <c r="CF126" s="65">
        <f>IF(ISERROR(CE126/BW126),"NM",IF(OR(CE126/BW126&lt;0.5,CE126/BW126&gt;2),"NM",(CE126/BW126-1)*100))</f>
        <v>-3.0845025168683815</v>
      </c>
      <c r="CG126" s="124">
        <v>92.05</v>
      </c>
      <c r="CH126" s="152">
        <f>IF(ISERROR(CG126/BY126),"NM",IF(OR(CG126/BY126&lt;0.5,CG126/BY126&gt;2),"NM",(CG126/BY126-1)*100))</f>
        <v>-5.6187839639085464</v>
      </c>
      <c r="CI126" s="124">
        <v>85.74</v>
      </c>
      <c r="CJ126" s="65">
        <f>IF(ISERROR(CI126/CA126),"NM",IF(OR(CI126/CA126&lt;0.5,CI126/CA126&gt;2),"NM",(CI126/CA126-1)*100))</f>
        <v>-8.3582727661393861</v>
      </c>
      <c r="CK126" s="124">
        <v>82.58</v>
      </c>
      <c r="CL126" s="65">
        <f>IF(ISERROR(CK126/CC126),"NM",IF(OR(CK126/CC126&lt;0.5,CK126/CC126&gt;2),"NM",(CK126/CC126-1)*100))</f>
        <v>-7.937569676700118</v>
      </c>
      <c r="CM126" s="124">
        <v>82.29</v>
      </c>
      <c r="CN126" s="65">
        <f>IF(ISERROR(CM126/CE126),"NM",IF(OR(CM126/CE126&lt;0.5,CM126/CE126&gt;2),"NM",(CM126/CE126-1)*100))</f>
        <v>-9.061774781743825</v>
      </c>
      <c r="CO126" s="124">
        <v>81.569999999999993</v>
      </c>
      <c r="CP126" s="65">
        <f>IF(ISERROR(CO126/CG126),"NM",IF(OR(CO126/CG126&lt;0.5,CO126/CG126&gt;2),"NM",(CO126/CG126-1)*100))</f>
        <v>-11.385116784356331</v>
      </c>
      <c r="CQ126" s="124">
        <v>77.78</v>
      </c>
      <c r="CR126" s="65">
        <f>IF(ISERROR(CQ126/CI126),"NM",IF(OR(CQ126/CI126&lt;0.5,CQ126/CI126&gt;2),"NM",(CQ126/CI126-1)*100))</f>
        <v>-9.283881502215996</v>
      </c>
      <c r="CS126" s="124">
        <v>77.349999999999994</v>
      </c>
      <c r="CT126" s="65">
        <f>IF(ISERROR(CS126/CK126),"NM",IF(OR(CS126/CK126&lt;0.5,CS126/CK126&gt;2),"NM",(CS126/CK126-1)*100))</f>
        <v>-6.333252603535966</v>
      </c>
      <c r="CU126" s="124">
        <v>79.59</v>
      </c>
      <c r="CV126" s="65">
        <f>IF(ISERROR(CU126/CM126),"NM",IF(OR(CU126/CM126&lt;0.5,CU126/CM126&gt;2),"NM",(CU126/CM126-1)*100))</f>
        <v>-3.2810791104630033</v>
      </c>
      <c r="CW126" s="124">
        <v>80.19</v>
      </c>
      <c r="CX126" s="65">
        <f>IF(ISERROR(CW126/CO126),"NM",IF(OR(CW126/CO126&lt;0.5,CW126/CO126&gt;2),"NM",(CW126/CO126-1)*100))</f>
        <v>-1.6917984553144527</v>
      </c>
      <c r="CY126" s="124">
        <v>78.64</v>
      </c>
      <c r="CZ126" s="65">
        <f>IF(ISERROR(CY126/CQ126),"NM",IF(OR(CY126/CQ126&lt;0.5,CY126/CQ126&gt;2),"NM",(CY126/CQ126-1)*100))</f>
        <v>1.1056826947801524</v>
      </c>
      <c r="DA126" s="124">
        <v>80.930000000000007</v>
      </c>
      <c r="DB126" s="65">
        <f>IF(ISERROR(DA126/CS126),"NM",IF(OR(DA126/CS126&lt;0.5,DA126/CS126&gt;2),"NM",(DA126/CS126-1)*100))</f>
        <v>4.628312863606987</v>
      </c>
      <c r="DC126" s="124">
        <v>92.59</v>
      </c>
      <c r="DD126" s="65">
        <f>IF(ISERROR(DC126/CU126),"NM",IF(OR(DC126/CU126&lt;0.5,DC126/CU126&gt;2),"NM",(DC126/CU126-1)*100))</f>
        <v>16.333710265108682</v>
      </c>
      <c r="DE126" s="124">
        <v>98.76</v>
      </c>
      <c r="DF126" s="65">
        <f>IF(ISERROR(DE126/CW126),"NM",IF(OR(DE126/CW126&lt;0.5,DE126/CW126&gt;2),"NM",(DE126/CW126-1)*100))</f>
        <v>23.15750093527873</v>
      </c>
      <c r="DG126" s="124">
        <v>98.93</v>
      </c>
      <c r="DH126" s="65">
        <f>IF(ISERROR(DG126/CY126),"NM",IF(OR(DG126/CY126&lt;0.5,DG126/CY126&gt;2),"NM",(DG126/CY126-1)*100))</f>
        <v>25.801119023397767</v>
      </c>
      <c r="DI126" s="124">
        <v>100.54</v>
      </c>
      <c r="DJ126" s="65">
        <f>IF(ISERROR(DI126/DA126),"NM",IF(OR(DI126/DA126&lt;0.5,DI126/DA126&gt;2),"NM",(DI126/DA126-1)*100))</f>
        <v>24.230816755220562</v>
      </c>
      <c r="DK126" s="124">
        <v>102.7</v>
      </c>
      <c r="DL126" s="65">
        <f>IF(ISERROR(DK126/DC126),"NM",IF(OR(DK126/DC126&lt;0.5,DK126/DC126&gt;2),"NM",(DK126/DC126-1)*100))</f>
        <v>10.919105734960578</v>
      </c>
      <c r="DM126" s="124">
        <v>102.15</v>
      </c>
      <c r="DN126" s="65">
        <f>IF(ISERROR(DM126/DE126),"NM",IF(OR(DM126/DE126&lt;0.5,DM126/DE126&gt;2),"NM",(DM126/DE126-1)*100))</f>
        <v>3.4325637910085138</v>
      </c>
      <c r="DO126" s="124">
        <v>103.92</v>
      </c>
      <c r="DP126" s="65">
        <f>IF(ISERROR(DO126/DG126),"NM",IF(OR(DO126/DG126&lt;0.5,DO126/DG126&gt;2),"NM",(DO126/DG126-1)*100))</f>
        <v>5.0439704841807265</v>
      </c>
      <c r="DQ126" s="124">
        <v>114.44</v>
      </c>
      <c r="DR126" s="65">
        <f>IF(ISERROR(DQ126/DI126),"NM",IF(OR(DQ126/DI126&lt;0.5,DQ126/DI126&gt;2),"NM",(DQ126/DI126-1)*100))</f>
        <v>13.825343147006164</v>
      </c>
      <c r="DS126" s="124">
        <v>119.16</v>
      </c>
      <c r="DT126" s="546">
        <f>IF(ISERROR(DS126/DK126),"NM",IF(OR(DS126/DK126&lt;0.5,DS126/DK126&gt;2),"NM",(DS126/DK126-1)*100))</f>
        <v>16.027263875365129</v>
      </c>
      <c r="DU126" s="124">
        <v>121.2</v>
      </c>
      <c r="DV126" s="67">
        <f>IF(ISERROR(DU126/DM126),"NM",IF(OR(DU126/DM126&lt;0.5,DU126/DM126&gt;2),"NM",(DU126/DM126-1)*100))</f>
        <v>18.649045521292209</v>
      </c>
      <c r="DW126" s="124">
        <v>122.15</v>
      </c>
      <c r="DX126" s="67">
        <f>IF(ISERROR(DW126/DO126),"NM",IF(OR(DW126/DO126&lt;0.5,DW126/DO126&gt;2),"NM",(DW126/DO126-1)*100))</f>
        <v>17.542340261739795</v>
      </c>
      <c r="DY126" s="124">
        <v>121.54</v>
      </c>
      <c r="DZ126" s="65">
        <f>IF(ISERROR(DY126/DQ126),"NM",IF(OR(DY126/DQ126&lt;0.5,DY126/DQ126&gt;2),"NM",(DY126/DQ126-1)*100))</f>
        <v>6.2041244320167888</v>
      </c>
      <c r="EA126" s="124">
        <v>115.35</v>
      </c>
      <c r="EB126" s="65">
        <f>IF(ISERROR(EA126/DS126),"NM",IF(OR(EA126/DS126&lt;0.5,EA126/DS126&gt;2),"NM",(EA126/DS126-1)*100))</f>
        <v>-3.1973816717019155</v>
      </c>
      <c r="EC126" s="124">
        <v>108.28</v>
      </c>
      <c r="ED126" s="65">
        <f>IF(ISERROR(EC126/DU126),"NM",IF(OR(EC126/DU126&lt;0.5,EC126/DU126&gt;2),"NM",(EC126/DU126-1)*100))</f>
        <v>-10.660066006600665</v>
      </c>
      <c r="EE126" s="124">
        <v>102.37</v>
      </c>
      <c r="EF126" s="65">
        <f>IF(ISERROR(EE126/DW126),"NM",IF(OR(EE126/DW126&lt;0.5,EE126/DW126&gt;2),"NM",(EE126/DW126-1)*100))</f>
        <v>-16.193205075726567</v>
      </c>
      <c r="EG126" s="124">
        <v>109.1</v>
      </c>
      <c r="EH126" s="65">
        <f>IF(ISERROR(EG126/DY126),"NM",IF(OR(EG126/DY126&lt;0.5,EG126/DY126&gt;2),"NM",(EG126/DY126-1)*100))</f>
        <v>-10.235313477044606</v>
      </c>
      <c r="EI126" s="124">
        <v>113.56</v>
      </c>
      <c r="EJ126" s="65">
        <f>IF(ISERROR(EI126/EA126),"NM",IF(OR(EI126/EA126&lt;0.5,EI126/EA126&gt;2),"NM",(EI126/EA126-1)*100))</f>
        <v>-1.5517988729952248</v>
      </c>
      <c r="EK126" s="124">
        <v>111.1</v>
      </c>
      <c r="EL126" s="65">
        <f>IF(ISERROR(EK126/EC126),"NM",IF(OR(EK126/EC126&lt;0.5,EK126/EC126&gt;2),"NM",(EK126/EC126-1)*100))</f>
        <v>2.6043590690801643</v>
      </c>
      <c r="EM126" s="124">
        <v>111.03</v>
      </c>
      <c r="EN126" s="65">
        <f>IF(ISERROR(EM126/EE126),"NM",IF(OR(EM126/EE126&lt;0.5,EM126/EE126&gt;2),"NM",(EM126/EE126-1)*100))</f>
        <v>8.45950962195956</v>
      </c>
      <c r="EO126" s="124">
        <v>112.9</v>
      </c>
      <c r="EP126" s="65">
        <f>IF(ISERROR(EO126/EG126),"NM",IF(OR(EO126/EG126&lt;0.5,EO126/EG126&gt;2),"NM",(EO126/EG126-1)*100))</f>
        <v>3.4830430797433642</v>
      </c>
      <c r="EQ126" s="554">
        <v>108.33</v>
      </c>
      <c r="ER126" s="65">
        <f>IF(ISERROR(EQ126/EI126),"NM",IF(OR(EQ126/EI126&lt;0.5,EQ126/EI126&gt;2),"NM",(EQ126/EI126-1)*100))</f>
        <v>-4.6054948925678074</v>
      </c>
      <c r="ES126" s="554">
        <f t="shared" ref="ES126:EW126" si="459">AVERAGE(EQ127,ES127)</f>
        <v>106.35</v>
      </c>
      <c r="ET126" s="65">
        <f>IF(ISERROR(ES126/EK126),"NM",IF(OR(ES126/EK126&lt;0.5,ES126/EK126&gt;2),"NM",(ES126/EK126-1)*100))</f>
        <v>-4.2754275427542732</v>
      </c>
      <c r="EU126" s="554">
        <f t="shared" si="459"/>
        <v>106.35</v>
      </c>
      <c r="EV126" s="65">
        <f>IF(ISERROR(EU126/EM126),"NM",IF(OR(EU126/EM126&lt;0.5,EU126/EM126&gt;2),"NM",(EU126/EM126-1)*100))</f>
        <v>-4.2150770062145408</v>
      </c>
      <c r="EW126" s="554">
        <f t="shared" si="459"/>
        <v>106.35</v>
      </c>
      <c r="EX126" s="65">
        <f>IF(ISERROR(EW126/EO126),"NM",IF(OR(EW126/EO126&lt;0.5,EW126/EO126&gt;2),"NM",(EW126/EO126-1)*100))</f>
        <v>-5.8015943312666129</v>
      </c>
      <c r="EY126" s="65"/>
      <c r="EZ126" s="317"/>
      <c r="FA126" s="59"/>
      <c r="FB126" s="84">
        <v>115.7</v>
      </c>
      <c r="FC126" s="63"/>
      <c r="FD126" s="84">
        <v>102.4</v>
      </c>
      <c r="FE126" s="65">
        <f>IF(ISERROR(FD126/FB126),"NM",IF(OR(FD126/FB126&lt;0.5,FD126/FB126&gt;2),"NM",(FD126/FB126-1)*100))</f>
        <v>-11.495246326706997</v>
      </c>
      <c r="FF126" s="88">
        <f>AVERAGE(I126,G126,E126,C126)</f>
        <v>107.5</v>
      </c>
      <c r="FG126" s="65">
        <f>IF(ISERROR(FF126/FD126),"NM",IF(OR(FF126/FD126&lt;0.5,FF126/FD126&gt;2),"NM",(FF126/FD126-1)*100))</f>
        <v>4.98046875</v>
      </c>
      <c r="FH126" s="88">
        <f>AVERAGE(Q126,O126,M126,K126)</f>
        <v>121.26333333333332</v>
      </c>
      <c r="FI126" s="65">
        <f>IF(ISERROR(FH126/FF126),"NM",IF(OR(FH126/FF126&lt;0.5,FH126/FF126&gt;2),"NM",(FH126/FF126-1)*100))</f>
        <v>12.803100775193776</v>
      </c>
      <c r="FJ126" s="88">
        <f>AVERAGE(S127,U127,W127,Y127)</f>
        <v>123.79999999999998</v>
      </c>
      <c r="FK126" s="65">
        <f>IF(ISERROR(FJ126/FH126),"NM",IF(OR(FJ126/FH126&lt;0.5,FJ126/FH126&gt;2),"NM",(FJ126/FH126-1)*100))</f>
        <v>2.0918661865361843</v>
      </c>
      <c r="FL126" s="88">
        <f>AVERAGE(AA127,AC127,AE127,AG127)</f>
        <v>114.0675</v>
      </c>
      <c r="FM126" s="65">
        <f>IF(ISERROR(FL126/FJ126),"NM",IF(OR(FL126/FJ126&lt;0.5,FL126/FJ126&gt;2),"NM",(FL126/FJ126-1)*100))</f>
        <v>-7.8614701130856108</v>
      </c>
      <c r="FN126" s="88">
        <f>AVERAGE(AI127,AK127,AM127,AO127)</f>
        <v>107.345</v>
      </c>
      <c r="FO126" s="65">
        <f>IF(ISERROR(FN126/FL126),"NM",IF(OR(FN126/FL126&lt;0.5,FN126/FL126&gt;2),"NM",(FN126/FL126-1)*100))</f>
        <v>-5.8934402875490344</v>
      </c>
      <c r="FP126" s="88">
        <f>AVERAGE(AQ127,AS127,AU127,AW127)</f>
        <v>112.3175</v>
      </c>
      <c r="FQ126" s="65">
        <f>IF(ISERROR(FP126/FN126),"NM",IF(OR(FP126/FN126&lt;0.5,FP126/FN126&gt;2),"NM",(FP126/FN126-1)*100))</f>
        <v>4.6322604685826052</v>
      </c>
      <c r="FR126" s="90">
        <f>AVERAGE(AY126,BA126,BC126,BE126)</f>
        <v>116.345</v>
      </c>
      <c r="FS126" s="65">
        <f>IF(ISERROR(FR126/FP126),"NM",IF(OR(FR126/FP126&lt;0.5,FR126/FP126&gt;2),"NM",(FR126/FP126-1)*100))</f>
        <v>3.5858169920092609</v>
      </c>
      <c r="FT126" s="90">
        <f>AVERAGE(BG126,BI126,BK126,BM126)</f>
        <v>117.845</v>
      </c>
      <c r="FU126" s="65">
        <f>IF(ISERROR(FT126/FR126),"NM",IF(OR(FT126/FR126&lt;0.5,FT126/FR126&gt;2),"NM",(FT126/FR126-1)*100))</f>
        <v>1.289268984485803</v>
      </c>
      <c r="FV126" s="90">
        <f>AVERAGE(BO126,BQ126,BS126,BU126)</f>
        <v>103.58750000000001</v>
      </c>
      <c r="FW126" s="65">
        <f>IF(ISERROR(FV126/FT126),"NM",IF(OR(FV126/FT126&lt;0.5,FV126/FT126&gt;2),"NM",(FV126/FT126-1)*100))</f>
        <v>-12.098519241376382</v>
      </c>
      <c r="FX126" s="143">
        <f>AVERAGE(BW126,BY126,CA126,CC126)</f>
        <v>93.54</v>
      </c>
      <c r="FY126" s="65">
        <f>IF(ISERROR(FX126/FV126),"NM",IF(OR(FX126/FV126&lt;0.5,FX126/FV126&gt;2),"NM",(FX126/FV126-1)*100))</f>
        <v>-9.6995293833715408</v>
      </c>
      <c r="FZ126" s="143">
        <f>AVERAGE(CE126,CG126,CI126,CK126)</f>
        <v>87.714999999999989</v>
      </c>
      <c r="GA126" s="65">
        <f>IF(ISERROR(FZ126/FX126),"NM",IF(OR(FZ126/FX126&lt;0.5,FZ126/FX126&gt;2),"NM",(FZ126/FX126-1)*100))</f>
        <v>-6.227282446012417</v>
      </c>
      <c r="GB126" s="143">
        <f>AVERAGE(CM126,CO126,CQ126,CS126)</f>
        <v>79.747500000000002</v>
      </c>
      <c r="GC126" s="65">
        <f>IF(ISERROR(GB126/FZ126),"NM",IF(OR(GB126/FZ126&lt;0.5,GB126/FZ126&gt;2),"NM",(GB126/FZ126-1)*100))</f>
        <v>-9.0833950863592143</v>
      </c>
      <c r="GD126" s="143">
        <f>AVERAGE(CU126,CW126,CY126,DA126)</f>
        <v>79.837500000000006</v>
      </c>
      <c r="GE126" s="65">
        <f>IF(ISERROR(GD126/GB126),"NM",IF(OR(GD126/GB126&lt;0.5,GD126/GB126&gt;2),"NM",(GD126/GB126-1)*100))</f>
        <v>0.11285620238878913</v>
      </c>
      <c r="GF126" s="143">
        <f>AVERAGE(DC126,DE126,DG126,DI126)</f>
        <v>97.705000000000013</v>
      </c>
      <c r="GG126" s="65">
        <f>IF(ISERROR(GF126/GD126),"NM",IF(OR(GF126/GD126&lt;0.5,GF126/GD126&gt;2),"NM",(GF126/GD126-1)*100))</f>
        <v>22.379834037889481</v>
      </c>
      <c r="GH126" s="143">
        <f>AVERAGE(DK126,DM126,DO126,DQ126)</f>
        <v>105.80250000000001</v>
      </c>
      <c r="GI126" s="65">
        <f>IF(ISERROR(GH126/GF126),"NM",IF(OR(GH126/GF126&lt;0.5,GH126/GF126&gt;2),"NM",(GH126/GF126-1)*100))</f>
        <v>8.287702778772843</v>
      </c>
      <c r="GJ126" s="143">
        <f>AVERAGE(DS126,DU126,DW126,DY126)</f>
        <v>121.0125</v>
      </c>
      <c r="GK126" s="65">
        <f>IF(ISERROR(GJ126/GH126),"NM",IF(OR(GJ126/GH126&lt;0.5,GJ126/GH126&gt;2),"NM",(GJ126/GH126-1)*100))</f>
        <v>14.375841780676257</v>
      </c>
      <c r="GL126" s="143">
        <f>AVERAGE(EA126,EC126,EE126,EG126)</f>
        <v>108.77500000000001</v>
      </c>
      <c r="GM126" s="65">
        <f>IF(ISERROR(GL126/GJ126),"NM",IF(OR(GL126/GJ126&lt;0.5,GL126/GJ126&gt;2),"NM",(GL126/GJ126-1)*100))</f>
        <v>-10.112591674413796</v>
      </c>
      <c r="GN126" s="143">
        <f>AVERAGE(EI126,EK126,EM126,EO126)</f>
        <v>112.14750000000001</v>
      </c>
      <c r="GO126" s="65">
        <f>IF(ISERROR(GN126/GL126),"NM",IF(OR(GN126/GL126&lt;0.5,GN126/GL126&gt;2),"NM",(GN126/GL126-1)*100))</f>
        <v>3.1004366812227069</v>
      </c>
      <c r="GP126" s="143">
        <f>AVERAGE(EQ126,ES126,EU126,EW126)</f>
        <v>106.845</v>
      </c>
      <c r="GQ126" s="65">
        <f>IF(ISERROR(GP126/GN126),"NM",IF(OR(GP126/GN126&lt;0.5,GP126/GN126&gt;2),"NM",(GP126/GN126-1)*100))</f>
        <v>-4.7281481976860888</v>
      </c>
      <c r="GR126" s="142">
        <f>AVERAGE(GR128,GP127)</f>
        <v>106.35</v>
      </c>
      <c r="GS126" s="65">
        <f>IF(ISERROR(GR126/GP126),"NM",IF(OR(GR126/GP126&lt;0.5,GR126/GP126&gt;2),"NM",(GR126/GP126-1)*100))</f>
        <v>-0.4632879404745216</v>
      </c>
      <c r="GT126" s="142">
        <f>AVERAGE(GT128,GR127)</f>
        <v>106.35</v>
      </c>
      <c r="GU126" s="65">
        <f>IF(ISERROR(GT126/GR126),"NM",IF(OR(GT126/GR126&lt;0.5,GT126/GR126&gt;2),"NM",(GT126/GR126-1)*100))</f>
        <v>0</v>
      </c>
      <c r="GV126" s="142">
        <f>AVERAGE(GV128,GT127)</f>
        <v>106.35</v>
      </c>
      <c r="GW126" s="65">
        <f>IF(ISERROR(GV126/GT126),"NM",IF(OR(GV126/GT126&lt;0.5,GV126/GT126&gt;2),"NM",(GV126/GT126-1)*100))</f>
        <v>0</v>
      </c>
      <c r="GX126" s="142">
        <f>AVERAGE(GX128,GV127)</f>
        <v>106.35</v>
      </c>
      <c r="GY126" s="65">
        <f>IF(ISERROR(GX126/GV126),"NM",IF(OR(GX126/GV126&lt;0.5,GX126/GV126&gt;2),"NM",(GX126/GV126-1)*100))</f>
        <v>0</v>
      </c>
      <c r="GZ126" s="67">
        <f t="shared" si="304"/>
        <v>-1.0559735855456553</v>
      </c>
      <c r="HA126" s="280"/>
      <c r="HB126" s="57"/>
      <c r="HC126"/>
      <c r="HD126"/>
      <c r="HE126"/>
      <c r="HF126"/>
      <c r="HG126"/>
      <c r="HH126"/>
    </row>
    <row r="127" spans="1:216" s="2" customFormat="1" ht="13.5" customHeight="1" x14ac:dyDescent="0.2">
      <c r="A127" s="4" t="s">
        <v>104</v>
      </c>
      <c r="B127" s="54" t="s">
        <v>250</v>
      </c>
      <c r="C127" s="84">
        <v>107.13333333333333</v>
      </c>
      <c r="D127" s="63"/>
      <c r="E127" s="84">
        <v>105.5</v>
      </c>
      <c r="F127" s="63"/>
      <c r="G127" s="84">
        <v>108</v>
      </c>
      <c r="H127" s="63"/>
      <c r="I127" s="84">
        <v>114.75</v>
      </c>
      <c r="J127" s="63"/>
      <c r="K127" s="84">
        <v>123.9</v>
      </c>
      <c r="L127" s="63">
        <f>IF(ISERROR(K127/C127),"NM",IF(OR(K127/C127&lt;0.5,K127/C127&gt;2),"NM",(K127/C127-1)*100))</f>
        <v>15.650280024891106</v>
      </c>
      <c r="M127" s="84">
        <v>124.6</v>
      </c>
      <c r="N127" s="63">
        <f>IF(ISERROR(M127/E127),"NM",IF(OR(M127/E127&lt;0.5,M127/E127&gt;2),"NM",(M127/E127-1)*100))</f>
        <v>18.104265402843602</v>
      </c>
      <c r="O127" s="84">
        <f>AVERAGE(124.6,121.67,118.88)</f>
        <v>121.71666666666665</v>
      </c>
      <c r="P127" s="63">
        <f>IF(ISERROR(O127/G127),"NM",IF(OR(O127/G127&lt;0.5,O127/G127&gt;2),"NM",(O127/G127-1)*100))</f>
        <v>12.700617283950599</v>
      </c>
      <c r="Q127" s="84">
        <v>131.94999999999999</v>
      </c>
      <c r="R127" s="63">
        <f>IF(ISERROR(Q127/I127),"NM",IF(OR(Q127/I127&lt;0.5,Q127/I127&gt;2),"NM",(Q127/I127-1)*100))</f>
        <v>14.989106753812621</v>
      </c>
      <c r="S127" s="84">
        <v>133.25</v>
      </c>
      <c r="T127" s="63">
        <f>IF(ISERROR(S127/K127),"NM",IF(OR(S127/K127&lt;0.5,S127/K127&gt;2),"NM",(S127/K127-1)*100))</f>
        <v>7.546408393866022</v>
      </c>
      <c r="U127" s="84">
        <v>119.45</v>
      </c>
      <c r="V127" s="63">
        <f>IF(ISERROR(U127/M127),"NM",IF(OR(U127/M127&lt;0.5,U127/M127&gt;2),"NM",(U127/M127-1)*100))</f>
        <v>-4.1332263242375493</v>
      </c>
      <c r="W127" s="84">
        <v>122.6</v>
      </c>
      <c r="X127" s="63">
        <f>IF(ISERROR(W127/O127),"NM",IF(OR(W127/O127&lt;0.5,W127/O127&gt;2),"NM",(W127/O127-1)*100))</f>
        <v>0.72572915240312064</v>
      </c>
      <c r="Y127" s="84">
        <v>119.9</v>
      </c>
      <c r="Z127" s="63">
        <f>IF(ISERROR(Y127/Q127),"NM",IF(OR(Y127/Q127&lt;0.5,Y127/Q127&gt;2),"NM",(Y127/Q127-1)*100))</f>
        <v>-9.1322470632815289</v>
      </c>
      <c r="AA127" s="84">
        <v>118.09</v>
      </c>
      <c r="AB127" s="63">
        <f>IF(ISERROR(AA127/S127),"NM",IF(OR(AA127/S127&lt;0.5,AA127/S127&gt;2),"NM",(AA127/S127-1)*100))</f>
        <v>-11.377110694183868</v>
      </c>
      <c r="AC127" s="84">
        <v>119.8</v>
      </c>
      <c r="AD127" s="63">
        <f>IF(ISERROR(AC127/U127),"NM",IF(OR(AC127/U127&lt;0.5,AC127/U127&gt;2),"NM",(AC127/U127-1)*100))</f>
        <v>0.29300962745917314</v>
      </c>
      <c r="AE127" s="84">
        <v>111.25</v>
      </c>
      <c r="AF127" s="63">
        <f>IF(ISERROR(AE127/W127),"NM",IF(OR(AE127/W127&lt;0.5,AE127/W127&gt;2),"NM",(AE127/W127-1)*100))</f>
        <v>-9.2577487765089668</v>
      </c>
      <c r="AG127" s="84">
        <v>107.13</v>
      </c>
      <c r="AH127" s="63">
        <f>IF(ISERROR(AG127/Y127),"NM",IF(OR(AG127/Y127&lt;0.5,AG127/Y127&gt;2),"NM",(AG127/Y127-1)*100))</f>
        <v>-10.650542118432039</v>
      </c>
      <c r="AI127" s="86">
        <v>105.69</v>
      </c>
      <c r="AJ127" s="63">
        <f>IF(ISERROR(AI127/AA127),"NM",IF(OR(AI127/AA127&lt;0.5,AI127/AA127&gt;2),"NM",(AI127/AA127-1)*100))</f>
        <v>-10.50046574646456</v>
      </c>
      <c r="AK127" s="84">
        <v>108.43</v>
      </c>
      <c r="AL127" s="63">
        <f>IF(ISERROR(AK127/AC127),"NM",IF(OR(AK127/AC127&lt;0.5,AK127/AC127&gt;2),"NM",(AK127/AC127-1)*100))</f>
        <v>-9.4908180300500753</v>
      </c>
      <c r="AM127" s="84">
        <v>111.05</v>
      </c>
      <c r="AN127" s="63">
        <f>IF(ISERROR(AM127/AE127),"NM",IF(OR(AM127/AE127&lt;0.5,AM127/AE127&gt;2),"NM",(AM127/AE127-1)*100))</f>
        <v>-0.17977528089887507</v>
      </c>
      <c r="AO127" s="124">
        <v>104.21</v>
      </c>
      <c r="AP127" s="63">
        <f>IF(ISERROR(AO127/AG127),"NM",IF(OR(AO127/AG127&lt;0.5,AO127/AG127&gt;2),"NM",(AO127/AG127-1)*100))</f>
        <v>-2.7256604125828421</v>
      </c>
      <c r="AQ127" s="124">
        <v>107.39</v>
      </c>
      <c r="AR127" s="63">
        <f>IF(ISERROR(AQ127/AI127),"NM",IF(OR(AQ127/AI127&lt;0.5,AQ127/AI127&gt;2),"NM",(AQ127/AI127-1)*100))</f>
        <v>1.6084776232377695</v>
      </c>
      <c r="AS127" s="124">
        <v>110.62</v>
      </c>
      <c r="AT127" s="63">
        <f>IF(ISERROR(AS127/AK127),"NM",IF(OR(AS127/AK127&lt;0.5,AS127/AK127&gt;2),"NM",(AS127/AK127-1)*100))</f>
        <v>2.0197362353592263</v>
      </c>
      <c r="AU127" s="124">
        <v>113.19</v>
      </c>
      <c r="AV127" s="63">
        <f>IF(ISERROR(AU127/AM127),"NM",IF(OR(AU127/AM127&lt;0.5,AU127/AM127&gt;2),"NM",(AU127/AM127-1)*100))</f>
        <v>1.9270598829356222</v>
      </c>
      <c r="AW127" s="124">
        <v>118.07</v>
      </c>
      <c r="AX127" s="63">
        <f>IF(ISERROR(AW127/AO127),"NM",IF(OR(AW127/AO127&lt;0.5,AW127/AO127&gt;2),"NM",(AW127/AO127-1)*100))</f>
        <v>13.30006717205643</v>
      </c>
      <c r="AY127" s="124">
        <v>117.47</v>
      </c>
      <c r="AZ127" s="65">
        <f>IF(ISERROR(AY127/AQ127),"NM",IF(OR(AY127/AQ127&lt;0.5,AY127/AQ127&gt;2),"NM",(AY127/AQ127-1)*100))</f>
        <v>9.3863488220504721</v>
      </c>
      <c r="BA127" s="124">
        <v>115.24</v>
      </c>
      <c r="BB127" s="65">
        <f>IF(ISERROR(BA127/AS127),"NM",IF(OR(BA127/AS127&lt;0.5,BA127/AS127&gt;2),"NM",(BA127/AS127-1)*100))</f>
        <v>4.1764599529922064</v>
      </c>
      <c r="BC127" s="124">
        <v>117.9</v>
      </c>
      <c r="BD127" s="65">
        <f>IF(ISERROR(BC127/AU127),"NM",IF(OR(BC127/AU127&lt;0.5,BC127/AU127&gt;2),"NM",(BC127/AU127-1)*100))</f>
        <v>4.1611449774715092</v>
      </c>
      <c r="BE127" s="124">
        <v>119.11</v>
      </c>
      <c r="BF127" s="65">
        <f>IF(ISERROR(BE127/AW127),"NM",IF(OR(BE127/AW127&lt;0.5,BE127/AW127&gt;2),"NM",(BE127/AW127-1)*100))</f>
        <v>0.88083340391293952</v>
      </c>
      <c r="BG127" s="124">
        <v>118.05</v>
      </c>
      <c r="BH127" s="65">
        <f>IF(ISERROR(BG127/AY127),"NM",IF(OR(BG127/AY127&lt;0.5,BG127/AY127&gt;2),"NM",(BG127/AY127-1)*100))</f>
        <v>0.49374308334042549</v>
      </c>
      <c r="BI127" s="124">
        <v>123.26</v>
      </c>
      <c r="BJ127" s="65">
        <f>IF(ISERROR(BI127/BA127),"NM",IF(OR(BI127/BA127&lt;0.5,BI127/BA127&gt;2),"NM",(BI127/BA127-1)*100))</f>
        <v>6.9593891010065967</v>
      </c>
      <c r="BK127" s="124">
        <v>115.43</v>
      </c>
      <c r="BL127" s="65">
        <f>IF(ISERROR(BK127/BC127),"NM",IF(OR(BK127/BC127&lt;0.5,BK127/BC127&gt;2),"NM",(BK127/BC127-1)*100))</f>
        <v>-2.0949957591178903</v>
      </c>
      <c r="BM127" s="124">
        <v>114.15</v>
      </c>
      <c r="BN127" s="65">
        <f>IF(ISERROR(BM127/BE127),"NM",IF(OR(BM127/BE127&lt;0.5,BM127/BE127&gt;2),"NM",(BM127/BE127-1)*100))</f>
        <v>-4.1642179497943026</v>
      </c>
      <c r="BO127" s="124">
        <v>100.19</v>
      </c>
      <c r="BP127" s="65">
        <f>IF(ISERROR(BO127/BG127),"NM",IF(OR(BO127/BG127&lt;0.5,BO127/BG127&gt;2),"NM",(BO127/BG127-1)*100))</f>
        <v>-15.129182549767052</v>
      </c>
      <c r="BQ127" s="124">
        <v>106.42</v>
      </c>
      <c r="BR127" s="65">
        <f>IF(ISERROR(BQ127/BI127),"NM",IF(OR(BQ127/BI127&lt;0.5,BQ127/BI127&gt;2),"NM",(BQ127/BI127-1)*100))</f>
        <v>-13.662177510952455</v>
      </c>
      <c r="BS127" s="124">
        <v>103.57</v>
      </c>
      <c r="BT127" s="65">
        <f>IF(ISERROR(BS127/BK127),"NM",IF(OR(BS127/BK127&lt;0.5,BS127/BK127&gt;2),"NM",(BS127/BK127-1)*100))</f>
        <v>-10.274625314043151</v>
      </c>
      <c r="BU127" s="124">
        <v>91.03</v>
      </c>
      <c r="BV127" s="65">
        <f>IF(ISERROR(BU127/BM127),"NM",IF(OR(BU127/BM127&lt;0.5,BU127/BM127&gt;2),"NM",(BU127/BM127-1)*100))</f>
        <v>-20.254051686377572</v>
      </c>
      <c r="BW127" s="124">
        <v>98.23</v>
      </c>
      <c r="BX127" s="65">
        <f>IF(ISERROR(BW127/BO127),"NM",IF(OR(BW127/BO127&lt;0.5,BW127/BO127&gt;2),"NM",(BW127/BO127-1)*100))</f>
        <v>-1.9562830621818517</v>
      </c>
      <c r="BY127" s="124">
        <v>96.01</v>
      </c>
      <c r="BZ127" s="65">
        <f>IF(ISERROR(BY127/BQ127),"NM",IF(OR(BY127/BQ127&lt;0.5,BY127/BQ127&gt;2),"NM",(BY127/BQ127-1)*100))</f>
        <v>-9.7819958654388195</v>
      </c>
      <c r="CA127" s="124">
        <v>90.21</v>
      </c>
      <c r="CB127" s="65">
        <f>IF(ISERROR(CA127/BS127),"NM",IF(OR(CA127/BS127&lt;0.5,CA127/BS127&gt;2),"NM",(CA127/BS127-1)*100))</f>
        <v>-12.899488268803704</v>
      </c>
      <c r="CC127" s="124">
        <v>92.1</v>
      </c>
      <c r="CD127" s="65">
        <f>IF(ISERROR(CC127/BU127),"NM",IF(OR(CC127/BU127&lt;0.5,CC127/BU127&gt;2),"NM",(CC127/BU127-1)*100))</f>
        <v>1.1754366692299234</v>
      </c>
      <c r="CE127" s="124">
        <v>93.04</v>
      </c>
      <c r="CF127" s="65">
        <f>IF(ISERROR(CE127/BW127),"NM",IF(OR(CE127/BW127&lt;0.5,CE127/BW127&gt;2),"NM",(CE127/BW127-1)*100))</f>
        <v>-5.2835182734398796</v>
      </c>
      <c r="CG127" s="124">
        <v>88.48</v>
      </c>
      <c r="CH127" s="152">
        <f>IF(ISERROR(CG127/BY127),"NM",IF(OR(CG127/BY127&lt;0.5,CG127/BY127&gt;2),"NM",(CG127/BY127-1)*100))</f>
        <v>-7.8429330278096065</v>
      </c>
      <c r="CI127" s="124">
        <v>83.82</v>
      </c>
      <c r="CJ127" s="65">
        <f>IF(ISERROR(CI127/CA127),"NM",IF(OR(CI127/CA127&lt;0.5,CI127/CA127&gt;2),"NM",(CI127/CA127-1)*100))</f>
        <v>-7.0834718989025607</v>
      </c>
      <c r="CK127" s="124">
        <v>81.489999999999995</v>
      </c>
      <c r="CL127" s="65">
        <f>IF(ISERROR(CK127/CC127),"NM",IF(OR(CK127/CC127&lt;0.5,CK127/CC127&gt;2),"NM",(CK127/CC127-1)*100))</f>
        <v>-11.520086862106405</v>
      </c>
      <c r="CM127" s="124">
        <v>83.15</v>
      </c>
      <c r="CN127" s="65">
        <f>IF(ISERROR(CM127/CE127),"NM",IF(OR(CM127/CE127&lt;0.5,CM127/CE127&gt;2),"NM",(CM127/CE127-1)*100))</f>
        <v>-10.629836629406707</v>
      </c>
      <c r="CO127" s="124">
        <v>80.73</v>
      </c>
      <c r="CP127" s="65">
        <f>IF(ISERROR(CO127/CG127),"NM",IF(OR(CO127/CG127&lt;0.5,CO127/CG127&gt;2),"NM",(CO127/CG127-1)*100))</f>
        <v>-8.7590415913200719</v>
      </c>
      <c r="CQ127" s="124">
        <v>76.650000000000006</v>
      </c>
      <c r="CR127" s="65">
        <f>IF(ISERROR(CQ127/CI127),"NM",IF(OR(CQ127/CI127&lt;0.5,CQ127/CI127&gt;2),"NM",(CQ127/CI127-1)*100))</f>
        <v>-8.5540443808160163</v>
      </c>
      <c r="CS127" s="124">
        <v>77.739999999999995</v>
      </c>
      <c r="CT127" s="65">
        <f>IF(ISERROR(CS127/CK127),"NM",IF(OR(CS127/CK127&lt;0.5,CS127/CK127&gt;2),"NM",(CS127/CK127-1)*100))</f>
        <v>-4.6017916308749518</v>
      </c>
      <c r="CU127" s="124">
        <v>82.19</v>
      </c>
      <c r="CV127" s="65">
        <f>IF(ISERROR(CU127/CM127),"NM",IF(OR(CU127/CM127&lt;0.5,CU127/CM127&gt;2),"NM",(CU127/CM127-1)*100))</f>
        <v>-1.1545399879735463</v>
      </c>
      <c r="CW127" s="124">
        <v>79.31</v>
      </c>
      <c r="CX127" s="65">
        <f>IF(ISERROR(CW127/CO127),"NM",IF(OR(CW127/CO127&lt;0.5,CW127/CO127&gt;2),"NM",(CW127/CO127-1)*100))</f>
        <v>-1.75894958503654</v>
      </c>
      <c r="CY127" s="124">
        <v>77.599999999999994</v>
      </c>
      <c r="CZ127" s="65">
        <f>IF(ISERROR(CY127/CQ127),"NM",IF(OR(CY127/CQ127&lt;0.5,CY127/CQ127&gt;2),"NM",(CY127/CQ127-1)*100))</f>
        <v>1.2393998695368502</v>
      </c>
      <c r="DA127" s="124">
        <v>86.58</v>
      </c>
      <c r="DB127" s="65">
        <f>IF(ISERROR(DA127/CS127),"NM",IF(OR(DA127/CS127&lt;0.5,DA127/CS127&gt;2),"NM",(DA127/CS127-1)*100))</f>
        <v>11.371237458193995</v>
      </c>
      <c r="DC127" s="124">
        <v>94.05</v>
      </c>
      <c r="DD127" s="65">
        <f>IF(ISERROR(DC127/CU127),"NM",IF(OR(DC127/CU127&lt;0.5,DC127/CU127&gt;2),"NM",(DC127/CU127-1)*100))</f>
        <v>14.429979316218521</v>
      </c>
      <c r="DE127" s="124">
        <v>98.59</v>
      </c>
      <c r="DF127" s="65">
        <f>IF(ISERROR(DE127/CW127),"NM",IF(OR(DE127/CW127&lt;0.5,DE127/CW127&gt;2),"NM",(DE127/CW127-1)*100))</f>
        <v>24.30967091161267</v>
      </c>
      <c r="DG127" s="124">
        <v>97.75</v>
      </c>
      <c r="DH127" s="65">
        <f>IF(ISERROR(DG127/CY127),"NM",IF(OR(DG127/CY127&lt;0.5,DG127/CY127&gt;2),"NM",(DG127/CY127-1)*100))</f>
        <v>25.966494845360842</v>
      </c>
      <c r="DI127" s="124">
        <v>105.39</v>
      </c>
      <c r="DJ127" s="65">
        <f>IF(ISERROR(DI127/DA127),"NM",IF(OR(DI127/DA127&lt;0.5,DI127/DA127&gt;2),"NM",(DI127/DA127-1)*100))</f>
        <v>21.725571725571726</v>
      </c>
      <c r="DK127" s="124">
        <v>102.92</v>
      </c>
      <c r="DL127" s="65">
        <f>IF(ISERROR(DK127/DC127),"NM",IF(OR(DK127/DC127&lt;0.5,DK127/DC127&gt;2),"NM",(DK127/DC127-1)*100))</f>
        <v>9.4311536416799679</v>
      </c>
      <c r="DM127" s="124">
        <v>101.36</v>
      </c>
      <c r="DN127" s="65">
        <f>IF(ISERROR(DM127/DE127),"NM",IF(OR(DM127/DE127&lt;0.5,DM127/DE127&gt;2),"NM",(DM127/DE127-1)*100))</f>
        <v>2.8096155796733857</v>
      </c>
      <c r="DO127" s="124">
        <v>109.45</v>
      </c>
      <c r="DP127" s="65">
        <f>IF(ISERROR(DO127/DG127),"NM",IF(OR(DO127/DG127&lt;0.5,DO127/DG127&gt;2),"NM",(DO127/DG127-1)*100))</f>
        <v>11.969309462915611</v>
      </c>
      <c r="DQ127" s="124">
        <v>120.55</v>
      </c>
      <c r="DR127" s="65">
        <f>IF(ISERROR(DQ127/DI127),"NM",IF(OR(DQ127/DI127&lt;0.5,DQ127/DI127&gt;2),"NM",(DQ127/DI127-1)*100))</f>
        <v>14.384666476895337</v>
      </c>
      <c r="DS127" s="124">
        <v>120.17</v>
      </c>
      <c r="DT127" s="546">
        <f>IF(ISERROR(DS127/DK127),"NM",IF(OR(DS127/DK127&lt;0.5,DS127/DK127&gt;2),"NM",(DS127/DK127-1)*100))</f>
        <v>16.760590750097172</v>
      </c>
      <c r="DU127" s="124">
        <v>122.45</v>
      </c>
      <c r="DV127" s="67">
        <f>IF(ISERROR(DU127/DM127),"NM",IF(OR(DU127/DM127&lt;0.5,DU127/DM127&gt;2),"NM",(DU127/DM127-1)*100))</f>
        <v>20.807024467245473</v>
      </c>
      <c r="DW127" s="124">
        <v>119.96</v>
      </c>
      <c r="DX127" s="67">
        <f>IF(ISERROR(DW127/DO127),"NM",IF(OR(DW127/DO127&lt;0.5,DW127/DO127&gt;2),"NM",(DW127/DO127-1)*100))</f>
        <v>9.6025582457743184</v>
      </c>
      <c r="DY127" s="124">
        <v>120.61</v>
      </c>
      <c r="DZ127" s="65">
        <f>IF(ISERROR(DY127/DQ127),"NM",IF(OR(DY127/DQ127&lt;0.5,DY127/DQ127&gt;2),"NM",(DY127/DQ127-1)*100))</f>
        <v>4.9771878888438259E-2</v>
      </c>
      <c r="EA127" s="124">
        <v>112.68</v>
      </c>
      <c r="EB127" s="65">
        <f>IF(ISERROR(EA127/DS127),"NM",IF(OR(EA127/DS127&lt;0.5,EA127/DS127&gt;2),"NM",(EA127/DS127-1)*100))</f>
        <v>-6.2328368145127655</v>
      </c>
      <c r="EC127" s="124">
        <v>102.91</v>
      </c>
      <c r="ED127" s="65">
        <f>IF(ISERROR(EC127/DU127),"NM",IF(OR(EC127/DU127&lt;0.5,EC127/DU127&gt;2),"NM",(EC127/DU127-1)*100))</f>
        <v>-15.957533687219282</v>
      </c>
      <c r="EE127" s="124">
        <v>101.12</v>
      </c>
      <c r="EF127" s="65">
        <f>IF(ISERROR(EE127/DW127),"NM",IF(OR(EE127/DW127&lt;0.5,EE127/DW127&gt;2),"NM",(EE127/DW127-1)*100))</f>
        <v>-15.705235078359447</v>
      </c>
      <c r="EG127" s="124">
        <v>116.49</v>
      </c>
      <c r="EH127" s="65">
        <f>IF(ISERROR(EG127/DY127),"NM",IF(OR(EG127/DY127&lt;0.5,EG127/DY127&gt;2),"NM",(EG127/DY127-1)*100))</f>
        <v>-3.415968825138882</v>
      </c>
      <c r="EI127" s="124">
        <v>112.19</v>
      </c>
      <c r="EJ127" s="65">
        <f>IF(ISERROR(EI127/EA127),"NM",IF(OR(EI127/EA127&lt;0.5,EI127/EA127&gt;2),"NM",(EI127/EA127-1)*100))</f>
        <v>-0.43485977990771474</v>
      </c>
      <c r="EK127" s="124">
        <v>112</v>
      </c>
      <c r="EL127" s="65">
        <f>IF(ISERROR(EK127/EC127),"NM",IF(OR(EK127/EC127&lt;0.5,EK127/EC127&gt;2),"NM",(EK127/EC127-1)*100))</f>
        <v>8.8329608395685497</v>
      </c>
      <c r="EM127" s="124">
        <v>111.89</v>
      </c>
      <c r="EN127" s="65">
        <f>IF(ISERROR(EM127/EE127),"NM",IF(OR(EM127/EE127&lt;0.5,EM127/EE127&gt;2),"NM",(EM127/EE127-1)*100))</f>
        <v>10.650712025316444</v>
      </c>
      <c r="EO127" s="124">
        <v>112.65</v>
      </c>
      <c r="EP127" s="65">
        <f>IF(ISERROR(EO127/EG127),"NM",IF(OR(EO127/EG127&lt;0.5,EO127/EG127&gt;2),"NM",(EO127/EG127-1)*100))</f>
        <v>-3.2964202935874209</v>
      </c>
      <c r="EQ127" s="555">
        <v>106.35</v>
      </c>
      <c r="ER127" s="65">
        <f>IF(ISERROR(EQ127/EI127),"NM",IF(OR(EQ127/EI127&lt;0.5,EQ127/EI127&gt;2),"NM",(EQ127/EI127-1)*100))</f>
        <v>-5.2054550316427477</v>
      </c>
      <c r="ES127" s="555">
        <f>EQ127</f>
        <v>106.35</v>
      </c>
      <c r="ET127" s="65">
        <f>IF(ISERROR(ES127/EK127),"NM",IF(OR(ES127/EK127&lt;0.5,ES127/EK127&gt;2),"NM",(ES127/EK127-1)*100))</f>
        <v>-5.0446428571428665</v>
      </c>
      <c r="EU127" s="555">
        <f>ES127</f>
        <v>106.35</v>
      </c>
      <c r="EV127" s="65">
        <f>IF(ISERROR(EU127/EM127),"NM",IF(OR(EU127/EM127&lt;0.5,EU127/EM127&gt;2),"NM",(EU127/EM127-1)*100))</f>
        <v>-4.9512914469568408</v>
      </c>
      <c r="EW127" s="555">
        <f>EU127</f>
        <v>106.35</v>
      </c>
      <c r="EX127" s="65">
        <f>IF(ISERROR(EW127/EO127),"NM",IF(OR(EW127/EO127&lt;0.5,EW127/EO127&gt;2),"NM",(EW127/EO127-1)*100))</f>
        <v>-5.5925432756325</v>
      </c>
      <c r="EY127" s="65"/>
      <c r="EZ127" s="317"/>
      <c r="FA127" s="59"/>
      <c r="FB127" s="84">
        <v>130.88999999999999</v>
      </c>
      <c r="FC127" s="63"/>
      <c r="FD127" s="84">
        <v>113.96</v>
      </c>
      <c r="FE127" s="65">
        <f>IF(ISERROR(FD127/FB127),"NM",IF(OR(FD127/FB127&lt;0.5,FD127/FB127&gt;2),"NM",(FD127/FB127-1)*100))</f>
        <v>-12.934525173810062</v>
      </c>
      <c r="FF127" s="88">
        <f>I127</f>
        <v>114.75</v>
      </c>
      <c r="FG127" s="65">
        <f>IF(ISERROR(FF127/FD127),"NM",IF(OR(FF127/FD127&lt;0.5,FF127/FD127&gt;2),"NM",(FF127/FD127-1)*100))</f>
        <v>0.69322569322569638</v>
      </c>
      <c r="FH127" s="88">
        <f>Q127</f>
        <v>131.94999999999999</v>
      </c>
      <c r="FI127" s="65">
        <f>IF(ISERROR(FH127/FF127),"NM",IF(OR(FH127/FF127&lt;0.5,FH127/FF127&gt;2),"NM",(FH127/FF127-1)*100))</f>
        <v>14.989106753812621</v>
      </c>
      <c r="FJ127" s="90">
        <f>+Y127</f>
        <v>119.9</v>
      </c>
      <c r="FK127" s="65">
        <f>IF(ISERROR(FJ127/FH127),"NM",IF(OR(FJ127/FH127&lt;0.5,FJ127/FH127&gt;2),"NM",(FJ127/FH127-1)*100))</f>
        <v>-9.1322470632815289</v>
      </c>
      <c r="FL127" s="90">
        <f>+AG127</f>
        <v>107.13</v>
      </c>
      <c r="FM127" s="65">
        <f>IF(ISERROR(FL127/FJ127),"NM",IF(OR(FL127/FJ127&lt;0.5,FL127/FJ127&gt;2),"NM",(FL127/FJ127-1)*100))</f>
        <v>-10.650542118432039</v>
      </c>
      <c r="FN127" s="90">
        <f>+AO127</f>
        <v>104.21</v>
      </c>
      <c r="FO127" s="65">
        <f>IF(ISERROR(FN127/FL127),"NM",IF(OR(FN127/FL127&lt;0.5,FN127/FL127&gt;2),"NM",(FN127/FL127-1)*100))</f>
        <v>-2.7256604125828421</v>
      </c>
      <c r="FP127" s="90">
        <f>+AW127</f>
        <v>118.07</v>
      </c>
      <c r="FQ127" s="65">
        <f>IF(ISERROR(FP127/FN127),"NM",IF(OR(FP127/FN127&lt;0.5,FP127/FN127&gt;2),"NM",(FP127/FN127-1)*100))</f>
        <v>13.30006717205643</v>
      </c>
      <c r="FR127" s="87">
        <f>BE127</f>
        <v>119.11</v>
      </c>
      <c r="FS127" s="65">
        <f>IF(ISERROR(FR127/FP127),"NM",IF(OR(FR127/FP127&lt;0.5,FR127/FP127&gt;2),"NM",(FR127/FP127-1)*100))</f>
        <v>0.88083340391293952</v>
      </c>
      <c r="FT127" s="87">
        <f>BM127</f>
        <v>114.15</v>
      </c>
      <c r="FU127" s="65">
        <f>IF(ISERROR(FT127/FR127),"NM",IF(OR(FT127/FR127&lt;0.5,FT127/FR127&gt;2),"NM",(FT127/FR127-1)*100))</f>
        <v>-4.1642179497943026</v>
      </c>
      <c r="FV127" s="87">
        <f>BU127</f>
        <v>91.03</v>
      </c>
      <c r="FW127" s="65">
        <f>IF(ISERROR(FV127/FT127),"NM",IF(OR(FV127/FT127&lt;0.5,FV127/FT127&gt;2),"NM",(FV127/FT127-1)*100))</f>
        <v>-20.254051686377572</v>
      </c>
      <c r="FX127" s="135">
        <f>CC127</f>
        <v>92.1</v>
      </c>
      <c r="FY127" s="65">
        <f>IF(ISERROR(FX127/FV127),"NM",IF(OR(FX127/FV127&lt;0.5,FX127/FV127&gt;2),"NM",(FX127/FV127-1)*100))</f>
        <v>1.1754366692299234</v>
      </c>
      <c r="FZ127" s="135">
        <f>CK127</f>
        <v>81.489999999999995</v>
      </c>
      <c r="GA127" s="65">
        <f>IF(ISERROR(FZ127/FX127),"NM",IF(OR(FZ127/FX127&lt;0.5,FZ127/FX127&gt;2),"NM",(FZ127/FX127-1)*100))</f>
        <v>-11.520086862106405</v>
      </c>
      <c r="GB127" s="135">
        <f>CS127</f>
        <v>77.739999999999995</v>
      </c>
      <c r="GC127" s="65">
        <f>IF(ISERROR(GB127/FZ127),"NM",IF(OR(GB127/FZ127&lt;0.5,GB127/FZ127&gt;2),"NM",(GB127/FZ127-1)*100))</f>
        <v>-4.6017916308749518</v>
      </c>
      <c r="GD127" s="135">
        <f>DA127</f>
        <v>86.58</v>
      </c>
      <c r="GE127" s="65">
        <f>IF(ISERROR(GD127/GB127),"NM",IF(OR(GD127/GB127&lt;0.5,GD127/GB127&gt;2),"NM",(GD127/GB127-1)*100))</f>
        <v>11.371237458193995</v>
      </c>
      <c r="GF127" s="193">
        <f>DI127</f>
        <v>105.39</v>
      </c>
      <c r="GG127" s="65">
        <f>IF(ISERROR(GF127/GD127),"NM",IF(OR(GF127/GD127&lt;0.5,GF127/GD127&gt;2),"NM",(GF127/GD127-1)*100))</f>
        <v>21.725571725571726</v>
      </c>
      <c r="GH127" s="135">
        <f>DQ127</f>
        <v>120.55</v>
      </c>
      <c r="GI127" s="65">
        <f>IF(ISERROR(GH127/GF127),"NM",IF(OR(GH127/GF127&lt;0.5,GH127/GF127&gt;2),"NM",(GH127/GF127-1)*100))</f>
        <v>14.384666476895337</v>
      </c>
      <c r="GJ127" s="135">
        <f>DY127</f>
        <v>120.61</v>
      </c>
      <c r="GK127" s="65">
        <f>IF(ISERROR(GJ127/GH127),"NM",IF(OR(GJ127/GH127&lt;0.5,GJ127/GH127&gt;2),"NM",(GJ127/GH127-1)*100))</f>
        <v>4.9771878888438259E-2</v>
      </c>
      <c r="GL127" s="135">
        <f>EG127</f>
        <v>116.49</v>
      </c>
      <c r="GM127" s="65">
        <f>IF(ISERROR(GL127/GJ127),"NM",IF(OR(GL127/GJ127&lt;0.5,GL127/GJ127&gt;2),"NM",(GL127/GJ127-1)*100))</f>
        <v>-3.415968825138882</v>
      </c>
      <c r="GN127" s="135">
        <f>EO127</f>
        <v>112.65</v>
      </c>
      <c r="GO127" s="65">
        <f>IF(ISERROR(GN127/GL127),"NM",IF(OR(GN127/GL127&lt;0.5,GN127/GL127&gt;2),"NM",(GN127/GL127-1)*100))</f>
        <v>-3.2964202935874209</v>
      </c>
      <c r="GP127" s="135">
        <f>EW127</f>
        <v>106.35</v>
      </c>
      <c r="GQ127" s="65">
        <f>IF(ISERROR(GP127/GN127),"NM",IF(OR(GP127/GN127&lt;0.5,GP127/GN127&gt;2),"NM",(GP127/GN127-1)*100))</f>
        <v>-5.5925432756325</v>
      </c>
      <c r="GR127" s="124">
        <f>GP127</f>
        <v>106.35</v>
      </c>
      <c r="GS127" s="65">
        <f>IF(ISERROR(GR127/GP127),"NM",IF(OR(GR127/GP127&lt;0.5,GR127/GP127&gt;2),"NM",(GR127/GP127-1)*100))</f>
        <v>0</v>
      </c>
      <c r="GT127" s="124">
        <f>GR127</f>
        <v>106.35</v>
      </c>
      <c r="GU127" s="65">
        <f>IF(ISERROR(GT127/GR127),"NM",IF(OR(GT127/GR127&lt;0.5,GT127/GR127&gt;2),"NM",(GT127/GR127-1)*100))</f>
        <v>0</v>
      </c>
      <c r="GV127" s="124">
        <f>GT127</f>
        <v>106.35</v>
      </c>
      <c r="GW127" s="65">
        <f>IF(ISERROR(GV127/GT127),"NM",IF(OR(GV127/GT127&lt;0.5,GV127/GT127&gt;2),"NM",(GV127/GT127-1)*100))</f>
        <v>0</v>
      </c>
      <c r="GX127" s="124">
        <f>GV127</f>
        <v>106.35</v>
      </c>
      <c r="GY127" s="65">
        <f>IF(ISERROR(GX127/GV127),"NM",IF(OR(GX127/GV127&lt;0.5,GX127/GV127&gt;2),"NM",(GX127/GV127-1)*100))</f>
        <v>0</v>
      </c>
      <c r="GZ127" s="65">
        <f t="shared" si="304"/>
        <v>-1.1444038121151134</v>
      </c>
      <c r="HA127" s="280"/>
      <c r="HB127" s="57"/>
      <c r="HC127"/>
      <c r="HD127"/>
      <c r="HE127"/>
      <c r="HF127"/>
      <c r="HG127"/>
      <c r="HH127"/>
    </row>
    <row r="128" spans="1:216" s="341" customFormat="1" ht="13.5" hidden="1" customHeight="1" outlineLevel="1" x14ac:dyDescent="0.2">
      <c r="A128" s="333"/>
      <c r="B128" s="334" t="s">
        <v>49</v>
      </c>
      <c r="C128" s="351">
        <f>C127</f>
        <v>107.13333333333333</v>
      </c>
      <c r="D128" s="344"/>
      <c r="E128" s="351">
        <f>E127</f>
        <v>105.5</v>
      </c>
      <c r="F128" s="344"/>
      <c r="G128" s="351">
        <f>G127</f>
        <v>108</v>
      </c>
      <c r="H128" s="344"/>
      <c r="I128" s="351">
        <f>I127</f>
        <v>114.75</v>
      </c>
      <c r="J128" s="344"/>
      <c r="K128" s="351">
        <f>K127</f>
        <v>123.9</v>
      </c>
      <c r="L128" s="344">
        <f>IF(ISERROR(K128/C128),"NM",IF(OR(K128/C128&lt;0.5,K128/C128&gt;2),"NM",(K128/C128-1)*100))</f>
        <v>15.650280024891106</v>
      </c>
      <c r="M128" s="351">
        <f>M127</f>
        <v>124.6</v>
      </c>
      <c r="N128" s="344">
        <f>IF(ISERROR(M128/E128),"NM",IF(OR(M128/E128&lt;0.5,M128/E128&gt;2),"NM",(M128/E128-1)*100))</f>
        <v>18.104265402843602</v>
      </c>
      <c r="O128" s="351">
        <f>O127</f>
        <v>121.71666666666665</v>
      </c>
      <c r="P128" s="344">
        <f>IF(ISERROR(O128/G128),"NM",IF(OR(O128/G128&lt;0.5,O128/G128&gt;2),"NM",(O128/G128-1)*100))</f>
        <v>12.700617283950599</v>
      </c>
      <c r="Q128" s="351">
        <f>Q127</f>
        <v>131.94999999999999</v>
      </c>
      <c r="R128" s="344">
        <f>IF(ISERROR(Q128/I128),"NM",IF(OR(Q128/I128&lt;0.5,Q128/I128&gt;2),"NM",(Q128/I128-1)*100))</f>
        <v>14.989106753812621</v>
      </c>
      <c r="S128" s="351">
        <f>S127</f>
        <v>133.25</v>
      </c>
      <c r="T128" s="344">
        <f>IF(ISERROR(S128/K128),"NM",IF(OR(S128/K128&lt;0.5,S128/K128&gt;2),"NM",(S128/K128-1)*100))</f>
        <v>7.546408393866022</v>
      </c>
      <c r="U128" s="351">
        <f>U127</f>
        <v>119.45</v>
      </c>
      <c r="V128" s="344">
        <f>IF(ISERROR(U128/M128),"NM",IF(OR(U128/M128&lt;0.5,U128/M128&gt;2),"NM",(U128/M128-1)*100))</f>
        <v>-4.1332263242375493</v>
      </c>
      <c r="W128" s="351">
        <f>W127</f>
        <v>122.6</v>
      </c>
      <c r="X128" s="344">
        <f>IF(ISERROR(W128/O128),"NM",IF(OR(W128/O128&lt;0.5,W128/O128&gt;2),"NM",(W128/O128-1)*100))</f>
        <v>0.72572915240312064</v>
      </c>
      <c r="Y128" s="351">
        <f>Y127</f>
        <v>119.9</v>
      </c>
      <c r="Z128" s="344">
        <f>IF(ISERROR(Y128/Q128),"NM",IF(OR(Y128/Q128&lt;0.5,Y128/Q128&gt;2),"NM",(Y128/Q128-1)*100))</f>
        <v>-9.1322470632815289</v>
      </c>
      <c r="AA128" s="351">
        <f>AA127</f>
        <v>118.09</v>
      </c>
      <c r="AB128" s="344">
        <f>IF(ISERROR(AA128/S128),"NM",IF(OR(AA128/S128&lt;0.5,AA128/S128&gt;2),"NM",(AA128/S128-1)*100))</f>
        <v>-11.377110694183868</v>
      </c>
      <c r="AC128" s="351">
        <f>AC127</f>
        <v>119.8</v>
      </c>
      <c r="AD128" s="344">
        <f>IF(ISERROR(AC128/U128),"NM",IF(OR(AC128/U128&lt;0.5,AC128/U128&gt;2),"NM",(AC128/U128-1)*100))</f>
        <v>0.29300962745917314</v>
      </c>
      <c r="AE128" s="351">
        <f>AE127</f>
        <v>111.25</v>
      </c>
      <c r="AF128" s="344">
        <f>IF(ISERROR(AE128/W128),"NM",IF(OR(AE128/W128&lt;0.5,AE128/W128&gt;2),"NM",(AE128/W128-1)*100))</f>
        <v>-9.2577487765089668</v>
      </c>
      <c r="AG128" s="351">
        <f>AG127</f>
        <v>107.13</v>
      </c>
      <c r="AH128" s="344">
        <f>IF(ISERROR(AG128/Y128),"NM",IF(OR(AG128/Y128&lt;0.5,AG128/Y128&gt;2),"NM",(AG128/Y128-1)*100))</f>
        <v>-10.650542118432039</v>
      </c>
      <c r="AI128" s="351">
        <f>AI127</f>
        <v>105.69</v>
      </c>
      <c r="AJ128" s="344">
        <f>IF(ISERROR(AI128/AA128),"NM",IF(OR(AI128/AA128&lt;0.5,AI128/AA128&gt;2),"NM",(AI128/AA128-1)*100))</f>
        <v>-10.50046574646456</v>
      </c>
      <c r="AK128" s="351">
        <f>AK127</f>
        <v>108.43</v>
      </c>
      <c r="AL128" s="344">
        <f>IF(ISERROR(AK128/AC128),"NM",IF(OR(AK128/AC128&lt;0.5,AK128/AC128&gt;2),"NM",(AK128/AC128-1)*100))</f>
        <v>-9.4908180300500753</v>
      </c>
      <c r="AM128" s="351">
        <f>AM127</f>
        <v>111.05</v>
      </c>
      <c r="AN128" s="344">
        <f>IF(ISERROR(AM128/AE128),"NM",IF(OR(AM128/AE128&lt;0.5,AM128/AE128&gt;2),"NM",(AM128/AE128-1)*100))</f>
        <v>-0.17977528089887507</v>
      </c>
      <c r="AO128" s="345">
        <f>AO127</f>
        <v>104.21</v>
      </c>
      <c r="AP128" s="344">
        <f>IF(ISERROR(AO128/AG128),"NM",IF(OR(AO128/AG128&lt;0.5,AO128/AG128&gt;2),"NM",(AO128/AG128-1)*100))</f>
        <v>-2.7256604125828421</v>
      </c>
      <c r="AQ128" s="345">
        <f>AQ127</f>
        <v>107.39</v>
      </c>
      <c r="AR128" s="344">
        <f>IF(ISERROR(AQ128/AI128),"NM",IF(OR(AQ128/AI128&lt;0.5,AQ128/AI128&gt;2),"NM",(AQ128/AI128-1)*100))</f>
        <v>1.6084776232377695</v>
      </c>
      <c r="AS128" s="345">
        <f>AS127</f>
        <v>110.62</v>
      </c>
      <c r="AT128" s="344">
        <f>IF(ISERROR(AS128/AK128),"NM",IF(OR(AS128/AK128&lt;0.5,AS128/AK128&gt;2),"NM",(AS128/AK128-1)*100))</f>
        <v>2.0197362353592263</v>
      </c>
      <c r="AU128" s="345">
        <f>AU127</f>
        <v>113.19</v>
      </c>
      <c r="AV128" s="344">
        <f>IF(ISERROR(AU128/AM128),"NM",IF(OR(AU128/AM128&lt;0.5,AU128/AM128&gt;2),"NM",(AU128/AM128-1)*100))</f>
        <v>1.9270598829356222</v>
      </c>
      <c r="AW128" s="345">
        <f>AW127</f>
        <v>118.07</v>
      </c>
      <c r="AX128" s="344">
        <f>IF(ISERROR(AW128/AO128),"NM",IF(OR(AW128/AO128&lt;0.5,AW128/AO128&gt;2),"NM",(AW128/AO128-1)*100))</f>
        <v>13.30006717205643</v>
      </c>
      <c r="AY128" s="345">
        <f>AY127</f>
        <v>117.47</v>
      </c>
      <c r="AZ128" s="339">
        <f>IF(ISERROR(AY128/AQ128),"NM",IF(OR(AY128/AQ128&lt;0.5,AY128/AQ128&gt;2),"NM",(AY128/AQ128-1)*100))</f>
        <v>9.3863488220504721</v>
      </c>
      <c r="BA128" s="345">
        <f>BA127</f>
        <v>115.24</v>
      </c>
      <c r="BB128" s="339">
        <f>IF(ISERROR(BA128/AS128),"NM",IF(OR(BA128/AS128&lt;0.5,BA128/AS128&gt;2),"NM",(BA128/AS128-1)*100))</f>
        <v>4.1764599529922064</v>
      </c>
      <c r="BC128" s="345">
        <f>BC127</f>
        <v>117.9</v>
      </c>
      <c r="BD128" s="339">
        <f>IF(ISERROR(BC128/AU128),"NM",IF(OR(BC128/AU128&lt;0.5,BC128/AU128&gt;2),"NM",(BC128/AU128-1)*100))</f>
        <v>4.1611449774715092</v>
      </c>
      <c r="BE128" s="345">
        <f>BE127</f>
        <v>119.11</v>
      </c>
      <c r="BF128" s="339">
        <f>IF(ISERROR(BE128/AW128),"NM",IF(OR(BE128/AW128&lt;0.5,BE128/AW128&gt;2),"NM",(BE128/AW128-1)*100))</f>
        <v>0.88083340391293952</v>
      </c>
      <c r="BG128" s="345">
        <f>BG127</f>
        <v>118.05</v>
      </c>
      <c r="BH128" s="339">
        <f>IF(ISERROR(BG128/AY128),"NM",IF(OR(BG128/AY128&lt;0.5,BG128/AY128&gt;2),"NM",(BG128/AY128-1)*100))</f>
        <v>0.49374308334042549</v>
      </c>
      <c r="BI128" s="345">
        <f>BI127</f>
        <v>123.26</v>
      </c>
      <c r="BJ128" s="339">
        <f>IF(ISERROR(BI128/BA128),"NM",IF(OR(BI128/BA128&lt;0.5,BI128/BA128&gt;2),"NM",(BI128/BA128-1)*100))</f>
        <v>6.9593891010065967</v>
      </c>
      <c r="BK128" s="345">
        <f>BK127</f>
        <v>115.43</v>
      </c>
      <c r="BL128" s="339">
        <f>IF(ISERROR(BK128/BC128),"NM",IF(OR(BK128/BC128&lt;0.5,BK128/BC128&gt;2),"NM",(BK128/BC128-1)*100))</f>
        <v>-2.0949957591178903</v>
      </c>
      <c r="BM128" s="345">
        <f>BM127</f>
        <v>114.15</v>
      </c>
      <c r="BN128" s="339">
        <f>IF(ISERROR(BM128/BE128),"NM",IF(OR(BM128/BE128&lt;0.5,BM128/BE128&gt;2),"NM",(BM128/BE128-1)*100))</f>
        <v>-4.1642179497943026</v>
      </c>
      <c r="BO128" s="345">
        <f>BO127</f>
        <v>100.19</v>
      </c>
      <c r="BP128" s="339">
        <f>IF(ISERROR(BO128/BG128),"NM",IF(OR(BO128/BG128&lt;0.5,BO128/BG128&gt;2),"NM",(BO128/BG128-1)*100))</f>
        <v>-15.129182549767052</v>
      </c>
      <c r="BQ128" s="345">
        <f>BQ127</f>
        <v>106.42</v>
      </c>
      <c r="BR128" s="339">
        <f>IF(ISERROR(BQ128/BI128),"NM",IF(OR(BQ128/BI128&lt;0.5,BQ128/BI128&gt;2),"NM",(BQ128/BI128-1)*100))</f>
        <v>-13.662177510952455</v>
      </c>
      <c r="BS128" s="345">
        <f>BS127</f>
        <v>103.57</v>
      </c>
      <c r="BT128" s="339">
        <f>IF(ISERROR(BS128/BK128),"NM",IF(OR(BS128/BK128&lt;0.5,BS128/BK128&gt;2),"NM",(BS128/BK128-1)*100))</f>
        <v>-10.274625314043151</v>
      </c>
      <c r="BU128" s="345">
        <f>BU127</f>
        <v>91.03</v>
      </c>
      <c r="BV128" s="339">
        <f>IF(ISERROR(BU128/BM128),"NM",IF(OR(BU128/BM128&lt;0.5,BU128/BM128&gt;2),"NM",(BU128/BM128-1)*100))</f>
        <v>-20.254051686377572</v>
      </c>
      <c r="BW128" s="345">
        <f>BW127</f>
        <v>98.23</v>
      </c>
      <c r="BX128" s="339">
        <f>IF(ISERROR(BW128/BO128),"NM",IF(OR(BW128/BO128&lt;0.5,BW128/BO128&gt;2),"NM",(BW128/BO128-1)*100))</f>
        <v>-1.9562830621818517</v>
      </c>
      <c r="BY128" s="345">
        <f>BY127</f>
        <v>96.01</v>
      </c>
      <c r="BZ128" s="339">
        <f>IF(ISERROR(BY128/BQ128),"NM",IF(OR(BY128/BQ128&lt;0.5,BY128/BQ128&gt;2),"NM",(BY128/BQ128-1)*100))</f>
        <v>-9.7819958654388195</v>
      </c>
      <c r="CA128" s="345">
        <f>CA127</f>
        <v>90.21</v>
      </c>
      <c r="CB128" s="339">
        <f>IF(ISERROR(CA128/BS128),"NM",IF(OR(CA128/BS128&lt;0.5,CA128/BS128&gt;2),"NM",(CA128/BS128-1)*100))</f>
        <v>-12.899488268803704</v>
      </c>
      <c r="CC128" s="345">
        <f>CC127</f>
        <v>92.1</v>
      </c>
      <c r="CD128" s="339">
        <f>IF(ISERROR(CC128/BU128),"NM",IF(OR(CC128/BU128&lt;0.5,CC128/BU128&gt;2),"NM",(CC128/BU128-1)*100))</f>
        <v>1.1754366692299234</v>
      </c>
      <c r="CE128" s="345">
        <f>CE127</f>
        <v>93.04</v>
      </c>
      <c r="CF128" s="339">
        <f>IF(ISERROR(CE128/BW128),"NM",IF(OR(CE128/BW128&lt;0.5,CE128/BW128&gt;2),"NM",(CE128/BW128-1)*100))</f>
        <v>-5.2835182734398796</v>
      </c>
      <c r="CG128" s="345">
        <f>CG127</f>
        <v>88.48</v>
      </c>
      <c r="CH128" s="339">
        <f>IF(ISERROR(CG128/BY128),"NM",IF(OR(CG128/BY128&lt;0.5,CG128/BY128&gt;2),"NM",(CG128/BY128-1)*100))</f>
        <v>-7.8429330278096065</v>
      </c>
      <c r="CI128" s="345">
        <f>CI127</f>
        <v>83.82</v>
      </c>
      <c r="CJ128" s="339">
        <f>IF(ISERROR(CI128/CA128),"NM",IF(OR(CI128/CA128&lt;0.5,CI128/CA128&gt;2),"NM",(CI128/CA128-1)*100))</f>
        <v>-7.0834718989025607</v>
      </c>
      <c r="CK128" s="345">
        <f>CK127</f>
        <v>81.489999999999995</v>
      </c>
      <c r="CL128" s="339">
        <f>IF(ISERROR(CK128/CC128),"NM",IF(OR(CK128/CC128&lt;0.5,CK128/CC128&gt;2),"NM",(CK128/CC128-1)*100))</f>
        <v>-11.520086862106405</v>
      </c>
      <c r="CM128" s="345">
        <f>CM127</f>
        <v>83.15</v>
      </c>
      <c r="CN128" s="339">
        <f>IF(ISERROR(CM128/CE128),"NM",IF(OR(CM128/CE128&lt;0.5,CM128/CE128&gt;2),"NM",(CM128/CE128-1)*100))</f>
        <v>-10.629836629406707</v>
      </c>
      <c r="CO128" s="345">
        <f>CO127</f>
        <v>80.73</v>
      </c>
      <c r="CP128" s="339">
        <f>IF(ISERROR(CO128/CG128),"NM",IF(OR(CO128/CG128&lt;0.5,CO128/CG128&gt;2),"NM",(CO128/CG128-1)*100))</f>
        <v>-8.7590415913200719</v>
      </c>
      <c r="CQ128" s="345">
        <f>CQ127</f>
        <v>76.650000000000006</v>
      </c>
      <c r="CR128" s="339">
        <f>IF(ISERROR(CQ128/CI128),"NM",IF(OR(CQ128/CI128&lt;0.5,CQ128/CI128&gt;2),"NM",(CQ128/CI128-1)*100))</f>
        <v>-8.5540443808160163</v>
      </c>
      <c r="CS128" s="345">
        <f>CS127</f>
        <v>77.739999999999995</v>
      </c>
      <c r="CT128" s="339">
        <f>IF(ISERROR(CS128/CK128),"NM",IF(OR(CS128/CK128&lt;0.5,CS128/CK128&gt;2),"NM",(CS128/CK128-1)*100))</f>
        <v>-4.6017916308749518</v>
      </c>
      <c r="CU128" s="345">
        <f>CU127</f>
        <v>82.19</v>
      </c>
      <c r="CV128" s="339">
        <f>IF(ISERROR(CU128/CM128),"NM",IF(OR(CU128/CM128&lt;0.5,CU128/CM128&gt;2),"NM",(CU128/CM128-1)*100))</f>
        <v>-1.1545399879735463</v>
      </c>
      <c r="CW128" s="345">
        <f>CW127</f>
        <v>79.31</v>
      </c>
      <c r="CX128" s="339">
        <f>IF(ISERROR(CW128/CO128),"NM",IF(OR(CW128/CO128&lt;0.5,CW128/CO128&gt;2),"NM",(CW128/CO128-1)*100))</f>
        <v>-1.75894958503654</v>
      </c>
      <c r="CY128" s="345">
        <f>CY127</f>
        <v>77.599999999999994</v>
      </c>
      <c r="CZ128" s="339">
        <f>IF(ISERROR(CY128/CQ128),"NM",IF(OR(CY128/CQ128&lt;0.5,CY128/CQ128&gt;2),"NM",(CY128/CQ128-1)*100))</f>
        <v>1.2393998695368502</v>
      </c>
      <c r="DA128" s="345">
        <f>DA127</f>
        <v>86.58</v>
      </c>
      <c r="DB128" s="339">
        <f>IF(ISERROR(DA128/CS128),"NM",IF(OR(DA128/CS128&lt;0.5,DA128/CS128&gt;2),"NM",(DA128/CS128-1)*100))</f>
        <v>11.371237458193995</v>
      </c>
      <c r="DC128" s="345">
        <f>DC127</f>
        <v>94.05</v>
      </c>
      <c r="DD128" s="339">
        <f>IF(ISERROR(DC128/CU128),"NM",IF(OR(DC128/CU128&lt;0.5,DC128/CU128&gt;2),"NM",(DC128/CU128-1)*100))</f>
        <v>14.429979316218521</v>
      </c>
      <c r="DE128" s="345">
        <f>DE127</f>
        <v>98.59</v>
      </c>
      <c r="DF128" s="339">
        <f>IF(ISERROR(DE128/CW128),"NM",IF(OR(DE128/CW128&lt;0.5,DE128/CW128&gt;2),"NM",(DE128/CW128-1)*100))</f>
        <v>24.30967091161267</v>
      </c>
      <c r="DG128" s="345">
        <f>DG127</f>
        <v>97.75</v>
      </c>
      <c r="DH128" s="339">
        <f>IF(ISERROR(DG128/CY128),"NM",IF(OR(DG128/CY128&lt;0.5,DG128/CY128&gt;2),"NM",(DG128/CY128-1)*100))</f>
        <v>25.966494845360842</v>
      </c>
      <c r="DI128" s="345">
        <f>DI127</f>
        <v>105.39</v>
      </c>
      <c r="DJ128" s="339">
        <f>IF(ISERROR(DI128/DA128),"NM",IF(OR(DI128/DA128&lt;0.5,DI128/DA128&gt;2),"NM",(DI128/DA128-1)*100))</f>
        <v>21.725571725571726</v>
      </c>
      <c r="DK128" s="345">
        <f>DK127</f>
        <v>102.92</v>
      </c>
      <c r="DL128" s="339">
        <f>IF(ISERROR(DK128/DC128),"NM",IF(OR(DK128/DC128&lt;0.5,DK128/DC128&gt;2),"NM",(DK128/DC128-1)*100))</f>
        <v>9.4311536416799679</v>
      </c>
      <c r="DM128" s="345">
        <f>DM127</f>
        <v>101.36</v>
      </c>
      <c r="DN128" s="339">
        <f>IF(ISERROR(DM128/DE128),"NM",IF(OR(DM128/DE128&lt;0.5,DM128/DE128&gt;2),"NM",(DM128/DE128-1)*100))</f>
        <v>2.8096155796733857</v>
      </c>
      <c r="DO128" s="345">
        <f>DO127</f>
        <v>109.45</v>
      </c>
      <c r="DP128" s="339">
        <f>IF(ISERROR(DO128/DG128),"NM",IF(OR(DO128/DG128&lt;0.5,DO128/DG128&gt;2),"NM",(DO128/DG128-1)*100))</f>
        <v>11.969309462915611</v>
      </c>
      <c r="DQ128" s="345">
        <f>DQ127</f>
        <v>120.55</v>
      </c>
      <c r="DR128" s="339">
        <f>IF(ISERROR(DQ128/DI128),"NM",IF(OR(DQ128/DI128&lt;0.5,DQ128/DI128&gt;2),"NM",(DQ128/DI128-1)*100))</f>
        <v>14.384666476895337</v>
      </c>
      <c r="DS128" s="345">
        <f>DS127</f>
        <v>120.17</v>
      </c>
      <c r="DT128" s="339">
        <f>IF(ISERROR(DS128/DK128),"NM",IF(OR(DS128/DK128&lt;0.5,DS128/DK128&gt;2),"NM",(DS128/DK128-1)*100))</f>
        <v>16.760590750097172</v>
      </c>
      <c r="DU128" s="345">
        <f>DU127</f>
        <v>122.45</v>
      </c>
      <c r="DV128" s="73">
        <f>IF(ISERROR(DU128/DM128),"NM",IF(OR(DU128/DM128&lt;0.5,DU128/DM128&gt;2),"NM",(DU128/DM128-1)*100))</f>
        <v>20.807024467245473</v>
      </c>
      <c r="DW128" s="345">
        <f>DW127</f>
        <v>119.96</v>
      </c>
      <c r="DX128" s="73">
        <f>IF(ISERROR(DW128/DO128),"NM",IF(OR(DW128/DO128&lt;0.5,DW128/DO128&gt;2),"NM",(DW128/DO128-1)*100))</f>
        <v>9.6025582457743184</v>
      </c>
      <c r="DY128" s="345">
        <f t="shared" ref="DY128:EA128" si="460">DY127</f>
        <v>120.61</v>
      </c>
      <c r="DZ128" s="339">
        <f>IF(ISERROR(DY128/DQ128),"NM",IF(OR(DY128/DQ128&lt;0.5,DY128/DQ128&gt;2),"NM",(DY128/DQ128-1)*100))</f>
        <v>4.9771878888438259E-2</v>
      </c>
      <c r="EA128" s="345">
        <f t="shared" si="460"/>
        <v>112.68</v>
      </c>
      <c r="EB128" s="339">
        <f>IF(ISERROR(EA128/DS128),"NM",IF(OR(EA128/DS128&lt;0.5,EA128/DS128&gt;2),"NM",(EA128/DS128-1)*100))</f>
        <v>-6.2328368145127655</v>
      </c>
      <c r="EC128" s="340">
        <f>IF($B$6=1,EC127,IF($B$6=2,EC127+EC474,IF($B$6=3,EC127+EC475)))</f>
        <v>102.91</v>
      </c>
      <c r="ED128" s="339">
        <f>IF(ISERROR(EC128/DU128),"NM",IF(OR(EC128/DU128&lt;0.5,EC128/DU128&gt;2),"NM",(EC128/DU128-1)*100))</f>
        <v>-15.957533687219282</v>
      </c>
      <c r="EE128" s="340">
        <f>IF($B$6=1,EE127,IF($B$6=2,EE127+EE474,IF($B$6=3,EE127+EE475)))</f>
        <v>101.12</v>
      </c>
      <c r="EF128" s="339">
        <f>IF(ISERROR(EE128/DW128),"NM",IF(OR(EE128/DW128&lt;0.5,EE128/DW128&gt;2),"NM",(EE128/DW128-1)*100))</f>
        <v>-15.705235078359447</v>
      </c>
      <c r="EG128" s="340">
        <f>IF($B$6=1,EG127,IF($B$6=2,EG127+EG474,IF($B$6=3,EG127+EG475)))</f>
        <v>116.49</v>
      </c>
      <c r="EH128" s="339">
        <f>IF(ISERROR(EG128/DY128),"NM",IF(OR(EG128/DY128&lt;0.5,EG128/DY128&gt;2),"NM",(EG128/DY128-1)*100))</f>
        <v>-3.415968825138882</v>
      </c>
      <c r="EI128" s="340">
        <f>IF($B$6=1,EI127,IF($B$6=2,EI127+EI474,IF($B$6=3,EI127+EI475)))</f>
        <v>112.19</v>
      </c>
      <c r="EJ128" s="339">
        <f>IF(ISERROR(EI128/EA128),"NM",IF(OR(EI128/EA128&lt;0.5,EI128/EA128&gt;2),"NM",(EI128/EA128-1)*100))</f>
        <v>-0.43485977990771474</v>
      </c>
      <c r="EK128" s="340">
        <f>IF($B$6=1,EK127,IF($B$6=2,EK127+EK474,IF($B$6=3,EK127+EK475)))</f>
        <v>112</v>
      </c>
      <c r="EL128" s="339">
        <f>IF(ISERROR(EK128/EC128),"NM",IF(OR(EK128/EC128&lt;0.5,EK128/EC128&gt;2),"NM",(EK128/EC128-1)*100))</f>
        <v>8.8329608395685497</v>
      </c>
      <c r="EM128" s="340">
        <f>IF($B$6=1,EM127,IF($B$6=2,EM127+EM474,IF($B$6=3,EM127+EM475)))</f>
        <v>111.89</v>
      </c>
      <c r="EN128" s="339">
        <f>IF(ISERROR(EM128/EE128),"NM",IF(OR(EM128/EE128&lt;0.5,EM128/EE128&gt;2),"NM",(EM128/EE128-1)*100))</f>
        <v>10.650712025316444</v>
      </c>
      <c r="EO128" s="340">
        <f>IF($B$6=1,EO127,IF($B$6=2,EO127+EO474,IF($B$6=3,EO127+EO475)))</f>
        <v>112.65</v>
      </c>
      <c r="EP128" s="339">
        <f>IF(ISERROR(EO128/EG128),"NM",IF(OR(EO128/EG128&lt;0.5,EO128/EG128&gt;2),"NM",(EO128/EG128-1)*100))</f>
        <v>-3.2964202935874209</v>
      </c>
      <c r="EQ128" s="340">
        <f>IF($B$6=1,EQ127,IF($B$6=2,EQ127+EQ474,IF($B$6=3,EQ127+EQ475)))</f>
        <v>106.35</v>
      </c>
      <c r="ER128" s="339">
        <f>IF(ISERROR(EQ128/EI128),"NM",IF(OR(EQ128/EI128&lt;0.5,EQ128/EI128&gt;2),"NM",(EQ128/EI128-1)*100))</f>
        <v>-5.2054550316427477</v>
      </c>
      <c r="ES128" s="340">
        <f>IF($B$6=1,ES127,IF($B$6=2,ES127+ES474,IF($B$6=3,ES127+ES475)))</f>
        <v>106.35</v>
      </c>
      <c r="ET128" s="339">
        <f>IF(ISERROR(ES128/EK128),"NM",IF(OR(ES128/EK128&lt;0.5,ES128/EK128&gt;2),"NM",(ES128/EK128-1)*100))</f>
        <v>-5.0446428571428665</v>
      </c>
      <c r="EU128" s="340">
        <f>IF($B$6=1,EU127,IF($B$6=2,EU127+EU474,IF($B$6=3,EU127+EU475)))</f>
        <v>106.35</v>
      </c>
      <c r="EV128" s="339">
        <f>IF(ISERROR(EU128/EM128),"NM",IF(OR(EU128/EM128&lt;0.5,EU128/EM128&gt;2),"NM",(EU128/EM128-1)*100))</f>
        <v>-4.9512914469568408</v>
      </c>
      <c r="EW128" s="340">
        <f>IF($B$6=1,EW127,IF($B$6=2,EW127+EW474,IF($B$6=3,EW127+EW475)))</f>
        <v>106.35</v>
      </c>
      <c r="EX128" s="339">
        <f>IF(ISERROR(EW128/EO128),"NM",IF(OR(EW128/EO128&lt;0.5,EW128/EO128&gt;2),"NM",(EW128/EO128-1)*100))</f>
        <v>-5.5925432756325</v>
      </c>
      <c r="EY128" s="339"/>
      <c r="EZ128" s="347"/>
      <c r="FA128" s="338"/>
      <c r="FB128" s="351">
        <f>FB127</f>
        <v>130.88999999999999</v>
      </c>
      <c r="FC128" s="344"/>
      <c r="FD128" s="351">
        <f>FD127</f>
        <v>113.96</v>
      </c>
      <c r="FE128" s="339">
        <f>IF(ISERROR(FD128/FB128),"NM",IF(OR(FD128/FB128&lt;0.5,FD128/FB128&gt;2),"NM",(FD128/FB128-1)*100))</f>
        <v>-12.934525173810062</v>
      </c>
      <c r="FF128" s="351">
        <f>FF127</f>
        <v>114.75</v>
      </c>
      <c r="FG128" s="339">
        <f>IF(ISERROR(FF128/FD128),"NM",IF(OR(FF128/FD128&lt;0.5,FF128/FD128&gt;2),"NM",(FF128/FD128-1)*100))</f>
        <v>0.69322569322569638</v>
      </c>
      <c r="FH128" s="351">
        <f>FH127</f>
        <v>131.94999999999999</v>
      </c>
      <c r="FI128" s="339">
        <f>IF(ISERROR(FH128/FF128),"NM",IF(OR(FH128/FF128&lt;0.5,FH128/FF128&gt;2),"NM",(FH128/FF128-1)*100))</f>
        <v>14.989106753812621</v>
      </c>
      <c r="FJ128" s="351">
        <f>FJ127</f>
        <v>119.9</v>
      </c>
      <c r="FK128" s="339">
        <f>IF(ISERROR(FJ128/FH128),"NM",IF(OR(FJ128/FH128&lt;0.5,FJ128/FH128&gt;2),"NM",(FJ128/FH128-1)*100))</f>
        <v>-9.1322470632815289</v>
      </c>
      <c r="FL128" s="351">
        <f>FL127</f>
        <v>107.13</v>
      </c>
      <c r="FM128" s="339">
        <f>IF(ISERROR(FL128/FJ128),"NM",IF(OR(FL128/FJ128&lt;0.5,FL128/FJ128&gt;2),"NM",(FL128/FJ128-1)*100))</f>
        <v>-10.650542118432039</v>
      </c>
      <c r="FN128" s="351">
        <f>FN127</f>
        <v>104.21</v>
      </c>
      <c r="FO128" s="339">
        <f>IF(ISERROR(FN128/FL128),"NM",IF(OR(FN128/FL128&lt;0.5,FN128/FL128&gt;2),"NM",(FN128/FL128-1)*100))</f>
        <v>-2.7256604125828421</v>
      </c>
      <c r="FP128" s="351">
        <f>FP127</f>
        <v>118.07</v>
      </c>
      <c r="FQ128" s="339">
        <f>IF(ISERROR(FP128/FN128),"NM",IF(OR(FP128/FN128&lt;0.5,FP128/FN128&gt;2),"NM",(FP128/FN128-1)*100))</f>
        <v>13.30006717205643</v>
      </c>
      <c r="FR128" s="340">
        <f>FR127</f>
        <v>119.11</v>
      </c>
      <c r="FS128" s="339">
        <f>IF(ISERROR(FR128/FP128),"NM",IF(OR(FR128/FP128&lt;0.5,FR128/FP128&gt;2),"NM",(FR128/FP128-1)*100))</f>
        <v>0.88083340391293952</v>
      </c>
      <c r="FT128" s="340">
        <f>FT127</f>
        <v>114.15</v>
      </c>
      <c r="FU128" s="339">
        <f>IF(ISERROR(FT128/FR128),"NM",IF(OR(FT128/FR128&lt;0.5,FT128/FR128&gt;2),"NM",(FT128/FR128-1)*100))</f>
        <v>-4.1642179497943026</v>
      </c>
      <c r="FV128" s="340">
        <f>FV127</f>
        <v>91.03</v>
      </c>
      <c r="FW128" s="339">
        <f>IF(ISERROR(FV128/FT128),"NM",IF(OR(FV128/FT128&lt;0.5,FV128/FT128&gt;2),"NM",(FV128/FT128-1)*100))</f>
        <v>-20.254051686377572</v>
      </c>
      <c r="FX128" s="340">
        <f>FX127</f>
        <v>92.1</v>
      </c>
      <c r="FY128" s="339">
        <f>IF(ISERROR(FX128/FV128),"NM",IF(OR(FX128/FV128&lt;0.5,FX128/FV128&gt;2),"NM",(FX128/FV128-1)*100))</f>
        <v>1.1754366692299234</v>
      </c>
      <c r="FZ128" s="340">
        <f>FZ127</f>
        <v>81.489999999999995</v>
      </c>
      <c r="GA128" s="339">
        <f>IF(ISERROR(FZ128/FX128),"NM",IF(OR(FZ128/FX128&lt;0.5,FZ128/FX128&gt;2),"NM",(FZ128/FX128-1)*100))</f>
        <v>-11.520086862106405</v>
      </c>
      <c r="GB128" s="340">
        <f>GB127</f>
        <v>77.739999999999995</v>
      </c>
      <c r="GC128" s="339">
        <f>IF(ISERROR(GB128/FZ128),"NM",IF(OR(GB128/FZ128&lt;0.5,GB128/FZ128&gt;2),"NM",(GB128/FZ128-1)*100))</f>
        <v>-4.6017916308749518</v>
      </c>
      <c r="GD128" s="340">
        <f>GD127</f>
        <v>86.58</v>
      </c>
      <c r="GE128" s="339">
        <f>IF(ISERROR(GD128/GB128),"NM",IF(OR(GD128/GB128&lt;0.5,GD128/GB128&gt;2),"NM",(GD128/GB128-1)*100))</f>
        <v>11.371237458193995</v>
      </c>
      <c r="GF128" s="340">
        <f>GF127</f>
        <v>105.39</v>
      </c>
      <c r="GG128" s="339">
        <f>IF(ISERROR(GF128/GD128),"NM",IF(OR(GF128/GD128&lt;0.5,GF128/GD128&gt;2),"NM",(GF128/GD128-1)*100))</f>
        <v>21.725571725571726</v>
      </c>
      <c r="GH128" s="340">
        <f>GH127</f>
        <v>120.55</v>
      </c>
      <c r="GI128" s="339">
        <f>IF(ISERROR(GH128/GF128),"NM",IF(OR(GH128/GF128&lt;0.5,GH128/GF128&gt;2),"NM",(GH128/GF128-1)*100))</f>
        <v>14.384666476895337</v>
      </c>
      <c r="GJ128" s="340">
        <f>GJ127</f>
        <v>120.61</v>
      </c>
      <c r="GK128" s="339">
        <f>IF(ISERROR(GJ128/GH128),"NM",IF(OR(GJ128/GH128&lt;0.5,GJ128/GH128&gt;2),"NM",(GJ128/GH128-1)*100))</f>
        <v>4.9771878888438259E-2</v>
      </c>
      <c r="GL128" s="340">
        <f>GL127</f>
        <v>116.49</v>
      </c>
      <c r="GM128" s="339">
        <f>IF(ISERROR(GL128/GJ128),"NM",IF(OR(GL128/GJ128&lt;0.5,GL128/GJ128&gt;2),"NM",(GL128/GJ128-1)*100))</f>
        <v>-3.415968825138882</v>
      </c>
      <c r="GN128" s="340">
        <f>GN127</f>
        <v>112.65</v>
      </c>
      <c r="GO128" s="339">
        <f>IF(ISERROR(GN128/GL128),"NM",IF(OR(GN128/GL128&lt;0.5,GN128/GL128&gt;2),"NM",(GN128/GL128-1)*100))</f>
        <v>-3.2964202935874209</v>
      </c>
      <c r="GP128" s="340">
        <f>GP127</f>
        <v>106.35</v>
      </c>
      <c r="GQ128" s="339">
        <f>IF(ISERROR(GP128/GN128),"NM",IF(OR(GP128/GN128&lt;0.5,GP128/GN128&gt;2),"NM",(GP128/GN128-1)*100))</f>
        <v>-5.5925432756325</v>
      </c>
      <c r="GR128" s="340">
        <f>IF($B$6=1,GR127,IF($B$6=2,GR127+GR474,IF($B$6=3,GR127+GR475)))</f>
        <v>106.35</v>
      </c>
      <c r="GS128" s="339">
        <f>IF(ISERROR(GR128/GP128),"NM",IF(OR(GR128/GP128&lt;0.5,GR128/GP128&gt;2),"NM",(GR128/GP128-1)*100))</f>
        <v>0</v>
      </c>
      <c r="GT128" s="340">
        <f>IF($B$6=1,GT127,IF($B$6=2,GT127+GT474,IF($B$6=3,GT127+GT475)))</f>
        <v>106.35</v>
      </c>
      <c r="GU128" s="339">
        <f>IF(ISERROR(GT128/GR128),"NM",IF(OR(GT128/GR128&lt;0.5,GT128/GR128&gt;2),"NM",(GT128/GR128-1)*100))</f>
        <v>0</v>
      </c>
      <c r="GV128" s="340">
        <f>IF($B$6=1,GV127,IF($B$6=2,GV127+GV474,IF($B$6=3,GV127+GV475)))</f>
        <v>106.35</v>
      </c>
      <c r="GW128" s="339">
        <f>IF(ISERROR(GV128/GT128),"NM",IF(OR(GV128/GT128&lt;0.5,GV128/GT128&gt;2),"NM",(GV128/GT128-1)*100))</f>
        <v>0</v>
      </c>
      <c r="GX128" s="340">
        <f>IF($B$6=1,GX127,IF($B$6=2,GX127+GX474,IF($B$6=3,GX127+GX475)))</f>
        <v>106.35</v>
      </c>
      <c r="GY128" s="339">
        <f>IF(ISERROR(GX128/GV128),"NM",IF(OR(GX128/GV128&lt;0.5,GX128/GV128&gt;2),"NM",(GX128/GV128-1)*100))</f>
        <v>0</v>
      </c>
      <c r="GZ128" s="339">
        <f t="shared" si="304"/>
        <v>-1.1444038121151134</v>
      </c>
      <c r="HA128" s="346"/>
      <c r="HB128" s="335"/>
      <c r="HC128"/>
      <c r="HD128"/>
      <c r="HE128"/>
      <c r="HF128"/>
      <c r="HG128"/>
      <c r="HH128"/>
    </row>
    <row r="129" spans="1:216" s="2" customFormat="1" ht="13.5" customHeight="1" collapsed="1" x14ac:dyDescent="0.2">
      <c r="A129" s="4"/>
      <c r="B129" s="54"/>
      <c r="C129" s="55"/>
      <c r="D129" s="63"/>
      <c r="E129" s="55"/>
      <c r="F129" s="63"/>
      <c r="G129" s="57"/>
      <c r="H129" s="63"/>
      <c r="I129" s="57"/>
      <c r="J129" s="63"/>
      <c r="K129" s="55"/>
      <c r="L129" s="63"/>
      <c r="M129" s="55"/>
      <c r="N129" s="63"/>
      <c r="O129" s="57"/>
      <c r="P129" s="63"/>
      <c r="Q129" s="57"/>
      <c r="R129" s="63"/>
      <c r="S129" s="55"/>
      <c r="T129" s="63"/>
      <c r="U129" s="55"/>
      <c r="V129" s="63"/>
      <c r="W129" s="57"/>
      <c r="X129" s="63"/>
      <c r="Y129" s="57"/>
      <c r="Z129" s="63"/>
      <c r="AA129" s="55"/>
      <c r="AB129" s="63"/>
      <c r="AC129" s="55"/>
      <c r="AD129" s="63"/>
      <c r="AE129" s="57"/>
      <c r="AF129" s="63"/>
      <c r="AG129" s="57"/>
      <c r="AH129" s="63"/>
      <c r="AI129" s="55"/>
      <c r="AJ129" s="63"/>
      <c r="AK129" s="55"/>
      <c r="AL129" s="63"/>
      <c r="AM129" s="57"/>
      <c r="AN129" s="63"/>
      <c r="AO129" s="59"/>
      <c r="AP129" s="63"/>
      <c r="AQ129" s="59"/>
      <c r="AR129" s="63"/>
      <c r="AS129" s="59"/>
      <c r="AT129" s="63"/>
      <c r="AU129" s="59"/>
      <c r="AV129" s="63"/>
      <c r="AW129" s="59"/>
      <c r="AX129" s="63"/>
      <c r="AY129" s="59"/>
      <c r="AZ129" s="65"/>
      <c r="BA129" s="59"/>
      <c r="BB129" s="65"/>
      <c r="BC129" s="59"/>
      <c r="BD129" s="65"/>
      <c r="BE129" s="59"/>
      <c r="BF129" s="65"/>
      <c r="BG129" s="59"/>
      <c r="BH129" s="65"/>
      <c r="BI129" s="59"/>
      <c r="BJ129" s="65"/>
      <c r="BK129" s="59"/>
      <c r="BL129" s="65"/>
      <c r="BM129" s="59"/>
      <c r="BN129" s="65"/>
      <c r="BO129" s="59"/>
      <c r="BP129" s="65"/>
      <c r="BQ129" s="59"/>
      <c r="BR129" s="65"/>
      <c r="BS129" s="59"/>
      <c r="BT129" s="65"/>
      <c r="BU129" s="59"/>
      <c r="BV129" s="65"/>
      <c r="BW129" s="59"/>
      <c r="BX129" s="65"/>
      <c r="BY129" s="59"/>
      <c r="BZ129" s="65"/>
      <c r="CA129" s="59"/>
      <c r="CB129" s="65"/>
      <c r="CC129" s="59"/>
      <c r="CD129" s="65"/>
      <c r="CE129" s="59"/>
      <c r="CF129" s="65"/>
      <c r="CG129" s="59"/>
      <c r="CH129" s="65"/>
      <c r="CI129" s="59"/>
      <c r="CJ129" s="65"/>
      <c r="CK129" s="59"/>
      <c r="CL129" s="65"/>
      <c r="CM129" s="59"/>
      <c r="CN129" s="65"/>
      <c r="CO129" s="59"/>
      <c r="CP129" s="65"/>
      <c r="CQ129" s="59"/>
      <c r="CR129" s="65"/>
      <c r="CS129" s="59"/>
      <c r="CT129" s="65"/>
      <c r="CU129" s="59"/>
      <c r="CV129" s="65"/>
      <c r="CW129" s="59"/>
      <c r="CX129" s="65"/>
      <c r="CY129" s="59"/>
      <c r="CZ129" s="65"/>
      <c r="DA129" s="59"/>
      <c r="DB129" s="65"/>
      <c r="DC129" s="59"/>
      <c r="DD129" s="65"/>
      <c r="DE129" s="59"/>
      <c r="DF129" s="65"/>
      <c r="DG129" s="59"/>
      <c r="DH129" s="65"/>
      <c r="DI129" s="59"/>
      <c r="DJ129" s="65"/>
      <c r="DK129" s="59"/>
      <c r="DL129" s="65"/>
      <c r="DM129" s="59"/>
      <c r="DN129" s="65"/>
      <c r="DO129" s="59"/>
      <c r="DP129" s="65"/>
      <c r="DQ129" s="59"/>
      <c r="DR129" s="65"/>
      <c r="DS129" s="59"/>
      <c r="DT129" s="65"/>
      <c r="DU129" s="59"/>
      <c r="DV129" s="67"/>
      <c r="DW129" s="59"/>
      <c r="DX129" s="67"/>
      <c r="DY129" s="59"/>
      <c r="DZ129" s="65"/>
      <c r="EA129" s="59"/>
      <c r="EB129" s="65"/>
      <c r="EC129" s="93"/>
      <c r="ED129" s="65"/>
      <c r="EE129" s="93"/>
      <c r="EF129" s="65"/>
      <c r="EG129" s="93"/>
      <c r="EH129" s="65"/>
      <c r="EI129" s="93"/>
      <c r="EJ129" s="65"/>
      <c r="EK129" s="93"/>
      <c r="EL129" s="65"/>
      <c r="EM129" s="93"/>
      <c r="EN129" s="65"/>
      <c r="EO129" s="93"/>
      <c r="EP129" s="65"/>
      <c r="EQ129" s="93"/>
      <c r="ER129" s="65"/>
      <c r="ES129" s="93"/>
      <c r="ET129" s="65"/>
      <c r="EU129" s="93"/>
      <c r="EV129" s="65"/>
      <c r="EW129" s="93"/>
      <c r="EX129" s="65"/>
      <c r="EY129" s="65"/>
      <c r="EZ129" s="317"/>
      <c r="FA129" s="59"/>
      <c r="FB129" s="55"/>
      <c r="FC129" s="63"/>
      <c r="FD129" s="55"/>
      <c r="FE129" s="65"/>
      <c r="FF129" s="55"/>
      <c r="FG129" s="65"/>
      <c r="FH129" s="55"/>
      <c r="FI129" s="65"/>
      <c r="FJ129" s="57"/>
      <c r="FK129" s="65"/>
      <c r="FL129" s="57"/>
      <c r="FM129" s="65"/>
      <c r="FN129" s="57"/>
      <c r="FO129" s="65"/>
      <c r="FP129" s="57"/>
      <c r="FQ129" s="65"/>
      <c r="FR129" s="75"/>
      <c r="FS129" s="65"/>
      <c r="FT129" s="75"/>
      <c r="FU129" s="65"/>
      <c r="FV129" s="75"/>
      <c r="FW129" s="65"/>
      <c r="FX129" s="75"/>
      <c r="FY129" s="65"/>
      <c r="FZ129" s="75"/>
      <c r="GA129" s="158"/>
      <c r="GB129" s="75"/>
      <c r="GC129" s="65"/>
      <c r="GD129" s="75"/>
      <c r="GE129" s="65"/>
      <c r="GF129" s="75"/>
      <c r="GG129" s="65"/>
      <c r="GH129" s="75"/>
      <c r="GI129" s="65"/>
      <c r="GJ129" s="75"/>
      <c r="GK129" s="65"/>
      <c r="GL129" s="75"/>
      <c r="GM129" s="65"/>
      <c r="GN129" s="75"/>
      <c r="GO129" s="65"/>
      <c r="GP129" s="75"/>
      <c r="GQ129" s="65"/>
      <c r="GR129" s="57"/>
      <c r="GS129" s="65"/>
      <c r="GT129" s="57"/>
      <c r="GU129" s="65"/>
      <c r="GV129" s="57"/>
      <c r="GW129" s="65"/>
      <c r="GX129" s="57"/>
      <c r="GY129" s="65"/>
      <c r="GZ129" s="65" t="str">
        <f t="shared" si="304"/>
        <v/>
      </c>
      <c r="HA129" s="279"/>
      <c r="HB129" s="57"/>
      <c r="HC129"/>
      <c r="HD129"/>
      <c r="HE129"/>
      <c r="HF129"/>
      <c r="HG129"/>
      <c r="HH129"/>
    </row>
    <row r="130" spans="1:216" s="2" customFormat="1" ht="13.5" customHeight="1" x14ac:dyDescent="0.2">
      <c r="A130" s="4"/>
      <c r="B130" s="61" t="s">
        <v>153</v>
      </c>
      <c r="C130" s="55"/>
      <c r="D130" s="63"/>
      <c r="E130" s="55"/>
      <c r="F130" s="63"/>
      <c r="G130" s="57"/>
      <c r="H130" s="63"/>
      <c r="I130" s="57"/>
      <c r="J130" s="63"/>
      <c r="K130" s="55"/>
      <c r="L130" s="63"/>
      <c r="M130" s="55"/>
      <c r="N130" s="63"/>
      <c r="O130" s="57"/>
      <c r="P130" s="63"/>
      <c r="Q130" s="57"/>
      <c r="R130" s="63"/>
      <c r="S130" s="55"/>
      <c r="T130" s="63"/>
      <c r="U130" s="55"/>
      <c r="V130" s="63"/>
      <c r="W130" s="57"/>
      <c r="X130" s="63"/>
      <c r="Y130" s="57"/>
      <c r="Z130" s="63"/>
      <c r="AA130" s="55"/>
      <c r="AB130" s="63"/>
      <c r="AC130" s="55"/>
      <c r="AD130" s="63"/>
      <c r="AE130" s="57"/>
      <c r="AF130" s="63"/>
      <c r="AG130" s="57"/>
      <c r="AH130" s="63"/>
      <c r="AI130" s="55"/>
      <c r="AJ130" s="63"/>
      <c r="AK130" s="55"/>
      <c r="AL130" s="63"/>
      <c r="AM130" s="57"/>
      <c r="AN130" s="63"/>
      <c r="AO130" s="59"/>
      <c r="AP130" s="63"/>
      <c r="AQ130" s="59"/>
      <c r="AR130" s="63"/>
      <c r="AS130" s="59"/>
      <c r="AT130" s="63"/>
      <c r="AU130" s="59"/>
      <c r="AV130" s="63"/>
      <c r="AW130" s="59"/>
      <c r="AX130" s="63"/>
      <c r="AY130" s="59"/>
      <c r="AZ130" s="65"/>
      <c r="BA130" s="59"/>
      <c r="BB130" s="65"/>
      <c r="BC130" s="59"/>
      <c r="BD130" s="65"/>
      <c r="BE130" s="59"/>
      <c r="BF130" s="65"/>
      <c r="BG130" s="59"/>
      <c r="BH130" s="65"/>
      <c r="BI130" s="59"/>
      <c r="BJ130" s="65"/>
      <c r="BK130" s="59"/>
      <c r="BL130" s="65"/>
      <c r="BM130" s="59"/>
      <c r="BN130" s="65"/>
      <c r="BO130" s="59"/>
      <c r="BP130" s="65"/>
      <c r="BQ130" s="59"/>
      <c r="BR130" s="65"/>
      <c r="BS130" s="59"/>
      <c r="BT130" s="65"/>
      <c r="BU130" s="59"/>
      <c r="BV130" s="65"/>
      <c r="BW130" s="59"/>
      <c r="BX130" s="65"/>
      <c r="BY130" s="59"/>
      <c r="BZ130" s="65"/>
      <c r="CA130" s="59"/>
      <c r="CB130" s="65"/>
      <c r="CC130" s="59"/>
      <c r="CD130" s="65"/>
      <c r="CE130" s="59"/>
      <c r="CF130" s="65"/>
      <c r="CG130" s="59"/>
      <c r="CH130" s="65"/>
      <c r="CI130" s="59"/>
      <c r="CJ130" s="65"/>
      <c r="CK130" s="59"/>
      <c r="CL130" s="65"/>
      <c r="CM130" s="59"/>
      <c r="CN130" s="65"/>
      <c r="CO130" s="59"/>
      <c r="CP130" s="65"/>
      <c r="CQ130" s="59"/>
      <c r="CR130" s="65"/>
      <c r="CS130" s="59"/>
      <c r="CT130" s="65"/>
      <c r="CU130" s="59"/>
      <c r="CV130" s="65"/>
      <c r="CW130" s="59"/>
      <c r="CX130" s="65"/>
      <c r="CY130" s="59"/>
      <c r="CZ130" s="65"/>
      <c r="DA130" s="59"/>
      <c r="DB130" s="65"/>
      <c r="DC130" s="59"/>
      <c r="DD130" s="65"/>
      <c r="DE130" s="59"/>
      <c r="DF130" s="65"/>
      <c r="DG130" s="59"/>
      <c r="DH130" s="65"/>
      <c r="DI130" s="59"/>
      <c r="DJ130" s="65"/>
      <c r="DK130" s="59"/>
      <c r="DL130" s="65"/>
      <c r="DM130" s="59"/>
      <c r="DN130" s="65"/>
      <c r="DO130" s="59"/>
      <c r="DP130" s="65"/>
      <c r="DQ130" s="59"/>
      <c r="DR130" s="65"/>
      <c r="DS130" s="59"/>
      <c r="DT130" s="65"/>
      <c r="DU130" s="59"/>
      <c r="DV130" s="65"/>
      <c r="DW130" s="59"/>
      <c r="DX130" s="65"/>
      <c r="DY130" s="59"/>
      <c r="DZ130" s="65"/>
      <c r="EA130" s="59"/>
      <c r="EB130" s="65"/>
      <c r="EC130" s="57"/>
      <c r="ED130" s="65"/>
      <c r="EE130" s="57"/>
      <c r="EF130" s="65"/>
      <c r="EG130" s="57"/>
      <c r="EH130" s="65"/>
      <c r="EI130" s="57"/>
      <c r="EJ130" s="65"/>
      <c r="EK130" s="57"/>
      <c r="EL130" s="65"/>
      <c r="EM130" s="57"/>
      <c r="EN130" s="65"/>
      <c r="EO130" s="57"/>
      <c r="EP130" s="65"/>
      <c r="EQ130" s="57"/>
      <c r="ER130" s="65"/>
      <c r="ES130" s="57"/>
      <c r="ET130" s="65"/>
      <c r="EU130" s="57"/>
      <c r="EV130" s="65"/>
      <c r="EW130" s="57"/>
      <c r="EX130" s="65"/>
      <c r="EY130" s="65"/>
      <c r="EZ130" s="317"/>
      <c r="FA130" s="59"/>
      <c r="FB130" s="55"/>
      <c r="FC130" s="63"/>
      <c r="FD130" s="55"/>
      <c r="FE130" s="65"/>
      <c r="FF130" s="55"/>
      <c r="FG130" s="65"/>
      <c r="FH130" s="55"/>
      <c r="FI130" s="65"/>
      <c r="FJ130" s="57"/>
      <c r="FK130" s="65"/>
      <c r="FL130" s="57"/>
      <c r="FM130" s="65"/>
      <c r="FN130" s="57"/>
      <c r="FO130" s="65"/>
      <c r="FP130" s="57"/>
      <c r="FQ130" s="65"/>
      <c r="FR130" s="75"/>
      <c r="FS130" s="65"/>
      <c r="FT130" s="75"/>
      <c r="FU130" s="65"/>
      <c r="FV130" s="75"/>
      <c r="FW130" s="65"/>
      <c r="FX130" s="75"/>
      <c r="FY130" s="65"/>
      <c r="FZ130" s="75"/>
      <c r="GA130" s="65"/>
      <c r="GB130" s="94"/>
      <c r="GC130" s="65"/>
      <c r="GD130" s="94"/>
      <c r="GE130" s="65"/>
      <c r="GF130" s="94"/>
      <c r="GG130" s="65"/>
      <c r="GH130" s="94"/>
      <c r="GI130" s="65"/>
      <c r="GJ130" s="94"/>
      <c r="GK130" s="65"/>
      <c r="GL130" s="94"/>
      <c r="GM130" s="65"/>
      <c r="GN130" s="94"/>
      <c r="GO130" s="65"/>
      <c r="GP130" s="94"/>
      <c r="GQ130" s="65"/>
      <c r="GR130" s="57"/>
      <c r="GS130" s="65"/>
      <c r="GT130" s="57"/>
      <c r="GU130" s="65"/>
      <c r="GV130" s="57"/>
      <c r="GW130" s="65"/>
      <c r="GX130" s="57"/>
      <c r="GY130" s="65"/>
      <c r="GZ130" s="65" t="str">
        <f t="shared" si="304"/>
        <v/>
      </c>
      <c r="HA130" s="279"/>
      <c r="HB130" s="57"/>
      <c r="HC130"/>
      <c r="HD130"/>
      <c r="HE130"/>
      <c r="HF130"/>
      <c r="HG130"/>
      <c r="HH130"/>
    </row>
    <row r="131" spans="1:216" s="2" customFormat="1" ht="13.5" customHeight="1" x14ac:dyDescent="0.2">
      <c r="A131" s="4"/>
      <c r="B131" s="54" t="s">
        <v>91</v>
      </c>
      <c r="C131" s="101">
        <v>1646</v>
      </c>
      <c r="D131" s="63"/>
      <c r="E131" s="101">
        <v>1673</v>
      </c>
      <c r="F131" s="63"/>
      <c r="G131" s="84">
        <v>1682</v>
      </c>
      <c r="H131" s="63"/>
      <c r="I131" s="84">
        <v>1668</v>
      </c>
      <c r="J131" s="63"/>
      <c r="K131" s="101">
        <v>1591</v>
      </c>
      <c r="L131" s="63">
        <f>IF(ISERROR(K131/C131),"NM",IF(OR(K131/C131&lt;0.5,K131/C131&gt;2),"NM",(K131/C131-1)*100))</f>
        <v>-3.3414337788578385</v>
      </c>
      <c r="M131" s="101">
        <v>1528</v>
      </c>
      <c r="N131" s="63">
        <f>IF(ISERROR(M131/E131),"NM",IF(OR(M131/E131&lt;0.5,M131/E131&gt;2),"NM",(M131/E131-1)*100))</f>
        <v>-8.6670651524208058</v>
      </c>
      <c r="O131" s="84">
        <v>1564</v>
      </c>
      <c r="P131" s="63">
        <f>IF(ISERROR(O131/G131),"NM",IF(OR(O131/G131&lt;0.5,O131/G131&gt;2),"NM",(O131/G131-1)*100))</f>
        <v>-7.0154577883472014</v>
      </c>
      <c r="Q131" s="84">
        <v>1555</v>
      </c>
      <c r="R131" s="63">
        <f>IF(ISERROR(Q131/I131),"NM",IF(OR(Q131/I131&lt;0.5,Q131/I131&gt;2),"NM",(Q131/I131-1)*100))</f>
        <v>-6.7745803357314172</v>
      </c>
      <c r="S131" s="101">
        <v>1474</v>
      </c>
      <c r="T131" s="63">
        <f>IF(ISERROR(S131/K131),"NM",IF(OR(S131/K131&lt;0.5,S131/K131&gt;2),"NM",(S131/K131-1)*100))</f>
        <v>-7.35386549340038</v>
      </c>
      <c r="U131" s="84">
        <v>1553</v>
      </c>
      <c r="V131" s="63">
        <f>IF(ISERROR(U131/M131),"NM",IF(OR(U131/M131&lt;0.5,U131/M131&gt;2),"NM",(U131/M131-1)*100))</f>
        <v>1.63612565445026</v>
      </c>
      <c r="W131" s="84">
        <v>1686</v>
      </c>
      <c r="X131" s="63">
        <f>IF(ISERROR(W131/O131),"NM",IF(OR(W131/O131&lt;0.5,W131/O131&gt;2),"NM",(W131/O131-1)*100))</f>
        <v>7.8005115089514021</v>
      </c>
      <c r="Y131" s="84">
        <v>1661</v>
      </c>
      <c r="Z131" s="63">
        <f>IF(ISERROR(Y131/Q131),"NM",IF(OR(Y131/Q131&lt;0.5,Y131/Q131&gt;2),"NM",(Y131/Q131-1)*100))</f>
        <v>6.8167202572347207</v>
      </c>
      <c r="AA131" s="101">
        <v>1748</v>
      </c>
      <c r="AB131" s="63">
        <f>IF(ISERROR(AA131/S131),"NM",IF(OR(AA131/S131&lt;0.5,AA131/S131&gt;2),"NM",(AA131/S131-1)*100))</f>
        <v>18.588873812754404</v>
      </c>
      <c r="AC131" s="84">
        <v>1770</v>
      </c>
      <c r="AD131" s="63">
        <f>IF(ISERROR(AC131/U131),"NM",IF(OR(AC131/U131&lt;0.5,AC131/U131&gt;2),"NM",(AC131/U131-1)*100))</f>
        <v>13.972955569864776</v>
      </c>
      <c r="AE131" s="84">
        <v>1818</v>
      </c>
      <c r="AF131" s="63">
        <f>IF(ISERROR(AE131/W131),"NM",IF(OR(AE131/W131&lt;0.5,AE131/W131&gt;2),"NM",(AE131/W131-1)*100))</f>
        <v>7.8291814946619187</v>
      </c>
      <c r="AG131" s="84">
        <v>1990</v>
      </c>
      <c r="AH131" s="63">
        <f>IF(ISERROR(AG131/Y131),"NM",IF(OR(AG131/Y131&lt;0.5,AG131/Y131&gt;2),"NM",(AG131/Y131-1)*100))</f>
        <v>19.807344972907881</v>
      </c>
      <c r="AI131" s="101">
        <v>2063</v>
      </c>
      <c r="AJ131" s="63">
        <f>IF(ISERROR(AI131/AA131),"NM",IF(OR(AI131/AA131&lt;0.5,AI131/AA131&gt;2),"NM",(AI131/AA131-1)*100))</f>
        <v>18.020594965675052</v>
      </c>
      <c r="AK131" s="84">
        <v>2042</v>
      </c>
      <c r="AL131" s="63">
        <f>IF(ISERROR(AK131/AC131),"NM",IF(OR(AK131/AC131&lt;0.5,AK131/AC131&gt;2),"NM",(AK131/AC131-1)*100))</f>
        <v>15.367231638418088</v>
      </c>
      <c r="AM131" s="85">
        <v>2077</v>
      </c>
      <c r="AN131" s="63">
        <f>IF(ISERROR(AM131/AE131),"NM",IF(OR(AM131/AE131&lt;0.5,AM131/AE131&gt;2),"NM",(AM131/AE131-1)*100))</f>
        <v>14.246424642464239</v>
      </c>
      <c r="AO131" s="85">
        <v>2186</v>
      </c>
      <c r="AP131" s="63">
        <f>IF(ISERROR(AO131/AG131),"NM",IF(OR(AO131/AG131&lt;0.5,AO131/AG131&gt;2),"NM",(AO131/AG131-1)*100))</f>
        <v>9.8492462311557727</v>
      </c>
      <c r="AQ131" s="85">
        <v>2254</v>
      </c>
      <c r="AR131" s="63">
        <f>IF(ISERROR(AQ131/AI131),"NM",IF(OR(AQ131/AI131&lt;0.5,AQ131/AI131&gt;2),"NM",(AQ131/AI131-1)*100))</f>
        <v>9.2583616093068422</v>
      </c>
      <c r="AS131" s="85">
        <v>2217</v>
      </c>
      <c r="AT131" s="63">
        <f>IF(ISERROR(AS131/AK131),"NM",IF(OR(AS131/AK131&lt;0.5,AS131/AK131&gt;2),"NM",(AS131/AK131-1)*100))</f>
        <v>8.5700293829578769</v>
      </c>
      <c r="AU131" s="85">
        <v>2177</v>
      </c>
      <c r="AV131" s="63">
        <f>IF(ISERROR(AU131/AM131),"NM",IF(OR(AU131/AM131&lt;0.5,AU131/AM131&gt;2),"NM",(AU131/AM131-1)*100))</f>
        <v>4.8146364949446241</v>
      </c>
      <c r="AW131" s="85">
        <v>2096</v>
      </c>
      <c r="AX131" s="63">
        <f>IF(ISERROR(AW131/AO131),"NM",IF(OR(AW131/AO131&lt;0.5,AW131/AO131&gt;2),"NM",(AW131/AO131-1)*100))</f>
        <v>-4.1171088746569051</v>
      </c>
      <c r="AY131" s="85">
        <v>2139</v>
      </c>
      <c r="AZ131" s="65">
        <f>IF(ISERROR(AY131/AQ131),"NM",IF(OR(AY131/AQ131&lt;0.5,AY131/AQ131&gt;2),"NM",(AY131/AQ131-1)*100))</f>
        <v>-5.1020408163265252</v>
      </c>
      <c r="BA131" s="85">
        <v>2215</v>
      </c>
      <c r="BB131" s="65">
        <f>IF(ISERROR(BA131/AS131),"NM",IF(OR(BA131/AS131&lt;0.5,BA131/AS131&gt;2),"NM",(BA131/AS131-1)*100))</f>
        <v>-9.0211998195754983E-2</v>
      </c>
      <c r="BC131" s="85">
        <v>2204</v>
      </c>
      <c r="BD131" s="65">
        <f>IF(ISERROR(BC131/AU131),"NM",IF(OR(BC131/AU131&lt;0.5,BC131/AU131&gt;2),"NM",(BC131/AU131-1)*100))</f>
        <v>1.2402388608176329</v>
      </c>
      <c r="BE131" s="85">
        <v>2204</v>
      </c>
      <c r="BF131" s="65">
        <f>IF(ISERROR(BE131/AW131),"NM",IF(OR(BE131/AW131&lt;0.5,BE131/AW131&gt;2),"NM",(BE131/AW131-1)*100))</f>
        <v>5.15267175572518</v>
      </c>
      <c r="BG131" s="85">
        <v>2196</v>
      </c>
      <c r="BH131" s="65">
        <f>IF(ISERROR(BG131/AY131),"NM",IF(OR(BG131/AY131&lt;0.5,BG131/AY131&gt;2),"NM",(BG131/AY131-1)*100))</f>
        <v>2.6647966339411022</v>
      </c>
      <c r="BI131" s="85">
        <v>2190</v>
      </c>
      <c r="BJ131" s="65">
        <f>IF(ISERROR(BI131/BA131),"NM",IF(OR(BI131/BA131&lt;0.5,BI131/BA131&gt;2),"NM",(BI131/BA131-1)*100))</f>
        <v>-1.1286681715575675</v>
      </c>
      <c r="BK131" s="85">
        <v>2266</v>
      </c>
      <c r="BL131" s="65">
        <f>IF(ISERROR(BK131/BC131),"NM",IF(OR(BK131/BC131&lt;0.5,BK131/BC131&gt;2),"NM",(BK131/BC131-1)*100))</f>
        <v>2.8130671506352067</v>
      </c>
      <c r="BM131" s="85">
        <v>2386</v>
      </c>
      <c r="BN131" s="65">
        <f>IF(ISERROR(BM131/BE131),"NM",IF(OR(BM131/BE131&lt;0.5,BM131/BE131&gt;2),"NM",(BM131/BE131-1)*100))</f>
        <v>8.2577132486388436</v>
      </c>
      <c r="BO131" s="85">
        <v>2585</v>
      </c>
      <c r="BP131" s="65">
        <f>IF(ISERROR(BO131/BG131),"NM",IF(OR(BO131/BG131&lt;0.5,BO131/BG131&gt;2),"NM",(BO131/BG131-1)*100))</f>
        <v>17.714025500910747</v>
      </c>
      <c r="BQ131" s="85">
        <v>2620</v>
      </c>
      <c r="BR131" s="65">
        <f>IF(ISERROR(BQ131/BI131),"NM",IF(OR(BQ131/BI131&lt;0.5,BQ131/BI131&gt;2),"NM",(BQ131/BI131-1)*100))</f>
        <v>19.634703196347036</v>
      </c>
      <c r="BS131" s="85">
        <v>2569</v>
      </c>
      <c r="BT131" s="65">
        <f>IF(ISERROR(BS131/BK131),"NM",IF(OR(BS131/BK131&lt;0.5,BS131/BK131&gt;2),"NM",(BS131/BK131-1)*100))</f>
        <v>13.371579876434247</v>
      </c>
      <c r="BU131" s="85">
        <v>2901</v>
      </c>
      <c r="BV131" s="65">
        <f>IF(ISERROR(BU131/BM131),"NM",IF(OR(BU131/BM131&lt;0.5,BU131/BM131&gt;2),"NM",(BU131/BM131-1)*100))</f>
        <v>21.584241408214577</v>
      </c>
      <c r="BW131" s="85">
        <v>3012</v>
      </c>
      <c r="BX131" s="65">
        <f>IF(ISERROR(BW131/BO131),"NM",IF(OR(BW131/BO131&lt;0.5,BW131/BO131&gt;2),"NM",(BW131/BO131-1)*100))</f>
        <v>16.518375241779502</v>
      </c>
      <c r="BY131" s="85">
        <v>2901</v>
      </c>
      <c r="BZ131" s="65">
        <f>IF(ISERROR(BY131/BQ131),"NM",IF(OR(BY131/BQ131&lt;0.5,BY131/BQ131&gt;2),"NM",(BY131/BQ131-1)*100))</f>
        <v>10.725190839694655</v>
      </c>
      <c r="CA131" s="85">
        <v>3054</v>
      </c>
      <c r="CB131" s="65">
        <f>IF(ISERROR(CA131/BS131),"NM",IF(OR(CA131/BS131&lt;0.5,CA131/BS131&gt;2),"NM",(CA131/BS131-1)*100))</f>
        <v>18.878941222265478</v>
      </c>
      <c r="CC131" s="85">
        <v>3211</v>
      </c>
      <c r="CD131" s="65">
        <f>IF(ISERROR(CC131/BU131),"NM",IF(OR(CC131/BU131&lt;0.5,CC131/BU131&gt;2),"NM",(CC131/BU131-1)*100))</f>
        <v>10.685970355049989</v>
      </c>
      <c r="CE131" s="85">
        <v>3206</v>
      </c>
      <c r="CF131" s="65">
        <f>IF(ISERROR(CE131/BW131),"NM",IF(OR(CE131/BW131&lt;0.5,CE131/BW131&gt;2),"NM",(CE131/BW131-1)*100))</f>
        <v>6.4409030544488655</v>
      </c>
      <c r="CG131" s="85">
        <v>3186</v>
      </c>
      <c r="CH131" s="65">
        <f>IF(ISERROR(CG131/BY131),"NM",IF(OR(CG131/BY131&lt;0.5,CG131/BY131&gt;2),"NM",(CG131/BY131-1)*100))</f>
        <v>9.8241985522233612</v>
      </c>
      <c r="CI131" s="85">
        <v>3456.4</v>
      </c>
      <c r="CJ131" s="65">
        <f>IF(ISERROR(CI131/CA131),"NM",IF(OR(CI131/CA131&lt;0.5,CI131/CA131&gt;2),"NM",(CI131/CA131-1)*100))</f>
        <v>13.176162409954163</v>
      </c>
      <c r="CK131" s="85">
        <v>3638</v>
      </c>
      <c r="CL131" s="65">
        <f>IF(ISERROR(CK131/CC131),"NM",IF(OR(CK131/CC131&lt;0.5,CK131/CC131&gt;2),"NM",(CK131/CC131-1)*100))</f>
        <v>13.298037994394264</v>
      </c>
      <c r="CM131" s="85">
        <v>3702</v>
      </c>
      <c r="CN131" s="65">
        <f>IF(ISERROR(CM131/CE131),"NM",IF(OR(CM131/CE131&lt;0.5,CM131/CE131&gt;2),"NM",(CM131/CE131-1)*100))</f>
        <v>15.470991890205866</v>
      </c>
      <c r="CO131" s="85">
        <v>3770</v>
      </c>
      <c r="CP131" s="65">
        <f>IF(ISERROR(CO131/CG131),"NM",IF(OR(CO131/CG131&lt;0.5,CO131/CG131&gt;2),"NM",(CO131/CG131-1)*100))</f>
        <v>18.330194601381034</v>
      </c>
      <c r="CQ131" s="85">
        <v>4018</v>
      </c>
      <c r="CR131" s="65">
        <f>IF(ISERROR(CQ131/CI131),"NM",IF(OR(CQ131/CI131&lt;0.5,CQ131/CI131&gt;2),"NM",(CQ131/CI131-1)*100))</f>
        <v>16.248119430621454</v>
      </c>
      <c r="CS131" s="85">
        <v>4129</v>
      </c>
      <c r="CT131" s="65">
        <f>IF(ISERROR(CS131/CK131),"NM",IF(OR(CS131/CK131&lt;0.5,CS131/CK131&gt;2),"NM",(CS131/CK131-1)*100))</f>
        <v>13.49642660802639</v>
      </c>
      <c r="CU131" s="85">
        <v>4148</v>
      </c>
      <c r="CV131" s="65">
        <f>IF(ISERROR(CU131/CM131),"NM",IF(OR(CU131/CM131&lt;0.5,CU131/CM131&gt;2),"NM",(CU131/CM131-1)*100))</f>
        <v>12.04754186925987</v>
      </c>
      <c r="CW131" s="85">
        <v>4216</v>
      </c>
      <c r="CX131" s="65">
        <f>IF(ISERROR(CW131/CO131),"NM",IF(OR(CW131/CO131&lt;0.5,CW131/CO131&gt;2),"NM",(CW131/CO131-1)*100))</f>
        <v>11.830238726790455</v>
      </c>
      <c r="CY131" s="85">
        <v>4405</v>
      </c>
      <c r="CZ131" s="65">
        <f>IF(ISERROR(CY131/CQ131),"NM",IF(OR(CY131/CQ131&lt;0.5,CY131/CQ131&gt;2),"NM",(CY131/CQ131-1)*100))</f>
        <v>9.6316575410652092</v>
      </c>
      <c r="DA131" s="85">
        <v>4382</v>
      </c>
      <c r="DB131" s="65">
        <f>IF(ISERROR(DA131/CS131),"NM",IF(OR(DA131/CS131&lt;0.5,DA131/CS131&gt;2),"NM",(DA131/CS131-1)*100))</f>
        <v>6.1273916202470247</v>
      </c>
      <c r="DC131" s="85">
        <v>3905</v>
      </c>
      <c r="DD131" s="65">
        <f>IF(ISERROR(DC131/CU131),"NM",IF(OR(DC131/CU131&lt;0.5,DC131/CU131&gt;2),"NM",(DC131/CU131-1)*100))</f>
        <v>-5.8582449373191903</v>
      </c>
      <c r="DE131" s="85">
        <v>3717</v>
      </c>
      <c r="DF131" s="65">
        <f>IF(ISERROR(DE131/CW131),"NM",IF(OR(DE131/CW131&lt;0.5,DE131/CW131&gt;2),"NM",(DE131/CW131-1)*100))</f>
        <v>-11.835863377609112</v>
      </c>
      <c r="DG131" s="85">
        <v>3735</v>
      </c>
      <c r="DH131" s="65">
        <f>IF(ISERROR(DG131/CY131),"NM",IF(OR(DG131/CY131&lt;0.5,DG131/CY131&gt;2),"NM",(DG131/CY131-1)*100))</f>
        <v>-15.209988649262208</v>
      </c>
      <c r="DI131" s="85">
        <v>3625</v>
      </c>
      <c r="DJ131" s="65">
        <f>IF(ISERROR(DI131/DA131),"NM",IF(OR(DI131/DA131&lt;0.5,DI131/DA131&gt;2),"NM",(DI131/DA131-1)*100))</f>
        <v>-17.275216795983571</v>
      </c>
      <c r="DK131" s="85">
        <v>3560</v>
      </c>
      <c r="DL131" s="65">
        <f>IF(ISERROR(DK131/DC131),"NM",IF(OR(DK131/DC131&lt;0.5,DK131/DC131&gt;2),"NM",(DK131/DC131-1)*100))</f>
        <v>-8.8348271446862974</v>
      </c>
      <c r="DM131" s="85">
        <v>3578</v>
      </c>
      <c r="DN131" s="65">
        <f>IF(ISERROR(DM131/DE131),"NM",IF(OR(DM131/DE131&lt;0.5,DM131/DE131&gt;2),"NM",(DM131/DE131-1)*100))</f>
        <v>-3.7395749260155986</v>
      </c>
      <c r="DO131" s="85">
        <v>3534</v>
      </c>
      <c r="DP131" s="65">
        <f>IF(ISERROR(DO131/DG131),"NM",IF(OR(DO131/DG131&lt;0.5,DO131/DG131&gt;2),"NM",(DO131/DG131-1)*100))</f>
        <v>-5.3815261044176665</v>
      </c>
      <c r="DQ131" s="85">
        <v>3189</v>
      </c>
      <c r="DR131" s="65">
        <f>IF(ISERROR(DQ131/DI131),"NM",IF(OR(DQ131/DI131&lt;0.5,DQ131/DI131&gt;2),"NM",(DQ131/DI131-1)*100))</f>
        <v>-12.027586206896556</v>
      </c>
      <c r="DS131" s="85">
        <v>3078</v>
      </c>
      <c r="DT131" s="65">
        <f>IF(ISERROR(DS131/DK131),"NM",IF(OR(DS131/DK131&lt;0.5,DS131/DK131&gt;2),"NM",(DS131/DK131-1)*100))</f>
        <v>-13.539325842696625</v>
      </c>
      <c r="DU131" s="85">
        <v>2978</v>
      </c>
      <c r="DV131" s="65">
        <f>IF(ISERROR(DU131/DM131),"NM",IF(OR(DU131/DM131&lt;0.5,DU131/DM131&gt;2),"NM",(DU131/DM131-1)*100))</f>
        <v>-16.769144773616553</v>
      </c>
      <c r="DW131" s="85">
        <v>2981</v>
      </c>
      <c r="DX131" s="65">
        <f>IF(ISERROR(DW131/DO131),"NM",IF(OR(DW131/DO131&lt;0.5,DW131/DO131&gt;2),"NM",(DW131/DO131-1)*100))</f>
        <v>-15.647990945104695</v>
      </c>
      <c r="DY131" s="85">
        <v>3009</v>
      </c>
      <c r="DZ131" s="65">
        <f>IF(ISERROR(DY131/DQ131),"NM",IF(OR(DY131/DQ131&lt;0.5,DY131/DQ131&gt;2),"NM",(DY131/DQ131-1)*100))</f>
        <v>-5.6444026340545577</v>
      </c>
      <c r="EA131" s="85">
        <v>3179</v>
      </c>
      <c r="EB131" s="65">
        <f>IF(ISERROR(EA131/DS131),"NM",IF(OR(EA131/DS131&lt;0.5,EA131/DS131&gt;2),"NM",(EA131/DS131-1)*100))</f>
        <v>3.2813515269655591</v>
      </c>
      <c r="EC131" s="85">
        <v>3402</v>
      </c>
      <c r="ED131" s="65">
        <f>IF(ISERROR(EC131/DU131),"NM",IF(OR(EC131/DU131&lt;0.5,EC131/DU131&gt;2),"NM",(EC131/DU131-1)*100))</f>
        <v>14.237743451981189</v>
      </c>
      <c r="EE131" s="85">
        <v>3596</v>
      </c>
      <c r="EF131" s="65">
        <f>IF(ISERROR(EE131/DW131),"NM",IF(OR(EE131/DW131&lt;0.5,EE131/DW131&gt;2),"NM",(EE131/DW131-1)*100))</f>
        <v>20.630660852063066</v>
      </c>
      <c r="EG131" s="85">
        <v>3360</v>
      </c>
      <c r="EH131" s="65">
        <f>IF(ISERROR(EG131/DY131),"NM",IF(OR(EG131/DY131&lt;0.5,EG131/DY131&gt;2),"NM",(EG131/DY131-1)*100))</f>
        <v>11.665004985044858</v>
      </c>
      <c r="EI131" s="85">
        <v>3194</v>
      </c>
      <c r="EJ131" s="65">
        <f>IF(ISERROR(EI131/EA131),"NM",IF(OR(EI131/EA131&lt;0.5,EI131/EA131&gt;2),"NM",(EI131/EA131-1)*100))</f>
        <v>0.47184649260774147</v>
      </c>
      <c r="EK131" s="85">
        <v>3222</v>
      </c>
      <c r="EL131" s="65">
        <f>IF(ISERROR(EK131/EC131),"NM",IF(OR(EK131/EC131&lt;0.5,EK131/EC131&gt;2),"NM",(EK131/EC131-1)*100))</f>
        <v>-5.2910052910052912</v>
      </c>
      <c r="EM131" s="85">
        <v>3200</v>
      </c>
      <c r="EN131" s="65">
        <f>IF(ISERROR(EM131/EE131),"NM",IF(OR(EM131/EE131&lt;0.5,EM131/EE131&gt;2),"NM",(EM131/EE131-1)*100))</f>
        <v>-11.012235817575089</v>
      </c>
      <c r="EO131" s="85">
        <v>3136</v>
      </c>
      <c r="EP131" s="65">
        <f>IF(ISERROR(EO131/EG131),"NM",IF(OR(EO131/EG131&lt;0.5,EO131/EG131&gt;2),"NM",(EO131/EG131-1)*100))</f>
        <v>-6.6666666666666652</v>
      </c>
      <c r="EQ131" s="88">
        <f t="shared" ref="EQ131:ES131" si="461">EQ59/EQ126</f>
        <v>3242.3151518998448</v>
      </c>
      <c r="ER131" s="65">
        <f>IF(ISERROR(EQ131/EI131),"NM",IF(OR(EQ131/EI131&lt;0.5,EQ131/EI131&gt;2),"NM",(EQ131/EI131-1)*100))</f>
        <v>1.512684780834217</v>
      </c>
      <c r="ES131" s="88">
        <f t="shared" si="461"/>
        <v>3267.7008783896317</v>
      </c>
      <c r="ET131" s="65">
        <f>IF(ISERROR(ES131/EK131),"NM",IF(OR(ES131/EK131&lt;0.5,ES131/EK131&gt;2),"NM",(ES131/EK131-1)*100))</f>
        <v>1.4184009431915445</v>
      </c>
      <c r="EU131" s="88">
        <f t="shared" ref="EU131" si="462">EU59/EU126</f>
        <v>3251.3135925045258</v>
      </c>
      <c r="EV131" s="65">
        <f>IF(ISERROR(EU131/EM131),"NM",IF(OR(EU131/EM131&lt;0.5,EU131/EM131&gt;2),"NM",(EU131/EM131-1)*100))</f>
        <v>1.6035497657664211</v>
      </c>
      <c r="EW131" s="88">
        <f t="shared" ref="EW131" si="463">EW59/EW126</f>
        <v>3246.0429775626135</v>
      </c>
      <c r="EX131" s="65">
        <f>IF(ISERROR(EW131/EO131),"NM",IF(OR(EW131/EO131&lt;0.5,EW131/EO131&gt;2),"NM",(EW131/EO131-1)*100))</f>
        <v>3.5090235192159813</v>
      </c>
      <c r="EY131" s="65"/>
      <c r="EZ131" s="317"/>
      <c r="FA131" s="59"/>
      <c r="FB131" s="101">
        <v>4737.7339750935907</v>
      </c>
      <c r="FC131" s="63"/>
      <c r="FD131" s="101">
        <v>5906</v>
      </c>
      <c r="FE131" s="65">
        <f>IF(ISERROR(FD131/FB131),"NM",IF(OR(FD131/FB131&lt;0.5,FD131/FB131&gt;2),"NM",(FD131/FB131-1)*100))</f>
        <v>24.658751019960579</v>
      </c>
      <c r="FF131" s="88">
        <f>C131+E131+G131+I131</f>
        <v>6669</v>
      </c>
      <c r="FG131" s="65">
        <f>IF(ISERROR(FF131/FD131),"NM",IF(OR(FF131/FD131&lt;0.5,FF131/FD131&gt;2),"NM",(FF131/FD131-1)*100))</f>
        <v>12.919065357263793</v>
      </c>
      <c r="FH131" s="88">
        <f>K131+M131+O131+Q131</f>
        <v>6238</v>
      </c>
      <c r="FI131" s="65">
        <f>IF(ISERROR(FH131/FF131),"NM",IF(OR(FH131/FF131&lt;0.5,FH131/FF131&gt;2),"NM",(FH131/FF131-1)*100))</f>
        <v>-6.4627380416854123</v>
      </c>
      <c r="FJ131" s="88">
        <f>S131+U131+W131+Y131</f>
        <v>6374</v>
      </c>
      <c r="FK131" s="65">
        <f>IF(ISERROR(FJ131/FH131),"NM",IF(OR(FJ131/FH131&lt;0.5,FJ131/FH131&gt;2),"NM",(FJ131/FH131-1)*100))</f>
        <v>2.180185957037506</v>
      </c>
      <c r="FL131" s="88">
        <f>AA131+AC131+AE131+AG131</f>
        <v>7326</v>
      </c>
      <c r="FM131" s="65">
        <f>IF(ISERROR(FL131/FJ131),"NM",IF(OR(FL131/FJ131&lt;0.5,FL131/FJ131&gt;2),"NM",(FL131/FJ131-1)*100))</f>
        <v>14.935676184499535</v>
      </c>
      <c r="FN131" s="71">
        <f>AI131+AK131+AM131+AO131</f>
        <v>8368</v>
      </c>
      <c r="FO131" s="65">
        <f>IF(ISERROR(FN131/FL131),"NM",IF(OR(FN131/FL131&lt;0.5,FN131/FL131&gt;2),"NM",(FN131/FL131-1)*100))</f>
        <v>14.223314223314221</v>
      </c>
      <c r="FP131" s="71">
        <f>AQ131+AS131+AU131+AW131</f>
        <v>8744</v>
      </c>
      <c r="FQ131" s="65">
        <f>IF(ISERROR(FP131/FN131),"NM",IF(OR(FP131/FN131&lt;0.5,FP131/FN131&gt;2),"NM",(FP131/FN131-1)*100))</f>
        <v>4.4933078393881498</v>
      </c>
      <c r="FR131" s="90">
        <f>AY131+BA131+BC131+BE131</f>
        <v>8762</v>
      </c>
      <c r="FS131" s="65">
        <f>IF(ISERROR(FR131/FP131),"NM",IF(OR(FR131/FP131&lt;0.5,FR131/FP131&gt;2),"NM",(FR131/FP131-1)*100))</f>
        <v>0.20585544373283859</v>
      </c>
      <c r="FT131" s="90">
        <f>BG131+BI131+BK131+BM131</f>
        <v>9038</v>
      </c>
      <c r="FU131" s="65">
        <f>IF(ISERROR(FT131/FR131),"NM",IF(OR(FT131/FR131&lt;0.5,FT131/FR131&gt;2),"NM",(FT131/FR131-1)*100))</f>
        <v>3.1499657612417353</v>
      </c>
      <c r="FV131" s="90">
        <f>BO131+BQ131+BS131+BU131</f>
        <v>10675</v>
      </c>
      <c r="FW131" s="65">
        <f>IF(ISERROR(FV131/FT131),"NM",IF(OR(FV131/FT131&lt;0.5,FV131/FT131&gt;2),"NM",(FV131/FT131-1)*100))</f>
        <v>18.112414250940478</v>
      </c>
      <c r="FX131" s="90">
        <f>BW131+BY131+CA131+CC131</f>
        <v>12178</v>
      </c>
      <c r="FY131" s="65">
        <f>IF(ISERROR(FX131/FV131),"NM",IF(OR(FX131/FV131&lt;0.5,FX131/FV131&gt;2),"NM",(FX131/FV131-1)*100))</f>
        <v>14.079625292740051</v>
      </c>
      <c r="FZ131" s="90">
        <f>CE131+CG131+CI131+CK131</f>
        <v>13486.4</v>
      </c>
      <c r="GA131" s="65">
        <f>IF(ISERROR(FZ131/FX131),"NM",IF(OR(FZ131/FX131&lt;0.5,FZ131/FX131&gt;2),"NM",(FZ131/FX131-1)*100))</f>
        <v>10.743964526194771</v>
      </c>
      <c r="GB131" s="90">
        <f>CM131+CO131+CQ131+CS131</f>
        <v>15619</v>
      </c>
      <c r="GC131" s="65">
        <f>IF(ISERROR(GB131/FZ131),"NM",IF(OR(GB131/FZ131&lt;0.5,GB131/FZ131&gt;2),"NM",(GB131/FZ131-1)*100))</f>
        <v>15.812967137264211</v>
      </c>
      <c r="GD131" s="90">
        <f>CU131+CW131+CY131+DA131</f>
        <v>17151</v>
      </c>
      <c r="GE131" s="65">
        <f>IF(ISERROR(GD131/GB131),"NM",IF(OR(GD131/GB131&lt;0.5,GD131/GB131&gt;2),"NM",(GD131/GB131-1)*100))</f>
        <v>9.8085664895319891</v>
      </c>
      <c r="GF131" s="90">
        <f>DC131+DE131+DG131+DI131</f>
        <v>14982</v>
      </c>
      <c r="GG131" s="65">
        <f>IF(ISERROR(GF131/GD131),"NM",IF(OR(GF131/GD131&lt;0.5,GF131/GD131&gt;2),"NM",(GF131/GD131-1)*100))</f>
        <v>-12.646492915864959</v>
      </c>
      <c r="GH131" s="90">
        <f>DK131+DM131+DO131+DQ131</f>
        <v>13861</v>
      </c>
      <c r="GI131" s="65">
        <f>IF(ISERROR(GH131/GF131),"NM",IF(OR(GH131/GF131&lt;0.5,GH131/GF131&gt;2),"NM",(GH131/GF131-1)*100))</f>
        <v>-7.4823121078627652</v>
      </c>
      <c r="GJ131" s="90">
        <f>DS131+DU131+DW131+DY131</f>
        <v>12046</v>
      </c>
      <c r="GK131" s="65">
        <f>IF(ISERROR(GJ131/GH131),"NM",IF(OR(GJ131/GH131&lt;0.5,GJ131/GH131&gt;2),"NM",(GJ131/GH131-1)*100))</f>
        <v>-13.094293341028784</v>
      </c>
      <c r="GL131" s="90">
        <f>EA131+EC131+EE131+EG131</f>
        <v>13537</v>
      </c>
      <c r="GM131" s="65">
        <f>IF(ISERROR(GL131/GJ131),"NM",IF(OR(GL131/GJ131&lt;0.5,GL131/GJ131&gt;2),"NM",(GL131/GJ131-1)*100))</f>
        <v>12.377552714594064</v>
      </c>
      <c r="GN131" s="90">
        <f>EI131+EK131+EM131+EO131</f>
        <v>12752</v>
      </c>
      <c r="GO131" s="65">
        <f>IF(ISERROR(GN131/GL131),"NM",IF(OR(GN131/GL131&lt;0.5,GN131/GL131&gt;2),"NM",(GN131/GL131-1)*100))</f>
        <v>-5.7989214744773587</v>
      </c>
      <c r="GP131" s="90">
        <f>EQ131+ES131+EU131+EW131</f>
        <v>13007.372600356615</v>
      </c>
      <c r="GQ131" s="65">
        <f>IF(ISERROR(GP131/GN131),"NM",IF(OR(GP131/GN131&lt;0.5,GP131/GN131&gt;2),"NM",(GP131/GN131-1)*100))</f>
        <v>2.0026082211152429</v>
      </c>
      <c r="GR131" s="88">
        <f>GR59/GR126</f>
        <v>12868.14804251583</v>
      </c>
      <c r="GS131" s="65">
        <f>IF(ISERROR(GR131/GP131),"NM",IF(OR(GR131/GP131&lt;0.5,GR131/GP131&gt;2),"NM",(GR131/GP131-1)*100))</f>
        <v>-1.0703511163889345</v>
      </c>
      <c r="GT131" s="88">
        <f>GT59/GT126</f>
        <v>12850.490433840323</v>
      </c>
      <c r="GU131" s="65">
        <f>IF(ISERROR(GT131/GR131),"NM",IF(OR(GT131/GR131&lt;0.5,GT131/GR131&gt;2),"NM",(GT131/GR131-1)*100))</f>
        <v>-0.13721950211612599</v>
      </c>
      <c r="GV131" s="88">
        <f>GV59/GV126</f>
        <v>12937.569818252266</v>
      </c>
      <c r="GW131" s="65">
        <f>IF(ISERROR(GV131/GT131),"NM",IF(OR(GV131/GT131&lt;0.5,GV131/GT131&gt;2),"NM",(GV131/GT131-1)*100))</f>
        <v>0.67763471643564888</v>
      </c>
      <c r="GX131" s="88">
        <f>GX59/GX126</f>
        <v>13125.115955128294</v>
      </c>
      <c r="GY131" s="65">
        <f>IF(ISERROR(GX131/GV131),"NM",IF(OR(GX131/GV131&lt;0.5,GX131/GV131&gt;2),"NM",(GX131/GV131-1)*100))</f>
        <v>1.4496241528408227</v>
      </c>
      <c r="GZ131" s="65">
        <f t="shared" si="304"/>
        <v>0.57845706009242992</v>
      </c>
      <c r="HA131" s="280"/>
      <c r="HB131" s="57"/>
      <c r="HC131"/>
      <c r="HD131"/>
      <c r="HE131"/>
      <c r="HF131"/>
      <c r="HG131"/>
      <c r="HH131"/>
    </row>
    <row r="132" spans="1:216" s="2" customFormat="1" ht="13.5" customHeight="1" x14ac:dyDescent="0.2">
      <c r="A132" s="4"/>
      <c r="B132" s="54" t="s">
        <v>309</v>
      </c>
      <c r="C132" s="71">
        <f>C59/C126*4</f>
        <v>6644.7479981158731</v>
      </c>
      <c r="D132" s="66"/>
      <c r="E132" s="71">
        <f>E59/E126*4</f>
        <v>6713.8235847282303</v>
      </c>
      <c r="F132" s="66"/>
      <c r="G132" s="71">
        <f>G59/G126*4</f>
        <v>6728.7465940054499</v>
      </c>
      <c r="H132" s="66"/>
      <c r="I132" s="71">
        <f>I59/I126*4</f>
        <v>6671.2746912643743</v>
      </c>
      <c r="J132" s="66"/>
      <c r="K132" s="71">
        <f>K59/K126*4</f>
        <v>6282.8090172953762</v>
      </c>
      <c r="L132" s="66">
        <f>IF(ISERROR(K132/C132),"NM",IF(OR(K132/C132&lt;0.5,K132/C132&gt;2),"NM",(K132/C132-1)*100))</f>
        <v>-5.4469933385453473</v>
      </c>
      <c r="M132" s="71">
        <f>M59/M126*4</f>
        <v>6115.8209279582743</v>
      </c>
      <c r="N132" s="66">
        <f>IF(ISERROR(M132/E132),"NM",IF(OR(M132/E132&lt;0.5,M132/E132&gt;2),"NM",(M132/E132-1)*100))</f>
        <v>-8.9070355993597694</v>
      </c>
      <c r="O132" s="71">
        <f>O59/O126*4</f>
        <v>6312.0066334991707</v>
      </c>
      <c r="P132" s="66">
        <f>IF(ISERROR(O132/G132),"NM",IF(OR(O132/G132&lt;0.5,O132/G132&gt;2),"NM",(O132/G132-1)*100))</f>
        <v>-6.1934262894897447</v>
      </c>
      <c r="Q132" s="71">
        <f>Q59/Q126*4</f>
        <v>6216.9197162967557</v>
      </c>
      <c r="R132" s="66">
        <f>IF(ISERROR(Q132/I132),"NM",IF(OR(Q132/I132&lt;0.5,Q132/I132&gt;2),"NM",(Q132/I132-1)*100))</f>
        <v>-6.8106171008453398</v>
      </c>
      <c r="S132" s="71">
        <f>S59/S126*4</f>
        <v>5886.6832466651595</v>
      </c>
      <c r="T132" s="66">
        <f>IF(ISERROR(S132/K132),"NM",IF(OR(S132/K132&lt;0.5,S132/K132&gt;2),"NM",(S132/K132-1)*100))</f>
        <v>-6.3049150394315356</v>
      </c>
      <c r="U132" s="71">
        <f>U59/U126*4</f>
        <v>6208.1851093971354</v>
      </c>
      <c r="V132" s="66">
        <f>IF(ISERROR(U132/M132),"NM",IF(OR(U132/M132&lt;0.5,U132/M132&gt;2),"NM",(U132/M132-1)*100))</f>
        <v>1.5102499325416963</v>
      </c>
      <c r="W132" s="71">
        <f>W59/W126*4</f>
        <v>6742.0999664542105</v>
      </c>
      <c r="X132" s="66">
        <f>IF(ISERROR(W132/O132),"NM",IF(OR(W132/O132&lt;0.5,W132/O132&gt;2),"NM",(W132/O132-1)*100))</f>
        <v>6.8138922838332006</v>
      </c>
      <c r="Y132" s="71">
        <f>Y59/Y126*4</f>
        <v>6641.8665361396643</v>
      </c>
      <c r="Z132" s="66">
        <f>IF(ISERROR(Y132/Q132),"NM",IF(OR(Y132/Q132&lt;0.5,Y132/Q132&gt;2),"NM",(Y132/Q132-1)*100))</f>
        <v>6.8353274488807125</v>
      </c>
      <c r="AA132" s="71">
        <f>AA59/AA126*4</f>
        <v>6992.1466408811903</v>
      </c>
      <c r="AB132" s="66">
        <f>IF(ISERROR(AA132/S132),"NM",IF(OR(AA132/S132&lt;0.5,AA132/S132&gt;2),"NM",(AA132/S132-1)*100))</f>
        <v>18.779053465162775</v>
      </c>
      <c r="AC132" s="71">
        <f>AC59/AC126*4</f>
        <v>7080.5975187779559</v>
      </c>
      <c r="AD132" s="66">
        <f>IF(ISERROR(AC132/U132),"NM",IF(OR(AC132/U132&lt;0.5,AC132/U132&gt;2),"NM",(AC132/U132-1)*100))</f>
        <v>14.052615925711965</v>
      </c>
      <c r="AE132" s="71">
        <f>AE59/AE126*4</f>
        <v>7258.59375</v>
      </c>
      <c r="AF132" s="66">
        <f>IF(ISERROR(AE132/W132),"NM",IF(OR(AE132/W132&lt;0.5,AE132/W132&gt;2),"NM",(AE132/W132-1)*100))</f>
        <v>7.6607256806579649</v>
      </c>
      <c r="AG132" s="71">
        <f>AG59/AG126*4</f>
        <v>7951.3662204291213</v>
      </c>
      <c r="AH132" s="66">
        <f>IF(ISERROR(AG132/Y132),"NM",IF(OR(AG132/Y132&lt;0.5,AG132/Y132&gt;2),"NM",(AG132/Y132-1)*100))</f>
        <v>19.71583856983905</v>
      </c>
      <c r="AI132" s="71">
        <f>AI59/AI126*4</f>
        <v>8247.595974655238</v>
      </c>
      <c r="AJ132" s="66">
        <f>IF(ISERROR(AI132/AA132),"NM",IF(OR(AI132/AA132&lt;0.5,AI132/AA132&gt;2),"NM",(AI132/AA132-1)*100))</f>
        <v>17.955134499522284</v>
      </c>
      <c r="AK132" s="71">
        <f>AK59/AK126*4</f>
        <v>8165.8981135514441</v>
      </c>
      <c r="AL132" s="66">
        <f>IF(ISERROR(AK132/AC132),"NM",IF(OR(AK132/AC132&lt;0.5,AK132/AC132&gt;2),"NM",(AK132/AC132-1)*100))</f>
        <v>15.32781085064132</v>
      </c>
      <c r="AM132" s="71">
        <f>AM59/AM126*4</f>
        <v>8308.7585266030019</v>
      </c>
      <c r="AN132" s="66">
        <f>IF(ISERROR(AM132/AE132),"NM",IF(OR(AM132/AE132&lt;0.5,AM132/AE132&gt;2),"NM",(AM132/AE132-1)*100))</f>
        <v>14.467881972358644</v>
      </c>
      <c r="AO132" s="71">
        <f>AO59/AO126*4</f>
        <v>8713.6081309994352</v>
      </c>
      <c r="AP132" s="66">
        <f>IF(ISERROR(AO132/AG132),"NM",IF(OR(AO132/AG132&lt;0.5,AO132/AG132&gt;2),"NM",(AO132/AG132-1)*100))</f>
        <v>9.5863011391918551</v>
      </c>
      <c r="AQ132" s="71">
        <f>AQ59/AQ126*4</f>
        <v>9018.028708133972</v>
      </c>
      <c r="AR132" s="66">
        <f>IF(ISERROR(AQ132/AI132),"NM",IF(OR(AQ132/AI132&lt;0.5,AQ132/AI132&gt;2),"NM",(AQ132/AI132-1)*100))</f>
        <v>9.3413006147035293</v>
      </c>
      <c r="AS132" s="71">
        <f>AS59/AS126*4</f>
        <v>8872.1731859147076</v>
      </c>
      <c r="AT132" s="66">
        <f>IF(ISERROR(AS132/AK132),"NM",IF(OR(AS132/AK132&lt;0.5,AS132/AK132&gt;2),"NM",(AS132/AK132-1)*100))</f>
        <v>8.6490801445488152</v>
      </c>
      <c r="AU132" s="71">
        <f>AU59/AU126*4</f>
        <v>8706.5588499550759</v>
      </c>
      <c r="AV132" s="66">
        <f>IF(ISERROR(AU132/AM132),"NM",IF(OR(AU132/AM132&lt;0.5,AU132/AM132&gt;2),"NM",(AU132/AM132-1)*100))</f>
        <v>4.787722763616209</v>
      </c>
      <c r="AW132" s="71">
        <f>AW59/AW126*4</f>
        <v>8394.1643204504744</v>
      </c>
      <c r="AX132" s="66">
        <f>IF(ISERROR(AW132/AO132),"NM",IF(OR(AW132/AO132&lt;0.5,AW132/AO132&gt;2),"NM",(AW132/AO132-1)*100))</f>
        <v>-3.6660336997771492</v>
      </c>
      <c r="AY132" s="71">
        <f>AY59/AY126*4</f>
        <v>8559.0419161676637</v>
      </c>
      <c r="AZ132" s="67">
        <f>IF(ISERROR(AY132/AQ132),"NM",IF(OR(AY132/AQ132&lt;0.5,AY132/AQ132&gt;2),"NM",(AY132/AQ132-1)*100))</f>
        <v>-5.0896576937298654</v>
      </c>
      <c r="BA132" s="71">
        <f>BA59/BA126*4</f>
        <v>8860.8232106964952</v>
      </c>
      <c r="BB132" s="67">
        <f>IF(ISERROR(BA132/AS132),"NM",IF(OR(BA132/AS132&lt;0.5,BA132/AS132&gt;2),"NM",(BA132/AS132-1)*100))</f>
        <v>-0.12792779153850686</v>
      </c>
      <c r="BC132" s="71">
        <f>BC59/BC126*4</f>
        <v>8823.4139622966341</v>
      </c>
      <c r="BD132" s="67">
        <f>IF(ISERROR(BC132/AU132),"NM",IF(OR(BC132/AU132&lt;0.5,BC132/AU132&gt;2),"NM",(BC132/AU132-1)*100))</f>
        <v>1.3421503760025821</v>
      </c>
      <c r="BE132" s="71">
        <f>BE59/BE126*4</f>
        <v>8809.908381404819</v>
      </c>
      <c r="BF132" s="67">
        <f>IF(ISERROR(BE132/AW132),"NM",IF(OR(BE132/AW132&lt;0.5,BE132/AW132&gt;2),"NM",(BE132/AW132-1)*100))</f>
        <v>4.9527748693396267</v>
      </c>
      <c r="BG132" s="71">
        <f>BG59/BG126*4</f>
        <v>8782.959491128222</v>
      </c>
      <c r="BH132" s="67">
        <f>IF(ISERROR(BG132/AY132),"NM",IF(OR(BG132/AY132&lt;0.5,BG132/AY132&gt;2),"NM",(BG132/AY132-1)*100))</f>
        <v>2.616152335199895</v>
      </c>
      <c r="BI132" s="71">
        <f>BI59/BI126*4</f>
        <v>8758.2050008279512</v>
      </c>
      <c r="BJ132" s="67">
        <f>IF(ISERROR(BI132/BA132),"NM",IF(OR(BI132/BA132&lt;0.5,BI132/BA132&gt;2),"NM",(BI132/BA132-1)*100))</f>
        <v>-1.15811146919923</v>
      </c>
      <c r="BK132" s="71">
        <f>BK59/BK126*4</f>
        <v>9058.7376993552771</v>
      </c>
      <c r="BL132" s="67">
        <f>IF(ISERROR(BK132/BC132),"NM",IF(OR(BK132/BC132&lt;0.5,BK132/BC132&gt;2),"NM",(BK132/BC132-1)*100))</f>
        <v>2.6670372495748884</v>
      </c>
      <c r="BM132" s="71">
        <f>BM59/BM126*4</f>
        <v>9535.0406216884494</v>
      </c>
      <c r="BN132" s="67">
        <f>IF(ISERROR(BM132/BE132),"NM",IF(OR(BM132/BE132&lt;0.5,BM132/BE132&gt;2),"NM",(BM132/BE132-1)*100))</f>
        <v>8.2308715243188715</v>
      </c>
      <c r="BO132" s="71">
        <f>BO59/BO126*4</f>
        <v>10300</v>
      </c>
      <c r="BP132" s="67">
        <f>IF(ISERROR(BO132/BG132),"NM",IF(OR(BO132/BG132&lt;0.5,BO132/BG132&gt;2),"NM",(BO132/BG132-1)*100))</f>
        <v>17.27254361589803</v>
      </c>
      <c r="BQ132" s="71">
        <f>BQ59/BQ126*4</f>
        <v>10483.138755980861</v>
      </c>
      <c r="BR132" s="67">
        <f>IF(ISERROR(BQ132/BI132),"NM",IF(OR(BQ132/BI132&lt;0.5,BQ132/BI132&gt;2),"NM",(BQ132/BI132-1)*100))</f>
        <v>19.695060289064294</v>
      </c>
      <c r="BS132" s="71">
        <f>BS59/BS126*4</f>
        <v>10268.857938718662</v>
      </c>
      <c r="BT132" s="67">
        <f>IF(ISERROR(BS132/BK132),"NM",IF(OR(BS132/BK132&lt;0.5,BS132/BK132&gt;2),"NM",(BS132/BK132-1)*100))</f>
        <v>13.358596744108286</v>
      </c>
      <c r="BU132" s="71">
        <f>BU59/BU126*4</f>
        <v>11556.789228379079</v>
      </c>
      <c r="BV132" s="67">
        <f>IF(ISERROR(BU132/BM132),"NM",IF(OR(BU132/BM132&lt;0.5,BU132/BM132&gt;2),"NM",(BU132/BM132-1)*100))</f>
        <v>21.203355988772099</v>
      </c>
      <c r="BW132" s="71">
        <f>BW59/BW126*4</f>
        <v>12066.188283174466</v>
      </c>
      <c r="BX132" s="67">
        <f>IF(ISERROR(BW132/BO132),"NM",IF(OR(BW132/BO132&lt;0.5,BW132/BO132&gt;2),"NM",(BW132/BO132-1)*100))</f>
        <v>17.147459059946279</v>
      </c>
      <c r="BY132" s="71">
        <f>BY59/BY126*4</f>
        <v>11577.524864144365</v>
      </c>
      <c r="BZ132" s="67">
        <f>IF(ISERROR(BY132/BQ132),"NM",IF(OR(BY132/BQ132&lt;0.5,BY132/BQ132&gt;2),"NM",(BY132/BQ132-1)*100))</f>
        <v>10.439488912985473</v>
      </c>
      <c r="CA132" s="71">
        <f>CA59/CA126*4</f>
        <v>12226.464300983325</v>
      </c>
      <c r="CB132" s="67">
        <f>IF(ISERROR(CA132/BS132),"NM",IF(OR(CA132/BS132&lt;0.5,CA132/BS132&gt;2),"NM",(CA132/BS132-1)*100))</f>
        <v>19.06352560281821</v>
      </c>
      <c r="CC132" s="71">
        <f>CC59/CC126*4</f>
        <v>12844.459308807134</v>
      </c>
      <c r="CD132" s="67">
        <f>IF(ISERROR(CC132/BU132),"NM",IF(OR(CC132/BU132&lt;0.5,CC132/BU132&gt;2),"NM",(CC132/BU132-1)*100))</f>
        <v>11.142109239701515</v>
      </c>
      <c r="CE132" s="71">
        <f>CE59/CE126*4</f>
        <v>12855.87357719085</v>
      </c>
      <c r="CF132" s="67">
        <f>IF(ISERROR(CE132/BW132),"NM",IF(OR(CE132/BW132&lt;0.5,CE132/BW132&gt;2),"NM",(CE132/BW132-1)*100))</f>
        <v>6.5446127267676513</v>
      </c>
      <c r="CG132" s="71">
        <f>CG59/CG126*4</f>
        <v>12736.94731124389</v>
      </c>
      <c r="CH132" s="67">
        <f>IF(ISERROR(CG132/BY132),"NM",IF(OR(CG132/BY132&lt;0.5,CG132/BY132&gt;2),"NM",(CG132/BY132-1)*100))</f>
        <v>10.014424159780999</v>
      </c>
      <c r="CI132" s="71">
        <f>CI59/CI126*4</f>
        <v>13847.259155586658</v>
      </c>
      <c r="CJ132" s="65">
        <f>IF(ISERROR(CI132/CA132),"NM",IF(OR(CI132/CA132&lt;0.5,CI132/CA132&gt;2),"NM",(CI132/CA132-1)*100))</f>
        <v>13.256447773482471</v>
      </c>
      <c r="CK132" s="71">
        <f>CK59/CK126*4</f>
        <v>14561.976265439574</v>
      </c>
      <c r="CL132" s="67">
        <f>IF(ISERROR(CK132/CC132),"NM",IF(OR(CK132/CC132&lt;0.5,CK132/CC132&gt;2),"NM",(CK132/CC132-1)*100))</f>
        <v>13.371656333208048</v>
      </c>
      <c r="CM132" s="71">
        <f>CM59/CM126*4</f>
        <v>14815.895005468465</v>
      </c>
      <c r="CN132" s="67">
        <f>IF(ISERROR(CM132/CE132),"NM",IF(OR(CM132/CE132&lt;0.5,CM132/CE132&gt;2),"NM",(CM132/CE132-1)*100))</f>
        <v>15.246116232467655</v>
      </c>
      <c r="CO132" s="71">
        <f>CO59/CO126*4</f>
        <v>15106.387152139268</v>
      </c>
      <c r="CP132" s="67">
        <f>IF(ISERROR(CO132/CG132),"NM",IF(OR(CO132/CG132&lt;0.5,CO132/CG132&gt;2),"NM",(CO132/CG132-1)*100))</f>
        <v>18.602886413793129</v>
      </c>
      <c r="CQ132" s="71">
        <f>CQ59/CQ126*4</f>
        <v>16089.843147338648</v>
      </c>
      <c r="CR132" s="67">
        <f>IF(ISERROR(CQ132/CI132),"NM",IF(OR(CQ132/CI132&lt;0.5,CQ132/CI132&gt;2),"NM",(CQ132/CI132-1)*100))</f>
        <v>16.19514711579022</v>
      </c>
      <c r="CS132" s="71">
        <f>CS59/CS126*4</f>
        <v>16529.385908209439</v>
      </c>
      <c r="CT132" s="67">
        <f>IF(ISERROR(CS132/CK132),"NM",IF(OR(CS132/CK132&lt;0.5,CS132/CK132&gt;2),"NM",(CS132/CK132-1)*100))</f>
        <v>13.510595038114314</v>
      </c>
      <c r="CU132" s="71">
        <f>CU59/CU126*4</f>
        <v>16514.386229425807</v>
      </c>
      <c r="CV132" s="67">
        <f>IF(ISERROR(CU132/CM132),"NM",IF(OR(CU132/CM132&lt;0.5,CU132/CM132&gt;2),"NM",(CU132/CM132-1)*100))</f>
        <v>11.463979890046726</v>
      </c>
      <c r="CW132" s="71">
        <f>CW59/CW126*4</f>
        <v>16861.354283576507</v>
      </c>
      <c r="CX132" s="67">
        <f>IF(ISERROR(CW132/CO132),"NM",IF(OR(CW132/CO132&lt;0.5,CW132/CO132&gt;2),"NM",(CW132/CO132-1)*100))</f>
        <v>11.617384843660062</v>
      </c>
      <c r="CY132" s="71">
        <f>CY59/CY126*4</f>
        <v>17617.039674465919</v>
      </c>
      <c r="CZ132" s="67">
        <f>IF(ISERROR(CY132/CQ132),"NM",IF(OR(CY132/CQ132&lt;0.5,CY132/CQ132&gt;2),"NM",(CY132/CQ132-1)*100))</f>
        <v>9.4916806406523548</v>
      </c>
      <c r="DA132" s="71">
        <f>DA59/DA126*4</f>
        <v>17571.086123810699</v>
      </c>
      <c r="DB132" s="67">
        <f>IF(ISERROR(DA132/CS132),"NM",IF(OR(DA132/CS132&lt;0.5,DA132/CS132&gt;2),"NM",(DA132/CS132-1)*100))</f>
        <v>6.3021108066930287</v>
      </c>
      <c r="DC132" s="71">
        <f>DC59/DC126*4</f>
        <v>15582.02829679231</v>
      </c>
      <c r="DD132" s="67">
        <f>IF(ISERROR(DC132/CU132),"NM",IF(OR(DC132/CU132&lt;0.5,DC132/CU132&gt;2),"NM",(DC132/CU132-1)*100))</f>
        <v>-5.6457316649903388</v>
      </c>
      <c r="DE132" s="71">
        <f>DE59/DE126*4</f>
        <v>14868.529769137302</v>
      </c>
      <c r="DF132" s="67">
        <f>IF(ISERROR(DE132/CW132),"NM",IF(OR(DE132/CW132&lt;0.5,DE132/CW132&gt;2),"NM",(DE132/CW132-1)*100))</f>
        <v>-11.818887622688056</v>
      </c>
      <c r="DG132" s="71">
        <f>DG59/DG126*4</f>
        <v>14941.271606186192</v>
      </c>
      <c r="DH132" s="67">
        <f>IF(ISERROR(DG132/CY132),"NM",IF(OR(DG132/CY132&lt;0.5,DG132/CY132&gt;2),"NM",(DG132/CY132-1)*100))</f>
        <v>-15.188522690097461</v>
      </c>
      <c r="DI132" s="71">
        <f>DI59/DI126*4</f>
        <v>14474.159538492142</v>
      </c>
      <c r="DJ132" s="67">
        <f>IF(ISERROR(DI132/DA132),"NM",IF(OR(DI132/DA132&lt;0.5,DI132/DA132&gt;2),"NM",(DI132/DA132-1)*100))</f>
        <v>-17.625128939080724</v>
      </c>
      <c r="DK132" s="71">
        <f>DK59/DK126*4</f>
        <v>14249.853943524829</v>
      </c>
      <c r="DL132" s="67">
        <f>IF(ISERROR(DK132/DC132),"NM",IF(OR(DK132/DC132&lt;0.5,DK132/DC132&gt;2),"NM",(DK132/DC132-1)*100))</f>
        <v>-8.5494284049125966</v>
      </c>
      <c r="DM132" s="71">
        <f>DM59/DM126*4</f>
        <v>14311.972589329416</v>
      </c>
      <c r="DN132" s="67">
        <f>IF(ISERROR(DM132/DE132),"NM",IF(OR(DM132/DE132&lt;0.5,DM132/DE132&gt;2),"NM",(DM132/DE132-1)*100))</f>
        <v>-3.7431890607175888</v>
      </c>
      <c r="DO132" s="71">
        <f>DO59/DO126*4</f>
        <v>14130.677444187837</v>
      </c>
      <c r="DP132" s="67">
        <f>IF(ISERROR(DO132/DG132),"NM",IF(OR(DO132/DG132&lt;0.5,DO132/DG132&gt;2),"NM",(DO132/DG132-1)*100))</f>
        <v>-5.4252019731890977</v>
      </c>
      <c r="DQ132" s="71">
        <f>DQ59/DQ126*4</f>
        <v>12739.881160433415</v>
      </c>
      <c r="DR132" s="67">
        <f>IF(ISERROR(DQ132/DI132),"NM",IF(OR(DQ132/DI132&lt;0.5,DQ132/DI132&gt;2),"NM",(DQ132/DI132-1)*100))</f>
        <v>-11.98189348021652</v>
      </c>
      <c r="DS132" s="71">
        <f>DS59/DS126*4</f>
        <v>12305.908022826452</v>
      </c>
      <c r="DT132" s="67">
        <f>IF(ISERROR(DS132/DK132),"NM",IF(OR(DS132/DK132&lt;0.5,DS132/DK132&gt;2),"NM",(DS132/DK132-1)*100))</f>
        <v>-13.641865582641366</v>
      </c>
      <c r="DU132" s="71">
        <f>DU59/DU126*4</f>
        <v>11922.112211221121</v>
      </c>
      <c r="DV132" s="67">
        <f>IF(ISERROR(DU132/DM132),"NM",IF(OR(DU132/DM132&lt;0.5,DU132/DM132&gt;2),"NM",(DU132/DM132-1)*100))</f>
        <v>-16.698329759869047</v>
      </c>
      <c r="DW132" s="71">
        <f>DW59/DW126*4</f>
        <v>11928.939828080229</v>
      </c>
      <c r="DX132" s="67">
        <f>IF(ISERROR(DW132/DO132),"NM",IF(OR(DW132/DO132&lt;0.5,DW132/DO132&gt;2),"NM",(DW132/DO132-1)*100))</f>
        <v>-15.581260168196797</v>
      </c>
      <c r="DY132" s="71">
        <f t="shared" ref="DY132:EA132" si="464">DY59/DY126*4</f>
        <v>12031.561625802204</v>
      </c>
      <c r="DZ132" s="67">
        <f>IF(ISERROR(DY132/DQ132),"NM",IF(OR(DY132/DQ132&lt;0.5,DY132/DQ132&gt;2),"NM",(DY132/DQ132-1)*100))</f>
        <v>-5.5598598268801647</v>
      </c>
      <c r="EA132" s="71">
        <f t="shared" si="464"/>
        <v>12726.900736887734</v>
      </c>
      <c r="EB132" s="67">
        <f>IF(ISERROR(EA132/DS132),"NM",IF(OR(EA132/DS132&lt;0.5,EA132/DS132&gt;2),"NM",(EA132/DS132-1)*100))</f>
        <v>3.421061763832256</v>
      </c>
      <c r="EC132" s="71">
        <f t="shared" ref="EC132:EE132" si="465">EC59/EC126*4</f>
        <v>13587.329146656815</v>
      </c>
      <c r="ED132" s="67">
        <f>IF(ISERROR(EC132/DU132),"NM",IF(OR(EC132/DU132&lt;0.5,EC132/DU132&gt;2),"NM",(EC132/DU132-1)*100))</f>
        <v>13.967465713570348</v>
      </c>
      <c r="EE132" s="71">
        <f t="shared" si="465"/>
        <v>14389.48910813715</v>
      </c>
      <c r="EF132" s="67">
        <f>IF(ISERROR(EE132/DW132),"NM",IF(OR(EE132/DW132&lt;0.5,EE132/DW132&gt;2),"NM",(EE132/DW132-1)*100))</f>
        <v>20.626722202629356</v>
      </c>
      <c r="EG132" s="71">
        <f>EG59/EG126*4</f>
        <v>13434.317140238314</v>
      </c>
      <c r="EH132" s="67">
        <f>IF(ISERROR(EG132/DY132),"NM",IF(OR(EG132/DY132&lt;0.5,EG132/DY132&gt;2),"NM",(EG132/DY132-1)*100))</f>
        <v>11.658964630392132</v>
      </c>
      <c r="EI132" s="71">
        <f>EI59/EI126*4</f>
        <v>12782.916519901373</v>
      </c>
      <c r="EJ132" s="67">
        <f>IF(ISERROR(EI132/EA132),"NM",IF(OR(EI132/EA132&lt;0.5,EI132/EA132&gt;2),"NM",(EI132/EA132-1)*100))</f>
        <v>0.44013687363242404</v>
      </c>
      <c r="EK132" s="71">
        <f>EK59/EK126*4</f>
        <v>12887.704770477048</v>
      </c>
      <c r="EL132" s="67">
        <f>IF(ISERROR(EK132/EC132),"NM",IF(OR(EK132/EC132&lt;0.5,EK132/EC132&gt;2),"NM",(EK132/EC132-1)*100))</f>
        <v>-5.1490941937761932</v>
      </c>
      <c r="EM132" s="71">
        <f>EM59/EM126*4</f>
        <v>12801.008736377555</v>
      </c>
      <c r="EN132" s="67">
        <f>IF(ISERROR(EM132/EE132),"NM",IF(OR(EM132/EE132&lt;0.5,EM132/EE132&gt;2),"NM",(EM132/EE132-1)*100))</f>
        <v>-11.039171438416961</v>
      </c>
      <c r="EO132" s="71">
        <f>EO59/EO126*4</f>
        <v>12550.540301151461</v>
      </c>
      <c r="EP132" s="67">
        <f>IF(ISERROR(EO132/EG132),"NM",IF(OR(EO132/EG132&lt;0.5,EO132/EG132&gt;2),"NM",(EO132/EG132-1)*100))</f>
        <v>-6.5785021289974992</v>
      </c>
      <c r="EQ132" s="71">
        <f t="shared" ref="EQ132:ES132" si="466">EQ59/EQ126*4</f>
        <v>12969.260607599379</v>
      </c>
      <c r="ER132" s="67">
        <f>IF(ISERROR(EQ132/EI132),"NM",IF(OR(EQ132/EI132&lt;0.5,EQ132/EI132&gt;2),"NM",(EQ132/EI132-1)*100))</f>
        <v>1.4577587783499268</v>
      </c>
      <c r="ES132" s="71">
        <f t="shared" si="466"/>
        <v>13070.803513558527</v>
      </c>
      <c r="ET132" s="67">
        <f>IF(ISERROR(ES132/EK132),"NM",IF(OR(ES132/EK132&lt;0.5,ES132/EK132&gt;2),"NM",(ES132/EK132-1)*100))</f>
        <v>1.4207242200404702</v>
      </c>
      <c r="EU132" s="71">
        <f t="shared" ref="EU132" si="467">EU59/EU126*4</f>
        <v>13005.254370018103</v>
      </c>
      <c r="EV132" s="67">
        <f>IF(ISERROR(EU132/EM132),"NM",IF(OR(EU132/EM132&lt;0.5,EU132/EM132&gt;2),"NM",(EU132/EM132-1)*100))</f>
        <v>1.595543271993316</v>
      </c>
      <c r="EW132" s="71">
        <f t="shared" ref="EW132" si="468">EW59/EW126*4</f>
        <v>12984.171910250454</v>
      </c>
      <c r="EX132" s="67">
        <f>IF(ISERROR(EW132/EO132),"NM",IF(OR(EW132/EO132&lt;0.5,EW132/EO132&gt;2),"NM",(EW132/EO132-1)*100))</f>
        <v>3.4550831971688734</v>
      </c>
      <c r="EY132" s="67"/>
      <c r="EZ132" s="317"/>
      <c r="FA132" s="59"/>
      <c r="FB132" s="88">
        <f>FB131*4</f>
        <v>18950.935900374363</v>
      </c>
      <c r="FC132" s="63"/>
      <c r="FD132" s="88">
        <f>FD131*4</f>
        <v>23624</v>
      </c>
      <c r="FE132" s="67">
        <f>IF(ISERROR(FD132/FB132),"NM",IF(OR(FD132/FB132&lt;0.5,FD132/FB132&gt;2),"NM",(FD132/FB132-1)*100))</f>
        <v>24.658751019960579</v>
      </c>
      <c r="FF132" s="88">
        <f>FF131*4</f>
        <v>26676</v>
      </c>
      <c r="FG132" s="67">
        <f>IF(ISERROR(FF132/FD132),"NM",IF(OR(FF132/FD132&lt;0.5,FF132/FD132&gt;2),"NM",(FF132/FD132-1)*100))</f>
        <v>12.919065357263793</v>
      </c>
      <c r="FH132" s="88">
        <f>FH131*4</f>
        <v>24952</v>
      </c>
      <c r="FI132" s="67">
        <f>IF(ISERROR(FH132/FF132),"NM",IF(OR(FH132/FF132&lt;0.5,FH132/FF132&gt;2),"NM",(FH132/FF132-1)*100))</f>
        <v>-6.4627380416854123</v>
      </c>
      <c r="FJ132" s="88">
        <f>FJ59/FJ126</f>
        <v>6437.8109854604209</v>
      </c>
      <c r="FK132" s="67" t="str">
        <f>IF(ISERROR(FJ132/FH132),"NM",IF(OR(FJ132/FH132&lt;0.5,FJ132/FH132&gt;2),"NM",(FJ132/FH132-1)*100))</f>
        <v>NM</v>
      </c>
      <c r="FL132" s="88">
        <f>FL59/FL126</f>
        <v>7435.2992745523488</v>
      </c>
      <c r="FM132" s="67">
        <f>IF(ISERROR(FL132/FJ132),"NM",IF(OR(FL132/FJ132&lt;0.5,FL132/FJ132&gt;2),"NM",(FL132/FJ132-1)*100))</f>
        <v>15.494215212977224</v>
      </c>
      <c r="FN132" s="88">
        <f>FN59/FN126</f>
        <v>8432.2325213097956</v>
      </c>
      <c r="FO132" s="67">
        <f>IF(ISERROR(FN132/FL132),"NM",IF(OR(FN132/FL132&lt;0.5,FN132/FL132&gt;2),"NM",(FN132/FL132-1)*100))</f>
        <v>13.408111898999087</v>
      </c>
      <c r="FP132" s="88">
        <f>FP59/FP126</f>
        <v>8569.9378992587972</v>
      </c>
      <c r="FQ132" s="67">
        <f>IF(ISERROR(FP132/FN132),"NM",IF(OR(FP132/FN132&lt;0.5,FP132/FN132&gt;2),"NM",(FP132/FN132-1)*100))</f>
        <v>1.6330832623625557</v>
      </c>
      <c r="FR132" s="87">
        <f>FR59/FR126</f>
        <v>8762.7831019811765</v>
      </c>
      <c r="FS132" s="67">
        <f>IF(ISERROR(FR132/FP132),"NM",IF(OR(FR132/FP132&lt;0.5,FR132/FP132&gt;2),"NM",(FR132/FP132-1)*100))</f>
        <v>2.2502520437056805</v>
      </c>
      <c r="FT132" s="87">
        <f>FT59/FT126</f>
        <v>9026.2548262548262</v>
      </c>
      <c r="FU132" s="67">
        <f>IF(ISERROR(FT132/FR132),"NM",IF(OR(FT132/FR132&lt;0.5,FT132/FR132&gt;2),"NM",(FT132/FR132-1)*100))</f>
        <v>3.0067128354926531</v>
      </c>
      <c r="FV132" s="87">
        <f>FV59/FV126</f>
        <v>10630.944853384819</v>
      </c>
      <c r="FW132" s="67">
        <f>IF(ISERROR(FV132/FT132),"NM",IF(OR(FV132/FT132&lt;0.5,FV132/FT132&gt;2),"NM",(FV132/FT132-1)*100))</f>
        <v>17.778027077879543</v>
      </c>
      <c r="FX132" s="87">
        <f>FX59/FX126</f>
        <v>12165.469317938849</v>
      </c>
      <c r="FY132" s="67">
        <f>IF(ISERROR(FX132/FV132),"NM",IF(OR(FX132/FV132&lt;0.5,FX132/FV132&gt;2),"NM",(FX132/FV132-1)*100))</f>
        <v>14.434506863850839</v>
      </c>
      <c r="FZ132" s="87">
        <f>FZ59/FZ126</f>
        <v>13468.494556233258</v>
      </c>
      <c r="GA132" s="65">
        <f>IF(ISERROR(FZ132/FX132),"NM",IF(OR(FZ132/FX132&lt;0.5,FZ132/FX132&gt;2),"NM",(FZ132/FX132-1)*100))</f>
        <v>10.710850557758643</v>
      </c>
      <c r="GB132" s="87">
        <f>GB59/GB126</f>
        <v>15616.301451456158</v>
      </c>
      <c r="GC132" s="65">
        <f>IF(ISERROR(GB132/FZ132),"NM",IF(OR(GB132/FZ132&lt;0.5,GB132/FZ132&gt;2),"NM",(GB132/FZ132-1)*100))</f>
        <v>15.946896561122269</v>
      </c>
      <c r="GD132" s="87">
        <f>GD59/GD126</f>
        <v>17140.829810552685</v>
      </c>
      <c r="GE132" s="65">
        <f>IF(ISERROR(GD132/GB132),"NM",IF(OR(GD132/GB132&lt;0.5,GD132/GB132&gt;2),"NM",(GD132/GB132-1)*100))</f>
        <v>9.7624163047542289</v>
      </c>
      <c r="GF132" s="87">
        <f>GF59/GF126</f>
        <v>14954.526380430887</v>
      </c>
      <c r="GG132" s="65">
        <f>IF(ISERROR(GF132/GD132),"NM",IF(OR(GF132/GD132&lt;0.5,GF132/GD132&gt;2),"NM",(GF132/GD132-1)*100))</f>
        <v>-12.754945088923343</v>
      </c>
      <c r="GH132" s="87">
        <f>GH59/GH126</f>
        <v>13827.27251246426</v>
      </c>
      <c r="GI132" s="65">
        <f>IF(ISERROR(GH132/GF132),"NM",IF(OR(GH132/GF132&lt;0.5,GH132/GF132&gt;2),"NM",(GH132/GF132-1)*100))</f>
        <v>-7.5378774244680979</v>
      </c>
      <c r="GJ132" s="87">
        <f>GJ59/GJ126</f>
        <v>12045.796921805599</v>
      </c>
      <c r="GK132" s="65">
        <f>IF(ISERROR(GJ132/GH132),"NM",IF(OR(GJ132/GH132&lt;0.5,GJ132/GH132&gt;2),"NM",(GJ132/GH132-1)*100))</f>
        <v>-12.883781592159938</v>
      </c>
      <c r="GL132" s="87">
        <f>GL59/GL126</f>
        <v>13509.584003677315</v>
      </c>
      <c r="GM132" s="65">
        <f>IF(ISERROR(GL132/GJ132),"NM",IF(OR(GL132/GJ132&lt;0.5,GL132/GJ132&gt;2),"NM",(GL132/GJ132-1)*100))</f>
        <v>12.151849241472213</v>
      </c>
      <c r="GN132" s="87">
        <f>GN59/GN126</f>
        <v>12754.863015225483</v>
      </c>
      <c r="GO132" s="65">
        <f>IF(ISERROR(GN132/GL132),"NM",IF(OR(GN132/GL132&lt;0.5,GN132/GL132&gt;2),"NM",(GN132/GL132-1)*100))</f>
        <v>-5.5865597952268313</v>
      </c>
      <c r="GP132" s="87">
        <f>GP59/GP126</f>
        <v>13007.196032090294</v>
      </c>
      <c r="GQ132" s="65">
        <f>IF(ISERROR(GP132/GN132),"NM",IF(OR(GP132/GN132&lt;0.5,GP132/GN132&gt;2),"NM",(GP132/GN132-1)*100))</f>
        <v>1.9783279253066111</v>
      </c>
      <c r="GR132" s="71">
        <f>GR59/GR126</f>
        <v>12868.14804251583</v>
      </c>
      <c r="GS132" s="65">
        <f>IF(ISERROR(GR132/GP132),"NM",IF(OR(GR132/GP132&lt;0.5,GR132/GP132&gt;2),"NM",(GR132/GP132-1)*100))</f>
        <v>-1.0690081800214024</v>
      </c>
      <c r="GT132" s="71">
        <f>GT59/GT126</f>
        <v>12850.490433840323</v>
      </c>
      <c r="GU132" s="65">
        <f>IF(ISERROR(GT132/GR132),"NM",IF(OR(GT132/GR132&lt;0.5,GT132/GR132&gt;2),"NM",(GT132/GR132-1)*100))</f>
        <v>-0.13721950211612599</v>
      </c>
      <c r="GV132" s="71">
        <f>GV59/GV126</f>
        <v>12937.569818252266</v>
      </c>
      <c r="GW132" s="65">
        <f>IF(ISERROR(GV132/GT132),"NM",IF(OR(GV132/GT132&lt;0.5,GV132/GT132&gt;2),"NM",(GV132/GT132-1)*100))</f>
        <v>0.67763471643564888</v>
      </c>
      <c r="GX132" s="71">
        <f>GX59/GX126</f>
        <v>13125.115955128294</v>
      </c>
      <c r="GY132" s="65">
        <f>IF(ISERROR(GX132/GV132),"NM",IF(OR(GX132/GV132&lt;0.5,GX132/GV132&gt;2),"NM",(GX132/GV132-1)*100))</f>
        <v>1.4496241528408227</v>
      </c>
      <c r="GZ132" s="65">
        <f t="shared" si="304"/>
        <v>0.57394139400370747</v>
      </c>
      <c r="HA132" s="280"/>
      <c r="HB132" s="57"/>
      <c r="HC132"/>
      <c r="HD132"/>
      <c r="HE132"/>
      <c r="HF132"/>
      <c r="HG132"/>
      <c r="HH132"/>
    </row>
    <row r="133" spans="1:216" s="114" customFormat="1" ht="13.5" customHeight="1" x14ac:dyDescent="0.2">
      <c r="A133" s="247"/>
      <c r="B133" s="54" t="s">
        <v>552</v>
      </c>
      <c r="C133" s="159">
        <v>0</v>
      </c>
      <c r="D133" s="63"/>
      <c r="E133" s="84">
        <v>6</v>
      </c>
      <c r="F133" s="63"/>
      <c r="G133" s="84">
        <v>1</v>
      </c>
      <c r="H133" s="63"/>
      <c r="I133" s="84">
        <v>0</v>
      </c>
      <c r="J133" s="63"/>
      <c r="K133" s="159">
        <v>-1</v>
      </c>
      <c r="L133" s="63" t="str">
        <f>IF(ISERROR(K133/C133),"NM",IF(OR(K133/C133&lt;0.5,K133/C133&gt;2),"NM",(K133/C133-1)*100))</f>
        <v>NM</v>
      </c>
      <c r="M133" s="159">
        <v>1</v>
      </c>
      <c r="N133" s="63" t="str">
        <f>IF(ISERROR(M133/E133),"NM",IF(OR(M133/E133&lt;0.5,M133/E133&gt;2),"NM",(M133/E133-1)*100))</f>
        <v>NM</v>
      </c>
      <c r="O133" s="84">
        <v>1</v>
      </c>
      <c r="P133" s="63">
        <f>IF(ISERROR(O133/G133),"NM",IF(OR(O133/G133&lt;0.5,O133/G133&gt;2),"NM",(O133/G133-1)*100))</f>
        <v>0</v>
      </c>
      <c r="Q133" s="84">
        <v>-1</v>
      </c>
      <c r="R133" s="63" t="str">
        <f>IF(ISERROR(Q133/I133),"NM",IF(OR(Q133/I133&lt;0.5,Q133/I133&gt;2),"NM",(Q133/I133-1)*100))</f>
        <v>NM</v>
      </c>
      <c r="S133" s="159">
        <v>-2</v>
      </c>
      <c r="T133" s="63">
        <f>IF(ISERROR(S133/K133),"NM",IF(OR(S133/K133&lt;0.5,S133/K133&gt;2),"NM",(S133/K133-1)*100))</f>
        <v>100</v>
      </c>
      <c r="U133" s="84">
        <v>2</v>
      </c>
      <c r="V133" s="63">
        <f>IF(ISERROR(U133/M133),"NM",IF(OR(U133/M133&lt;0.5,U133/M133&gt;2),"NM",(U133/M133-1)*100))</f>
        <v>100</v>
      </c>
      <c r="W133" s="84">
        <v>0</v>
      </c>
      <c r="X133" s="63" t="str">
        <f>IF(ISERROR(W133/O133),"NM",IF(OR(W133/O133&lt;0.5,W133/O133&gt;2),"NM",(W133/O133-1)*100))</f>
        <v>NM</v>
      </c>
      <c r="Y133" s="84">
        <v>-1</v>
      </c>
      <c r="Z133" s="63">
        <f>IF(ISERROR(Y133/Q133),"NM",IF(OR(Y133/Q133&lt;0.5,Y133/Q133&gt;2),"NM",(Y133/Q133-1)*100))</f>
        <v>0</v>
      </c>
      <c r="AA133" s="159">
        <v>6</v>
      </c>
      <c r="AB133" s="63" t="str">
        <f>IF(ISERROR(AA133/S133),"NM",IF(OR(AA133/S133&lt;0.5,AA133/S133&gt;2),"NM",(AA133/S133-1)*100))</f>
        <v>NM</v>
      </c>
      <c r="AC133" s="84">
        <v>5</v>
      </c>
      <c r="AD133" s="63" t="str">
        <f>IF(ISERROR(AC133/U133),"NM",IF(OR(AC133/U133&lt;0.5,AC133/U133&gt;2),"NM",(AC133/U133-1)*100))</f>
        <v>NM</v>
      </c>
      <c r="AE133" s="84">
        <v>5</v>
      </c>
      <c r="AF133" s="63" t="str">
        <f>IF(ISERROR(AE133/W133),"NM",IF(OR(AE133/W133&lt;0.5,AE133/W133&gt;2),"NM",(AE133/W133-1)*100))</f>
        <v>NM</v>
      </c>
      <c r="AG133" s="84">
        <v>2</v>
      </c>
      <c r="AH133" s="63" t="str">
        <f>IF(ISERROR(AG133/Y133),"NM",IF(OR(AG133/Y133&lt;0.5,AG133/Y133&gt;2),"NM",(AG133/Y133-1)*100))</f>
        <v>NM</v>
      </c>
      <c r="AI133" s="101">
        <v>4</v>
      </c>
      <c r="AJ133" s="63">
        <f>IF(ISERROR(AI133/AA133),"NM",IF(OR(AI133/AA133&lt;0.5,AI133/AA133&gt;2),"NM",(AI133/AA133-1)*100))</f>
        <v>-33.333333333333336</v>
      </c>
      <c r="AK133" s="84">
        <v>3</v>
      </c>
      <c r="AL133" s="63">
        <f>IF(ISERROR(AK133/AC133),"NM",IF(OR(AK133/AC133&lt;0.5,AK133/AC133&gt;2),"NM",(AK133/AC133-1)*100))</f>
        <v>-40</v>
      </c>
      <c r="AM133" s="84">
        <v>5</v>
      </c>
      <c r="AN133" s="63">
        <f>IF(ISERROR(AM133/AE133),"NM",IF(OR(AM133/AE133&lt;0.5,AM133/AE133&gt;2),"NM",(AM133/AE133-1)*100))</f>
        <v>0</v>
      </c>
      <c r="AO133" s="85">
        <v>6</v>
      </c>
      <c r="AP133" s="63" t="str">
        <f>IF(ISERROR(AO133/AG133),"NM",IF(OR(AO133/AG133&lt;0.5,AO133/AG133&gt;2),"NM",(AO133/AG133-1)*100))</f>
        <v>NM</v>
      </c>
      <c r="AQ133" s="85">
        <v>7</v>
      </c>
      <c r="AR133" s="63">
        <f>IF(ISERROR(AQ133/AI133),"NM",IF(OR(AQ133/AI133&lt;0.5,AQ133/AI133&gt;2),"NM",(AQ133/AI133-1)*100))</f>
        <v>75</v>
      </c>
      <c r="AS133" s="85">
        <v>7</v>
      </c>
      <c r="AT133" s="63" t="str">
        <f>IF(ISERROR(AS133/AK133),"NM",IF(OR(AS133/AK133&lt;0.5,AS133/AK133&gt;2),"NM",(AS133/AK133-1)*100))</f>
        <v>NM</v>
      </c>
      <c r="AU133" s="85">
        <v>7</v>
      </c>
      <c r="AV133" s="63">
        <f>IF(ISERROR(AU133/AM133),"NM",IF(OR(AU133/AM133&lt;0.5,AU133/AM133&gt;2),"NM",(AU133/AM133-1)*100))</f>
        <v>39.999999999999993</v>
      </c>
      <c r="AW133" s="85">
        <v>8</v>
      </c>
      <c r="AX133" s="63">
        <f>IF(ISERROR(AW133/AO133),"NM",IF(OR(AW133/AO133&lt;0.5,AW133/AO133&gt;2),"NM",(AW133/AO133-1)*100))</f>
        <v>33.333333333333329</v>
      </c>
      <c r="AY133" s="85">
        <v>6</v>
      </c>
      <c r="AZ133" s="65">
        <f>IF(ISERROR(AY133/AQ133),"NM",IF(OR(AY133/AQ133&lt;0.5,AY133/AQ133&gt;2),"NM",(AY133/AQ133-1)*100))</f>
        <v>-14.28571428571429</v>
      </c>
      <c r="BA133" s="85">
        <v>5</v>
      </c>
      <c r="BB133" s="65">
        <f>IF(ISERROR(BA133/AS133),"NM",IF(OR(BA133/AS133&lt;0.5,BA133/AS133&gt;2),"NM",(BA133/AS133-1)*100))</f>
        <v>-28.571428571428569</v>
      </c>
      <c r="BC133" s="85">
        <v>9</v>
      </c>
      <c r="BD133" s="65">
        <f>IF(ISERROR(BC133/AU133),"NM",IF(OR(BC133/AU133&lt;0.5,BC133/AU133&gt;2),"NM",(BC133/AU133-1)*100))</f>
        <v>28.57142857142858</v>
      </c>
      <c r="BE133" s="85">
        <v>4</v>
      </c>
      <c r="BF133" s="65">
        <f>IF(ISERROR(BE133/AW133),"NM",IF(OR(BE133/AW133&lt;0.5,BE133/AW133&gt;2),"NM",(BE133/AW133-1)*100))</f>
        <v>-50</v>
      </c>
      <c r="BG133" s="85">
        <v>9</v>
      </c>
      <c r="BH133" s="65">
        <f>IF(ISERROR(BG133/AY133),"NM",IF(OR(BG133/AY133&lt;0.5,BG133/AY133&gt;2),"NM",(BG133/AY133-1)*100))</f>
        <v>50</v>
      </c>
      <c r="BI133" s="85">
        <v>10</v>
      </c>
      <c r="BJ133" s="65">
        <f>IF(ISERROR(BI133/BA133),"NM",IF(OR(BI133/BA133&lt;0.5,BI133/BA133&gt;2),"NM",(BI133/BA133-1)*100))</f>
        <v>100</v>
      </c>
      <c r="BK133" s="85">
        <v>0</v>
      </c>
      <c r="BL133" s="65" t="str">
        <f>IF(ISERROR(BK133/BC133),"NM",IF(OR(BK133/BC133&lt;0.5,BK133/BC133&gt;2),"NM",(BK133/BC133-1)*100))</f>
        <v>NM</v>
      </c>
      <c r="BM133" s="85">
        <v>9</v>
      </c>
      <c r="BN133" s="65" t="str">
        <f>IF(ISERROR(BM133/BE133),"NM",IF(OR(BM133/BE133&lt;0.5,BM133/BE133&gt;2),"NM",(BM133/BE133-1)*100))</f>
        <v>NM</v>
      </c>
      <c r="BO133" s="85">
        <v>-1</v>
      </c>
      <c r="BP133" s="65" t="str">
        <f>IF(ISERROR(BO133/BG133),"NM",IF(OR(BO133/BG133&lt;0.5,BO133/BG133&gt;2),"NM",(BO133/BG133-1)*100))</f>
        <v>NM</v>
      </c>
      <c r="BQ133" s="85">
        <v>14</v>
      </c>
      <c r="BR133" s="65">
        <f>IF(ISERROR(BQ133/BI133),"NM",IF(OR(BQ133/BI133&lt;0.5,BQ133/BI133&gt;2),"NM",(BQ133/BI133-1)*100))</f>
        <v>39.999999999999993</v>
      </c>
      <c r="BS133" s="85">
        <v>4</v>
      </c>
      <c r="BT133" s="65" t="str">
        <f>IF(ISERROR(BS133/BK133),"NM",IF(OR(BS133/BK133&lt;0.5,BS133/BK133&gt;2),"NM",(BS133/BK133-1)*100))</f>
        <v>NM</v>
      </c>
      <c r="BU133" s="85">
        <v>-4</v>
      </c>
      <c r="BV133" s="65" t="str">
        <f>IF(ISERROR(BU133/BM133),"NM",IF(OR(BU133/BM133&lt;0.5,BU133/BM133&gt;2),"NM",(BU133/BM133-1)*100))</f>
        <v>NM</v>
      </c>
      <c r="BW133" s="85">
        <v>7</v>
      </c>
      <c r="BX133" s="65" t="str">
        <f>IF(ISERROR(BW133/BO133),"NM",IF(OR(BW133/BO133&lt;0.5,BW133/BO133&gt;2),"NM",(BW133/BO133-1)*100))</f>
        <v>NM</v>
      </c>
      <c r="BY133" s="85">
        <v>15</v>
      </c>
      <c r="BZ133" s="65">
        <f>IF(ISERROR(BY133/BQ133),"NM",IF(OR(BY133/BQ133&lt;0.5,BY133/BQ133&gt;2),"NM",(BY133/BQ133-1)*100))</f>
        <v>7.1428571428571397</v>
      </c>
      <c r="CA133" s="85">
        <v>8</v>
      </c>
      <c r="CB133" s="65">
        <f>IF(ISERROR(CA133/BS133),"NM",IF(OR(CA133/BS133&lt;0.5,CA133/BS133&gt;2),"NM",(CA133/BS133-1)*100))</f>
        <v>100</v>
      </c>
      <c r="CC133" s="85">
        <v>13</v>
      </c>
      <c r="CD133" s="65" t="str">
        <f>IF(ISERROR(CC133/BU133),"NM",IF(OR(CC133/BU133&lt;0.5,CC133/BU133&gt;2),"NM",(CC133/BU133-1)*100))</f>
        <v>NM</v>
      </c>
      <c r="CE133" s="85">
        <v>28</v>
      </c>
      <c r="CF133" s="65" t="str">
        <f>IF(ISERROR(CE133/BW133),"NM",IF(OR(CE133/BW133&lt;0.5,CE133/BW133&gt;2),"NM",(CE133/BW133-1)*100))</f>
        <v>NM</v>
      </c>
      <c r="CG133" s="85">
        <v>-1</v>
      </c>
      <c r="CH133" s="65" t="str">
        <f>IF(ISERROR(CG133/BY133),"NM",IF(OR(CG133/BY133&lt;0.5,CG133/BY133&gt;2),"NM",(CG133/BY133-1)*100))</f>
        <v>NM</v>
      </c>
      <c r="CI133" s="85">
        <v>5</v>
      </c>
      <c r="CJ133" s="65">
        <f>IF(ISERROR(CI133/CA133),"NM",IF(OR(CI133/CA133&lt;0.5,CI133/CA133&gt;2),"NM",(CI133/CA133-1)*100))</f>
        <v>-37.5</v>
      </c>
      <c r="CK133" s="85">
        <v>6</v>
      </c>
      <c r="CL133" s="123" t="str">
        <f>IF(ISERROR(CK133/CC133),"NM",IF(OR(CK133/CC133&lt;0.5,CK133/CC133&gt;2),"NM",(CK133/CC133-1)*100))</f>
        <v>NM</v>
      </c>
      <c r="CM133" s="85">
        <v>20</v>
      </c>
      <c r="CN133" s="123">
        <f>IF(ISERROR(CM133/CE133),"NM",IF(OR(CM133/CE133&lt;0.5,CM133/CE133&gt;2),"NM",(CM133/CE133-1)*100))</f>
        <v>-28.571428571428569</v>
      </c>
      <c r="CO133" s="85">
        <v>5</v>
      </c>
      <c r="CP133" s="123" t="str">
        <f>IF(ISERROR(CO133/CG133),"NM",IF(OR(CO133/CG133&lt;0.5,CO133/CG133&gt;2),"NM",(CO133/CG133-1)*100))</f>
        <v>NM</v>
      </c>
      <c r="CQ133" s="85">
        <v>7</v>
      </c>
      <c r="CR133" s="123">
        <f>IF(ISERROR(CQ133/CI133),"NM",IF(OR(CQ133/CI133&lt;0.5,CQ133/CI133&gt;2),"NM",(CQ133/CI133-1)*100))</f>
        <v>39.999999999999993</v>
      </c>
      <c r="CS133" s="85">
        <v>13</v>
      </c>
      <c r="CT133" s="123" t="str">
        <f>IF(ISERROR(CS133/CK133),"NM",IF(OR(CS133/CK133&lt;0.5,CS133/CK133&gt;2),"NM",(CS133/CK133-1)*100))</f>
        <v>NM</v>
      </c>
      <c r="CU133" s="85">
        <v>16</v>
      </c>
      <c r="CV133" s="123">
        <f>IF(ISERROR(CU133/CM133),"NM",IF(OR(CU133/CM133&lt;0.5,CU133/CM133&gt;2),"NM",(CU133/CM133-1)*100))</f>
        <v>-19.999999999999996</v>
      </c>
      <c r="CW133" s="85">
        <v>0</v>
      </c>
      <c r="CX133" s="123" t="str">
        <f>IF(ISERROR(CW133/CO133),"NM",IF(OR(CW133/CO133&lt;0.5,CW133/CO133&gt;2),"NM",(CW133/CO133-1)*100))</f>
        <v>NM</v>
      </c>
      <c r="CY133" s="85">
        <v>22</v>
      </c>
      <c r="CZ133" s="123" t="str">
        <f>IF(ISERROR(CY133/CQ133),"NM",IF(OR(CY133/CQ133&lt;0.5,CY133/CQ133&gt;2),"NM",(CY133/CQ133-1)*100))</f>
        <v>NM</v>
      </c>
      <c r="DA133" s="85">
        <v>18</v>
      </c>
      <c r="DB133" s="123">
        <f>IF(ISERROR(DA133/CS133),"NM",IF(OR(DA133/CS133&lt;0.5,DA133/CS133&gt;2),"NM",(DA133/CS133-1)*100))</f>
        <v>38.46153846153846</v>
      </c>
      <c r="DC133" s="85">
        <v>26</v>
      </c>
      <c r="DD133" s="123">
        <f>IF(ISERROR(DC133/CU133),"NM",IF(OR(DC133/CU133&lt;0.5,DC133/CU133&gt;2),"NM",(DC133/CU133-1)*100))</f>
        <v>62.5</v>
      </c>
      <c r="DE133" s="85">
        <v>11</v>
      </c>
      <c r="DF133" s="123" t="str">
        <f>IF(ISERROR(DE133/CW133),"NM",IF(OR(DE133/CW133&lt;0.5,DE133/CW133&gt;2),"NM",(DE133/CW133-1)*100))</f>
        <v>NM</v>
      </c>
      <c r="DG133" s="85">
        <v>8</v>
      </c>
      <c r="DH133" s="123" t="str">
        <f>IF(ISERROR(DG133/CY133),"NM",IF(OR(DG133/CY133&lt;0.5,DG133/CY133&gt;2),"NM",(DG133/CY133-1)*100))</f>
        <v>NM</v>
      </c>
      <c r="DI133" s="85">
        <v>8</v>
      </c>
      <c r="DJ133" s="123" t="str">
        <f>IF(ISERROR(DI133/DA133),"NM",IF(OR(DI133/DA133&lt;0.5,DI133/DA133&gt;2),"NM",(DI133/DA133-1)*100))</f>
        <v>NM</v>
      </c>
      <c r="DK133" s="85">
        <v>8</v>
      </c>
      <c r="DL133" s="123" t="str">
        <f>IF(ISERROR(DK133/DC133),"NM",IF(OR(DK133/DC133&lt;0.5,DK133/DC133&gt;2),"NM",(DK133/DC133-1)*100))</f>
        <v>NM</v>
      </c>
      <c r="DM133" s="85">
        <v>8</v>
      </c>
      <c r="DN133" s="123">
        <f>IF(ISERROR(DM133/DE133),"NM",IF(OR(DM133/DE133&lt;0.5,DM133/DE133&gt;2),"NM",(DM133/DE133-1)*100))</f>
        <v>-27.27272727272727</v>
      </c>
      <c r="DO133" s="85">
        <v>9</v>
      </c>
      <c r="DP133" s="123">
        <f>IF(ISERROR(DO133/DG133),"NM",IF(OR(DO133/DG133&lt;0.5,DO133/DG133&gt;2),"NM",(DO133/DG133-1)*100))</f>
        <v>12.5</v>
      </c>
      <c r="DQ133" s="85">
        <v>7</v>
      </c>
      <c r="DR133" s="123">
        <f>IF(ISERROR(DQ133/DI133),"NM",IF(OR(DQ133/DI133&lt;0.5,DQ133/DI133&gt;2),"NM",(DQ133/DI133-1)*100))</f>
        <v>-12.5</v>
      </c>
      <c r="DS133" s="85">
        <v>8</v>
      </c>
      <c r="DT133" s="123">
        <f>IF(ISERROR(DS133/DK133),"NM",IF(OR(DS133/DK133&lt;0.5,DS133/DK133&gt;2),"NM",(DS133/DK133-1)*100))</f>
        <v>0</v>
      </c>
      <c r="DU133" s="85">
        <v>7</v>
      </c>
      <c r="DV133" s="123">
        <f>IF(ISERROR(DU133/DM133),"NM",IF(OR(DU133/DM133&lt;0.5,DU133/DM133&gt;2),"NM",(DU133/DM133-1)*100))</f>
        <v>-12.5</v>
      </c>
      <c r="DW133" s="85">
        <v>7</v>
      </c>
      <c r="DX133" s="123">
        <f>IF(ISERROR(DW133/DO133),"NM",IF(OR(DW133/DO133&lt;0.5,DW133/DO133&gt;2),"NM",(DW133/DO133-1)*100))</f>
        <v>-22.222222222222221</v>
      </c>
      <c r="DY133" s="85">
        <v>9</v>
      </c>
      <c r="DZ133" s="123">
        <f>IF(ISERROR(DY133/DQ133),"NM",IF(OR(DY133/DQ133&lt;0.5,DY133/DQ133&gt;2),"NM",(DY133/DQ133-1)*100))</f>
        <v>28.57142857142858</v>
      </c>
      <c r="EA133" s="85">
        <v>8</v>
      </c>
      <c r="EB133" s="123">
        <f>IF(ISERROR(EA133/DS133),"NM",IF(OR(EA133/DS133&lt;0.5,EA133/DS133&gt;2),"NM",(EA133/DS133-1)*100))</f>
        <v>0</v>
      </c>
      <c r="EC133" s="85">
        <v>11</v>
      </c>
      <c r="ED133" s="123">
        <f>IF(ISERROR(EC133/DU133),"NM",IF(OR(EC133/DU133&lt;0.5,EC133/DU133&gt;2),"NM",(EC133/DU133-1)*100))</f>
        <v>57.142857142857139</v>
      </c>
      <c r="EE133" s="85">
        <v>11</v>
      </c>
      <c r="EF133" s="123">
        <f>IF(ISERROR(EE133/DW133),"NM",IF(OR(EE133/DW133&lt;0.5,EE133/DW133&gt;2),"NM",(EE133/DW133-1)*100))</f>
        <v>57.142857142857139</v>
      </c>
      <c r="EG133" s="85">
        <v>10</v>
      </c>
      <c r="EH133" s="123">
        <f>IF(ISERROR(EG133/DY133),"NM",IF(OR(EG133/DY133&lt;0.5,EG133/DY133&gt;2),"NM",(EG133/DY133-1)*100))</f>
        <v>11.111111111111116</v>
      </c>
      <c r="EI133" s="85">
        <v>10</v>
      </c>
      <c r="EJ133" s="123">
        <f>IF(ISERROR(EI133/EA133),"NM",IF(OR(EI133/EA133&lt;0.5,EI133/EA133&gt;2),"NM",(EI133/EA133-1)*100))</f>
        <v>25</v>
      </c>
      <c r="EK133" s="85">
        <v>10</v>
      </c>
      <c r="EL133" s="123">
        <f>IF(ISERROR(EK133/EC133),"NM",IF(OR(EK133/EC133&lt;0.5,EK133/EC133&gt;2),"NM",(EK133/EC133-1)*100))</f>
        <v>-9.0909090909090935</v>
      </c>
      <c r="EM133" s="85">
        <v>11</v>
      </c>
      <c r="EN133" s="123">
        <f>IF(ISERROR(EM133/EE133),"NM",IF(OR(EM133/EE133&lt;0.5,EM133/EE133&gt;2),"NM",(EM133/EE133-1)*100))</f>
        <v>0</v>
      </c>
      <c r="EO133" s="85">
        <v>10</v>
      </c>
      <c r="EP133" s="123">
        <f>IF(ISERROR(EO133/EG133),"NM",IF(OR(EO133/EG133&lt;0.5,EO133/EG133&gt;2),"NM",(EO133/EG133-1)*100))</f>
        <v>0</v>
      </c>
      <c r="EQ133" s="88">
        <f t="shared" ref="EQ133:ES133" si="469">EQ61/EQ126</f>
        <v>11.044585987261147</v>
      </c>
      <c r="ER133" s="123">
        <f>IF(ISERROR(EQ133/EI133),"NM",IF(OR(EQ133/EI133&lt;0.5,EQ133/EI133&gt;2),"NM",(EQ133/EI133-1)*100))</f>
        <v>10.445859872611463</v>
      </c>
      <c r="ES133" s="88">
        <f t="shared" si="469"/>
        <v>10.876163610719324</v>
      </c>
      <c r="ET133" s="123">
        <f>IF(ISERROR(ES133/EK133),"NM",IF(OR(ES133/EK133&lt;0.5,ES133/EK133&gt;2),"NM",(ES133/EK133-1)*100))</f>
        <v>8.7616361071932491</v>
      </c>
      <c r="EU133" s="88">
        <f t="shared" ref="EU133" si="470">EU61/EU126</f>
        <v>11.739351198871651</v>
      </c>
      <c r="EV133" s="123">
        <f>IF(ISERROR(EU133/EM133),"NM",IF(OR(EU133/EM133&lt;0.5,EU133/EM133&gt;2),"NM",(EU133/EM133-1)*100))</f>
        <v>6.7213745351968335</v>
      </c>
      <c r="EW133" s="88">
        <f t="shared" ref="EW133" si="471">EW61/EW126</f>
        <v>10.645980253878703</v>
      </c>
      <c r="EX133" s="123">
        <f>IF(ISERROR(EW133/EO133),"NM",IF(OR(EW133/EO133&lt;0.5,EW133/EO133&gt;2),"NM",(EW133/EO133-1)*100))</f>
        <v>6.4598025387870184</v>
      </c>
      <c r="EY133" s="123"/>
      <c r="EZ133" s="320"/>
      <c r="FA133" s="124"/>
      <c r="FB133" s="142">
        <v>1.8488807395522959</v>
      </c>
      <c r="FC133" s="152"/>
      <c r="FD133" s="142">
        <v>4</v>
      </c>
      <c r="FE133" s="65" t="str">
        <f>IF(ISERROR(FD133/FB133),"NM",IF(OR(FD133/FB133&lt;0.5,FD133/FB133&gt;2),"NM",(FD133/FB133-1)*100))</f>
        <v>NM</v>
      </c>
      <c r="FF133" s="131">
        <f>C133+E133+G133+I133</f>
        <v>7</v>
      </c>
      <c r="FG133" s="65">
        <f>IF(ISERROR(FF133/FD133),"NM",IF(OR(FF133/FD133&lt;0.5,FF133/FD133&gt;2),"NM",(FF133/FD133-1)*100))</f>
        <v>75</v>
      </c>
      <c r="FH133" s="131">
        <f>K133+M133+O133+Q133</f>
        <v>0</v>
      </c>
      <c r="FI133" s="65" t="str">
        <f>IF(ISERROR(FH133/FF133),"NM",IF(OR(FH133/FF133&lt;0.5,FH133/FF133&gt;2),"NM",(FH133/FF133-1)*100))</f>
        <v>NM</v>
      </c>
      <c r="FJ133" s="131">
        <f>S133+U133+W133+Y133</f>
        <v>-1</v>
      </c>
      <c r="FK133" s="65" t="str">
        <f>IF(ISERROR(FJ133/FH133),"NM",IF(OR(FJ133/FH133&lt;0.5,FJ133/FH133&gt;2),"NM",(FJ133/FH133-1)*100))</f>
        <v>NM</v>
      </c>
      <c r="FL133" s="131">
        <f>AA133+AC133+AE133+AG133</f>
        <v>18</v>
      </c>
      <c r="FM133" s="65" t="str">
        <f>IF(ISERROR(FL133/FJ133),"NM",IF(OR(FL133/FJ133&lt;0.5,FL133/FJ133&gt;2),"NM",(FL133/FJ133-1)*100))</f>
        <v>NM</v>
      </c>
      <c r="FN133" s="133">
        <f>AI133+AK133+AM133+AO133</f>
        <v>18</v>
      </c>
      <c r="FO133" s="65">
        <f>IF(ISERROR(FN133/FL133),"NM",IF(OR(FN133/FL133&lt;0.5,FN133/FL133&gt;2),"NM",(FN133/FL133-1)*100))</f>
        <v>0</v>
      </c>
      <c r="FP133" s="133">
        <f>AQ133+AS133+AU133+AW133</f>
        <v>29</v>
      </c>
      <c r="FQ133" s="65">
        <f>IF(ISERROR(FP133/FN133),"NM",IF(OR(FP133/FN133&lt;0.5,FP133/FN133&gt;2),"NM",(FP133/FN133-1)*100))</f>
        <v>61.111111111111114</v>
      </c>
      <c r="FR133" s="143">
        <f>AY133+BA133+BC133+BE133</f>
        <v>24</v>
      </c>
      <c r="FS133" s="65">
        <f>IF(ISERROR(FR133/FP133),"NM",IF(OR(FR133/FP133&lt;0.5,FR133/FP133&gt;2),"NM",(FR133/FP133-1)*100))</f>
        <v>-17.241379310344829</v>
      </c>
      <c r="FT133" s="143">
        <f>BG133+BI133+BK133+BM133</f>
        <v>28</v>
      </c>
      <c r="FU133" s="65">
        <f>IF(ISERROR(FT133/FR133),"NM",IF(OR(FT133/FR133&lt;0.5,FT133/FR133&gt;2),"NM",(FT133/FR133-1)*100))</f>
        <v>16.666666666666675</v>
      </c>
      <c r="FV133" s="90">
        <f>BO133+BQ133+BS133+BU133</f>
        <v>13</v>
      </c>
      <c r="FW133" s="123" t="str">
        <f>IF(ISERROR(FV133/FT133),"NM",IF(OR(FV133/FT133&lt;0.5,FV133/FT133&gt;2),"NM",(FV133/FT133-1)*100))</f>
        <v>NM</v>
      </c>
      <c r="FX133" s="90">
        <f>BW133+BY133+CA133+CC133</f>
        <v>43</v>
      </c>
      <c r="FY133" s="123" t="str">
        <f>IF(ISERROR(FX133/FV133),"NM",IF(OR(FX133/FV133&lt;0.5,FX133/FV133&gt;2),"NM",(FX133/FV133-1)*100))</f>
        <v>NM</v>
      </c>
      <c r="FZ133" s="90">
        <f>CE133+CG133+CI133+CK133</f>
        <v>38</v>
      </c>
      <c r="GA133" s="65">
        <f>IF(ISERROR(FZ133/FX133),"NM",IF(OR(FZ133/FX133&lt;0.5,FZ133/FX133&gt;2),"NM",(FZ133/FX133-1)*100))</f>
        <v>-11.627906976744185</v>
      </c>
      <c r="GB133" s="90">
        <f>CM133+CO133+CQ133+CS133</f>
        <v>45</v>
      </c>
      <c r="GC133" s="65">
        <f>IF(ISERROR(GB133/FZ133),"NM",IF(OR(GB133/FZ133&lt;0.5,GB133/FZ133&gt;2),"NM",(GB133/FZ133-1)*100))</f>
        <v>18.421052631578938</v>
      </c>
      <c r="GD133" s="90">
        <f>CU133+CW133+CY133+DA133</f>
        <v>56</v>
      </c>
      <c r="GE133" s="65">
        <f>IF(ISERROR(GD133/GB133),"NM",IF(OR(GD133/GB133&lt;0.5,GD133/GB133&gt;2),"NM",(GD133/GB133-1)*100))</f>
        <v>24.444444444444446</v>
      </c>
      <c r="GF133" s="90">
        <f>DC133+DE133+DG133+DI133</f>
        <v>53</v>
      </c>
      <c r="GG133" s="65">
        <f>IF(ISERROR(GF133/GD133),"NM",IF(OR(GF133/GD133&lt;0.5,GF133/GD133&gt;2),"NM",(GF133/GD133-1)*100))</f>
        <v>-5.3571428571428603</v>
      </c>
      <c r="GH133" s="90">
        <f>DK133+DM133+DO133+DQ133</f>
        <v>32</v>
      </c>
      <c r="GI133" s="65">
        <f>IF(ISERROR(GH133/GF133),"NM",IF(OR(GH133/GF133&lt;0.5,GH133/GF133&gt;2),"NM",(GH133/GF133-1)*100))</f>
        <v>-39.622641509433961</v>
      </c>
      <c r="GJ133" s="90">
        <f>DS133+DU133+DW133+DY133</f>
        <v>31</v>
      </c>
      <c r="GK133" s="65">
        <f>IF(ISERROR(GJ133/GH133),"NM",IF(OR(GJ133/GH133&lt;0.5,GJ133/GH133&gt;2),"NM",(GJ133/GH133-1)*100))</f>
        <v>-3.125</v>
      </c>
      <c r="GL133" s="90">
        <f>EA133+EC133+EE133+EG133</f>
        <v>40</v>
      </c>
      <c r="GM133" s="65">
        <f>IF(ISERROR(GL133/GJ133),"NM",IF(OR(GL133/GJ133&lt;0.5,GL133/GJ133&gt;2),"NM",(GL133/GJ133-1)*100))</f>
        <v>29.032258064516125</v>
      </c>
      <c r="GN133" s="90">
        <f>EI133+EK133+EM133+EO133</f>
        <v>41</v>
      </c>
      <c r="GO133" s="65">
        <f>IF(ISERROR(GN133/GL133),"NM",IF(OR(GN133/GL133&lt;0.5,GN133/GL133&gt;2),"NM",(GN133/GL133-1)*100))</f>
        <v>2.4999999999999911</v>
      </c>
      <c r="GP133" s="90">
        <f>EQ133+ES133+EU133+EW133</f>
        <v>44.306081050730825</v>
      </c>
      <c r="GQ133" s="65">
        <f>IF(ISERROR(GP133/GN133),"NM",IF(OR(GP133/GN133&lt;0.5,GP133/GN133&gt;2),"NM",(GP133/GN133-1)*100))</f>
        <v>8.063612318855661</v>
      </c>
      <c r="GR133" s="88">
        <f>GR61/GR126</f>
        <v>45.847057827926669</v>
      </c>
      <c r="GS133" s="65">
        <f>IF(ISERROR(GR133/GP133),"NM",IF(OR(GR133/GP133&lt;0.5,GR133/GP133&gt;2),"NM",(GR133/GP133-1)*100))</f>
        <v>3.4780254553125944</v>
      </c>
      <c r="GT133" s="88">
        <f>GT61/GT126</f>
        <v>47.222469562764466</v>
      </c>
      <c r="GU133" s="65">
        <f>IF(ISERROR(GT133/GR133),"NM",IF(OR(GT133/GR133&lt;0.5,GT133/GR133&gt;2),"NM",(GT133/GR133-1)*100))</f>
        <v>3.0000000000000027</v>
      </c>
      <c r="GV133" s="88">
        <f>GV61/GV126</f>
        <v>48.639143649647401</v>
      </c>
      <c r="GW133" s="65">
        <f>IF(ISERROR(GV133/GT133),"NM",IF(OR(GV133/GT133&lt;0.5,GV133/GT133&gt;2),"NM",(GV133/GT133-1)*100))</f>
        <v>3.0000000000000027</v>
      </c>
      <c r="GX133" s="88">
        <f>GX61/GX126</f>
        <v>50.098317959136828</v>
      </c>
      <c r="GY133" s="65">
        <f>IF(ISERROR(GX133/GV133),"NM",IF(OR(GX133/GV133&lt;0.5,GX133/GV133&gt;2),"NM",(GX133/GV133-1)*100))</f>
        <v>3.0000000000000027</v>
      </c>
      <c r="GZ133" s="65">
        <f t="shared" si="304"/>
        <v>4.0897241505519988</v>
      </c>
      <c r="HA133" s="280"/>
      <c r="HB133" s="57"/>
      <c r="HC133"/>
      <c r="HD133"/>
      <c r="HE133"/>
      <c r="HF133"/>
      <c r="HG133"/>
      <c r="HH133"/>
    </row>
    <row r="134" spans="1:216" s="2" customFormat="1" ht="13.5" customHeight="1" x14ac:dyDescent="0.2">
      <c r="A134" s="4"/>
      <c r="B134" s="54"/>
      <c r="C134" s="70"/>
      <c r="D134" s="63"/>
      <c r="E134" s="70"/>
      <c r="F134" s="63"/>
      <c r="G134" s="57"/>
      <c r="H134" s="63"/>
      <c r="I134" s="57"/>
      <c r="J134" s="63"/>
      <c r="K134" s="70"/>
      <c r="L134" s="63"/>
      <c r="M134" s="70"/>
      <c r="N134" s="63"/>
      <c r="O134" s="57"/>
      <c r="P134" s="63"/>
      <c r="Q134" s="57"/>
      <c r="R134" s="63"/>
      <c r="S134" s="70"/>
      <c r="T134" s="63"/>
      <c r="U134" s="70"/>
      <c r="V134" s="63"/>
      <c r="W134" s="57"/>
      <c r="X134" s="63"/>
      <c r="Y134" s="57"/>
      <c r="Z134" s="63"/>
      <c r="AA134" s="70"/>
      <c r="AB134" s="63"/>
      <c r="AC134" s="70"/>
      <c r="AD134" s="63"/>
      <c r="AE134" s="57"/>
      <c r="AF134" s="63"/>
      <c r="AG134" s="57"/>
      <c r="AH134" s="63"/>
      <c r="AI134" s="55"/>
      <c r="AJ134" s="63"/>
      <c r="AK134" s="70"/>
      <c r="AL134" s="63"/>
      <c r="AM134" s="57"/>
      <c r="AN134" s="63"/>
      <c r="AO134" s="59"/>
      <c r="AP134" s="63"/>
      <c r="AQ134" s="59"/>
      <c r="AR134" s="63"/>
      <c r="AS134" s="59"/>
      <c r="AT134" s="63"/>
      <c r="AU134" s="59"/>
      <c r="AV134" s="63"/>
      <c r="AW134" s="59"/>
      <c r="AX134" s="63"/>
      <c r="AY134" s="59"/>
      <c r="AZ134" s="65"/>
      <c r="BA134" s="59"/>
      <c r="BB134" s="65"/>
      <c r="BC134" s="59"/>
      <c r="BD134" s="65"/>
      <c r="BE134" s="59"/>
      <c r="BF134" s="65"/>
      <c r="BG134" s="59"/>
      <c r="BH134" s="65"/>
      <c r="BI134" s="59"/>
      <c r="BJ134" s="65"/>
      <c r="BK134" s="59"/>
      <c r="BL134" s="65"/>
      <c r="BM134" s="59"/>
      <c r="BN134" s="65"/>
      <c r="BO134" s="59"/>
      <c r="BP134" s="65"/>
      <c r="BQ134" s="59"/>
      <c r="BR134" s="65"/>
      <c r="BS134" s="59"/>
      <c r="BT134" s="65"/>
      <c r="BU134" s="59"/>
      <c r="BV134" s="65"/>
      <c r="BW134" s="59"/>
      <c r="BX134" s="65"/>
      <c r="BY134" s="59"/>
      <c r="BZ134" s="65"/>
      <c r="CA134" s="59"/>
      <c r="CB134" s="65"/>
      <c r="CC134" s="59"/>
      <c r="CD134" s="65"/>
      <c r="CE134" s="59"/>
      <c r="CF134" s="65"/>
      <c r="CG134" s="59"/>
      <c r="CH134" s="65"/>
      <c r="CI134" s="59"/>
      <c r="CJ134" s="65"/>
      <c r="CK134" s="59"/>
      <c r="CL134" s="65"/>
      <c r="CM134" s="59"/>
      <c r="CN134" s="65"/>
      <c r="CO134" s="59"/>
      <c r="CP134" s="65"/>
      <c r="CQ134" s="59"/>
      <c r="CR134" s="65"/>
      <c r="CS134" s="59"/>
      <c r="CT134" s="65"/>
      <c r="CU134" s="59"/>
      <c r="CV134" s="65"/>
      <c r="CW134" s="59"/>
      <c r="CX134" s="65"/>
      <c r="CY134" s="59"/>
      <c r="CZ134" s="65"/>
      <c r="DA134" s="59"/>
      <c r="DB134" s="65"/>
      <c r="DC134" s="59"/>
      <c r="DD134" s="65"/>
      <c r="DE134" s="59"/>
      <c r="DF134" s="65"/>
      <c r="DG134" s="59"/>
      <c r="DH134" s="65"/>
      <c r="DI134" s="59"/>
      <c r="DJ134" s="65"/>
      <c r="DK134" s="59"/>
      <c r="DL134" s="65"/>
      <c r="DM134" s="59"/>
      <c r="DN134" s="65"/>
      <c r="DO134" s="59"/>
      <c r="DP134" s="65"/>
      <c r="DQ134" s="59"/>
      <c r="DR134" s="65"/>
      <c r="DS134" s="59"/>
      <c r="DT134" s="65"/>
      <c r="DU134" s="59"/>
      <c r="DV134" s="65"/>
      <c r="DW134" s="59"/>
      <c r="DX134" s="65"/>
      <c r="DY134" s="59"/>
      <c r="DZ134" s="65"/>
      <c r="EA134" s="59"/>
      <c r="EB134" s="65"/>
      <c r="EC134" s="57"/>
      <c r="ED134" s="65"/>
      <c r="EE134" s="57"/>
      <c r="EF134" s="65"/>
      <c r="EG134" s="57"/>
      <c r="EH134" s="65"/>
      <c r="EI134" s="57"/>
      <c r="EJ134" s="65"/>
      <c r="EK134" s="57"/>
      <c r="EL134" s="65"/>
      <c r="EM134" s="57"/>
      <c r="EN134" s="65"/>
      <c r="EO134" s="57"/>
      <c r="EP134" s="65"/>
      <c r="EQ134" s="57"/>
      <c r="ER134" s="65"/>
      <c r="ES134" s="57"/>
      <c r="ET134" s="65"/>
      <c r="EU134" s="57"/>
      <c r="EV134" s="65"/>
      <c r="EW134" s="57"/>
      <c r="EX134" s="65"/>
      <c r="EY134" s="65"/>
      <c r="EZ134" s="317"/>
      <c r="FA134" s="59"/>
      <c r="FB134" s="70"/>
      <c r="FC134" s="63"/>
      <c r="FD134" s="70"/>
      <c r="FE134" s="65"/>
      <c r="FF134" s="70"/>
      <c r="FG134" s="65"/>
      <c r="FH134" s="70"/>
      <c r="FI134" s="65"/>
      <c r="FJ134" s="57"/>
      <c r="FK134" s="65"/>
      <c r="FL134" s="57"/>
      <c r="FM134" s="65"/>
      <c r="FN134" s="57"/>
      <c r="FO134" s="65"/>
      <c r="FP134" s="57"/>
      <c r="FQ134" s="65"/>
      <c r="FR134" s="75"/>
      <c r="FS134" s="65"/>
      <c r="FT134" s="75"/>
      <c r="FU134" s="65"/>
      <c r="FV134" s="75"/>
      <c r="FW134" s="65"/>
      <c r="FX134" s="75"/>
      <c r="FY134" s="65"/>
      <c r="FZ134" s="75"/>
      <c r="GA134" s="65"/>
      <c r="GB134" s="75"/>
      <c r="GC134" s="65"/>
      <c r="GD134" s="75"/>
      <c r="GE134" s="65"/>
      <c r="GF134" s="75"/>
      <c r="GG134" s="65"/>
      <c r="GH134" s="75"/>
      <c r="GI134" s="65"/>
      <c r="GJ134" s="75"/>
      <c r="GK134" s="65"/>
      <c r="GL134" s="75"/>
      <c r="GM134" s="65"/>
      <c r="GN134" s="75"/>
      <c r="GO134" s="65"/>
      <c r="GP134" s="75"/>
      <c r="GQ134" s="65"/>
      <c r="GR134" s="57"/>
      <c r="GS134" s="65"/>
      <c r="GT134" s="57"/>
      <c r="GU134" s="65"/>
      <c r="GV134" s="57"/>
      <c r="GW134" s="65"/>
      <c r="GX134" s="57"/>
      <c r="GY134" s="65"/>
      <c r="GZ134" s="65" t="str">
        <f t="shared" si="304"/>
        <v/>
      </c>
      <c r="HA134" s="279"/>
      <c r="HB134" s="57"/>
      <c r="HC134"/>
      <c r="HD134"/>
      <c r="HE134"/>
      <c r="HF134"/>
      <c r="HG134"/>
      <c r="HH134"/>
    </row>
    <row r="135" spans="1:216" s="2" customFormat="1" ht="13.5" customHeight="1" x14ac:dyDescent="0.2">
      <c r="A135" s="4"/>
      <c r="B135" s="61" t="s">
        <v>310</v>
      </c>
      <c r="C135" s="57"/>
      <c r="D135" s="63"/>
      <c r="E135" s="57"/>
      <c r="F135" s="63"/>
      <c r="G135" s="57"/>
      <c r="H135" s="63"/>
      <c r="I135" s="57"/>
      <c r="J135" s="63"/>
      <c r="K135" s="57"/>
      <c r="L135" s="63"/>
      <c r="M135" s="57"/>
      <c r="N135" s="63"/>
      <c r="O135" s="57"/>
      <c r="P135" s="63"/>
      <c r="Q135" s="57"/>
      <c r="R135" s="63"/>
      <c r="S135" s="57"/>
      <c r="T135" s="63"/>
      <c r="U135" s="57"/>
      <c r="V135" s="63"/>
      <c r="W135" s="57"/>
      <c r="X135" s="63"/>
      <c r="Y135" s="57"/>
      <c r="Z135" s="63"/>
      <c r="AA135" s="57"/>
      <c r="AB135" s="63"/>
      <c r="AC135" s="57"/>
      <c r="AD135" s="63"/>
      <c r="AE135" s="57"/>
      <c r="AF135" s="63"/>
      <c r="AG135" s="57"/>
      <c r="AH135" s="63"/>
      <c r="AI135" s="55"/>
      <c r="AJ135" s="63"/>
      <c r="AK135" s="57"/>
      <c r="AL135" s="63"/>
      <c r="AM135" s="57"/>
      <c r="AN135" s="63"/>
      <c r="AO135" s="59"/>
      <c r="AP135" s="63"/>
      <c r="AQ135" s="59"/>
      <c r="AR135" s="63"/>
      <c r="AS135" s="59"/>
      <c r="AT135" s="63"/>
      <c r="AU135" s="59"/>
      <c r="AV135" s="63"/>
      <c r="AW135" s="59"/>
      <c r="AX135" s="63"/>
      <c r="AY135" s="59"/>
      <c r="AZ135" s="65"/>
      <c r="BA135" s="59"/>
      <c r="BB135" s="65"/>
      <c r="BC135" s="59"/>
      <c r="BD135" s="65"/>
      <c r="BE135" s="59"/>
      <c r="BF135" s="65"/>
      <c r="BG135" s="59"/>
      <c r="BH135" s="65"/>
      <c r="BI135" s="59"/>
      <c r="BJ135" s="65"/>
      <c r="BK135" s="59"/>
      <c r="BL135" s="65"/>
      <c r="BM135" s="59"/>
      <c r="BN135" s="65"/>
      <c r="BO135" s="59"/>
      <c r="BP135" s="65"/>
      <c r="BQ135" s="59"/>
      <c r="BR135" s="65"/>
      <c r="BS135" s="59"/>
      <c r="BT135" s="65"/>
      <c r="BU135" s="59"/>
      <c r="BV135" s="65"/>
      <c r="BW135" s="59"/>
      <c r="BX135" s="65"/>
      <c r="BY135" s="59"/>
      <c r="BZ135" s="65"/>
      <c r="CA135" s="59"/>
      <c r="CB135" s="65"/>
      <c r="CC135" s="59"/>
      <c r="CD135" s="65"/>
      <c r="CE135" s="59"/>
      <c r="CF135" s="65"/>
      <c r="CG135" s="59"/>
      <c r="CH135" s="65"/>
      <c r="CI135" s="59"/>
      <c r="CJ135" s="65"/>
      <c r="CK135" s="59"/>
      <c r="CL135" s="65"/>
      <c r="CM135" s="59"/>
      <c r="CN135" s="65"/>
      <c r="CO135" s="59"/>
      <c r="CP135" s="65"/>
      <c r="CQ135" s="59"/>
      <c r="CR135" s="65"/>
      <c r="CS135" s="59"/>
      <c r="CT135" s="65"/>
      <c r="CU135" s="59"/>
      <c r="CV135" s="65"/>
      <c r="CW135" s="59"/>
      <c r="CX135" s="65"/>
      <c r="CY135" s="59"/>
      <c r="CZ135" s="65"/>
      <c r="DA135" s="59"/>
      <c r="DB135" s="65"/>
      <c r="DC135" s="59"/>
      <c r="DD135" s="65"/>
      <c r="DE135" s="59"/>
      <c r="DF135" s="65"/>
      <c r="DG135" s="59"/>
      <c r="DH135" s="65"/>
      <c r="DI135" s="59"/>
      <c r="DJ135" s="65"/>
      <c r="DK135" s="59"/>
      <c r="DL135" s="65"/>
      <c r="DM135" s="59"/>
      <c r="DN135" s="65"/>
      <c r="DO135" s="59"/>
      <c r="DP135" s="65"/>
      <c r="DQ135" s="59"/>
      <c r="DR135" s="65"/>
      <c r="DS135" s="59"/>
      <c r="DT135" s="65"/>
      <c r="DU135" s="59"/>
      <c r="DV135" s="65"/>
      <c r="DW135" s="59"/>
      <c r="DX135" s="65"/>
      <c r="DY135" s="59"/>
      <c r="DZ135" s="65"/>
      <c r="EA135" s="59"/>
      <c r="EB135" s="65"/>
      <c r="EC135" s="57"/>
      <c r="ED135" s="65"/>
      <c r="EE135" s="57"/>
      <c r="EF135" s="65"/>
      <c r="EG135" s="57"/>
      <c r="EH135" s="65"/>
      <c r="EI135" s="57"/>
      <c r="EJ135" s="65"/>
      <c r="EK135" s="57"/>
      <c r="EL135" s="65"/>
      <c r="EM135" s="57"/>
      <c r="EN135" s="65"/>
      <c r="EO135" s="57"/>
      <c r="EP135" s="65"/>
      <c r="EQ135" s="57"/>
      <c r="ER135" s="65"/>
      <c r="ES135" s="57"/>
      <c r="ET135" s="65"/>
      <c r="EU135" s="57"/>
      <c r="EV135" s="65"/>
      <c r="EW135" s="57"/>
      <c r="EX135" s="65"/>
      <c r="EY135" s="65"/>
      <c r="EZ135" s="317"/>
      <c r="FA135" s="59"/>
      <c r="FB135" s="57"/>
      <c r="FC135" s="63"/>
      <c r="FD135" s="57"/>
      <c r="FE135" s="65"/>
      <c r="FF135" s="57"/>
      <c r="FG135" s="65"/>
      <c r="FH135" s="57"/>
      <c r="FI135" s="65"/>
      <c r="FJ135" s="57"/>
      <c r="FK135" s="65"/>
      <c r="FL135" s="57"/>
      <c r="FM135" s="65"/>
      <c r="FN135" s="57"/>
      <c r="FO135" s="65"/>
      <c r="FP135" s="57"/>
      <c r="FQ135" s="65"/>
      <c r="FR135" s="75"/>
      <c r="FS135" s="65"/>
      <c r="FT135" s="75"/>
      <c r="FU135" s="65"/>
      <c r="FV135" s="75"/>
      <c r="FW135" s="65"/>
      <c r="FX135" s="75"/>
      <c r="FY135" s="65"/>
      <c r="FZ135" s="75"/>
      <c r="GA135" s="65"/>
      <c r="GB135" s="75"/>
      <c r="GC135" s="65"/>
      <c r="GD135" s="75"/>
      <c r="GE135" s="65"/>
      <c r="GF135" s="75"/>
      <c r="GG135" s="65"/>
      <c r="GH135" s="75"/>
      <c r="GI135" s="65"/>
      <c r="GJ135" s="75"/>
      <c r="GK135" s="65"/>
      <c r="GL135" s="75"/>
      <c r="GM135" s="65"/>
      <c r="GN135" s="75"/>
      <c r="GO135" s="65"/>
      <c r="GP135" s="75"/>
      <c r="GQ135" s="65"/>
      <c r="GR135" s="57"/>
      <c r="GS135" s="65"/>
      <c r="GT135" s="57"/>
      <c r="GU135" s="65"/>
      <c r="GV135" s="57"/>
      <c r="GW135" s="65"/>
      <c r="GX135" s="57"/>
      <c r="GY135" s="65"/>
      <c r="GZ135" s="65" t="str">
        <f t="shared" si="304"/>
        <v/>
      </c>
      <c r="HA135" s="279"/>
      <c r="HB135" s="57"/>
      <c r="HC135"/>
      <c r="HD135"/>
      <c r="HE135"/>
      <c r="HF135"/>
      <c r="HG135"/>
      <c r="HH135"/>
    </row>
    <row r="136" spans="1:216" s="2" customFormat="1" ht="13.5" customHeight="1" x14ac:dyDescent="0.2">
      <c r="A136" s="4" t="s">
        <v>549</v>
      </c>
      <c r="B136" s="54" t="s">
        <v>138</v>
      </c>
      <c r="C136" s="84">
        <v>306</v>
      </c>
      <c r="D136" s="63"/>
      <c r="E136" s="84">
        <v>314</v>
      </c>
      <c r="F136" s="63"/>
      <c r="G136" s="84">
        <v>320</v>
      </c>
      <c r="H136" s="63"/>
      <c r="I136" s="84">
        <v>321</v>
      </c>
      <c r="J136" s="63"/>
      <c r="K136" s="84">
        <v>305</v>
      </c>
      <c r="L136" s="63">
        <f>IF(ISERROR(K136/C136),"NM",IF(OR(K136/C136&lt;0.5,K136/C136&gt;2),"NM",(K136/C136-1)*100))</f>
        <v>-0.32679738562091387</v>
      </c>
      <c r="M136" s="84">
        <v>304</v>
      </c>
      <c r="N136" s="63">
        <f>IF(ISERROR(M136/E136),"NM",IF(OR(M136/E136&lt;0.5,M136/E136&gt;2),"NM",(M136/E136-1)*100))</f>
        <v>-3.1847133757961776</v>
      </c>
      <c r="O136" s="84">
        <v>311</v>
      </c>
      <c r="P136" s="63">
        <f>IF(ISERROR(O136/G136),"NM",IF(OR(O136/G136&lt;0.5,O136/G136&gt;2),"NM",(O136/G136-1)*100))</f>
        <v>-2.8124999999999956</v>
      </c>
      <c r="Q136" s="84">
        <v>314</v>
      </c>
      <c r="R136" s="63">
        <f>IF(ISERROR(Q136/I136),"NM",IF(OR(Q136/I136&lt;0.5,Q136/I136&gt;2),"NM",(Q136/I136-1)*100))</f>
        <v>-2.180685358255452</v>
      </c>
      <c r="S136" s="84">
        <v>300</v>
      </c>
      <c r="T136" s="63">
        <f>IF(ISERROR(S136/K136),"NM",IF(OR(S136/K136&lt;0.5,S136/K136&gt;2),"NM",(S136/K136-1)*100))</f>
        <v>-1.6393442622950838</v>
      </c>
      <c r="U136" s="84">
        <v>314</v>
      </c>
      <c r="V136" s="63">
        <f>IF(ISERROR(U136/M136),"NM",IF(OR(U136/M136&lt;0.5,U136/M136&gt;2),"NM",(U136/M136-1)*100))</f>
        <v>3.289473684210531</v>
      </c>
      <c r="W136" s="84">
        <v>331</v>
      </c>
      <c r="X136" s="63">
        <f>IF(ISERROR(W136/O136),"NM",IF(OR(W136/O136&lt;0.5,W136/O136&gt;2),"NM",(W136/O136-1)*100))</f>
        <v>6.4308681672025747</v>
      </c>
      <c r="Y136" s="84">
        <v>331</v>
      </c>
      <c r="Z136" s="63">
        <f>IF(ISERROR(Y136/Q136),"NM",IF(OR(Y136/Q136&lt;0.5,Y136/Q136&gt;2),"NM",(Y136/Q136-1)*100))</f>
        <v>5.4140127388535131</v>
      </c>
      <c r="AA136" s="84">
        <v>340.6</v>
      </c>
      <c r="AB136" s="63">
        <f>IF(ISERROR(AA136/S136),"NM",IF(OR(AA136/S136&lt;0.5,AA136/S136&gt;2),"NM",(AA136/S136-1)*100))</f>
        <v>13.533333333333331</v>
      </c>
      <c r="AC136" s="84">
        <v>348</v>
      </c>
      <c r="AD136" s="63">
        <f>IF(ISERROR(AC136/U136),"NM",IF(OR(AC136/U136&lt;0.5,AC136/U136&gt;2),"NM",(AC136/U136-1)*100))</f>
        <v>10.828025477707005</v>
      </c>
      <c r="AE136" s="84">
        <v>355</v>
      </c>
      <c r="AF136" s="63">
        <f>IF(ISERROR(AE136/W136),"NM",IF(OR(AE136/W136&lt;0.5,AE136/W136&gt;2),"NM",(AE136/W136-1)*100))</f>
        <v>7.2507552870090697</v>
      </c>
      <c r="AG136" s="84">
        <v>377</v>
      </c>
      <c r="AH136" s="63">
        <f>IF(ISERROR(AG136/Y136),"NM",IF(OR(AG136/Y136&lt;0.5,AG136/Y136&gt;2),"NM",(AG136/Y136-1)*100))</f>
        <v>13.897280966767367</v>
      </c>
      <c r="AI136" s="101">
        <v>376</v>
      </c>
      <c r="AJ136" s="63">
        <f>IF(ISERROR(AI136/AA136),"NM",IF(OR(AI136/AA136&lt;0.5,AI136/AA136&gt;2),"NM",(AI136/AA136-1)*100))</f>
        <v>10.393423370522603</v>
      </c>
      <c r="AK136" s="84">
        <v>385</v>
      </c>
      <c r="AL136" s="63">
        <f>IF(ISERROR(AK136/AC136),"NM",IF(OR(AK136/AC136&lt;0.5,AK136/AC136&gt;2),"NM",(AK136/AC136-1)*100))</f>
        <v>10.632183908045967</v>
      </c>
      <c r="AM136" s="84">
        <v>390</v>
      </c>
      <c r="AN136" s="63">
        <f>IF(ISERROR(AM136/AE136),"NM",IF(OR(AM136/AE136&lt;0.5,AM136/AE136&gt;2),"NM",(AM136/AE136-1)*100))</f>
        <v>9.8591549295774747</v>
      </c>
      <c r="AO136" s="85">
        <v>406.4</v>
      </c>
      <c r="AP136" s="63">
        <f>IF(ISERROR(AO136/AG136),"NM",IF(OR(AO136/AG136&lt;0.5,AO136/AG136&gt;2),"NM",(AO136/AG136-1)*100))</f>
        <v>7.7984084880636573</v>
      </c>
      <c r="AQ136" s="85">
        <v>411</v>
      </c>
      <c r="AR136" s="63">
        <f>IF(ISERROR(AQ136/AI136),"NM",IF(OR(AQ136/AI136&lt;0.5,AQ136/AI136&gt;2),"NM",(AQ136/AI136-1)*100))</f>
        <v>9.3085106382978733</v>
      </c>
      <c r="AS136" s="85">
        <v>412</v>
      </c>
      <c r="AT136" s="63">
        <f>IF(ISERROR(AS136/AK136),"NM",IF(OR(AS136/AK136&lt;0.5,AS136/AK136&gt;2),"NM",(AS136/AK136-1)*100))</f>
        <v>7.0129870129870042</v>
      </c>
      <c r="AU136" s="85">
        <v>410</v>
      </c>
      <c r="AV136" s="63">
        <f>IF(ISERROR(AU136/AM136),"NM",IF(OR(AU136/AM136&lt;0.5,AU136/AM136&gt;2),"NM",(AU136/AM136-1)*100))</f>
        <v>5.1282051282051322</v>
      </c>
      <c r="AW136" s="85">
        <v>404</v>
      </c>
      <c r="AX136" s="63">
        <f>IF(ISERROR(AW136/AO136),"NM",IF(OR(AW136/AO136&lt;0.5,AW136/AO136&gt;2),"NM",(AW136/AO136-1)*100))</f>
        <v>-0.59055118110236116</v>
      </c>
      <c r="AY136" s="85">
        <v>408</v>
      </c>
      <c r="AZ136" s="65">
        <f>IF(ISERROR(AY136/AQ136),"NM",IF(OR(AY136/AQ136&lt;0.5,AY136/AQ136&gt;2),"NM",(AY136/AQ136-1)*100))</f>
        <v>-0.72992700729926918</v>
      </c>
      <c r="BA136" s="85">
        <v>422</v>
      </c>
      <c r="BB136" s="65">
        <f>IF(ISERROR(BA136/AS136),"NM",IF(OR(BA136/AS136&lt;0.5,BA136/AS136&gt;2),"NM",(BA136/AS136-1)*100))</f>
        <v>2.4271844660194164</v>
      </c>
      <c r="BC136" s="85">
        <v>430</v>
      </c>
      <c r="BD136" s="65">
        <f>IF(ISERROR(BC136/AU136),"NM",IF(OR(BC136/AU136&lt;0.5,BC136/AU136&gt;2),"NM",(BC136/AU136-1)*100))</f>
        <v>4.8780487804878092</v>
      </c>
      <c r="BE136" s="85">
        <v>428</v>
      </c>
      <c r="BF136" s="65">
        <f>IF(ISERROR(BE136/AW136),"NM",IF(OR(BE136/AW136&lt;0.5,BE136/AW136&gt;2),"NM",(BE136/AW136-1)*100))</f>
        <v>5.9405940594059459</v>
      </c>
      <c r="BG136" s="85">
        <v>436</v>
      </c>
      <c r="BH136" s="65">
        <f>IF(ISERROR(BG136/AY136),"NM",IF(OR(BG136/AY136&lt;0.5,BG136/AY136&gt;2),"NM",(BG136/AY136-1)*100))</f>
        <v>6.8627450980392135</v>
      </c>
      <c r="BI136" s="85">
        <v>442</v>
      </c>
      <c r="BJ136" s="65">
        <f>IF(ISERROR(BI136/BA136),"NM",IF(OR(BI136/BA136&lt;0.5,BI136/BA136&gt;2),"NM",(BI136/BA136-1)*100))</f>
        <v>4.7393364928909998</v>
      </c>
      <c r="BK136" s="85">
        <v>456</v>
      </c>
      <c r="BL136" s="65">
        <f>IF(ISERROR(BK136/BC136),"NM",IF(OR(BK136/BC136&lt;0.5,BK136/BC136&gt;2),"NM",(BK136/BC136-1)*100))</f>
        <v>6.0465116279069697</v>
      </c>
      <c r="BM136" s="85">
        <v>466</v>
      </c>
      <c r="BN136" s="65">
        <f>IF(ISERROR(BM136/BE136),"NM",IF(OR(BM136/BE136&lt;0.5,BM136/BE136&gt;2),"NM",(BM136/BE136-1)*100))</f>
        <v>8.8785046728971917</v>
      </c>
      <c r="BO136" s="85">
        <v>496</v>
      </c>
      <c r="BP136" s="65">
        <f>IF(ISERROR(BO136/BG136),"NM",IF(OR(BO136/BG136&lt;0.5,BO136/BG136&gt;2),"NM",(BO136/BG136-1)*100))</f>
        <v>13.761467889908264</v>
      </c>
      <c r="BQ136" s="85">
        <v>508</v>
      </c>
      <c r="BR136" s="65">
        <f>IF(ISERROR(BQ136/BI136),"NM",IF(OR(BQ136/BI136&lt;0.5,BQ136/BI136&gt;2),"NM",(BQ136/BI136-1)*100))</f>
        <v>14.932126696832571</v>
      </c>
      <c r="BS136" s="85">
        <v>504</v>
      </c>
      <c r="BT136" s="65">
        <f>IF(ISERROR(BS136/BK136),"NM",IF(OR(BS136/BK136&lt;0.5,BS136/BK136&gt;2),"NM",(BS136/BK136-1)*100))</f>
        <v>10.526315789473696</v>
      </c>
      <c r="BU136" s="85">
        <v>546</v>
      </c>
      <c r="BV136" s="65">
        <f>IF(ISERROR(BU136/BM136),"NM",IF(OR(BU136/BM136&lt;0.5,BU136/BM136&gt;2),"NM",(BU136/BM136-1)*100))</f>
        <v>17.167381974248919</v>
      </c>
      <c r="BW136" s="85">
        <v>560</v>
      </c>
      <c r="BX136" s="65">
        <f>IF(ISERROR(BW136/BO136),"NM",IF(OR(BW136/BO136&lt;0.5,BW136/BO136&gt;2),"NM",(BW136/BO136-1)*100))</f>
        <v>12.903225806451623</v>
      </c>
      <c r="BY136" s="85">
        <v>544</v>
      </c>
      <c r="BZ136" s="65">
        <f>IF(ISERROR(BY136/BQ136),"NM",IF(OR(BY136/BQ136&lt;0.5,BY136/BQ136&gt;2),"NM",(BY136/BQ136-1)*100))</f>
        <v>7.0866141732283561</v>
      </c>
      <c r="CA136" s="85">
        <v>568</v>
      </c>
      <c r="CB136" s="65">
        <f>IF(ISERROR(CA136/BS136),"NM",IF(OR(CA136/BS136&lt;0.5,CA136/BS136&gt;2),"NM",(CA136/BS136-1)*100))</f>
        <v>12.698412698412698</v>
      </c>
      <c r="CC136" s="85">
        <v>592</v>
      </c>
      <c r="CD136" s="65">
        <f>IF(ISERROR(CC136/BU136),"NM",IF(OR(CC136/BU136&lt;0.5,CC136/BU136&gt;2),"NM",(CC136/BU136-1)*100))</f>
        <v>8.4249084249084163</v>
      </c>
      <c r="CE136" s="88">
        <f>CE65/CE126</f>
        <v>594.15405017128967</v>
      </c>
      <c r="CF136" s="65">
        <f>IF(ISERROR(CE136/BW136),"NM",IF(OR(CE136/BW136&lt;0.5,CE136/BW136&gt;2),"NM",(CE136/BW136-1)*100))</f>
        <v>6.0989375305874338</v>
      </c>
      <c r="CG136" s="84">
        <v>592</v>
      </c>
      <c r="CH136" s="65">
        <f>IF(ISERROR(CG136/BY136),"NM",IF(OR(CG136/BY136&lt;0.5,CG136/BY136&gt;2),"NM",(CG136/BY136-1)*100))</f>
        <v>8.8235294117646959</v>
      </c>
      <c r="CI136" s="84">
        <v>627</v>
      </c>
      <c r="CJ136" s="65">
        <f>IF(ISERROR(CI136/CA136),"NM",IF(OR(CI136/CA136&lt;0.5,CI136/CA136&gt;2),"NM",(CI136/CA136-1)*100))</f>
        <v>10.387323943661976</v>
      </c>
      <c r="CK136" s="84">
        <v>645</v>
      </c>
      <c r="CL136" s="65">
        <f>IF(ISERROR(CK136/CC136),"NM",IF(OR(CK136/CC136&lt;0.5,CK136/CC136&gt;2),"NM",(CK136/CC136-1)*100))</f>
        <v>8.9527027027026982</v>
      </c>
      <c r="CM136" s="85">
        <v>650</v>
      </c>
      <c r="CN136" s="65">
        <f>IF(ISERROR(CM136/CE136),"NM",IF(OR(CM136/CE136&lt;0.5,CM136/CE136&gt;2),"NM",(CM136/CE136-1)*100))</f>
        <v>9.3992374221147479</v>
      </c>
      <c r="CO136" s="84">
        <v>636</v>
      </c>
      <c r="CP136" s="65">
        <f>IF(ISERROR(CO136/CG136),"NM",IF(OR(CO136/CG136&lt;0.5,CO136/CG136&gt;2),"NM",(CO136/CG136-1)*100))</f>
        <v>7.4324324324324342</v>
      </c>
      <c r="CQ136" s="84">
        <v>695</v>
      </c>
      <c r="CR136" s="65">
        <f>IF(ISERROR(CQ136/CI136),"NM",IF(OR(CQ136/CI136&lt;0.5,CQ136/CI136&gt;2),"NM",(CQ136/CI136-1)*100))</f>
        <v>10.845295055821369</v>
      </c>
      <c r="CS136" s="84">
        <v>708</v>
      </c>
      <c r="CT136" s="65">
        <f>IF(ISERROR(CS136/CK136),"NM",IF(OR(CS136/CK136&lt;0.5,CS136/CK136&gt;2),"NM",(CS136/CK136-1)*100))</f>
        <v>9.7674418604651194</v>
      </c>
      <c r="CU136" s="85">
        <v>730</v>
      </c>
      <c r="CV136" s="65">
        <f>IF(ISERROR(CU136/CM136),"NM",IF(OR(CU136/CM136&lt;0.5,CU136/CM136&gt;2),"NM",(CU136/CM136-1)*100))</f>
        <v>12.307692307692308</v>
      </c>
      <c r="CW136" s="85">
        <v>691</v>
      </c>
      <c r="CX136" s="65">
        <f>IF(ISERROR(CW136/CO136),"NM",IF(OR(CW136/CO136&lt;0.5,CW136/CO136&gt;2),"NM",(CW136/CO136-1)*100))</f>
        <v>8.6477987421383684</v>
      </c>
      <c r="CY136" s="85">
        <v>713</v>
      </c>
      <c r="CZ136" s="65">
        <f>IF(ISERROR(CY136/CQ136),"NM",IF(OR(CY136/CQ136&lt;0.5,CY136/CQ136&gt;2),"NM",(CY136/CQ136-1)*100))</f>
        <v>2.5899280575539585</v>
      </c>
      <c r="DA136" s="85">
        <v>711</v>
      </c>
      <c r="DB136" s="65">
        <f>IF(ISERROR(DA136/CS136),"NM",IF(OR(DA136/CS136&lt;0.5,DA136/CS136&gt;2),"NM",(DA136/CS136-1)*100))</f>
        <v>0.4237288135593209</v>
      </c>
      <c r="DC136" s="85">
        <f>674-4</f>
        <v>670</v>
      </c>
      <c r="DD136" s="65">
        <f>IF(ISERROR(DC136/CU136),"NM",IF(OR(DC136/CU136&lt;0.5,DC136/CU136&gt;2),"NM",(DC136/CU136-1)*100))</f>
        <v>-8.2191780821917799</v>
      </c>
      <c r="DE136" s="85">
        <f>653-4</f>
        <v>649</v>
      </c>
      <c r="DF136" s="65">
        <f>IF(ISERROR(DE136/CW136),"NM",IF(OR(DE136/CW136&lt;0.5,DE136/CW136&gt;2),"NM",(DE136/CW136-1)*100))</f>
        <v>-6.0781476121562932</v>
      </c>
      <c r="DG136" s="85">
        <f>659-4</f>
        <v>655</v>
      </c>
      <c r="DH136" s="65">
        <f>IF(ISERROR(DG136/CY136),"NM",IF(OR(DG136/CY136&lt;0.5,DG136/CY136&gt;2),"NM",(DG136/CY136-1)*100))</f>
        <v>-8.1346423562412404</v>
      </c>
      <c r="DI136" s="85">
        <f>665-5</f>
        <v>660</v>
      </c>
      <c r="DJ136" s="65">
        <f>IF(ISERROR(DI136/DA136),"NM",IF(OR(DI136/DA136&lt;0.5,DI136/DA136&gt;2),"NM",(DI136/DA136-1)*100))</f>
        <v>-7.1729957805907185</v>
      </c>
      <c r="DK136" s="85">
        <f>663-5</f>
        <v>658</v>
      </c>
      <c r="DL136" s="65">
        <f>IF(ISERROR(DK136/DC136),"NM",IF(OR(DK136/DC136&lt;0.5,DK136/DC136&gt;2),"NM",(DK136/DC136-1)*100))</f>
        <v>-1.7910447761193993</v>
      </c>
      <c r="DM136" s="85">
        <f>680-6</f>
        <v>674</v>
      </c>
      <c r="DN136" s="65">
        <f>IF(ISERROR(DM136/DE136),"NM",IF(OR(DM136/DE136&lt;0.5,DM136/DE136&gt;2),"NM",(DM136/DE136-1)*100))</f>
        <v>3.8520801232665658</v>
      </c>
      <c r="DO136" s="85">
        <f>676-6</f>
        <v>670</v>
      </c>
      <c r="DP136" s="65">
        <f>IF(ISERROR(DO136/DG136),"NM",IF(OR(DO136/DG136&lt;0.5,DO136/DG136&gt;2),"NM",(DO136/DG136-1)*100))</f>
        <v>2.2900763358778553</v>
      </c>
      <c r="DQ136" s="85">
        <f>643-6</f>
        <v>637</v>
      </c>
      <c r="DR136" s="65">
        <f>IF(ISERROR(DQ136/DI136),"NM",IF(OR(DQ136/DI136&lt;0.5,DQ136/DI136&gt;2),"NM",(DQ136/DI136-1)*100))</f>
        <v>-3.4848484848484795</v>
      </c>
      <c r="DS136" s="85">
        <f>613-8</f>
        <v>605</v>
      </c>
      <c r="DT136" s="65">
        <f>IF(ISERROR(DS136/DK136),"NM",IF(OR(DS136/DK136&lt;0.5,DS136/DK136&gt;2),"NM",(DS136/DK136-1)*100))</f>
        <v>-8.0547112462006076</v>
      </c>
      <c r="DU136" s="85">
        <f>605-10</f>
        <v>595</v>
      </c>
      <c r="DV136" s="65">
        <f>IF(ISERROR(DU136/DM136),"NM",IF(OR(DU136/DM136&lt;0.5,DU136/DM136&gt;2),"NM",(DU136/DM136-1)*100))</f>
        <v>-11.72106824925816</v>
      </c>
      <c r="DW136" s="85">
        <f>606-10</f>
        <v>596</v>
      </c>
      <c r="DX136" s="65">
        <f>IF(ISERROR(DW136/DO136),"NM",IF(OR(DW136/DO136&lt;0.5,DW136/DO136&gt;2),"NM",(DW136/DO136-1)*100))</f>
        <v>-11.044776119402988</v>
      </c>
      <c r="DY136" s="85">
        <f>612-17</f>
        <v>595</v>
      </c>
      <c r="DZ136" s="65">
        <f>IF(ISERROR(DY136/DQ136),"NM",IF(OR(DY136/DQ136&lt;0.5,DY136/DQ136&gt;2),"NM",(DY136/DQ136-1)*100))</f>
        <v>-6.5934065934065922</v>
      </c>
      <c r="EA136" s="85">
        <f>622-32</f>
        <v>590</v>
      </c>
      <c r="EB136" s="65">
        <f>IF(ISERROR(EA136/DS136),"NM",IF(OR(EA136/DS136&lt;0.5,EA136/DS136&gt;2),"NM",(EA136/DS136-1)*100))</f>
        <v>-2.4793388429752095</v>
      </c>
      <c r="EC136" s="85">
        <f>642-37</f>
        <v>605</v>
      </c>
      <c r="ED136" s="65">
        <f>IF(ISERROR(EC136/DU136),"NM",IF(OR(EC136/DU136&lt;0.5,EC136/DU136&gt;2),"NM",(EC136/DU136-1)*100))</f>
        <v>1.6806722689075571</v>
      </c>
      <c r="EE136" s="85">
        <f>661-54</f>
        <v>607</v>
      </c>
      <c r="EF136" s="65">
        <f>IF(ISERROR(EE136/DW136),"NM",IF(OR(EE136/DW136&lt;0.5,EE136/DW136&gt;2),"NM",(EE136/DW136-1)*100))</f>
        <v>1.8456375838926231</v>
      </c>
      <c r="EG136" s="85">
        <f>629-41</f>
        <v>588</v>
      </c>
      <c r="EH136" s="65">
        <f>IF(ISERROR(EG136/DY136),"NM",IF(OR(EG136/DY136&lt;0.5,EG136/DY136&gt;2),"NM",(EG136/DY136-1)*100))</f>
        <v>-1.1764705882352899</v>
      </c>
      <c r="EI136" s="85">
        <f>609-52</f>
        <v>557</v>
      </c>
      <c r="EJ136" s="65">
        <f>IF(ISERROR(EI136/EA136),"NM",IF(OR(EI136/EA136&lt;0.5,EI136/EA136&gt;2),"NM",(EI136/EA136-1)*100))</f>
        <v>-5.5932203389830519</v>
      </c>
      <c r="EK136" s="85">
        <f>614-56-1</f>
        <v>557</v>
      </c>
      <c r="EL136" s="65">
        <f>IF(ISERROR(EK136/EC136),"NM",IF(OR(EK136/EC136&lt;0.5,EK136/EC136&gt;2),"NM",(EK136/EC136-1)*100))</f>
        <v>-7.9338842975206658</v>
      </c>
      <c r="EM136" s="85">
        <f>621-60</f>
        <v>561</v>
      </c>
      <c r="EN136" s="65">
        <f>IF(ISERROR(EM136/EE136),"NM",IF(OR(EM136/EE136&lt;0.5,EM136/EE136&gt;2),"NM",(EM136/EE136-1)*100))</f>
        <v>-7.5782537067545341</v>
      </c>
      <c r="EO136" s="85">
        <f>619-60</f>
        <v>559</v>
      </c>
      <c r="EP136" s="65">
        <f>IF(ISERROR(EO136/EG136),"NM",IF(OR(EO136/EG136&lt;0.5,EO136/EG136&gt;2),"NM",(EO136/EG136-1)*100))</f>
        <v>-4.9319727891156457</v>
      </c>
      <c r="EQ136" s="88">
        <f>(EQ65-EQ64)/EQ126</f>
        <v>589.29061854947236</v>
      </c>
      <c r="ER136" s="65">
        <f>IF(ISERROR(EQ136/EI136),"NM",IF(OR(EQ136/EI136&lt;0.5,EQ136/EI136&gt;2),"NM",(EQ136/EI136-1)*100))</f>
        <v>5.7972385187562647</v>
      </c>
      <c r="ES136" s="88">
        <f>(ES65-ES64)/ES126</f>
        <v>597.3097311349527</v>
      </c>
      <c r="ET136" s="65">
        <f>IF(ISERROR(ES136/EK136),"NM",IF(OR(ES136/EK136&lt;0.5,ES136/EK136&gt;2),"NM",(ES136/EK136-1)*100))</f>
        <v>7.2369355718048034</v>
      </c>
      <c r="EU136" s="88">
        <f>(EU65-EU64)/EU126</f>
        <v>595.82167662334984</v>
      </c>
      <c r="EV136" s="65">
        <f>IF(ISERROR(EU136/EM136),"NM",IF(OR(EU136/EM136&lt;0.5,EU136/EM136&gt;2),"NM",(EU136/EM136-1)*100))</f>
        <v>6.2070724818805489</v>
      </c>
      <c r="EW136" s="88">
        <f>(EW65-EW64)/EW126</f>
        <v>595.99647029058065</v>
      </c>
      <c r="EX136" s="65">
        <f>IF(ISERROR(EW136/EO136),"NM",IF(OR(EW136/EO136&lt;0.5,EW136/EO136&gt;2),"NM",(EW136/EO136-1)*100))</f>
        <v>6.618331000103872</v>
      </c>
      <c r="EY136" s="65"/>
      <c r="EZ136" s="317"/>
      <c r="FA136" s="59"/>
      <c r="FB136" s="84">
        <v>917.28218633967458</v>
      </c>
      <c r="FC136" s="63"/>
      <c r="FD136" s="84">
        <v>1111</v>
      </c>
      <c r="FE136" s="65">
        <f>IF(ISERROR(FD136/FB136),"NM",IF(OR(FD136/FB136&lt;0.5,FD136/FB136&gt;2),"NM",(FD136/FB136-1)*100))</f>
        <v>21.118671717951653</v>
      </c>
      <c r="FF136" s="88">
        <f>C136+E136+G136+I136</f>
        <v>1261</v>
      </c>
      <c r="FG136" s="65">
        <f>IF(ISERROR(FF136/FD136),"NM",IF(OR(FF136/FD136&lt;0.5,FF136/FD136&gt;2),"NM",(FF136/FD136-1)*100))</f>
        <v>13.501350135013501</v>
      </c>
      <c r="FH136" s="88">
        <f>K136+M136+O136+Q136</f>
        <v>1234</v>
      </c>
      <c r="FI136" s="65">
        <f>IF(ISERROR(FH136/FF136),"NM",IF(OR(FH136/FF136&lt;0.5,FH136/FF136&gt;2),"NM",(FH136/FF136-1)*100))</f>
        <v>-2.1411578112609075</v>
      </c>
      <c r="FJ136" s="88">
        <f>S136+U136+W136+Y136</f>
        <v>1276</v>
      </c>
      <c r="FK136" s="65">
        <f>IF(ISERROR(FJ136/FH136),"NM",IF(OR(FJ136/FH136&lt;0.5,FJ136/FH136&gt;2),"NM",(FJ136/FH136-1)*100))</f>
        <v>3.4035656401944836</v>
      </c>
      <c r="FL136" s="88">
        <f>AA136+AC136+AE136+AG136</f>
        <v>1420.6</v>
      </c>
      <c r="FM136" s="65">
        <f>IF(ISERROR(FL136/FJ136),"NM",IF(OR(FL136/FJ136&lt;0.5,FL136/FJ136&gt;2),"NM",(FL136/FJ136-1)*100))</f>
        <v>11.332288401253908</v>
      </c>
      <c r="FN136" s="71">
        <f>AI136+AK136+AM136+AO136</f>
        <v>1557.4</v>
      </c>
      <c r="FO136" s="65">
        <f>IF(ISERROR(FN136/FL136),"NM",IF(OR(FN136/FL136&lt;0.5,FN136/FL136&gt;2),"NM",(FN136/FL136-1)*100))</f>
        <v>9.6297339152470851</v>
      </c>
      <c r="FP136" s="71">
        <f>AQ136+AS136+AU136+AW136</f>
        <v>1637</v>
      </c>
      <c r="FQ136" s="65">
        <f>IF(ISERROR(FP136/FN136),"NM",IF(OR(FP136/FN136&lt;0.5,FP136/FN136&gt;2),"NM",(FP136/FN136-1)*100))</f>
        <v>5.1110825735199539</v>
      </c>
      <c r="FR136" s="90">
        <f>AY136+BA136+BC136+BE136</f>
        <v>1688</v>
      </c>
      <c r="FS136" s="65">
        <f>IF(ISERROR(FR136/FP136),"NM",IF(OR(FR136/FP136&lt;0.5,FR136/FP136&gt;2),"NM",(FR136/FP136-1)*100))</f>
        <v>3.11545510079414</v>
      </c>
      <c r="FT136" s="90">
        <f>BG136+BI136+BK136+BM136</f>
        <v>1800</v>
      </c>
      <c r="FU136" s="65">
        <f>IF(ISERROR(FT136/FR136),"NM",IF(OR(FT136/FR136&lt;0.5,FT136/FR136&gt;2),"NM",(FT136/FR136-1)*100))</f>
        <v>6.6350710900473953</v>
      </c>
      <c r="FV136" s="90">
        <f>BO136+BQ136+BS136+BU136</f>
        <v>2054</v>
      </c>
      <c r="FW136" s="65">
        <f>IF(ISERROR(FV136/FT136),"NM",IF(OR(FV136/FT136&lt;0.5,FV136/FT136&gt;2),"NM",(FV136/FT136-1)*100))</f>
        <v>14.111111111111118</v>
      </c>
      <c r="FX136" s="90">
        <f>BW136+BY136+CA136+CC136</f>
        <v>2264</v>
      </c>
      <c r="FY136" s="65">
        <f>IF(ISERROR(FX136/FV136),"NM",IF(OR(FX136/FV136&lt;0.5,FX136/FV136&gt;2),"NM",(FX136/FV136-1)*100))</f>
        <v>10.223953261927953</v>
      </c>
      <c r="FZ136" s="90">
        <f>CE136+CG136+CI136+CK136</f>
        <v>2458.1540501712898</v>
      </c>
      <c r="GA136" s="65">
        <f>IF(ISERROR(FZ136/FX136),"NM",IF(OR(FZ136/FX136&lt;0.5,FZ136/FX136&gt;2),"NM",(FZ136/FX136-1)*100))</f>
        <v>8.5757089298272859</v>
      </c>
      <c r="GB136" s="90">
        <f>CM136+CO136+CQ136+CS136</f>
        <v>2689</v>
      </c>
      <c r="GC136" s="65">
        <f>IF(ISERROR(GB136/FZ136),"NM",IF(OR(GB136/FZ136&lt;0.5,GB136/FZ136&gt;2),"NM",(GB136/FZ136-1)*100))</f>
        <v>9.3910285977652386</v>
      </c>
      <c r="GD136" s="90">
        <f>CU136+CW136+CY136+DA136</f>
        <v>2845</v>
      </c>
      <c r="GE136" s="65">
        <f>IF(ISERROR(GD136/GB136),"NM",IF(OR(GD136/GB136&lt;0.5,GD136/GB136&gt;2),"NM",(GD136/GB136-1)*100))</f>
        <v>5.8014131647452505</v>
      </c>
      <c r="GF136" s="90">
        <f>DC136+DE136+DG136+DI136</f>
        <v>2634</v>
      </c>
      <c r="GG136" s="65">
        <f>IF(ISERROR(GF136/GD136),"NM",IF(OR(GF136/GD136&lt;0.5,GF136/GD136&gt;2),"NM",(GF136/GD136-1)*100))</f>
        <v>-7.4165202108963051</v>
      </c>
      <c r="GH136" s="90">
        <f>DK136+DM136+DO136+DQ136</f>
        <v>2639</v>
      </c>
      <c r="GI136" s="65">
        <f>IF(ISERROR(GH136/GF136),"NM",IF(OR(GH136/GF136&lt;0.5,GH136/GF136&gt;2),"NM",(GH136/GF136-1)*100))</f>
        <v>0.18982536066818323</v>
      </c>
      <c r="GJ136" s="90">
        <f>DS136+DU136+DW136+DY136</f>
        <v>2391</v>
      </c>
      <c r="GK136" s="65">
        <f>IF(ISERROR(GJ136/GH136),"NM",IF(OR(GJ136/GH136&lt;0.5,GJ136/GH136&gt;2),"NM",(GJ136/GH136-1)*100))</f>
        <v>-9.3974990526714652</v>
      </c>
      <c r="GL136" s="90">
        <f>EA136+EC136+EE136+EG136</f>
        <v>2390</v>
      </c>
      <c r="GM136" s="65">
        <f>IF(ISERROR(GL136/GJ136),"NM",IF(OR(GL136/GJ136&lt;0.5,GL136/GJ136&gt;2),"NM",(GL136/GJ136-1)*100))</f>
        <v>-4.1823504809701539E-2</v>
      </c>
      <c r="GN136" s="90">
        <f>EI136+EK136+EM136+EO136</f>
        <v>2234</v>
      </c>
      <c r="GO136" s="65">
        <f>IF(ISERROR(GN136/GL136),"NM",IF(OR(GN136/GL136&lt;0.5,GN136/GL136&gt;2),"NM",(GN136/GL136-1)*100))</f>
        <v>-6.5271966527196685</v>
      </c>
      <c r="GP136" s="90">
        <f>EQ136+ES136+EU136+EW136</f>
        <v>2378.4184965983559</v>
      </c>
      <c r="GQ136" s="65">
        <f>IF(ISERROR(GP136/GN136),"NM",IF(OR(GP136/GN136&lt;0.5,GP136/GN136&gt;2),"NM",(GP136/GN136-1)*100))</f>
        <v>6.4645701252621146</v>
      </c>
      <c r="GR136" s="88">
        <f>(GR65-GR64)/GR126</f>
        <v>2185.0893076099956</v>
      </c>
      <c r="GS136" s="65">
        <f>IF(ISERROR(GR136/GP136),"NM",IF(OR(GR136/GP136&lt;0.5,GR136/GP136&gt;2),"NM",(GR136/GP136-1)*100))</f>
        <v>-8.1284765176886324</v>
      </c>
      <c r="GT136" s="88">
        <f>(GT65-GT64)/GT126</f>
        <v>2264.3591450613394</v>
      </c>
      <c r="GU136" s="65">
        <f>IF(ISERROR(GT136/GR136),"NM",IF(OR(GT136/GR136&lt;0.5,GT136/GR136&gt;2),"NM",(GT136/GR136-1)*100))</f>
        <v>3.6277619031529484</v>
      </c>
      <c r="GV136" s="88">
        <f>(GV65-GV64)/GV126</f>
        <v>2359.1054321184242</v>
      </c>
      <c r="GW136" s="65">
        <f>IF(ISERROR(GV136/GT136),"NM",IF(OR(GV136/GT136&lt;0.5,GV136/GT136&gt;2),"NM",(GV136/GT136-1)*100))</f>
        <v>4.1842429132203041</v>
      </c>
      <c r="GX136" s="88">
        <f>(GX65-GX64)/GX126</f>
        <v>2469.9830800926443</v>
      </c>
      <c r="GY136" s="65">
        <f>IF(ISERROR(GX136/GV136),"NM",IF(OR(GX136/GV136&lt;0.5,GX136/GV136&gt;2),"NM",(GX136/GV136-1)*100))</f>
        <v>4.6999869723776788</v>
      </c>
      <c r="GZ136" s="65">
        <f t="shared" si="304"/>
        <v>2.0286550761132727</v>
      </c>
      <c r="HA136" s="280"/>
      <c r="HB136" s="57"/>
      <c r="HC136"/>
      <c r="HD136"/>
      <c r="HE136"/>
      <c r="HF136"/>
      <c r="HG136"/>
      <c r="HH136"/>
    </row>
    <row r="137" spans="1:216" s="2" customFormat="1" ht="13.5" customHeight="1" x14ac:dyDescent="0.2">
      <c r="A137" s="4"/>
      <c r="B137" s="54" t="s">
        <v>192</v>
      </c>
      <c r="C137" s="88">
        <f>C67/C126</f>
        <v>28129.528968440885</v>
      </c>
      <c r="D137" s="63"/>
      <c r="E137" s="88">
        <f>E67/E126</f>
        <v>29303.61105886778</v>
      </c>
      <c r="F137" s="63"/>
      <c r="G137" s="88">
        <f>G136/(G70/400)</f>
        <v>29346.65466476959</v>
      </c>
      <c r="H137" s="63"/>
      <c r="I137" s="88">
        <f>I136/(I70/400)</f>
        <v>29309.461186300032</v>
      </c>
      <c r="J137" s="63"/>
      <c r="K137" s="88">
        <f>K67/K126</f>
        <v>28773.853793414779</v>
      </c>
      <c r="L137" s="63">
        <f>IF(ISERROR(K137/C137),"NM",IF(OR(K137/C137&lt;0.5,K137/C137&gt;2),"NM",(K137/C137-1)*100))</f>
        <v>2.2905638615448476</v>
      </c>
      <c r="M137" s="88">
        <f>M67/M126</f>
        <v>29412.134630011955</v>
      </c>
      <c r="N137" s="63">
        <f>IF(ISERROR(M137/E137),"NM",IF(OR(M137/E137&lt;0.5,M137/E137&gt;2),"NM",(M137/E137-1)*100))</f>
        <v>0.37034197227829857</v>
      </c>
      <c r="O137" s="88">
        <f>O136/(O70/400)</f>
        <v>29804.656240930795</v>
      </c>
      <c r="P137" s="63">
        <f>IF(ISERROR(O137/G137),"NM",IF(OR(O137/G137&lt;0.5,O137/G137&gt;2),"NM",(O137/G137-1)*100))</f>
        <v>1.5606602571673456</v>
      </c>
      <c r="Q137" s="88">
        <f>Q136/(Q70/400)</f>
        <v>29783.318185341152</v>
      </c>
      <c r="R137" s="63">
        <f>IF(ISERROR(Q137/I137),"NM",IF(OR(Q137/I137&lt;0.5,Q137/I137&gt;2),"NM",(Q137/I137-1)*100))</f>
        <v>1.6167373259751816</v>
      </c>
      <c r="S137" s="88">
        <f>S67/S126</f>
        <v>28094.585123219535</v>
      </c>
      <c r="T137" s="63">
        <f>IF(ISERROR(S137/K137),"NM",IF(OR(S137/K137&lt;0.5,S137/K137&gt;2),"NM",(S137/K137-1)*100))</f>
        <v>-2.3607149569610408</v>
      </c>
      <c r="U137" s="88">
        <f>U67/U126</f>
        <v>29498.787974185423</v>
      </c>
      <c r="V137" s="63">
        <f>IF(ISERROR(U137/M137),"NM",IF(OR(U137/M137&lt;0.5,U137/M137&gt;2),"NM",(U137/M137-1)*100))</f>
        <v>0.29461766465956885</v>
      </c>
      <c r="W137" s="88">
        <f>W136/(W70/400)</f>
        <v>32354.960913371477</v>
      </c>
      <c r="X137" s="63">
        <f>IF(ISERROR(W137/O137),"NM",IF(OR(W137/O137&lt;0.5,W137/O137&gt;2),"NM",(W137/O137-1)*100))</f>
        <v>8.5567323837754792</v>
      </c>
      <c r="Y137" s="88">
        <f>Y136/(Y70/400)</f>
        <v>32770.784575714955</v>
      </c>
      <c r="Z137" s="63">
        <f>IF(ISERROR(Y137/Q137),"NM",IF(OR(Y137/Q137&lt;0.5,Y137/Q137&gt;2),"NM",(Y137/Q137-1)*100))</f>
        <v>10.030670094523542</v>
      </c>
      <c r="AA137" s="88">
        <f>AA67/AA126</f>
        <v>34413.01605986715</v>
      </c>
      <c r="AB137" s="63">
        <f>IF(ISERROR(AA137/S137),"NM",IF(OR(AA137/S137&lt;0.5,AA137/S137&gt;2),"NM",(AA137/S137-1)*100))</f>
        <v>22.4898531476287</v>
      </c>
      <c r="AC137" s="88">
        <f>AC67/AC126</f>
        <v>35472.453371592543</v>
      </c>
      <c r="AD137" s="63">
        <f>IF(ISERROR(AC137/U137),"NM",IF(OR(AC137/U137&lt;0.5,AC137/U137&gt;2),"NM",(AC137/U137-1)*100))</f>
        <v>20.250545217772032</v>
      </c>
      <c r="AE137" s="88">
        <f>AE136/(AE70/400)</f>
        <v>35585.640700208336</v>
      </c>
      <c r="AF137" s="63">
        <f>IF(ISERROR(AE137/W137),"NM",IF(OR(AE137/W137&lt;0.5,AE137/W137&gt;2),"NM",(AE137/W137-1)*100))</f>
        <v>9.9851141699315082</v>
      </c>
      <c r="AG137" s="88">
        <f>AG136/(AG70/400)</f>
        <v>37364.473950337502</v>
      </c>
      <c r="AH137" s="63">
        <f>IF(ISERROR(AG137/Y137),"NM",IF(OR(AG137/Y137&lt;0.5,AG137/Y137&gt;2),"NM",(AG137/Y137-1)*100))</f>
        <v>14.017636239404329</v>
      </c>
      <c r="AI137" s="89">
        <f>AI136/(AI70/400)</f>
        <v>38629.064895146497</v>
      </c>
      <c r="AJ137" s="63">
        <f>IF(ISERROR(AI137/AA137),"NM",IF(OR(AI137/AA137&lt;0.5,AI137/AA137&gt;2),"NM",(AI137/AA137-1)*100))</f>
        <v>12.251320337470073</v>
      </c>
      <c r="AK137" s="88">
        <f>AK67/AK126</f>
        <v>38503.248883623441</v>
      </c>
      <c r="AL137" s="63">
        <f>IF(ISERROR(AK137/AC137),"NM",IF(OR(AK137/AC137&lt;0.5,AK137/AC137&gt;2),"NM",(AK137/AC137-1)*100))</f>
        <v>8.5440820241039717</v>
      </c>
      <c r="AM137" s="88">
        <f>AM136/(AM70/400)</f>
        <v>39050.901002798506</v>
      </c>
      <c r="AN137" s="63">
        <f>IF(ISERROR(AM137/AE137),"NM",IF(OR(AM137/AE137&lt;0.5,AM137/AE137&gt;2),"NM",(AM137/AE137-1)*100))</f>
        <v>9.7378050090015211</v>
      </c>
      <c r="AO137" s="71">
        <f>AO136/(AO70/400)</f>
        <v>41555.174671067922</v>
      </c>
      <c r="AP137" s="63">
        <f>IF(ISERROR(AO137/AG137),"NM",IF(OR(AO137/AG137&lt;0.5,AO137/AG137&gt;2),"NM",(AO137/AG137-1)*100))</f>
        <v>11.215735905449753</v>
      </c>
      <c r="AQ137" s="71">
        <f>AQ136/(AQ70/400)</f>
        <v>43238.947001281012</v>
      </c>
      <c r="AR137" s="63">
        <f>IF(ISERROR(AQ137/AI137),"NM",IF(OR(AQ137/AI137&lt;0.5,AQ137/AI137&gt;2),"NM",(AQ137/AI137-1)*100))</f>
        <v>11.933713949968583</v>
      </c>
      <c r="AS137" s="71">
        <f>AS136/(AS70/400)</f>
        <v>43565.581462512127</v>
      </c>
      <c r="AT137" s="63">
        <f>IF(ISERROR(AS137/AK137),"NM",IF(OR(AS137/AK137&lt;0.5,AS137/AK137&gt;2),"NM",(AS137/AK137-1)*100))</f>
        <v>13.147806290813669</v>
      </c>
      <c r="AU137" s="71">
        <f>AU136/(AU70/400)</f>
        <v>42906.335359431228</v>
      </c>
      <c r="AV137" s="63">
        <f>IF(ISERROR(AU137/AM137),"NM",IF(OR(AU137/AM137&lt;0.5,AU137/AM137&gt;2),"NM",(AU137/AM137-1)*100))</f>
        <v>9.8728435391450589</v>
      </c>
      <c r="AW137" s="71">
        <f>AW136/(AW70/400)</f>
        <v>41187.720657177852</v>
      </c>
      <c r="AX137" s="63">
        <f>IF(ISERROR(AW137/AO137),"NM",IF(OR(AW137/AO137&lt;0.5,AW137/AO137&gt;2),"NM",(AW137/AO137-1)*100))</f>
        <v>-0.88425573180397343</v>
      </c>
      <c r="AY137" s="71">
        <f>AY136/(AY70/400)</f>
        <v>41683.545565006076</v>
      </c>
      <c r="AZ137" s="65">
        <f>IF(ISERROR(AY137/AQ137),"NM",IF(OR(AY137/AQ137&lt;0.5,AY137/AQ137&gt;2),"NM",(AY137/AQ137-1)*100))</f>
        <v>-3.5972232076531774</v>
      </c>
      <c r="BA137" s="71">
        <f>BA136/(BA70/400)</f>
        <v>42635.119261497697</v>
      </c>
      <c r="BB137" s="65">
        <f>IF(ISERROR(BA137/AS137),"NM",IF(OR(BA137/AS137&lt;0.5,BA137/AS137&gt;2),"NM",(BA137/AS137-1)*100))</f>
        <v>-2.1357736308766695</v>
      </c>
      <c r="BC137" s="71">
        <f>BC136/(BC70/400)</f>
        <v>42648.508527845624</v>
      </c>
      <c r="BD137" s="65">
        <f>IF(ISERROR(BC137/AU137),"NM",IF(OR(BC137/AU137&lt;0.5,BC137/AU137&gt;2),"NM",(BC137/AU137-1)*100))</f>
        <v>-0.60090620516937143</v>
      </c>
      <c r="BE137" s="71">
        <f>BE136/(BE70/400)</f>
        <v>43425.990204826208</v>
      </c>
      <c r="BF137" s="65">
        <f>IF(ISERROR(BE137/AW137),"NM",IF(OR(BE137/AW137&lt;0.5,BE137/AW137&gt;2),"NM",(BE137/AW137-1)*100))</f>
        <v>5.434312731890123</v>
      </c>
      <c r="BG137" s="71">
        <f>BG136/(BG70/400)</f>
        <v>44197.483495816377</v>
      </c>
      <c r="BH137" s="65">
        <f>IF(ISERROR(BG137/AY137),"NM",IF(OR(BG137/AY137&lt;0.5,BG137/AY137&gt;2),"NM",(BG137/AY137-1)*100))</f>
        <v>6.0310079114785919</v>
      </c>
      <c r="BI137" s="71">
        <f>BI136/(BI70/400)</f>
        <v>44583.766559979034</v>
      </c>
      <c r="BJ137" s="65">
        <f>IF(ISERROR(BI137/BA137),"NM",IF(OR(BI137/BA137&lt;0.5,BI137/BA137&gt;2),"NM",(BI137/BA137-1)*100))</f>
        <v>4.5705215142697986</v>
      </c>
      <c r="BK137" s="71">
        <f>BK136/(BK70/400)</f>
        <v>45810.483056046105</v>
      </c>
      <c r="BL137" s="65">
        <f>IF(ISERROR(BK137/BC137),"NM",IF(OR(BK137/BC137&lt;0.5,BK137/BC137&gt;2),"NM",(BK137/BC137-1)*100))</f>
        <v>7.4140330748870165</v>
      </c>
      <c r="BM137" s="71">
        <f>BM136/(BM70/400)</f>
        <v>48188.439190854457</v>
      </c>
      <c r="BN137" s="65">
        <f>IF(ISERROR(BM137/BE137),"NM",IF(OR(BM137/BE137&lt;0.5,BM137/BE137&gt;2),"NM",(BM137/BE137-1)*100))</f>
        <v>10.966817252906225</v>
      </c>
      <c r="BO137" s="71">
        <f>BO136/(BO70/400)</f>
        <v>52502.408339241578</v>
      </c>
      <c r="BP137" s="65">
        <f>IF(ISERROR(BO137/BG137),"NM",IF(OR(BO137/BG137&lt;0.5,BO137/BG137&gt;2),"NM",(BO137/BG137-1)*100))</f>
        <v>18.790492549674976</v>
      </c>
      <c r="BQ137" s="71">
        <f>BQ136/(BQ70/400)</f>
        <v>53279.128436045743</v>
      </c>
      <c r="BR137" s="65">
        <f>IF(ISERROR(BQ137/BI137),"NM",IF(OR(BQ137/BI137&lt;0.5,BQ137/BI137&gt;2),"NM",(BQ137/BI137-1)*100))</f>
        <v>19.503425903616154</v>
      </c>
      <c r="BS137" s="71">
        <f>BS136/(BS70/400)</f>
        <v>51909.473218564526</v>
      </c>
      <c r="BT137" s="65">
        <f>IF(ISERROR(BS137/BK137),"NM",IF(OR(BS137/BK137&lt;0.5,BS137/BK137&gt;2),"NM",(BS137/BK137-1)*100))</f>
        <v>13.313525105283674</v>
      </c>
      <c r="BU137" s="71">
        <f>BU136/(BU70/400)</f>
        <v>58158.418099340524</v>
      </c>
      <c r="BV137" s="65">
        <f>IF(ISERROR(BU137/BM137),"NM",IF(OR(BU137/BM137&lt;0.5,BU137/BM137&gt;2),"NM",(BU137/BM137-1)*100))</f>
        <v>20.689565953773915</v>
      </c>
      <c r="BW137" s="71">
        <f>BW136/(BW70/400)</f>
        <v>58883.447066448098</v>
      </c>
      <c r="BX137" s="65">
        <f>IF(ISERROR(BW137/BO137),"NM",IF(OR(BW137/BO137&lt;0.5,BW137/BO137&gt;2),"NM",(BW137/BO137-1)*100))</f>
        <v>12.153801947475952</v>
      </c>
      <c r="BY137" s="71">
        <f>BY136/(BY70/400)</f>
        <v>56444.212378022312</v>
      </c>
      <c r="BZ137" s="65">
        <f>IF(ISERROR(BY137/BQ137),"NM",IF(OR(BY137/BQ137&lt;0.5,BY137/BQ137&gt;2),"NM",(BY137/BQ137-1)*100))</f>
        <v>5.9405700409979723</v>
      </c>
      <c r="CA137" s="71">
        <f>CA136/(CA70/400)</f>
        <v>60354.7271017491</v>
      </c>
      <c r="CB137" s="65">
        <f>IF(ISERROR(CA137/BS137),"NM",IF(OR(CA137/BS137&lt;0.5,CA137/BS137&gt;2),"NM",(CA137/BS137-1)*100))</f>
        <v>16.269195889593945</v>
      </c>
      <c r="CC137" s="71">
        <f>CC136/(CC70/400)</f>
        <v>64813.272535582495</v>
      </c>
      <c r="CD137" s="65">
        <f>IF(ISERROR(CC137/BU137),"NM",IF(OR(CC137/BU137&lt;0.5,CC137/BU137&gt;2),"NM",(CC137/BU137-1)*100))</f>
        <v>11.442633162536842</v>
      </c>
      <c r="CE137" s="71">
        <f>CE136/(CE70/400)</f>
        <v>65934.882307437292</v>
      </c>
      <c r="CF137" s="65">
        <f>IF(ISERROR(CE137/BW137),"NM",IF(OR(CE137/BW137&lt;0.5,CE137/BW137&gt;2),"NM",(CE137/BW137-1)*100))</f>
        <v>11.975241926702896</v>
      </c>
      <c r="CG137" s="71">
        <f>CG136/(CG70/400)</f>
        <v>65976.752180605443</v>
      </c>
      <c r="CH137" s="65">
        <f>IF(ISERROR(CG137/BY137),"NM",IF(OR(CG137/BY137&lt;0.5,CG137/BY137&gt;2),"NM",(CG137/BY137-1)*100))</f>
        <v>16.888427353261861</v>
      </c>
      <c r="CI137" s="71">
        <f>CI136/(CI70/400)</f>
        <v>72542.460906885608</v>
      </c>
      <c r="CJ137" s="65">
        <f>IF(ISERROR(CI137/CA137),"NM",IF(OR(CI137/CA137&lt;0.5,CI137/CA137&gt;2),"NM",(CI137/CA137-1)*100))</f>
        <v>20.1935032936025</v>
      </c>
      <c r="CK137" s="71">
        <f>CK136/(CK70/400)</f>
        <v>76473.472514961046</v>
      </c>
      <c r="CL137" s="65">
        <f>IF(ISERROR(CK137/CC137),"NM",IF(OR(CK137/CC137&lt;0.5,CK137/CC137&gt;2),"NM",(CK137/CC137-1)*100))</f>
        <v>17.990450911080135</v>
      </c>
      <c r="CM137" s="71">
        <f>CM136/(CM70/400)</f>
        <v>78112.637136331294</v>
      </c>
      <c r="CN137" s="65">
        <f>IF(ISERROR(CM137/CE137),"NM",IF(OR(CM137/CE137&lt;0.5,CM137/CE137&gt;2),"NM",(CM137/CE137-1)*100))</f>
        <v>18.469366142358879</v>
      </c>
      <c r="CO137" s="71">
        <f>CO136/(CO70/400)</f>
        <v>80790.244342843915</v>
      </c>
      <c r="CP137" s="65">
        <f>IF(ISERROR(CO137/CG137),"NM",IF(OR(CO137/CG137&lt;0.5,CO137/CG137&gt;2),"NM",(CO137/CG137-1)*100))</f>
        <v>22.452593788927146</v>
      </c>
      <c r="CQ137" s="71">
        <f>CQ136/(CQ70/400)</f>
        <v>87103.190445812768</v>
      </c>
      <c r="CR137" s="65">
        <f>IF(ISERROR(CQ137/CI137),"NM",IF(OR(CQ137/CI137&lt;0.5,CQ137/CI137&gt;2),"NM",(CQ137/CI137-1)*100))</f>
        <v>20.072009354103781</v>
      </c>
      <c r="CS137" s="71">
        <f>CS136/(CS70/400)</f>
        <v>90824.128499261395</v>
      </c>
      <c r="CT137" s="65">
        <f>IF(ISERROR(CS137/CK137),"NM",IF(OR(CS137/CK137&lt;0.5,CS137/CK137&gt;2),"NM",(CS137/CK137-1)*100))</f>
        <v>18.765534651892303</v>
      </c>
      <c r="CU137" s="71">
        <f>CU136/(CU70/400)</f>
        <v>92438.219447076044</v>
      </c>
      <c r="CV137" s="65">
        <f>IF(ISERROR(CU137/CM137),"NM",IF(OR(CU137/CM137&lt;0.5,CU137/CM137&gt;2),"NM",(CU137/CM137-1)*100))</f>
        <v>18.339647508945411</v>
      </c>
      <c r="CW137" s="71">
        <f>CW136/(CW70/400)</f>
        <v>95131.575131778474</v>
      </c>
      <c r="CX137" s="65">
        <f>IF(ISERROR(CW137/CO137),"NM",IF(OR(CW137/CO137&lt;0.5,CW137/CO137&gt;2),"NM",(CW137/CO137-1)*100))</f>
        <v>17.75131503263594</v>
      </c>
      <c r="CY137" s="71">
        <f>CY136/(CY70/400)</f>
        <v>103915.06749237602</v>
      </c>
      <c r="CZ137" s="65">
        <f>IF(ISERROR(CY137/CQ137),"NM",IF(OR(CY137/CQ137&lt;0.5,CY137/CQ137&gt;2),"NM",(CY137/CQ137-1)*100))</f>
        <v>19.301103622630201</v>
      </c>
      <c r="DA137" s="71">
        <f>DA136/(DA70/400)</f>
        <v>108926.7653462772</v>
      </c>
      <c r="DB137" s="65">
        <f>IF(ISERROR(DA137/CS137),"NM",IF(OR(DA137/CS137&lt;0.5,DA137/CS137&gt;2),"NM",(DA137/CS137-1)*100))</f>
        <v>19.931528269124009</v>
      </c>
      <c r="DC137" s="71">
        <f>DC136/(DC70/400)</f>
        <v>96378.701663669082</v>
      </c>
      <c r="DD137" s="65">
        <f>IF(ISERROR(DC137/CU137),"NM",IF(OR(DC137/CU137&lt;0.5,DC137/CU137&gt;2),"NM",(DC137/CU137-1)*100))</f>
        <v>4.2628279083730014</v>
      </c>
      <c r="DE137" s="71">
        <f>DE136/(DE70/400)</f>
        <v>89292.111747673538</v>
      </c>
      <c r="DF137" s="65">
        <f>IF(ISERROR(DE137/CW137),"NM",IF(OR(DE137/CW137&lt;0.5,DE137/CW137&gt;2),"NM",(DE137/CW137-1)*100))</f>
        <v>-6.1383020054235127</v>
      </c>
      <c r="DG137" s="71">
        <f>DG136/(DG70/400)</f>
        <v>90321.806855853632</v>
      </c>
      <c r="DH137" s="65">
        <f>IF(ISERROR(DG137/CY137),"NM",IF(OR(DG137/CY137&lt;0.5,DG137/CY137&gt;2),"NM",(DG137/CY137-1)*100))</f>
        <v>-13.081125735225729</v>
      </c>
      <c r="DI137" s="71">
        <f>DI136/(DI70/400)</f>
        <v>93929.056193914701</v>
      </c>
      <c r="DJ137" s="65">
        <f>IF(ISERROR(DI137/DA137),"NM",IF(OR(DI137/DA137&lt;0.5,DI137/DA137&gt;2),"NM",(DI137/DA137-1)*100))</f>
        <v>-13.768617019595608</v>
      </c>
      <c r="DK137" s="71">
        <f>DK136/(DK70/400)</f>
        <v>95967.775890169578</v>
      </c>
      <c r="DL137" s="65">
        <f>IF(ISERROR(DK137/DC137),"NM",IF(OR(DK137/DC137&lt;0.5,DK137/DC137&gt;2),"NM",(DK137/DC137-1)*100))</f>
        <v>-0.42636574928505144</v>
      </c>
      <c r="DM137" s="71">
        <f>DM136/(DM70/400)</f>
        <v>97417.901310483867</v>
      </c>
      <c r="DN137" s="65">
        <f>IF(ISERROR(DM137/DE137),"NM",IF(OR(DM137/DE137&lt;0.5,DM137/DE137&gt;2),"NM",(DM137/DE137-1)*100))</f>
        <v>9.1002322643825693</v>
      </c>
      <c r="DO137" s="71">
        <f>DO136/(DO70/400)</f>
        <v>100382.4896076533</v>
      </c>
      <c r="DP137" s="65">
        <f>IF(ISERROR(DO137/DG137),"NM",IF(OR(DO137/DG137&lt;0.5,DO137/DG137&gt;2),"NM",(DO137/DG137-1)*100))</f>
        <v>11.138708471427861</v>
      </c>
      <c r="DQ137" s="71">
        <f>DQ136/(DQ70/400)</f>
        <v>94493.194486702356</v>
      </c>
      <c r="DR137" s="65">
        <f>IF(ISERROR(DQ137/DI137),"NM",IF(OR(DQ137/DI137&lt;0.5,DQ137/DI137&gt;2),"NM",(DQ137/DI137-1)*100))</f>
        <v>0.60060040593084008</v>
      </c>
      <c r="DS137" s="71">
        <f>DS136/(DS70/400)</f>
        <v>90712.648539606002</v>
      </c>
      <c r="DT137" s="65">
        <f>IF(ISERROR(DS137/DK137),"NM",IF(OR(DS137/DK137&lt;0.5,DS137/DK137&gt;2),"NM",(DS137/DK137-1)*100))</f>
        <v>-5.4759290832975154</v>
      </c>
      <c r="DU137" s="71">
        <f>DU136/(DU70/400)</f>
        <v>87705.487776642825</v>
      </c>
      <c r="DV137" s="65">
        <f>IF(ISERROR(DU137/DM137),"NM",IF(OR(DU137/DM137&lt;0.5,DU137/DM137&gt;2),"NM",(DU137/DM137-1)*100))</f>
        <v>-9.969844764861314</v>
      </c>
      <c r="DW137" s="71">
        <f>DW136/(DW70/400)</f>
        <v>85899.011045695152</v>
      </c>
      <c r="DX137" s="65">
        <f>IF(ISERROR(DW137/DO137),"NM",IF(OR(DW137/DO137&lt;0.5,DW137/DO137&gt;2),"NM",(DW137/DO137-1)*100))</f>
        <v>-14.428291845088804</v>
      </c>
      <c r="DY137" s="71">
        <f t="shared" ref="DY137:EA137" si="472">DY136/(DY70/400)</f>
        <v>85576.244370202083</v>
      </c>
      <c r="DZ137" s="65">
        <f>IF(ISERROR(DY137/DQ137),"NM",IF(OR(DY137/DQ137&lt;0.5,DY137/DQ137&gt;2),"NM",(DY137/DQ137-1)*100))</f>
        <v>-9.4366056359276982</v>
      </c>
      <c r="EA137" s="71">
        <f t="shared" si="472"/>
        <v>89446.888715497902</v>
      </c>
      <c r="EB137" s="65">
        <f>IF(ISERROR(EA137/DS137),"NM",IF(OR(EA137/DS137&lt;0.5,EA137/DS137&gt;2),"NM",(EA137/DS137-1)*100))</f>
        <v>-1.395350973084486</v>
      </c>
      <c r="EC137" s="71">
        <f t="shared" ref="EC137:EE137" si="473">EC136/(EC70/400)</f>
        <v>96880.647500143983</v>
      </c>
      <c r="ED137" s="65">
        <f>IF(ISERROR(EC137/DU137),"NM",IF(OR(EC137/DU137&lt;0.5,EC137/DU137&gt;2),"NM",(EC137/DU137-1)*100))</f>
        <v>10.461329109607465</v>
      </c>
      <c r="EE137" s="71">
        <f t="shared" si="473"/>
        <v>100459.93866475677</v>
      </c>
      <c r="EF137" s="65">
        <f>IF(ISERROR(EE137/DW137),"NM",IF(OR(EE137/DW137&lt;0.5,EE137/DW137&gt;2),"NM",(EE137/DW137-1)*100))</f>
        <v>16.95121683218883</v>
      </c>
      <c r="EG137" s="71">
        <f t="shared" ref="EG137:EI137" si="474">EG136/(EG70/400)</f>
        <v>96840.682246798606</v>
      </c>
      <c r="EH137" s="65">
        <f>IF(ISERROR(EG137/DY137),"NM",IF(OR(EG137/DY137&lt;0.5,EG137/DY137&gt;2),"NM",(EG137/DY137-1)*100))</f>
        <v>13.16304303781628</v>
      </c>
      <c r="EI137" s="71">
        <f t="shared" si="474"/>
        <v>92470.277217494324</v>
      </c>
      <c r="EJ137" s="65">
        <f>IF(ISERROR(EI137/EA137),"NM",IF(OR(EI137/EA137&lt;0.5,EI137/EA137&gt;2),"NM",(EI137/EA137-1)*100))</f>
        <v>3.380093534178541</v>
      </c>
      <c r="EK137" s="71">
        <f t="shared" ref="EK137:EM137" si="475">EK136/(EK70/400)</f>
        <v>94570.948093002793</v>
      </c>
      <c r="EL137" s="65">
        <f>IF(ISERROR(EK137/EC137),"NM",IF(OR(EK137/EC137&lt;0.5,EK137/EC137&gt;2),"NM",(EK137/EC137-1)*100))</f>
        <v>-2.3840668562188916</v>
      </c>
      <c r="EM137" s="71">
        <f t="shared" si="475"/>
        <v>94938.523780187286</v>
      </c>
      <c r="EN137" s="65">
        <f>IF(ISERROR(EM137/EE137),"NM",IF(OR(EM137/EE137&lt;0.5,EM137/EE137&gt;2),"NM",(EM137/EE137-1)*100))</f>
        <v>-5.4961360299003452</v>
      </c>
      <c r="EO137" s="71">
        <f t="shared" ref="EO137" si="476">EO136/(EO70/400)</f>
        <v>94230.793506400631</v>
      </c>
      <c r="EP137" s="65">
        <f>IF(ISERROR(EO137/EG137),"NM",IF(OR(EO137/EG137&lt;0.5,EO137/EG137&gt;2),"NM",(EO137/EG137-1)*100))</f>
        <v>-2.6950334093544193</v>
      </c>
      <c r="EQ137" s="88">
        <f t="shared" ref="EQ137:ES137" si="477">EQ136/(EQ70/400)</f>
        <v>98920.017528016338</v>
      </c>
      <c r="ER137" s="65">
        <f>IF(ISERROR(EQ137/EI137),"NM",IF(OR(EQ137/EI137&lt;0.5,EQ137/EI137&gt;2),"NM",(EQ137/EI137-1)*100))</f>
        <v>6.9749334646763694</v>
      </c>
      <c r="ES137" s="88">
        <f t="shared" si="477"/>
        <v>99847.113235183671</v>
      </c>
      <c r="ET137" s="65">
        <f>IF(ISERROR(ES137/EK137),"NM",IF(OR(ES137/EK137&lt;0.5,ES137/EK137&gt;2),"NM",(ES137/EK137-1)*100))</f>
        <v>5.5790549302648484</v>
      </c>
      <c r="EU137" s="88">
        <f t="shared" ref="EU137" si="478">EU136/(EU70/400)</f>
        <v>99183.875191162049</v>
      </c>
      <c r="EV137" s="65">
        <f>IF(ISERROR(EU137/EM137),"NM",IF(OR(EU137/EM137&lt;0.5,EU137/EM137&gt;2),"NM",(EU137/EM137-1)*100))</f>
        <v>4.4716846670210364</v>
      </c>
      <c r="EW137" s="88">
        <f t="shared" ref="EW137" si="479">EW136/(EW70/400)</f>
        <v>98801.794583452327</v>
      </c>
      <c r="EX137" s="65">
        <f>IF(ISERROR(EW137/EO137),"NM",IF(OR(EW137/EO137&lt;0.5,EW137/EO137&gt;2),"NM",(EW137/EO137-1)*100))</f>
        <v>4.8508570361781134</v>
      </c>
      <c r="EY137" s="65"/>
      <c r="EZ137" s="317"/>
      <c r="FA137" s="59"/>
      <c r="FB137" s="88">
        <f>FB67/FB126</f>
        <v>23044.16162489196</v>
      </c>
      <c r="FC137" s="63"/>
      <c r="FD137" s="88">
        <f>FD67/FD126</f>
        <v>27613.916015625</v>
      </c>
      <c r="FE137" s="65">
        <f>IF(ISERROR(FD137/FB137),"NM",IF(OR(FD137/FB137&lt;0.5,FD137/FB137&gt;2),"NM",(FD137/FB137-1)*100))</f>
        <v>19.830421540685862</v>
      </c>
      <c r="FF137" s="88">
        <f>AVERAGE(I137,G137,E137,C137)</f>
        <v>29022.313969594572</v>
      </c>
      <c r="FG137" s="65">
        <f>IF(ISERROR(FF137/FD137),"NM",IF(OR(FF137/FD137&lt;0.5,FF137/FD137&gt;2),"NM",(FF137/FD137-1)*100))</f>
        <v>5.1003195387885114</v>
      </c>
      <c r="FH137" s="88">
        <f>AVERAGE(Q137,O137,M137,K137)</f>
        <v>29443.490712424667</v>
      </c>
      <c r="FI137" s="65">
        <f>IF(ISERROR(FH137/FF137),"NM",IF(OR(FH137/FF137&lt;0.5,FH137/FF137&gt;2),"NM",(FH137/FF137-1)*100))</f>
        <v>1.451216961098778</v>
      </c>
      <c r="FJ137" s="88">
        <f>FJ136/(FJ70/400)</f>
        <v>124844.03624499813</v>
      </c>
      <c r="FK137" s="65" t="str">
        <f>IF(ISERROR(FJ137/FH137),"NM",IF(OR(FJ137/FH137&lt;0.5,FJ137/FH137&gt;2),"NM",(FJ137/FH137-1)*100))</f>
        <v>NM</v>
      </c>
      <c r="FL137" s="88">
        <f>FL136/(FL70/400)</f>
        <v>140463.20797278418</v>
      </c>
      <c r="FM137" s="65">
        <f>IF(ISERROR(FL137/FJ137),"NM",IF(OR(FL137/FJ137&lt;0.5,FL137/FJ137&gt;2),"NM",(FL137/FJ137-1)*100))</f>
        <v>12.510947416931039</v>
      </c>
      <c r="FN137" s="88">
        <f>FN136/(FN70/400)</f>
        <v>157029.3858518457</v>
      </c>
      <c r="FO137" s="65">
        <f>IF(ISERROR(FN137/FL137),"NM",IF(OR(FN137/FL137&lt;0.5,FN137/FL137&gt;2),"NM",(FN137/FL137-1)*100))</f>
        <v>11.793962360785137</v>
      </c>
      <c r="FP137" s="88">
        <f>FP136/(FP70/400)</f>
        <v>169338.82003751761</v>
      </c>
      <c r="FQ137" s="65">
        <f>IF(ISERROR(FP137/FN137),"NM",IF(OR(FP137/FN137&lt;0.5,FP137/FN137&gt;2),"NM",(FP137/FN137-1)*100))</f>
        <v>7.8389367180520253</v>
      </c>
      <c r="FR137" s="90">
        <f>FR136/(FR70/400)</f>
        <v>173751.52395448874</v>
      </c>
      <c r="FS137" s="65">
        <f>IF(ISERROR(FR137/FP137),"NM",IF(OR(FR137/FP137&lt;0.5,FR137/FP137&gt;2),"NM",(FR137/FP137-1)*100))</f>
        <v>2.6058430760256268</v>
      </c>
      <c r="FT137" s="90">
        <f>FT136/(FT70/400)</f>
        <v>182613.89023797959</v>
      </c>
      <c r="FU137" s="65">
        <f>IF(ISERROR(FT137/FR137),"NM",IF(OR(FT137/FR137&lt;0.5,FT137/FR137&gt;2),"NM",(FT137/FR137-1)*100))</f>
        <v>5.1005977281742831</v>
      </c>
      <c r="FV137" s="90">
        <f>FV136/(FV70/400)</f>
        <v>216238.72963997282</v>
      </c>
      <c r="FW137" s="65">
        <f>IF(ISERROR(FV137/FT137),"NM",IF(OR(FV137/FT137&lt;0.5,FV137/FT137&gt;2),"NM",(FV137/FT137-1)*100))</f>
        <v>18.41307874125777</v>
      </c>
      <c r="FX137" s="90">
        <f>FX136/(FX70/400)</f>
        <v>240360.78621256415</v>
      </c>
      <c r="FY137" s="65">
        <f>IF(ISERROR(FX137/FV137),"NM",IF(OR(FX137/FV137&lt;0.5,FX137/FV137&gt;2),"NM",(FX137/FV137-1)*100))</f>
        <v>11.155289624922137</v>
      </c>
      <c r="FZ137" s="90">
        <f>FZ136/(FZ70/400)</f>
        <v>280588.49804442673</v>
      </c>
      <c r="GA137" s="65">
        <f>IF(ISERROR(FZ137/FX137),"NM",IF(OR(FZ137/FX137&lt;0.5,FZ137/FX137&gt;2),"NM",(FZ137/FX137-1)*100))</f>
        <v>16.736387189334213</v>
      </c>
      <c r="GB137" s="90">
        <f>GB136/(GB70/400)</f>
        <v>336691.28897345503</v>
      </c>
      <c r="GC137" s="65">
        <f>IF(ISERROR(GB137/FZ137),"NM",IF(OR(GB137/FZ137&lt;0.5,GB137/FZ137&gt;2),"NM",(GB137/FZ137-1)*100))</f>
        <v>19.994686638988778</v>
      </c>
      <c r="GD137" s="90">
        <f>GD136/(GD70/400)</f>
        <v>400533.18018872489</v>
      </c>
      <c r="GE137" s="65">
        <f>IF(ISERROR(GD137/GB137),"NM",IF(OR(GD137/GB137&lt;0.5,GD137/GB137&gt;2),"NM",(GD137/GB137-1)*100))</f>
        <v>18.961551220977157</v>
      </c>
      <c r="GF137" s="90">
        <f>GF136/(GF70/400)</f>
        <v>369790.13889210939</v>
      </c>
      <c r="GG137" s="65">
        <f>IF(ISERROR(GF137/GD137),"NM",IF(OR(GF137/GD137&lt;0.5,GF137/GD137&gt;2),"NM",(GF137/GD137-1)*100))</f>
        <v>-7.6755292238535278</v>
      </c>
      <c r="GH137" s="90">
        <f>GH136/(GH70/400)</f>
        <v>388379.60093777429</v>
      </c>
      <c r="GI137" s="65">
        <f>IF(ISERROR(GH137/GF137),"NM",IF(OR(GH137/GF137&lt;0.5,GH137/GF137&gt;2),"NM",(GH137/GF137-1)*100))</f>
        <v>5.0270302235097208</v>
      </c>
      <c r="GJ137" s="90">
        <f>GJ136/(GJ70/400)</f>
        <v>349816.19905479281</v>
      </c>
      <c r="GK137" s="65">
        <f>IF(ISERROR(GJ137/GH137),"NM",IF(OR(GJ137/GH137&lt;0.5,GJ137/GH137&gt;2),"NM",(GJ137/GH137-1)*100))</f>
        <v>-9.9293067374978001</v>
      </c>
      <c r="GL137" s="90">
        <f>GL136/(GL70/400)</f>
        <v>383277.86897674436</v>
      </c>
      <c r="GM137" s="65">
        <f>IF(ISERROR(GL137/GJ137),"NM",IF(OR(GL137/GJ137&lt;0.5,GL137/GJ137&gt;2),"NM",(GL137/GJ137-1)*100))</f>
        <v>9.5655004006004685</v>
      </c>
      <c r="GN137" s="90">
        <f>GN136/(GN70/400)</f>
        <v>376194.6734676889</v>
      </c>
      <c r="GO137" s="65">
        <f>IF(ISERROR(GN137/GL137),"NM",IF(OR(GN137/GL137&lt;0.5,GN137/GL137&gt;2),"NM",(GN137/GL137-1)*100))</f>
        <v>-1.8480575275493516</v>
      </c>
      <c r="GP137" s="90">
        <f>GP136/(GP70/400)</f>
        <v>396763.80242744135</v>
      </c>
      <c r="GQ137" s="65">
        <f>IF(ISERROR(GP137/GN137),"NM",IF(OR(GP137/GN137&lt;0.5,GP137/GN137&gt;2),"NM",(GP137/GN137-1)*100))</f>
        <v>5.467682136525287</v>
      </c>
      <c r="GR137" s="88">
        <f>GR136/(GR70/400)</f>
        <v>357067.27900409134</v>
      </c>
      <c r="GS137" s="65">
        <f>IF(ISERROR(GR137/GP137),"NM",IF(OR(GR137/GP137&lt;0.5,GR137/GP137&gt;2),"NM",(GR137/GP137-1)*100))</f>
        <v>-10.005076869533625</v>
      </c>
      <c r="GT137" s="88">
        <f>GT136/(GT70/400)</f>
        <v>362613.94848543021</v>
      </c>
      <c r="GU137" s="65">
        <f>IF(ISERROR(GT137/GR137),"NM",IF(OR(GT137/GR137&lt;0.5,GT137/GR137&gt;2),"NM",(GT137/GR137-1)*100))</f>
        <v>1.5533961825931808</v>
      </c>
      <c r="GV137" s="88">
        <f>GV136/(GV70/400)</f>
        <v>370372.6726859191</v>
      </c>
      <c r="GW137" s="65">
        <f>IF(ISERROR(GV137/GT137),"NM",IF(OR(GV137/GT137&lt;0.5,GV137/GT137&gt;2),"NM",(GV137/GT137-1)*100))</f>
        <v>2.13966512675412</v>
      </c>
      <c r="GX137" s="88">
        <f>GX136/(GX70/400)</f>
        <v>380316.56608758087</v>
      </c>
      <c r="GY137" s="65">
        <f>IF(ISERROR(GX137/GV137),"NM",IF(OR(GX137/GV137&lt;0.5,GX137/GV137&gt;2),"NM",(GX137/GV137-1)*100))</f>
        <v>2.6848345288407183</v>
      </c>
      <c r="GZ137" s="65">
        <f t="shared" si="304"/>
        <v>0.21818200277541333</v>
      </c>
      <c r="HA137" s="280"/>
      <c r="HB137" s="57"/>
      <c r="HC137"/>
      <c r="HD137"/>
      <c r="HE137"/>
      <c r="HF137"/>
      <c r="HG137"/>
      <c r="HH137"/>
    </row>
    <row r="138" spans="1:216" s="2" customFormat="1" ht="13.5" customHeight="1" x14ac:dyDescent="0.2">
      <c r="A138" s="4" t="s">
        <v>43</v>
      </c>
      <c r="B138" s="54" t="s">
        <v>265</v>
      </c>
      <c r="C138" s="88">
        <f>C66/C67*C137</f>
        <v>28829.778615167215</v>
      </c>
      <c r="D138" s="63"/>
      <c r="E138" s="88">
        <f>E66/E67*E137</f>
        <v>29828.954297536202</v>
      </c>
      <c r="F138" s="63"/>
      <c r="G138" s="88">
        <f>G66/G127</f>
        <v>29117.342592592591</v>
      </c>
      <c r="H138" s="63"/>
      <c r="I138" s="88">
        <f>I66/I127</f>
        <v>28213.376906318084</v>
      </c>
      <c r="J138" s="63"/>
      <c r="K138" s="88">
        <f>K66/K67*K137</f>
        <v>30144.680190728777</v>
      </c>
      <c r="L138" s="63">
        <f>IF(ISERROR(K138/C138),"NM",IF(OR(K138/C138&lt;0.5,K138/C138&gt;2),"NM",(K138/C138-1)*100))</f>
        <v>4.560914577643671</v>
      </c>
      <c r="M138" s="88">
        <f>M66/M67*M137</f>
        <v>29800.638378789528</v>
      </c>
      <c r="N138" s="63">
        <f>IF(ISERROR(M138/E138),"NM",IF(OR(M138/E138&lt;0.5,M138/E138&gt;2),"NM",(M138/E138-1)*100))</f>
        <v>-9.4927627915575297E-2</v>
      </c>
      <c r="O138" s="88">
        <f>O66/O127</f>
        <v>29643.631384362594</v>
      </c>
      <c r="P138" s="63">
        <f>IF(ISERROR(O138/G138),"NM",IF(OR(O138/G138&lt;0.5,O138/G138&gt;2),"NM",(O138/G138-1)*100))</f>
        <v>1.807475356298105</v>
      </c>
      <c r="Q138" s="88">
        <f>Q66/Q127</f>
        <v>28303.880257673365</v>
      </c>
      <c r="R138" s="63">
        <f>IF(ISERROR(Q138/I138),"NM",IF(OR(Q138/I138&lt;0.5,Q138/I138&gt;2),"NM",(Q138/I138-1)*100))</f>
        <v>0.32078170456444344</v>
      </c>
      <c r="S138" s="88">
        <f>S66/S67*S137</f>
        <v>28043.138141532898</v>
      </c>
      <c r="T138" s="63">
        <f>IF(ISERROR(S138/K138),"NM",IF(OR(S138/K138&lt;0.5,S138/K138&gt;2),"NM",(S138/K138-1)*100))</f>
        <v>-6.9715188082911661</v>
      </c>
      <c r="U138" s="88">
        <f>U66/U67*U137</f>
        <v>29711.85266803085</v>
      </c>
      <c r="V138" s="63">
        <f>IF(ISERROR(U138/M138),"NM",IF(OR(U138/M138&lt;0.5,U138/M138&gt;2),"NM",(U138/M138-1)*100))</f>
        <v>-0.29793224437054677</v>
      </c>
      <c r="W138" s="88">
        <f>W66/W127</f>
        <v>32197.259380097879</v>
      </c>
      <c r="X138" s="63">
        <f>IF(ISERROR(W138/O138),"NM",IF(OR(W138/O138&lt;0.5,W138/O138&gt;2),"NM",(W138/O138-1)*100))</f>
        <v>8.6144236602616608</v>
      </c>
      <c r="Y138" s="88">
        <f>Y66/Y127</f>
        <v>34006.66388657214</v>
      </c>
      <c r="Z138" s="63">
        <f>IF(ISERROR(Y138/Q138),"NM",IF(OR(Y138/Q138&lt;0.5,Y138/Q138&gt;2),"NM",(Y138/Q138-1)*100))</f>
        <v>20.148416319535233</v>
      </c>
      <c r="AA138" s="88">
        <f>AA66/AA67*AA137</f>
        <v>34542.007903808968</v>
      </c>
      <c r="AB138" s="63">
        <f>IF(ISERROR(AA138/S138),"NM",IF(OR(AA138/S138&lt;0.5,AA138/S138&gt;2),"NM",(AA138/S138-1)*100))</f>
        <v>23.174545336104924</v>
      </c>
      <c r="AC138" s="88">
        <f>AC66/AC67*AC137</f>
        <v>36274.630770529162</v>
      </c>
      <c r="AD138" s="63">
        <f>IF(ISERROR(AC138/U138),"NM",IF(OR(AC138/U138&lt;0.5,AC138/U138&gt;2),"NM",(AC138/U138-1)*100))</f>
        <v>22.088081062544052</v>
      </c>
      <c r="AE138" s="88">
        <f>AE66/AE127</f>
        <v>36618.130337078648</v>
      </c>
      <c r="AF138" s="63">
        <f>IF(ISERROR(AE138/W138),"NM",IF(OR(AE138/W138&lt;0.5,AE138/W138&gt;2),"NM",(AE138/W138-1)*100))</f>
        <v>13.730581552892819</v>
      </c>
      <c r="AG138" s="88">
        <f>AG66/AG127</f>
        <v>37903.369737701862</v>
      </c>
      <c r="AH138" s="63">
        <f>IF(ISERROR(AG138/Y138),"NM",IF(OR(AG138/Y138&lt;0.5,AG138/Y138&gt;2),"NM",(AG138/Y138-1)*100))</f>
        <v>11.458653704247567</v>
      </c>
      <c r="AI138" s="89">
        <f>AI66/AI127</f>
        <v>40009.78332860252</v>
      </c>
      <c r="AJ138" s="63">
        <f>IF(ISERROR(AI138/AA138),"NM",IF(OR(AI138/AA138&lt;0.5,AI138/AA138&gt;2),"NM",(AI138/AA138-1)*100))</f>
        <v>15.829350279867827</v>
      </c>
      <c r="AK138" s="88">
        <f>AK66/AK67*AK137</f>
        <v>38469.780369999091</v>
      </c>
      <c r="AL138" s="63">
        <f>IF(ISERROR(AK138/AC138),"NM",IF(OR(AK138/AC138&lt;0.5,AK138/AC138&gt;2),"NM",(AK138/AC138-1)*100))</f>
        <v>6.051473310248956</v>
      </c>
      <c r="AM138" s="88">
        <f>AM66/AM127</f>
        <v>39314.759117514637</v>
      </c>
      <c r="AN138" s="63">
        <f>IF(ISERROR(AM138/AE138),"NM",IF(OR(AM138/AE138&lt;0.5,AM138/AE138&gt;2),"NM",(AM138/AE138-1)*100))</f>
        <v>7.3641902402249215</v>
      </c>
      <c r="AO138" s="71">
        <f>AO66/AO127</f>
        <v>42524.143556280593</v>
      </c>
      <c r="AP138" s="63">
        <f>IF(ISERROR(AO138/AG138),"NM",IF(OR(AO138/AG138&lt;0.5,AO138/AG138&gt;2),"NM",(AO138/AG138-1)*100))</f>
        <v>12.190931441070596</v>
      </c>
      <c r="AQ138" s="71">
        <f>AQ66/AQ127</f>
        <v>42857.32377316324</v>
      </c>
      <c r="AR138" s="63">
        <f>IF(ISERROR(AQ138/AI138),"NM",IF(OR(AQ138/AI138&lt;0.5,AQ138/AI138&gt;2),"NM",(AQ138/AI138-1)*100))</f>
        <v>7.1171103856617179</v>
      </c>
      <c r="AS138" s="71">
        <f>AS66/AS127</f>
        <v>43126.99331043211</v>
      </c>
      <c r="AT138" s="63">
        <f>IF(ISERROR(AS138/AK138),"NM",IF(OR(AS138/AK138&lt;0.5,AS138/AK138&gt;2),"NM",(AS138/AK138-1)*100))</f>
        <v>12.106159420824181</v>
      </c>
      <c r="AU138" s="71">
        <f>AU66/AU127</f>
        <v>42119.224313101862</v>
      </c>
      <c r="AV138" s="63">
        <f>IF(ISERROR(AU138/AM138),"NM",IF(OR(AU138/AM138&lt;0.5,AU138/AM138&gt;2),"NM",(AU138/AM138-1)*100))</f>
        <v>7.1333648190606391</v>
      </c>
      <c r="AW138" s="71">
        <f>AW66/AW127</f>
        <v>41399.059879732362</v>
      </c>
      <c r="AX138" s="63">
        <f>IF(ISERROR(AW138/AO138),"NM",IF(OR(AW138/AO138&lt;0.5,AW138/AO138&gt;2),"NM",(AW138/AO138-1)*100))</f>
        <v>-2.6457527006021553</v>
      </c>
      <c r="AY138" s="71">
        <f>AY66/AY127</f>
        <v>41419.545415850858</v>
      </c>
      <c r="AZ138" s="65">
        <f>IF(ISERROR(AY138/AQ138),"NM",IF(OR(AY138/AQ138&lt;0.5,AY138/AQ138&gt;2),"NM",(AY138/AQ138-1)*100))</f>
        <v>-3.354802005188906</v>
      </c>
      <c r="BA138" s="71">
        <f>BA66/BA127</f>
        <v>42492.867060048593</v>
      </c>
      <c r="BB138" s="65">
        <f>IF(ISERROR(BA138/AS138),"NM",IF(OR(BA138/AS138&lt;0.5,BA138/AS138&gt;2),"NM",(BA138/AS138-1)*100))</f>
        <v>-1.4703697190736609</v>
      </c>
      <c r="BC138" s="71">
        <f>BC66/BC127</f>
        <v>42512.765055131465</v>
      </c>
      <c r="BD138" s="65">
        <f>IF(ISERROR(BC138/AU138),"NM",IF(OR(BC138/AU138&lt;0.5,BC138/AU138&gt;2),"NM",(BC138/AU138-1)*100))</f>
        <v>0.9343494531241614</v>
      </c>
      <c r="BE138" s="71">
        <f>BE66/BE127</f>
        <v>43840.743850222483</v>
      </c>
      <c r="BF138" s="65">
        <f>IF(ISERROR(BE138/AW138),"NM",IF(OR(BE138/AW138&lt;0.5,BE138/AW138&gt;2),"NM",(BE138/AW138-1)*100))</f>
        <v>5.8979212996222996</v>
      </c>
      <c r="BG138" s="71">
        <f>BG66/BG127</f>
        <v>45256.620076238883</v>
      </c>
      <c r="BH138" s="65">
        <f>IF(ISERROR(BG138/AY138),"NM",IF(OR(BG138/AY138&lt;0.5,BG138/AY138&gt;2),"NM",(BG138/AY138-1)*100))</f>
        <v>9.2639226767554419</v>
      </c>
      <c r="BI138" s="71">
        <f>BI66/BI127</f>
        <v>44098.912867110172</v>
      </c>
      <c r="BJ138" s="65">
        <f>IF(ISERROR(BI138/BA138),"NM",IF(OR(BI138/BA138&lt;0.5,BI138/BA138&gt;2),"NM",(BI138/BA138-1)*100))</f>
        <v>3.7795656499054253</v>
      </c>
      <c r="BK138" s="71">
        <f>BK66/BK127</f>
        <v>46547.951139218574</v>
      </c>
      <c r="BL138" s="65">
        <f>IF(ISERROR(BK138/BC138),"NM",IF(OR(BK138/BC138&lt;0.5,BK138/BC138&gt;2),"NM",(BK138/BC138-1)*100))</f>
        <v>9.4917046182580567</v>
      </c>
      <c r="BM138" s="71">
        <f>BM66/BM127</f>
        <v>48497.275514673674</v>
      </c>
      <c r="BN138" s="65">
        <f>IF(ISERROR(BM138/BE138),"NM",IF(OR(BM138/BE138&lt;0.5,BM138/BE138&gt;2),"NM",(BM138/BE138-1)*100))</f>
        <v>10.621470475865479</v>
      </c>
      <c r="BO138" s="71">
        <f>BO66/BO127</f>
        <v>55017.406926839009</v>
      </c>
      <c r="BP138" s="65">
        <f>IF(ISERROR(BO138/BG138),"NM",IF(OR(BO138/BG138&lt;0.5,BO138/BG138&gt;2),"NM",(BO138/BG138-1)*100))</f>
        <v>21.567644322879609</v>
      </c>
      <c r="BQ138" s="71">
        <f>BQ66/BQ127</f>
        <v>52821.424544258596</v>
      </c>
      <c r="BR138" s="65">
        <f>IF(ISERROR(BQ138/BI138),"NM",IF(OR(BQ138/BI138&lt;0.5,BQ138/BI138&gt;2),"NM",(BQ138/BI138-1)*100))</f>
        <v>19.779425636711888</v>
      </c>
      <c r="BS138" s="71">
        <f>BS66/BS127</f>
        <v>53630.626629332823</v>
      </c>
      <c r="BT138" s="65">
        <f>IF(ISERROR(BS138/BK138),"NM",IF(OR(BS138/BK138&lt;0.5,BS138/BK138&gt;2),"NM",(BS138/BK138-1)*100))</f>
        <v>15.215869478188049</v>
      </c>
      <c r="BU138" s="71">
        <f>BU66/BU127</f>
        <v>61765.835438866307</v>
      </c>
      <c r="BV138" s="65">
        <f>IF(ISERROR(BU138/BM138),"NM",IF(OR(BU138/BM138&lt;0.5,BU138/BM138&gt;2),"NM",(BU138/BM138-1)*100))</f>
        <v>27.359392426442607</v>
      </c>
      <c r="BW138" s="71">
        <f>BW66/BW127</f>
        <v>55075.954392751701</v>
      </c>
      <c r="BX138" s="65">
        <f>IF(ISERROR(BW138/BO138),"NM",IF(OR(BW138/BO138&lt;0.5,BW138/BO138&gt;2),"NM",(BW138/BO138-1)*100))</f>
        <v>0.10641625838627711</v>
      </c>
      <c r="BY138" s="71">
        <f>BY66/BY127</f>
        <v>58163.389230288507</v>
      </c>
      <c r="BZ138" s="65">
        <f>IF(ISERROR(BY138/BQ138),"NM",IF(OR(BY138/BQ138&lt;0.5,BY138/BQ138&gt;2),"NM",(BY138/BQ138-1)*100))</f>
        <v>10.113253726343419</v>
      </c>
      <c r="CA138" s="71">
        <f>CA66/CA127</f>
        <v>63354.871965414037</v>
      </c>
      <c r="CB138" s="65">
        <f>IF(ISERROR(CA138/BS138),"NM",IF(OR(CA138/BS138&lt;0.5,CA138/BS138&gt;2),"NM",(CA138/BS138-1)*100))</f>
        <v>18.131888339269597</v>
      </c>
      <c r="CC138" s="71">
        <f>CC66/CC127</f>
        <v>64226.232356134642</v>
      </c>
      <c r="CD138" s="65">
        <f>IF(ISERROR(CC138/BU138),"NM",IF(OR(CC138/BU138&lt;0.5,CC138/BU138&gt;2),"NM",(CC138/BU138-1)*100))</f>
        <v>3.983426921673483</v>
      </c>
      <c r="CE138" s="71">
        <f>CE66/CE127</f>
        <v>64678.192175408425</v>
      </c>
      <c r="CF138" s="65">
        <f>IF(ISERROR(CE138/BW138),"NM",IF(OR(CE138/BW138&lt;0.5,CE138/BW138&gt;2),"NM",(CE138/BW138-1)*100))</f>
        <v>17.434537246839675</v>
      </c>
      <c r="CG138" s="71">
        <f>CG66/CG127</f>
        <v>69463.562386980106</v>
      </c>
      <c r="CH138" s="65">
        <f>IF(ISERROR(CG138/BY138),"NM",IF(OR(CG138/BY138&lt;0.5,CG138/BY138&gt;2),"NM",(CG138/BY138-1)*100))</f>
        <v>19.428326488936865</v>
      </c>
      <c r="CI138" s="71">
        <f>CI66/CI127</f>
        <v>74616.368408494396</v>
      </c>
      <c r="CJ138" s="65">
        <f>IF(ISERROR(CI138/CA138),"NM",IF(OR(CI138/CA138&lt;0.5,CI138/CA138&gt;2),"NM",(CI138/CA138-1)*100))</f>
        <v>17.775265095994676</v>
      </c>
      <c r="CK138" s="71">
        <f>CK66/CK127</f>
        <v>77875.972511964661</v>
      </c>
      <c r="CL138" s="65">
        <f>IF(ISERROR(CK138/CC138),"NM",IF(OR(CK138/CC138&lt;0.5,CK138/CC138&gt;2),"NM",(CK138/CC138-1)*100))</f>
        <v>21.252593613373062</v>
      </c>
      <c r="CM138" s="71">
        <f>CM66/CM127</f>
        <v>78072.868310282618</v>
      </c>
      <c r="CN138" s="65">
        <f>IF(ISERROR(CM138/CE138),"NM",IF(OR(CM138/CE138&lt;0.5,CM138/CE138&gt;2),"NM",(CM138/CE138-1)*100))</f>
        <v>20.709725619027175</v>
      </c>
      <c r="CO138" s="71">
        <f>CO66/CO127</f>
        <v>82717.862009166347</v>
      </c>
      <c r="CP138" s="65">
        <f>IF(ISERROR(CO138/CG138),"NM",IF(OR(CO138/CG138&lt;0.5,CO138/CG138&gt;2),"NM",(CO138/CG138-1)*100))</f>
        <v>19.080938504631838</v>
      </c>
      <c r="CQ138" s="71">
        <f>CQ66/CQ127</f>
        <v>89731.898238747541</v>
      </c>
      <c r="CR138" s="65">
        <f>IF(ISERROR(CQ138/CI138),"NM",IF(OR(CQ138/CI138&lt;0.5,CQ138/CI138&gt;2),"NM",(CQ138/CI138-1)*100))</f>
        <v>20.257659482302515</v>
      </c>
      <c r="CS138" s="71">
        <f>CS66/CS127</f>
        <v>92491.600205814262</v>
      </c>
      <c r="CT138" s="65">
        <f>IF(ISERROR(CS138/CK138),"NM",IF(OR(CS138/CK138&lt;0.5,CS138/CK138&gt;2),"NM",(CS138/CK138-1)*100))</f>
        <v>18.76782686932621</v>
      </c>
      <c r="CU138" s="71">
        <f>CU66/CU127</f>
        <v>91403.3945735491</v>
      </c>
      <c r="CV138" s="65">
        <f>IF(ISERROR(CU138/CM138),"NM",IF(OR(CU138/CM138&lt;0.5,CU138/CM138&gt;2),"NM",(CU138/CM138-1)*100))</f>
        <v>17.074467163531605</v>
      </c>
      <c r="CW138" s="71">
        <f>CW66/CW127</f>
        <v>97598.625646198459</v>
      </c>
      <c r="CX138" s="65">
        <f>IF(ISERROR(CW138/CO138),"NM",IF(OR(CW138/CO138&lt;0.5,CW138/CO138&gt;2),"NM",(CW138/CO138-1)*100))</f>
        <v>17.989782709063618</v>
      </c>
      <c r="CY138" s="71">
        <f>CY66/CY127</f>
        <v>110876.23711340207</v>
      </c>
      <c r="CZ138" s="65">
        <f>IF(ISERROR(CY138/CQ138),"NM",IF(OR(CY138/CQ138&lt;0.5,CY138/CQ138&gt;2),"NM",(CY138/CQ138-1)*100))</f>
        <v>23.563904575378846</v>
      </c>
      <c r="DA138" s="71">
        <f>DA66/DA127</f>
        <v>104769.48486948488</v>
      </c>
      <c r="DB138" s="65">
        <f>IF(ISERROR(DA138/CS138),"NM",IF(OR(DA138/CS138&lt;0.5,DA138/CS138&gt;2),"NM",(DA138/CS138-1)*100))</f>
        <v>13.274594272722728</v>
      </c>
      <c r="DC138" s="71">
        <f>DC66/DC127</f>
        <v>94041.084529505591</v>
      </c>
      <c r="DD138" s="65">
        <f>IF(ISERROR(DC138/CU138),"NM",IF(OR(DC138/CU138&lt;0.5,DC138/CU138&gt;2),"NM",(DC138/CU138-1)*100))</f>
        <v>2.885768048618842</v>
      </c>
      <c r="DE138" s="71">
        <f>DE66/DE127</f>
        <v>90542.955675017743</v>
      </c>
      <c r="DF138" s="65">
        <f>IF(ISERROR(DE138/CW138),"NM",IF(OR(DE138/CW138&lt;0.5,DE138/CW138&gt;2),"NM",(DE138/CW138-1)*100))</f>
        <v>-7.2292718513865095</v>
      </c>
      <c r="DG138" s="71">
        <f>DG66/DG127</f>
        <v>92510.066496163679</v>
      </c>
      <c r="DH138" s="65">
        <f>IF(ISERROR(DG138/CY138),"NM",IF(OR(DG138/CY138&lt;0.5,DG138/CY138&gt;2),"NM",(DG138/CY138-1)*100))</f>
        <v>-16.564568834035942</v>
      </c>
      <c r="DI138" s="71">
        <f>DI66/DI127</f>
        <v>94474.921719328209</v>
      </c>
      <c r="DJ138" s="65">
        <f>IF(ISERROR(DI138/DA138),"NM",IF(OR(DI138/DA138&lt;0.5,DI138/DA138&gt;2),"NM",(DI138/DA138-1)*100))</f>
        <v>-9.8259175016284335</v>
      </c>
      <c r="DK138" s="71">
        <f>DK66/DK127</f>
        <v>96280.616012436847</v>
      </c>
      <c r="DL138" s="65">
        <f>IF(ISERROR(DK138/DC138),"NM",IF(OR(DK138/DC138&lt;0.5,DK138/DC138&gt;2),"NM",(DK138/DC138-1)*100))</f>
        <v>2.3814394465310418</v>
      </c>
      <c r="DM138" s="71">
        <f>DM66/DM127</f>
        <v>100277.13101815312</v>
      </c>
      <c r="DN138" s="65">
        <f>IF(ISERROR(DM138/DE138),"NM",IF(OR(DM138/DE138&lt;0.5,DM138/DE138&gt;2),"NM",(DM138/DE138-1)*100))</f>
        <v>10.750891961240882</v>
      </c>
      <c r="DO138" s="71">
        <f>DO66/DO127</f>
        <v>99446.962083142978</v>
      </c>
      <c r="DP138" s="65">
        <f>IF(ISERROR(DO138/DG138),"NM",IF(OR(DO138/DG138&lt;0.5,DO138/DG138&gt;2),"NM",(DO138/DG138-1)*100))</f>
        <v>7.4985305380436351</v>
      </c>
      <c r="DQ138" s="71">
        <f>DQ66/DQ127</f>
        <v>90898.772293654081</v>
      </c>
      <c r="DR138" s="65">
        <f>IF(ISERROR(DQ138/DI138),"NM",IF(OR(DQ138/DI138&lt;0.5,DQ138/DI138&gt;2),"NM",(DQ138/DI138-1)*100))</f>
        <v>-3.7852896415181636</v>
      </c>
      <c r="DS138" s="71">
        <f>DS66/DS127</f>
        <v>90965.632021303158</v>
      </c>
      <c r="DT138" s="65">
        <f>IF(ISERROR(DS138/DK138),"NM",IF(OR(DS138/DK138&lt;0.5,DS138/DK138&gt;2),"NM",(DS138/DK138-1)*100))</f>
        <v>-5.5203053441693184</v>
      </c>
      <c r="DU138" s="71">
        <f>DU66/DU127</f>
        <v>87504.810126582277</v>
      </c>
      <c r="DV138" s="65">
        <f>IF(ISERROR(DU138/DM138),"NM",IF(OR(DU138/DM138&lt;0.5,DU138/DM138&gt;2),"NM",(DU138/DM138-1)*100))</f>
        <v>-12.737022651015684</v>
      </c>
      <c r="DW138" s="71">
        <f>DW66/DW127</f>
        <v>88627.917639213076</v>
      </c>
      <c r="DX138" s="65">
        <f>IF(ISERROR(DW138/DO138),"NM",IF(OR(DW138/DO138&lt;0.5,DW138/DO138&gt;2),"NM",(DW138/DO138-1)*100))</f>
        <v>-10.879210603622669</v>
      </c>
      <c r="DY138" s="71">
        <f t="shared" ref="DY138:EA138" si="480">DY66/DY127</f>
        <v>89246.18190863113</v>
      </c>
      <c r="DZ138" s="65">
        <f>IF(ISERROR(DY138/DQ138),"NM",IF(OR(DY138/DQ138&lt;0.5,DY138/DQ138&gt;2),"NM",(DY138/DQ138-1)*100))</f>
        <v>-1.8180557815282272</v>
      </c>
      <c r="EA138" s="71">
        <f t="shared" si="480"/>
        <v>97601.064962726305</v>
      </c>
      <c r="EB138" s="65">
        <f>IF(ISERROR(EA138/DS138),"NM",IF(OR(EA138/DS138&lt;0.5,EA138/DS138&gt;2),"NM",(EA138/DS138-1)*100))</f>
        <v>7.2944394426558867</v>
      </c>
      <c r="EC138" s="71">
        <f t="shared" ref="EC138:EE138" si="481">EC66/EC127</f>
        <v>109249.88825187056</v>
      </c>
      <c r="ED138" s="65">
        <f>IF(ISERROR(EC138/DU138),"NM",IF(OR(EC138/DU138&lt;0.5,EC138/DU138&gt;2),"NM",(EC138/DU138-1)*100))</f>
        <v>24.850151773179551</v>
      </c>
      <c r="EE138" s="71">
        <f t="shared" si="481"/>
        <v>110483.31685126582</v>
      </c>
      <c r="EF138" s="65">
        <f>IF(ISERROR(EE138/DW138),"NM",IF(OR(EE138/DW138&lt;0.5,EE138/DW138&gt;2),"NM",(EE138/DW138-1)*100))</f>
        <v>24.65972324998291</v>
      </c>
      <c r="EG138" s="71">
        <f t="shared" ref="EG138:EI138" si="482">EG66/EG127</f>
        <v>98408.558674564338</v>
      </c>
      <c r="EH138" s="65">
        <f>IF(ISERROR(EG138/DY138),"NM",IF(OR(EG138/DY138&lt;0.5,EG138/DY138&gt;2),"NM",(EG138/DY138-1)*100))</f>
        <v>10.266407559388369</v>
      </c>
      <c r="EI138" s="71">
        <f t="shared" si="482"/>
        <v>102651.71583920135</v>
      </c>
      <c r="EJ138" s="65">
        <f>IF(ISERROR(EI138/EA138),"NM",IF(OR(EI138/EA138&lt;0.5,EI138/EA138&gt;2),"NM",(EI138/EA138-1)*100))</f>
        <v>5.1747907447566188</v>
      </c>
      <c r="EK138" s="71">
        <f t="shared" ref="EK138:EM138" si="483">EK66/EK127</f>
        <v>103858.59821428571</v>
      </c>
      <c r="EL138" s="65">
        <f>IF(ISERROR(EK138/EC138),"NM",IF(OR(EK138/EC138&lt;0.5,EK138/EC138&gt;2),"NM",(EK138/EC138-1)*100))</f>
        <v>-4.9348243040354234</v>
      </c>
      <c r="EM138" s="71">
        <f t="shared" si="483"/>
        <v>104718.5628742515</v>
      </c>
      <c r="EN138" s="65">
        <f>IF(ISERROR(EM138/EE138),"NM",IF(OR(EM138/EE138&lt;0.5,EM138/EE138&gt;2),"NM",(EM138/EE138-1)*100))</f>
        <v>-5.217759695588164</v>
      </c>
      <c r="EO138" s="71">
        <f t="shared" ref="EO138" si="484">EO66/EO127</f>
        <v>105230.57256990678</v>
      </c>
      <c r="EP138" s="65">
        <f>IF(ISERROR(EO138/EG138),"NM",IF(OR(EO138/EG138&lt;0.5,EO138/EG138&gt;2),"NM",(EO138/EG138-1)*100))</f>
        <v>6.9323379868845958</v>
      </c>
      <c r="EQ138" s="88">
        <f>EQ66/EQ127</f>
        <v>110385.75555983237</v>
      </c>
      <c r="ER138" s="65">
        <f>IF(ISERROR(EQ138/EI138),"NM",IF(OR(EQ138/EI138&lt;0.5,EQ138/EI138&gt;2),"NM",(EQ138/EI138-1)*100))</f>
        <v>7.5342527471688792</v>
      </c>
      <c r="ES138" s="88">
        <f t="shared" ref="ES138" si="485">ES66/ES127</f>
        <v>109550.16464404724</v>
      </c>
      <c r="ET138" s="65">
        <f>IF(ISERROR(ES138/EK138),"NM",IF(OR(ES138/EK138&lt;0.5,ES138/EK138&gt;2),"NM",(ES138/EK138-1)*100))</f>
        <v>5.4801109658907832</v>
      </c>
      <c r="EU138" s="88">
        <f t="shared" ref="EU138" si="486">EU66/EU127</f>
        <v>108975.04077656822</v>
      </c>
      <c r="EV138" s="65">
        <f>IF(ISERROR(EU138/EM138),"NM",IF(OR(EU138/EM138&lt;0.5,EU138/EM138&gt;2),"NM",(EU138/EM138-1)*100))</f>
        <v>4.0646832667365684</v>
      </c>
      <c r="EW138" s="88">
        <f t="shared" ref="EW138" si="487">EW66/EW127</f>
        <v>108702.46297028221</v>
      </c>
      <c r="EX138" s="65">
        <f>IF(ISERROR(EW138/EO138),"NM",IF(OR(EW138/EO138&lt;0.5,EW138/EO138&gt;2),"NM",(EW138/EO138-1)*100))</f>
        <v>3.2993172189279774</v>
      </c>
      <c r="EY138" s="65"/>
      <c r="EZ138" s="317"/>
      <c r="FA138" s="59"/>
      <c r="FB138" s="88">
        <f>FB66/FB67*FB137</f>
        <v>23714.019014693171</v>
      </c>
      <c r="FC138" s="63"/>
      <c r="FD138" s="88">
        <f>FD66/FD67*FD137</f>
        <v>28433.76953125</v>
      </c>
      <c r="FE138" s="65">
        <f>IF(ISERROR(FD138/FB138),"NM",IF(OR(FD138/FB138&lt;0.5,FD138/FB138&gt;2),"NM",(FD138/FB138-1)*100))</f>
        <v>19.902786253281146</v>
      </c>
      <c r="FF138" s="88">
        <f>I138</f>
        <v>28213.376906318084</v>
      </c>
      <c r="FG138" s="65">
        <f>IF(ISERROR(FF138/FD138),"NM",IF(OR(FF138/FD138&lt;0.5,FF138/FD138&gt;2),"NM",(FF138/FD138-1)*100))</f>
        <v>-0.77510871251064151</v>
      </c>
      <c r="FH138" s="88">
        <f>Q138</f>
        <v>28303.880257673365</v>
      </c>
      <c r="FI138" s="65">
        <f>IF(ISERROR(FH138/FF138),"NM",IF(OR(FH138/FF138&lt;0.5,FH138/FF138&gt;2),"NM",(FH138/FF138-1)*100))</f>
        <v>0.32078170456444344</v>
      </c>
      <c r="FJ138" s="88">
        <f>FJ66/FJ127</f>
        <v>34006.66388657214</v>
      </c>
      <c r="FK138" s="65">
        <f>IF(ISERROR(FJ138/FH138),"NM",IF(OR(FJ138/FH138&lt;0.5,FJ138/FH138&gt;2),"NM",(FJ138/FH138-1)*100))</f>
        <v>20.148416319535233</v>
      </c>
      <c r="FL138" s="88">
        <f>FL66/FL127</f>
        <v>37903.369737701862</v>
      </c>
      <c r="FM138" s="65">
        <f>IF(ISERROR(FL138/FJ138),"NM",IF(OR(FL138/FJ138&lt;0.5,FL138/FJ138&gt;2),"NM",(FL138/FJ138-1)*100))</f>
        <v>11.458653704247567</v>
      </c>
      <c r="FN138" s="88">
        <f>FN66/FN127</f>
        <v>42524.143556280593</v>
      </c>
      <c r="FO138" s="65">
        <f>IF(ISERROR(FN138/FL138),"NM",IF(OR(FN138/FL138&lt;0.5,FN138/FL138&gt;2),"NM",(FN138/FL138-1)*100))</f>
        <v>12.190931441070596</v>
      </c>
      <c r="FP138" s="88">
        <f>FP66/FP127</f>
        <v>41399.059879732362</v>
      </c>
      <c r="FQ138" s="65">
        <f>IF(ISERROR(FP138/FN138),"NM",IF(OR(FP138/FN138&lt;0.5,FP138/FN138&gt;2),"NM",(FP138/FN138-1)*100))</f>
        <v>-2.6457527006021553</v>
      </c>
      <c r="FR138" s="90">
        <f>FR66/FR127</f>
        <v>43840.743850222483</v>
      </c>
      <c r="FS138" s="65">
        <f>IF(ISERROR(FR138/FP138),"NM",IF(OR(FR138/FP138&lt;0.5,FR138/FP138&gt;2),"NM",(FR138/FP138-1)*100))</f>
        <v>5.8979212996222996</v>
      </c>
      <c r="FT138" s="90">
        <f>FT66/FT127</f>
        <v>48497.275514673674</v>
      </c>
      <c r="FU138" s="65">
        <f>IF(ISERROR(FT138/FR138),"NM",IF(OR(FT138/FR138&lt;0.5,FT138/FR138&gt;2),"NM",(FT138/FR138-1)*100))</f>
        <v>10.621470475865479</v>
      </c>
      <c r="FV138" s="90">
        <f>FV66/FV127</f>
        <v>61765.835438866307</v>
      </c>
      <c r="FW138" s="65">
        <f>IF(ISERROR(FV138/FT138),"NM",IF(OR(FV138/FT138&lt;0.5,FV138/FT138&gt;2),"NM",(FV138/FT138-1)*100))</f>
        <v>27.359392426442607</v>
      </c>
      <c r="FX138" s="90">
        <f>FX66/FX127</f>
        <v>64226.232356134642</v>
      </c>
      <c r="FY138" s="65">
        <f>IF(ISERROR(FX138/FV138),"NM",IF(OR(FX138/FV138&lt;0.5,FX138/FV138&gt;2),"NM",(FX138/FV138-1)*100))</f>
        <v>3.983426921673483</v>
      </c>
      <c r="FZ138" s="90">
        <f>FZ66/FZ127</f>
        <v>72588.48938520065</v>
      </c>
      <c r="GA138" s="65">
        <f>IF(ISERROR(FZ138/FX138),"NM",IF(OR(FZ138/FX138&lt;0.5,FZ138/FX138&gt;2),"NM",(FZ138/FX138-1)*100))</f>
        <v>13.020002454288871</v>
      </c>
      <c r="GB138" s="90">
        <f>GB66/GB127</f>
        <v>92491.600205814262</v>
      </c>
      <c r="GC138" s="65">
        <f>IF(ISERROR(GB138/FZ138),"NM",IF(OR(GB138/FZ138&lt;0.5,GB138/FZ138&gt;2),"NM",(GB138/FZ138-1)*100))</f>
        <v>27.419100451305802</v>
      </c>
      <c r="GD138" s="90">
        <f>GD66/GD127</f>
        <v>104769.48486948488</v>
      </c>
      <c r="GE138" s="65">
        <f>IF(ISERROR(GD138/GB138),"NM",IF(OR(GD138/GB138&lt;0.5,GD138/GB138&gt;2),"NM",(GD138/GB138-1)*100))</f>
        <v>13.274594272722728</v>
      </c>
      <c r="GF138" s="90">
        <f>GF66/GF127</f>
        <v>94474.921719328209</v>
      </c>
      <c r="GG138" s="65">
        <f>IF(ISERROR(GF138/GD138),"NM",IF(OR(GF138/GD138&lt;0.5,GF138/GD138&gt;2),"NM",(GF138/GD138-1)*100))</f>
        <v>-9.8259175016284335</v>
      </c>
      <c r="GH138" s="90">
        <f>GH66/GH127</f>
        <v>90898.772293654081</v>
      </c>
      <c r="GI138" s="65">
        <f>IF(ISERROR(GH138/GF138),"NM",IF(OR(GH138/GF138&lt;0.5,GH138/GF138&gt;2),"NM",(GH138/GF138-1)*100))</f>
        <v>-3.7852896415181636</v>
      </c>
      <c r="GJ138" s="90">
        <f>GJ66/GJ127</f>
        <v>89246.18190863113</v>
      </c>
      <c r="GK138" s="65">
        <f>IF(ISERROR(GJ138/GH138),"NM",IF(OR(GJ138/GH138&lt;0.5,GJ138/GH138&gt;2),"NM",(GJ138/GH138-1)*100))</f>
        <v>-1.8180557815282272</v>
      </c>
      <c r="GL138" s="90">
        <f>GL66/GL127</f>
        <v>98408.558674564338</v>
      </c>
      <c r="GM138" s="65">
        <f>IF(ISERROR(GL138/GJ138),"NM",IF(OR(GL138/GJ138&lt;0.5,GL138/GJ138&gt;2),"NM",(GL138/GJ138-1)*100))</f>
        <v>10.266407559388369</v>
      </c>
      <c r="GN138" s="90">
        <f>GN66/GN127</f>
        <v>105230.57256990678</v>
      </c>
      <c r="GO138" s="65">
        <f>IF(ISERROR(GN138/GL138),"NM",IF(OR(GN138/GL138&lt;0.5,GN138/GL138&gt;2),"NM",(GN138/GL138-1)*100))</f>
        <v>6.9323379868845958</v>
      </c>
      <c r="GP138" s="90">
        <f>GP66/GP127</f>
        <v>108702.46297028221</v>
      </c>
      <c r="GQ138" s="65">
        <f>IF(ISERROR(GP138/GN138),"NM",IF(OR(GP138/GN138&lt;0.5,GP138/GN138&gt;2),"NM",(GP138/GN138-1)*100))</f>
        <v>3.2993172189279774</v>
      </c>
      <c r="GR138" s="88">
        <f>GR66/GR127</f>
        <v>109406.2549742524</v>
      </c>
      <c r="GS138" s="65">
        <f>IF(ISERROR(GR138/GP138),"NM",IF(OR(GR138/GP138&lt;0.5,GR138/GP138&gt;2),"NM",(GR138/GP138-1)*100))</f>
        <v>0.64744807499219625</v>
      </c>
      <c r="GT138" s="88">
        <f>GT66/GT127</f>
        <v>110683.60472519281</v>
      </c>
      <c r="GU138" s="65">
        <f>IF(ISERROR(GT138/GR138),"NM",IF(OR(GT138/GR138&lt;0.5,GT138/GR138&gt;2),"NM",(GT138/GR138-1)*100))</f>
        <v>1.1675289966200042</v>
      </c>
      <c r="GV138" s="88">
        <f>GV66/GV127</f>
        <v>112524.51708583599</v>
      </c>
      <c r="GW138" s="65">
        <f>IF(ISERROR(GV138/GT138),"NM",IF(OR(GV138/GT138&lt;0.5,GV138/GT138&gt;2),"NM",(GV138/GT138-1)*100))</f>
        <v>1.6632204608928669</v>
      </c>
      <c r="GX138" s="88">
        <f>GX66/GX127</f>
        <v>114923.74910102598</v>
      </c>
      <c r="GY138" s="65">
        <f>IF(ISERROR(GX138/GV138),"NM",IF(OR(GX138/GV138&lt;0.5,GX138/GV138&gt;2),"NM",(GX138/GV138-1)*100))</f>
        <v>2.132186013613202</v>
      </c>
      <c r="GZ138" s="65">
        <f t="shared" si="304"/>
        <v>1.7779198298747634</v>
      </c>
      <c r="HA138" s="280"/>
      <c r="HB138" s="57"/>
      <c r="HC138"/>
      <c r="HD138"/>
      <c r="HE138"/>
      <c r="HF138"/>
      <c r="HG138"/>
      <c r="HH138"/>
    </row>
    <row r="139" spans="1:216" s="114" customFormat="1" ht="13.5" customHeight="1" x14ac:dyDescent="0.2">
      <c r="A139" s="247"/>
      <c r="B139" s="61"/>
      <c r="C139" s="57"/>
      <c r="D139" s="63"/>
      <c r="E139" s="57"/>
      <c r="F139" s="63"/>
      <c r="G139" s="57"/>
      <c r="H139" s="63"/>
      <c r="I139" s="57"/>
      <c r="J139" s="63"/>
      <c r="K139" s="57"/>
      <c r="L139" s="63"/>
      <c r="M139" s="57"/>
      <c r="N139" s="63"/>
      <c r="O139" s="57"/>
      <c r="P139" s="63"/>
      <c r="Q139" s="57"/>
      <c r="R139" s="63"/>
      <c r="S139" s="57"/>
      <c r="T139" s="63"/>
      <c r="U139" s="57"/>
      <c r="V139" s="63"/>
      <c r="W139" s="57"/>
      <c r="X139" s="63"/>
      <c r="Y139" s="57"/>
      <c r="Z139" s="63"/>
      <c r="AA139" s="57"/>
      <c r="AB139" s="63"/>
      <c r="AC139" s="57"/>
      <c r="AD139" s="63"/>
      <c r="AE139" s="57"/>
      <c r="AF139" s="63"/>
      <c r="AG139" s="57"/>
      <c r="AH139" s="63"/>
      <c r="AI139" s="55"/>
      <c r="AJ139" s="63"/>
      <c r="AK139" s="57"/>
      <c r="AL139" s="63"/>
      <c r="AM139" s="57"/>
      <c r="AN139" s="63"/>
      <c r="AO139" s="59"/>
      <c r="AP139" s="63"/>
      <c r="AQ139" s="59"/>
      <c r="AR139" s="63"/>
      <c r="AS139" s="59"/>
      <c r="AT139" s="63"/>
      <c r="AU139" s="59"/>
      <c r="AV139" s="63"/>
      <c r="AW139" s="59"/>
      <c r="AX139" s="63"/>
      <c r="AY139" s="59"/>
      <c r="AZ139" s="65"/>
      <c r="BA139" s="59"/>
      <c r="BB139" s="65"/>
      <c r="BC139" s="59"/>
      <c r="BD139" s="65"/>
      <c r="BE139" s="59"/>
      <c r="BF139" s="65"/>
      <c r="BG139" s="59"/>
      <c r="BH139" s="65"/>
      <c r="BI139" s="59"/>
      <c r="BJ139" s="65"/>
      <c r="BK139" s="59"/>
      <c r="BL139" s="65"/>
      <c r="BM139" s="59"/>
      <c r="BN139" s="65"/>
      <c r="BO139" s="59"/>
      <c r="BP139" s="65"/>
      <c r="BQ139" s="59"/>
      <c r="BR139" s="65"/>
      <c r="BS139" s="59"/>
      <c r="BT139" s="65"/>
      <c r="BU139" s="59"/>
      <c r="BV139" s="65"/>
      <c r="BW139" s="59"/>
      <c r="BX139" s="65"/>
      <c r="BY139" s="59"/>
      <c r="BZ139" s="65"/>
      <c r="CA139" s="59"/>
      <c r="CB139" s="65"/>
      <c r="CC139" s="59"/>
      <c r="CD139" s="65"/>
      <c r="CE139" s="59"/>
      <c r="CF139" s="65"/>
      <c r="CG139" s="59"/>
      <c r="CH139" s="65"/>
      <c r="CI139" s="59"/>
      <c r="CJ139" s="65"/>
      <c r="CK139" s="59"/>
      <c r="CL139" s="65"/>
      <c r="CM139" s="59"/>
      <c r="CN139" s="65"/>
      <c r="CO139" s="59"/>
      <c r="CP139" s="65"/>
      <c r="CQ139" s="59"/>
      <c r="CR139" s="65"/>
      <c r="CS139" s="59"/>
      <c r="CT139" s="65"/>
      <c r="CU139" s="59"/>
      <c r="CV139" s="65"/>
      <c r="CW139" s="59"/>
      <c r="CX139" s="65"/>
      <c r="CY139" s="59"/>
      <c r="CZ139" s="65"/>
      <c r="DA139" s="59"/>
      <c r="DB139" s="65"/>
      <c r="DC139" s="59"/>
      <c r="DD139" s="65"/>
      <c r="DE139" s="59"/>
      <c r="DF139" s="65"/>
      <c r="DG139" s="59"/>
      <c r="DH139" s="65"/>
      <c r="DI139" s="59"/>
      <c r="DJ139" s="65"/>
      <c r="DK139" s="59"/>
      <c r="DL139" s="65"/>
      <c r="DM139" s="59"/>
      <c r="DN139" s="65"/>
      <c r="DO139" s="59"/>
      <c r="DP139" s="65"/>
      <c r="DQ139" s="59"/>
      <c r="DR139" s="65"/>
      <c r="DS139" s="59"/>
      <c r="DT139" s="65"/>
      <c r="DU139" s="59"/>
      <c r="DV139" s="65"/>
      <c r="DW139" s="59"/>
      <c r="DX139" s="65"/>
      <c r="DY139" s="59"/>
      <c r="DZ139" s="65"/>
      <c r="EA139" s="59"/>
      <c r="EB139" s="65"/>
      <c r="EC139" s="57"/>
      <c r="ED139" s="65"/>
      <c r="EE139" s="57"/>
      <c r="EF139" s="65"/>
      <c r="EG139" s="57"/>
      <c r="EH139" s="65"/>
      <c r="EI139" s="57"/>
      <c r="EJ139" s="65"/>
      <c r="EK139" s="57"/>
      <c r="EL139" s="65"/>
      <c r="EM139" s="57"/>
      <c r="EN139" s="65"/>
      <c r="EO139" s="57"/>
      <c r="EP139" s="65"/>
      <c r="EQ139" s="57"/>
      <c r="ER139" s="65"/>
      <c r="ES139" s="57"/>
      <c r="ET139" s="65"/>
      <c r="EU139" s="57"/>
      <c r="EV139" s="65"/>
      <c r="EW139" s="57"/>
      <c r="EX139" s="65"/>
      <c r="EY139" s="65"/>
      <c r="EZ139" s="317"/>
      <c r="FA139" s="59"/>
      <c r="FB139" s="57"/>
      <c r="FC139" s="63"/>
      <c r="FD139" s="57"/>
      <c r="FE139" s="65"/>
      <c r="FF139" s="57"/>
      <c r="FG139" s="65"/>
      <c r="FH139" s="57"/>
      <c r="FI139" s="65"/>
      <c r="FJ139" s="57"/>
      <c r="FK139" s="65"/>
      <c r="FL139" s="57"/>
      <c r="FM139" s="65"/>
      <c r="FN139" s="57"/>
      <c r="FO139" s="65"/>
      <c r="FP139" s="57"/>
      <c r="FQ139" s="65"/>
      <c r="FR139" s="75"/>
      <c r="FS139" s="65"/>
      <c r="FT139" s="75"/>
      <c r="FU139" s="65"/>
      <c r="FV139" s="75"/>
      <c r="FW139" s="65"/>
      <c r="FX139" s="75"/>
      <c r="FY139" s="65"/>
      <c r="FZ139" s="75"/>
      <c r="GA139" s="65"/>
      <c r="GB139" s="75"/>
      <c r="GC139" s="65"/>
      <c r="GD139" s="75"/>
      <c r="GE139" s="65"/>
      <c r="GF139" s="75"/>
      <c r="GG139" s="65"/>
      <c r="GH139" s="75"/>
      <c r="GI139" s="65"/>
      <c r="GJ139" s="75"/>
      <c r="GK139" s="65"/>
      <c r="GL139" s="75"/>
      <c r="GM139" s="65"/>
      <c r="GN139" s="75"/>
      <c r="GO139" s="65"/>
      <c r="GP139" s="75"/>
      <c r="GQ139" s="65"/>
      <c r="GR139" s="57"/>
      <c r="GS139" s="65"/>
      <c r="GT139" s="57"/>
      <c r="GU139" s="65"/>
      <c r="GV139" s="57"/>
      <c r="GW139" s="65"/>
      <c r="GX139" s="57"/>
      <c r="GY139" s="65"/>
      <c r="GZ139" s="65" t="str">
        <f t="shared" si="304"/>
        <v/>
      </c>
      <c r="HA139" s="279"/>
      <c r="HB139" s="57"/>
      <c r="HC139"/>
      <c r="HD139"/>
      <c r="HE139"/>
      <c r="HF139"/>
      <c r="HG139"/>
      <c r="HH139"/>
    </row>
    <row r="140" spans="1:216" s="2" customFormat="1" ht="13.5" customHeight="1" x14ac:dyDescent="0.2">
      <c r="A140" s="4" t="s">
        <v>492</v>
      </c>
      <c r="B140" s="61" t="s">
        <v>555</v>
      </c>
      <c r="C140" s="127">
        <f>C133+C136+C131</f>
        <v>1952</v>
      </c>
      <c r="D140" s="63"/>
      <c r="E140" s="127">
        <f>E133+E136+E131</f>
        <v>1993</v>
      </c>
      <c r="F140" s="63"/>
      <c r="G140" s="127">
        <f>G133+G136+G131</f>
        <v>2003</v>
      </c>
      <c r="H140" s="63"/>
      <c r="I140" s="127">
        <f>I133+I136+I131</f>
        <v>1989</v>
      </c>
      <c r="J140" s="63"/>
      <c r="K140" s="127">
        <f>K133+K136+K131</f>
        <v>1895</v>
      </c>
      <c r="L140" s="63">
        <f>IF(ISERROR(K140/C140),"NM",IF(OR(K140/C140&lt;0.5,K140/C140&gt;2),"NM",(K140/C140-1)*100))</f>
        <v>-2.9200819672131173</v>
      </c>
      <c r="M140" s="127">
        <f>M133+M136+M131</f>
        <v>1833</v>
      </c>
      <c r="N140" s="63">
        <f>IF(ISERROR(M140/E140),"NM",IF(OR(M140/E140&lt;0.5,M140/E140&gt;2),"NM",(M140/E140-1)*100))</f>
        <v>-8.0280983442047145</v>
      </c>
      <c r="O140" s="127">
        <f>O133+O136+O131</f>
        <v>1876</v>
      </c>
      <c r="P140" s="63">
        <f>IF(ISERROR(O140/G140),"NM",IF(OR(O140/G140&lt;0.5,O140/G140&gt;2),"NM",(O140/G140-1)*100))</f>
        <v>-6.3404892661008461</v>
      </c>
      <c r="Q140" s="127">
        <f>Q133+Q136+Q131</f>
        <v>1868</v>
      </c>
      <c r="R140" s="63">
        <f>IF(ISERROR(Q140/I140),"NM",IF(OR(Q140/I140&lt;0.5,Q140/I140&gt;2),"NM",(Q140/I140-1)*100))</f>
        <v>-6.0834590246354958</v>
      </c>
      <c r="S140" s="127">
        <f>S133+S136+S131</f>
        <v>1772</v>
      </c>
      <c r="T140" s="63">
        <f>IF(ISERROR(S140/K140),"NM",IF(OR(S140/K140&lt;0.5,S140/K140&gt;2),"NM",(S140/K140-1)*100))</f>
        <v>-6.4907651715039538</v>
      </c>
      <c r="U140" s="127">
        <f>U133+U136+U131</f>
        <v>1869</v>
      </c>
      <c r="V140" s="63">
        <f>IF(ISERROR(U140/M140),"NM",IF(OR(U140/M140&lt;0.5,U140/M140&gt;2),"NM",(U140/M140-1)*100))</f>
        <v>1.9639934533551617</v>
      </c>
      <c r="W140" s="127">
        <f>W133+W136+W131</f>
        <v>2017</v>
      </c>
      <c r="X140" s="63">
        <f>IF(ISERROR(W140/O140),"NM",IF(OR(W140/O140&lt;0.5,W140/O140&gt;2),"NM",(W140/O140-1)*100))</f>
        <v>7.5159914712153553</v>
      </c>
      <c r="Y140" s="127">
        <f>Y133+Y136+Y131</f>
        <v>1991</v>
      </c>
      <c r="Z140" s="63">
        <f>IF(ISERROR(Y140/Q140),"NM",IF(OR(Y140/Q140&lt;0.5,Y140/Q140&gt;2),"NM",(Y140/Q140-1)*100))</f>
        <v>6.5845824411134846</v>
      </c>
      <c r="AA140" s="127">
        <f>AA133+AA136+AA131</f>
        <v>2094.6</v>
      </c>
      <c r="AB140" s="63">
        <f>IF(ISERROR(AA140/S140),"NM",IF(OR(AA140/S140&lt;0.5,AA140/S140&gt;2),"NM",(AA140/S140-1)*100))</f>
        <v>18.205417607223474</v>
      </c>
      <c r="AC140" s="127">
        <f>AC133+AC136+AC131</f>
        <v>2123</v>
      </c>
      <c r="AD140" s="63">
        <f>IF(ISERROR(AC140/U140),"NM",IF(OR(AC140/U140&lt;0.5,AC140/U140&gt;2),"NM",(AC140/U140-1)*100))</f>
        <v>13.590155163188866</v>
      </c>
      <c r="AE140" s="127">
        <f>AE133+AE136+AE131</f>
        <v>2178</v>
      </c>
      <c r="AF140" s="63">
        <f>IF(ISERROR(AE140/W140),"NM",IF(OR(AE140/W140&lt;0.5,AE140/W140&gt;2),"NM",(AE140/W140-1)*100))</f>
        <v>7.9821517104610828</v>
      </c>
      <c r="AG140" s="127">
        <f>AG133+AG136+AG131</f>
        <v>2369</v>
      </c>
      <c r="AH140" s="63">
        <f>IF(ISERROR(AG140/Y140),"NM",IF(OR(AG140/Y140&lt;0.5,AG140/Y140&gt;2),"NM",(AG140/Y140-1)*100))</f>
        <v>18.985434455047724</v>
      </c>
      <c r="AI140" s="125">
        <f>AI133+AI136+AI131</f>
        <v>2443</v>
      </c>
      <c r="AJ140" s="63">
        <f>IF(ISERROR(AI140/AA140),"NM",IF(OR(AI140/AA140&lt;0.5,AI140/AA140&gt;2),"NM",(AI140/AA140-1)*100))</f>
        <v>16.633247398071237</v>
      </c>
      <c r="AK140" s="127">
        <f>AK133+AK136+AK131</f>
        <v>2430</v>
      </c>
      <c r="AL140" s="63">
        <f>IF(ISERROR(AK140/AC140),"NM",IF(OR(AK140/AC140&lt;0.5,AK140/AC140&gt;2),"NM",(AK140/AC140-1)*100))</f>
        <v>14.460668864813941</v>
      </c>
      <c r="AM140" s="127">
        <f>AM133+AM136+AM131</f>
        <v>2472</v>
      </c>
      <c r="AN140" s="63">
        <f>IF(ISERROR(AM140/AE140),"NM",IF(OR(AM140/AE140&lt;0.5,AM140/AE140&gt;2),"NM",(AM140/AE140-1)*100))</f>
        <v>13.498622589531672</v>
      </c>
      <c r="AO140" s="145">
        <f>AO133+AO136+AO131</f>
        <v>2598.4</v>
      </c>
      <c r="AP140" s="63">
        <f>IF(ISERROR(AO140/AG140),"NM",IF(OR(AO140/AG140&lt;0.5,AO140/AG140&gt;2),"NM",(AO140/AG140-1)*100))</f>
        <v>9.6834107218235488</v>
      </c>
      <c r="AQ140" s="145">
        <f>AQ133+AQ136+AQ131</f>
        <v>2672</v>
      </c>
      <c r="AR140" s="63">
        <f>IF(ISERROR(AQ140/AI140),"NM",IF(OR(AQ140/AI140&lt;0.5,AQ140/AI140&gt;2),"NM",(AQ140/AI140-1)*100))</f>
        <v>9.3737208350388901</v>
      </c>
      <c r="AS140" s="145">
        <f>AS133+AS136+AS131</f>
        <v>2636</v>
      </c>
      <c r="AT140" s="63">
        <f>IF(ISERROR(AS140/AK140),"NM",IF(OR(AS140/AK140&lt;0.5,AS140/AK140&gt;2),"NM",(AS140/AK140-1)*100))</f>
        <v>8.4773662551440374</v>
      </c>
      <c r="AU140" s="145">
        <f>AU133+AU136+AU131</f>
        <v>2594</v>
      </c>
      <c r="AV140" s="63">
        <f>IF(ISERROR(AU140/AM140),"NM",IF(OR(AU140/AM140&lt;0.5,AU140/AM140&gt;2),"NM",(AU140/AM140-1)*100))</f>
        <v>4.935275080906143</v>
      </c>
      <c r="AW140" s="145">
        <f>AW133+AW136+AW131</f>
        <v>2508</v>
      </c>
      <c r="AX140" s="63">
        <f>IF(ISERROR(AW140/AO140),"NM",IF(OR(AW140/AO140&lt;0.5,AW140/AO140&gt;2),"NM",(AW140/AO140-1)*100))</f>
        <v>-3.4790640394088745</v>
      </c>
      <c r="AY140" s="145">
        <f>AY133+AY136+AY131</f>
        <v>2553</v>
      </c>
      <c r="AZ140" s="65">
        <f>IF(ISERROR(AY140/AQ140),"NM",IF(OR(AY140/AQ140&lt;0.5,AY140/AQ140&gt;2),"NM",(AY140/AQ140-1)*100))</f>
        <v>-4.4535928143712544</v>
      </c>
      <c r="BA140" s="145">
        <f>BA133+BA136+BA131</f>
        <v>2642</v>
      </c>
      <c r="BB140" s="65">
        <f>IF(ISERROR(BA140/AS140),"NM",IF(OR(BA140/AS140&lt;0.5,BA140/AS140&gt;2),"NM",(BA140/AS140-1)*100))</f>
        <v>0.22761760242793194</v>
      </c>
      <c r="BC140" s="145">
        <f>BC133+BC136+BC131</f>
        <v>2643</v>
      </c>
      <c r="BD140" s="65">
        <f>IF(ISERROR(BC140/AU140),"NM",IF(OR(BC140/AU140&lt;0.5,BC140/AU140&gt;2),"NM",(BC140/AU140-1)*100))</f>
        <v>1.8889745566692318</v>
      </c>
      <c r="BE140" s="145">
        <f>BE133+BE136+BE131</f>
        <v>2636</v>
      </c>
      <c r="BF140" s="65">
        <f>IF(ISERROR(BE140/AW140),"NM",IF(OR(BE140/AW140&lt;0.5,BE140/AW140&gt;2),"NM",(BE140/AW140-1)*100))</f>
        <v>5.103668261562988</v>
      </c>
      <c r="BG140" s="145">
        <f>BG133+BG136+BG131</f>
        <v>2641</v>
      </c>
      <c r="BH140" s="65">
        <f>IF(ISERROR(BG140/AY140),"NM",IF(OR(BG140/AY140&lt;0.5,BG140/AY140&gt;2),"NM",(BG140/AY140-1)*100))</f>
        <v>3.4469251860556271</v>
      </c>
      <c r="BI140" s="145">
        <f>BI133+BI136+BI131</f>
        <v>2642</v>
      </c>
      <c r="BJ140" s="65">
        <f>IF(ISERROR(BI140/BA140),"NM",IF(OR(BI140/BA140&lt;0.5,BI140/BA140&gt;2),"NM",(BI140/BA140-1)*100))</f>
        <v>0</v>
      </c>
      <c r="BK140" s="145">
        <f>BK133+BK136+BK131</f>
        <v>2722</v>
      </c>
      <c r="BL140" s="65">
        <f>IF(ISERROR(BK140/BC140),"NM",IF(OR(BK140/BC140&lt;0.5,BK140/BC140&gt;2),"NM",(BK140/BC140-1)*100))</f>
        <v>2.9890276201286481</v>
      </c>
      <c r="BM140" s="145">
        <f>BM133+BM136+BM131</f>
        <v>2861</v>
      </c>
      <c r="BN140" s="65">
        <f>IF(ISERROR(BM140/BE140),"NM",IF(OR(BM140/BE140&lt;0.5,BM140/BE140&gt;2),"NM",(BM140/BE140-1)*100))</f>
        <v>8.535660091047049</v>
      </c>
      <c r="BO140" s="145">
        <f>BO133+BO136+BO131</f>
        <v>3080</v>
      </c>
      <c r="BP140" s="65">
        <f>IF(ISERROR(BO140/BG140),"NM",IF(OR(BO140/BG140&lt;0.5,BO140/BG140&gt;2),"NM",(BO140/BG140-1)*100))</f>
        <v>16.622491480499811</v>
      </c>
      <c r="BQ140" s="145">
        <f>BQ133+BQ136+BQ131</f>
        <v>3142</v>
      </c>
      <c r="BR140" s="65">
        <f>IF(ISERROR(BQ140/BI140),"NM",IF(OR(BQ140/BI140&lt;0.5,BQ140/BI140&gt;2),"NM",(BQ140/BI140-1)*100))</f>
        <v>18.925056775170333</v>
      </c>
      <c r="BS140" s="145">
        <f>BS133+BS136+BS131</f>
        <v>3077</v>
      </c>
      <c r="BT140" s="65">
        <f>IF(ISERROR(BS140/BK140),"NM",IF(OR(BS140/BK140&lt;0.5,BS140/BK140&gt;2),"NM",(BS140/BK140-1)*100))</f>
        <v>13.041880969875086</v>
      </c>
      <c r="BU140" s="145">
        <f>BU133+BU136+BU131</f>
        <v>3443</v>
      </c>
      <c r="BV140" s="65">
        <f>IF(ISERROR(BU140/BM140),"NM",IF(OR(BU140/BM140&lt;0.5,BU140/BM140&gt;2),"NM",(BU140/BM140-1)*100))</f>
        <v>20.342537574274733</v>
      </c>
      <c r="BW140" s="145">
        <f>BW133+BW136+BW131</f>
        <v>3579</v>
      </c>
      <c r="BX140" s="65">
        <f>IF(ISERROR(BW140/BO140),"NM",IF(OR(BW140/BO140&lt;0.5,BW140/BO140&gt;2),"NM",(BW140/BO140-1)*100))</f>
        <v>16.201298701298693</v>
      </c>
      <c r="BY140" s="145">
        <f>BY133+BY136+BY131</f>
        <v>3460</v>
      </c>
      <c r="BZ140" s="65">
        <f>IF(ISERROR(BY140/BQ140),"NM",IF(OR(BY140/BQ140&lt;0.5,BY140/BQ140&gt;2),"NM",(BY140/BQ140-1)*100))</f>
        <v>10.120942075111383</v>
      </c>
      <c r="CA140" s="145">
        <f>CA133+CA136+CA131</f>
        <v>3630</v>
      </c>
      <c r="CB140" s="65">
        <f>IF(ISERROR(CA140/BS140),"NM",IF(OR(CA140/BS140&lt;0.5,CA140/BS140&gt;2),"NM",(CA140/BS140-1)*100))</f>
        <v>17.972050698732534</v>
      </c>
      <c r="CC140" s="145">
        <f>CC133+CC136+CC131</f>
        <v>3816</v>
      </c>
      <c r="CD140" s="65">
        <f>IF(ISERROR(CC140/BU140),"NM",IF(OR(CC140/BU140&lt;0.5,CC140/BU140&gt;2),"NM",(CC140/BU140-1)*100))</f>
        <v>10.833575370316595</v>
      </c>
      <c r="CE140" s="145">
        <f>CE133+CE136+CE131</f>
        <v>3828.1540501712898</v>
      </c>
      <c r="CF140" s="65">
        <f>IF(ISERROR(CE140/BW140),"NM",IF(OR(CE140/BW140&lt;0.5,CE140/BW140&gt;2),"NM",(CE140/BW140-1)*100))</f>
        <v>6.9615549083903216</v>
      </c>
      <c r="CG140" s="145">
        <f>CG133+CG136+CG131</f>
        <v>3777</v>
      </c>
      <c r="CH140" s="65">
        <f>IF(ISERROR(CG140/BY140),"NM",IF(OR(CG140/BY140&lt;0.5,CG140/BY140&gt;2),"NM",(CG140/BY140-1)*100))</f>
        <v>9.1618497109826613</v>
      </c>
      <c r="CI140" s="145">
        <f>CI133+CI136+CI131</f>
        <v>4088.4</v>
      </c>
      <c r="CJ140" s="65">
        <f>IF(ISERROR(CI140/CA140),"NM",IF(OR(CI140/CA140&lt;0.5,CI140/CA140&gt;2),"NM",(CI140/CA140-1)*100))</f>
        <v>12.62809917355372</v>
      </c>
      <c r="CK140" s="145">
        <f>CK133+CK136+CK131</f>
        <v>4289</v>
      </c>
      <c r="CL140" s="65">
        <f>IF(ISERROR(CK140/CC140),"NM",IF(OR(CK140/CC140&lt;0.5,CK140/CC140&gt;2),"NM",(CK140/CC140-1)*100))</f>
        <v>12.395178197064993</v>
      </c>
      <c r="CM140" s="145">
        <f>CM133+CM136+CM131</f>
        <v>4372</v>
      </c>
      <c r="CN140" s="65">
        <f>IF(ISERROR(CM140/CE140),"NM",IF(OR(CM140/CE140&lt;0.5,CM140/CE140&gt;2),"NM",(CM140/CE140-1)*100))</f>
        <v>14.206480269632205</v>
      </c>
      <c r="CO140" s="145">
        <f>CO133+CO136+CO131</f>
        <v>4411</v>
      </c>
      <c r="CP140" s="65">
        <f>IF(ISERROR(CO140/CG140),"NM",IF(OR(CO140/CG140&lt;0.5,CO140/CG140&gt;2),"NM",(CO140/CG140-1)*100))</f>
        <v>16.785808842997096</v>
      </c>
      <c r="CQ140" s="145">
        <f>CQ133+CQ136+CQ131</f>
        <v>4720</v>
      </c>
      <c r="CR140" s="65">
        <f>IF(ISERROR(CQ140/CI140),"NM",IF(OR(CQ140/CI140&lt;0.5,CQ140/CI140&gt;2),"NM",(CQ140/CI140-1)*100))</f>
        <v>15.448586244007423</v>
      </c>
      <c r="CS140" s="145">
        <f>CS133+CS136+CS131</f>
        <v>4850</v>
      </c>
      <c r="CT140" s="65">
        <f>IF(ISERROR(CS140/CK140),"NM",IF(OR(CS140/CK140&lt;0.5,CS140/CK140&gt;2),"NM",(CS140/CK140-1)*100))</f>
        <v>13.079972021450214</v>
      </c>
      <c r="CU140" s="145">
        <f>CU133+CU136+CU131</f>
        <v>4894</v>
      </c>
      <c r="CV140" s="65">
        <f>IF(ISERROR(CU140/CM140),"NM",IF(OR(CU140/CM140&lt;0.5,CU140/CM140&gt;2),"NM",(CU140/CM140-1)*100))</f>
        <v>11.939615736505038</v>
      </c>
      <c r="CW140" s="145">
        <f>CW133+CW136+CW131</f>
        <v>4907</v>
      </c>
      <c r="CX140" s="65">
        <f>IF(ISERROR(CW140/CO140),"NM",IF(OR(CW140/CO140&lt;0.5,CW140/CO140&gt;2),"NM",(CW140/CO140-1)*100))</f>
        <v>11.244615733393793</v>
      </c>
      <c r="CY140" s="145">
        <f>CY133+CY136+CY131</f>
        <v>5140</v>
      </c>
      <c r="CZ140" s="65">
        <f>IF(ISERROR(CY140/CQ140),"NM",IF(OR(CY140/CQ140&lt;0.5,CY140/CQ140&gt;2),"NM",(CY140/CQ140-1)*100))</f>
        <v>8.8983050847457612</v>
      </c>
      <c r="DA140" s="145">
        <f>DA133+DA136+DA131</f>
        <v>5111</v>
      </c>
      <c r="DB140" s="65">
        <f>IF(ISERROR(DA140/CS140),"NM",IF(OR(DA140/CS140&lt;0.5,DA140/CS140&gt;2),"NM",(DA140/CS140-1)*100))</f>
        <v>5.3814432989690797</v>
      </c>
      <c r="DC140" s="145">
        <f>DC133+DC136+DC131</f>
        <v>4601</v>
      </c>
      <c r="DD140" s="65">
        <f>IF(ISERROR(DC140/CU140),"NM",IF(OR(DC140/CU140&lt;0.5,DC140/CU140&gt;2),"NM",(DC140/CU140-1)*100))</f>
        <v>-5.9869227625664045</v>
      </c>
      <c r="DE140" s="145">
        <f>DE133+DE136+DE131</f>
        <v>4377</v>
      </c>
      <c r="DF140" s="65">
        <f>IF(ISERROR(DE140/CW140),"NM",IF(OR(DE140/CW140&lt;0.5,DE140/CW140&gt;2),"NM",(DE140/CW140-1)*100))</f>
        <v>-10.8008966782148</v>
      </c>
      <c r="DG140" s="145">
        <f>DG133+DG136+DG131</f>
        <v>4398</v>
      </c>
      <c r="DH140" s="65">
        <f>IF(ISERROR(DG140/CY140),"NM",IF(OR(DG140/CY140&lt;0.5,DG140/CY140&gt;2),"NM",(DG140/CY140-1)*100))</f>
        <v>-14.435797665369654</v>
      </c>
      <c r="DI140" s="145">
        <f>DI133+DI136+DI131</f>
        <v>4293</v>
      </c>
      <c r="DJ140" s="65">
        <f>IF(ISERROR(DI140/DA140),"NM",IF(OR(DI140/DA140&lt;0.5,DI140/DA140&gt;2),"NM",(DI140/DA140-1)*100))</f>
        <v>-16.004695754255525</v>
      </c>
      <c r="DK140" s="145">
        <f>DK133+DK136+DK131</f>
        <v>4226</v>
      </c>
      <c r="DL140" s="65">
        <f>IF(ISERROR(DK140/DC140),"NM",IF(OR(DK140/DC140&lt;0.5,DK140/DC140&gt;2),"NM",(DK140/DC140-1)*100))</f>
        <v>-8.1504020865029396</v>
      </c>
      <c r="DM140" s="145">
        <f>DM133+DM136+DM131</f>
        <v>4260</v>
      </c>
      <c r="DN140" s="65">
        <f>IF(ISERROR(DM140/DE140),"NM",IF(OR(DM140/DE140&lt;0.5,DM140/DE140&gt;2),"NM",(DM140/DE140-1)*100))</f>
        <v>-2.6730637422892389</v>
      </c>
      <c r="DO140" s="145">
        <f>DO133+DO136+DO131</f>
        <v>4213</v>
      </c>
      <c r="DP140" s="65">
        <f>IF(ISERROR(DO140/DG140),"NM",IF(OR(DO140/DG140&lt;0.5,DO140/DG140&gt;2),"NM",(DO140/DG140-1)*100))</f>
        <v>-4.2064574806730315</v>
      </c>
      <c r="DQ140" s="145">
        <f>DQ133+DQ136+DQ131</f>
        <v>3833</v>
      </c>
      <c r="DR140" s="65">
        <f>IF(ISERROR(DQ140/DI140),"NM",IF(OR(DQ140/DI140&lt;0.5,DQ140/DI140&gt;2),"NM",(DQ140/DI140-1)*100))</f>
        <v>-10.71511763335663</v>
      </c>
      <c r="DS140" s="145">
        <f>DS133+DS136+DS131</f>
        <v>3691</v>
      </c>
      <c r="DT140" s="65">
        <f>IF(ISERROR(DS140/DK140),"NM",IF(OR(DS140/DK140&lt;0.5,DS140/DK140&gt;2),"NM",(DS140/DK140-1)*100))</f>
        <v>-12.659725508755326</v>
      </c>
      <c r="DU140" s="145">
        <f>DU133+DU136+DU131</f>
        <v>3580</v>
      </c>
      <c r="DV140" s="65">
        <f>IF(ISERROR(DU140/DM140),"NM",IF(OR(DU140/DM140&lt;0.5,DU140/DM140&gt;2),"NM",(DU140/DM140-1)*100))</f>
        <v>-15.962441314553988</v>
      </c>
      <c r="DW140" s="145">
        <f>DW133+DW136+DW131</f>
        <v>3584</v>
      </c>
      <c r="DX140" s="65">
        <f>IF(ISERROR(DW140/DO140),"NM",IF(OR(DW140/DO140&lt;0.5,DW140/DO140&gt;2),"NM",(DW140/DO140-1)*100))</f>
        <v>-14.929978637550434</v>
      </c>
      <c r="DY140" s="145">
        <f t="shared" ref="DY140:EA140" si="488">DY133+DY136+DY131</f>
        <v>3613</v>
      </c>
      <c r="DZ140" s="65">
        <f>IF(ISERROR(DY140/DQ140),"NM",IF(OR(DY140/DQ140&lt;0.5,DY140/DQ140&gt;2),"NM",(DY140/DQ140-1)*100))</f>
        <v>-5.7396295330028657</v>
      </c>
      <c r="EA140" s="145">
        <f t="shared" si="488"/>
        <v>3777</v>
      </c>
      <c r="EB140" s="65">
        <f>IF(ISERROR(EA140/DS140),"NM",IF(OR(EA140/DS140&lt;0.5,EA140/DS140&gt;2),"NM",(EA140/DS140-1)*100))</f>
        <v>2.329991872121373</v>
      </c>
      <c r="EC140" s="145">
        <f>EC133+EC136+EC131</f>
        <v>4018</v>
      </c>
      <c r="ED140" s="65">
        <f>IF(ISERROR(EC140/DU140),"NM",IF(OR(EC140/DU140&lt;0.5,EC140/DU140&gt;2),"NM",(EC140/DU140-1)*100))</f>
        <v>12.234636871508386</v>
      </c>
      <c r="EE140" s="127">
        <f>EE133+EE136+EE131</f>
        <v>4214</v>
      </c>
      <c r="EF140" s="65">
        <f>IF(ISERROR(EE140/DW140),"NM",IF(OR(EE140/DW140&lt;0.5,EE140/DW140&gt;2),"NM",(EE140/DW140-1)*100))</f>
        <v>17.578125</v>
      </c>
      <c r="EG140" s="127">
        <f>EG133+EG136+EG131</f>
        <v>3958</v>
      </c>
      <c r="EH140" s="65">
        <f>IF(ISERROR(EG140/DY140),"NM",IF(OR(EG140/DY140&lt;0.5,EG140/DY140&gt;2),"NM",(EG140/DY140-1)*100))</f>
        <v>9.5488513700525921</v>
      </c>
      <c r="EI140" s="127">
        <f>EI133+EI136+EI131</f>
        <v>3761</v>
      </c>
      <c r="EJ140" s="65">
        <f>IF(ISERROR(EI140/EA140),"NM",IF(OR(EI140/EA140&lt;0.5,EI140/EA140&gt;2),"NM",(EI140/EA140-1)*100))</f>
        <v>-0.42361662695260538</v>
      </c>
      <c r="EK140" s="127">
        <f>EK133+EK136+EK131</f>
        <v>3789</v>
      </c>
      <c r="EL140" s="65">
        <f>IF(ISERROR(EK140/EC140),"NM",IF(OR(EK140/EC140&lt;0.5,EK140/EC140&gt;2),"NM",(EK140/EC140-1)*100))</f>
        <v>-5.6993529118964714</v>
      </c>
      <c r="EM140" s="127">
        <f>EM133+EM136+EM131</f>
        <v>3772</v>
      </c>
      <c r="EN140" s="65">
        <f>IF(ISERROR(EM140/EE140),"NM",IF(OR(EM140/EE140&lt;0.5,EM140/EE140&gt;2),"NM",(EM140/EE140-1)*100))</f>
        <v>-10.488846701471289</v>
      </c>
      <c r="EO140" s="127">
        <f>EO133+EO136+EO131</f>
        <v>3705</v>
      </c>
      <c r="EP140" s="65">
        <f>IF(ISERROR(EO140/EG140),"NM",IF(OR(EO140/EG140&lt;0.5,EO140/EG140&gt;2),"NM",(EO140/EG140-1)*100))</f>
        <v>-6.3921172309247094</v>
      </c>
      <c r="EQ140" s="127">
        <f t="shared" ref="EQ140:ES140" si="489">EQ133+EQ136+EQ131</f>
        <v>3842.6503564365785</v>
      </c>
      <c r="ER140" s="65">
        <f>IF(ISERROR(EQ140/EI140),"NM",IF(OR(EQ140/EI140&lt;0.5,EQ140/EI140&gt;2),"NM",(EQ140/EI140-1)*100))</f>
        <v>2.1709746460137902</v>
      </c>
      <c r="ES140" s="127">
        <f t="shared" si="489"/>
        <v>3875.8867731353039</v>
      </c>
      <c r="ET140" s="65">
        <f>IF(ISERROR(ES140/EK140),"NM",IF(OR(ES140/EK140&lt;0.5,ES140/EK140&gt;2),"NM",(ES140/EK140-1)*100))</f>
        <v>2.293132043687085</v>
      </c>
      <c r="EU140" s="127">
        <f t="shared" ref="EU140" si="490">EU133+EU136+EU131</f>
        <v>3858.8746203267474</v>
      </c>
      <c r="EV140" s="65">
        <f>IF(ISERROR(EU140/EM140),"NM",IF(OR(EU140/EM140&lt;0.5,EU140/EM140&gt;2),"NM",(EU140/EM140-1)*100))</f>
        <v>2.303144759457787</v>
      </c>
      <c r="EW140" s="127">
        <f t="shared" ref="EW140" si="491">EW133+EW136+EW131</f>
        <v>3852.6854281070728</v>
      </c>
      <c r="EX140" s="65">
        <f>IF(ISERROR(EW140/EO140),"NM",IF(OR(EW140/EO140&lt;0.5,EW140/EO140&gt;2),"NM",(EW140/EO140-1)*100))</f>
        <v>3.9861114198940006</v>
      </c>
      <c r="EY140" s="65"/>
      <c r="EZ140" s="317"/>
      <c r="FA140" s="59"/>
      <c r="FB140" s="127">
        <f>FB133+FB136+FB131</f>
        <v>5656.865042172818</v>
      </c>
      <c r="FC140" s="63"/>
      <c r="FD140" s="127">
        <f>FD133+FD136+FD131</f>
        <v>7021</v>
      </c>
      <c r="FE140" s="65">
        <f>IF(ISERROR(FD140/FB140),"NM",IF(OR(FD140/FB140&lt;0.5,FD140/FB140&gt;2),"NM",(FD140/FB140-1)*100))</f>
        <v>24.114680970066303</v>
      </c>
      <c r="FF140" s="127">
        <f>C140+E140+G140+I140</f>
        <v>7937</v>
      </c>
      <c r="FG140" s="65">
        <f>IF(ISERROR(FF140/FD140),"NM",IF(OR(FF140/FD140&lt;0.5,FF140/FD140&gt;2),"NM",(FF140/FD140-1)*100))</f>
        <v>13.046574562028201</v>
      </c>
      <c r="FH140" s="127">
        <f>K140+M140+O140+Q140</f>
        <v>7472</v>
      </c>
      <c r="FI140" s="65">
        <f>IF(ISERROR(FH140/FF140),"NM",IF(OR(FH140/FF140&lt;0.5,FH140/FF140&gt;2),"NM",(FH140/FF140-1)*100))</f>
        <v>-5.8586367645205968</v>
      </c>
      <c r="FJ140" s="127">
        <f>S140+U140+W140+Y140</f>
        <v>7649</v>
      </c>
      <c r="FK140" s="65">
        <f>IF(ISERROR(FJ140/FH140),"NM",IF(OR(FJ140/FH140&lt;0.5,FJ140/FH140&gt;2),"NM",(FJ140/FH140-1)*100))</f>
        <v>2.3688436830835213</v>
      </c>
      <c r="FL140" s="127">
        <f>AA140+AC140+AE140+AG140</f>
        <v>8764.6</v>
      </c>
      <c r="FM140" s="65">
        <f>IF(ISERROR(FL140/FJ140),"NM",IF(OR(FL140/FJ140&lt;0.5,FL140/FJ140&gt;2),"NM",(FL140/FJ140-1)*100))</f>
        <v>14.584913060530802</v>
      </c>
      <c r="FN140" s="127">
        <f>AI140+AK140+AM140+AO140</f>
        <v>9943.4</v>
      </c>
      <c r="FO140" s="65">
        <f>IF(ISERROR(FN140/FL140),"NM",IF(OR(FN140/FL140&lt;0.5,FN140/FL140&gt;2),"NM",(FN140/FL140-1)*100))</f>
        <v>13.449558451041677</v>
      </c>
      <c r="FP140" s="127">
        <f>AQ140+AS140+AU140+AW140</f>
        <v>10410</v>
      </c>
      <c r="FQ140" s="65">
        <f>IF(ISERROR(FP140/FN140),"NM",IF(OR(FP140/FN140&lt;0.5,FP140/FN140&gt;2),"NM",(FP140/FN140-1)*100))</f>
        <v>4.6925598889715925</v>
      </c>
      <c r="FR140" s="146">
        <f>AY140+BA140+BC140+BE140</f>
        <v>10474</v>
      </c>
      <c r="FS140" s="65">
        <f>IF(ISERROR(FR140/FP140),"NM",IF(OR(FR140/FP140&lt;0.5,FR140/FP140&gt;2),"NM",(FR140/FP140-1)*100))</f>
        <v>0.6147934678194078</v>
      </c>
      <c r="FT140" s="146">
        <f>BG140+BI140+BK140+BM140</f>
        <v>10866</v>
      </c>
      <c r="FU140" s="65">
        <f>IF(ISERROR(FT140/FR140),"NM",IF(OR(FT140/FR140&lt;0.5,FT140/FR140&gt;2),"NM",(FT140/FR140-1)*100))</f>
        <v>3.7426007256062599</v>
      </c>
      <c r="FV140" s="146">
        <f>BO140+BQ140+BS140+BU140</f>
        <v>12742</v>
      </c>
      <c r="FW140" s="65">
        <f>IF(ISERROR(FV140/FT140),"NM",IF(OR(FV140/FT140&lt;0.5,FV140/FT140&gt;2),"NM",(FV140/FT140-1)*100))</f>
        <v>17.264862875023002</v>
      </c>
      <c r="FX140" s="146">
        <f>BW140+BY140+CA140+CC140</f>
        <v>14485</v>
      </c>
      <c r="FY140" s="65">
        <f>IF(ISERROR(FX140/FV140),"NM",IF(OR(FX140/FV140&lt;0.5,FX140/FV140&gt;2),"NM",(FX140/FV140-1)*100))</f>
        <v>13.679171244702548</v>
      </c>
      <c r="FZ140" s="146">
        <f>CE140+CG140+CI140+CK140</f>
        <v>15982.554050171289</v>
      </c>
      <c r="GA140" s="65">
        <f>IF(ISERROR(FZ140/FX140),"NM",IF(OR(FZ140/FX140&lt;0.5,FZ140/FX140&gt;2),"NM",(FZ140/FX140-1)*100))</f>
        <v>10.33865412613939</v>
      </c>
      <c r="GB140" s="146">
        <f>CM140+CO140+CQ140+CS140</f>
        <v>18353</v>
      </c>
      <c r="GC140" s="65">
        <f>IF(ISERROR(GB140/FZ140),"NM",IF(OR(GB140/FZ140&lt;0.5,GB140/FZ140&gt;2),"NM",(GB140/FZ140-1)*100))</f>
        <v>14.831458992020785</v>
      </c>
      <c r="GD140" s="146">
        <f>CU140+CW140+CY140+DA140</f>
        <v>20052</v>
      </c>
      <c r="GE140" s="65">
        <f>IF(ISERROR(GD140/GB140),"NM",IF(OR(GD140/GB140&lt;0.5,GD140/GB140&gt;2),"NM",(GD140/GB140-1)*100))</f>
        <v>9.2573421239034559</v>
      </c>
      <c r="GF140" s="146">
        <f>DC140+DE140+DG140+DI140</f>
        <v>17669</v>
      </c>
      <c r="GG140" s="65">
        <f>IF(ISERROR(GF140/GD140),"NM",IF(OR(GF140/GD140&lt;0.5,GF140/GD140&gt;2),"NM",(GF140/GD140-1)*100))</f>
        <v>-11.884101336525033</v>
      </c>
      <c r="GH140" s="146">
        <f>DK140+DM140+DO140+DQ140</f>
        <v>16532</v>
      </c>
      <c r="GI140" s="65">
        <f>IF(ISERROR(GH140/GF140),"NM",IF(OR(GH140/GF140&lt;0.5,GH140/GF140&gt;2),"NM",(GH140/GF140-1)*100))</f>
        <v>-6.4349991510555204</v>
      </c>
      <c r="GJ140" s="146">
        <f>DS140+DU140+DW140+DY140</f>
        <v>14468</v>
      </c>
      <c r="GK140" s="65">
        <f>IF(ISERROR(GJ140/GH140),"NM",IF(OR(GJ140/GH140&lt;0.5,GJ140/GH140&gt;2),"NM",(GJ140/GH140-1)*100))</f>
        <v>-12.484877812726836</v>
      </c>
      <c r="GL140" s="146">
        <f>EA140+EC140+EE140+EG140</f>
        <v>15967</v>
      </c>
      <c r="GM140" s="65">
        <f>IF(ISERROR(GL140/GJ140),"NM",IF(OR(GL140/GJ140&lt;0.5,GL140/GJ140&gt;2),"NM",(GL140/GJ140-1)*100))</f>
        <v>10.360796239977876</v>
      </c>
      <c r="GN140" s="146">
        <f>EI140+EK140+EM140+EO140</f>
        <v>15027</v>
      </c>
      <c r="GO140" s="65">
        <f>IF(ISERROR(GN140/GL140),"NM",IF(OR(GN140/GL140&lt;0.5,GN140/GL140&gt;2),"NM",(GN140/GL140-1)*100))</f>
        <v>-5.8871422308511274</v>
      </c>
      <c r="GP140" s="146">
        <f>EQ140+ES140+EU140+EW140</f>
        <v>15430.097178005704</v>
      </c>
      <c r="GQ140" s="65">
        <f>IF(ISERROR(GP140/GN140),"NM",IF(OR(GP140/GN140&lt;0.5,GP140/GN140&gt;2),"NM",(GP140/GN140-1)*100))</f>
        <v>2.6824860451567512</v>
      </c>
      <c r="GR140" s="127">
        <f>GR133+GR136+GR131</f>
        <v>15099.084407953753</v>
      </c>
      <c r="GS140" s="65">
        <f>IF(ISERROR(GR140/GP140),"NM",IF(OR(GR140/GP140&lt;0.5,GR140/GP140&gt;2),"NM",(GR140/GP140-1)*100))</f>
        <v>-2.1452409938401584</v>
      </c>
      <c r="GT140" s="127">
        <f>GT133+GT136+GT131</f>
        <v>15162.072048464426</v>
      </c>
      <c r="GU140" s="65">
        <f>IF(ISERROR(GT140/GR140),"NM",IF(OR(GT140/GR140&lt;0.5,GT140/GR140&gt;2),"NM",(GT140/GR140-1)*100))</f>
        <v>0.41716198683869887</v>
      </c>
      <c r="GV140" s="127">
        <f>GV133+GV136+GV131</f>
        <v>15345.314394020337</v>
      </c>
      <c r="GW140" s="65">
        <f>IF(ISERROR(GV140/GT140),"NM",IF(OR(GV140/GT140&lt;0.5,GV140/GT140&gt;2),"NM",(GV140/GT140-1)*100))</f>
        <v>1.2085574120093145</v>
      </c>
      <c r="GX140" s="127">
        <f>GX133+GX136+GX131</f>
        <v>15645.197353180076</v>
      </c>
      <c r="GY140" s="65">
        <f>IF(ISERROR(GX140/GV140),"NM",IF(OR(GX140/GV140&lt;0.5,GX140/GV140&gt;2),"NM",(GX140/GV140-1)*100))</f>
        <v>1.9542314445939013</v>
      </c>
      <c r="GZ140" s="65">
        <f t="shared" si="304"/>
        <v>0.80956758784247462</v>
      </c>
      <c r="HA140" s="280"/>
      <c r="HB140" s="57"/>
      <c r="HC140"/>
      <c r="HD140"/>
      <c r="HE140"/>
      <c r="HF140"/>
      <c r="HG140"/>
      <c r="HH140"/>
    </row>
    <row r="141" spans="1:216" s="2" customFormat="1" ht="13.5" customHeight="1" x14ac:dyDescent="0.2">
      <c r="A141" s="4"/>
      <c r="B141" s="54"/>
      <c r="C141" s="57"/>
      <c r="D141" s="63"/>
      <c r="E141" s="57"/>
      <c r="F141" s="63"/>
      <c r="G141" s="57"/>
      <c r="H141" s="63"/>
      <c r="I141" s="57"/>
      <c r="J141" s="63"/>
      <c r="K141" s="57"/>
      <c r="L141" s="63"/>
      <c r="M141" s="57"/>
      <c r="N141" s="63"/>
      <c r="O141" s="57"/>
      <c r="P141" s="63"/>
      <c r="Q141" s="57"/>
      <c r="R141" s="63"/>
      <c r="S141" s="57"/>
      <c r="T141" s="63"/>
      <c r="U141" s="57"/>
      <c r="V141" s="63"/>
      <c r="W141" s="57"/>
      <c r="X141" s="63"/>
      <c r="Y141" s="57"/>
      <c r="Z141" s="63"/>
      <c r="AA141" s="57"/>
      <c r="AB141" s="63"/>
      <c r="AC141" s="57"/>
      <c r="AD141" s="63"/>
      <c r="AE141" s="57"/>
      <c r="AF141" s="63"/>
      <c r="AG141" s="57"/>
      <c r="AH141" s="63"/>
      <c r="AI141" s="55"/>
      <c r="AJ141" s="63"/>
      <c r="AK141" s="57"/>
      <c r="AL141" s="63"/>
      <c r="AM141" s="57"/>
      <c r="AN141" s="63"/>
      <c r="AO141" s="59"/>
      <c r="AP141" s="63"/>
      <c r="AQ141" s="59"/>
      <c r="AR141" s="63"/>
      <c r="AS141" s="59"/>
      <c r="AT141" s="63"/>
      <c r="AU141" s="59"/>
      <c r="AV141" s="63"/>
      <c r="AW141" s="59"/>
      <c r="AX141" s="63"/>
      <c r="AY141" s="59"/>
      <c r="AZ141" s="65"/>
      <c r="BA141" s="59"/>
      <c r="BB141" s="65"/>
      <c r="BC141" s="59"/>
      <c r="BD141" s="65"/>
      <c r="BE141" s="59"/>
      <c r="BF141" s="65"/>
      <c r="BG141" s="59"/>
      <c r="BH141" s="65"/>
      <c r="BI141" s="59"/>
      <c r="BJ141" s="65"/>
      <c r="BK141" s="59"/>
      <c r="BL141" s="65"/>
      <c r="BM141" s="59"/>
      <c r="BN141" s="65"/>
      <c r="BO141" s="59"/>
      <c r="BP141" s="65"/>
      <c r="BQ141" s="59"/>
      <c r="BR141" s="65"/>
      <c r="BS141" s="59"/>
      <c r="BT141" s="65"/>
      <c r="BU141" s="59"/>
      <c r="BV141" s="65"/>
      <c r="BW141" s="59"/>
      <c r="BX141" s="65"/>
      <c r="BY141" s="59"/>
      <c r="BZ141" s="65"/>
      <c r="CA141" s="59"/>
      <c r="CB141" s="65"/>
      <c r="CC141" s="59"/>
      <c r="CD141" s="65"/>
      <c r="CE141" s="59"/>
      <c r="CF141" s="65"/>
      <c r="CG141" s="59"/>
      <c r="CH141" s="65"/>
      <c r="CI141" s="59"/>
      <c r="CJ141" s="65"/>
      <c r="CK141" s="59"/>
      <c r="CL141" s="65"/>
      <c r="CM141" s="59"/>
      <c r="CN141" s="65"/>
      <c r="CO141" s="59"/>
      <c r="CP141" s="65"/>
      <c r="CQ141" s="59"/>
      <c r="CR141" s="65"/>
      <c r="CS141" s="59"/>
      <c r="CT141" s="65"/>
      <c r="CU141" s="59"/>
      <c r="CV141" s="65"/>
      <c r="CW141" s="59"/>
      <c r="CX141" s="65"/>
      <c r="CY141" s="59"/>
      <c r="CZ141" s="65"/>
      <c r="DA141" s="59"/>
      <c r="DB141" s="65"/>
      <c r="DC141" s="59"/>
      <c r="DD141" s="65"/>
      <c r="DE141" s="59"/>
      <c r="DF141" s="65"/>
      <c r="DG141" s="59"/>
      <c r="DH141" s="65"/>
      <c r="DI141" s="59"/>
      <c r="DJ141" s="65"/>
      <c r="DK141" s="59"/>
      <c r="DL141" s="65"/>
      <c r="DM141" s="59"/>
      <c r="DN141" s="65"/>
      <c r="DO141" s="59"/>
      <c r="DP141" s="65"/>
      <c r="DQ141" s="59"/>
      <c r="DR141" s="65"/>
      <c r="DS141" s="59"/>
      <c r="DT141" s="65"/>
      <c r="DU141" s="59"/>
      <c r="DV141" s="65"/>
      <c r="DW141" s="59"/>
      <c r="DX141" s="65"/>
      <c r="DY141" s="59"/>
      <c r="DZ141" s="65"/>
      <c r="EA141" s="59"/>
      <c r="EB141" s="65"/>
      <c r="EC141" s="57"/>
      <c r="ED141" s="65"/>
      <c r="EE141" s="57"/>
      <c r="EF141" s="65"/>
      <c r="EG141" s="57"/>
      <c r="EH141" s="65"/>
      <c r="EI141" s="57"/>
      <c r="EJ141" s="65"/>
      <c r="EK141" s="57"/>
      <c r="EL141" s="65"/>
      <c r="EM141" s="57"/>
      <c r="EN141" s="65"/>
      <c r="EO141" s="57"/>
      <c r="EP141" s="65"/>
      <c r="EQ141" s="57"/>
      <c r="ER141" s="65"/>
      <c r="ES141" s="57"/>
      <c r="ET141" s="65"/>
      <c r="EU141" s="57"/>
      <c r="EV141" s="65"/>
      <c r="EW141" s="57"/>
      <c r="EX141" s="65"/>
      <c r="EY141" s="65"/>
      <c r="EZ141" s="317"/>
      <c r="FA141" s="59"/>
      <c r="FB141" s="57"/>
      <c r="FC141" s="63"/>
      <c r="FD141" s="57"/>
      <c r="FE141" s="65"/>
      <c r="FF141" s="57"/>
      <c r="FG141" s="65"/>
      <c r="FH141" s="57"/>
      <c r="FI141" s="65"/>
      <c r="FJ141" s="57"/>
      <c r="FK141" s="65"/>
      <c r="FL141" s="57"/>
      <c r="FM141" s="65"/>
      <c r="FN141" s="57"/>
      <c r="FO141" s="65"/>
      <c r="FP141" s="57"/>
      <c r="FQ141" s="65"/>
      <c r="FR141" s="75"/>
      <c r="FS141" s="65"/>
      <c r="FT141" s="75"/>
      <c r="FU141" s="65"/>
      <c r="FV141" s="75"/>
      <c r="FW141" s="65"/>
      <c r="FX141" s="75"/>
      <c r="FY141" s="65"/>
      <c r="FZ141" s="75"/>
      <c r="GA141" s="65"/>
      <c r="GB141" s="75"/>
      <c r="GC141" s="65"/>
      <c r="GD141" s="75"/>
      <c r="GE141" s="65"/>
      <c r="GF141" s="75"/>
      <c r="GG141" s="65"/>
      <c r="GH141" s="75"/>
      <c r="GI141" s="65"/>
      <c r="GJ141" s="75"/>
      <c r="GK141" s="65"/>
      <c r="GL141" s="75"/>
      <c r="GM141" s="65"/>
      <c r="GN141" s="75"/>
      <c r="GO141" s="65"/>
      <c r="GP141" s="75"/>
      <c r="GQ141" s="65"/>
      <c r="GR141" s="57"/>
      <c r="GS141" s="65"/>
      <c r="GT141" s="57"/>
      <c r="GU141" s="65"/>
      <c r="GV141" s="57"/>
      <c r="GW141" s="65"/>
      <c r="GX141" s="57"/>
      <c r="GY141" s="65"/>
      <c r="GZ141" s="65" t="str">
        <f t="shared" si="304"/>
        <v/>
      </c>
      <c r="HA141" s="279"/>
      <c r="HB141" s="57"/>
      <c r="HC141"/>
      <c r="HD141"/>
      <c r="HE141"/>
      <c r="HF141"/>
      <c r="HG141"/>
      <c r="HH141"/>
    </row>
    <row r="142" spans="1:216" s="2" customFormat="1" ht="13.5" customHeight="1" x14ac:dyDescent="0.2">
      <c r="A142" s="4"/>
      <c r="B142" s="61" t="s">
        <v>556</v>
      </c>
      <c r="C142" s="57"/>
      <c r="D142" s="63"/>
      <c r="E142" s="57"/>
      <c r="F142" s="63"/>
      <c r="G142" s="57"/>
      <c r="H142" s="63"/>
      <c r="I142" s="57"/>
      <c r="J142" s="63"/>
      <c r="K142" s="57"/>
      <c r="L142" s="63"/>
      <c r="M142" s="57"/>
      <c r="N142" s="63"/>
      <c r="O142" s="57"/>
      <c r="P142" s="63"/>
      <c r="Q142" s="57"/>
      <c r="R142" s="63"/>
      <c r="S142" s="57"/>
      <c r="T142" s="63"/>
      <c r="U142" s="57"/>
      <c r="V142" s="63"/>
      <c r="W142" s="57"/>
      <c r="X142" s="63"/>
      <c r="Y142" s="57"/>
      <c r="Z142" s="63"/>
      <c r="AA142" s="57"/>
      <c r="AB142" s="63"/>
      <c r="AC142" s="57"/>
      <c r="AD142" s="63"/>
      <c r="AE142" s="57"/>
      <c r="AF142" s="63"/>
      <c r="AG142" s="57"/>
      <c r="AH142" s="63"/>
      <c r="AI142" s="55"/>
      <c r="AJ142" s="63"/>
      <c r="AK142" s="57"/>
      <c r="AL142" s="63"/>
      <c r="AM142" s="57"/>
      <c r="AN142" s="63"/>
      <c r="AO142" s="59"/>
      <c r="AP142" s="63"/>
      <c r="AQ142" s="59"/>
      <c r="AR142" s="63"/>
      <c r="AS142" s="59"/>
      <c r="AT142" s="63"/>
      <c r="AU142" s="59"/>
      <c r="AV142" s="63"/>
      <c r="AW142" s="59"/>
      <c r="AX142" s="63"/>
      <c r="AY142" s="59"/>
      <c r="AZ142" s="65"/>
      <c r="BA142" s="59"/>
      <c r="BB142" s="65"/>
      <c r="BC142" s="59"/>
      <c r="BD142" s="65"/>
      <c r="BE142" s="59"/>
      <c r="BF142" s="65"/>
      <c r="BG142" s="59"/>
      <c r="BH142" s="65"/>
      <c r="BI142" s="59"/>
      <c r="BJ142" s="65"/>
      <c r="BK142" s="59"/>
      <c r="BL142" s="65"/>
      <c r="BM142" s="59"/>
      <c r="BN142" s="65"/>
      <c r="BO142" s="59"/>
      <c r="BP142" s="65"/>
      <c r="BQ142" s="59"/>
      <c r="BR142" s="65"/>
      <c r="BS142" s="59"/>
      <c r="BT142" s="65"/>
      <c r="BU142" s="59"/>
      <c r="BV142" s="65"/>
      <c r="BW142" s="59"/>
      <c r="BX142" s="65"/>
      <c r="BY142" s="59"/>
      <c r="BZ142" s="65"/>
      <c r="CA142" s="59"/>
      <c r="CB142" s="65"/>
      <c r="CC142" s="59"/>
      <c r="CD142" s="65"/>
      <c r="CE142" s="59"/>
      <c r="CF142" s="65"/>
      <c r="CG142" s="59"/>
      <c r="CH142" s="65"/>
      <c r="CI142" s="59"/>
      <c r="CJ142" s="65"/>
      <c r="CK142" s="59"/>
      <c r="CL142" s="65"/>
      <c r="CM142" s="59"/>
      <c r="CN142" s="65"/>
      <c r="CO142" s="59"/>
      <c r="CP142" s="65"/>
      <c r="CQ142" s="59"/>
      <c r="CR142" s="65"/>
      <c r="CS142" s="59"/>
      <c r="CT142" s="65"/>
      <c r="CU142" s="59"/>
      <c r="CV142" s="65"/>
      <c r="CW142" s="59"/>
      <c r="CX142" s="65"/>
      <c r="CY142" s="59"/>
      <c r="CZ142" s="65"/>
      <c r="DA142" s="59"/>
      <c r="DB142" s="65"/>
      <c r="DC142" s="59"/>
      <c r="DD142" s="65"/>
      <c r="DE142" s="59"/>
      <c r="DF142" s="65"/>
      <c r="DG142" s="59"/>
      <c r="DH142" s="65"/>
      <c r="DI142" s="59"/>
      <c r="DJ142" s="65"/>
      <c r="DK142" s="59"/>
      <c r="DL142" s="65"/>
      <c r="DM142" s="59"/>
      <c r="DN142" s="65"/>
      <c r="DO142" s="59"/>
      <c r="DP142" s="65"/>
      <c r="DQ142" s="59"/>
      <c r="DR142" s="65"/>
      <c r="DS142" s="59"/>
      <c r="DT142" s="65"/>
      <c r="DU142" s="59"/>
      <c r="DV142" s="65"/>
      <c r="DW142" s="59"/>
      <c r="DX142" s="65"/>
      <c r="DY142" s="59"/>
      <c r="DZ142" s="65"/>
      <c r="EA142" s="59"/>
      <c r="EB142" s="65"/>
      <c r="EC142" s="59"/>
      <c r="ED142" s="65"/>
      <c r="EE142" s="59"/>
      <c r="EF142" s="65"/>
      <c r="EG142" s="59"/>
      <c r="EH142" s="65"/>
      <c r="EI142" s="59"/>
      <c r="EJ142" s="65"/>
      <c r="EK142" s="59"/>
      <c r="EL142" s="65"/>
      <c r="EM142" s="59"/>
      <c r="EN142" s="65"/>
      <c r="EO142" s="59"/>
      <c r="EP142" s="65"/>
      <c r="EQ142" s="59"/>
      <c r="ER142" s="65"/>
      <c r="ES142" s="59"/>
      <c r="ET142" s="65"/>
      <c r="EU142" s="59"/>
      <c r="EV142" s="65"/>
      <c r="EW142" s="59"/>
      <c r="EX142" s="65"/>
      <c r="EY142" s="65"/>
      <c r="EZ142" s="317"/>
      <c r="FA142" s="59"/>
      <c r="FB142" s="57"/>
      <c r="FC142" s="63"/>
      <c r="FD142" s="57"/>
      <c r="FE142" s="65"/>
      <c r="FF142" s="57"/>
      <c r="FG142" s="65"/>
      <c r="FH142" s="57"/>
      <c r="FI142" s="65"/>
      <c r="FJ142" s="57"/>
      <c r="FK142" s="65"/>
      <c r="FL142" s="57"/>
      <c r="FM142" s="65"/>
      <c r="FN142" s="57"/>
      <c r="FO142" s="65"/>
      <c r="FP142" s="57"/>
      <c r="FQ142" s="65"/>
      <c r="FR142" s="72"/>
      <c r="FS142" s="65"/>
      <c r="FT142" s="72"/>
      <c r="FU142" s="65"/>
      <c r="FV142" s="72"/>
      <c r="FW142" s="65"/>
      <c r="FX142" s="72"/>
      <c r="FY142" s="65"/>
      <c r="FZ142" s="72"/>
      <c r="GA142" s="65"/>
      <c r="GB142" s="72"/>
      <c r="GC142" s="65"/>
      <c r="GD142" s="72"/>
      <c r="GE142" s="65"/>
      <c r="GF142" s="72"/>
      <c r="GG142" s="65"/>
      <c r="GH142" s="72"/>
      <c r="GI142" s="65"/>
      <c r="GJ142" s="72"/>
      <c r="GK142" s="65"/>
      <c r="GL142" s="72"/>
      <c r="GM142" s="65"/>
      <c r="GN142" s="72"/>
      <c r="GO142" s="65"/>
      <c r="GP142" s="72"/>
      <c r="GQ142" s="65"/>
      <c r="GR142" s="59"/>
      <c r="GS142" s="65"/>
      <c r="GT142" s="59"/>
      <c r="GU142" s="65"/>
      <c r="GV142" s="59"/>
      <c r="GW142" s="65"/>
      <c r="GX142" s="59"/>
      <c r="GY142" s="65"/>
      <c r="GZ142" s="65" t="str">
        <f t="shared" si="304"/>
        <v/>
      </c>
      <c r="HA142" s="279"/>
      <c r="HB142" s="57"/>
      <c r="HC142"/>
      <c r="HD142"/>
      <c r="HE142"/>
      <c r="HF142"/>
      <c r="HG142"/>
      <c r="HH142"/>
    </row>
    <row r="143" spans="1:216" s="2" customFormat="1" ht="13.5" customHeight="1" x14ac:dyDescent="0.2">
      <c r="A143" s="4"/>
      <c r="B143" s="54" t="s">
        <v>557</v>
      </c>
      <c r="C143" s="84">
        <v>820</v>
      </c>
      <c r="D143" s="63"/>
      <c r="E143" s="84">
        <v>867</v>
      </c>
      <c r="F143" s="63"/>
      <c r="G143" s="84">
        <v>885</v>
      </c>
      <c r="H143" s="63"/>
      <c r="I143" s="84">
        <v>863</v>
      </c>
      <c r="J143" s="63"/>
      <c r="K143" s="84">
        <v>836</v>
      </c>
      <c r="L143" s="63">
        <f>IF(ISERROR(K143/C143),"NM",IF(OR(K143/C143&lt;0.5,K143/C143&gt;2),"NM",(K143/C143-1)*100))</f>
        <v>1.9512195121951237</v>
      </c>
      <c r="M143" s="84">
        <v>826</v>
      </c>
      <c r="N143" s="63">
        <f>IF(ISERROR(M143/E143),"NM",IF(OR(M143/E143&lt;0.5,M143/E143&gt;2),"NM",(M143/E143-1)*100))</f>
        <v>-4.7289504036908898</v>
      </c>
      <c r="O143" s="84">
        <v>827</v>
      </c>
      <c r="P143" s="63">
        <f>IF(ISERROR(O143/G143),"NM",IF(OR(O143/G143&lt;0.5,O143/G143&gt;2),"NM",(O143/G143-1)*100))</f>
        <v>-6.5536723163841852</v>
      </c>
      <c r="Q143" s="84">
        <v>634</v>
      </c>
      <c r="R143" s="63">
        <f>IF(ISERROR(Q143/I143),"NM",IF(OR(Q143/I143&lt;0.5,Q143/I143&gt;2),"NM",(Q143/I143-1)*100))</f>
        <v>-26.535341830822713</v>
      </c>
      <c r="S143" s="84">
        <v>817</v>
      </c>
      <c r="T143" s="63">
        <f>IF(ISERROR(S143/K143),"NM",IF(OR(S143/K143&lt;0.5,S143/K143&gt;2),"NM",(S143/K143-1)*100))</f>
        <v>-2.2727272727272707</v>
      </c>
      <c r="U143" s="84">
        <v>846</v>
      </c>
      <c r="V143" s="63">
        <f>IF(ISERROR(U143/M143),"NM",IF(OR(U143/M143&lt;0.5,U143/M143&gt;2),"NM",(U143/M143-1)*100))</f>
        <v>2.4213075060532718</v>
      </c>
      <c r="W143" s="84">
        <v>910</v>
      </c>
      <c r="X143" s="63">
        <f>IF(ISERROR(W143/O143),"NM",IF(OR(W143/O143&lt;0.5,W143/O143&gt;2),"NM",(W143/O143-1)*100))</f>
        <v>10.036275695284157</v>
      </c>
      <c r="Y143" s="84">
        <v>615</v>
      </c>
      <c r="Z143" s="63">
        <f>IF(ISERROR(Y143/Q143),"NM",IF(OR(Y143/Q143&lt;0.5,Y143/Q143&gt;2),"NM",(Y143/Q143-1)*100))</f>
        <v>-2.9968454258675115</v>
      </c>
      <c r="AA143" s="84">
        <v>923</v>
      </c>
      <c r="AB143" s="63">
        <f>IF(ISERROR(AA143/S143),"NM",IF(OR(AA143/S143&lt;0.5,AA143/S143&gt;2),"NM",(AA143/S143-1)*100))</f>
        <v>12.974296205630353</v>
      </c>
      <c r="AC143" s="84">
        <v>965</v>
      </c>
      <c r="AD143" s="63">
        <f>IF(ISERROR(AC143/U143),"NM",IF(OR(AC143/U143&lt;0.5,AC143/U143&gt;2),"NM",(AC143/U143-1)*100))</f>
        <v>14.066193853427889</v>
      </c>
      <c r="AE143" s="84">
        <v>978</v>
      </c>
      <c r="AF143" s="63">
        <f>IF(ISERROR(AE143/W143),"NM",IF(OR(AE143/W143&lt;0.5,AE143/W143&gt;2),"NM",(AE143/W143-1)*100))</f>
        <v>7.4725274725274682</v>
      </c>
      <c r="AG143" s="84">
        <v>1017</v>
      </c>
      <c r="AH143" s="63">
        <f>IF(ISERROR(AG143/Y143),"NM",IF(OR(AG143/Y143&lt;0.5,AG143/Y143&gt;2),"NM",(AG143/Y143-1)*100))</f>
        <v>65.365853658536579</v>
      </c>
      <c r="AI143" s="101">
        <v>1077</v>
      </c>
      <c r="AJ143" s="63">
        <f>IF(ISERROR(AI143/AA143),"NM",IF(OR(AI143/AA143&lt;0.5,AI143/AA143&gt;2),"NM",(AI143/AA143-1)*100))</f>
        <v>16.684723726977246</v>
      </c>
      <c r="AK143" s="84">
        <v>1043</v>
      </c>
      <c r="AL143" s="63">
        <f>IF(ISERROR(AK143/AC143),"NM",IF(OR(AK143/AC143&lt;0.5,AK143/AC143&gt;2),"NM",(AK143/AC143-1)*100))</f>
        <v>8.0829015544041418</v>
      </c>
      <c r="AM143" s="84">
        <v>1075</v>
      </c>
      <c r="AN143" s="63">
        <f>IF(ISERROR(AM143/AE143),"NM",IF(OR(AM143/AE143&lt;0.5,AM143/AE143&gt;2),"NM",(AM143/AE143-1)*100))</f>
        <v>9.9182004089979579</v>
      </c>
      <c r="AO143" s="85">
        <v>1094</v>
      </c>
      <c r="AP143" s="63">
        <f>IF(ISERROR(AO143/AG143),"NM",IF(OR(AO143/AG143&lt;0.5,AO143/AG143&gt;2),"NM",(AO143/AG143-1)*100))</f>
        <v>7.571288102261553</v>
      </c>
      <c r="AQ143" s="85">
        <v>1174</v>
      </c>
      <c r="AR143" s="63">
        <f>IF(ISERROR(AQ143/AI143),"NM",IF(OR(AQ143/AI143&lt;0.5,AQ143/AI143&gt;2),"NM",(AQ143/AI143-1)*100))</f>
        <v>9.0064995357474373</v>
      </c>
      <c r="AS143" s="85">
        <v>1109</v>
      </c>
      <c r="AT143" s="63">
        <f>IF(ISERROR(AS143/AK143),"NM",IF(OR(AS143/AK143&lt;0.5,AS143/AK143&gt;2),"NM",(AS143/AK143-1)*100))</f>
        <v>6.327900287631838</v>
      </c>
      <c r="AU143" s="85">
        <v>1100</v>
      </c>
      <c r="AV143" s="63">
        <f>IF(ISERROR(AU143/AM143),"NM",IF(OR(AU143/AM143&lt;0.5,AU143/AM143&gt;2),"NM",(AU143/AM143-1)*100))</f>
        <v>2.3255813953488413</v>
      </c>
      <c r="AW143" s="85">
        <v>1057</v>
      </c>
      <c r="AX143" s="63">
        <f>IF(ISERROR(AW143/AO143),"NM",IF(OR(AW143/AO143&lt;0.5,AW143/AO143&gt;2),"NM",(AW143/AO143-1)*100))</f>
        <v>-3.3820840950639863</v>
      </c>
      <c r="AY143" s="85">
        <v>1047.5</v>
      </c>
      <c r="AZ143" s="65">
        <f>IF(ISERROR(AY143/AQ143),"NM",IF(OR(AY143/AQ143&lt;0.5,AY143/AQ143&gt;2),"NM",(AY143/AQ143-1)*100))</f>
        <v>-10.775127768313453</v>
      </c>
      <c r="BA143" s="85">
        <v>1064</v>
      </c>
      <c r="BB143" s="65">
        <f>IF(ISERROR(BA143/AS143),"NM",IF(OR(BA143/AS143&lt;0.5,BA143/AS143&gt;2),"NM",(BA143/AS143-1)*100))</f>
        <v>-4.0577096483318309</v>
      </c>
      <c r="BC143" s="85">
        <v>1072</v>
      </c>
      <c r="BD143" s="65">
        <f>IF(ISERROR(BC143/AU143),"NM",IF(OR(BC143/AU143&lt;0.5,BC143/AU143&gt;2),"NM",(BC143/AU143-1)*100))</f>
        <v>-2.5454545454545507</v>
      </c>
      <c r="BE143" s="85">
        <v>929</v>
      </c>
      <c r="BF143" s="65">
        <f>IF(ISERROR(BE143/AW143),"NM",IF(OR(BE143/AW143&lt;0.5,BE143/AW143&gt;2),"NM",(BE143/AW143-1)*100))</f>
        <v>-12.109744560075686</v>
      </c>
      <c r="BG143" s="85">
        <v>1102</v>
      </c>
      <c r="BH143" s="65">
        <f>IF(ISERROR(BG143/AY143),"NM",IF(OR(BG143/AY143&lt;0.5,BG143/AY143&gt;2),"NM",(BG143/AY143-1)*100))</f>
        <v>5.2028639618138417</v>
      </c>
      <c r="BI143" s="85">
        <v>1074</v>
      </c>
      <c r="BJ143" s="65">
        <f>IF(ISERROR(BI143/BA143),"NM",IF(OR(BI143/BA143&lt;0.5,BI143/BA143&gt;2),"NM",(BI143/BA143-1)*100))</f>
        <v>0.93984962406015171</v>
      </c>
      <c r="BK143" s="85">
        <v>1037</v>
      </c>
      <c r="BL143" s="65">
        <f>IF(ISERROR(BK143/BC143),"NM",IF(OR(BK143/BC143&lt;0.5,BK143/BC143&gt;2),"NM",(BK143/BC143-1)*100))</f>
        <v>-3.2649253731343308</v>
      </c>
      <c r="BM143" s="85">
        <v>1112</v>
      </c>
      <c r="BN143" s="65">
        <f>IF(ISERROR(BM143/BE143),"NM",IF(OR(BM143/BE143&lt;0.5,BM143/BE143&gt;2),"NM",(BM143/BE143-1)*100))</f>
        <v>19.698600645855755</v>
      </c>
      <c r="BO143" s="85">
        <v>1305</v>
      </c>
      <c r="BP143" s="65">
        <f>IF(ISERROR(BO143/BG143),"NM",IF(OR(BO143/BG143&lt;0.5,BO143/BG143&gt;2),"NM",(BO143/BG143-1)*100))</f>
        <v>18.421052631578938</v>
      </c>
      <c r="BQ143" s="85">
        <v>1321</v>
      </c>
      <c r="BR143" s="65">
        <f>IF(ISERROR(BQ143/BI143),"NM",IF(OR(BQ143/BI143&lt;0.5,BQ143/BI143&gt;2),"NM",(BQ143/BI143-1)*100))</f>
        <v>22.998137802607065</v>
      </c>
      <c r="BS143" s="85">
        <v>1333</v>
      </c>
      <c r="BT143" s="65">
        <f>IF(ISERROR(BS143/BK143),"NM",IF(OR(BS143/BK143&lt;0.5,BS143/BK143&gt;2),"NM",(BS143/BK143-1)*100))</f>
        <v>28.543876567020241</v>
      </c>
      <c r="BU143" s="85">
        <v>1518</v>
      </c>
      <c r="BV143" s="65">
        <f>IF(ISERROR(BU143/BM143),"NM",IF(OR(BU143/BM143&lt;0.5,BU143/BM143&gt;2),"NM",(BU143/BM143-1)*100))</f>
        <v>36.510791366906467</v>
      </c>
      <c r="BW143" s="85">
        <v>1600</v>
      </c>
      <c r="BX143" s="65">
        <f>IF(ISERROR(BW143/BO143),"NM",IF(OR(BW143/BO143&lt;0.5,BW143/BO143&gt;2),"NM",(BW143/BO143-1)*100))</f>
        <v>22.60536398467432</v>
      </c>
      <c r="BY143" s="85">
        <v>1547</v>
      </c>
      <c r="BZ143" s="65">
        <f>IF(ISERROR(BY143/BQ143),"NM",IF(OR(BY143/BQ143&lt;0.5,BY143/BQ143&gt;2),"NM",(BY143/BQ143-1)*100))</f>
        <v>17.108251324753976</v>
      </c>
      <c r="CA143" s="85">
        <v>1549</v>
      </c>
      <c r="CB143" s="65">
        <f>IF(ISERROR(CA143/BS143),"NM",IF(OR(CA143/BS143&lt;0.5,CA143/BS143&gt;2),"NM",(CA143/BS143-1)*100))</f>
        <v>16.204051012753197</v>
      </c>
      <c r="CC143" s="85">
        <v>1596</v>
      </c>
      <c r="CD143" s="65">
        <f>IF(ISERROR(CC143/BU143),"NM",IF(OR(CC143/BU143&lt;0.5,CC143/BU143&gt;2),"NM",(CC143/BU143-1)*100))</f>
        <v>5.1383399209486091</v>
      </c>
      <c r="CE143" s="85">
        <v>1676</v>
      </c>
      <c r="CF143" s="65">
        <f>IF(ISERROR(CE143/BW143),"NM",IF(OR(CE143/BW143&lt;0.5,CE143/BW143&gt;2),"NM",(CE143/BW143-1)*100))</f>
        <v>4.7500000000000098</v>
      </c>
      <c r="CG143" s="85">
        <v>1573</v>
      </c>
      <c r="CH143" s="65">
        <f>IF(ISERROR(CG143/BY143),"NM",IF(OR(CG143/BY143&lt;0.5,CG143/BY143&gt;2),"NM",(CG143/BY143-1)*100))</f>
        <v>1.6806722689075571</v>
      </c>
      <c r="CI143" s="85">
        <v>1715</v>
      </c>
      <c r="CJ143" s="65">
        <f>IF(ISERROR(CI143/CA143),"NM",IF(OR(CI143/CA143&lt;0.5,CI143/CA143&gt;2),"NM",(CI143/CA143-1)*100))</f>
        <v>10.716591349257577</v>
      </c>
      <c r="CK143" s="85">
        <v>1745</v>
      </c>
      <c r="CL143" s="65">
        <f>IF(ISERROR(CK143/CC143),"NM",IF(OR(CK143/CC143&lt;0.5,CK143/CC143&gt;2),"NM",(CK143/CC143-1)*100))</f>
        <v>9.3358395989974863</v>
      </c>
      <c r="CM143" s="85">
        <v>1831</v>
      </c>
      <c r="CN143" s="65">
        <f>IF(ISERROR(CM143/CE143),"NM",IF(OR(CM143/CE143&lt;0.5,CM143/CE143&gt;2),"NM",(CM143/CE143-1)*100))</f>
        <v>9.2482100238663545</v>
      </c>
      <c r="CO143" s="85">
        <v>1848</v>
      </c>
      <c r="CP143" s="65">
        <f>IF(ISERROR(CO143/CG143),"NM",IF(OR(CO143/CG143&lt;0.5,CO143/CG143&gt;2),"NM",(CO143/CG143-1)*100))</f>
        <v>17.48251748251748</v>
      </c>
      <c r="CQ143" s="85">
        <v>1911</v>
      </c>
      <c r="CR143" s="65">
        <f>IF(ISERROR(CQ143/CI143),"NM",IF(OR(CQ143/CI143&lt;0.5,CQ143/CI143&gt;2),"NM",(CQ143/CI143-1)*100))</f>
        <v>11.428571428571432</v>
      </c>
      <c r="CS143" s="85">
        <v>1944</v>
      </c>
      <c r="CT143" s="65">
        <f>IF(ISERROR(CS143/CK143),"NM",IF(OR(CS143/CK143&lt;0.5,CS143/CK143&gt;2),"NM",(CS143/CK143-1)*100))</f>
        <v>11.404011461318042</v>
      </c>
      <c r="CU143" s="85">
        <v>2022</v>
      </c>
      <c r="CV143" s="65">
        <f>IF(ISERROR(CU143/CM143),"NM",IF(OR(CU143/CM143&lt;0.5,CU143/CM143&gt;2),"NM",(CU143/CM143-1)*100))</f>
        <v>10.431458219552159</v>
      </c>
      <c r="CW143" s="85">
        <v>1962</v>
      </c>
      <c r="CX143" s="65">
        <f>IF(ISERROR(CW143/CO143),"NM",IF(OR(CW143/CO143&lt;0.5,CW143/CO143&gt;2),"NM",(CW143/CO143-1)*100))</f>
        <v>6.1688311688311792</v>
      </c>
      <c r="CY143" s="85">
        <v>1977</v>
      </c>
      <c r="CZ143" s="65">
        <f>IF(ISERROR(CY143/CQ143),"NM",IF(OR(CY143/CQ143&lt;0.5,CY143/CQ143&gt;2),"NM",(CY143/CQ143-1)*100))</f>
        <v>3.4536891679748827</v>
      </c>
      <c r="DA143" s="85">
        <f>2012</f>
        <v>2012</v>
      </c>
      <c r="DB143" s="65">
        <f>IF(ISERROR(DA143/CS143),"NM",IF(OR(DA143/CS143&lt;0.5,DA143/CS143&gt;2),"NM",(DA143/CS143-1)*100))</f>
        <v>3.4979423868312765</v>
      </c>
      <c r="DC143" s="85">
        <v>1755</v>
      </c>
      <c r="DD143" s="65">
        <f>IF(ISERROR(DC143/CU143),"NM",IF(OR(DC143/CU143&lt;0.5,DC143/CU143&gt;2),"NM",(DC143/CU143-1)*100))</f>
        <v>-13.204747774480708</v>
      </c>
      <c r="DE143" s="85">
        <v>1597</v>
      </c>
      <c r="DF143" s="65">
        <f>IF(ISERROR(DE143/CW143),"NM",IF(OR(DE143/CW143&lt;0.5,DE143/CW143&gt;2),"NM",(DE143/CW143-1)*100))</f>
        <v>-18.603465851172274</v>
      </c>
      <c r="DG143" s="85">
        <v>1633</v>
      </c>
      <c r="DH143" s="65">
        <f>IF(ISERROR(DG143/CY143),"NM",IF(OR(DG143/CY143&lt;0.5,DG143/CY143&gt;2),"NM",(DG143/CY143-1)*100))</f>
        <v>-17.400101163378856</v>
      </c>
      <c r="DI143" s="85">
        <v>1568</v>
      </c>
      <c r="DJ143" s="65">
        <f>IF(ISERROR(DI143/DA143),"NM",IF(OR(DI143/DA143&lt;0.5,DI143/DA143&gt;2),"NM",(DI143/DA143-1)*100))</f>
        <v>-22.067594433399606</v>
      </c>
      <c r="DK143" s="85">
        <v>1542</v>
      </c>
      <c r="DL143" s="65">
        <f>IF(ISERROR(DK143/DC143),"NM",IF(OR(DK143/DC143&lt;0.5,DK143/DC143&gt;2),"NM",(DK143/DC143-1)*100))</f>
        <v>-12.136752136752138</v>
      </c>
      <c r="DM143" s="85">
        <v>1545</v>
      </c>
      <c r="DN143" s="65">
        <f>IF(ISERROR(DM143/DE143),"NM",IF(OR(DM143/DE143&lt;0.5,DM143/DE143&gt;2),"NM",(DM143/DE143-1)*100))</f>
        <v>-3.2561051972448296</v>
      </c>
      <c r="DO143" s="85">
        <v>1543</v>
      </c>
      <c r="DP143" s="65">
        <f>IF(ISERROR(DO143/DG143),"NM",IF(OR(DO143/DG143&lt;0.5,DO143/DG143&gt;2),"NM",(DO143/DG143-1)*100))</f>
        <v>-5.5113288426209444</v>
      </c>
      <c r="DQ143" s="85">
        <v>1346</v>
      </c>
      <c r="DR143" s="65">
        <f>IF(ISERROR(DQ143/DI143),"NM",IF(OR(DQ143/DI143&lt;0.5,DQ143/DI143&gt;2),"NM",(DQ143/DI143-1)*100))</f>
        <v>-14.158163265306122</v>
      </c>
      <c r="DS143" s="85">
        <f>1402-82</f>
        <v>1320</v>
      </c>
      <c r="DT143" s="65">
        <f>IF(ISERROR(DS143/DK143),"NM",IF(OR(DS143/DK143&lt;0.5,DS143/DK143&gt;2),"NM",(DS143/DK143-1)*100))</f>
        <v>-14.396887159533078</v>
      </c>
      <c r="DU143" s="85">
        <f>1349-119</f>
        <v>1230</v>
      </c>
      <c r="DV143" s="65">
        <f>IF(ISERROR(DU143/DM143),"NM",IF(OR(DU143/DM143&lt;0.5,DU143/DM143&gt;2),"NM",(DU143/DM143-1)*100))</f>
        <v>-20.38834951456311</v>
      </c>
      <c r="DW143" s="85">
        <f>1339-116</f>
        <v>1223</v>
      </c>
      <c r="DX143" s="65">
        <f>IF(ISERROR(DW143/DO143),"NM",IF(OR(DW143/DO143&lt;0.5,DW143/DO143&gt;2),"NM",(DW143/DO143-1)*100))</f>
        <v>-20.738820479585218</v>
      </c>
      <c r="DY143" s="85">
        <f>1348-119</f>
        <v>1229</v>
      </c>
      <c r="DZ143" s="65">
        <f>IF(ISERROR(DY143/DQ143),"NM",IF(OR(DY143/DQ143&lt;0.5,DY143/DQ143&gt;2),"NM",(DY143/DQ143-1)*100))</f>
        <v>-8.6924219910846983</v>
      </c>
      <c r="EA143" s="85">
        <f>1474-124</f>
        <v>1350</v>
      </c>
      <c r="EB143" s="65">
        <f>IF(ISERROR(EA143/DS143),"NM",IF(OR(EA143/DS143&lt;0.5,EA143/DS143&gt;2),"NM",(EA143/DS143-1)*100))</f>
        <v>2.2727272727272707</v>
      </c>
      <c r="EC143" s="85">
        <f>1568-129</f>
        <v>1439</v>
      </c>
      <c r="ED143" s="65">
        <f>IF(ISERROR(EC143/DU143),"NM",IF(OR(EC143/DU143&lt;0.5,EC143/DU143&gt;2),"NM",(EC143/DU143-1)*100))</f>
        <v>16.991869918699187</v>
      </c>
      <c r="EE143" s="85">
        <f>1641-137</f>
        <v>1504</v>
      </c>
      <c r="EF143" s="65">
        <f>IF(ISERROR(EE143/DW143),"NM",IF(OR(EE143/DW143&lt;0.5,EE143/DW143&gt;2),"NM",(EE143/DW143-1)*100))</f>
        <v>22.976287816843822</v>
      </c>
      <c r="EG143" s="85">
        <f>1583-129</f>
        <v>1454</v>
      </c>
      <c r="EH143" s="65">
        <f>IF(ISERROR(EG143/DY143),"NM",IF(OR(EG143/DY143&lt;0.5,EG143/DY143&gt;2),"NM",(EG143/DY143-1)*100))</f>
        <v>18.307567127746125</v>
      </c>
      <c r="EI143" s="85">
        <f>1592-127</f>
        <v>1465</v>
      </c>
      <c r="EJ143" s="65">
        <f>IF(ISERROR(EI143/EA143),"NM",IF(OR(EI143/EA143&lt;0.5,EI143/EA143&gt;2),"NM",(EI143/EA143-1)*100))</f>
        <v>8.5185185185185262</v>
      </c>
      <c r="EK143" s="85">
        <f>1593-125</f>
        <v>1468</v>
      </c>
      <c r="EL143" s="65">
        <f>IF(ISERROR(EK143/EC143),"NM",IF(OR(EK143/EC143&lt;0.5,EK143/EC143&gt;2),"NM",(EK143/EC143-1)*100))</f>
        <v>2.0152883947185618</v>
      </c>
      <c r="EM143" s="85">
        <f>1600-121</f>
        <v>1479</v>
      </c>
      <c r="EN143" s="65">
        <f>IF(ISERROR(EM143/EE143),"NM",IF(OR(EM143/EE143&lt;0.5,EM143/EE143&gt;2),"NM",(EM143/EE143-1)*100))</f>
        <v>-1.6622340425531901</v>
      </c>
      <c r="EO143" s="85">
        <f>1547-123</f>
        <v>1424</v>
      </c>
      <c r="EP143" s="65">
        <f>IF(ISERROR(EO143/EG143),"NM",IF(OR(EO143/EG143&lt;0.5,EO143/EG143&gt;2),"NM",(EO143/EG143-1)*100))</f>
        <v>-2.063273727647863</v>
      </c>
      <c r="EQ143" s="71">
        <f t="shared" ref="EQ143:ES143" si="492">EQ77/EQ126</f>
        <v>1475.2533941144295</v>
      </c>
      <c r="ER143" s="65">
        <f>IF(ISERROR(EQ143/EI143),"NM",IF(OR(EQ143/EI143&lt;0.5,EQ143/EI143&gt;2),"NM",(EQ143/EI143-1)*100))</f>
        <v>0.6998903832375003</v>
      </c>
      <c r="ES143" s="71">
        <f t="shared" si="492"/>
        <v>1486.8038996672824</v>
      </c>
      <c r="ET143" s="65">
        <f>IF(ISERROR(ES143/EK143),"NM",IF(OR(ES143/EK143&lt;0.5,ES143/EK143&gt;2),"NM",(ES143/EK143-1)*100))</f>
        <v>1.2809195958639163</v>
      </c>
      <c r="EU143" s="71">
        <f t="shared" ref="EU143" si="493">EU77/EU126</f>
        <v>1479.3476845895591</v>
      </c>
      <c r="EV143" s="65">
        <f>IF(ISERROR(EU143/EM143),"NM",IF(OR(EU143/EM143&lt;0.5,EU143/EM143&gt;2),"NM",(EU143/EM143-1)*100))</f>
        <v>2.3508085839019088E-2</v>
      </c>
      <c r="EW143" s="71">
        <f t="shared" ref="EW143" si="494">EW77/EW126</f>
        <v>1476.9495547909892</v>
      </c>
      <c r="EX143" s="65">
        <f>IF(ISERROR(EW143/EO143),"NM",IF(OR(EW143/EO143&lt;0.5,EW143/EO143&gt;2),"NM",(EW143/EO143-1)*100))</f>
        <v>3.7183676117267694</v>
      </c>
      <c r="EY143" s="65"/>
      <c r="EZ143" s="317"/>
      <c r="FA143" s="59"/>
      <c r="FB143" s="84">
        <v>2217.0219268087708</v>
      </c>
      <c r="FC143" s="63"/>
      <c r="FD143" s="84">
        <v>2877</v>
      </c>
      <c r="FE143" s="65">
        <f>IF(ISERROR(FD143/FB143),"NM",IF(OR(FD143/FB143&lt;0.5,FD143/FB143&gt;2),"NM",(FD143/FB143-1)*100))</f>
        <v>29.768675952664836</v>
      </c>
      <c r="FF143" s="88">
        <f>C143+E143+G143+I143</f>
        <v>3435</v>
      </c>
      <c r="FG143" s="65">
        <f>IF(ISERROR(FF143/FD143),"NM",IF(OR(FF143/FD143&lt;0.5,FF143/FD143&gt;2),"NM",(FF143/FD143-1)*100))</f>
        <v>19.395203336809175</v>
      </c>
      <c r="FH143" s="88">
        <f>K143+M143+O143+Q143</f>
        <v>3123</v>
      </c>
      <c r="FI143" s="65">
        <f>IF(ISERROR(FH143/FF143),"NM",IF(OR(FH143/FF143&lt;0.5,FH143/FF143&gt;2),"NM",(FH143/FF143-1)*100))</f>
        <v>-9.0829694323144139</v>
      </c>
      <c r="FJ143" s="88">
        <f>S143+U143+W143+Y143</f>
        <v>3188</v>
      </c>
      <c r="FK143" s="65">
        <f>IF(ISERROR(FJ143/FH143),"NM",IF(OR(FJ143/FH143&lt;0.5,FJ143/FH143&gt;2),"NM",(FJ143/FH143-1)*100))</f>
        <v>2.0813320525136181</v>
      </c>
      <c r="FL143" s="88">
        <f>AA143+AC143+AE143+AG143</f>
        <v>3883</v>
      </c>
      <c r="FM143" s="65">
        <f>IF(ISERROR(FL143/FJ143),"NM",IF(OR(FL143/FJ143&lt;0.5,FL143/FJ143&gt;2),"NM",(FL143/FJ143-1)*100))</f>
        <v>21.800501882057709</v>
      </c>
      <c r="FN143" s="71">
        <f>AI143+AK143+AM143+AO143</f>
        <v>4289</v>
      </c>
      <c r="FO143" s="65">
        <f>IF(ISERROR(FN143/FL143),"NM",IF(OR(FN143/FL143&lt;0.5,FN143/FL143&gt;2),"NM",(FN143/FL143-1)*100))</f>
        <v>10.455833118722646</v>
      </c>
      <c r="FP143" s="71">
        <f>AQ143+AS143+AU143+AW143</f>
        <v>4440</v>
      </c>
      <c r="FQ143" s="65">
        <f>IF(ISERROR(FP143/FN143),"NM",IF(OR(FP143/FN143&lt;0.5,FP143/FN143&gt;2),"NM",(FP143/FN143-1)*100))</f>
        <v>3.5206341804616459</v>
      </c>
      <c r="FR143" s="87">
        <f>AY143+BA143+BC143+BE143</f>
        <v>4112.5</v>
      </c>
      <c r="FS143" s="65">
        <f>IF(ISERROR(FR143/FP143),"NM",IF(OR(FR143/FP143&lt;0.5,FR143/FP143&gt;2),"NM",(FR143/FP143-1)*100))</f>
        <v>-7.3761261261261257</v>
      </c>
      <c r="FT143" s="87">
        <f>BG143+BI143+BK143+BM143</f>
        <v>4325</v>
      </c>
      <c r="FU143" s="65">
        <f>IF(ISERROR(FT143/FR143),"NM",IF(OR(FT143/FR143&lt;0.5,FT143/FR143&gt;2),"NM",(FT143/FR143-1)*100))</f>
        <v>5.1671732522796443</v>
      </c>
      <c r="FV143" s="87">
        <f>BO143+BQ143+BS143+BU143</f>
        <v>5477</v>
      </c>
      <c r="FW143" s="65">
        <f>IF(ISERROR(FV143/FT143),"NM",IF(OR(FV143/FT143&lt;0.5,FV143/FT143&gt;2),"NM",(FV143/FT143-1)*100))</f>
        <v>26.635838150289025</v>
      </c>
      <c r="FX143" s="87">
        <f>BW143+BY143+CA143+CC143</f>
        <v>6292</v>
      </c>
      <c r="FY143" s="65">
        <f>IF(ISERROR(FX143/FV143),"NM",IF(OR(FX143/FV143&lt;0.5,FX143/FV143&gt;2),"NM",(FX143/FV143-1)*100))</f>
        <v>14.880408983019899</v>
      </c>
      <c r="FZ143" s="87">
        <f>CE143+CG143+CI143+CK143</f>
        <v>6709</v>
      </c>
      <c r="GA143" s="65">
        <f>IF(ISERROR(FZ143/FX143),"NM",IF(OR(FZ143/FX143&lt;0.5,FZ143/FX143&gt;2),"NM",(FZ143/FX143-1)*100))</f>
        <v>6.6274634456452652</v>
      </c>
      <c r="GB143" s="87">
        <f>CM143+CO143+CQ143+CS143</f>
        <v>7534</v>
      </c>
      <c r="GC143" s="65">
        <f>IF(ISERROR(GB143/FZ143),"NM",IF(OR(GB143/FZ143&lt;0.5,GB143/FZ143&gt;2),"NM",(GB143/FZ143-1)*100))</f>
        <v>12.296914592338659</v>
      </c>
      <c r="GD143" s="87">
        <f>CU143+CW143+CY143+DA143</f>
        <v>7973</v>
      </c>
      <c r="GE143" s="65">
        <f>IF(ISERROR(GD143/GB143),"NM",IF(OR(GD143/GB143&lt;0.5,GD143/GB143&gt;2),"NM",(GD143/GB143-1)*100))</f>
        <v>5.826917971860901</v>
      </c>
      <c r="GF143" s="87">
        <f>DC143+DE143+DG143+DI143</f>
        <v>6553</v>
      </c>
      <c r="GG143" s="65">
        <f>IF(ISERROR(GF143/GD143),"NM",IF(OR(GF143/GD143&lt;0.5,GF143/GD143&gt;2),"NM",(GF143/GD143-1)*100))</f>
        <v>-17.810109118274177</v>
      </c>
      <c r="GH143" s="87">
        <f>DK143+DM143+DO143+DQ143</f>
        <v>5976</v>
      </c>
      <c r="GI143" s="65">
        <f>IF(ISERROR(GH143/GF143),"NM",IF(OR(GH143/GF143&lt;0.5,GH143/GF143&gt;2),"NM",(GH143/GF143-1)*100))</f>
        <v>-8.805127422554559</v>
      </c>
      <c r="GJ143" s="87">
        <f>DS143+DU143+DW143+DY143</f>
        <v>5002</v>
      </c>
      <c r="GK143" s="65">
        <f>IF(ISERROR(GJ143/GH143),"NM",IF(OR(GJ143/GH143&lt;0.5,GJ143/GH143&gt;2),"NM",(GJ143/GH143-1)*100))</f>
        <v>-16.298527443105758</v>
      </c>
      <c r="GL143" s="87">
        <f>EA143+EC143+EE143+EG143</f>
        <v>5747</v>
      </c>
      <c r="GM143" s="65">
        <f>IF(ISERROR(GL143/GJ143),"NM",IF(OR(GL143/GJ143&lt;0.5,GL143/GJ143&gt;2),"NM",(GL143/GJ143-1)*100))</f>
        <v>14.894042383046791</v>
      </c>
      <c r="GN143" s="87">
        <f>EI143+EK143+EM143+EO143</f>
        <v>5836</v>
      </c>
      <c r="GO143" s="65">
        <f>IF(ISERROR(GN143/GL143),"NM",IF(OR(GN143/GL143&lt;0.5,GN143/GL143&gt;2),"NM",(GN143/GL143-1)*100))</f>
        <v>1.5486340699495393</v>
      </c>
      <c r="GP143" s="87">
        <f>EQ143+ES143+EU143+EW143</f>
        <v>5918.3545331622599</v>
      </c>
      <c r="GQ143" s="65">
        <f>IF(ISERROR(GP143/GN143),"NM",IF(OR(GP143/GN143&lt;0.5,GP143/GN143&gt;2),"NM",(GP143/GN143-1)*100))</f>
        <v>1.4111469013409872</v>
      </c>
      <c r="GR143" s="71">
        <f>GR77/GR126</f>
        <v>5816.4029152171561</v>
      </c>
      <c r="GS143" s="65">
        <f>IF(ISERROR(GR143/GP143),"NM",IF(OR(GR143/GP143&lt;0.5,GR143/GP143&gt;2),"NM",(GR143/GP143-1)*100))</f>
        <v>-1.7226345156215128</v>
      </c>
      <c r="GT143" s="71">
        <f>GT77/GT126</f>
        <v>5782.7206952281467</v>
      </c>
      <c r="GU143" s="65">
        <f>IF(ISERROR(GT143/GR143),"NM",IF(OR(GT143/GR143&lt;0.5,GT143/GR143&gt;2),"NM",(GT143/GR143-1)*100))</f>
        <v>-0.57909021228375046</v>
      </c>
      <c r="GV143" s="71">
        <f>GV77/GV126</f>
        <v>5860.7191276682779</v>
      </c>
      <c r="GW143" s="65">
        <f>IF(ISERROR(GV143/GT143),"NM",IF(OR(GV143/GT143&lt;0.5,GV143/GT143&gt;2),"NM",(GV143/GT143-1)*100))</f>
        <v>1.3488189478785495</v>
      </c>
      <c r="GX143" s="71">
        <f>GX77/GX126</f>
        <v>5978.4903175609379</v>
      </c>
      <c r="GY143" s="65">
        <f>IF(ISERROR(GX143/GV143),"NM",IF(OR(GX143/GV143&lt;0.5,GX143/GV143&gt;2),"NM",(GX143/GV143-1)*100))</f>
        <v>2.0095006658255699</v>
      </c>
      <c r="GZ143" s="65">
        <f t="shared" si="304"/>
        <v>0.48361466246966689</v>
      </c>
      <c r="HA143" s="280"/>
      <c r="HB143" s="57"/>
      <c r="HC143"/>
      <c r="HD143"/>
      <c r="HE143"/>
      <c r="HF143"/>
      <c r="HG143"/>
      <c r="HH143"/>
    </row>
    <row r="144" spans="1:216" s="2" customFormat="1" ht="13.5" customHeight="1" x14ac:dyDescent="0.2">
      <c r="A144" s="4"/>
      <c r="B144" s="54" t="s">
        <v>113</v>
      </c>
      <c r="C144" s="84">
        <v>564</v>
      </c>
      <c r="D144" s="63"/>
      <c r="E144" s="84">
        <v>544</v>
      </c>
      <c r="F144" s="63"/>
      <c r="G144" s="84">
        <v>540</v>
      </c>
      <c r="H144" s="63"/>
      <c r="I144" s="84">
        <v>551</v>
      </c>
      <c r="J144" s="63"/>
      <c r="K144" s="84">
        <v>498</v>
      </c>
      <c r="L144" s="63">
        <f>IF(ISERROR(K144/C144),"NM",IF(OR(K144/C144&lt;0.5,K144/C144&gt;2),"NM",(K144/C144-1)*100))</f>
        <v>-11.702127659574469</v>
      </c>
      <c r="M144" s="84">
        <v>446</v>
      </c>
      <c r="N144" s="63">
        <f>IF(ISERROR(M144/E144),"NM",IF(OR(M144/E144&lt;0.5,M144/E144&gt;2),"NM",(M144/E144-1)*100))</f>
        <v>-18.014705882352942</v>
      </c>
      <c r="O144" s="84">
        <v>469</v>
      </c>
      <c r="P144" s="63">
        <f>IF(ISERROR(O144/G144),"NM",IF(OR(O144/G144&lt;0.5,O144/G144&gt;2),"NM",(O144/G144-1)*100))</f>
        <v>-13.148148148148152</v>
      </c>
      <c r="Q144" s="84">
        <v>654</v>
      </c>
      <c r="R144" s="63">
        <f>IF(ISERROR(Q144/I144),"NM",IF(OR(Q144/I144&lt;0.5,Q144/I144&gt;2),"NM",(Q144/I144-1)*100))</f>
        <v>18.693284936479127</v>
      </c>
      <c r="S144" s="84">
        <v>396</v>
      </c>
      <c r="T144" s="63">
        <f>IF(ISERROR(S144/K144),"NM",IF(OR(S144/K144&lt;0.5,S144/K144&gt;2),"NM",(S144/K144-1)*100))</f>
        <v>-20.481927710843372</v>
      </c>
      <c r="U144" s="84">
        <v>428</v>
      </c>
      <c r="V144" s="63">
        <f>IF(ISERROR(U144/M144),"NM",IF(OR(U144/M144&lt;0.5,U144/M144&gt;2),"NM",(U144/M144-1)*100))</f>
        <v>-4.0358744394618835</v>
      </c>
      <c r="W144" s="84">
        <v>475</v>
      </c>
      <c r="X144" s="63">
        <f>IF(ISERROR(W144/O144),"NM",IF(OR(W144/O144&lt;0.5,W144/O144&gt;2),"NM",(W144/O144-1)*100))</f>
        <v>1.279317697228155</v>
      </c>
      <c r="Y144" s="84">
        <v>743</v>
      </c>
      <c r="Z144" s="63">
        <f>IF(ISERROR(Y144/Q144),"NM",IF(OR(Y144/Q144&lt;0.5,Y144/Q144&gt;2),"NM",(Y144/Q144-1)*100))</f>
        <v>13.60856269113151</v>
      </c>
      <c r="AA144" s="84">
        <v>494</v>
      </c>
      <c r="AB144" s="63">
        <f>IF(ISERROR(AA144/S144),"NM",IF(OR(AA144/S144&lt;0.5,AA144/S144&gt;2),"NM",(AA144/S144-1)*100))</f>
        <v>24.74747474747474</v>
      </c>
      <c r="AC144" s="84">
        <v>474</v>
      </c>
      <c r="AD144" s="63">
        <f>IF(ISERROR(AC144/U144),"NM",IF(OR(AC144/U144&lt;0.5,AC144/U144&gt;2),"NM",(AC144/U144-1)*100))</f>
        <v>10.747663551401864</v>
      </c>
      <c r="AE144" s="84">
        <v>491</v>
      </c>
      <c r="AF144" s="63">
        <f>IF(ISERROR(AE144/W144),"NM",IF(OR(AE144/W144&lt;0.5,AE144/W144&gt;2),"NM",(AE144/W144-1)*100))</f>
        <v>3.3684210526315761</v>
      </c>
      <c r="AG144" s="84">
        <v>602</v>
      </c>
      <c r="AH144" s="63">
        <f>IF(ISERROR(AG144/Y144),"NM",IF(OR(AG144/Y144&lt;0.5,AG144/Y144&gt;2),"NM",(AG144/Y144-1)*100))</f>
        <v>-18.977119784656793</v>
      </c>
      <c r="AI144" s="101">
        <v>566</v>
      </c>
      <c r="AJ144" s="63">
        <f>IF(ISERROR(AI144/AA144),"NM",IF(OR(AI144/AA144&lt;0.5,AI144/AA144&gt;2),"NM",(AI144/AA144-1)*100))</f>
        <v>14.574898785425106</v>
      </c>
      <c r="AK144" s="84">
        <v>579</v>
      </c>
      <c r="AL144" s="63">
        <f>IF(ISERROR(AK144/AC144),"NM",IF(OR(AK144/AC144&lt;0.5,AK144/AC144&gt;2),"NM",(AK144/AC144-1)*100))</f>
        <v>22.151898734177223</v>
      </c>
      <c r="AM144" s="84">
        <v>590</v>
      </c>
      <c r="AN144" s="63">
        <f>IF(ISERROR(AM144/AE144),"NM",IF(OR(AM144/AE144&lt;0.5,AM144/AE144&gt;2),"NM",(AM144/AE144-1)*100))</f>
        <v>20.16293279022403</v>
      </c>
      <c r="AO144" s="85">
        <v>655</v>
      </c>
      <c r="AP144" s="63">
        <f>IF(ISERROR(AO144/AG144),"NM",IF(OR(AO144/AG144&lt;0.5,AO144/AG144&gt;2),"NM",(AO144/AG144-1)*100))</f>
        <v>8.8039867109634518</v>
      </c>
      <c r="AQ144" s="85">
        <v>613</v>
      </c>
      <c r="AR144" s="63">
        <f>IF(ISERROR(AQ144/AI144),"NM",IF(OR(AQ144/AI144&lt;0.5,AQ144/AI144&gt;2),"NM",(AQ144/AI144-1)*100))</f>
        <v>8.3038869257950445</v>
      </c>
      <c r="AS144" s="85">
        <v>626</v>
      </c>
      <c r="AT144" s="63">
        <f>IF(ISERROR(AS144/AK144),"NM",IF(OR(AS144/AK144&lt;0.5,AS144/AK144&gt;2),"NM",(AS144/AK144-1)*100))</f>
        <v>8.1174438687392048</v>
      </c>
      <c r="AU144" s="85">
        <v>628</v>
      </c>
      <c r="AV144" s="63">
        <f>IF(ISERROR(AU144/AM144),"NM",IF(OR(AU144/AM144&lt;0.5,AU144/AM144&gt;2),"NM",(AU144/AM144-1)*100))</f>
        <v>6.4406779661017044</v>
      </c>
      <c r="AW144" s="85">
        <v>591</v>
      </c>
      <c r="AX144" s="63">
        <f>IF(ISERROR(AW144/AO144),"NM",IF(OR(AW144/AO144&lt;0.5,AW144/AO144&gt;2),"NM",(AW144/AO144-1)*100))</f>
        <v>-9.7709923664122122</v>
      </c>
      <c r="AY144" s="85">
        <v>611</v>
      </c>
      <c r="AZ144" s="65">
        <f>IF(ISERROR(AY144/AQ144),"NM",IF(OR(AY144/AQ144&lt;0.5,AY144/AQ144&gt;2),"NM",(AY144/AQ144-1)*100))</f>
        <v>-0.32626427406199365</v>
      </c>
      <c r="BA144" s="85">
        <v>652</v>
      </c>
      <c r="BB144" s="65">
        <f>IF(ISERROR(BA144/AS144),"NM",IF(OR(BA144/AS144&lt;0.5,BA144/AS144&gt;2),"NM",(BA144/AS144-1)*100))</f>
        <v>4.1533546325878579</v>
      </c>
      <c r="BC144" s="85">
        <v>674</v>
      </c>
      <c r="BD144" s="65">
        <f>IF(ISERROR(BC144/AU144),"NM",IF(OR(BC144/AU144&lt;0.5,BC144/AU144&gt;2),"NM",(BC144/AU144-1)*100))</f>
        <v>7.3248407643312197</v>
      </c>
      <c r="BE144" s="85">
        <v>798</v>
      </c>
      <c r="BF144" s="65">
        <f>IF(ISERROR(BE144/AW144),"NM",IF(OR(BE144/AW144&lt;0.5,BE144/AW144&gt;2),"NM",(BE144/AW144-1)*100))</f>
        <v>35.025380710659903</v>
      </c>
      <c r="BG144" s="85">
        <v>584</v>
      </c>
      <c r="BH144" s="65">
        <f>IF(ISERROR(BG144/AY144),"NM",IF(OR(BG144/AY144&lt;0.5,BG144/AY144&gt;2),"NM",(BG144/AY144-1)*100))</f>
        <v>-4.4189852700491024</v>
      </c>
      <c r="BI144" s="85">
        <v>608</v>
      </c>
      <c r="BJ144" s="65">
        <f>IF(ISERROR(BI144/BA144),"NM",IF(OR(BI144/BA144&lt;0.5,BI144/BA144&gt;2),"NM",(BI144/BA144-1)*100))</f>
        <v>-6.7484662576687171</v>
      </c>
      <c r="BK144" s="85">
        <v>698</v>
      </c>
      <c r="BL144" s="65">
        <f>IF(ISERROR(BK144/BC144),"NM",IF(OR(BK144/BC144&lt;0.5,BK144/BC144&gt;2),"NM",(BK144/BC144-1)*100))</f>
        <v>3.5608308605341144</v>
      </c>
      <c r="BM144" s="85">
        <v>719</v>
      </c>
      <c r="BN144" s="65">
        <f>IF(ISERROR(BM144/BE144),"NM",IF(OR(BM144/BE144&lt;0.5,BM144/BE144&gt;2),"NM",(BM144/BE144-1)*100))</f>
        <v>-9.8997493734335862</v>
      </c>
      <c r="BO144" s="85">
        <v>617</v>
      </c>
      <c r="BP144" s="65">
        <f>IF(ISERROR(BO144/BG144),"NM",IF(OR(BO144/BG144&lt;0.5,BO144/BG144&gt;2),"NM",(BO144/BG144-1)*100))</f>
        <v>5.6506849315068441</v>
      </c>
      <c r="BQ144" s="85">
        <v>625</v>
      </c>
      <c r="BR144" s="65">
        <f>IF(ISERROR(BQ144/BI144),"NM",IF(OR(BQ144/BI144&lt;0.5,BQ144/BI144&gt;2),"NM",(BQ144/BI144-1)*100))</f>
        <v>2.796052631578938</v>
      </c>
      <c r="BS144" s="85">
        <v>581</v>
      </c>
      <c r="BT144" s="65">
        <f>IF(ISERROR(BS144/BK144),"NM",IF(OR(BS144/BK144&lt;0.5,BS144/BK144&gt;2),"NM",(BS144/BK144-1)*100))</f>
        <v>-16.762177650429798</v>
      </c>
      <c r="BU144" s="85">
        <v>672</v>
      </c>
      <c r="BV144" s="65">
        <f>IF(ISERROR(BU144/BM144),"NM",IF(OR(BU144/BM144&lt;0.5,BU144/BM144&gt;2),"NM",(BU144/BM144-1)*100))</f>
        <v>-6.5368567454798354</v>
      </c>
      <c r="BW144" s="85">
        <v>602</v>
      </c>
      <c r="BX144" s="65">
        <f>IF(ISERROR(BW144/BO144),"NM",IF(OR(BW144/BO144&lt;0.5,BW144/BO144&gt;2),"NM",(BW144/BO144-1)*100))</f>
        <v>-2.4311183144246407</v>
      </c>
      <c r="BY144" s="85">
        <v>545</v>
      </c>
      <c r="BZ144" s="65">
        <f>IF(ISERROR(BY144/BQ144),"NM",IF(OR(BY144/BQ144&lt;0.5,BY144/BQ144&gt;2),"NM",(BY144/BQ144-1)*100))</f>
        <v>-12.8</v>
      </c>
      <c r="CA144" s="85">
        <v>626</v>
      </c>
      <c r="CB144" s="65">
        <f>IF(ISERROR(CA144/BS144),"NM",IF(OR(CA144/BS144&lt;0.5,CA144/BS144&gt;2),"NM",(CA144/BS144-1)*100))</f>
        <v>7.745266781411364</v>
      </c>
      <c r="CC144" s="85">
        <v>681</v>
      </c>
      <c r="CD144" s="65">
        <f>IF(ISERROR(CC144/BU144),"NM",IF(OR(CC144/BU144&lt;0.5,CC144/BU144&gt;2),"NM",(CC144/BU144-1)*100))</f>
        <v>1.3392857142857206</v>
      </c>
      <c r="CE144" s="85">
        <v>601</v>
      </c>
      <c r="CF144" s="65">
        <f>IF(ISERROR(CE144/BW144),"NM",IF(OR(CE144/BW144&lt;0.5,CE144/BW144&gt;2),"NM",(CE144/BW144-1)*100))</f>
        <v>-0.16611295681062677</v>
      </c>
      <c r="CG144" s="85">
        <v>656</v>
      </c>
      <c r="CH144" s="65">
        <f>IF(ISERROR(CG144/BY144),"NM",IF(OR(CG144/BY144&lt;0.5,CG144/BY144&gt;2),"NM",(CG144/BY144-1)*100))</f>
        <v>20.366972477064227</v>
      </c>
      <c r="CI144" s="85">
        <v>719</v>
      </c>
      <c r="CJ144" s="65">
        <f>IF(ISERROR(CI144/CA144),"NM",IF(OR(CI144/CA144&lt;0.5,CI144/CA144&gt;2),"NM",(CI144/CA144-1)*100))</f>
        <v>14.856230031948892</v>
      </c>
      <c r="CK144" s="85">
        <v>869</v>
      </c>
      <c r="CL144" s="65">
        <f>IF(ISERROR(CK144/CC144),"NM",IF(OR(CK144/CC144&lt;0.5,CK144/CC144&gt;2),"NM",(CK144/CC144-1)*100))</f>
        <v>27.606461086637289</v>
      </c>
      <c r="CM144" s="85">
        <v>749</v>
      </c>
      <c r="CN144" s="65">
        <f>IF(ISERROR(CM144/CE144),"NM",IF(OR(CM144/CE144&lt;0.5,CM144/CE144&gt;2),"NM",(CM144/CE144-1)*100))</f>
        <v>24.625623960066555</v>
      </c>
      <c r="CO144" s="85">
        <v>785</v>
      </c>
      <c r="CP144" s="65">
        <f>IF(ISERROR(CO144/CG144),"NM",IF(OR(CO144/CG144&lt;0.5,CO144/CG144&gt;2),"NM",(CO144/CG144-1)*100))</f>
        <v>19.664634146341452</v>
      </c>
      <c r="CQ144" s="85">
        <v>902</v>
      </c>
      <c r="CR144" s="65">
        <f>IF(ISERROR(CQ144/CI144),"NM",IF(OR(CQ144/CI144&lt;0.5,CQ144/CI144&gt;2),"NM",(CQ144/CI144-1)*100))</f>
        <v>25.452016689846999</v>
      </c>
      <c r="CS144" s="85">
        <v>1065.5</v>
      </c>
      <c r="CT144" s="65">
        <f>IF(ISERROR(CS144/CK144),"NM",IF(OR(CS144/CK144&lt;0.5,CS144/CK144&gt;2),"NM",(CS144/CK144-1)*100))</f>
        <v>22.612197928653632</v>
      </c>
      <c r="CU144" s="85">
        <v>945</v>
      </c>
      <c r="CV144" s="65">
        <f>IF(ISERROR(CU144/CM144),"NM",IF(OR(CU144/CM144&lt;0.5,CU144/CM144&gt;2),"NM",(CU144/CM144-1)*100))</f>
        <v>26.168224299065422</v>
      </c>
      <c r="CW144" s="85">
        <v>1082</v>
      </c>
      <c r="CX144" s="65">
        <f>IF(ISERROR(CW144/CO144),"NM",IF(OR(CW144/CO144&lt;0.5,CW144/CO144&gt;2),"NM",(CW144/CO144-1)*100))</f>
        <v>37.834394904458591</v>
      </c>
      <c r="CY144" s="85">
        <v>1242</v>
      </c>
      <c r="CZ144" s="65">
        <f>IF(ISERROR(CY144/CQ144),"NM",IF(OR(CY144/CQ144&lt;0.5,CY144/CQ144&gt;2),"NM",(CY144/CQ144-1)*100))</f>
        <v>37.694013303769403</v>
      </c>
      <c r="DA144" s="85">
        <v>1253</v>
      </c>
      <c r="DB144" s="65">
        <f>IF(ISERROR(DA144/CS144),"NM",IF(OR(DA144/CS144&lt;0.5,DA144/CS144&gt;2),"NM",(DA144/CS144-1)*100))</f>
        <v>17.597372125762554</v>
      </c>
      <c r="DC144" s="85">
        <v>1076</v>
      </c>
      <c r="DD144" s="65">
        <f>IF(ISERROR(DC144/CU144),"NM",IF(OR(DC144/CU144&lt;0.5,DC144/CU144&gt;2),"NM",(DC144/CU144-1)*100))</f>
        <v>13.862433862433864</v>
      </c>
      <c r="DE144" s="85">
        <v>1100</v>
      </c>
      <c r="DF144" s="65">
        <f>IF(ISERROR(DE144/CW144),"NM",IF(OR(DE144/CW144&lt;0.5,DE144/CW144&gt;2),"NM",(DE144/CW144-1)*100))</f>
        <v>1.6635859519408491</v>
      </c>
      <c r="DG144" s="85">
        <v>1129</v>
      </c>
      <c r="DH144" s="65">
        <f>IF(ISERROR(DG144/CY144),"NM",IF(OR(DG144/CY144&lt;0.5,DG144/CY144&gt;2),"NM",(DG144/CY144-1)*100))</f>
        <v>-9.0982286634460507</v>
      </c>
      <c r="DI144" s="85">
        <v>1066</v>
      </c>
      <c r="DJ144" s="65">
        <f>IF(ISERROR(DI144/DA144),"NM",IF(OR(DI144/DA144&lt;0.5,DI144/DA144&gt;2),"NM",(DI144/DA144-1)*100))</f>
        <v>-14.924181963288108</v>
      </c>
      <c r="DK144" s="85">
        <v>992</v>
      </c>
      <c r="DL144" s="65">
        <f>IF(ISERROR(DK144/DC144),"NM",IF(OR(DK144/DC144&lt;0.5,DK144/DC144&gt;2),"NM",(DK144/DC144-1)*100))</f>
        <v>-7.8066914498141298</v>
      </c>
      <c r="DM144" s="85">
        <v>1040</v>
      </c>
      <c r="DN144" s="65">
        <f>IF(ISERROR(DM144/DE144),"NM",IF(OR(DM144/DE144&lt;0.5,DM144/DE144&gt;2),"NM",(DM144/DE144-1)*100))</f>
        <v>-5.4545454545454568</v>
      </c>
      <c r="DO144" s="85">
        <v>1090</v>
      </c>
      <c r="DP144" s="65">
        <f>IF(ISERROR(DO144/DG144),"NM",IF(OR(DO144/DG144&lt;0.5,DO144/DG144&gt;2),"NM",(DO144/DG144-1)*100))</f>
        <v>-3.454384410983169</v>
      </c>
      <c r="DQ144" s="85">
        <v>985</v>
      </c>
      <c r="DR144" s="65">
        <f>IF(ISERROR(DQ144/DI144),"NM",IF(OR(DQ144/DI144&lt;0.5,DQ144/DI144&gt;2),"NM",(DQ144/DI144-1)*100))</f>
        <v>-7.5984990619136994</v>
      </c>
      <c r="DS144" s="85">
        <f>912-4</f>
        <v>908</v>
      </c>
      <c r="DT144" s="65">
        <f>IF(ISERROR(DS144/DK144),"NM",IF(OR(DS144/DK144&lt;0.5,DS144/DK144&gt;2),"NM",(DS144/DK144-1)*100))</f>
        <v>-8.4677419354838754</v>
      </c>
      <c r="DU144" s="85">
        <f>948-8</f>
        <v>940</v>
      </c>
      <c r="DV144" s="65">
        <f>IF(ISERROR(DU144/DM144),"NM",IF(OR(DU144/DM144&lt;0.5,DU144/DM144&gt;2),"NM",(DU144/DM144-1)*100))</f>
        <v>-9.615384615384615</v>
      </c>
      <c r="DW144" s="85">
        <f>924-8</f>
        <v>916</v>
      </c>
      <c r="DX144" s="65">
        <f>IF(ISERROR(DW144/DO144),"NM",IF(OR(DW144/DO144&lt;0.5,DW144/DO144&gt;2),"NM",(DW144/DO144-1)*100))</f>
        <v>-15.963302752293574</v>
      </c>
      <c r="DY144" s="85">
        <f>945-6</f>
        <v>939</v>
      </c>
      <c r="DZ144" s="65">
        <f>IF(ISERROR(DY144/DQ144),"NM",IF(OR(DY144/DQ144&lt;0.5,DY144/DQ144&gt;2),"NM",(DY144/DQ144-1)*100))</f>
        <v>-4.6700507614213187</v>
      </c>
      <c r="EA144" s="85">
        <f>939-6</f>
        <v>933</v>
      </c>
      <c r="EB144" s="65">
        <f>IF(ISERROR(EA144/DS144),"NM",IF(OR(EA144/DS144&lt;0.5,EA144/DS144&gt;2),"NM",(EA144/DS144-1)*100))</f>
        <v>2.7533039647577029</v>
      </c>
      <c r="EC144" s="85">
        <f>1022-6</f>
        <v>1016</v>
      </c>
      <c r="ED144" s="65">
        <f>IF(ISERROR(EC144/DU144),"NM",IF(OR(EC144/DU144&lt;0.5,EC144/DU144&gt;2),"NM",(EC144/DU144-1)*100))</f>
        <v>8.085106382978724</v>
      </c>
      <c r="EE144" s="85">
        <f>1106-7</f>
        <v>1099</v>
      </c>
      <c r="EF144" s="65">
        <f>IF(ISERROR(EE144/DW144),"NM",IF(OR(EE144/DW144&lt;0.5,EE144/DW144&gt;2),"NM",(EE144/DW144-1)*100))</f>
        <v>19.978165938864635</v>
      </c>
      <c r="EG144" s="85">
        <f>1039-5</f>
        <v>1034</v>
      </c>
      <c r="EH144" s="65">
        <f>IF(ISERROR(EG144/DY144),"NM",IF(OR(EG144/DY144&lt;0.5,EG144/DY144&gt;2),"NM",(EG144/DY144-1)*100))</f>
        <v>10.117145899893497</v>
      </c>
      <c r="EI144" s="85">
        <f>827-4</f>
        <v>823</v>
      </c>
      <c r="EJ144" s="65">
        <f>IF(ISERROR(EI144/EA144),"NM",IF(OR(EI144/EA144&lt;0.5,EI144/EA144&gt;2),"NM",(EI144/EA144-1)*100))</f>
        <v>-11.789924973204712</v>
      </c>
      <c r="EK144" s="85">
        <f>808-4</f>
        <v>804</v>
      </c>
      <c r="EL144" s="65">
        <f>IF(ISERROR(EK144/EC144),"NM",IF(OR(EK144/EC144&lt;0.5,EK144/EC144&gt;2),"NM",(EK144/EC144-1)*100))</f>
        <v>-20.866141732283459</v>
      </c>
      <c r="EM144" s="85">
        <f>824-4+1</f>
        <v>821</v>
      </c>
      <c r="EN144" s="65">
        <f>IF(ISERROR(EM144/EE144),"NM",IF(OR(EM144/EE144&lt;0.5,EM144/EE144&gt;2),"NM",(EM144/EE144-1)*100))</f>
        <v>-25.295723384895364</v>
      </c>
      <c r="EO144" s="85">
        <f>806-2</f>
        <v>804</v>
      </c>
      <c r="EP144" s="65">
        <f>IF(ISERROR(EO144/EG144),"NM",IF(OR(EO144/EG144&lt;0.5,EO144/EG144&gt;2),"NM",(EO144/EG144-1)*100))</f>
        <v>-22.243713733075431</v>
      </c>
      <c r="EQ144" s="71">
        <f t="shared" ref="EQ144:ES144" si="495">EQ78/EQ126</f>
        <v>826.79036373446047</v>
      </c>
      <c r="ER144" s="65">
        <f>IF(ISERROR(EQ144/EI144),"NM",IF(OR(EQ144/EI144&lt;0.5,EQ144/EI144&gt;2),"NM",(EQ144/EI144-1)*100))</f>
        <v>0.46055452423579002</v>
      </c>
      <c r="ES144" s="71">
        <f t="shared" si="495"/>
        <v>833.26372398935609</v>
      </c>
      <c r="ET144" s="65">
        <f>IF(ISERROR(ES144/EK144),"NM",IF(OR(ES144/EK144&lt;0.5,ES144/EK144&gt;2),"NM",(ES144/EK144-1)*100))</f>
        <v>3.6397666653428029</v>
      </c>
      <c r="EU144" s="71">
        <f t="shared" ref="EU144" si="496">EU78/EU126</f>
        <v>812.82839812613145</v>
      </c>
      <c r="EV144" s="65">
        <f>IF(ISERROR(EU144/EM144),"NM",IF(OR(EU144/EM144&lt;0.5,EU144/EM144&gt;2),"NM",(EU144/EM144-1)*100))</f>
        <v>-0.99532300534330709</v>
      </c>
      <c r="EW144" s="71">
        <f t="shared" ref="EW144" si="497">EW78/EW126</f>
        <v>827.74095927846633</v>
      </c>
      <c r="EX144" s="65">
        <f>IF(ISERROR(EW144/EO144),"NM",IF(OR(EW144/EO144&lt;0.5,EW144/EO144&gt;2),"NM",(EW144/EO144-1)*100))</f>
        <v>2.9528556316500421</v>
      </c>
      <c r="EY144" s="65"/>
      <c r="EZ144" s="317"/>
      <c r="FA144" s="59"/>
      <c r="FB144" s="84">
        <v>1902.4295209718086</v>
      </c>
      <c r="FC144" s="63"/>
      <c r="FD144" s="84">
        <v>2163</v>
      </c>
      <c r="FE144" s="65">
        <f>IF(ISERROR(FD144/FB144),"NM",IF(OR(FD144/FB144&lt;0.5,FD144/FB144&gt;2),"NM",(FD144/FB144-1)*100))</f>
        <v>13.696721805235935</v>
      </c>
      <c r="FF144" s="88">
        <f>C144+E144+G144+I144</f>
        <v>2199</v>
      </c>
      <c r="FG144" s="65">
        <f>IF(ISERROR(FF144/FD144),"NM",IF(OR(FF144/FD144&lt;0.5,FF144/FD144&gt;2),"NM",(FF144/FD144-1)*100))</f>
        <v>1.6643550624133141</v>
      </c>
      <c r="FH144" s="88">
        <f>K144+M144+O144+Q144</f>
        <v>2067</v>
      </c>
      <c r="FI144" s="65">
        <f>IF(ISERROR(FH144/FF144),"NM",IF(OR(FH144/FF144&lt;0.5,FH144/FF144&gt;2),"NM",(FH144/FF144-1)*100))</f>
        <v>-6.0027285129604309</v>
      </c>
      <c r="FJ144" s="88">
        <f>S144+U144+W144+Y144</f>
        <v>2042</v>
      </c>
      <c r="FK144" s="65">
        <f>IF(ISERROR(FJ144/FH144),"NM",IF(OR(FJ144/FH144&lt;0.5,FJ144/FH144&gt;2),"NM",(FJ144/FH144-1)*100))</f>
        <v>-1.2094823415578104</v>
      </c>
      <c r="FL144" s="88">
        <f>AA144+AC144+AE144+AG144</f>
        <v>2061</v>
      </c>
      <c r="FM144" s="65">
        <f>IF(ISERROR(FL144/FJ144),"NM",IF(OR(FL144/FJ144&lt;0.5,FL144/FJ144&gt;2),"NM",(FL144/FJ144-1)*100))</f>
        <v>0.93046033300685504</v>
      </c>
      <c r="FN144" s="71">
        <f>AI144+AK144+AM144+AO144</f>
        <v>2390</v>
      </c>
      <c r="FO144" s="65">
        <f>IF(ISERROR(FN144/FL144),"NM",IF(OR(FN144/FL144&lt;0.5,FN144/FL144&gt;2),"NM",(FN144/FL144-1)*100))</f>
        <v>15.963124696749142</v>
      </c>
      <c r="FP144" s="71">
        <f>AQ144+AS144+AU144+AW144</f>
        <v>2458</v>
      </c>
      <c r="FQ144" s="65">
        <f>IF(ISERROR(FP144/FN144),"NM",IF(OR(FP144/FN144&lt;0.5,FP144/FN144&gt;2),"NM",(FP144/FN144-1)*100))</f>
        <v>2.8451882845188292</v>
      </c>
      <c r="FR144" s="87">
        <f>AY144+BA144+BC144+BE144</f>
        <v>2735</v>
      </c>
      <c r="FS144" s="65">
        <f>IF(ISERROR(FR144/FP144),"NM",IF(OR(FR144/FP144&lt;0.5,FR144/FP144&gt;2),"NM",(FR144/FP144-1)*100))</f>
        <v>11.269324654190394</v>
      </c>
      <c r="FT144" s="87">
        <f>BG144+BI144+BK144+BM144</f>
        <v>2609</v>
      </c>
      <c r="FU144" s="65">
        <f>IF(ISERROR(FT144/FR144),"NM",IF(OR(FT144/FR144&lt;0.5,FT144/FR144&gt;2),"NM",(FT144/FR144-1)*100))</f>
        <v>-4.6069469835466226</v>
      </c>
      <c r="FV144" s="87">
        <f>BO144+BQ144+BS144+BU144</f>
        <v>2495</v>
      </c>
      <c r="FW144" s="65">
        <f>IF(ISERROR(FV144/FT144),"NM",IF(OR(FV144/FT144&lt;0.5,FV144/FT144&gt;2),"NM",(FV144/FT144-1)*100))</f>
        <v>-4.3694902261402824</v>
      </c>
      <c r="FX144" s="87">
        <f>BW144+BY144+CA144+CC144</f>
        <v>2454</v>
      </c>
      <c r="FY144" s="65">
        <f>IF(ISERROR(FX144/FV144),"NM",IF(OR(FX144/FV144&lt;0.5,FX144/FV144&gt;2),"NM",(FX144/FV144-1)*100))</f>
        <v>-1.6432865731462964</v>
      </c>
      <c r="FZ144" s="87">
        <f>CE144+CG144+CI144+CK144</f>
        <v>2845</v>
      </c>
      <c r="GA144" s="65">
        <f>IF(ISERROR(FZ144/FX144),"NM",IF(OR(FZ144/FX144&lt;0.5,FZ144/FX144&gt;2),"NM",(FZ144/FX144-1)*100))</f>
        <v>15.93317033414834</v>
      </c>
      <c r="GB144" s="87">
        <f>CM144+CO144+CQ144+CS144</f>
        <v>3501.5</v>
      </c>
      <c r="GC144" s="65">
        <f>IF(ISERROR(GB144/FZ144),"NM",IF(OR(GB144/FZ144&lt;0.5,GB144/FZ144&gt;2),"NM",(GB144/FZ144-1)*100))</f>
        <v>23.075571177504383</v>
      </c>
      <c r="GD144" s="87">
        <f>CU144+CW144+CY144+DA144</f>
        <v>4522</v>
      </c>
      <c r="GE144" s="65">
        <f>IF(ISERROR(GD144/GB144),"NM",IF(OR(GD144/GB144&lt;0.5,GD144/GB144&gt;2),"NM",(GD144/GB144-1)*100))</f>
        <v>29.144652291874905</v>
      </c>
      <c r="GF144" s="87">
        <f>DC144+DE144+DG144+DI144</f>
        <v>4371</v>
      </c>
      <c r="GG144" s="65">
        <f>IF(ISERROR(GF144/GD144),"NM",IF(OR(GF144/GD144&lt;0.5,GF144/GD144&gt;2),"NM",(GF144/GD144-1)*100))</f>
        <v>-3.3392304290137065</v>
      </c>
      <c r="GH144" s="87">
        <f>DK144+DM144+DO144+DQ144</f>
        <v>4107</v>
      </c>
      <c r="GI144" s="65">
        <f>IF(ISERROR(GH144/GF144),"NM",IF(OR(GH144/GF144&lt;0.5,GH144/GF144&gt;2),"NM",(GH144/GF144-1)*100))</f>
        <v>-6.0398078242964948</v>
      </c>
      <c r="GJ144" s="87">
        <f>DS144+DU144+DW144+DY144</f>
        <v>3703</v>
      </c>
      <c r="GK144" s="65">
        <f>IF(ISERROR(GJ144/GH144),"NM",IF(OR(GJ144/GH144&lt;0.5,GJ144/GH144&gt;2),"NM",(GJ144/GH144-1)*100))</f>
        <v>-9.8368638909179467</v>
      </c>
      <c r="GL144" s="87">
        <f>EA144+EC144+EE144+EG144</f>
        <v>4082</v>
      </c>
      <c r="GM144" s="65">
        <f>IF(ISERROR(GL144/GJ144),"NM",IF(OR(GL144/GJ144&lt;0.5,GL144/GJ144&gt;2),"NM",(GL144/GJ144-1)*100))</f>
        <v>10.23494463948149</v>
      </c>
      <c r="GN144" s="87">
        <f>EI144+EK144+EM144+EO144</f>
        <v>3252</v>
      </c>
      <c r="GO144" s="65">
        <f>IF(ISERROR(GN144/GL144),"NM",IF(OR(GN144/GL144&lt;0.5,GN144/GL144&gt;2),"NM",(GN144/GL144-1)*100))</f>
        <v>-20.333170014698677</v>
      </c>
      <c r="GP144" s="87">
        <f>EQ144+ES144+EU144+EW144</f>
        <v>3300.6234451284145</v>
      </c>
      <c r="GQ144" s="65">
        <f>IF(ISERROR(GP144/GN144),"NM",IF(OR(GP144/GN144&lt;0.5,GP144/GN144&gt;2),"NM",(GP144/GN144-1)*100))</f>
        <v>1.4951858895576375</v>
      </c>
      <c r="GR144" s="71">
        <f>GR78/GR126</f>
        <v>3226.7650323911766</v>
      </c>
      <c r="GS144" s="65">
        <f>IF(ISERROR(GR144/GP144),"NM",IF(OR(GR144/GP144&lt;0.5,GR144/GP144&gt;2),"NM",(GR144/GP144-1)*100))</f>
        <v>-2.2377109647648497</v>
      </c>
      <c r="GT144" s="71">
        <f>GT78/GT126</f>
        <v>3209.4867910454309</v>
      </c>
      <c r="GU144" s="65">
        <f>IF(ISERROR(GT144/GR144),"NM",IF(OR(GT144/GR144&lt;0.5,GT144/GR144&gt;2),"NM",(GT144/GR144-1)*100))</f>
        <v>-0.5354663625117384</v>
      </c>
      <c r="GV144" s="71">
        <f>GV78/GV126</f>
        <v>3231.2353877609708</v>
      </c>
      <c r="GW144" s="65">
        <f>IF(ISERROR(GV144/GT144),"NM",IF(OR(GV144/GT144&lt;0.5,GV144/GT144&gt;2),"NM",(GV144/GT144-1)*100))</f>
        <v>0.67763471643562667</v>
      </c>
      <c r="GX144" s="71">
        <f>GX78/GX126</f>
        <v>3278.0761563770934</v>
      </c>
      <c r="GY144" s="65">
        <f>IF(ISERROR(GX144/GV144),"NM",IF(OR(GX144/GV144&lt;0.5,GX144/GV144&gt;2),"NM",(GX144/GV144-1)*100))</f>
        <v>1.4496241528408227</v>
      </c>
      <c r="GZ144" s="65">
        <f t="shared" si="304"/>
        <v>0.15985805578389023</v>
      </c>
      <c r="HA144" s="280"/>
      <c r="HB144" s="57"/>
      <c r="HC144"/>
      <c r="HD144"/>
      <c r="HE144"/>
      <c r="HF144"/>
      <c r="HG144"/>
      <c r="HH144"/>
    </row>
    <row r="145" spans="1:216" s="2" customFormat="1" ht="13.5" customHeight="1" x14ac:dyDescent="0.2">
      <c r="A145" s="4"/>
      <c r="B145" s="54" t="s">
        <v>105</v>
      </c>
      <c r="C145" s="88">
        <f>SUM(C143:C144)</f>
        <v>1384</v>
      </c>
      <c r="D145" s="63"/>
      <c r="E145" s="88">
        <f>SUM(E143:E144)</f>
        <v>1411</v>
      </c>
      <c r="F145" s="63"/>
      <c r="G145" s="88">
        <f>SUM(G143:G144)</f>
        <v>1425</v>
      </c>
      <c r="H145" s="63"/>
      <c r="I145" s="88">
        <f>SUM(I143:I144)</f>
        <v>1414</v>
      </c>
      <c r="J145" s="63"/>
      <c r="K145" s="88">
        <f>SUM(K143:K144)</f>
        <v>1334</v>
      </c>
      <c r="L145" s="63">
        <f>IF(ISERROR(K145/C145),"NM",IF(OR(K145/C145&lt;0.5,K145/C145&gt;2),"NM",(K145/C145-1)*100))</f>
        <v>-3.6127167630057855</v>
      </c>
      <c r="M145" s="88">
        <f>SUM(M143:M144)</f>
        <v>1272</v>
      </c>
      <c r="N145" s="63">
        <f>IF(ISERROR(M145/E145),"NM",IF(OR(M145/E145&lt;0.5,M145/E145&gt;2),"NM",(M145/E145-1)*100))</f>
        <v>-9.8511693834160141</v>
      </c>
      <c r="O145" s="88">
        <f>SUM(O143:O144)</f>
        <v>1296</v>
      </c>
      <c r="P145" s="63">
        <f>IF(ISERROR(O145/G145),"NM",IF(OR(O145/G145&lt;0.5,O145/G145&gt;2),"NM",(O145/G145-1)*100))</f>
        <v>-9.0526315789473681</v>
      </c>
      <c r="Q145" s="88">
        <f>SUM(Q143:Q144)</f>
        <v>1288</v>
      </c>
      <c r="R145" s="63">
        <f>IF(ISERROR(Q145/I145),"NM",IF(OR(Q145/I145&lt;0.5,Q145/I145&gt;2),"NM",(Q145/I145-1)*100))</f>
        <v>-8.9108910891089081</v>
      </c>
      <c r="S145" s="88">
        <f>SUM(S143:S144)</f>
        <v>1213</v>
      </c>
      <c r="T145" s="63">
        <f>IF(ISERROR(S145/K145),"NM",IF(OR(S145/K145&lt;0.5,S145/K145&gt;2),"NM",(S145/K145-1)*100))</f>
        <v>-9.070464767616194</v>
      </c>
      <c r="U145" s="88">
        <f>SUM(U143:U144)</f>
        <v>1274</v>
      </c>
      <c r="V145" s="63">
        <f>IF(ISERROR(U145/M145),"NM",IF(OR(U145/M145&lt;0.5,U145/M145&gt;2),"NM",(U145/M145-1)*100))</f>
        <v>0.15723270440251014</v>
      </c>
      <c r="W145" s="88">
        <f>SUM(W143:W144)</f>
        <v>1385</v>
      </c>
      <c r="X145" s="63">
        <f>IF(ISERROR(W145/O145),"NM",IF(OR(W145/O145&lt;0.5,W145/O145&gt;2),"NM",(W145/O145-1)*100))</f>
        <v>6.8672839506172867</v>
      </c>
      <c r="Y145" s="88">
        <f>SUM(Y143:Y144)</f>
        <v>1358</v>
      </c>
      <c r="Z145" s="63">
        <f>IF(ISERROR(Y145/Q145),"NM",IF(OR(Y145/Q145&lt;0.5,Y145/Q145&gt;2),"NM",(Y145/Q145-1)*100))</f>
        <v>5.4347826086956541</v>
      </c>
      <c r="AA145" s="88">
        <f>SUM(AA143:AA144)</f>
        <v>1417</v>
      </c>
      <c r="AB145" s="63">
        <f>IF(ISERROR(AA145/S145),"NM",IF(OR(AA145/S145&lt;0.5,AA145/S145&gt;2),"NM",(AA145/S145-1)*100))</f>
        <v>16.817807089859848</v>
      </c>
      <c r="AC145" s="88">
        <f>SUM(AC143:AC144)</f>
        <v>1439</v>
      </c>
      <c r="AD145" s="63">
        <f>IF(ISERROR(AC145/U145),"NM",IF(OR(AC145/U145&lt;0.5,AC145/U145&gt;2),"NM",(AC145/U145-1)*100))</f>
        <v>12.951334379905809</v>
      </c>
      <c r="AE145" s="88">
        <f>SUM(AE143:AE144)</f>
        <v>1469</v>
      </c>
      <c r="AF145" s="63">
        <f>IF(ISERROR(AE145/W145),"NM",IF(OR(AE145/W145&lt;0.5,AE145/W145&gt;2),"NM",(AE145/W145-1)*100))</f>
        <v>6.0649819494584811</v>
      </c>
      <c r="AG145" s="88">
        <f>SUM(AG143:AG144)</f>
        <v>1619</v>
      </c>
      <c r="AH145" s="63">
        <f>IF(ISERROR(AG145/Y145),"NM",IF(OR(AG145/Y145&lt;0.5,AG145/Y145&gt;2),"NM",(AG145/Y145-1)*100))</f>
        <v>19.219440353460971</v>
      </c>
      <c r="AI145" s="89">
        <f>SUM(AI143:AI144)</f>
        <v>1643</v>
      </c>
      <c r="AJ145" s="63">
        <f>IF(ISERROR(AI145/AA145),"NM",IF(OR(AI145/AA145&lt;0.5,AI145/AA145&gt;2),"NM",(AI145/AA145-1)*100))</f>
        <v>15.949188426252636</v>
      </c>
      <c r="AK145" s="88">
        <f>SUM(AK143:AK144)</f>
        <v>1622</v>
      </c>
      <c r="AL145" s="63">
        <f>IF(ISERROR(AK145/AC145),"NM",IF(OR(AK145/AC145&lt;0.5,AK145/AC145&gt;2),"NM",(AK145/AC145-1)*100))</f>
        <v>12.717164697706739</v>
      </c>
      <c r="AM145" s="88">
        <f>SUM(AM143:AM144)</f>
        <v>1665</v>
      </c>
      <c r="AN145" s="63">
        <f>IF(ISERROR(AM145/AE145),"NM",IF(OR(AM145/AE145&lt;0.5,AM145/AE145&gt;2),"NM",(AM145/AE145-1)*100))</f>
        <v>13.342409802586786</v>
      </c>
      <c r="AO145" s="71">
        <f>SUM(AO143:AO144)</f>
        <v>1749</v>
      </c>
      <c r="AP145" s="63">
        <f>IF(ISERROR(AO145/AG145),"NM",IF(OR(AO145/AG145&lt;0.5,AO145/AG145&gt;2),"NM",(AO145/AG145-1)*100))</f>
        <v>8.0296479308215041</v>
      </c>
      <c r="AQ145" s="71">
        <f>SUM(AQ143:AQ144)</f>
        <v>1787</v>
      </c>
      <c r="AR145" s="63">
        <f>IF(ISERROR(AQ145/AI145),"NM",IF(OR(AQ145/AI145&lt;0.5,AQ145/AI145&gt;2),"NM",(AQ145/AI145-1)*100))</f>
        <v>8.7644552647595972</v>
      </c>
      <c r="AS145" s="71">
        <f>SUM(AS143:AS144)</f>
        <v>1735</v>
      </c>
      <c r="AT145" s="63">
        <f>IF(ISERROR(AS145/AK145),"NM",IF(OR(AS145/AK145&lt;0.5,AS145/AK145&gt;2),"NM",(AS145/AK145-1)*100))</f>
        <v>6.966707768187419</v>
      </c>
      <c r="AU145" s="71">
        <f>SUM(AU143:AU144)</f>
        <v>1728</v>
      </c>
      <c r="AV145" s="63">
        <f>IF(ISERROR(AU145/AM145),"NM",IF(OR(AU145/AM145&lt;0.5,AU145/AM145&gt;2),"NM",(AU145/AM145-1)*100))</f>
        <v>3.7837837837837895</v>
      </c>
      <c r="AW145" s="71">
        <f>SUM(AW143:AW144)</f>
        <v>1648</v>
      </c>
      <c r="AX145" s="63">
        <f>IF(ISERROR(AW145/AO145),"NM",IF(OR(AW145/AO145&lt;0.5,AW145/AO145&gt;2),"NM",(AW145/AO145-1)*100))</f>
        <v>-5.7747284162378509</v>
      </c>
      <c r="AY145" s="71">
        <f>SUM(AY143:AY144)</f>
        <v>1658.5</v>
      </c>
      <c r="AZ145" s="65">
        <f>IF(ISERROR(AY145/AQ145),"NM",IF(OR(AY145/AQ145&lt;0.5,AY145/AQ145&gt;2),"NM",(AY145/AQ145-1)*100))</f>
        <v>-7.1908226077224358</v>
      </c>
      <c r="BA145" s="71">
        <f>SUM(BA143:BA144)</f>
        <v>1716</v>
      </c>
      <c r="BB145" s="65">
        <f>IF(ISERROR(BA145/AS145),"NM",IF(OR(BA145/AS145&lt;0.5,BA145/AS145&gt;2),"NM",(BA145/AS145-1)*100))</f>
        <v>-1.0951008645533111</v>
      </c>
      <c r="BC145" s="71">
        <f>SUM(BC143:BC144)</f>
        <v>1746</v>
      </c>
      <c r="BD145" s="65">
        <f>IF(ISERROR(BC145/AU145),"NM",IF(OR(BC145/AU145&lt;0.5,BC145/AU145&gt;2),"NM",(BC145/AU145-1)*100))</f>
        <v>1.0416666666666741</v>
      </c>
      <c r="BE145" s="71">
        <f>SUM(BE143:BE144)</f>
        <v>1727</v>
      </c>
      <c r="BF145" s="65">
        <f>IF(ISERROR(BE145/AW145),"NM",IF(OR(BE145/AW145&lt;0.5,BE145/AW145&gt;2),"NM",(BE145/AW145-1)*100))</f>
        <v>4.7936893203883502</v>
      </c>
      <c r="BG145" s="71">
        <f>SUM(BG143:BG144)</f>
        <v>1686</v>
      </c>
      <c r="BH145" s="65">
        <f>IF(ISERROR(BG145/AY145),"NM",IF(OR(BG145/AY145&lt;0.5,BG145/AY145&gt;2),"NM",(BG145/AY145-1)*100))</f>
        <v>1.6581248115767222</v>
      </c>
      <c r="BI145" s="71">
        <f>SUM(BI143:BI144)</f>
        <v>1682</v>
      </c>
      <c r="BJ145" s="65">
        <f>IF(ISERROR(BI145/BA145),"NM",IF(OR(BI145/BA145&lt;0.5,BI145/BA145&gt;2),"NM",(BI145/BA145-1)*100))</f>
        <v>-1.9813519813519864</v>
      </c>
      <c r="BK145" s="71">
        <f>SUM(BK143:BK144)</f>
        <v>1735</v>
      </c>
      <c r="BL145" s="65">
        <f>IF(ISERROR(BK145/BC145),"NM",IF(OR(BK145/BC145&lt;0.5,BK145/BC145&gt;2),"NM",(BK145/BC145-1)*100))</f>
        <v>-0.63001145475372056</v>
      </c>
      <c r="BM145" s="71">
        <f>SUM(BM143:BM144)</f>
        <v>1831</v>
      </c>
      <c r="BN145" s="65">
        <f>IF(ISERROR(BM145/BE145),"NM",IF(OR(BM145/BE145&lt;0.5,BM145/BE145&gt;2),"NM",(BM145/BE145-1)*100))</f>
        <v>6.0220034742327844</v>
      </c>
      <c r="BO145" s="71">
        <f>SUM(BO143:BO144)</f>
        <v>1922</v>
      </c>
      <c r="BP145" s="65">
        <f>IF(ISERROR(BO145/BG145),"NM",IF(OR(BO145/BG145&lt;0.5,BO145/BG145&gt;2),"NM",(BO145/BG145-1)*100))</f>
        <v>13.997627520759192</v>
      </c>
      <c r="BQ145" s="71">
        <f>SUM(BQ143:BQ144)</f>
        <v>1946</v>
      </c>
      <c r="BR145" s="65">
        <f>IF(ISERROR(BQ145/BI145),"NM",IF(OR(BQ145/BI145&lt;0.5,BQ145/BI145&gt;2),"NM",(BQ145/BI145-1)*100))</f>
        <v>15.695600475624261</v>
      </c>
      <c r="BS145" s="71">
        <f>SUM(BS143:BS144)</f>
        <v>1914</v>
      </c>
      <c r="BT145" s="65">
        <f>IF(ISERROR(BS145/BK145),"NM",IF(OR(BS145/BK145&lt;0.5,BS145/BK145&gt;2),"NM",(BS145/BK145-1)*100))</f>
        <v>10.317002881844385</v>
      </c>
      <c r="BU145" s="71">
        <f>SUM(BU143:BU144)</f>
        <v>2190</v>
      </c>
      <c r="BV145" s="65">
        <f>IF(ISERROR(BU145/BM145),"NM",IF(OR(BU145/BM145&lt;0.5,BU145/BM145&gt;2),"NM",(BU145/BM145-1)*100))</f>
        <v>19.606772255598038</v>
      </c>
      <c r="BW145" s="71">
        <f>SUM(BW143:BW144)</f>
        <v>2202</v>
      </c>
      <c r="BX145" s="65">
        <f>IF(ISERROR(BW145/BO145),"NM",IF(OR(BW145/BO145&lt;0.5,BW145/BO145&gt;2),"NM",(BW145/BO145-1)*100))</f>
        <v>14.568158168574396</v>
      </c>
      <c r="BY145" s="71">
        <f>SUM(BY143:BY144)</f>
        <v>2092</v>
      </c>
      <c r="BZ145" s="65">
        <f>IF(ISERROR(BY145/BQ145),"NM",IF(OR(BY145/BQ145&lt;0.5,BY145/BQ145&gt;2),"NM",(BY145/BQ145-1)*100))</f>
        <v>7.5025693730729648</v>
      </c>
      <c r="CA145" s="71">
        <f>SUM(CA143:CA144)</f>
        <v>2175</v>
      </c>
      <c r="CB145" s="65">
        <f>IF(ISERROR(CA145/BS145),"NM",IF(OR(CA145/BS145&lt;0.5,CA145/BS145&gt;2),"NM",(CA145/BS145-1)*100))</f>
        <v>13.636363636363647</v>
      </c>
      <c r="CC145" s="71">
        <f>SUM(CC143:CC144)</f>
        <v>2277</v>
      </c>
      <c r="CD145" s="65">
        <f>IF(ISERROR(CC145/BU145),"NM",IF(OR(CC145/BU145&lt;0.5,CC145/BU145&gt;2),"NM",(CC145/BU145-1)*100))</f>
        <v>3.9726027397260166</v>
      </c>
      <c r="CE145" s="71">
        <f>SUM(CE143:CE144)</f>
        <v>2277</v>
      </c>
      <c r="CF145" s="65">
        <f>IF(ISERROR(CE145/BW145),"NM",IF(OR(CE145/BW145&lt;0.5,CE145/BW145&gt;2),"NM",(CE145/BW145-1)*100))</f>
        <v>3.4059945504087086</v>
      </c>
      <c r="CG145" s="71">
        <f>SUM(CG143:CG144)</f>
        <v>2229</v>
      </c>
      <c r="CH145" s="65">
        <f>IF(ISERROR(CG145/BY145),"NM",IF(OR(CG145/BY145&lt;0.5,CG145/BY145&gt;2),"NM",(CG145/BY145-1)*100))</f>
        <v>6.5487571701720926</v>
      </c>
      <c r="CI145" s="71">
        <f>SUM(CI143:CI144)</f>
        <v>2434</v>
      </c>
      <c r="CJ145" s="65">
        <f>IF(ISERROR(CI145/CA145),"NM",IF(OR(CI145/CA145&lt;0.5,CI145/CA145&gt;2),"NM",(CI145/CA145-1)*100))</f>
        <v>11.908045977011493</v>
      </c>
      <c r="CK145" s="71">
        <f>SUM(CK143:CK144)</f>
        <v>2614</v>
      </c>
      <c r="CL145" s="65">
        <f>IF(ISERROR(CK145/CC145),"NM",IF(OR(CK145/CC145&lt;0.5,CK145/CC145&gt;2),"NM",(CK145/CC145-1)*100))</f>
        <v>14.800175669740877</v>
      </c>
      <c r="CM145" s="71">
        <f>SUM(CM143:CM144)</f>
        <v>2580</v>
      </c>
      <c r="CN145" s="65">
        <f>IF(ISERROR(CM145/CE145),"NM",IF(OR(CM145/CE145&lt;0.5,CM145/CE145&gt;2),"NM",(CM145/CE145-1)*100))</f>
        <v>13.306982872200269</v>
      </c>
      <c r="CO145" s="71">
        <f>SUM(CO143:CO144)</f>
        <v>2633</v>
      </c>
      <c r="CP145" s="65">
        <f>IF(ISERROR(CO145/CG145),"NM",IF(OR(CO145/CG145&lt;0.5,CO145/CG145&gt;2),"NM",(CO145/CG145-1)*100))</f>
        <v>18.12471960520412</v>
      </c>
      <c r="CQ145" s="71">
        <f>SUM(CQ143:CQ144)</f>
        <v>2813</v>
      </c>
      <c r="CR145" s="65">
        <f>IF(ISERROR(CQ145/CI145),"NM",IF(OR(CQ145/CI145&lt;0.5,CQ145/CI145&gt;2),"NM",(CQ145/CI145-1)*100))</f>
        <v>15.571076417419881</v>
      </c>
      <c r="CS145" s="71">
        <f>SUM(CS143:CS144)</f>
        <v>3009.5</v>
      </c>
      <c r="CT145" s="65">
        <f>IF(ISERROR(CS145/CK145),"NM",IF(OR(CS145/CK145&lt;0.5,CS145/CK145&gt;2),"NM",(CS145/CK145-1)*100))</f>
        <v>15.130068859984691</v>
      </c>
      <c r="CU145" s="71">
        <f>SUM(CU143:CU144)</f>
        <v>2967</v>
      </c>
      <c r="CV145" s="65">
        <f>IF(ISERROR(CU145/CM145),"NM",IF(OR(CU145/CM145&lt;0.5,CU145/CM145&gt;2),"NM",(CU145/CM145-1)*100))</f>
        <v>14.999999999999991</v>
      </c>
      <c r="CW145" s="71">
        <f>SUM(CW143:CW144)</f>
        <v>3044</v>
      </c>
      <c r="CX145" s="65">
        <f>IF(ISERROR(CW145/CO145),"NM",IF(OR(CW145/CO145&lt;0.5,CW145/CO145&gt;2),"NM",(CW145/CO145-1)*100))</f>
        <v>15.609570831750851</v>
      </c>
      <c r="CY145" s="71">
        <f>SUM(CY143:CY144)</f>
        <v>3219</v>
      </c>
      <c r="CZ145" s="65">
        <f>IF(ISERROR(CY145/CQ145),"NM",IF(OR(CY145/CQ145&lt;0.5,CY145/CQ145&gt;2),"NM",(CY145/CQ145-1)*100))</f>
        <v>14.432989690721643</v>
      </c>
      <c r="DA145" s="71">
        <f>SUM(DA143:DA144)</f>
        <v>3265</v>
      </c>
      <c r="DB145" s="65">
        <f>IF(ISERROR(DA145/CS145),"NM",IF(OR(DA145/CS145&lt;0.5,DA145/CS145&gt;2),"NM",(DA145/CS145-1)*100))</f>
        <v>8.4897823558730767</v>
      </c>
      <c r="DC145" s="71">
        <f>SUM(DC143:DC144)</f>
        <v>2831</v>
      </c>
      <c r="DD145" s="65">
        <f>IF(ISERROR(DC145/CU145),"NM",IF(OR(DC145/CU145&lt;0.5,DC145/CU145&gt;2),"NM",(DC145/CU145-1)*100))</f>
        <v>-4.5837546343107549</v>
      </c>
      <c r="DE145" s="71">
        <f>SUM(DE143:DE144)</f>
        <v>2697</v>
      </c>
      <c r="DF145" s="65">
        <f>IF(ISERROR(DE145/CW145),"NM",IF(OR(DE145/CW145&lt;0.5,DE145/CW145&gt;2),"NM",(DE145/CW145-1)*100))</f>
        <v>-11.399474375821283</v>
      </c>
      <c r="DG145" s="71">
        <f>SUM(DG143:DG144)</f>
        <v>2762</v>
      </c>
      <c r="DH145" s="65">
        <f>IF(ISERROR(DG145/CY145),"NM",IF(OR(DG145/CY145&lt;0.5,DG145/CY145&gt;2),"NM",(DG145/CY145-1)*100))</f>
        <v>-14.196955576265925</v>
      </c>
      <c r="DI145" s="71">
        <f>SUM(DI143:DI144)</f>
        <v>2634</v>
      </c>
      <c r="DJ145" s="65">
        <f>IF(ISERROR(DI145/DA145),"NM",IF(OR(DI145/DA145&lt;0.5,DI145/DA145&gt;2),"NM",(DI145/DA145-1)*100))</f>
        <v>-19.326186830015313</v>
      </c>
      <c r="DK145" s="71">
        <f>SUM(DK143:DK144)</f>
        <v>2534</v>
      </c>
      <c r="DL145" s="65">
        <f>IF(ISERROR(DK145/DC145),"NM",IF(OR(DK145/DC145&lt;0.5,DK145/DC145&gt;2),"NM",(DK145/DC145-1)*100))</f>
        <v>-10.490992582126458</v>
      </c>
      <c r="DM145" s="71">
        <f>SUM(DM143:DM144)</f>
        <v>2585</v>
      </c>
      <c r="DN145" s="65">
        <f>IF(ISERROR(DM145/DE145),"NM",IF(OR(DM145/DE145&lt;0.5,DM145/DE145&gt;2),"NM",(DM145/DE145-1)*100))</f>
        <v>-4.1527623285131599</v>
      </c>
      <c r="DO145" s="71">
        <f>SUM(DO143:DO144)</f>
        <v>2633</v>
      </c>
      <c r="DP145" s="65">
        <f>IF(ISERROR(DO145/DG145),"NM",IF(OR(DO145/DG145&lt;0.5,DO145/DG145&gt;2),"NM",(DO145/DG145-1)*100))</f>
        <v>-4.670528602461987</v>
      </c>
      <c r="DQ145" s="71">
        <f>SUM(DQ143:DQ144)</f>
        <v>2331</v>
      </c>
      <c r="DR145" s="65">
        <f>IF(ISERROR(DQ145/DI145),"NM",IF(OR(DQ145/DI145&lt;0.5,DQ145/DI145&gt;2),"NM",(DQ145/DI145-1)*100))</f>
        <v>-11.503416856492032</v>
      </c>
      <c r="DS145" s="71">
        <f>SUM(DS143:DS144)</f>
        <v>2228</v>
      </c>
      <c r="DT145" s="65">
        <f>IF(ISERROR(DS145/DK145),"NM",IF(OR(DS145/DK145&lt;0.5,DS145/DK145&gt;2),"NM",(DS145/DK145-1)*100))</f>
        <v>-12.07576953433307</v>
      </c>
      <c r="DU145" s="71">
        <f>SUM(DU143:DU144)</f>
        <v>2170</v>
      </c>
      <c r="DV145" s="65">
        <f>IF(ISERROR(DU145/DM145),"NM",IF(OR(DU145/DM145&lt;0.5,DU145/DM145&gt;2),"NM",(DU145/DM145-1)*100))</f>
        <v>-16.0541586073501</v>
      </c>
      <c r="DW145" s="71">
        <f>SUM(DW143:DW144)</f>
        <v>2139</v>
      </c>
      <c r="DX145" s="65">
        <f>IF(ISERROR(DW145/DO145),"NM",IF(OR(DW145/DO145&lt;0.5,DW145/DO145&gt;2),"NM",(DW145/DO145-1)*100))</f>
        <v>-18.761868590960884</v>
      </c>
      <c r="DY145" s="71">
        <f t="shared" ref="DY145:EA145" si="498">SUM(DY143:DY144)</f>
        <v>2168</v>
      </c>
      <c r="DZ145" s="65">
        <f>IF(ISERROR(DY145/DQ145),"NM",IF(OR(DY145/DQ145&lt;0.5,DY145/DQ145&gt;2),"NM",(DY145/DQ145-1)*100))</f>
        <v>-6.9927069927069869</v>
      </c>
      <c r="EA145" s="71">
        <f t="shared" si="498"/>
        <v>2283</v>
      </c>
      <c r="EB145" s="65">
        <f>IF(ISERROR(EA145/DS145),"NM",IF(OR(EA145/DS145&lt;0.5,EA145/DS145&gt;2),"NM",(EA145/DS145-1)*100))</f>
        <v>2.4685816876122146</v>
      </c>
      <c r="EC145" s="71">
        <f t="shared" ref="EC145:EE145" si="499">SUM(EC143:EC144)</f>
        <v>2455</v>
      </c>
      <c r="ED145" s="65">
        <f>IF(ISERROR(EC145/DU145),"NM",IF(OR(EC145/DU145&lt;0.5,EC145/DU145&gt;2),"NM",(EC145/DU145-1)*100))</f>
        <v>13.133640552995395</v>
      </c>
      <c r="EE145" s="71">
        <f t="shared" si="499"/>
        <v>2603</v>
      </c>
      <c r="EF145" s="65">
        <f>IF(ISERROR(EE145/DW145),"NM",IF(OR(EE145/DW145&lt;0.5,EE145/DW145&gt;2),"NM",(EE145/DW145-1)*100))</f>
        <v>21.692379616643297</v>
      </c>
      <c r="EG145" s="71">
        <f>SUM(EG143:EG144)</f>
        <v>2488</v>
      </c>
      <c r="EH145" s="65">
        <f>IF(ISERROR(EG145/DY145),"NM",IF(OR(EG145/DY145&lt;0.5,EG145/DY145&gt;2),"NM",(EG145/DY145-1)*100))</f>
        <v>14.760147601476014</v>
      </c>
      <c r="EI145" s="71">
        <f>SUM(EI143:EI144)</f>
        <v>2288</v>
      </c>
      <c r="EJ145" s="65">
        <f>IF(ISERROR(EI145/EA145),"NM",IF(OR(EI145/EA145&lt;0.5,EI145/EA145&gt;2),"NM",(EI145/EA145-1)*100))</f>
        <v>0.21901007446343268</v>
      </c>
      <c r="EK145" s="71">
        <f>SUM(EK143:EK144)</f>
        <v>2272</v>
      </c>
      <c r="EL145" s="65">
        <f>IF(ISERROR(EK145/EC145),"NM",IF(OR(EK145/EC145&lt;0.5,EK145/EC145&gt;2),"NM",(EK145/EC145-1)*100))</f>
        <v>-7.4541751527494871</v>
      </c>
      <c r="EM145" s="71">
        <f>SUM(EM143:EM144)</f>
        <v>2300</v>
      </c>
      <c r="EN145" s="65">
        <f>IF(ISERROR(EM145/EE145),"NM",IF(OR(EM145/EE145&lt;0.5,EM145/EE145&gt;2),"NM",(EM145/EE145-1)*100))</f>
        <v>-11.640414905877838</v>
      </c>
      <c r="EO145" s="71">
        <f>SUM(EO143:EO144)</f>
        <v>2228</v>
      </c>
      <c r="EP145" s="65">
        <f>IF(ISERROR(EO145/EG145),"NM",IF(OR(EO145/EG145&lt;0.5,EO145/EG145&gt;2),"NM",(EO145/EG145-1)*100))</f>
        <v>-10.450160771704176</v>
      </c>
      <c r="EQ145" s="71">
        <f t="shared" ref="EQ145:ES145" si="500">SUM(EQ143:EQ144)</f>
        <v>2302.04375784889</v>
      </c>
      <c r="ER145" s="65">
        <f>IF(ISERROR(EQ145/EI145),"NM",IF(OR(EQ145/EI145&lt;0.5,EQ145/EI145&gt;2),"NM",(EQ145/EI145-1)*100))</f>
        <v>0.61380060528364311</v>
      </c>
      <c r="ES145" s="71">
        <f t="shared" si="500"/>
        <v>2320.0676236566387</v>
      </c>
      <c r="ET145" s="65">
        <f>IF(ISERROR(ES145/EK145),"NM",IF(OR(ES145/EK145&lt;0.5,ES145/EK145&gt;2),"NM",(ES145/EK145-1)*100))</f>
        <v>2.1156524496759976</v>
      </c>
      <c r="EU145" s="71">
        <f t="shared" ref="EU145" si="501">SUM(EU143:EU144)</f>
        <v>2292.1760827156904</v>
      </c>
      <c r="EV145" s="65">
        <f>IF(ISERROR(EU145/EM145),"NM",IF(OR(EU145/EM145&lt;0.5,EU145/EM145&gt;2),"NM",(EU145/EM145-1)*100))</f>
        <v>-0.34017031670910969</v>
      </c>
      <c r="EW145" s="71">
        <f t="shared" ref="EW145" si="502">SUM(EW143:EW144)</f>
        <v>2304.6905140694553</v>
      </c>
      <c r="EX145" s="65">
        <f>IF(ISERROR(EW145/EO145),"NM",IF(OR(EW145/EO145&lt;0.5,EW145/EO145&gt;2),"NM",(EW145/EO145-1)*100))</f>
        <v>3.4421236117349707</v>
      </c>
      <c r="EY145" s="65"/>
      <c r="EZ145" s="317"/>
      <c r="FA145" s="59"/>
      <c r="FB145" s="88">
        <f>SUM(FB143:FB144)</f>
        <v>4119.4514477805797</v>
      </c>
      <c r="FC145" s="63"/>
      <c r="FD145" s="88">
        <f>SUM(FD143:FD144)</f>
        <v>5040</v>
      </c>
      <c r="FE145" s="65">
        <f>IF(ISERROR(FD145/FB145),"NM",IF(OR(FD145/FB145&lt;0.5,FD145/FB145&gt;2),"NM",(FD145/FB145-1)*100))</f>
        <v>22.346386743200487</v>
      </c>
      <c r="FF145" s="88">
        <f>SUM(FF143:FF144)</f>
        <v>5634</v>
      </c>
      <c r="FG145" s="65">
        <f>IF(ISERROR(FF145/FD145),"NM",IF(OR(FF145/FD145&lt;0.5,FF145/FD145&gt;2),"NM",(FF145/FD145-1)*100))</f>
        <v>11.785714285714288</v>
      </c>
      <c r="FH145" s="88">
        <f>SUM(FH143:FH144)</f>
        <v>5190</v>
      </c>
      <c r="FI145" s="65">
        <f>IF(ISERROR(FH145/FF145),"NM",IF(OR(FH145/FF145&lt;0.5,FH145/FF145&gt;2),"NM",(FH145/FF145-1)*100))</f>
        <v>-7.8807241746538859</v>
      </c>
      <c r="FJ145" s="88">
        <f>S145+U145+W145+Y145</f>
        <v>5230</v>
      </c>
      <c r="FK145" s="65">
        <f>IF(ISERROR(FJ145/FH145),"NM",IF(OR(FJ145/FH145&lt;0.5,FJ145/FH145&gt;2),"NM",(FJ145/FH145-1)*100))</f>
        <v>0.77071290944124016</v>
      </c>
      <c r="FL145" s="88">
        <f>AA145+AC145+AE145+AG145</f>
        <v>5944</v>
      </c>
      <c r="FM145" s="65">
        <f>IF(ISERROR(FL145/FJ145),"NM",IF(OR(FL145/FJ145&lt;0.5,FL145/FJ145&gt;2),"NM",(FL145/FJ145-1)*100))</f>
        <v>13.652007648183551</v>
      </c>
      <c r="FN145" s="71">
        <f>AI145+AK145+AM145+AO145</f>
        <v>6679</v>
      </c>
      <c r="FO145" s="65">
        <f>IF(ISERROR(FN145/FL145),"NM",IF(OR(FN145/FL145&lt;0.5,FN145/FL145&gt;2),"NM",(FN145/FL145-1)*100))</f>
        <v>12.365410497981166</v>
      </c>
      <c r="FP145" s="71">
        <f>AQ145+AS145+AU145+AW145</f>
        <v>6898</v>
      </c>
      <c r="FQ145" s="65">
        <f>IF(ISERROR(FP145/FN145),"NM",IF(OR(FP145/FN145&lt;0.5,FP145/FN145&gt;2),"NM",(FP145/FN145-1)*100))</f>
        <v>3.2789339721515098</v>
      </c>
      <c r="FR145" s="87">
        <f>AY145+BA145+BC145+BE145</f>
        <v>6847.5</v>
      </c>
      <c r="FS145" s="65">
        <f>IF(ISERROR(FR145/FP145),"NM",IF(OR(FR145/FP145&lt;0.5,FR145/FP145&gt;2),"NM",(FR145/FP145-1)*100))</f>
        <v>-0.73209625978544191</v>
      </c>
      <c r="FT145" s="87">
        <f>BG145+BI145+BK145+BM145</f>
        <v>6934</v>
      </c>
      <c r="FU145" s="65">
        <f>IF(ISERROR(FT145/FR145),"NM",IF(OR(FT145/FR145&lt;0.5,FT145/FR145&gt;2),"NM",(FT145/FR145-1)*100))</f>
        <v>1.2632347572106628</v>
      </c>
      <c r="FV145" s="87">
        <f>BO145+BQ145+BS145+BU145</f>
        <v>7972</v>
      </c>
      <c r="FW145" s="65">
        <f>IF(ISERROR(FV145/FT145),"NM",IF(OR(FV145/FT145&lt;0.5,FV145/FT145&gt;2),"NM",(FV145/FT145-1)*100))</f>
        <v>14.969714450533612</v>
      </c>
      <c r="FX145" s="87">
        <f>BW145+BY145+CA145+CC145</f>
        <v>8746</v>
      </c>
      <c r="FY145" s="65">
        <f>IF(ISERROR(FX145/FV145),"NM",IF(OR(FX145/FV145&lt;0.5,FX145/FV145&gt;2),"NM",(FX145/FV145-1)*100))</f>
        <v>9.70898143502259</v>
      </c>
      <c r="FZ145" s="87">
        <f>CE145+CG145+CI145+CK145</f>
        <v>9554</v>
      </c>
      <c r="GA145" s="65">
        <f>IF(ISERROR(FZ145/FX145),"NM",IF(OR(FZ145/FX145&lt;0.5,FZ145/FX145&gt;2),"NM",(FZ145/FX145-1)*100))</f>
        <v>9.2385090327006694</v>
      </c>
      <c r="GB145" s="87">
        <f>CM145+CO145+CQ145+CS145</f>
        <v>11035.5</v>
      </c>
      <c r="GC145" s="65">
        <f>IF(ISERROR(GB145/FZ145),"NM",IF(OR(GB145/FZ145&lt;0.5,GB145/FZ145&gt;2),"NM",(GB145/FZ145-1)*100))</f>
        <v>15.506594096713421</v>
      </c>
      <c r="GD145" s="87">
        <f>CU145+CW145+CY145+DA145</f>
        <v>12495</v>
      </c>
      <c r="GE145" s="65">
        <f>IF(ISERROR(GD145/GB145),"NM",IF(OR(GD145/GB145&lt;0.5,GD145/GB145&gt;2),"NM",(GD145/GB145-1)*100))</f>
        <v>13.225499524262595</v>
      </c>
      <c r="GF145" s="87">
        <f>DC145+DE145+DG145+DI145</f>
        <v>10924</v>
      </c>
      <c r="GG145" s="65">
        <f>IF(ISERROR(GF145/GD145),"NM",IF(OR(GF145/GD145&lt;0.5,GF145/GD145&gt;2),"NM",(GF145/GD145-1)*100))</f>
        <v>-12.573029211684672</v>
      </c>
      <c r="GH145" s="87">
        <f>DK145+DM145+DO145+DQ145</f>
        <v>10083</v>
      </c>
      <c r="GI145" s="65">
        <f>IF(ISERROR(GH145/GF145),"NM",IF(OR(GH145/GF145&lt;0.5,GH145/GF145&gt;2),"NM",(GH145/GF145-1)*100))</f>
        <v>-7.6986451849139552</v>
      </c>
      <c r="GJ145" s="87">
        <f>DS145+DU145+DW145+DY145</f>
        <v>8705</v>
      </c>
      <c r="GK145" s="65">
        <f>IF(ISERROR(GJ145/GH145),"NM",IF(OR(GJ145/GH145&lt;0.5,GJ145/GH145&gt;2),"NM",(GJ145/GH145-1)*100))</f>
        <v>-13.666567489834369</v>
      </c>
      <c r="GL145" s="87">
        <f>EA145+EC145+EE145+EG145</f>
        <v>9829</v>
      </c>
      <c r="GM145" s="65">
        <f>IF(ISERROR(GL145/GJ145),"NM",IF(OR(GL145/GJ145&lt;0.5,GL145/GJ145&gt;2),"NM",(GL145/GJ145-1)*100))</f>
        <v>12.912119471568072</v>
      </c>
      <c r="GN145" s="87">
        <f>EI145+EK145+EM145+EO145</f>
        <v>9088</v>
      </c>
      <c r="GO145" s="65">
        <f>IF(ISERROR(GN145/GL145),"NM",IF(OR(GN145/GL145&lt;0.5,GN145/GL145&gt;2),"NM",(GN145/GL145-1)*100))</f>
        <v>-7.5389154542679808</v>
      </c>
      <c r="GP145" s="87">
        <f>EQ145+ES145+EU145+EW145</f>
        <v>9218.9779782906735</v>
      </c>
      <c r="GQ145" s="65">
        <f>IF(ISERROR(GP145/GN145),"NM",IF(OR(GP145/GN145&lt;0.5,GP145/GN145&gt;2),"NM",(GP145/GN145-1)*100))</f>
        <v>1.4412189512618134</v>
      </c>
      <c r="GR145" s="71">
        <f>SUM(GR143:GR144)</f>
        <v>9043.1679476083336</v>
      </c>
      <c r="GS145" s="65">
        <f>IF(ISERROR(GR145/GP145),"NM",IF(OR(GR145/GP145&lt;0.5,GR145/GP145&gt;2),"NM",(GR145/GP145-1)*100))</f>
        <v>-1.9070446973227018</v>
      </c>
      <c r="GT145" s="71">
        <f>SUM(GT143:GT144)</f>
        <v>8992.2074862735772</v>
      </c>
      <c r="GU145" s="65">
        <f>IF(ISERROR(GT145/GR145),"NM",IF(OR(GT145/GR145&lt;0.5,GT145/GR145&gt;2),"NM",(GT145/GR145-1)*100))</f>
        <v>-0.56352443778547867</v>
      </c>
      <c r="GV145" s="71">
        <f>SUM(GV143:GV144)</f>
        <v>9091.9545154292482</v>
      </c>
      <c r="GW145" s="65">
        <f>IF(ISERROR(GV145/GT145),"NM",IF(OR(GV145/GT145&lt;0.5,GV145/GT145&gt;2),"NM",(GV145/GT145-1)*100))</f>
        <v>1.1092607605855731</v>
      </c>
      <c r="GX145" s="71">
        <f>SUM(GX143:GX144)</f>
        <v>9256.5664739380318</v>
      </c>
      <c r="GY145" s="65">
        <f>IF(ISERROR(GX145/GV145),"NM",IF(OR(GX145/GV145&lt;0.5,GX145/GV145&gt;2),"NM",(GX145/GV145-1)*100))</f>
        <v>1.8105233393923559</v>
      </c>
      <c r="GZ145" s="65">
        <f t="shared" si="304"/>
        <v>0.3682428895767087</v>
      </c>
      <c r="HA145" s="280"/>
      <c r="HB145" s="57"/>
      <c r="HC145"/>
      <c r="HD145"/>
      <c r="HE145"/>
      <c r="HF145"/>
      <c r="HG145"/>
      <c r="HH145"/>
    </row>
    <row r="146" spans="1:216" s="2" customFormat="1" ht="13.5" customHeight="1" x14ac:dyDescent="0.2">
      <c r="A146" s="4"/>
      <c r="B146" s="54"/>
      <c r="C146" s="57"/>
      <c r="D146" s="63"/>
      <c r="E146" s="57"/>
      <c r="F146" s="63"/>
      <c r="G146" s="57"/>
      <c r="H146" s="63"/>
      <c r="I146" s="57"/>
      <c r="J146" s="63"/>
      <c r="K146" s="57"/>
      <c r="L146" s="63"/>
      <c r="M146" s="57"/>
      <c r="N146" s="63"/>
      <c r="O146" s="57"/>
      <c r="P146" s="63"/>
      <c r="Q146" s="57"/>
      <c r="R146" s="63"/>
      <c r="S146" s="57"/>
      <c r="T146" s="63"/>
      <c r="U146" s="57"/>
      <c r="V146" s="63"/>
      <c r="W146" s="57"/>
      <c r="X146" s="63"/>
      <c r="Y146" s="57"/>
      <c r="Z146" s="63"/>
      <c r="AA146" s="57"/>
      <c r="AB146" s="63"/>
      <c r="AC146" s="57"/>
      <c r="AD146" s="63"/>
      <c r="AE146" s="57"/>
      <c r="AF146" s="63"/>
      <c r="AG146" s="57"/>
      <c r="AH146" s="63"/>
      <c r="AI146" s="55"/>
      <c r="AJ146" s="63"/>
      <c r="AK146" s="57"/>
      <c r="AL146" s="63"/>
      <c r="AM146" s="57"/>
      <c r="AN146" s="63"/>
      <c r="AO146" s="59"/>
      <c r="AP146" s="63"/>
      <c r="AQ146" s="59"/>
      <c r="AR146" s="63"/>
      <c r="AS146" s="59"/>
      <c r="AT146" s="63"/>
      <c r="AU146" s="59"/>
      <c r="AV146" s="63"/>
      <c r="AW146" s="59"/>
      <c r="AX146" s="63"/>
      <c r="AY146" s="59"/>
      <c r="AZ146" s="65"/>
      <c r="BA146" s="59"/>
      <c r="BB146" s="65"/>
      <c r="BC146" s="59"/>
      <c r="BD146" s="65"/>
      <c r="BE146" s="59"/>
      <c r="BF146" s="65"/>
      <c r="BG146" s="59"/>
      <c r="BH146" s="65"/>
      <c r="BI146" s="59"/>
      <c r="BJ146" s="65"/>
      <c r="BK146" s="59"/>
      <c r="BL146" s="65"/>
      <c r="BM146" s="59"/>
      <c r="BN146" s="65"/>
      <c r="BO146" s="59"/>
      <c r="BP146" s="65"/>
      <c r="BQ146" s="59"/>
      <c r="BR146" s="65"/>
      <c r="BS146" s="59"/>
      <c r="BT146" s="65"/>
      <c r="BU146" s="59"/>
      <c r="BV146" s="65"/>
      <c r="BW146" s="59"/>
      <c r="BX146" s="65"/>
      <c r="BY146" s="59"/>
      <c r="BZ146" s="65"/>
      <c r="CA146" s="59"/>
      <c r="CB146" s="65"/>
      <c r="CC146" s="59"/>
      <c r="CD146" s="65"/>
      <c r="CE146" s="59"/>
      <c r="CF146" s="65"/>
      <c r="CG146" s="59"/>
      <c r="CH146" s="65"/>
      <c r="CI146" s="59"/>
      <c r="CJ146" s="65"/>
      <c r="CK146" s="80"/>
      <c r="CL146" s="65"/>
      <c r="CM146" s="59"/>
      <c r="CN146" s="65"/>
      <c r="CO146" s="59"/>
      <c r="CP146" s="65"/>
      <c r="CQ146" s="59"/>
      <c r="CR146" s="65"/>
      <c r="CS146" s="80"/>
      <c r="CT146" s="65"/>
      <c r="CU146" s="80"/>
      <c r="CV146" s="65"/>
      <c r="CW146" s="80"/>
      <c r="CX146" s="65"/>
      <c r="CY146" s="80"/>
      <c r="CZ146" s="65"/>
      <c r="DA146" s="80"/>
      <c r="DB146" s="65"/>
      <c r="DC146" s="80"/>
      <c r="DD146" s="65"/>
      <c r="DE146" s="80"/>
      <c r="DF146" s="65"/>
      <c r="DG146" s="80"/>
      <c r="DH146" s="65"/>
      <c r="DI146" s="80"/>
      <c r="DJ146" s="65"/>
      <c r="DK146" s="80"/>
      <c r="DL146" s="65"/>
      <c r="DM146" s="80"/>
      <c r="DN146" s="65"/>
      <c r="DO146" s="80"/>
      <c r="DP146" s="65"/>
      <c r="DQ146" s="80"/>
      <c r="DR146" s="65"/>
      <c r="DS146" s="80"/>
      <c r="DT146" s="65"/>
      <c r="DU146" s="80"/>
      <c r="DV146" s="65"/>
      <c r="DW146" s="80"/>
      <c r="DX146" s="65"/>
      <c r="DY146" s="80"/>
      <c r="DZ146" s="65"/>
      <c r="EA146" s="80"/>
      <c r="EB146" s="65"/>
      <c r="EC146" s="59"/>
      <c r="ED146" s="65"/>
      <c r="EE146" s="59"/>
      <c r="EF146" s="65"/>
      <c r="EG146" s="59"/>
      <c r="EH146" s="65"/>
      <c r="EI146" s="59"/>
      <c r="EJ146" s="65"/>
      <c r="EK146" s="59"/>
      <c r="EL146" s="65"/>
      <c r="EM146" s="59"/>
      <c r="EN146" s="65"/>
      <c r="EO146" s="59"/>
      <c r="EP146" s="65"/>
      <c r="EQ146" s="59"/>
      <c r="ER146" s="65"/>
      <c r="ES146" s="59"/>
      <c r="ET146" s="65"/>
      <c r="EU146" s="59"/>
      <c r="EV146" s="65"/>
      <c r="EW146" s="59"/>
      <c r="EX146" s="65"/>
      <c r="EY146" s="65"/>
      <c r="EZ146" s="317"/>
      <c r="FA146" s="59"/>
      <c r="FB146" s="57"/>
      <c r="FC146" s="63"/>
      <c r="FD146" s="57"/>
      <c r="FE146" s="65"/>
      <c r="FF146" s="57"/>
      <c r="FG146" s="65"/>
      <c r="FH146" s="57"/>
      <c r="FI146" s="65"/>
      <c r="FJ146" s="57"/>
      <c r="FK146" s="65"/>
      <c r="FL146" s="57"/>
      <c r="FM146" s="65"/>
      <c r="FN146" s="57"/>
      <c r="FO146" s="65"/>
      <c r="FP146" s="57"/>
      <c r="FQ146" s="65"/>
      <c r="FR146" s="72"/>
      <c r="FS146" s="65"/>
      <c r="FT146" s="72"/>
      <c r="FU146" s="65"/>
      <c r="FV146" s="72"/>
      <c r="FW146" s="65"/>
      <c r="FX146" s="72"/>
      <c r="FY146" s="65"/>
      <c r="FZ146" s="72"/>
      <c r="GA146" s="65"/>
      <c r="GB146" s="72"/>
      <c r="GC146" s="65"/>
      <c r="GD146" s="72"/>
      <c r="GE146" s="65"/>
      <c r="GF146" s="72"/>
      <c r="GG146" s="65"/>
      <c r="GH146" s="72"/>
      <c r="GI146" s="65"/>
      <c r="GJ146" s="72"/>
      <c r="GK146" s="65"/>
      <c r="GL146" s="72"/>
      <c r="GM146" s="65"/>
      <c r="GN146" s="72"/>
      <c r="GO146" s="65"/>
      <c r="GP146" s="72"/>
      <c r="GQ146" s="65"/>
      <c r="GR146" s="59"/>
      <c r="GS146" s="65"/>
      <c r="GT146" s="59"/>
      <c r="GU146" s="65"/>
      <c r="GV146" s="59"/>
      <c r="GW146" s="65"/>
      <c r="GX146" s="59"/>
      <c r="GY146" s="65"/>
      <c r="GZ146" s="65" t="str">
        <f t="shared" si="304"/>
        <v/>
      </c>
      <c r="HA146" s="279"/>
      <c r="HB146" s="57"/>
      <c r="HC146"/>
      <c r="HD146"/>
      <c r="HE146"/>
      <c r="HF146"/>
      <c r="HG146"/>
      <c r="HH146"/>
    </row>
    <row r="147" spans="1:216" s="2" customFormat="1" ht="13.5" customHeight="1" x14ac:dyDescent="0.2">
      <c r="A147" s="4"/>
      <c r="B147" s="54" t="s">
        <v>646</v>
      </c>
      <c r="C147" s="57"/>
      <c r="D147" s="63"/>
      <c r="E147" s="57"/>
      <c r="F147" s="63"/>
      <c r="G147" s="57"/>
      <c r="H147" s="63"/>
      <c r="I147" s="57"/>
      <c r="J147" s="63"/>
      <c r="K147" s="57"/>
      <c r="L147" s="63"/>
      <c r="M147" s="57"/>
      <c r="N147" s="63"/>
      <c r="O147" s="57"/>
      <c r="P147" s="63"/>
      <c r="Q147" s="57"/>
      <c r="R147" s="63"/>
      <c r="S147" s="57"/>
      <c r="T147" s="63"/>
      <c r="U147" s="57"/>
      <c r="V147" s="63"/>
      <c r="W147" s="57"/>
      <c r="X147" s="63"/>
      <c r="Y147" s="57"/>
      <c r="Z147" s="63"/>
      <c r="AA147" s="57"/>
      <c r="AB147" s="63"/>
      <c r="AC147" s="57"/>
      <c r="AD147" s="63"/>
      <c r="AE147" s="57"/>
      <c r="AF147" s="63"/>
      <c r="AG147" s="57"/>
      <c r="AH147" s="63"/>
      <c r="AI147" s="55"/>
      <c r="AJ147" s="63"/>
      <c r="AK147" s="57"/>
      <c r="AL147" s="63"/>
      <c r="AM147" s="57"/>
      <c r="AN147" s="63"/>
      <c r="AO147" s="59"/>
      <c r="AP147" s="63"/>
      <c r="AQ147" s="59"/>
      <c r="AR147" s="63"/>
      <c r="AS147" s="59"/>
      <c r="AT147" s="63"/>
      <c r="AU147" s="59"/>
      <c r="AV147" s="63"/>
      <c r="AW147" s="59"/>
      <c r="AX147" s="63"/>
      <c r="AY147" s="59"/>
      <c r="AZ147" s="65"/>
      <c r="BA147" s="59"/>
      <c r="BB147" s="65"/>
      <c r="BC147" s="59"/>
      <c r="BD147" s="65"/>
      <c r="BE147" s="59"/>
      <c r="BF147" s="65"/>
      <c r="BG147" s="59"/>
      <c r="BH147" s="65"/>
      <c r="BI147" s="59"/>
      <c r="BJ147" s="65"/>
      <c r="BK147" s="59"/>
      <c r="BL147" s="65"/>
      <c r="BM147" s="59"/>
      <c r="BN147" s="65"/>
      <c r="BO147" s="59"/>
      <c r="BP147" s="65"/>
      <c r="BQ147" s="59"/>
      <c r="BR147" s="65"/>
      <c r="BS147" s="59"/>
      <c r="BT147" s="65"/>
      <c r="BU147" s="59"/>
      <c r="BV147" s="65"/>
      <c r="BW147" s="59"/>
      <c r="BX147" s="65"/>
      <c r="BY147" s="59"/>
      <c r="BZ147" s="65"/>
      <c r="CA147" s="59"/>
      <c r="CB147" s="65"/>
      <c r="CC147" s="59"/>
      <c r="CD147" s="65"/>
      <c r="CE147" s="59"/>
      <c r="CF147" s="65"/>
      <c r="CG147" s="59"/>
      <c r="CH147" s="65"/>
      <c r="CI147" s="59"/>
      <c r="CJ147" s="65"/>
      <c r="CK147" s="59"/>
      <c r="CL147" s="65"/>
      <c r="CM147" s="59"/>
      <c r="CN147" s="65"/>
      <c r="CO147" s="59"/>
      <c r="CP147" s="65"/>
      <c r="CQ147" s="59"/>
      <c r="CR147" s="65"/>
      <c r="CS147" s="59"/>
      <c r="CT147" s="65"/>
      <c r="CU147" s="59"/>
      <c r="CV147" s="65"/>
      <c r="CW147" s="59"/>
      <c r="CX147" s="65"/>
      <c r="CY147" s="59"/>
      <c r="CZ147" s="65"/>
      <c r="DA147" s="59"/>
      <c r="DB147" s="65"/>
      <c r="DC147" s="59"/>
      <c r="DD147" s="65"/>
      <c r="DE147" s="59"/>
      <c r="DF147" s="65"/>
      <c r="DG147" s="59"/>
      <c r="DH147" s="65"/>
      <c r="DI147" s="59"/>
      <c r="DJ147" s="65"/>
      <c r="DK147" s="59"/>
      <c r="DL147" s="65"/>
      <c r="DM147" s="59"/>
      <c r="DN147" s="65"/>
      <c r="DO147" s="59"/>
      <c r="DP147" s="65"/>
      <c r="DQ147" s="59"/>
      <c r="DR147" s="65"/>
      <c r="DS147" s="59"/>
      <c r="DT147" s="65"/>
      <c r="DU147" s="59"/>
      <c r="DV147" s="65"/>
      <c r="DW147" s="59"/>
      <c r="DX147" s="65"/>
      <c r="DY147" s="59"/>
      <c r="DZ147" s="65"/>
      <c r="EA147" s="59"/>
      <c r="EB147" s="65"/>
      <c r="EC147" s="59"/>
      <c r="ED147" s="65"/>
      <c r="EE147" s="59"/>
      <c r="EF147" s="65"/>
      <c r="EG147" s="59"/>
      <c r="EH147" s="65"/>
      <c r="EI147" s="59"/>
      <c r="EJ147" s="65"/>
      <c r="EK147" s="59"/>
      <c r="EL147" s="65"/>
      <c r="EM147" s="59"/>
      <c r="EN147" s="65"/>
      <c r="EO147" s="59"/>
      <c r="EP147" s="65"/>
      <c r="EQ147" s="59"/>
      <c r="ER147" s="65"/>
      <c r="ES147" s="59"/>
      <c r="ET147" s="65"/>
      <c r="EU147" s="59"/>
      <c r="EV147" s="65"/>
      <c r="EW147" s="59"/>
      <c r="EX147" s="65"/>
      <c r="EY147" s="65"/>
      <c r="EZ147" s="317"/>
      <c r="FA147" s="59"/>
      <c r="FB147" s="57"/>
      <c r="FC147" s="63"/>
      <c r="FD147" s="57"/>
      <c r="FE147" s="65"/>
      <c r="FF147" s="57"/>
      <c r="FG147" s="65"/>
      <c r="FH147" s="57"/>
      <c r="FI147" s="65"/>
      <c r="FJ147" s="57"/>
      <c r="FK147" s="65"/>
      <c r="FL147" s="57"/>
      <c r="FM147" s="65"/>
      <c r="FN147" s="57"/>
      <c r="FO147" s="65"/>
      <c r="FP147" s="57"/>
      <c r="FQ147" s="65"/>
      <c r="FR147" s="72"/>
      <c r="FS147" s="65"/>
      <c r="FT147" s="72"/>
      <c r="FU147" s="65"/>
      <c r="FV147" s="72"/>
      <c r="FW147" s="65"/>
      <c r="FX147" s="72"/>
      <c r="FY147" s="65"/>
      <c r="FZ147" s="72"/>
      <c r="GA147" s="65"/>
      <c r="GB147" s="72"/>
      <c r="GC147" s="65"/>
      <c r="GD147" s="72"/>
      <c r="GE147" s="65"/>
      <c r="GF147" s="72"/>
      <c r="GG147" s="65"/>
      <c r="GH147" s="72"/>
      <c r="GI147" s="65"/>
      <c r="GJ147" s="72"/>
      <c r="GK147" s="65"/>
      <c r="GL147" s="72"/>
      <c r="GM147" s="65"/>
      <c r="GN147" s="72"/>
      <c r="GO147" s="65"/>
      <c r="GP147" s="72"/>
      <c r="GQ147" s="65"/>
      <c r="GR147" s="59"/>
      <c r="GS147" s="65"/>
      <c r="GT147" s="59"/>
      <c r="GU147" s="65"/>
      <c r="GV147" s="59"/>
      <c r="GW147" s="65"/>
      <c r="GX147" s="59"/>
      <c r="GY147" s="65"/>
      <c r="GZ147" s="65" t="str">
        <f t="shared" si="304"/>
        <v/>
      </c>
      <c r="HA147" s="279"/>
      <c r="HB147" s="57"/>
      <c r="HC147"/>
      <c r="HD147"/>
      <c r="HE147"/>
      <c r="HF147"/>
      <c r="HG147"/>
      <c r="HH147"/>
    </row>
    <row r="148" spans="1:216" s="2" customFormat="1" ht="13.5" customHeight="1" x14ac:dyDescent="0.2">
      <c r="A148" s="4"/>
      <c r="B148" s="54" t="s">
        <v>41</v>
      </c>
      <c r="C148" s="131">
        <f>C143/C$140*100</f>
        <v>42.008196721311478</v>
      </c>
      <c r="D148" s="63"/>
      <c r="E148" s="131">
        <f>E143/E$140*100</f>
        <v>43.502257902659309</v>
      </c>
      <c r="F148" s="63"/>
      <c r="G148" s="131">
        <f>G143/G$140*100</f>
        <v>44.183724413379935</v>
      </c>
      <c r="H148" s="63"/>
      <c r="I148" s="131">
        <f>I143/I$140*100</f>
        <v>43.388637506284567</v>
      </c>
      <c r="J148" s="63"/>
      <c r="K148" s="131">
        <f>K143/K$140*100</f>
        <v>44.116094986807383</v>
      </c>
      <c r="L148" s="63">
        <f>IF(ISERROR(K148/C148),"NM",IF(OR(K148/C148&lt;0.5,K148/C148&gt;2),"NM",(K148/C148-1)*100))</f>
        <v>5.0178261149365966</v>
      </c>
      <c r="M148" s="131">
        <f>M143/M$140*100</f>
        <v>45.062738679759953</v>
      </c>
      <c r="N148" s="63">
        <f>IF(ISERROR(M148/E148),"NM",IF(OR(M148/E148&lt;0.5,M148/E148&gt;2),"NM",(M148/E148-1)*100))</f>
        <v>3.5871259385946708</v>
      </c>
      <c r="O148" s="131">
        <f>O143/O$140*100</f>
        <v>44.083155650319824</v>
      </c>
      <c r="P148" s="63">
        <f>IF(ISERROR(O148/G148),"NM",IF(OR(O148/G148&lt;0.5,O148/G148&gt;2),"NM",(O148/G148-1)*100))</f>
        <v>-0.22761495187503256</v>
      </c>
      <c r="Q148" s="131">
        <f>Q143/Q$140*100</f>
        <v>33.940042826552464</v>
      </c>
      <c r="R148" s="63">
        <f>IF(ISERROR(Q148/I148),"NM",IF(OR(Q148/I148&lt;0.5,Q148/I148&gt;2),"NM",(Q148/I148-1)*100))</f>
        <v>-21.776656799521611</v>
      </c>
      <c r="S148" s="131">
        <f>S143/S$140*100</f>
        <v>46.106094808126414</v>
      </c>
      <c r="T148" s="63">
        <f>IF(ISERROR(S148/K148),"NM",IF(OR(S148/K148&lt;0.5,S148/K148&gt;2),"NM",(S148/K148-1)*100))</f>
        <v>4.5108249538272416</v>
      </c>
      <c r="U148" s="131">
        <f>U143/U$140*100</f>
        <v>45.264847512038529</v>
      </c>
      <c r="V148" s="63">
        <f>IF(ISERROR(U148/M148),"NM",IF(OR(U148/M148&lt;0.5,U148/M148&gt;2),"NM",(U148/M148-1)*100))</f>
        <v>0.44850543531069764</v>
      </c>
      <c r="W148" s="131">
        <f>W143/W$140*100</f>
        <v>45.1165096678235</v>
      </c>
      <c r="X148" s="63">
        <f>IF(ISERROR(W148/O148),"NM",IF(OR(W148/O148&lt;0.5,W148/O148&gt;2),"NM",(W148/O148-1)*100))</f>
        <v>2.3441017374085771</v>
      </c>
      <c r="Y148" s="131">
        <f>Y143/Y$140*100</f>
        <v>30.889000502260171</v>
      </c>
      <c r="Z148" s="63">
        <f>IF(ISERROR(Y148/Q148),"NM",IF(OR(Y148/Q148&lt;0.5,Y148/Q148&gt;2),"NM",(Y148/Q148-1)*100))</f>
        <v>-8.9895064065899088</v>
      </c>
      <c r="AA148" s="131">
        <f>AA143/AA$140*100</f>
        <v>44.065692733696174</v>
      </c>
      <c r="AB148" s="63">
        <f>IF(ISERROR(AA148/S148),"NM",IF(OR(AA148/S148&lt;0.5,AA148/S148&gt;2),"NM",(AA148/S148-1)*100))</f>
        <v>-4.4254497868915337</v>
      </c>
      <c r="AC148" s="131">
        <f>AC143/AC$140*100</f>
        <v>45.454545454545453</v>
      </c>
      <c r="AD148" s="63">
        <f>IF(ISERROR(AC148/U148),"NM",IF(OR(AC148/U148&lt;0.5,AC148/U148&gt;2),"NM",(AC148/U148-1)*100))</f>
        <v>0.41908446163763102</v>
      </c>
      <c r="AE148" s="131">
        <f>AE143/AE$140*100</f>
        <v>44.903581267217632</v>
      </c>
      <c r="AF148" s="63">
        <f>IF(ISERROR(AE148/W148),"NM",IF(OR(AE148/W148&lt;0.5,AE148/W148&gt;2),"NM",(AE148/W148-1)*100))</f>
        <v>-0.47195229013410334</v>
      </c>
      <c r="AG148" s="131">
        <f>AG143/AG$140*100</f>
        <v>42.929506120726046</v>
      </c>
      <c r="AH148" s="63">
        <f>IF(ISERROR(AG148/Y148),"NM",IF(OR(AG148/Y148&lt;0.5,AG148/Y148&gt;2),"NM",(AG148/Y148-1)*100))</f>
        <v>38.979913311163507</v>
      </c>
      <c r="AI148" s="132">
        <f>AI143/AI$140*100</f>
        <v>44.08514121981171</v>
      </c>
      <c r="AJ148" s="63">
        <f>IF(ISERROR(AI148/AA148),"NM",IF(OR(AI148/AA148&lt;0.5,AI148/AA148&gt;2),"NM",(AI148/AA148-1)*100))</f>
        <v>4.4135210203255504E-2</v>
      </c>
      <c r="AK148" s="131">
        <f>AK143/AK$140*100</f>
        <v>42.921810699588477</v>
      </c>
      <c r="AL148" s="63">
        <f>IF(ISERROR(AK148/AC148),"NM",IF(OR(AK148/AC148&lt;0.5,AK148/AC148&gt;2),"NM",(AK148/AC148-1)*100))</f>
        <v>-5.5720164609053491</v>
      </c>
      <c r="AM148" s="131">
        <f>AM143/AM$140*100</f>
        <v>43.48705501618123</v>
      </c>
      <c r="AN148" s="63">
        <f>IF(ISERROR(AM148/AE148),"NM",IF(OR(AM148/AE148&lt;0.5,AM148/AE148&gt;2),"NM",(AM148/AE148-1)*100))</f>
        <v>-3.1545952707129676</v>
      </c>
      <c r="AO148" s="133">
        <f>AO143/AO$140*100</f>
        <v>42.102832512315267</v>
      </c>
      <c r="AP148" s="63">
        <f>IF(ISERROR(AO148/AG148),"NM",IF(OR(AO148/AG148&lt;0.5,AO148/AG148&gt;2),"NM",(AO148/AG148-1)*100))</f>
        <v>-1.9256536660030799</v>
      </c>
      <c r="AQ148" s="133">
        <f>AQ143/AQ$140*100</f>
        <v>43.937125748502993</v>
      </c>
      <c r="AR148" s="63">
        <f>IF(ISERROR(AQ148/AI148),"NM",IF(OR(AQ148/AI148&lt;0.5,AQ148/AI148&gt;2),"NM",(AQ148/AI148-1)*100))</f>
        <v>-0.33574911458421619</v>
      </c>
      <c r="AS148" s="133">
        <f>AS143/AS$140*100</f>
        <v>42.071320182094077</v>
      </c>
      <c r="AT148" s="63">
        <f>IF(ISERROR(AS148/AK148),"NM",IF(OR(AS148/AK148&lt;0.5,AS148/AK148&gt;2),"NM",(AS148/AK148-1)*100))</f>
        <v>-1.9814879746034464</v>
      </c>
      <c r="AU148" s="133">
        <f>AU143/AU$140*100</f>
        <v>42.405551272166534</v>
      </c>
      <c r="AV148" s="63">
        <f>IF(ISERROR(AU148/AM148),"NM",IF(OR(AU148/AM148&lt;0.5,AU148/AM148&gt;2),"NM",(AU148/AM148-1)*100))</f>
        <v>-2.4869555862365833</v>
      </c>
      <c r="AW148" s="133">
        <f>AW143/AW$140*100</f>
        <v>42.145135566188195</v>
      </c>
      <c r="AX148" s="63">
        <f>IF(ISERROR(AW148/AO148),"NM",IF(OR(AW148/AO148&lt;0.5,AW148/AO148&gt;2),"NM",(AW148/AO148-1)*100))</f>
        <v>0.1004755531841095</v>
      </c>
      <c r="AY148" s="133">
        <f>AY143/AY$140*100</f>
        <v>41.030160595377986</v>
      </c>
      <c r="AZ148" s="65">
        <f>IF(ISERROR(AY148/AQ148),"NM",IF(OR(AY148/AQ148&lt;0.5,AY148/AQ148&gt;2),"NM",(AY148/AQ148-1)*100))</f>
        <v>-6.6161932616269343</v>
      </c>
      <c r="BA148" s="133">
        <f>BA143/BA$140*100</f>
        <v>40.272520817562452</v>
      </c>
      <c r="BB148" s="65">
        <f>IF(ISERROR(BA148/AS148),"NM",IF(OR(BA148/AS148&lt;0.5,BA148/AS148&gt;2),"NM",(BA148/AS148-1)*100))</f>
        <v>-4.2755952433772393</v>
      </c>
      <c r="BC148" s="133">
        <f>BC143/BC$140*100</f>
        <v>40.559969731365875</v>
      </c>
      <c r="BD148" s="65">
        <f>IF(ISERROR(BC148/AU148),"NM",IF(OR(BC148/AU148&lt;0.5,BC148/AU148&gt;2),"NM",(BC148/AU148-1)*100))</f>
        <v>-4.3522168334880984</v>
      </c>
      <c r="BE148" s="133">
        <f>BE143/BE$140*100</f>
        <v>35.242792109256449</v>
      </c>
      <c r="BF148" s="65">
        <f>IF(ISERROR(BE148/AW148),"NM",IF(OR(BE148/AW148&lt;0.5,BE148/AW148&gt;2),"NM",(BE148/AW148-1)*100))</f>
        <v>-16.377556660345149</v>
      </c>
      <c r="BG148" s="133">
        <f>BG143/BG$140*100</f>
        <v>41.726618705035975</v>
      </c>
      <c r="BH148" s="65">
        <f>IF(ISERROR(BG148/AY148),"NM",IF(OR(BG148/AY148&lt;0.5,BG148/AY148&gt;2),"NM",(BG148/AY148-1)*100))</f>
        <v>1.6974296457821891</v>
      </c>
      <c r="BI148" s="133">
        <f>BI143/BI$140*100</f>
        <v>40.651021953065857</v>
      </c>
      <c r="BJ148" s="65">
        <f>IF(ISERROR(BI148/BA148),"NM",IF(OR(BI148/BA148&lt;0.5,BI148/BA148&gt;2),"NM",(BI148/BA148-1)*100))</f>
        <v>0.93984962406015171</v>
      </c>
      <c r="BK148" s="133">
        <f>BK143/BK$140*100</f>
        <v>38.096987509184423</v>
      </c>
      <c r="BL148" s="65">
        <f>IF(ISERROR(BK148/BC148),"NM",IF(OR(BK148/BC148&lt;0.5,BK148/BC148&gt;2),"NM",(BK148/BC148-1)*100))</f>
        <v>-6.0724459078596809</v>
      </c>
      <c r="BM148" s="133">
        <f>BM143/BM$140*100</f>
        <v>38.867528836071301</v>
      </c>
      <c r="BN148" s="65">
        <f>IF(ISERROR(BM148/BE148),"NM",IF(OR(BM148/BE148&lt;0.5,BM148/BE148&gt;2),"NM",(BM148/BE148-1)*100))</f>
        <v>10.285044146269051</v>
      </c>
      <c r="BO148" s="133">
        <f>BO143/BO$140*100</f>
        <v>42.370129870129873</v>
      </c>
      <c r="BP148" s="65">
        <f>IF(ISERROR(BO148/BG148),"NM",IF(OR(BO148/BG148&lt;0.5,BO148/BG148&gt;2),"NM",(BO148/BG148-1)*100))</f>
        <v>1.5422077922077948</v>
      </c>
      <c r="BQ148" s="133">
        <f>BQ143/BQ$140*100</f>
        <v>42.04328453214513</v>
      </c>
      <c r="BR148" s="65">
        <f>IF(ISERROR(BQ148/BI148),"NM",IF(OR(BQ148/BI148&lt;0.5,BQ148/BI148&gt;2),"NM",(BQ148/BI148-1)*100))</f>
        <v>3.424914091180109</v>
      </c>
      <c r="BS148" s="133">
        <f>BS143/BS$140*100</f>
        <v>43.321416964575889</v>
      </c>
      <c r="BT148" s="65">
        <f>IF(ISERROR(BS148/BK148),"NM",IF(OR(BS148/BK148&lt;0.5,BS148/BK148&gt;2),"NM",(BS148/BK148-1)*100))</f>
        <v>13.713497567575295</v>
      </c>
      <c r="BU148" s="133">
        <f>BU143/BU$140*100</f>
        <v>44.089456869009588</v>
      </c>
      <c r="BV148" s="65">
        <f>IF(ISERROR(BU148/BM148),"NM",IF(OR(BU148/BM148&lt;0.5,BU148/BM148&gt;2),"NM",(BU148/BM148-1)*100))</f>
        <v>13.435194336543566</v>
      </c>
      <c r="BW148" s="133">
        <f>BW143/BW$140*100</f>
        <v>44.705224923162895</v>
      </c>
      <c r="BX148" s="65">
        <f>IF(ISERROR(BW148/BO148),"NM",IF(OR(BW148/BO148&lt;0.5,BW148/BO148&gt;2),"NM",(BW148/BO148-1)*100))</f>
        <v>5.5111821941315808</v>
      </c>
      <c r="BY148" s="133">
        <f>BY143/BY$140*100</f>
        <v>44.710982658959537</v>
      </c>
      <c r="BZ148" s="65">
        <f>IF(ISERROR(BY148/BQ148),"NM",IF(OR(BY148/BQ148&lt;0.5,BY148/BQ148&gt;2),"NM",(BY148/BQ148-1)*100))</f>
        <v>6.3451230238083856</v>
      </c>
      <c r="CA148" s="133">
        <f>CA143/CA$140*100</f>
        <v>42.672176308539946</v>
      </c>
      <c r="CB148" s="65">
        <f>IF(ISERROR(CA148/BS148),"NM",IF(OR(CA148/BS148&lt;0.5,CA148/BS148&gt;2),"NM",(CA148/BS148-1)*100))</f>
        <v>-1.4986597889141806</v>
      </c>
      <c r="CC148" s="133">
        <f>CC143/CC$140*100</f>
        <v>41.823899371069182</v>
      </c>
      <c r="CD148" s="65">
        <f>IF(ISERROR(CC148/BU148),"NM",IF(OR(CC148/BU148&lt;0.5,CC148/BU148&gt;2),"NM",(CC148/BU148-1)*100))</f>
        <v>-5.1385470786619365</v>
      </c>
      <c r="CE148" s="133">
        <f>CE143/CE$140*100</f>
        <v>43.780892253408865</v>
      </c>
      <c r="CF148" s="65">
        <f>IF(ISERROR(CE148/BW148),"NM",IF(OR(CE148/BW148&lt;0.5,CE148/BW148&gt;2),"NM",(CE148/BW148-1)*100))</f>
        <v>-2.0676166406560448</v>
      </c>
      <c r="CG148" s="133">
        <f>CG143/CG$140*100</f>
        <v>41.646809637278267</v>
      </c>
      <c r="CH148" s="65">
        <f>IF(ISERROR(CG148/BY148),"NM",IF(OR(CG148/BY148&lt;0.5,CG148/BY148&gt;2),"NM",(CG148/BY148-1)*100))</f>
        <v>-6.8532893697590191</v>
      </c>
      <c r="CI148" s="133">
        <f>CI143/CI$140*100</f>
        <v>41.947950298405246</v>
      </c>
      <c r="CJ148" s="65">
        <f>IF(ISERROR(CI148/CA148),"NM",IF(OR(CI148/CA148&lt;0.5,CI148/CA148&gt;2),"NM",(CI148/CA148-1)*100))</f>
        <v>-1.6971855498960409</v>
      </c>
      <c r="CK148" s="133">
        <f>CK143/CK$140*100</f>
        <v>40.685474469573329</v>
      </c>
      <c r="CL148" s="65">
        <f>IF(ISERROR(CK148/CC148),"NM",IF(OR(CK148/CC148&lt;0.5,CK148/CC148&gt;2),"NM",(CK148/CC148-1)*100))</f>
        <v>-2.721948260719409</v>
      </c>
      <c r="CM148" s="133">
        <f>CM143/CM$140*100</f>
        <v>41.880146386093323</v>
      </c>
      <c r="CN148" s="65">
        <f>IF(ISERROR(CM148/CE148),"NM",IF(OR(CM148/CE148&lt;0.5,CM148/CE148&gt;2),"NM",(CM148/CE148-1)*100))</f>
        <v>-4.3414964142663104</v>
      </c>
      <c r="CO148" s="133">
        <f>CO143/CO$140*100</f>
        <v>41.895261845386536</v>
      </c>
      <c r="CP148" s="65">
        <f>IF(ISERROR(CO148/CG148),"NM",IF(OR(CO148/CG148&lt;0.5,CO148/CG148&gt;2),"NM",(CO148/CG148-1)*100))</f>
        <v>0.59656960586453867</v>
      </c>
      <c r="CQ148" s="133">
        <f>CQ143/CQ$140*100</f>
        <v>40.487288135593218</v>
      </c>
      <c r="CR148" s="65">
        <f>IF(ISERROR(CQ148/CI148),"NM",IF(OR(CQ148/CI148&lt;0.5,CQ148/CI148&gt;2),"NM",(CQ148/CI148-1)*100))</f>
        <v>-3.4820823244552157</v>
      </c>
      <c r="CS148" s="133">
        <f>CS143/CS$140*100</f>
        <v>40.082474226804123</v>
      </c>
      <c r="CT148" s="65">
        <f>IF(ISERROR(CS148/CK148),"NM",IF(OR(CS148/CK148&lt;0.5,CS148/CK148&gt;2),"NM",(CS148/CK148-1)*100))</f>
        <v>-1.4821020293622422</v>
      </c>
      <c r="CU148" s="133">
        <f>CU143/CU$140*100</f>
        <v>41.315897016755208</v>
      </c>
      <c r="CV148" s="65">
        <f>IF(ISERROR(CU148/CM148),"NM",IF(OR(CU148/CM148&lt;0.5,CU148/CM148&gt;2),"NM",(CU148/CM148-1)*100))</f>
        <v>-1.3472955995337155</v>
      </c>
      <c r="CW148" s="133">
        <f>CW143/CW$140*100</f>
        <v>39.983696759730996</v>
      </c>
      <c r="CX148" s="65">
        <f>IF(ISERROR(CW148/CO148),"NM",IF(OR(CW148/CO148&lt;0.5,CW148/CO148&gt;2),"NM",(CW148/CO148-1)*100))</f>
        <v>-4.5627238056420882</v>
      </c>
      <c r="CY148" s="133">
        <f>CY143/CY$140*100</f>
        <v>38.463035019455255</v>
      </c>
      <c r="CZ148" s="65">
        <f>IF(ISERROR(CY148/CQ148),"NM",IF(OR(CY148/CQ148&lt;0.5,CY148/CQ148&gt;2),"NM",(CY148/CQ148-1)*100))</f>
        <v>-4.999725122015275</v>
      </c>
      <c r="DA148" s="133">
        <f>DA143/DA$140*100</f>
        <v>39.366073175503814</v>
      </c>
      <c r="DB148" s="65">
        <f>IF(ISERROR(DA148/CS148),"NM",IF(OR(DA148/CS148&lt;0.5,DA148/CS148&gt;2),"NM",(DA148/CS148-1)*100))</f>
        <v>-1.787317437657665</v>
      </c>
      <c r="DC148" s="133">
        <f>DC143/DC$140*100</f>
        <v>38.143881764833729</v>
      </c>
      <c r="DD148" s="65">
        <f>IF(ISERROR(DC148/CU148),"NM",IF(OR(DC148/CU148&lt;0.5,DC148/CU148&gt;2),"NM",(DC148/CU148-1)*100))</f>
        <v>-7.6774691606843355</v>
      </c>
      <c r="DE148" s="133">
        <f>DE143/DE$140*100</f>
        <v>36.486177747315516</v>
      </c>
      <c r="DF148" s="65">
        <f>IF(ISERROR(DE148/CW148),"NM",IF(OR(DE148/CW148&lt;0.5,DE148/CW148&gt;2),"NM",(DE148/CW148-1)*100))</f>
        <v>-8.7473627899708255</v>
      </c>
      <c r="DG148" s="133">
        <f>DG143/DG$140*100</f>
        <v>37.130513869940884</v>
      </c>
      <c r="DH148" s="65">
        <f>IF(ISERROR(DG148/CY148),"NM",IF(OR(DG148/CY148&lt;0.5,DG148/CY148&gt;2),"NM",(DG148/CY148-1)*100))</f>
        <v>-3.4644201863954782</v>
      </c>
      <c r="DI148" s="133">
        <f>DI143/DI$140*100</f>
        <v>36.524574889354767</v>
      </c>
      <c r="DJ148" s="65">
        <f>IF(ISERROR(DI148/DA148),"NM",IF(OR(DI148/DA148&lt;0.5,DI148/DA148&gt;2),"NM",(DI148/DA148-1)*100))</f>
        <v>-7.2181400300734495</v>
      </c>
      <c r="DK148" s="133">
        <f>DK143/DK$140*100</f>
        <v>36.488405111216281</v>
      </c>
      <c r="DL148" s="65">
        <f>IF(ISERROR(DK148/DC148),"NM",IF(OR(DK148/DC148&lt;0.5,DK148/DC148&gt;2),"NM",(DK148/DC148-1)*100))</f>
        <v>-4.3400843779452298</v>
      </c>
      <c r="DM148" s="133">
        <f>DM143/DM$140*100</f>
        <v>36.267605633802816</v>
      </c>
      <c r="DN148" s="65">
        <f>IF(ISERROR(DM148/DE148),"NM",IF(OR(DM148/DE148&lt;0.5,DM148/DE148&gt;2),"NM",(DM148/DE148-1)*100))</f>
        <v>-0.59905456533818624</v>
      </c>
      <c r="DO148" s="133">
        <f>DO143/DO$140*100</f>
        <v>36.624732969380489</v>
      </c>
      <c r="DP148" s="65">
        <f>IF(ISERROR(DO148/DG148),"NM",IF(OR(DO148/DG148&lt;0.5,DO148/DG148&gt;2),"NM",(DO148/DG148-1)*100))</f>
        <v>-1.3621704841791926</v>
      </c>
      <c r="DQ148" s="133">
        <f>DQ143/DQ$140*100</f>
        <v>35.116097051917563</v>
      </c>
      <c r="DR148" s="65">
        <f>IF(ISERROR(DQ148/DI148),"NM",IF(OR(DQ148/DI148&lt;0.5,DQ148/DI148&gt;2),"NM",(DQ148/DI148-1)*100))</f>
        <v>-3.8562470383405101</v>
      </c>
      <c r="DS148" s="133">
        <f>DS143/DS$140*100</f>
        <v>35.762665944188562</v>
      </c>
      <c r="DT148" s="65">
        <f>IF(ISERROR(DS148/DK148),"NM",IF(OR(DS148/DK148&lt;0.5,DS148/DK148&gt;2),"NM",(DS148/DK148-1)*100))</f>
        <v>-1.9889583137867262</v>
      </c>
      <c r="DU148" s="133">
        <f>DU143/DU$140*100</f>
        <v>34.357541899441344</v>
      </c>
      <c r="DV148" s="65">
        <f>IF(ISERROR(DU148/DM148),"NM",IF(OR(DU148/DM148&lt;0.5,DU148/DM148&gt;2),"NM",(DU148/DM148-1)*100))</f>
        <v>-5.2665835005694994</v>
      </c>
      <c r="DW148" s="133">
        <f>DW143/DW$140*100</f>
        <v>34.123883928571431</v>
      </c>
      <c r="DX148" s="65">
        <f>IF(ISERROR(DW148/DO148),"NM",IF(OR(DW148/DO148&lt;0.5,DW148/DO148&gt;2),"NM",(DW148/DO148-1)*100))</f>
        <v>-6.8283065514767038</v>
      </c>
      <c r="DY148" s="133">
        <f t="shared" ref="DY148:EA148" si="503">DY143/DY$140*100</f>
        <v>34.016053141433709</v>
      </c>
      <c r="DZ148" s="65">
        <f>IF(ISERROR(DY148/DQ148),"NM",IF(OR(DY148/DQ148&lt;0.5,DY148/DQ148&gt;2),"NM",(DY148/DQ148-1)*100))</f>
        <v>-3.1325916113555841</v>
      </c>
      <c r="EA148" s="133">
        <f t="shared" si="503"/>
        <v>35.742652899126291</v>
      </c>
      <c r="EB148" s="65">
        <f>IF(ISERROR(EA148/DS148),"NM",IF(OR(EA148/DS148&lt;0.5,EA148/DS148&gt;2),"NM",(EA148/DS148-1)*100))</f>
        <v>-5.5960719185488284E-2</v>
      </c>
      <c r="EC148" s="133">
        <f>EC143/EC$140*100</f>
        <v>35.81383773021404</v>
      </c>
      <c r="ED148" s="65">
        <f>IF(ISERROR(EC148/DU148),"NM",IF(OR(EC148/DU148&lt;0.5,EC148/DU148&gt;2),"NM",(EC148/DU148-1)*100))</f>
        <v>4.2386496537937024</v>
      </c>
      <c r="EE148" s="133">
        <f>EE143/EE$140*100</f>
        <v>35.690555291884195</v>
      </c>
      <c r="EF148" s="65">
        <f>IF(ISERROR(EE148/DW148),"NM",IF(OR(EE148/DW148&lt;0.5,EE148/DW148&gt;2),"NM",(EE148/DW148-1)*100))</f>
        <v>4.5911285086777998</v>
      </c>
      <c r="EG148" s="133">
        <f>EG143/EG$140*100</f>
        <v>36.735725113693782</v>
      </c>
      <c r="EH148" s="65">
        <f>IF(ISERROR(EG148/DY148),"NM",IF(OR(EG148/DY148&lt;0.5,EG148/DY148&gt;2),"NM",(EG148/DY148-1)*100))</f>
        <v>7.9952602406636597</v>
      </c>
      <c r="EI148" s="133">
        <f>EI143/EI$140*100</f>
        <v>38.952406274926879</v>
      </c>
      <c r="EJ148" s="65">
        <f>IF(ISERROR(EI148/EA148),"NM",IF(OR(EI148/EA148&lt;0.5,EI148/EA148&gt;2),"NM",(EI148/EA148-1)*100))</f>
        <v>8.980176666962091</v>
      </c>
      <c r="EK148" s="133">
        <f>EK143/EK$140*100</f>
        <v>38.743731855370811</v>
      </c>
      <c r="EL148" s="65">
        <f>IF(ISERROR(EK148/EC148),"NM",IF(OR(EK148/EC148&lt;0.5,EK148/EC148&gt;2),"NM",(EK148/EC148-1)*100))</f>
        <v>8.1808996489783894</v>
      </c>
      <c r="EM148" s="133">
        <f>EM143/EM$140*100</f>
        <v>39.209968186638392</v>
      </c>
      <c r="EN148" s="65">
        <f>IF(ISERROR(EM148/EE148),"NM",IF(OR(EM148/EE148&lt;0.5,EM148/EE148&gt;2),"NM",(EM148/EE148-1)*100))</f>
        <v>9.860908203786023</v>
      </c>
      <c r="EO148" s="133">
        <f>EO143/EO$140*100</f>
        <v>38.434547908232119</v>
      </c>
      <c r="EP148" s="65">
        <f>IF(ISERROR(EO148/EG148),"NM",IF(OR(EO148/EG148&lt;0.5,EO148/EG148&gt;2),"NM",(EO148/EG148-1)*100))</f>
        <v>4.6244433430417731</v>
      </c>
      <c r="EQ148" s="133">
        <f t="shared" ref="EQ148:ES148" si="504">EQ143/EQ$140*100</f>
        <v>38.391559399707717</v>
      </c>
      <c r="ER148" s="65">
        <f>IF(ISERROR(EQ148/EI148),"NM",IF(OR(EQ148/EI148&lt;0.5,EQ148/EI148&gt;2),"NM",(EQ148/EI148-1)*100))</f>
        <v>-1.4398260052554734</v>
      </c>
      <c r="ES148" s="133">
        <f t="shared" si="504"/>
        <v>38.360354331624826</v>
      </c>
      <c r="ET148" s="65">
        <f>IF(ISERROR(ES148/EK148),"NM",IF(OR(ES148/EK148&lt;0.5,ES148/EK148&gt;2),"NM",(ES148/EK148-1)*100))</f>
        <v>-0.98952141517271164</v>
      </c>
      <c r="EU148" s="133">
        <f t="shared" ref="EU148" si="505">EU143/EU$140*100</f>
        <v>38.336246448564232</v>
      </c>
      <c r="EV148" s="65">
        <f>IF(ISERROR(EU148/EM148),"NM",IF(OR(EU148/EM148&lt;0.5,EU148/EM148&gt;2),"NM",(EU148/EM148-1)*100))</f>
        <v>-2.2283153455143534</v>
      </c>
      <c r="EW148" s="133">
        <f t="shared" ref="EW148" si="506">EW143/EW$140*100</f>
        <v>38.335586498082037</v>
      </c>
      <c r="EX148" s="65">
        <f>IF(ISERROR(EW148/EO148),"NM",IF(OR(EW148/EO148&lt;0.5,EW148/EO148&gt;2),"NM",(EW148/EO148-1)*100))</f>
        <v>-0.25748035435818606</v>
      </c>
      <c r="EY148" s="65"/>
      <c r="EZ148" s="317"/>
      <c r="FA148" s="59"/>
      <c r="FB148" s="131">
        <f>FB143/FB$140*100</f>
        <v>39.191706188507659</v>
      </c>
      <c r="FC148" s="63"/>
      <c r="FD148" s="131">
        <f>FD143/FD$140*100</f>
        <v>40.977068793619139</v>
      </c>
      <c r="FE148" s="65">
        <f>IF(ISERROR(FD148/FB148),"NM",IF(OR(FD148/FB148&lt;0.5,FD148/FB148&gt;2),"NM",(FD148/FB148-1)*100))</f>
        <v>4.5554602714260151</v>
      </c>
      <c r="FF148" s="131">
        <f>FF143/FF$140*100</f>
        <v>43.278316744361852</v>
      </c>
      <c r="FG148" s="65">
        <f>IF(ISERROR(FF148/FD148),"NM",IF(OR(FF148/FD148&lt;0.5,FF148/FD148&gt;2),"NM",(FF148/FD148-1)*100))</f>
        <v>5.6159408627614038</v>
      </c>
      <c r="FH148" s="131">
        <f>FH143/FH$140*100</f>
        <v>41.796038543897218</v>
      </c>
      <c r="FI148" s="65">
        <f>IF(ISERROR(FH148/FF148),"NM",IF(OR(FH148/FF148&lt;0.5,FH148/FF148&gt;2),"NM",(FH148/FF148-1)*100))</f>
        <v>-3.4249904154549649</v>
      </c>
      <c r="FJ148" s="131">
        <f>FJ143/FJ$140*100</f>
        <v>41.678650804026667</v>
      </c>
      <c r="FK148" s="65">
        <f>IF(ISERROR(FJ148/FH148),"NM",IF(OR(FJ148/FH148&lt;0.5,FJ148/FH148&gt;2),"NM",(FJ148/FH148-1)*100))</f>
        <v>-0.28085853099992786</v>
      </c>
      <c r="FL148" s="131">
        <f>FL143/FL$140*100</f>
        <v>44.30321977044018</v>
      </c>
      <c r="FM148" s="65">
        <f>IF(ISERROR(FL148/FJ148),"NM",IF(OR(FL148/FJ148&lt;0.5,FL148/FJ148&gt;2),"NM",(FL148/FJ148-1)*100))</f>
        <v>6.2971543362913884</v>
      </c>
      <c r="FN148" s="131">
        <f>FN143/FN$140*100</f>
        <v>43.134139228030655</v>
      </c>
      <c r="FO148" s="65">
        <f>IF(ISERROR(FN148/FL148),"NM",IF(OR(FN148/FL148&lt;0.5,FN148/FL148&gt;2),"NM",(FN148/FL148-1)*100))</f>
        <v>-2.6388162044817198</v>
      </c>
      <c r="FP148" s="131">
        <f>FP143/FP$140*100</f>
        <v>42.65129682997118</v>
      </c>
      <c r="FQ148" s="65">
        <f>IF(ISERROR(FP148/FN148),"NM",IF(OR(FP148/FN148&lt;0.5,FP148/FN148&gt;2),"NM",(FP148/FN148-1)*100))</f>
        <v>-1.1193973189238982</v>
      </c>
      <c r="FR148" s="135">
        <f>FR143/FR$140*100</f>
        <v>39.263891540958561</v>
      </c>
      <c r="FS148" s="65">
        <f>IF(ISERROR(FR148/FP148),"NM",IF(OR(FR148/FP148&lt;0.5,FR148/FP148&gt;2),"NM",(FR148/FP148-1)*100))</f>
        <v>-7.9420921303201331</v>
      </c>
      <c r="FT148" s="135">
        <f>FT143/FT$140*100</f>
        <v>39.803055402171914</v>
      </c>
      <c r="FU148" s="65">
        <f>IF(ISERROR(FT148/FR148),"NM",IF(OR(FT148/FR148&lt;0.5,FT148/FR148&gt;2),"NM",(FT148/FR148-1)*100))</f>
        <v>1.3731798862853806</v>
      </c>
      <c r="FV148" s="135">
        <f>FV143/FV$140*100</f>
        <v>42.983832993250665</v>
      </c>
      <c r="FW148" s="65">
        <f>IF(ISERROR(FV148/FT148),"NM",IF(OR(FV148/FT148&lt;0.5,FV148/FT148&gt;2),"NM",(FV148/FT148-1)*100))</f>
        <v>7.9912900126385411</v>
      </c>
      <c r="FX148" s="135">
        <f>FX143/FX$140*100</f>
        <v>43.438039351052815</v>
      </c>
      <c r="FY148" s="65">
        <f>IF(ISERROR(FX148/FV148),"NM",IF(OR(FX148/FV148&lt;0.5,FX148/FV148&gt;2),"NM",(FX148/FV148-1)*100))</f>
        <v>1.0566911468166795</v>
      </c>
      <c r="FZ148" s="135">
        <f>FZ143/FZ$140*100</f>
        <v>41.977020562167894</v>
      </c>
      <c r="GA148" s="65">
        <f>IF(ISERROR(FZ148/FX148),"NM",IF(OR(FZ148/FX148&lt;0.5,FZ148/FX148&gt;2),"NM",(FZ148/FX148-1)*100))</f>
        <v>-3.3634547293385331</v>
      </c>
      <c r="GB148" s="135">
        <f>GB143/GB$140*100</f>
        <v>41.050509453495344</v>
      </c>
      <c r="GC148" s="65">
        <f>IF(ISERROR(GB148/FZ148),"NM",IF(OR(GB148/FZ148&lt;0.5,GB148/FZ148&gt;2),"NM",(GB148/FZ148-1)*100))</f>
        <v>-2.2071864469284774</v>
      </c>
      <c r="GD148" s="135">
        <f>GD143/GD$140*100</f>
        <v>39.761619788549766</v>
      </c>
      <c r="GE148" s="65">
        <f>IF(ISERROR(GD148/GB148),"NM",IF(OR(GD148/GB148&lt;0.5,GD148/GB148&gt;2),"NM",(GD148/GB148-1)*100))</f>
        <v>-3.1397653332554065</v>
      </c>
      <c r="GF148" s="135">
        <f>GF143/GF$140*100</f>
        <v>37.087554473937409</v>
      </c>
      <c r="GG148" s="65">
        <f>IF(ISERROR(GF148/GD148),"NM",IF(OR(GF148/GD148&lt;0.5,GF148/GD148&gt;2),"NM",(GF148/GD148-1)*100))</f>
        <v>-6.7252424041900127</v>
      </c>
      <c r="GH148" s="135">
        <f>GH143/GH$140*100</f>
        <v>36.148076457778856</v>
      </c>
      <c r="GI148" s="65">
        <f>IF(ISERROR(GH148/GF148),"NM",IF(OR(GH148/GF148&lt;0.5,GH148/GF148&gt;2),"NM",(GH148/GF148-1)*100))</f>
        <v>-2.5331355207546924</v>
      </c>
      <c r="GJ148" s="135">
        <f>GJ143/GJ$140*100</f>
        <v>34.572850428531929</v>
      </c>
      <c r="GK148" s="65">
        <f>IF(ISERROR(GJ148/GH148),"NM",IF(OR(GJ148/GH148&lt;0.5,GJ148/GH148&gt;2),"NM",(GJ148/GH148-1)*100))</f>
        <v>-4.3577036003196401</v>
      </c>
      <c r="GL148" s="135">
        <f>GL143/GL$140*100</f>
        <v>35.992985532661116</v>
      </c>
      <c r="GM148" s="65">
        <f>IF(ISERROR(GL148/GJ148),"NM",IF(OR(GL148/GJ148&lt;0.5,GL148/GJ148&gt;2),"NM",(GL148/GJ148-1)*100))</f>
        <v>4.1076598733588821</v>
      </c>
      <c r="GN148" s="135">
        <f>GN143/GN$140*100</f>
        <v>38.836760497770676</v>
      </c>
      <c r="GO148" s="65">
        <f>IF(ISERROR(GN148/GL148),"NM",IF(OR(GN148/GL148&lt;0.5,GN148/GL148&gt;2),"NM",(GN148/GL148-1)*100))</f>
        <v>7.9009143671314286</v>
      </c>
      <c r="GP148" s="135">
        <f>GP143/GP$140*100</f>
        <v>38.355912246608355</v>
      </c>
      <c r="GQ148" s="65">
        <f>IF(ISERROR(GP148/GN148),"NM",IF(OR(GP148/GN148&lt;0.5,GP148/GN148&gt;2),"NM",(GP148/GN148-1)*100))</f>
        <v>-1.2381265713187428</v>
      </c>
      <c r="GR148" s="133">
        <f>GR143/GR$140*100</f>
        <v>38.521560367946854</v>
      </c>
      <c r="GS148" s="65">
        <f>IF(ISERROR(GR148/GP148),"NM",IF(OR(GR148/GP148&lt;0.5,GR148/GP148&gt;2),"NM",(GR148/GP148-1)*100))</f>
        <v>0.43187115528231512</v>
      </c>
      <c r="GT148" s="133">
        <f>GT143/GT$140*100</f>
        <v>38.139382775283707</v>
      </c>
      <c r="GU148" s="65">
        <f>IF(ISERROR(GT148/GR148),"NM",IF(OR(GT148/GR148&lt;0.5,GT148/GR148&gt;2),"NM",(GT148/GR148-1)*100))</f>
        <v>-0.99211347882249834</v>
      </c>
      <c r="GV148" s="133">
        <f>GV143/GV$140*100</f>
        <v>38.192238863167546</v>
      </c>
      <c r="GW148" s="65">
        <f>IF(ISERROR(GV148/GT148),"NM",IF(OR(GV148/GT148&lt;0.5,GV148/GT148&gt;2),"NM",(GV148/GT148-1)*100))</f>
        <v>0.13858663679815475</v>
      </c>
      <c r="GX148" s="133">
        <f>GX143/GX$140*100</f>
        <v>38.212942813059101</v>
      </c>
      <c r="GY148" s="65">
        <f>IF(ISERROR(GX148/GV148),"NM",IF(OR(GX148/GV148&lt;0.5,GX148/GV148&gt;2),"NM",(GX148/GV148-1)*100))</f>
        <v>5.4209835578711285E-2</v>
      </c>
      <c r="GZ148" s="65">
        <f t="shared" si="304"/>
        <v>-0.32333530752305384</v>
      </c>
      <c r="HA148" s="280"/>
      <c r="HB148" s="57"/>
      <c r="HC148"/>
      <c r="HD148"/>
      <c r="HE148"/>
      <c r="HF148"/>
      <c r="HG148"/>
      <c r="HH148"/>
    </row>
    <row r="149" spans="1:216" s="2" customFormat="1" ht="13.5" customHeight="1" x14ac:dyDescent="0.2">
      <c r="A149" s="4"/>
      <c r="B149" s="54" t="s">
        <v>136</v>
      </c>
      <c r="C149" s="131">
        <f>C144/C$140*100</f>
        <v>28.893442622950822</v>
      </c>
      <c r="D149" s="63"/>
      <c r="E149" s="131">
        <f>E144/E$140*100</f>
        <v>27.295534370296039</v>
      </c>
      <c r="F149" s="63"/>
      <c r="G149" s="131">
        <f>G144/G$140*100</f>
        <v>26.959560659011483</v>
      </c>
      <c r="H149" s="63"/>
      <c r="I149" s="131">
        <f>I144/I$140*100</f>
        <v>27.702362996480645</v>
      </c>
      <c r="J149" s="63"/>
      <c r="K149" s="131">
        <f>K144/K$140*100</f>
        <v>26.279683377308704</v>
      </c>
      <c r="L149" s="63">
        <f>IF(ISERROR(K149/C149),"NM",IF(OR(K149/C149&lt;0.5,K149/C149&gt;2),"NM",(K149/C149-1)*100))</f>
        <v>-9.0462022118677599</v>
      </c>
      <c r="M149" s="131">
        <f>M144/M$140*100</f>
        <v>24.331696672122206</v>
      </c>
      <c r="N149" s="63">
        <f>IF(ISERROR(M149/E149),"NM",IF(OR(M149/E149&lt;0.5,M149/E149&gt;2),"NM",(M149/E149-1)*100))</f>
        <v>-10.858324508199358</v>
      </c>
      <c r="O149" s="131">
        <f>O144/O$140*100</f>
        <v>25</v>
      </c>
      <c r="P149" s="63">
        <f>IF(ISERROR(O149/G149),"NM",IF(OR(O149/G149&lt;0.5,O149/G149&gt;2),"NM",(O149/G149-1)*100))</f>
        <v>-7.268518518518519</v>
      </c>
      <c r="Q149" s="131">
        <f>Q144/Q$140*100</f>
        <v>35.010706638115629</v>
      </c>
      <c r="R149" s="63">
        <f>IF(ISERROR(Q149/I149),"NM",IF(OR(Q149/I149&lt;0.5,Q149/I149&gt;2),"NM",(Q149/I149-1)*100))</f>
        <v>26.38166153033028</v>
      </c>
      <c r="S149" s="131">
        <f>S144/S$140*100</f>
        <v>22.34762979683973</v>
      </c>
      <c r="T149" s="63">
        <f>IF(ISERROR(S149/K149),"NM",IF(OR(S149/K149&lt;0.5,S149/K149&gt;2),"NM",(S149/K149-1)*100))</f>
        <v>-14.962332399575718</v>
      </c>
      <c r="U149" s="131">
        <f>U144/U$140*100</f>
        <v>22.899946495452113</v>
      </c>
      <c r="V149" s="63">
        <f>IF(ISERROR(U149/M149),"NM",IF(OR(U149/M149&lt;0.5,U149/M149&gt;2),"NM",(U149/M149-1)*100))</f>
        <v>-5.8843006139826954</v>
      </c>
      <c r="W149" s="131">
        <f>W144/W$140*100</f>
        <v>23.549826474962813</v>
      </c>
      <c r="X149" s="63">
        <f>IF(ISERROR(W149/O149),"NM",IF(OR(W149/O149&lt;0.5,W149/O149&gt;2),"NM",(W149/O149-1)*100))</f>
        <v>-5.8006941001487515</v>
      </c>
      <c r="Y149" s="131">
        <f>Y144/Y$140*100</f>
        <v>37.317930688096432</v>
      </c>
      <c r="Z149" s="63">
        <f>IF(ISERROR(Y149/Q149),"NM",IF(OR(Y149/Q149&lt;0.5,Y149/Q149&gt;2),"NM",(Y149/Q149-1)*100))</f>
        <v>6.5900527910766726</v>
      </c>
      <c r="AA149" s="131">
        <f>AA144/AA$140*100</f>
        <v>23.584455265921893</v>
      </c>
      <c r="AB149" s="63">
        <f>IF(ISERROR(AA149/S149),"NM",IF(OR(AA149/S149&lt;0.5,AA149/S149&gt;2),"NM",(AA149/S149-1)*100))</f>
        <v>5.5344816444787615</v>
      </c>
      <c r="AC149" s="131">
        <f>AC144/AC$140*100</f>
        <v>22.326895902025438</v>
      </c>
      <c r="AD149" s="63">
        <f>IF(ISERROR(AC149/U149),"NM",IF(OR(AC149/U149&lt;0.5,AC149/U149&gt;2),"NM",(AC149/U149-1)*100))</f>
        <v>-2.5024101848468594</v>
      </c>
      <c r="AE149" s="131">
        <f>AE144/AE$140*100</f>
        <v>22.543617998163455</v>
      </c>
      <c r="AF149" s="63">
        <f>IF(ISERROR(AE149/W149),"NM",IF(OR(AE149/W149&lt;0.5,AE149/W149&gt;2),"NM",(AE149/W149-1)*100))</f>
        <v>-4.2726789425353795</v>
      </c>
      <c r="AG149" s="131">
        <f>AG144/AG$140*100</f>
        <v>25.411566061629383</v>
      </c>
      <c r="AH149" s="63">
        <f>IF(ISERROR(AG149/Y149),"NM",IF(OR(AG149/Y149&lt;0.5,AG149/Y149&gt;2),"NM",(AG149/Y149-1)*100))</f>
        <v>-31.905211266885459</v>
      </c>
      <c r="AI149" s="132">
        <f>AI144/AI$140*100</f>
        <v>23.168235775685634</v>
      </c>
      <c r="AJ149" s="63">
        <f>IF(ISERROR(AI149/AA149),"NM",IF(OR(AI149/AA149&lt;0.5,AI149/AA149&gt;2),"NM",(AI149/AA149-1)*100))</f>
        <v>-1.7648043405847469</v>
      </c>
      <c r="AK149" s="131">
        <f>AK144/AK$140*100</f>
        <v>23.827160493827158</v>
      </c>
      <c r="AL149" s="63">
        <f>IF(ISERROR(AK149/AC149),"NM",IF(OR(AK149/AC149&lt;0.5,AK149/AC149&gt;2),"NM",(AK149/AC149-1)*100))</f>
        <v>6.7195395113819556</v>
      </c>
      <c r="AM149" s="131">
        <f>AM144/AM$140*100</f>
        <v>23.867313915857604</v>
      </c>
      <c r="AN149" s="63">
        <f>IF(ISERROR(AM149/AE149),"NM",IF(OR(AM149/AE149&lt;0.5,AM149/AE149&gt;2),"NM",(AM149/AE149-1)*100))</f>
        <v>5.8717102010954259</v>
      </c>
      <c r="AO149" s="133">
        <f>AO144/AO$140*100</f>
        <v>25.207820197044335</v>
      </c>
      <c r="AP149" s="63">
        <f>IF(ISERROR(AO149/AG149),"NM",IF(OR(AO149/AG149&lt;0.5,AO149/AG149&gt;2),"NM",(AO149/AG149-1)*100))</f>
        <v>-0.8017839754185685</v>
      </c>
      <c r="AQ149" s="133">
        <f>AQ144/AQ$140*100</f>
        <v>22.941616766467064</v>
      </c>
      <c r="AR149" s="63">
        <f>IF(ISERROR(AQ149/AI149),"NM",IF(OR(AQ149/AI149&lt;0.5,AQ149/AI149&gt;2),"NM",(AQ149/AI149-1)*100))</f>
        <v>-0.97814529950700502</v>
      </c>
      <c r="AS149" s="133">
        <f>AS144/AS$140*100</f>
        <v>23.748103186646432</v>
      </c>
      <c r="AT149" s="63">
        <f>IF(ISERROR(AS149/AK149),"NM",IF(OR(AS149/AK149&lt;0.5,AS149/AK149&gt;2),"NM",(AS149/AK149-1)*100))</f>
        <v>-0.33179491614708789</v>
      </c>
      <c r="AU149" s="133">
        <f>AU144/AU$140*100</f>
        <v>24.209714726291441</v>
      </c>
      <c r="AV149" s="63">
        <f>IF(ISERROR(AU149/AM149),"NM",IF(OR(AU149/AM149&lt;0.5,AU149/AM149&gt;2),"NM",(AU149/AM149-1)*100))</f>
        <v>1.4346013616821196</v>
      </c>
      <c r="AW149" s="133">
        <f>AW144/AW$140*100</f>
        <v>23.564593301435409</v>
      </c>
      <c r="AX149" s="63">
        <f>IF(ISERROR(AW149/AO149),"NM",IF(OR(AW149/AO149&lt;0.5,AW149/AO149&gt;2),"NM",(AW149/AO149-1)*100))</f>
        <v>-6.5187187260308921</v>
      </c>
      <c r="AY149" s="133">
        <f>AY144/AY$140*100</f>
        <v>23.932628280454367</v>
      </c>
      <c r="AZ149" s="65">
        <f>IF(ISERROR(AY149/AQ149),"NM",IF(OR(AY149/AQ149&lt;0.5,AY149/AQ149&gt;2),"NM",(AY149/AQ149-1)*100))</f>
        <v>4.3197108733671774</v>
      </c>
      <c r="BA149" s="133">
        <f>BA144/BA$140*100</f>
        <v>24.678274034822103</v>
      </c>
      <c r="BB149" s="65">
        <f>IF(ISERROR(BA149/AS149),"NM",IF(OR(BA149/AS149&lt;0.5,BA149/AS149&gt;2),"NM",(BA149/AS149-1)*100))</f>
        <v>3.9168216546183299</v>
      </c>
      <c r="BC149" s="133">
        <f>BC144/BC$140*100</f>
        <v>25.501324252743096</v>
      </c>
      <c r="BD149" s="65">
        <f>IF(ISERROR(BC149/AU149),"NM",IF(OR(BC149/AU149&lt;0.5,BC149/AU149&gt;2),"NM",(BC149/AU149-1)*100))</f>
        <v>5.3350877573496769</v>
      </c>
      <c r="BE149" s="133">
        <f>BE144/BE$140*100</f>
        <v>30.273141122913504</v>
      </c>
      <c r="BF149" s="65">
        <f>IF(ISERROR(BE149/AW149),"NM",IF(OR(BE149/AW149&lt;0.5,BE149/AW149&gt;2),"NM",(BE149/AW149-1)*100))</f>
        <v>28.468761313480641</v>
      </c>
      <c r="BG149" s="133">
        <f>BG144/BG$140*100</f>
        <v>22.112836046951912</v>
      </c>
      <c r="BH149" s="65">
        <f>IF(ISERROR(BG149/AY149),"NM",IF(OR(BG149/AY149&lt;0.5,BG149/AY149&gt;2),"NM",(BG149/AY149-1)*100))</f>
        <v>-7.6038127203465926</v>
      </c>
      <c r="BI149" s="133">
        <f>BI144/BI$140*100</f>
        <v>23.012869038607118</v>
      </c>
      <c r="BJ149" s="65">
        <f>IF(ISERROR(BI149/BA149),"NM",IF(OR(BI149/BA149&lt;0.5,BI149/BA149&gt;2),"NM",(BI149/BA149-1)*100))</f>
        <v>-6.7484662576686949</v>
      </c>
      <c r="BK149" s="133">
        <f>BK144/BK$140*100</f>
        <v>25.642909625275536</v>
      </c>
      <c r="BL149" s="65">
        <f>IF(ISERROR(BK149/BC149),"NM",IF(OR(BK149/BC149&lt;0.5,BK149/BC149&gt;2),"NM",(BK149/BC149-1)*100))</f>
        <v>0.55520792226000371</v>
      </c>
      <c r="BM149" s="133">
        <f>BM144/BM$140*100</f>
        <v>25.131073051380636</v>
      </c>
      <c r="BN149" s="65">
        <f>IF(ISERROR(BM149/BE149),"NM",IF(OR(BM149/BE149&lt;0.5,BM149/BE149&gt;2),"NM",(BM149/BE149-1)*100))</f>
        <v>-16.985578241304069</v>
      </c>
      <c r="BO149" s="133">
        <f>BO144/BO$140*100</f>
        <v>20.032467532467532</v>
      </c>
      <c r="BP149" s="65">
        <f>IF(ISERROR(BO149/BG149),"NM",IF(OR(BO149/BG149&lt;0.5,BO149/BG149&gt;2),"NM",(BO149/BG149-1)*100))</f>
        <v>-9.4079678882761151</v>
      </c>
      <c r="BQ149" s="133">
        <f>BQ144/BQ$140*100</f>
        <v>19.891788669637172</v>
      </c>
      <c r="BR149" s="65">
        <f>IF(ISERROR(BQ149/BI149),"NM",IF(OR(BQ149/BI149&lt;0.5,BQ149/BI149&gt;2),"NM",(BQ149/BI149-1)*100))</f>
        <v>-13.562326208583219</v>
      </c>
      <c r="BS149" s="133">
        <f>BS144/BS$140*100</f>
        <v>18.882027949301268</v>
      </c>
      <c r="BT149" s="65">
        <f>IF(ISERROR(BS149/BK149),"NM",IF(OR(BS149/BK149&lt;0.5,BS149/BK149&gt;2),"NM",(BS149/BK149-1)*100))</f>
        <v>-26.365501320919705</v>
      </c>
      <c r="BU149" s="133">
        <f>BU144/BU$140*100</f>
        <v>19.517862329363929</v>
      </c>
      <c r="BV149" s="65">
        <f>IF(ISERROR(BU149/BM149),"NM",IF(OR(BU149/BM149&lt;0.5,BU149/BM149&gt;2),"NM",(BU149/BM149-1)*100))</f>
        <v>-22.335738352836998</v>
      </c>
      <c r="BW149" s="133">
        <f>BW144/BW$140*100</f>
        <v>16.82034087734004</v>
      </c>
      <c r="BX149" s="65">
        <f>IF(ISERROR(BW149/BO149),"NM",IF(OR(BW149/BO149&lt;0.5,BW149/BO149&gt;2),"NM",(BW149/BO149-1)*100))</f>
        <v>-16.034603075839016</v>
      </c>
      <c r="BY149" s="133">
        <f>BY144/BY$140*100</f>
        <v>15.751445086705202</v>
      </c>
      <c r="BZ149" s="65">
        <f>IF(ISERROR(BY149/BQ149),"NM",IF(OR(BY149/BQ149&lt;0.5,BY149/BQ149&gt;2),"NM",(BY149/BQ149-1)*100))</f>
        <v>-20.814335260115602</v>
      </c>
      <c r="CA149" s="133">
        <f>CA144/CA$140*100</f>
        <v>17.245179063360883</v>
      </c>
      <c r="CB149" s="65">
        <f>IF(ISERROR(CA149/BS149),"NM",IF(OR(CA149/BS149&lt;0.5,CA149/BS149&gt;2),"NM",(CA149/BS149-1)*100))</f>
        <v>-8.6688193150405546</v>
      </c>
      <c r="CC149" s="133">
        <f>CC144/CC$140*100</f>
        <v>17.845911949685533</v>
      </c>
      <c r="CD149" s="65">
        <f>IF(ISERROR(CC149/BU149),"NM",IF(OR(CC149/BU149&lt;0.5,CC149/BU149&gt;2),"NM",(CC149/BU149-1)*100))</f>
        <v>-8.566257674453448</v>
      </c>
      <c r="CE149" s="133">
        <f>CE144/CE$140*100</f>
        <v>15.69947269946225</v>
      </c>
      <c r="CF149" s="65">
        <f>IF(ISERROR(CE149/BW149),"NM",IF(OR(CE149/BW149&lt;0.5,CE149/BW149&gt;2),"NM",(CE149/BW149-1)*100))</f>
        <v>-6.6637661272834103</v>
      </c>
      <c r="CG149" s="133">
        <f>CG144/CG$140*100</f>
        <v>17.368281705056923</v>
      </c>
      <c r="CH149" s="65">
        <f>IF(ISERROR(CG149/BY149),"NM",IF(OR(CG149/BY149&lt;0.5,CG149/BY149&gt;2),"NM",(CG149/BY149-1)*100))</f>
        <v>10.264687522012771</v>
      </c>
      <c r="CI149" s="133">
        <f>CI144/CI$140*100</f>
        <v>17.586341845220623</v>
      </c>
      <c r="CJ149" s="65">
        <f>IF(ISERROR(CI149/CA149),"NM",IF(OR(CI149/CA149&lt;0.5,CI149/CA149&gt;2),"NM",(CI149/CA149-1)*100))</f>
        <v>1.9783081440109429</v>
      </c>
      <c r="CK149" s="133">
        <f>CK144/CK$140*100</f>
        <v>20.261133131266028</v>
      </c>
      <c r="CL149" s="65">
        <f>IF(ISERROR(CK149/CC149),"NM",IF(OR(CK149/CC149&lt;0.5,CK149/CC149&gt;2),"NM",(CK149/CC149-1)*100))</f>
        <v>13.533750409561197</v>
      </c>
      <c r="CM149" s="133">
        <f>CM144/CM$140*100</f>
        <v>17.13174748398902</v>
      </c>
      <c r="CN149" s="65">
        <f>IF(ISERROR(CM149/CE149),"NM",IF(OR(CM149/CE149&lt;0.5,CM149/CE149&gt;2),"NM",(CM149/CE149-1)*100))</f>
        <v>9.1230757360139201</v>
      </c>
      <c r="CO149" s="133">
        <f>CO144/CO$140*100</f>
        <v>17.796418045794603</v>
      </c>
      <c r="CP149" s="65">
        <f>IF(ISERROR(CO149/CG149),"NM",IF(OR(CO149/CG149&lt;0.5,CO149/CG149&gt;2),"NM",(CO149/CG149-1)*100))</f>
        <v>2.4650471935460549</v>
      </c>
      <c r="CQ149" s="133">
        <f>CQ144/CQ$140*100</f>
        <v>19.110169491525426</v>
      </c>
      <c r="CR149" s="65">
        <f>IF(ISERROR(CQ149/CI149),"NM",IF(OR(CQ149/CI149&lt;0.5,CQ149/CI149&gt;2),"NM",(CQ149/CI149-1)*100))</f>
        <v>8.664835812451388</v>
      </c>
      <c r="CS149" s="133">
        <f>CS144/CS$140*100</f>
        <v>21.969072164948454</v>
      </c>
      <c r="CT149" s="65">
        <f>IF(ISERROR(CS149/CK149),"NM",IF(OR(CS149/CK149&lt;0.5,CS149/CK149&gt;2),"NM",(CS149/CK149-1)*100))</f>
        <v>8.4296323538134885</v>
      </c>
      <c r="CU149" s="133">
        <f>CU144/CU$140*100</f>
        <v>19.309358398038416</v>
      </c>
      <c r="CV149" s="65">
        <f>IF(ISERROR(CU149/CM149),"NM",IF(OR(CU149/CM149&lt;0.5,CU149/CM149&gt;2),"NM",(CU149/CM149-1)*100))</f>
        <v>12.710967845425847</v>
      </c>
      <c r="CW149" s="133">
        <f>CW144/CW$140*100</f>
        <v>22.050132463827186</v>
      </c>
      <c r="CX149" s="65">
        <f>IF(ISERROR(CW149/CO149),"NM",IF(OR(CW149/CO149&lt;0.5,CW149/CO149&gt;2),"NM",(CW149/CO149-1)*100))</f>
        <v>23.902081908206018</v>
      </c>
      <c r="CY149" s="133">
        <f>CY144/CY$140*100</f>
        <v>24.163424124513618</v>
      </c>
      <c r="CZ149" s="65">
        <f>IF(ISERROR(CY149/CQ149),"NM",IF(OR(CY149/CQ149&lt;0.5,CY149/CQ149&gt;2),"NM",(CY149/CQ149-1)*100))</f>
        <v>26.442751516301843</v>
      </c>
      <c r="DA149" s="133">
        <f>DA144/DA$140*100</f>
        <v>24.51575034239875</v>
      </c>
      <c r="DB149" s="65">
        <f>IF(ISERROR(DA149/CS149),"NM",IF(OR(DA149/CS149&lt;0.5,DA149/CS149&gt;2),"NM",(DA149/CS149-1)*100))</f>
        <v>11.592106204255215</v>
      </c>
      <c r="DC149" s="133">
        <f>DC144/DC$140*100</f>
        <v>23.38622038687242</v>
      </c>
      <c r="DD149" s="65">
        <f>IF(ISERROR(DC149/CU149),"NM",IF(OR(DC149/CU149&lt;0.5,DC149/CU149&gt;2),"NM",(DC149/CU149-1)*100))</f>
        <v>21.113399548522338</v>
      </c>
      <c r="DE149" s="133">
        <f>DE144/DE$140*100</f>
        <v>25.131368517249257</v>
      </c>
      <c r="DF149" s="65">
        <f>IF(ISERROR(DE149/CW149),"NM",IF(OR(DE149/CW149&lt;0.5,DE149/CW149&gt;2),"NM",(DE149/CW149-1)*100))</f>
        <v>13.973775706231152</v>
      </c>
      <c r="DG149" s="133">
        <f>DG144/DG$140*100</f>
        <v>25.670759436107321</v>
      </c>
      <c r="DH149" s="65">
        <f>IF(ISERROR(DG149/CY149),"NM",IF(OR(DG149/CY149&lt;0.5,DG149/CY149&gt;2),"NM",(DG149/CY149-1)*100))</f>
        <v>6.2380865552267517</v>
      </c>
      <c r="DI149" s="133">
        <f>DI144/DI$140*100</f>
        <v>24.831120428604706</v>
      </c>
      <c r="DJ149" s="65">
        <f>IF(ISERROR(DI149/DA149),"NM",IF(OR(DI149/DA149&lt;0.5,DI149/DA149&gt;2),"NM",(DI149/DA149-1)*100))</f>
        <v>1.2863978536302056</v>
      </c>
      <c r="DK149" s="133">
        <f>DK144/DK$140*100</f>
        <v>23.473734027449126</v>
      </c>
      <c r="DL149" s="65">
        <f>IF(ISERROR(DK149/DC149),"NM",IF(OR(DK149/DC149&lt;0.5,DK149/DC149&gt;2),"NM",(DK149/DC149-1)*100))</f>
        <v>0.37421027908310922</v>
      </c>
      <c r="DM149" s="133">
        <f>DM144/DM$140*100</f>
        <v>24.413145539906104</v>
      </c>
      <c r="DN149" s="65">
        <f>IF(ISERROR(DM149/DE149),"NM",IF(OR(DM149/DE149&lt;0.5,DM149/DE149&gt;2),"NM",(DM149/DE149-1)*100))</f>
        <v>-2.8578745198463484</v>
      </c>
      <c r="DO149" s="133">
        <f>DO144/DO$140*100</f>
        <v>25.872300023736056</v>
      </c>
      <c r="DP149" s="65">
        <f>IF(ISERROR(DO149/DG149),"NM",IF(OR(DO149/DG149&lt;0.5,DO149/DG149&gt;2),"NM",(DO149/DG149-1)*100))</f>
        <v>0.78509787811440468</v>
      </c>
      <c r="DQ149" s="133">
        <f>DQ144/DQ$140*100</f>
        <v>25.69788677276285</v>
      </c>
      <c r="DR149" s="65">
        <f>IF(ISERROR(DQ149/DI149),"NM",IF(OR(DQ149/DI149&lt;0.5,DQ149/DI149&gt;2),"NM",(DQ149/DI149-1)*100))</f>
        <v>3.4906453240815205</v>
      </c>
      <c r="DS149" s="133">
        <f>DS144/DS$140*100</f>
        <v>24.600379301002441</v>
      </c>
      <c r="DT149" s="65">
        <f>IF(ISERROR(DS149/DK149),"NM",IF(OR(DS149/DK149&lt;0.5,DS149/DK149&gt;2),"NM",(DS149/DK149-1)*100))</f>
        <v>4.7995997238269306</v>
      </c>
      <c r="DU149" s="133">
        <f>DU144/DU$140*100</f>
        <v>26.256983240223462</v>
      </c>
      <c r="DV149" s="65">
        <f>IF(ISERROR(DU149/DM149),"NM",IF(OR(DU149/DM149&lt;0.5,DU149/DM149&gt;2),"NM",(DU149/DM149-1)*100))</f>
        <v>7.5526428878384122</v>
      </c>
      <c r="DW149" s="133">
        <f>DW144/DW$140*100</f>
        <v>25.558035714285715</v>
      </c>
      <c r="DX149" s="65">
        <f>IF(ISERROR(DW149/DO149),"NM",IF(OR(DW149/DO149&lt;0.5,DW149/DO149&gt;2),"NM",(DW149/DO149-1)*100))</f>
        <v>-1.2146748034076005</v>
      </c>
      <c r="DY149" s="133">
        <f t="shared" ref="DY149:EA149" si="507">DY144/DY$140*100</f>
        <v>25.989482424577915</v>
      </c>
      <c r="DZ149" s="65">
        <f>IF(ISERROR(DY149/DQ149),"NM",IF(OR(DY149/DQ149&lt;0.5,DY149/DQ149&gt;2),"NM",(DY149/DQ149-1)*100))</f>
        <v>1.1347067344235073</v>
      </c>
      <c r="EA149" s="133">
        <f t="shared" si="507"/>
        <v>24.702144559173949</v>
      </c>
      <c r="EB149" s="65">
        <f>IF(ISERROR(EA149/DS149),"NM",IF(OR(EA149/DS149&lt;0.5,EA149/DS149&gt;2),"NM",(EA149/DS149-1)*100))</f>
        <v>0.41367353294166076</v>
      </c>
      <c r="EC149" s="133">
        <f>EC144/EC$140*100</f>
        <v>25.286212045793928</v>
      </c>
      <c r="ED149" s="65">
        <f>IF(ISERROR(EC149/DU149),"NM",IF(OR(EC149/DU149&lt;0.5,EC149/DU149&gt;2),"NM",(EC149/DU149-1)*100))</f>
        <v>-3.6971924213380136</v>
      </c>
      <c r="EE149" s="133">
        <f>EE144/EE$140*100</f>
        <v>26.079734219269103</v>
      </c>
      <c r="EF149" s="65">
        <f>IF(ISERROR(EE149/DW149),"NM",IF(OR(EE149/DW149&lt;0.5,EE149/DW149&gt;2),"NM",(EE149/DW149-1)*100))</f>
        <v>2.0412308317253824</v>
      </c>
      <c r="EG149" s="133">
        <f>EG144/EG$140*100</f>
        <v>26.124305204648813</v>
      </c>
      <c r="EH149" s="65">
        <f>IF(ISERROR(EG149/DY149),"NM",IF(OR(EG149/DY149&lt;0.5,EG149/DY149&gt;2),"NM",(EG149/DY149-1)*100))</f>
        <v>0.51875900361677552</v>
      </c>
      <c r="EI149" s="133">
        <f>EI144/EI$140*100</f>
        <v>21.882478064344589</v>
      </c>
      <c r="EJ149" s="65">
        <f>IF(ISERROR(EI149/EA149),"NM",IF(OR(EI149/EA149&lt;0.5,EI149/EA149&gt;2),"NM",(EI149/EA149-1)*100))</f>
        <v>-11.414662755595383</v>
      </c>
      <c r="EK149" s="133">
        <f>EK144/EK$140*100</f>
        <v>21.219319081551859</v>
      </c>
      <c r="EL149" s="65">
        <f>IF(ISERROR(EK149/EC149),"NM",IF(OR(EK149/EC149&lt;0.5,EK149/EC149&gt;2),"NM",(EK149/EC149-1)*100))</f>
        <v>-16.083440876303769</v>
      </c>
      <c r="EM149" s="133">
        <f>EM144/EM$140*100</f>
        <v>21.765641569459174</v>
      </c>
      <c r="EN149" s="65">
        <f>IF(ISERROR(EM149/EE149),"NM",IF(OR(EM149/EE149&lt;0.5,EM149/EE149&gt;2),"NM",(EM149/EE149-1)*100))</f>
        <v>-16.541934873793483</v>
      </c>
      <c r="EO149" s="133">
        <f>EO144/EO$140*100</f>
        <v>21.700404858299596</v>
      </c>
      <c r="EP149" s="65">
        <f>IF(ISERROR(EO149/EG149),"NM",IF(OR(EO149/EG149&lt;0.5,EO149/EG149&gt;2),"NM",(EO149/EG149-1)*100))</f>
        <v>-16.934040203917021</v>
      </c>
      <c r="EQ149" s="133">
        <f t="shared" ref="EQ149:ES149" si="508">EQ144/EQ$140*100</f>
        <v>21.516148674561471</v>
      </c>
      <c r="ER149" s="65">
        <f>IF(ISERROR(EQ149/EI149),"NM",IF(OR(EQ149/EI149&lt;0.5,EQ149/EI149&gt;2),"NM",(EQ149/EI149-1)*100))</f>
        <v>-1.6740763486929655</v>
      </c>
      <c r="ES149" s="133">
        <f t="shared" si="508"/>
        <v>21.49866011992161</v>
      </c>
      <c r="ET149" s="65">
        <f>IF(ISERROR(ES149/EK149),"NM",IF(OR(ES149/EK149&lt;0.5,ES149/EK149&gt;2),"NM",(ES149/EK149-1)*100))</f>
        <v>1.31644675918281</v>
      </c>
      <c r="EU149" s="133">
        <f t="shared" ref="EU149" si="509">EU144/EU$140*100</f>
        <v>21.063871675035291</v>
      </c>
      <c r="EV149" s="65">
        <f>IF(ISERROR(EU149/EM149),"NM",IF(OR(EU149/EM149&lt;0.5,EU149/EM149&gt;2),"NM",(EU149/EM149-1)*100))</f>
        <v>-3.2242095514822044</v>
      </c>
      <c r="EW149" s="133">
        <f t="shared" ref="EW149" si="510">EW144/EW$140*100</f>
        <v>21.484779246177844</v>
      </c>
      <c r="EX149" s="65">
        <f>IF(ISERROR(EW149/EO149),"NM",IF(OR(EW149/EO149&lt;0.5,EW149/EO149&gt;2),"NM",(EW149/EO149-1)*100))</f>
        <v>-0.99364787675508826</v>
      </c>
      <c r="EY149" s="65"/>
      <c r="EZ149" s="317"/>
      <c r="FA149" s="59"/>
      <c r="FB149" s="131">
        <f>FB144/FB$140*100</f>
        <v>33.630456211857584</v>
      </c>
      <c r="FC149" s="63"/>
      <c r="FD149" s="131">
        <f>FD144/FD$140*100</f>
        <v>30.807577268195413</v>
      </c>
      <c r="FE149" s="65">
        <f>IF(ISERROR(FD149/FB149),"NM",IF(OR(FD149/FB149&lt;0.5,FD149/FB149&gt;2),"NM",(FD149/FB149-1)*100))</f>
        <v>-8.3938169791073705</v>
      </c>
      <c r="FF149" s="131">
        <f>FF144/FF$140*100</f>
        <v>27.70568224770064</v>
      </c>
      <c r="FG149" s="65">
        <f>IF(ISERROR(FF149/FD149),"NM",IF(OR(FF149/FD149&lt;0.5,FF149/FD149&gt;2),"NM",(FF149/FD149-1)*100))</f>
        <v>-10.068610697593062</v>
      </c>
      <c r="FH149" s="131">
        <f>FH144/FH$140*100</f>
        <v>27.663276231263385</v>
      </c>
      <c r="FI149" s="65">
        <f>IF(ISERROR(FH149/FF149),"NM",IF(OR(FH149/FF149&lt;0.5,FH149/FF149&gt;2),"NM",(FH149/FF149-1)*100))</f>
        <v>-0.15305891426216078</v>
      </c>
      <c r="FJ149" s="131">
        <f>FJ144/FJ$140*100</f>
        <v>26.696300169956857</v>
      </c>
      <c r="FK149" s="65">
        <f>IF(ISERROR(FJ149/FH149),"NM",IF(OR(FJ149/FH149&lt;0.5,FJ149/FH149&gt;2),"NM",(FJ149/FH149-1)*100))</f>
        <v>-3.495522559304487</v>
      </c>
      <c r="FL149" s="131">
        <f>FL144/FL$140*100</f>
        <v>23.515049175090706</v>
      </c>
      <c r="FM149" s="65">
        <f>IF(ISERROR(FL149/FJ149),"NM",IF(OR(FL149/FJ149&lt;0.5,FL149/FJ149&gt;2),"NM",(FL149/FJ149-1)*100))</f>
        <v>-11.916449000847795</v>
      </c>
      <c r="FN149" s="131">
        <f>FN144/FN$140*100</f>
        <v>24.036044009091459</v>
      </c>
      <c r="FO149" s="65">
        <f>IF(ISERROR(FN149/FL149),"NM",IF(OR(FN149/FL149&lt;0.5,FN149/FL149&gt;2),"NM",(FN149/FL149-1)*100))</f>
        <v>2.2155804570999527</v>
      </c>
      <c r="FP149" s="131">
        <f>FP144/FP$140*100</f>
        <v>23.611911623438999</v>
      </c>
      <c r="FQ149" s="65">
        <f>IF(ISERROR(FP149/FN149),"NM",IF(OR(FP149/FN149&lt;0.5,FP149/FN149&gt;2),"NM",(FP149/FN149-1)*100))</f>
        <v>-1.7645681855634532</v>
      </c>
      <c r="FR149" s="135">
        <f>FR144/FR$140*100</f>
        <v>26.112278021768187</v>
      </c>
      <c r="FS149" s="65">
        <f>IF(ISERROR(FR149/FP149),"NM",IF(OR(FR149/FP149&lt;0.5,FR149/FP149&gt;2),"NM",(FR149/FP149-1)*100))</f>
        <v>10.589428074290819</v>
      </c>
      <c r="FT149" s="135">
        <f>FT144/FT$140*100</f>
        <v>24.010675501564513</v>
      </c>
      <c r="FU149" s="65">
        <f>IF(ISERROR(FT149/FR149),"NM",IF(OR(FT149/FR149&lt;0.5,FT149/FR149&gt;2),"NM",(FT149/FR149-1)*100))</f>
        <v>-8.0483308214308167</v>
      </c>
      <c r="FV149" s="135">
        <f>FV144/FV$140*100</f>
        <v>19.580913514361953</v>
      </c>
      <c r="FW149" s="65">
        <f>IF(ISERROR(FV149/FT149),"NM",IF(OR(FV149/FT149&lt;0.5,FV149/FT149&gt;2),"NM",(FV149/FT149-1)*100))</f>
        <v>-18.449135206187439</v>
      </c>
      <c r="FX149" s="135">
        <f>FX144/FX$140*100</f>
        <v>16.941663790127716</v>
      </c>
      <c r="FY149" s="65">
        <f>IF(ISERROR(FX149/FV149),"NM",IF(OR(FX149/FV149&lt;0.5,FX149/FV149&gt;2),"NM",(FX149/FV149-1)*100))</f>
        <v>-13.478685365207477</v>
      </c>
      <c r="FZ149" s="135">
        <f>FZ144/FZ$140*100</f>
        <v>17.800659338108161</v>
      </c>
      <c r="GA149" s="65">
        <f>IF(ISERROR(FZ149/FX149),"NM",IF(OR(FZ149/FX149&lt;0.5,FZ149/FX149&gt;2),"NM",(FZ149/FX149-1)*100))</f>
        <v>5.0703139822725118</v>
      </c>
      <c r="GB149" s="135">
        <f>GB144/GB$140*100</f>
        <v>19.078624747997601</v>
      </c>
      <c r="GC149" s="65">
        <f>IF(ISERROR(GB149/FZ149),"NM",IF(OR(GB149/FZ149&lt;0.5,GB149/FZ149&gt;2),"NM",(GB149/FZ149-1)*100))</f>
        <v>7.1793150220763824</v>
      </c>
      <c r="GD149" s="135">
        <f>GD144/GD$140*100</f>
        <v>22.551366447237182</v>
      </c>
      <c r="GE149" s="65">
        <f>IF(ISERROR(GD149/GB149),"NM",IF(OR(GD149/GB149&lt;0.5,GD149/GB149&gt;2),"NM",(GD149/GB149-1)*100))</f>
        <v>18.202264288488944</v>
      </c>
      <c r="GF149" s="135">
        <f>GF144/GF$140*100</f>
        <v>24.73824211896542</v>
      </c>
      <c r="GG149" s="65">
        <f>IF(ISERROR(GF149/GD149),"NM",IF(OR(GF149/GD149&lt;0.5,GF149/GD149&gt;2),"NM",(GF149/GD149-1)*100))</f>
        <v>9.6973089273539657</v>
      </c>
      <c r="GH149" s="135">
        <f>GH144/GH$140*100</f>
        <v>24.84272925235906</v>
      </c>
      <c r="GI149" s="65">
        <f>IF(ISERROR(GH149/GF149),"NM",IF(OR(GH149/GF149&lt;0.5,GH149/GF149&gt;2),"NM",(GH149/GF149-1)*100))</f>
        <v>0.42237088994101502</v>
      </c>
      <c r="GJ149" s="135">
        <f>GJ144/GJ$140*100</f>
        <v>25.594415261266239</v>
      </c>
      <c r="GK149" s="65">
        <f>IF(ISERROR(GJ149/GH149),"NM",IF(OR(GJ149/GH149&lt;0.5,GJ149/GH149&gt;2),"NM",(GJ149/GH149-1)*100))</f>
        <v>3.025778694729353</v>
      </c>
      <c r="GL149" s="135">
        <f>GL144/GL$140*100</f>
        <v>25.565228283334378</v>
      </c>
      <c r="GM149" s="65">
        <f>IF(ISERROR(GL149/GJ149),"NM",IF(OR(GL149/GJ149&lt;0.5,GL149/GJ149&gt;2),"NM",(GL149/GJ149-1)*100))</f>
        <v>-0.11403651005081894</v>
      </c>
      <c r="GN149" s="135">
        <f>GN144/GN$140*100</f>
        <v>21.641046116989418</v>
      </c>
      <c r="GO149" s="65">
        <f>IF(ISERROR(GN149/GL149),"NM",IF(OR(GN149/GL149&lt;0.5,GN149/GL149&gt;2),"NM",(GN149/GL149-1)*100))</f>
        <v>-15.349685607552665</v>
      </c>
      <c r="GP149" s="135">
        <f>GP144/GP$140*100</f>
        <v>21.390814374346089</v>
      </c>
      <c r="GQ149" s="65">
        <f>IF(ISERROR(GP149/GN149),"NM",IF(OR(GP149/GN149&lt;0.5,GP149/GN149&gt;2),"NM",(GP149/GN149-1)*100))</f>
        <v>-1.1562830248158962</v>
      </c>
      <c r="GR149" s="133">
        <f>GR144/GR$140*100</f>
        <v>21.370600661662717</v>
      </c>
      <c r="GS149" s="65">
        <f>IF(ISERROR(GR149/GP149),"NM",IF(OR(GR149/GP149&lt;0.5,GR149/GP149&gt;2),"NM",(GR149/GP149-1)*100))</f>
        <v>-9.4497162799067613E-2</v>
      </c>
      <c r="GT149" s="133">
        <f>GT144/GT$140*100</f>
        <v>21.167864001612362</v>
      </c>
      <c r="GU149" s="65">
        <f>IF(ISERROR(GT149/GR149),"NM",IF(OR(GT149/GR149&lt;0.5,GT149/GR149&gt;2),"NM",(GT149/GR149-1)*100))</f>
        <v>-0.94867085516248117</v>
      </c>
      <c r="GV149" s="133">
        <f>GV144/GV$140*100</f>
        <v>21.056821025577015</v>
      </c>
      <c r="GW149" s="65">
        <f>IF(ISERROR(GV149/GT149),"NM",IF(OR(GV149/GT149&lt;0.5,GV149/GT149&gt;2),"NM",(GV149/GT149-1)*100))</f>
        <v>-0.524582811127694</v>
      </c>
      <c r="GX149" s="133">
        <f>GX144/GX$140*100</f>
        <v>20.952603424403492</v>
      </c>
      <c r="GY149" s="65">
        <f>IF(ISERROR(GX149/GV149),"NM",IF(OR(GX149/GV149&lt;0.5,GX149/GV149&gt;2),"NM",(GX149/GV149-1)*100))</f>
        <v>-0.4949351141225633</v>
      </c>
      <c r="GZ149" s="65">
        <f t="shared" ref="GZ149:GZ212" si="511">IF(ISERROR(((GX149/GN149)^0.2-1)*100),"",((GX149/GN149)^0.2-1)*100)</f>
        <v>-0.6444919342526334</v>
      </c>
      <c r="HA149" s="280"/>
      <c r="HB149" s="57"/>
      <c r="HC149"/>
      <c r="HD149"/>
      <c r="HE149"/>
      <c r="HF149"/>
      <c r="HG149"/>
      <c r="HH149"/>
    </row>
    <row r="150" spans="1:216" s="2" customFormat="1" ht="13.5" customHeight="1" x14ac:dyDescent="0.2">
      <c r="A150" s="4" t="s">
        <v>204</v>
      </c>
      <c r="B150" s="54" t="s">
        <v>272</v>
      </c>
      <c r="C150" s="131">
        <f>C145/C$140*100</f>
        <v>70.901639344262293</v>
      </c>
      <c r="D150" s="63"/>
      <c r="E150" s="131">
        <f>E145/E$140*100</f>
        <v>70.797792272955334</v>
      </c>
      <c r="F150" s="63"/>
      <c r="G150" s="131">
        <f>G145/G$140*100</f>
        <v>71.143285072391421</v>
      </c>
      <c r="H150" s="63"/>
      <c r="I150" s="131">
        <f>I145/I$140*100</f>
        <v>71.091000502765212</v>
      </c>
      <c r="J150" s="63"/>
      <c r="K150" s="131">
        <f>K145/K$140*100</f>
        <v>70.395778364116097</v>
      </c>
      <c r="L150" s="63">
        <f>IF(ISERROR(K150/C150),"NM",IF(OR(K150/C150&lt;0.5,K150/C150&gt;2),"NM",(K150/C150-1)*100))</f>
        <v>-0.713468665639716</v>
      </c>
      <c r="M150" s="131">
        <f>M145/M$140*100</f>
        <v>69.394435351882152</v>
      </c>
      <c r="N150" s="63">
        <f>IF(ISERROR(M150/E150),"NM",IF(OR(M150/E150&lt;0.5,M150/E150&gt;2),"NM",(M150/E150-1)*100))</f>
        <v>-1.9822043541451784</v>
      </c>
      <c r="O150" s="131">
        <f>O145/O$140*100</f>
        <v>69.083155650319824</v>
      </c>
      <c r="P150" s="63">
        <f>IF(ISERROR(O150/G150),"NM",IF(OR(O150/G150&lt;0.5,O150/G150&gt;2),"NM",(O150/G150-1)*100))</f>
        <v>-2.8957468297609923</v>
      </c>
      <c r="Q150" s="131">
        <f>Q145/Q$140*100</f>
        <v>68.950749464668093</v>
      </c>
      <c r="R150" s="63">
        <f>IF(ISERROR(Q150/I150),"NM",IF(OR(Q150/I150&lt;0.5,Q150/I150&gt;2),"NM",(Q150/I150-1)*100))</f>
        <v>-3.0105794305340661</v>
      </c>
      <c r="S150" s="131">
        <f>S145/S$140*100</f>
        <v>68.453724604966141</v>
      </c>
      <c r="T150" s="63">
        <f>IF(ISERROR(S150/K150),"NM",IF(OR(S150/K150&lt;0.5,S150/K150&gt;2),"NM",(S150/K150-1)*100))</f>
        <v>-2.7587645229304125</v>
      </c>
      <c r="U150" s="131">
        <f>U145/U$140*100</f>
        <v>68.164794007490642</v>
      </c>
      <c r="V150" s="63">
        <f>IF(ISERROR(U150/M150),"NM",IF(OR(U150/M150&lt;0.5,U150/M150&gt;2),"NM",(U150/M150-1)*100))</f>
        <v>-1.7719595788283304</v>
      </c>
      <c r="W150" s="131">
        <f>W145/W$140*100</f>
        <v>68.666336142786321</v>
      </c>
      <c r="X150" s="63">
        <f>IF(ISERROR(W150/O150),"NM",IF(OR(W150/O150&lt;0.5,W150/O150&gt;2),"NM",(W150/O150-1)*100))</f>
        <v>-0.60335910195435938</v>
      </c>
      <c r="Y150" s="131">
        <f>Y145/Y$140*100</f>
        <v>68.206931190356599</v>
      </c>
      <c r="Z150" s="63">
        <f>IF(ISERROR(Y150/Q150),"NM",IF(OR(Y150/Q150&lt;0.5,Y150/Q150&gt;2),"NM",(Y150/Q150-1)*100))</f>
        <v>-1.0787674972157379</v>
      </c>
      <c r="AA150" s="131">
        <f>AA145/AA$140*100</f>
        <v>67.650147999618071</v>
      </c>
      <c r="AB150" s="63">
        <f>IF(ISERROR(AA150/S150),"NM",IF(OR(AA150/S150&lt;0.5,AA150/S150&gt;2),"NM",(AA150/S150-1)*100))</f>
        <v>-1.1738975636247151</v>
      </c>
      <c r="AC150" s="131">
        <f>AC145/AC$140*100</f>
        <v>67.781441356570895</v>
      </c>
      <c r="AD150" s="63">
        <f>IF(ISERROR(AC150/U150),"NM",IF(OR(AC150/U150&lt;0.5,AC150/U150&gt;2),"NM",(AC150/U150-1)*100))</f>
        <v>-0.56239097689875228</v>
      </c>
      <c r="AE150" s="131">
        <f>AE145/AE$140*100</f>
        <v>67.447199265381087</v>
      </c>
      <c r="AF150" s="63">
        <f>IF(ISERROR(AE150/W150),"NM",IF(OR(AE150/W150&lt;0.5,AE150/W150&gt;2),"NM",(AE150/W150-1)*100))</f>
        <v>-1.7754506005244419</v>
      </c>
      <c r="AG150" s="131">
        <f>AG145/AG$140*100</f>
        <v>68.341072182355418</v>
      </c>
      <c r="AH150" s="63">
        <f>IF(ISERROR(AG150/Y150),"NM",IF(OR(AG150/Y150&lt;0.5,AG150/Y150&gt;2),"NM",(AG150/Y150-1)*100))</f>
        <v>0.19666768414554614</v>
      </c>
      <c r="AI150" s="132">
        <f>AI145/AI$140*100</f>
        <v>67.253376995497334</v>
      </c>
      <c r="AJ150" s="63">
        <f>IF(ISERROR(AI150/AA150),"NM",IF(OR(AI150/AA150&lt;0.5,AI150/AA150&gt;2),"NM",(AI150/AA150-1)*100))</f>
        <v>-0.58650426621827956</v>
      </c>
      <c r="AK150" s="131">
        <f>AK145/AK$140*100</f>
        <v>66.748971193415642</v>
      </c>
      <c r="AL150" s="63">
        <f>IF(ISERROR(AK150/AC150),"NM",IF(OR(AK150/AC150&lt;0.5,AK150/AC150&gt;2),"NM",(AK150/AC150-1)*100))</f>
        <v>-1.5232342990817216</v>
      </c>
      <c r="AM150" s="131">
        <f>AM145/AM$140*100</f>
        <v>67.354368932038838</v>
      </c>
      <c r="AN150" s="63">
        <f>IF(ISERROR(AM150/AE150),"NM",IF(OR(AM150/AE150&lt;0.5,AM150/AE150&gt;2),"NM",(AM150/AE150-1)*100))</f>
        <v>-0.1376340817014432</v>
      </c>
      <c r="AO150" s="133">
        <f>AO145/AO$140*100</f>
        <v>67.310652709359601</v>
      </c>
      <c r="AP150" s="63">
        <f>IF(ISERROR(AO150/AG150),"NM",IF(OR(AO150/AG150&lt;0.5,AO150/AG150&gt;2),"NM",(AO150/AG150-1)*100))</f>
        <v>-1.5077601800661422</v>
      </c>
      <c r="AQ150" s="133">
        <f>AQ145/AQ$140*100</f>
        <v>66.878742514970057</v>
      </c>
      <c r="AR150" s="63">
        <f>IF(ISERROR(AQ150/AI150),"NM",IF(OR(AQ150/AI150&lt;0.5,AQ150/AI150&gt;2),"NM",(AQ150/AI150-1)*100))</f>
        <v>-0.55704932192826018</v>
      </c>
      <c r="AS150" s="133">
        <f>AS145/AS$140*100</f>
        <v>65.819423368740516</v>
      </c>
      <c r="AT150" s="63">
        <f>IF(ISERROR(AS150/AK150),"NM",IF(OR(AS150/AK150&lt;0.5,AS150/AK150&gt;2),"NM",(AS150/AK150-1)*100))</f>
        <v>-1.3926024746982457</v>
      </c>
      <c r="AU150" s="133">
        <f>AU145/AU$140*100</f>
        <v>66.615265998457986</v>
      </c>
      <c r="AV150" s="63">
        <f>IF(ISERROR(AU150/AM150),"NM",IF(OR(AU150/AM150&lt;0.5,AU150/AM150&gt;2),"NM",(AU150/AM150-1)*100))</f>
        <v>-1.0973348058930132</v>
      </c>
      <c r="AW150" s="133">
        <f>AW145/AW$140*100</f>
        <v>65.70972886762361</v>
      </c>
      <c r="AX150" s="63">
        <f>IF(ISERROR(AW150/AO150),"NM",IF(OR(AW150/AO150&lt;0.5,AW150/AO150&gt;2),"NM",(AW150/AO150-1)*100))</f>
        <v>-2.3784108121022274</v>
      </c>
      <c r="AY150" s="133">
        <f>AY145/AY$140*100</f>
        <v>64.962788875832359</v>
      </c>
      <c r="AZ150" s="65">
        <f>IF(ISERROR(AY150/AQ150),"NM",IF(OR(AY150/AQ150&lt;0.5,AY150/AQ150&gt;2),"NM",(AY150/AQ150-1)*100))</f>
        <v>-2.864817081016191</v>
      </c>
      <c r="BA150" s="133">
        <f>BA145/BA$140*100</f>
        <v>64.950794852384547</v>
      </c>
      <c r="BB150" s="65">
        <f>IF(ISERROR(BA150/AS150),"NM",IF(OR(BA150/AS150&lt;0.5,BA150/AS150&gt;2),"NM",(BA150/AS150-1)*100))</f>
        <v>-1.3197145643310315</v>
      </c>
      <c r="BC150" s="133">
        <f>BC145/BC$140*100</f>
        <v>66.061293984108971</v>
      </c>
      <c r="BD150" s="65">
        <f>IF(ISERROR(BC150/AU150),"NM",IF(OR(BC150/AU150&lt;0.5,BC150/AU150&gt;2),"NM",(BC150/AU150-1)*100))</f>
        <v>-0.83159919283642969</v>
      </c>
      <c r="BE150" s="133">
        <f>BE145/BE$140*100</f>
        <v>65.515933232169957</v>
      </c>
      <c r="BF150" s="65">
        <f>IF(ISERROR(BE150/AW150),"NM",IF(OR(BE150/AW150&lt;0.5,BE150/AW150&gt;2),"NM",(BE150/AW150-1)*100))</f>
        <v>-0.29492685298407872</v>
      </c>
      <c r="BG150" s="133">
        <f>BG145/BG$140*100</f>
        <v>63.83945475198788</v>
      </c>
      <c r="BH150" s="65">
        <f>IF(ISERROR(BG150/AY150),"NM",IF(OR(BG150/AY150&lt;0.5,BG150/AY150&gt;2),"NM",(BG150/AY150-1)*100))</f>
        <v>-1.7291962726409094</v>
      </c>
      <c r="BI150" s="133">
        <f>BI145/BI$140*100</f>
        <v>63.663890991672979</v>
      </c>
      <c r="BJ150" s="65">
        <f>IF(ISERROR(BI150/BA150),"NM",IF(OR(BI150/BA150&lt;0.5,BI150/BA150&gt;2),"NM",(BI150/BA150-1)*100))</f>
        <v>-1.9813519813519642</v>
      </c>
      <c r="BK150" s="133">
        <f>BK145/BK$140*100</f>
        <v>63.739897134459952</v>
      </c>
      <c r="BL150" s="65">
        <f>IF(ISERROR(BK150/BC150),"NM",IF(OR(BK150/BC150&lt;0.5,BK150/BC150&gt;2),"NM",(BK150/BC150-1)*100))</f>
        <v>-3.5140045095202521</v>
      </c>
      <c r="BM150" s="133">
        <f>BM145/BM$140*100</f>
        <v>63.998601887451947</v>
      </c>
      <c r="BN150" s="65">
        <f>IF(ISERROR(BM150/BE150),"NM",IF(OR(BM150/BE150&lt;0.5,BM150/BE150&gt;2),"NM",(BM150/BE150-1)*100))</f>
        <v>-2.3159730310808757</v>
      </c>
      <c r="BO150" s="133">
        <f>BO145/BO$140*100</f>
        <v>62.402597402597401</v>
      </c>
      <c r="BP150" s="65">
        <f>IF(ISERROR(BO150/BG150),"NM",IF(OR(BO150/BG150&lt;0.5,BO150/BG150&gt;2),"NM",(BO150/BG150-1)*100))</f>
        <v>-2.2507356226217357</v>
      </c>
      <c r="BQ150" s="133">
        <f>BQ145/BQ$140*100</f>
        <v>61.935073201782309</v>
      </c>
      <c r="BR150" s="65">
        <f>IF(ISERROR(BQ150/BI150),"NM",IF(OR(BQ150/BI150&lt;0.5,BQ150/BI150&gt;2),"NM",(BQ150/BI150-1)*100))</f>
        <v>-2.7155390017188807</v>
      </c>
      <c r="BS150" s="133">
        <f>BS145/BS$140*100</f>
        <v>62.203444913877149</v>
      </c>
      <c r="BT150" s="65">
        <f>IF(ISERROR(BS150/BK150),"NM",IF(OR(BS150/BK150&lt;0.5,BS150/BK150&gt;2),"NM",(BS150/BK150-1)*100))</f>
        <v>-2.4105031379979214</v>
      </c>
      <c r="BU150" s="133">
        <f>BU145/BU$140*100</f>
        <v>63.60731919837351</v>
      </c>
      <c r="BV150" s="65">
        <f>IF(ISERROR(BU150/BM150),"NM",IF(OR(BU150/BM150&lt;0.5,BU150/BM150&gt;2),"NM",(BU150/BM150-1)*100))</f>
        <v>-0.61139255786641922</v>
      </c>
      <c r="BW150" s="133">
        <f>BW145/BW$140*100</f>
        <v>61.525565800502932</v>
      </c>
      <c r="BX150" s="65">
        <f>IF(ISERROR(BW150/BO150),"NM",IF(OR(BW150/BO150&lt;0.5,BW150/BO150&gt;2),"NM",(BW150/BO150-1)*100))</f>
        <v>-1.4054408607965474</v>
      </c>
      <c r="BY150" s="133">
        <f>BY145/BY$140*100</f>
        <v>60.462427745664741</v>
      </c>
      <c r="BZ150" s="65">
        <f>IF(ISERROR(BY150/BQ150),"NM",IF(OR(BY150/BQ150&lt;0.5,BY150/BQ150&gt;2),"NM",(BY150/BQ150-1)*100))</f>
        <v>-2.3777245750880804</v>
      </c>
      <c r="CA150" s="133">
        <f>CA145/CA$140*100</f>
        <v>59.917355371900825</v>
      </c>
      <c r="CB150" s="65">
        <f>IF(ISERROR(CA150/BS150),"NM",IF(OR(CA150/BS150&lt;0.5,CA150/BS150&gt;2),"NM",(CA150/BS150-1)*100))</f>
        <v>-3.6751815677435462</v>
      </c>
      <c r="CC150" s="133">
        <f>CC145/CC$140*100</f>
        <v>59.669811320754718</v>
      </c>
      <c r="CD150" s="65">
        <f>IF(ISERROR(CC150/BU150),"NM",IF(OR(CC150/BU150&lt;0.5,CC150/BU150&gt;2),"NM",(CC150/BU150-1)*100))</f>
        <v>-6.1903377272335636</v>
      </c>
      <c r="CE150" s="133">
        <f>CE145/CE$140*100</f>
        <v>59.480364952871113</v>
      </c>
      <c r="CF150" s="67">
        <f>IF(ISERROR(CE150/BW150),"NM",IF(OR(CE150/BW150&lt;0.5,CE150/BW150&gt;2),"NM",(CE150/BW150-1)*100))</f>
        <v>-3.3241479716958566</v>
      </c>
      <c r="CG150" s="133">
        <f>CG145/CG$140*100</f>
        <v>59.015091342335189</v>
      </c>
      <c r="CH150" s="67">
        <f>IF(ISERROR(CG150/BY150),"NM",IF(OR(CG150/BY150&lt;0.5,CG150/BY150&gt;2),"NM",(CG150/BY150-1)*100))</f>
        <v>-2.3937781814150294</v>
      </c>
      <c r="CI150" s="133">
        <f>CI145/CI$140*100</f>
        <v>59.534292143625869</v>
      </c>
      <c r="CJ150" s="67">
        <f>IF(ISERROR(CI150/CA150),"NM",IF(OR(CI150/CA150&lt;0.5,CI150/CA150&gt;2),"NM",(CI150/CA150-1)*100))</f>
        <v>-0.63931931891406668</v>
      </c>
      <c r="CK150" s="133">
        <f>CK145/CK$140*100</f>
        <v>60.94660760083935</v>
      </c>
      <c r="CL150" s="67">
        <f>IF(ISERROR(CK150/CC150),"NM",IF(OR(CK150/CC150&lt;0.5,CK150/CC150&gt;2),"NM",(CK150/CC150-1)*100))</f>
        <v>2.1397692599046891</v>
      </c>
      <c r="CM150" s="133">
        <f>CM145/CM$140*100</f>
        <v>59.011893870082346</v>
      </c>
      <c r="CN150" s="67">
        <f>IF(ISERROR(CM150/CE150),"NM",IF(OR(CM150/CE150&lt;0.5,CM150/CE150&gt;2),"NM",(CM150/CE150-1)*100))</f>
        <v>-0.78760626832057312</v>
      </c>
      <c r="CO150" s="133">
        <f>CO145/CO$140*100</f>
        <v>59.691679891181138</v>
      </c>
      <c r="CP150" s="67">
        <f>IF(ISERROR(CO150/CG150),"NM",IF(OR(CO150/CG150&lt;0.5,CO150/CG150&gt;2),"NM",(CO150/CG150-1)*100))</f>
        <v>1.1464670026878121</v>
      </c>
      <c r="CQ150" s="133">
        <f>CQ145/CQ$140*100</f>
        <v>59.597457627118644</v>
      </c>
      <c r="CR150" s="67">
        <f>IF(ISERROR(CQ150/CI150),"NM",IF(OR(CQ150/CI150&lt;0.5,CQ150/CI150&gt;2),"NM",(CQ150/CI150-1)*100))</f>
        <v>0.10609932732614791</v>
      </c>
      <c r="CS150" s="133">
        <f>CS145/CS$140*100</f>
        <v>62.051546391752574</v>
      </c>
      <c r="CT150" s="65">
        <f>IF(ISERROR(CS150/CK150),"NM",IF(OR(CS150/CK150&lt;0.5,CS150/CK150&gt;2),"NM",(CS150/CK150-1)*100))</f>
        <v>1.812961925871015</v>
      </c>
      <c r="CU150" s="133">
        <f>CU145/CU$140*100</f>
        <v>60.625255414793621</v>
      </c>
      <c r="CV150" s="65">
        <f>IF(ISERROR(CU150/CM150),"NM",IF(OR(CU150/CM150&lt;0.5,CU150/CM150&gt;2),"NM",(CU150/CM150-1)*100))</f>
        <v>2.7339599509603518</v>
      </c>
      <c r="CW150" s="133">
        <f>CW145/CW$140*100</f>
        <v>62.033829223558179</v>
      </c>
      <c r="CX150" s="65">
        <f>IF(ISERROR(CW150/CO150),"NM",IF(OR(CW150/CO150&lt;0.5,CW150/CO150&gt;2),"NM",(CW150/CO150-1)*100))</f>
        <v>3.9237450456191203</v>
      </c>
      <c r="CY150" s="133">
        <f>CY145/CY$140*100</f>
        <v>62.626459143968873</v>
      </c>
      <c r="CZ150" s="65">
        <f>IF(ISERROR(CY150/CQ150),"NM",IF(OR(CY150/CQ150&lt;0.5,CY150/CQ150&gt;2),"NM",(CY150/CQ150-1)*100))</f>
        <v>5.082434112880585</v>
      </c>
      <c r="DA150" s="133">
        <f>DA145/DA$140*100</f>
        <v>63.881823517902561</v>
      </c>
      <c r="DB150" s="65">
        <f>IF(ISERROR(DA150/CS150),"NM",IF(OR(DA150/CS150&lt;0.5,DA150/CS150&gt;2),"NM",(DA150/CS150-1)*100))</f>
        <v>2.949607596553383</v>
      </c>
      <c r="DC150" s="133">
        <f>DC145/DC$140*100</f>
        <v>61.53010215170616</v>
      </c>
      <c r="DD150" s="65">
        <f>IF(ISERROR(DC150/CU150),"NM",IF(OR(DC150/CU150&lt;0.5,DC150/CU150&gt;2),"NM",(DC150/CU150-1)*100))</f>
        <v>1.4925244120154835</v>
      </c>
      <c r="DE150" s="133">
        <f>DE145/DE$140*100</f>
        <v>61.617546264564773</v>
      </c>
      <c r="DF150" s="65">
        <f>IF(ISERROR(DE150/CW150),"NM",IF(OR(DE150/CW150&lt;0.5,DE150/CW150&gt;2),"NM",(DE150/CW150-1)*100))</f>
        <v>-0.67105797627484698</v>
      </c>
      <c r="DG150" s="133">
        <f>DG145/DG$140*100</f>
        <v>62.801273306048202</v>
      </c>
      <c r="DH150" s="65">
        <f>IF(ISERROR(DG150/CY150),"NM",IF(OR(DG150/CY150&lt;0.5,DG150/CY150&gt;2),"NM",(DG150/CY150-1)*100))</f>
        <v>0.27913786675606289</v>
      </c>
      <c r="DI150" s="133">
        <f>DI145/DI$140*100</f>
        <v>61.355695317959466</v>
      </c>
      <c r="DJ150" s="65">
        <f>IF(ISERROR(DI150/DA150),"NM",IF(OR(DI150/DA150&lt;0.5,DI150/DA150&gt;2),"NM",(DI150/DA150-1)*100))</f>
        <v>-3.9543770995127625</v>
      </c>
      <c r="DK150" s="133">
        <f>DK145/DK$140*100</f>
        <v>59.962139138665407</v>
      </c>
      <c r="DL150" s="65">
        <f>IF(ISERROR(DK150/DC150),"NM",IF(OR(DK150/DC150&lt;0.5,DK150/DC150&gt;2),"NM",(DK150/DC150-1)*100))</f>
        <v>-2.5482860554576159</v>
      </c>
      <c r="DM150" s="133">
        <f>DM145/DM$140*100</f>
        <v>60.680751173708927</v>
      </c>
      <c r="DN150" s="65">
        <f>IF(ISERROR(DM150/DE150),"NM",IF(OR(DM150/DE150&lt;0.5,DM150/DE150&gt;2),"NM",(DM150/DE150-1)*100))</f>
        <v>-1.5203381952821782</v>
      </c>
      <c r="DO150" s="133">
        <f>DO145/DO$140*100</f>
        <v>62.497032993116541</v>
      </c>
      <c r="DP150" s="65">
        <f>IF(ISERROR(DO150/DG150),"NM",IF(OR(DO150/DG150&lt;0.5,DO150/DG150&gt;2),"NM",(DO150/DG150-1)*100))</f>
        <v>-0.48444927453781261</v>
      </c>
      <c r="DQ150" s="133">
        <f>DQ145/DQ$140*100</f>
        <v>60.813983824680406</v>
      </c>
      <c r="DR150" s="65">
        <f>IF(ISERROR(DQ150/DI150),"NM",IF(OR(DQ150/DI150&lt;0.5,DQ150/DI150&gt;2),"NM",(DQ150/DI150-1)*100))</f>
        <v>-0.88290335635801132</v>
      </c>
      <c r="DS150" s="133">
        <f>DS145/DS$131*100</f>
        <v>72.384665367121499</v>
      </c>
      <c r="DT150" s="65">
        <f>IF(ISERROR(DS150/DK150),"NM",IF(OR(DS150/DK150&lt;0.5,DS150/DK150&gt;2),"NM",(DS150/DK150-1)*100))</f>
        <v>20.717283283920864</v>
      </c>
      <c r="DU150" s="133">
        <f>DU145/DU$131*100</f>
        <v>72.867696440564131</v>
      </c>
      <c r="DV150" s="65">
        <f>IF(ISERROR(DU150/DM150),"NM",IF(OR(DU150/DM150&lt;0.5,DU150/DM150&gt;2),"NM",(DU150/DM150-1)*100))</f>
        <v>20.083708640929654</v>
      </c>
      <c r="DW150" s="133">
        <f>DW145/DW$131*100</f>
        <v>71.75444481717544</v>
      </c>
      <c r="DX150" s="65">
        <f>IF(ISERROR(DW150/DO150),"NM",IF(OR(DW150/DO150&lt;0.5,DW150/DO150&gt;2),"NM",(DW150/DO150-1)*100))</f>
        <v>14.812562102073734</v>
      </c>
      <c r="DY150" s="133">
        <f>DY145/DY$131*100</f>
        <v>72.050515121302766</v>
      </c>
      <c r="DZ150" s="65">
        <f>IF(ISERROR(DY150/DQ150),"NM",IF(OR(DY150/DQ150&lt;0.5,DY150/DQ150&gt;2),"NM",(DY150/DQ150-1)*100))</f>
        <v>18.476887370207429</v>
      </c>
      <c r="EA150" s="133">
        <f>EA145/EA$131*100</f>
        <v>71.815036174897756</v>
      </c>
      <c r="EB150" s="65">
        <f>IF(ISERROR(EA150/DS150),"NM",IF(OR(EA150/DS150&lt;0.5,EA150/DS150&gt;2),"NM",(EA150/DS150-1)*100))</f>
        <v>-0.78694733108827242</v>
      </c>
      <c r="EC150" s="133">
        <f>EC145/EC$131*100</f>
        <v>72.163433274544388</v>
      </c>
      <c r="ED150" s="65">
        <f>IF(ISERROR(EC150/DU150),"NM",IF(OR(EC150/DU150&lt;0.5,EC150/DU150&gt;2),"NM",(EC150/DU150-1)*100))</f>
        <v>-0.96649571815980995</v>
      </c>
      <c r="EE150" s="133">
        <f>EE145/EE$131*100</f>
        <v>72.385984427141267</v>
      </c>
      <c r="EF150" s="65">
        <f>IF(ISERROR(EE150/DW150),"NM",IF(OR(EE150/DW150&lt;0.5,EE150/DW150&gt;2),"NM",(EE150/DW150-1)*100))</f>
        <v>0.88014005484251534</v>
      </c>
      <c r="EG150" s="133">
        <f>EG145/EG$131*100</f>
        <v>74.047619047619051</v>
      </c>
      <c r="EH150" s="65">
        <f>IF(ISERROR(EG150/DY150),"NM",IF(OR(EG150/DY150&lt;0.5,EG150/DY150&gt;2),"NM",(EG150/DY150-1)*100))</f>
        <v>2.771810753821824</v>
      </c>
      <c r="EI150" s="133">
        <f>EI145/EI$131*100</f>
        <v>71.63431433938635</v>
      </c>
      <c r="EJ150" s="65">
        <f>IF(ISERROR(EI150/EA150),"NM",IF(OR(EI150/EA150&lt;0.5,EI150/EA150&gt;2),"NM",(EI150/EA150-1)*100))</f>
        <v>-0.25164902106472598</v>
      </c>
      <c r="EK150" s="133">
        <f>EK145/EK$131*100</f>
        <v>70.51520794537555</v>
      </c>
      <c r="EL150" s="65">
        <f>IF(ISERROR(EK150/EC150),"NM",IF(OR(EK150/EC150&lt;0.5,EK150/EC150&gt;2),"NM",(EK150/EC150-1)*100))</f>
        <v>-2.2840173400539232</v>
      </c>
      <c r="EM150" s="133">
        <f>EM145/EM$131*100</f>
        <v>71.875</v>
      </c>
      <c r="EN150" s="65">
        <f>IF(ISERROR(EM150/EE150),"NM",IF(OR(EM150/EE150&lt;0.5,EM150/EE150&gt;2),"NM",(EM150/EE150-1)*100))</f>
        <v>-0.70591625048020967</v>
      </c>
      <c r="EO150" s="133">
        <f>EO145/EO$131*100</f>
        <v>71.045918367346943</v>
      </c>
      <c r="EP150" s="65">
        <f>IF(ISERROR(EO150/EG150),"NM",IF(OR(EO150/EG150&lt;0.5,EO150/EG150&gt;2),"NM",(EO150/EG150-1)*100))</f>
        <v>-4.0537436839687686</v>
      </c>
      <c r="EQ150" s="133">
        <f>EQ145/EQ$131*100</f>
        <v>71.000000000000014</v>
      </c>
      <c r="ER150" s="65">
        <f>IF(ISERROR(EQ150/EI150),"NM",IF(OR(EQ150/EI150&lt;0.5,EQ150/EI150&gt;2),"NM",(EQ150/EI150-1)*100))</f>
        <v>-0.88548951048948998</v>
      </c>
      <c r="ES150" s="133">
        <f>ES145/ES$131*100</f>
        <v>71.000000000000014</v>
      </c>
      <c r="ET150" s="65">
        <f>IF(ISERROR(ES150/EK150),"NM",IF(OR(ES150/EK150&lt;0.5,ES150/EK150&gt;2),"NM",(ES150/EK150-1)*100))</f>
        <v>0.68750000000001865</v>
      </c>
      <c r="EU150" s="133">
        <f>EU145/EU$131*100</f>
        <v>70.5</v>
      </c>
      <c r="EV150" s="65">
        <f>IF(ISERROR(EU150/EM150),"NM",IF(OR(EU150/EM150&lt;0.5,EU150/EM150&gt;2),"NM",(EU150/EM150-1)*100))</f>
        <v>-1.9130434782608674</v>
      </c>
      <c r="EW150" s="133">
        <f>EW145/EW$131*100</f>
        <v>70.999999999999986</v>
      </c>
      <c r="EX150" s="65">
        <f>IF(ISERROR(EW150/EO150),"NM",IF(OR(EW150/EO150&lt;0.5,EW150/EO150&gt;2),"NM",(EW150/EO150-1)*100))</f>
        <v>-6.4631956912053479E-2</v>
      </c>
      <c r="EY150" s="65"/>
      <c r="EZ150" s="317"/>
      <c r="FA150" s="59"/>
      <c r="FB150" s="131">
        <f>FB145/FB$140*100</f>
        <v>72.822162400365258</v>
      </c>
      <c r="FC150" s="63"/>
      <c r="FD150" s="131">
        <f>FD145/FD$140*100</f>
        <v>71.784646061814556</v>
      </c>
      <c r="FE150" s="65">
        <f>IF(ISERROR(FD150/FB150),"NM",IF(OR(FD150/FB150&lt;0.5,FD150/FB150&gt;2),"NM",(FD150/FB150-1)*100))</f>
        <v>-1.4247260783696536</v>
      </c>
      <c r="FF150" s="131">
        <f>FF145/FF$140*100</f>
        <v>70.983998992062496</v>
      </c>
      <c r="FG150" s="65">
        <f>IF(ISERROR(FF150/FD150),"NM",IF(OR(FF150/FD150&lt;0.5,FF150/FD150&gt;2),"NM",(FF150/FD150-1)*100))</f>
        <v>-1.1153458485573808</v>
      </c>
      <c r="FH150" s="131">
        <f>FH145/FH$140*100</f>
        <v>69.459314775160593</v>
      </c>
      <c r="FI150" s="65">
        <f>IF(ISERROR(FH150/FF150),"NM",IF(OR(FH150/FF150&lt;0.5,FH150/FF150&gt;2),"NM",(FH150/FF150-1)*100))</f>
        <v>-2.1479266293131682</v>
      </c>
      <c r="FJ150" s="131">
        <f>FJ145/FJ$140*100</f>
        <v>68.37495097398353</v>
      </c>
      <c r="FK150" s="65">
        <f>IF(ISERROR(FJ150/FH150),"NM",IF(OR(FJ150/FH150&lt;0.5,FJ150/FH150&gt;2),"NM",(FJ150/FH150-1)*100))</f>
        <v>-1.561149580422927</v>
      </c>
      <c r="FL150" s="131">
        <f>FL145/FL$140*100</f>
        <v>67.818268945530875</v>
      </c>
      <c r="FM150" s="65">
        <f>IF(ISERROR(FL150/FJ150),"NM",IF(OR(FL150/FJ150&lt;0.5,FL150/FJ150&gt;2),"NM",(FL150/FJ150-1)*100))</f>
        <v>-0.81416077163181111</v>
      </c>
      <c r="FN150" s="131">
        <f>FN145/FN$140*100</f>
        <v>67.170183237122117</v>
      </c>
      <c r="FO150" s="65">
        <f>IF(ISERROR(FN150/FL150),"NM",IF(OR(FN150/FL150&lt;0.5,FN150/FL150&gt;2),"NM",(FN150/FL150-1)*100))</f>
        <v>-0.95562113053825337</v>
      </c>
      <c r="FP150" s="131">
        <f>FP145/FP$140*100</f>
        <v>66.263208453410186</v>
      </c>
      <c r="FQ150" s="65">
        <f>IF(ISERROR(FP150/FN150),"NM",IF(OR(FP150/FN150&lt;0.5,FP150/FN150&gt;2),"NM",(FP150/FN150-1)*100))</f>
        <v>-1.3502639713072639</v>
      </c>
      <c r="FR150" s="135">
        <f>FR145/FR$140*100</f>
        <v>65.376169562726744</v>
      </c>
      <c r="FS150" s="65">
        <f>IF(ISERROR(FR150/FP150),"NM",IF(OR(FR150/FP150&lt;0.5,FR150/FP150&gt;2),"NM",(FR150/FP150-1)*100))</f>
        <v>-1.3386597349977714</v>
      </c>
      <c r="FT150" s="135">
        <f>FT145/FT$140*100</f>
        <v>63.81373090373642</v>
      </c>
      <c r="FU150" s="65">
        <f>IF(ISERROR(FT150/FR150),"NM",IF(OR(FT150/FR150&lt;0.5,FT150/FR150&gt;2),"NM",(FT150/FR150-1)*100))</f>
        <v>-2.3899207760883057</v>
      </c>
      <c r="FV150" s="135">
        <f>FV145/FV$140*100</f>
        <v>62.564746507612625</v>
      </c>
      <c r="FW150" s="65">
        <f>IF(ISERROR(FV150/FT150),"NM",IF(OR(FV150/FT150&lt;0.5,FV150/FT150&gt;2),"NM",(FV150/FT150-1)*100))</f>
        <v>-1.9572345613327324</v>
      </c>
      <c r="FX150" s="135">
        <f>FX145/FX$140*100</f>
        <v>60.379703141180528</v>
      </c>
      <c r="FY150" s="65">
        <f>IF(ISERROR(FX150/FV150),"NM",IF(OR(FX150/FV150&lt;0.5,FX150/FV150&gt;2),"NM",(FX150/FV150-1)*100))</f>
        <v>-3.4924514017909858</v>
      </c>
      <c r="FZ150" s="135">
        <f>FZ145/FZ$140*100</f>
        <v>59.777679900276063</v>
      </c>
      <c r="GA150" s="65">
        <f>IF(ISERROR(FZ150/FX150),"NM",IF(OR(FZ150/FX150&lt;0.5,FZ150/FX150&gt;2),"NM",(FZ150/FX150-1)*100))</f>
        <v>-0.99706227355376154</v>
      </c>
      <c r="GB150" s="135">
        <f>GB145/GB$140*100</f>
        <v>60.129134201492938</v>
      </c>
      <c r="GC150" s="65">
        <f>IF(ISERROR(GB150/FZ150),"NM",IF(OR(GB150/FZ150&lt;0.5,GB150/FZ150&gt;2),"NM",(GB150/FZ150-1)*100))</f>
        <v>0.5879356672978675</v>
      </c>
      <c r="GD150" s="135">
        <f>GD145/GD$140*100</f>
        <v>62.312986235786951</v>
      </c>
      <c r="GE150" s="65">
        <f>IF(ISERROR(GD150/GB150),"NM",IF(OR(GD150/GB150&lt;0.5,GD150/GB150&gt;2),"NM",(GD150/GB150-1)*100))</f>
        <v>3.6319366032710798</v>
      </c>
      <c r="GF150" s="133">
        <f>GF145/GF$131*100</f>
        <v>72.91416366306234</v>
      </c>
      <c r="GG150" s="65">
        <f>IF(ISERROR(GF150/GD150),"NM",IF(OR(GF150/GD150&lt;0.5,GF150/GD150&gt;2),"NM",(GF150/GD150-1)*100))</f>
        <v>17.012789897697168</v>
      </c>
      <c r="GH150" s="133">
        <f>GH145/GH$131*100</f>
        <v>72.743669287930175</v>
      </c>
      <c r="GI150" s="65">
        <f>IF(ISERROR(GH150/GF150),"NM",IF(OR(GH150/GF150&lt;0.5,GH150/GF150&gt;2),"NM",(GH150/GF150-1)*100))</f>
        <v>-0.23382888394636314</v>
      </c>
      <c r="GJ150" s="133">
        <f>GJ145/GJ$131*100</f>
        <v>72.264652166694347</v>
      </c>
      <c r="GK150" s="65">
        <f>IF(ISERROR(GJ150/GH150),"NM",IF(OR(GJ150/GH150&lt;0.5,GJ150/GH150&gt;2),"NM",(GJ150/GH150-1)*100))</f>
        <v>-0.65850008107207758</v>
      </c>
      <c r="GL150" s="133">
        <f>GL145/GL$131*100</f>
        <v>72.608406589347723</v>
      </c>
      <c r="GM150" s="65">
        <f>IF(ISERROR(GL150/GJ150),"NM",IF(OR(GL150/GJ150&lt;0.5,GL150/GJ150&gt;2),"NM",(GL150/GJ150-1)*100))</f>
        <v>0.47568819934320494</v>
      </c>
      <c r="GN150" s="133">
        <f>GN145/GN$131*100</f>
        <v>71.267252195734002</v>
      </c>
      <c r="GO150" s="65">
        <f>IF(ISERROR(GN150/GL150),"NM",IF(OR(GN150/GL150&lt;0.5,GN150/GL150&gt;2),"NM",(GN150/GL150-1)*100))</f>
        <v>-1.847106218979444</v>
      </c>
      <c r="GP150" s="133">
        <f>GP145/GP$131*100</f>
        <v>70.875020356055018</v>
      </c>
      <c r="GQ150" s="65">
        <f>IF(ISERROR(GP150/GN150),"NM",IF(OR(GP150/GN150&lt;0.5,GP150/GN150&gt;2),"NM",(GP150/GN150-1)*100))</f>
        <v>-0.55036756377491169</v>
      </c>
      <c r="GR150" s="133">
        <f>GR145/GR$131*100</f>
        <v>70.275597682977221</v>
      </c>
      <c r="GS150" s="65">
        <f>IF(ISERROR(GR150/GP150),"NM",IF(OR(GR150/GP150&lt;0.5,GR150/GP150&gt;2),"NM",(GR150/GP150-1)*100))</f>
        <v>-0.84574603304023999</v>
      </c>
      <c r="GT150" s="133">
        <f>GT145/GT$131*100</f>
        <v>69.97559768297721</v>
      </c>
      <c r="GU150" s="65">
        <f>IF(ISERROR(GT150/GR150),"NM",IF(OR(GT150/GR150&lt;0.5,GT150/GR150&gt;2),"NM",(GT150/GR150-1)*100))</f>
        <v>-0.42689071298027681</v>
      </c>
      <c r="GV150" s="133">
        <f>GV145/GV$131*100</f>
        <v>70.275597682977207</v>
      </c>
      <c r="GW150" s="65">
        <f>IF(ISERROR(GV150/GT150),"NM",IF(OR(GV150/GT150&lt;0.5,GV150/GT150&gt;2),"NM",(GV150/GT150-1)*100))</f>
        <v>0.4287208826127431</v>
      </c>
      <c r="GX150" s="133">
        <f>GX145/GX$131*100</f>
        <v>70.525597682977207</v>
      </c>
      <c r="GY150" s="65">
        <f>IF(ISERROR(GX150/GV150),"NM",IF(OR(GX150/GV150&lt;0.5,GX150/GV150&gt;2),"NM",(GX150/GV150-1)*100))</f>
        <v>0.35574226081689364</v>
      </c>
      <c r="GZ150" s="65">
        <f t="shared" si="511"/>
        <v>-0.20900516538061575</v>
      </c>
      <c r="HA150" s="280"/>
      <c r="HB150" s="57"/>
      <c r="HC150"/>
      <c r="HD150"/>
      <c r="HE150"/>
      <c r="HF150"/>
      <c r="HG150"/>
      <c r="HH150"/>
    </row>
    <row r="151" spans="1:216" s="2" customFormat="1" ht="13.5" customHeight="1" x14ac:dyDescent="0.2">
      <c r="A151" s="4"/>
      <c r="B151" s="54"/>
      <c r="C151" s="57"/>
      <c r="D151" s="63"/>
      <c r="E151" s="57"/>
      <c r="F151" s="63"/>
      <c r="G151" s="57"/>
      <c r="H151" s="63"/>
      <c r="I151" s="57"/>
      <c r="J151" s="63"/>
      <c r="K151" s="57"/>
      <c r="L151" s="63"/>
      <c r="M151" s="57"/>
      <c r="N151" s="63"/>
      <c r="O151" s="57"/>
      <c r="P151" s="63"/>
      <c r="Q151" s="57"/>
      <c r="R151" s="63"/>
      <c r="S151" s="57"/>
      <c r="T151" s="63"/>
      <c r="U151" s="57"/>
      <c r="V151" s="63"/>
      <c r="W151" s="57"/>
      <c r="X151" s="63"/>
      <c r="Y151" s="57"/>
      <c r="Z151" s="63"/>
      <c r="AA151" s="57"/>
      <c r="AB151" s="63"/>
      <c r="AC151" s="57"/>
      <c r="AD151" s="63"/>
      <c r="AE151" s="57"/>
      <c r="AF151" s="63"/>
      <c r="AG151" s="57"/>
      <c r="AH151" s="63"/>
      <c r="AI151" s="55"/>
      <c r="AJ151" s="63"/>
      <c r="AK151" s="57"/>
      <c r="AL151" s="63"/>
      <c r="AM151" s="57"/>
      <c r="AN151" s="63"/>
      <c r="AO151" s="59"/>
      <c r="AP151" s="63"/>
      <c r="AQ151" s="59"/>
      <c r="AR151" s="63"/>
      <c r="AS151" s="59"/>
      <c r="AT151" s="63"/>
      <c r="AU151" s="59"/>
      <c r="AV151" s="63"/>
      <c r="AW151" s="59"/>
      <c r="AX151" s="63"/>
      <c r="AY151" s="59"/>
      <c r="AZ151" s="65"/>
      <c r="BA151" s="59"/>
      <c r="BB151" s="65"/>
      <c r="BC151" s="59"/>
      <c r="BD151" s="65"/>
      <c r="BE151" s="59"/>
      <c r="BF151" s="65"/>
      <c r="BG151" s="59"/>
      <c r="BH151" s="65"/>
      <c r="BI151" s="59"/>
      <c r="BJ151" s="65"/>
      <c r="BK151" s="59"/>
      <c r="BL151" s="65"/>
      <c r="BM151" s="59"/>
      <c r="BN151" s="65"/>
      <c r="BO151" s="59"/>
      <c r="BP151" s="65"/>
      <c r="BQ151" s="59"/>
      <c r="BR151" s="65"/>
      <c r="BS151" s="59"/>
      <c r="BT151" s="65"/>
      <c r="BU151" s="59"/>
      <c r="BV151" s="65"/>
      <c r="BW151" s="59"/>
      <c r="BX151" s="65"/>
      <c r="BY151" s="59"/>
      <c r="BZ151" s="65"/>
      <c r="CA151" s="59"/>
      <c r="CB151" s="65"/>
      <c r="CC151" s="59"/>
      <c r="CD151" s="65"/>
      <c r="CE151" s="59"/>
      <c r="CF151" s="67"/>
      <c r="CG151" s="59"/>
      <c r="CH151" s="67"/>
      <c r="CI151" s="59"/>
      <c r="CJ151" s="67"/>
      <c r="CK151" s="59"/>
      <c r="CL151" s="67"/>
      <c r="CM151" s="80"/>
      <c r="CN151" s="67"/>
      <c r="CO151" s="80"/>
      <c r="CP151" s="67"/>
      <c r="CQ151" s="80"/>
      <c r="CR151" s="67"/>
      <c r="CS151" s="80"/>
      <c r="CT151" s="65"/>
      <c r="CU151" s="80"/>
      <c r="CV151" s="65"/>
      <c r="CW151" s="80"/>
      <c r="CX151" s="65"/>
      <c r="CY151" s="80"/>
      <c r="CZ151" s="65"/>
      <c r="DA151" s="80"/>
      <c r="DB151" s="65"/>
      <c r="DC151" s="80"/>
      <c r="DD151" s="65"/>
      <c r="DE151" s="80"/>
      <c r="DF151" s="65"/>
      <c r="DG151" s="80"/>
      <c r="DH151" s="65"/>
      <c r="DI151" s="80"/>
      <c r="DJ151" s="65"/>
      <c r="DK151" s="80"/>
      <c r="DL151" s="65"/>
      <c r="DM151" s="80"/>
      <c r="DN151" s="65"/>
      <c r="DO151" s="80"/>
      <c r="DP151" s="65"/>
      <c r="DQ151" s="80"/>
      <c r="DR151" s="65"/>
      <c r="DS151" s="80"/>
      <c r="DT151" s="65"/>
      <c r="DU151" s="80"/>
      <c r="DV151" s="65"/>
      <c r="DW151" s="80"/>
      <c r="DX151" s="65"/>
      <c r="DY151" s="80"/>
      <c r="DZ151" s="65"/>
      <c r="EA151" s="80"/>
      <c r="EB151" s="65"/>
      <c r="EC151" s="59"/>
      <c r="ED151" s="65"/>
      <c r="EE151" s="59"/>
      <c r="EF151" s="65"/>
      <c r="EG151" s="59"/>
      <c r="EH151" s="65"/>
      <c r="EI151" s="59"/>
      <c r="EJ151" s="65"/>
      <c r="EK151" s="59"/>
      <c r="EL151" s="65"/>
      <c r="EM151" s="59"/>
      <c r="EN151" s="65"/>
      <c r="EO151" s="59"/>
      <c r="EP151" s="65"/>
      <c r="EQ151" s="59"/>
      <c r="ER151" s="65"/>
      <c r="ES151" s="59"/>
      <c r="ET151" s="65"/>
      <c r="EU151" s="59"/>
      <c r="EV151" s="65"/>
      <c r="EW151" s="59"/>
      <c r="EX151" s="65"/>
      <c r="EY151" s="65"/>
      <c r="EZ151" s="317"/>
      <c r="FA151" s="59"/>
      <c r="FB151" s="57"/>
      <c r="FC151" s="63"/>
      <c r="FD151" s="57"/>
      <c r="FE151" s="65"/>
      <c r="FF151" s="57"/>
      <c r="FG151" s="65"/>
      <c r="FH151" s="57"/>
      <c r="FI151" s="65"/>
      <c r="FJ151" s="57"/>
      <c r="FK151" s="65"/>
      <c r="FL151" s="57"/>
      <c r="FM151" s="65"/>
      <c r="FN151" s="57"/>
      <c r="FO151" s="65"/>
      <c r="FP151" s="57"/>
      <c r="FQ151" s="65"/>
      <c r="FR151" s="72"/>
      <c r="FS151" s="65"/>
      <c r="FT151" s="72"/>
      <c r="FU151" s="65"/>
      <c r="FV151" s="72"/>
      <c r="FW151" s="65"/>
      <c r="FX151" s="72"/>
      <c r="FY151" s="65"/>
      <c r="FZ151" s="72"/>
      <c r="GA151" s="65"/>
      <c r="GB151" s="72"/>
      <c r="GC151" s="65"/>
      <c r="GD151" s="72"/>
      <c r="GE151" s="65"/>
      <c r="GF151" s="72"/>
      <c r="GG151" s="65"/>
      <c r="GH151" s="72"/>
      <c r="GI151" s="65"/>
      <c r="GJ151" s="72"/>
      <c r="GK151" s="65"/>
      <c r="GL151" s="72"/>
      <c r="GM151" s="65"/>
      <c r="GN151" s="72"/>
      <c r="GO151" s="65"/>
      <c r="GP151" s="72"/>
      <c r="GQ151" s="65"/>
      <c r="GR151" s="59"/>
      <c r="GS151" s="65"/>
      <c r="GT151" s="59"/>
      <c r="GU151" s="65"/>
      <c r="GV151" s="59"/>
      <c r="GW151" s="65"/>
      <c r="GX151" s="59"/>
      <c r="GY151" s="65"/>
      <c r="GZ151" s="67" t="str">
        <f t="shared" si="511"/>
        <v/>
      </c>
      <c r="HA151" s="279"/>
      <c r="HB151" s="57"/>
      <c r="HC151"/>
      <c r="HD151"/>
      <c r="HE151"/>
      <c r="HF151"/>
      <c r="HG151"/>
      <c r="HH151"/>
    </row>
    <row r="152" spans="1:216" s="2" customFormat="1" ht="13.5" customHeight="1" x14ac:dyDescent="0.2">
      <c r="A152" s="4"/>
      <c r="B152" s="61" t="s">
        <v>141</v>
      </c>
      <c r="C152" s="57"/>
      <c r="D152" s="63"/>
      <c r="E152" s="57"/>
      <c r="F152" s="63"/>
      <c r="G152" s="57"/>
      <c r="H152" s="63"/>
      <c r="I152" s="57"/>
      <c r="J152" s="63"/>
      <c r="K152" s="57"/>
      <c r="L152" s="63"/>
      <c r="M152" s="57"/>
      <c r="N152" s="63"/>
      <c r="O152" s="57"/>
      <c r="P152" s="63"/>
      <c r="Q152" s="57"/>
      <c r="R152" s="63"/>
      <c r="S152" s="57"/>
      <c r="T152" s="63"/>
      <c r="U152" s="57"/>
      <c r="V152" s="63"/>
      <c r="W152" s="57"/>
      <c r="X152" s="63"/>
      <c r="Y152" s="57"/>
      <c r="Z152" s="63"/>
      <c r="AA152" s="57"/>
      <c r="AB152" s="63"/>
      <c r="AC152" s="57"/>
      <c r="AD152" s="63"/>
      <c r="AE152" s="57"/>
      <c r="AF152" s="63"/>
      <c r="AG152" s="57"/>
      <c r="AH152" s="63"/>
      <c r="AI152" s="55"/>
      <c r="AJ152" s="63"/>
      <c r="AK152" s="57"/>
      <c r="AL152" s="63"/>
      <c r="AM152" s="57"/>
      <c r="AN152" s="63"/>
      <c r="AO152" s="59"/>
      <c r="AP152" s="63"/>
      <c r="AQ152" s="59"/>
      <c r="AR152" s="63"/>
      <c r="AS152" s="59"/>
      <c r="AT152" s="63"/>
      <c r="AU152" s="59"/>
      <c r="AV152" s="63"/>
      <c r="AW152" s="59"/>
      <c r="AX152" s="63"/>
      <c r="AY152" s="59"/>
      <c r="AZ152" s="65"/>
      <c r="BA152" s="59"/>
      <c r="BB152" s="65"/>
      <c r="BC152" s="59"/>
      <c r="BD152" s="65"/>
      <c r="BE152" s="59"/>
      <c r="BF152" s="65"/>
      <c r="BG152" s="59"/>
      <c r="BH152" s="65"/>
      <c r="BI152" s="59"/>
      <c r="BJ152" s="65"/>
      <c r="BK152" s="59"/>
      <c r="BL152" s="65"/>
      <c r="BM152" s="59"/>
      <c r="BN152" s="65"/>
      <c r="BO152" s="59"/>
      <c r="BP152" s="65"/>
      <c r="BQ152" s="59"/>
      <c r="BR152" s="65"/>
      <c r="BS152" s="59"/>
      <c r="BT152" s="65"/>
      <c r="BU152" s="59"/>
      <c r="BV152" s="65"/>
      <c r="BW152" s="59"/>
      <c r="BX152" s="65"/>
      <c r="BY152" s="59"/>
      <c r="BZ152" s="65"/>
      <c r="CA152" s="59"/>
      <c r="CB152" s="65"/>
      <c r="CC152" s="59"/>
      <c r="CD152" s="65"/>
      <c r="CE152" s="59"/>
      <c r="CF152" s="67"/>
      <c r="CG152" s="59"/>
      <c r="CH152" s="67"/>
      <c r="CI152" s="59"/>
      <c r="CJ152" s="67"/>
      <c r="CK152" s="59"/>
      <c r="CL152" s="67"/>
      <c r="CM152" s="59"/>
      <c r="CN152" s="67"/>
      <c r="CO152" s="59"/>
      <c r="CP152" s="67"/>
      <c r="CQ152" s="59"/>
      <c r="CR152" s="67"/>
      <c r="CS152" s="59"/>
      <c r="CT152" s="65"/>
      <c r="CU152" s="59"/>
      <c r="CV152" s="65"/>
      <c r="CW152" s="59"/>
      <c r="CX152" s="65"/>
      <c r="CY152" s="59"/>
      <c r="CZ152" s="65"/>
      <c r="DA152" s="59"/>
      <c r="DB152" s="65"/>
      <c r="DC152" s="59"/>
      <c r="DD152" s="65"/>
      <c r="DE152" s="59"/>
      <c r="DF152" s="65"/>
      <c r="DG152" s="59"/>
      <c r="DH152" s="65"/>
      <c r="DI152" s="59"/>
      <c r="DJ152" s="65"/>
      <c r="DK152" s="59"/>
      <c r="DL152" s="65"/>
      <c r="DM152" s="59"/>
      <c r="DN152" s="65"/>
      <c r="DO152" s="59"/>
      <c r="DP152" s="65"/>
      <c r="DQ152" s="59"/>
      <c r="DR152" s="65"/>
      <c r="DS152" s="59"/>
      <c r="DT152" s="65"/>
      <c r="DU152" s="59"/>
      <c r="DV152" s="65"/>
      <c r="DW152" s="59"/>
      <c r="DX152" s="65"/>
      <c r="DY152" s="59"/>
      <c r="DZ152" s="65"/>
      <c r="EA152" s="59"/>
      <c r="EB152" s="65"/>
      <c r="EC152" s="59"/>
      <c r="ED152" s="65"/>
      <c r="EE152" s="59"/>
      <c r="EF152" s="65"/>
      <c r="EG152" s="59"/>
      <c r="EH152" s="65"/>
      <c r="EI152" s="59"/>
      <c r="EJ152" s="65"/>
      <c r="EK152" s="59"/>
      <c r="EL152" s="65"/>
      <c r="EM152" s="59"/>
      <c r="EN152" s="65"/>
      <c r="EO152" s="59"/>
      <c r="EP152" s="65"/>
      <c r="EQ152" s="59"/>
      <c r="ER152" s="65"/>
      <c r="ES152" s="59"/>
      <c r="ET152" s="65"/>
      <c r="EU152" s="59"/>
      <c r="EV152" s="65"/>
      <c r="EW152" s="59"/>
      <c r="EX152" s="65"/>
      <c r="EY152" s="65"/>
      <c r="EZ152" s="317"/>
      <c r="FA152" s="59"/>
      <c r="FB152" s="57"/>
      <c r="FC152" s="63"/>
      <c r="FD152" s="57"/>
      <c r="FE152" s="65"/>
      <c r="FF152" s="57"/>
      <c r="FG152" s="65"/>
      <c r="FH152" s="57"/>
      <c r="FI152" s="65"/>
      <c r="FJ152" s="57"/>
      <c r="FK152" s="65"/>
      <c r="FL152" s="57"/>
      <c r="FM152" s="65"/>
      <c r="FN152" s="57"/>
      <c r="FO152" s="65"/>
      <c r="FP152" s="57"/>
      <c r="FQ152" s="65"/>
      <c r="FR152" s="72"/>
      <c r="FS152" s="65"/>
      <c r="FT152" s="72"/>
      <c r="FU152" s="65"/>
      <c r="FV152" s="72"/>
      <c r="FW152" s="65"/>
      <c r="FX152" s="72"/>
      <c r="FY152" s="65"/>
      <c r="FZ152" s="72"/>
      <c r="GA152" s="65"/>
      <c r="GB152" s="72"/>
      <c r="GC152" s="65"/>
      <c r="GD152" s="72"/>
      <c r="GE152" s="65"/>
      <c r="GF152" s="72"/>
      <c r="GG152" s="65"/>
      <c r="GH152" s="72"/>
      <c r="GI152" s="65"/>
      <c r="GJ152" s="72"/>
      <c r="GK152" s="65"/>
      <c r="GL152" s="72"/>
      <c r="GM152" s="65"/>
      <c r="GN152" s="72"/>
      <c r="GO152" s="65"/>
      <c r="GP152" s="72"/>
      <c r="GQ152" s="65"/>
      <c r="GR152" s="59"/>
      <c r="GS152" s="65"/>
      <c r="GT152" s="59"/>
      <c r="GU152" s="65"/>
      <c r="GV152" s="59"/>
      <c r="GW152" s="65"/>
      <c r="GX152" s="59"/>
      <c r="GY152" s="65"/>
      <c r="GZ152" s="67" t="str">
        <f t="shared" si="511"/>
        <v/>
      </c>
      <c r="HA152" s="279"/>
      <c r="HB152" s="57"/>
      <c r="HC152"/>
      <c r="HD152"/>
      <c r="HE152"/>
      <c r="HF152"/>
      <c r="HG152"/>
      <c r="HH152"/>
    </row>
    <row r="153" spans="1:216" s="2" customFormat="1" ht="13.5" customHeight="1" x14ac:dyDescent="0.2">
      <c r="A153" s="4"/>
      <c r="B153" s="54" t="s">
        <v>140</v>
      </c>
      <c r="C153" s="84">
        <v>42</v>
      </c>
      <c r="D153" s="63"/>
      <c r="E153" s="84">
        <v>46</v>
      </c>
      <c r="F153" s="63"/>
      <c r="G153" s="84">
        <v>45</v>
      </c>
      <c r="H153" s="63"/>
      <c r="I153" s="84">
        <v>45</v>
      </c>
      <c r="J153" s="63"/>
      <c r="K153" s="84">
        <v>46</v>
      </c>
      <c r="L153" s="63">
        <f>IF(ISERROR(K153/C153),"NM",IF(OR(K153/C153&lt;0.5,K153/C153&gt;2),"NM",(K153/C153-1)*100))</f>
        <v>9.5238095238095344</v>
      </c>
      <c r="M153" s="84">
        <v>46</v>
      </c>
      <c r="N153" s="63">
        <f>IF(ISERROR(M153/E153),"NM",IF(OR(M153/E153&lt;0.5,M153/E153&gt;2),"NM",(M153/E153-1)*100))</f>
        <v>0</v>
      </c>
      <c r="O153" s="84">
        <v>43</v>
      </c>
      <c r="P153" s="63">
        <f>IF(ISERROR(O153/G153),"NM",IF(OR(O153/G153&lt;0.5,O153/G153&gt;2),"NM",(O153/G153-1)*100))</f>
        <v>-4.4444444444444393</v>
      </c>
      <c r="Q153" s="84">
        <v>43</v>
      </c>
      <c r="R153" s="63">
        <f>IF(ISERROR(Q153/I153),"NM",IF(OR(Q153/I153&lt;0.5,Q153/I153&gt;2),"NM",(Q153/I153-1)*100))</f>
        <v>-4.4444444444444393</v>
      </c>
      <c r="S153" s="84">
        <v>47</v>
      </c>
      <c r="T153" s="63">
        <f>IF(ISERROR(S153/K153),"NM",IF(OR(S153/K153&lt;0.5,S153/K153&gt;2),"NM",(S153/K153-1)*100))</f>
        <v>2.1739130434782705</v>
      </c>
      <c r="U153" s="84">
        <v>53</v>
      </c>
      <c r="V153" s="63">
        <f>IF(ISERROR(U153/M153),"NM",IF(OR(U153/M153&lt;0.5,U153/M153&gt;2),"NM",(U153/M153-1)*100))</f>
        <v>15.217391304347828</v>
      </c>
      <c r="W153" s="84">
        <v>57</v>
      </c>
      <c r="X153" s="63">
        <f>IF(ISERROR(W153/O153),"NM",IF(OR(W153/O153&lt;0.5,W153/O153&gt;2),"NM",(W153/O153-1)*100))</f>
        <v>32.558139534883715</v>
      </c>
      <c r="Y153" s="84">
        <v>52</v>
      </c>
      <c r="Z153" s="63">
        <f>IF(ISERROR(Y153/Q153),"NM",IF(OR(Y153/Q153&lt;0.5,Y153/Q153&gt;2),"NM",(Y153/Q153-1)*100))</f>
        <v>20.930232558139529</v>
      </c>
      <c r="AA153" s="84">
        <v>62</v>
      </c>
      <c r="AB153" s="63">
        <f>IF(ISERROR(AA153/S153),"NM",IF(OR(AA153/S153&lt;0.5,AA153/S153&gt;2),"NM",(AA153/S153-1)*100))</f>
        <v>31.914893617021267</v>
      </c>
      <c r="AC153" s="84">
        <v>64</v>
      </c>
      <c r="AD153" s="63">
        <f>IF(ISERROR(AC153/U153),"NM",IF(OR(AC153/U153&lt;0.5,AC153/U153&gt;2),"NM",(AC153/U153-1)*100))</f>
        <v>20.75471698113207</v>
      </c>
      <c r="AE153" s="84">
        <v>65</v>
      </c>
      <c r="AF153" s="63">
        <f>IF(ISERROR(AE153/W153),"NM",IF(OR(AE153/W153&lt;0.5,AE153/W153&gt;2),"NM",(AE153/W153-1)*100))</f>
        <v>14.035087719298245</v>
      </c>
      <c r="AG153" s="84">
        <v>64</v>
      </c>
      <c r="AH153" s="63">
        <f>IF(ISERROR(AG153/Y153),"NM",IF(OR(AG153/Y153&lt;0.5,AG153/Y153&gt;2),"NM",(AG153/Y153-1)*100))</f>
        <v>23.076923076923084</v>
      </c>
      <c r="AI153" s="101">
        <v>71</v>
      </c>
      <c r="AJ153" s="63">
        <f>IF(ISERROR(AI153/AA153),"NM",IF(OR(AI153/AA153&lt;0.5,AI153/AA153&gt;2),"NM",(AI153/AA153-1)*100))</f>
        <v>14.516129032258075</v>
      </c>
      <c r="AK153" s="84">
        <v>66</v>
      </c>
      <c r="AL153" s="63">
        <f>IF(ISERROR(AK153/AC153),"NM",IF(OR(AK153/AC153&lt;0.5,AK153/AC153&gt;2),"NM",(AK153/AC153-1)*100))</f>
        <v>3.125</v>
      </c>
      <c r="AM153" s="84">
        <v>65</v>
      </c>
      <c r="AN153" s="63">
        <f>IF(ISERROR(AM153/AE153),"NM",IF(OR(AM153/AE153&lt;0.5,AM153/AE153&gt;2),"NM",(AM153/AE153-1)*100))</f>
        <v>0</v>
      </c>
      <c r="AO153" s="85">
        <v>71</v>
      </c>
      <c r="AP153" s="63">
        <f>IF(ISERROR(AO153/AG153),"NM",IF(OR(AO153/AG153&lt;0.5,AO153/AG153&gt;2),"NM",(AO153/AG153-1)*100))</f>
        <v>10.9375</v>
      </c>
      <c r="AQ153" s="85">
        <v>73</v>
      </c>
      <c r="AR153" s="63">
        <f>IF(ISERROR(AQ153/AI153),"NM",IF(OR(AQ153/AI153&lt;0.5,AQ153/AI153&gt;2),"NM",(AQ153/AI153-1)*100))</f>
        <v>2.8169014084507005</v>
      </c>
      <c r="AS153" s="85">
        <v>72</v>
      </c>
      <c r="AT153" s="63">
        <f>IF(ISERROR(AS153/AK153),"NM",IF(OR(AS153/AK153&lt;0.5,AS153/AK153&gt;2),"NM",(AS153/AK153-1)*100))</f>
        <v>9.0909090909090828</v>
      </c>
      <c r="AU153" s="85">
        <v>69</v>
      </c>
      <c r="AV153" s="63">
        <f>IF(ISERROR(AU153/AM153),"NM",IF(OR(AU153/AM153&lt;0.5,AU153/AM153&gt;2),"NM",(AU153/AM153-1)*100))</f>
        <v>6.1538461538461542</v>
      </c>
      <c r="AW153" s="85">
        <v>71</v>
      </c>
      <c r="AX153" s="63">
        <f>IF(ISERROR(AW153/AO153),"NM",IF(OR(AW153/AO153&lt;0.5,AW153/AO153&gt;2),"NM",(AW153/AO153-1)*100))</f>
        <v>0</v>
      </c>
      <c r="AY153" s="85">
        <v>70</v>
      </c>
      <c r="AZ153" s="65">
        <f>IF(ISERROR(AY153/AQ153),"NM",IF(OR(AY153/AQ153&lt;0.5,AY153/AQ153&gt;2),"NM",(AY153/AQ153-1)*100))</f>
        <v>-4.1095890410958962</v>
      </c>
      <c r="BA153" s="85">
        <v>73</v>
      </c>
      <c r="BB153" s="65">
        <f>IF(ISERROR(BA153/AS153),"NM",IF(OR(BA153/AS153&lt;0.5,BA153/AS153&gt;2),"NM",(BA153/AS153-1)*100))</f>
        <v>1.388888888888884</v>
      </c>
      <c r="BC153" s="85">
        <v>70</v>
      </c>
      <c r="BD153" s="65">
        <f>IF(ISERROR(BC153/AU153),"NM",IF(OR(BC153/AU153&lt;0.5,BC153/AU153&gt;2),"NM",(BC153/AU153-1)*100))</f>
        <v>1.449275362318847</v>
      </c>
      <c r="BE153" s="85">
        <v>72</v>
      </c>
      <c r="BF153" s="65">
        <f>IF(ISERROR(BE153/AW153),"NM",IF(OR(BE153/AW153&lt;0.5,BE153/AW153&gt;2),"NM",(BE153/AW153-1)*100))</f>
        <v>1.4084507042253502</v>
      </c>
      <c r="BG153" s="85">
        <v>74</v>
      </c>
      <c r="BH153" s="65">
        <f>IF(ISERROR(BG153/AY153),"NM",IF(OR(BG153/AY153&lt;0.5,BG153/AY153&gt;2),"NM",(BG153/AY153-1)*100))</f>
        <v>5.7142857142857162</v>
      </c>
      <c r="BI153" s="85">
        <v>76</v>
      </c>
      <c r="BJ153" s="65">
        <f>IF(ISERROR(BI153/BA153),"NM",IF(OR(BI153/BA153&lt;0.5,BI153/BA153&gt;2),"NM",(BI153/BA153-1)*100))</f>
        <v>4.1095890410958846</v>
      </c>
      <c r="BK153" s="85">
        <v>75</v>
      </c>
      <c r="BL153" s="65">
        <f>IF(ISERROR(BK153/BC153),"NM",IF(OR(BK153/BC153&lt;0.5,BK153/BC153&gt;2),"NM",(BK153/BC153-1)*100))</f>
        <v>7.1428571428571397</v>
      </c>
      <c r="BM153" s="85">
        <v>93</v>
      </c>
      <c r="BN153" s="65">
        <f>IF(ISERROR(BM153/BE153),"NM",IF(OR(BM153/BE153&lt;0.5,BM153/BE153&gt;2),"NM",(BM153/BE153-1)*100))</f>
        <v>29.166666666666675</v>
      </c>
      <c r="BO153" s="85">
        <v>96</v>
      </c>
      <c r="BP153" s="65">
        <f>IF(ISERROR(BO153/BG153),"NM",IF(OR(BO153/BG153&lt;0.5,BO153/BG153&gt;2),"NM",(BO153/BG153-1)*100))</f>
        <v>29.729729729729737</v>
      </c>
      <c r="BQ153" s="85">
        <v>100</v>
      </c>
      <c r="BR153" s="65">
        <f>IF(ISERROR(BQ153/BI153),"NM",IF(OR(BQ153/BI153&lt;0.5,BQ153/BI153&gt;2),"NM",(BQ153/BI153-1)*100))</f>
        <v>31.578947368421062</v>
      </c>
      <c r="BS153" s="85">
        <v>93</v>
      </c>
      <c r="BT153" s="65">
        <f>IF(ISERROR(BS153/BK153),"NM",IF(OR(BS153/BK153&lt;0.5,BS153/BK153&gt;2),"NM",(BS153/BK153-1)*100))</f>
        <v>24</v>
      </c>
      <c r="BU153" s="85">
        <v>115</v>
      </c>
      <c r="BV153" s="65">
        <f>IF(ISERROR(BU153/BM153),"NM",IF(OR(BU153/BM153&lt;0.5,BU153/BM153&gt;2),"NM",(BU153/BM153-1)*100))</f>
        <v>23.655913978494624</v>
      </c>
      <c r="BW153" s="85">
        <v>124</v>
      </c>
      <c r="BX153" s="65">
        <f>IF(ISERROR(BW153/BO153),"NM",IF(OR(BW153/BO153&lt;0.5,BW153/BO153&gt;2),"NM",(BW153/BO153-1)*100))</f>
        <v>29.166666666666675</v>
      </c>
      <c r="BY153" s="85">
        <v>121</v>
      </c>
      <c r="BZ153" s="65">
        <f>IF(ISERROR(BY153/BQ153),"NM",IF(OR(BY153/BQ153&lt;0.5,BY153/BQ153&gt;2),"NM",(BY153/BQ153-1)*100))</f>
        <v>20.999999999999996</v>
      </c>
      <c r="CA153" s="85">
        <v>123</v>
      </c>
      <c r="CB153" s="65">
        <f>IF(ISERROR(CA153/BS153),"NM",IF(OR(CA153/BS153&lt;0.5,CA153/BS153&gt;2),"NM",(CA153/BS153-1)*100))</f>
        <v>32.258064516129025</v>
      </c>
      <c r="CC153" s="85">
        <v>154</v>
      </c>
      <c r="CD153" s="65">
        <f>IF(ISERROR(CC153/BU153),"NM",IF(OR(CC153/BU153&lt;0.5,CC153/BU153&gt;2),"NM",(CC153/BU153-1)*100))</f>
        <v>33.913043478260875</v>
      </c>
      <c r="CE153" s="87">
        <f>CE89/CE126</f>
        <v>135.70560282904188</v>
      </c>
      <c r="CF153" s="154">
        <f>IF(ISERROR(CE153/BW153),"NM",IF(OR(CE153/BW153&lt;0.5,CE153/BW153&gt;2),"NM",(CE153/BW153-1)*100))</f>
        <v>9.4400022814853823</v>
      </c>
      <c r="CG153" s="87">
        <f>CG89/CG126</f>
        <v>131.66757197175448</v>
      </c>
      <c r="CH153" s="154">
        <f>IF(ISERROR(CG153/BY153),"NM",IF(OR(CG153/BY153&lt;0.5,CG153/BY153&gt;2),"NM",(CG153/BY153-1)*100))</f>
        <v>8.816175183268161</v>
      </c>
      <c r="CI153" s="87">
        <f>CI89/CI126</f>
        <v>139.04828551434571</v>
      </c>
      <c r="CJ153" s="154">
        <f>IF(ISERROR(CI153/CA153),"NM",IF(OR(CI153/CA153&lt;0.5,CI153/CA153&gt;2),"NM",(CI153/CA153-1)*100))</f>
        <v>13.047386597029021</v>
      </c>
      <c r="CK153" s="87">
        <f>CK89/CK126</f>
        <v>159.19108743037054</v>
      </c>
      <c r="CL153" s="154">
        <f>IF(ISERROR(CK153/CC153),"NM",IF(OR(CK153/CC153&lt;0.5,CK153/CC153&gt;2),"NM",(CK153/CC153-1)*100))</f>
        <v>3.3708359937471011</v>
      </c>
      <c r="CM153" s="87">
        <v>154</v>
      </c>
      <c r="CN153" s="154">
        <f>IF(ISERROR(CM153/CE153),"NM",IF(OR(CM153/CE153&lt;0.5,CM153/CE153&gt;2),"NM",(CM153/CE153-1)*100))</f>
        <v>13.480944625407165</v>
      </c>
      <c r="CO153" s="87">
        <f>CO89/CO126</f>
        <v>162.22876057374035</v>
      </c>
      <c r="CP153" s="154">
        <f>IF(ISERROR(CO153/CG153),"NM",IF(OR(CO153/CG153&lt;0.5,CO153/CG153&gt;2),"NM",(CO153/CG153-1)*100))</f>
        <v>23.210869726178206</v>
      </c>
      <c r="CQ153" s="87">
        <f>CQ89/CQ126</f>
        <v>172.84649010028284</v>
      </c>
      <c r="CR153" s="154">
        <f>IF(ISERROR(CQ153/CI153),"NM",IF(OR(CQ153/CI153&lt;0.5,CQ153/CI153&gt;2),"NM",(CQ153/CI153-1)*100))</f>
        <v>24.30681145108413</v>
      </c>
      <c r="CS153" s="85">
        <v>161</v>
      </c>
      <c r="CT153" s="65">
        <f>IF(ISERROR(CS153/CK153),"NM",IF(OR(CS153/CK153&lt;0.5,CS153/CK153&gt;2),"NM",(CS153/CK153-1)*100))</f>
        <v>1.1363152289669998</v>
      </c>
      <c r="CU153" s="85">
        <v>178</v>
      </c>
      <c r="CV153" s="65">
        <f>IF(ISERROR(CU153/CM153),"NM",IF(OR(CU153/CM153&lt;0.5,CU153/CM153&gt;2),"NM",(CU153/CM153-1)*100))</f>
        <v>15.58441558441559</v>
      </c>
      <c r="CW153" s="85">
        <v>177</v>
      </c>
      <c r="CX153" s="65">
        <f>IF(ISERROR(CW153/CO153),"NM",IF(OR(CW153/CO153&lt;0.5,CW153/CO153&gt;2),"NM",(CW153/CO153-1)*100))</f>
        <v>9.1051915665381955</v>
      </c>
      <c r="CY153" s="85">
        <v>181</v>
      </c>
      <c r="CZ153" s="65">
        <f>IF(ISERROR(CY153/CQ153),"NM",IF(OR(CY153/CQ153&lt;0.5,CY153/CQ153&gt;2),"NM",(CY153/CQ153-1)*100))</f>
        <v>4.7171972627194414</v>
      </c>
      <c r="DA153" s="85">
        <v>181</v>
      </c>
      <c r="DB153" s="65">
        <f>IF(ISERROR(DA153/CS153),"NM",IF(OR(DA153/CS153&lt;0.5,DA153/CS153&gt;2),"NM",(DA153/CS153-1)*100))</f>
        <v>12.422360248447205</v>
      </c>
      <c r="DC153" s="85">
        <v>163</v>
      </c>
      <c r="DD153" s="65">
        <f>IF(ISERROR(DC153/CU153),"NM",IF(OR(DC153/CU153&lt;0.5,DC153/CU153&gt;2),"NM",(DC153/CU153-1)*100))</f>
        <v>-8.4269662921348303</v>
      </c>
      <c r="DE153" s="85">
        <v>153</v>
      </c>
      <c r="DF153" s="65">
        <f>IF(ISERROR(DE153/CW153),"NM",IF(OR(DE153/CW153&lt;0.5,DE153/CW153&gt;2),"NM",(DE153/CW153-1)*100))</f>
        <v>-13.559322033898303</v>
      </c>
      <c r="DG153" s="85">
        <v>153</v>
      </c>
      <c r="DH153" s="65">
        <f>IF(ISERROR(DG153/CY153),"NM",IF(OR(DG153/CY153&lt;0.5,DG153/CY153&gt;2),"NM",(DG153/CY153-1)*100))</f>
        <v>-15.469613259668513</v>
      </c>
      <c r="DI153" s="85">
        <v>172</v>
      </c>
      <c r="DJ153" s="65">
        <f>IF(ISERROR(DI153/DA153),"NM",IF(OR(DI153/DA153&lt;0.5,DI153/DA153&gt;2),"NM",(DI153/DA153-1)*100))</f>
        <v>-4.9723756906077332</v>
      </c>
      <c r="DK153" s="85">
        <v>164</v>
      </c>
      <c r="DL153" s="65">
        <f>IF(ISERROR(DK153/DC153),"NM",IF(OR(DK153/DC153&lt;0.5,DK153/DC153&gt;2),"NM",(DK153/DC153-1)*100))</f>
        <v>0.61349693251533388</v>
      </c>
      <c r="DM153" s="85">
        <v>168</v>
      </c>
      <c r="DN153" s="65">
        <f>IF(ISERROR(DM153/DE153),"NM",IF(OR(DM153/DE153&lt;0.5,DM153/DE153&gt;2),"NM",(DM153/DE153-1)*100))</f>
        <v>9.8039215686274606</v>
      </c>
      <c r="DO153" s="85">
        <v>159</v>
      </c>
      <c r="DP153" s="65">
        <f>IF(ISERROR(DO153/DG153),"NM",IF(OR(DO153/DG153&lt;0.5,DO153/DG153&gt;2),"NM",(DO153/DG153-1)*100))</f>
        <v>3.9215686274509887</v>
      </c>
      <c r="DQ153" s="85">
        <v>158</v>
      </c>
      <c r="DR153" s="65">
        <f>IF(ISERROR(DQ153/DI153),"NM",IF(OR(DQ153/DI153&lt;0.5,DQ153/DI153&gt;2),"NM",(DQ153/DI153-1)*100))</f>
        <v>-8.139534883720934</v>
      </c>
      <c r="DS153" s="85">
        <v>149</v>
      </c>
      <c r="DT153" s="65">
        <f>IF(ISERROR(DS153/DK153),"NM",IF(OR(DS153/DK153&lt;0.5,DS153/DK153&gt;2),"NM",(DS153/DK153-1)*100))</f>
        <v>-9.1463414634146307</v>
      </c>
      <c r="DU153" s="85">
        <v>141</v>
      </c>
      <c r="DV153" s="65">
        <f>IF(ISERROR(DU153/DM153),"NM",IF(OR(DU153/DM153&lt;0.5,DU153/DM153&gt;2),"NM",(DU153/DM153-1)*100))</f>
        <v>-16.071428571428569</v>
      </c>
      <c r="DW153" s="85">
        <v>144</v>
      </c>
      <c r="DX153" s="65">
        <f>IF(ISERROR(DW153/DO153),"NM",IF(OR(DW153/DO153&lt;0.5,DW153/DO153&gt;2),"NM",(DW153/DO153-1)*100))</f>
        <v>-9.4339622641509422</v>
      </c>
      <c r="DY153" s="85">
        <v>143</v>
      </c>
      <c r="DZ153" s="65">
        <f>IF(ISERROR(DY153/DQ153),"NM",IF(OR(DY153/DQ153&lt;0.5,DY153/DQ153&gt;2),"NM",(DY153/DQ153-1)*100))</f>
        <v>-9.4936708860759449</v>
      </c>
      <c r="EA153" s="85">
        <v>151</v>
      </c>
      <c r="EB153" s="65">
        <f>IF(ISERROR(EA153/DS153),"NM",IF(OR(EA153/DS153&lt;0.5,EA153/DS153&gt;2),"NM",(EA153/DS153-1)*100))</f>
        <v>1.3422818791946289</v>
      </c>
      <c r="EC153" s="85">
        <v>167</v>
      </c>
      <c r="ED153" s="65">
        <f>IF(ISERROR(EC153/DU153),"NM",IF(OR(EC153/DU153&lt;0.5,EC153/DU153&gt;2),"NM",(EC153/DU153-1)*100))</f>
        <v>18.439716312056742</v>
      </c>
      <c r="EE153" s="85">
        <v>166</v>
      </c>
      <c r="EF153" s="65">
        <f>IF(ISERROR(EE153/DW153),"NM",IF(OR(EE153/DW153&lt;0.5,EE153/DW153&gt;2),"NM",(EE153/DW153-1)*100))</f>
        <v>15.277777777777768</v>
      </c>
      <c r="EG153" s="85">
        <v>159</v>
      </c>
      <c r="EH153" s="65">
        <f>IF(ISERROR(EG153/DY153),"NM",IF(OR(EG153/DY153&lt;0.5,EG153/DY153&gt;2),"NM",(EG153/DY153-1)*100))</f>
        <v>11.188811188811187</v>
      </c>
      <c r="EI153" s="85">
        <v>154</v>
      </c>
      <c r="EJ153" s="65">
        <f>IF(ISERROR(EI153/EA153),"NM",IF(OR(EI153/EA153&lt;0.5,EI153/EA153&gt;2),"NM",(EI153/EA153-1)*100))</f>
        <v>1.9867549668874274</v>
      </c>
      <c r="EK153" s="85">
        <v>167</v>
      </c>
      <c r="EL153" s="65">
        <f>IF(ISERROR(EK153/EC153),"NM",IF(OR(EK153/EC153&lt;0.5,EK153/EC153&gt;2),"NM",(EK153/EC153-1)*100))</f>
        <v>0</v>
      </c>
      <c r="EM153" s="85">
        <f>155-0.48</f>
        <v>154.52000000000001</v>
      </c>
      <c r="EN153" s="65">
        <f>IF(ISERROR(EM153/EE153),"NM",IF(OR(EM153/EE153&lt;0.5,EM153/EE153&gt;2),"NM",(EM153/EE153-1)*100))</f>
        <v>-6.915662650602405</v>
      </c>
      <c r="EO153" s="85">
        <v>153</v>
      </c>
      <c r="EP153" s="65">
        <f>IF(ISERROR(EO153/EG153),"NM",IF(OR(EO153/EG153&lt;0.5,EO153/EG153&gt;2),"NM",(EO153/EG153-1)*100))</f>
        <v>-3.7735849056603765</v>
      </c>
      <c r="EQ153" s="71">
        <f t="shared" ref="EQ153:ES153" si="512">EQ89/EQ126</f>
        <v>167.39735777681346</v>
      </c>
      <c r="ER153" s="65">
        <f>IF(ISERROR(EQ153/EI153),"NM",IF(OR(EQ153/EI153&lt;0.5,EQ153/EI153&gt;2),"NM",(EQ153/EI153-1)*100))</f>
        <v>8.6995829719567865</v>
      </c>
      <c r="ES153" s="71">
        <f t="shared" si="512"/>
        <v>177.72433418153881</v>
      </c>
      <c r="ET153" s="65">
        <f>IF(ISERROR(ES153/EK153),"NM",IF(OR(ES153/EK153&lt;0.5,ES153/EK153&gt;2),"NM",(ES153/EK153-1)*100))</f>
        <v>6.4217569949334141</v>
      </c>
      <c r="EU153" s="71">
        <f t="shared" ref="EU153" si="513">EU89/EU126</f>
        <v>162.040043017968</v>
      </c>
      <c r="EV153" s="65">
        <f>IF(ISERROR(EU153/EM153),"NM",IF(OR(EU153/EM153&lt;0.5,EU153/EM153&gt;2),"NM",(EU153/EM153-1)*100))</f>
        <v>4.8667117641522095</v>
      </c>
      <c r="EW153" s="71">
        <f t="shared" ref="EW153" si="514">EW89/EW126</f>
        <v>159.41437418820976</v>
      </c>
      <c r="EX153" s="65">
        <f>IF(ISERROR(EW153/EO153),"NM",IF(OR(EW153/EO153&lt;0.5,EW153/EO153&gt;2),"NM",(EW153/EO153-1)*100))</f>
        <v>4.1924014302024526</v>
      </c>
      <c r="EY153" s="65"/>
      <c r="EZ153" s="317"/>
      <c r="FA153" s="59"/>
      <c r="FB153" s="84">
        <v>110.60432424172971</v>
      </c>
      <c r="FC153" s="63"/>
      <c r="FD153" s="84">
        <v>151</v>
      </c>
      <c r="FE153" s="65">
        <f>IF(ISERROR(FD153/FB153),"NM",IF(OR(FD153/FB153&lt;0.5,FD153/FB153&gt;2),"NM",(FD153/FB153-1)*100))</f>
        <v>36.522691165296649</v>
      </c>
      <c r="FF153" s="88">
        <f>C153+E153+G153+I153</f>
        <v>178</v>
      </c>
      <c r="FG153" s="65">
        <f>IF(ISERROR(FF153/FD153),"NM",IF(OR(FF153/FD153&lt;0.5,FF153/FD153&gt;2),"NM",(FF153/FD153-1)*100))</f>
        <v>17.880794701986758</v>
      </c>
      <c r="FH153" s="88">
        <f>K153+M153+O153+Q153</f>
        <v>178</v>
      </c>
      <c r="FI153" s="65">
        <f>IF(ISERROR(FH153/FF153),"NM",IF(OR(FH153/FF153&lt;0.5,FH153/FF153&gt;2),"NM",(FH153/FF153-1)*100))</f>
        <v>0</v>
      </c>
      <c r="FJ153" s="88">
        <f>S153+U153+W153+Y153</f>
        <v>209</v>
      </c>
      <c r="FK153" s="65">
        <f>IF(ISERROR(FJ153/FH153),"NM",IF(OR(FJ153/FH153&lt;0.5,FJ153/FH153&gt;2),"NM",(FJ153/FH153-1)*100))</f>
        <v>17.41573033707866</v>
      </c>
      <c r="FL153" s="88">
        <f>AA153+AC153+AE153+AG153</f>
        <v>255</v>
      </c>
      <c r="FM153" s="65">
        <f>IF(ISERROR(FL153/FJ153),"NM",IF(OR(FL153/FJ153&lt;0.5,FL153/FJ153&gt;2),"NM",(FL153/FJ153-1)*100))</f>
        <v>22.009569377990434</v>
      </c>
      <c r="FN153" s="71">
        <f>AI153+AK153+AM153+AO153</f>
        <v>273</v>
      </c>
      <c r="FO153" s="65">
        <f>IF(ISERROR(FN153/FL153),"NM",IF(OR(FN153/FL153&lt;0.5,FN153/FL153&gt;2),"NM",(FN153/FL153-1)*100))</f>
        <v>7.0588235294117618</v>
      </c>
      <c r="FP153" s="71">
        <f>AQ153+AS153+AU153+AW153</f>
        <v>285</v>
      </c>
      <c r="FQ153" s="65">
        <f>IF(ISERROR(FP153/FN153),"NM",IF(OR(FP153/FN153&lt;0.5,FP153/FN153&gt;2),"NM",(FP153/FN153-1)*100))</f>
        <v>4.3956043956044022</v>
      </c>
      <c r="FR153" s="87">
        <f>AY153+BA153+BC153+BE153</f>
        <v>285</v>
      </c>
      <c r="FS153" s="65">
        <f>IF(ISERROR(FR153/FP153),"NM",IF(OR(FR153/FP153&lt;0.5,FR153/FP153&gt;2),"NM",(FR153/FP153-1)*100))</f>
        <v>0</v>
      </c>
      <c r="FT153" s="87">
        <f>BG153+BI153+BK153+BM153</f>
        <v>318</v>
      </c>
      <c r="FU153" s="65">
        <f>IF(ISERROR(FT153/FR153),"NM",IF(OR(FT153/FR153&lt;0.5,FT153/FR153&gt;2),"NM",(FT153/FR153-1)*100))</f>
        <v>11.578947368421044</v>
      </c>
      <c r="FV153" s="87">
        <f>BO153+BQ153+BS153+BU153</f>
        <v>404</v>
      </c>
      <c r="FW153" s="65">
        <f>IF(ISERROR(FV153/FT153),"NM",IF(OR(FV153/FT153&lt;0.5,FV153/FT153&gt;2),"NM",(FV153/FT153-1)*100))</f>
        <v>27.044025157232699</v>
      </c>
      <c r="FX153" s="87">
        <f>BW153+BY153+CA153+CC153</f>
        <v>522</v>
      </c>
      <c r="FY153" s="65">
        <f>IF(ISERROR(FX153/FV153),"NM",IF(OR(FX153/FV153&lt;0.5,FX153/FV153&gt;2),"NM",(FX153/FV153-1)*100))</f>
        <v>29.207920792079211</v>
      </c>
      <c r="FZ153" s="87">
        <f>CE153+CG153+CI153+CK153</f>
        <v>565.61254774551264</v>
      </c>
      <c r="GA153" s="65">
        <f>IF(ISERROR(FZ153/FX153),"NM",IF(OR(FZ153/FX153&lt;0.5,FZ153/FX153&gt;2),"NM",(FZ153/FX153-1)*100))</f>
        <v>8.3548942041211873</v>
      </c>
      <c r="GB153" s="87">
        <f>CM153+CO153+CQ153+CS153</f>
        <v>650.07525067402321</v>
      </c>
      <c r="GC153" s="65">
        <f>IF(ISERROR(GB153/FZ153),"NM",IF(OR(GB153/FZ153&lt;0.5,GB153/FZ153&gt;2),"NM",(GB153/FZ153-1)*100))</f>
        <v>14.932961311620874</v>
      </c>
      <c r="GD153" s="87">
        <f>CU153+CW153+CY153+DA153</f>
        <v>717</v>
      </c>
      <c r="GE153" s="65">
        <f>IF(ISERROR(GD153/GB153),"NM",IF(OR(GD153/GB153&lt;0.5,GD153/GB153&gt;2),"NM",(GD153/GB153-1)*100))</f>
        <v>10.294923434877212</v>
      </c>
      <c r="GF153" s="87">
        <f>DC153+DE153+DG153+DI153</f>
        <v>641</v>
      </c>
      <c r="GG153" s="65">
        <f>IF(ISERROR(GF153/GD153),"NM",IF(OR(GF153/GD153&lt;0.5,GF153/GD153&gt;2),"NM",(GF153/GD153-1)*100))</f>
        <v>-10.599721059972111</v>
      </c>
      <c r="GH153" s="87">
        <f>DK153+DM153+DO153+DQ153</f>
        <v>649</v>
      </c>
      <c r="GI153" s="65">
        <f>IF(ISERROR(GH153/GF153),"NM",IF(OR(GH153/GF153&lt;0.5,GH153/GF153&gt;2),"NM",(GH153/GF153-1)*100))</f>
        <v>1.2480499219968744</v>
      </c>
      <c r="GJ153" s="87">
        <f>DS153+DU153+DW153+DY153</f>
        <v>577</v>
      </c>
      <c r="GK153" s="65">
        <f>IF(ISERROR(GJ153/GH153),"NM",IF(OR(GJ153/GH153&lt;0.5,GJ153/GH153&gt;2),"NM",(GJ153/GH153-1)*100))</f>
        <v>-11.093990755007699</v>
      </c>
      <c r="GL153" s="87">
        <f>EA153+EC153+EE153+EG153</f>
        <v>643</v>
      </c>
      <c r="GM153" s="65">
        <f>IF(ISERROR(GL153/GJ153),"NM",IF(OR(GL153/GJ153&lt;0.5,GL153/GJ153&gt;2),"NM",(GL153/GJ153-1)*100))</f>
        <v>11.438474870017323</v>
      </c>
      <c r="GN153" s="87">
        <f>EI153+EK153+EM153+EO153</f>
        <v>628.52</v>
      </c>
      <c r="GO153" s="65">
        <f>IF(ISERROR(GN153/GL153),"NM",IF(OR(GN153/GL153&lt;0.5,GN153/GL153&gt;2),"NM",(GN153/GL153-1)*100))</f>
        <v>-2.2519440124416867</v>
      </c>
      <c r="GP153" s="87">
        <f>EQ153+ES153+EU153+EW153</f>
        <v>666.57610916452995</v>
      </c>
      <c r="GQ153" s="65">
        <f>IF(ISERROR(GP153/GN153),"NM",IF(OR(GP153/GN153&lt;0.5,GP153/GN153&gt;2),"NM",(GP153/GN153-1)*100))</f>
        <v>6.0548764024263235</v>
      </c>
      <c r="GR153" s="71">
        <f>GR89/GR126</f>
        <v>645.0299829480582</v>
      </c>
      <c r="GS153" s="65">
        <f>IF(ISERROR(GR153/GP153),"NM",IF(OR(GR153/GP153&lt;0.5,GR153/GP153&gt;2),"NM",(GR153/GP153-1)*100))</f>
        <v>-3.2323580038710276</v>
      </c>
      <c r="GT153" s="71">
        <f>GT89/GT126</f>
        <v>622.84146097729354</v>
      </c>
      <c r="GU153" s="65">
        <f>IF(ISERROR(GT153/GR153),"NM",IF(OR(GT153/GR153&lt;0.5,GT153/GR153&gt;2),"NM",(GT153/GR153-1)*100))</f>
        <v>-3.4399210203150288</v>
      </c>
      <c r="GV153" s="71">
        <f>GV89/GV126</f>
        <v>604.85795482829258</v>
      </c>
      <c r="GW153" s="65">
        <f>IF(ISERROR(GV153/GT153),"NM",IF(OR(GV153/GT153&lt;0.5,GV153/GT153&gt;2),"NM",(GV153/GT153-1)*100))</f>
        <v>-2.887332856869107</v>
      </c>
      <c r="GX153" s="71">
        <f>GX89/GX126</f>
        <v>590.76027772740906</v>
      </c>
      <c r="GY153" s="65">
        <f>IF(ISERROR(GX153/GV153),"NM",IF(OR(GX153/GV153&lt;0.5,GX153/GV153&gt;2),"NM",(GX153/GV153-1)*100))</f>
        <v>-2.3307417862902358</v>
      </c>
      <c r="GZ153" s="67">
        <f t="shared" si="511"/>
        <v>-1.2315048542771545</v>
      </c>
      <c r="HA153" s="280"/>
      <c r="HB153" s="57"/>
      <c r="HC153"/>
      <c r="HD153"/>
      <c r="HE153"/>
      <c r="HF153"/>
      <c r="HG153"/>
      <c r="HH153"/>
    </row>
    <row r="154" spans="1:216" s="2" customFormat="1" ht="13.5" customHeight="1" x14ac:dyDescent="0.2">
      <c r="A154" s="4"/>
      <c r="B154" s="54" t="s">
        <v>275</v>
      </c>
      <c r="C154" s="84">
        <v>2807</v>
      </c>
      <c r="D154" s="63"/>
      <c r="E154" s="84">
        <v>2863</v>
      </c>
      <c r="F154" s="63"/>
      <c r="G154" s="84">
        <v>2829</v>
      </c>
      <c r="H154" s="63"/>
      <c r="I154" s="84">
        <v>2706</v>
      </c>
      <c r="J154" s="63"/>
      <c r="K154" s="84">
        <v>2537</v>
      </c>
      <c r="L154" s="63">
        <f>IF(ISERROR(K154/C154),"NM",IF(OR(K154/C154&lt;0.5,K154/C154&gt;2),"NM",(K154/C154-1)*100))</f>
        <v>-9.6188101175632372</v>
      </c>
      <c r="M154" s="84">
        <v>2554</v>
      </c>
      <c r="N154" s="63">
        <f>IF(ISERROR(M154/E154),"NM",IF(OR(M154/E154&lt;0.5,M154/E154&gt;2),"NM",(M154/E154-1)*100))</f>
        <v>-10.792874607055536</v>
      </c>
      <c r="O154" s="84">
        <v>2700</v>
      </c>
      <c r="P154" s="63">
        <f>IF(ISERROR(O154/G154),"NM",IF(OR(O154/G154&lt;0.5,O154/G154&gt;2),"NM",(O154/G154-1)*100))</f>
        <v>-4.5599151643690323</v>
      </c>
      <c r="Q154" s="84">
        <v>2470</v>
      </c>
      <c r="R154" s="63">
        <f>IF(ISERROR(Q154/I154),"NM",IF(OR(Q154/I154&lt;0.5,Q154/I154&gt;2),"NM",(Q154/I154-1)*100))</f>
        <v>-8.7213599408721301</v>
      </c>
      <c r="S154" s="84">
        <v>2477</v>
      </c>
      <c r="T154" s="63">
        <f>IF(ISERROR(S154/K154),"NM",IF(OR(S154/K154&lt;0.5,S154/K154&gt;2),"NM",(S154/K154-1)*100))</f>
        <v>-2.3649980291683081</v>
      </c>
      <c r="U154" s="84">
        <v>2797</v>
      </c>
      <c r="V154" s="63">
        <f>IF(ISERROR(U154/M154),"NM",IF(OR(U154/M154&lt;0.5,U154/M154&gt;2),"NM",(U154/M154-1)*100))</f>
        <v>9.5144870790916158</v>
      </c>
      <c r="W154" s="84">
        <v>2760</v>
      </c>
      <c r="X154" s="63">
        <f>IF(ISERROR(W154/O154),"NM",IF(OR(W154/O154&lt;0.5,W154/O154&gt;2),"NM",(W154/O154-1)*100))</f>
        <v>2.2222222222222143</v>
      </c>
      <c r="Y154" s="85">
        <v>2868</v>
      </c>
      <c r="Z154" s="63">
        <f>IF(ISERROR(Y154/Q154),"NM",IF(OR(Y154/Q154&lt;0.5,Y154/Q154&gt;2),"NM",(Y154/Q154-1)*100))</f>
        <v>16.113360323886639</v>
      </c>
      <c r="AA154" s="84">
        <v>2908</v>
      </c>
      <c r="AB154" s="63">
        <f>IF(ISERROR(AA154/S154),"NM",IF(OR(AA154/S154&lt;0.5,AA154/S154&gt;2),"NM",(AA154/S154-1)*100))</f>
        <v>17.400080742834078</v>
      </c>
      <c r="AC154" s="84">
        <v>2965</v>
      </c>
      <c r="AD154" s="63">
        <f>IF(ISERROR(AC154/U154),"NM",IF(OR(AC154/U154&lt;0.5,AC154/U154&gt;2),"NM",(AC154/U154-1)*100))</f>
        <v>6.006435466571336</v>
      </c>
      <c r="AE154" s="84">
        <v>3251</v>
      </c>
      <c r="AF154" s="63">
        <f>IF(ISERROR(AE154/W154),"NM",IF(OR(AE154/W154&lt;0.5,AE154/W154&gt;2),"NM",(AE154/W154-1)*100))</f>
        <v>17.78985507246378</v>
      </c>
      <c r="AG154" s="85">
        <v>3440</v>
      </c>
      <c r="AH154" s="63">
        <f>IF(ISERROR(AG154/Y154),"NM",IF(OR(AG154/Y154&lt;0.5,AG154/Y154&gt;2),"NM",(AG154/Y154-1)*100))</f>
        <v>19.944211994421202</v>
      </c>
      <c r="AI154" s="86">
        <v>3551</v>
      </c>
      <c r="AJ154" s="63">
        <f>IF(ISERROR(AI154/AA154),"NM",IF(OR(AI154/AA154&lt;0.5,AI154/AA154&gt;2),"NM",(AI154/AA154-1)*100))</f>
        <v>22.111416781292981</v>
      </c>
      <c r="AK154" s="85">
        <v>3529</v>
      </c>
      <c r="AL154" s="63">
        <f>IF(ISERROR(AK154/AC154),"NM",IF(OR(AK154/AC154&lt;0.5,AK154/AC154&gt;2),"NM",(AK154/AC154-1)*100))</f>
        <v>19.021922428330519</v>
      </c>
      <c r="AM154" s="85">
        <v>3517</v>
      </c>
      <c r="AN154" s="63">
        <f>IF(ISERROR(AM154/AE154),"NM",IF(OR(AM154/AE154&lt;0.5,AM154/AE154&gt;2),"NM",(AM154/AE154-1)*100))</f>
        <v>8.1820978160565883</v>
      </c>
      <c r="AO154" s="85">
        <v>3812</v>
      </c>
      <c r="AP154" s="63">
        <f>IF(ISERROR(AO154/AG154),"NM",IF(OR(AO154/AG154&lt;0.5,AO154/AG154&gt;2),"NM",(AO154/AG154-1)*100))</f>
        <v>10.813953488372086</v>
      </c>
      <c r="AQ154" s="85">
        <v>3767</v>
      </c>
      <c r="AR154" s="63">
        <f>IF(ISERROR(AQ154/AI154),"NM",IF(OR(AQ154/AI154&lt;0.5,AQ154/AI154&gt;2),"NM",(AQ154/AI154-1)*100))</f>
        <v>6.0827935792734378</v>
      </c>
      <c r="AS154" s="85">
        <v>3722</v>
      </c>
      <c r="AT154" s="63">
        <f>IF(ISERROR(AS154/AK154),"NM",IF(OR(AS154/AK154&lt;0.5,AS154/AK154&gt;2),"NM",(AS154/AK154-1)*100))</f>
        <v>5.4689713799943362</v>
      </c>
      <c r="AU154" s="85">
        <v>3712</v>
      </c>
      <c r="AV154" s="63">
        <f>IF(ISERROR(AU154/AM154),"NM",IF(OR(AU154/AM154&lt;0.5,AU154/AM154&gt;2),"NM",(AU154/AM154-1)*100))</f>
        <v>5.5444981518339542</v>
      </c>
      <c r="AW154" s="85">
        <v>3624</v>
      </c>
      <c r="AX154" s="63">
        <f>IF(ISERROR(AW154/AO154),"NM",IF(OR(AW154/AO154&lt;0.5,AW154/AO154&gt;2),"NM",(AW154/AO154-1)*100))</f>
        <v>-4.9317943336831043</v>
      </c>
      <c r="AY154" s="85">
        <v>3708</v>
      </c>
      <c r="AZ154" s="65">
        <f>IF(ISERROR(AY154/AQ154),"NM",IF(OR(AY154/AQ154&lt;0.5,AY154/AQ154&gt;2),"NM",(AY154/AQ154-1)*100))</f>
        <v>-1.5662330767188704</v>
      </c>
      <c r="BA154" s="85">
        <v>3850</v>
      </c>
      <c r="BB154" s="65">
        <f>IF(ISERROR(BA154/AS154),"NM",IF(OR(BA154/AS154&lt;0.5,BA154/AS154&gt;2),"NM",(BA154/AS154-1)*100))</f>
        <v>3.4390112842557663</v>
      </c>
      <c r="BC154" s="85">
        <v>3834</v>
      </c>
      <c r="BD154" s="65">
        <f>IF(ISERROR(BC154/AU154),"NM",IF(OR(BC154/AU154&lt;0.5,BC154/AU154&gt;2),"NM",(BC154/AU154-1)*100))</f>
        <v>3.2866379310344751</v>
      </c>
      <c r="BE154" s="85">
        <v>3857</v>
      </c>
      <c r="BF154" s="65">
        <f>IF(ISERROR(BE154/AW154),"NM",IF(OR(BE154/AW154&lt;0.5,BE154/AW154&gt;2),"NM",(BE154/AW154-1)*100))</f>
        <v>6.4293598233995608</v>
      </c>
      <c r="BG154" s="85">
        <v>3857</v>
      </c>
      <c r="BH154" s="65">
        <f>IF(ISERROR(BG154/AY154),"NM",IF(OR(BG154/AY154&lt;0.5,BG154/AY154&gt;2),"NM",(BG154/AY154-1)*100))</f>
        <v>4.018338727076598</v>
      </c>
      <c r="BI154" s="85">
        <v>3838</v>
      </c>
      <c r="BJ154" s="65">
        <f>IF(ISERROR(BI154/BA154),"NM",IF(OR(BI154/BA154&lt;0.5,BI154/BA154&gt;2),"NM",(BI154/BA154-1)*100))</f>
        <v>-0.31168831168830735</v>
      </c>
      <c r="BK154" s="85">
        <v>4168</v>
      </c>
      <c r="BL154" s="65">
        <f>IF(ISERROR(BK154/BC154),"NM",IF(OR(BK154/BC154&lt;0.5,BK154/BC154&gt;2),"NM",(BK154/BC154-1)*100))</f>
        <v>8.7115284298382889</v>
      </c>
      <c r="BM154" s="85">
        <v>4269</v>
      </c>
      <c r="BN154" s="65">
        <f>IF(ISERROR(BM154/BE154),"NM",IF(OR(BM154/BE154&lt;0.5,BM154/BE154&gt;2),"NM",(BM154/BE154-1)*100))</f>
        <v>10.681877106559501</v>
      </c>
      <c r="BO154" s="85">
        <v>4928</v>
      </c>
      <c r="BP154" s="65">
        <f>IF(ISERROR(BO154/BG154),"NM",IF(OR(BO154/BG154&lt;0.5,BO154/BG154&gt;2),"NM",(BO154/BG154-1)*100))</f>
        <v>27.767695099818511</v>
      </c>
      <c r="BQ154" s="85">
        <v>4708</v>
      </c>
      <c r="BR154" s="65">
        <f>IF(ISERROR(BQ154/BI154),"NM",IF(OR(BQ154/BI154&lt;0.5,BQ154/BI154&gt;2),"NM",(BQ154/BI154-1)*100))</f>
        <v>22.668056279312143</v>
      </c>
      <c r="BS154" s="85">
        <v>4908</v>
      </c>
      <c r="BT154" s="65">
        <f>IF(ISERROR(BS154/BK154),"NM",IF(OR(BS154/BK154&lt;0.5,BS154/BK154&gt;2),"NM",(BS154/BK154-1)*100))</f>
        <v>17.75431861804222</v>
      </c>
      <c r="BU154" s="85">
        <v>5643</v>
      </c>
      <c r="BV154" s="65">
        <f>IF(ISERROR(BU154/BM154),"NM",IF(OR(BU154/BM154&lt;0.5,BU154/BM154&gt;2),"NM",(BU154/BM154-1)*100))</f>
        <v>32.185523541813076</v>
      </c>
      <c r="BW154" s="85">
        <v>5299</v>
      </c>
      <c r="BX154" s="65">
        <f>IF(ISERROR(BW154/BO154),"NM",IF(OR(BW154/BO154&lt;0.5,BW154/BO154&gt;2),"NM",(BW154/BO154-1)*100))</f>
        <v>7.5284090909090828</v>
      </c>
      <c r="BY154" s="85">
        <v>5480</v>
      </c>
      <c r="BZ154" s="65">
        <f>IF(ISERROR(BY154/BQ154),"NM",IF(OR(BY154/BQ154&lt;0.5,BY154/BQ154&gt;2),"NM",(BY154/BQ154-1)*100))</f>
        <v>16.397621070518277</v>
      </c>
      <c r="CA154" s="85">
        <v>5910</v>
      </c>
      <c r="CB154" s="65">
        <f>IF(ISERROR(CA154/BS154),"NM",IF(OR(CA154/BS154&lt;0.5,CA154/BS154&gt;2),"NM",(CA154/BS154-1)*100))</f>
        <v>20.415647921760382</v>
      </c>
      <c r="CC154" s="85">
        <v>5846</v>
      </c>
      <c r="CD154" s="65">
        <f>IF(ISERROR(CC154/BU154),"NM",IF(OR(CC154/BU154&lt;0.5,CC154/BU154&gt;2),"NM",(CC154/BU154-1)*100))</f>
        <v>3.5973772815877991</v>
      </c>
      <c r="CE154" s="87">
        <f>CE90/CE127</f>
        <v>5853.7188306104899</v>
      </c>
      <c r="CF154" s="67">
        <f>IF(ISERROR(CE154/BW154),"NM",IF(OR(CE154/BW154&lt;0.5,CE154/BW154&gt;2),"NM",(CE154/BW154-1)*100))</f>
        <v>10.468368194196831</v>
      </c>
      <c r="CG154" s="87">
        <f>CG90/CG127</f>
        <v>6236.5732368896925</v>
      </c>
      <c r="CH154" s="67">
        <f>IF(ISERROR(CG154/BY154),"NM",IF(OR(CG154/BY154&lt;0.5,CG154/BY154&gt;2),"NM",(CG154/BY154-1)*100))</f>
        <v>13.806080965140378</v>
      </c>
      <c r="CI154" s="87">
        <f>CI90/CI127</f>
        <v>6682.6652350274398</v>
      </c>
      <c r="CJ154" s="67">
        <f>IF(ISERROR(CI154/CA154),"NM",IF(OR(CI154/CA154&lt;0.5,CI154/CA154&gt;2),"NM",(CI154/CA154-1)*100))</f>
        <v>13.073861844795932</v>
      </c>
      <c r="CK154" s="87">
        <f>CK90/CK127</f>
        <v>6389.5201865259542</v>
      </c>
      <c r="CL154" s="67">
        <f>IF(ISERROR(CK154/CC154),"NM",IF(OR(CK154/CC154&lt;0.5,CK154/CC154&gt;2),"NM",(CK154/CC154-1)*100))</f>
        <v>9.2973004879567824</v>
      </c>
      <c r="CM154" s="87">
        <f>CM90/CM127</f>
        <v>6349.3686109440769</v>
      </c>
      <c r="CN154" s="67">
        <f>IF(ISERROR(CM154/CE154),"NM",IF(OR(CM154/CE154&lt;0.5,CM154/CE154&gt;2),"NM",(CM154/CE154-1)*100))</f>
        <v>8.4672631992796852</v>
      </c>
      <c r="CO154" s="87">
        <f>CO90/CO127</f>
        <v>6622.7548618852961</v>
      </c>
      <c r="CP154" s="67">
        <f>IF(ISERROR(CO154/CG154),"NM",IF(OR(CO154/CG154&lt;0.5,CO154/CG154&gt;2),"NM",(CO154/CG154-1)*100))</f>
        <v>6.1922086108332275</v>
      </c>
      <c r="CQ154" s="87">
        <f>CQ90/CQ127</f>
        <v>7085.7403783431173</v>
      </c>
      <c r="CR154" s="67">
        <f>IF(ISERROR(CQ154/CI154),"NM",IF(OR(CQ154/CI154&lt;0.5,CQ154/CI154&gt;2),"NM",(CQ154/CI154-1)*100))</f>
        <v>6.0316524790579695</v>
      </c>
      <c r="CS154" s="85">
        <v>7102</v>
      </c>
      <c r="CT154" s="65">
        <f>IF(ISERROR(CS154/CK154),"NM",IF(OR(CS154/CK154&lt;0.5,CS154/CK154&gt;2),"NM",(CS154/CK154-1)*100))</f>
        <v>11.15075612369929</v>
      </c>
      <c r="CU154" s="85">
        <v>6826</v>
      </c>
      <c r="CV154" s="65">
        <f>IF(ISERROR(CU154/CM154),"NM",IF(OR(CU154/CM154&lt;0.5,CU154/CM154&gt;2),"NM",(CU154/CM154-1)*100))</f>
        <v>7.5067525333838425</v>
      </c>
      <c r="CW154" s="85">
        <v>7191</v>
      </c>
      <c r="CX154" s="65">
        <f>IF(ISERROR(CW154/CO154),"NM",IF(OR(CW154/CO154&lt;0.5,CW154/CO154&gt;2),"NM",(CW154/CO154-1)*100))</f>
        <v>8.5801928346316956</v>
      </c>
      <c r="CY154" s="85">
        <v>7478</v>
      </c>
      <c r="CZ154" s="65">
        <f>IF(ISERROR(CY154/CQ154),"NM",IF(OR(CY154/CQ154&lt;0.5,CY154/CQ154&gt;2),"NM",(CY154/CQ154-1)*100))</f>
        <v>5.5359016942786443</v>
      </c>
      <c r="DA154" s="85">
        <v>6801</v>
      </c>
      <c r="DB154" s="65">
        <f>IF(ISERROR(DA154/CS154),"NM",IF(OR(DA154/CS154&lt;0.5,DA154/CS154&gt;2),"NM",(DA154/CS154-1)*100))</f>
        <v>-4.2382427485215484</v>
      </c>
      <c r="DC154" s="85">
        <v>6347</v>
      </c>
      <c r="DD154" s="65">
        <f>IF(ISERROR(DC154/CU154),"NM",IF(OR(DC154/CU154&lt;0.5,DC154/CU154&gt;2),"NM",(DC154/CU154-1)*100))</f>
        <v>-7.0172868444184022</v>
      </c>
      <c r="DE154" s="85">
        <v>6117</v>
      </c>
      <c r="DF154" s="65">
        <f>IF(ISERROR(DE154/CW154),"NM",IF(OR(DE154/CW154&lt;0.5,DE154/CW154&gt;2),"NM",(DE154/CW154-1)*100))</f>
        <v>-14.935335836462249</v>
      </c>
      <c r="DG154" s="85">
        <v>6234</v>
      </c>
      <c r="DH154" s="65">
        <f>IF(ISERROR(DG154/CY154),"NM",IF(OR(DG154/CY154&lt;0.5,DG154/CY154&gt;2),"NM",(DG154/CY154-1)*100))</f>
        <v>-16.635464027814926</v>
      </c>
      <c r="DI154" s="85">
        <v>5819</v>
      </c>
      <c r="DJ154" s="65">
        <f>IF(ISERROR(DI154/DA154),"NM",IF(OR(DI154/DA154&lt;0.5,DI154/DA154&gt;2),"NM",(DI154/DA154-1)*100))</f>
        <v>-14.439053080429353</v>
      </c>
      <c r="DK154" s="85">
        <v>5995</v>
      </c>
      <c r="DL154" s="65">
        <f>IF(ISERROR(DK154/DC154),"NM",IF(OR(DK154/DC154&lt;0.5,DK154/DC154&gt;2),"NM",(DK154/DC154-1)*100))</f>
        <v>-5.5459272097053702</v>
      </c>
      <c r="DM154" s="85">
        <v>6117</v>
      </c>
      <c r="DN154" s="65">
        <f>IF(ISERROR(DM154/DE154),"NM",IF(OR(DM154/DE154&lt;0.5,DM154/DE154&gt;2),"NM",(DM154/DE154-1)*100))</f>
        <v>0</v>
      </c>
      <c r="DO154" s="85">
        <v>5706</v>
      </c>
      <c r="DP154" s="65">
        <f>IF(ISERROR(DO154/DG154),"NM",IF(OR(DO154/DG154&lt;0.5,DO154/DG154&gt;2),"NM",(DO154/DG154-1)*100))</f>
        <v>-8.4696823869104936</v>
      </c>
      <c r="DQ154" s="85">
        <v>5211</v>
      </c>
      <c r="DR154" s="65">
        <f>IF(ISERROR(DQ154/DI154),"NM",IF(OR(DQ154/DI154&lt;0.5,DQ154/DI154&gt;2),"NM",(DQ154/DI154-1)*100))</f>
        <v>-10.44853067537378</v>
      </c>
      <c r="DS154" s="85">
        <v>5250</v>
      </c>
      <c r="DT154" s="65">
        <f>IF(ISERROR(DS154/DK154),"NM",IF(OR(DS154/DK154&lt;0.5,DS154/DK154&gt;2),"NM",(DS154/DK154-1)*100))</f>
        <v>-12.427022518765639</v>
      </c>
      <c r="DU154" s="85">
        <v>5183</v>
      </c>
      <c r="DV154" s="65">
        <f>IF(ISERROR(DU154/DM154),"NM",IF(OR(DU154/DM154&lt;0.5,DU154/DM154&gt;2),"NM",(DU154/DM154-1)*100))</f>
        <v>-15.268922674513652</v>
      </c>
      <c r="DW154" s="85">
        <v>5340</v>
      </c>
      <c r="DX154" s="65">
        <f>IF(ISERROR(DW154/DO154),"NM",IF(OR(DW154/DO154&lt;0.5,DW154/DO154&gt;2),"NM",(DW154/DO154-1)*100))</f>
        <v>-6.4143007360673021</v>
      </c>
      <c r="DY154" s="85">
        <v>5370</v>
      </c>
      <c r="DZ154" s="65">
        <f>IF(ISERROR(DY154/DQ154),"NM",IF(OR(DY154/DQ154&lt;0.5,DY154/DQ154&gt;2),"NM",(DY154/DQ154-1)*100))</f>
        <v>3.0512377662636814</v>
      </c>
      <c r="EA154" s="85">
        <v>5794</v>
      </c>
      <c r="EB154" s="65">
        <f>IF(ISERROR(EA154/DS154),"NM",IF(OR(EA154/DS154&lt;0.5,EA154/DS154&gt;2),"NM",(EA154/DS154-1)*100))</f>
        <v>10.361904761904771</v>
      </c>
      <c r="EC154" s="85">
        <v>6391</v>
      </c>
      <c r="ED154" s="65">
        <f>IF(ISERROR(EC154/DU154),"NM",IF(OR(EC154/DU154&lt;0.5,EC154/DU154&gt;2),"NM",(EC154/DU154-1)*100))</f>
        <v>23.306965078140074</v>
      </c>
      <c r="EE154" s="85">
        <v>6569</v>
      </c>
      <c r="EF154" s="65">
        <f>IF(ISERROR(EE154/DW154),"NM",IF(OR(EE154/DW154&lt;0.5,EE154/DW154&gt;2),"NM",(EE154/DW154-1)*100))</f>
        <v>23.014981273408242</v>
      </c>
      <c r="EG154" s="85">
        <v>5765</v>
      </c>
      <c r="EH154" s="65">
        <f>IF(ISERROR(EG154/DY154),"NM",IF(OR(EG154/DY154&lt;0.5,EG154/DY154&gt;2),"NM",(EG154/DY154-1)*100))</f>
        <v>7.3556797020484233</v>
      </c>
      <c r="EI154" s="85">
        <v>6028</v>
      </c>
      <c r="EJ154" s="65">
        <f>IF(ISERROR(EI154/EA154),"NM",IF(OR(EI154/EA154&lt;0.5,EI154/EA154&gt;2),"NM",(EI154/EA154-1)*100))</f>
        <v>4.0386606834656558</v>
      </c>
      <c r="EK154" s="85">
        <v>6077</v>
      </c>
      <c r="EL154" s="65">
        <f>IF(ISERROR(EK154/EC154),"NM",IF(OR(EK154/EC154&lt;0.5,EK154/EC154&gt;2),"NM",(EK154/EC154-1)*100))</f>
        <v>-4.9131591300266013</v>
      </c>
      <c r="EM154" s="85">
        <f>6104-0.48</f>
        <v>6103.52</v>
      </c>
      <c r="EN154" s="65">
        <f>IF(ISERROR(EM154/EE154),"NM",IF(OR(EM154/EE154&lt;0.5,EM154/EE154&gt;2),"NM",(EM154/EE154-1)*100))</f>
        <v>-7.0860100471913494</v>
      </c>
      <c r="EO154" s="85">
        <v>6151</v>
      </c>
      <c r="EP154" s="65">
        <f>IF(ISERROR(EO154/EG154),"NM",IF(OR(EO154/EG154&lt;0.5,EO154/EG154&gt;2),"NM",(EO154/EG154-1)*100))</f>
        <v>6.6955767562879354</v>
      </c>
      <c r="EQ154" s="71">
        <f>EQ90/EQ127</f>
        <v>6461.1579946595002</v>
      </c>
      <c r="ER154" s="65">
        <f>IF(ISERROR(EQ154/EI154),"NM",IF(OR(EQ154/EI154&lt;0.5,EQ154/EI154&gt;2),"NM",(EQ154/EI154-1)*100))</f>
        <v>7.1857663347627776</v>
      </c>
      <c r="ES154" s="71">
        <f t="shared" ref="ES154" si="515">ES90/ES127</f>
        <v>6393.2640648033021</v>
      </c>
      <c r="ET154" s="65">
        <f>IF(ISERROR(ES154/EK154),"NM",IF(OR(ES154/EK154&lt;0.5,ES154/EK154&gt;2),"NM",(ES154/EK154-1)*100))</f>
        <v>5.2042794932253056</v>
      </c>
      <c r="EU154" s="71">
        <f t="shared" ref="EU154" si="516">EU90/EU127</f>
        <v>6342.874322678611</v>
      </c>
      <c r="EV154" s="65">
        <f>IF(ISERROR(EU154/EM154),"NM",IF(OR(EU154/EM154&lt;0.5,EU154/EM154&gt;2),"NM",(EU154/EM154-1)*100))</f>
        <v>3.9215784117789587</v>
      </c>
      <c r="EW154" s="71">
        <f t="shared" ref="EW154" si="517">EW90/EW127</f>
        <v>6294.5876588806223</v>
      </c>
      <c r="EX154" s="65">
        <f>IF(ISERROR(EW154/EO154),"NM",IF(OR(EW154/EO154&lt;0.5,EW154/EO154&gt;2),"NM",(EW154/EO154-1)*100))</f>
        <v>2.3343791071471776</v>
      </c>
      <c r="EY154" s="65"/>
      <c r="EZ154" s="317"/>
      <c r="FA154" s="59"/>
      <c r="FB154" s="88">
        <f>FB90/FB127</f>
        <v>2068.4009473603792</v>
      </c>
      <c r="FC154" s="63"/>
      <c r="FD154" s="88">
        <f>FD90/FD127</f>
        <v>2566.2688662688665</v>
      </c>
      <c r="FE154" s="65">
        <f>IF(ISERROR(FD154/FB154),"NM",IF(OR(FD154/FB154&lt;0.5,FD154/FB154&gt;2),"NM",(FD154/FB154-1)*100))</f>
        <v>24.070184242752781</v>
      </c>
      <c r="FF154" s="88">
        <f>I154</f>
        <v>2706</v>
      </c>
      <c r="FG154" s="65">
        <f>IF(ISERROR(FF154/FD154),"NM",IF(OR(FF154/FD154&lt;0.5,FF154/FD154&gt;2),"NM",(FF154/FD154-1)*100))</f>
        <v>5.4449140371753302</v>
      </c>
      <c r="FH154" s="88">
        <f>Q154</f>
        <v>2470</v>
      </c>
      <c r="FI154" s="65">
        <f>IF(ISERROR(FH154/FF154),"NM",IF(OR(FH154/FF154&lt;0.5,FH154/FF154&gt;2),"NM",(FH154/FF154-1)*100))</f>
        <v>-8.7213599408721301</v>
      </c>
      <c r="FJ154" s="88">
        <f>FJ90/FJ127</f>
        <v>2867.7648040033359</v>
      </c>
      <c r="FK154" s="65">
        <f>IF(ISERROR(FJ154/FH154),"NM",IF(OR(FJ154/FH154&lt;0.5,FJ154/FH154&gt;2),"NM",(FJ154/FH154-1)*100))</f>
        <v>16.103838218758536</v>
      </c>
      <c r="FL154" s="88">
        <f>FL90/FL127</f>
        <v>3440.0728087370485</v>
      </c>
      <c r="FM154" s="65">
        <f>IF(ISERROR(FL154/FJ154),"NM",IF(OR(FL154/FJ154&lt;0.5,FL154/FJ154&gt;2),"NM",(FL154/FJ154-1)*100))</f>
        <v>19.956587929902181</v>
      </c>
      <c r="FN154" s="88">
        <f>FN90/FN127</f>
        <v>3812.1197581805973</v>
      </c>
      <c r="FO154" s="65">
        <f>IF(ISERROR(FN154/FL154),"NM",IF(OR(FN154/FL154&lt;0.5,FN154/FL154&gt;2),"NM",(FN154/FL154-1)*100))</f>
        <v>10.815089392835798</v>
      </c>
      <c r="FP154" s="88">
        <f>FP90/FP127</f>
        <v>3624.0704666723132</v>
      </c>
      <c r="FQ154" s="65">
        <f>IF(ISERROR(FP154/FN154),"NM",IF(OR(FP154/FN154&lt;0.5,FP154/FN154&gt;2),"NM",(FP154/FN154-1)*100))</f>
        <v>-4.9329324217776911</v>
      </c>
      <c r="FR154" s="87">
        <f>FR90/FR127</f>
        <v>3856.9725463856939</v>
      </c>
      <c r="FS154" s="65">
        <f>IF(ISERROR(FR154/FP154),"NM",IF(OR(FR154/FP154&lt;0.5,FR154/FP154&gt;2),"NM",(FR154/FP154-1)*100))</f>
        <v>6.4265328683643208</v>
      </c>
      <c r="FT154" s="87">
        <f>FT90/FT127</f>
        <v>4269.4962768287342</v>
      </c>
      <c r="FU154" s="65">
        <f>IF(ISERROR(FT154/FR154),"NM",IF(OR(FT154/FR154&lt;0.5,FT154/FR154&gt;2),"NM",(FT154/FR154-1)*100))</f>
        <v>10.695531935523107</v>
      </c>
      <c r="FV154" s="87">
        <f>FV90/FV127</f>
        <v>5643.4472152037788</v>
      </c>
      <c r="FW154" s="65">
        <f>IF(ISERROR(FV154/FT154),"NM",IF(OR(FV154/FT154&lt;0.5,FV154/FT154&gt;2),"NM",(FV154/FT154-1)*100))</f>
        <v>32.180633247807357</v>
      </c>
      <c r="FX154" s="87">
        <f>FX90/FX127</f>
        <v>5846.1454940282301</v>
      </c>
      <c r="FY154" s="65">
        <f>IF(ISERROR(FX154/FV154),"NM",IF(OR(FX154/FV154&lt;0.5,FX154/FV154&gt;2),"NM",(FX154/FV154-1)*100))</f>
        <v>3.5917458088093879</v>
      </c>
      <c r="FZ154" s="87">
        <f>FZ90/FZ127</f>
        <v>6389.5201865259542</v>
      </c>
      <c r="GA154" s="65">
        <f>IF(ISERROR(FZ154/FX154),"NM",IF(OR(FZ154/FX154&lt;0.5,FZ154/FX154&gt;2),"NM",(FZ154/FX154-1)*100))</f>
        <v>9.2945803872444657</v>
      </c>
      <c r="GB154" s="87">
        <f>GB90/GB127</f>
        <v>7101.929508618472</v>
      </c>
      <c r="GC154" s="65">
        <f>IF(ISERROR(GB154/FZ154),"NM",IF(OR(GB154/FZ154&lt;0.5,GB154/FZ154&gt;2),"NM",(GB154/FZ154-1)*100))</f>
        <v>11.149652889348838</v>
      </c>
      <c r="GD154" s="87">
        <f>GD90/GD127</f>
        <v>6801.0048510048509</v>
      </c>
      <c r="GE154" s="65">
        <f>IF(ISERROR(GD154/GB154),"NM",IF(OR(GD154/GB154&lt;0.5,GD154/GB154&gt;2),"NM",(GD154/GB154-1)*100))</f>
        <v>-4.2372239438371988</v>
      </c>
      <c r="GF154" s="87">
        <f>GF90/GF127</f>
        <v>5818.6640098681091</v>
      </c>
      <c r="GG154" s="65">
        <f>IF(ISERROR(GF154/GD154),"NM",IF(OR(GF154/GD154&lt;0.5,GF154/GD154&gt;2),"NM",(GF154/GD154-1)*100))</f>
        <v>-14.444054410453777</v>
      </c>
      <c r="GH154" s="87">
        <f>GH90/GH127</f>
        <v>5210.9083367897138</v>
      </c>
      <c r="GI154" s="65">
        <f>IF(ISERROR(GH154/GF154),"NM",IF(OR(GH154/GF154&lt;0.5,GH154/GF154&gt;2),"NM",(GH154/GF154-1)*100))</f>
        <v>-10.444934989332221</v>
      </c>
      <c r="GJ154" s="87">
        <f>GJ90/GJ127</f>
        <v>5369.7205870160024</v>
      </c>
      <c r="GK154" s="65">
        <f>IF(ISERROR(GJ154/GH154),"NM",IF(OR(GJ154/GH154&lt;0.5,GJ154/GH154&gt;2),"NM",(GJ154/GH154-1)*100))</f>
        <v>3.0476884251648073</v>
      </c>
      <c r="GL154" s="87">
        <f>GL90/GL127</f>
        <v>5764.984118808482</v>
      </c>
      <c r="GM154" s="65">
        <f>IF(ISERROR(GL154/GJ154),"NM",IF(OR(GL154/GJ154&lt;0.5,GL154/GJ154&gt;2),"NM",(GL154/GJ154-1)*100))</f>
        <v>7.3609701917866532</v>
      </c>
      <c r="GN154" s="87">
        <f>GN90/GN127</f>
        <v>6169.7736351531285</v>
      </c>
      <c r="GO154" s="65">
        <f>IF(ISERROR(GN154/GL154),"NM",IF(OR(GN154/GL154&lt;0.5,GN154/GL154&gt;2),"NM",(GN154/GL154-1)*100))</f>
        <v>7.0215200597692151</v>
      </c>
      <c r="GP154" s="87">
        <f>GP90/GP127</f>
        <v>6294.5876588806223</v>
      </c>
      <c r="GQ154" s="65">
        <f>IF(ISERROR(GP154/GN154),"NM",IF(OR(GP154/GN154&lt;0.5,GP154/GN154&gt;2),"NM",(GP154/GN154-1)*100))</f>
        <v>2.0229919460310386</v>
      </c>
      <c r="GR154" s="71">
        <f>GR90/GR127</f>
        <v>6078.0588148606321</v>
      </c>
      <c r="GS154" s="65">
        <f>IF(ISERROR(GR154/GP154),"NM",IF(OR(GR154/GP154&lt;0.5,GR154/GP154&gt;2),"NM",(GR154/GP154-1)*100))</f>
        <v>-3.4399210203150288</v>
      </c>
      <c r="GT154" s="71">
        <f>GT90/GT127</f>
        <v>5902.5650256393328</v>
      </c>
      <c r="GU154" s="65">
        <f>IF(ISERROR(GT154/GR154),"NM",IF(OR(GT154/GR154&lt;0.5,GT154/GR154&gt;2),"NM",(GT154/GR154-1)*100))</f>
        <v>-2.8873328568690959</v>
      </c>
      <c r="GV154" s="71">
        <f>GV90/GV127</f>
        <v>5764.9914761238042</v>
      </c>
      <c r="GW154" s="65">
        <f>IF(ISERROR(GV154/GT154),"NM",IF(OR(GV154/GT154&lt;0.5,GV154/GT154&gt;2),"NM",(GV154/GT154-1)*100))</f>
        <v>-2.3307417862902358</v>
      </c>
      <c r="GX154" s="71">
        <f>GX90/GX127</f>
        <v>5662.5409179878861</v>
      </c>
      <c r="GY154" s="65">
        <f>IF(ISERROR(GX154/GV154),"NM",IF(OR(GX154/GV154&lt;0.5,GX154/GV154&gt;2),"NM",(GX154/GV154-1)*100))</f>
        <v>-1.7771155180406728</v>
      </c>
      <c r="GZ154" s="67">
        <f t="shared" si="511"/>
        <v>-1.701152819662044</v>
      </c>
      <c r="HA154" s="280"/>
      <c r="HB154" s="57"/>
      <c r="HC154"/>
      <c r="HD154"/>
      <c r="HE154"/>
      <c r="HF154"/>
      <c r="HG154"/>
      <c r="HH154"/>
    </row>
    <row r="155" spans="1:216" s="2" customFormat="1" ht="13.5" customHeight="1" x14ac:dyDescent="0.2">
      <c r="A155" s="4"/>
      <c r="B155" s="54"/>
      <c r="C155" s="57"/>
      <c r="D155" s="63"/>
      <c r="E155" s="57"/>
      <c r="F155" s="63"/>
      <c r="G155" s="57"/>
      <c r="H155" s="63"/>
      <c r="I155" s="57"/>
      <c r="J155" s="63"/>
      <c r="K155" s="57"/>
      <c r="L155" s="63"/>
      <c r="M155" s="57"/>
      <c r="N155" s="63"/>
      <c r="O155" s="57"/>
      <c r="P155" s="63"/>
      <c r="Q155" s="57"/>
      <c r="R155" s="63"/>
      <c r="S155" s="57"/>
      <c r="T155" s="63"/>
      <c r="U155" s="57"/>
      <c r="V155" s="63"/>
      <c r="W155" s="57"/>
      <c r="X155" s="63"/>
      <c r="Y155" s="57"/>
      <c r="Z155" s="63"/>
      <c r="AA155" s="57"/>
      <c r="AB155" s="63"/>
      <c r="AC155" s="57"/>
      <c r="AD155" s="63"/>
      <c r="AE155" s="57"/>
      <c r="AF155" s="63"/>
      <c r="AG155" s="57"/>
      <c r="AH155" s="63"/>
      <c r="AI155" s="55"/>
      <c r="AJ155" s="63"/>
      <c r="AK155" s="57"/>
      <c r="AL155" s="63"/>
      <c r="AM155" s="57"/>
      <c r="AN155" s="63"/>
      <c r="AO155" s="59"/>
      <c r="AP155" s="63"/>
      <c r="AQ155" s="59"/>
      <c r="AR155" s="63"/>
      <c r="AS155" s="59"/>
      <c r="AT155" s="63"/>
      <c r="AU155" s="59"/>
      <c r="AV155" s="63"/>
      <c r="AW155" s="59"/>
      <c r="AX155" s="63"/>
      <c r="AY155" s="59"/>
      <c r="AZ155" s="65"/>
      <c r="BA155" s="59"/>
      <c r="BB155" s="65"/>
      <c r="BC155" s="59"/>
      <c r="BD155" s="65"/>
      <c r="BE155" s="59"/>
      <c r="BF155" s="65"/>
      <c r="BG155" s="59"/>
      <c r="BH155" s="65"/>
      <c r="BI155" s="59"/>
      <c r="BJ155" s="65"/>
      <c r="BK155" s="59"/>
      <c r="BL155" s="65"/>
      <c r="BM155" s="59"/>
      <c r="BN155" s="65"/>
      <c r="BO155" s="59"/>
      <c r="BP155" s="65"/>
      <c r="BQ155" s="59"/>
      <c r="BR155" s="65"/>
      <c r="BS155" s="59"/>
      <c r="BT155" s="65"/>
      <c r="BU155" s="59"/>
      <c r="BV155" s="65"/>
      <c r="BW155" s="59"/>
      <c r="BX155" s="65"/>
      <c r="BY155" s="59"/>
      <c r="BZ155" s="65"/>
      <c r="CA155" s="59"/>
      <c r="CB155" s="65"/>
      <c r="CC155" s="59"/>
      <c r="CD155" s="65"/>
      <c r="CE155" s="59"/>
      <c r="CF155" s="65"/>
      <c r="CG155" s="59"/>
      <c r="CH155" s="65"/>
      <c r="CI155" s="59"/>
      <c r="CJ155" s="65"/>
      <c r="CK155" s="59"/>
      <c r="CL155" s="65"/>
      <c r="CM155" s="59"/>
      <c r="CN155" s="65"/>
      <c r="CO155" s="59"/>
      <c r="CP155" s="65"/>
      <c r="CQ155" s="59"/>
      <c r="CR155" s="65"/>
      <c r="CS155" s="59"/>
      <c r="CT155" s="65"/>
      <c r="CU155" s="59"/>
      <c r="CV155" s="65"/>
      <c r="CW155" s="59"/>
      <c r="CX155" s="65"/>
      <c r="CY155" s="59"/>
      <c r="CZ155" s="65"/>
      <c r="DA155" s="59"/>
      <c r="DB155" s="65"/>
      <c r="DC155" s="59"/>
      <c r="DD155" s="65"/>
      <c r="DE155" s="59"/>
      <c r="DF155" s="65"/>
      <c r="DG155" s="59"/>
      <c r="DH155" s="65"/>
      <c r="DI155" s="59"/>
      <c r="DJ155" s="65"/>
      <c r="DK155" s="59"/>
      <c r="DL155" s="65"/>
      <c r="DM155" s="59"/>
      <c r="DN155" s="65"/>
      <c r="DO155" s="59"/>
      <c r="DP155" s="65"/>
      <c r="DQ155" s="59"/>
      <c r="DR155" s="65"/>
      <c r="DS155" s="59"/>
      <c r="DT155" s="65"/>
      <c r="DU155" s="59"/>
      <c r="DV155" s="65"/>
      <c r="DW155" s="59"/>
      <c r="DX155" s="65"/>
      <c r="DY155" s="59"/>
      <c r="DZ155" s="65"/>
      <c r="EA155" s="59"/>
      <c r="EB155" s="65"/>
      <c r="EC155" s="59"/>
      <c r="ED155" s="65"/>
      <c r="EE155" s="59"/>
      <c r="EF155" s="65"/>
      <c r="EG155" s="59"/>
      <c r="EH155" s="65"/>
      <c r="EI155" s="59"/>
      <c r="EJ155" s="65"/>
      <c r="EK155" s="59"/>
      <c r="EL155" s="65"/>
      <c r="EM155" s="59"/>
      <c r="EN155" s="65"/>
      <c r="EO155" s="59"/>
      <c r="EP155" s="65"/>
      <c r="EQ155" s="59"/>
      <c r="ER155" s="65"/>
      <c r="ES155" s="59"/>
      <c r="ET155" s="65"/>
      <c r="EU155" s="59"/>
      <c r="EV155" s="65"/>
      <c r="EW155" s="59"/>
      <c r="EX155" s="65"/>
      <c r="EY155" s="65"/>
      <c r="EZ155" s="317"/>
      <c r="FA155" s="59"/>
      <c r="FB155" s="57"/>
      <c r="FC155" s="63"/>
      <c r="FD155" s="57"/>
      <c r="FE155" s="65"/>
      <c r="FF155" s="57"/>
      <c r="FG155" s="65"/>
      <c r="FH155" s="57"/>
      <c r="FI155" s="65"/>
      <c r="FJ155" s="57"/>
      <c r="FK155" s="65"/>
      <c r="FL155" s="57"/>
      <c r="FM155" s="65"/>
      <c r="FN155" s="57"/>
      <c r="FO155" s="65"/>
      <c r="FP155" s="57"/>
      <c r="FQ155" s="65"/>
      <c r="FR155" s="72"/>
      <c r="FS155" s="65"/>
      <c r="FT155" s="72"/>
      <c r="FU155" s="65"/>
      <c r="FV155" s="72"/>
      <c r="FW155" s="65"/>
      <c r="FX155" s="72"/>
      <c r="FY155" s="65"/>
      <c r="FZ155" s="72"/>
      <c r="GA155" s="65"/>
      <c r="GB155" s="72"/>
      <c r="GC155" s="65"/>
      <c r="GD155" s="72"/>
      <c r="GE155" s="65"/>
      <c r="GF155" s="72"/>
      <c r="GG155" s="65"/>
      <c r="GH155" s="72"/>
      <c r="GI155" s="65"/>
      <c r="GJ155" s="72"/>
      <c r="GK155" s="65"/>
      <c r="GL155" s="72"/>
      <c r="GM155" s="65"/>
      <c r="GN155" s="72"/>
      <c r="GO155" s="65"/>
      <c r="GP155" s="72"/>
      <c r="GQ155" s="65"/>
      <c r="GR155" s="59"/>
      <c r="GS155" s="65"/>
      <c r="GT155" s="59"/>
      <c r="GU155" s="65"/>
      <c r="GV155" s="59"/>
      <c r="GW155" s="65"/>
      <c r="GX155" s="59"/>
      <c r="GY155" s="65"/>
      <c r="GZ155" s="67" t="str">
        <f t="shared" si="511"/>
        <v/>
      </c>
      <c r="HA155" s="279"/>
      <c r="HB155" s="57"/>
      <c r="HC155"/>
      <c r="HD155"/>
      <c r="HE155"/>
      <c r="HF155"/>
      <c r="HG155"/>
      <c r="HH155"/>
    </row>
    <row r="156" spans="1:216" s="2" customFormat="1" ht="13.5" customHeight="1" x14ac:dyDescent="0.2">
      <c r="A156" s="4"/>
      <c r="B156" s="54" t="s">
        <v>287</v>
      </c>
      <c r="C156" s="139">
        <f>C153*4/FD154*100</f>
        <v>6.5464691641705306</v>
      </c>
      <c r="D156" s="63"/>
      <c r="E156" s="139">
        <f>E153*4/C154*100</f>
        <v>6.5550409690060567</v>
      </c>
      <c r="F156" s="63"/>
      <c r="G156" s="139">
        <f>G153*4/E154*100</f>
        <v>6.2871114215857489</v>
      </c>
      <c r="H156" s="63"/>
      <c r="I156" s="139">
        <f>I153*4/G154*100</f>
        <v>6.3626723223753974</v>
      </c>
      <c r="J156" s="63"/>
      <c r="K156" s="139">
        <f>K153*4/I154*100</f>
        <v>6.7997043606799696</v>
      </c>
      <c r="L156" s="63">
        <f>IF(ISERROR(K156/C156),"NM",IF(OR(K156/C156&lt;0.5,K156/C156&gt;2),"NM",(K156/C156-1)*100))</f>
        <v>3.8682714324145939</v>
      </c>
      <c r="M156" s="139">
        <f>M153*4/K154*100</f>
        <v>7.2526606227828143</v>
      </c>
      <c r="N156" s="63">
        <f>IF(ISERROR(M156/E156),"NM",IF(OR(M156/E156&lt;0.5,M156/E156&gt;2),"NM",(M156/E156-1)*100))</f>
        <v>10.642491131257392</v>
      </c>
      <c r="O156" s="139">
        <f>O153*4/M154*100</f>
        <v>6.7345340642129994</v>
      </c>
      <c r="P156" s="63">
        <f>IF(ISERROR(O156/G156),"NM",IF(OR(O156/G156&lt;0.5,O156/G156&gt;2),"NM",(O156/G156-1)*100))</f>
        <v>7.1165056991212117</v>
      </c>
      <c r="Q156" s="139">
        <f>Q153*4/O154*100</f>
        <v>6.3703703703703702</v>
      </c>
      <c r="R156" s="63">
        <f>IF(ISERROR(Q156/I156),"NM",IF(OR(Q156/I156&lt;0.5,Q156/I156&gt;2),"NM",(Q156/I156-1)*100))</f>
        <v>0.12098765432098091</v>
      </c>
      <c r="S156" s="139">
        <f>S153*4/Q154*100</f>
        <v>7.6113360323886647</v>
      </c>
      <c r="T156" s="63">
        <f>IF(ISERROR(S156/K156),"NM",IF(OR(S156/K156&lt;0.5,S156/K156&gt;2),"NM",(S156/K156-1)*100))</f>
        <v>11.936278824150692</v>
      </c>
      <c r="U156" s="139">
        <f>U153*4/S154*100</f>
        <v>8.5587404117884542</v>
      </c>
      <c r="V156" s="63">
        <f>IF(ISERROR(U156/M156),"NM",IF(OR(U156/M156&lt;0.5,U156/M156&gt;2),"NM",(U156/M156-1)*100))</f>
        <v>18.008284916887551</v>
      </c>
      <c r="W156" s="139">
        <f>W153*4/U154*100</f>
        <v>8.1515909903468007</v>
      </c>
      <c r="X156" s="63">
        <f>IF(ISERROR(W156/O156),"NM",IF(OR(W156/O156&lt;0.5,W156/O156&gt;2),"NM",(W156/O156-1)*100))</f>
        <v>21.041647612475156</v>
      </c>
      <c r="Y156" s="139">
        <f>Y153*4/W154*100</f>
        <v>7.5362318840579716</v>
      </c>
      <c r="Z156" s="63">
        <f>IF(ISERROR(Y156/Q156),"NM",IF(OR(Y156/Q156&lt;0.5,Y156/Q156&gt;2),"NM",(Y156/Q156-1)*100))</f>
        <v>18.301314459049568</v>
      </c>
      <c r="AA156" s="139">
        <f>AA153*4/Y154*100</f>
        <v>8.6471408647140873</v>
      </c>
      <c r="AB156" s="63">
        <f>IF(ISERROR(AA156/S156),"NM",IF(OR(AA156/S156&lt;0.5,AA156/S156&gt;2),"NM",(AA156/S156-1)*100))</f>
        <v>13.60871242470103</v>
      </c>
      <c r="AC156" s="139">
        <f>AC153*4/AA154*100</f>
        <v>8.8033012379642361</v>
      </c>
      <c r="AD156" s="63">
        <f>IF(ISERROR(AC156/U156),"NM",IF(OR(AC156/U156&lt;0.5,AC156/U156&gt;2),"NM",(AC156/U156-1)*100))</f>
        <v>2.8574394643274159</v>
      </c>
      <c r="AE156" s="139">
        <f>AE153*4/AC154*100</f>
        <v>8.768971332209107</v>
      </c>
      <c r="AF156" s="63">
        <f>IF(ISERROR(AE156/W156),"NM",IF(OR(AE156/W156&lt;0.5,AE156/W156&gt;2),"NM",(AE156/W156-1)*100))</f>
        <v>7.5737404218810145</v>
      </c>
      <c r="AG156" s="139">
        <f>AG153*4/AE154*100</f>
        <v>7.8745001537988317</v>
      </c>
      <c r="AH156" s="63">
        <f>IF(ISERROR(AG156/Y156),"NM",IF(OR(AG156/Y156&lt;0.5,AG156/Y156&gt;2),"NM",(AG156/Y156-1)*100))</f>
        <v>4.4885597330998728</v>
      </c>
      <c r="AI156" s="140">
        <f>AI153*4/AG154*100</f>
        <v>8.2558139534883725</v>
      </c>
      <c r="AJ156" s="63">
        <f>IF(ISERROR(AI156/AA156),"NM",IF(OR(AI156/AA156&lt;0.5,AI156/AA156&gt;2),"NM",(AI156/AA156-1)*100))</f>
        <v>-4.5255063765941568</v>
      </c>
      <c r="AK156" s="139">
        <f>AK153*4/AI154*100</f>
        <v>7.4345254857786536</v>
      </c>
      <c r="AL156" s="63">
        <f>IF(ISERROR(AK156/AC156),"NM",IF(OR(AK156/AC156&lt;0.5,AK156/AC156&gt;2),"NM",(AK156/AC156-1)*100))</f>
        <v>-15.548437059983101</v>
      </c>
      <c r="AM156" s="139">
        <f>AM153*4/AK154*100</f>
        <v>7.3675262113913291</v>
      </c>
      <c r="AN156" s="63">
        <f>IF(ISERROR(AM156/AE156),"NM",IF(OR(AM156/AE156&lt;0.5,AM156/AE156&gt;2),"NM",(AM156/AE156-1)*100))</f>
        <v>-15.981864550864277</v>
      </c>
      <c r="AO156" s="133">
        <f>AO153*4/AM154*100</f>
        <v>8.0750639749786739</v>
      </c>
      <c r="AP156" s="63">
        <f>IF(ISERROR(AO156/AG156),"NM",IF(OR(AO156/AG156&lt;0.5,AO156/AG156&gt;2),"NM",(AO156/AG156-1)*100))</f>
        <v>2.547003838498707</v>
      </c>
      <c r="AQ156" s="133">
        <f>AQ153*4/AO154*100</f>
        <v>7.660020986358866</v>
      </c>
      <c r="AR156" s="63">
        <f>IF(ISERROR(AQ156/AI156),"NM",IF(OR(AQ156/AI156&lt;0.5,AQ156/AI156&gt;2),"NM",(AQ156/AI156-1)*100))</f>
        <v>-7.2166472074841614</v>
      </c>
      <c r="AS156" s="133">
        <f>AS153*4/AQ154*100</f>
        <v>7.6453411202548445</v>
      </c>
      <c r="AT156" s="63">
        <f>IF(ISERROR(AS156/AK156),"NM",IF(OR(AS156/AK156&lt;0.5,AS156/AK156&gt;2),"NM",(AS156/AK156-1)*100))</f>
        <v>2.8356299925187622</v>
      </c>
      <c r="AU156" s="133">
        <f>AU153*4/AS154*100</f>
        <v>7.415368081676518</v>
      </c>
      <c r="AV156" s="63">
        <f>IF(ISERROR(AU156/AM156),"NM",IF(OR(AU156/AM156&lt;0.5,AU156/AM156&gt;2),"NM",(AU156/AM156-1)*100))</f>
        <v>0.64936138552473821</v>
      </c>
      <c r="AW156" s="133">
        <f>AW153*4/AU154*100</f>
        <v>7.6508620689655169</v>
      </c>
      <c r="AX156" s="63">
        <f>IF(ISERROR(AW156/AO156),"NM",IF(OR(AW156/AO156&lt;0.5,AW156/AO156&gt;2),"NM",(AW156/AO156-1)*100))</f>
        <v>-5.2532327586206851</v>
      </c>
      <c r="AY156" s="133">
        <f>AY153*4/AW154*100</f>
        <v>7.7262693156732896</v>
      </c>
      <c r="AZ156" s="65">
        <f>IF(ISERROR(AY156/AQ156),"NM",IF(OR(AY156/AQ156&lt;0.5,AY156/AQ156&gt;2),"NM",(AY156/AQ156-1)*100))</f>
        <v>0.86485832652938299</v>
      </c>
      <c r="BA156" s="133">
        <f>BA153*4/AY154*100</f>
        <v>7.8748651564185552</v>
      </c>
      <c r="BB156" s="65">
        <f>IF(ISERROR(BA156/AS156),"NM",IF(OR(BA156/AS156&lt;0.5,BA156/AS156&gt;2),"NM",(BA156/AS156-1)*100))</f>
        <v>3.0021425146829817</v>
      </c>
      <c r="BC156" s="133">
        <f>BC153*4/BA154*100</f>
        <v>7.2727272727272725</v>
      </c>
      <c r="BD156" s="65">
        <f>IF(ISERROR(BC156/AU156),"NM",IF(OR(BC156/AU156&lt;0.5,BC156/AU156&gt;2),"NM",(BC156/AU156-1)*100))</f>
        <v>-1.9235836627141012</v>
      </c>
      <c r="BE156" s="133">
        <f>BE153*4/BC154*100</f>
        <v>7.511737089201878</v>
      </c>
      <c r="BF156" s="65">
        <f>IF(ISERROR(BE156/AW156),"NM",IF(OR(BE156/AW156&lt;0.5,BE156/AW156&gt;2),"NM",(BE156/AW156-1)*100))</f>
        <v>-1.8184222707134823</v>
      </c>
      <c r="BG156" s="133">
        <f>BG153*4/BE154*100</f>
        <v>7.6743583095670216</v>
      </c>
      <c r="BH156" s="65">
        <f>IF(ISERROR(BG156/AY156),"NM",IF(OR(BG156/AY156&lt;0.5,BG156/AY156&gt;2),"NM",(BG156/AY156-1)*100))</f>
        <v>-0.6718767361754141</v>
      </c>
      <c r="BI156" s="133">
        <f>BI153*4/BG154*100</f>
        <v>7.8817733990147785</v>
      </c>
      <c r="BJ156" s="65">
        <f>IF(ISERROR(BI156/BA156),"NM",IF(OR(BI156/BA156&lt;0.5,BI156/BA156&gt;2),"NM",(BI156/BA156-1)*100))</f>
        <v>8.7725217626011265E-2</v>
      </c>
      <c r="BK156" s="133">
        <f>BK153*4/BI154*100</f>
        <v>7.8165711307972892</v>
      </c>
      <c r="BL156" s="65">
        <f>IF(ISERROR(BK156/BC156),"NM",IF(OR(BK156/BC156&lt;0.5,BK156/BC156&gt;2),"NM",(BK156/BC156-1)*100))</f>
        <v>7.4778530484627348</v>
      </c>
      <c r="BM156" s="133">
        <f>BM153*4/BK154*100</f>
        <v>8.9251439539347395</v>
      </c>
      <c r="BN156" s="65">
        <f>IF(ISERROR(BM156/BE156),"NM",IF(OR(BM156/BE156&lt;0.5,BM156/BE156&gt;2),"NM",(BM156/BE156-1)*100))</f>
        <v>18.815978886756213</v>
      </c>
      <c r="BO156" s="133">
        <f>BO153*4/BM154*100</f>
        <v>8.9950808151791986</v>
      </c>
      <c r="BP156" s="65">
        <f>IF(ISERROR(BO156/BG156),"NM",IF(OR(BO156/BG156&lt;0.5,BO156/BG156&gt;2),"NM",(BO156/BG156-1)*100))</f>
        <v>17.209549676169477</v>
      </c>
      <c r="BQ156" s="133">
        <f>BQ153*4/BO154*100</f>
        <v>8.1168831168831161</v>
      </c>
      <c r="BR156" s="65">
        <f>IF(ISERROR(BQ156/BI156),"NM",IF(OR(BQ156/BI156&lt;0.5,BQ156/BI156&gt;2),"NM",(BQ156/BI156-1)*100))</f>
        <v>2.9829545454545414</v>
      </c>
      <c r="BS156" s="133">
        <f>BS153*4/BQ154*100</f>
        <v>7.90144435004248</v>
      </c>
      <c r="BT156" s="65">
        <f>IF(ISERROR(BS156/BK156),"NM",IF(OR(BS156/BK156&lt;0.5,BS156/BK156&gt;2),"NM",(BS156/BK156-1)*100))</f>
        <v>1.0858113848768003</v>
      </c>
      <c r="BU156" s="133">
        <f>BU153*4/BS154*100</f>
        <v>9.3724531377343112</v>
      </c>
      <c r="BV156" s="65">
        <f>IF(ISERROR(BU156/BM156),"NM",IF(OR(BU156/BM156&lt;0.5,BU156/BM156&gt;2),"NM",(BU156/BM156-1)*100))</f>
        <v>5.0117867690231632</v>
      </c>
      <c r="BW156" s="133">
        <f>BW153*4/BU154*100</f>
        <v>8.7896508949140522</v>
      </c>
      <c r="BX156" s="65">
        <f>IF(ISERROR(BW156/BO156),"NM",IF(OR(BW156/BO156&lt;0.5,BW156/BO156&gt;2),"NM",(BW156/BO156-1)*100))</f>
        <v>-2.2838029416976768</v>
      </c>
      <c r="BY156" s="133">
        <f>BY153*4/BW154*100</f>
        <v>9.1337988299679171</v>
      </c>
      <c r="BZ156" s="65">
        <f>IF(ISERROR(BY156/BQ156),"NM",IF(OR(BY156/BQ156&lt;0.5,BY156/BQ156&gt;2),"NM",(BY156/BQ156-1)*100))</f>
        <v>12.52840158520474</v>
      </c>
      <c r="CA156" s="133">
        <f>CA153*4/BY154*100</f>
        <v>8.9781021897810209</v>
      </c>
      <c r="CB156" s="65">
        <f>IF(ISERROR(CA156/BS156),"NM",IF(OR(CA156/BS156&lt;0.5,CA156/BS156&gt;2),"NM",(CA156/BS156-1)*100))</f>
        <v>13.626089004002818</v>
      </c>
      <c r="CC156" s="133">
        <f>CC153*4/CA154*100</f>
        <v>10.42301184433164</v>
      </c>
      <c r="CD156" s="65">
        <f>IF(ISERROR(CC156/BU156),"NM",IF(OR(CC156/BU156&lt;0.5,CC156/BU156&gt;2),"NM",(CC156/BU156-1)*100))</f>
        <v>11.209004634738463</v>
      </c>
      <c r="CE156" s="133">
        <f>CE153*4/CC154*100</f>
        <v>9.2853645452645832</v>
      </c>
      <c r="CF156" s="65">
        <f>IF(ISERROR(CE156/BW156),"NM",IF(OR(CE156/BW156&lt;0.5,CE156/BW156&gt;2),"NM",(CE156/BW156-1)*100))</f>
        <v>5.6397421954194504</v>
      </c>
      <c r="CG156" s="133">
        <f>CG153*4/CE154*100</f>
        <v>8.9971914116020333</v>
      </c>
      <c r="CH156" s="65">
        <f>IF(ISERROR(CG156/BY156),"NM",IF(OR(CG156/BY156&lt;0.5,CG156/BY156&gt;2),"NM",(CG156/BY156-1)*100))</f>
        <v>-1.4956254337207042</v>
      </c>
      <c r="CI156" s="133">
        <f>CI153*4/CG154*100</f>
        <v>8.9182491879910604</v>
      </c>
      <c r="CJ156" s="65">
        <f>IF(ISERROR(CI156/CA156),"NM",IF(OR(CI156/CA156&lt;0.5,CI156/CA156&gt;2),"NM",(CI156/CA156-1)*100))</f>
        <v>-0.66665538579061545</v>
      </c>
      <c r="CK156" s="133">
        <f>CK153*4/CI154*100</f>
        <v>9.5285986552769089</v>
      </c>
      <c r="CL156" s="65">
        <f>IF(ISERROR(CK156/CC156),"NM",IF(OR(CK156/CC156&lt;0.5,CK156/CC156&gt;2),"NM",(CK156/CC156-1)*100))</f>
        <v>-8.5811395248595161</v>
      </c>
      <c r="CM156" s="133">
        <f>CM153*4/CK154*100</f>
        <v>9.6407865069274532</v>
      </c>
      <c r="CN156" s="65">
        <f>IF(ISERROR(CM156/CE156),"NM",IF(OR(CM156/CE156&lt;0.5,CM156/CE156&gt;2),"NM",(CM156/CE156-1)*100))</f>
        <v>3.8277652959153974</v>
      </c>
      <c r="CO156" s="133">
        <f>CO153*4/CM154*100</f>
        <v>10.220150727687479</v>
      </c>
      <c r="CP156" s="65">
        <f>IF(ISERROR(CO156/CG156),"NM",IF(OR(CO156/CG156&lt;0.5,CO156/CG156&gt;2),"NM",(CO156/CG156-1)*100))</f>
        <v>13.592678649788613</v>
      </c>
      <c r="CQ156" s="133">
        <f>CQ153*4/CO154*100</f>
        <v>10.439552343695157</v>
      </c>
      <c r="CR156" s="65">
        <f>IF(ISERROR(CQ156/CI156),"NM",IF(OR(CQ156/CI156&lt;0.5,CQ156/CI156&gt;2),"NM",(CQ156/CI156-1)*100))</f>
        <v>17.058316308907571</v>
      </c>
      <c r="CS156" s="133">
        <f>CS153*4/CQ154*100</f>
        <v>9.0886762090285433</v>
      </c>
      <c r="CT156" s="65">
        <f>IF(ISERROR(CS156/CK156),"NM",IF(OR(CS156/CK156&lt;0.5,CS156/CK156&gt;2),"NM",(CS156/CK156-1)*100))</f>
        <v>-4.6168640548706286</v>
      </c>
      <c r="CU156" s="133">
        <f>CU153*4/CS154*100</f>
        <v>10.025344973246973</v>
      </c>
      <c r="CV156" s="65">
        <f>IF(ISERROR(CU156/CM156),"NM",IF(OR(CU156/CM156&lt;0.5,CU156/CM156&gt;2),"NM",(CU156/CM156-1)*100))</f>
        <v>3.9888702653377184</v>
      </c>
      <c r="CW156" s="133">
        <f>CW153*4/CU154*100</f>
        <v>10.37210665104014</v>
      </c>
      <c r="CX156" s="65">
        <f>IF(ISERROR(CW156/CO156),"NM",IF(OR(CW156/CO156&lt;0.5,CW156/CO156&gt;2),"NM",(CW156/CO156-1)*100))</f>
        <v>1.486826636920302</v>
      </c>
      <c r="CY156" s="133">
        <f>CY153*4/CW154*100</f>
        <v>10.068140731469894</v>
      </c>
      <c r="CZ156" s="65">
        <f>IF(ISERROR(CY156/CQ156),"NM",IF(OR(CY156/CQ156&lt;0.5,CY156/CQ156&gt;2),"NM",(CY156/CQ156-1)*100))</f>
        <v>-3.5577350445450073</v>
      </c>
      <c r="DA156" s="133">
        <f>DA153*4/CY154*100</f>
        <v>9.6817330837122224</v>
      </c>
      <c r="DB156" s="65">
        <f>IF(ISERROR(DA156/CS156),"NM",IF(OR(DA156/CS156&lt;0.5,DA156/CS156&gt;2),"NM",(DA156/CS156-1)*100))</f>
        <v>6.5252283285716084</v>
      </c>
      <c r="DC156" s="133">
        <f>DC153*4/DA154*100</f>
        <v>9.586825466843111</v>
      </c>
      <c r="DD156" s="65">
        <f>IF(ISERROR(DC156/CU156),"NM",IF(OR(DC156/CU156&lt;0.5,DC156/CU156&gt;2),"NM",(DC156/CU156-1)*100))</f>
        <v>-4.3741088967418911</v>
      </c>
      <c r="DE156" s="133">
        <f>DE153*4/DC154*100</f>
        <v>9.6423507168741143</v>
      </c>
      <c r="DF156" s="65">
        <f>IF(ISERROR(DE156/CW156),"NM",IF(OR(DE156/CW156&lt;0.5,DE156/CW156&gt;2),"NM",(DE156/CW156-1)*100))</f>
        <v>-7.0357542466345846</v>
      </c>
      <c r="DG156" s="133">
        <f>DG153*4/DE154*100</f>
        <v>10.004904364884748</v>
      </c>
      <c r="DH156" s="65">
        <f>IF(ISERROR(DG156/CY156),"NM",IF(OR(DG156/CY156&lt;0.5,DG156/CY156&gt;2),"NM",(DG156/CY156-1)*100))</f>
        <v>-0.62808385651075271</v>
      </c>
      <c r="DI156" s="133">
        <f>DI153*4/DG154*100</f>
        <v>11.036252807186397</v>
      </c>
      <c r="DJ156" s="65">
        <f>IF(ISERROR(DI156/DA156),"NM",IF(OR(DI156/DA156&lt;0.5,DI156/DA156&gt;2),"NM",(DI156/DA156-1)*100))</f>
        <v>13.990467530579931</v>
      </c>
      <c r="DK156" s="133">
        <f>DK153*4/DI154*100</f>
        <v>11.273414676061179</v>
      </c>
      <c r="DL156" s="65">
        <f>IF(ISERROR(DK156/DC156),"NM",IF(OR(DK156/DC156&lt;0.5,DK156/DC156&gt;2),"NM",(DK156/DC156-1)*100))</f>
        <v>17.592780999834478</v>
      </c>
      <c r="DM156" s="133">
        <f>DM153*4/DK154*100</f>
        <v>11.209341117597999</v>
      </c>
      <c r="DN156" s="65">
        <f>IF(ISERROR(DM156/DE156),"NM",IF(OR(DM156/DE156&lt;0.5,DM156/DE156&gt;2),"NM",(DM156/DE156-1)*100))</f>
        <v>16.251124302932183</v>
      </c>
      <c r="DO156" s="133">
        <f>DO153*4/DM154*100</f>
        <v>10.397253555664541</v>
      </c>
      <c r="DP156" s="65">
        <f>IF(ISERROR(DO156/DG156),"NM",IF(OR(DO156/DG156&lt;0.5,DO156/DG156&gt;2),"NM",(DO156/DG156-1)*100))</f>
        <v>3.9215686274509665</v>
      </c>
      <c r="DQ156" s="133">
        <f>DQ153*4/DO154*100</f>
        <v>11.076060287416754</v>
      </c>
      <c r="DR156" s="65">
        <f>IF(ISERROR(DQ156/DI156),"NM",IF(OR(DQ156/DI156&lt;0.5,DQ156/DI156&gt;2),"NM",(DQ156/DI156-1)*100))</f>
        <v>0.36069742987796527</v>
      </c>
      <c r="DS156" s="133">
        <f>DS153*4/DQ154*100</f>
        <v>11.437344079831128</v>
      </c>
      <c r="DT156" s="65">
        <f>IF(ISERROR(DS156/DK156),"NM",IF(OR(DS156/DK156&lt;0.5,DS156/DK156&gt;2),"NM",(DS156/DK156-1)*100))</f>
        <v>1.4541237813069152</v>
      </c>
      <c r="DU156" s="133">
        <f>DU153*4/DS154*100</f>
        <v>10.742857142857144</v>
      </c>
      <c r="DV156" s="65">
        <f>IF(ISERROR(DU156/DM156),"NM",IF(OR(DU156/DM156&lt;0.5,DU156/DM156&gt;2),"NM",(DU156/DM156-1)*100))</f>
        <v>-4.1615646258503336</v>
      </c>
      <c r="DW156" s="133">
        <f>DW153*4/DU154*100</f>
        <v>11.113254871695929</v>
      </c>
      <c r="DX156" s="65">
        <f>IF(ISERROR(DW156/DO156),"NM",IF(OR(DW156/DO156&lt;0.5,DW156/DO156&gt;2),"NM",(DW156/DO156-1)*100))</f>
        <v>6.8864466197547269</v>
      </c>
      <c r="DY156" s="133">
        <f t="shared" ref="DY156:EM156" si="518">DY153*4/DW154*100</f>
        <v>10.711610486891386</v>
      </c>
      <c r="DZ156" s="65">
        <f>IF(ISERROR(DY156/DQ156),"NM",IF(OR(DY156/DQ156&lt;0.5,DY156/DQ156&gt;2),"NM",(DY156/DQ156-1)*100))</f>
        <v>-3.2904281041103545</v>
      </c>
      <c r="EA156" s="133">
        <f t="shared" si="518"/>
        <v>11.247672253258846</v>
      </c>
      <c r="EB156" s="65">
        <f>IF(ISERROR(EA156/DS156),"NM",IF(OR(EA156/DS156&lt;0.5,EA156/DS156&gt;2),"NM",(EA156/DS156-1)*100))</f>
        <v>-1.6583555172284492</v>
      </c>
      <c r="EC156" s="133">
        <f t="shared" si="518"/>
        <v>11.529168104936142</v>
      </c>
      <c r="ED156" s="65">
        <f>IF(ISERROR(EC156/DU156),"NM",IF(OR(EC156/DU156&lt;0.5,EC156/DU156&gt;2),"NM",(EC156/DU156-1)*100))</f>
        <v>7.3193839555225848</v>
      </c>
      <c r="EE156" s="133">
        <f t="shared" si="518"/>
        <v>10.38961038961039</v>
      </c>
      <c r="EF156" s="65">
        <f>IF(ISERROR(EE156/DW156),"NM",IF(OR(EE156/DW156&lt;0.5,EE156/DW156&gt;2),"NM",(EE156/DW156-1)*100))</f>
        <v>-6.5115440115440126</v>
      </c>
      <c r="EG156" s="133">
        <f t="shared" si="518"/>
        <v>9.6818389404780039</v>
      </c>
      <c r="EH156" s="65">
        <f>IF(ISERROR(EG156/DY156),"NM",IF(OR(EG156/DY156&lt;0.5,EG156/DY156&gt;2),"NM",(EG156/DY156-1)*100))</f>
        <v>-9.6136014997333259</v>
      </c>
      <c r="EI156" s="133">
        <f t="shared" si="518"/>
        <v>10.685169124024284</v>
      </c>
      <c r="EJ156" s="65">
        <f>IF(ISERROR(EI156/EA156),"NM",IF(OR(EI156/EA156&lt;0.5,EI156/EA156&gt;2),"NM",(EI156/EA156-1)*100))</f>
        <v>-5.0010625893867511</v>
      </c>
      <c r="EK156" s="133">
        <f t="shared" si="518"/>
        <v>11.08161911081619</v>
      </c>
      <c r="EL156" s="65">
        <f>IF(ISERROR(EK156/EC156),"NM",IF(OR(EK156/EC156&lt;0.5,EK156/EC156&gt;2),"NM",(EK156/EC156-1)*100))</f>
        <v>-3.8818845388188694</v>
      </c>
      <c r="EM156" s="133">
        <f t="shared" si="518"/>
        <v>10.170807964456147</v>
      </c>
      <c r="EN156" s="65">
        <f>IF(ISERROR(EM156/EE156),"NM",IF(OR(EM156/EE156&lt;0.5,EM156/EE156&gt;2),"NM",(EM156/EE156-1)*100))</f>
        <v>-2.1059733421095905</v>
      </c>
      <c r="EO156" s="133">
        <f t="shared" ref="EO156" si="519">EO153*4/EM154*100</f>
        <v>10.027000812645817</v>
      </c>
      <c r="EP156" s="65">
        <f>IF(ISERROR(EO156/EG156),"NM",IF(OR(EO156/EG156&lt;0.5,EO156/EG156&gt;2),"NM",(EO156/EG156-1)*100))</f>
        <v>3.5650445570288625</v>
      </c>
      <c r="EQ156" s="133">
        <f t="shared" ref="EQ156:EW156" si="520">EQ153*4/EO154*100</f>
        <v>10.885862967115166</v>
      </c>
      <c r="ER156" s="65">
        <f>IF(ISERROR(EQ156/EI156),"NM",IF(OR(EQ156/EI156&lt;0.5,EQ156/EI156&gt;2),"NM",(EQ156/EI156-1)*100))</f>
        <v>1.8782467620437338</v>
      </c>
      <c r="ES156" s="133">
        <f t="shared" si="520"/>
        <v>11.00263044664363</v>
      </c>
      <c r="ET156" s="65">
        <f>IF(ISERROR(ES156/EK156),"NM",IF(OR(ES156/EK156&lt;0.5,ES156/EK156&gt;2),"NM",(ES156/EK156-1)*100))</f>
        <v>-0.7127899216050726</v>
      </c>
      <c r="EU156" s="133">
        <f t="shared" si="520"/>
        <v>10.138173013065019</v>
      </c>
      <c r="EV156" s="65">
        <f>IF(ISERROR(EU156/EM156),"NM",IF(OR(EU156/EM156&lt;0.5,EU156/EM156&gt;2),"NM",(EU156/EM156-1)*100))</f>
        <v>-0.32086881892939845</v>
      </c>
      <c r="EW156" s="133">
        <f t="shared" si="520"/>
        <v>10.053131503377395</v>
      </c>
      <c r="EX156" s="65">
        <f>IF(ISERROR(EW156/EO156),"NM",IF(OR(EW156/EO156&lt;0.5,EW156/EO156&gt;2),"NM",(EW156/EO156-1)*100))</f>
        <v>0.26060325734313938</v>
      </c>
      <c r="EY156" s="65"/>
      <c r="EZ156" s="320"/>
      <c r="FA156" s="124"/>
      <c r="FB156" s="131">
        <f>FB153*4/2085*100</f>
        <v>21.219055010403782</v>
      </c>
      <c r="FC156" s="152"/>
      <c r="FD156" s="131">
        <f>FD153*4/FB154*100</f>
        <v>29.201301651442563</v>
      </c>
      <c r="FE156" s="65">
        <f>IF(ISERROR(FD156/FB156),"NM",IF(OR(FD156/FB156&lt;0.5,FD156/FB156&gt;2),"NM",(FD156/FB156-1)*100))</f>
        <v>37.618294674880936</v>
      </c>
      <c r="FF156" s="131">
        <f>FF153*4/FD154*100</f>
        <v>27.744559791008438</v>
      </c>
      <c r="FG156" s="65">
        <f>IF(ISERROR(FF156/FD156),"NM",IF(OR(FF156/FD156&lt;0.5,FF156/FD156&gt;2),"NM",(FF156/FD156-1)*100))</f>
        <v>-4.9886196095719644</v>
      </c>
      <c r="FH156" s="131">
        <f>FH153*4/FF154*100</f>
        <v>26.31189948263119</v>
      </c>
      <c r="FI156" s="65">
        <f>IF(ISERROR(FH156/FF156),"NM",IF(OR(FH156/FF156&lt;0.5,FH156/FF156&gt;2),"NM",(FH156/FF156-1)*100))</f>
        <v>-5.1637521704040452</v>
      </c>
      <c r="FJ156" s="131">
        <f>FJ153*4/FH154*100</f>
        <v>33.846153846153847</v>
      </c>
      <c r="FK156" s="65">
        <f>IF(ISERROR(FJ156/FH156),"NM",IF(OR(FJ156/FH156&lt;0.5,FJ156/FH156&gt;2),"NM",(FJ156/FH156-1)*100))</f>
        <v>28.634399308556603</v>
      </c>
      <c r="FL156" s="131">
        <f>FL153*4/FJ154*100</f>
        <v>35.567770361645515</v>
      </c>
      <c r="FM156" s="65">
        <f>IF(ISERROR(FL156/FJ156),"NM",IF(OR(FL156/FJ156&lt;0.5,FL156/FJ156&gt;2),"NM",(FL156/FJ156-1)*100))</f>
        <v>5.0865942503163009</v>
      </c>
      <c r="FN156" s="131">
        <f>FN153*4/FL154*100</f>
        <v>31.743514184541493</v>
      </c>
      <c r="FO156" s="65">
        <f>IF(ISERROR(FN156/FL156),"NM",IF(OR(FN156/FL156&lt;0.5,FN156/FL156&gt;2),"NM",(FN156/FL156-1)*100))</f>
        <v>-10.752026731560061</v>
      </c>
      <c r="FP156" s="131">
        <f>FP153*4/FN154*100</f>
        <v>29.90462189844963</v>
      </c>
      <c r="FQ156" s="65">
        <f>IF(ISERROR(FP156/FN156),"NM",IF(OR(FP156/FN156&lt;0.5,FP156/FN156&gt;2),"NM",(FP156/FN156-1)*100))</f>
        <v>-5.7929701021803393</v>
      </c>
      <c r="FR156" s="135">
        <f>FR153*4/FP154*100</f>
        <v>31.456341991240823</v>
      </c>
      <c r="FS156" s="65">
        <f>IF(ISERROR(FR156/FP156),"NM",IF(OR(FR156/FP156&lt;0.5,FR156/FP156&gt;2),"NM",(FR156/FP156-1)*100))</f>
        <v>5.1888972148202983</v>
      </c>
      <c r="FT156" s="135">
        <f>FT153*4/FR154*100</f>
        <v>32.979233964005537</v>
      </c>
      <c r="FU156" s="65">
        <f>IF(ISERROR(FT156/FR156),"NM",IF(OR(FT156/FR156&lt;0.5,FT156/FR156&gt;2),"NM",(FT156/FR156-1)*100))</f>
        <v>4.8412875635341468</v>
      </c>
      <c r="FV156" s="135">
        <f>FV153*4/FT154*100</f>
        <v>37.849898330402596</v>
      </c>
      <c r="FW156" s="65">
        <f>IF(ISERROR(FV156/FT156),"NM",IF(OR(FV156/FT156&lt;0.5,FV156/FT156&gt;2),"NM",(FV156/FT156-1)*100))</f>
        <v>14.768882660261418</v>
      </c>
      <c r="FX156" s="135">
        <f>FX153*4/FV154*100</f>
        <v>36.998662703441347</v>
      </c>
      <c r="FY156" s="65">
        <f>IF(ISERROR(FX156/FV156),"NM",IF(OR(FX156/FV156&lt;0.5,FX156/FV156&gt;2),"NM",(FX156/FV156-1)*100))</f>
        <v>-2.2489773143657299</v>
      </c>
      <c r="FZ156" s="135">
        <f>FZ153*4/FX154*100</f>
        <v>38.699861187052512</v>
      </c>
      <c r="GA156" s="65">
        <f>IF(ISERROR(FZ156/FX156),"NM",IF(OR(FZ156/FX156&lt;0.5,FZ156/FX156&gt;2),"NM",(FZ156/FX156-1)*100))</f>
        <v>4.5979999256917203</v>
      </c>
      <c r="GB156" s="135">
        <f>GB153*4/FZ154*100</f>
        <v>40.696342241464968</v>
      </c>
      <c r="GC156" s="65">
        <f>IF(ISERROR(GB156/FZ156),"NM",IF(OR(GB156/FZ156&lt;0.5,GB156/FZ156&gt;2),"NM",(GB156/FZ156-1)*100))</f>
        <v>5.1588842780666111</v>
      </c>
      <c r="GD156" s="135">
        <f>GD153*4/GB154*100</f>
        <v>40.383391534928201</v>
      </c>
      <c r="GE156" s="65">
        <f>IF(ISERROR(GD156/GB156),"NM",IF(OR(GD156/GB156&lt;0.5,GD156/GB156&gt;2),"NM",(GD156/GB156-1)*100))</f>
        <v>-0.76898976492758564</v>
      </c>
      <c r="GF156" s="135">
        <f>GF153*4/GD154*100</f>
        <v>37.700311294751806</v>
      </c>
      <c r="GG156" s="65">
        <f>IF(ISERROR(GF156/GD156),"NM",IF(OR(GF156/GD156&lt;0.5,GF156/GD156&gt;2),"NM",(GF156/GD156-1)*100))</f>
        <v>-6.6440190835773567</v>
      </c>
      <c r="GH156" s="135">
        <f>GH153*4/GF154*100</f>
        <v>44.615052451857295</v>
      </c>
      <c r="GI156" s="65">
        <f>IF(ISERROR(GH156/GF156),"NM",IF(OR(GH156/GF156&lt;0.5,GH156/GF156&gt;2),"NM",(GH156/GF156-1)*100))</f>
        <v>18.341337033119089</v>
      </c>
      <c r="GJ156" s="135">
        <f>GJ153*4/GH154*100</f>
        <v>44.291702153062445</v>
      </c>
      <c r="GK156" s="65">
        <f>IF(ISERROR(GJ156/GH156),"NM",IF(OR(GJ156/GH156&lt;0.5,GJ156/GH156&gt;2),"NM",(GJ156/GH156-1)*100))</f>
        <v>-0.724756065553811</v>
      </c>
      <c r="GL156" s="135">
        <f>GL153*4/GJ154*100</f>
        <v>47.898209195821146</v>
      </c>
      <c r="GM156" s="65">
        <f>IF(ISERROR(GL156/GJ156),"NM",IF(OR(GL156/GJ156&lt;0.5,GL156/GJ156&gt;2),"NM",(GL156/GJ156-1)*100))</f>
        <v>8.1426246168986758</v>
      </c>
      <c r="GN156" s="135">
        <f>GN153*4/GL154*100</f>
        <v>43.609487002708605</v>
      </c>
      <c r="GO156" s="65">
        <f>IF(ISERROR(GN156/GL156),"NM",IF(OR(GN156/GL156&lt;0.5,GN156/GL156&gt;2),"NM",(GN156/GL156-1)*100))</f>
        <v>-8.9538257590780823</v>
      </c>
      <c r="GP156" s="135">
        <f>GP153*4/GN154*100</f>
        <v>43.215595811594874</v>
      </c>
      <c r="GQ156" s="65">
        <f>IF(ISERROR(GP156/GN156),"NM",IF(OR(GP156/GN156&lt;0.5,GP156/GN156&gt;2),"NM",(GP156/GN156-1)*100))</f>
        <v>-0.9032236290449025</v>
      </c>
      <c r="GR156" s="133">
        <f>GR153*4/GP154*100</f>
        <v>40.989498782372344</v>
      </c>
      <c r="GS156" s="65">
        <f>IF(ISERROR(GR156/GP156),"NM",IF(OR(GR156/GP156&lt;0.5,GR156/GP156&gt;2),"NM",(GR156/GP156-1)*100))</f>
        <v>-5.1511427470016802</v>
      </c>
      <c r="GT156" s="133">
        <f>GT153*4/GR154*100</f>
        <v>40.989498782372351</v>
      </c>
      <c r="GU156" s="65">
        <f>IF(ISERROR(GT156/GR156),"NM",IF(OR(GT156/GR156&lt;0.5,GT156/GR156&gt;2),"NM",(GT156/GR156-1)*100))</f>
        <v>2.2204460492503131E-14</v>
      </c>
      <c r="GV156" s="133">
        <f>GV153*4/GT154*100</f>
        <v>40.989498782372344</v>
      </c>
      <c r="GW156" s="65">
        <f>IF(ISERROR(GV156/GT156),"NM",IF(OR(GV156/GT156&lt;0.5,GV156/GT156&gt;2),"NM",(GV156/GT156-1)*100))</f>
        <v>-2.2204460492503131E-14</v>
      </c>
      <c r="GX156" s="133">
        <f>GX153*4/GV154*100</f>
        <v>40.989498782372344</v>
      </c>
      <c r="GY156" s="65">
        <f>IF(ISERROR(GX156/GV156),"NM",IF(OR(GX156/GV156&lt;0.5,GX156/GV156&gt;2),"NM",(GX156/GV156-1)*100))</f>
        <v>0</v>
      </c>
      <c r="GZ156" s="67">
        <f t="shared" si="511"/>
        <v>-1.231530064074482</v>
      </c>
      <c r="HA156" s="280"/>
      <c r="HB156" s="57"/>
      <c r="HC156"/>
      <c r="HD156"/>
      <c r="HE156"/>
      <c r="HF156"/>
      <c r="HG156"/>
      <c r="HH156"/>
    </row>
    <row r="157" spans="1:216" s="2" customFormat="1" ht="13.5" customHeight="1" x14ac:dyDescent="0.2">
      <c r="A157" s="4"/>
      <c r="B157" s="54" t="s">
        <v>445</v>
      </c>
      <c r="C157" s="88">
        <f>100/C156</f>
        <v>15.27540991826706</v>
      </c>
      <c r="D157" s="63"/>
      <c r="E157" s="88">
        <f>100/E156</f>
        <v>15.255434782608695</v>
      </c>
      <c r="F157" s="63"/>
      <c r="G157" s="88">
        <f>100/G156</f>
        <v>15.905555555555557</v>
      </c>
      <c r="H157" s="63"/>
      <c r="I157" s="88">
        <f>100/I156</f>
        <v>15.716666666666667</v>
      </c>
      <c r="J157" s="63"/>
      <c r="K157" s="88">
        <f>100/K156</f>
        <v>14.706521739130437</v>
      </c>
      <c r="L157" s="63">
        <f>IF(ISERROR(K157/C157),"NM",IF(OR(K157/C157&lt;0.5,K157/C157&gt;2),"NM",(K157/C157-1)*100))</f>
        <v>-3.7242089225790198</v>
      </c>
      <c r="M157" s="88">
        <f>100/M156</f>
        <v>13.788043478260869</v>
      </c>
      <c r="N157" s="63">
        <f>IF(ISERROR(M157/E157),"NM",IF(OR(M157/E157&lt;0.5,M157/E157&gt;2),"NM",(M157/E157-1)*100))</f>
        <v>-9.6188101175632372</v>
      </c>
      <c r="O157" s="88">
        <f>100/O156</f>
        <v>14.848837209302324</v>
      </c>
      <c r="P157" s="63">
        <f>IF(ISERROR(O157/G157),"NM",IF(OR(O157/G157&lt;0.5,O157/G157&gt;2),"NM",(O157/G157-1)*100))</f>
        <v>-6.6437059841279016</v>
      </c>
      <c r="Q157" s="88">
        <f>100/Q156</f>
        <v>15.697674418604651</v>
      </c>
      <c r="R157" s="63">
        <f>IF(ISERROR(Q157/I157),"NM",IF(OR(Q157/I157&lt;0.5,Q157/I157&gt;2),"NM",(Q157/I157-1)*100))</f>
        <v>-0.12084145108387512</v>
      </c>
      <c r="S157" s="88">
        <f>100/S156</f>
        <v>13.138297872340424</v>
      </c>
      <c r="T157" s="63">
        <f>IF(ISERROR(S157/K157),"NM",IF(OR(S157/K157&lt;0.5,S157/K157&gt;2),"NM",(S157/K157-1)*100))</f>
        <v>-10.663458665534463</v>
      </c>
      <c r="U157" s="88">
        <f>100/U156</f>
        <v>11.683962264150942</v>
      </c>
      <c r="V157" s="63">
        <f>IF(ISERROR(U157/M157),"NM",IF(OR(U157/M157&lt;0.5,U157/M157&gt;2),"NM",(U157/M157-1)*100))</f>
        <v>-15.260186968712119</v>
      </c>
      <c r="W157" s="88">
        <f>100/W156</f>
        <v>12.267543859649122</v>
      </c>
      <c r="X157" s="63">
        <f>IF(ISERROR(W157/O157),"NM",IF(OR(W157/O157&lt;0.5,W157/O157&gt;2),"NM",(W157/O157-1)*100))</f>
        <v>-17.38380799296597</v>
      </c>
      <c r="Y157" s="88">
        <f>100/Y156</f>
        <v>13.269230769230768</v>
      </c>
      <c r="Z157" s="63">
        <f>IF(ISERROR(Y157/Q157),"NM",IF(OR(Y157/Q157&lt;0.5,Y157/Q157&gt;2),"NM",(Y157/Q157-1)*100))</f>
        <v>-15.47008547008547</v>
      </c>
      <c r="AA157" s="88">
        <f>100/AA156</f>
        <v>11.564516129032256</v>
      </c>
      <c r="AB157" s="63">
        <f>IF(ISERROR(AA157/S157),"NM",IF(OR(AA157/S157&lt;0.5,AA157/S157&gt;2),"NM",(AA157/S157-1)*100))</f>
        <v>-11.978581689956902</v>
      </c>
      <c r="AC157" s="88">
        <f>100/AC156</f>
        <v>11.359375</v>
      </c>
      <c r="AD157" s="63">
        <f>IF(ISERROR(AC157/U157),"NM",IF(OR(AC157/U157&lt;0.5,AC157/U157&gt;2),"NM",(AC157/U157-1)*100))</f>
        <v>-2.778058134840522</v>
      </c>
      <c r="AE157" s="88">
        <f>100/AE156</f>
        <v>11.403846153846153</v>
      </c>
      <c r="AF157" s="63">
        <f>IF(ISERROR(AE157/W157),"NM",IF(OR(AE157/W157&lt;0.5,AE157/W157&gt;2),"NM",(AE157/W157-1)*100))</f>
        <v>-7.0405104370066756</v>
      </c>
      <c r="AG157" s="88">
        <f>100/AG156</f>
        <v>12.699218749999998</v>
      </c>
      <c r="AH157" s="63">
        <f>IF(ISERROR(AG157/Y157),"NM",IF(OR(AG157/Y157&lt;0.5,AG157/Y157&gt;2),"NM",(AG157/Y157-1)*100))</f>
        <v>-4.2957427536232</v>
      </c>
      <c r="AI157" s="89">
        <f>100/AI156</f>
        <v>12.112676056338028</v>
      </c>
      <c r="AJ157" s="63">
        <f>IF(ISERROR(AI157/AA157),"NM",IF(OR(AI157/AA157&lt;0.5,AI157/AA157&gt;2),"NM",(AI157/AA157-1)*100))</f>
        <v>4.7400161078044345</v>
      </c>
      <c r="AK157" s="88">
        <f>100/AK156</f>
        <v>13.450757575757576</v>
      </c>
      <c r="AL157" s="63">
        <f>IF(ISERROR(AK157/AC157),"NM",IF(OR(AK157/AC157&lt;0.5,AK157/AC157&gt;2),"NM",(AK157/AC157-1)*100))</f>
        <v>18.411070818223507</v>
      </c>
      <c r="AM157" s="88">
        <f>100/AM156</f>
        <v>13.573076923076924</v>
      </c>
      <c r="AN157" s="63">
        <f>IF(ISERROR(AM157/AE157),"NM",IF(OR(AM157/AE157&lt;0.5,AM157/AE157&gt;2),"NM",(AM157/AE157-1)*100))</f>
        <v>19.021922428330541</v>
      </c>
      <c r="AO157" s="71">
        <f>100/AO156</f>
        <v>12.38380281690141</v>
      </c>
      <c r="AP157" s="63">
        <f>IF(ISERROR(AO157/AG157),"NM",IF(OR(AO157/AG157&lt;0.5,AO157/AG157&gt;2),"NM",(AO157/AG157-1)*100))</f>
        <v>-2.4837428136954331</v>
      </c>
      <c r="AQ157" s="71">
        <f>100/AQ156</f>
        <v>13.054794520547947</v>
      </c>
      <c r="AR157" s="63">
        <f>IF(ISERROR(AQ157/AI157),"NM",IF(OR(AQ157/AI157&lt;0.5,AQ157/AI157&gt;2),"NM",(AQ157/AI157-1)*100))</f>
        <v>7.7779547626632972</v>
      </c>
      <c r="AS157" s="71">
        <f>100/AS156</f>
        <v>13.079861111111111</v>
      </c>
      <c r="AT157" s="63">
        <f>IF(ISERROR(AS157/AK157),"NM",IF(OR(AS157/AK157&lt;0.5,AS157/AK157&gt;2),"NM",(AS157/AK157-1)*100))</f>
        <v>-2.7574392189993469</v>
      </c>
      <c r="AU157" s="71">
        <f>100/AU156</f>
        <v>13.485507246376812</v>
      </c>
      <c r="AV157" s="63">
        <f>IF(ISERROR(AU157/AM157),"NM",IF(OR(AU157/AM157&lt;0.5,AU157/AM157&gt;2),"NM",(AU157/AM157-1)*100))</f>
        <v>-0.64517188841113349</v>
      </c>
      <c r="AW157" s="71">
        <f>100/AW156</f>
        <v>13.070422535211268</v>
      </c>
      <c r="AX157" s="63">
        <f>IF(ISERROR(AW157/AO157),"NM",IF(OR(AW157/AO157&lt;0.5,AW157/AO157&gt;2),"NM",(AW157/AO157-1)*100))</f>
        <v>5.544498151833932</v>
      </c>
      <c r="AY157" s="71">
        <f>100/AY156</f>
        <v>12.942857142857143</v>
      </c>
      <c r="AZ157" s="65">
        <f>IF(ISERROR(AY157/AQ157),"NM",IF(OR(AY157/AQ157&lt;0.5,AY157/AQ157&gt;2),"NM",(AY157/AQ157-1)*100))</f>
        <v>-0.85744266226953636</v>
      </c>
      <c r="BA157" s="71">
        <f>100/BA156</f>
        <v>12.698630136986301</v>
      </c>
      <c r="BB157" s="65">
        <f>IF(ISERROR(BA157/AS157),"NM",IF(OR(BA157/AS157&lt;0.5,BA157/AS157&gt;2),"NM",(BA157/AS157-1)*100))</f>
        <v>-2.9146408427912163</v>
      </c>
      <c r="BC157" s="71">
        <f>100/BC156</f>
        <v>13.75</v>
      </c>
      <c r="BD157" s="65">
        <f>IF(ISERROR(BC157/AU157),"NM",IF(OR(BC157/AU157&lt;0.5,BC157/AU157&gt;2),"NM",(BC157/AU157-1)*100))</f>
        <v>1.9613111230521119</v>
      </c>
      <c r="BE157" s="71">
        <f>100/BE156</f>
        <v>13.3125</v>
      </c>
      <c r="BF157" s="65">
        <f>IF(ISERROR(BE157/AW157),"NM",IF(OR(BE157/AW157&lt;0.5,BE157/AW157&gt;2),"NM",(BE157/AW157-1)*100))</f>
        <v>1.8521012931034475</v>
      </c>
      <c r="BG157" s="71">
        <f>100/BG156</f>
        <v>13.030405405405405</v>
      </c>
      <c r="BH157" s="65">
        <f>IF(ISERROR(BG157/AY157),"NM",IF(OR(BG157/AY157&lt;0.5,BG157/AY157&gt;2),"NM",(BG157/AY157-1)*100))</f>
        <v>0.67642145456714431</v>
      </c>
      <c r="BI157" s="71">
        <f>100/BI156</f>
        <v>12.6875</v>
      </c>
      <c r="BJ157" s="65">
        <f>IF(ISERROR(BI157/BA157),"NM",IF(OR(BI157/BA157&lt;0.5,BI157/BA157&gt;2),"NM",(BI157/BA157-1)*100))</f>
        <v>-8.7648327939582327E-2</v>
      </c>
      <c r="BK157" s="71">
        <f>100/BK156</f>
        <v>12.793333333333335</v>
      </c>
      <c r="BL157" s="65">
        <f>IF(ISERROR(BK157/BC157),"NM",IF(OR(BK157/BC157&lt;0.5,BK157/BC157&gt;2),"NM",(BK157/BC157-1)*100))</f>
        <v>-6.9575757575757518</v>
      </c>
      <c r="BM157" s="71">
        <f>100/BM156</f>
        <v>11.20430107526882</v>
      </c>
      <c r="BN157" s="65">
        <f>IF(ISERROR(BM157/BE157),"NM",IF(OR(BM157/BE157&lt;0.5,BM157/BE157&gt;2),"NM",(BM157/BE157-1)*100))</f>
        <v>-15.83623605431873</v>
      </c>
      <c r="BO157" s="71">
        <f>100/BO156</f>
        <v>11.1171875</v>
      </c>
      <c r="BP157" s="65">
        <f>IF(ISERROR(BO157/BG157),"NM",IF(OR(BO157/BG157&lt;0.5,BO157/BG157&gt;2),"NM",(BO157/BG157-1)*100))</f>
        <v>-14.682719730360382</v>
      </c>
      <c r="BQ157" s="71">
        <f>100/BQ156</f>
        <v>12.32</v>
      </c>
      <c r="BR157" s="65">
        <f>IF(ISERROR(BQ157/BI157),"NM",IF(OR(BQ157/BI157&lt;0.5,BQ157/BI157&gt;2),"NM",(BQ157/BI157-1)*100))</f>
        <v>-2.8965517241379302</v>
      </c>
      <c r="BS157" s="71">
        <f>100/BS156</f>
        <v>12.655913978494626</v>
      </c>
      <c r="BT157" s="65">
        <f>IF(ISERROR(BS157/BK157),"NM",IF(OR(BS157/BK157&lt;0.5,BS157/BK157&gt;2),"NM",(BS157/BK157-1)*100))</f>
        <v>-1.0741481618450455</v>
      </c>
      <c r="BU157" s="71">
        <f>100/BU156</f>
        <v>10.669565217391305</v>
      </c>
      <c r="BV157" s="65">
        <f>IF(ISERROR(BU157/BM157),"NM",IF(OR(BU157/BM157&lt;0.5,BU157/BM157&gt;2),"NM",(BU157/BM157-1)*100))</f>
        <v>-4.7725945088876065</v>
      </c>
      <c r="BW157" s="71">
        <f>100/BW156</f>
        <v>11.37701612903226</v>
      </c>
      <c r="BX157" s="65">
        <f>IF(ISERROR(BW157/BO157),"NM",IF(OR(BW157/BO157&lt;0.5,BW157/BO157&gt;2),"NM",(BW157/BO157-1)*100))</f>
        <v>2.3371795162423936</v>
      </c>
      <c r="BY157" s="71">
        <f>100/BY156</f>
        <v>10.948347107438018</v>
      </c>
      <c r="BZ157" s="65">
        <f>IF(ISERROR(BY157/BQ157),"NM",IF(OR(BY157/BQ157&lt;0.5,BY157/BQ157&gt;2),"NM",(BY157/BQ157-1)*100))</f>
        <v>-11.133546205860245</v>
      </c>
      <c r="CA157" s="71">
        <f>100/CA156</f>
        <v>11.138211382113822</v>
      </c>
      <c r="CB157" s="65">
        <f>IF(ISERROR(CA157/BS157),"NM",IF(OR(CA157/BS157&lt;0.5,CA157/BS157&gt;2),"NM",(CA157/BS157-1)*100))</f>
        <v>-11.992042605217911</v>
      </c>
      <c r="CC157" s="71">
        <f>100/CC156</f>
        <v>9.5941558441558445</v>
      </c>
      <c r="CD157" s="65">
        <f>IF(ISERROR(CC157/BU157),"NM",IF(OR(CC157/BU157&lt;0.5,CC157/BU157&gt;2),"NM",(CC157/BU157-1)*100))</f>
        <v>-10.079223954529581</v>
      </c>
      <c r="CE157" s="71">
        <f>100/CE156</f>
        <v>10.769636400651466</v>
      </c>
      <c r="CF157" s="65">
        <f>IF(ISERROR(CE157/BW157),"NM",IF(OR(CE157/BW157&lt;0.5,CE157/BW157&gt;2),"NM",(CE157/BW157-1)*100))</f>
        <v>-5.3386557731148976</v>
      </c>
      <c r="CG157" s="71">
        <f>100/CG156</f>
        <v>11.11457958658613</v>
      </c>
      <c r="CH157" s="65">
        <f>IF(ISERROR(CG157/BY157),"NM",IF(OR(CG157/BY157&lt;0.5,CG157/BY157&gt;2),"NM",(CG157/BY157-1)*100))</f>
        <v>1.5183340235456866</v>
      </c>
      <c r="CI157" s="71">
        <f>100/CI156</f>
        <v>11.212963205228196</v>
      </c>
      <c r="CJ157" s="65">
        <f>IF(ISERROR(CI157/CA157),"NM",IF(OR(CI157/CA157&lt;0.5,CI157/CA157&gt;2),"NM",(CI157/CA157-1)*100))</f>
        <v>0.67112950679328875</v>
      </c>
      <c r="CK157" s="71">
        <f>100/CK156</f>
        <v>10.494722636325994</v>
      </c>
      <c r="CL157" s="65">
        <f>IF(ISERROR(CK157/CC157),"NM",IF(OR(CK157/CC157&lt;0.5,CK157/CC157&gt;2),"NM",(CK157/CC157-1)*100))</f>
        <v>9.3866183414012205</v>
      </c>
      <c r="CM157" s="71">
        <f>100/CM156</f>
        <v>10.372597705399276</v>
      </c>
      <c r="CN157" s="65">
        <f>IF(ISERROR(CM157/CE157),"NM",IF(OR(CM157/CE157&lt;0.5,CM157/CE157&gt;2),"NM",(CM157/CE157-1)*100))</f>
        <v>-3.686649023992794</v>
      </c>
      <c r="CO157" s="71">
        <f>100/CO156</f>
        <v>9.7845915059833057</v>
      </c>
      <c r="CP157" s="65">
        <f>IF(ISERROR(CO157/CG157),"NM",IF(OR(CO157/CG157&lt;0.5,CO157/CG157&gt;2),"NM",(CO157/CG157-1)*100))</f>
        <v>-11.966157336332806</v>
      </c>
      <c r="CQ157" s="71">
        <f>100/CQ156</f>
        <v>9.5789547968877997</v>
      </c>
      <c r="CR157" s="65">
        <f>IF(ISERROR(CQ157/CI157),"NM",IF(OR(CQ157/CI157&lt;0.5,CQ157/CI157&gt;2),"NM",(CQ157/CI157-1)*100))</f>
        <v>-14.572494160852301</v>
      </c>
      <c r="CS157" s="71">
        <f>100/CS156</f>
        <v>11.00270245084335</v>
      </c>
      <c r="CT157" s="65">
        <f>IF(ISERROR(CS157/CK157),"NM",IF(OR(CS157/CK157&lt;0.5,CS157/CK157&gt;2),"NM",(CS157/CK157-1)*100))</f>
        <v>4.840335777517879</v>
      </c>
      <c r="CU157" s="71">
        <f>100/CU156</f>
        <v>9.9747191011235952</v>
      </c>
      <c r="CV157" s="65">
        <f>IF(ISERROR(CU157/CM157),"NM",IF(OR(CU157/CM157&lt;0.5,CU157/CM157&gt;2),"NM",(CU157/CM157-1)*100))</f>
        <v>-3.8358626794961048</v>
      </c>
      <c r="CW157" s="71">
        <f>100/CW156</f>
        <v>9.641242937853109</v>
      </c>
      <c r="CX157" s="65">
        <f>IF(ISERROR(CW157/CO157),"NM",IF(OR(CW157/CO157&lt;0.5,CW157/CO157&gt;2),"NM",(CW157/CO157-1)*100))</f>
        <v>-1.465043972888791</v>
      </c>
      <c r="CY157" s="71">
        <f>100/CY156</f>
        <v>9.9323204419889493</v>
      </c>
      <c r="CZ157" s="65">
        <f>IF(ISERROR(CY157/CQ157),"NM",IF(OR(CY157/CQ157&lt;0.5,CY157/CQ157&gt;2),"NM",(CY157/CQ157-1)*100))</f>
        <v>3.6889791484970624</v>
      </c>
      <c r="DA157" s="71">
        <f>100/DA156</f>
        <v>10.328729281767956</v>
      </c>
      <c r="DB157" s="65">
        <f>IF(ISERROR(DA157/CS157),"NM",IF(OR(DA157/CS157&lt;0.5,DA157/CS157&gt;2),"NM",(DA157/CS157-1)*100))</f>
        <v>-6.1255239072991019</v>
      </c>
      <c r="DC157" s="71">
        <f>100/DC156</f>
        <v>10.430981595092025</v>
      </c>
      <c r="DD157" s="65">
        <f>IF(ISERROR(DC157/CU157),"NM",IF(OR(DC157/CU157&lt;0.5,DC157/CU157&gt;2),"NM",(DC157/CU157-1)*100))</f>
        <v>4.5741889003875214</v>
      </c>
      <c r="DE157" s="71">
        <f>100/DE156</f>
        <v>10.370915032679738</v>
      </c>
      <c r="DF157" s="65">
        <f>IF(ISERROR(DE157/CW157),"NM",IF(OR(DE157/CW157&lt;0.5,DE157/CW157&gt;2),"NM",(DE157/CW157-1)*100))</f>
        <v>7.5682367878296741</v>
      </c>
      <c r="DG157" s="71">
        <f>100/DG156</f>
        <v>9.9950980392156854</v>
      </c>
      <c r="DH157" s="65">
        <f>IF(ISERROR(DG157/CY157),"NM",IF(OR(DG157/CY157&lt;0.5,DG157/CY157&gt;2),"NM",(DG157/CY157-1)*100))</f>
        <v>0.63205368366230363</v>
      </c>
      <c r="DI157" s="71">
        <f>100/DI156</f>
        <v>9.0610465116279073</v>
      </c>
      <c r="DJ157" s="65">
        <f>IF(ISERROR(DI157/DA157),"NM",IF(OR(DI157/DA157&lt;0.5,DI157/DA157&gt;2),"NM",(DI157/DA157-1)*100))</f>
        <v>-12.273366215316861</v>
      </c>
      <c r="DK157" s="71">
        <f>100/DK156</f>
        <v>8.8704268292682915</v>
      </c>
      <c r="DL157" s="65">
        <f>IF(ISERROR(DK157/DC157),"NM",IF(OR(DK157/DC157&lt;0.5,DK157/DC157&gt;2),"NM",(DK157/DC157-1)*100))</f>
        <v>-14.960766171402351</v>
      </c>
      <c r="DM157" s="71">
        <f>100/DM156</f>
        <v>8.9211309523809526</v>
      </c>
      <c r="DN157" s="65">
        <f>IF(ISERROR(DM157/DE157),"NM",IF(OR(DM157/DE157&lt;0.5,DM157/DE157&gt;2),"NM",(DM157/DE157-1)*100))</f>
        <v>-13.979326565981676</v>
      </c>
      <c r="DO157" s="71">
        <f>100/DO156</f>
        <v>9.6179245283018879</v>
      </c>
      <c r="DP157" s="65">
        <f>IF(ISERROR(DO157/DG157),"NM",IF(OR(DO157/DG157&lt;0.5,DO157/DG157&gt;2),"NM",(DO157/DG157-1)*100))</f>
        <v>-3.7735849056603543</v>
      </c>
      <c r="DQ157" s="71">
        <f>100/DQ156</f>
        <v>9.0284810126582293</v>
      </c>
      <c r="DR157" s="65">
        <f>IF(ISERROR(DQ157/DI157),"NM",IF(OR(DQ157/DI157&lt;0.5,DQ157/DI157&gt;2),"NM",(DQ157/DI157-1)*100))</f>
        <v>-0.35940107942153965</v>
      </c>
      <c r="DS157" s="71">
        <f>100/DS156</f>
        <v>8.7432885906040259</v>
      </c>
      <c r="DT157" s="65">
        <f>IF(ISERROR(DS157/DK157),"NM",IF(OR(DS157/DK157&lt;0.5,DS157/DK157&gt;2),"NM",(DS157/DK157-1)*100))</f>
        <v>-1.4332820856463035</v>
      </c>
      <c r="DU157" s="71">
        <f>100/DU156</f>
        <v>9.3085106382978715</v>
      </c>
      <c r="DV157" s="65">
        <f>IF(ISERROR(DU157/DM157),"NM",IF(OR(DU157/DM157&lt;0.5,DU157/DM157&gt;2),"NM",(DU157/DM157-1)*100))</f>
        <v>4.3422710414707133</v>
      </c>
      <c r="DW157" s="71">
        <f>100/DW156</f>
        <v>8.9982638888888893</v>
      </c>
      <c r="DX157" s="65">
        <f>IF(ISERROR(DW157/DO157),"NM",IF(OR(DW157/DO157&lt;0.5,DW157/DO157&gt;2),"NM",(DW157/DO157-1)*100))</f>
        <v>-6.4427687864421657</v>
      </c>
      <c r="DY157" s="71">
        <f t="shared" ref="DY157:EA157" si="521">100/DY156</f>
        <v>9.335664335664335</v>
      </c>
      <c r="DZ157" s="65">
        <f>IF(ISERROR(DY157/DQ157),"NM",IF(OR(DY157/DQ157&lt;0.5,DY157/DQ157&gt;2),"NM",(DY157/DQ157-1)*100))</f>
        <v>3.4023810049046421</v>
      </c>
      <c r="EA157" s="71">
        <f t="shared" si="521"/>
        <v>8.8907284768211916</v>
      </c>
      <c r="EB157" s="65">
        <f>IF(ISERROR(EA157/DS157),"NM",IF(OR(EA157/DS157&lt;0.5,EA157/DS157&gt;2),"NM",(EA157/DS157-1)*100))</f>
        <v>1.6863207097568722</v>
      </c>
      <c r="EC157" s="71">
        <f t="shared" ref="EC157:EE157" si="522">100/EC156</f>
        <v>8.6736526946107784</v>
      </c>
      <c r="ED157" s="65">
        <f>IF(ISERROR(EC157/DU157),"NM",IF(OR(EC157/DU157&lt;0.5,EC157/DU157&gt;2),"NM",(EC157/DU157-1)*100))</f>
        <v>-6.8201881950384902</v>
      </c>
      <c r="EE157" s="71">
        <f t="shared" si="522"/>
        <v>9.625</v>
      </c>
      <c r="EF157" s="65">
        <f>IF(ISERROR(EE157/DW157),"NM",IF(OR(EE157/DW157&lt;0.5,EE157/DW157&gt;2),"NM",(EE157/DW157-1)*100))</f>
        <v>6.9650781400733219</v>
      </c>
      <c r="EG157" s="71">
        <f t="shared" ref="EG157:EI157" si="523">100/EG156</f>
        <v>10.328616352201257</v>
      </c>
      <c r="EH157" s="65">
        <f>IF(ISERROR(EG157/DY157),"NM",IF(OR(EG157/DY157&lt;0.5,EG157/DY157&gt;2),"NM",(EG157/DY157-1)*100))</f>
        <v>10.636115233316845</v>
      </c>
      <c r="EI157" s="71">
        <f t="shared" si="523"/>
        <v>9.3587662337662341</v>
      </c>
      <c r="EJ157" s="65">
        <f>IF(ISERROR(EI157/EA157),"NM",IF(OR(EI157/EA157&lt;0.5,EI157/EA157&gt;2),"NM",(EI157/EA157-1)*100))</f>
        <v>5.2643352922682629</v>
      </c>
      <c r="EK157" s="71">
        <f t="shared" ref="EK157:EM157" si="524">100/EK156</f>
        <v>9.0239520958083848</v>
      </c>
      <c r="EL157" s="65">
        <f>IF(ISERROR(EK157/EC157),"NM",IF(OR(EK157/EC157&lt;0.5,EK157/EC157&gt;2),"NM",(EK157/EC157-1)*100))</f>
        <v>4.038660683465678</v>
      </c>
      <c r="EM157" s="71">
        <f t="shared" si="524"/>
        <v>9.8320605746828882</v>
      </c>
      <c r="EN157" s="65">
        <f>IF(ISERROR(EM157/EE157),"NM",IF(OR(EM157/EE157&lt;0.5,EM157/EE157&gt;2),"NM",(EM157/EE157-1)*100))</f>
        <v>2.1512786980040222</v>
      </c>
      <c r="EO157" s="71">
        <f t="shared" ref="EO157" si="525">100/EO156</f>
        <v>9.9730718954248374</v>
      </c>
      <c r="EP157" s="65">
        <f>IF(ISERROR(EO157/EG157),"NM",IF(OR(EO157/EG157&lt;0.5,EO157/EG157&gt;2),"NM",(EO157/EG157-1)*100))</f>
        <v>-3.442324166689037</v>
      </c>
      <c r="EQ157" s="71">
        <f t="shared" ref="EQ157:ES157" si="526">100/EQ156</f>
        <v>9.1862262369173227</v>
      </c>
      <c r="ER157" s="65">
        <f>IF(ISERROR(EQ157/EI157),"NM",IF(OR(EQ157/EI157&lt;0.5,EQ157/EI157&gt;2),"NM",(EQ157/EI157-1)*100))</f>
        <v>-1.8436190469892311</v>
      </c>
      <c r="ES157" s="71">
        <f t="shared" si="526"/>
        <v>9.0887356877922905</v>
      </c>
      <c r="ET157" s="65">
        <f>IF(ISERROR(ES157/EK157),"NM",IF(OR(ES157/EK157&lt;0.5,ES157/EK157&gt;2),"NM",(ES157/EK157-1)*100))</f>
        <v>0.71790709099617267</v>
      </c>
      <c r="EU157" s="71">
        <f t="shared" ref="EU157" si="527">100/EU156</f>
        <v>9.8637101449275359</v>
      </c>
      <c r="EV157" s="65">
        <f>IF(ISERROR(EU157/EM157),"NM",IF(OR(EU157/EM157&lt;0.5,EU157/EM157&gt;2),"NM",(EU157/EM157-1)*100))</f>
        <v>0.32190170111587868</v>
      </c>
      <c r="EW157" s="71">
        <f t="shared" ref="EW157" si="528">100/EW156</f>
        <v>9.9471493003353775</v>
      </c>
      <c r="EX157" s="65">
        <f>IF(ISERROR(EW157/EO157),"NM",IF(OR(EW157/EO157&lt;0.5,EW157/EO157&gt;2),"NM",(EW157/EO157-1)*100))</f>
        <v>-0.25992588202790046</v>
      </c>
      <c r="EY157" s="65"/>
      <c r="EZ157" s="317"/>
      <c r="FA157" s="59"/>
      <c r="FB157" s="88">
        <f>100/FB156</f>
        <v>4.71274521655039</v>
      </c>
      <c r="FC157" s="63"/>
      <c r="FD157" s="88">
        <f>100/FD156</f>
        <v>3.4245048797357271</v>
      </c>
      <c r="FE157" s="65">
        <f>IF(ISERROR(FD157/FB157),"NM",IF(OR(FD157/FB157&lt;0.5,FD157/FB157&gt;2),"NM",(FD157/FB157-1)*100))</f>
        <v>-27.335242573491424</v>
      </c>
      <c r="FF157" s="88">
        <f>100/FF156</f>
        <v>3.604310205433801</v>
      </c>
      <c r="FG157" s="65">
        <f>IF(ISERROR(FF157/FD157),"NM",IF(OR(FF157/FD157&lt;0.5,FF157/FD157&gt;2),"NM",(FF157/FD157-1)*100))</f>
        <v>5.2505495542453318</v>
      </c>
      <c r="FH157" s="88">
        <f>100/FH156</f>
        <v>3.8005617977528088</v>
      </c>
      <c r="FI157" s="65">
        <f>IF(ISERROR(FH157/FF157),"NM",IF(OR(FH157/FF157&lt;0.5,FH157/FF157&gt;2),"NM",(FH157/FF157-1)*100))</f>
        <v>5.4449140371753302</v>
      </c>
      <c r="FJ157" s="88">
        <f>100/FJ156</f>
        <v>2.9545454545454546</v>
      </c>
      <c r="FK157" s="65">
        <f>IF(ISERROR(FJ157/FH157),"NM",IF(OR(FJ157/FH157&lt;0.5,FJ157/FH157&gt;2),"NM",(FJ157/FH157-1)*100))</f>
        <v>-22.26029698313512</v>
      </c>
      <c r="FL157" s="88">
        <f>100/FL156</f>
        <v>2.8115341215718979</v>
      </c>
      <c r="FM157" s="65">
        <f>IF(ISERROR(FL157/FJ157),"NM",IF(OR(FL157/FJ157&lt;0.5,FL157/FJ157&gt;2),"NM",(FL157/FJ157-1)*100))</f>
        <v>-4.8403835775665316</v>
      </c>
      <c r="FN157" s="88">
        <f>100/FN156</f>
        <v>3.1502498248507771</v>
      </c>
      <c r="FO157" s="65">
        <f>IF(ISERROR(FN157/FL157),"NM",IF(OR(FN157/FL157&lt;0.5,FN157/FL157&gt;2),"NM",(FN157/FL157-1)*100))</f>
        <v>12.04736235210644</v>
      </c>
      <c r="FP157" s="88">
        <f>100/FP156</f>
        <v>3.343964700158419</v>
      </c>
      <c r="FQ157" s="65">
        <f>IF(ISERROR(FP157/FN157),"NM",IF(OR(FP157/FN157&lt;0.5,FP157/FN157&gt;2),"NM",(FP157/FN157-1)*100))</f>
        <v>6.1491908920848104</v>
      </c>
      <c r="FR157" s="87">
        <f>100/FR156</f>
        <v>3.1790091812915025</v>
      </c>
      <c r="FS157" s="65">
        <f>IF(ISERROR(FR157/FP157),"NM",IF(OR(FR157/FP157&lt;0.5,FR157/FP157&gt;2),"NM",(FR157/FP157-1)*100))</f>
        <v>-4.9329324217777142</v>
      </c>
      <c r="FT157" s="87">
        <f>100/FT156</f>
        <v>3.0322111213724008</v>
      </c>
      <c r="FU157" s="65">
        <f>IF(ISERROR(FT157/FR157),"NM",IF(OR(FT157/FR157&lt;0.5,FT157/FR157&gt;2),"NM",(FT157/FR157-1)*100))</f>
        <v>-4.617729976465923</v>
      </c>
      <c r="FV157" s="87">
        <f>100/FV156</f>
        <v>2.6420150227900581</v>
      </c>
      <c r="FW157" s="65">
        <f>IF(ISERROR(FV157/FT157),"NM",IF(OR(FV157/FT157&lt;0.5,FV157/FT157&gt;2),"NM",(FV157/FT157-1)*100))</f>
        <v>-12.868368426989251</v>
      </c>
      <c r="FX157" s="87">
        <f>100/FX156</f>
        <v>2.702800390423266</v>
      </c>
      <c r="FY157" s="65">
        <f>IF(ISERROR(FX157/FV157),"NM",IF(OR(FX157/FV157&lt;0.5,FX157/FV157&gt;2),"NM",(FX157/FV157-1)*100))</f>
        <v>2.3007199848930737</v>
      </c>
      <c r="FZ157" s="87">
        <f>100/FZ156</f>
        <v>2.5839885966685627</v>
      </c>
      <c r="GA157" s="65">
        <f>IF(ISERROR(FZ157/FX157),"NM",IF(OR(FZ157/FX157&lt;0.5,FZ157/FX157&gt;2),"NM",(FZ157/FX157-1)*100))</f>
        <v>-4.3958774823211089</v>
      </c>
      <c r="GB157" s="87">
        <f>100/GB156</f>
        <v>2.4572232906502176</v>
      </c>
      <c r="GC157" s="65">
        <f>IF(ISERROR(GB157/FZ157),"NM",IF(OR(GB157/FZ157&lt;0.5,GB157/FZ157&gt;2),"NM",(GB157/FZ157-1)*100))</f>
        <v>-4.9057997462441882</v>
      </c>
      <c r="GD157" s="87">
        <f>100/GD156</f>
        <v>2.4762655190440976</v>
      </c>
      <c r="GE157" s="65">
        <f>IF(ISERROR(GD157/GB157),"NM",IF(OR(GD157/GB157&lt;0.5,GD157/GB157&gt;2),"NM",(GD157/GB157-1)*100))</f>
        <v>0.77494904375747797</v>
      </c>
      <c r="GF157" s="87">
        <f>100/GF156</f>
        <v>2.6524979918115643</v>
      </c>
      <c r="GG157" s="65">
        <f>IF(ISERROR(GF157/GD157),"NM",IF(OR(GF157/GD157&lt;0.5,GF157/GD157&gt;2),"NM",(GF157/GD157-1)*100))</f>
        <v>7.1168649489371738</v>
      </c>
      <c r="GH157" s="87">
        <f>100/GH156</f>
        <v>2.2413959976379467</v>
      </c>
      <c r="GI157" s="65">
        <f>IF(ISERROR(GH157/GF157),"NM",IF(OR(GH157/GF157&lt;0.5,GH157/GF157&gt;2),"NM",(GH157/GF157-1)*100))</f>
        <v>-15.498673154238629</v>
      </c>
      <c r="GJ157" s="87">
        <f>100/GJ156</f>
        <v>2.2577592447095811</v>
      </c>
      <c r="GK157" s="65">
        <f>IF(ISERROR(GJ157/GH157),"NM",IF(OR(GJ157/GH157&lt;0.5,GJ157/GH157&gt;2),"NM",(GJ157/GH157-1)*100))</f>
        <v>0.73004712638367053</v>
      </c>
      <c r="GL157" s="87">
        <f>100/GL156</f>
        <v>2.0877607259004676</v>
      </c>
      <c r="GM157" s="65">
        <f>IF(ISERROR(GL157/GJ157),"NM",IF(OR(GL157/GJ157&lt;0.5,GL157/GJ157&gt;2),"NM",(GL157/GJ157-1)*100))</f>
        <v>-7.5295237615550459</v>
      </c>
      <c r="GN157" s="87">
        <f>100/GN156</f>
        <v>2.2930790264464465</v>
      </c>
      <c r="GO157" s="65">
        <f>IF(ISERROR(GN157/GL157),"NM",IF(OR(GN157/GL157&lt;0.5,GN157/GL157&gt;2),"NM",(GN157/GL157-1)*100))</f>
        <v>9.8343789112817817</v>
      </c>
      <c r="GP157" s="87">
        <f>100/GP156</f>
        <v>2.3139794354789318</v>
      </c>
      <c r="GQ157" s="65">
        <f>IF(ISERROR(GP157/GN157),"NM",IF(OR(GP157/GN157&lt;0.5,GP157/GN157&gt;2),"NM",(GP157/GN157-1)*100))</f>
        <v>0.91145611605345511</v>
      </c>
      <c r="GR157" s="71">
        <f>100/GR156</f>
        <v>2.439649250919977</v>
      </c>
      <c r="GS157" s="65">
        <f>IF(ISERROR(GR157/GP157),"NM",IF(OR(GR157/GP157&lt;0.5,GR157/GP157&gt;2),"NM",(GR157/GP157-1)*100))</f>
        <v>5.4308959498179377</v>
      </c>
      <c r="GT157" s="71">
        <f>100/GT156</f>
        <v>2.4396492509199765</v>
      </c>
      <c r="GU157" s="65">
        <f>IF(ISERROR(GT157/GR157),"NM",IF(OR(GT157/GR157&lt;0.5,GT157/GR157&gt;2),"NM",(GT157/GR157-1)*100))</f>
        <v>-2.2204460492503131E-14</v>
      </c>
      <c r="GV157" s="71">
        <f>100/GV156</f>
        <v>2.439649250919977</v>
      </c>
      <c r="GW157" s="65">
        <f>IF(ISERROR(GV157/GT157),"NM",IF(OR(GV157/GT157&lt;0.5,GV157/GT157&gt;2),"NM",(GV157/GT157-1)*100))</f>
        <v>2.2204460492503131E-14</v>
      </c>
      <c r="GX157" s="71">
        <f>100/GX156</f>
        <v>2.439649250919977</v>
      </c>
      <c r="GY157" s="65">
        <f>IF(ISERROR(GX157/GV157),"NM",IF(OR(GX157/GV157&lt;0.5,GX157/GV157&gt;2),"NM",(GX157/GV157-1)*100))</f>
        <v>0</v>
      </c>
      <c r="GZ157" s="67">
        <f t="shared" si="511"/>
        <v>1.2468858380345615</v>
      </c>
      <c r="HA157" s="280"/>
      <c r="HB157" s="57"/>
      <c r="HC157"/>
      <c r="HD157"/>
      <c r="HE157"/>
      <c r="HF157"/>
      <c r="HG157"/>
      <c r="HH157"/>
    </row>
    <row r="158" spans="1:216" s="2" customFormat="1" ht="13.5" customHeight="1" x14ac:dyDescent="0.2">
      <c r="A158" s="4"/>
      <c r="B158" s="54"/>
      <c r="C158" s="57"/>
      <c r="D158" s="63"/>
      <c r="E158" s="57"/>
      <c r="F158" s="63"/>
      <c r="G158" s="57"/>
      <c r="H158" s="63"/>
      <c r="I158" s="57"/>
      <c r="J158" s="63"/>
      <c r="K158" s="57"/>
      <c r="L158" s="63"/>
      <c r="M158" s="57"/>
      <c r="N158" s="63"/>
      <c r="O158" s="57"/>
      <c r="P158" s="63"/>
      <c r="Q158" s="57"/>
      <c r="R158" s="63"/>
      <c r="S158" s="57"/>
      <c r="T158" s="63"/>
      <c r="U158" s="57"/>
      <c r="V158" s="63"/>
      <c r="W158" s="57"/>
      <c r="X158" s="63"/>
      <c r="Y158" s="57"/>
      <c r="Z158" s="63"/>
      <c r="AA158" s="57"/>
      <c r="AB158" s="63"/>
      <c r="AC158" s="57"/>
      <c r="AD158" s="63"/>
      <c r="AE158" s="57"/>
      <c r="AF158" s="63"/>
      <c r="AG158" s="57"/>
      <c r="AH158" s="63"/>
      <c r="AI158" s="55"/>
      <c r="AJ158" s="63"/>
      <c r="AK158" s="57"/>
      <c r="AL158" s="63"/>
      <c r="AM158" s="57"/>
      <c r="AN158" s="63"/>
      <c r="AO158" s="59"/>
      <c r="AP158" s="63"/>
      <c r="AQ158" s="59"/>
      <c r="AR158" s="63"/>
      <c r="AS158" s="59"/>
      <c r="AT158" s="63"/>
      <c r="AU158" s="59"/>
      <c r="AV158" s="63"/>
      <c r="AW158" s="59"/>
      <c r="AX158" s="63"/>
      <c r="AY158" s="59"/>
      <c r="AZ158" s="65"/>
      <c r="BA158" s="59"/>
      <c r="BB158" s="65"/>
      <c r="BC158" s="59"/>
      <c r="BD158" s="65"/>
      <c r="BE158" s="59"/>
      <c r="BF158" s="65"/>
      <c r="BG158" s="59"/>
      <c r="BH158" s="65"/>
      <c r="BI158" s="59"/>
      <c r="BJ158" s="65"/>
      <c r="BK158" s="59"/>
      <c r="BL158" s="65"/>
      <c r="BM158" s="59"/>
      <c r="BN158" s="65"/>
      <c r="BO158" s="59"/>
      <c r="BP158" s="65"/>
      <c r="BQ158" s="59"/>
      <c r="BR158" s="65"/>
      <c r="BS158" s="59"/>
      <c r="BT158" s="65"/>
      <c r="BU158" s="59"/>
      <c r="BV158" s="65"/>
      <c r="BW158" s="59"/>
      <c r="BX158" s="65"/>
      <c r="BY158" s="59"/>
      <c r="BZ158" s="65"/>
      <c r="CA158" s="59"/>
      <c r="CB158" s="65"/>
      <c r="CC158" s="59"/>
      <c r="CD158" s="65"/>
      <c r="CE158" s="59"/>
      <c r="CF158" s="65"/>
      <c r="CG158" s="59"/>
      <c r="CH158" s="65"/>
      <c r="CI158" s="59"/>
      <c r="CJ158" s="65"/>
      <c r="CK158" s="59"/>
      <c r="CL158" s="65"/>
      <c r="CM158" s="59"/>
      <c r="CN158" s="65"/>
      <c r="CO158" s="59"/>
      <c r="CP158" s="65"/>
      <c r="CQ158" s="59"/>
      <c r="CR158" s="65"/>
      <c r="CS158" s="59"/>
      <c r="CT158" s="65"/>
      <c r="CU158" s="59"/>
      <c r="CV158" s="65"/>
      <c r="CW158" s="59"/>
      <c r="CX158" s="65"/>
      <c r="CY158" s="59"/>
      <c r="CZ158" s="65"/>
      <c r="DA158" s="59"/>
      <c r="DB158" s="65"/>
      <c r="DC158" s="59"/>
      <c r="DD158" s="65"/>
      <c r="DE158" s="59"/>
      <c r="DF158" s="65"/>
      <c r="DG158" s="59"/>
      <c r="DH158" s="65"/>
      <c r="DI158" s="59"/>
      <c r="DJ158" s="65"/>
      <c r="DK158" s="59"/>
      <c r="DL158" s="65"/>
      <c r="DM158" s="59"/>
      <c r="DN158" s="65"/>
      <c r="DO158" s="59"/>
      <c r="DP158" s="65"/>
      <c r="DQ158" s="59"/>
      <c r="DR158" s="65"/>
      <c r="DS158" s="59"/>
      <c r="DT158" s="65"/>
      <c r="DU158" s="59"/>
      <c r="DV158" s="65"/>
      <c r="DW158" s="59"/>
      <c r="DX158" s="65"/>
      <c r="DY158" s="59"/>
      <c r="DZ158" s="65"/>
      <c r="EA158" s="59"/>
      <c r="EB158" s="65"/>
      <c r="EC158" s="59"/>
      <c r="ED158" s="65"/>
      <c r="EE158" s="59"/>
      <c r="EF158" s="65"/>
      <c r="EG158" s="59"/>
      <c r="EH158" s="65"/>
      <c r="EI158" s="59"/>
      <c r="EJ158" s="65"/>
      <c r="EK158" s="59"/>
      <c r="EL158" s="65"/>
      <c r="EM158" s="59"/>
      <c r="EN158" s="65"/>
      <c r="EO158" s="59"/>
      <c r="EP158" s="65"/>
      <c r="EQ158" s="59"/>
      <c r="ER158" s="65"/>
      <c r="ES158" s="59"/>
      <c r="ET158" s="65"/>
      <c r="EU158" s="59"/>
      <c r="EV158" s="65"/>
      <c r="EW158" s="59"/>
      <c r="EX158" s="65"/>
      <c r="EY158" s="65"/>
      <c r="EZ158" s="317"/>
      <c r="FA158" s="59"/>
      <c r="FB158" s="57"/>
      <c r="FC158" s="63"/>
      <c r="FD158" s="57"/>
      <c r="FE158" s="65"/>
      <c r="FF158" s="57"/>
      <c r="FG158" s="65"/>
      <c r="FH158" s="57"/>
      <c r="FI158" s="65"/>
      <c r="FJ158" s="57"/>
      <c r="FK158" s="65"/>
      <c r="FL158" s="57"/>
      <c r="FM158" s="65"/>
      <c r="FN158" s="57"/>
      <c r="FO158" s="65"/>
      <c r="FP158" s="57"/>
      <c r="FQ158" s="65"/>
      <c r="FR158" s="72"/>
      <c r="FS158" s="65"/>
      <c r="FT158" s="72"/>
      <c r="FU158" s="65"/>
      <c r="FV158" s="72"/>
      <c r="FW158" s="65"/>
      <c r="FX158" s="72"/>
      <c r="FY158" s="65"/>
      <c r="FZ158" s="72"/>
      <c r="GA158" s="65"/>
      <c r="GB158" s="72"/>
      <c r="GC158" s="65"/>
      <c r="GD158" s="72"/>
      <c r="GE158" s="65"/>
      <c r="GF158" s="72"/>
      <c r="GG158" s="65"/>
      <c r="GH158" s="72"/>
      <c r="GI158" s="65"/>
      <c r="GJ158" s="72"/>
      <c r="GK158" s="65"/>
      <c r="GL158" s="72"/>
      <c r="GM158" s="65"/>
      <c r="GN158" s="72"/>
      <c r="GO158" s="65"/>
      <c r="GP158" s="72"/>
      <c r="GQ158" s="65"/>
      <c r="GR158" s="59"/>
      <c r="GS158" s="65"/>
      <c r="GT158" s="59"/>
      <c r="GU158" s="65"/>
      <c r="GV158" s="59"/>
      <c r="GW158" s="65"/>
      <c r="GX158" s="59"/>
      <c r="GY158" s="65"/>
      <c r="GZ158" s="67" t="str">
        <f t="shared" si="511"/>
        <v/>
      </c>
      <c r="HA158" s="279"/>
      <c r="HB158" s="57"/>
      <c r="HC158"/>
      <c r="HD158"/>
      <c r="HE158"/>
      <c r="HF158"/>
      <c r="HG158"/>
      <c r="HH158"/>
    </row>
    <row r="159" spans="1:216" s="2" customFormat="1" ht="13.5" customHeight="1" x14ac:dyDescent="0.2">
      <c r="A159" s="4"/>
      <c r="B159" s="54" t="s">
        <v>446</v>
      </c>
      <c r="C159" s="131">
        <f>C153/C131*100</f>
        <v>2.5516403402187122</v>
      </c>
      <c r="D159" s="63"/>
      <c r="E159" s="131">
        <f>E153/E131*100</f>
        <v>2.7495517035265991</v>
      </c>
      <c r="F159" s="63"/>
      <c r="G159" s="131">
        <f>G153/G131*100</f>
        <v>2.6753864447086801</v>
      </c>
      <c r="H159" s="63"/>
      <c r="I159" s="131">
        <f>I153/I131*100</f>
        <v>2.6978417266187051</v>
      </c>
      <c r="J159" s="63"/>
      <c r="K159" s="131">
        <f>K153/K131*100</f>
        <v>2.8912633563796355</v>
      </c>
      <c r="L159" s="63">
        <f>IF(ISERROR(K159/C159),"NM",IF(OR(K159/C159&lt;0.5,K159/C159&gt;2),"NM",(K159/C159-1)*100))</f>
        <v>13.309987728592375</v>
      </c>
      <c r="M159" s="131">
        <f>M153/M131*100</f>
        <v>3.0104712041884816</v>
      </c>
      <c r="N159" s="63">
        <f>IF(ISERROR(M159/E159),"NM",IF(OR(M159/E159&lt;0.5,M159/E159&gt;2),"NM",(M159/E159-1)*100))</f>
        <v>9.4895287958115091</v>
      </c>
      <c r="O159" s="131">
        <f>O153/O131*100</f>
        <v>2.749360613810742</v>
      </c>
      <c r="P159" s="63">
        <f>IF(ISERROR(O159/G159),"NM",IF(OR(O159/G159&lt;0.5,O159/G159&gt;2),"NM",(O159/G159-1)*100))</f>
        <v>2.764990053992622</v>
      </c>
      <c r="Q159" s="131">
        <f>Q153/Q131*100</f>
        <v>2.765273311897106</v>
      </c>
      <c r="R159" s="63">
        <f>IF(ISERROR(Q159/I159),"NM",IF(OR(Q159/I159&lt;0.5,Q159/I159&gt;2),"NM",(Q159/I159-1)*100))</f>
        <v>2.4994640943193813</v>
      </c>
      <c r="S159" s="131">
        <f>S153/S131*100</f>
        <v>3.1886024423337855</v>
      </c>
      <c r="T159" s="63">
        <f>IF(ISERROR(S159/K159),"NM",IF(OR(S159/K159&lt;0.5,S159/K159&gt;2),"NM",(S159/K159-1)*100))</f>
        <v>10.284054038109836</v>
      </c>
      <c r="U159" s="131">
        <f>U153/U131*100</f>
        <v>3.4127495170637476</v>
      </c>
      <c r="V159" s="63">
        <f>IF(ISERROR(U159/M159),"NM",IF(OR(U159/M159&lt;0.5,U159/M159&gt;2),"NM",(U159/M159-1)*100))</f>
        <v>13.36263613203057</v>
      </c>
      <c r="W159" s="131">
        <f>W153/W131*100</f>
        <v>3.3807829181494666</v>
      </c>
      <c r="X159" s="63">
        <f>IF(ISERROR(W159/O159),"NM",IF(OR(W159/O159&lt;0.5,W159/O159&gt;2),"NM",(W159/O159-1)*100))</f>
        <v>22.966150790366633</v>
      </c>
      <c r="Y159" s="131">
        <f>Y153/Y131*100</f>
        <v>3.1306441902468398</v>
      </c>
      <c r="Z159" s="63">
        <f>IF(ISERROR(Y159/Q159),"NM",IF(OR(Y159/Q159&lt;0.5,Y159/Q159&gt;2),"NM",(Y159/Q159-1)*100))</f>
        <v>13.212830600786884</v>
      </c>
      <c r="AA159" s="131">
        <f>AA153/AA131*100</f>
        <v>3.5469107551487413</v>
      </c>
      <c r="AB159" s="63">
        <f>IF(ISERROR(AA159/S159),"NM",IF(OR(AA159/S159&lt;0.5,AA159/S159&gt;2),"NM",(AA159/S159-1)*100))</f>
        <v>11.237158576366912</v>
      </c>
      <c r="AC159" s="131">
        <f>AC153/AC131*100</f>
        <v>3.615819209039548</v>
      </c>
      <c r="AD159" s="63">
        <f>IF(ISERROR(AC159/U159),"NM",IF(OR(AC159/U159&lt;0.5,AC159/U159&gt;2),"NM",(AC159/U159-1)*100))</f>
        <v>5.9503251252531753</v>
      </c>
      <c r="AE159" s="131">
        <f>AE153/AE131*100</f>
        <v>3.5753575357535752</v>
      </c>
      <c r="AF159" s="63">
        <f>IF(ISERROR(AE159/W159),"NM",IF(OR(AE159/W159&lt;0.5,AE159/W159&gt;2),"NM",(AE159/W159-1)*100))</f>
        <v>5.7553123733425693</v>
      </c>
      <c r="AG159" s="131">
        <f>AG153/AG131*100</f>
        <v>3.2160804020100504</v>
      </c>
      <c r="AH159" s="63">
        <f>IF(ISERROR(AG159/Y159),"NM",IF(OR(AG159/Y159&lt;0.5,AG159/Y159&gt;2),"NM",(AG159/Y159-1)*100))</f>
        <v>2.7290297642056371</v>
      </c>
      <c r="AI159" s="132">
        <f>AI153/AI131*100</f>
        <v>3.4415899175957345</v>
      </c>
      <c r="AJ159" s="63">
        <f>IF(ISERROR(AI159/AA159),"NM",IF(OR(AI159/AA159&lt;0.5,AI159/AA159&gt;2),"NM",(AI159/AA159-1)*100))</f>
        <v>-2.9693681297202512</v>
      </c>
      <c r="AK159" s="131">
        <f>AK153/AK131*100</f>
        <v>3.2321253672869732</v>
      </c>
      <c r="AL159" s="63">
        <f>IF(ISERROR(AK159/AC159),"NM",IF(OR(AK159/AC159&lt;0.5,AK159/AC159&gt;2),"NM",(AK159/AC159-1)*100))</f>
        <v>-10.611532810969649</v>
      </c>
      <c r="AM159" s="131">
        <f>AM153/AM131*100</f>
        <v>3.1295137217140105</v>
      </c>
      <c r="AN159" s="63">
        <f>IF(ISERROR(AM159/AE159),"NM",IF(OR(AM159/AE159&lt;0.5,AM159/AE159&gt;2),"NM",(AM159/AE159-1)*100))</f>
        <v>-12.469908521906593</v>
      </c>
      <c r="AO159" s="133">
        <f>AO153/AO131*100</f>
        <v>3.2479414455626716</v>
      </c>
      <c r="AP159" s="63">
        <f>IF(ISERROR(AO159/AG159),"NM",IF(OR(AO159/AG159&lt;0.5,AO159/AG159&gt;2),"NM",(AO159/AG159-1)*100))</f>
        <v>0.99067932296430516</v>
      </c>
      <c r="AQ159" s="133">
        <f>AQ153/AQ131*100</f>
        <v>3.2386867790594498</v>
      </c>
      <c r="AR159" s="63">
        <f>IF(ISERROR(AQ159/AI159),"NM",IF(OR(AQ159/AI159&lt;0.5,AQ159/AI159&gt;2),"NM",(AQ159/AI159-1)*100))</f>
        <v>-5.895622180286697</v>
      </c>
      <c r="AS159" s="133">
        <f>AS153/AS131*100</f>
        <v>3.247631935047361</v>
      </c>
      <c r="AT159" s="63">
        <f>IF(ISERROR(AS159/AK159),"NM",IF(OR(AS159/AK159&lt;0.5,AS159/AK159&gt;2),"NM",(AS159/AK159-1)*100))</f>
        <v>0.47976380858654188</v>
      </c>
      <c r="AU159" s="133">
        <f>AU153/AU131*100</f>
        <v>3.1694993109784102</v>
      </c>
      <c r="AV159" s="63">
        <f>IF(ISERROR(AU159/AM159),"NM",IF(OR(AU159/AM159&lt;0.5,AU159/AM159&gt;2),"NM",(AU159/AM159-1)*100))</f>
        <v>1.2776933677255187</v>
      </c>
      <c r="AW159" s="133">
        <f>AW153/AW131*100</f>
        <v>3.3874045801526718</v>
      </c>
      <c r="AX159" s="63">
        <f>IF(ISERROR(AW159/AO159),"NM",IF(OR(AW159/AO159&lt;0.5,AW159/AO159&gt;2),"NM",(AW159/AO159-1)*100))</f>
        <v>4.2938931297709981</v>
      </c>
      <c r="AY159" s="133">
        <f>AY153/AY131*100</f>
        <v>3.2725572697522209</v>
      </c>
      <c r="AZ159" s="65">
        <f>IF(ISERROR(AY159/AQ159),"NM",IF(OR(AY159/AQ159&lt;0.5,AY159/AQ159&gt;2),"NM",(AY159/AQ159-1)*100))</f>
        <v>1.0458093975548755</v>
      </c>
      <c r="BA159" s="133">
        <f>BA153/BA131*100</f>
        <v>3.2957110609480811</v>
      </c>
      <c r="BB159" s="65">
        <f>IF(ISERROR(BA159/AS159),"NM",IF(OR(BA159/AS159&lt;0.5,BA159/AS159&gt;2),"NM",(BA159/AS159-1)*100))</f>
        <v>1.4804364183596652</v>
      </c>
      <c r="BC159" s="133">
        <f>BC153/BC131*100</f>
        <v>3.1760435571687839</v>
      </c>
      <c r="BD159" s="65">
        <f>IF(ISERROR(BC159/AU159),"NM",IF(OR(BC159/AU159&lt;0.5,BC159/AU159&gt;2),"NM",(BC159/AU159-1)*100))</f>
        <v>0.2064757095136871</v>
      </c>
      <c r="BE159" s="133">
        <f>BE153/BE131*100</f>
        <v>3.2667876588021776</v>
      </c>
      <c r="BF159" s="65">
        <f>IF(ISERROR(BE159/AW159),"NM",IF(OR(BE159/AW159&lt;0.5,BE159/AW159&gt;2),"NM",(BE159/AW159-1)*100))</f>
        <v>-3.5607474246568405</v>
      </c>
      <c r="BG159" s="133">
        <f>BG153/BG131*100</f>
        <v>3.3697632058287796</v>
      </c>
      <c r="BH159" s="65">
        <f>IF(ISERROR(BG159/AY159),"NM",IF(OR(BG159/AY159&lt;0.5,BG159/AY159&gt;2),"NM",(BG159/AY159-1)*100))</f>
        <v>2.9703356752537102</v>
      </c>
      <c r="BI159" s="133">
        <f>BI153/BI131*100</f>
        <v>3.4703196347031966</v>
      </c>
      <c r="BJ159" s="65">
        <f>IF(ISERROR(BI159/BA159),"NM",IF(OR(BI159/BA159&lt;0.5,BI159/BA159&gt;2),"NM",(BI159/BA159-1)*100))</f>
        <v>5.2980546694189057</v>
      </c>
      <c r="BK159" s="133">
        <f>BK153/BK131*100</f>
        <v>3.3097969991173879</v>
      </c>
      <c r="BL159" s="65">
        <f>IF(ISERROR(BK159/BC159),"NM",IF(OR(BK159/BC159&lt;0.5,BK159/BC159&gt;2),"NM",(BK159/BC159-1)*100))</f>
        <v>4.2113226579246099</v>
      </c>
      <c r="BM159" s="133">
        <f>BM153/BM131*100</f>
        <v>3.8977367979882644</v>
      </c>
      <c r="BN159" s="65">
        <f>IF(ISERROR(BM159/BE159),"NM",IF(OR(BM159/BE159&lt;0.5,BM159/BE159&gt;2),"NM",(BM159/BE159-1)*100))</f>
        <v>19.314054205085206</v>
      </c>
      <c r="BO159" s="133">
        <f>BO153/BO131*100</f>
        <v>3.7137330754352029</v>
      </c>
      <c r="BP159" s="65">
        <f>IF(ISERROR(BO159/BG159),"NM",IF(OR(BO159/BG159&lt;0.5,BO159/BG159&gt;2),"NM",(BO159/BG159-1)*100))</f>
        <v>10.207538292644669</v>
      </c>
      <c r="BQ159" s="133">
        <f>BQ153/BQ131*100</f>
        <v>3.8167938931297711</v>
      </c>
      <c r="BR159" s="65">
        <f>IF(ISERROR(BQ159/BI159),"NM",IF(OR(BQ159/BI159&lt;0.5,BQ159/BI159&gt;2),"NM",(BQ159/BI159-1)*100))</f>
        <v>9.9839292888710176</v>
      </c>
      <c r="BS159" s="133">
        <f>BS153/BS131*100</f>
        <v>3.6200856364344101</v>
      </c>
      <c r="BT159" s="65">
        <f>IF(ISERROR(BS159/BK159),"NM",IF(OR(BS159/BK159&lt;0.5,BS159/BK159&gt;2),"NM",(BS159/BK159-1)*100))</f>
        <v>9.3748540288049576</v>
      </c>
      <c r="BU159" s="133">
        <f>BU153/BU131*100</f>
        <v>3.9641502930024131</v>
      </c>
      <c r="BV159" s="65">
        <f>IF(ISERROR(BU159/BM159),"NM",IF(OR(BU159/BM159&lt;0.5,BU159/BM159&gt;2),"NM",(BU159/BM159-1)*100))</f>
        <v>1.7038989150941708</v>
      </c>
      <c r="BW159" s="133">
        <f>BW153/BW131*100</f>
        <v>4.1168658698539176</v>
      </c>
      <c r="BX159" s="65">
        <f>IF(ISERROR(BW159/BO159),"NM",IF(OR(BW159/BO159&lt;0.5,BW159/BO159&gt;2),"NM",(BW159/BO159-1)*100))</f>
        <v>10.855190349712274</v>
      </c>
      <c r="BY159" s="133">
        <f>BY153/BY131*100</f>
        <v>4.1709755256807997</v>
      </c>
      <c r="BZ159" s="65">
        <f>IF(ISERROR(BY159/BQ159),"NM",IF(OR(BY159/BQ159&lt;0.5,BY159/BQ159&gt;2),"NM",(BY159/BQ159-1)*100))</f>
        <v>9.2795587728369497</v>
      </c>
      <c r="CA159" s="133">
        <f>CA153/CA131*100</f>
        <v>4.0275049115913557</v>
      </c>
      <c r="CB159" s="65">
        <f>IF(ISERROR(CA159/BS159),"NM",IF(OR(CA159/BS159&lt;0.5,CA159/BS159&gt;2),"NM",(CA159/BS159-1)*100))</f>
        <v>11.254409869658</v>
      </c>
      <c r="CC159" s="133">
        <f>CC153/CC131*100</f>
        <v>4.7960137028962944</v>
      </c>
      <c r="CD159" s="65">
        <f>IF(ISERROR(CC159/BU159),"NM",IF(OR(CC159/BU159&lt;0.5,CC159/BU159&gt;2),"NM",(CC159/BU159-1)*100))</f>
        <v>20.984658713931736</v>
      </c>
      <c r="CE159" s="133">
        <f>CE153/CE131*100</f>
        <v>4.232863469402429</v>
      </c>
      <c r="CF159" s="65">
        <f>IF(ISERROR(CE159/BW159),"NM",IF(OR(CE159/BW159&lt;0.5,CE159/BW159&gt;2),"NM",(CE159/BW159-1)*100))</f>
        <v>2.8176191116138449</v>
      </c>
      <c r="CG159" s="133">
        <f>CG153/CG131*100</f>
        <v>4.1326921522835676</v>
      </c>
      <c r="CH159" s="65">
        <f>IF(ISERROR(CG159/BY159),"NM",IF(OR(CG159/BY159&lt;0.5,CG159/BY159&gt;2),"NM",(CG159/BY159-1)*100))</f>
        <v>-0.91785178698653436</v>
      </c>
      <c r="CI159" s="133">
        <f>CI153/CI131*100</f>
        <v>4.0229222750360405</v>
      </c>
      <c r="CJ159" s="65">
        <f>IF(ISERROR(CI159/CA159),"NM",IF(OR(CI159/CA159&lt;0.5,CI159/CA159&gt;2),"NM",(CI159/CA159-1)*100))</f>
        <v>-0.1137835125197828</v>
      </c>
      <c r="CK159" s="133">
        <f>CK153/CK131*100</f>
        <v>4.3757858007248638</v>
      </c>
      <c r="CL159" s="65">
        <f>IF(ISERROR(CK159/CC159),"NM",IF(OR(CK159/CC159&lt;0.5,CK159/CC159&gt;2),"NM",(CK159/CC159-1)*100))</f>
        <v>-8.7620246355354823</v>
      </c>
      <c r="CM159" s="133">
        <f>CM153/CM131*100</f>
        <v>4.1599135602377091</v>
      </c>
      <c r="CN159" s="65">
        <f>IF(ISERROR(CM159/CE159),"NM",IF(OR(CM159/CE159&lt;0.5,CM159/CE159&gt;2),"NM",(CM159/CE159-1)*100))</f>
        <v>-1.7234174853983264</v>
      </c>
      <c r="CO159" s="133">
        <f>CO153/CO131*100</f>
        <v>4.3031501478445717</v>
      </c>
      <c r="CP159" s="65">
        <f>IF(ISERROR(CO159/CG159),"NM",IF(OR(CO159/CG159&lt;0.5,CO159/CG159&gt;2),"NM",(CO159/CG159-1)*100))</f>
        <v>4.1246235935288755</v>
      </c>
      <c r="CQ159" s="133">
        <f>CQ153/CQ131*100</f>
        <v>4.3018041339045006</v>
      </c>
      <c r="CR159" s="65">
        <f>IF(ISERROR(CQ159/CI159),"NM",IF(OR(CQ159/CI159&lt;0.5,CQ159/CI159&gt;2),"NM",(CQ159/CI159-1)*100))</f>
        <v>6.9323203333815808</v>
      </c>
      <c r="CS159" s="133">
        <f>CS153/CS131*100</f>
        <v>3.8992492128844756</v>
      </c>
      <c r="CT159" s="65">
        <f>IF(ISERROR(CS159/CK159),"NM",IF(OR(CS159/CK159&lt;0.5,CS159/CK159&gt;2),"NM",(CS159/CK159-1)*100))</f>
        <v>-10.890308839190633</v>
      </c>
      <c r="CU159" s="133">
        <f>CU153/CU131*100</f>
        <v>4.2912246865959496</v>
      </c>
      <c r="CV159" s="65">
        <f>IF(ISERROR(CU159/CM159),"NM",IF(OR(CU159/CM159&lt;0.5,CU159/CM159&gt;2),"NM",(CU159/CM159-1)*100))</f>
        <v>3.1565830505078329</v>
      </c>
      <c r="CW159" s="133">
        <f>CW153/CW131*100</f>
        <v>4.1982922201138519</v>
      </c>
      <c r="CX159" s="65">
        <f>IF(ISERROR(CW159/CO159),"NM",IF(OR(CW159/CO159&lt;0.5,CW159/CO159&gt;2),"NM",(CW159/CO159-1)*100))</f>
        <v>-2.4367712984229128</v>
      </c>
      <c r="CY159" s="133">
        <f>CY153/CY131*100</f>
        <v>4.1089670828603859</v>
      </c>
      <c r="CZ159" s="65">
        <f>IF(ISERROR(CY159/CQ159),"NM",IF(OR(CY159/CQ159&lt;0.5,CY159/CQ159&gt;2),"NM",(CY159/CQ159-1)*100))</f>
        <v>-4.4827017930518238</v>
      </c>
      <c r="DA159" s="133">
        <f>DA153/DA131*100</f>
        <v>4.130534002738476</v>
      </c>
      <c r="DB159" s="65">
        <f>IF(ISERROR(DA159/CS159),"NM",IF(OR(DA159/CS159&lt;0.5,DA159/CS159&gt;2),"NM",(DA159/CS159-1)*100))</f>
        <v>5.931521101286763</v>
      </c>
      <c r="DC159" s="133">
        <f>DC153/DC131*100</f>
        <v>4.1741357234314984</v>
      </c>
      <c r="DD159" s="65">
        <f>IF(ISERROR(DC159/CU159),"NM",IF(OR(DC159/CU159&lt;0.5,DC159/CU159&gt;2),"NM",(DC159/CU159-1)*100))</f>
        <v>-2.7285675236300211</v>
      </c>
      <c r="DE159" s="133">
        <f>DE153/DE131*100</f>
        <v>4.1162227602905572</v>
      </c>
      <c r="DF159" s="65">
        <f>IF(ISERROR(DE159/CW159),"NM",IF(OR(DE159/CW159&lt;0.5,DE159/CW159&gt;2),"NM",(DE159/CW159-1)*100))</f>
        <v>-1.9548296192938408</v>
      </c>
      <c r="DG159" s="133">
        <f>DG153/DG131*100</f>
        <v>4.096385542168675</v>
      </c>
      <c r="DH159" s="65">
        <f>IF(ISERROR(DG159/CY159),"NM",IF(OR(DG159/CY159&lt;0.5,DG159/CY159&gt;2),"NM",(DG159/CY159-1)*100))</f>
        <v>-0.30619716434798772</v>
      </c>
      <c r="DI159" s="133">
        <f>DI153/DI131*100</f>
        <v>4.7448275862068963</v>
      </c>
      <c r="DJ159" s="65">
        <f>IF(ISERROR(DI159/DA159),"NM",IF(OR(DI159/DA159&lt;0.5,DI159/DA159&gt;2),"NM",(DI159/DA159-1)*100))</f>
        <v>14.872013716898437</v>
      </c>
      <c r="DK159" s="133">
        <f>DK153/DK131*100</f>
        <v>4.606741573033708</v>
      </c>
      <c r="DL159" s="65">
        <f>IF(ISERROR(DK159/DC159),"NM",IF(OR(DK159/DC159&lt;0.5,DK159/DC159&gt;2),"NM",(DK159/DC159-1)*100))</f>
        <v>10.363962225132695</v>
      </c>
      <c r="DM159" s="133">
        <f>DM153/DM131*100</f>
        <v>4.6953605366126325</v>
      </c>
      <c r="DN159" s="65">
        <f>IF(ISERROR(DM159/DE159),"NM",IF(OR(DM159/DE159&lt;0.5,DM159/DE159&gt;2),"NM",(DM159/DE159-1)*100))</f>
        <v>14.06964127182453</v>
      </c>
      <c r="DO159" s="133">
        <f>DO153/DO131*100</f>
        <v>4.4991511035653655</v>
      </c>
      <c r="DP159" s="65">
        <f>IF(ISERROR(DO159/DG159),"NM",IF(OR(DO159/DG159&lt;0.5,DO159/DG159&gt;2),"NM",(DO159/DG159-1)*100))</f>
        <v>9.83221811644861</v>
      </c>
      <c r="DQ159" s="133">
        <f>DQ153/DQ131*100</f>
        <v>4.9545312010034497</v>
      </c>
      <c r="DR159" s="65">
        <f>IF(ISERROR(DQ159/DI159),"NM",IF(OR(DQ159/DI159&lt;0.5,DQ159/DI159&gt;2),"NM",(DQ159/DI159-1)*100))</f>
        <v>4.4196256025436309</v>
      </c>
      <c r="DS159" s="133">
        <f>DS153/DS131*100</f>
        <v>4.8408057179987001</v>
      </c>
      <c r="DT159" s="65">
        <f>IF(ISERROR(DS159/DK159),"NM",IF(OR(DS159/DK159&lt;0.5,DS159/DK159&gt;2),"NM",(DS159/DK159-1)*100))</f>
        <v>5.0809046102156863</v>
      </c>
      <c r="DU159" s="133">
        <f>DU153/DU131*100</f>
        <v>4.7347212894560107</v>
      </c>
      <c r="DV159" s="65">
        <f>IF(ISERROR(DU159/DM159),"NM",IF(OR(DU159/DM159&lt;0.5,DU159/DM159&gt;2),"NM",(DU159/DM159-1)*100))</f>
        <v>0.83829031948574606</v>
      </c>
      <c r="DW159" s="133">
        <f>DW153/DW131*100</f>
        <v>4.83059376048306</v>
      </c>
      <c r="DX159" s="65">
        <f>IF(ISERROR(DW159/DO159),"NM",IF(OR(DW159/DO159&lt;0.5,DW159/DO159&gt;2),"NM",(DW159/DO159-1)*100))</f>
        <v>7.3667820726234678</v>
      </c>
      <c r="DY159" s="133">
        <f t="shared" ref="DY159:EA159" si="529">DY153/DY131*100</f>
        <v>4.752409438351612</v>
      </c>
      <c r="DZ159" s="65">
        <f>IF(ISERROR(DY159/DQ159),"NM",IF(OR(DY159/DQ159&lt;0.5,DY159/DQ159&gt;2),"NM",(DY159/DQ159-1)*100))</f>
        <v>-4.0795335512450066</v>
      </c>
      <c r="EA159" s="133">
        <f t="shared" si="529"/>
        <v>4.7499213589178986</v>
      </c>
      <c r="EB159" s="65">
        <f>IF(ISERROR(EA159/DS159),"NM",IF(OR(EA159/DS159&lt;0.5,EA159/DS159&gt;2),"NM",(EA159/DS159-1)*100))</f>
        <v>-1.8774634714812555</v>
      </c>
      <c r="EC159" s="133">
        <f t="shared" ref="EC159:EE159" si="530">EC153/EC131*100</f>
        <v>4.9088771310993531</v>
      </c>
      <c r="ED159" s="65">
        <f>IF(ISERROR(EC159/DU159),"NM",IF(OR(EC159/DU159&lt;0.5,EC159/DU159&gt;2),"NM",(EC159/DU159-1)*100))</f>
        <v>3.6782701873324442</v>
      </c>
      <c r="EE159" s="133">
        <f t="shared" si="530"/>
        <v>4.6162402669632927</v>
      </c>
      <c r="EF159" s="65">
        <f>IF(ISERROR(EE159/DW159),"NM",IF(OR(EE159/DW159&lt;0.5,EE159/DW159&gt;2),"NM",(EE159/DW159-1)*100))</f>
        <v>-4.4374150290446224</v>
      </c>
      <c r="EG159" s="133">
        <f t="shared" ref="EG159:EI159" si="531">EG153/EG131*100</f>
        <v>4.7321428571428568</v>
      </c>
      <c r="EH159" s="65">
        <f>IF(ISERROR(EG159/DY159),"NM",IF(OR(EG159/DY159&lt;0.5,EG159/DY159&gt;2),"NM",(EG159/DY159-1)*100))</f>
        <v>-0.42644855144856608</v>
      </c>
      <c r="EI159" s="133">
        <f t="shared" si="531"/>
        <v>4.8215403882279277</v>
      </c>
      <c r="EJ159" s="65">
        <f>IF(ISERROR(EI159/EA159),"NM",IF(OR(EI159/EA159&lt;0.5,EI159/EA159&gt;2),"NM",(EI159/EA159-1)*100))</f>
        <v>1.5077940011694269</v>
      </c>
      <c r="EK159" s="133">
        <f t="shared" ref="EK159:EM159" si="532">EK153/EK131*100</f>
        <v>5.1831160769708253</v>
      </c>
      <c r="EL159" s="65">
        <f>IF(ISERROR(EK159/EC159),"NM",IF(OR(EK159/EC159&lt;0.5,EK159/EC159&gt;2),"NM",(EK159/EC159-1)*100))</f>
        <v>5.5865921787709549</v>
      </c>
      <c r="EM159" s="133">
        <f t="shared" si="532"/>
        <v>4.8287500000000003</v>
      </c>
      <c r="EN159" s="65">
        <f>IF(ISERROR(EM159/EE159),"NM",IF(OR(EM159/EE159&lt;0.5,EM159/EE159&gt;2),"NM",(EM159/EE159-1)*100))</f>
        <v>4.6035240963855362</v>
      </c>
      <c r="EO159" s="133">
        <f t="shared" ref="EO159" si="533">EO153/EO131*100</f>
        <v>4.8788265306122449</v>
      </c>
      <c r="EP159" s="65">
        <f>IF(ISERROR(EO159/EG159),"NM",IF(OR(EO159/EG159&lt;0.5,EO159/EG159&gt;2),"NM",(EO159/EG159-1)*100))</f>
        <v>3.0997304582210283</v>
      </c>
      <c r="EQ159" s="133">
        <f t="shared" ref="EQ159:ES159" si="534">EQ153/EQ131*100</f>
        <v>5.1628959534894836</v>
      </c>
      <c r="ER159" s="65">
        <f>IF(ISERROR(EQ159/EI159),"NM",IF(OR(EQ159/EI159&lt;0.5,EQ159/EI159&gt;2),"NM",(EQ159/EI159-1)*100))</f>
        <v>7.0798030873078455</v>
      </c>
      <c r="ES159" s="133">
        <f t="shared" si="534"/>
        <v>5.4388189370969542</v>
      </c>
      <c r="ET159" s="65">
        <f>IF(ISERROR(ES159/EK159),"NM",IF(OR(ES159/EK159&lt;0.5,ES159/EK159&gt;2),"NM",(ES159/EK159-1)*100))</f>
        <v>4.9333809300981191</v>
      </c>
      <c r="EU159" s="133">
        <f t="shared" ref="EU159" si="535">EU153/EU131*100</f>
        <v>4.9838331003053638</v>
      </c>
      <c r="EV159" s="65">
        <f>IF(ISERROR(EU159/EM159),"NM",IF(OR(EU159/EM159&lt;0.5,EU159/EM159&gt;2),"NM",(EU159/EM159-1)*100))</f>
        <v>3.2116614093784746</v>
      </c>
      <c r="EW159" s="133">
        <f t="shared" ref="EW159" si="536">EW153/EW131*100</f>
        <v>4.9110370777626215</v>
      </c>
      <c r="EX159" s="65">
        <f>IF(ISERROR(EW159/EO159),"NM",IF(OR(EW159/EO159&lt;0.5,EW159/EO159&gt;2),"NM",(EW159/EO159-1)*100))</f>
        <v>0.66021095335673241</v>
      </c>
      <c r="EY159" s="65"/>
      <c r="EZ159" s="317"/>
      <c r="FA159" s="59"/>
      <c r="FB159" s="131">
        <f>FB153/FB131*100</f>
        <v>2.3345406226516716</v>
      </c>
      <c r="FC159" s="63"/>
      <c r="FD159" s="131">
        <f>FD153/FD131*100</f>
        <v>2.5567219776498473</v>
      </c>
      <c r="FE159" s="65">
        <f>IF(ISERROR(FD159/FB159),"NM",IF(OR(FD159/FB159&lt;0.5,FD159/FB159&gt;2),"NM",(FD159/FB159-1)*100))</f>
        <v>9.5171338139240724</v>
      </c>
      <c r="FF159" s="131">
        <f>FF153/FF131*100</f>
        <v>2.6690658269605638</v>
      </c>
      <c r="FG159" s="65">
        <f>IF(ISERROR(FF159/FD159),"NM",IF(OR(FF159/FD159&lt;0.5,FF159/FD159&gt;2),"NM",(FF159/FD159-1)*100))</f>
        <v>4.3940581061529205</v>
      </c>
      <c r="FH159" s="131">
        <f>FH153/FH131*100</f>
        <v>2.8534786790638025</v>
      </c>
      <c r="FI159" s="65">
        <f>IF(ISERROR(FH159/FF159),"NM",IF(OR(FH159/FF159&lt;0.5,FH159/FF159&gt;2),"NM",(FH159/FF159-1)*100))</f>
        <v>6.9092657903174093</v>
      </c>
      <c r="FJ159" s="131">
        <f>FJ153/FJ131*100</f>
        <v>3.2789457169752114</v>
      </c>
      <c r="FK159" s="65">
        <f>IF(ISERROR(FJ159/FH159),"NM",IF(OR(FJ159/FH159&lt;0.5,FJ159/FH159&gt;2),"NM",(FJ159/FH159-1)*100))</f>
        <v>14.910468440962754</v>
      </c>
      <c r="FL159" s="131">
        <f>FL153/FL131*100</f>
        <v>3.480753480753481</v>
      </c>
      <c r="FM159" s="65">
        <f>IF(ISERROR(FL159/FJ159),"NM",IF(OR(FL159/FJ159&lt;0.5,FL159/FJ159&gt;2),"NM",(FL159/FJ159-1)*100))</f>
        <v>6.1546540015439799</v>
      </c>
      <c r="FN159" s="131">
        <f>FN153/FN131*100</f>
        <v>3.262428298279159</v>
      </c>
      <c r="FO159" s="65">
        <f>IF(ISERROR(FN159/FL159),"NM",IF(OR(FN159/FL159&lt;0.5,FN159/FL159&gt;2),"NM",(FN159/FL159-1)*100))</f>
        <v>-6.2723540659093473</v>
      </c>
      <c r="FP159" s="131">
        <f>FP153/FP131*100</f>
        <v>3.2593778591033851</v>
      </c>
      <c r="FQ159" s="65">
        <f>IF(ISERROR(FP159/FN159),"NM",IF(OR(FP159/FN159&lt;0.5,FP159/FN159&gt;2),"NM",(FP159/FN159-1)*100))</f>
        <v>-9.3502106310905386E-2</v>
      </c>
      <c r="FR159" s="135">
        <f>FR153/FR131*100</f>
        <v>3.2526820360648254</v>
      </c>
      <c r="FS159" s="65">
        <f>IF(ISERROR(FR159/FP159),"NM",IF(OR(FR159/FP159&lt;0.5,FR159/FP159&gt;2),"NM",(FR159/FP159-1)*100))</f>
        <v>-0.20543254964618951</v>
      </c>
      <c r="FT159" s="135">
        <f>FT153/FT131*100</f>
        <v>3.5184775392786012</v>
      </c>
      <c r="FU159" s="65">
        <f>IF(ISERROR(FT159/FR159),"NM",IF(OR(FT159/FR159&lt;0.5,FT159/FR159&gt;2),"NM",(FT159/FR159-1)*100))</f>
        <v>8.1715796461723009</v>
      </c>
      <c r="FV159" s="135">
        <f>FV153/FV131*100</f>
        <v>3.7845433255269323</v>
      </c>
      <c r="FW159" s="65">
        <f>IF(ISERROR(FV159/FT159),"NM",IF(OR(FV159/FT159&lt;0.5,FV159/FT159&gt;2),"NM",(FV159/FT159-1)*100))</f>
        <v>7.5619577865170262</v>
      </c>
      <c r="FX159" s="135">
        <f>FX153/FX131*100</f>
        <v>4.2864181310560028</v>
      </c>
      <c r="FY159" s="65">
        <f>IF(ISERROR(FX159/FV159),"NM",IF(OR(FX159/FV159&lt;0.5,FX159/FV159&gt;2),"NM",(FX159/FV159-1)*100))</f>
        <v>13.261172151046608</v>
      </c>
      <c r="FZ159" s="135">
        <f>FZ153/FZ131*100</f>
        <v>4.1939475897608904</v>
      </c>
      <c r="GA159" s="65">
        <f>IF(ISERROR(FZ159/FX159),"NM",IF(OR(FZ159/FX159&lt;0.5,FZ159/FX159&gt;2),"NM",(FZ159/FX159-1)*100))</f>
        <v>-2.1572916702909506</v>
      </c>
      <c r="GB159" s="135">
        <f>GB153/GB131*100</f>
        <v>4.1620798429734505</v>
      </c>
      <c r="GC159" s="65">
        <f>IF(ISERROR(GB159/FZ159),"NM",IF(OR(GB159/FZ159&lt;0.5,GB159/FZ159&gt;2),"NM",(GB159/FZ159-1)*100))</f>
        <v>-0.75985085901506544</v>
      </c>
      <c r="GD159" s="135">
        <f>GD153/GD131*100</f>
        <v>4.1805142557285286</v>
      </c>
      <c r="GE159" s="65">
        <f>IF(ISERROR(GD159/GB159),"NM",IF(OR(GD159/GB159&lt;0.5,GD159/GB159&gt;2),"NM",(GD159/GB159-1)*100))</f>
        <v>0.44291348197462721</v>
      </c>
      <c r="GF159" s="135">
        <f>GF153/GF131*100</f>
        <v>4.2784674943265255</v>
      </c>
      <c r="GG159" s="65">
        <f>IF(ISERROR(GF159/GD159),"NM",IF(OR(GF159/GD159&lt;0.5,GF159/GD159&gt;2),"NM",(GF159/GD159-1)*100))</f>
        <v>2.3430906488064673</v>
      </c>
      <c r="GH159" s="135">
        <f>GH153/GH131*100</f>
        <v>4.6822018613375658</v>
      </c>
      <c r="GI159" s="65">
        <f>IF(ISERROR(GH159/GF159),"NM",IF(OR(GH159/GF159&lt;0.5,GH159/GF159&gt;2),"NM",(GH159/GF159-1)*100))</f>
        <v>9.4364247840240232</v>
      </c>
      <c r="GJ159" s="135">
        <f>GJ153/GJ131*100</f>
        <v>4.7899717748630248</v>
      </c>
      <c r="GK159" s="65">
        <f>IF(ISERROR(GJ159/GH159),"NM",IF(OR(GJ159/GH159&lt;0.5,GJ159/GH159&gt;2),"NM",(GJ159/GH159-1)*100))</f>
        <v>2.3016930221515963</v>
      </c>
      <c r="GL159" s="135">
        <f>GL153/GL131*100</f>
        <v>4.7499445962916447</v>
      </c>
      <c r="GM159" s="65">
        <f>IF(ISERROR(GL159/GJ159),"NM",IF(OR(GL159/GJ159&lt;0.5,GL159/GJ159&gt;2),"NM",(GL159/GJ159-1)*100))</f>
        <v>-0.83564539527010151</v>
      </c>
      <c r="GN159" s="135">
        <f>GN153/GN131*100</f>
        <v>4.9287954830614797</v>
      </c>
      <c r="GO159" s="65">
        <f>IF(ISERROR(GN159/GL159),"NM",IF(OR(GN159/GL159&lt;0.5,GN159/GL159&gt;2),"NM",(GN159/GL159-1)*100))</f>
        <v>3.7653257452616717</v>
      </c>
      <c r="GP159" s="135">
        <f>GP153/GP131*100</f>
        <v>5.1246022516972785</v>
      </c>
      <c r="GQ159" s="65">
        <f>IF(ISERROR(GP159/GN159),"NM",IF(OR(GP159/GN159&lt;0.5,GP159/GN159&gt;2),"NM",(GP159/GN159-1)*100))</f>
        <v>3.972710357098741</v>
      </c>
      <c r="GR159" s="133">
        <f>GR153/GR131*100</f>
        <v>5.0126092800370792</v>
      </c>
      <c r="GS159" s="65">
        <f>IF(ISERROR(GR159/GP159),"NM",IF(OR(GR159/GP159&lt;0.5,GR159/GP159&gt;2),"NM",(GR159/GP159-1)*100))</f>
        <v>-2.1853983228280249</v>
      </c>
      <c r="GT159" s="133">
        <f>GT153/GT131*100</f>
        <v>4.8468302761201283</v>
      </c>
      <c r="GU159" s="65">
        <f>IF(ISERROR(GT159/GR159),"NM",IF(OR(GT159/GR159&lt;0.5,GT159/GR159&gt;2),"NM",(GT159/GR159-1)*100))</f>
        <v>-3.3072396960435846</v>
      </c>
      <c r="GV159" s="133">
        <f>GV153/GV131*100</f>
        <v>4.6752053386020123</v>
      </c>
      <c r="GW159" s="65">
        <f>IF(ISERROR(GV159/GT159),"NM",IF(OR(GV159/GT159&lt;0.5,GV159/GT159&gt;2),"NM",(GV159/GT159-1)*100))</f>
        <v>-3.5409727129026125</v>
      </c>
      <c r="GX159" s="133">
        <f>GX153/GX131*100</f>
        <v>4.5009909226484588</v>
      </c>
      <c r="GY159" s="65">
        <f>IF(ISERROR(GX159/GV159),"NM",IF(OR(GX159/GV159&lt;0.5,GX159/GV159&gt;2),"NM",(GX159/GV159-1)*100))</f>
        <v>-3.7263478999544297</v>
      </c>
      <c r="GZ159" s="65">
        <f t="shared" si="511"/>
        <v>-1.7995522771722228</v>
      </c>
      <c r="HA159" s="280"/>
      <c r="HB159" s="57"/>
      <c r="HC159"/>
      <c r="HD159"/>
      <c r="HE159"/>
      <c r="HF159"/>
      <c r="HG159"/>
      <c r="HH159"/>
    </row>
    <row r="160" spans="1:216" s="2" customFormat="1" ht="13.5" customHeight="1" x14ac:dyDescent="0.2">
      <c r="A160" s="4"/>
      <c r="B160" s="54" t="s">
        <v>447</v>
      </c>
      <c r="C160" s="131">
        <f>C153/C140*100</f>
        <v>2.151639344262295</v>
      </c>
      <c r="D160" s="63"/>
      <c r="E160" s="131">
        <f>E153/E140*100</f>
        <v>2.3080782739588561</v>
      </c>
      <c r="F160" s="63"/>
      <c r="G160" s="131">
        <f>G153/G140*100</f>
        <v>2.2466300549176239</v>
      </c>
      <c r="H160" s="63"/>
      <c r="I160" s="131">
        <f>I153/I140*100</f>
        <v>2.2624434389140271</v>
      </c>
      <c r="J160" s="63"/>
      <c r="K160" s="131">
        <f>K153/K140*100</f>
        <v>2.4274406332453826</v>
      </c>
      <c r="L160" s="63">
        <f>IF(ISERROR(K160/C160),"NM",IF(OR(K160/C160&lt;0.5,K160/C160&gt;2),"NM",(K160/C160-1)*100))</f>
        <v>12.818193240356845</v>
      </c>
      <c r="M160" s="131">
        <f>M153/M140*100</f>
        <v>2.5095471903982545</v>
      </c>
      <c r="N160" s="63">
        <f>IF(ISERROR(M160/E160),"NM",IF(OR(M160/E160&lt;0.5,M160/E160&gt;2),"NM",(M160/E160-1)*100))</f>
        <v>8.7288597926895797</v>
      </c>
      <c r="O160" s="131">
        <f>O153/O140*100</f>
        <v>2.2921108742004268</v>
      </c>
      <c r="P160" s="63">
        <f>IF(ISERROR(O160/G160),"NM",IF(OR(O160/G160&lt;0.5,O160/G160&gt;2),"NM",(O160/G160-1)*100))</f>
        <v>2.0244018005212139</v>
      </c>
      <c r="Q160" s="131">
        <f>Q153/Q140*100</f>
        <v>2.3019271948608138</v>
      </c>
      <c r="R160" s="63">
        <f>IF(ISERROR(Q160/I160),"NM",IF(OR(Q160/I160&lt;0.5,Q160/I160&gt;2),"NM",(Q160/I160-1)*100))</f>
        <v>1.7451820128479678</v>
      </c>
      <c r="S160" s="131">
        <f>S153/S140*100</f>
        <v>2.6523702031602712</v>
      </c>
      <c r="T160" s="63">
        <f>IF(ISERROR(S160/K160),"NM",IF(OR(S160/K160&lt;0.5,S160/K160&gt;2),"NM",(S160/K160-1)*100))</f>
        <v>9.2661203258415981</v>
      </c>
      <c r="U160" s="131">
        <f>U153/U140*100</f>
        <v>2.8357410379882286</v>
      </c>
      <c r="V160" s="63">
        <f>IF(ISERROR(U160/M160),"NM",IF(OR(U160/M160&lt;0.5,U160/M160&gt;2),"NM",(U160/M160-1)*100))</f>
        <v>12.998115709400482</v>
      </c>
      <c r="W160" s="131">
        <f>W153/W140*100</f>
        <v>2.825979176995538</v>
      </c>
      <c r="X160" s="63">
        <f>IF(ISERROR(W160/O160),"NM",IF(OR(W160/O160&lt;0.5,W160/O160&gt;2),"NM",(W160/O160-1)*100))</f>
        <v>23.291556652177412</v>
      </c>
      <c r="Y160" s="131">
        <f>Y153/Y140*100</f>
        <v>2.6117528879959817</v>
      </c>
      <c r="Z160" s="63">
        <f>IF(ISERROR(Y160/Q160),"NM",IF(OR(Y160/Q160&lt;0.5,Y160/Q160&gt;2),"NM",(Y160/Q160-1)*100))</f>
        <v>13.459404529685903</v>
      </c>
      <c r="AA160" s="131">
        <f>AA153/AA140*100</f>
        <v>2.9599923613100354</v>
      </c>
      <c r="AB160" s="63">
        <f>IF(ISERROR(AA160/S160),"NM",IF(OR(AA160/S160&lt;0.5,AA160/S160&gt;2),"NM",(AA160/S160-1)*100))</f>
        <v>11.598009877476212</v>
      </c>
      <c r="AC160" s="131">
        <f>AC153/AC140*100</f>
        <v>3.0146019783325482</v>
      </c>
      <c r="AD160" s="63">
        <f>IF(ISERROR(AC160/U160),"NM",IF(OR(AC160/U160&lt;0.5,AC160/U160&gt;2),"NM",(AC160/U160-1)*100))</f>
        <v>6.3073791981798744</v>
      </c>
      <c r="AE160" s="131">
        <f>AE153/AE140*100</f>
        <v>2.9843893480257115</v>
      </c>
      <c r="AF160" s="63">
        <f>IF(ISERROR(AE160/W160),"NM",IF(OR(AE160/W160&lt;0.5,AE160/W160&gt;2),"NM",(AE160/W160-1)*100))</f>
        <v>5.6054967538221145</v>
      </c>
      <c r="AG160" s="131">
        <f>AG153/AG140*100</f>
        <v>2.7015618404390036</v>
      </c>
      <c r="AH160" s="63">
        <f>IF(ISERROR(AG160/Y160),"NM",IF(OR(AG160/Y160&lt;0.5,AG160/Y160&gt;2),"NM",(AG160/Y160-1)*100))</f>
        <v>3.4386466214241684</v>
      </c>
      <c r="AI160" s="132">
        <f>AI153/AI140*100</f>
        <v>2.9062627916496111</v>
      </c>
      <c r="AJ160" s="63">
        <f>IF(ISERROR(AI160/AA160),"NM",IF(OR(AI160/AA160&lt;0.5,AI160/AA160&gt;2),"NM",(AI160/AA160-1)*100))</f>
        <v>-1.8151928485600766</v>
      </c>
      <c r="AK160" s="131">
        <f>AK153/AK140*100</f>
        <v>2.7160493827160495</v>
      </c>
      <c r="AL160" s="63">
        <f>IF(ISERROR(AK160/AC160),"NM",IF(OR(AK160/AC160&lt;0.5,AK160/AC160&gt;2),"NM",(AK160/AC160-1)*100))</f>
        <v>-9.9035493827160472</v>
      </c>
      <c r="AM160" s="131">
        <f>AM153/AM140*100</f>
        <v>2.6294498381877021</v>
      </c>
      <c r="AN160" s="63">
        <f>IF(ISERROR(AM160/AE160),"NM",IF(OR(AM160/AE160&lt;0.5,AM160/AE160&gt;2),"NM",(AM160/AE160-1)*100))</f>
        <v>-11.893203883495151</v>
      </c>
      <c r="AO160" s="133">
        <f>AO153/AO140*100</f>
        <v>2.7324507389162562</v>
      </c>
      <c r="AP160" s="63">
        <f>IF(ISERROR(AO160/AG160),"NM",IF(OR(AO160/AG160&lt;0.5,AO160/AG160&gt;2),"NM",(AO160/AG160-1)*100))</f>
        <v>1.143371882697064</v>
      </c>
      <c r="AQ160" s="133">
        <f>AQ153/AQ140*100</f>
        <v>2.7320359281437128</v>
      </c>
      <c r="AR160" s="63">
        <f>IF(ISERROR(AQ160/AI160),"NM",IF(OR(AQ160/AI160&lt;0.5,AQ160/AI160&gt;2),"NM",(AQ160/AI160-1)*100))</f>
        <v>-5.9948764442945057</v>
      </c>
      <c r="AS160" s="133">
        <f>AS153/AS140*100</f>
        <v>2.7314112291350532</v>
      </c>
      <c r="AT160" s="63">
        <f>IF(ISERROR(AS160/AK160),"NM",IF(OR(AS160/AK160&lt;0.5,AS160/AK160&gt;2),"NM",(AS160/AK160-1)*100))</f>
        <v>0.56559525451786996</v>
      </c>
      <c r="AU160" s="133">
        <f>AU153/AU140*100</f>
        <v>2.6599845797995374</v>
      </c>
      <c r="AV160" s="63">
        <f>IF(ISERROR(AU160/AM160),"NM",IF(OR(AU160/AM160&lt;0.5,AU160/AM160&gt;2),"NM",(AU160/AM160-1)*100))</f>
        <v>1.1612597117608869</v>
      </c>
      <c r="AW160" s="133">
        <f>AW153/AW140*100</f>
        <v>2.8309409888357258</v>
      </c>
      <c r="AX160" s="63">
        <f>IF(ISERROR(AW160/AO160),"NM",IF(OR(AW160/AO160&lt;0.5,AW160/AO160&gt;2),"NM",(AW160/AO160-1)*100))</f>
        <v>3.6044657097288768</v>
      </c>
      <c r="AY160" s="133">
        <f>AY153/AY140*100</f>
        <v>2.7418723070896984</v>
      </c>
      <c r="AZ160" s="65">
        <f>IF(ISERROR(AY160/AQ160),"NM",IF(OR(AY160/AQ160&lt;0.5,AY160/AQ160&gt;2),"NM",(AY160/AQ160-1)*100))</f>
        <v>0.3600384184064831</v>
      </c>
      <c r="BA160" s="133">
        <f>BA153/BA140*100</f>
        <v>2.7630582891748676</v>
      </c>
      <c r="BB160" s="65">
        <f>IF(ISERROR(BA160/AS160),"NM",IF(OR(BA160/AS160&lt;0.5,BA160/AS160&gt;2),"NM",(BA160/AS160-1)*100))</f>
        <v>1.1586340314576615</v>
      </c>
      <c r="BC160" s="133">
        <f>BC153/BC140*100</f>
        <v>2.648505486189936</v>
      </c>
      <c r="BD160" s="65">
        <f>IF(ISERROR(BC160/AU160),"NM",IF(OR(BC160/AU160&lt;0.5,BC160/AU160&gt;2),"NM",(BC160/AU160-1)*100))</f>
        <v>-0.43154737425081802</v>
      </c>
      <c r="BE160" s="133">
        <f>BE153/BE140*100</f>
        <v>2.7314112291350532</v>
      </c>
      <c r="BF160" s="65">
        <f>IF(ISERROR(BE160/AW160),"NM",IF(OR(BE160/AW160&lt;0.5,BE160/AW160&gt;2),"NM",(BE160/AW160-1)*100))</f>
        <v>-3.5157836243561502</v>
      </c>
      <c r="BG160" s="133">
        <f>BG153/BG140*100</f>
        <v>2.8019689511548656</v>
      </c>
      <c r="BH160" s="65">
        <f>IF(ISERROR(BG160/AY160),"NM",IF(OR(BG160/AY160&lt;0.5,BG160/AY160&gt;2),"NM",(BG160/AY160-1)*100))</f>
        <v>2.191810461405308</v>
      </c>
      <c r="BI160" s="133">
        <f>BI153/BI140*100</f>
        <v>2.8766086298258897</v>
      </c>
      <c r="BJ160" s="65">
        <f>IF(ISERROR(BI160/BA160),"NM",IF(OR(BI160/BA160&lt;0.5,BI160/BA160&gt;2),"NM",(BI160/BA160-1)*100))</f>
        <v>4.1095890410958846</v>
      </c>
      <c r="BK160" s="133">
        <f>BK153/BK140*100</f>
        <v>2.7553269654665686</v>
      </c>
      <c r="BL160" s="65">
        <f>IF(ISERROR(BK160/BC160),"NM",IF(OR(BK160/BC160&lt;0.5,BK160/BC160&gt;2),"NM",(BK160/BC160-1)*100))</f>
        <v>4.0332738532591339</v>
      </c>
      <c r="BM160" s="133">
        <f>BM153/BM140*100</f>
        <v>3.2506116742397761</v>
      </c>
      <c r="BN160" s="65">
        <f>IF(ISERROR(BM160/BE160),"NM",IF(OR(BM160/BE160&lt;0.5,BM160/BE160&gt;2),"NM",(BM160/BE160-1)*100))</f>
        <v>19.008505184667346</v>
      </c>
      <c r="BO160" s="133">
        <f>BO153/BO140*100</f>
        <v>3.116883116883117</v>
      </c>
      <c r="BP160" s="65">
        <f>IF(ISERROR(BO160/BG160),"NM",IF(OR(BO160/BG160&lt;0.5,BO160/BG160&gt;2),"NM",(BO160/BG160-1)*100))</f>
        <v>11.239031239031249</v>
      </c>
      <c r="BQ160" s="133">
        <f>BQ153/BQ140*100</f>
        <v>3.1826861871419476</v>
      </c>
      <c r="BR160" s="65">
        <f>IF(ISERROR(BQ160/BI160),"NM",IF(OR(BQ160/BI160&lt;0.5,BQ160/BI160&gt;2),"NM",(BQ160/BI160-1)*100))</f>
        <v>10.640222453013482</v>
      </c>
      <c r="BS160" s="133">
        <f>BS153/BS140*100</f>
        <v>3.0224244393890154</v>
      </c>
      <c r="BT160" s="65">
        <f>IF(ISERROR(BS160/BK160),"NM",IF(OR(BS160/BK160&lt;0.5,BS160/BK160&gt;2),"NM",(BS160/BK160-1)*100))</f>
        <v>9.6938576535586574</v>
      </c>
      <c r="BU160" s="133">
        <f>BU153/BU140*100</f>
        <v>3.3401103688643623</v>
      </c>
      <c r="BV160" s="65">
        <f>IF(ISERROR(BU160/BM160),"NM",IF(OR(BU160/BM160&lt;0.5,BU160/BM160&gt;2),"NM",(BU160/BM160-1)*100))</f>
        <v>2.753287799149895</v>
      </c>
      <c r="BW160" s="133">
        <f>BW153/BW140*100</f>
        <v>3.4646549315451241</v>
      </c>
      <c r="BX160" s="65">
        <f>IF(ISERROR(BW160/BO160),"NM",IF(OR(BW160/BO160&lt;0.5,BW160/BO160&gt;2),"NM",(BW160/BO160-1)*100))</f>
        <v>11.15767905373939</v>
      </c>
      <c r="BY160" s="133">
        <f>BY153/BY140*100</f>
        <v>3.4971098265895959</v>
      </c>
      <c r="BZ160" s="65">
        <f>IF(ISERROR(BY160/BQ160),"NM",IF(OR(BY160/BQ160&lt;0.5,BY160/BQ160&gt;2),"NM",(BY160/BQ160-1)*100))</f>
        <v>9.8791907514450994</v>
      </c>
      <c r="CA160" s="133">
        <f>CA153/CA140*100</f>
        <v>3.3884297520661155</v>
      </c>
      <c r="CB160" s="65">
        <f>IF(ISERROR(CA160/BS160),"NM",IF(OR(CA160/BS160&lt;0.5,CA160/BS160&gt;2),"NM",(CA160/BS160-1)*100))</f>
        <v>12.109659646316517</v>
      </c>
      <c r="CC160" s="133">
        <f>CC153/CC140*100</f>
        <v>4.0356394129979041</v>
      </c>
      <c r="CD160" s="65">
        <f>IF(ISERROR(CC160/BU160),"NM",IF(OR(CC160/BU160&lt;0.5,CC160/BU160&gt;2),"NM",(CC160/BU160-1)*100))</f>
        <v>20.823534773493769</v>
      </c>
      <c r="CE160" s="133">
        <f>CE153/CE140*100</f>
        <v>3.5449357849893679</v>
      </c>
      <c r="CF160" s="65">
        <f>IF(ISERROR(CE160/BW160),"NM",IF(OR(CE160/BW160&lt;0.5,CE160/BW160&gt;2),"NM",(CE160/BW160-1)*100))</f>
        <v>2.317138503846361</v>
      </c>
      <c r="CG160" s="133">
        <f>CG153/CG140*100</f>
        <v>3.4860357948571479</v>
      </c>
      <c r="CH160" s="65">
        <f>IF(ISERROR(CG160/BY160),"NM",IF(OR(CG160/BY160&lt;0.5,CG160/BY160&gt;2),"NM",(CG160/BY160-1)*100))</f>
        <v>-0.31666239499397175</v>
      </c>
      <c r="CI160" s="133">
        <f>CI153/CI140*100</f>
        <v>3.4010440640432864</v>
      </c>
      <c r="CJ160" s="65">
        <f>IF(ISERROR(CI160/CA160),"NM",IF(OR(CI160/CA160&lt;0.5,CI160/CA160&gt;2),"NM",(CI160/CA160-1)*100))</f>
        <v>0.37227603639944373</v>
      </c>
      <c r="CK160" s="133">
        <f>CK153/CK140*100</f>
        <v>3.711613136637224</v>
      </c>
      <c r="CL160" s="65">
        <f>IF(ISERROR(CK160/CC160),"NM",IF(OR(CK160/CC160&lt;0.5,CK160/CC160&gt;2),"NM",(CK160/CC160-1)*100))</f>
        <v>-8.0291186402100969</v>
      </c>
      <c r="CM160" s="133">
        <f>CM153/CM140*100</f>
        <v>3.5224153705397985</v>
      </c>
      <c r="CN160" s="65">
        <f>IF(ISERROR(CM160/CE160),"NM",IF(OR(CM160/CE160&lt;0.5,CM160/CE160&gt;2),"NM",(CM160/CE160-1)*100))</f>
        <v>-0.63528412968520964</v>
      </c>
      <c r="CO160" s="133">
        <f>CO153/CO140*100</f>
        <v>3.6778227289444647</v>
      </c>
      <c r="CP160" s="65">
        <f>IF(ISERROR(CO160/CG160),"NM",IF(OR(CO160/CG160&lt;0.5,CO160/CG160&gt;2),"NM",(CO160/CG160-1)*100))</f>
        <v>5.5015767299422036</v>
      </c>
      <c r="CQ160" s="133">
        <f>CQ153/CQ140*100</f>
        <v>3.6620019089042972</v>
      </c>
      <c r="CR160" s="65">
        <f>IF(ISERROR(CQ160/CI160),"NM",IF(OR(CQ160/CI160&lt;0.5,CQ160/CI160&gt;2),"NM",(CQ160/CI160-1)*100))</f>
        <v>7.6728745628415806</v>
      </c>
      <c r="CS160" s="133">
        <f>CS153/CS140*100</f>
        <v>3.3195876288659796</v>
      </c>
      <c r="CT160" s="65">
        <f>IF(ISERROR(CS160/CK160),"NM",IF(OR(CS160/CK160&lt;0.5,CS160/CK160&gt;2),"NM",(CS160/CK160-1)*100))</f>
        <v>-10.562132779991861</v>
      </c>
      <c r="CU160" s="133">
        <f>CU153/CU140*100</f>
        <v>3.6371066612178176</v>
      </c>
      <c r="CV160" s="65">
        <f>IF(ISERROR(CU160/CM160),"NM",IF(OR(CU160/CM160&lt;0.5,CU160/CM160&gt;2),"NM",(CU160/CM160-1)*100))</f>
        <v>3.2560410574305143</v>
      </c>
      <c r="CW160" s="133">
        <f>CW153/CW140*100</f>
        <v>3.6070919095170164</v>
      </c>
      <c r="CX160" s="65">
        <f>IF(ISERROR(CW160/CO160),"NM",IF(OR(CW160/CO160&lt;0.5,CW160/CO160&gt;2),"NM",(CW160/CO160-1)*100))</f>
        <v>-1.9231709802323138</v>
      </c>
      <c r="CY160" s="133">
        <f>CY153/CY140*100</f>
        <v>3.5214007782101167</v>
      </c>
      <c r="CZ160" s="65">
        <f>IF(ISERROR(CY160/CQ160),"NM",IF(OR(CY160/CQ160&lt;0.5,CY160/CQ160&gt;2),"NM",(CY160/CQ160-1)*100))</f>
        <v>-3.839460879370471</v>
      </c>
      <c r="DA160" s="133">
        <f>DA153/DA140*100</f>
        <v>3.5413813343768341</v>
      </c>
      <c r="DB160" s="65">
        <f>IF(ISERROR(DA160/CS160),"NM",IF(OR(DA160/CS160&lt;0.5,DA160/CS160&gt;2),"NM",(DA160/CS160-1)*100))</f>
        <v>6.6813631784325755</v>
      </c>
      <c r="DC160" s="133">
        <f>DC153/DC140*100</f>
        <v>3.5427081069332753</v>
      </c>
      <c r="DD160" s="65">
        <f>IF(ISERROR(DC160/CU160),"NM",IF(OR(DC160/CU160&lt;0.5,DC160/CU160&gt;2),"NM",(DC160/CU160-1)*100))</f>
        <v>-2.5954299138682524</v>
      </c>
      <c r="DE160" s="133">
        <f>DE153/DE140*100</f>
        <v>3.495544893762851</v>
      </c>
      <c r="DF160" s="65">
        <f>IF(ISERROR(DE160/CW160),"NM",IF(OR(DE160/CW160&lt;0.5,DE160/CW160&gt;2),"NM",(DE160/CW160-1)*100))</f>
        <v>-3.0924361938174494</v>
      </c>
      <c r="DG160" s="133">
        <f>DG153/DG140*100</f>
        <v>3.4788540245566164</v>
      </c>
      <c r="DH160" s="65">
        <f>IF(ISERROR(DG160/CY160),"NM",IF(OR(DG160/CY160&lt;0.5,DG160/CY160&gt;2),"NM",(DG160/CY160-1)*100))</f>
        <v>-1.2082337777844843</v>
      </c>
      <c r="DI160" s="133">
        <f>DI153/DI140*100</f>
        <v>4.0065222455159564</v>
      </c>
      <c r="DJ160" s="65">
        <f>IF(ISERROR(DI160/DA160),"NM",IF(OR(DI160/DA160&lt;0.5,DI160/DA160&gt;2),"NM",(DI160/DA160-1)*100))</f>
        <v>13.134448601282056</v>
      </c>
      <c r="DK160" s="133">
        <f>DK153/DK140*100</f>
        <v>3.8807382867960247</v>
      </c>
      <c r="DL160" s="65">
        <f>IF(ISERROR(DK160/DC160),"NM",IF(OR(DK160/DC160&lt;0.5,DK160/DC160&gt;2),"NM",(DK160/DC160-1)*100))</f>
        <v>9.5415758131810477</v>
      </c>
      <c r="DM160" s="133">
        <f>DM153/DM140*100</f>
        <v>3.943661971830986</v>
      </c>
      <c r="DN160" s="65">
        <f>IF(ISERROR(DM160/DE160),"NM",IF(OR(DM160/DE160&lt;0.5,DM160/DE160&gt;2),"NM",(DM160/DE160-1)*100))</f>
        <v>12.819663076498223</v>
      </c>
      <c r="DO160" s="133">
        <f>DO153/DO140*100</f>
        <v>3.7740327557559934</v>
      </c>
      <c r="DP160" s="65">
        <f>IF(ISERROR(DO160/DG160),"NM",IF(OR(DO160/DG160&lt;0.5,DO160/DG160&gt;2),"NM",(DO160/DG160-1)*100))</f>
        <v>8.4849415674173922</v>
      </c>
      <c r="DQ160" s="133">
        <f>DQ153/DQ140*100</f>
        <v>4.1220975737020611</v>
      </c>
      <c r="DR160" s="65">
        <f>IF(ISERROR(DQ160/DI160),"NM",IF(OR(DQ160/DI160&lt;0.5,DQ160/DI160&gt;2),"NM",(DQ160/DI160-1)*100))</f>
        <v>2.8846795575752759</v>
      </c>
      <c r="DS160" s="133">
        <f>DS153/DS140*100</f>
        <v>4.0368463830940122</v>
      </c>
      <c r="DT160" s="65">
        <f>IF(ISERROR(DS160/DK160),"NM",IF(OR(DS160/DK160&lt;0.5,DS160/DK160&gt;2),"NM",(DS160/DK160-1)*100))</f>
        <v>4.0226391155810726</v>
      </c>
      <c r="DU160" s="133">
        <f>DU153/DU140*100</f>
        <v>3.9385474860335195</v>
      </c>
      <c r="DV160" s="65">
        <f>IF(ISERROR(DU160/DM160),"NM",IF(OR(DU160/DM160&lt;0.5,DU160/DM160&gt;2),"NM",(DU160/DM160-1)*100))</f>
        <v>-0.12968874700718391</v>
      </c>
      <c r="DW160" s="133">
        <f>DW153/DW140*100</f>
        <v>4.0178571428571432</v>
      </c>
      <c r="DX160" s="65">
        <f>IF(ISERROR(DW160/DO160),"NM",IF(OR(DW160/DO160&lt;0.5,DW160/DO160&gt;2),"NM",(DW160/DO160-1)*100))</f>
        <v>6.4605795148248157</v>
      </c>
      <c r="DY160" s="133">
        <f t="shared" ref="DY160:EA160" si="537">DY153/DY140*100</f>
        <v>3.9579296983116525</v>
      </c>
      <c r="DZ160" s="65">
        <f>IF(ISERROR(DY160/DQ160),"NM",IF(OR(DY160/DQ160&lt;0.5,DY160/DQ160&gt;2),"NM",(DY160/DQ160-1)*100))</f>
        <v>-3.982629533996429</v>
      </c>
      <c r="EA160" s="133">
        <f t="shared" si="537"/>
        <v>3.9978819168652366</v>
      </c>
      <c r="EB160" s="65">
        <f>IF(ISERROR(EA160/DS160),"NM",IF(OR(EA160/DS160&lt;0.5,EA160/DS160&gt;2),"NM",(EA160/DS160-1)*100))</f>
        <v>-0.96522043523765699</v>
      </c>
      <c r="EC160" s="133">
        <f t="shared" ref="EC160:EE160" si="538">EC153/EC140*100</f>
        <v>4.1562966650074662</v>
      </c>
      <c r="ED160" s="65">
        <f>IF(ISERROR(EC160/DU160),"NM",IF(OR(EC160/DU160&lt;0.5,EC160/DU160&gt;2),"NM",(EC160/DU160-1)*100))</f>
        <v>5.5286670973526908</v>
      </c>
      <c r="EE160" s="133">
        <f t="shared" si="538"/>
        <v>3.9392501186521121</v>
      </c>
      <c r="EF160" s="65">
        <f>IF(ISERROR(EE160/DW160),"NM",IF(OR(EE160/DW160&lt;0.5,EE160/DW160&gt;2),"NM",(EE160/DW160-1)*100))</f>
        <v>-1.9564414913252226</v>
      </c>
      <c r="EG160" s="133">
        <f t="shared" ref="EG160:EI160" si="539">EG153/EG140*100</f>
        <v>4.0171803941384541</v>
      </c>
      <c r="EH160" s="65">
        <f>IF(ISERROR(EG160/DY160),"NM",IF(OR(EG160/DY160&lt;0.5,EG160/DY160&gt;2),"NM",(EG160/DY160-1)*100))</f>
        <v>1.4970123358198251</v>
      </c>
      <c r="EI160" s="133">
        <f t="shared" si="539"/>
        <v>4.0946556766817332</v>
      </c>
      <c r="EJ160" s="65">
        <f>IF(ISERROR(EI160/EA160),"NM",IF(OR(EI160/EA160&lt;0.5,EI160/EA160&gt;2),"NM",(EI160/EA160-1)*100))</f>
        <v>2.4206257670656095</v>
      </c>
      <c r="EK160" s="133">
        <f t="shared" ref="EK160:EM160" si="540">EK153/EK140*100</f>
        <v>4.4074953813671147</v>
      </c>
      <c r="EL160" s="65">
        <f>IF(ISERROR(EK160/EC160),"NM",IF(OR(EK160/EC160&lt;0.5,EK160/EC160&gt;2),"NM",(EK160/EC160-1)*100))</f>
        <v>6.0438110319345428</v>
      </c>
      <c r="EM160" s="133">
        <f t="shared" si="540"/>
        <v>4.096500530222694</v>
      </c>
      <c r="EN160" s="65">
        <f>IF(ISERROR(EM160/EE160),"NM",IF(OR(EM160/EE160&lt;0.5,EM160/EE160&gt;2),"NM",(EM160/EE160-1)*100))</f>
        <v>3.9918869539664614</v>
      </c>
      <c r="EO160" s="133">
        <f t="shared" ref="EO160" si="541">EO153/EO140*100</f>
        <v>4.1295546558704457</v>
      </c>
      <c r="EP160" s="65">
        <f>IF(ISERROR(EO160/EG160),"NM",IF(OR(EO160/EG160&lt;0.5,EO160/EG160&gt;2),"NM",(EO160/EG160-1)*100))</f>
        <v>2.7973416851271971</v>
      </c>
      <c r="EQ160" s="133">
        <f t="shared" ref="EQ160:ES160" si="542">EQ153/EQ140*100</f>
        <v>4.3562994873165302</v>
      </c>
      <c r="ER160" s="65">
        <f>IF(ISERROR(EQ160/EI160),"NM",IF(OR(EQ160/EI160&lt;0.5,EQ160/EI160&gt;2),"NM",(EQ160/EI160-1)*100))</f>
        <v>6.3898855311524061</v>
      </c>
      <c r="ES160" s="133">
        <f t="shared" si="542"/>
        <v>4.5853850895074793</v>
      </c>
      <c r="ET160" s="65">
        <f>IF(ISERROR(ES160/EK160),"NM",IF(OR(ES160/EK160&lt;0.5,ES160/EK160&gt;2),"NM",(ES160/EK160-1)*100))</f>
        <v>4.0360724799032521</v>
      </c>
      <c r="EU160" s="133">
        <f t="shared" ref="EU160" si="543">EU153/EU140*100</f>
        <v>4.1991528349850187</v>
      </c>
      <c r="EV160" s="65">
        <f>IF(ISERROR(EU160/EM160),"NM",IF(OR(EU160/EM160&lt;0.5,EU160/EM160&gt;2),"NM",(EU160/EM160-1)*100))</f>
        <v>2.5058535695281492</v>
      </c>
      <c r="EW160" s="133">
        <f t="shared" ref="EW160" si="544">EW153/EW140*100</f>
        <v>4.1377469602166377</v>
      </c>
      <c r="EX160" s="65">
        <f>IF(ISERROR(EW160/EO160),"NM",IF(OR(EW160/EO160&lt;0.5,EW160/EO160&gt;2),"NM",(EW160/EO160-1)*100))</f>
        <v>0.19838227191268931</v>
      </c>
      <c r="EY160" s="65"/>
      <c r="EZ160" s="317"/>
      <c r="FA160" s="59"/>
      <c r="FB160" s="131">
        <f>FB153/FB140*100</f>
        <v>1.9552229621381649</v>
      </c>
      <c r="FC160" s="63"/>
      <c r="FD160" s="131">
        <f>FD153/FD140*100</f>
        <v>2.1506907847884915</v>
      </c>
      <c r="FE160" s="65">
        <f>IF(ISERROR(FD160/FB160),"NM",IF(OR(FD160/FB160&lt;0.5,FD160/FB160&gt;2),"NM",(FD160/FB160-1)*100))</f>
        <v>9.9972139462074274</v>
      </c>
      <c r="FF160" s="131">
        <f>FF153/FF140*100</f>
        <v>2.2426609550207885</v>
      </c>
      <c r="FG160" s="65">
        <f>IF(ISERROR(FF160/FD160),"NM",IF(OR(FF160/FD160&lt;0.5,FF160/FD160&gt;2),"NM",(FF160/FD160-1)*100))</f>
        <v>4.2763083788142975</v>
      </c>
      <c r="FH160" s="131">
        <f>FH153/FH140*100</f>
        <v>2.3822269807280514</v>
      </c>
      <c r="FI160" s="65">
        <f>IF(ISERROR(FH160/FF160),"NM",IF(OR(FH160/FF160&lt;0.5,FH160/FF160&gt;2),"NM",(FH160/FF160-1)*100))</f>
        <v>6.2232334047109372</v>
      </c>
      <c r="FJ160" s="131">
        <f>FJ153/FJ140*100</f>
        <v>2.7323833180807946</v>
      </c>
      <c r="FK160" s="65">
        <f>IF(ISERROR(FJ160/FH160),"NM",IF(OR(FJ160/FH160&lt;0.5,FJ160/FH160&gt;2),"NM",(FJ160/FH160-1)*100))</f>
        <v>14.69869748707695</v>
      </c>
      <c r="FL160" s="131">
        <f>FL153/FL140*100</f>
        <v>2.9094311206444101</v>
      </c>
      <c r="FM160" s="65">
        <f>IF(ISERROR(FL160/FJ160),"NM",IF(OR(FL160/FJ160&lt;0.5,FL160/FJ160&gt;2),"NM",(FL160/FJ160-1)*100))</f>
        <v>6.4796107263592972</v>
      </c>
      <c r="FN160" s="131">
        <f>FN153/FN140*100</f>
        <v>2.7455397550133758</v>
      </c>
      <c r="FO160" s="65">
        <f>IF(ISERROR(FN160/FL160),"NM",IF(OR(FN160/FL160&lt;0.5,FN160/FL160&gt;2),"NM",(FN160/FL160-1)*100))</f>
        <v>-5.6331069145480921</v>
      </c>
      <c r="FP160" s="131">
        <f>FP153/FP140*100</f>
        <v>2.7377521613832854</v>
      </c>
      <c r="FQ160" s="65">
        <f>IF(ISERROR(FP160/FN160),"NM",IF(OR(FP160/FN160&lt;0.5,FP160/FN160&gt;2),"NM",(FP160/FN160-1)*100))</f>
        <v>-0.28364526923604361</v>
      </c>
      <c r="FR160" s="135">
        <f>FR153/FR140*100</f>
        <v>2.7210234867290435</v>
      </c>
      <c r="FS160" s="65">
        <f>IF(ISERROR(FR160/FP160),"NM",IF(OR(FR160/FP160&lt;0.5,FR160/FP160&gt;2),"NM",(FR160/FP160-1)*100))</f>
        <v>-0.61103685316020728</v>
      </c>
      <c r="FT160" s="135">
        <f>FT153/FT140*100</f>
        <v>2.9265599116510215</v>
      </c>
      <c r="FU160" s="65">
        <f>IF(ISERROR(FT160/FR160),"NM",IF(OR(FT160/FR160&lt;0.5,FT160/FR160&gt;2),"NM",(FT160/FR160-1)*100))</f>
        <v>7.5536439109922693</v>
      </c>
      <c r="FV160" s="135">
        <f>FV153/FV140*100</f>
        <v>3.1706168576361637</v>
      </c>
      <c r="FW160" s="65">
        <f>IF(ISERROR(FV160/FT160),"NM",IF(OR(FV160/FT160&lt;0.5,FV160/FT160&gt;2),"NM",(FV160/FT160-1)*100))</f>
        <v>8.3393797958319471</v>
      </c>
      <c r="FX160" s="135">
        <f>FX153/FX140*100</f>
        <v>3.6037279944770453</v>
      </c>
      <c r="FY160" s="65">
        <f>IF(ISERROR(FX160/FV160),"NM",IF(OR(FX160/FV160&lt;0.5,FX160/FV160&gt;2),"NM",(FX160/FV160-1)*100))</f>
        <v>13.660153726798296</v>
      </c>
      <c r="FZ160" s="135">
        <f>FZ153/FZ140*100</f>
        <v>3.5389371809410575</v>
      </c>
      <c r="GA160" s="65">
        <f>IF(ISERROR(FZ160/FX160),"NM",IF(OR(FZ160/FX160&lt;0.5,FZ160/FX160&gt;2),"NM",(FZ160/FX160-1)*100))</f>
        <v>-1.7978830154574355</v>
      </c>
      <c r="GB160" s="135">
        <f>GB153/GB140*100</f>
        <v>3.5420653335913648</v>
      </c>
      <c r="GC160" s="65">
        <f>IF(ISERROR(GB160/FZ160),"NM",IF(OR(GB160/FZ160&lt;0.5,GB160/FZ160&gt;2),"NM",(GB160/FZ160-1)*100))</f>
        <v>8.8392432257733411E-2</v>
      </c>
      <c r="GD160" s="135">
        <f>GD153/GD140*100</f>
        <v>3.5757031717534407</v>
      </c>
      <c r="GE160" s="65">
        <f>IF(ISERROR(GD160/GB160),"NM",IF(OR(GD160/GB160&lt;0.5,GD160/GB160&gt;2),"NM",(GD160/GB160-1)*100))</f>
        <v>0.94966735489234733</v>
      </c>
      <c r="GF160" s="135">
        <f>GF153/GF140*100</f>
        <v>3.6278227403927783</v>
      </c>
      <c r="GG160" s="65">
        <f>IF(ISERROR(GF160/GD160),"NM",IF(OR(GF160/GD160&lt;0.5,GF160/GD160&gt;2),"NM",(GF160/GD160-1)*100))</f>
        <v>1.4576033338298489</v>
      </c>
      <c r="GH160" s="135">
        <f>GH153/GH140*100</f>
        <v>3.9257198161142028</v>
      </c>
      <c r="GI160" s="65">
        <f>IF(ISERROR(GH160/GF160),"NM",IF(OR(GH160/GF160&lt;0.5,GH160/GF160&gt;2),"NM",(GH160/GF160-1)*100))</f>
        <v>8.2114562104865119</v>
      </c>
      <c r="GJ160" s="135">
        <f>GJ153/GJ140*100</f>
        <v>3.9881116947746751</v>
      </c>
      <c r="GK160" s="65">
        <f>IF(ISERROR(GJ160/GH160),"NM",IF(OR(GJ160/GH160&lt;0.5,GJ160/GH160&gt;2),"NM",(GJ160/GH160-1)*100))</f>
        <v>1.5893105362325466</v>
      </c>
      <c r="GL160" s="135">
        <f>GL153/GL140*100</f>
        <v>4.027055802592848</v>
      </c>
      <c r="GM160" s="65">
        <f>IF(ISERROR(GL160/GJ160),"NM",IF(OR(GL160/GJ160&lt;0.5,GL160/GJ160&gt;2),"NM",(GL160/GJ160-1)*100))</f>
        <v>0.97650494265741905</v>
      </c>
      <c r="GN160" s="135">
        <f>GN153/GN140*100</f>
        <v>4.1826046449723826</v>
      </c>
      <c r="GO160" s="65">
        <f>IF(ISERROR(GN160/GL160),"NM",IF(OR(GN160/GL160&lt;0.5,GN160/GL160&gt;2),"NM",(GN160/GL160-1)*100))</f>
        <v>3.8625946598351835</v>
      </c>
      <c r="GP160" s="135">
        <f>GP153/GP140*100</f>
        <v>4.3199735003268662</v>
      </c>
      <c r="GQ160" s="65">
        <f>IF(ISERROR(GP160/GN160),"NM",IF(OR(GP160/GN160&lt;0.5,GP160/GN160&gt;2),"NM",(GP160/GN160-1)*100))</f>
        <v>3.2842897432250773</v>
      </c>
      <c r="GR160" s="133">
        <f>GR153/GR140*100</f>
        <v>4.2719807739353746</v>
      </c>
      <c r="GS160" s="65">
        <f>IF(ISERROR(GR160/GP160),"NM",IF(OR(GR160/GP160&lt;0.5,GR160/GP160&gt;2),"NM",(GR160/GP160-1)*100))</f>
        <v>-1.1109495553123239</v>
      </c>
      <c r="GT160" s="133">
        <f>GT153/GT140*100</f>
        <v>4.1078914477284334</v>
      </c>
      <c r="GU160" s="65">
        <f>IF(ISERROR(GT160/GR160),"NM",IF(OR(GT160/GR160&lt;0.5,GT160/GR160&gt;2),"NM",(GT160/GR160-1)*100))</f>
        <v>-3.8410595667494274</v>
      </c>
      <c r="GV160" s="133">
        <f>GV153/GV140*100</f>
        <v>3.9416458946190747</v>
      </c>
      <c r="GW160" s="65">
        <f>IF(ISERROR(GV160/GT160),"NM",IF(OR(GV160/GT160&lt;0.5,GV160/GT160&gt;2),"NM",(GV160/GT160-1)*100))</f>
        <v>-4.0469801898316611</v>
      </c>
      <c r="GX160" s="133">
        <f>GX153/GX140*100</f>
        <v>3.775984823913582</v>
      </c>
      <c r="GY160" s="65">
        <f>IF(ISERROR(GX160/GV160),"NM",IF(OR(GX160/GV160&lt;0.5,GX160/GV160&gt;2),"NM",(GX160/GV160-1)*100))</f>
        <v>-4.202840009845743</v>
      </c>
      <c r="GZ160" s="65">
        <f t="shared" si="511"/>
        <v>-2.0246812787299118</v>
      </c>
      <c r="HA160" s="280"/>
      <c r="HB160" s="57"/>
      <c r="HC160"/>
      <c r="HD160"/>
      <c r="HE160"/>
      <c r="HF160"/>
      <c r="HG160"/>
      <c r="HH160"/>
    </row>
    <row r="161" spans="1:216" s="2" customFormat="1" ht="13.5" customHeight="1" x14ac:dyDescent="0.2">
      <c r="A161" s="4"/>
      <c r="B161" s="54"/>
      <c r="C161" s="57"/>
      <c r="D161" s="63"/>
      <c r="E161" s="57"/>
      <c r="F161" s="63"/>
      <c r="G161" s="57"/>
      <c r="H161" s="63"/>
      <c r="I161" s="57"/>
      <c r="J161" s="63"/>
      <c r="K161" s="57"/>
      <c r="L161" s="63"/>
      <c r="M161" s="57"/>
      <c r="N161" s="63"/>
      <c r="O161" s="57"/>
      <c r="P161" s="63"/>
      <c r="Q161" s="57"/>
      <c r="R161" s="63"/>
      <c r="S161" s="57"/>
      <c r="T161" s="63"/>
      <c r="U161" s="57"/>
      <c r="V161" s="63"/>
      <c r="W161" s="57"/>
      <c r="X161" s="63"/>
      <c r="Y161" s="57"/>
      <c r="Z161" s="63"/>
      <c r="AA161" s="57"/>
      <c r="AB161" s="63"/>
      <c r="AC161" s="57"/>
      <c r="AD161" s="63"/>
      <c r="AE161" s="57"/>
      <c r="AF161" s="63"/>
      <c r="AG161" s="57"/>
      <c r="AH161" s="63"/>
      <c r="AI161" s="55"/>
      <c r="AJ161" s="63"/>
      <c r="AK161" s="57"/>
      <c r="AL161" s="63"/>
      <c r="AM161" s="57"/>
      <c r="AN161" s="63"/>
      <c r="AO161" s="59"/>
      <c r="AP161" s="63"/>
      <c r="AQ161" s="59"/>
      <c r="AR161" s="63"/>
      <c r="AS161" s="59"/>
      <c r="AT161" s="63"/>
      <c r="AU161" s="59"/>
      <c r="AV161" s="63"/>
      <c r="AW161" s="59"/>
      <c r="AX161" s="63"/>
      <c r="AY161" s="59"/>
      <c r="AZ161" s="65"/>
      <c r="BA161" s="59"/>
      <c r="BB161" s="65"/>
      <c r="BC161" s="59"/>
      <c r="BD161" s="65"/>
      <c r="BE161" s="59"/>
      <c r="BF161" s="65"/>
      <c r="BG161" s="59"/>
      <c r="BH161" s="65"/>
      <c r="BI161" s="59"/>
      <c r="BJ161" s="65"/>
      <c r="BK161" s="59"/>
      <c r="BL161" s="65"/>
      <c r="BM161" s="59"/>
      <c r="BN161" s="65"/>
      <c r="BO161" s="59"/>
      <c r="BP161" s="65"/>
      <c r="BQ161" s="59"/>
      <c r="BR161" s="65"/>
      <c r="BS161" s="59"/>
      <c r="BT161" s="65"/>
      <c r="BU161" s="59"/>
      <c r="BV161" s="65"/>
      <c r="BW161" s="59"/>
      <c r="BX161" s="65"/>
      <c r="BY161" s="59"/>
      <c r="BZ161" s="65"/>
      <c r="CA161" s="59"/>
      <c r="CB161" s="65"/>
      <c r="CC161" s="59"/>
      <c r="CD161" s="65"/>
      <c r="CE161" s="59"/>
      <c r="CF161" s="65"/>
      <c r="CG161" s="59"/>
      <c r="CH161" s="65"/>
      <c r="CI161" s="59"/>
      <c r="CJ161" s="65"/>
      <c r="CK161" s="59"/>
      <c r="CL161" s="65"/>
      <c r="CM161" s="59"/>
      <c r="CN161" s="65"/>
      <c r="CO161" s="59"/>
      <c r="CP161" s="65"/>
      <c r="CQ161" s="59"/>
      <c r="CR161" s="65"/>
      <c r="CS161" s="59"/>
      <c r="CT161" s="65"/>
      <c r="CU161" s="59"/>
      <c r="CV161" s="65"/>
      <c r="CW161" s="59"/>
      <c r="CX161" s="65"/>
      <c r="CY161" s="59"/>
      <c r="CZ161" s="65"/>
      <c r="DA161" s="59"/>
      <c r="DB161" s="65"/>
      <c r="DC161" s="59"/>
      <c r="DD161" s="65"/>
      <c r="DE161" s="59"/>
      <c r="DF161" s="65"/>
      <c r="DG161" s="59"/>
      <c r="DH161" s="65"/>
      <c r="DI161" s="59"/>
      <c r="DJ161" s="65"/>
      <c r="DK161" s="59"/>
      <c r="DL161" s="65"/>
      <c r="DM161" s="59"/>
      <c r="DN161" s="65"/>
      <c r="DO161" s="59"/>
      <c r="DP161" s="65"/>
      <c r="DQ161" s="59"/>
      <c r="DR161" s="65"/>
      <c r="DS161" s="59"/>
      <c r="DT161" s="65"/>
      <c r="DU161" s="59"/>
      <c r="DV161" s="65"/>
      <c r="DW161" s="59"/>
      <c r="DX161" s="65"/>
      <c r="DY161" s="59"/>
      <c r="DZ161" s="65"/>
      <c r="EA161" s="59"/>
      <c r="EB161" s="65"/>
      <c r="EC161" s="59"/>
      <c r="ED161" s="65"/>
      <c r="EE161" s="59"/>
      <c r="EF161" s="65"/>
      <c r="EG161" s="59"/>
      <c r="EH161" s="65"/>
      <c r="EI161" s="59"/>
      <c r="EJ161" s="65"/>
      <c r="EK161" s="59"/>
      <c r="EL161" s="65"/>
      <c r="EM161" s="59"/>
      <c r="EN161" s="65"/>
      <c r="EO161" s="59"/>
      <c r="EP161" s="65"/>
      <c r="EQ161" s="59"/>
      <c r="ER161" s="65"/>
      <c r="ES161" s="59"/>
      <c r="ET161" s="65"/>
      <c r="EU161" s="59"/>
      <c r="EV161" s="65"/>
      <c r="EW161" s="59"/>
      <c r="EX161" s="65"/>
      <c r="EY161" s="65"/>
      <c r="EZ161" s="317"/>
      <c r="FA161" s="59"/>
      <c r="FB161" s="57"/>
      <c r="FC161" s="63"/>
      <c r="FD161" s="57"/>
      <c r="FE161" s="65"/>
      <c r="FF161" s="57"/>
      <c r="FG161" s="65"/>
      <c r="FH161" s="57"/>
      <c r="FI161" s="65"/>
      <c r="FJ161" s="57"/>
      <c r="FK161" s="65"/>
      <c r="FL161" s="57"/>
      <c r="FM161" s="65"/>
      <c r="FN161" s="57"/>
      <c r="FO161" s="65"/>
      <c r="FP161" s="57"/>
      <c r="FQ161" s="65"/>
      <c r="FR161" s="72"/>
      <c r="FS161" s="65"/>
      <c r="FT161" s="72"/>
      <c r="FU161" s="65"/>
      <c r="FV161" s="72"/>
      <c r="FW161" s="65"/>
      <c r="FX161" s="72"/>
      <c r="FY161" s="65"/>
      <c r="FZ161" s="72"/>
      <c r="GA161" s="65"/>
      <c r="GB161" s="72"/>
      <c r="GC161" s="65"/>
      <c r="GD161" s="72"/>
      <c r="GE161" s="65"/>
      <c r="GF161" s="72"/>
      <c r="GG161" s="65"/>
      <c r="GH161" s="72"/>
      <c r="GI161" s="65"/>
      <c r="GJ161" s="72"/>
      <c r="GK161" s="65"/>
      <c r="GL161" s="72"/>
      <c r="GM161" s="65"/>
      <c r="GN161" s="72"/>
      <c r="GO161" s="65"/>
      <c r="GP161" s="72"/>
      <c r="GQ161" s="65"/>
      <c r="GR161" s="59"/>
      <c r="GS161" s="65"/>
      <c r="GT161" s="59"/>
      <c r="GU161" s="65"/>
      <c r="GV161" s="59"/>
      <c r="GW161" s="65"/>
      <c r="GX161" s="59"/>
      <c r="GY161" s="65"/>
      <c r="GZ161" s="67" t="str">
        <f t="shared" si="511"/>
        <v/>
      </c>
      <c r="HA161" s="279"/>
      <c r="HB161" s="57"/>
      <c r="HC161"/>
      <c r="HD161"/>
      <c r="HE161"/>
      <c r="HF161"/>
      <c r="HG161"/>
      <c r="HH161"/>
    </row>
    <row r="162" spans="1:216" s="2" customFormat="1" ht="13.5" customHeight="1" x14ac:dyDescent="0.2">
      <c r="A162" s="4"/>
      <c r="B162" s="61" t="s">
        <v>448</v>
      </c>
      <c r="C162" s="57"/>
      <c r="D162" s="63"/>
      <c r="E162" s="57"/>
      <c r="F162" s="63"/>
      <c r="G162" s="57"/>
      <c r="H162" s="63"/>
      <c r="I162" s="57"/>
      <c r="J162" s="63"/>
      <c r="K162" s="57"/>
      <c r="L162" s="63"/>
      <c r="M162" s="57"/>
      <c r="N162" s="63"/>
      <c r="O162" s="57"/>
      <c r="P162" s="63"/>
      <c r="Q162" s="57"/>
      <c r="R162" s="63"/>
      <c r="S162" s="57"/>
      <c r="T162" s="63"/>
      <c r="U162" s="57"/>
      <c r="V162" s="63"/>
      <c r="W162" s="57"/>
      <c r="X162" s="63"/>
      <c r="Y162" s="57"/>
      <c r="Z162" s="63"/>
      <c r="AA162" s="57"/>
      <c r="AB162" s="63"/>
      <c r="AC162" s="57"/>
      <c r="AD162" s="63"/>
      <c r="AE162" s="57"/>
      <c r="AF162" s="63"/>
      <c r="AG162" s="57"/>
      <c r="AH162" s="63"/>
      <c r="AI162" s="55"/>
      <c r="AJ162" s="63"/>
      <c r="AK162" s="57"/>
      <c r="AL162" s="63"/>
      <c r="AM162" s="57"/>
      <c r="AN162" s="63"/>
      <c r="AO162" s="59"/>
      <c r="AP162" s="63"/>
      <c r="AQ162" s="59"/>
      <c r="AR162" s="63"/>
      <c r="AS162" s="59"/>
      <c r="AT162" s="63"/>
      <c r="AU162" s="59"/>
      <c r="AV162" s="63"/>
      <c r="AW162" s="59"/>
      <c r="AX162" s="63"/>
      <c r="AY162" s="59"/>
      <c r="AZ162" s="65"/>
      <c r="BA162" s="59"/>
      <c r="BB162" s="65"/>
      <c r="BC162" s="59"/>
      <c r="BD162" s="65"/>
      <c r="BE162" s="59"/>
      <c r="BF162" s="65"/>
      <c r="BG162" s="59"/>
      <c r="BH162" s="65"/>
      <c r="BI162" s="59"/>
      <c r="BJ162" s="65"/>
      <c r="BK162" s="59"/>
      <c r="BL162" s="65"/>
      <c r="BM162" s="59"/>
      <c r="BN162" s="65"/>
      <c r="BO162" s="59"/>
      <c r="BP162" s="65"/>
      <c r="BQ162" s="59"/>
      <c r="BR162" s="65"/>
      <c r="BS162" s="59"/>
      <c r="BT162" s="65"/>
      <c r="BU162" s="59"/>
      <c r="BV162" s="65"/>
      <c r="BW162" s="59"/>
      <c r="BX162" s="65"/>
      <c r="BY162" s="59"/>
      <c r="BZ162" s="65"/>
      <c r="CA162" s="59"/>
      <c r="CB162" s="65"/>
      <c r="CC162" s="59"/>
      <c r="CD162" s="65"/>
      <c r="CE162" s="59"/>
      <c r="CF162" s="65"/>
      <c r="CG162" s="59"/>
      <c r="CH162" s="65"/>
      <c r="CI162" s="59"/>
      <c r="CJ162" s="65"/>
      <c r="CK162" s="59"/>
      <c r="CL162" s="65"/>
      <c r="CM162" s="59"/>
      <c r="CN162" s="65"/>
      <c r="CO162" s="59"/>
      <c r="CP162" s="65"/>
      <c r="CQ162" s="59"/>
      <c r="CR162" s="65"/>
      <c r="CS162" s="59"/>
      <c r="CT162" s="65"/>
      <c r="CU162" s="59"/>
      <c r="CV162" s="65"/>
      <c r="CW162" s="59"/>
      <c r="CX162" s="65"/>
      <c r="CY162" s="59"/>
      <c r="CZ162" s="65"/>
      <c r="DA162" s="59"/>
      <c r="DB162" s="65"/>
      <c r="DC162" s="59"/>
      <c r="DD162" s="65"/>
      <c r="DE162" s="59"/>
      <c r="DF162" s="65"/>
      <c r="DG162" s="59"/>
      <c r="DH162" s="65"/>
      <c r="DI162" s="59"/>
      <c r="DJ162" s="65"/>
      <c r="DK162" s="59"/>
      <c r="DL162" s="65"/>
      <c r="DM162" s="59"/>
      <c r="DN162" s="65"/>
      <c r="DO162" s="59"/>
      <c r="DP162" s="65"/>
      <c r="DQ162" s="59"/>
      <c r="DR162" s="65"/>
      <c r="DS162" s="59"/>
      <c r="DT162" s="65"/>
      <c r="DU162" s="59"/>
      <c r="DV162" s="65"/>
      <c r="DW162" s="59"/>
      <c r="DX162" s="65"/>
      <c r="DY162" s="59"/>
      <c r="DZ162" s="65"/>
      <c r="EA162" s="59"/>
      <c r="EB162" s="65"/>
      <c r="EC162" s="59"/>
      <c r="ED162" s="65"/>
      <c r="EE162" s="59"/>
      <c r="EF162" s="65"/>
      <c r="EG162" s="59"/>
      <c r="EH162" s="65"/>
      <c r="EI162" s="59"/>
      <c r="EJ162" s="65"/>
      <c r="EK162" s="59"/>
      <c r="EL162" s="65"/>
      <c r="EM162" s="59"/>
      <c r="EN162" s="65"/>
      <c r="EO162" s="59"/>
      <c r="EP162" s="65"/>
      <c r="EQ162" s="59"/>
      <c r="ER162" s="65"/>
      <c r="ES162" s="59"/>
      <c r="ET162" s="65"/>
      <c r="EU162" s="59"/>
      <c r="EV162" s="65"/>
      <c r="EW162" s="59"/>
      <c r="EX162" s="65"/>
      <c r="EY162" s="65"/>
      <c r="EZ162" s="317"/>
      <c r="FA162" s="59"/>
      <c r="FB162" s="57"/>
      <c r="FC162" s="63"/>
      <c r="FD162" s="57"/>
      <c r="FE162" s="65"/>
      <c r="FF162" s="57"/>
      <c r="FG162" s="65"/>
      <c r="FH162" s="57"/>
      <c r="FI162" s="65"/>
      <c r="FJ162" s="57"/>
      <c r="FK162" s="65"/>
      <c r="FL162" s="57"/>
      <c r="FM162" s="65"/>
      <c r="FN162" s="57"/>
      <c r="FO162" s="65"/>
      <c r="FP162" s="57"/>
      <c r="FQ162" s="65"/>
      <c r="FR162" s="72"/>
      <c r="FS162" s="65"/>
      <c r="FT162" s="72"/>
      <c r="FU162" s="65"/>
      <c r="FV162" s="72"/>
      <c r="FW162" s="65"/>
      <c r="FX162" s="72"/>
      <c r="FY162" s="65"/>
      <c r="FZ162" s="72"/>
      <c r="GA162" s="65"/>
      <c r="GB162" s="72"/>
      <c r="GC162" s="65"/>
      <c r="GD162" s="72"/>
      <c r="GE162" s="65"/>
      <c r="GF162" s="72"/>
      <c r="GG162" s="65"/>
      <c r="GH162" s="72"/>
      <c r="GI162" s="65"/>
      <c r="GJ162" s="72"/>
      <c r="GK162" s="65"/>
      <c r="GL162" s="72"/>
      <c r="GM162" s="65"/>
      <c r="GN162" s="72"/>
      <c r="GO162" s="65"/>
      <c r="GP162" s="72"/>
      <c r="GQ162" s="65"/>
      <c r="GR162" s="59"/>
      <c r="GS162" s="65"/>
      <c r="GT162" s="59"/>
      <c r="GU162" s="65"/>
      <c r="GV162" s="59"/>
      <c r="GW162" s="65"/>
      <c r="GX162" s="59"/>
      <c r="GY162" s="65"/>
      <c r="GZ162" s="67" t="str">
        <f t="shared" si="511"/>
        <v/>
      </c>
      <c r="HA162" s="279"/>
      <c r="HB162" s="57"/>
      <c r="HC162"/>
      <c r="HD162"/>
      <c r="HE162"/>
      <c r="HF162"/>
      <c r="HG162"/>
      <c r="HH162"/>
    </row>
    <row r="163" spans="1:216" s="2" customFormat="1" ht="13.5" customHeight="1" x14ac:dyDescent="0.2">
      <c r="A163" s="4"/>
      <c r="B163" s="54" t="s">
        <v>95</v>
      </c>
      <c r="C163" s="84">
        <v>338</v>
      </c>
      <c r="D163" s="63"/>
      <c r="E163" s="84">
        <v>344</v>
      </c>
      <c r="F163" s="63"/>
      <c r="G163" s="84">
        <v>338</v>
      </c>
      <c r="H163" s="63"/>
      <c r="I163" s="84">
        <v>333</v>
      </c>
      <c r="J163" s="63"/>
      <c r="K163" s="84">
        <v>311</v>
      </c>
      <c r="L163" s="63">
        <f>IF(ISERROR(K163/C163),"NM",IF(OR(K163/C163&lt;0.5,K163/C163&gt;2),"NM",(K163/C163-1)*100))</f>
        <v>-7.9881656804733687</v>
      </c>
      <c r="M163" s="84">
        <v>314</v>
      </c>
      <c r="N163" s="63">
        <f>IF(ISERROR(M163/E163),"NM",IF(OR(M163/E163&lt;0.5,M163/E163&gt;2),"NM",(M163/E163-1)*100))</f>
        <v>-8.7209302325581444</v>
      </c>
      <c r="O163" s="84">
        <v>326</v>
      </c>
      <c r="P163" s="63">
        <f>IF(ISERROR(O163/G163),"NM",IF(OR(O163/G163&lt;0.5,O163/G163&gt;2),"NM",(O163/G163-1)*100))</f>
        <v>-3.5502958579881616</v>
      </c>
      <c r="Q163" s="84">
        <v>329</v>
      </c>
      <c r="R163" s="63">
        <f>IF(ISERROR(Q163/I163),"NM",IF(OR(Q163/I163&lt;0.5,Q163/I163&gt;2),"NM",(Q163/I163-1)*100))</f>
        <v>-1.2012012012011963</v>
      </c>
      <c r="S163" s="84">
        <v>291</v>
      </c>
      <c r="T163" s="63">
        <f>IF(ISERROR(S163/K163),"NM",IF(OR(S163/K163&lt;0.5,S163/K163&gt;2),"NM",(S163/K163-1)*100))</f>
        <v>-6.4308681672025747</v>
      </c>
      <c r="U163" s="84">
        <v>308</v>
      </c>
      <c r="V163" s="63">
        <f>IF(ISERROR(U163/M163),"NM",IF(OR(U163/M163&lt;0.5,U163/M163&gt;2),"NM",(U163/M163-1)*100))</f>
        <v>-1.9108280254777066</v>
      </c>
      <c r="W163" s="84">
        <v>333</v>
      </c>
      <c r="X163" s="63">
        <f>IF(ISERROR(W163/O163),"NM",IF(OR(W163/O163&lt;0.5,W163/O163&gt;2),"NM",(W163/O163-1)*100))</f>
        <v>2.1472392638036908</v>
      </c>
      <c r="Y163" s="84">
        <v>340</v>
      </c>
      <c r="Z163" s="63">
        <f>IF(ISERROR(Y163/Q163),"NM",IF(OR(Y163/Q163&lt;0.5,Y163/Q163&gt;2),"NM",(Y163/Q163-1)*100))</f>
        <v>3.3434650455927084</v>
      </c>
      <c r="AA163" s="84">
        <v>331</v>
      </c>
      <c r="AB163" s="63">
        <f>IF(ISERROR(AA163/S163),"NM",IF(OR(AA163/S163&lt;0.5,AA163/S163&gt;2),"NM",(AA163/S163-1)*100))</f>
        <v>13.745704467353947</v>
      </c>
      <c r="AC163" s="84">
        <v>338</v>
      </c>
      <c r="AD163" s="63">
        <f>IF(ISERROR(AC163/U163),"NM",IF(OR(AC163/U163&lt;0.5,AC163/U163&gt;2),"NM",(AC163/U163-1)*100))</f>
        <v>9.740259740259738</v>
      </c>
      <c r="AE163" s="84">
        <v>368</v>
      </c>
      <c r="AF163" s="63">
        <f>IF(ISERROR(AE163/W163),"NM",IF(OR(AE163/W163&lt;0.5,AE163/W163&gt;2),"NM",(AE163/W163-1)*100))</f>
        <v>10.510510510510507</v>
      </c>
      <c r="AG163" s="84">
        <v>389</v>
      </c>
      <c r="AH163" s="63">
        <f>IF(ISERROR(AG163/Y163),"NM",IF(OR(AG163/Y163&lt;0.5,AG163/Y163&gt;2),"NM",(AG163/Y163-1)*100))</f>
        <v>14.411764705882346</v>
      </c>
      <c r="AI163" s="101">
        <v>380</v>
      </c>
      <c r="AJ163" s="63">
        <f>IF(ISERROR(AI163/AA163),"NM",IF(OR(AI163/AA163&lt;0.5,AI163/AA163&gt;2),"NM",(AI163/AA163-1)*100))</f>
        <v>14.803625377643503</v>
      </c>
      <c r="AK163" s="84">
        <v>398</v>
      </c>
      <c r="AL163" s="63">
        <f>IF(ISERROR(AK163/AC163),"NM",IF(OR(AK163/AC163&lt;0.5,AK163/AC163&gt;2),"NM",(AK163/AC163-1)*100))</f>
        <v>17.751479289940832</v>
      </c>
      <c r="AM163" s="84">
        <v>396</v>
      </c>
      <c r="AN163" s="63">
        <f>IF(ISERROR(AM163/AE163),"NM",IF(OR(AM163/AE163&lt;0.5,AM163/AE163&gt;2),"NM",(AM163/AE163-1)*100))</f>
        <v>7.6086956521739024</v>
      </c>
      <c r="AO163" s="85">
        <v>424</v>
      </c>
      <c r="AP163" s="63">
        <f>IF(ISERROR(AO163/AG163),"NM",IF(OR(AO163/AG163&lt;0.5,AO163/AG163&gt;2),"NM",(AO163/AG163-1)*100))</f>
        <v>8.9974293059125863</v>
      </c>
      <c r="AQ163" s="85">
        <v>413</v>
      </c>
      <c r="AR163" s="63">
        <f>IF(ISERROR(AQ163/AI163),"NM",IF(OR(AQ163/AI163&lt;0.5,AQ163/AI163&gt;2),"NM",(AQ163/AI163-1)*100))</f>
        <v>8.6842105263157841</v>
      </c>
      <c r="AS163" s="85">
        <v>442</v>
      </c>
      <c r="AT163" s="63">
        <f>IF(ISERROR(AS163/AK163),"NM",IF(OR(AS163/AK163&lt;0.5,AS163/AK163&gt;2),"NM",(AS163/AK163-1)*100))</f>
        <v>11.05527638190955</v>
      </c>
      <c r="AU163" s="85">
        <v>405</v>
      </c>
      <c r="AV163" s="63">
        <f>IF(ISERROR(AU163/AM163),"NM",IF(OR(AU163/AM163&lt;0.5,AU163/AM163&gt;2),"NM",(AU163/AM163-1)*100))</f>
        <v>2.2727272727272707</v>
      </c>
      <c r="AW163" s="85">
        <v>452</v>
      </c>
      <c r="AX163" s="63">
        <f>IF(ISERROR(AW163/AO163),"NM",IF(OR(AW163/AO163&lt;0.5,AW163/AO163&gt;2),"NM",(AW163/AO163-1)*100))</f>
        <v>6.60377358490567</v>
      </c>
      <c r="AY163" s="85">
        <v>399</v>
      </c>
      <c r="AZ163" s="65">
        <f>IF(ISERROR(AY163/AQ163),"NM",IF(OR(AY163/AQ163&lt;0.5,AY163/AQ163&gt;2),"NM",(AY163/AQ163-1)*100))</f>
        <v>-3.3898305084745783</v>
      </c>
      <c r="BA163" s="85">
        <v>421</v>
      </c>
      <c r="BB163" s="65">
        <f>IF(ISERROR(BA163/AS163),"NM",IF(OR(BA163/AS163&lt;0.5,BA163/AS163&gt;2),"NM",(BA163/AS163-1)*100))</f>
        <v>-4.7511312217194623</v>
      </c>
      <c r="BC163" s="85">
        <v>420</v>
      </c>
      <c r="BD163" s="65">
        <f>IF(ISERROR(BC163/AU163),"NM",IF(OR(BC163/AU163&lt;0.5,BC163/AU163&gt;2),"NM",(BC163/AU163-1)*100))</f>
        <v>3.7037037037036979</v>
      </c>
      <c r="BE163" s="85">
        <v>449</v>
      </c>
      <c r="BF163" s="65">
        <f>IF(ISERROR(BE163/AW163),"NM",IF(OR(BE163/AW163&lt;0.5,BE163/AW163&gt;2),"NM",(BE163/AW163-1)*100))</f>
        <v>-0.66371681415928752</v>
      </c>
      <c r="BG163" s="85">
        <v>416</v>
      </c>
      <c r="BH163" s="65">
        <f>IF(ISERROR(BG163/AY163),"NM",IF(OR(BG163/AY163&lt;0.5,BG163/AY163&gt;2),"NM",(BG163/AY163-1)*100))</f>
        <v>4.2606516290726759</v>
      </c>
      <c r="BI163" s="85">
        <v>423</v>
      </c>
      <c r="BJ163" s="65">
        <f>IF(ISERROR(BI163/BA163),"NM",IF(OR(BI163/BA163&lt;0.5,BI163/BA163&gt;2),"NM",(BI163/BA163-1)*100))</f>
        <v>0.47505938242280443</v>
      </c>
      <c r="BK163" s="85">
        <v>444</v>
      </c>
      <c r="BL163" s="65">
        <f>IF(ISERROR(BK163/BC163),"NM",IF(OR(BK163/BC163&lt;0.5,BK163/BC163&gt;2),"NM",(BK163/BC163-1)*100))</f>
        <v>5.7142857142857162</v>
      </c>
      <c r="BM163" s="85">
        <v>509</v>
      </c>
      <c r="BN163" s="65">
        <f>IF(ISERROR(BM163/BE163),"NM",IF(OR(BM163/BE163&lt;0.5,BM163/BE163&gt;2),"NM",(BM163/BE163-1)*100))</f>
        <v>13.363028953229406</v>
      </c>
      <c r="BO163" s="85">
        <v>508</v>
      </c>
      <c r="BP163" s="65">
        <f>IF(ISERROR(BO163/BG163),"NM",IF(OR(BO163/BG163&lt;0.5,BO163/BG163&gt;2),"NM",(BO163/BG163-1)*100))</f>
        <v>22.115384615384627</v>
      </c>
      <c r="BQ163" s="85">
        <v>523</v>
      </c>
      <c r="BR163" s="65">
        <f>IF(ISERROR(BQ163/BI163),"NM",IF(OR(BQ163/BI163&lt;0.5,BQ163/BI163&gt;2),"NM",(BQ163/BI163-1)*100))</f>
        <v>23.640661938534269</v>
      </c>
      <c r="BS163" s="85">
        <v>507</v>
      </c>
      <c r="BT163" s="65">
        <f>IF(ISERROR(BS163/BK163),"NM",IF(OR(BS163/BK163&lt;0.5,BS163/BK163&gt;2),"NM",(BS163/BK163-1)*100))</f>
        <v>14.189189189189189</v>
      </c>
      <c r="BU163" s="85">
        <v>578</v>
      </c>
      <c r="BV163" s="65">
        <f>IF(ISERROR(BU163/BM163),"NM",IF(OR(BU163/BM163&lt;0.5,BU163/BM163&gt;2),"NM",(BU163/BM163-1)*100))</f>
        <v>13.555992141453821</v>
      </c>
      <c r="BW163" s="85">
        <v>572</v>
      </c>
      <c r="BX163" s="65">
        <f>IF(ISERROR(BW163/BO163),"NM",IF(OR(BW163/BO163&lt;0.5,BW163/BO163&gt;2),"NM",(BW163/BO163-1)*100))</f>
        <v>12.598425196850393</v>
      </c>
      <c r="BY163" s="85">
        <v>568</v>
      </c>
      <c r="BZ163" s="65">
        <f>IF(ISERROR(BY163/BQ163),"NM",IF(OR(BY163/BQ163&lt;0.5,BY163/BQ163&gt;2),"NM",(BY163/BQ163-1)*100))</f>
        <v>8.604206500956014</v>
      </c>
      <c r="CA163" s="85">
        <v>607</v>
      </c>
      <c r="CB163" s="65">
        <f>IF(ISERROR(CA163/BS163),"NM",IF(OR(CA163/BS163&lt;0.5,CA163/BS163&gt;2),"NM",(CA163/BS163-1)*100))</f>
        <v>19.723865877712022</v>
      </c>
      <c r="CC163" s="85">
        <v>671</v>
      </c>
      <c r="CD163" s="65">
        <f>IF(ISERROR(CC163/BU163),"NM",IF(OR(CC163/BU163&lt;0.5,CC163/BU163&gt;2),"NM",(CC163/BU163-1)*100))</f>
        <v>16.089965397923866</v>
      </c>
      <c r="CE163" s="87">
        <f>CE100/CE126</f>
        <v>599.76793015802855</v>
      </c>
      <c r="CF163" s="65">
        <f>IF(ISERROR(CE163/BW163),"NM",IF(OR(CE163/BW163&lt;0.5,CE163/BW163&gt;2),"NM",(CE163/BW163-1)*100))</f>
        <v>4.854533244410586</v>
      </c>
      <c r="CG163" s="87">
        <f>CG100/CG126</f>
        <v>624.5192829983705</v>
      </c>
      <c r="CH163" s="65">
        <f>IF(ISERROR(CG163/BY163),"NM",IF(OR(CG163/BY163&lt;0.5,CG163/BY163&gt;2),"NM",(CG163/BY163-1)*100))</f>
        <v>9.9505779926708726</v>
      </c>
      <c r="CI163" s="87">
        <f>CI100/CI126</f>
        <v>654.43200373221373</v>
      </c>
      <c r="CJ163" s="65">
        <f>IF(ISERROR(CI163/CA163),"NM",IF(OR(CI163/CA163&lt;0.5,CI163/CA163&gt;2),"NM",(CI163/CA163-1)*100))</f>
        <v>7.8141686544009437</v>
      </c>
      <c r="CK163" s="87">
        <f>CK100/CK126</f>
        <v>722.06345362073148</v>
      </c>
      <c r="CL163" s="65">
        <f>IF(ISERROR(CK163/CC163),"NM",IF(OR(CK163/CC163&lt;0.5,CK163/CC163&gt;2),"NM",(CK163/CC163-1)*100))</f>
        <v>7.6100527005561025</v>
      </c>
      <c r="CM163" s="85">
        <v>663</v>
      </c>
      <c r="CN163" s="65">
        <f>IF(ISERROR(CM163/CE163),"NM",IF(OR(CM163/CE163&lt;0.5,CM163/CE163&gt;2),"NM",(CM163/CE163-1)*100))</f>
        <v>10.542756066552418</v>
      </c>
      <c r="CO163" s="85">
        <v>691</v>
      </c>
      <c r="CP163" s="65">
        <f>IF(ISERROR(CO163/CG163),"NM",IF(OR(CO163/CG163&lt;0.5,CO163/CG163&gt;2),"NM",(CO163/CG163-1)*100))</f>
        <v>10.645102370970827</v>
      </c>
      <c r="CQ163" s="85">
        <v>715</v>
      </c>
      <c r="CR163" s="65">
        <f>IF(ISERROR(CQ163/CI163),"NM",IF(OR(CQ163/CI163&lt;0.5,CQ163/CI163&gt;2),"NM",(CQ163/CI163-1)*100))</f>
        <v>9.2550480297980631</v>
      </c>
      <c r="CS163" s="85">
        <f>768+1</f>
        <v>769</v>
      </c>
      <c r="CT163" s="65">
        <f>IF(ISERROR(CS163/CK163),"NM",IF(OR(CS163/CK163&lt;0.5,CS163/CK163&gt;2),"NM",(CS163/CK163-1)*100))</f>
        <v>6.5003354128932544</v>
      </c>
      <c r="CU163" s="85">
        <v>709</v>
      </c>
      <c r="CV163" s="65">
        <f>IF(ISERROR(CU163/CM163),"NM",IF(OR(CU163/CM163&lt;0.5,CU163/CM163&gt;2),"NM",(CU163/CM163-1)*100))</f>
        <v>6.9381598793363475</v>
      </c>
      <c r="CW163" s="85">
        <v>722</v>
      </c>
      <c r="CX163" s="65">
        <f>IF(ISERROR(CW163/CO163),"NM",IF(OR(CW163/CO163&lt;0.5,CW163/CO163&gt;2),"NM",(CW163/CO163-1)*100))</f>
        <v>4.4862518089725079</v>
      </c>
      <c r="CY163" s="85">
        <v>746</v>
      </c>
      <c r="CZ163" s="65">
        <f>IF(ISERROR(CY163/CQ163),"NM",IF(OR(CY163/CQ163&lt;0.5,CY163/CQ163&gt;2),"NM",(CY163/CQ163-1)*100))</f>
        <v>4.3356643356643465</v>
      </c>
      <c r="DA163" s="85">
        <v>759</v>
      </c>
      <c r="DB163" s="65">
        <f>IF(ISERROR(DA163/CS163),"NM",IF(OR(DA163/CS163&lt;0.5,DA163/CS163&gt;2),"NM",(DA163/CS163-1)*100))</f>
        <v>-1.3003901170351106</v>
      </c>
      <c r="DC163" s="85">
        <v>622</v>
      </c>
      <c r="DD163" s="65">
        <f>IF(ISERROR(DC163/CU163),"NM",IF(OR(DC163/CU163&lt;0.5,DC163/CU163&gt;2),"NM",(DC163/CU163-1)*100))</f>
        <v>-12.270803949224263</v>
      </c>
      <c r="DE163" s="85">
        <v>591</v>
      </c>
      <c r="DF163" s="65">
        <f>IF(ISERROR(DE163/CW163),"NM",IF(OR(DE163/CW163&lt;0.5,DE163/CW163&gt;2),"NM",(DE163/CW163-1)*100))</f>
        <v>-18.144044321329645</v>
      </c>
      <c r="DG163" s="85">
        <v>641</v>
      </c>
      <c r="DH163" s="65">
        <f>IF(ISERROR(DG163/CY163),"NM",IF(OR(DG163/CY163&lt;0.5,DG163/CY163&gt;2),"NM",(DG163/CY163-1)*100))</f>
        <v>-14.075067024128685</v>
      </c>
      <c r="DI163" s="85">
        <v>639</v>
      </c>
      <c r="DJ163" s="65">
        <f>IF(ISERROR(DI163/DA163),"NM",IF(OR(DI163/DA163&lt;0.5,DI163/DA163&gt;2),"NM",(DI163/DA163-1)*100))</f>
        <v>-15.810276679841895</v>
      </c>
      <c r="DK163" s="85">
        <v>600</v>
      </c>
      <c r="DL163" s="65">
        <f>IF(ISERROR(DK163/DC163),"NM",IF(OR(DK163/DC163&lt;0.5,DK163/DC163&gt;2),"NM",(DK163/DC163-1)*100))</f>
        <v>-3.5369774919614128</v>
      </c>
      <c r="DM163" s="85">
        <v>586</v>
      </c>
      <c r="DN163" s="65">
        <f>IF(ISERROR(DM163/DE163),"NM",IF(OR(DM163/DE163&lt;0.5,DM163/DE163&gt;2),"NM",(DM163/DE163-1)*100))</f>
        <v>-0.84602368866327771</v>
      </c>
      <c r="DO163" s="85">
        <v>599</v>
      </c>
      <c r="DP163" s="65">
        <f>IF(ISERROR(DO163/DG163),"NM",IF(OR(DO163/DG163&lt;0.5,DO163/DG163&gt;2),"NM",(DO163/DG163-1)*100))</f>
        <v>-6.5522620904836177</v>
      </c>
      <c r="DQ163" s="85">
        <v>580</v>
      </c>
      <c r="DR163" s="65">
        <f>IF(ISERROR(DQ163/DI163),"NM",IF(OR(DQ163/DI163&lt;0.5,DQ163/DI163&gt;2),"NM",(DQ163/DI163-1)*100))</f>
        <v>-9.2331768388106426</v>
      </c>
      <c r="DS163" s="85">
        <v>503</v>
      </c>
      <c r="DT163" s="65">
        <f>IF(ISERROR(DS163/DK163),"NM",IF(OR(DS163/DK163&lt;0.5,DS163/DK163&gt;2),"NM",(DS163/DK163-1)*100))</f>
        <v>-16.166666666666664</v>
      </c>
      <c r="DU163" s="85">
        <v>522</v>
      </c>
      <c r="DV163" s="65">
        <f>IF(ISERROR(DU163/DM163),"NM",IF(OR(DU163/DM163&lt;0.5,DU163/DM163&gt;2),"NM",(DU163/DM163-1)*100))</f>
        <v>-10.921501706484637</v>
      </c>
      <c r="DW163" s="85">
        <v>522</v>
      </c>
      <c r="DX163" s="65">
        <f>IF(ISERROR(DW163/DO163),"NM",IF(OR(DW163/DO163&lt;0.5,DW163/DO163&gt;2),"NM",(DW163/DO163-1)*100))</f>
        <v>-12.854757929883142</v>
      </c>
      <c r="DY163" s="85">
        <v>509</v>
      </c>
      <c r="DZ163" s="65">
        <f>IF(ISERROR(DY163/DQ163),"NM",IF(OR(DY163/DQ163&lt;0.5,DY163/DQ163&gt;2),"NM",(DY163/DQ163-1)*100))</f>
        <v>-12.241379310344824</v>
      </c>
      <c r="EA163" s="85">
        <v>537</v>
      </c>
      <c r="EB163" s="65">
        <f>IF(ISERROR(EA163/DS163),"NM",IF(OR(EA163/DS163&lt;0.5,EA163/DS163&gt;2),"NM",(EA163/DS163-1)*100))</f>
        <v>6.7594433399602361</v>
      </c>
      <c r="EC163" s="85">
        <v>594</v>
      </c>
      <c r="ED163" s="65">
        <f>IF(ISERROR(EC163/DU163),"NM",IF(OR(EC163/DU163&lt;0.5,EC163/DU163&gt;2),"NM",(EC163/DU163-1)*100))</f>
        <v>13.793103448275868</v>
      </c>
      <c r="EE163" s="85">
        <v>617</v>
      </c>
      <c r="EF163" s="65">
        <f>IF(ISERROR(EE163/DW163),"NM",IF(OR(EE163/DW163&lt;0.5,EE163/DW163&gt;2),"NM",(EE163/DW163-1)*100))</f>
        <v>18.199233716475092</v>
      </c>
      <c r="EG163" s="85">
        <v>577</v>
      </c>
      <c r="EH163" s="65">
        <f>IF(ISERROR(EG163/DY163),"NM",IF(OR(EG163/DY163&lt;0.5,EG163/DY163&gt;2),"NM",(EG163/DY163-1)*100))</f>
        <v>13.359528487229856</v>
      </c>
      <c r="EI163" s="85">
        <v>550</v>
      </c>
      <c r="EJ163" s="65">
        <f>IF(ISERROR(EI163/EA163),"NM",IF(OR(EI163/EA163&lt;0.5,EI163/EA163&gt;2),"NM",(EI163/EA163-1)*100))</f>
        <v>2.4208566108007368</v>
      </c>
      <c r="EK163" s="85">
        <v>559</v>
      </c>
      <c r="EL163" s="65">
        <f>IF(ISERROR(EK163/EC163),"NM",IF(OR(EK163/EC163&lt;0.5,EK163/EC163&gt;2),"NM",(EK163/EC163-1)*100))</f>
        <v>-5.8922558922558927</v>
      </c>
      <c r="EM163" s="85">
        <f>570-0.45</f>
        <v>569.54999999999995</v>
      </c>
      <c r="EN163" s="65">
        <f>IF(ISERROR(EM163/EE163),"NM",IF(OR(EM163/EE163&lt;0.5,EM163/EE163&gt;2),"NM",(EM163/EE163-1)*100))</f>
        <v>-7.6904376012966065</v>
      </c>
      <c r="EO163" s="85">
        <v>577</v>
      </c>
      <c r="EP163" s="65">
        <f>IF(ISERROR(EO163/EG163),"NM",IF(OR(EO163/EG163&lt;0.5,EO163/EG163&gt;2),"NM",(EO163/EG163-1)*100))</f>
        <v>0</v>
      </c>
      <c r="EQ163" s="71">
        <f>EQ100/EQ126</f>
        <v>583.61672734197214</v>
      </c>
      <c r="ER163" s="65">
        <f>IF(ISERROR(EQ163/EI163),"NM",IF(OR(EQ163/EI163&lt;0.5,EQ163/EI163&gt;2),"NM",(EQ163/EI163-1)*100))</f>
        <v>6.1121322439949388</v>
      </c>
      <c r="ES163" s="71">
        <f t="shared" ref="ES163" si="545">ES100/ES126</f>
        <v>601.25696162369218</v>
      </c>
      <c r="ET163" s="65">
        <f>IF(ISERROR(ES163/EK163),"NM",IF(OR(ES163/EK163&lt;0.5,ES163/EK163&gt;2),"NM",(ES163/EK163-1)*100))</f>
        <v>7.559384905848332</v>
      </c>
      <c r="EU163" s="71">
        <f t="shared" ref="EU163" si="546">EU100/EU126</f>
        <v>607.99564179834636</v>
      </c>
      <c r="EV163" s="65">
        <f>IF(ISERROR(EU163/EM163),"NM",IF(OR(EU163/EM163&lt;0.5,EU163/EM163&gt;2),"NM",(EU163/EM163-1)*100))</f>
        <v>6.750178526616879</v>
      </c>
      <c r="EW163" s="71">
        <f t="shared" ref="EW163" si="547">EW100/EW126</f>
        <v>610.25607978177129</v>
      </c>
      <c r="EX163" s="65">
        <f>IF(ISERROR(EW163/EO163),"NM",IF(OR(EW163/EO163&lt;0.5,EW163/EO163&gt;2),"NM",(EW163/EO163-1)*100))</f>
        <v>5.7636186796830691</v>
      </c>
      <c r="EY163" s="65"/>
      <c r="EZ163" s="317"/>
      <c r="FA163" s="59"/>
      <c r="FB163" s="84">
        <v>924.44800977920397</v>
      </c>
      <c r="FC163" s="63"/>
      <c r="FD163" s="84">
        <v>1179</v>
      </c>
      <c r="FE163" s="65">
        <f>IF(ISERROR(FD163/FB163),"NM",IF(OR(FD163/FB163&lt;0.5,FD163/FB163&gt;2),"NM",(FD163/FB163-1)*100))</f>
        <v>27.535565821770057</v>
      </c>
      <c r="FF163" s="88">
        <f>C163+E163+G163+I163</f>
        <v>1353</v>
      </c>
      <c r="FG163" s="65">
        <f>IF(ISERROR(FF163/FD163),"NM",IF(OR(FF163/FD163&lt;0.5,FF163/FD163&gt;2),"NM",(FF163/FD163-1)*100))</f>
        <v>14.75826972010179</v>
      </c>
      <c r="FH163" s="88">
        <f>K163+M163+O163+Q163</f>
        <v>1280</v>
      </c>
      <c r="FI163" s="65">
        <f>IF(ISERROR(FH163/FF163),"NM",IF(OR(FH163/FF163&lt;0.5,FH163/FF163&gt;2),"NM",(FH163/FF163-1)*100))</f>
        <v>-5.3954175905395418</v>
      </c>
      <c r="FJ163" s="88">
        <f>S163+U163+W163+Y163</f>
        <v>1272</v>
      </c>
      <c r="FK163" s="65">
        <f>IF(ISERROR(FJ163/FH163),"NM",IF(OR(FJ163/FH163&lt;0.5,FJ163/FH163&gt;2),"NM",(FJ163/FH163-1)*100))</f>
        <v>-0.62499999999999778</v>
      </c>
      <c r="FL163" s="88">
        <f>AA163+AC163+AE163+AG163</f>
        <v>1426</v>
      </c>
      <c r="FM163" s="65">
        <f>IF(ISERROR(FL163/FJ163),"NM",IF(OR(FL163/FJ163&lt;0.5,FL163/FJ163&gt;2),"NM",(FL163/FJ163-1)*100))</f>
        <v>12.106918238993703</v>
      </c>
      <c r="FN163" s="71">
        <f>AI163+AK163+AM163+AO163</f>
        <v>1598</v>
      </c>
      <c r="FO163" s="65">
        <f>IF(ISERROR(FN163/FL163),"NM",IF(OR(FN163/FL163&lt;0.5,FN163/FL163&gt;2),"NM",(FN163/FL163-1)*100))</f>
        <v>12.061711079943894</v>
      </c>
      <c r="FP163" s="71">
        <f>AQ163+AS163+AU163+AW163</f>
        <v>1712</v>
      </c>
      <c r="FQ163" s="65">
        <f>IF(ISERROR(FP163/FN163),"NM",IF(OR(FP163/FN163&lt;0.5,FP163/FN163&gt;2),"NM",(FP163/FN163-1)*100))</f>
        <v>7.1339173967459368</v>
      </c>
      <c r="FR163" s="87">
        <f>AY163+BA163+BC163+BE163</f>
        <v>1689</v>
      </c>
      <c r="FS163" s="65">
        <f>IF(ISERROR(FR163/FP163),"NM",IF(OR(FR163/FP163&lt;0.5,FR163/FP163&gt;2),"NM",(FR163/FP163-1)*100))</f>
        <v>-1.3434579439252303</v>
      </c>
      <c r="FT163" s="87">
        <f>BG163+BI163+BK163+BM163</f>
        <v>1792</v>
      </c>
      <c r="FU163" s="65">
        <f>IF(ISERROR(FT163/FR163),"NM",IF(OR(FT163/FR163&lt;0.5,FT163/FR163&gt;2),"NM",(FT163/FR163-1)*100))</f>
        <v>6.0982830076968586</v>
      </c>
      <c r="FV163" s="87">
        <f>BO163+BQ163+BS163+BU163</f>
        <v>2116</v>
      </c>
      <c r="FW163" s="65">
        <f>IF(ISERROR(FV163/FT163),"NM",IF(OR(FV163/FT163&lt;0.5,FV163/FT163&gt;2),"NM",(FV163/FT163-1)*100))</f>
        <v>18.080357142857139</v>
      </c>
      <c r="FX163" s="87">
        <f>BW163+BY163+CA163+CC163</f>
        <v>2418</v>
      </c>
      <c r="FY163" s="65">
        <f>IF(ISERROR(FX163/FV163),"NM",IF(OR(FX163/FV163&lt;0.5,FX163/FV163&gt;2),"NM",(FX163/FV163-1)*100))</f>
        <v>14.272211720226835</v>
      </c>
      <c r="FZ163" s="87">
        <f>CE163+CG163+CI163+CK163</f>
        <v>2600.7826705093439</v>
      </c>
      <c r="GA163" s="65">
        <f>IF(ISERROR(FZ163/FX163),"NM",IF(OR(FZ163/FX163&lt;0.5,FZ163/FX163&gt;2),"NM",(FZ163/FX163-1)*100))</f>
        <v>7.5592502278471363</v>
      </c>
      <c r="GB163" s="87">
        <f>CM163+CO163+CQ163+CS163</f>
        <v>2838</v>
      </c>
      <c r="GC163" s="65">
        <f>IF(ISERROR(GB163/FZ163),"NM",IF(OR(GB163/FZ163&lt;0.5,GB163/FZ163&gt;2),"NM",(GB163/FZ163-1)*100))</f>
        <v>9.1209977742661152</v>
      </c>
      <c r="GD163" s="87">
        <f>CU163+CW163+CY163+DA163</f>
        <v>2936</v>
      </c>
      <c r="GE163" s="65">
        <f>IF(ISERROR(GD163/GB163),"NM",IF(OR(GD163/GB163&lt;0.5,GD163/GB163&gt;2),"NM",(GD163/GB163-1)*100))</f>
        <v>3.4531360112755483</v>
      </c>
      <c r="GF163" s="87">
        <f>DC163+DE163+DG163+DI163</f>
        <v>2493</v>
      </c>
      <c r="GG163" s="65">
        <f>IF(ISERROR(GF163/GD163),"NM",IF(OR(GF163/GD163&lt;0.5,GF163/GD163&gt;2),"NM",(GF163/GD163-1)*100))</f>
        <v>-15.088555858310626</v>
      </c>
      <c r="GH163" s="87">
        <f>DK163+DM163+DO163+DQ163</f>
        <v>2365</v>
      </c>
      <c r="GI163" s="65">
        <f>IF(ISERROR(GH163/GF163),"NM",IF(OR(GH163/GF163&lt;0.5,GH163/GF163&gt;2),"NM",(GH163/GF163-1)*100))</f>
        <v>-5.1343762535098314</v>
      </c>
      <c r="GJ163" s="87">
        <f>DS163+DU163+DW163+DY163</f>
        <v>2056</v>
      </c>
      <c r="GK163" s="65">
        <f>IF(ISERROR(GJ163/GH163),"NM",IF(OR(GJ163/GH163&lt;0.5,GJ163/GH163&gt;2),"NM",(GJ163/GH163-1)*100))</f>
        <v>-13.06553911205074</v>
      </c>
      <c r="GL163" s="87">
        <f>EA163+EC163+EE163+EG163</f>
        <v>2325</v>
      </c>
      <c r="GM163" s="65">
        <f>IF(ISERROR(GL163/GJ163),"NM",IF(OR(GL163/GJ163&lt;0.5,GL163/GJ163&gt;2),"NM",(GL163/GJ163-1)*100))</f>
        <v>13.083657587548636</v>
      </c>
      <c r="GN163" s="87">
        <f>EI163+EK163+EM163+EO163</f>
        <v>2255.5500000000002</v>
      </c>
      <c r="GO163" s="65">
        <f>IF(ISERROR(GN163/GL163),"NM",IF(OR(GN163/GL163&lt;0.5,GN163/GL163&gt;2),"NM",(GN163/GL163-1)*100))</f>
        <v>-2.9870967741935428</v>
      </c>
      <c r="GP163" s="87">
        <f>EQ163+ES163+EU163+EW163</f>
        <v>2403.125410545782</v>
      </c>
      <c r="GQ163" s="65">
        <f>IF(ISERROR(GP163/GN163),"NM",IF(OR(GP163/GN163&lt;0.5,GP163/GN163&gt;2),"NM",(GP163/GN163-1)*100))</f>
        <v>6.5427683068777887</v>
      </c>
      <c r="GR163" s="71">
        <f>GR100/GR126</f>
        <v>2290.5303515678179</v>
      </c>
      <c r="GS163" s="65">
        <f>IF(ISERROR(GR163/GP163),"NM",IF(OR(GR163/GP163&lt;0.5,GR163/GP163&gt;2),"NM",(GR163/GP163-1)*100))</f>
        <v>-4.6853592610629597</v>
      </c>
      <c r="GT163" s="71">
        <f>GT100/GT126</f>
        <v>2287.3872972235777</v>
      </c>
      <c r="GU163" s="65">
        <f>IF(ISERROR(GT163/GR163),"NM",IF(OR(GT163/GR163&lt;0.5,GT163/GR163&gt;2),"NM",(GT163/GR163-1)*100))</f>
        <v>-0.13721950211612599</v>
      </c>
      <c r="GV163" s="71">
        <f>GV100/GV126</f>
        <v>2283.4810729215255</v>
      </c>
      <c r="GW163" s="65">
        <f>IF(ISERROR(GV163/GT163),"NM",IF(OR(GV163/GT163&lt;0.5,GV163/GT163&gt;2),"NM",(GV163/GT163-1)*100))</f>
        <v>-0.17077231769160317</v>
      </c>
      <c r="GX163" s="71">
        <f>GX100/GX126</f>
        <v>2303.4578501250162</v>
      </c>
      <c r="GY163" s="65">
        <f>IF(ISERROR(GX163/GV163),"NM",IF(OR(GX163/GV163&lt;0.5,GX163/GV163&gt;2),"NM",(GX163/GV163-1)*100))</f>
        <v>0.87483874687570573</v>
      </c>
      <c r="GZ163" s="67">
        <f t="shared" si="511"/>
        <v>0.42123594266720854</v>
      </c>
      <c r="HA163" s="280"/>
      <c r="HB163" s="57"/>
      <c r="HC163"/>
      <c r="HD163"/>
      <c r="HE163"/>
      <c r="HF163"/>
      <c r="HG163"/>
      <c r="HH163"/>
    </row>
    <row r="164" spans="1:216" s="4" customFormat="1" ht="13.5" customHeight="1" x14ac:dyDescent="0.2">
      <c r="B164" s="112"/>
      <c r="C164" s="85"/>
      <c r="D164" s="66"/>
      <c r="E164" s="85"/>
      <c r="F164" s="66"/>
      <c r="G164" s="85"/>
      <c r="H164" s="66"/>
      <c r="I164" s="85"/>
      <c r="J164" s="66"/>
      <c r="K164" s="85"/>
      <c r="L164" s="66"/>
      <c r="M164" s="85"/>
      <c r="N164" s="66"/>
      <c r="O164" s="85"/>
      <c r="P164" s="66"/>
      <c r="Q164" s="85"/>
      <c r="R164" s="66"/>
      <c r="S164" s="85"/>
      <c r="T164" s="66"/>
      <c r="U164" s="85"/>
      <c r="V164" s="66"/>
      <c r="W164" s="85"/>
      <c r="X164" s="66"/>
      <c r="Y164" s="85"/>
      <c r="Z164" s="66"/>
      <c r="AA164" s="85"/>
      <c r="AB164" s="66"/>
      <c r="AC164" s="85"/>
      <c r="AD164" s="66"/>
      <c r="AE164" s="85"/>
      <c r="AF164" s="66"/>
      <c r="AG164" s="85"/>
      <c r="AH164" s="66"/>
      <c r="AI164" s="86"/>
      <c r="AJ164" s="66"/>
      <c r="AK164" s="85"/>
      <c r="AL164" s="66"/>
      <c r="AM164" s="85"/>
      <c r="AN164" s="66"/>
      <c r="AO164" s="85"/>
      <c r="AP164" s="66"/>
      <c r="AQ164" s="85"/>
      <c r="AR164" s="66"/>
      <c r="AS164" s="85"/>
      <c r="AT164" s="66"/>
      <c r="AU164" s="85"/>
      <c r="AV164" s="66"/>
      <c r="AW164" s="85"/>
      <c r="AX164" s="66"/>
      <c r="AY164" s="85"/>
      <c r="AZ164" s="67"/>
      <c r="BA164" s="85"/>
      <c r="BB164" s="67"/>
      <c r="BC164" s="85"/>
      <c r="BD164" s="67"/>
      <c r="BE164" s="85"/>
      <c r="BF164" s="67"/>
      <c r="BG164" s="85"/>
      <c r="BH164" s="67"/>
      <c r="BI164" s="85"/>
      <c r="BJ164" s="67"/>
      <c r="BK164" s="85"/>
      <c r="BL164" s="67"/>
      <c r="BM164" s="85"/>
      <c r="BN164" s="67"/>
      <c r="BO164" s="85"/>
      <c r="BP164" s="67"/>
      <c r="BQ164" s="85"/>
      <c r="BR164" s="67"/>
      <c r="BS164" s="85"/>
      <c r="BT164" s="67"/>
      <c r="BU164" s="85"/>
      <c r="BV164" s="67"/>
      <c r="BW164" s="85"/>
      <c r="BX164" s="67"/>
      <c r="BY164" s="85"/>
      <c r="BZ164" s="67"/>
      <c r="CA164" s="85"/>
      <c r="CB164" s="67"/>
      <c r="CC164" s="85"/>
      <c r="CD164" s="67"/>
      <c r="CE164" s="85"/>
      <c r="CF164" s="67"/>
      <c r="CG164" s="85"/>
      <c r="CH164" s="67"/>
      <c r="CI164" s="85"/>
      <c r="CJ164" s="67"/>
      <c r="CK164" s="85"/>
      <c r="CL164" s="67"/>
      <c r="CM164" s="85"/>
      <c r="CN164" s="67"/>
      <c r="CO164" s="85"/>
      <c r="CP164" s="67"/>
      <c r="CQ164" s="85"/>
      <c r="CR164" s="67"/>
      <c r="CS164" s="85"/>
      <c r="CT164" s="67"/>
      <c r="CU164" s="85"/>
      <c r="CV164" s="67"/>
      <c r="CW164" s="85"/>
      <c r="CX164" s="67"/>
      <c r="CY164" s="85"/>
      <c r="CZ164" s="67"/>
      <c r="DA164" s="85"/>
      <c r="DB164" s="67"/>
      <c r="DC164" s="85"/>
      <c r="DD164" s="67"/>
      <c r="DE164" s="85"/>
      <c r="DF164" s="67"/>
      <c r="DG164" s="85"/>
      <c r="DH164" s="67"/>
      <c r="DI164" s="85"/>
      <c r="DJ164" s="67"/>
      <c r="DK164" s="85"/>
      <c r="DL164" s="67"/>
      <c r="DM164" s="85"/>
      <c r="DN164" s="67"/>
      <c r="DO164" s="85"/>
      <c r="DP164" s="67"/>
      <c r="DQ164" s="85"/>
      <c r="DR164" s="67"/>
      <c r="DS164" s="85"/>
      <c r="DT164" s="67"/>
      <c r="DU164" s="85"/>
      <c r="DV164" s="67"/>
      <c r="DW164" s="85"/>
      <c r="DX164" s="67"/>
      <c r="DY164" s="85"/>
      <c r="DZ164" s="67"/>
      <c r="EA164" s="85"/>
      <c r="EB164" s="67"/>
      <c r="EC164" s="85"/>
      <c r="ED164" s="67"/>
      <c r="EE164" s="85"/>
      <c r="EF164" s="67"/>
      <c r="EG164" s="85"/>
      <c r="EH164" s="67"/>
      <c r="EI164" s="85"/>
      <c r="EJ164" s="67"/>
      <c r="EK164" s="85"/>
      <c r="EL164" s="67"/>
      <c r="EM164" s="85"/>
      <c r="EN164" s="67"/>
      <c r="EO164" s="85"/>
      <c r="EP164" s="67"/>
      <c r="EQ164" s="85"/>
      <c r="ER164" s="67"/>
      <c r="ES164" s="85"/>
      <c r="ET164" s="67"/>
      <c r="EU164" s="85"/>
      <c r="EV164" s="67"/>
      <c r="EW164" s="85"/>
      <c r="EX164" s="67"/>
      <c r="EY164" s="67"/>
      <c r="EZ164" s="323"/>
      <c r="FA164" s="59"/>
      <c r="FB164" s="85"/>
      <c r="FC164" s="66"/>
      <c r="FD164" s="85"/>
      <c r="FE164" s="67"/>
      <c r="FF164" s="71"/>
      <c r="FG164" s="67"/>
      <c r="FH164" s="71"/>
      <c r="FI164" s="67"/>
      <c r="FJ164" s="71"/>
      <c r="FK164" s="67"/>
      <c r="FL164" s="71"/>
      <c r="FM164" s="67"/>
      <c r="FN164" s="71"/>
      <c r="FO164" s="67"/>
      <c r="FP164" s="71"/>
      <c r="FQ164" s="67"/>
      <c r="FR164" s="87"/>
      <c r="FS164" s="67"/>
      <c r="FT164" s="87"/>
      <c r="FU164" s="67"/>
      <c r="FV164" s="87"/>
      <c r="FW164" s="67"/>
      <c r="FX164" s="87"/>
      <c r="FY164" s="67"/>
      <c r="FZ164" s="87"/>
      <c r="GA164" s="67"/>
      <c r="GB164" s="87"/>
      <c r="GC164" s="67"/>
      <c r="GD164" s="87"/>
      <c r="GE164" s="67"/>
      <c r="GF164" s="87"/>
      <c r="GG164" s="67"/>
      <c r="GH164" s="87"/>
      <c r="GI164" s="67"/>
      <c r="GJ164" s="87"/>
      <c r="GK164" s="67"/>
      <c r="GL164" s="87"/>
      <c r="GM164" s="67"/>
      <c r="GN164" s="87"/>
      <c r="GO164" s="67"/>
      <c r="GP164" s="87"/>
      <c r="GQ164" s="67"/>
      <c r="GR164" s="85"/>
      <c r="GS164" s="67"/>
      <c r="GT164" s="85"/>
      <c r="GU164" s="67"/>
      <c r="GV164" s="85"/>
      <c r="GW164" s="67"/>
      <c r="GX164" s="85"/>
      <c r="GY164" s="67"/>
      <c r="GZ164" s="67" t="str">
        <f t="shared" si="511"/>
        <v/>
      </c>
      <c r="HA164" s="280"/>
      <c r="HB164" s="59"/>
      <c r="HC164"/>
      <c r="HD164"/>
      <c r="HE164"/>
      <c r="HF164"/>
      <c r="HG164"/>
      <c r="HH164"/>
    </row>
    <row r="165" spans="1:216" s="2" customFormat="1" ht="13.5" customHeight="1" x14ac:dyDescent="0.2">
      <c r="A165" s="4"/>
      <c r="B165" s="54" t="s">
        <v>92</v>
      </c>
      <c r="C165" s="131">
        <f>C163/C131*100</f>
        <v>20.534629404617256</v>
      </c>
      <c r="D165" s="63"/>
      <c r="E165" s="131">
        <f>E163/E131*100</f>
        <v>20.561864913329348</v>
      </c>
      <c r="F165" s="63"/>
      <c r="G165" s="131">
        <f>G163/G131*100</f>
        <v>20.095124851367419</v>
      </c>
      <c r="H165" s="63"/>
      <c r="I165" s="131">
        <f>I163/I131*100</f>
        <v>19.964028776978417</v>
      </c>
      <c r="J165" s="63"/>
      <c r="K165" s="131">
        <f>K163/K131*100</f>
        <v>19.547454431175364</v>
      </c>
      <c r="L165" s="63">
        <f>IF(ISERROR(K165/C165),"NM",IF(OR(K165/C165&lt;0.5,K165/C165&gt;2),"NM",(K165/C165-1)*100))</f>
        <v>-4.8073668825010518</v>
      </c>
      <c r="M165" s="131">
        <f>M163/M131*100</f>
        <v>20.549738219895289</v>
      </c>
      <c r="N165" s="63">
        <f>IF(ISERROR(M165/E165),"NM",IF(OR(M165/E165&lt;0.5,M165/E165&gt;2),"NM",(M165/E165-1)*100))</f>
        <v>-5.8976622427853176E-2</v>
      </c>
      <c r="O165" s="131">
        <f>O163/O131*100</f>
        <v>20.843989769820972</v>
      </c>
      <c r="P165" s="63">
        <f>IF(ISERROR(O165/G165),"NM",IF(OR(O165/G165&lt;0.5,O165/G165&gt;2),"NM",(O165/G165-1)*100))</f>
        <v>3.7265999788132387</v>
      </c>
      <c r="Q165" s="131">
        <f>Q163/Q131*100</f>
        <v>21.157556270096464</v>
      </c>
      <c r="R165" s="63">
        <f>IF(ISERROR(Q165/I165),"NM",IF(OR(Q165/I165&lt;0.5,Q165/I165&gt;2),"NM",(Q165/I165-1)*100))</f>
        <v>5.9783899655282413</v>
      </c>
      <c r="S165" s="131">
        <f>S163/S131*100</f>
        <v>19.742198100407055</v>
      </c>
      <c r="T165" s="63">
        <f>IF(ISERROR(S165/K165),"NM",IF(OR(S165/K165&lt;0.5,S165/K165&gt;2),"NM",(S165/K165-1)*100))</f>
        <v>0.99626102169652064</v>
      </c>
      <c r="U165" s="131">
        <f>U163/U131*100</f>
        <v>19.832582099162909</v>
      </c>
      <c r="V165" s="63">
        <f>IF(ISERROR(U165/M165),"NM",IF(OR(U165/M165&lt;0.5,U165/M165&gt;2),"NM",(U165/M165-1)*100))</f>
        <v>-3.4898552626722146</v>
      </c>
      <c r="W165" s="131">
        <f>W163/W131*100</f>
        <v>19.750889679715304</v>
      </c>
      <c r="X165" s="63">
        <f>IF(ISERROR(W165/O165),"NM",IF(OR(W165/O165&lt;0.5,W165/O165&gt;2),"NM",(W165/O165-1)*100))</f>
        <v>-5.2441979782983594</v>
      </c>
      <c r="Y165" s="131">
        <f>Y163/Y131*100</f>
        <v>20.469596628537026</v>
      </c>
      <c r="Z165" s="63">
        <f>IF(ISERROR(Y165/Q165),"NM",IF(OR(Y165/Q165&lt;0.5,Y165/Q165&gt;2),"NM",(Y165/Q165-1)*100))</f>
        <v>-3.2516025611699861</v>
      </c>
      <c r="AA165" s="131">
        <f>AA163/AA131*100</f>
        <v>18.935926773455378</v>
      </c>
      <c r="AB165" s="63">
        <f>IF(ISERROR(AA165/S165),"NM",IF(OR(AA165/S165&lt;0.5,AA165/S165&gt;2),"NM",(AA165/S165-1)*100))</f>
        <v>-4.0839997798170824</v>
      </c>
      <c r="AC165" s="131">
        <f>AC163/AC131*100</f>
        <v>19.096045197740114</v>
      </c>
      <c r="AD165" s="63">
        <f>IF(ISERROR(AC165/U165),"NM",IF(OR(AC165/U165&lt;0.5,AC165/U165&gt;2),"NM",(AC165/U165-1)*100))</f>
        <v>-3.7137721036025972</v>
      </c>
      <c r="AE165" s="131">
        <f>AE163/AE131*100</f>
        <v>20.242024202420243</v>
      </c>
      <c r="AF165" s="63">
        <f>IF(ISERROR(AE165/W165),"NM",IF(OR(AE165/W165&lt;0.5,AE165/W165&gt;2),"NM",(AE165/W165-1)*100))</f>
        <v>2.4866450609024815</v>
      </c>
      <c r="AG165" s="131">
        <f>AG163/AG131*100</f>
        <v>19.547738693467338</v>
      </c>
      <c r="AH165" s="63">
        <f>IF(ISERROR(AG165/Y165),"NM",IF(OR(AG165/Y165&lt;0.5,AG165/Y165&gt;2),"NM",(AG165/Y165-1)*100))</f>
        <v>-4.5035471475022177</v>
      </c>
      <c r="AI165" s="132">
        <f>AI163/AI131*100</f>
        <v>18.41977702375182</v>
      </c>
      <c r="AJ165" s="63">
        <f>IF(ISERROR(AI165/AA165),"NM",IF(OR(AI165/AA165&lt;0.5,AI165/AA165&gt;2),"NM",(AI165/AA165-1)*100))</f>
        <v>-2.7257696751716631</v>
      </c>
      <c r="AK165" s="131">
        <f>AK163/AK131*100</f>
        <v>19.490695396669931</v>
      </c>
      <c r="AL165" s="63">
        <f>IF(ISERROR(AK165/AC165),"NM",IF(OR(AK165/AC165&lt;0.5,AK165/AC165&gt;2),"NM",(AK165/AC165-1)*100))</f>
        <v>2.0666593257567367</v>
      </c>
      <c r="AM165" s="131">
        <f>AM163/AM131*100</f>
        <v>19.065960519980742</v>
      </c>
      <c r="AN165" s="63">
        <f>IF(ISERROR(AM165/AE165),"NM",IF(OR(AM165/AE165&lt;0.5,AM165/AE165&gt;2),"NM",(AM165/AE165-1)*100))</f>
        <v>-5.8100102572690604</v>
      </c>
      <c r="AO165" s="133">
        <f>AO163/AO131*100</f>
        <v>19.396157365050321</v>
      </c>
      <c r="AP165" s="63">
        <f>IF(ISERROR(AO165/AG165),"NM",IF(OR(AO165/AG165&lt;0.5,AO165/AG165&gt;2),"NM",(AO165/AG165-1)*100))</f>
        <v>-0.77544175719759245</v>
      </c>
      <c r="AQ165" s="133">
        <f>AQ163/AQ131*100</f>
        <v>18.322981366459629</v>
      </c>
      <c r="AR165" s="63">
        <f>IF(ISERROR(AQ165/AI165),"NM",IF(OR(AQ165/AI165&lt;0.5,AQ165/AI165&gt;2),"NM",(AQ165/AI165-1)*100))</f>
        <v>-0.52549852893102322</v>
      </c>
      <c r="AS165" s="133">
        <f>AS163/AS131*100</f>
        <v>19.936851601262966</v>
      </c>
      <c r="AT165" s="63">
        <f>IF(ISERROR(AS165/AK165),"NM",IF(OR(AS165/AK165&lt;0.5,AS165/AK165&gt;2),"NM",(AS165/AK165-1)*100))</f>
        <v>2.2890727883893902</v>
      </c>
      <c r="AU165" s="133">
        <f>AU163/AU131*100</f>
        <v>18.603582912264585</v>
      </c>
      <c r="AV165" s="63">
        <f>IF(ISERROR(AU165/AM165),"NM",IF(OR(AU165/AM165&lt;0.5,AU165/AM165&gt;2),"NM",(AU165/AM165-1)*100))</f>
        <v>-2.4251472000668128</v>
      </c>
      <c r="AW165" s="133">
        <f>AW163/AW131*100</f>
        <v>21.564885496183205</v>
      </c>
      <c r="AX165" s="63">
        <f>IF(ISERROR(AW165/AO165),"NM",IF(OR(AW165/AO165&lt;0.5,AW165/AO165&gt;2),"NM",(AW165/AO165-1)*100))</f>
        <v>11.18122569494453</v>
      </c>
      <c r="AY165" s="133">
        <f>AY163/AY131*100</f>
        <v>18.653576437587656</v>
      </c>
      <c r="AZ165" s="65">
        <f>IF(ISERROR(AY165/AQ165),"NM",IF(OR(AY165/AQ165&lt;0.5,AY165/AQ165&gt;2),"NM",(AY165/AQ165-1)*100))</f>
        <v>1.8042646254783801</v>
      </c>
      <c r="BA165" s="133">
        <f>BA163/BA131*100</f>
        <v>19.006772009029348</v>
      </c>
      <c r="BB165" s="65">
        <f>IF(ISERROR(BA165/AS165),"NM",IF(OR(BA165/AS165&lt;0.5,BA165/AS165&gt;2),"NM",(BA165/AS165-1)*100))</f>
        <v>-4.6651277284659116</v>
      </c>
      <c r="BC165" s="133">
        <f>BC163/BC131*100</f>
        <v>19.056261343012704</v>
      </c>
      <c r="BD165" s="65">
        <f>IF(ISERROR(BC165/AU165),"NM",IF(OR(BC165/AU165&lt;0.5,BC165/AU165&gt;2),"NM",(BC165/AU165-1)*100))</f>
        <v>2.4332862808361888</v>
      </c>
      <c r="BE165" s="133">
        <f>BE163/BE131*100</f>
        <v>20.372050816696916</v>
      </c>
      <c r="BF165" s="65">
        <f>IF(ISERROR(BE165/AW165),"NM",IF(OR(BE165/AW165&lt;0.5,BE165/AW165&gt;2),"NM",(BE165/AW165-1)*100))</f>
        <v>-5.5313749739010269</v>
      </c>
      <c r="BG165" s="133">
        <f>BG163/BG131*100</f>
        <v>18.943533697632059</v>
      </c>
      <c r="BH165" s="65">
        <f>IF(ISERROR(BG165/AY165),"NM",IF(OR(BG165/AY165&lt;0.5,BG165/AY165&gt;2),"NM",(BG165/AY165-1)*100))</f>
        <v>1.5544325294109651</v>
      </c>
      <c r="BI165" s="133">
        <f>BI163/BI131*100</f>
        <v>19.315068493150687</v>
      </c>
      <c r="BJ165" s="65">
        <f>IF(ISERROR(BI165/BA165),"NM",IF(OR(BI165/BA165&lt;0.5,BI165/BA165&gt;2),"NM",(BI165/BA165-1)*100))</f>
        <v>1.6220349461490979</v>
      </c>
      <c r="BK165" s="133">
        <f>BK163/BK131*100</f>
        <v>19.593998234774933</v>
      </c>
      <c r="BL165" s="65">
        <f>IF(ISERROR(BK165/BC165),"NM",IF(OR(BK165/BC165&lt;0.5,BK165/BC165&gt;2),"NM",(BK165/BC165-1)*100))</f>
        <v>2.8218383558189286</v>
      </c>
      <c r="BM165" s="133">
        <f>BM163/BM131*100</f>
        <v>21.332774518021793</v>
      </c>
      <c r="BN165" s="65">
        <f>IF(ISERROR(BM165/BE165),"NM",IF(OR(BM165/BE165&lt;0.5,BM165/BE165&gt;2),"NM",(BM165/BE165-1)*100))</f>
        <v>4.7158909526058501</v>
      </c>
      <c r="BO165" s="133">
        <f>BO163/BO131*100</f>
        <v>19.651837524177949</v>
      </c>
      <c r="BP165" s="65">
        <f>IF(ISERROR(BO165/BG165),"NM",IF(OR(BO165/BG165&lt;0.5,BO165/BG165&gt;2),"NM",(BO165/BG165-1)*100))</f>
        <v>3.7390269305162871</v>
      </c>
      <c r="BQ165" s="133">
        <f>BQ163/BQ131*100</f>
        <v>19.961832061068701</v>
      </c>
      <c r="BR165" s="65">
        <f>IF(ISERROR(BQ165/BI165),"NM",IF(OR(BQ165/BI165&lt;0.5,BQ165/BI165&gt;2),"NM",(BQ165/BI165-1)*100))</f>
        <v>3.3484922310649035</v>
      </c>
      <c r="BS165" s="133">
        <f>BS163/BS131*100</f>
        <v>19.735305566368236</v>
      </c>
      <c r="BT165" s="65">
        <f>IF(ISERROR(BS165/BK165),"NM",IF(OR(BS165/BK165&lt;0.5,BS165/BK165&gt;2),"NM",(BS165/BK165-1)*100))</f>
        <v>0.72117660673518547</v>
      </c>
      <c r="BU165" s="133">
        <f>BU163/BU131*100</f>
        <v>19.924164081351257</v>
      </c>
      <c r="BV165" s="65">
        <f>IF(ISERROR(BU165/BM165),"NM",IF(OR(BU165/BM165&lt;0.5,BU165/BM165&gt;2),"NM",(BU165/BM165-1)*100))</f>
        <v>-6.6030343848642374</v>
      </c>
      <c r="BW165" s="133">
        <f>BW163/BW131*100</f>
        <v>18.990703851261621</v>
      </c>
      <c r="BX165" s="65">
        <f>IF(ISERROR(BW165/BO165),"NM",IF(OR(BW165/BO165&lt;0.5,BW165/BO165&gt;2),"NM",(BW165/BO165-1)*100))</f>
        <v>-3.3642333552927339</v>
      </c>
      <c r="BY165" s="133">
        <f>BY163/BY131*100</f>
        <v>19.579455360220614</v>
      </c>
      <c r="BZ165" s="65">
        <f>IF(ISERROR(BY165/BQ165),"NM",IF(OR(BY165/BQ165&lt;0.5,BY165/BQ165&gt;2),"NM",(BY165/BQ165-1)*100))</f>
        <v>-1.9155391132351651</v>
      </c>
      <c r="CA165" s="133">
        <f>CA163/CA131*100</f>
        <v>19.875573018991485</v>
      </c>
      <c r="CB165" s="65">
        <f>IF(ISERROR(CA165/BS165),"NM",IF(OR(CA165/BS165&lt;0.5,CA165/BS165&gt;2),"NM",(CA165/BS165-1)*100))</f>
        <v>0.71074375895290309</v>
      </c>
      <c r="CC165" s="133">
        <f>CC163/CC131*100</f>
        <v>20.896916848333852</v>
      </c>
      <c r="CD165" s="65">
        <f>IF(ISERROR(CC165/BU165),"NM",IF(OR(CC165/BU165&lt;0.5,CC165/BU165&gt;2),"NM",(CC165/BU165-1)*100))</f>
        <v>4.8822764308244171</v>
      </c>
      <c r="CE165" s="133">
        <f>CE163/CE131*100</f>
        <v>18.707670934436322</v>
      </c>
      <c r="CF165" s="65">
        <f>IF(ISERROR(CE165/BW165),"NM",IF(OR(CE165/BW165&lt;0.5,CE165/BW165&gt;2),"NM",(CE165/BW165-1)*100))</f>
        <v>-1.4903761284576933</v>
      </c>
      <c r="CG165" s="133">
        <f>CG163/CG131*100</f>
        <v>19.601986283690223</v>
      </c>
      <c r="CH165" s="65">
        <f>IF(ISERROR(CG165/BY165),"NM",IF(OR(CG165/BY165&lt;0.5,CG165/BY165&gt;2),"NM",(CG165/BY165-1)*100))</f>
        <v>0.11507431159389903</v>
      </c>
      <c r="CI165" s="133">
        <f>CI163/CI131*100</f>
        <v>18.933919793201415</v>
      </c>
      <c r="CJ165" s="65">
        <f>IF(ISERROR(CI165/CA165),"NM",IF(OR(CI165/CA165&lt;0.5,CI165/CA165&gt;2),"NM",(CI165/CA165-1)*100))</f>
        <v>-4.7377412711085203</v>
      </c>
      <c r="CK165" s="133">
        <f>CK163/CK131*100</f>
        <v>19.847813458513784</v>
      </c>
      <c r="CL165" s="65">
        <f>IF(ISERROR(CK165/CC165),"NM",IF(OR(CK165/CC165&lt;0.5,CK165/CC165&gt;2),"NM",(CK165/CC165-1)*100))</f>
        <v>-5.0203740457708479</v>
      </c>
      <c r="CM165" s="133">
        <f>CM163/CM131*100</f>
        <v>17.909238249594814</v>
      </c>
      <c r="CN165" s="65">
        <f>IF(ISERROR(CM165/CE165),"NM",IF(OR(CM165/CE165&lt;0.5,CM165/CE165&gt;2),"NM",(CM165/CE165-1)*100))</f>
        <v>-4.2679427473346525</v>
      </c>
      <c r="CO165" s="133">
        <f>CO163/CO131*100</f>
        <v>18.328912466843502</v>
      </c>
      <c r="CP165" s="65">
        <f>IF(ISERROR(CO165/CG165),"NM",IF(OR(CO165/CG165&lt;0.5,CO165/CG165&gt;2),"NM",(CO165/CG165-1)*100))</f>
        <v>-6.494616404797604</v>
      </c>
      <c r="CQ165" s="133">
        <f>CQ163/CQ131*100</f>
        <v>17.794922847187657</v>
      </c>
      <c r="CR165" s="65">
        <f>IF(ISERROR(CQ165/CI165),"NM",IF(OR(CQ165/CI165&lt;0.5,CQ165/CI165&gt;2),"NM",(CQ165/CI165-1)*100))</f>
        <v>-6.0156426057257129</v>
      </c>
      <c r="CS165" s="133">
        <f>CS163/CS131*100</f>
        <v>18.624364252845726</v>
      </c>
      <c r="CT165" s="65">
        <f>IF(ISERROR(CS165/CK165),"NM",IF(OR(CS165/CK165&lt;0.5,CS165/CK165&gt;2),"NM",(CS165/CK165-1)*100))</f>
        <v>-6.1641510699671276</v>
      </c>
      <c r="CU165" s="133">
        <f>CU163/CU131*100</f>
        <v>17.092574734811958</v>
      </c>
      <c r="CV165" s="65">
        <f>IF(ISERROR(CU165/CM165),"NM",IF(OR(CU165/CM165&lt;0.5,CU165/CM165&gt;2),"NM",(CU165/CM165-1)*100))</f>
        <v>-4.5600125667060842</v>
      </c>
      <c r="CW165" s="133">
        <f>CW163/CW131*100</f>
        <v>17.125237191650854</v>
      </c>
      <c r="CX165" s="65">
        <f>IF(ISERROR(CW165/CO165),"NM",IF(OR(CW165/CO165&lt;0.5,CW165/CO165&gt;2),"NM",(CW165/CO165-1)*100))</f>
        <v>-6.5670850759425248</v>
      </c>
      <c r="CY165" s="133">
        <f>CY163/CY131*100</f>
        <v>16.935300794551647</v>
      </c>
      <c r="CZ165" s="65">
        <f>IF(ISERROR(CY165/CQ165),"NM",IF(OR(CY165/CQ165&lt;0.5,CY165/CQ165&gt;2),"NM",(CY165/CQ165-1)*100))</f>
        <v>-4.8307152552328425</v>
      </c>
      <c r="DA165" s="133">
        <f>DA163/DA131*100</f>
        <v>17.320858055682336</v>
      </c>
      <c r="DB165" s="65">
        <f>IF(ISERROR(DA165/CS165),"NM",IF(OR(DA165/CS165&lt;0.5,DA165/CS165&gt;2),"NM",(DA165/CS165-1)*100))</f>
        <v>-6.998929893481975</v>
      </c>
      <c r="DC165" s="133">
        <f>DC163/DC131*100</f>
        <v>15.92829705505762</v>
      </c>
      <c r="DD165" s="65">
        <f>IF(ISERROR(DC165/CU165),"NM",IF(OR(DC165/CU165&lt;0.5,DC165/CU165&gt;2),"NM",(DC165/CU165-1)*100))</f>
        <v>-6.8115991757700893</v>
      </c>
      <c r="DE165" s="133">
        <f>DE163/DE131*100</f>
        <v>15.899919289749798</v>
      </c>
      <c r="DF165" s="65">
        <f>IF(ISERROR(DE165/CW165),"NM",IF(OR(DE165/CW165&lt;0.5,DE165/CW165&gt;2),"NM",(DE165/CW165-1)*100))</f>
        <v>-7.1550419313225033</v>
      </c>
      <c r="DG165" s="133">
        <f>DG163/DG131*100</f>
        <v>17.161981258366801</v>
      </c>
      <c r="DH165" s="65">
        <f>IF(ISERROR(DG165/CY165),"NM",IF(OR(DG165/CY165&lt;0.5,DG165/CY165&gt;2),"NM",(DG165/CY165-1)*100))</f>
        <v>1.338508636870972</v>
      </c>
      <c r="DI165" s="133">
        <f>DI163/DI131*100</f>
        <v>17.627586206896552</v>
      </c>
      <c r="DJ165" s="65">
        <f>IF(ISERROR(DI165/DA165),"NM",IF(OR(DI165/DA165&lt;0.5,DI165/DA165&gt;2),"NM",(DI165/DA165-1)*100))</f>
        <v>1.770860024533194</v>
      </c>
      <c r="DK165" s="133">
        <f>DK163/DK131*100</f>
        <v>16.853932584269664</v>
      </c>
      <c r="DL165" s="65">
        <f>IF(ISERROR(DK165/DC165),"NM",IF(OR(DK165/DC165&lt;0.5,DK165/DC165&gt;2),"NM",(DK165/DC165-1)*100))</f>
        <v>5.8112648578344528</v>
      </c>
      <c r="DM165" s="133">
        <f>DM163/DM131*100</f>
        <v>16.377864728898825</v>
      </c>
      <c r="DN165" s="65">
        <f>IF(ISERROR(DM165/DE165),"NM",IF(OR(DM165/DE165&lt;0.5,DM165/DE165&gt;2),"NM",(DM165/DE165-1)*100))</f>
        <v>3.005961416779912</v>
      </c>
      <c r="DO165" s="133">
        <f>DO163/DO131*100</f>
        <v>16.949632144878322</v>
      </c>
      <c r="DP165" s="65">
        <f>IF(ISERROR(DO165/DG165),"NM",IF(OR(DO165/DG165&lt;0.5,DO165/DG165&gt;2),"NM",(DO165/DG165-1)*100))</f>
        <v>-1.2373228375654688</v>
      </c>
      <c r="DQ165" s="133">
        <f>DQ163/DQ131*100</f>
        <v>18.187519598620259</v>
      </c>
      <c r="DR165" s="65">
        <f>IF(ISERROR(DQ165/DI165),"NM",IF(OR(DQ165/DI165&lt;0.5,DQ165/DI165&gt;2),"NM",(DQ165/DI165-1)*100))</f>
        <v>3.1764609467894056</v>
      </c>
      <c r="DS165" s="133">
        <f>DS163/DS131*100</f>
        <v>16.341780376868094</v>
      </c>
      <c r="DT165" s="65">
        <f>IF(ISERROR(DS165/DK165),"NM",IF(OR(DS165/DK165&lt;0.5,DS165/DK165&gt;2),"NM",(DS165/DK165-1)*100))</f>
        <v>-3.0387697639159827</v>
      </c>
      <c r="DU165" s="133">
        <f>DU163/DU131*100</f>
        <v>17.528542646071188</v>
      </c>
      <c r="DV165" s="65">
        <f>IF(ISERROR(DU165/DM165),"NM",IF(OR(DU165/DM165&lt;0.5,DU165/DM165&gt;2),"NM",(DU165/DM165-1)*100))</f>
        <v>7.0258115830080348</v>
      </c>
      <c r="DW165" s="133">
        <f>DW163/DW131*100</f>
        <v>17.510902381751091</v>
      </c>
      <c r="DX165" s="65">
        <f>IF(ISERROR(DW165/DO165),"NM",IF(OR(DW165/DO165&lt;0.5,DW165/DO165&gt;2),"NM",(DW165/DO165-1)*100))</f>
        <v>3.3114006963411713</v>
      </c>
      <c r="DY165" s="133">
        <f>DY163/DY131*100</f>
        <v>16.915918909936856</v>
      </c>
      <c r="DZ165" s="65">
        <f>IF(ISERROR(DY165/DQ165),"NM",IF(OR(DY165/DQ165&lt;0.5,DY165/DQ165&gt;2),"NM",(DY165/DQ165-1)*100))</f>
        <v>-6.9916113727782285</v>
      </c>
      <c r="EA165" s="133">
        <f>EA163/EA131*100</f>
        <v>16.89210443535703</v>
      </c>
      <c r="EB165" s="65">
        <f>IF(ISERROR(EA165/DS165),"NM",IF(OR(EA165/DS165&lt;0.5,EA165/DS165&gt;2),"NM",(EA165/DS165-1)*100))</f>
        <v>3.3675893678507762</v>
      </c>
      <c r="EC165" s="133">
        <f>EC163/EC131*100</f>
        <v>17.460317460317459</v>
      </c>
      <c r="ED165" s="65">
        <f>IF(ISERROR(EC165/DU165),"NM",IF(OR(EC165/DU165&lt;0.5,EC165/DU165&gt;2),"NM",(EC165/DU165-1)*100))</f>
        <v>-0.38922337772913096</v>
      </c>
      <c r="EE165" s="133">
        <f>EE163/EE131*100</f>
        <v>17.157953281423804</v>
      </c>
      <c r="EF165" s="65">
        <f>IF(ISERROR(EE165/DW165),"NM",IF(OR(EE165/DW165&lt;0.5,EE165/DW165&gt;2),"NM",(EE165/DW165-1)*100))</f>
        <v>-2.0155962989954812</v>
      </c>
      <c r="EG165" s="133">
        <f>EG163/EG131*100</f>
        <v>17.172619047619047</v>
      </c>
      <c r="EH165" s="65">
        <f>IF(ISERROR(EG165/DY165),"NM",IF(OR(EG165/DY165&lt;0.5,EG165/DY165&gt;2),"NM",(EG165/DY165-1)*100))</f>
        <v>1.517506314903172</v>
      </c>
      <c r="EI165" s="133">
        <f>EI163/EI131*100</f>
        <v>17.219787100814028</v>
      </c>
      <c r="EJ165" s="65">
        <f>IF(ISERROR(EI165/EA165),"NM",IF(OR(EI165/EA165&lt;0.5,EI165/EA165&gt;2),"NM",(EI165/EA165-1)*100))</f>
        <v>1.9398569711132074</v>
      </c>
      <c r="EK165" s="133">
        <f>EK163/EK131*100</f>
        <v>17.349472377405341</v>
      </c>
      <c r="EL165" s="65">
        <f>IF(ISERROR(EK165/EC165),"NM",IF(OR(EK165/EC165&lt;0.5,EK165/EC165&gt;2),"NM",(EK165/EC165-1)*100))</f>
        <v>-0.63484002031485298</v>
      </c>
      <c r="EM165" s="133">
        <f>EM163/EM131*100</f>
        <v>17.798437499999999</v>
      </c>
      <c r="EN165" s="65">
        <f>IF(ISERROR(EM165/EE165),"NM",IF(OR(EM165/EE165&lt;0.5,EM165/EE165&gt;2),"NM",(EM165/EE165-1)*100))</f>
        <v>3.7328707455429377</v>
      </c>
      <c r="EO165" s="133">
        <f>EO163/EO131*100</f>
        <v>18.399234693877549</v>
      </c>
      <c r="EP165" s="65">
        <f>IF(ISERROR(EO165/EG165),"NM",IF(OR(EO165/EG165&lt;0.5,EO165/EG165&gt;2),"NM",(EO165/EG165-1)*100))</f>
        <v>7.1428571428571397</v>
      </c>
      <c r="EQ165" s="133">
        <f>EQ163/EQ131*100</f>
        <v>18.000000000000004</v>
      </c>
      <c r="ER165" s="65">
        <f>IF(ISERROR(EQ165/EI165),"NM",IF(OR(EQ165/EI165&lt;0.5,EQ165/EI165&gt;2),"NM",(EQ165/EI165-1)*100))</f>
        <v>4.5309090909090965</v>
      </c>
      <c r="ES165" s="133">
        <f>ES163/ES131*100</f>
        <v>18.399999999999999</v>
      </c>
      <c r="ET165" s="65">
        <f>IF(ISERROR(ES165/EK165),"NM",IF(OR(ES165/EK165&lt;0.5,ES165/EK165&gt;2),"NM",(ES165/EK165-1)*100))</f>
        <v>6.0550983899820832</v>
      </c>
      <c r="EU165" s="133">
        <f>EU163/EU131*100</f>
        <v>18.7</v>
      </c>
      <c r="EV165" s="65">
        <f>IF(ISERROR(EU165/EM165),"NM",IF(OR(EU165/EM165&lt;0.5,EU165/EM165&gt;2),"NM",(EU165/EM165-1)*100))</f>
        <v>5.0654025107541134</v>
      </c>
      <c r="EW165" s="133">
        <f>EW163/EW131*100</f>
        <v>18.799999999999997</v>
      </c>
      <c r="EX165" s="65">
        <f>IF(ISERROR(EW165/EO165),"NM",IF(OR(EW165/EO165&lt;0.5,EW165/EO165&gt;2),"NM",(EW165/EO165-1)*100))</f>
        <v>2.1781629116117696</v>
      </c>
      <c r="EY165" s="65"/>
      <c r="EZ165" s="317"/>
      <c r="FA165" s="59"/>
      <c r="FB165" s="131">
        <f>FB163/FB131*100</f>
        <v>19.512450775815079</v>
      </c>
      <c r="FC165" s="63"/>
      <c r="FD165" s="131">
        <f>FD163/FD131*100</f>
        <v>19.962749746020997</v>
      </c>
      <c r="FE165" s="65">
        <f>IF(ISERROR(FD165/FB165),"NM",IF(OR(FD165/FB165&lt;0.5,FD165/FB165&gt;2),"NM",(FD165/FB165-1)*100))</f>
        <v>2.3077519855375872</v>
      </c>
      <c r="FF165" s="131">
        <f>FF163/FF131*100</f>
        <v>20.287899235267655</v>
      </c>
      <c r="FG165" s="65">
        <f>IF(ISERROR(FF165/FD165),"NM",IF(OR(FF165/FD165&lt;0.5,FF165/FD165&gt;2),"NM",(FF165/FD165-1)*100))</f>
        <v>1.6287810716630657</v>
      </c>
      <c r="FH165" s="131">
        <f>FH163/FH131*100</f>
        <v>20.519397242705995</v>
      </c>
      <c r="FI165" s="65">
        <f>IF(ISERROR(FH165/FF165),"NM",IF(OR(FH165/FF165&lt;0.5,FH165/FF165&gt;2),"NM",(FH165/FF165-1)*100))</f>
        <v>1.1410644579499474</v>
      </c>
      <c r="FJ165" s="131">
        <f>FJ163/FJ131*100</f>
        <v>19.956071540633825</v>
      </c>
      <c r="FK165" s="65">
        <f>IF(ISERROR(FJ165/FH165),"NM",IF(OR(FJ165/FH165&lt;0.5,FJ165/FH165&gt;2),"NM",(FJ165/FH165-1)*100))</f>
        <v>-2.7453326011923407</v>
      </c>
      <c r="FL165" s="131">
        <f>FL163/FL131*100</f>
        <v>19.464919464919465</v>
      </c>
      <c r="FM165" s="65">
        <f>IF(ISERROR(FL165/FJ165),"NM",IF(OR(FL165/FJ165&lt;0.5,FL165/FJ165&gt;2),"NM",(FL165/FJ165-1)*100))</f>
        <v>-2.4611661404114304</v>
      </c>
      <c r="FN165" s="131">
        <f>FN163/FN131*100</f>
        <v>19.096558317399616</v>
      </c>
      <c r="FO165" s="65">
        <f>IF(ISERROR(FN165/FL165),"NM",IF(OR(FN165/FL165&lt;0.5,FN165/FL165&gt;2),"NM",(FN165/FL165-1)*100))</f>
        <v>-1.8924360215500813</v>
      </c>
      <c r="FP165" s="131">
        <f>FP163/FP131*100</f>
        <v>19.579139981701736</v>
      </c>
      <c r="FQ165" s="65">
        <f>IF(ISERROR(FP165/FN165),"NM",IF(OR(FP165/FN165&lt;0.5,FP165/FN165&gt;2),"NM",(FP165/FN165-1)*100))</f>
        <v>2.5270609304631764</v>
      </c>
      <c r="FR165" s="135">
        <f>FR163/FR131*100</f>
        <v>19.276420908468385</v>
      </c>
      <c r="FS165" s="65">
        <f>IF(ISERROR(FR165/FP165),"NM",IF(OR(FR165/FP165&lt;0.5,FR165/FP165&gt;2),"NM",(FR165/FP165-1)*100))</f>
        <v>-1.546130593663797</v>
      </c>
      <c r="FT165" s="135">
        <f>FT163/FT131*100</f>
        <v>19.827395441469349</v>
      </c>
      <c r="FU165" s="65">
        <f>IF(ISERROR(FT165/FR165),"NM",IF(OR(FT165/FR165&lt;0.5,FT165/FR165&gt;2),"NM",(FT165/FR165-1)*100))</f>
        <v>2.8582823316485761</v>
      </c>
      <c r="FV165" s="135">
        <f>FV163/FV131*100</f>
        <v>19.822014051522249</v>
      </c>
      <c r="FW165" s="65">
        <f>IF(ISERROR(FV165/FT165),"NM",IF(OR(FV165/FT165&lt;0.5,FV165/FT165&gt;2),"NM",(FV165/FT165-1)*100))</f>
        <v>-2.7141184342571734E-2</v>
      </c>
      <c r="FX165" s="135">
        <f>FX163/FX131*100</f>
        <v>19.855477089834128</v>
      </c>
      <c r="FY165" s="65">
        <f>IF(ISERROR(FX165/FV165),"NM",IF(OR(FX165/FV165&lt;0.5,FX165/FV165&gt;2),"NM",(FX165/FV165-1)*100))</f>
        <v>0.16881754913955493</v>
      </c>
      <c r="FZ165" s="135">
        <f>FZ163/FZ131*100</f>
        <v>19.284484150769249</v>
      </c>
      <c r="GA165" s="65">
        <f>IF(ISERROR(FZ165/FX165),"NM",IF(OR(FZ165/FX165&lt;0.5,FZ165/FX165&gt;2),"NM",(FZ165/FX165-1)*100))</f>
        <v>-2.8757452489380109</v>
      </c>
      <c r="GB165" s="135">
        <f>GB163/GB131*100</f>
        <v>18.170177348101671</v>
      </c>
      <c r="GC165" s="65">
        <f>IF(ISERROR(GB165/FZ165),"NM",IF(OR(GB165/FZ165&lt;0.5,GB165/FZ165&gt;2),"NM",(GB165/FZ165-1)*100))</f>
        <v>-5.7782556896816324</v>
      </c>
      <c r="GD165" s="135">
        <f>GD163/GD131*100</f>
        <v>17.118535362369542</v>
      </c>
      <c r="GE165" s="65">
        <f>IF(ISERROR(GD165/GB165),"NM",IF(OR(GD165/GB165&lt;0.5,GD165/GB165&gt;2),"NM",(GD165/GB165-1)*100))</f>
        <v>-5.7877364958245696</v>
      </c>
      <c r="GF165" s="135">
        <f>GF163/GF131*100</f>
        <v>16.639967961553864</v>
      </c>
      <c r="GG165" s="65">
        <f>IF(ISERROR(GF165/GD165),"NM",IF(OR(GF165/GD165&lt;0.5,GF165/GD165&gt;2),"NM",(GF165/GD165-1)*100))</f>
        <v>-2.7956094997921288</v>
      </c>
      <c r="GH165" s="135">
        <f>GH163/GH131*100</f>
        <v>17.062261020128417</v>
      </c>
      <c r="GI165" s="65">
        <f>IF(ISERROR(GH165/GF165),"NM",IF(OR(GH165/GF165&lt;0.5,GH165/GF165&gt;2),"NM",(GH165/GF165-1)*100))</f>
        <v>2.5378237479197541</v>
      </c>
      <c r="GJ165" s="135">
        <f>GJ163/GJ131*100</f>
        <v>17.06790635895733</v>
      </c>
      <c r="GK165" s="65">
        <f>IF(ISERROR(GJ165/GH165),"NM",IF(OR(GJ165/GH165&lt;0.5,GJ165/GH165&gt;2),"NM",(GJ165/GH165-1)*100))</f>
        <v>3.3086698311857177E-2</v>
      </c>
      <c r="GL165" s="135">
        <f>GL163/GL131*100</f>
        <v>17.175149590012559</v>
      </c>
      <c r="GM165" s="65">
        <f>IF(ISERROR(GL165/GJ165),"NM",IF(OR(GL165/GJ165&lt;0.5,GL165/GJ165&gt;2),"NM",(GL165/GJ165-1)*100))</f>
        <v>0.62833266599771065</v>
      </c>
      <c r="GN165" s="135">
        <f>GN163/GN131*100</f>
        <v>17.687813676286073</v>
      </c>
      <c r="GO165" s="65">
        <f>IF(ISERROR(GN165/GL165),"NM",IF(OR(GN165/GL165&lt;0.5,GN165/GL165&gt;2),"NM",(GN165/GL165-1)*100))</f>
        <v>2.9849177358643342</v>
      </c>
      <c r="GP165" s="135">
        <f>GP163/GP131*100</f>
        <v>18.475102423681605</v>
      </c>
      <c r="GQ165" s="65">
        <f>IF(ISERROR(GP165/GN165),"NM",IF(OR(GP165/GN165&lt;0.5,GP165/GN165&gt;2),"NM",(GP165/GN165-1)*100))</f>
        <v>4.4510235227717576</v>
      </c>
      <c r="GR165" s="133">
        <f>GR163/GR131*100</f>
        <v>17.8</v>
      </c>
      <c r="GS165" s="65">
        <f>IF(ISERROR(GR165/GP165),"NM",IF(OR(GR165/GP165&lt;0.5,GR165/GP165&gt;2),"NM",(GR165/GP165-1)*100))</f>
        <v>-3.6541200595253565</v>
      </c>
      <c r="GT165" s="133">
        <f>GT163/GT131*100</f>
        <v>17.8</v>
      </c>
      <c r="GU165" s="65">
        <f>IF(ISERROR(GT165/GR165),"NM",IF(OR(GT165/GR165&lt;0.5,GT165/GR165&gt;2),"NM",(GT165/GR165-1)*100))</f>
        <v>0</v>
      </c>
      <c r="GV165" s="133">
        <f>GV163/GV131*100</f>
        <v>17.650000000000006</v>
      </c>
      <c r="GW165" s="65">
        <f>IF(ISERROR(GV165/GT165),"NM",IF(OR(GV165/GT165&lt;0.5,GV165/GT165&gt;2),"NM",(GV165/GT165-1)*100))</f>
        <v>-0.84269662921345745</v>
      </c>
      <c r="GX165" s="133">
        <f>GX163/GX131*100</f>
        <v>17.550000000000004</v>
      </c>
      <c r="GY165" s="65">
        <f>IF(ISERROR(GX165/GV165),"NM",IF(OR(GX165/GV165&lt;0.5,GX165/GV165&gt;2),"NM",(GX165/GV165-1)*100))</f>
        <v>-0.56657223796034994</v>
      </c>
      <c r="GZ165" s="67">
        <f t="shared" si="511"/>
        <v>-0.15631689133118742</v>
      </c>
      <c r="HA165" s="280"/>
      <c r="HB165" s="57"/>
      <c r="HC165"/>
      <c r="HD165"/>
      <c r="HE165"/>
      <c r="HF165"/>
      <c r="HG165"/>
      <c r="HH165"/>
    </row>
    <row r="166" spans="1:216" s="2" customFormat="1" ht="13.5" customHeight="1" x14ac:dyDescent="0.2">
      <c r="A166" s="4"/>
      <c r="B166" s="54" t="s">
        <v>449</v>
      </c>
      <c r="C166" s="131">
        <f>C163/C140*100</f>
        <v>17.315573770491806</v>
      </c>
      <c r="D166" s="63"/>
      <c r="E166" s="131">
        <f>E163/E140*100</f>
        <v>17.260411440040141</v>
      </c>
      <c r="F166" s="63"/>
      <c r="G166" s="131">
        <f>G163/G140*100</f>
        <v>16.874687968047926</v>
      </c>
      <c r="H166" s="63"/>
      <c r="I166" s="131">
        <f>I163/I140*100</f>
        <v>16.742081447963798</v>
      </c>
      <c r="J166" s="63"/>
      <c r="K166" s="131">
        <f>K163/K140*100</f>
        <v>16.411609498680736</v>
      </c>
      <c r="L166" s="63">
        <f>IF(ISERROR(K166/C166),"NM",IF(OR(K166/C166&lt;0.5,K166/C166&gt;2),"NM",(K166/C166-1)*100))</f>
        <v>-5.2205273922343416</v>
      </c>
      <c r="M166" s="131">
        <f>M163/M140*100</f>
        <v>17.130387343153298</v>
      </c>
      <c r="N166" s="63">
        <f>IF(ISERROR(M166/E166),"NM",IF(OR(M166/E166&lt;0.5,M166/E166&gt;2),"NM",(M166/E166-1)*100))</f>
        <v>-0.75330821248684732</v>
      </c>
      <c r="O166" s="131">
        <f>O163/O140*100</f>
        <v>17.377398720682301</v>
      </c>
      <c r="P166" s="63">
        <f>IF(ISERROR(O166/G166),"NM",IF(OR(O166/G166&lt;0.5,O166/G166&gt;2),"NM",(O166/G166-1)*100))</f>
        <v>2.9790817678303272</v>
      </c>
      <c r="Q166" s="131">
        <f>Q163/Q140*100</f>
        <v>17.612419700214133</v>
      </c>
      <c r="R166" s="63">
        <f>IF(ISERROR(Q166/I166),"NM",IF(OR(Q166/I166&lt;0.5,Q166/I166&gt;2),"NM",(Q166/I166-1)*100))</f>
        <v>5.1985068580357785</v>
      </c>
      <c r="S166" s="131">
        <f>S163/S140*100</f>
        <v>16.42212189616253</v>
      </c>
      <c r="T166" s="63">
        <f>IF(ISERROR(S166/K166),"NM",IF(OR(S166/K166&lt;0.5,S166/K166&gt;2),"NM",(S166/K166-1)*100))</f>
        <v>6.4054640604505053E-2</v>
      </c>
      <c r="U166" s="131">
        <f>U163/U140*100</f>
        <v>16.479400749063668</v>
      </c>
      <c r="V166" s="63">
        <f>IF(ISERROR(U166/M166),"NM",IF(OR(U166/M166&lt;0.5,U166/M166&gt;2),"NM",(U166/M166-1)*100))</f>
        <v>-3.8001860731410542</v>
      </c>
      <c r="W166" s="131">
        <f>W163/W140*100</f>
        <v>16.509667823500248</v>
      </c>
      <c r="X166" s="63">
        <f>IF(ISERROR(W166/O166),"NM",IF(OR(W166/O166&lt;0.5,W166/O166&gt;2),"NM",(W166/O166-1)*100))</f>
        <v>-4.9934452856243317</v>
      </c>
      <c r="Y166" s="131">
        <f>Y163/Y140*100</f>
        <v>17.076845806127576</v>
      </c>
      <c r="Z166" s="63">
        <f>IF(ISERROR(Y166/Q166),"NM",IF(OR(Y166/Q166&lt;0.5,Y166/Q166&gt;2),"NM",(Y166/Q166-1)*100))</f>
        <v>-3.0408876418045239</v>
      </c>
      <c r="AA166" s="131">
        <f>AA163/AA140*100</f>
        <v>15.802539864413253</v>
      </c>
      <c r="AB166" s="63">
        <f>IF(ISERROR(AA166/S166),"NM",IF(OR(AA166/S166&lt;0.5,AA166/S166&gt;2),"NM",(AA166/S166-1)*100))</f>
        <v>-3.7728500352567584</v>
      </c>
      <c r="AC166" s="131">
        <f>AC163/AC140*100</f>
        <v>15.920866698068769</v>
      </c>
      <c r="AD166" s="63">
        <f>IF(ISERROR(AC166/U166),"NM",IF(OR(AC166/U166&lt;0.5,AC166/U166&gt;2),"NM",(AC166/U166-1)*100))</f>
        <v>-3.389286173082684</v>
      </c>
      <c r="AE166" s="131">
        <f>AE163/AE140*100</f>
        <v>16.896235078053259</v>
      </c>
      <c r="AF166" s="63">
        <f>IF(ISERROR(AE166/W166),"NM",IF(OR(AE166/W166&lt;0.5,AE166/W166&gt;2),"NM",(AE166/W166-1)*100))</f>
        <v>2.341459917217481</v>
      </c>
      <c r="AG166" s="131">
        <f>AG163/AG140*100</f>
        <v>16.420430561418321</v>
      </c>
      <c r="AH166" s="63">
        <f>IF(ISERROR(AG166/Y166),"NM",IF(OR(AG166/Y166&lt;0.5,AG166/Y166&gt;2),"NM",(AG166/Y166-1)*100))</f>
        <v>-3.8438904476944868</v>
      </c>
      <c r="AI166" s="132">
        <f>AI163/AI140*100</f>
        <v>15.554645927138763</v>
      </c>
      <c r="AJ166" s="63">
        <f>IF(ISERROR(AI166/AA166),"NM",IF(OR(AI166/AA166&lt;0.5,AI166/AA166&gt;2),"NM",(AI166/AA166-1)*100))</f>
        <v>-1.5686968006499935</v>
      </c>
      <c r="AK166" s="131">
        <f>AK163/AK140*100</f>
        <v>16.378600823045268</v>
      </c>
      <c r="AL166" s="63">
        <f>IF(ISERROR(AK166/AC166),"NM",IF(OR(AK166/AC166&lt;0.5,AK166/AC166&gt;2),"NM",(AK166/AC166-1)*100))</f>
        <v>2.8750578323228027</v>
      </c>
      <c r="AM166" s="131">
        <f>AM163/AM140*100</f>
        <v>16.019417475728158</v>
      </c>
      <c r="AN166" s="63">
        <f>IF(ISERROR(AM166/AE166),"NM",IF(OR(AM166/AE166&lt;0.5,AM166/AE166&gt;2),"NM",(AM166/AE166-1)*100))</f>
        <v>-5.1894259181088813</v>
      </c>
      <c r="AO166" s="133">
        <f>AO163/AO140*100</f>
        <v>16.317733990147783</v>
      </c>
      <c r="AP166" s="63">
        <f>IF(ISERROR(AO166/AG166),"NM",IF(OR(AO166/AG166&lt;0.5,AO166/AG166&gt;2),"NM",(AO166/AG166-1)*100))</f>
        <v>-0.62541947902289285</v>
      </c>
      <c r="AQ166" s="133">
        <f>AQ163/AQ140*100</f>
        <v>15.456586826347305</v>
      </c>
      <c r="AR166" s="63">
        <f>IF(ISERROR(AQ166/AI166),"NM",IF(OR(AQ166/AI166&lt;0.5,AQ166/AI166&gt;2),"NM",(AQ166/AI166-1)*100))</f>
        <v>-0.63041679798298</v>
      </c>
      <c r="AS166" s="133">
        <f>AS163/AS140*100</f>
        <v>16.767830045523521</v>
      </c>
      <c r="AT166" s="63">
        <f>IF(ISERROR(AS166/AK166),"NM",IF(OR(AS166/AK166&lt;0.5,AS166/AK166&gt;2),"NM",(AS166/AK166-1)*100))</f>
        <v>2.3764497754325431</v>
      </c>
      <c r="AU166" s="133">
        <f>AU163/AU140*100</f>
        <v>15.612952968388589</v>
      </c>
      <c r="AV166" s="63">
        <f>IF(ISERROR(AU166/AM166),"NM",IF(OR(AU166/AM166&lt;0.5,AU166/AM166&gt;2),"NM",(AU166/AM166-1)*100))</f>
        <v>-2.5373238943015575</v>
      </c>
      <c r="AW166" s="133">
        <f>AW163/AW140*100</f>
        <v>18.022328548644335</v>
      </c>
      <c r="AX166" s="63">
        <f>IF(ISERROR(AW166/AO166),"NM",IF(OR(AW166/AO166&lt;0.5,AW166/AO166&gt;2),"NM",(AW166/AO166-1)*100))</f>
        <v>10.446270049050565</v>
      </c>
      <c r="AY166" s="133">
        <f>AY163/AY140*100</f>
        <v>15.62867215041128</v>
      </c>
      <c r="AZ166" s="65">
        <f>IF(ISERROR(AY166/AQ166),"NM",IF(OR(AY166/AQ166&lt;0.5,AY166/AQ166&gt;2),"NM",(AY166/AQ166-1)*100))</f>
        <v>1.1133462128303684</v>
      </c>
      <c r="BA166" s="133">
        <f>BA163/BA140*100</f>
        <v>15.934897804693415</v>
      </c>
      <c r="BB166" s="65">
        <f>IF(ISERROR(BA166/AS166),"NM",IF(OR(BA166/AS166&lt;0.5,BA166/AS166&gt;2),"NM",(BA166/AS166-1)*100))</f>
        <v>-4.9674420516474189</v>
      </c>
      <c r="BC166" s="133">
        <f>BC163/BC140*100</f>
        <v>15.891032917139613</v>
      </c>
      <c r="BD166" s="65">
        <f>IF(ISERROR(BC166/AU166),"NM",IF(OR(BC166/AU166&lt;0.5,BC166/AU166&gt;2),"NM",(BC166/AU166-1)*100))</f>
        <v>1.7810849063213841</v>
      </c>
      <c r="BE166" s="133">
        <f>BE163/BE140*100</f>
        <v>17.033383915022764</v>
      </c>
      <c r="BF166" s="65">
        <f>IF(ISERROR(BE166/AW166),"NM",IF(OR(BE166/AW166&lt;0.5,BE166/AW166&gt;2),"NM",(BE166/AW166-1)*100))</f>
        <v>-5.4873299582365087</v>
      </c>
      <c r="BG166" s="133">
        <f>BG163/BG140*100</f>
        <v>15.751609238924649</v>
      </c>
      <c r="BH166" s="65">
        <f>IF(ISERROR(BG166/AY166),"NM",IF(OR(BG166/AY166&lt;0.5,BG166/AY166&gt;2),"NM",(BG166/AY166-1)*100))</f>
        <v>0.7866124986832812</v>
      </c>
      <c r="BI166" s="133">
        <f>BI163/BI140*100</f>
        <v>16.010598031794096</v>
      </c>
      <c r="BJ166" s="65">
        <f>IF(ISERROR(BI166/BA166),"NM",IF(OR(BI166/BA166&lt;0.5,BI166/BA166&gt;2),"NM",(BI166/BA166-1)*100))</f>
        <v>0.47505938242280443</v>
      </c>
      <c r="BK166" s="133">
        <f>BK163/BK140*100</f>
        <v>16.311535635562084</v>
      </c>
      <c r="BL166" s="65">
        <f>IF(ISERROR(BK166/BC166),"NM",IF(OR(BK166/BC166&lt;0.5,BK166/BC166&gt;2),"NM",(BK166/BC166-1)*100))</f>
        <v>2.6461635352156954</v>
      </c>
      <c r="BM166" s="133">
        <f>BM163/BM140*100</f>
        <v>17.790982174065011</v>
      </c>
      <c r="BN166" s="65">
        <f>IF(ISERROR(BM166/BE166),"NM",IF(OR(BM166/BE166&lt;0.5,BM166/BE166&gt;2),"NM",(BM166/BE166-1)*100))</f>
        <v>4.4477260820386721</v>
      </c>
      <c r="BO166" s="133">
        <f>BO163/BO140*100</f>
        <v>16.493506493506494</v>
      </c>
      <c r="BP166" s="65">
        <f>IF(ISERROR(BO166/BG166),"NM",IF(OR(BO166/BG166&lt;0.5,BO166/BG166&gt;2),"NM",(BO166/BG166-1)*100))</f>
        <v>4.7099775224775264</v>
      </c>
      <c r="BQ166" s="133">
        <f>BQ163/BQ140*100</f>
        <v>16.645448758752387</v>
      </c>
      <c r="BR166" s="65">
        <f>IF(ISERROR(BQ166/BI166),"NM",IF(OR(BQ166/BI166&lt;0.5,BQ166/BI166&gt;2),"NM",(BQ166/BI166-1)*100))</f>
        <v>3.9651905924912745</v>
      </c>
      <c r="BS166" s="133">
        <f>BS163/BS140*100</f>
        <v>16.477088072798178</v>
      </c>
      <c r="BT166" s="65">
        <f>IF(ISERROR(BS166/BK166),"NM",IF(OR(BS166/BK166&lt;0.5,BS166/BK166&gt;2),"NM",(BS166/BK166-1)*100))</f>
        <v>1.0149408426951556</v>
      </c>
      <c r="BU166" s="133">
        <f>BU163/BU140*100</f>
        <v>16.787685158292188</v>
      </c>
      <c r="BV166" s="65">
        <f>IF(ISERROR(BU166/BM166),"NM",IF(OR(BU166/BM166&lt;0.5,BU166/BM166&gt;2),"NM",(BU166/BM166-1)*100))</f>
        <v>-5.6393570965148303</v>
      </c>
      <c r="BW166" s="133">
        <f>BW163/BW140*100</f>
        <v>15.982117910030736</v>
      </c>
      <c r="BX166" s="65">
        <f>IF(ISERROR(BW166/BO166),"NM",IF(OR(BW166/BO166&lt;0.5,BW166/BO166&gt;2),"NM",(BW166/BO166-1)*100))</f>
        <v>-3.100544954931761</v>
      </c>
      <c r="BY166" s="133">
        <f>BY163/BY140*100</f>
        <v>16.416184971098264</v>
      </c>
      <c r="BZ166" s="65">
        <f>IF(ISERROR(BY166/BQ166),"NM",IF(OR(BY166/BQ166&lt;0.5,BY166/BQ166&gt;2),"NM",(BY166/BQ166-1)*100))</f>
        <v>-1.377336177455557</v>
      </c>
      <c r="CA166" s="133">
        <f>CA163/CA140*100</f>
        <v>16.721763085399449</v>
      </c>
      <c r="CB166" s="65">
        <f>IF(ISERROR(CA166/BS166),"NM",IF(OR(CA166/BS166&lt;0.5,CA166/BS166&gt;2),"NM",(CA166/BS166-1)*100))</f>
        <v>1.484940855570227</v>
      </c>
      <c r="CC166" s="133">
        <f>CC163/CC140*100</f>
        <v>17.583857442348009</v>
      </c>
      <c r="CD166" s="65">
        <f>IF(ISERROR(CC166/BU166),"NM",IF(OR(CC166/BU166&lt;0.5,CC166/BU166&gt;2),"NM",(CC166/BU166-1)*100))</f>
        <v>4.7425971868584549</v>
      </c>
      <c r="CE166" s="133">
        <f>CE163/CE140*100</f>
        <v>15.667288262111398</v>
      </c>
      <c r="CF166" s="65">
        <f>IF(ISERROR(CE166/BW166),"NM",IF(OR(CE166/BW166&lt;0.5,CE166/BW166&gt;2),"NM",(CE166/BW166-1)*100))</f>
        <v>-1.9698869054253665</v>
      </c>
      <c r="CG166" s="133">
        <f>CG163/CG140*100</f>
        <v>16.534797008164428</v>
      </c>
      <c r="CH166" s="65">
        <f>IF(ISERROR(CG166/BY166),"NM",IF(OR(CG166/BY166&lt;0.5,CG166/BY166&gt;2),"NM",(CG166/BY166-1)*100))</f>
        <v>0.72253107086079904</v>
      </c>
      <c r="CI166" s="133">
        <f>CI163/CI140*100</f>
        <v>16.007044411804465</v>
      </c>
      <c r="CJ166" s="65">
        <f>IF(ISERROR(CI166/CA166),"NM",IF(OR(CI166/CA166&lt;0.5,CI166/CA166&gt;2),"NM",(CI166/CA166-1)*100))</f>
        <v>-4.2741825126026196</v>
      </c>
      <c r="CK166" s="133">
        <f>CK163/CK140*100</f>
        <v>16.835240233637947</v>
      </c>
      <c r="CL166" s="65">
        <f>IF(ISERROR(CK166/CC166),"NM",IF(OR(CK166/CC166&lt;0.5,CK166/CC166&gt;2),"NM",(CK166/CC166-1)*100))</f>
        <v>-4.2574117264345679</v>
      </c>
      <c r="CM166" s="133">
        <f>CM163/CM140*100</f>
        <v>15.164684354986276</v>
      </c>
      <c r="CN166" s="65">
        <f>IF(ISERROR(CM166/CE166),"NM",IF(OR(CM166/CE166&lt;0.5,CM166/CE166&gt;2),"NM",(CM166/CE166-1)*100))</f>
        <v>-3.2079827645769554</v>
      </c>
      <c r="CO166" s="133">
        <f>CO163/CO140*100</f>
        <v>15.665381999546588</v>
      </c>
      <c r="CP166" s="65">
        <f>IF(ISERROR(CO166/CG166),"NM",IF(OR(CO166/CG166&lt;0.5,CO166/CG166&gt;2),"NM",(CO166/CG166-1)*100))</f>
        <v>-5.2580930276225786</v>
      </c>
      <c r="CQ166" s="133">
        <f>CQ163/CQ140*100</f>
        <v>15.148305084745765</v>
      </c>
      <c r="CR166" s="65">
        <f>IF(ISERROR(CQ166/CI166),"NM",IF(OR(CQ166/CI166&lt;0.5,CQ166/CI166&gt;2),"NM",(CQ166/CI166-1)*100))</f>
        <v>-5.3647588209689623</v>
      </c>
      <c r="CS166" s="133">
        <f>CS163/CS140*100</f>
        <v>15.855670103092784</v>
      </c>
      <c r="CT166" s="65">
        <f>IF(ISERROR(CS166/CK166),"NM",IF(OR(CS166/CK166&lt;0.5,CS166/CK166&gt;2),"NM",(CS166/CK166-1)*100))</f>
        <v>-5.818569363732129</v>
      </c>
      <c r="CU166" s="133">
        <f>CU163/CU140*100</f>
        <v>14.487127094401309</v>
      </c>
      <c r="CV166" s="65">
        <f>IF(ISERROR(CU166/CM166),"NM",IF(OR(CU166/CM166&lt;0.5,CU166/CM166&gt;2),"NM",(CU166/CM166-1)*100))</f>
        <v>-4.4679944845814168</v>
      </c>
      <c r="CW166" s="133">
        <f>CW163/CW140*100</f>
        <v>14.713674342775626</v>
      </c>
      <c r="CX166" s="65">
        <f>IF(ISERROR(CW166/CO166),"NM",IF(OR(CW166/CO166&lt;0.5,CW166/CO166&gt;2),"NM",(CW166/CO166-1)*100))</f>
        <v>-6.075227892933011</v>
      </c>
      <c r="CY166" s="133">
        <f>CY163/CY140*100</f>
        <v>14.513618677042803</v>
      </c>
      <c r="CZ166" s="65">
        <f>IF(ISERROR(CY166/CQ166),"NM",IF(OR(CY166/CQ166&lt;0.5,CY166/CQ166&gt;2),"NM",(CY166/CQ166-1)*100))</f>
        <v>-4.189817964137033</v>
      </c>
      <c r="DA166" s="133">
        <f>DA163/DA140*100</f>
        <v>14.850322833105068</v>
      </c>
      <c r="DB166" s="65">
        <f>IF(ISERROR(DA166/CS166),"NM",IF(OR(DA166/CS166&lt;0.5,DA166/CS166&gt;2),"NM",(DA166/CS166-1)*100))</f>
        <v>-6.3406167222892389</v>
      </c>
      <c r="DC166" s="133">
        <f>DC163/DC140*100</f>
        <v>13.518800260812865</v>
      </c>
      <c r="DD166" s="65">
        <f>IF(ISERROR(DC166/CU166),"NM",IF(OR(DC166/CU166&lt;0.5,DC166/CU166&gt;2),"NM",(DC166/CU166-1)*100))</f>
        <v>-6.6840501037825684</v>
      </c>
      <c r="DE166" s="133">
        <f>DE163/DE140*100</f>
        <v>13.502398903358465</v>
      </c>
      <c r="DF166" s="65">
        <f>IF(ISERROR(DE166/CW166),"NM",IF(OR(DE166/CW166&lt;0.5,DE166/CW166&gt;2),"NM",(DE166/CW166-1)*100))</f>
        <v>-8.2323110543213396</v>
      </c>
      <c r="DG166" s="133">
        <f>DG163/DG140*100</f>
        <v>14.574806730331968</v>
      </c>
      <c r="DH166" s="65">
        <f>IF(ISERROR(DG166/CY166),"NM",IF(OR(DG166/CY166&lt;0.5,DG166/CY166&gt;2),"NM",(DG166/CY166-1)*100))</f>
        <v>0.42159060845350371</v>
      </c>
      <c r="DI166" s="133">
        <f>DI163/DI140*100</f>
        <v>14.884696016771489</v>
      </c>
      <c r="DJ166" s="65">
        <f>IF(ISERROR(DI166/DA166),"NM",IF(OR(DI166/DA166&lt;0.5,DI166/DA166&gt;2),"NM",(DI166/DA166-1)*100))</f>
        <v>0.23146421833870612</v>
      </c>
      <c r="DK166" s="133">
        <f>DK163/DK140*100</f>
        <v>14.197823000473262</v>
      </c>
      <c r="DL166" s="65">
        <f>IF(ISERROR(DK166/DC166),"NM",IF(OR(DK166/DC166&lt;0.5,DK166/DC166&gt;2),"NM",(DK166/DC166-1)*100))</f>
        <v>5.0228032559123559</v>
      </c>
      <c r="DM166" s="133">
        <f>DM163/DM140*100</f>
        <v>13.755868544600938</v>
      </c>
      <c r="DN166" s="65">
        <f>IF(ISERROR(DM166/DE166),"NM",IF(OR(DM166/DE166&lt;0.5,DM166/DE166&gt;2),"NM",(DM166/DE166-1)*100))</f>
        <v>1.8772193227044154</v>
      </c>
      <c r="DO166" s="133">
        <f>DO163/DO140*100</f>
        <v>14.217896985521005</v>
      </c>
      <c r="DP166" s="65">
        <f>IF(ISERROR(DO166/DG166),"NM",IF(OR(DO166/DG166&lt;0.5,DO166/DG166&gt;2),"NM",(DO166/DG166-1)*100))</f>
        <v>-2.4488128824939448</v>
      </c>
      <c r="DQ166" s="133">
        <f>DQ163/DQ140*100</f>
        <v>15.131750587007566</v>
      </c>
      <c r="DR166" s="65">
        <f>IF(ISERROR(DQ166/DI166),"NM",IF(OR(DQ166/DI166&lt;0.5,DQ166/DI166&gt;2),"NM",(DQ166/DI166-1)*100))</f>
        <v>1.659789154966318</v>
      </c>
      <c r="DS166" s="133">
        <f>DS163/DS140*100</f>
        <v>13.627743159035491</v>
      </c>
      <c r="DT166" s="65">
        <f>IF(ISERROR(DS166/DK166),"NM",IF(OR(DS166/DK166&lt;0.5,DS166/DK166&gt;2),"NM",(DS166/DK166-1)*100))</f>
        <v>-4.0152623498600271</v>
      </c>
      <c r="DU166" s="133">
        <f>DU163/DU140*100</f>
        <v>14.58100558659218</v>
      </c>
      <c r="DV166" s="65">
        <f>IF(ISERROR(DU166/DM166),"NM",IF(OR(DU166/DM166&lt;0.5,DU166/DM166&gt;2),"NM",(DU166/DM166-1)*100))</f>
        <v>5.9984365168646692</v>
      </c>
      <c r="DW166" s="133">
        <f>DW163/DW140*100</f>
        <v>14.564732142857142</v>
      </c>
      <c r="DX166" s="65">
        <f>IF(ISERROR(DW166/DO166),"NM",IF(OR(DW166/DO166&lt;0.5,DW166/DO166&gt;2),"NM",(DW166/DO166-1)*100))</f>
        <v>2.439426574052006</v>
      </c>
      <c r="DY166" s="133">
        <f>DY163/DY140*100</f>
        <v>14.088015499584833</v>
      </c>
      <c r="DZ166" s="65">
        <f>IF(ISERROR(DY166/DQ166),"NM",IF(OR(DY166/DQ166&lt;0.5,DY166/DQ166&gt;2),"NM",(DY166/DQ166-1)*100))</f>
        <v>-6.8976492932609323</v>
      </c>
      <c r="EA166" s="133">
        <f>EA163/EA140*100</f>
        <v>14.217633042096903</v>
      </c>
      <c r="EB166" s="65">
        <f>IF(ISERROR(EA166/DS166),"NM",IF(OR(EA166/DS166&lt;0.5,EA166/DS166&gt;2),"NM",(EA166/DS166-1)*100))</f>
        <v>4.3285955434983592</v>
      </c>
      <c r="EC166" s="133">
        <f>EC163/EC140*100</f>
        <v>14.783474365355897</v>
      </c>
      <c r="ED166" s="65">
        <f>IF(ISERROR(EC166/DU166),"NM",IF(OR(EC166/DU166&lt;0.5,EC166/DU166&gt;2),"NM",(EC166/DU166-1)*100))</f>
        <v>1.388578980793298</v>
      </c>
      <c r="EE166" s="133">
        <f>EE163/EE140*100</f>
        <v>14.641670621737065</v>
      </c>
      <c r="EF166" s="65">
        <f>IF(ISERROR(EE166/DW166),"NM",IF(OR(EE166/DW166&lt;0.5,EE166/DW166&gt;2),"NM",(EE166/DW166-1)*100))</f>
        <v>0.52825193162000517</v>
      </c>
      <c r="EG166" s="133">
        <f>EG163/EG140*100</f>
        <v>14.578069732187974</v>
      </c>
      <c r="EH166" s="65">
        <f>IF(ISERROR(EG166/DY166),"NM",IF(OR(EG166/DY166&lt;0.5,EG166/DY166&gt;2),"NM",(EG166/DY166-1)*100))</f>
        <v>3.4785185508745542</v>
      </c>
      <c r="EI166" s="133">
        <f>EI163/EI140*100</f>
        <v>14.623770273863334</v>
      </c>
      <c r="EJ166" s="65">
        <f>IF(ISERROR(EI166/EA166),"NM",IF(OR(EI166/EA166&lt;0.5,EI166/EA166&gt;2),"NM",(EI166/EA166-1)*100))</f>
        <v>2.8565741608599815</v>
      </c>
      <c r="EK166" s="133">
        <f>EK163/EK140*100</f>
        <v>14.753233043019268</v>
      </c>
      <c r="EL166" s="65">
        <f>IF(ISERROR(EK166/EC166),"NM",IF(OR(EK166/EC166&lt;0.5,EK166/EC166&gt;2),"NM",(EK166/EC166-1)*100))</f>
        <v>-0.20456167196729602</v>
      </c>
      <c r="EM166" s="133">
        <f>EM163/EM140*100</f>
        <v>15.099416755037115</v>
      </c>
      <c r="EN166" s="65">
        <f>IF(ISERROR(EM166/EE166),"NM",IF(OR(EM166/EE166&lt;0.5,EM166/EE166&gt;2),"NM",(EM166/EE166-1)*100))</f>
        <v>3.1263244825387559</v>
      </c>
      <c r="EO166" s="133">
        <f>EO163/EO140*100</f>
        <v>15.573549257759783</v>
      </c>
      <c r="EP166" s="65">
        <f>IF(ISERROR(EO166/EG166),"NM",IF(OR(EO166/EG166&lt;0.5,EO166/EG166&gt;2),"NM",(EO166/EG166-1)*100))</f>
        <v>6.828609986504719</v>
      </c>
      <c r="EQ166" s="133">
        <f>EQ163/EQ140*100</f>
        <v>15.187869652631628</v>
      </c>
      <c r="ER166" s="65">
        <f>IF(ISERROR(EQ166/EI166),"NM",IF(OR(EQ166/EI166&lt;0.5,EQ166/EI166&gt;2),"NM",(EQ166/EI166-1)*100))</f>
        <v>3.8574141155410135</v>
      </c>
      <c r="ES166" s="133">
        <f>ES163/ES140*100</f>
        <v>15.512758674766964</v>
      </c>
      <c r="ET166" s="65">
        <f>IF(ISERROR(ES166/EK166),"NM",IF(OR(ES166/EK166&lt;0.5,ES166/EK166&gt;2),"NM",(ES166/EK166-1)*100))</f>
        <v>5.1481978867478073</v>
      </c>
      <c r="EU166" s="133">
        <f>EU163/EU140*100</f>
        <v>15.7557760129264</v>
      </c>
      <c r="EV166" s="65">
        <f>IF(ISERROR(EU166/EM166),"NM",IF(OR(EU166/EM166&lt;0.5,EU166/EM166&gt;2),"NM",(EU166/EM166-1)*100))</f>
        <v>4.3469179541012704</v>
      </c>
      <c r="EW166" s="133">
        <f>EW163/EW140*100</f>
        <v>15.839758816789939</v>
      </c>
      <c r="EX166" s="65">
        <f>IF(ISERROR(EW166/EO166),"NM",IF(OR(EW166/EO166&lt;0.5,EW166/EO166&gt;2),"NM",(EW166/EO166-1)*100))</f>
        <v>1.7093698721087014</v>
      </c>
      <c r="EY166" s="65"/>
      <c r="EZ166" s="317"/>
      <c r="FA166" s="59"/>
      <c r="FB166" s="131">
        <f>FB163/FB140*100</f>
        <v>16.342055235316714</v>
      </c>
      <c r="FC166" s="63"/>
      <c r="FD166" s="131">
        <f>FD163/FD140*100</f>
        <v>16.792479703745904</v>
      </c>
      <c r="FE166" s="65">
        <f>IF(ISERROR(FD166/FB166),"NM",IF(OR(FD166/FB166&lt;0.5,FD166/FB166&gt;2),"NM",(FD166/FB166-1)*100))</f>
        <v>2.7562290173624104</v>
      </c>
      <c r="FF166" s="131">
        <f>FF163/FF140*100</f>
        <v>17.046743101927682</v>
      </c>
      <c r="FG166" s="65">
        <f>IF(ISERROR(FF166/FD166),"NM",IF(OR(FF166/FD166&lt;0.5,FF166/FD166&gt;2),"NM",(FF166/FD166-1)*100))</f>
        <v>1.5141503974845261</v>
      </c>
      <c r="FH166" s="131">
        <f>FH163/FH140*100</f>
        <v>17.130620985010705</v>
      </c>
      <c r="FI166" s="65">
        <f>IF(ISERROR(FH166/FF166),"NM",IF(OR(FH166/FF166&lt;0.5,FH166/FF166&gt;2),"NM",(FH166/FF166-1)*100))</f>
        <v>0.49204638435325077</v>
      </c>
      <c r="FJ166" s="131">
        <f>FJ163/FJ140*100</f>
        <v>16.629624787553929</v>
      </c>
      <c r="FK166" s="65">
        <f>IF(ISERROR(FJ166/FH166),"NM",IF(OR(FJ166/FH166&lt;0.5,FJ166/FH166&gt;2),"NM",(FJ166/FH166-1)*100))</f>
        <v>-2.9245653026539253</v>
      </c>
      <c r="FL166" s="131">
        <f>FL163/FL140*100</f>
        <v>16.269995207995798</v>
      </c>
      <c r="FM166" s="65">
        <f>IF(ISERROR(FL166/FJ166),"NM",IF(OR(FL166/FJ166&lt;0.5,FL166/FJ166&gt;2),"NM",(FL166/FJ166-1)*100))</f>
        <v>-2.1625838475158421</v>
      </c>
      <c r="FN166" s="131">
        <f>FN163/FN140*100</f>
        <v>16.070961642898808</v>
      </c>
      <c r="FO166" s="65">
        <f>IF(ISERROR(FN166/FL166),"NM",IF(OR(FN166/FL166&lt;0.5,FN166/FL166&gt;2),"NM",(FN166/FL166-1)*100))</f>
        <v>-1.2233166792770533</v>
      </c>
      <c r="FP166" s="131">
        <f>FP163/FP140*100</f>
        <v>16.445725264169067</v>
      </c>
      <c r="FQ166" s="65">
        <f>IF(ISERROR(FP166/FN166),"NM",IF(OR(FP166/FN166&lt;0.5,FP166/FN166&gt;2),"NM",(FP166/FN166-1)*100))</f>
        <v>2.3319302826900312</v>
      </c>
      <c r="FR166" s="135">
        <f>FR163/FR140*100</f>
        <v>16.125644452931066</v>
      </c>
      <c r="FS166" s="65">
        <f>IF(ISERROR(FR166/FP166),"NM",IF(OR(FR166/FP166&lt;0.5,FR166/FP166&gt;2),"NM",(FR166/FP166-1)*100))</f>
        <v>-1.9462857739413475</v>
      </c>
      <c r="FT166" s="135">
        <f>FT163/FT140*100</f>
        <v>16.491809313454812</v>
      </c>
      <c r="FU166" s="65">
        <f>IF(ISERROR(FT166/FR166),"NM",IF(OR(FT166/FR166&lt;0.5,FT166/FR166&gt;2),"NM",(FT166/FR166-1)*100))</f>
        <v>2.2706990817795925</v>
      </c>
      <c r="FV166" s="135">
        <f>FV163/FV140*100</f>
        <v>16.60649819494585</v>
      </c>
      <c r="FW166" s="65">
        <f>IF(ISERROR(FV166/FT166),"NM",IF(OR(FV166/FT166&lt;0.5,FV166/FT166&gt;2),"NM",(FV166/FT166-1)*100))</f>
        <v>0.69542934502322407</v>
      </c>
      <c r="FX166" s="135">
        <f>FX163/FX140*100</f>
        <v>16.693130824991371</v>
      </c>
      <c r="FY166" s="65">
        <f>IF(ISERROR(FX166/FV166),"NM",IF(OR(FX166/FV166&lt;0.5,FX166/FV166&gt;2),"NM",(FX166/FV166-1)*100))</f>
        <v>0.52167909831759562</v>
      </c>
      <c r="FZ166" s="135">
        <f>FZ163/FZ140*100</f>
        <v>16.272634913951507</v>
      </c>
      <c r="GA166" s="65">
        <f>IF(ISERROR(FZ166/FX166),"NM",IF(OR(FZ166/FX166&lt;0.5,FZ166/FX166&gt;2),"NM",(FZ166/FX166-1)*100))</f>
        <v>-2.5189757119158163</v>
      </c>
      <c r="GB166" s="135">
        <f>GB163/GB140*100</f>
        <v>15.463411976243666</v>
      </c>
      <c r="GC166" s="65">
        <f>IF(ISERROR(GB166/FZ166),"NM",IF(OR(GB166/FZ166&lt;0.5,GB166/FZ166&gt;2),"NM",(GB166/FZ166-1)*100))</f>
        <v>-4.9729066127701564</v>
      </c>
      <c r="GD166" s="135">
        <f>GD163/GD140*100</f>
        <v>14.641930979453422</v>
      </c>
      <c r="GE166" s="65">
        <f>IF(ISERROR(GD166/GB166),"NM",IF(OR(GD166/GB166&lt;0.5,GD166/GB166&gt;2),"NM",(GD166/GB166-1)*100))</f>
        <v>-5.3124174538729196</v>
      </c>
      <c r="GF166" s="135">
        <f>GF163/GF140*100</f>
        <v>14.109457241496406</v>
      </c>
      <c r="GG166" s="65">
        <f>IF(ISERROR(GF166/GD166),"NM",IF(OR(GF166/GD166&lt;0.5,GF166/GD166&gt;2),"NM",(GF166/GD166-1)*100))</f>
        <v>-3.6366360332132475</v>
      </c>
      <c r="GH166" s="135">
        <f>GH163/GH140*100</f>
        <v>14.305589160416163</v>
      </c>
      <c r="GI166" s="65">
        <f>IF(ISERROR(GH166/GF166),"NM",IF(OR(GH166/GF166&lt;0.5,GH166/GF166&gt;2),"NM",(GH166/GF166-1)*100))</f>
        <v>1.390074157799126</v>
      </c>
      <c r="GJ166" s="135">
        <f>GJ163/GJ140*100</f>
        <v>14.210671827481338</v>
      </c>
      <c r="GK166" s="65">
        <f>IF(ISERROR(GJ166/GH166),"NM",IF(OR(GJ166/GH166&lt;0.5,GJ166/GH166&gt;2),"NM",(GJ166/GH166-1)*100))</f>
        <v>-0.6634982444306714</v>
      </c>
      <c r="GL166" s="135">
        <f>GL163/GL140*100</f>
        <v>14.561282645456252</v>
      </c>
      <c r="GM166" s="65">
        <f>IF(ISERROR(GL166/GJ166),"NM",IF(OR(GL166/GJ166&lt;0.5,GL166/GJ166&gt;2),"NM",(GL166/GJ166-1)*100))</f>
        <v>2.4672360478896094</v>
      </c>
      <c r="GN166" s="135">
        <f>GN163/GN140*100</f>
        <v>15.009982032341787</v>
      </c>
      <c r="GO166" s="65">
        <f>IF(ISERROR(GN166/GL166),"NM",IF(OR(GN166/GL166&lt;0.5,GN166/GL166&gt;2),"NM",(GN166/GL166-1)*100))</f>
        <v>3.0814551012478875</v>
      </c>
      <c r="GP166" s="135">
        <f>GP163/GP140*100</f>
        <v>15.574272688128197</v>
      </c>
      <c r="GQ166" s="65">
        <f>IF(ISERROR(GP166/GN166),"NM",IF(OR(GP166/GN166&lt;0.5,GP166/GN166&gt;2),"NM",(GP166/GN166-1)*100))</f>
        <v>3.7594359178481529</v>
      </c>
      <c r="GR166" s="133">
        <f>GR163/GR140*100</f>
        <v>15.169995012156063</v>
      </c>
      <c r="GS166" s="65">
        <f>IF(ISERROR(GR166/GP166),"NM",IF(OR(GR166/GP166&lt;0.5,GR166/GP166&gt;2),"NM",(GR166/GP166-1)*100))</f>
        <v>-2.5958045301229582</v>
      </c>
      <c r="GT166" s="133">
        <f>GT163/GT140*100</f>
        <v>15.086244742223332</v>
      </c>
      <c r="GU166" s="65">
        <f>IF(ISERROR(GT166/GR166),"NM",IF(OR(GT166/GR166&lt;0.5,GT166/GR166&gt;2),"NM",(GT166/GR166-1)*100))</f>
        <v>-0.55207842761727521</v>
      </c>
      <c r="GV166" s="133">
        <f>GV163/GV140*100</f>
        <v>14.880640528364394</v>
      </c>
      <c r="GW166" s="65">
        <f>IF(ISERROR(GV166/GT166),"NM",IF(OR(GV166/GT166&lt;0.5,GV166/GT166&gt;2),"NM",(GV166/GT166-1)*100))</f>
        <v>-1.3628587986743601</v>
      </c>
      <c r="GX166" s="133">
        <f>GX163/GX140*100</f>
        <v>14.723098712825189</v>
      </c>
      <c r="GY166" s="65">
        <f>IF(ISERROR(GX166/GV166),"NM",IF(OR(GX166/GV166&lt;0.5,GX166/GV166&gt;2),"NM",(GX166/GV166-1)*100))</f>
        <v>-1.0587031871303498</v>
      </c>
      <c r="GZ166" s="67">
        <f t="shared" si="511"/>
        <v>-0.38521308489581907</v>
      </c>
      <c r="HA166" s="280"/>
      <c r="HB166" s="57"/>
      <c r="HC166"/>
      <c r="HD166"/>
      <c r="HE166"/>
      <c r="HF166"/>
      <c r="HG166"/>
      <c r="HH166"/>
    </row>
    <row r="167" spans="1:216" s="2" customFormat="1" ht="13.5" customHeight="1" x14ac:dyDescent="0.2">
      <c r="A167" s="4"/>
      <c r="B167" s="54"/>
      <c r="C167" s="57"/>
      <c r="D167" s="63"/>
      <c r="E167" s="57"/>
      <c r="F167" s="63"/>
      <c r="G167" s="57"/>
      <c r="H167" s="63"/>
      <c r="I167" s="57"/>
      <c r="J167" s="63"/>
      <c r="K167" s="57"/>
      <c r="L167" s="63"/>
      <c r="M167" s="57"/>
      <c r="N167" s="63"/>
      <c r="O167" s="57"/>
      <c r="P167" s="63"/>
      <c r="Q167" s="57"/>
      <c r="R167" s="63"/>
      <c r="S167" s="57"/>
      <c r="T167" s="63"/>
      <c r="U167" s="57"/>
      <c r="V167" s="63"/>
      <c r="W167" s="57"/>
      <c r="X167" s="63"/>
      <c r="Y167" s="57"/>
      <c r="Z167" s="63"/>
      <c r="AA167" s="57"/>
      <c r="AB167" s="63"/>
      <c r="AC167" s="57"/>
      <c r="AD167" s="63"/>
      <c r="AE167" s="57"/>
      <c r="AF167" s="63"/>
      <c r="AG167" s="57"/>
      <c r="AH167" s="63"/>
      <c r="AI167" s="55"/>
      <c r="AJ167" s="63"/>
      <c r="AK167" s="57"/>
      <c r="AL167" s="63"/>
      <c r="AM167" s="57"/>
      <c r="AN167" s="63"/>
      <c r="AO167" s="59"/>
      <c r="AP167" s="63"/>
      <c r="AQ167" s="59"/>
      <c r="AR167" s="63"/>
      <c r="AS167" s="59"/>
      <c r="AT167" s="63"/>
      <c r="AU167" s="59"/>
      <c r="AV167" s="63"/>
      <c r="AW167" s="59"/>
      <c r="AX167" s="63"/>
      <c r="AY167" s="59"/>
      <c r="AZ167" s="65"/>
      <c r="BA167" s="59"/>
      <c r="BB167" s="65"/>
      <c r="BC167" s="59"/>
      <c r="BD167" s="65"/>
      <c r="BE167" s="59"/>
      <c r="BF167" s="65"/>
      <c r="BG167" s="59"/>
      <c r="BH167" s="65"/>
      <c r="BI167" s="59"/>
      <c r="BJ167" s="65"/>
      <c r="BK167" s="59"/>
      <c r="BL167" s="65"/>
      <c r="BM167" s="59"/>
      <c r="BN167" s="65"/>
      <c r="BO167" s="59"/>
      <c r="BP167" s="65"/>
      <c r="BQ167" s="59"/>
      <c r="BR167" s="65"/>
      <c r="BS167" s="59"/>
      <c r="BT167" s="65"/>
      <c r="BU167" s="59"/>
      <c r="BV167" s="65"/>
      <c r="BW167" s="59"/>
      <c r="BX167" s="65"/>
      <c r="BY167" s="59"/>
      <c r="BZ167" s="65"/>
      <c r="CA167" s="59"/>
      <c r="CB167" s="65"/>
      <c r="CC167" s="59"/>
      <c r="CD167" s="65"/>
      <c r="CE167" s="59"/>
      <c r="CF167" s="65"/>
      <c r="CG167" s="59"/>
      <c r="CH167" s="65"/>
      <c r="CI167" s="59"/>
      <c r="CJ167" s="65"/>
      <c r="CK167" s="59"/>
      <c r="CL167" s="65"/>
      <c r="CM167" s="59"/>
      <c r="CN167" s="65"/>
      <c r="CO167" s="59"/>
      <c r="CP167" s="65"/>
      <c r="CQ167" s="59"/>
      <c r="CR167" s="65"/>
      <c r="CS167" s="59"/>
      <c r="CT167" s="65"/>
      <c r="CU167" s="59"/>
      <c r="CV167" s="65"/>
      <c r="CW167" s="59"/>
      <c r="CX167" s="65"/>
      <c r="CY167" s="59"/>
      <c r="CZ167" s="65"/>
      <c r="DA167" s="59"/>
      <c r="DB167" s="65"/>
      <c r="DC167" s="59"/>
      <c r="DD167" s="65"/>
      <c r="DE167" s="59"/>
      <c r="DF167" s="65"/>
      <c r="DG167" s="59"/>
      <c r="DH167" s="65"/>
      <c r="DI167" s="59"/>
      <c r="DJ167" s="65"/>
      <c r="DK167" s="59"/>
      <c r="DL167" s="65"/>
      <c r="DM167" s="59"/>
      <c r="DN167" s="65"/>
      <c r="DO167" s="59"/>
      <c r="DP167" s="65"/>
      <c r="DQ167" s="59"/>
      <c r="DR167" s="65"/>
      <c r="DS167" s="59"/>
      <c r="DT167" s="65"/>
      <c r="DU167" s="59"/>
      <c r="DV167" s="65"/>
      <c r="DW167" s="59"/>
      <c r="DX167" s="65"/>
      <c r="DY167" s="59"/>
      <c r="DZ167" s="65"/>
      <c r="EA167" s="59"/>
      <c r="EB167" s="65"/>
      <c r="EC167" s="59"/>
      <c r="ED167" s="65"/>
      <c r="EE167" s="59"/>
      <c r="EF167" s="65"/>
      <c r="EG167" s="59"/>
      <c r="EH167" s="65"/>
      <c r="EI167" s="59"/>
      <c r="EJ167" s="65"/>
      <c r="EK167" s="59"/>
      <c r="EL167" s="65"/>
      <c r="EM167" s="59"/>
      <c r="EN167" s="65"/>
      <c r="EO167" s="59"/>
      <c r="EP167" s="65"/>
      <c r="EQ167" s="59"/>
      <c r="ER167" s="65"/>
      <c r="ES167" s="59"/>
      <c r="ET167" s="65"/>
      <c r="EU167" s="59"/>
      <c r="EV167" s="65"/>
      <c r="EW167" s="59"/>
      <c r="EX167" s="65"/>
      <c r="EY167" s="65"/>
      <c r="EZ167" s="317"/>
      <c r="FA167" s="59"/>
      <c r="FB167" s="57"/>
      <c r="FC167" s="63"/>
      <c r="FD167" s="57"/>
      <c r="FE167" s="65"/>
      <c r="FF167" s="57"/>
      <c r="FG167" s="65"/>
      <c r="FH167" s="57"/>
      <c r="FI167" s="65"/>
      <c r="FJ167" s="57"/>
      <c r="FK167" s="65"/>
      <c r="FL167" s="57"/>
      <c r="FM167" s="65"/>
      <c r="FN167" s="57"/>
      <c r="FO167" s="65"/>
      <c r="FP167" s="57"/>
      <c r="FQ167" s="65"/>
      <c r="FR167" s="72"/>
      <c r="FS167" s="65"/>
      <c r="FT167" s="72"/>
      <c r="FU167" s="65"/>
      <c r="FV167" s="72"/>
      <c r="FW167" s="65"/>
      <c r="FX167" s="72"/>
      <c r="FY167" s="65"/>
      <c r="FZ167" s="72"/>
      <c r="GA167" s="65"/>
      <c r="GB167" s="72"/>
      <c r="GC167" s="65"/>
      <c r="GD167" s="72"/>
      <c r="GE167" s="65"/>
      <c r="GF167" s="72"/>
      <c r="GG167" s="65"/>
      <c r="GH167" s="72"/>
      <c r="GI167" s="65"/>
      <c r="GJ167" s="72"/>
      <c r="GK167" s="65"/>
      <c r="GL167" s="72"/>
      <c r="GM167" s="65"/>
      <c r="GN167" s="72"/>
      <c r="GO167" s="65"/>
      <c r="GP167" s="72"/>
      <c r="GQ167" s="65"/>
      <c r="GR167" s="59"/>
      <c r="GS167" s="65"/>
      <c r="GT167" s="59"/>
      <c r="GU167" s="65"/>
      <c r="GV167" s="59"/>
      <c r="GW167" s="65"/>
      <c r="GX167" s="59"/>
      <c r="GY167" s="65"/>
      <c r="GZ167" s="67" t="str">
        <f t="shared" si="511"/>
        <v/>
      </c>
      <c r="HA167" s="279"/>
      <c r="HB167" s="57"/>
      <c r="HC167"/>
      <c r="HD167"/>
      <c r="HE167"/>
      <c r="HF167"/>
      <c r="HG167"/>
      <c r="HH167"/>
    </row>
    <row r="168" spans="1:216" s="2" customFormat="1" ht="13.5" customHeight="1" x14ac:dyDescent="0.2">
      <c r="A168" s="4"/>
      <c r="B168" s="61" t="s">
        <v>567</v>
      </c>
      <c r="C168" s="127">
        <f>C163+C153+C145</f>
        <v>1764</v>
      </c>
      <c r="D168" s="63"/>
      <c r="E168" s="127">
        <f>E163+E153+E145</f>
        <v>1801</v>
      </c>
      <c r="F168" s="63"/>
      <c r="G168" s="127">
        <f>G163+G153+G145</f>
        <v>1808</v>
      </c>
      <c r="H168" s="63"/>
      <c r="I168" s="127">
        <f>I163+I153+I145</f>
        <v>1792</v>
      </c>
      <c r="J168" s="63"/>
      <c r="K168" s="127">
        <f>K163+K153+K145</f>
        <v>1691</v>
      </c>
      <c r="L168" s="63">
        <f>IF(ISERROR(K168/C168),"NM",IF(OR(K168/C168&lt;0.5,K168/C168&gt;2),"NM",(K168/C168-1)*100))</f>
        <v>-4.1383219954648549</v>
      </c>
      <c r="M168" s="127">
        <f>M163+M153+M145</f>
        <v>1632</v>
      </c>
      <c r="N168" s="63">
        <f>IF(ISERROR(M168/E168),"NM",IF(OR(M168/E168&lt;0.5,M168/E168&gt;2),"NM",(M168/E168-1)*100))</f>
        <v>-9.3836757357023899</v>
      </c>
      <c r="O168" s="127">
        <f>O163+O153+O145</f>
        <v>1665</v>
      </c>
      <c r="P168" s="63">
        <f>IF(ISERROR(O168/G168),"NM",IF(OR(O168/G168&lt;0.5,O168/G168&gt;2),"NM",(O168/G168-1)*100))</f>
        <v>-7.9092920353982299</v>
      </c>
      <c r="Q168" s="127">
        <f>Q163+Q153+Q145</f>
        <v>1660</v>
      </c>
      <c r="R168" s="63">
        <f>IF(ISERROR(Q168/I168),"NM",IF(OR(Q168/I168&lt;0.5,Q168/I168&gt;2),"NM",(Q168/I168-1)*100))</f>
        <v>-7.3660714285714306</v>
      </c>
      <c r="S168" s="127">
        <f>S163+S153+S145</f>
        <v>1551</v>
      </c>
      <c r="T168" s="63">
        <f>IF(ISERROR(S168/K168),"NM",IF(OR(S168/K168&lt;0.5,S168/K168&gt;2),"NM",(S168/K168-1)*100))</f>
        <v>-8.2791247782377333</v>
      </c>
      <c r="U168" s="127">
        <f>U163+U153+U145</f>
        <v>1635</v>
      </c>
      <c r="V168" s="63">
        <f>IF(ISERROR(U168/M168),"NM",IF(OR(U168/M168&lt;0.5,U168/M168&gt;2),"NM",(U168/M168-1)*100))</f>
        <v>0.18382352941177516</v>
      </c>
      <c r="W168" s="127">
        <f>W163+W153+W145</f>
        <v>1775</v>
      </c>
      <c r="X168" s="63">
        <f>IF(ISERROR(W168/O168),"NM",IF(OR(W168/O168&lt;0.5,W168/O168&gt;2),"NM",(W168/O168-1)*100))</f>
        <v>6.6066066066066131</v>
      </c>
      <c r="Y168" s="127">
        <f>Y163+Y153+Y145</f>
        <v>1750</v>
      </c>
      <c r="Z168" s="63">
        <f>IF(ISERROR(Y168/Q168),"NM",IF(OR(Y168/Q168&lt;0.5,Y168/Q168&gt;2),"NM",(Y168/Q168-1)*100))</f>
        <v>5.4216867469879526</v>
      </c>
      <c r="AA168" s="127">
        <f>AA163+AA153+AA145</f>
        <v>1810</v>
      </c>
      <c r="AB168" s="63">
        <f>IF(ISERROR(AA168/S168),"NM",IF(OR(AA168/S168&lt;0.5,AA168/S168&gt;2),"NM",(AA168/S168-1)*100))</f>
        <v>16.698903932946486</v>
      </c>
      <c r="AC168" s="127">
        <f>AC163+AC153+AC145</f>
        <v>1841</v>
      </c>
      <c r="AD168" s="63">
        <f>IF(ISERROR(AC168/U168),"NM",IF(OR(AC168/U168&lt;0.5,AC168/U168&gt;2),"NM",(AC168/U168-1)*100))</f>
        <v>12.599388379204889</v>
      </c>
      <c r="AE168" s="127">
        <f>AE163+AE153+AE145</f>
        <v>1902</v>
      </c>
      <c r="AF168" s="63">
        <f>IF(ISERROR(AE168/W168),"NM",IF(OR(AE168/W168&lt;0.5,AE168/W168&gt;2),"NM",(AE168/W168-1)*100))</f>
        <v>7.154929577464797</v>
      </c>
      <c r="AG168" s="127">
        <f>AG163+AG153+AG145</f>
        <v>2072</v>
      </c>
      <c r="AH168" s="63">
        <f>IF(ISERROR(AG168/Y168),"NM",IF(OR(AG168/Y168&lt;0.5,AG168/Y168&gt;2),"NM",(AG168/Y168-1)*100))</f>
        <v>18.399999999999995</v>
      </c>
      <c r="AI168" s="125">
        <f>AI163+AI153+AI145</f>
        <v>2094</v>
      </c>
      <c r="AJ168" s="63">
        <f>IF(ISERROR(AI168/AA168),"NM",IF(OR(AI168/AA168&lt;0.5,AI168/AA168&gt;2),"NM",(AI168/AA168-1)*100))</f>
        <v>15.690607734806639</v>
      </c>
      <c r="AK168" s="127">
        <f>AK163+AK153+AK145</f>
        <v>2086</v>
      </c>
      <c r="AL168" s="63">
        <f>IF(ISERROR(AK168/AC168),"NM",IF(OR(AK168/AC168&lt;0.5,AK168/AC168&gt;2),"NM",(AK168/AC168-1)*100))</f>
        <v>13.307984790874517</v>
      </c>
      <c r="AM168" s="127">
        <f>AM163+AM153+AM145</f>
        <v>2126</v>
      </c>
      <c r="AN168" s="63">
        <f>IF(ISERROR(AM168/AE168),"NM",IF(OR(AM168/AE168&lt;0.5,AM168/AE168&gt;2),"NM",(AM168/AE168-1)*100))</f>
        <v>11.777076761303885</v>
      </c>
      <c r="AO168" s="145">
        <f>AO163+AO153+AO145</f>
        <v>2244</v>
      </c>
      <c r="AP168" s="63">
        <f>IF(ISERROR(AO168/AG168),"NM",IF(OR(AO168/AG168&lt;0.5,AO168/AG168&gt;2),"NM",(AO168/AG168-1)*100))</f>
        <v>8.3011583011582957</v>
      </c>
      <c r="AQ168" s="145">
        <f>AQ163+AQ153+AQ145</f>
        <v>2273</v>
      </c>
      <c r="AR168" s="63">
        <f>IF(ISERROR(AQ168/AI168),"NM",IF(OR(AQ168/AI168&lt;0.5,AQ168/AI168&gt;2),"NM",(AQ168/AI168-1)*100))</f>
        <v>8.5482330468003909</v>
      </c>
      <c r="AS168" s="145">
        <f>AS163+AS153+AS145</f>
        <v>2249</v>
      </c>
      <c r="AT168" s="63">
        <f>IF(ISERROR(AS168/AK168),"NM",IF(OR(AS168/AK168&lt;0.5,AS168/AK168&gt;2),"NM",(AS168/AK168-1)*100))</f>
        <v>7.8139980824544653</v>
      </c>
      <c r="AU168" s="145">
        <f>AU163+AU153+AU145</f>
        <v>2202</v>
      </c>
      <c r="AV168" s="63">
        <f>IF(ISERROR(AU168/AM168),"NM",IF(OR(AU168/AM168&lt;0.5,AU168/AM168&gt;2),"NM",(AU168/AM168-1)*100))</f>
        <v>3.5747883349012133</v>
      </c>
      <c r="AW168" s="145">
        <f>AW163+AW153+AW145</f>
        <v>2171</v>
      </c>
      <c r="AX168" s="63">
        <f>IF(ISERROR(AW168/AO168),"NM",IF(OR(AW168/AO168&lt;0.5,AW168/AO168&gt;2),"NM",(AW168/AO168-1)*100))</f>
        <v>-3.2531194295900123</v>
      </c>
      <c r="AY168" s="145">
        <f>AY163+AY153+AY145</f>
        <v>2127.5</v>
      </c>
      <c r="AZ168" s="65">
        <f>IF(ISERROR(AY168/AQ168),"NM",IF(OR(AY168/AQ168&lt;0.5,AY168/AQ168&gt;2),"NM",(AY168/AQ168-1)*100))</f>
        <v>-6.4012318521777356</v>
      </c>
      <c r="BA168" s="145">
        <f>BA163+BA153+BA145</f>
        <v>2210</v>
      </c>
      <c r="BB168" s="65">
        <f>IF(ISERROR(BA168/AS168),"NM",IF(OR(BA168/AS168&lt;0.5,BA168/AS168&gt;2),"NM",(BA168/AS168-1)*100))</f>
        <v>-1.7341040462427793</v>
      </c>
      <c r="BC168" s="145">
        <f>BC163+BC153+BC145</f>
        <v>2236</v>
      </c>
      <c r="BD168" s="65">
        <f>IF(ISERROR(BC168/AU168),"NM",IF(OR(BC168/AU168&lt;0.5,BC168/AU168&gt;2),"NM",(BC168/AU168-1)*100))</f>
        <v>1.5440508628519423</v>
      </c>
      <c r="BE168" s="145">
        <f>BE163+BE153+BE145</f>
        <v>2248</v>
      </c>
      <c r="BF168" s="65">
        <f>IF(ISERROR(BE168/AW168),"NM",IF(OR(BE168/AW168&lt;0.5,BE168/AW168&gt;2),"NM",(BE168/AW168-1)*100))</f>
        <v>3.5467526485490453</v>
      </c>
      <c r="BG168" s="145">
        <f>BG163+BG153+BG145</f>
        <v>2176</v>
      </c>
      <c r="BH168" s="65">
        <f>IF(ISERROR(BG168/AY168),"NM",IF(OR(BG168/AY168&lt;0.5,BG168/AY168&gt;2),"NM",(BG168/AY168-1)*100))</f>
        <v>2.2796709753231559</v>
      </c>
      <c r="BI168" s="145">
        <f>BI163+BI153+BI145</f>
        <v>2181</v>
      </c>
      <c r="BJ168" s="65">
        <f>IF(ISERROR(BI168/BA168),"NM",IF(OR(BI168/BA168&lt;0.5,BI168/BA168&gt;2),"NM",(BI168/BA168-1)*100))</f>
        <v>-1.3122171945701311</v>
      </c>
      <c r="BK168" s="145">
        <f>BK163+BK153+BK145</f>
        <v>2254</v>
      </c>
      <c r="BL168" s="65">
        <f>IF(ISERROR(BK168/BC168),"NM",IF(OR(BK168/BC168&lt;0.5,BK168/BC168&gt;2),"NM",(BK168/BC168-1)*100))</f>
        <v>0.80500894454382799</v>
      </c>
      <c r="BM168" s="145">
        <f>BM163+BM153+BM145</f>
        <v>2433</v>
      </c>
      <c r="BN168" s="65">
        <f>IF(ISERROR(BM168/BE168),"NM",IF(OR(BM168/BE168&lt;0.5,BM168/BE168&gt;2),"NM",(BM168/BE168-1)*100))</f>
        <v>8.2295373665480334</v>
      </c>
      <c r="BO168" s="145">
        <f>BO163+BO153+BO145</f>
        <v>2526</v>
      </c>
      <c r="BP168" s="65">
        <f>IF(ISERROR(BO168/BG168),"NM",IF(OR(BO168/BG168&lt;0.5,BO168/BG168&gt;2),"NM",(BO168/BG168-1)*100))</f>
        <v>16.084558823529417</v>
      </c>
      <c r="BQ168" s="145">
        <f>BQ163+BQ153+BQ145</f>
        <v>2569</v>
      </c>
      <c r="BR168" s="65">
        <f>IF(ISERROR(BQ168/BI168),"NM",IF(OR(BQ168/BI168&lt;0.5,BQ168/BI168&gt;2),"NM",(BQ168/BI168-1)*100))</f>
        <v>17.790004585052731</v>
      </c>
      <c r="BS168" s="145">
        <f>BS163+BS153+BS145</f>
        <v>2514</v>
      </c>
      <c r="BT168" s="65">
        <f>IF(ISERROR(BS168/BK168),"NM",IF(OR(BS168/BK168&lt;0.5,BS168/BK168&gt;2),"NM",(BS168/BK168-1)*100))</f>
        <v>11.535048802129545</v>
      </c>
      <c r="BU168" s="145">
        <f>BU163+BU153+BU145</f>
        <v>2883</v>
      </c>
      <c r="BV168" s="65">
        <f>IF(ISERROR(BU168/BM168),"NM",IF(OR(BU168/BM168&lt;0.5,BU168/BM168&gt;2),"NM",(BU168/BM168-1)*100))</f>
        <v>18.495684340320583</v>
      </c>
      <c r="BW168" s="145">
        <f>BW163+BW153+BW145</f>
        <v>2898</v>
      </c>
      <c r="BX168" s="65">
        <f>IF(ISERROR(BW168/BO168),"NM",IF(OR(BW168/BO168&lt;0.5,BW168/BO168&gt;2),"NM",(BW168/BO168-1)*100))</f>
        <v>14.726840855106893</v>
      </c>
      <c r="BY168" s="145">
        <f>BY163+BY153+BY145</f>
        <v>2781</v>
      </c>
      <c r="BZ168" s="65">
        <f>IF(ISERROR(BY168/BQ168),"NM",IF(OR(BY168/BQ168&lt;0.5,BY168/BQ168&gt;2),"NM",(BY168/BQ168-1)*100))</f>
        <v>8.2522382249902613</v>
      </c>
      <c r="CA168" s="145">
        <f>CA163+CA153+CA145</f>
        <v>2905</v>
      </c>
      <c r="CB168" s="65">
        <f>IF(ISERROR(CA168/BS168),"NM",IF(OR(CA168/BS168&lt;0.5,CA168/BS168&gt;2),"NM",(CA168/BS168-1)*100))</f>
        <v>15.552903739061264</v>
      </c>
      <c r="CC168" s="145">
        <f>CC163+CC153+CC145</f>
        <v>3102</v>
      </c>
      <c r="CD168" s="65">
        <f>IF(ISERROR(CC168/BU168),"NM",IF(OR(CC168/BU168&lt;0.5,CC168/BU168&gt;2),"NM",(CC168/BU168-1)*100))</f>
        <v>7.5962539021852127</v>
      </c>
      <c r="CE168" s="145">
        <f>CE163+CE153+CE145</f>
        <v>3012.4735329870705</v>
      </c>
      <c r="CF168" s="65">
        <f>IF(ISERROR(CE168/BW168),"NM",IF(OR(CE168/BW168&lt;0.5,CE168/BW168&gt;2),"NM",(CE168/BW168-1)*100))</f>
        <v>3.950087404660807</v>
      </c>
      <c r="CG168" s="145">
        <f>CG163+CG153+CG145</f>
        <v>2985.1868549701248</v>
      </c>
      <c r="CH168" s="65">
        <f>IF(ISERROR(CG168/BY168),"NM",IF(OR(CG168/BY168&lt;0.5,CG168/BY168&gt;2),"NM",(CG168/BY168-1)*100))</f>
        <v>7.3422098155384807</v>
      </c>
      <c r="CI168" s="145">
        <f>CI163+CI153+CI145</f>
        <v>3227.4802892465596</v>
      </c>
      <c r="CJ168" s="65">
        <f>IF(ISERROR(CI168/CA168),"NM",IF(OR(CI168/CA168&lt;0.5,CI168/CA168&gt;2),"NM",(CI168/CA168-1)*100))</f>
        <v>11.100870542050245</v>
      </c>
      <c r="CK168" s="145">
        <f>CK163+CK153+CK145</f>
        <v>3495.254541051102</v>
      </c>
      <c r="CL168" s="65">
        <f>IF(ISERROR(CK168/CC168),"NM",IF(OR(CK168/CC168&lt;0.5,CK168/CC168&gt;2),"NM",(CK168/CC168-1)*100))</f>
        <v>12.677451355612579</v>
      </c>
      <c r="CM168" s="145">
        <f>CM163+CM153+CM145</f>
        <v>3397</v>
      </c>
      <c r="CN168" s="65">
        <f>IF(ISERROR(CM168/CE168),"NM",IF(OR(CM168/CE168&lt;0.5,CM168/CE168&gt;2),"NM",(CM168/CE168-1)*100))</f>
        <v>12.764476195468699</v>
      </c>
      <c r="CO168" s="145">
        <f>CO163+CO153+CO145</f>
        <v>3486.2287605737401</v>
      </c>
      <c r="CP168" s="65">
        <f>IF(ISERROR(CO168/CG168),"NM",IF(OR(CO168/CG168&lt;0.5,CO168/CG168&gt;2),"NM",(CO168/CG168-1)*100))</f>
        <v>16.784272809235247</v>
      </c>
      <c r="CQ168" s="145">
        <f>CQ163+CQ153+CQ145</f>
        <v>3700.8464901002826</v>
      </c>
      <c r="CR168" s="65">
        <f>IF(ISERROR(CQ168/CI168),"NM",IF(OR(CQ168/CI168&lt;0.5,CQ168/CI168&gt;2),"NM",(CQ168/CI168-1)*100))</f>
        <v>14.666741805702198</v>
      </c>
      <c r="CS168" s="145">
        <f>CS163+CS153+CS145</f>
        <v>3939.5</v>
      </c>
      <c r="CT168" s="65">
        <f>IF(ISERROR(CS168/CK168),"NM",IF(OR(CS168/CK168&lt;0.5,CS168/CK168&gt;2),"NM",(CS168/CK168-1)*100))</f>
        <v>12.70996013970711</v>
      </c>
      <c r="CU168" s="145">
        <f>CU163+CU153+CU145</f>
        <v>3854</v>
      </c>
      <c r="CV168" s="65">
        <f>IF(ISERROR(CU168/CM168),"NM",IF(OR(CU168/CM168&lt;0.5,CU168/CM168&gt;2),"NM",(CU168/CM168-1)*100))</f>
        <v>13.453046806005297</v>
      </c>
      <c r="CW168" s="145">
        <f>CW163+CW153+CW145</f>
        <v>3943</v>
      </c>
      <c r="CX168" s="65">
        <f>IF(ISERROR(CW168/CO168),"NM",IF(OR(CW168/CO168&lt;0.5,CW168/CO168&gt;2),"NM",(CW168/CO168-1)*100))</f>
        <v>13.10215911795436</v>
      </c>
      <c r="CY168" s="145">
        <f>CY163+CY153+CY145</f>
        <v>4146</v>
      </c>
      <c r="CZ168" s="65">
        <f>IF(ISERROR(CY168/CQ168),"NM",IF(OR(CY168/CQ168&lt;0.5,CY168/CQ168&gt;2),"NM",(CY168/CQ168-1)*100))</f>
        <v>12.028424067047826</v>
      </c>
      <c r="DA168" s="145">
        <f>DA163+DA153+DA145</f>
        <v>4205</v>
      </c>
      <c r="DB168" s="65">
        <f>IF(ISERROR(DA168/CS168),"NM",IF(OR(DA168/CS168&lt;0.5,DA168/CS168&gt;2),"NM",(DA168/CS168-1)*100))</f>
        <v>6.739433938317041</v>
      </c>
      <c r="DC168" s="145">
        <f>DC163+DC153+DC145</f>
        <v>3616</v>
      </c>
      <c r="DD168" s="65">
        <f>IF(ISERROR(DC168/CU168),"NM",IF(OR(DC168/CU168&lt;0.5,DC168/CU168&gt;2),"NM",(DC168/CU168-1)*100))</f>
        <v>-6.1754021795537124</v>
      </c>
      <c r="DE168" s="145">
        <f>DE163+DE153+DE145</f>
        <v>3441</v>
      </c>
      <c r="DF168" s="65">
        <f>IF(ISERROR(DE168/CW168),"NM",IF(OR(DE168/CW168&lt;0.5,DE168/CW168&gt;2),"NM",(DE168/CW168-1)*100))</f>
        <v>-12.73142277453716</v>
      </c>
      <c r="DG168" s="145">
        <f>DG163+DG153+DG145</f>
        <v>3556</v>
      </c>
      <c r="DH168" s="65">
        <f>IF(ISERROR(DG168/CY168),"NM",IF(OR(DG168/CY168&lt;0.5,DG168/CY168&gt;2),"NM",(DG168/CY168-1)*100))</f>
        <v>-14.23058369512783</v>
      </c>
      <c r="DI168" s="145">
        <f>DI163+DI153+DI145</f>
        <v>3445</v>
      </c>
      <c r="DJ168" s="65">
        <f>IF(ISERROR(DI168/DA168),"NM",IF(OR(DI168/DA168&lt;0.5,DI168/DA168&gt;2),"NM",(DI168/DA168-1)*100))</f>
        <v>-18.073721759809747</v>
      </c>
      <c r="DK168" s="145">
        <f>DK163+DK153+DK145</f>
        <v>3298</v>
      </c>
      <c r="DL168" s="65">
        <f>IF(ISERROR(DK168/DC168),"NM",IF(OR(DK168/DC168&lt;0.5,DK168/DC168&gt;2),"NM",(DK168/DC168-1)*100))</f>
        <v>-8.7942477876106206</v>
      </c>
      <c r="DM168" s="145">
        <f>DM163+DM153+DM145</f>
        <v>3339</v>
      </c>
      <c r="DN168" s="65">
        <f>IF(ISERROR(DM168/DE168),"NM",IF(OR(DM168/DE168&lt;0.5,DM168/DE168&gt;2),"NM",(DM168/DE168-1)*100))</f>
        <v>-2.9642545771577988</v>
      </c>
      <c r="DO168" s="145">
        <f>DO163+DO153+DO145</f>
        <v>3391</v>
      </c>
      <c r="DP168" s="65">
        <f>IF(ISERROR(DO168/DG168),"NM",IF(OR(DO168/DG168&lt;0.5,DO168/DG168&gt;2),"NM",(DO168/DG168-1)*100))</f>
        <v>-4.6400449943757032</v>
      </c>
      <c r="DQ168" s="145">
        <f>DQ163+DQ153+DQ145</f>
        <v>3069</v>
      </c>
      <c r="DR168" s="65">
        <f>IF(ISERROR(DQ168/DI168),"NM",IF(OR(DQ168/DI168&lt;0.5,DQ168/DI168&gt;2),"NM",(DQ168/DI168-1)*100))</f>
        <v>-10.91436865021771</v>
      </c>
      <c r="DS168" s="145">
        <f>DS163+DS153+DS145+DS164</f>
        <v>2880</v>
      </c>
      <c r="DT168" s="65">
        <f>IF(ISERROR(DS168/DK168),"NM",IF(OR(DS168/DK168&lt;0.5,DS168/DK168&gt;2),"NM",(DS168/DK168-1)*100))</f>
        <v>-12.674348089751364</v>
      </c>
      <c r="DU168" s="145">
        <f>DU163+DU153+DU145+DU164</f>
        <v>2833</v>
      </c>
      <c r="DV168" s="65">
        <f>IF(ISERROR(DU168/DM168),"NM",IF(OR(DU168/DM168&lt;0.5,DU168/DM168&gt;2),"NM",(DU168/DM168-1)*100))</f>
        <v>-15.154237795747228</v>
      </c>
      <c r="DW168" s="145">
        <f>DW163+DW153+DW145+DW164</f>
        <v>2805</v>
      </c>
      <c r="DX168" s="65">
        <f>IF(ISERROR(DW168/DO168),"NM",IF(OR(DW168/DO168&lt;0.5,DW168/DO168&gt;2),"NM",(DW168/DO168-1)*100))</f>
        <v>-17.281038041875551</v>
      </c>
      <c r="DY168" s="145">
        <f>DY163+DY153+DY145+DY164</f>
        <v>2820</v>
      </c>
      <c r="DZ168" s="65">
        <f>IF(ISERROR(DY168/DQ168),"NM",IF(OR(DY168/DQ168&lt;0.5,DY168/DQ168&gt;2),"NM",(DY168/DQ168-1)*100))</f>
        <v>-8.1133919843597297</v>
      </c>
      <c r="EA168" s="145">
        <f>EA163+EA153+EA145+EA164</f>
        <v>2971</v>
      </c>
      <c r="EB168" s="65">
        <f>IF(ISERROR(EA168/DS168),"NM",IF(OR(EA168/DS168&lt;0.5,EA168/DS168&gt;2),"NM",(EA168/DS168-1)*100))</f>
        <v>3.1597222222222276</v>
      </c>
      <c r="EC168" s="145">
        <f>EC163+EC153+EC145+EC164</f>
        <v>3216</v>
      </c>
      <c r="ED168" s="65">
        <f>IF(ISERROR(EC168/DU168),"NM",IF(OR(EC168/DU168&lt;0.5,EC168/DU168&gt;2),"NM",(EC168/DU168-1)*100))</f>
        <v>13.519237557359688</v>
      </c>
      <c r="EE168" s="145">
        <f>EE163+EE153+EE145+EE164</f>
        <v>3386</v>
      </c>
      <c r="EF168" s="65">
        <f>IF(ISERROR(EE168/DW168),"NM",IF(OR(EE168/DW168&lt;0.5,EE168/DW168&gt;2),"NM",(EE168/DW168-1)*100))</f>
        <v>20.713012477718351</v>
      </c>
      <c r="EG168" s="145">
        <f>EG163+EG153+EG145+EG164</f>
        <v>3224</v>
      </c>
      <c r="EH168" s="65">
        <f>IF(ISERROR(EG168/DY168),"NM",IF(OR(EG168/DY168&lt;0.5,EG168/DY168&gt;2),"NM",(EG168/DY168-1)*100))</f>
        <v>14.326241134751783</v>
      </c>
      <c r="EI168" s="145">
        <f>EI163+EI153+EI145+EI164</f>
        <v>2992</v>
      </c>
      <c r="EJ168" s="65">
        <f>IF(ISERROR(EI168/EA168),"NM",IF(OR(EI168/EA168&lt;0.5,EI168/EA168&gt;2),"NM",(EI168/EA168-1)*100))</f>
        <v>0.70683271625715527</v>
      </c>
      <c r="EK168" s="145">
        <f>EK163+EK153+EK145+EK164</f>
        <v>2998</v>
      </c>
      <c r="EL168" s="65">
        <f>IF(ISERROR(EK168/EC168),"NM",IF(OR(EK168/EC168&lt;0.5,EK168/EC168&gt;2),"NM",(EK168/EC168-1)*100))</f>
        <v>-6.7786069651741272</v>
      </c>
      <c r="EM168" s="145">
        <f>EM163+EM153+EM145+EM164</f>
        <v>3024.0699999999997</v>
      </c>
      <c r="EN168" s="65">
        <f>IF(ISERROR(EM168/EE168),"NM",IF(OR(EM168/EE168&lt;0.5,EM168/EE168&gt;2),"NM",(EM168/EE168-1)*100))</f>
        <v>-10.689013585351459</v>
      </c>
      <c r="EO168" s="145">
        <f>EO163+EO153+EO145+EO164</f>
        <v>2958</v>
      </c>
      <c r="EP168" s="65">
        <f>IF(ISERROR(EO168/EG168),"NM",IF(OR(EO168/EG168&lt;0.5,EO168/EG168&gt;2),"NM",(EO168/EG168-1)*100))</f>
        <v>-8.2506203473945448</v>
      </c>
      <c r="EQ168" s="145">
        <f>EQ163+EQ153+EQ145+EQ164</f>
        <v>3053.0578429676757</v>
      </c>
      <c r="ER168" s="65">
        <f>IF(ISERROR(EQ168/EI168),"NM",IF(OR(EQ168/EI168&lt;0.5,EQ168/EI168&gt;2),"NM",(EQ168/EI168-1)*100))</f>
        <v>2.0407033077431747</v>
      </c>
      <c r="ES168" s="145">
        <f>ES163+ES153+ES145+ES164</f>
        <v>3099.0489194618694</v>
      </c>
      <c r="ET168" s="65">
        <f>IF(ISERROR(ES168/EK168),"NM",IF(OR(ES168/EK168&lt;0.5,ES168/EK168&gt;2),"NM",(ES168/EK168-1)*100))</f>
        <v>3.3705443449589589</v>
      </c>
      <c r="EU168" s="145">
        <f>EU163+EU153+EU145+EU164</f>
        <v>3062.2117675320051</v>
      </c>
      <c r="EV168" s="65">
        <f>IF(ISERROR(EU168/EM168),"NM",IF(OR(EU168/EM168&lt;0.5,EU168/EM168&gt;2),"NM",(EU168/EM168-1)*100))</f>
        <v>1.2612726402499108</v>
      </c>
      <c r="EW168" s="145">
        <f>EW163+EW153+EW145+EW164</f>
        <v>3074.3609680394366</v>
      </c>
      <c r="EX168" s="65">
        <f>IF(ISERROR(EW168/EO168),"NM",IF(OR(EW168/EO168&lt;0.5,EW168/EO168&gt;2),"NM",(EW168/EO168-1)*100))</f>
        <v>3.9337717389938076</v>
      </c>
      <c r="EY168" s="65"/>
      <c r="EZ168" s="317"/>
      <c r="FA168" s="59"/>
      <c r="FB168" s="127">
        <f>FB163+FB153+FB145</f>
        <v>5154.5037818015135</v>
      </c>
      <c r="FC168" s="63"/>
      <c r="FD168" s="127">
        <f>FD163+FD153+FD145</f>
        <v>6370</v>
      </c>
      <c r="FE168" s="65">
        <f>IF(ISERROR(FD168/FB168),"NM",IF(OR(FD168/FB168&lt;0.5,FD168/FB168&gt;2),"NM",(FD168/FB168-1)*100))</f>
        <v>23.581246025852497</v>
      </c>
      <c r="FF168" s="127">
        <f>C168+E168+G168+I168</f>
        <v>7165</v>
      </c>
      <c r="FG168" s="65">
        <f>IF(ISERROR(FF168/FD168),"NM",IF(OR(FF168/FD168&lt;0.5,FF168/FD168&gt;2),"NM",(FF168/FD168-1)*100))</f>
        <v>12.480376766091062</v>
      </c>
      <c r="FH168" s="127">
        <f>K168+M168+O168+Q168</f>
        <v>6648</v>
      </c>
      <c r="FI168" s="65">
        <f>IF(ISERROR(FH168/FF168),"NM",IF(OR(FH168/FF168&lt;0.5,FH168/FF168&gt;2),"NM",(FH168/FF168-1)*100))</f>
        <v>-7.2156315422191248</v>
      </c>
      <c r="FJ168" s="127">
        <f>S168+U168+W168+Y168</f>
        <v>6711</v>
      </c>
      <c r="FK168" s="65">
        <f>IF(ISERROR(FJ168/FH168),"NM",IF(OR(FJ168/FH168&lt;0.5,FJ168/FH168&gt;2),"NM",(FJ168/FH168-1)*100))</f>
        <v>0.94765342960287935</v>
      </c>
      <c r="FL168" s="127">
        <f>AA168+AC168+AE168+AG168</f>
        <v>7625</v>
      </c>
      <c r="FM168" s="65">
        <f>IF(ISERROR(FL168/FJ168),"NM",IF(OR(FL168/FJ168&lt;0.5,FL168/FJ168&gt;2),"NM",(FL168/FJ168-1)*100))</f>
        <v>13.619430785277897</v>
      </c>
      <c r="FN168" s="127">
        <f>AI168+AK168+AM168+AO168</f>
        <v>8550</v>
      </c>
      <c r="FO168" s="65">
        <f>IF(ISERROR(FN168/FL168),"NM",IF(OR(FN168/FL168&lt;0.5,FN168/FL168&gt;2),"NM",(FN168/FL168-1)*100))</f>
        <v>12.131147540983612</v>
      </c>
      <c r="FP168" s="127">
        <f>AQ168+AS168+AU168+AW168</f>
        <v>8895</v>
      </c>
      <c r="FQ168" s="65">
        <f>IF(ISERROR(FP168/FN168),"NM",IF(OR(FP168/FN168&lt;0.5,FP168/FN168&gt;2),"NM",(FP168/FN168-1)*100))</f>
        <v>4.035087719298236</v>
      </c>
      <c r="FR168" s="160">
        <f>AY168+BA168+BC168+BE168</f>
        <v>8821.5</v>
      </c>
      <c r="FS168" s="65">
        <f>IF(ISERROR(FR168/FP168),"NM",IF(OR(FR168/FP168&lt;0.5,FR168/FP168&gt;2),"NM",(FR168/FP168-1)*100))</f>
        <v>-0.82630691399663281</v>
      </c>
      <c r="FT168" s="160">
        <f>BG168+BI168+BK168+BM168</f>
        <v>9044</v>
      </c>
      <c r="FU168" s="65">
        <f>IF(ISERROR(FT168/FR168),"NM",IF(OR(FT168/FR168&lt;0.5,FT168/FR168&gt;2),"NM",(FT168/FR168-1)*100))</f>
        <v>2.5222467834268514</v>
      </c>
      <c r="FV168" s="160">
        <f>BO168+BQ168+BS168+BU168</f>
        <v>10492</v>
      </c>
      <c r="FW168" s="65">
        <f>IF(ISERROR(FV168/FT168),"NM",IF(OR(FV168/FT168&lt;0.5,FV168/FT168&gt;2),"NM",(FV168/FT168-1)*100))</f>
        <v>16.010614772224674</v>
      </c>
      <c r="FX168" s="160">
        <f>BW168+BY168+CA168+CC168</f>
        <v>11686</v>
      </c>
      <c r="FY168" s="65">
        <f>IF(ISERROR(FX168/FV168),"NM",IF(OR(FX168/FV168&lt;0.5,FX168/FV168&gt;2),"NM",(FX168/FV168-1)*100))</f>
        <v>11.380099123141441</v>
      </c>
      <c r="FZ168" s="160">
        <f>CE168+CG168+CI168+CK168</f>
        <v>12720.395218254856</v>
      </c>
      <c r="GA168" s="65">
        <f>IF(ISERROR(FZ168/FX168),"NM",IF(OR(FZ168/FX168&lt;0.5,FZ168/FX168&gt;2),"NM",(FZ168/FX168-1)*100))</f>
        <v>8.8515764012909059</v>
      </c>
      <c r="GB168" s="160">
        <f>CM168+CO168+CQ168+CS168</f>
        <v>14523.575250674023</v>
      </c>
      <c r="GC168" s="65">
        <f>IF(ISERROR(GB168/FZ168),"NM",IF(OR(GB168/FZ168&lt;0.5,GB168/FZ168&gt;2),"NM",(GB168/FZ168-1)*100))</f>
        <v>14.175503209455709</v>
      </c>
      <c r="GD168" s="160">
        <f>CU168+CW168+CY168+DA168</f>
        <v>16148</v>
      </c>
      <c r="GE168" s="65">
        <f>IF(ISERROR(GD168/GB168),"NM",IF(OR(GD168/GB168&lt;0.5,GD168/GB168&gt;2),"NM",(GD168/GB168-1)*100))</f>
        <v>11.1847442608912</v>
      </c>
      <c r="GF168" s="145">
        <f>GF163+GF153+GF145+GF164</f>
        <v>14058</v>
      </c>
      <c r="GG168" s="65">
        <f>IF(ISERROR(GF168/GD168),"NM",IF(OR(GF168/GD168&lt;0.5,GF168/GD168&gt;2),"NM",(GF168/GD168-1)*100))</f>
        <v>-12.94277929155313</v>
      </c>
      <c r="GH168" s="145">
        <f>GH163+GH153+GH145+GH164</f>
        <v>13097</v>
      </c>
      <c r="GI168" s="65">
        <f>IF(ISERROR(GH168/GF168),"NM",IF(OR(GH168/GF168&lt;0.5,GH168/GF168&gt;2),"NM",(GH168/GF168-1)*100))</f>
        <v>-6.8359652866695093</v>
      </c>
      <c r="GJ168" s="145">
        <f>GJ163+GJ153+GJ145+GJ164</f>
        <v>11338</v>
      </c>
      <c r="GK168" s="65">
        <f>IF(ISERROR(GJ168/GH168),"NM",IF(OR(GJ168/GH168&lt;0.5,GJ168/GH168&gt;2),"NM",(GJ168/GH168-1)*100))</f>
        <v>-13.43055661601894</v>
      </c>
      <c r="GL168" s="145">
        <f>GL163+GL153+GL145+GL164</f>
        <v>12797</v>
      </c>
      <c r="GM168" s="65">
        <f>IF(ISERROR(GL168/GJ168),"NM",IF(OR(GL168/GJ168&lt;0.5,GL168/GJ168&gt;2),"NM",(GL168/GJ168-1)*100))</f>
        <v>12.868230728523544</v>
      </c>
      <c r="GN168" s="145">
        <f>GN163+GN153+GN145+GN164</f>
        <v>11972.07</v>
      </c>
      <c r="GO168" s="65">
        <f>IF(ISERROR(GN168/GL168),"NM",IF(OR(GN168/GL168&lt;0.5,GN168/GL168&gt;2),"NM",(GN168/GL168-1)*100))</f>
        <v>-6.4462764710479075</v>
      </c>
      <c r="GP168" s="145">
        <f>GP163+GP153+GP145+GP164</f>
        <v>12288.679498000985</v>
      </c>
      <c r="GQ168" s="65">
        <f>IF(ISERROR(GP168/GN168),"NM",IF(OR(GP168/GN168&lt;0.5,GP168/GN168&gt;2),"NM",(GP168/GN168-1)*100))</f>
        <v>2.6445677146974989</v>
      </c>
      <c r="GR168" s="145">
        <f>GR163+GR153+GR145+GR164</f>
        <v>11978.72828212421</v>
      </c>
      <c r="GS168" s="65">
        <f>IF(ISERROR(GR168/GP168),"NM",IF(OR(GR168/GP168&lt;0.5,GR168/GP168&gt;2),"NM",(GR168/GP168-1)*100))</f>
        <v>-2.5222499775276574</v>
      </c>
      <c r="GT168" s="145">
        <f>GT163+GT153+GT145+GT164</f>
        <v>11902.436244474447</v>
      </c>
      <c r="GU168" s="65">
        <f>IF(ISERROR(GT168/GR168),"NM",IF(OR(GT168/GR168&lt;0.5,GT168/GR168&gt;2),"NM",(GT168/GR168-1)*100))</f>
        <v>-0.63689596969664919</v>
      </c>
      <c r="GV168" s="145">
        <f>GV163+GV153+GV145+GV164</f>
        <v>11980.293543179067</v>
      </c>
      <c r="GW168" s="65">
        <f>IF(ISERROR(GV168/GT168),"NM",IF(OR(GV168/GT168&lt;0.5,GV168/GT168&gt;2),"NM",(GV168/GT168-1)*100))</f>
        <v>0.65412909681212827</v>
      </c>
      <c r="GX168" s="145">
        <f>GX163+GX153+GX145+GX164</f>
        <v>12150.784601790458</v>
      </c>
      <c r="GY168" s="65">
        <f>IF(ISERROR(GX168/GV168),"NM",IF(OR(GX168/GV168&lt;0.5,GX168/GV168&gt;2),"NM",(GX168/GV168-1)*100))</f>
        <v>1.423095836482724</v>
      </c>
      <c r="GZ168" s="67">
        <f t="shared" si="511"/>
        <v>0.29678567987416749</v>
      </c>
      <c r="HA168" s="280"/>
      <c r="HB168" s="57"/>
      <c r="HC168"/>
      <c r="HD168"/>
      <c r="HE168"/>
      <c r="HF168"/>
      <c r="HG168"/>
      <c r="HH168"/>
    </row>
    <row r="169" spans="1:216" s="2" customFormat="1" ht="13.5" customHeight="1" x14ac:dyDescent="0.2">
      <c r="A169" s="4"/>
      <c r="B169" s="54" t="s">
        <v>568</v>
      </c>
      <c r="C169" s="131">
        <f>C168/C140*100</f>
        <v>90.368852459016395</v>
      </c>
      <c r="D169" s="63"/>
      <c r="E169" s="131">
        <f>E168/E140*100</f>
        <v>90.366281986954348</v>
      </c>
      <c r="F169" s="63"/>
      <c r="G169" s="131">
        <f>G168/G140*100</f>
        <v>90.264603095356961</v>
      </c>
      <c r="H169" s="63"/>
      <c r="I169" s="131">
        <f>I168/I140*100</f>
        <v>90.095525389643043</v>
      </c>
      <c r="J169" s="63"/>
      <c r="K169" s="131">
        <f>K168/K140*100</f>
        <v>89.234828496042212</v>
      </c>
      <c r="L169" s="63">
        <f>IF(ISERROR(K169/C169),"NM",IF(OR(K169/C169&lt;0.5,K169/C169&gt;2),"NM",(K169/C169-1)*100))</f>
        <v>-1.2548836597083945</v>
      </c>
      <c r="M169" s="131">
        <f>M168/M140*100</f>
        <v>89.034369885433719</v>
      </c>
      <c r="N169" s="63">
        <f>IF(ISERROR(M169/E169),"NM",IF(OR(M169/E169&lt;0.5,M169/E169&gt;2),"NM",(M169/E169-1)*100))</f>
        <v>-1.4739038413829064</v>
      </c>
      <c r="O169" s="131">
        <f>O168/O140*100</f>
        <v>88.75266524520255</v>
      </c>
      <c r="P169" s="63">
        <f>IF(ISERROR(O169/G169),"NM",IF(OR(O169/G169&lt;0.5,O169/G169&gt;2),"NM",(O169/G169-1)*100))</f>
        <v>-1.6750063682850036</v>
      </c>
      <c r="Q169" s="131">
        <f>Q168/Q140*100</f>
        <v>88.865096359743049</v>
      </c>
      <c r="R169" s="63">
        <f>IF(ISERROR(Q169/I169),"NM",IF(OR(Q169/I169&lt;0.5,Q169/I169&gt;2),"NM",(Q169/I169-1)*100))</f>
        <v>-1.3656938283878817</v>
      </c>
      <c r="S169" s="131">
        <f>S168/S140*100</f>
        <v>87.528216704288937</v>
      </c>
      <c r="T169" s="63">
        <f>IF(ISERROR(S169/K169),"NM",IF(OR(S169/K169&lt;0.5,S169/K169&gt;2),"NM",(S169/K169-1)*100))</f>
        <v>-1.9124951776300803</v>
      </c>
      <c r="U169" s="131">
        <f>U168/U140*100</f>
        <v>87.479935794542541</v>
      </c>
      <c r="V169" s="63">
        <f>IF(ISERROR(U169/M169),"NM",IF(OR(U169/M169&lt;0.5,U169/M169&gt;2),"NM",(U169/M169-1)*100))</f>
        <v>-1.7458809366443173</v>
      </c>
      <c r="W169" s="131">
        <f>W168/W140*100</f>
        <v>88.001983143282104</v>
      </c>
      <c r="X169" s="63">
        <f>IF(ISERROR(W169/O169),"NM",IF(OR(W169/O169&lt;0.5,W169/O169&gt;2),"NM",(W169/O169-1)*100))</f>
        <v>-0.8458135875091588</v>
      </c>
      <c r="Y169" s="131">
        <f>Y168/Y140*100</f>
        <v>87.895529884480155</v>
      </c>
      <c r="Z169" s="63">
        <f>IF(ISERROR(Y169/Q169),"NM",IF(OR(Y169/Q169&lt;0.5,Y169/Q169&gt;2),"NM",(Y169/Q169-1)*100))</f>
        <v>-1.0910543227657166</v>
      </c>
      <c r="AA169" s="131">
        <f>AA168/AA140*100</f>
        <v>86.412680225341347</v>
      </c>
      <c r="AB169" s="63">
        <f>IF(ISERROR(AA169/S169),"NM",IF(OR(AA169/S169&lt;0.5,AA169/S169&gt;2),"NM",(AA169/S169-1)*100))</f>
        <v>-1.2744878405513416</v>
      </c>
      <c r="AC169" s="131">
        <f>AC168/AC140*100</f>
        <v>86.716910032972208</v>
      </c>
      <c r="AD169" s="63">
        <f>IF(ISERROR(AC169/U169),"NM",IF(OR(AC169/U169&lt;0.5,AC169/U169&gt;2),"NM",(AC169/U169-1)*100))</f>
        <v>-0.87222944854736806</v>
      </c>
      <c r="AE169" s="131">
        <f>AE168/AE140*100</f>
        <v>87.327823691460054</v>
      </c>
      <c r="AF169" s="63">
        <f>IF(ISERROR(AE169/W169),"NM",IF(OR(AE169/W169&lt;0.5,AE169/W169&gt;2),"NM",(AE169/W169-1)*100))</f>
        <v>-0.7660730221549672</v>
      </c>
      <c r="AG169" s="131">
        <f>AG168/AG140*100</f>
        <v>87.463064584212745</v>
      </c>
      <c r="AH169" s="63">
        <f>IF(ISERROR(AG169/Y169),"NM",IF(OR(AG169/Y169&lt;0.5,AG169/Y169&gt;2),"NM",(AG169/Y169-1)*100))</f>
        <v>-0.49202195018994699</v>
      </c>
      <c r="AI169" s="132">
        <f>AI168/AI140*100</f>
        <v>85.714285714285708</v>
      </c>
      <c r="AJ169" s="63">
        <f>IF(ISERROR(AI169/AA169),"NM",IF(OR(AI169/AA169&lt;0.5,AI169/AA169&gt;2),"NM",(AI169/AA169-1)*100))</f>
        <v>-0.8082083662194206</v>
      </c>
      <c r="AK169" s="131">
        <f>AK168/AK140*100</f>
        <v>85.843621399176953</v>
      </c>
      <c r="AL169" s="63">
        <f>IF(ISERROR(AK169/AC169),"NM",IF(OR(AK169/AC169&lt;0.5,AK169/AC169&gt;2),"NM",(AK169/AC169-1)*100))</f>
        <v>-1.0070569090425474</v>
      </c>
      <c r="AM169" s="131">
        <f>AM168/AM140*100</f>
        <v>86.003236245954696</v>
      </c>
      <c r="AN169" s="63">
        <f>IF(ISERROR(AM169/AE169),"NM",IF(OR(AM169/AE169&lt;0.5,AM169/AE169&gt;2),"NM",(AM169/AE169-1)*100))</f>
        <v>-1.5167988729288484</v>
      </c>
      <c r="AO169" s="133">
        <f>AO168/AO140*100</f>
        <v>86.360837438423644</v>
      </c>
      <c r="AP169" s="63">
        <f>IF(ISERROR(AO169/AG169),"NM",IF(OR(AO169/AG169&lt;0.5,AO169/AG169&gt;2),"NM",(AO169/AG169-1)*100))</f>
        <v>-1.2602201295243143</v>
      </c>
      <c r="AQ169" s="133">
        <f>AQ168/AQ140*100</f>
        <v>85.067365269461078</v>
      </c>
      <c r="AR169" s="63">
        <f>IF(ISERROR(AQ169/AI169),"NM",IF(OR(AQ169/AI169&lt;0.5,AQ169/AI169&gt;2),"NM",(AQ169/AI169-1)*100))</f>
        <v>-0.7547405189620715</v>
      </c>
      <c r="AS169" s="133">
        <f>AS168/AS140*100</f>
        <v>85.318664643399089</v>
      </c>
      <c r="AT169" s="63">
        <f>IF(ISERROR(AS169/AK169),"NM",IF(OR(AS169/AK169&lt;0.5,AS169/AK169&gt;2),"NM",(AS169/AK169-1)*100))</f>
        <v>-0.61152680562809314</v>
      </c>
      <c r="AU169" s="133">
        <f>AU168/AU140*100</f>
        <v>84.888203546646096</v>
      </c>
      <c r="AV169" s="63">
        <f>IF(ISERROR(AU169/AM169),"NM",IF(OR(AU169/AM169&lt;0.5,AU169/AM169&gt;2),"NM",(AU169/AM169-1)*100))</f>
        <v>-1.2965008620370977</v>
      </c>
      <c r="AW169" s="133">
        <f>AW168/AW140*100</f>
        <v>86.56299840510367</v>
      </c>
      <c r="AX169" s="63">
        <f>IF(ISERROR(AW169/AO169),"NM",IF(OR(AW169/AO169&lt;0.5,AW169/AO169&gt;2),"NM",(AW169/AO169-1)*100))</f>
        <v>0.23408870580274854</v>
      </c>
      <c r="AY169" s="133">
        <f>AY168/AY140*100</f>
        <v>83.333333333333343</v>
      </c>
      <c r="AZ169" s="65">
        <f>IF(ISERROR(AY169/AQ169),"NM",IF(OR(AY169/AQ169&lt;0.5,AY169/AQ169&gt;2),"NM",(AY169/AQ169-1)*100))</f>
        <v>-2.0384220560199284</v>
      </c>
      <c r="BA169" s="133">
        <f>BA168/BA140*100</f>
        <v>83.648750946252832</v>
      </c>
      <c r="BB169" s="65">
        <f>IF(ISERROR(BA169/AS169),"NM",IF(OR(BA169/AS169&lt;0.5,BA169/AS169&gt;2),"NM",(BA169/AS169-1)*100))</f>
        <v>-1.9572665654413179</v>
      </c>
      <c r="BC169" s="133">
        <f>BC168/BC140*100</f>
        <v>84.600832387438516</v>
      </c>
      <c r="BD169" s="65">
        <f>IF(ISERROR(BC169/AU169),"NM",IF(OR(BC169/AU169&lt;0.5,BC169/AU169&gt;2),"NM",(BC169/AU169-1)*100))</f>
        <v>-0.33852896774952956</v>
      </c>
      <c r="BE169" s="133">
        <f>BE168/BE140*100</f>
        <v>85.280728376327772</v>
      </c>
      <c r="BF169" s="65">
        <f>IF(ISERROR(BE169/AW169),"NM",IF(OR(BE169/AW169&lt;0.5,BE169/AW169&gt;2),"NM",(BE169/AW169-1)*100))</f>
        <v>-1.4813142478903529</v>
      </c>
      <c r="BG169" s="133">
        <f>BG168/BG140*100</f>
        <v>82.393032942067407</v>
      </c>
      <c r="BH169" s="65">
        <f>IF(ISERROR(BG169/AY169),"NM",IF(OR(BG169/AY169&lt;0.5,BG169/AY169&gt;2),"NM",(BG169/AY169-1)*100))</f>
        <v>-1.1283604695191185</v>
      </c>
      <c r="BI169" s="133">
        <f>BI168/BI140*100</f>
        <v>82.551097653292956</v>
      </c>
      <c r="BJ169" s="65">
        <f>IF(ISERROR(BI169/BA169),"NM",IF(OR(BI169/BA169&lt;0.5,BI169/BA169&gt;2),"NM",(BI169/BA169-1)*100))</f>
        <v>-1.3122171945701311</v>
      </c>
      <c r="BK169" s="133">
        <f>BK168/BK140*100</f>
        <v>82.806759735488612</v>
      </c>
      <c r="BL169" s="65">
        <f>IF(ISERROR(BK169/BC169),"NM",IF(OR(BK169/BC169&lt;0.5,BK169/BC169&gt;2),"NM",(BK169/BC169-1)*100))</f>
        <v>-2.1206323877923094</v>
      </c>
      <c r="BM169" s="133">
        <f>BM168/BM140*100</f>
        <v>85.040195735756726</v>
      </c>
      <c r="BN169" s="65">
        <f>IF(ISERROR(BM169/BE169),"NM",IF(OR(BM169/BE169&lt;0.5,BM169/BE169&gt;2),"NM",(BM169/BE169-1)*100))</f>
        <v>-0.28204806074078048</v>
      </c>
      <c r="BO169" s="133">
        <f>BO168/BO140*100</f>
        <v>82.012987012987011</v>
      </c>
      <c r="BP169" s="65">
        <f>IF(ISERROR(BO169/BG169),"NM",IF(OR(BO169/BG169&lt;0.5,BO169/BG169&gt;2),"NM",(BO169/BG169-1)*100))</f>
        <v>-0.46125978800611867</v>
      </c>
      <c r="BQ169" s="133">
        <f>BQ168/BQ140*100</f>
        <v>81.763208147676636</v>
      </c>
      <c r="BR169" s="65">
        <f>IF(ISERROR(BQ169/BI169),"NM",IF(OR(BQ169/BI169&lt;0.5,BQ169/BI169&gt;2),"NM",(BQ169/BI169-1)*100))</f>
        <v>-0.95442644375897112</v>
      </c>
      <c r="BS169" s="133">
        <f>BS168/BS140*100</f>
        <v>81.702957426064344</v>
      </c>
      <c r="BT169" s="65">
        <f>IF(ISERROR(BS169/BK169),"NM",IF(OR(BS169/BK169&lt;0.5,BS169/BK169&gt;2),"NM",(BS169/BK169-1)*100))</f>
        <v>-1.3329857525522848</v>
      </c>
      <c r="BU169" s="133">
        <f>BU168/BU140*100</f>
        <v>83.735114725530053</v>
      </c>
      <c r="BV169" s="65">
        <f>IF(ISERROR(BU169/BM169),"NM",IF(OR(BU169/BM169&lt;0.5,BU169/BM169&gt;2),"NM",(BU169/BM169-1)*100))</f>
        <v>-1.5346636951329651</v>
      </c>
      <c r="BW169" s="133">
        <f>BW168/BW140*100</f>
        <v>80.972338642078796</v>
      </c>
      <c r="BX169" s="65">
        <f>IF(ISERROR(BW169/BO169),"NM",IF(OR(BW169/BO169&lt;0.5,BW169/BO169&gt;2),"NM",(BW169/BO169-1)*100))</f>
        <v>-1.2688824158342493</v>
      </c>
      <c r="BY169" s="133">
        <f>BY168/BY140*100</f>
        <v>80.375722543352595</v>
      </c>
      <c r="BZ169" s="65">
        <f>IF(ISERROR(BY169/BQ169),"NM",IF(OR(BY169/BQ169&lt;0.5,BY169/BQ169&gt;2),"NM",(BY169/BQ169-1)*100))</f>
        <v>-1.6969559240117338</v>
      </c>
      <c r="CA169" s="133">
        <f>CA168/CA140*100</f>
        <v>80.027548209366401</v>
      </c>
      <c r="CB169" s="65">
        <f>IF(ISERROR(CA169/BS169),"NM",IF(OR(CA169/BS169&lt;0.5,CA169/BS169&gt;2),"NM",(CA169/BS169-1)*100))</f>
        <v>-2.0506102465312592</v>
      </c>
      <c r="CC169" s="133">
        <f>CC168/CC140*100</f>
        <v>81.289308176100633</v>
      </c>
      <c r="CD169" s="65">
        <f>IF(ISERROR(CC169/BU169),"NM",IF(OR(CC169/BU169&lt;0.5,CC169/BU169&gt;2),"NM",(CC169/BU169-1)*100))</f>
        <v>-2.9208851715870621</v>
      </c>
      <c r="CE169" s="133">
        <f>CE168/CE140*100</f>
        <v>78.692588999971875</v>
      </c>
      <c r="CF169" s="65">
        <f>IF(ISERROR(CE169/BW169),"NM",IF(OR(CE169/BW169&lt;0.5,CE169/BW169&gt;2),"NM",(CE169/BW169-1)*100))</f>
        <v>-2.815467208109268</v>
      </c>
      <c r="CG169" s="133">
        <f>CG168/CG140*100</f>
        <v>79.035924145356759</v>
      </c>
      <c r="CH169" s="65">
        <f>IF(ISERROR(CG169/BY169),"NM",IF(OR(CG169/BY169&lt;0.5,CG169/BY169&gt;2),"NM",(CG169/BY169-1)*100))</f>
        <v>-1.6669192582040915</v>
      </c>
      <c r="CI169" s="133">
        <f>CI168/CI140*100</f>
        <v>78.942380619473624</v>
      </c>
      <c r="CJ169" s="65">
        <f>IF(ISERROR(CI169/CA169),"NM",IF(OR(CI169/CA169&lt;0.5,CI169/CA169&gt;2),"NM",(CI169/CA169-1)*100))</f>
        <v>-1.3559925477834023</v>
      </c>
      <c r="CK169" s="133">
        <f>CK168/CK140*100</f>
        <v>81.49346097111453</v>
      </c>
      <c r="CL169" s="65">
        <f>IF(ISERROR(CK169/CC169),"NM",IF(OR(CK169/CC169&lt;0.5,CK169/CC169&gt;2),"NM",(CK169/CC169-1)*100))</f>
        <v>0.25114347703836248</v>
      </c>
      <c r="CM169" s="133">
        <f>CM168/CM140*100</f>
        <v>77.698993595608414</v>
      </c>
      <c r="CN169" s="65">
        <f>IF(ISERROR(CM169/CE169),"NM",IF(OR(CM169/CE169&lt;0.5,CM169/CE169&gt;2),"NM",(CM169/CE169-1)*100))</f>
        <v>-1.2626289425600401</v>
      </c>
      <c r="CO169" s="133">
        <f>CO168/CO140*100</f>
        <v>79.034884619672184</v>
      </c>
      <c r="CP169" s="65">
        <f>IF(ISERROR(CO169/CG169),"NM",IF(OR(CO169/CG169&lt;0.5,CO169/CG169&gt;2),"NM",(CO169/CG169-1)*100))</f>
        <v>-1.3152572021057907E-3</v>
      </c>
      <c r="CQ169" s="133">
        <f>CQ168/CQ140*100</f>
        <v>78.407764620768688</v>
      </c>
      <c r="CR169" s="65">
        <f>IF(ISERROR(CQ169/CI169),"NM",IF(OR(CQ169/CI169&lt;0.5,CQ169/CI169&gt;2),"NM",(CQ169/CI169-1)*100))</f>
        <v>-0.67722305117949855</v>
      </c>
      <c r="CS169" s="133">
        <f>CS168/CS140*100</f>
        <v>81.226804123711332</v>
      </c>
      <c r="CT169" s="65">
        <f>IF(ISERROR(CS169/CK169),"NM",IF(OR(CS169/CK169&lt;0.5,CS169/CK169&gt;2),"NM",(CS169/CK169-1)*100))</f>
        <v>-0.32721256923633479</v>
      </c>
      <c r="CU169" s="133">
        <f>CU168/CU140*100</f>
        <v>78.749489170412744</v>
      </c>
      <c r="CV169" s="65">
        <f>IF(ISERROR(CU169/CM169),"NM",IF(OR(CU169/CM169&lt;0.5,CU169/CM169&gt;2),"NM",(CU169/CM169-1)*100))</f>
        <v>1.352006668544159</v>
      </c>
      <c r="CW169" s="133">
        <f>CW168/CW140*100</f>
        <v>80.354595475850815</v>
      </c>
      <c r="CX169" s="65">
        <f>IF(ISERROR(CW169/CO169),"NM",IF(OR(CW169/CO169&lt;0.5,CW169/CO169&gt;2),"NM",(CW169/CO169-1)*100))</f>
        <v>1.6697827326873194</v>
      </c>
      <c r="CY169" s="133">
        <f>CY168/CY140*100</f>
        <v>80.661478599221795</v>
      </c>
      <c r="CZ169" s="65">
        <f>IF(ISERROR(CY169/CQ169),"NM",IF(OR(CY169/CQ169&lt;0.5,CY169/CQ169&gt;2),"NM",(CY169/CQ169-1)*100))</f>
        <v>2.8743505051489926</v>
      </c>
      <c r="DA169" s="133">
        <f>DA168/DA140*100</f>
        <v>82.273527685384465</v>
      </c>
      <c r="DB169" s="65">
        <f>IF(ISERROR(DA169/CS169),"NM",IF(OR(DA169/CS169&lt;0.5,DA169/CS169&gt;2),"NM",(DA169/CS169-1)*100))</f>
        <v>1.2886430445779196</v>
      </c>
      <c r="DC169" s="133">
        <f>DC168/DC140*100</f>
        <v>78.591610519452288</v>
      </c>
      <c r="DD169" s="65">
        <f>IF(ISERROR(DC169/CU169),"NM",IF(OR(DC169/CU169&lt;0.5,DC169/CU169&gt;2),"NM",(DC169/CU169-1)*100))</f>
        <v>-0.20048212708886348</v>
      </c>
      <c r="DE169" s="133">
        <f>DE168/DE140*100</f>
        <v>78.615490061686089</v>
      </c>
      <c r="DF169" s="65">
        <f>IF(ISERROR(DE169/CW169),"NM",IF(OR(DE169/CW169&lt;0.5,DE169/CW169&gt;2),"NM",(DE169/CW169-1)*100))</f>
        <v>-2.1642886805240402</v>
      </c>
      <c r="DG169" s="133">
        <f>DG168/DG140*100</f>
        <v>80.854934060936785</v>
      </c>
      <c r="DH169" s="65">
        <f>IF(ISERROR(DG169/CY169),"NM",IF(OR(DG169/CY169&lt;0.5,DG169/CY169&gt;2),"NM",(DG169/CY169-1)*100))</f>
        <v>0.23983624534853476</v>
      </c>
      <c r="DI169" s="133">
        <f>DI168/DI140*100</f>
        <v>80.246913580246911</v>
      </c>
      <c r="DJ169" s="65">
        <f>IF(ISERROR(DI169/DA169),"NM",IF(OR(DI169/DA169&lt;0.5,DI169/DA169&gt;2),"NM",(DI169/DA169-1)*100))</f>
        <v>-2.4632638980637389</v>
      </c>
      <c r="DK169" s="133">
        <f>DK168/DK140*100</f>
        <v>78.040700425934688</v>
      </c>
      <c r="DL169" s="65">
        <f>IF(ISERROR(DK169/DC169),"NM",IF(OR(DK169/DC169&lt;0.5,DK169/DC169&gt;2),"NM",(DK169/DC169-1)*100))</f>
        <v>-0.70097824675732223</v>
      </c>
      <c r="DM169" s="133">
        <f>DM168/DM140*100</f>
        <v>78.380281690140833</v>
      </c>
      <c r="DN169" s="65">
        <f>IF(ISERROR(DM169/DE169),"NM",IF(OR(DM169/DE169&lt;0.5,DM169/DE169&gt;2),"NM",(DM169/DE169-1)*100))</f>
        <v>-0.29918832962905206</v>
      </c>
      <c r="DO169" s="133">
        <f>DO168/DO140*100</f>
        <v>80.488962734393539</v>
      </c>
      <c r="DP169" s="65">
        <f>IF(ISERROR(DO169/DG169),"NM",IF(OR(DO169/DG169&lt;0.5,DO169/DG169&gt;2),"NM",(DO169/DG169-1)*100))</f>
        <v>-0.45262707934117241</v>
      </c>
      <c r="DQ169" s="133">
        <f>DQ168/DQ140*100</f>
        <v>80.067831985390043</v>
      </c>
      <c r="DR169" s="65">
        <f>IF(ISERROR(DQ169/DI169),"NM",IF(OR(DQ169/DI169&lt;0.5,DQ169/DI169&gt;2),"NM",(DQ169/DI169-1)*100))</f>
        <v>-0.22316321820624596</v>
      </c>
      <c r="DS169" s="133">
        <f>DS168/DS140*100</f>
        <v>78.027634787320508</v>
      </c>
      <c r="DT169" s="65">
        <f>IF(ISERROR(DS169/DK169),"NM",IF(OR(DS169/DK169&lt;0.5,DS169/DK169&gt;2),"NM",(DS169/DK169-1)*100))</f>
        <v>-1.6742082711806994E-2</v>
      </c>
      <c r="DU169" s="133">
        <f>DU168/DU140*100</f>
        <v>79.134078212290504</v>
      </c>
      <c r="DV169" s="65">
        <f>IF(ISERROR(DU169/DM169),"NM",IF(OR(DU169/DM169&lt;0.5,DU169/DM169&gt;2),"NM",(DU169/DM169-1)*100))</f>
        <v>0.96171703634548855</v>
      </c>
      <c r="DW169" s="133">
        <f>DW168/DW140*100</f>
        <v>78.264508928571431</v>
      </c>
      <c r="DX169" s="65">
        <f>IF(ISERROR(DW169/DO169),"NM",IF(OR(DW169/DO169&lt;0.5,DW169/DO169&gt;2),"NM",(DW169/DO169-1)*100))</f>
        <v>-2.7636755776846211</v>
      </c>
      <c r="DY169" s="133">
        <f>DY168/DY140*100</f>
        <v>78.051480763908103</v>
      </c>
      <c r="DZ169" s="65">
        <f>IF(ISERROR(DY169/DQ169),"NM",IF(OR(DY169/DQ169&lt;0.5,DY169/DQ169&gt;2),"NM",(DY169/DQ169-1)*100))</f>
        <v>-2.518303757556295</v>
      </c>
      <c r="EA169" s="133">
        <f>EA168/EA140*100</f>
        <v>78.660312417262375</v>
      </c>
      <c r="EB169" s="65">
        <f>IF(ISERROR(EA169/DS169),"NM",IF(OR(EA169/DS169&lt;0.5,EA169/DS169&gt;2),"NM",(EA169/DS169-1)*100))</f>
        <v>0.81083789309563947</v>
      </c>
      <c r="EC169" s="133">
        <f>EC168/EC140*100</f>
        <v>80.039820806371324</v>
      </c>
      <c r="ED169" s="65">
        <f>IF(ISERROR(EC169/DU169),"NM",IF(OR(EC169/DU169&lt;0.5,EC169/DU169&gt;2),"NM",(EC169/DU169-1)*100))</f>
        <v>1.1445670620576553</v>
      </c>
      <c r="EE169" s="133">
        <f>EE168/EE140*100</f>
        <v>80.351210251542483</v>
      </c>
      <c r="EF169" s="65">
        <f>IF(ISERROR(EE169/DW169),"NM",IF(OR(EE169/DW169&lt;0.5,EE169/DW169&gt;2),"NM",(EE169/DW169-1)*100))</f>
        <v>2.666216592345183</v>
      </c>
      <c r="EG169" s="133">
        <f>EG168/EG140*100</f>
        <v>81.455280444669015</v>
      </c>
      <c r="EH169" s="65">
        <f>IF(ISERROR(EG169/DY169),"NM",IF(OR(EG169/DY169&lt;0.5,EG169/DY169&gt;2),"NM",(EG169/DY169-1)*100))</f>
        <v>4.3609674633295015</v>
      </c>
      <c r="EI169" s="133">
        <f>EI168/EI140*100</f>
        <v>79.553310289816537</v>
      </c>
      <c r="EJ169" s="65">
        <f>IF(ISERROR(EI169/EA169),"NM",IF(OR(EI169/EA169&lt;0.5,EI169/EA169&gt;2),"NM",(EI169/EA169-1)*100))</f>
        <v>1.1352584869192439</v>
      </c>
      <c r="EK169" s="133">
        <f>EK168/EK140*100</f>
        <v>79.123779361309062</v>
      </c>
      <c r="EL169" s="65">
        <f>IF(ISERROR(EK169/EC169),"NM",IF(OR(EK169/EC169&lt;0.5,EK169/EC169&gt;2),"NM",(EK169/EC169-1)*100))</f>
        <v>-1.1444821288122409</v>
      </c>
      <c r="EM169" s="133">
        <f>EM168/EM140*100</f>
        <v>80.171527041357365</v>
      </c>
      <c r="EN169" s="65">
        <f>IF(ISERROR(EM169/EE169),"NM",IF(OR(EM169/EE169&lt;0.5,EM169/EE169&gt;2),"NM",(EM169/EE169-1)*100))</f>
        <v>-0.22362228225637493</v>
      </c>
      <c r="EO169" s="133">
        <f>EO168/EO140*100</f>
        <v>79.838056680161941</v>
      </c>
      <c r="EP169" s="65">
        <f>IF(ISERROR(EO169/EG169),"NM",IF(OR(EO169/EG169&lt;0.5,EO169/EG169&gt;2),"NM",(EO169/EG169-1)*100))</f>
        <v>-1.9854130458805797</v>
      </c>
      <c r="EQ169" s="131">
        <f>EQ168/EQ140*100</f>
        <v>79.451877214217348</v>
      </c>
      <c r="ER169" s="65">
        <f>IF(ISERROR(EQ169/EI169),"NM",IF(OR(EQ169/EI169&lt;0.5,EQ169/EI169&gt;2),"NM",(EQ169/EI169-1)*100))</f>
        <v>-0.12750327450820054</v>
      </c>
      <c r="ES169" s="131">
        <f>ES168/ES140*100</f>
        <v>79.957158215820883</v>
      </c>
      <c r="ET169" s="65">
        <f>IF(ISERROR(ES169/EK169),"NM",IF(OR(ES169/EK169&lt;0.5,ES169/EK169&gt;2),"NM",(ES169/EK169-1)*100))</f>
        <v>1.0532596663593408</v>
      </c>
      <c r="EU169" s="131">
        <f>EU168/EU140*100</f>
        <v>79.355046971510944</v>
      </c>
      <c r="EV169" s="65">
        <f>IF(ISERROR(EU169/EM169),"NM",IF(OR(EU169/EM169&lt;0.5,EU169/EM169&gt;2),"NM",(EU169/EM169-1)*100))</f>
        <v>-1.0184165126669309</v>
      </c>
      <c r="EW169" s="131">
        <f>EW168/EW140*100</f>
        <v>79.797871521266458</v>
      </c>
      <c r="EX169" s="65">
        <f>IF(ISERROR(EW169/EO169),"NM",IF(OR(EW169/EO169&lt;0.5,EW169/EO169&gt;2),"NM",(EW169/EO169-1)*100))</f>
        <v>-5.0333337967467529E-2</v>
      </c>
      <c r="EY169" s="65"/>
      <c r="EZ169" s="317"/>
      <c r="FA169" s="59"/>
      <c r="FB169" s="131">
        <f>FB168/FB140*100</f>
        <v>91.11944059782013</v>
      </c>
      <c r="FC169" s="63"/>
      <c r="FD169" s="131">
        <f>FD168/FD140*100</f>
        <v>90.727816550348948</v>
      </c>
      <c r="FE169" s="65">
        <f>IF(ISERROR(FD169/FB169),"NM",IF(OR(FD169/FB169&lt;0.5,FD169/FB169&gt;2),"NM",(FD169/FB169-1)*100))</f>
        <v>-0.42979197951809045</v>
      </c>
      <c r="FF169" s="131">
        <f>FF168/FF140*100</f>
        <v>90.273403049010952</v>
      </c>
      <c r="FG169" s="65">
        <f>IF(ISERROR(FF169/FD169),"NM",IF(OR(FF169/FD169&lt;0.5,FF169/FD169&gt;2),"NM",(FF169/FD169-1)*100))</f>
        <v>-0.50085356246374335</v>
      </c>
      <c r="FH169" s="131">
        <f>FH168/FH140*100</f>
        <v>88.97216274089935</v>
      </c>
      <c r="FI169" s="65">
        <f>IF(ISERROR(FH169/FF169),"NM",IF(OR(FH169/FF169&lt;0.5,FH169/FF169&gt;2),"NM",(FH169/FF169-1)*100))</f>
        <v>-1.4414437300044325</v>
      </c>
      <c r="FJ169" s="131">
        <f>FJ168/FJ140*100</f>
        <v>87.736959079618245</v>
      </c>
      <c r="FK169" s="65">
        <f>IF(ISERROR(FJ169/FH169),"NM",IF(OR(FJ169/FH169&lt;0.5,FJ169/FH169&gt;2),"NM",(FJ169/FH169-1)*100))</f>
        <v>-1.3883035134013899</v>
      </c>
      <c r="FL169" s="131">
        <f>FL168/FL140*100</f>
        <v>86.997695274171093</v>
      </c>
      <c r="FM169" s="65">
        <f>IF(ISERROR(FL169/FJ169),"NM",IF(OR(FL169/FJ169&lt;0.5,FL169/FJ169&gt;2),"NM",(FL169/FJ169-1)*100))</f>
        <v>-0.84259109638880059</v>
      </c>
      <c r="FN169" s="131">
        <f>FN168/FN140*100</f>
        <v>85.986684635034294</v>
      </c>
      <c r="FO169" s="65">
        <f>IF(ISERROR(FN169/FL169),"NM",IF(OR(FN169/FL169&lt;0.5,FN169/FL169&gt;2),"NM",(FN169/FL169-1)*100))</f>
        <v>-1.1621119800365065</v>
      </c>
      <c r="FP169" s="131">
        <f>FP168/FP140*100</f>
        <v>85.446685878962541</v>
      </c>
      <c r="FQ169" s="65">
        <f>IF(ISERROR(FP169/FN169),"NM",IF(OR(FP169/FN169&lt;0.5,FP169/FN169&gt;2),"NM",(FP169/FN169-1)*100))</f>
        <v>-0.62800276387413589</v>
      </c>
      <c r="FR169" s="143">
        <f>FR168/FR140*100</f>
        <v>84.222837502386867</v>
      </c>
      <c r="FS169" s="65">
        <f>IF(ISERROR(FR169/FP169),"NM",IF(OR(FR169/FP169&lt;0.5,FR169/FP169&gt;2),"NM",(FR169/FP169-1)*100))</f>
        <v>-1.4322947273921027</v>
      </c>
      <c r="FT169" s="143">
        <f>FT168/FT140*100</f>
        <v>83.232100128842262</v>
      </c>
      <c r="FU169" s="65">
        <f>IF(ISERROR(FT169/FR169),"NM",IF(OR(FT169/FR169&lt;0.5,FT169/FR169&gt;2),"NM",(FT169/FR169-1)*100))</f>
        <v>-1.1763286573152176</v>
      </c>
      <c r="FV169" s="143">
        <f>FV168/FV140*100</f>
        <v>82.34186156019463</v>
      </c>
      <c r="FW169" s="65">
        <f>IF(ISERROR(FV169/FT169),"NM",IF(OR(FV169/FT169&lt;0.5,FV169/FT169&gt;2),"NM",(FV169/FT169-1)*100))</f>
        <v>-1.0695856133265291</v>
      </c>
      <c r="FX169" s="143">
        <f>FX168/FX140*100</f>
        <v>80.676561960648954</v>
      </c>
      <c r="FY169" s="65">
        <f>IF(ISERROR(FX169/FV169),"NM",IF(OR(FX169/FV169&lt;0.5,FX169/FV169&gt;2),"NM",(FX169/FV169-1)*100))</f>
        <v>-2.0224216066918599</v>
      </c>
      <c r="FZ169" s="143">
        <f>FZ168/FZ140*100</f>
        <v>79.589251995168624</v>
      </c>
      <c r="GA169" s="65">
        <f>IF(ISERROR(FZ169/FX169),"NM",IF(OR(FZ169/FX169&lt;0.5,FZ169/FX169&gt;2),"NM",(FZ169/FX169-1)*100))</f>
        <v>-1.3477395901063338</v>
      </c>
      <c r="GB169" s="143">
        <f>GB168/GB140*100</f>
        <v>79.134611511327961</v>
      </c>
      <c r="GC169" s="65">
        <f>IF(ISERROR(GB169/FZ169),"NM",IF(OR(GB169/FZ169&lt;0.5,GB169/FZ169&gt;2),"NM",(GB169/FZ169-1)*100))</f>
        <v>-0.57123351764665209</v>
      </c>
      <c r="GD169" s="143">
        <f>GD168/GD140*100</f>
        <v>80.530620386993817</v>
      </c>
      <c r="GE169" s="65">
        <f>IF(ISERROR(GD169/GB169),"NM",IF(OR(GD169/GB169&lt;0.5,GD169/GB169&gt;2),"NM",(GD169/GB169-1)*100))</f>
        <v>1.76409392679715</v>
      </c>
      <c r="GF169" s="143">
        <f>GF168/GF140*100</f>
        <v>79.563076574792007</v>
      </c>
      <c r="GG169" s="65">
        <f>IF(ISERROR(GF169/GD169),"NM",IF(OR(GF169/GD169&lt;0.5,GF169/GD169&gt;2),"NM",(GF169/GD169-1)*100))</f>
        <v>-1.2014607705146618</v>
      </c>
      <c r="GH169" s="143">
        <f>GH168/GH140*100</f>
        <v>79.222114686668277</v>
      </c>
      <c r="GI169" s="65">
        <f>IF(ISERROR(GH169/GF169),"NM",IF(OR(GH169/GF169&lt;0.5,GH169/GF169&gt;2),"NM",(GH169/GF169-1)*100))</f>
        <v>-0.42854286536193609</v>
      </c>
      <c r="GJ169" s="143">
        <f>GJ168/GJ140*100</f>
        <v>78.366049212054193</v>
      </c>
      <c r="GK169" s="65">
        <f>IF(ISERROR(GJ169/GH169),"NM",IF(OR(GJ169/GH169&lt;0.5,GJ169/GH169&gt;2),"NM",(GJ169/GH169-1)*100))</f>
        <v>-1.0805890223959724</v>
      </c>
      <c r="GL169" s="143">
        <f>GL168/GL140*100</f>
        <v>80.146552264044587</v>
      </c>
      <c r="GM169" s="65">
        <f>IF(ISERROR(GL169/GJ169),"NM",IF(OR(GL169/GJ169&lt;0.5,GL169/GJ169&gt;2),"NM",(GL169/GJ169-1)*100))</f>
        <v>2.2720337057855922</v>
      </c>
      <c r="GN169" s="143">
        <f>GN168/GN140*100</f>
        <v>79.670393292074266</v>
      </c>
      <c r="GO169" s="65">
        <f>IF(ISERROR(GN169/GL169),"NM",IF(OR(GN169/GL169&lt;0.5,GN169/GL169&gt;2),"NM",(GN169/GL169-1)*100))</f>
        <v>-0.59411036222943858</v>
      </c>
      <c r="GP169" s="143">
        <f>GP168/GP140*100</f>
        <v>79.64097280940949</v>
      </c>
      <c r="GQ169" s="65">
        <f>IF(ISERROR(GP169/GN169),"NM",IF(OR(GP169/GN169&lt;0.5,GP169/GN169&gt;2),"NM",(GP169/GN169-1)*100))</f>
        <v>-3.6927748752191292E-2</v>
      </c>
      <c r="GR169" s="131">
        <f>GR168/GR140*100</f>
        <v>79.334136815701015</v>
      </c>
      <c r="GS169" s="65">
        <f>IF(ISERROR(GR169/GP169),"NM",IF(OR(GR169/GP169&lt;0.5,GR169/GP169&gt;2),"NM",(GR169/GP169-1)*100))</f>
        <v>-0.38527404033947832</v>
      </c>
      <c r="GT169" s="131">
        <f>GT168/GT140*100</f>
        <v>78.501382966847828</v>
      </c>
      <c r="GU169" s="65">
        <f>IF(ISERROR(GT169/GR169),"NM",IF(OR(GT169/GR169&lt;0.5,GT169/GR169&gt;2),"NM",(GT169/GR169-1)*100))</f>
        <v>-1.0496790943698486</v>
      </c>
      <c r="GV169" s="131">
        <f>GV168/GV140*100</f>
        <v>78.071346311728036</v>
      </c>
      <c r="GW169" s="65">
        <f>IF(ISERROR(GV169/GT169),"NM",IF(OR(GV169/GT169&lt;0.5,GV169/GT169&gt;2),"NM",(GV169/GT169-1)*100))</f>
        <v>-0.54780774410229105</v>
      </c>
      <c r="GX169" s="131">
        <f>GX168/GX140*100</f>
        <v>77.664629774201359</v>
      </c>
      <c r="GY169" s="65">
        <f>IF(ISERROR(GX169/GV169),"NM",IF(OR(GX169/GV169&lt;0.5,GX169/GV169&gt;2),"NM",(GX169/GV169-1)*100))</f>
        <v>-0.52095494280669508</v>
      </c>
      <c r="GZ169" s="67">
        <f t="shared" si="511"/>
        <v>-0.50866392966271157</v>
      </c>
      <c r="HA169" s="280"/>
      <c r="HB169" s="57"/>
      <c r="HC169"/>
      <c r="HD169"/>
      <c r="HE169"/>
      <c r="HF169"/>
      <c r="HG169"/>
      <c r="HH169"/>
    </row>
    <row r="170" spans="1:216" s="2" customFormat="1" ht="13.5" customHeight="1" x14ac:dyDescent="0.2">
      <c r="A170" s="4"/>
      <c r="B170" s="54"/>
      <c r="C170" s="57"/>
      <c r="D170" s="63"/>
      <c r="E170" s="57"/>
      <c r="F170" s="63"/>
      <c r="G170" s="57"/>
      <c r="H170" s="63"/>
      <c r="I170" s="57"/>
      <c r="J170" s="63"/>
      <c r="K170" s="57"/>
      <c r="L170" s="63"/>
      <c r="M170" s="57"/>
      <c r="N170" s="63"/>
      <c r="O170" s="57"/>
      <c r="P170" s="63"/>
      <c r="Q170" s="57"/>
      <c r="R170" s="63"/>
      <c r="S170" s="57"/>
      <c r="T170" s="63"/>
      <c r="U170" s="57"/>
      <c r="V170" s="63"/>
      <c r="W170" s="57"/>
      <c r="X170" s="63"/>
      <c r="Y170" s="57"/>
      <c r="Z170" s="63"/>
      <c r="AA170" s="57"/>
      <c r="AB170" s="63"/>
      <c r="AC170" s="57"/>
      <c r="AD170" s="63"/>
      <c r="AE170" s="57"/>
      <c r="AF170" s="63"/>
      <c r="AG170" s="57"/>
      <c r="AH170" s="63"/>
      <c r="AI170" s="55"/>
      <c r="AJ170" s="63"/>
      <c r="AK170" s="57"/>
      <c r="AL170" s="63"/>
      <c r="AM170" s="57"/>
      <c r="AN170" s="63"/>
      <c r="AO170" s="59"/>
      <c r="AP170" s="63"/>
      <c r="AQ170" s="59"/>
      <c r="AR170" s="63"/>
      <c r="AS170" s="59"/>
      <c r="AT170" s="63"/>
      <c r="AU170" s="59"/>
      <c r="AV170" s="63"/>
      <c r="AW170" s="59"/>
      <c r="AX170" s="63"/>
      <c r="AY170" s="59"/>
      <c r="AZ170" s="65"/>
      <c r="BA170" s="59"/>
      <c r="BB170" s="65"/>
      <c r="BC170" s="59"/>
      <c r="BD170" s="65"/>
      <c r="BE170" s="59"/>
      <c r="BF170" s="65"/>
      <c r="BG170" s="59"/>
      <c r="BH170" s="65"/>
      <c r="BI170" s="59"/>
      <c r="BJ170" s="65"/>
      <c r="BK170" s="59"/>
      <c r="BL170" s="65"/>
      <c r="BM170" s="59"/>
      <c r="BN170" s="65"/>
      <c r="BO170" s="59"/>
      <c r="BP170" s="65"/>
      <c r="BQ170" s="59"/>
      <c r="BR170" s="65"/>
      <c r="BS170" s="59"/>
      <c r="BT170" s="65"/>
      <c r="BU170" s="59"/>
      <c r="BV170" s="65"/>
      <c r="BW170" s="59"/>
      <c r="BX170" s="65"/>
      <c r="BY170" s="59"/>
      <c r="BZ170" s="65"/>
      <c r="CA170" s="59"/>
      <c r="CB170" s="65"/>
      <c r="CC170" s="59"/>
      <c r="CD170" s="65"/>
      <c r="CE170" s="59"/>
      <c r="CF170" s="65"/>
      <c r="CG170" s="59"/>
      <c r="CH170" s="65"/>
      <c r="CI170" s="59"/>
      <c r="CJ170" s="65"/>
      <c r="CK170" s="59"/>
      <c r="CL170" s="65"/>
      <c r="CM170" s="59"/>
      <c r="CN170" s="65"/>
      <c r="CO170" s="59"/>
      <c r="CP170" s="65"/>
      <c r="CQ170" s="59"/>
      <c r="CR170" s="65"/>
      <c r="CS170" s="59"/>
      <c r="CT170" s="65"/>
      <c r="CU170" s="59"/>
      <c r="CV170" s="65"/>
      <c r="CW170" s="59"/>
      <c r="CX170" s="65"/>
      <c r="CY170" s="59"/>
      <c r="CZ170" s="65"/>
      <c r="DA170" s="59"/>
      <c r="DB170" s="65"/>
      <c r="DC170" s="59"/>
      <c r="DD170" s="65"/>
      <c r="DE170" s="59"/>
      <c r="DF170" s="65"/>
      <c r="DG170" s="59"/>
      <c r="DH170" s="65"/>
      <c r="DI170" s="59"/>
      <c r="DJ170" s="65"/>
      <c r="DK170" s="59"/>
      <c r="DL170" s="65"/>
      <c r="DM170" s="59"/>
      <c r="DN170" s="65"/>
      <c r="DO170" s="59"/>
      <c r="DP170" s="65"/>
      <c r="DQ170" s="59"/>
      <c r="DR170" s="65"/>
      <c r="DS170" s="59"/>
      <c r="DT170" s="65"/>
      <c r="DU170" s="59"/>
      <c r="DV170" s="65"/>
      <c r="DW170" s="59"/>
      <c r="DX170" s="65"/>
      <c r="DY170" s="59"/>
      <c r="DZ170" s="65"/>
      <c r="EA170" s="59"/>
      <c r="EB170" s="65"/>
      <c r="EC170" s="59"/>
      <c r="ED170" s="65"/>
      <c r="EE170" s="59"/>
      <c r="EF170" s="65"/>
      <c r="EG170" s="59"/>
      <c r="EH170" s="65"/>
      <c r="EI170" s="59"/>
      <c r="EJ170" s="65"/>
      <c r="EK170" s="59"/>
      <c r="EL170" s="65"/>
      <c r="EM170" s="59"/>
      <c r="EN170" s="65"/>
      <c r="EO170" s="59"/>
      <c r="EP170" s="65"/>
      <c r="EQ170" s="57"/>
      <c r="ER170" s="65"/>
      <c r="ES170" s="57"/>
      <c r="ET170" s="65"/>
      <c r="EU170" s="57"/>
      <c r="EV170" s="65"/>
      <c r="EW170" s="57"/>
      <c r="EX170" s="65"/>
      <c r="EY170" s="65"/>
      <c r="EZ170" s="317"/>
      <c r="FA170" s="59"/>
      <c r="FB170" s="57"/>
      <c r="FC170" s="63"/>
      <c r="FD170" s="57"/>
      <c r="FE170" s="65"/>
      <c r="FF170" s="57"/>
      <c r="FG170" s="65"/>
      <c r="FH170" s="57"/>
      <c r="FI170" s="65"/>
      <c r="FJ170" s="57"/>
      <c r="FK170" s="65"/>
      <c r="FL170" s="57"/>
      <c r="FM170" s="65"/>
      <c r="FN170" s="57"/>
      <c r="FO170" s="65"/>
      <c r="FP170" s="57"/>
      <c r="FQ170" s="65"/>
      <c r="FR170" s="75"/>
      <c r="FS170" s="65"/>
      <c r="FT170" s="75"/>
      <c r="FU170" s="65"/>
      <c r="FV170" s="75"/>
      <c r="FW170" s="65"/>
      <c r="FX170" s="75"/>
      <c r="FY170" s="65"/>
      <c r="FZ170" s="75"/>
      <c r="GA170" s="65"/>
      <c r="GB170" s="75"/>
      <c r="GC170" s="65"/>
      <c r="GD170" s="75"/>
      <c r="GE170" s="65"/>
      <c r="GF170" s="75"/>
      <c r="GG170" s="65"/>
      <c r="GH170" s="75"/>
      <c r="GI170" s="65"/>
      <c r="GJ170" s="75"/>
      <c r="GK170" s="65"/>
      <c r="GL170" s="75"/>
      <c r="GM170" s="65"/>
      <c r="GN170" s="75"/>
      <c r="GO170" s="65"/>
      <c r="GP170" s="75"/>
      <c r="GQ170" s="65"/>
      <c r="GR170" s="57"/>
      <c r="GS170" s="65"/>
      <c r="GT170" s="57"/>
      <c r="GU170" s="65"/>
      <c r="GV170" s="57"/>
      <c r="GW170" s="65"/>
      <c r="GX170" s="57"/>
      <c r="GY170" s="65"/>
      <c r="GZ170" s="67" t="str">
        <f t="shared" si="511"/>
        <v/>
      </c>
      <c r="HA170" s="279"/>
      <c r="HB170" s="57"/>
      <c r="HC170"/>
      <c r="HD170"/>
      <c r="HE170"/>
      <c r="HF170"/>
      <c r="HG170"/>
      <c r="HH170"/>
    </row>
    <row r="171" spans="1:216" s="2" customFormat="1" ht="13.5" customHeight="1" x14ac:dyDescent="0.2">
      <c r="A171" s="4"/>
      <c r="B171" s="61" t="s">
        <v>184</v>
      </c>
      <c r="C171" s="57"/>
      <c r="D171" s="63"/>
      <c r="E171" s="57"/>
      <c r="F171" s="63"/>
      <c r="G171" s="57"/>
      <c r="H171" s="63"/>
      <c r="I171" s="57"/>
      <c r="J171" s="63"/>
      <c r="K171" s="57"/>
      <c r="L171" s="63"/>
      <c r="M171" s="57"/>
      <c r="N171" s="63"/>
      <c r="O171" s="57"/>
      <c r="P171" s="63"/>
      <c r="Q171" s="57"/>
      <c r="R171" s="63"/>
      <c r="S171" s="57"/>
      <c r="T171" s="63"/>
      <c r="U171" s="57"/>
      <c r="V171" s="63"/>
      <c r="W171" s="57"/>
      <c r="X171" s="63"/>
      <c r="Y171" s="57"/>
      <c r="Z171" s="63"/>
      <c r="AA171" s="57"/>
      <c r="AB171" s="63"/>
      <c r="AC171" s="57"/>
      <c r="AD171" s="63"/>
      <c r="AE171" s="57"/>
      <c r="AF171" s="63"/>
      <c r="AG171" s="57"/>
      <c r="AH171" s="63"/>
      <c r="AI171" s="55"/>
      <c r="AJ171" s="63"/>
      <c r="AK171" s="57"/>
      <c r="AL171" s="63"/>
      <c r="AM171" s="57"/>
      <c r="AN171" s="63"/>
      <c r="AO171" s="59"/>
      <c r="AP171" s="63"/>
      <c r="AQ171" s="59"/>
      <c r="AR171" s="63"/>
      <c r="AS171" s="59"/>
      <c r="AT171" s="63"/>
      <c r="AU171" s="59"/>
      <c r="AV171" s="63"/>
      <c r="AW171" s="59"/>
      <c r="AX171" s="63"/>
      <c r="AY171" s="59"/>
      <c r="AZ171" s="65"/>
      <c r="BA171" s="59"/>
      <c r="BB171" s="65"/>
      <c r="BC171" s="59"/>
      <c r="BD171" s="65"/>
      <c r="BE171" s="59"/>
      <c r="BF171" s="65"/>
      <c r="BG171" s="59"/>
      <c r="BH171" s="65"/>
      <c r="BI171" s="59"/>
      <c r="BJ171" s="65"/>
      <c r="BK171" s="59"/>
      <c r="BL171" s="65"/>
      <c r="BM171" s="59"/>
      <c r="BN171" s="65"/>
      <c r="BO171" s="59"/>
      <c r="BP171" s="65"/>
      <c r="BQ171" s="59"/>
      <c r="BR171" s="65"/>
      <c r="BS171" s="59"/>
      <c r="BT171" s="65"/>
      <c r="BU171" s="59"/>
      <c r="BV171" s="65"/>
      <c r="BW171" s="59"/>
      <c r="BX171" s="65"/>
      <c r="BY171" s="59"/>
      <c r="BZ171" s="65"/>
      <c r="CA171" s="59"/>
      <c r="CB171" s="65"/>
      <c r="CC171" s="59"/>
      <c r="CD171" s="65"/>
      <c r="CE171" s="59"/>
      <c r="CF171" s="65"/>
      <c r="CG171" s="59"/>
      <c r="CH171" s="65"/>
      <c r="CI171" s="59"/>
      <c r="CJ171" s="65"/>
      <c r="CK171" s="59"/>
      <c r="CL171" s="65"/>
      <c r="CM171" s="59"/>
      <c r="CN171" s="65"/>
      <c r="CO171" s="59"/>
      <c r="CP171" s="65"/>
      <c r="CQ171" s="59"/>
      <c r="CR171" s="65"/>
      <c r="CS171" s="59"/>
      <c r="CT171" s="65"/>
      <c r="CU171" s="59"/>
      <c r="CV171" s="65"/>
      <c r="CW171" s="59"/>
      <c r="CX171" s="65"/>
      <c r="CY171" s="59"/>
      <c r="CZ171" s="65"/>
      <c r="DA171" s="59"/>
      <c r="DB171" s="65"/>
      <c r="DC171" s="59"/>
      <c r="DD171" s="65"/>
      <c r="DE171" s="59"/>
      <c r="DF171" s="65"/>
      <c r="DG171" s="59"/>
      <c r="DH171" s="65"/>
      <c r="DI171" s="59"/>
      <c r="DJ171" s="65"/>
      <c r="DK171" s="59"/>
      <c r="DL171" s="65"/>
      <c r="DM171" s="59"/>
      <c r="DN171" s="65"/>
      <c r="DO171" s="59"/>
      <c r="DP171" s="65"/>
      <c r="DQ171" s="59"/>
      <c r="DR171" s="65"/>
      <c r="DS171" s="59"/>
      <c r="DT171" s="65"/>
      <c r="DU171" s="59"/>
      <c r="DV171" s="65"/>
      <c r="DW171" s="59"/>
      <c r="DX171" s="65"/>
      <c r="DY171" s="59"/>
      <c r="DZ171" s="65"/>
      <c r="EA171" s="59"/>
      <c r="EB171" s="65"/>
      <c r="EC171" s="59"/>
      <c r="ED171" s="65"/>
      <c r="EE171" s="59"/>
      <c r="EF171" s="65"/>
      <c r="EG171" s="59"/>
      <c r="EH171" s="65"/>
      <c r="EI171" s="59"/>
      <c r="EJ171" s="65"/>
      <c r="EK171" s="59"/>
      <c r="EL171" s="65"/>
      <c r="EM171" s="59"/>
      <c r="EN171" s="65"/>
      <c r="EO171" s="59"/>
      <c r="EP171" s="65"/>
      <c r="EQ171" s="57"/>
      <c r="ER171" s="65"/>
      <c r="ES171" s="57"/>
      <c r="ET171" s="65"/>
      <c r="EU171" s="57"/>
      <c r="EV171" s="65"/>
      <c r="EW171" s="57"/>
      <c r="EX171" s="65"/>
      <c r="EY171" s="65"/>
      <c r="EZ171" s="317"/>
      <c r="FA171" s="59"/>
      <c r="FB171" s="57"/>
      <c r="FC171" s="63"/>
      <c r="FD171" s="57"/>
      <c r="FE171" s="65"/>
      <c r="FF171" s="57"/>
      <c r="FG171" s="65"/>
      <c r="FH171" s="57"/>
      <c r="FI171" s="65"/>
      <c r="FJ171" s="57"/>
      <c r="FK171" s="65"/>
      <c r="FL171" s="57"/>
      <c r="FM171" s="65"/>
      <c r="FN171" s="57"/>
      <c r="FO171" s="65"/>
      <c r="FP171" s="57"/>
      <c r="FQ171" s="65"/>
      <c r="FR171" s="75"/>
      <c r="FS171" s="65"/>
      <c r="FT171" s="75"/>
      <c r="FU171" s="65"/>
      <c r="FV171" s="75"/>
      <c r="FW171" s="65"/>
      <c r="FX171" s="75"/>
      <c r="FY171" s="65"/>
      <c r="FZ171" s="75"/>
      <c r="GA171" s="65"/>
      <c r="GB171" s="75"/>
      <c r="GC171" s="65"/>
      <c r="GD171" s="75"/>
      <c r="GE171" s="65"/>
      <c r="GF171" s="75"/>
      <c r="GG171" s="65"/>
      <c r="GH171" s="75"/>
      <c r="GI171" s="65"/>
      <c r="GJ171" s="75"/>
      <c r="GK171" s="65"/>
      <c r="GL171" s="75"/>
      <c r="GM171" s="65"/>
      <c r="GN171" s="75"/>
      <c r="GO171" s="65"/>
      <c r="GP171" s="75"/>
      <c r="GQ171" s="65"/>
      <c r="GR171" s="57"/>
      <c r="GS171" s="65"/>
      <c r="GT171" s="57"/>
      <c r="GU171" s="65"/>
      <c r="GV171" s="57"/>
      <c r="GW171" s="65"/>
      <c r="GX171" s="57"/>
      <c r="GY171" s="65"/>
      <c r="GZ171" s="67" t="str">
        <f t="shared" si="511"/>
        <v/>
      </c>
      <c r="HA171" s="279"/>
      <c r="HB171" s="57"/>
      <c r="HC171"/>
      <c r="HD171"/>
      <c r="HE171"/>
      <c r="HF171"/>
      <c r="HG171"/>
      <c r="HH171"/>
    </row>
    <row r="172" spans="1:216" s="2" customFormat="1" ht="13.5" customHeight="1" x14ac:dyDescent="0.2">
      <c r="A172" s="4"/>
      <c r="B172" s="54" t="str">
        <f>B131</f>
        <v>Premiums</v>
      </c>
      <c r="C172" s="88">
        <f>C131</f>
        <v>1646</v>
      </c>
      <c r="D172" s="63"/>
      <c r="E172" s="88">
        <f>E131</f>
        <v>1673</v>
      </c>
      <c r="F172" s="63"/>
      <c r="G172" s="88">
        <f>G131</f>
        <v>1682</v>
      </c>
      <c r="H172" s="63"/>
      <c r="I172" s="88">
        <f>I131</f>
        <v>1668</v>
      </c>
      <c r="J172" s="63"/>
      <c r="K172" s="88">
        <f>K131</f>
        <v>1591</v>
      </c>
      <c r="L172" s="63">
        <f>IF(ISERROR(K172/C172),"NM",IF(OR(K172/C172&lt;0.5,K172/C172&gt;2),"NM",(K172/C172-1)*100))</f>
        <v>-3.3414337788578385</v>
      </c>
      <c r="M172" s="88">
        <f>M131</f>
        <v>1528</v>
      </c>
      <c r="N172" s="63">
        <f>IF(ISERROR(M172/E172),"NM",IF(OR(M172/E172&lt;0.5,M172/E172&gt;2),"NM",(M172/E172-1)*100))</f>
        <v>-8.6670651524208058</v>
      </c>
      <c r="O172" s="88">
        <f>O131</f>
        <v>1564</v>
      </c>
      <c r="P172" s="63">
        <f>IF(ISERROR(O172/G172),"NM",IF(OR(O172/G172&lt;0.5,O172/G172&gt;2),"NM",(O172/G172-1)*100))</f>
        <v>-7.0154577883472014</v>
      </c>
      <c r="Q172" s="88">
        <f>Q131</f>
        <v>1555</v>
      </c>
      <c r="R172" s="63">
        <f>IF(ISERROR(Q172/I172),"NM",IF(OR(Q172/I172&lt;0.5,Q172/I172&gt;2),"NM",(Q172/I172-1)*100))</f>
        <v>-6.7745803357314172</v>
      </c>
      <c r="S172" s="88">
        <f>S131</f>
        <v>1474</v>
      </c>
      <c r="T172" s="63">
        <f>IF(ISERROR(S172/K172),"NM",IF(OR(S172/K172&lt;0.5,S172/K172&gt;2),"NM",(S172/K172-1)*100))</f>
        <v>-7.35386549340038</v>
      </c>
      <c r="U172" s="88">
        <f>U131</f>
        <v>1553</v>
      </c>
      <c r="V172" s="63">
        <f>IF(ISERROR(U172/M172),"NM",IF(OR(U172/M172&lt;0.5,U172/M172&gt;2),"NM",(U172/M172-1)*100))</f>
        <v>1.63612565445026</v>
      </c>
      <c r="W172" s="88">
        <f>W131</f>
        <v>1686</v>
      </c>
      <c r="X172" s="63">
        <f>IF(ISERROR(W172/O172),"NM",IF(OR(W172/O172&lt;0.5,W172/O172&gt;2),"NM",(W172/O172-1)*100))</f>
        <v>7.8005115089514021</v>
      </c>
      <c r="Y172" s="88">
        <f>Y131</f>
        <v>1661</v>
      </c>
      <c r="Z172" s="63">
        <f>IF(ISERROR(Y172/Q172),"NM",IF(OR(Y172/Q172&lt;0.5,Y172/Q172&gt;2),"NM",(Y172/Q172-1)*100))</f>
        <v>6.8167202572347207</v>
      </c>
      <c r="AA172" s="88">
        <f>AA131</f>
        <v>1748</v>
      </c>
      <c r="AB172" s="63">
        <f>IF(ISERROR(AA172/S172),"NM",IF(OR(AA172/S172&lt;0.5,AA172/S172&gt;2),"NM",(AA172/S172-1)*100))</f>
        <v>18.588873812754404</v>
      </c>
      <c r="AC172" s="88">
        <f>AC131</f>
        <v>1770</v>
      </c>
      <c r="AD172" s="63">
        <f>IF(ISERROR(AC172/U172),"NM",IF(OR(AC172/U172&lt;0.5,AC172/U172&gt;2),"NM",(AC172/U172-1)*100))</f>
        <v>13.972955569864776</v>
      </c>
      <c r="AE172" s="88">
        <f>AE131</f>
        <v>1818</v>
      </c>
      <c r="AF172" s="63">
        <f>IF(ISERROR(AE172/W172),"NM",IF(OR(AE172/W172&lt;0.5,AE172/W172&gt;2),"NM",(AE172/W172-1)*100))</f>
        <v>7.8291814946619187</v>
      </c>
      <c r="AG172" s="88">
        <f>AG131</f>
        <v>1990</v>
      </c>
      <c r="AH172" s="63">
        <f>IF(ISERROR(AG172/Y172),"NM",IF(OR(AG172/Y172&lt;0.5,AG172/Y172&gt;2),"NM",(AG172/Y172-1)*100))</f>
        <v>19.807344972907881</v>
      </c>
      <c r="AI172" s="89">
        <f>AI131</f>
        <v>2063</v>
      </c>
      <c r="AJ172" s="63">
        <f>IF(ISERROR(AI172/AA172),"NM",IF(OR(AI172/AA172&lt;0.5,AI172/AA172&gt;2),"NM",(AI172/AA172-1)*100))</f>
        <v>18.020594965675052</v>
      </c>
      <c r="AK172" s="88">
        <f>AK131</f>
        <v>2042</v>
      </c>
      <c r="AL172" s="63">
        <f>IF(ISERROR(AK172/AC172),"NM",IF(OR(AK172/AC172&lt;0.5,AK172/AC172&gt;2),"NM",(AK172/AC172-1)*100))</f>
        <v>15.367231638418088</v>
      </c>
      <c r="AM172" s="88">
        <f>AM131</f>
        <v>2077</v>
      </c>
      <c r="AN172" s="63">
        <f>IF(ISERROR(AM172/AE172),"NM",IF(OR(AM172/AE172&lt;0.5,AM172/AE172&gt;2),"NM",(AM172/AE172-1)*100))</f>
        <v>14.246424642464239</v>
      </c>
      <c r="AO172" s="71">
        <f>AO131</f>
        <v>2186</v>
      </c>
      <c r="AP172" s="63">
        <f>IF(ISERROR(AO172/AG172),"NM",IF(OR(AO172/AG172&lt;0.5,AO172/AG172&gt;2),"NM",(AO172/AG172-1)*100))</f>
        <v>9.8492462311557727</v>
      </c>
      <c r="AQ172" s="71">
        <f>AQ131</f>
        <v>2254</v>
      </c>
      <c r="AR172" s="63">
        <f>IF(ISERROR(AQ172/AI172),"NM",IF(OR(AQ172/AI172&lt;0.5,AQ172/AI172&gt;2),"NM",(AQ172/AI172-1)*100))</f>
        <v>9.2583616093068422</v>
      </c>
      <c r="AS172" s="71">
        <f>AS131</f>
        <v>2217</v>
      </c>
      <c r="AT172" s="63">
        <f>IF(ISERROR(AS172/AK172),"NM",IF(OR(AS172/AK172&lt;0.5,AS172/AK172&gt;2),"NM",(AS172/AK172-1)*100))</f>
        <v>8.5700293829578769</v>
      </c>
      <c r="AU172" s="71">
        <f>AU131</f>
        <v>2177</v>
      </c>
      <c r="AV172" s="63">
        <f>IF(ISERROR(AU172/AM172),"NM",IF(OR(AU172/AM172&lt;0.5,AU172/AM172&gt;2),"NM",(AU172/AM172-1)*100))</f>
        <v>4.8146364949446241</v>
      </c>
      <c r="AW172" s="71">
        <f>AW131</f>
        <v>2096</v>
      </c>
      <c r="AX172" s="63">
        <f>IF(ISERROR(AW172/AO172),"NM",IF(OR(AW172/AO172&lt;0.5,AW172/AO172&gt;2),"NM",(AW172/AO172-1)*100))</f>
        <v>-4.1171088746569051</v>
      </c>
      <c r="AY172" s="71">
        <f>AY131</f>
        <v>2139</v>
      </c>
      <c r="AZ172" s="65">
        <f>IF(ISERROR(AY172/AQ172),"NM",IF(OR(AY172/AQ172&lt;0.5,AY172/AQ172&gt;2),"NM",(AY172/AQ172-1)*100))</f>
        <v>-5.1020408163265252</v>
      </c>
      <c r="BA172" s="71">
        <f>BA131</f>
        <v>2215</v>
      </c>
      <c r="BB172" s="65">
        <f>IF(ISERROR(BA172/AS172),"NM",IF(OR(BA172/AS172&lt;0.5,BA172/AS172&gt;2),"NM",(BA172/AS172-1)*100))</f>
        <v>-9.0211998195754983E-2</v>
      </c>
      <c r="BC172" s="71">
        <f>BC131</f>
        <v>2204</v>
      </c>
      <c r="BD172" s="65">
        <f>IF(ISERROR(BC172/AU172),"NM",IF(OR(BC172/AU172&lt;0.5,BC172/AU172&gt;2),"NM",(BC172/AU172-1)*100))</f>
        <v>1.2402388608176329</v>
      </c>
      <c r="BE172" s="71">
        <f>BE131</f>
        <v>2204</v>
      </c>
      <c r="BF172" s="65">
        <f>IF(ISERROR(BE172/AW172),"NM",IF(OR(BE172/AW172&lt;0.5,BE172/AW172&gt;2),"NM",(BE172/AW172-1)*100))</f>
        <v>5.15267175572518</v>
      </c>
      <c r="BG172" s="71">
        <f>BG131</f>
        <v>2196</v>
      </c>
      <c r="BH172" s="65">
        <f>IF(ISERROR(BG172/AY172),"NM",IF(OR(BG172/AY172&lt;0.5,BG172/AY172&gt;2),"NM",(BG172/AY172-1)*100))</f>
        <v>2.6647966339411022</v>
      </c>
      <c r="BI172" s="71">
        <f>BI131</f>
        <v>2190</v>
      </c>
      <c r="BJ172" s="65">
        <f>IF(ISERROR(BI172/BA172),"NM",IF(OR(BI172/BA172&lt;0.5,BI172/BA172&gt;2),"NM",(BI172/BA172-1)*100))</f>
        <v>-1.1286681715575675</v>
      </c>
      <c r="BK172" s="71">
        <f>BK131</f>
        <v>2266</v>
      </c>
      <c r="BL172" s="65">
        <f>IF(ISERROR(BK172/BC172),"NM",IF(OR(BK172/BC172&lt;0.5,BK172/BC172&gt;2),"NM",(BK172/BC172-1)*100))</f>
        <v>2.8130671506352067</v>
      </c>
      <c r="BM172" s="71">
        <f>BM131</f>
        <v>2386</v>
      </c>
      <c r="BN172" s="65">
        <f>IF(ISERROR(BM172/BE172),"NM",IF(OR(BM172/BE172&lt;0.5,BM172/BE172&gt;2),"NM",(BM172/BE172-1)*100))</f>
        <v>8.2577132486388436</v>
      </c>
      <c r="BO172" s="71">
        <f>BO131</f>
        <v>2585</v>
      </c>
      <c r="BP172" s="65">
        <f>IF(ISERROR(BO172/BG172),"NM",IF(OR(BO172/BG172&lt;0.5,BO172/BG172&gt;2),"NM",(BO172/BG172-1)*100))</f>
        <v>17.714025500910747</v>
      </c>
      <c r="BQ172" s="71">
        <f>BQ131</f>
        <v>2620</v>
      </c>
      <c r="BR172" s="65">
        <f>IF(ISERROR(BQ172/BI172),"NM",IF(OR(BQ172/BI172&lt;0.5,BQ172/BI172&gt;2),"NM",(BQ172/BI172-1)*100))</f>
        <v>19.634703196347036</v>
      </c>
      <c r="BS172" s="71">
        <f>BS131</f>
        <v>2569</v>
      </c>
      <c r="BT172" s="65">
        <f>IF(ISERROR(BS172/BK172),"NM",IF(OR(BS172/BK172&lt;0.5,BS172/BK172&gt;2),"NM",(BS172/BK172-1)*100))</f>
        <v>13.371579876434247</v>
      </c>
      <c r="BU172" s="71">
        <f>BU131</f>
        <v>2901</v>
      </c>
      <c r="BV172" s="65">
        <f>IF(ISERROR(BU172/BM172),"NM",IF(OR(BU172/BM172&lt;0.5,BU172/BM172&gt;2),"NM",(BU172/BM172-1)*100))</f>
        <v>21.584241408214577</v>
      </c>
      <c r="BW172" s="71">
        <f>BW131</f>
        <v>3012</v>
      </c>
      <c r="BX172" s="65">
        <f>IF(ISERROR(BW172/BO172),"NM",IF(OR(BW172/BO172&lt;0.5,BW172/BO172&gt;2),"NM",(BW172/BO172-1)*100))</f>
        <v>16.518375241779502</v>
      </c>
      <c r="BY172" s="71">
        <f>BY131</f>
        <v>2901</v>
      </c>
      <c r="BZ172" s="65">
        <f>IF(ISERROR(BY172/BQ172),"NM",IF(OR(BY172/BQ172&lt;0.5,BY172/BQ172&gt;2),"NM",(BY172/BQ172-1)*100))</f>
        <v>10.725190839694655</v>
      </c>
      <c r="CA172" s="71">
        <f>CA131</f>
        <v>3054</v>
      </c>
      <c r="CB172" s="65">
        <f>IF(ISERROR(CA172/BS172),"NM",IF(OR(CA172/BS172&lt;0.5,CA172/BS172&gt;2),"NM",(CA172/BS172-1)*100))</f>
        <v>18.878941222265478</v>
      </c>
      <c r="CC172" s="71">
        <f>CC131</f>
        <v>3211</v>
      </c>
      <c r="CD172" s="65">
        <f>IF(ISERROR(CC172/BU172),"NM",IF(OR(CC172/BU172&lt;0.5,CC172/BU172&gt;2),"NM",(CC172/BU172-1)*100))</f>
        <v>10.685970355049989</v>
      </c>
      <c r="CE172" s="71">
        <f>CE131</f>
        <v>3206</v>
      </c>
      <c r="CF172" s="65">
        <f>IF(ISERROR(CE172/BW172),"NM",IF(OR(CE172/BW172&lt;0.5,CE172/BW172&gt;2),"NM",(CE172/BW172-1)*100))</f>
        <v>6.4409030544488655</v>
      </c>
      <c r="CG172" s="71">
        <f>CG131</f>
        <v>3186</v>
      </c>
      <c r="CH172" s="65">
        <f>IF(ISERROR(CG172/BY172),"NM",IF(OR(CG172/BY172&lt;0.5,CG172/BY172&gt;2),"NM",(CG172/BY172-1)*100))</f>
        <v>9.8241985522233612</v>
      </c>
      <c r="CI172" s="71">
        <f>CI131</f>
        <v>3456.4</v>
      </c>
      <c r="CJ172" s="65">
        <f>IF(ISERROR(CI172/CA172),"NM",IF(OR(CI172/CA172&lt;0.5,CI172/CA172&gt;2),"NM",(CI172/CA172-1)*100))</f>
        <v>13.176162409954163</v>
      </c>
      <c r="CK172" s="71">
        <f>CK131</f>
        <v>3638</v>
      </c>
      <c r="CL172" s="65">
        <f>IF(ISERROR(CK172/CC172),"NM",IF(OR(CK172/CC172&lt;0.5,CK172/CC172&gt;2),"NM",(CK172/CC172-1)*100))</f>
        <v>13.298037994394264</v>
      </c>
      <c r="CM172" s="71">
        <f>CM131</f>
        <v>3702</v>
      </c>
      <c r="CN172" s="65">
        <f>IF(ISERROR(CM172/CE172),"NM",IF(OR(CM172/CE172&lt;0.5,CM172/CE172&gt;2),"NM",(CM172/CE172-1)*100))</f>
        <v>15.470991890205866</v>
      </c>
      <c r="CO172" s="71">
        <f>CO131</f>
        <v>3770</v>
      </c>
      <c r="CP172" s="65">
        <f>IF(ISERROR(CO172/CG172),"NM",IF(OR(CO172/CG172&lt;0.5,CO172/CG172&gt;2),"NM",(CO172/CG172-1)*100))</f>
        <v>18.330194601381034</v>
      </c>
      <c r="CQ172" s="71">
        <f>CQ131</f>
        <v>4018</v>
      </c>
      <c r="CR172" s="65">
        <f>IF(ISERROR(CQ172/CI172),"NM",IF(OR(CQ172/CI172&lt;0.5,CQ172/CI172&gt;2),"NM",(CQ172/CI172-1)*100))</f>
        <v>16.248119430621454</v>
      </c>
      <c r="CS172" s="71">
        <f>CS131</f>
        <v>4129</v>
      </c>
      <c r="CT172" s="65">
        <f>IF(ISERROR(CS172/CK172),"NM",IF(OR(CS172/CK172&lt;0.5,CS172/CK172&gt;2),"NM",(CS172/CK172-1)*100))</f>
        <v>13.49642660802639</v>
      </c>
      <c r="CU172" s="71">
        <f>CU131</f>
        <v>4148</v>
      </c>
      <c r="CV172" s="65">
        <f>IF(ISERROR(CU172/CM172),"NM",IF(OR(CU172/CM172&lt;0.5,CU172/CM172&gt;2),"NM",(CU172/CM172-1)*100))</f>
        <v>12.04754186925987</v>
      </c>
      <c r="CW172" s="71">
        <f>CW131</f>
        <v>4216</v>
      </c>
      <c r="CX172" s="65">
        <f>IF(ISERROR(CW172/CO172),"NM",IF(OR(CW172/CO172&lt;0.5,CW172/CO172&gt;2),"NM",(CW172/CO172-1)*100))</f>
        <v>11.830238726790455</v>
      </c>
      <c r="CY172" s="71">
        <f>CY131</f>
        <v>4405</v>
      </c>
      <c r="CZ172" s="65">
        <f>IF(ISERROR(CY172/CQ172),"NM",IF(OR(CY172/CQ172&lt;0.5,CY172/CQ172&gt;2),"NM",(CY172/CQ172-1)*100))</f>
        <v>9.6316575410652092</v>
      </c>
      <c r="DA172" s="71">
        <f>DA131</f>
        <v>4382</v>
      </c>
      <c r="DB172" s="65">
        <f>IF(ISERROR(DA172/CS172),"NM",IF(OR(DA172/CS172&lt;0.5,DA172/CS172&gt;2),"NM",(DA172/CS172-1)*100))</f>
        <v>6.1273916202470247</v>
      </c>
      <c r="DC172" s="71">
        <f>DC131</f>
        <v>3905</v>
      </c>
      <c r="DD172" s="65">
        <f>IF(ISERROR(DC172/CU172),"NM",IF(OR(DC172/CU172&lt;0.5,DC172/CU172&gt;2),"NM",(DC172/CU172-1)*100))</f>
        <v>-5.8582449373191903</v>
      </c>
      <c r="DE172" s="71">
        <f>DE131</f>
        <v>3717</v>
      </c>
      <c r="DF172" s="65">
        <f>IF(ISERROR(DE172/CW172),"NM",IF(OR(DE172/CW172&lt;0.5,DE172/CW172&gt;2),"NM",(DE172/CW172-1)*100))</f>
        <v>-11.835863377609112</v>
      </c>
      <c r="DG172" s="71">
        <f>DG131</f>
        <v>3735</v>
      </c>
      <c r="DH172" s="65">
        <f>IF(ISERROR(DG172/CY172),"NM",IF(OR(DG172/CY172&lt;0.5,DG172/CY172&gt;2),"NM",(DG172/CY172-1)*100))</f>
        <v>-15.209988649262208</v>
      </c>
      <c r="DI172" s="71">
        <f>DI131</f>
        <v>3625</v>
      </c>
      <c r="DJ172" s="65">
        <f>IF(ISERROR(DI172/DA172),"NM",IF(OR(DI172/DA172&lt;0.5,DI172/DA172&gt;2),"NM",(DI172/DA172-1)*100))</f>
        <v>-17.275216795983571</v>
      </c>
      <c r="DK172" s="71">
        <f>DK131</f>
        <v>3560</v>
      </c>
      <c r="DL172" s="65">
        <f>IF(ISERROR(DK172/DC172),"NM",IF(OR(DK172/DC172&lt;0.5,DK172/DC172&gt;2),"NM",(DK172/DC172-1)*100))</f>
        <v>-8.8348271446862974</v>
      </c>
      <c r="DM172" s="71">
        <f>DM131</f>
        <v>3578</v>
      </c>
      <c r="DN172" s="65">
        <f>IF(ISERROR(DM172/DE172),"NM",IF(OR(DM172/DE172&lt;0.5,DM172/DE172&gt;2),"NM",(DM172/DE172-1)*100))</f>
        <v>-3.7395749260155986</v>
      </c>
      <c r="DO172" s="71">
        <f>DO131</f>
        <v>3534</v>
      </c>
      <c r="DP172" s="65">
        <f>IF(ISERROR(DO172/DG172),"NM",IF(OR(DO172/DG172&lt;0.5,DO172/DG172&gt;2),"NM",(DO172/DG172-1)*100))</f>
        <v>-5.3815261044176665</v>
      </c>
      <c r="DQ172" s="71">
        <f>DQ131</f>
        <v>3189</v>
      </c>
      <c r="DR172" s="65">
        <f>IF(ISERROR(DQ172/DI172),"NM",IF(OR(DQ172/DI172&lt;0.5,DQ172/DI172&gt;2),"NM",(DQ172/DI172-1)*100))</f>
        <v>-12.027586206896556</v>
      </c>
      <c r="DS172" s="71">
        <f>DS131</f>
        <v>3078</v>
      </c>
      <c r="DT172" s="65">
        <f>IF(ISERROR(DS172/DK172),"NM",IF(OR(DS172/DK172&lt;0.5,DS172/DK172&gt;2),"NM",(DS172/DK172-1)*100))</f>
        <v>-13.539325842696625</v>
      </c>
      <c r="DU172" s="71">
        <f>DU131</f>
        <v>2978</v>
      </c>
      <c r="DV172" s="65">
        <f>IF(ISERROR(DU172/DM172),"NM",IF(OR(DU172/DM172&lt;0.5,DU172/DM172&gt;2),"NM",(DU172/DM172-1)*100))</f>
        <v>-16.769144773616553</v>
      </c>
      <c r="DW172" s="71">
        <f>DW131</f>
        <v>2981</v>
      </c>
      <c r="DX172" s="65">
        <f>IF(ISERROR(DW172/DO172),"NM",IF(OR(DW172/DO172&lt;0.5,DW172/DO172&gt;2),"NM",(DW172/DO172-1)*100))</f>
        <v>-15.647990945104695</v>
      </c>
      <c r="DY172" s="71">
        <f>DY131</f>
        <v>3009</v>
      </c>
      <c r="DZ172" s="65">
        <f>IF(ISERROR(DY172/DQ172),"NM",IF(OR(DY172/DQ172&lt;0.5,DY172/DQ172&gt;2),"NM",(DY172/DQ172-1)*100))</f>
        <v>-5.6444026340545577</v>
      </c>
      <c r="EA172" s="71">
        <f>EA131</f>
        <v>3179</v>
      </c>
      <c r="EB172" s="65">
        <f>IF(ISERROR(EA172/DS172),"NM",IF(OR(EA172/DS172&lt;0.5,EA172/DS172&gt;2),"NM",(EA172/DS172-1)*100))</f>
        <v>3.2813515269655591</v>
      </c>
      <c r="EC172" s="71">
        <f>EC131</f>
        <v>3402</v>
      </c>
      <c r="ED172" s="65">
        <f>IF(ISERROR(EC172/DU172),"NM",IF(OR(EC172/DU172&lt;0.5,EC172/DU172&gt;2),"NM",(EC172/DU172-1)*100))</f>
        <v>14.237743451981189</v>
      </c>
      <c r="EE172" s="71">
        <f>EE131</f>
        <v>3596</v>
      </c>
      <c r="EF172" s="65">
        <f>IF(ISERROR(EE172/DW172),"NM",IF(OR(EE172/DW172&lt;0.5,EE172/DW172&gt;2),"NM",(EE172/DW172-1)*100))</f>
        <v>20.630660852063066</v>
      </c>
      <c r="EG172" s="71">
        <f>EG131</f>
        <v>3360</v>
      </c>
      <c r="EH172" s="65">
        <f>IF(ISERROR(EG172/DY172),"NM",IF(OR(EG172/DY172&lt;0.5,EG172/DY172&gt;2),"NM",(EG172/DY172-1)*100))</f>
        <v>11.665004985044858</v>
      </c>
      <c r="EI172" s="71">
        <f>EI131</f>
        <v>3194</v>
      </c>
      <c r="EJ172" s="65">
        <f>IF(ISERROR(EI172/EA172),"NM",IF(OR(EI172/EA172&lt;0.5,EI172/EA172&gt;2),"NM",(EI172/EA172-1)*100))</f>
        <v>0.47184649260774147</v>
      </c>
      <c r="EK172" s="71">
        <f>EK131</f>
        <v>3222</v>
      </c>
      <c r="EL172" s="65">
        <f>IF(ISERROR(EK172/EC172),"NM",IF(OR(EK172/EC172&lt;0.5,EK172/EC172&gt;2),"NM",(EK172/EC172-1)*100))</f>
        <v>-5.2910052910052912</v>
      </c>
      <c r="EM172" s="71">
        <f>EM131</f>
        <v>3200</v>
      </c>
      <c r="EN172" s="65">
        <f>IF(ISERROR(EM172/EE172),"NM",IF(OR(EM172/EE172&lt;0.5,EM172/EE172&gt;2),"NM",(EM172/EE172-1)*100))</f>
        <v>-11.012235817575089</v>
      </c>
      <c r="EO172" s="71">
        <f>EO131</f>
        <v>3136</v>
      </c>
      <c r="EP172" s="65">
        <f>IF(ISERROR(EO172/EG172),"NM",IF(OR(EO172/EG172&lt;0.5,EO172/EG172&gt;2),"NM",(EO172/EG172-1)*100))</f>
        <v>-6.6666666666666652</v>
      </c>
      <c r="EQ172" s="88">
        <f>EQ131</f>
        <v>3242.3151518998448</v>
      </c>
      <c r="ER172" s="65">
        <f>IF(ISERROR(EQ172/EI172),"NM",IF(OR(EQ172/EI172&lt;0.5,EQ172/EI172&gt;2),"NM",(EQ172/EI172-1)*100))</f>
        <v>1.512684780834217</v>
      </c>
      <c r="ES172" s="88">
        <f>ES131</f>
        <v>3267.7008783896317</v>
      </c>
      <c r="ET172" s="65">
        <f>IF(ISERROR(ES172/EK172),"NM",IF(OR(ES172/EK172&lt;0.5,ES172/EK172&gt;2),"NM",(ES172/EK172-1)*100))</f>
        <v>1.4184009431915445</v>
      </c>
      <c r="EU172" s="88">
        <f>EU131</f>
        <v>3251.3135925045258</v>
      </c>
      <c r="EV172" s="65">
        <f>IF(ISERROR(EU172/EM172),"NM",IF(OR(EU172/EM172&lt;0.5,EU172/EM172&gt;2),"NM",(EU172/EM172-1)*100))</f>
        <v>1.6035497657664211</v>
      </c>
      <c r="EW172" s="88">
        <f>EW131</f>
        <v>3246.0429775626135</v>
      </c>
      <c r="EX172" s="65">
        <f>IF(ISERROR(EW172/EO172),"NM",IF(OR(EW172/EO172&lt;0.5,EW172/EO172&gt;2),"NM",(EW172/EO172-1)*100))</f>
        <v>3.5090235192159813</v>
      </c>
      <c r="EY172" s="65"/>
      <c r="EZ172" s="317"/>
      <c r="FA172" s="59"/>
      <c r="FB172" s="88">
        <f>FB131</f>
        <v>4737.7339750935907</v>
      </c>
      <c r="FC172" s="63"/>
      <c r="FD172" s="88">
        <f>FD131</f>
        <v>5906</v>
      </c>
      <c r="FE172" s="65">
        <f>IF(ISERROR(FD172/FB172),"NM",IF(OR(FD172/FB172&lt;0.5,FD172/FB172&gt;2),"NM",(FD172/FB172-1)*100))</f>
        <v>24.658751019960579</v>
      </c>
      <c r="FF172" s="88">
        <f>FF131</f>
        <v>6669</v>
      </c>
      <c r="FG172" s="65">
        <f>IF(ISERROR(FF172/FD172),"NM",IF(OR(FF172/FD172&lt;0.5,FF172/FD172&gt;2),"NM",(FF172/FD172-1)*100))</f>
        <v>12.919065357263793</v>
      </c>
      <c r="FH172" s="88">
        <f>FH131</f>
        <v>6238</v>
      </c>
      <c r="FI172" s="65">
        <f>IF(ISERROR(FH172/FF172),"NM",IF(OR(FH172/FF172&lt;0.5,FH172/FF172&gt;2),"NM",(FH172/FF172-1)*100))</f>
        <v>-6.4627380416854123</v>
      </c>
      <c r="FJ172" s="88">
        <f>S172+U172+W172+Y172</f>
        <v>6374</v>
      </c>
      <c r="FK172" s="65">
        <f>IF(ISERROR(FJ172/FH172),"NM",IF(OR(FJ172/FH172&lt;0.5,FJ172/FH172&gt;2),"NM",(FJ172/FH172-1)*100))</f>
        <v>2.180185957037506</v>
      </c>
      <c r="FL172" s="88">
        <f>AA172+AC172+AE172+AG172</f>
        <v>7326</v>
      </c>
      <c r="FM172" s="65">
        <f>IF(ISERROR(FL172/FJ172),"NM",IF(OR(FL172/FJ172&lt;0.5,FL172/FJ172&gt;2),"NM",(FL172/FJ172-1)*100))</f>
        <v>14.935676184499535</v>
      </c>
      <c r="FN172" s="88">
        <f>AI172+AK172+AM172+AO172</f>
        <v>8368</v>
      </c>
      <c r="FO172" s="65">
        <f>IF(ISERROR(FN172/FL172),"NM",IF(OR(FN172/FL172&lt;0.5,FN172/FL172&gt;2),"NM",(FN172/FL172-1)*100))</f>
        <v>14.223314223314221</v>
      </c>
      <c r="FP172" s="88">
        <f>AQ172+AS172+AU172+AW172</f>
        <v>8744</v>
      </c>
      <c r="FQ172" s="65">
        <f>IF(ISERROR(FP172/FN172),"NM",IF(OR(FP172/FN172&lt;0.5,FP172/FN172&gt;2),"NM",(FP172/FN172-1)*100))</f>
        <v>4.4933078393881498</v>
      </c>
      <c r="FR172" s="90">
        <f>AY172+BA172+BC172+BE172</f>
        <v>8762</v>
      </c>
      <c r="FS172" s="65">
        <f>IF(ISERROR(FR172/FP172),"NM",IF(OR(FR172/FP172&lt;0.5,FR172/FP172&gt;2),"NM",(FR172/FP172-1)*100))</f>
        <v>0.20585544373283859</v>
      </c>
      <c r="FT172" s="90">
        <f>BG172+BI172+BK172+BM172</f>
        <v>9038</v>
      </c>
      <c r="FU172" s="65">
        <f>IF(ISERROR(FT172/FR172),"NM",IF(OR(FT172/FR172&lt;0.5,FT172/FR172&gt;2),"NM",(FT172/FR172-1)*100))</f>
        <v>3.1499657612417353</v>
      </c>
      <c r="FV172" s="87">
        <f>BO172+BQ172+BS172+BU172</f>
        <v>10675</v>
      </c>
      <c r="FW172" s="65">
        <f>IF(ISERROR(FV172/FT172),"NM",IF(OR(FV172/FT172&lt;0.5,FV172/FT172&gt;2),"NM",(FV172/FT172-1)*100))</f>
        <v>18.112414250940478</v>
      </c>
      <c r="FX172" s="87">
        <f>BW172+BY172+CA172+CC172</f>
        <v>12178</v>
      </c>
      <c r="FY172" s="65">
        <f>IF(ISERROR(FX172/FV172),"NM",IF(OR(FX172/FV172&lt;0.5,FX172/FV172&gt;2),"NM",(FX172/FV172-1)*100))</f>
        <v>14.079625292740051</v>
      </c>
      <c r="FZ172" s="87">
        <f>CE172+CG172+CI172+CK172</f>
        <v>13486.4</v>
      </c>
      <c r="GA172" s="65">
        <f>IF(ISERROR(FZ172/FX172),"NM",IF(OR(FZ172/FX172&lt;0.5,FZ172/FX172&gt;2),"NM",(FZ172/FX172-1)*100))</f>
        <v>10.743964526194771</v>
      </c>
      <c r="GB172" s="87">
        <f>CM172+CO172+CQ172+CS172</f>
        <v>15619</v>
      </c>
      <c r="GC172" s="65">
        <f>IF(ISERROR(GB172/FZ172),"NM",IF(OR(GB172/FZ172&lt;0.5,GB172/FZ172&gt;2),"NM",(GB172/FZ172-1)*100))</f>
        <v>15.812967137264211</v>
      </c>
      <c r="GD172" s="87">
        <f>CU172+CW172+CY172+DA172</f>
        <v>17151</v>
      </c>
      <c r="GE172" s="65">
        <f>IF(ISERROR(GD172/GB172),"NM",IF(OR(GD172/GB172&lt;0.5,GD172/GB172&gt;2),"NM",(GD172/GB172-1)*100))</f>
        <v>9.8085664895319891</v>
      </c>
      <c r="GF172" s="87">
        <f>DC172+DE172+DG172+DI172</f>
        <v>14982</v>
      </c>
      <c r="GG172" s="65">
        <f>IF(ISERROR(GF172/GD172),"NM",IF(OR(GF172/GD172&lt;0.5,GF172/GD172&gt;2),"NM",(GF172/GD172-1)*100))</f>
        <v>-12.646492915864959</v>
      </c>
      <c r="GH172" s="87">
        <f>DK172+DM172+DO172+DQ172</f>
        <v>13861</v>
      </c>
      <c r="GI172" s="65">
        <f>IF(ISERROR(GH172/GF172),"NM",IF(OR(GH172/GF172&lt;0.5,GH172/GF172&gt;2),"NM",(GH172/GF172-1)*100))</f>
        <v>-7.4823121078627652</v>
      </c>
      <c r="GJ172" s="87">
        <f>DS172+DU172+DW172+DY172</f>
        <v>12046</v>
      </c>
      <c r="GK172" s="65">
        <f>IF(ISERROR(GJ172/GH172),"NM",IF(OR(GJ172/GH172&lt;0.5,GJ172/GH172&gt;2),"NM",(GJ172/GH172-1)*100))</f>
        <v>-13.094293341028784</v>
      </c>
      <c r="GL172" s="87">
        <f>EA172+EC172+EE172+EG172</f>
        <v>13537</v>
      </c>
      <c r="GM172" s="65">
        <f>IF(ISERROR(GL172/GJ172),"NM",IF(OR(GL172/GJ172&lt;0.5,GL172/GJ172&gt;2),"NM",(GL172/GJ172-1)*100))</f>
        <v>12.377552714594064</v>
      </c>
      <c r="GN172" s="87">
        <f>EI172+EK172+EM172+EO172</f>
        <v>12752</v>
      </c>
      <c r="GO172" s="65">
        <f>IF(ISERROR(GN172/GL172),"NM",IF(OR(GN172/GL172&lt;0.5,GN172/GL172&gt;2),"NM",(GN172/GL172-1)*100))</f>
        <v>-5.7989214744773587</v>
      </c>
      <c r="GP172" s="87">
        <f>EQ172+ES172+EU172+EW172</f>
        <v>13007.372600356615</v>
      </c>
      <c r="GQ172" s="65">
        <f>IF(ISERROR(GP172/GN172),"NM",IF(OR(GP172/GN172&lt;0.5,GP172/GN172&gt;2),"NM",(GP172/GN172-1)*100))</f>
        <v>2.0026082211152429</v>
      </c>
      <c r="GR172" s="88">
        <f>GR131</f>
        <v>12868.14804251583</v>
      </c>
      <c r="GS172" s="65">
        <f>IF(ISERROR(GR172/GP172),"NM",IF(OR(GR172/GP172&lt;0.5,GR172/GP172&gt;2),"NM",(GR172/GP172-1)*100))</f>
        <v>-1.0703511163889345</v>
      </c>
      <c r="GT172" s="88">
        <f>GT131</f>
        <v>12850.490433840323</v>
      </c>
      <c r="GU172" s="65">
        <f>IF(ISERROR(GT172/GR172),"NM",IF(OR(GT172/GR172&lt;0.5,GT172/GR172&gt;2),"NM",(GT172/GR172-1)*100))</f>
        <v>-0.13721950211612599</v>
      </c>
      <c r="GV172" s="88">
        <f>GV131</f>
        <v>12937.569818252266</v>
      </c>
      <c r="GW172" s="65">
        <f>IF(ISERROR(GV172/GT172),"NM",IF(OR(GV172/GT172&lt;0.5,GV172/GT172&gt;2),"NM",(GV172/GT172-1)*100))</f>
        <v>0.67763471643564888</v>
      </c>
      <c r="GX172" s="88">
        <f>GX131</f>
        <v>13125.115955128294</v>
      </c>
      <c r="GY172" s="65">
        <f>IF(ISERROR(GX172/GV172),"NM",IF(OR(GX172/GV172&lt;0.5,GX172/GV172&gt;2),"NM",(GX172/GV172-1)*100))</f>
        <v>1.4496241528408227</v>
      </c>
      <c r="GZ172" s="67">
        <f t="shared" si="511"/>
        <v>0.57845706009242992</v>
      </c>
      <c r="HA172" s="280"/>
      <c r="HB172" s="57"/>
      <c r="HC172"/>
      <c r="HD172"/>
      <c r="HE172"/>
      <c r="HF172"/>
      <c r="HG172"/>
      <c r="HH172"/>
    </row>
    <row r="173" spans="1:216" s="2" customFormat="1" ht="13.5" customHeight="1" x14ac:dyDescent="0.2">
      <c r="A173" s="4" t="s">
        <v>481</v>
      </c>
      <c r="B173" s="54" t="str">
        <f>B136</f>
        <v>Investment Income</v>
      </c>
      <c r="C173" s="88">
        <f>C136</f>
        <v>306</v>
      </c>
      <c r="D173" s="63"/>
      <c r="E173" s="88">
        <f>E136</f>
        <v>314</v>
      </c>
      <c r="F173" s="63"/>
      <c r="G173" s="88">
        <f>G136</f>
        <v>320</v>
      </c>
      <c r="H173" s="63"/>
      <c r="I173" s="88">
        <f>I136</f>
        <v>321</v>
      </c>
      <c r="J173" s="63"/>
      <c r="K173" s="88">
        <f>K136</f>
        <v>305</v>
      </c>
      <c r="L173" s="63">
        <f>IF(ISERROR(K173/C173),"NM",IF(OR(K173/C173&lt;0.5,K173/C173&gt;2),"NM",(K173/C173-1)*100))</f>
        <v>-0.32679738562091387</v>
      </c>
      <c r="M173" s="88">
        <f>M136</f>
        <v>304</v>
      </c>
      <c r="N173" s="63">
        <f>IF(ISERROR(M173/E173),"NM",IF(OR(M173/E173&lt;0.5,M173/E173&gt;2),"NM",(M173/E173-1)*100))</f>
        <v>-3.1847133757961776</v>
      </c>
      <c r="O173" s="88">
        <f>O136</f>
        <v>311</v>
      </c>
      <c r="P173" s="63">
        <f>IF(ISERROR(O173/G173),"NM",IF(OR(O173/G173&lt;0.5,O173/G173&gt;2),"NM",(O173/G173-1)*100))</f>
        <v>-2.8124999999999956</v>
      </c>
      <c r="Q173" s="88">
        <f>Q136</f>
        <v>314</v>
      </c>
      <c r="R173" s="63">
        <f>IF(ISERROR(Q173/I173),"NM",IF(OR(Q173/I173&lt;0.5,Q173/I173&gt;2),"NM",(Q173/I173-1)*100))</f>
        <v>-2.180685358255452</v>
      </c>
      <c r="S173" s="88">
        <f>S136</f>
        <v>300</v>
      </c>
      <c r="T173" s="63">
        <f>IF(ISERROR(S173/K173),"NM",IF(OR(S173/K173&lt;0.5,S173/K173&gt;2),"NM",(S173/K173-1)*100))</f>
        <v>-1.6393442622950838</v>
      </c>
      <c r="U173" s="88">
        <f>U136</f>
        <v>314</v>
      </c>
      <c r="V173" s="63">
        <f>IF(ISERROR(U173/M173),"NM",IF(OR(U173/M173&lt;0.5,U173/M173&gt;2),"NM",(U173/M173-1)*100))</f>
        <v>3.289473684210531</v>
      </c>
      <c r="W173" s="88">
        <f>W136</f>
        <v>331</v>
      </c>
      <c r="X173" s="63">
        <f>IF(ISERROR(W173/O173),"NM",IF(OR(W173/O173&lt;0.5,W173/O173&gt;2),"NM",(W173/O173-1)*100))</f>
        <v>6.4308681672025747</v>
      </c>
      <c r="Y173" s="88">
        <f>Y136</f>
        <v>331</v>
      </c>
      <c r="Z173" s="63">
        <f>IF(ISERROR(Y173/Q173),"NM",IF(OR(Y173/Q173&lt;0.5,Y173/Q173&gt;2),"NM",(Y173/Q173-1)*100))</f>
        <v>5.4140127388535131</v>
      </c>
      <c r="AA173" s="88">
        <f>AA136</f>
        <v>340.6</v>
      </c>
      <c r="AB173" s="63">
        <f>IF(ISERROR(AA173/S173),"NM",IF(OR(AA173/S173&lt;0.5,AA173/S173&gt;2),"NM",(AA173/S173-1)*100))</f>
        <v>13.533333333333331</v>
      </c>
      <c r="AC173" s="88">
        <f>AC136</f>
        <v>348</v>
      </c>
      <c r="AD173" s="63">
        <f>IF(ISERROR(AC173/U173),"NM",IF(OR(AC173/U173&lt;0.5,AC173/U173&gt;2),"NM",(AC173/U173-1)*100))</f>
        <v>10.828025477707005</v>
      </c>
      <c r="AE173" s="88">
        <f>AE136</f>
        <v>355</v>
      </c>
      <c r="AF173" s="63">
        <f>IF(ISERROR(AE173/W173),"NM",IF(OR(AE173/W173&lt;0.5,AE173/W173&gt;2),"NM",(AE173/W173-1)*100))</f>
        <v>7.2507552870090697</v>
      </c>
      <c r="AG173" s="88">
        <f>AG136</f>
        <v>377</v>
      </c>
      <c r="AH173" s="63">
        <f>IF(ISERROR(AG173/Y173),"NM",IF(OR(AG173/Y173&lt;0.5,AG173/Y173&gt;2),"NM",(AG173/Y173-1)*100))</f>
        <v>13.897280966767367</v>
      </c>
      <c r="AI173" s="89">
        <f>AI136</f>
        <v>376</v>
      </c>
      <c r="AJ173" s="63">
        <f>IF(ISERROR(AI173/AA173),"NM",IF(OR(AI173/AA173&lt;0.5,AI173/AA173&gt;2),"NM",(AI173/AA173-1)*100))</f>
        <v>10.393423370522603</v>
      </c>
      <c r="AK173" s="88">
        <f>AK136</f>
        <v>385</v>
      </c>
      <c r="AL173" s="63">
        <f>IF(ISERROR(AK173/AC173),"NM",IF(OR(AK173/AC173&lt;0.5,AK173/AC173&gt;2),"NM",(AK173/AC173-1)*100))</f>
        <v>10.632183908045967</v>
      </c>
      <c r="AM173" s="88">
        <f>AM136</f>
        <v>390</v>
      </c>
      <c r="AN173" s="63">
        <f>IF(ISERROR(AM173/AE173),"NM",IF(OR(AM173/AE173&lt;0.5,AM173/AE173&gt;2),"NM",(AM173/AE173-1)*100))</f>
        <v>9.8591549295774747</v>
      </c>
      <c r="AO173" s="71">
        <f>AO136</f>
        <v>406.4</v>
      </c>
      <c r="AP173" s="63">
        <f>IF(ISERROR(AO173/AG173),"NM",IF(OR(AO173/AG173&lt;0.5,AO173/AG173&gt;2),"NM",(AO173/AG173-1)*100))</f>
        <v>7.7984084880636573</v>
      </c>
      <c r="AQ173" s="71">
        <f>AQ136</f>
        <v>411</v>
      </c>
      <c r="AR173" s="63">
        <f>IF(ISERROR(AQ173/AI173),"NM",IF(OR(AQ173/AI173&lt;0.5,AQ173/AI173&gt;2),"NM",(AQ173/AI173-1)*100))</f>
        <v>9.3085106382978733</v>
      </c>
      <c r="AS173" s="71">
        <f>AS136</f>
        <v>412</v>
      </c>
      <c r="AT173" s="63">
        <f>IF(ISERROR(AS173/AK173),"NM",IF(OR(AS173/AK173&lt;0.5,AS173/AK173&gt;2),"NM",(AS173/AK173-1)*100))</f>
        <v>7.0129870129870042</v>
      </c>
      <c r="AU173" s="71">
        <f>AU136</f>
        <v>410</v>
      </c>
      <c r="AV173" s="63">
        <f>IF(ISERROR(AU173/AM173),"NM",IF(OR(AU173/AM173&lt;0.5,AU173/AM173&gt;2),"NM",(AU173/AM173-1)*100))</f>
        <v>5.1282051282051322</v>
      </c>
      <c r="AW173" s="71">
        <f>AW136</f>
        <v>404</v>
      </c>
      <c r="AX173" s="63">
        <f>IF(ISERROR(AW173/AO173),"NM",IF(OR(AW173/AO173&lt;0.5,AW173/AO173&gt;2),"NM",(AW173/AO173-1)*100))</f>
        <v>-0.59055118110236116</v>
      </c>
      <c r="AY173" s="71">
        <f>AY136</f>
        <v>408</v>
      </c>
      <c r="AZ173" s="65">
        <f>IF(ISERROR(AY173/AQ173),"NM",IF(OR(AY173/AQ173&lt;0.5,AY173/AQ173&gt;2),"NM",(AY173/AQ173-1)*100))</f>
        <v>-0.72992700729926918</v>
      </c>
      <c r="BA173" s="71">
        <f>BA136</f>
        <v>422</v>
      </c>
      <c r="BB173" s="65">
        <f>IF(ISERROR(BA173/AS173),"NM",IF(OR(BA173/AS173&lt;0.5,BA173/AS173&gt;2),"NM",(BA173/AS173-1)*100))</f>
        <v>2.4271844660194164</v>
      </c>
      <c r="BC173" s="71">
        <f>BC136</f>
        <v>430</v>
      </c>
      <c r="BD173" s="65">
        <f>IF(ISERROR(BC173/AU173),"NM",IF(OR(BC173/AU173&lt;0.5,BC173/AU173&gt;2),"NM",(BC173/AU173-1)*100))</f>
        <v>4.8780487804878092</v>
      </c>
      <c r="BE173" s="71">
        <f>BE136</f>
        <v>428</v>
      </c>
      <c r="BF173" s="65">
        <f>IF(ISERROR(BE173/AW173),"NM",IF(OR(BE173/AW173&lt;0.5,BE173/AW173&gt;2),"NM",(BE173/AW173-1)*100))</f>
        <v>5.9405940594059459</v>
      </c>
      <c r="BG173" s="71">
        <f>BG136</f>
        <v>436</v>
      </c>
      <c r="BH173" s="65">
        <f>IF(ISERROR(BG173/AY173),"NM",IF(OR(BG173/AY173&lt;0.5,BG173/AY173&gt;2),"NM",(BG173/AY173-1)*100))</f>
        <v>6.8627450980392135</v>
      </c>
      <c r="BI173" s="71">
        <f>BI136</f>
        <v>442</v>
      </c>
      <c r="BJ173" s="65">
        <f>IF(ISERROR(BI173/BA173),"NM",IF(OR(BI173/BA173&lt;0.5,BI173/BA173&gt;2),"NM",(BI173/BA173-1)*100))</f>
        <v>4.7393364928909998</v>
      </c>
      <c r="BK173" s="71">
        <f>BK136</f>
        <v>456</v>
      </c>
      <c r="BL173" s="65">
        <f>IF(ISERROR(BK173/BC173),"NM",IF(OR(BK173/BC173&lt;0.5,BK173/BC173&gt;2),"NM",(BK173/BC173-1)*100))</f>
        <v>6.0465116279069697</v>
      </c>
      <c r="BM173" s="71">
        <f>BM136</f>
        <v>466</v>
      </c>
      <c r="BN173" s="65">
        <f>IF(ISERROR(BM173/BE173),"NM",IF(OR(BM173/BE173&lt;0.5,BM173/BE173&gt;2),"NM",(BM173/BE173-1)*100))</f>
        <v>8.8785046728971917</v>
      </c>
      <c r="BO173" s="71">
        <f>BO136</f>
        <v>496</v>
      </c>
      <c r="BP173" s="65">
        <f>IF(ISERROR(BO173/BG173),"NM",IF(OR(BO173/BG173&lt;0.5,BO173/BG173&gt;2),"NM",(BO173/BG173-1)*100))</f>
        <v>13.761467889908264</v>
      </c>
      <c r="BQ173" s="71">
        <f>BQ136</f>
        <v>508</v>
      </c>
      <c r="BR173" s="65">
        <f>IF(ISERROR(BQ173/BI173),"NM",IF(OR(BQ173/BI173&lt;0.5,BQ173/BI173&gt;2),"NM",(BQ173/BI173-1)*100))</f>
        <v>14.932126696832571</v>
      </c>
      <c r="BS173" s="71">
        <f>BS136</f>
        <v>504</v>
      </c>
      <c r="BT173" s="65">
        <f>IF(ISERROR(BS173/BK173),"NM",IF(OR(BS173/BK173&lt;0.5,BS173/BK173&gt;2),"NM",(BS173/BK173-1)*100))</f>
        <v>10.526315789473696</v>
      </c>
      <c r="BU173" s="71">
        <f>BU136</f>
        <v>546</v>
      </c>
      <c r="BV173" s="65">
        <f>IF(ISERROR(BU173/BM173),"NM",IF(OR(BU173/BM173&lt;0.5,BU173/BM173&gt;2),"NM",(BU173/BM173-1)*100))</f>
        <v>17.167381974248919</v>
      </c>
      <c r="BW173" s="71">
        <f>BW136</f>
        <v>560</v>
      </c>
      <c r="BX173" s="65">
        <f>IF(ISERROR(BW173/BO173),"NM",IF(OR(BW173/BO173&lt;0.5,BW173/BO173&gt;2),"NM",(BW173/BO173-1)*100))</f>
        <v>12.903225806451623</v>
      </c>
      <c r="BY173" s="71">
        <f>BY136</f>
        <v>544</v>
      </c>
      <c r="BZ173" s="65">
        <f>IF(ISERROR(BY173/BQ173),"NM",IF(OR(BY173/BQ173&lt;0.5,BY173/BQ173&gt;2),"NM",(BY173/BQ173-1)*100))</f>
        <v>7.0866141732283561</v>
      </c>
      <c r="CA173" s="71">
        <f>CA136</f>
        <v>568</v>
      </c>
      <c r="CB173" s="65">
        <f>IF(ISERROR(CA173/BS173),"NM",IF(OR(CA173/BS173&lt;0.5,CA173/BS173&gt;2),"NM",(CA173/BS173-1)*100))</f>
        <v>12.698412698412698</v>
      </c>
      <c r="CC173" s="71">
        <f>CC136</f>
        <v>592</v>
      </c>
      <c r="CD173" s="65">
        <f>IF(ISERROR(CC173/BU173),"NM",IF(OR(CC173/BU173&lt;0.5,CC173/BU173&gt;2),"NM",(CC173/BU173-1)*100))</f>
        <v>8.4249084249084163</v>
      </c>
      <c r="CE173" s="71">
        <f>CE136</f>
        <v>594.15405017128967</v>
      </c>
      <c r="CF173" s="65">
        <f>IF(ISERROR(CE173/BW173),"NM",IF(OR(CE173/BW173&lt;0.5,CE173/BW173&gt;2),"NM",(CE173/BW173-1)*100))</f>
        <v>6.0989375305874338</v>
      </c>
      <c r="CG173" s="71">
        <f>CG136</f>
        <v>592</v>
      </c>
      <c r="CH173" s="65">
        <f>IF(ISERROR(CG173/BY173),"NM",IF(OR(CG173/BY173&lt;0.5,CG173/BY173&gt;2),"NM",(CG173/BY173-1)*100))</f>
        <v>8.8235294117646959</v>
      </c>
      <c r="CI173" s="71">
        <f>CI136</f>
        <v>627</v>
      </c>
      <c r="CJ173" s="65">
        <f>IF(ISERROR(CI173/CA173),"NM",IF(OR(CI173/CA173&lt;0.5,CI173/CA173&gt;2),"NM",(CI173/CA173-1)*100))</f>
        <v>10.387323943661976</v>
      </c>
      <c r="CK173" s="71">
        <f>CK136</f>
        <v>645</v>
      </c>
      <c r="CL173" s="65">
        <f>IF(ISERROR(CK173/CC173),"NM",IF(OR(CK173/CC173&lt;0.5,CK173/CC173&gt;2),"NM",(CK173/CC173-1)*100))</f>
        <v>8.9527027027026982</v>
      </c>
      <c r="CM173" s="71">
        <f>CM136</f>
        <v>650</v>
      </c>
      <c r="CN173" s="65">
        <f>IF(ISERROR(CM173/CE173),"NM",IF(OR(CM173/CE173&lt;0.5,CM173/CE173&gt;2),"NM",(CM173/CE173-1)*100))</f>
        <v>9.3992374221147479</v>
      </c>
      <c r="CO173" s="71">
        <f>CO136</f>
        <v>636</v>
      </c>
      <c r="CP173" s="65">
        <f>IF(ISERROR(CO173/CG173),"NM",IF(OR(CO173/CG173&lt;0.5,CO173/CG173&gt;2),"NM",(CO173/CG173-1)*100))</f>
        <v>7.4324324324324342</v>
      </c>
      <c r="CQ173" s="71">
        <f>CQ136</f>
        <v>695</v>
      </c>
      <c r="CR173" s="65">
        <f>IF(ISERROR(CQ173/CI173),"NM",IF(OR(CQ173/CI173&lt;0.5,CQ173/CI173&gt;2),"NM",(CQ173/CI173-1)*100))</f>
        <v>10.845295055821369</v>
      </c>
      <c r="CS173" s="71">
        <f>CS136</f>
        <v>708</v>
      </c>
      <c r="CT173" s="65">
        <f>IF(ISERROR(CS173/CK173),"NM",IF(OR(CS173/CK173&lt;0.5,CS173/CK173&gt;2),"NM",(CS173/CK173-1)*100))</f>
        <v>9.7674418604651194</v>
      </c>
      <c r="CU173" s="71">
        <f>CU136</f>
        <v>730</v>
      </c>
      <c r="CV173" s="65">
        <f>IF(ISERROR(CU173/CM173),"NM",IF(OR(CU173/CM173&lt;0.5,CU173/CM173&gt;2),"NM",(CU173/CM173-1)*100))</f>
        <v>12.307692307692308</v>
      </c>
      <c r="CW173" s="71">
        <f>CW136</f>
        <v>691</v>
      </c>
      <c r="CX173" s="65">
        <f>IF(ISERROR(CW173/CO173),"NM",IF(OR(CW173/CO173&lt;0.5,CW173/CO173&gt;2),"NM",(CW173/CO173-1)*100))</f>
        <v>8.6477987421383684</v>
      </c>
      <c r="CY173" s="71">
        <f>CY136</f>
        <v>713</v>
      </c>
      <c r="CZ173" s="65">
        <f>IF(ISERROR(CY173/CQ173),"NM",IF(OR(CY173/CQ173&lt;0.5,CY173/CQ173&gt;2),"NM",(CY173/CQ173-1)*100))</f>
        <v>2.5899280575539585</v>
      </c>
      <c r="DA173" s="71">
        <f>DA136</f>
        <v>711</v>
      </c>
      <c r="DB173" s="65">
        <f>IF(ISERROR(DA173/CS173),"NM",IF(OR(DA173/CS173&lt;0.5,DA173/CS173&gt;2),"NM",(DA173/CS173-1)*100))</f>
        <v>0.4237288135593209</v>
      </c>
      <c r="DC173" s="71">
        <f>DC136</f>
        <v>670</v>
      </c>
      <c r="DD173" s="65">
        <f>IF(ISERROR(DC173/CU173),"NM",IF(OR(DC173/CU173&lt;0.5,DC173/CU173&gt;2),"NM",(DC173/CU173-1)*100))</f>
        <v>-8.2191780821917799</v>
      </c>
      <c r="DE173" s="71">
        <f>DE136</f>
        <v>649</v>
      </c>
      <c r="DF173" s="65">
        <f>IF(ISERROR(DE173/CW173),"NM",IF(OR(DE173/CW173&lt;0.5,DE173/CW173&gt;2),"NM",(DE173/CW173-1)*100))</f>
        <v>-6.0781476121562932</v>
      </c>
      <c r="DG173" s="71">
        <f>DG136</f>
        <v>655</v>
      </c>
      <c r="DH173" s="65">
        <f>IF(ISERROR(DG173/CY173),"NM",IF(OR(DG173/CY173&lt;0.5,DG173/CY173&gt;2),"NM",(DG173/CY173-1)*100))</f>
        <v>-8.1346423562412404</v>
      </c>
      <c r="DI173" s="71">
        <f>DI136</f>
        <v>660</v>
      </c>
      <c r="DJ173" s="65">
        <f>IF(ISERROR(DI173/DA173),"NM",IF(OR(DI173/DA173&lt;0.5,DI173/DA173&gt;2),"NM",(DI173/DA173-1)*100))</f>
        <v>-7.1729957805907185</v>
      </c>
      <c r="DK173" s="71">
        <f>DK136</f>
        <v>658</v>
      </c>
      <c r="DL173" s="65">
        <f>IF(ISERROR(DK173/DC173),"NM",IF(OR(DK173/DC173&lt;0.5,DK173/DC173&gt;2),"NM",(DK173/DC173-1)*100))</f>
        <v>-1.7910447761193993</v>
      </c>
      <c r="DM173" s="71">
        <f>DM136</f>
        <v>674</v>
      </c>
      <c r="DN173" s="65">
        <f>IF(ISERROR(DM173/DE173),"NM",IF(OR(DM173/DE173&lt;0.5,DM173/DE173&gt;2),"NM",(DM173/DE173-1)*100))</f>
        <v>3.8520801232665658</v>
      </c>
      <c r="DO173" s="71">
        <f>DO136</f>
        <v>670</v>
      </c>
      <c r="DP173" s="65">
        <f>IF(ISERROR(DO173/DG173),"NM",IF(OR(DO173/DG173&lt;0.5,DO173/DG173&gt;2),"NM",(DO173/DG173-1)*100))</f>
        <v>2.2900763358778553</v>
      </c>
      <c r="DQ173" s="71">
        <f>DQ136</f>
        <v>637</v>
      </c>
      <c r="DR173" s="65">
        <f>IF(ISERROR(DQ173/DI173),"NM",IF(OR(DQ173/DI173&lt;0.5,DQ173/DI173&gt;2),"NM",(DQ173/DI173-1)*100))</f>
        <v>-3.4848484848484795</v>
      </c>
      <c r="DS173" s="71">
        <f>DS136</f>
        <v>605</v>
      </c>
      <c r="DT173" s="65">
        <f>IF(ISERROR(DS173/DK173),"NM",IF(OR(DS173/DK173&lt;0.5,DS173/DK173&gt;2),"NM",(DS173/DK173-1)*100))</f>
        <v>-8.0547112462006076</v>
      </c>
      <c r="DU173" s="71">
        <f>DU136</f>
        <v>595</v>
      </c>
      <c r="DV173" s="65">
        <f>IF(ISERROR(DU173/DM173),"NM",IF(OR(DU173/DM173&lt;0.5,DU173/DM173&gt;2),"NM",(DU173/DM173-1)*100))</f>
        <v>-11.72106824925816</v>
      </c>
      <c r="DW173" s="71">
        <f>DW136</f>
        <v>596</v>
      </c>
      <c r="DX173" s="65">
        <f>IF(ISERROR(DW173/DO173),"NM",IF(OR(DW173/DO173&lt;0.5,DW173/DO173&gt;2),"NM",(DW173/DO173-1)*100))</f>
        <v>-11.044776119402988</v>
      </c>
      <c r="DY173" s="71">
        <f>DY136</f>
        <v>595</v>
      </c>
      <c r="DZ173" s="65">
        <f>IF(ISERROR(DY173/DQ173),"NM",IF(OR(DY173/DQ173&lt;0.5,DY173/DQ173&gt;2),"NM",(DY173/DQ173-1)*100))</f>
        <v>-6.5934065934065922</v>
      </c>
      <c r="EA173" s="71">
        <f>EA136</f>
        <v>590</v>
      </c>
      <c r="EB173" s="65">
        <f>IF(ISERROR(EA173/DS173),"NM",IF(OR(EA173/DS173&lt;0.5,EA173/DS173&gt;2),"NM",(EA173/DS173-1)*100))</f>
        <v>-2.4793388429752095</v>
      </c>
      <c r="EC173" s="71">
        <f>EC136</f>
        <v>605</v>
      </c>
      <c r="ED173" s="65">
        <f>IF(ISERROR(EC173/DU173),"NM",IF(OR(EC173/DU173&lt;0.5,EC173/DU173&gt;2),"NM",(EC173/DU173-1)*100))</f>
        <v>1.6806722689075571</v>
      </c>
      <c r="EE173" s="71">
        <f>EE136</f>
        <v>607</v>
      </c>
      <c r="EF173" s="65">
        <f>IF(ISERROR(EE173/DW173),"NM",IF(OR(EE173/DW173&lt;0.5,EE173/DW173&gt;2),"NM",(EE173/DW173-1)*100))</f>
        <v>1.8456375838926231</v>
      </c>
      <c r="EG173" s="71">
        <f>EG136</f>
        <v>588</v>
      </c>
      <c r="EH173" s="65">
        <f>IF(ISERROR(EG173/DY173),"NM",IF(OR(EG173/DY173&lt;0.5,EG173/DY173&gt;2),"NM",(EG173/DY173-1)*100))</f>
        <v>-1.1764705882352899</v>
      </c>
      <c r="EI173" s="71">
        <f>EI136</f>
        <v>557</v>
      </c>
      <c r="EJ173" s="65">
        <f>IF(ISERROR(EI173/EA173),"NM",IF(OR(EI173/EA173&lt;0.5,EI173/EA173&gt;2),"NM",(EI173/EA173-1)*100))</f>
        <v>-5.5932203389830519</v>
      </c>
      <c r="EK173" s="71">
        <f>EK136</f>
        <v>557</v>
      </c>
      <c r="EL173" s="65">
        <f>IF(ISERROR(EK173/EC173),"NM",IF(OR(EK173/EC173&lt;0.5,EK173/EC173&gt;2),"NM",(EK173/EC173-1)*100))</f>
        <v>-7.9338842975206658</v>
      </c>
      <c r="EM173" s="71">
        <f>EM136</f>
        <v>561</v>
      </c>
      <c r="EN173" s="65">
        <f>IF(ISERROR(EM173/EE173),"NM",IF(OR(EM173/EE173&lt;0.5,EM173/EE173&gt;2),"NM",(EM173/EE173-1)*100))</f>
        <v>-7.5782537067545341</v>
      </c>
      <c r="EO173" s="71">
        <f>EO136</f>
        <v>559</v>
      </c>
      <c r="EP173" s="65">
        <f>IF(ISERROR(EO173/EG173),"NM",IF(OR(EO173/EG173&lt;0.5,EO173/EG173&gt;2),"NM",(EO173/EG173-1)*100))</f>
        <v>-4.9319727891156457</v>
      </c>
      <c r="EQ173" s="88">
        <f>EQ136</f>
        <v>589.29061854947236</v>
      </c>
      <c r="ER173" s="65">
        <f>IF(ISERROR(EQ173/EI173),"NM",IF(OR(EQ173/EI173&lt;0.5,EQ173/EI173&gt;2),"NM",(EQ173/EI173-1)*100))</f>
        <v>5.7972385187562647</v>
      </c>
      <c r="ES173" s="88">
        <f>ES136</f>
        <v>597.3097311349527</v>
      </c>
      <c r="ET173" s="65">
        <f>IF(ISERROR(ES173/EK173),"NM",IF(OR(ES173/EK173&lt;0.5,ES173/EK173&gt;2),"NM",(ES173/EK173-1)*100))</f>
        <v>7.2369355718048034</v>
      </c>
      <c r="EU173" s="88">
        <f>EU136</f>
        <v>595.82167662334984</v>
      </c>
      <c r="EV173" s="65">
        <f>IF(ISERROR(EU173/EM173),"NM",IF(OR(EU173/EM173&lt;0.5,EU173/EM173&gt;2),"NM",(EU173/EM173-1)*100))</f>
        <v>6.2070724818805489</v>
      </c>
      <c r="EW173" s="88">
        <f>EW136</f>
        <v>595.99647029058065</v>
      </c>
      <c r="EX173" s="65">
        <f>IF(ISERROR(EW173/EO173),"NM",IF(OR(EW173/EO173&lt;0.5,EW173/EO173&gt;2),"NM",(EW173/EO173-1)*100))</f>
        <v>6.618331000103872</v>
      </c>
      <c r="EY173" s="65"/>
      <c r="EZ173" s="317"/>
      <c r="FA173" s="59"/>
      <c r="FB173" s="88">
        <f>FB136</f>
        <v>917.28218633967458</v>
      </c>
      <c r="FC173" s="63"/>
      <c r="FD173" s="88">
        <f>FD136</f>
        <v>1111</v>
      </c>
      <c r="FE173" s="65">
        <f>IF(ISERROR(FD173/FB173),"NM",IF(OR(FD173/FB173&lt;0.5,FD173/FB173&gt;2),"NM",(FD173/FB173-1)*100))</f>
        <v>21.118671717951653</v>
      </c>
      <c r="FF173" s="88">
        <f>FF136</f>
        <v>1261</v>
      </c>
      <c r="FG173" s="65">
        <f>IF(ISERROR(FF173/FD173),"NM",IF(OR(FF173/FD173&lt;0.5,FF173/FD173&gt;2),"NM",(FF173/FD173-1)*100))</f>
        <v>13.501350135013501</v>
      </c>
      <c r="FH173" s="88">
        <f>FH136</f>
        <v>1234</v>
      </c>
      <c r="FI173" s="65">
        <f>IF(ISERROR(FH173/FF173),"NM",IF(OR(FH173/FF173&lt;0.5,FH173/FF173&gt;2),"NM",(FH173/FF173-1)*100))</f>
        <v>-2.1411578112609075</v>
      </c>
      <c r="FJ173" s="88">
        <f>S173+U173+W173+Y173</f>
        <v>1276</v>
      </c>
      <c r="FK173" s="65">
        <f>IF(ISERROR(FJ173/FH173),"NM",IF(OR(FJ173/FH173&lt;0.5,FJ173/FH173&gt;2),"NM",(FJ173/FH173-1)*100))</f>
        <v>3.4035656401944836</v>
      </c>
      <c r="FL173" s="88">
        <f>AA173+AC173+AE173+AG173</f>
        <v>1420.6</v>
      </c>
      <c r="FM173" s="65">
        <f>IF(ISERROR(FL173/FJ173),"NM",IF(OR(FL173/FJ173&lt;0.5,FL173/FJ173&gt;2),"NM",(FL173/FJ173-1)*100))</f>
        <v>11.332288401253908</v>
      </c>
      <c r="FN173" s="88">
        <f>AI173+AK173+AM173+AO173</f>
        <v>1557.4</v>
      </c>
      <c r="FO173" s="65">
        <f>IF(ISERROR(FN173/FL173),"NM",IF(OR(FN173/FL173&lt;0.5,FN173/FL173&gt;2),"NM",(FN173/FL173-1)*100))</f>
        <v>9.6297339152470851</v>
      </c>
      <c r="FP173" s="88">
        <f>AQ173+AS173+AU173+AW173</f>
        <v>1637</v>
      </c>
      <c r="FQ173" s="65">
        <f>IF(ISERROR(FP173/FN173),"NM",IF(OR(FP173/FN173&lt;0.5,FP173/FN173&gt;2),"NM",(FP173/FN173-1)*100))</f>
        <v>5.1110825735199539</v>
      </c>
      <c r="FR173" s="90">
        <f>AY173+BA173+BC173+BE173</f>
        <v>1688</v>
      </c>
      <c r="FS173" s="65">
        <f>IF(ISERROR(FR173/FP173),"NM",IF(OR(FR173/FP173&lt;0.5,FR173/FP173&gt;2),"NM",(FR173/FP173-1)*100))</f>
        <v>3.11545510079414</v>
      </c>
      <c r="FT173" s="90">
        <f>BG173+BI173+BK173+BM173</f>
        <v>1800</v>
      </c>
      <c r="FU173" s="65">
        <f>IF(ISERROR(FT173/FR173),"NM",IF(OR(FT173/FR173&lt;0.5,FT173/FR173&gt;2),"NM",(FT173/FR173-1)*100))</f>
        <v>6.6350710900473953</v>
      </c>
      <c r="FV173" s="87">
        <f>BO173+BQ173+BS173+BU173</f>
        <v>2054</v>
      </c>
      <c r="FW173" s="65">
        <f>IF(ISERROR(FV173/FT173),"NM",IF(OR(FV173/FT173&lt;0.5,FV173/FT173&gt;2),"NM",(FV173/FT173-1)*100))</f>
        <v>14.111111111111118</v>
      </c>
      <c r="FX173" s="87">
        <f>BW173+BY173+CA173+CC173</f>
        <v>2264</v>
      </c>
      <c r="FY173" s="65">
        <f>IF(ISERROR(FX173/FV173),"NM",IF(OR(FX173/FV173&lt;0.5,FX173/FV173&gt;2),"NM",(FX173/FV173-1)*100))</f>
        <v>10.223953261927953</v>
      </c>
      <c r="FZ173" s="87">
        <f>CE173+CG173+CI173+CK173</f>
        <v>2458.1540501712898</v>
      </c>
      <c r="GA173" s="65">
        <f>IF(ISERROR(FZ173/FX173),"NM",IF(OR(FZ173/FX173&lt;0.5,FZ173/FX173&gt;2),"NM",(FZ173/FX173-1)*100))</f>
        <v>8.5757089298272859</v>
      </c>
      <c r="GB173" s="87">
        <f>CM173+CO173+CQ173+CS173</f>
        <v>2689</v>
      </c>
      <c r="GC173" s="65">
        <f>IF(ISERROR(GB173/FZ173),"NM",IF(OR(GB173/FZ173&lt;0.5,GB173/FZ173&gt;2),"NM",(GB173/FZ173-1)*100))</f>
        <v>9.3910285977652386</v>
      </c>
      <c r="GD173" s="87">
        <f>CU173+CW173+CY173+DA173</f>
        <v>2845</v>
      </c>
      <c r="GE173" s="65">
        <f>IF(ISERROR(GD173/GB173),"NM",IF(OR(GD173/GB173&lt;0.5,GD173/GB173&gt;2),"NM",(GD173/GB173-1)*100))</f>
        <v>5.8014131647452505</v>
      </c>
      <c r="GF173" s="87">
        <f>DC173+DE173+DG173+DI173</f>
        <v>2634</v>
      </c>
      <c r="GG173" s="65">
        <f>IF(ISERROR(GF173/GD173),"NM",IF(OR(GF173/GD173&lt;0.5,GF173/GD173&gt;2),"NM",(GF173/GD173-1)*100))</f>
        <v>-7.4165202108963051</v>
      </c>
      <c r="GH173" s="87">
        <f>DK173+DM173+DO173+DQ173</f>
        <v>2639</v>
      </c>
      <c r="GI173" s="65">
        <f>IF(ISERROR(GH173/GF173),"NM",IF(OR(GH173/GF173&lt;0.5,GH173/GF173&gt;2),"NM",(GH173/GF173-1)*100))</f>
        <v>0.18982536066818323</v>
      </c>
      <c r="GJ173" s="87">
        <f>DS173+DU173+DW173+DY173</f>
        <v>2391</v>
      </c>
      <c r="GK173" s="65">
        <f>IF(ISERROR(GJ173/GH173),"NM",IF(OR(GJ173/GH173&lt;0.5,GJ173/GH173&gt;2),"NM",(GJ173/GH173-1)*100))</f>
        <v>-9.3974990526714652</v>
      </c>
      <c r="GL173" s="87">
        <f>EA173+EC173+EE173+EG173</f>
        <v>2390</v>
      </c>
      <c r="GM173" s="65">
        <f>IF(ISERROR(GL173/GJ173),"NM",IF(OR(GL173/GJ173&lt;0.5,GL173/GJ173&gt;2),"NM",(GL173/GJ173-1)*100))</f>
        <v>-4.1823504809701539E-2</v>
      </c>
      <c r="GN173" s="87">
        <f>EI173+EK173+EM173+EO173</f>
        <v>2234</v>
      </c>
      <c r="GO173" s="65">
        <f>IF(ISERROR(GN173/GL173),"NM",IF(OR(GN173/GL173&lt;0.5,GN173/GL173&gt;2),"NM",(GN173/GL173-1)*100))</f>
        <v>-6.5271966527196685</v>
      </c>
      <c r="GP173" s="87">
        <f>EQ173+ES173+EU173+EW173</f>
        <v>2378.4184965983559</v>
      </c>
      <c r="GQ173" s="65">
        <f>IF(ISERROR(GP173/GN173),"NM",IF(OR(GP173/GN173&lt;0.5,GP173/GN173&gt;2),"NM",(GP173/GN173-1)*100))</f>
        <v>6.4645701252621146</v>
      </c>
      <c r="GR173" s="88">
        <f>GR136</f>
        <v>2185.0893076099956</v>
      </c>
      <c r="GS173" s="65">
        <f>IF(ISERROR(GR173/GP173),"NM",IF(OR(GR173/GP173&lt;0.5,GR173/GP173&gt;2),"NM",(GR173/GP173-1)*100))</f>
        <v>-8.1284765176886324</v>
      </c>
      <c r="GT173" s="88">
        <f>GT136</f>
        <v>2264.3591450613394</v>
      </c>
      <c r="GU173" s="65">
        <f>IF(ISERROR(GT173/GR173),"NM",IF(OR(GT173/GR173&lt;0.5,GT173/GR173&gt;2),"NM",(GT173/GR173-1)*100))</f>
        <v>3.6277619031529484</v>
      </c>
      <c r="GV173" s="88">
        <f>GV136</f>
        <v>2359.1054321184242</v>
      </c>
      <c r="GW173" s="65">
        <f>IF(ISERROR(GV173/GT173),"NM",IF(OR(GV173/GT173&lt;0.5,GV173/GT173&gt;2),"NM",(GV173/GT173-1)*100))</f>
        <v>4.1842429132203041</v>
      </c>
      <c r="GX173" s="88">
        <f>GX136</f>
        <v>2469.9830800926443</v>
      </c>
      <c r="GY173" s="65">
        <f>IF(ISERROR(GX173/GV173),"NM",IF(OR(GX173/GV173&lt;0.5,GX173/GV173&gt;2),"NM",(GX173/GV173-1)*100))</f>
        <v>4.6999869723776788</v>
      </c>
      <c r="GZ173" s="67">
        <f t="shared" si="511"/>
        <v>2.0286550761132727</v>
      </c>
      <c r="HA173" s="280"/>
      <c r="HB173" s="57"/>
      <c r="HC173"/>
      <c r="HD173"/>
      <c r="HE173"/>
      <c r="HF173"/>
      <c r="HG173"/>
      <c r="HH173"/>
    </row>
    <row r="174" spans="1:216" s="2" customFormat="1" ht="13.5" customHeight="1" x14ac:dyDescent="0.2">
      <c r="A174" s="4"/>
      <c r="B174" s="54" t="str">
        <f>B133</f>
        <v>Other</v>
      </c>
      <c r="C174" s="161">
        <f>C133</f>
        <v>0</v>
      </c>
      <c r="D174" s="63"/>
      <c r="E174" s="88">
        <f>E133</f>
        <v>6</v>
      </c>
      <c r="F174" s="63"/>
      <c r="G174" s="88">
        <f>G133</f>
        <v>1</v>
      </c>
      <c r="H174" s="63"/>
      <c r="I174" s="88">
        <f>I133</f>
        <v>0</v>
      </c>
      <c r="J174" s="63"/>
      <c r="K174" s="161">
        <f>K133</f>
        <v>-1</v>
      </c>
      <c r="L174" s="63" t="str">
        <f>IF(ISERROR(K174/C174),"NM",IF(OR(K174/C174&lt;0.5,K174/C174&gt;2),"NM",(K174/C174-1)*100))</f>
        <v>NM</v>
      </c>
      <c r="M174" s="161">
        <f>M133</f>
        <v>1</v>
      </c>
      <c r="N174" s="63" t="str">
        <f>IF(ISERROR(M174/E174),"NM",IF(OR(M174/E174&lt;0.5,M174/E174&gt;2),"NM",(M174/E174-1)*100))</f>
        <v>NM</v>
      </c>
      <c r="O174" s="88">
        <f>O133</f>
        <v>1</v>
      </c>
      <c r="P174" s="63">
        <f>IF(ISERROR(O174/G174),"NM",IF(OR(O174/G174&lt;0.5,O174/G174&gt;2),"NM",(O174/G174-1)*100))</f>
        <v>0</v>
      </c>
      <c r="Q174" s="88">
        <f>Q133</f>
        <v>-1</v>
      </c>
      <c r="R174" s="63" t="str">
        <f>IF(ISERROR(Q174/I174),"NM",IF(OR(Q174/I174&lt;0.5,Q174/I174&gt;2),"NM",(Q174/I174-1)*100))</f>
        <v>NM</v>
      </c>
      <c r="S174" s="161">
        <f>S133</f>
        <v>-2</v>
      </c>
      <c r="T174" s="63">
        <f>IF(ISERROR(S174/K174),"NM",IF(OR(S174/K174&lt;0.5,S174/K174&gt;2),"NM",(S174/K174-1)*100))</f>
        <v>100</v>
      </c>
      <c r="U174" s="161">
        <f>U133</f>
        <v>2</v>
      </c>
      <c r="V174" s="63">
        <f>IF(ISERROR(U174/M174),"NM",IF(OR(U174/M174&lt;0.5,U174/M174&gt;2),"NM",(U174/M174-1)*100))</f>
        <v>100</v>
      </c>
      <c r="W174" s="88">
        <f>W133</f>
        <v>0</v>
      </c>
      <c r="X174" s="63" t="str">
        <f>IF(ISERROR(W174/O174),"NM",IF(OR(W174/O174&lt;0.5,W174/O174&gt;2),"NM",(W174/O174-1)*100))</f>
        <v>NM</v>
      </c>
      <c r="Y174" s="88">
        <f>Y133</f>
        <v>-1</v>
      </c>
      <c r="Z174" s="63">
        <f>IF(ISERROR(Y174/Q174),"NM",IF(OR(Y174/Q174&lt;0.5,Y174/Q174&gt;2),"NM",(Y174/Q174-1)*100))</f>
        <v>0</v>
      </c>
      <c r="AA174" s="161">
        <f>AA133</f>
        <v>6</v>
      </c>
      <c r="AB174" s="63" t="str">
        <f>IF(ISERROR(AA174/S174),"NM",IF(OR(AA174/S174&lt;0.5,AA174/S174&gt;2),"NM",(AA174/S174-1)*100))</f>
        <v>NM</v>
      </c>
      <c r="AC174" s="161">
        <f>AC133</f>
        <v>5</v>
      </c>
      <c r="AD174" s="63" t="str">
        <f>IF(ISERROR(AC174/U174),"NM",IF(OR(AC174/U174&lt;0.5,AC174/U174&gt;2),"NM",(AC174/U174-1)*100))</f>
        <v>NM</v>
      </c>
      <c r="AE174" s="88">
        <f>AE133</f>
        <v>5</v>
      </c>
      <c r="AF174" s="63" t="str">
        <f>IF(ISERROR(AE174/W174),"NM",IF(OR(AE174/W174&lt;0.5,AE174/W174&gt;2),"NM",(AE174/W174-1)*100))</f>
        <v>NM</v>
      </c>
      <c r="AG174" s="88">
        <f>AG133</f>
        <v>2</v>
      </c>
      <c r="AH174" s="63" t="str">
        <f>IF(ISERROR(AG174/Y174),"NM",IF(OR(AG174/Y174&lt;0.5,AG174/Y174&gt;2),"NM",(AG174/Y174-1)*100))</f>
        <v>NM</v>
      </c>
      <c r="AI174" s="89">
        <f>AI133</f>
        <v>4</v>
      </c>
      <c r="AJ174" s="63">
        <f>IF(ISERROR(AI174/AA174),"NM",IF(OR(AI174/AA174&lt;0.5,AI174/AA174&gt;2),"NM",(AI174/AA174-1)*100))</f>
        <v>-33.333333333333336</v>
      </c>
      <c r="AK174" s="161">
        <f>AK133</f>
        <v>3</v>
      </c>
      <c r="AL174" s="63">
        <f>IF(ISERROR(AK174/AC174),"NM",IF(OR(AK174/AC174&lt;0.5,AK174/AC174&gt;2),"NM",(AK174/AC174-1)*100))</f>
        <v>-40</v>
      </c>
      <c r="AM174" s="88">
        <f>AM133</f>
        <v>5</v>
      </c>
      <c r="AN174" s="63">
        <f>IF(ISERROR(AM174/AE174),"NM",IF(OR(AM174/AE174&lt;0.5,AM174/AE174&gt;2),"NM",(AM174/AE174-1)*100))</f>
        <v>0</v>
      </c>
      <c r="AO174" s="71">
        <f>AO133</f>
        <v>6</v>
      </c>
      <c r="AP174" s="63" t="str">
        <f>IF(ISERROR(AO174/AG174),"NM",IF(OR(AO174/AG174&lt;0.5,AO174/AG174&gt;2),"NM",(AO174/AG174-1)*100))</f>
        <v>NM</v>
      </c>
      <c r="AQ174" s="71">
        <f>AQ133</f>
        <v>7</v>
      </c>
      <c r="AR174" s="63">
        <f>IF(ISERROR(AQ174/AI174),"NM",IF(OR(AQ174/AI174&lt;0.5,AQ174/AI174&gt;2),"NM",(AQ174/AI174-1)*100))</f>
        <v>75</v>
      </c>
      <c r="AS174" s="71">
        <f>AS133</f>
        <v>7</v>
      </c>
      <c r="AT174" s="63" t="str">
        <f>IF(ISERROR(AS174/AK174),"NM",IF(OR(AS174/AK174&lt;0.5,AS174/AK174&gt;2),"NM",(AS174/AK174-1)*100))</f>
        <v>NM</v>
      </c>
      <c r="AU174" s="71">
        <f>AU133</f>
        <v>7</v>
      </c>
      <c r="AV174" s="63">
        <f>IF(ISERROR(AU174/AM174),"NM",IF(OR(AU174/AM174&lt;0.5,AU174/AM174&gt;2),"NM",(AU174/AM174-1)*100))</f>
        <v>39.999999999999993</v>
      </c>
      <c r="AW174" s="71">
        <f>AW133</f>
        <v>8</v>
      </c>
      <c r="AX174" s="63">
        <f>IF(ISERROR(AW174/AO174),"NM",IF(OR(AW174/AO174&lt;0.5,AW174/AO174&gt;2),"NM",(AW174/AO174-1)*100))</f>
        <v>33.333333333333329</v>
      </c>
      <c r="AY174" s="71">
        <f>AY133</f>
        <v>6</v>
      </c>
      <c r="AZ174" s="65">
        <f>IF(ISERROR(AY174/AQ174),"NM",IF(OR(AY174/AQ174&lt;0.5,AY174/AQ174&gt;2),"NM",(AY174/AQ174-1)*100))</f>
        <v>-14.28571428571429</v>
      </c>
      <c r="BA174" s="71">
        <f>BA133</f>
        <v>5</v>
      </c>
      <c r="BB174" s="65">
        <f>IF(ISERROR(BA174/AS174),"NM",IF(OR(BA174/AS174&lt;0.5,BA174/AS174&gt;2),"NM",(BA174/AS174-1)*100))</f>
        <v>-28.571428571428569</v>
      </c>
      <c r="BC174" s="71">
        <f>BC133</f>
        <v>9</v>
      </c>
      <c r="BD174" s="65">
        <f>IF(ISERROR(BC174/AU174),"NM",IF(OR(BC174/AU174&lt;0.5,BC174/AU174&gt;2),"NM",(BC174/AU174-1)*100))</f>
        <v>28.57142857142858</v>
      </c>
      <c r="BE174" s="71">
        <f>BE133</f>
        <v>4</v>
      </c>
      <c r="BF174" s="65">
        <f>IF(ISERROR(BE174/AW174),"NM",IF(OR(BE174/AW174&lt;0.5,BE174/AW174&gt;2),"NM",(BE174/AW174-1)*100))</f>
        <v>-50</v>
      </c>
      <c r="BG174" s="71">
        <f>BG133</f>
        <v>9</v>
      </c>
      <c r="BH174" s="65">
        <f>IF(ISERROR(BG174/AY174),"NM",IF(OR(BG174/AY174&lt;0.5,BG174/AY174&gt;2),"NM",(BG174/AY174-1)*100))</f>
        <v>50</v>
      </c>
      <c r="BI174" s="71">
        <f>BI133</f>
        <v>10</v>
      </c>
      <c r="BJ174" s="65">
        <f>IF(ISERROR(BI174/BA174),"NM",IF(OR(BI174/BA174&lt;0.5,BI174/BA174&gt;2),"NM",(BI174/BA174-1)*100))</f>
        <v>100</v>
      </c>
      <c r="BK174" s="71">
        <f>BK133</f>
        <v>0</v>
      </c>
      <c r="BL174" s="65" t="str">
        <f>IF(ISERROR(BK174/BC174),"NM",IF(OR(BK174/BC174&lt;0.5,BK174/BC174&gt;2),"NM",(BK174/BC174-1)*100))</f>
        <v>NM</v>
      </c>
      <c r="BM174" s="71">
        <f>BM133</f>
        <v>9</v>
      </c>
      <c r="BN174" s="65" t="str">
        <f>IF(ISERROR(BM174/BE174),"NM",IF(OR(BM174/BE174&lt;0.5,BM174/BE174&gt;2),"NM",(BM174/BE174-1)*100))</f>
        <v>NM</v>
      </c>
      <c r="BO174" s="71">
        <f>BO133</f>
        <v>-1</v>
      </c>
      <c r="BP174" s="65" t="str">
        <f>IF(ISERROR(BO174/BG174),"NM",IF(OR(BO174/BG174&lt;0.5,BO174/BG174&gt;2),"NM",(BO174/BG174-1)*100))</f>
        <v>NM</v>
      </c>
      <c r="BQ174" s="71">
        <f>BQ133</f>
        <v>14</v>
      </c>
      <c r="BR174" s="65">
        <f>IF(ISERROR(BQ174/BI174),"NM",IF(OR(BQ174/BI174&lt;0.5,BQ174/BI174&gt;2),"NM",(BQ174/BI174-1)*100))</f>
        <v>39.999999999999993</v>
      </c>
      <c r="BS174" s="71">
        <f>BS133</f>
        <v>4</v>
      </c>
      <c r="BT174" s="65" t="str">
        <f>IF(ISERROR(BS174/BK174),"NM",IF(OR(BS174/BK174&lt;0.5,BS174/BK174&gt;2),"NM",(BS174/BK174-1)*100))</f>
        <v>NM</v>
      </c>
      <c r="BU174" s="71">
        <f>BU133</f>
        <v>-4</v>
      </c>
      <c r="BV174" s="65" t="str">
        <f>IF(ISERROR(BU174/BM174),"NM",IF(OR(BU174/BM174&lt;0.5,BU174/BM174&gt;2),"NM",(BU174/BM174-1)*100))</f>
        <v>NM</v>
      </c>
      <c r="BW174" s="71">
        <f>BW133</f>
        <v>7</v>
      </c>
      <c r="BX174" s="65" t="str">
        <f>IF(ISERROR(BW174/BO174),"NM",IF(OR(BW174/BO174&lt;0.5,BW174/BO174&gt;2),"NM",(BW174/BO174-1)*100))</f>
        <v>NM</v>
      </c>
      <c r="BY174" s="71">
        <f>BY133</f>
        <v>15</v>
      </c>
      <c r="BZ174" s="65">
        <f>IF(ISERROR(BY174/BQ174),"NM",IF(OR(BY174/BQ174&lt;0.5,BY174/BQ174&gt;2),"NM",(BY174/BQ174-1)*100))</f>
        <v>7.1428571428571397</v>
      </c>
      <c r="CA174" s="71">
        <f>CA133</f>
        <v>8</v>
      </c>
      <c r="CB174" s="65">
        <f>IF(ISERROR(CA174/BS174),"NM",IF(OR(CA174/BS174&lt;0.5,CA174/BS174&gt;2),"NM",(CA174/BS174-1)*100))</f>
        <v>100</v>
      </c>
      <c r="CC174" s="71">
        <f>CC133</f>
        <v>13</v>
      </c>
      <c r="CD174" s="65" t="str">
        <f>IF(ISERROR(CC174/BU174),"NM",IF(OR(CC174/BU174&lt;0.5,CC174/BU174&gt;2),"NM",(CC174/BU174-1)*100))</f>
        <v>NM</v>
      </c>
      <c r="CE174" s="71">
        <f>CE133</f>
        <v>28</v>
      </c>
      <c r="CF174" s="65" t="str">
        <f>IF(ISERROR(CE174/BW174),"NM",IF(OR(CE174/BW174&lt;0.5,CE174/BW174&gt;2),"NM",(CE174/BW174-1)*100))</f>
        <v>NM</v>
      </c>
      <c r="CG174" s="71">
        <f>CG133</f>
        <v>-1</v>
      </c>
      <c r="CH174" s="65" t="str">
        <f>IF(ISERROR(CG174/BY174),"NM",IF(OR(CG174/BY174&lt;0.5,CG174/BY174&gt;2),"NM",(CG174/BY174-1)*100))</f>
        <v>NM</v>
      </c>
      <c r="CI174" s="71">
        <f>CI133</f>
        <v>5</v>
      </c>
      <c r="CJ174" s="65">
        <f>IF(ISERROR(CI174/CA174),"NM",IF(OR(CI174/CA174&lt;0.5,CI174/CA174&gt;2),"NM",(CI174/CA174-1)*100))</f>
        <v>-37.5</v>
      </c>
      <c r="CK174" s="71">
        <f>CK133</f>
        <v>6</v>
      </c>
      <c r="CL174" s="65" t="str">
        <f>IF(ISERROR(CK174/CC174),"NM",IF(OR(CK174/CC174&lt;0.5,CK174/CC174&gt;2),"NM",(CK174/CC174-1)*100))</f>
        <v>NM</v>
      </c>
      <c r="CM174" s="71">
        <f>CM133</f>
        <v>20</v>
      </c>
      <c r="CN174" s="65">
        <f>IF(ISERROR(CM174/CE174),"NM",IF(OR(CM174/CE174&lt;0.5,CM174/CE174&gt;2),"NM",(CM174/CE174-1)*100))</f>
        <v>-28.571428571428569</v>
      </c>
      <c r="CO174" s="71">
        <f>CO133</f>
        <v>5</v>
      </c>
      <c r="CP174" s="65" t="str">
        <f>IF(ISERROR(CO174/CG174),"NM",IF(OR(CO174/CG174&lt;0.5,CO174/CG174&gt;2),"NM",(CO174/CG174-1)*100))</f>
        <v>NM</v>
      </c>
      <c r="CQ174" s="71">
        <f>CQ133</f>
        <v>7</v>
      </c>
      <c r="CR174" s="65">
        <f>IF(ISERROR(CQ174/CI174),"NM",IF(OR(CQ174/CI174&lt;0.5,CQ174/CI174&gt;2),"NM",(CQ174/CI174-1)*100))</f>
        <v>39.999999999999993</v>
      </c>
      <c r="CS174" s="71">
        <f>CS133</f>
        <v>13</v>
      </c>
      <c r="CT174" s="65" t="str">
        <f>IF(ISERROR(CS174/CK174),"NM",IF(OR(CS174/CK174&lt;0.5,CS174/CK174&gt;2),"NM",(CS174/CK174-1)*100))</f>
        <v>NM</v>
      </c>
      <c r="CU174" s="71">
        <f>CU133</f>
        <v>16</v>
      </c>
      <c r="CV174" s="65">
        <f>IF(ISERROR(CU174/CM174),"NM",IF(OR(CU174/CM174&lt;0.5,CU174/CM174&gt;2),"NM",(CU174/CM174-1)*100))</f>
        <v>-19.999999999999996</v>
      </c>
      <c r="CW174" s="71">
        <f>CW133</f>
        <v>0</v>
      </c>
      <c r="CX174" s="65" t="str">
        <f>IF(ISERROR(CW174/CO174),"NM",IF(OR(CW174/CO174&lt;0.5,CW174/CO174&gt;2),"NM",(CW174/CO174-1)*100))</f>
        <v>NM</v>
      </c>
      <c r="CY174" s="71">
        <f>CY133</f>
        <v>22</v>
      </c>
      <c r="CZ174" s="65" t="str">
        <f>IF(ISERROR(CY174/CQ174),"NM",IF(OR(CY174/CQ174&lt;0.5,CY174/CQ174&gt;2),"NM",(CY174/CQ174-1)*100))</f>
        <v>NM</v>
      </c>
      <c r="DA174" s="71">
        <f>DA133</f>
        <v>18</v>
      </c>
      <c r="DB174" s="65">
        <f>IF(ISERROR(DA174/CS174),"NM",IF(OR(DA174/CS174&lt;0.5,DA174/CS174&gt;2),"NM",(DA174/CS174-1)*100))</f>
        <v>38.46153846153846</v>
      </c>
      <c r="DC174" s="71">
        <f>DC133</f>
        <v>26</v>
      </c>
      <c r="DD174" s="65">
        <f>IF(ISERROR(DC174/CU174),"NM",IF(OR(DC174/CU174&lt;0.5,DC174/CU174&gt;2),"NM",(DC174/CU174-1)*100))</f>
        <v>62.5</v>
      </c>
      <c r="DE174" s="71">
        <f>DE133</f>
        <v>11</v>
      </c>
      <c r="DF174" s="65" t="str">
        <f>IF(ISERROR(DE174/CW174),"NM",IF(OR(DE174/CW174&lt;0.5,DE174/CW174&gt;2),"NM",(DE174/CW174-1)*100))</f>
        <v>NM</v>
      </c>
      <c r="DG174" s="71">
        <f>DG133</f>
        <v>8</v>
      </c>
      <c r="DH174" s="65" t="str">
        <f>IF(ISERROR(DG174/CY174),"NM",IF(OR(DG174/CY174&lt;0.5,DG174/CY174&gt;2),"NM",(DG174/CY174-1)*100))</f>
        <v>NM</v>
      </c>
      <c r="DI174" s="71">
        <f>DI133</f>
        <v>8</v>
      </c>
      <c r="DJ174" s="65" t="str">
        <f>IF(ISERROR(DI174/DA174),"NM",IF(OR(DI174/DA174&lt;0.5,DI174/DA174&gt;2),"NM",(DI174/DA174-1)*100))</f>
        <v>NM</v>
      </c>
      <c r="DK174" s="71">
        <f>DK133</f>
        <v>8</v>
      </c>
      <c r="DL174" s="65" t="str">
        <f>IF(ISERROR(DK174/DC174),"NM",IF(OR(DK174/DC174&lt;0.5,DK174/DC174&gt;2),"NM",(DK174/DC174-1)*100))</f>
        <v>NM</v>
      </c>
      <c r="DM174" s="71">
        <f>DM133</f>
        <v>8</v>
      </c>
      <c r="DN174" s="65">
        <f>IF(ISERROR(DM174/DE174),"NM",IF(OR(DM174/DE174&lt;0.5,DM174/DE174&gt;2),"NM",(DM174/DE174-1)*100))</f>
        <v>-27.27272727272727</v>
      </c>
      <c r="DO174" s="71">
        <f>DO133</f>
        <v>9</v>
      </c>
      <c r="DP174" s="65">
        <f>IF(ISERROR(DO174/DG174),"NM",IF(OR(DO174/DG174&lt;0.5,DO174/DG174&gt;2),"NM",(DO174/DG174-1)*100))</f>
        <v>12.5</v>
      </c>
      <c r="DQ174" s="71">
        <f>DQ133</f>
        <v>7</v>
      </c>
      <c r="DR174" s="65">
        <f>IF(ISERROR(DQ174/DI174),"NM",IF(OR(DQ174/DI174&lt;0.5,DQ174/DI174&gt;2),"NM",(DQ174/DI174-1)*100))</f>
        <v>-12.5</v>
      </c>
      <c r="DS174" s="71">
        <f>DS133</f>
        <v>8</v>
      </c>
      <c r="DT174" s="65">
        <f>IF(ISERROR(DS174/DK174),"NM",IF(OR(DS174/DK174&lt;0.5,DS174/DK174&gt;2),"NM",(DS174/DK174-1)*100))</f>
        <v>0</v>
      </c>
      <c r="DU174" s="71">
        <f>DU133</f>
        <v>7</v>
      </c>
      <c r="DV174" s="65">
        <f>IF(ISERROR(DU174/DM174),"NM",IF(OR(DU174/DM174&lt;0.5,DU174/DM174&gt;2),"NM",(DU174/DM174-1)*100))</f>
        <v>-12.5</v>
      </c>
      <c r="DW174" s="71">
        <f>DW133</f>
        <v>7</v>
      </c>
      <c r="DX174" s="65">
        <f>IF(ISERROR(DW174/DO174),"NM",IF(OR(DW174/DO174&lt;0.5,DW174/DO174&gt;2),"NM",(DW174/DO174-1)*100))</f>
        <v>-22.222222222222221</v>
      </c>
      <c r="DY174" s="71">
        <f>DY133</f>
        <v>9</v>
      </c>
      <c r="DZ174" s="65">
        <f>IF(ISERROR(DY174/DQ174),"NM",IF(OR(DY174/DQ174&lt;0.5,DY174/DQ174&gt;2),"NM",(DY174/DQ174-1)*100))</f>
        <v>28.57142857142858</v>
      </c>
      <c r="EA174" s="71">
        <f>EA133</f>
        <v>8</v>
      </c>
      <c r="EB174" s="65">
        <f>IF(ISERROR(EA174/DS174),"NM",IF(OR(EA174/DS174&lt;0.5,EA174/DS174&gt;2),"NM",(EA174/DS174-1)*100))</f>
        <v>0</v>
      </c>
      <c r="EC174" s="71">
        <f>EC133</f>
        <v>11</v>
      </c>
      <c r="ED174" s="65">
        <f>IF(ISERROR(EC174/DU174),"NM",IF(OR(EC174/DU174&lt;0.5,EC174/DU174&gt;2),"NM",(EC174/DU174-1)*100))</f>
        <v>57.142857142857139</v>
      </c>
      <c r="EE174" s="71">
        <f>EE133</f>
        <v>11</v>
      </c>
      <c r="EF174" s="65">
        <f>IF(ISERROR(EE174/DW174),"NM",IF(OR(EE174/DW174&lt;0.5,EE174/DW174&gt;2),"NM",(EE174/DW174-1)*100))</f>
        <v>57.142857142857139</v>
      </c>
      <c r="EG174" s="71">
        <f>EG133</f>
        <v>10</v>
      </c>
      <c r="EH174" s="65">
        <f>IF(ISERROR(EG174/DY174),"NM",IF(OR(EG174/DY174&lt;0.5,EG174/DY174&gt;2),"NM",(EG174/DY174-1)*100))</f>
        <v>11.111111111111116</v>
      </c>
      <c r="EI174" s="71">
        <f>EI133</f>
        <v>10</v>
      </c>
      <c r="EJ174" s="65">
        <f>IF(ISERROR(EI174/EA174),"NM",IF(OR(EI174/EA174&lt;0.5,EI174/EA174&gt;2),"NM",(EI174/EA174-1)*100))</f>
        <v>25</v>
      </c>
      <c r="EK174" s="71">
        <f>EK133</f>
        <v>10</v>
      </c>
      <c r="EL174" s="65">
        <f>IF(ISERROR(EK174/EC174),"NM",IF(OR(EK174/EC174&lt;0.5,EK174/EC174&gt;2),"NM",(EK174/EC174-1)*100))</f>
        <v>-9.0909090909090935</v>
      </c>
      <c r="EM174" s="71">
        <f>EM133</f>
        <v>11</v>
      </c>
      <c r="EN174" s="65">
        <f>IF(ISERROR(EM174/EE174),"NM",IF(OR(EM174/EE174&lt;0.5,EM174/EE174&gt;2),"NM",(EM174/EE174-1)*100))</f>
        <v>0</v>
      </c>
      <c r="EO174" s="71">
        <f>EO133</f>
        <v>10</v>
      </c>
      <c r="EP174" s="65">
        <f>IF(ISERROR(EO174/EG174),"NM",IF(OR(EO174/EG174&lt;0.5,EO174/EG174&gt;2),"NM",(EO174/EG174-1)*100))</f>
        <v>0</v>
      </c>
      <c r="EQ174" s="88">
        <f>EQ133</f>
        <v>11.044585987261147</v>
      </c>
      <c r="ER174" s="65">
        <f>IF(ISERROR(EQ174/EI174),"NM",IF(OR(EQ174/EI174&lt;0.5,EQ174/EI174&gt;2),"NM",(EQ174/EI174-1)*100))</f>
        <v>10.445859872611463</v>
      </c>
      <c r="ES174" s="88">
        <f>ES133</f>
        <v>10.876163610719324</v>
      </c>
      <c r="ET174" s="65">
        <f>IF(ISERROR(ES174/EK174),"NM",IF(OR(ES174/EK174&lt;0.5,ES174/EK174&gt;2),"NM",(ES174/EK174-1)*100))</f>
        <v>8.7616361071932491</v>
      </c>
      <c r="EU174" s="88">
        <f>EU133</f>
        <v>11.739351198871651</v>
      </c>
      <c r="EV174" s="65">
        <f>IF(ISERROR(EU174/EM174),"NM",IF(OR(EU174/EM174&lt;0.5,EU174/EM174&gt;2),"NM",(EU174/EM174-1)*100))</f>
        <v>6.7213745351968335</v>
      </c>
      <c r="EW174" s="88">
        <f>EW133</f>
        <v>10.645980253878703</v>
      </c>
      <c r="EX174" s="65">
        <f>IF(ISERROR(EW174/EO174),"NM",IF(OR(EW174/EO174&lt;0.5,EW174/EO174&gt;2),"NM",(EW174/EO174-1)*100))</f>
        <v>6.4598025387870184</v>
      </c>
      <c r="EY174" s="65"/>
      <c r="EZ174" s="321"/>
      <c r="FA174" s="85"/>
      <c r="FB174" s="88">
        <f>FB133</f>
        <v>1.8488807395522959</v>
      </c>
      <c r="FC174" s="123"/>
      <c r="FD174" s="88">
        <f>FD133</f>
        <v>4</v>
      </c>
      <c r="FE174" s="65" t="str">
        <f>IF(ISERROR(FD174/FB174),"NM",IF(OR(FD174/FB174&lt;0.5,FD174/FB174&gt;2),"NM",(FD174/FB174-1)*100))</f>
        <v>NM</v>
      </c>
      <c r="FF174" s="88">
        <f>FF133</f>
        <v>7</v>
      </c>
      <c r="FG174" s="65">
        <f>IF(ISERROR(FF174/FD174),"NM",IF(OR(FF174/FD174&lt;0.5,FF174/FD174&gt;2),"NM",(FF174/FD174-1)*100))</f>
        <v>75</v>
      </c>
      <c r="FH174" s="88">
        <f>FH133</f>
        <v>0</v>
      </c>
      <c r="FI174" s="65" t="str">
        <f>IF(ISERROR(FH174/FF174),"NM",IF(OR(FH174/FF174&lt;0.5,FH174/FF174&gt;2),"NM",(FH174/FF174-1)*100))</f>
        <v>NM</v>
      </c>
      <c r="FJ174" s="88">
        <f>S174+U174+W174+Y174</f>
        <v>-1</v>
      </c>
      <c r="FK174" s="65" t="str">
        <f>IF(ISERROR(FJ174/FH174),"NM",IF(OR(FJ174/FH174&lt;0.5,FJ174/FH174&gt;2),"NM",(FJ174/FH174-1)*100))</f>
        <v>NM</v>
      </c>
      <c r="FL174" s="88">
        <f>AA174+AC174+AE174+AG174</f>
        <v>18</v>
      </c>
      <c r="FM174" s="65" t="str">
        <f>IF(ISERROR(FL174/FJ174),"NM",IF(OR(FL174/FJ174&lt;0.5,FL174/FJ174&gt;2),"NM",(FL174/FJ174-1)*100))</f>
        <v>NM</v>
      </c>
      <c r="FN174" s="88">
        <f>AI174+AK174+AM174+AO174</f>
        <v>18</v>
      </c>
      <c r="FO174" s="65">
        <f>IF(ISERROR(FN174/FL174),"NM",IF(OR(FN174/FL174&lt;0.5,FN174/FL174&gt;2),"NM",(FN174/FL174-1)*100))</f>
        <v>0</v>
      </c>
      <c r="FP174" s="88">
        <f>AQ174+AS174+AU174+AW174</f>
        <v>29</v>
      </c>
      <c r="FQ174" s="65">
        <f>IF(ISERROR(FP174/FN174),"NM",IF(OR(FP174/FN174&lt;0.5,FP174/FN174&gt;2),"NM",(FP174/FN174-1)*100))</f>
        <v>61.111111111111114</v>
      </c>
      <c r="FR174" s="90">
        <f>AY174+BA174+BC174+BE174</f>
        <v>24</v>
      </c>
      <c r="FS174" s="65">
        <f>IF(ISERROR(FR174/FP174),"NM",IF(OR(FR174/FP174&lt;0.5,FR174/FP174&gt;2),"NM",(FR174/FP174-1)*100))</f>
        <v>-17.241379310344829</v>
      </c>
      <c r="FT174" s="90">
        <f>BG174+BI174+BK174+BM174</f>
        <v>28</v>
      </c>
      <c r="FU174" s="65">
        <f>IF(ISERROR(FT174/FR174),"NM",IF(OR(FT174/FR174&lt;0.5,FT174/FR174&gt;2),"NM",(FT174/FR174-1)*100))</f>
        <v>16.666666666666675</v>
      </c>
      <c r="FV174" s="87">
        <f>BO174+BQ174+BS174+BU174</f>
        <v>13</v>
      </c>
      <c r="FW174" s="65" t="str">
        <f>IF(ISERROR(FV174/FT174),"NM",IF(OR(FV174/FT174&lt;0.5,FV174/FT174&gt;2),"NM",(FV174/FT174-1)*100))</f>
        <v>NM</v>
      </c>
      <c r="FX174" s="87">
        <f>BW174+BY174+CA174+CC174</f>
        <v>43</v>
      </c>
      <c r="FY174" s="65" t="str">
        <f>IF(ISERROR(FX174/FV174),"NM",IF(OR(FX174/FV174&lt;0.5,FX174/FV174&gt;2),"NM",(FX174/FV174-1)*100))</f>
        <v>NM</v>
      </c>
      <c r="FZ174" s="87">
        <f>CE174+CG174+CI174+CK174</f>
        <v>38</v>
      </c>
      <c r="GA174" s="65">
        <f>IF(ISERROR(FZ174/FX174),"NM",IF(OR(FZ174/FX174&lt;0.5,FZ174/FX174&gt;2),"NM",(FZ174/FX174-1)*100))</f>
        <v>-11.627906976744185</v>
      </c>
      <c r="GB174" s="87">
        <f>CM174+CO174+CQ174+CS174</f>
        <v>45</v>
      </c>
      <c r="GC174" s="65">
        <f>IF(ISERROR(GB174/FZ174),"NM",IF(OR(GB174/FZ174&lt;0.5,GB174/FZ174&gt;2),"NM",(GB174/FZ174-1)*100))</f>
        <v>18.421052631578938</v>
      </c>
      <c r="GD174" s="87">
        <f>CU174+CW174+CY174+DA174</f>
        <v>56</v>
      </c>
      <c r="GE174" s="65">
        <f>IF(ISERROR(GD174/GB174),"NM",IF(OR(GD174/GB174&lt;0.5,GD174/GB174&gt;2),"NM",(GD174/GB174-1)*100))</f>
        <v>24.444444444444446</v>
      </c>
      <c r="GF174" s="87">
        <f>DC174+DE174+DG174+DI174</f>
        <v>53</v>
      </c>
      <c r="GG174" s="65">
        <f>IF(ISERROR(GF174/GD174),"NM",IF(OR(GF174/GD174&lt;0.5,GF174/GD174&gt;2),"NM",(GF174/GD174-1)*100))</f>
        <v>-5.3571428571428603</v>
      </c>
      <c r="GH174" s="87">
        <f>DK174+DM174+DO174+DQ174</f>
        <v>32</v>
      </c>
      <c r="GI174" s="65">
        <f>IF(ISERROR(GH174/GF174),"NM",IF(OR(GH174/GF174&lt;0.5,GH174/GF174&gt;2),"NM",(GH174/GF174-1)*100))</f>
        <v>-39.622641509433961</v>
      </c>
      <c r="GJ174" s="87">
        <f>DS174+DU174+DW174+DY174</f>
        <v>31</v>
      </c>
      <c r="GK174" s="65">
        <f>IF(ISERROR(GJ174/GH174),"NM",IF(OR(GJ174/GH174&lt;0.5,GJ174/GH174&gt;2),"NM",(GJ174/GH174-1)*100))</f>
        <v>-3.125</v>
      </c>
      <c r="GL174" s="87">
        <f>EA174+EC174+EE174+EG174</f>
        <v>40</v>
      </c>
      <c r="GM174" s="65">
        <f>IF(ISERROR(GL174/GJ174),"NM",IF(OR(GL174/GJ174&lt;0.5,GL174/GJ174&gt;2),"NM",(GL174/GJ174-1)*100))</f>
        <v>29.032258064516125</v>
      </c>
      <c r="GN174" s="87">
        <f>EI174+EK174+EM174+EO174</f>
        <v>41</v>
      </c>
      <c r="GO174" s="65">
        <f>IF(ISERROR(GN174/GL174),"NM",IF(OR(GN174/GL174&lt;0.5,GN174/GL174&gt;2),"NM",(GN174/GL174-1)*100))</f>
        <v>2.4999999999999911</v>
      </c>
      <c r="GP174" s="87">
        <f>EQ174+ES174+EU174+EW174</f>
        <v>44.306081050730825</v>
      </c>
      <c r="GQ174" s="65">
        <f>IF(ISERROR(GP174/GN174),"NM",IF(OR(GP174/GN174&lt;0.5,GP174/GN174&gt;2),"NM",(GP174/GN174-1)*100))</f>
        <v>8.063612318855661</v>
      </c>
      <c r="GR174" s="88">
        <f>GR133</f>
        <v>45.847057827926669</v>
      </c>
      <c r="GS174" s="65">
        <f>IF(ISERROR(GR174/GP174),"NM",IF(OR(GR174/GP174&lt;0.5,GR174/GP174&gt;2),"NM",(GR174/GP174-1)*100))</f>
        <v>3.4780254553125944</v>
      </c>
      <c r="GT174" s="88">
        <f>GT133</f>
        <v>47.222469562764466</v>
      </c>
      <c r="GU174" s="65">
        <f>IF(ISERROR(GT174/GR174),"NM",IF(OR(GT174/GR174&lt;0.5,GT174/GR174&gt;2),"NM",(GT174/GR174-1)*100))</f>
        <v>3.0000000000000027</v>
      </c>
      <c r="GV174" s="88">
        <f>GV133</f>
        <v>48.639143649647401</v>
      </c>
      <c r="GW174" s="65">
        <f>IF(ISERROR(GV174/GT174),"NM",IF(OR(GV174/GT174&lt;0.5,GV174/GT174&gt;2),"NM",(GV174/GT174-1)*100))</f>
        <v>3.0000000000000027</v>
      </c>
      <c r="GX174" s="88">
        <f>GX133</f>
        <v>50.098317959136828</v>
      </c>
      <c r="GY174" s="65">
        <f>IF(ISERROR(GX174/GV174),"NM",IF(OR(GX174/GV174&lt;0.5,GX174/GV174&gt;2),"NM",(GX174/GV174-1)*100))</f>
        <v>3.0000000000000027</v>
      </c>
      <c r="GZ174" s="67">
        <f t="shared" si="511"/>
        <v>4.0897241505519988</v>
      </c>
      <c r="HA174" s="280"/>
      <c r="HB174" s="57"/>
      <c r="HC174"/>
      <c r="HD174"/>
      <c r="HE174"/>
      <c r="HF174"/>
      <c r="HG174"/>
      <c r="HH174"/>
    </row>
    <row r="175" spans="1:216" s="2" customFormat="1" ht="13.5" customHeight="1" x14ac:dyDescent="0.2">
      <c r="A175" s="4" t="s">
        <v>482</v>
      </c>
      <c r="B175" s="54" t="s">
        <v>273</v>
      </c>
      <c r="C175" s="88">
        <f>C140</f>
        <v>1952</v>
      </c>
      <c r="D175" s="63"/>
      <c r="E175" s="88">
        <f>E140</f>
        <v>1993</v>
      </c>
      <c r="F175" s="63"/>
      <c r="G175" s="88">
        <f>G140</f>
        <v>2003</v>
      </c>
      <c r="H175" s="63"/>
      <c r="I175" s="88">
        <f>I140</f>
        <v>1989</v>
      </c>
      <c r="J175" s="63"/>
      <c r="K175" s="88">
        <f>K140</f>
        <v>1895</v>
      </c>
      <c r="L175" s="63">
        <f>IF(ISERROR(K175/C175),"NM",IF(OR(K175/C175&lt;0.5,K175/C175&gt;2),"NM",(K175/C175-1)*100))</f>
        <v>-2.9200819672131173</v>
      </c>
      <c r="M175" s="88">
        <f>M140</f>
        <v>1833</v>
      </c>
      <c r="N175" s="63">
        <f>IF(ISERROR(M175/E175),"NM",IF(OR(M175/E175&lt;0.5,M175/E175&gt;2),"NM",(M175/E175-1)*100))</f>
        <v>-8.0280983442047145</v>
      </c>
      <c r="O175" s="88">
        <f>O140</f>
        <v>1876</v>
      </c>
      <c r="P175" s="63">
        <f>IF(ISERROR(O175/G175),"NM",IF(OR(O175/G175&lt;0.5,O175/G175&gt;2),"NM",(O175/G175-1)*100))</f>
        <v>-6.3404892661008461</v>
      </c>
      <c r="Q175" s="88">
        <f>Q140</f>
        <v>1868</v>
      </c>
      <c r="R175" s="63">
        <f>IF(ISERROR(Q175/I175),"NM",IF(OR(Q175/I175&lt;0.5,Q175/I175&gt;2),"NM",(Q175/I175-1)*100))</f>
        <v>-6.0834590246354958</v>
      </c>
      <c r="S175" s="88">
        <f>S140</f>
        <v>1772</v>
      </c>
      <c r="T175" s="63">
        <f>IF(ISERROR(S175/K175),"NM",IF(OR(S175/K175&lt;0.5,S175/K175&gt;2),"NM",(S175/K175-1)*100))</f>
        <v>-6.4907651715039538</v>
      </c>
      <c r="U175" s="88">
        <f>U140</f>
        <v>1869</v>
      </c>
      <c r="V175" s="63">
        <f>IF(ISERROR(U175/M175),"NM",IF(OR(U175/M175&lt;0.5,U175/M175&gt;2),"NM",(U175/M175-1)*100))</f>
        <v>1.9639934533551617</v>
      </c>
      <c r="W175" s="88">
        <f>W140</f>
        <v>2017</v>
      </c>
      <c r="X175" s="63">
        <f>IF(ISERROR(W175/O175),"NM",IF(OR(W175/O175&lt;0.5,W175/O175&gt;2),"NM",(W175/O175-1)*100))</f>
        <v>7.5159914712153553</v>
      </c>
      <c r="Y175" s="88">
        <f>Y140</f>
        <v>1991</v>
      </c>
      <c r="Z175" s="63">
        <f>IF(ISERROR(Y175/Q175),"NM",IF(OR(Y175/Q175&lt;0.5,Y175/Q175&gt;2),"NM",(Y175/Q175-1)*100))</f>
        <v>6.5845824411134846</v>
      </c>
      <c r="AA175" s="88">
        <f>AA140</f>
        <v>2094.6</v>
      </c>
      <c r="AB175" s="63">
        <f>IF(ISERROR(AA175/S175),"NM",IF(OR(AA175/S175&lt;0.5,AA175/S175&gt;2),"NM",(AA175/S175-1)*100))</f>
        <v>18.205417607223474</v>
      </c>
      <c r="AC175" s="88">
        <f>AC140</f>
        <v>2123</v>
      </c>
      <c r="AD175" s="63">
        <f>IF(ISERROR(AC175/U175),"NM",IF(OR(AC175/U175&lt;0.5,AC175/U175&gt;2),"NM",(AC175/U175-1)*100))</f>
        <v>13.590155163188866</v>
      </c>
      <c r="AE175" s="88">
        <f>AE140</f>
        <v>2178</v>
      </c>
      <c r="AF175" s="63">
        <f>IF(ISERROR(AE175/W175),"NM",IF(OR(AE175/W175&lt;0.5,AE175/W175&gt;2),"NM",(AE175/W175-1)*100))</f>
        <v>7.9821517104610828</v>
      </c>
      <c r="AG175" s="88">
        <f>AG140</f>
        <v>2369</v>
      </c>
      <c r="AH175" s="63">
        <f>IF(ISERROR(AG175/Y175),"NM",IF(OR(AG175/Y175&lt;0.5,AG175/Y175&gt;2),"NM",(AG175/Y175-1)*100))</f>
        <v>18.985434455047724</v>
      </c>
      <c r="AI175" s="89">
        <f>AI140</f>
        <v>2443</v>
      </c>
      <c r="AJ175" s="63">
        <f>IF(ISERROR(AI175/AA175),"NM",IF(OR(AI175/AA175&lt;0.5,AI175/AA175&gt;2),"NM",(AI175/AA175-1)*100))</f>
        <v>16.633247398071237</v>
      </c>
      <c r="AK175" s="88">
        <f>AK140</f>
        <v>2430</v>
      </c>
      <c r="AL175" s="63">
        <f>IF(ISERROR(AK175/AC175),"NM",IF(OR(AK175/AC175&lt;0.5,AK175/AC175&gt;2),"NM",(AK175/AC175-1)*100))</f>
        <v>14.460668864813941</v>
      </c>
      <c r="AM175" s="88">
        <f>AM140</f>
        <v>2472</v>
      </c>
      <c r="AN175" s="63">
        <f>IF(ISERROR(AM175/AE175),"NM",IF(OR(AM175/AE175&lt;0.5,AM175/AE175&gt;2),"NM",(AM175/AE175-1)*100))</f>
        <v>13.498622589531672</v>
      </c>
      <c r="AO175" s="71">
        <f>AO140</f>
        <v>2598.4</v>
      </c>
      <c r="AP175" s="63">
        <f>IF(ISERROR(AO175/AG175),"NM",IF(OR(AO175/AG175&lt;0.5,AO175/AG175&gt;2),"NM",(AO175/AG175-1)*100))</f>
        <v>9.6834107218235488</v>
      </c>
      <c r="AQ175" s="71">
        <f>AQ140</f>
        <v>2672</v>
      </c>
      <c r="AR175" s="63">
        <f>IF(ISERROR(AQ175/AI175),"NM",IF(OR(AQ175/AI175&lt;0.5,AQ175/AI175&gt;2),"NM",(AQ175/AI175-1)*100))</f>
        <v>9.3737208350388901</v>
      </c>
      <c r="AS175" s="71">
        <f>AS140</f>
        <v>2636</v>
      </c>
      <c r="AT175" s="63">
        <f>IF(ISERROR(AS175/AK175),"NM",IF(OR(AS175/AK175&lt;0.5,AS175/AK175&gt;2),"NM",(AS175/AK175-1)*100))</f>
        <v>8.4773662551440374</v>
      </c>
      <c r="AU175" s="71">
        <f>AU140</f>
        <v>2594</v>
      </c>
      <c r="AV175" s="63">
        <f>IF(ISERROR(AU175/AM175),"NM",IF(OR(AU175/AM175&lt;0.5,AU175/AM175&gt;2),"NM",(AU175/AM175-1)*100))</f>
        <v>4.935275080906143</v>
      </c>
      <c r="AW175" s="71">
        <f>AW140</f>
        <v>2508</v>
      </c>
      <c r="AX175" s="63">
        <f>IF(ISERROR(AW175/AO175),"NM",IF(OR(AW175/AO175&lt;0.5,AW175/AO175&gt;2),"NM",(AW175/AO175-1)*100))</f>
        <v>-3.4790640394088745</v>
      </c>
      <c r="AY175" s="71">
        <f>AY140</f>
        <v>2553</v>
      </c>
      <c r="AZ175" s="65">
        <f>IF(ISERROR(AY175/AQ175),"NM",IF(OR(AY175/AQ175&lt;0.5,AY175/AQ175&gt;2),"NM",(AY175/AQ175-1)*100))</f>
        <v>-4.4535928143712544</v>
      </c>
      <c r="BA175" s="71">
        <f>BA140</f>
        <v>2642</v>
      </c>
      <c r="BB175" s="65">
        <f>IF(ISERROR(BA175/AS175),"NM",IF(OR(BA175/AS175&lt;0.5,BA175/AS175&gt;2),"NM",(BA175/AS175-1)*100))</f>
        <v>0.22761760242793194</v>
      </c>
      <c r="BC175" s="71">
        <f>BC140</f>
        <v>2643</v>
      </c>
      <c r="BD175" s="65">
        <f>IF(ISERROR(BC175/AU175),"NM",IF(OR(BC175/AU175&lt;0.5,BC175/AU175&gt;2),"NM",(BC175/AU175-1)*100))</f>
        <v>1.8889745566692318</v>
      </c>
      <c r="BE175" s="71">
        <f>BE140</f>
        <v>2636</v>
      </c>
      <c r="BF175" s="65">
        <f>IF(ISERROR(BE175/AW175),"NM",IF(OR(BE175/AW175&lt;0.5,BE175/AW175&gt;2),"NM",(BE175/AW175-1)*100))</f>
        <v>5.103668261562988</v>
      </c>
      <c r="BG175" s="71">
        <f>BG140</f>
        <v>2641</v>
      </c>
      <c r="BH175" s="65">
        <f>IF(ISERROR(BG175/AY175),"NM",IF(OR(BG175/AY175&lt;0.5,BG175/AY175&gt;2),"NM",(BG175/AY175-1)*100))</f>
        <v>3.4469251860556271</v>
      </c>
      <c r="BI175" s="71">
        <f>BI140</f>
        <v>2642</v>
      </c>
      <c r="BJ175" s="65">
        <f>IF(ISERROR(BI175/BA175),"NM",IF(OR(BI175/BA175&lt;0.5,BI175/BA175&gt;2),"NM",(BI175/BA175-1)*100))</f>
        <v>0</v>
      </c>
      <c r="BK175" s="71">
        <f>BK140</f>
        <v>2722</v>
      </c>
      <c r="BL175" s="65">
        <f>IF(ISERROR(BK175/BC175),"NM",IF(OR(BK175/BC175&lt;0.5,BK175/BC175&gt;2),"NM",(BK175/BC175-1)*100))</f>
        <v>2.9890276201286481</v>
      </c>
      <c r="BM175" s="71">
        <f>BM140</f>
        <v>2861</v>
      </c>
      <c r="BN175" s="65">
        <f>IF(ISERROR(BM175/BE175),"NM",IF(OR(BM175/BE175&lt;0.5,BM175/BE175&gt;2),"NM",(BM175/BE175-1)*100))</f>
        <v>8.535660091047049</v>
      </c>
      <c r="BO175" s="71">
        <f>BO140</f>
        <v>3080</v>
      </c>
      <c r="BP175" s="65">
        <f>IF(ISERROR(BO175/BG175),"NM",IF(OR(BO175/BG175&lt;0.5,BO175/BG175&gt;2),"NM",(BO175/BG175-1)*100))</f>
        <v>16.622491480499811</v>
      </c>
      <c r="BQ175" s="71">
        <f>BQ140</f>
        <v>3142</v>
      </c>
      <c r="BR175" s="65">
        <f>IF(ISERROR(BQ175/BI175),"NM",IF(OR(BQ175/BI175&lt;0.5,BQ175/BI175&gt;2),"NM",(BQ175/BI175-1)*100))</f>
        <v>18.925056775170333</v>
      </c>
      <c r="BS175" s="71">
        <f>BS140</f>
        <v>3077</v>
      </c>
      <c r="BT175" s="65">
        <f>IF(ISERROR(BS175/BK175),"NM",IF(OR(BS175/BK175&lt;0.5,BS175/BK175&gt;2),"NM",(BS175/BK175-1)*100))</f>
        <v>13.041880969875086</v>
      </c>
      <c r="BU175" s="71">
        <f>BU140</f>
        <v>3443</v>
      </c>
      <c r="BV175" s="65">
        <f>IF(ISERROR(BU175/BM175),"NM",IF(OR(BU175/BM175&lt;0.5,BU175/BM175&gt;2),"NM",(BU175/BM175-1)*100))</f>
        <v>20.342537574274733</v>
      </c>
      <c r="BW175" s="71">
        <f>BW140</f>
        <v>3579</v>
      </c>
      <c r="BX175" s="65">
        <f>IF(ISERROR(BW175/BO175),"NM",IF(OR(BW175/BO175&lt;0.5,BW175/BO175&gt;2),"NM",(BW175/BO175-1)*100))</f>
        <v>16.201298701298693</v>
      </c>
      <c r="BY175" s="71">
        <f>BY140</f>
        <v>3460</v>
      </c>
      <c r="BZ175" s="65">
        <f>IF(ISERROR(BY175/BQ175),"NM",IF(OR(BY175/BQ175&lt;0.5,BY175/BQ175&gt;2),"NM",(BY175/BQ175-1)*100))</f>
        <v>10.120942075111383</v>
      </c>
      <c r="CA175" s="71">
        <f>CA140</f>
        <v>3630</v>
      </c>
      <c r="CB175" s="65">
        <f>IF(ISERROR(CA175/BS175),"NM",IF(OR(CA175/BS175&lt;0.5,CA175/BS175&gt;2),"NM",(CA175/BS175-1)*100))</f>
        <v>17.972050698732534</v>
      </c>
      <c r="CC175" s="71">
        <f>CC140</f>
        <v>3816</v>
      </c>
      <c r="CD175" s="65">
        <f>IF(ISERROR(CC175/BU175),"NM",IF(OR(CC175/BU175&lt;0.5,CC175/BU175&gt;2),"NM",(CC175/BU175-1)*100))</f>
        <v>10.833575370316595</v>
      </c>
      <c r="CE175" s="71">
        <f>CE140</f>
        <v>3828.1540501712898</v>
      </c>
      <c r="CF175" s="65">
        <f>IF(ISERROR(CE175/BW175),"NM",IF(OR(CE175/BW175&lt;0.5,CE175/BW175&gt;2),"NM",(CE175/BW175-1)*100))</f>
        <v>6.9615549083903216</v>
      </c>
      <c r="CG175" s="71">
        <f>CG140</f>
        <v>3777</v>
      </c>
      <c r="CH175" s="65">
        <f>IF(ISERROR(CG175/BY175),"NM",IF(OR(CG175/BY175&lt;0.5,CG175/BY175&gt;2),"NM",(CG175/BY175-1)*100))</f>
        <v>9.1618497109826613</v>
      </c>
      <c r="CI175" s="71">
        <f>CI140</f>
        <v>4088.4</v>
      </c>
      <c r="CJ175" s="65">
        <f>IF(ISERROR(CI175/CA175),"NM",IF(OR(CI175/CA175&lt;0.5,CI175/CA175&gt;2),"NM",(CI175/CA175-1)*100))</f>
        <v>12.62809917355372</v>
      </c>
      <c r="CK175" s="71">
        <f>CK140</f>
        <v>4289</v>
      </c>
      <c r="CL175" s="65">
        <f>IF(ISERROR(CK175/CC175),"NM",IF(OR(CK175/CC175&lt;0.5,CK175/CC175&gt;2),"NM",(CK175/CC175-1)*100))</f>
        <v>12.395178197064993</v>
      </c>
      <c r="CM175" s="71">
        <f>CM140</f>
        <v>4372</v>
      </c>
      <c r="CN175" s="65">
        <f>IF(ISERROR(CM175/CE175),"NM",IF(OR(CM175/CE175&lt;0.5,CM175/CE175&gt;2),"NM",(CM175/CE175-1)*100))</f>
        <v>14.206480269632205</v>
      </c>
      <c r="CO175" s="71">
        <f>CO140</f>
        <v>4411</v>
      </c>
      <c r="CP175" s="65">
        <f>IF(ISERROR(CO175/CG175),"NM",IF(OR(CO175/CG175&lt;0.5,CO175/CG175&gt;2),"NM",(CO175/CG175-1)*100))</f>
        <v>16.785808842997096</v>
      </c>
      <c r="CQ175" s="71">
        <f>CQ140</f>
        <v>4720</v>
      </c>
      <c r="CR175" s="65">
        <f>IF(ISERROR(CQ175/CI175),"NM",IF(OR(CQ175/CI175&lt;0.5,CQ175/CI175&gt;2),"NM",(CQ175/CI175-1)*100))</f>
        <v>15.448586244007423</v>
      </c>
      <c r="CS175" s="71">
        <f>CS140</f>
        <v>4850</v>
      </c>
      <c r="CT175" s="65">
        <f>IF(ISERROR(CS175/CK175),"NM",IF(OR(CS175/CK175&lt;0.5,CS175/CK175&gt;2),"NM",(CS175/CK175-1)*100))</f>
        <v>13.079972021450214</v>
      </c>
      <c r="CU175" s="71">
        <f>CU140</f>
        <v>4894</v>
      </c>
      <c r="CV175" s="65">
        <f>IF(ISERROR(CU175/CM175),"NM",IF(OR(CU175/CM175&lt;0.5,CU175/CM175&gt;2),"NM",(CU175/CM175-1)*100))</f>
        <v>11.939615736505038</v>
      </c>
      <c r="CW175" s="71">
        <f>CW140</f>
        <v>4907</v>
      </c>
      <c r="CX175" s="65">
        <f>IF(ISERROR(CW175/CO175),"NM",IF(OR(CW175/CO175&lt;0.5,CW175/CO175&gt;2),"NM",(CW175/CO175-1)*100))</f>
        <v>11.244615733393793</v>
      </c>
      <c r="CY175" s="71">
        <f>CY140</f>
        <v>5140</v>
      </c>
      <c r="CZ175" s="65">
        <f>IF(ISERROR(CY175/CQ175),"NM",IF(OR(CY175/CQ175&lt;0.5,CY175/CQ175&gt;2),"NM",(CY175/CQ175-1)*100))</f>
        <v>8.8983050847457612</v>
      </c>
      <c r="DA175" s="71">
        <f>DA140</f>
        <v>5111</v>
      </c>
      <c r="DB175" s="65">
        <f>IF(ISERROR(DA175/CS175),"NM",IF(OR(DA175/CS175&lt;0.5,DA175/CS175&gt;2),"NM",(DA175/CS175-1)*100))</f>
        <v>5.3814432989690797</v>
      </c>
      <c r="DC175" s="71">
        <f>DC140</f>
        <v>4601</v>
      </c>
      <c r="DD175" s="65">
        <f>IF(ISERROR(DC175/CU175),"NM",IF(OR(DC175/CU175&lt;0.5,DC175/CU175&gt;2),"NM",(DC175/CU175-1)*100))</f>
        <v>-5.9869227625664045</v>
      </c>
      <c r="DE175" s="71">
        <f>DE140</f>
        <v>4377</v>
      </c>
      <c r="DF175" s="65">
        <f>IF(ISERROR(DE175/CW175),"NM",IF(OR(DE175/CW175&lt;0.5,DE175/CW175&gt;2),"NM",(DE175/CW175-1)*100))</f>
        <v>-10.8008966782148</v>
      </c>
      <c r="DG175" s="71">
        <f>DG140</f>
        <v>4398</v>
      </c>
      <c r="DH175" s="65">
        <f>IF(ISERROR(DG175/CY175),"NM",IF(OR(DG175/CY175&lt;0.5,DG175/CY175&gt;2),"NM",(DG175/CY175-1)*100))</f>
        <v>-14.435797665369654</v>
      </c>
      <c r="DI175" s="71">
        <f>DI140</f>
        <v>4293</v>
      </c>
      <c r="DJ175" s="65">
        <f>IF(ISERROR(DI175/DA175),"NM",IF(OR(DI175/DA175&lt;0.5,DI175/DA175&gt;2),"NM",(DI175/DA175-1)*100))</f>
        <v>-16.004695754255525</v>
      </c>
      <c r="DK175" s="71">
        <f>DK140</f>
        <v>4226</v>
      </c>
      <c r="DL175" s="65">
        <f>IF(ISERROR(DK175/DC175),"NM",IF(OR(DK175/DC175&lt;0.5,DK175/DC175&gt;2),"NM",(DK175/DC175-1)*100))</f>
        <v>-8.1504020865029396</v>
      </c>
      <c r="DM175" s="71">
        <f>DM140</f>
        <v>4260</v>
      </c>
      <c r="DN175" s="65">
        <f>IF(ISERROR(DM175/DE175),"NM",IF(OR(DM175/DE175&lt;0.5,DM175/DE175&gt;2),"NM",(DM175/DE175-1)*100))</f>
        <v>-2.6730637422892389</v>
      </c>
      <c r="DO175" s="71">
        <f>DO140</f>
        <v>4213</v>
      </c>
      <c r="DP175" s="65">
        <f>IF(ISERROR(DO175/DG175),"NM",IF(OR(DO175/DG175&lt;0.5,DO175/DG175&gt;2),"NM",(DO175/DG175-1)*100))</f>
        <v>-4.2064574806730315</v>
      </c>
      <c r="DQ175" s="71">
        <f>DQ140</f>
        <v>3833</v>
      </c>
      <c r="DR175" s="65">
        <f>IF(ISERROR(DQ175/DI175),"NM",IF(OR(DQ175/DI175&lt;0.5,DQ175/DI175&gt;2),"NM",(DQ175/DI175-1)*100))</f>
        <v>-10.71511763335663</v>
      </c>
      <c r="DS175" s="71">
        <f>DS140</f>
        <v>3691</v>
      </c>
      <c r="DT175" s="65">
        <f>IF(ISERROR(DS175/DK175),"NM",IF(OR(DS175/DK175&lt;0.5,DS175/DK175&gt;2),"NM",(DS175/DK175-1)*100))</f>
        <v>-12.659725508755326</v>
      </c>
      <c r="DU175" s="71">
        <f>DU140</f>
        <v>3580</v>
      </c>
      <c r="DV175" s="65">
        <f>IF(ISERROR(DU175/DM175),"NM",IF(OR(DU175/DM175&lt;0.5,DU175/DM175&gt;2),"NM",(DU175/DM175-1)*100))</f>
        <v>-15.962441314553988</v>
      </c>
      <c r="DW175" s="71">
        <f>DW140</f>
        <v>3584</v>
      </c>
      <c r="DX175" s="65">
        <f>IF(ISERROR(DW175/DO175),"NM",IF(OR(DW175/DO175&lt;0.5,DW175/DO175&gt;2),"NM",(DW175/DO175-1)*100))</f>
        <v>-14.929978637550434</v>
      </c>
      <c r="DY175" s="71">
        <f>DY140</f>
        <v>3613</v>
      </c>
      <c r="DZ175" s="65">
        <f>IF(ISERROR(DY175/DQ175),"NM",IF(OR(DY175/DQ175&lt;0.5,DY175/DQ175&gt;2),"NM",(DY175/DQ175-1)*100))</f>
        <v>-5.7396295330028657</v>
      </c>
      <c r="EA175" s="71">
        <f>EA140</f>
        <v>3777</v>
      </c>
      <c r="EB175" s="65">
        <f>IF(ISERROR(EA175/DS175),"NM",IF(OR(EA175/DS175&lt;0.5,EA175/DS175&gt;2),"NM",(EA175/DS175-1)*100))</f>
        <v>2.329991872121373</v>
      </c>
      <c r="EC175" s="71">
        <f>EC140</f>
        <v>4018</v>
      </c>
      <c r="ED175" s="65">
        <f>IF(ISERROR(EC175/DU175),"NM",IF(OR(EC175/DU175&lt;0.5,EC175/DU175&gt;2),"NM",(EC175/DU175-1)*100))</f>
        <v>12.234636871508386</v>
      </c>
      <c r="EE175" s="71">
        <f>EE140</f>
        <v>4214</v>
      </c>
      <c r="EF175" s="65">
        <f>IF(ISERROR(EE175/DW175),"NM",IF(OR(EE175/DW175&lt;0.5,EE175/DW175&gt;2),"NM",(EE175/DW175-1)*100))</f>
        <v>17.578125</v>
      </c>
      <c r="EG175" s="71">
        <f>EG140</f>
        <v>3958</v>
      </c>
      <c r="EH175" s="65">
        <f>IF(ISERROR(EG175/DY175),"NM",IF(OR(EG175/DY175&lt;0.5,EG175/DY175&gt;2),"NM",(EG175/DY175-1)*100))</f>
        <v>9.5488513700525921</v>
      </c>
      <c r="EI175" s="71">
        <f>EI140</f>
        <v>3761</v>
      </c>
      <c r="EJ175" s="65">
        <f>IF(ISERROR(EI175/EA175),"NM",IF(OR(EI175/EA175&lt;0.5,EI175/EA175&gt;2),"NM",(EI175/EA175-1)*100))</f>
        <v>-0.42361662695260538</v>
      </c>
      <c r="EK175" s="71">
        <f>EK140</f>
        <v>3789</v>
      </c>
      <c r="EL175" s="65">
        <f>IF(ISERROR(EK175/EC175),"NM",IF(OR(EK175/EC175&lt;0.5,EK175/EC175&gt;2),"NM",(EK175/EC175-1)*100))</f>
        <v>-5.6993529118964714</v>
      </c>
      <c r="EM175" s="71">
        <f>EM140</f>
        <v>3772</v>
      </c>
      <c r="EN175" s="65">
        <f>IF(ISERROR(EM175/EE175),"NM",IF(OR(EM175/EE175&lt;0.5,EM175/EE175&gt;2),"NM",(EM175/EE175-1)*100))</f>
        <v>-10.488846701471289</v>
      </c>
      <c r="EO175" s="71">
        <f>EO140</f>
        <v>3705</v>
      </c>
      <c r="EP175" s="65">
        <f>IF(ISERROR(EO175/EG175),"NM",IF(OR(EO175/EG175&lt;0.5,EO175/EG175&gt;2),"NM",(EO175/EG175-1)*100))</f>
        <v>-6.3921172309247094</v>
      </c>
      <c r="EQ175" s="88">
        <f>EQ140</f>
        <v>3842.6503564365785</v>
      </c>
      <c r="ER175" s="65">
        <f>IF(ISERROR(EQ175/EI175),"NM",IF(OR(EQ175/EI175&lt;0.5,EQ175/EI175&gt;2),"NM",(EQ175/EI175-1)*100))</f>
        <v>2.1709746460137902</v>
      </c>
      <c r="ES175" s="88">
        <f>ES140</f>
        <v>3875.8867731353039</v>
      </c>
      <c r="ET175" s="65">
        <f>IF(ISERROR(ES175/EK175),"NM",IF(OR(ES175/EK175&lt;0.5,ES175/EK175&gt;2),"NM",(ES175/EK175-1)*100))</f>
        <v>2.293132043687085</v>
      </c>
      <c r="EU175" s="88">
        <f>EU140</f>
        <v>3858.8746203267474</v>
      </c>
      <c r="EV175" s="65">
        <f>IF(ISERROR(EU175/EM175),"NM",IF(OR(EU175/EM175&lt;0.5,EU175/EM175&gt;2),"NM",(EU175/EM175-1)*100))</f>
        <v>2.303144759457787</v>
      </c>
      <c r="EW175" s="88">
        <f>EW140</f>
        <v>3852.6854281070728</v>
      </c>
      <c r="EX175" s="65">
        <f>IF(ISERROR(EW175/EO175),"NM",IF(OR(EW175/EO175&lt;0.5,EW175/EO175&gt;2),"NM",(EW175/EO175-1)*100))</f>
        <v>3.9861114198940006</v>
      </c>
      <c r="EY175" s="65"/>
      <c r="EZ175" s="317"/>
      <c r="FA175" s="59"/>
      <c r="FB175" s="88">
        <f>FB140</f>
        <v>5656.865042172818</v>
      </c>
      <c r="FC175" s="63"/>
      <c r="FD175" s="88">
        <f>FD140</f>
        <v>7021</v>
      </c>
      <c r="FE175" s="65">
        <f>IF(ISERROR(FD175/FB175),"NM",IF(OR(FD175/FB175&lt;0.5,FD175/FB175&gt;2),"NM",(FD175/FB175-1)*100))</f>
        <v>24.114680970066303</v>
      </c>
      <c r="FF175" s="88">
        <f>FF140</f>
        <v>7937</v>
      </c>
      <c r="FG175" s="65">
        <f>IF(ISERROR(FF175/FD175),"NM",IF(OR(FF175/FD175&lt;0.5,FF175/FD175&gt;2),"NM",(FF175/FD175-1)*100))</f>
        <v>13.046574562028201</v>
      </c>
      <c r="FH175" s="88">
        <f>FH140</f>
        <v>7472</v>
      </c>
      <c r="FI175" s="65">
        <f>IF(ISERROR(FH175/FF175),"NM",IF(OR(FH175/FF175&lt;0.5,FH175/FF175&gt;2),"NM",(FH175/FF175-1)*100))</f>
        <v>-5.8586367645205968</v>
      </c>
      <c r="FJ175" s="88">
        <f>S175+U175+W175+Y175</f>
        <v>7649</v>
      </c>
      <c r="FK175" s="65">
        <f>IF(ISERROR(FJ175/FH175),"NM",IF(OR(FJ175/FH175&lt;0.5,FJ175/FH175&gt;2),"NM",(FJ175/FH175-1)*100))</f>
        <v>2.3688436830835213</v>
      </c>
      <c r="FL175" s="88">
        <f>AA175+AC175+AE175+AG175</f>
        <v>8764.6</v>
      </c>
      <c r="FM175" s="65">
        <f>IF(ISERROR(FL175/FJ175),"NM",IF(OR(FL175/FJ175&lt;0.5,FL175/FJ175&gt;2),"NM",(FL175/FJ175-1)*100))</f>
        <v>14.584913060530802</v>
      </c>
      <c r="FN175" s="88">
        <f>AI175+AK175+AM175+AO175</f>
        <v>9943.4</v>
      </c>
      <c r="FO175" s="65">
        <f>IF(ISERROR(FN175/FL175),"NM",IF(OR(FN175/FL175&lt;0.5,FN175/FL175&gt;2),"NM",(FN175/FL175-1)*100))</f>
        <v>13.449558451041677</v>
      </c>
      <c r="FP175" s="88">
        <f>AQ175+AS175+AU175+AW175</f>
        <v>10410</v>
      </c>
      <c r="FQ175" s="65">
        <f>IF(ISERROR(FP175/FN175),"NM",IF(OR(FP175/FN175&lt;0.5,FP175/FN175&gt;2),"NM",(FP175/FN175-1)*100))</f>
        <v>4.6925598889715925</v>
      </c>
      <c r="FR175" s="90">
        <f>AY175+BA175+BC175+BE175</f>
        <v>10474</v>
      </c>
      <c r="FS175" s="65">
        <f>IF(ISERROR(FR175/FP175),"NM",IF(OR(FR175/FP175&lt;0.5,FR175/FP175&gt;2),"NM",(FR175/FP175-1)*100))</f>
        <v>0.6147934678194078</v>
      </c>
      <c r="FT175" s="90">
        <f>BG175+BI175+BK175+BM175</f>
        <v>10866</v>
      </c>
      <c r="FU175" s="65">
        <f>IF(ISERROR(FT175/FR175),"NM",IF(OR(FT175/FR175&lt;0.5,FT175/FR175&gt;2),"NM",(FT175/FR175-1)*100))</f>
        <v>3.7426007256062599</v>
      </c>
      <c r="FV175" s="87">
        <f>BO175+BQ175+BS175+BU175</f>
        <v>12742</v>
      </c>
      <c r="FW175" s="65">
        <f>IF(ISERROR(FV175/FT175),"NM",IF(OR(FV175/FT175&lt;0.5,FV175/FT175&gt;2),"NM",(FV175/FT175-1)*100))</f>
        <v>17.264862875023002</v>
      </c>
      <c r="FX175" s="87">
        <f>BW175+BY175+CA175+CC175</f>
        <v>14485</v>
      </c>
      <c r="FY175" s="65">
        <f>IF(ISERROR(FX175/FV175),"NM",IF(OR(FX175/FV175&lt;0.5,FX175/FV175&gt;2),"NM",(FX175/FV175-1)*100))</f>
        <v>13.679171244702548</v>
      </c>
      <c r="FZ175" s="87">
        <f>CE175+CG175+CI175+CK175</f>
        <v>15982.554050171289</v>
      </c>
      <c r="GA175" s="65">
        <f>IF(ISERROR(FZ175/FX175),"NM",IF(OR(FZ175/FX175&lt;0.5,FZ175/FX175&gt;2),"NM",(FZ175/FX175-1)*100))</f>
        <v>10.33865412613939</v>
      </c>
      <c r="GB175" s="87">
        <f>CM175+CO175+CQ175+CS175</f>
        <v>18353</v>
      </c>
      <c r="GC175" s="65">
        <f>IF(ISERROR(GB175/FZ175),"NM",IF(OR(GB175/FZ175&lt;0.5,GB175/FZ175&gt;2),"NM",(GB175/FZ175-1)*100))</f>
        <v>14.831458992020785</v>
      </c>
      <c r="GD175" s="87">
        <f>CU175+CW175+CY175+DA175</f>
        <v>20052</v>
      </c>
      <c r="GE175" s="65">
        <f>IF(ISERROR(GD175/GB175),"NM",IF(OR(GD175/GB175&lt;0.5,GD175/GB175&gt;2),"NM",(GD175/GB175-1)*100))</f>
        <v>9.2573421239034559</v>
      </c>
      <c r="GF175" s="87">
        <f>DC175+DE175+DG175+DI175</f>
        <v>17669</v>
      </c>
      <c r="GG175" s="65">
        <f>IF(ISERROR(GF175/GD175),"NM",IF(OR(GF175/GD175&lt;0.5,GF175/GD175&gt;2),"NM",(GF175/GD175-1)*100))</f>
        <v>-11.884101336525033</v>
      </c>
      <c r="GH175" s="87">
        <f>DK175+DM175+DO175+DQ175</f>
        <v>16532</v>
      </c>
      <c r="GI175" s="65">
        <f>IF(ISERROR(GH175/GF175),"NM",IF(OR(GH175/GF175&lt;0.5,GH175/GF175&gt;2),"NM",(GH175/GF175-1)*100))</f>
        <v>-6.4349991510555204</v>
      </c>
      <c r="GJ175" s="87">
        <f>DS175+DU175+DW175+DY175</f>
        <v>14468</v>
      </c>
      <c r="GK175" s="65">
        <f>IF(ISERROR(GJ175/GH175),"NM",IF(OR(GJ175/GH175&lt;0.5,GJ175/GH175&gt;2),"NM",(GJ175/GH175-1)*100))</f>
        <v>-12.484877812726836</v>
      </c>
      <c r="GL175" s="87">
        <f>EA175+EC175+EE175+EG175</f>
        <v>15967</v>
      </c>
      <c r="GM175" s="65">
        <f>IF(ISERROR(GL175/GJ175),"NM",IF(OR(GL175/GJ175&lt;0.5,GL175/GJ175&gt;2),"NM",(GL175/GJ175-1)*100))</f>
        <v>10.360796239977876</v>
      </c>
      <c r="GN175" s="87">
        <f>EI175+EK175+EM175+EO175</f>
        <v>15027</v>
      </c>
      <c r="GO175" s="65">
        <f>IF(ISERROR(GN175/GL175),"NM",IF(OR(GN175/GL175&lt;0.5,GN175/GL175&gt;2),"NM",(GN175/GL175-1)*100))</f>
        <v>-5.8871422308511274</v>
      </c>
      <c r="GP175" s="87">
        <f>EQ175+ES175+EU175+EW175</f>
        <v>15430.097178005704</v>
      </c>
      <c r="GQ175" s="65">
        <f>IF(ISERROR(GP175/GN175),"NM",IF(OR(GP175/GN175&lt;0.5,GP175/GN175&gt;2),"NM",(GP175/GN175-1)*100))</f>
        <v>2.6824860451567512</v>
      </c>
      <c r="GR175" s="88">
        <f>GR140</f>
        <v>15099.084407953753</v>
      </c>
      <c r="GS175" s="65">
        <f>IF(ISERROR(GR175/GP175),"NM",IF(OR(GR175/GP175&lt;0.5,GR175/GP175&gt;2),"NM",(GR175/GP175-1)*100))</f>
        <v>-2.1452409938401584</v>
      </c>
      <c r="GT175" s="88">
        <f>GT140</f>
        <v>15162.072048464426</v>
      </c>
      <c r="GU175" s="65">
        <f>IF(ISERROR(GT175/GR175),"NM",IF(OR(GT175/GR175&lt;0.5,GT175/GR175&gt;2),"NM",(GT175/GR175-1)*100))</f>
        <v>0.41716198683869887</v>
      </c>
      <c r="GV175" s="88">
        <f>GV140</f>
        <v>15345.314394020337</v>
      </c>
      <c r="GW175" s="65">
        <f>IF(ISERROR(GV175/GT175),"NM",IF(OR(GV175/GT175&lt;0.5,GV175/GT175&gt;2),"NM",(GV175/GT175-1)*100))</f>
        <v>1.2085574120093145</v>
      </c>
      <c r="GX175" s="88">
        <f>GX140</f>
        <v>15645.197353180076</v>
      </c>
      <c r="GY175" s="65">
        <f>IF(ISERROR(GX175/GV175),"NM",IF(OR(GX175/GV175&lt;0.5,GX175/GV175&gt;2),"NM",(GX175/GV175-1)*100))</f>
        <v>1.9542314445939013</v>
      </c>
      <c r="GZ175" s="67">
        <f t="shared" si="511"/>
        <v>0.80956758784247462</v>
      </c>
      <c r="HA175" s="280"/>
      <c r="HB175" s="57"/>
      <c r="HC175"/>
      <c r="HD175"/>
      <c r="HE175"/>
      <c r="HF175"/>
      <c r="HG175"/>
      <c r="HH175"/>
    </row>
    <row r="176" spans="1:216" s="2" customFormat="1" ht="13.5" customHeight="1" x14ac:dyDescent="0.2">
      <c r="A176" s="4"/>
      <c r="B176" s="54"/>
      <c r="C176" s="57"/>
      <c r="D176" s="63"/>
      <c r="E176" s="57"/>
      <c r="F176" s="63"/>
      <c r="G176" s="57"/>
      <c r="H176" s="63"/>
      <c r="I176" s="57"/>
      <c r="J176" s="63"/>
      <c r="K176" s="57"/>
      <c r="L176" s="63"/>
      <c r="M176" s="57"/>
      <c r="N176" s="63"/>
      <c r="O176" s="57"/>
      <c r="P176" s="63"/>
      <c r="Q176" s="57"/>
      <c r="R176" s="63"/>
      <c r="S176" s="57"/>
      <c r="T176" s="63"/>
      <c r="U176" s="57"/>
      <c r="V176" s="63"/>
      <c r="W176" s="57"/>
      <c r="X176" s="63"/>
      <c r="Y176" s="57"/>
      <c r="Z176" s="63"/>
      <c r="AA176" s="57"/>
      <c r="AB176" s="63"/>
      <c r="AC176" s="57"/>
      <c r="AD176" s="63"/>
      <c r="AE176" s="57"/>
      <c r="AF176" s="63"/>
      <c r="AG176" s="57"/>
      <c r="AH176" s="63"/>
      <c r="AI176" s="55"/>
      <c r="AJ176" s="63"/>
      <c r="AK176" s="57"/>
      <c r="AL176" s="63"/>
      <c r="AM176" s="57"/>
      <c r="AN176" s="63"/>
      <c r="AO176" s="59"/>
      <c r="AP176" s="63"/>
      <c r="AQ176" s="59"/>
      <c r="AR176" s="63"/>
      <c r="AS176" s="59"/>
      <c r="AT176" s="63"/>
      <c r="AU176" s="59"/>
      <c r="AV176" s="63"/>
      <c r="AW176" s="59"/>
      <c r="AX176" s="63"/>
      <c r="AY176" s="59"/>
      <c r="AZ176" s="65"/>
      <c r="BA176" s="59"/>
      <c r="BB176" s="65"/>
      <c r="BC176" s="59"/>
      <c r="BD176" s="65"/>
      <c r="BE176" s="59"/>
      <c r="BF176" s="65"/>
      <c r="BG176" s="59"/>
      <c r="BH176" s="65"/>
      <c r="BI176" s="59"/>
      <c r="BJ176" s="65"/>
      <c r="BK176" s="59"/>
      <c r="BL176" s="65"/>
      <c r="BM176" s="59"/>
      <c r="BN176" s="65"/>
      <c r="BO176" s="59"/>
      <c r="BP176" s="65"/>
      <c r="BQ176" s="59"/>
      <c r="BR176" s="65"/>
      <c r="BS176" s="59"/>
      <c r="BT176" s="65"/>
      <c r="BU176" s="59"/>
      <c r="BV176" s="65"/>
      <c r="BW176" s="59"/>
      <c r="BX176" s="65"/>
      <c r="BY176" s="59"/>
      <c r="BZ176" s="65"/>
      <c r="CA176" s="59"/>
      <c r="CB176" s="65"/>
      <c r="CC176" s="59"/>
      <c r="CD176" s="65"/>
      <c r="CE176" s="59"/>
      <c r="CF176" s="65"/>
      <c r="CG176" s="59"/>
      <c r="CH176" s="65"/>
      <c r="CI176" s="59"/>
      <c r="CJ176" s="65"/>
      <c r="CK176" s="59"/>
      <c r="CL176" s="65"/>
      <c r="CM176" s="59"/>
      <c r="CN176" s="65"/>
      <c r="CO176" s="59"/>
      <c r="CP176" s="65"/>
      <c r="CQ176" s="59"/>
      <c r="CR176" s="65"/>
      <c r="CS176" s="59"/>
      <c r="CT176" s="65"/>
      <c r="CU176" s="59"/>
      <c r="CV176" s="65"/>
      <c r="CW176" s="59"/>
      <c r="CX176" s="65"/>
      <c r="CY176" s="59"/>
      <c r="CZ176" s="65"/>
      <c r="DA176" s="59"/>
      <c r="DB176" s="65"/>
      <c r="DC176" s="59"/>
      <c r="DD176" s="65"/>
      <c r="DE176" s="59"/>
      <c r="DF176" s="65"/>
      <c r="DG176" s="59"/>
      <c r="DH176" s="65"/>
      <c r="DI176" s="59"/>
      <c r="DJ176" s="65"/>
      <c r="DK176" s="59"/>
      <c r="DL176" s="65"/>
      <c r="DM176" s="59"/>
      <c r="DN176" s="65"/>
      <c r="DO176" s="59"/>
      <c r="DP176" s="65"/>
      <c r="DQ176" s="59"/>
      <c r="DR176" s="65"/>
      <c r="DS176" s="59"/>
      <c r="DT176" s="65"/>
      <c r="DU176" s="59"/>
      <c r="DV176" s="65"/>
      <c r="DW176" s="59"/>
      <c r="DX176" s="65"/>
      <c r="DY176" s="59"/>
      <c r="DZ176" s="65"/>
      <c r="EA176" s="59"/>
      <c r="EB176" s="65"/>
      <c r="EC176" s="59"/>
      <c r="ED176" s="65"/>
      <c r="EE176" s="59"/>
      <c r="EF176" s="65"/>
      <c r="EG176" s="59"/>
      <c r="EH176" s="65"/>
      <c r="EI176" s="59"/>
      <c r="EJ176" s="65"/>
      <c r="EK176" s="59"/>
      <c r="EL176" s="65"/>
      <c r="EM176" s="59"/>
      <c r="EN176" s="65"/>
      <c r="EO176" s="59"/>
      <c r="EP176" s="65"/>
      <c r="EQ176" s="57"/>
      <c r="ER176" s="65"/>
      <c r="ES176" s="57"/>
      <c r="ET176" s="65"/>
      <c r="EU176" s="57"/>
      <c r="EV176" s="65"/>
      <c r="EW176" s="57"/>
      <c r="EX176" s="65"/>
      <c r="EY176" s="65"/>
      <c r="EZ176" s="317"/>
      <c r="FA176" s="59"/>
      <c r="FB176" s="57"/>
      <c r="FC176" s="63"/>
      <c r="FD176" s="57"/>
      <c r="FE176" s="65"/>
      <c r="FF176" s="57"/>
      <c r="FG176" s="65"/>
      <c r="FH176" s="57"/>
      <c r="FI176" s="65"/>
      <c r="FJ176" s="57"/>
      <c r="FK176" s="65"/>
      <c r="FL176" s="57"/>
      <c r="FM176" s="65"/>
      <c r="FN176" s="57"/>
      <c r="FO176" s="65"/>
      <c r="FP176" s="57"/>
      <c r="FQ176" s="65"/>
      <c r="FR176" s="75"/>
      <c r="FS176" s="65"/>
      <c r="FT176" s="75"/>
      <c r="FU176" s="65"/>
      <c r="FV176" s="75"/>
      <c r="FW176" s="65"/>
      <c r="FX176" s="75"/>
      <c r="FY176" s="65"/>
      <c r="FZ176" s="75"/>
      <c r="GA176" s="65"/>
      <c r="GB176" s="75"/>
      <c r="GC176" s="65"/>
      <c r="GD176" s="75"/>
      <c r="GE176" s="65"/>
      <c r="GF176" s="75"/>
      <c r="GG176" s="65"/>
      <c r="GH176" s="75"/>
      <c r="GI176" s="65"/>
      <c r="GJ176" s="75"/>
      <c r="GK176" s="65"/>
      <c r="GL176" s="75"/>
      <c r="GM176" s="65"/>
      <c r="GN176" s="75"/>
      <c r="GO176" s="65"/>
      <c r="GP176" s="75"/>
      <c r="GQ176" s="65"/>
      <c r="GR176" s="57"/>
      <c r="GS176" s="65"/>
      <c r="GT176" s="57"/>
      <c r="GU176" s="65"/>
      <c r="GV176" s="57"/>
      <c r="GW176" s="65"/>
      <c r="GX176" s="57"/>
      <c r="GY176" s="65"/>
      <c r="GZ176" s="67" t="str">
        <f t="shared" si="511"/>
        <v/>
      </c>
      <c r="HA176" s="279"/>
      <c r="HB176" s="57"/>
      <c r="HC176"/>
      <c r="HD176"/>
      <c r="HE176"/>
      <c r="HF176"/>
      <c r="HG176"/>
      <c r="HH176"/>
    </row>
    <row r="177" spans="1:216" s="2" customFormat="1" ht="13.5" customHeight="1" x14ac:dyDescent="0.2">
      <c r="A177" s="4"/>
      <c r="B177" s="54" t="s">
        <v>185</v>
      </c>
      <c r="C177" s="88">
        <f>C145</f>
        <v>1384</v>
      </c>
      <c r="D177" s="63"/>
      <c r="E177" s="88">
        <f>E145</f>
        <v>1411</v>
      </c>
      <c r="F177" s="63"/>
      <c r="G177" s="88">
        <f>G145</f>
        <v>1425</v>
      </c>
      <c r="H177" s="63"/>
      <c r="I177" s="88">
        <f>I145</f>
        <v>1414</v>
      </c>
      <c r="J177" s="63"/>
      <c r="K177" s="88">
        <f>K145</f>
        <v>1334</v>
      </c>
      <c r="L177" s="63">
        <f>IF(ISERROR(K177/C177),"NM",IF(OR(K177/C177&lt;0.5,K177/C177&gt;2),"NM",(K177/C177-1)*100))</f>
        <v>-3.6127167630057855</v>
      </c>
      <c r="M177" s="88">
        <f>M145</f>
        <v>1272</v>
      </c>
      <c r="N177" s="63">
        <f>IF(ISERROR(M177/E177),"NM",IF(OR(M177/E177&lt;0.5,M177/E177&gt;2),"NM",(M177/E177-1)*100))</f>
        <v>-9.8511693834160141</v>
      </c>
      <c r="O177" s="88">
        <f>O145</f>
        <v>1296</v>
      </c>
      <c r="P177" s="63">
        <f>IF(ISERROR(O177/G177),"NM",IF(OR(O177/G177&lt;0.5,O177/G177&gt;2),"NM",(O177/G177-1)*100))</f>
        <v>-9.0526315789473681</v>
      </c>
      <c r="Q177" s="88">
        <f>Q145</f>
        <v>1288</v>
      </c>
      <c r="R177" s="63">
        <f>IF(ISERROR(Q177/I177),"NM",IF(OR(Q177/I177&lt;0.5,Q177/I177&gt;2),"NM",(Q177/I177-1)*100))</f>
        <v>-8.9108910891089081</v>
      </c>
      <c r="S177" s="88">
        <f>S145</f>
        <v>1213</v>
      </c>
      <c r="T177" s="63">
        <f>IF(ISERROR(S177/K177),"NM",IF(OR(S177/K177&lt;0.5,S177/K177&gt;2),"NM",(S177/K177-1)*100))</f>
        <v>-9.070464767616194</v>
      </c>
      <c r="U177" s="88">
        <f>U145</f>
        <v>1274</v>
      </c>
      <c r="V177" s="63">
        <f>IF(ISERROR(U177/M177),"NM",IF(OR(U177/M177&lt;0.5,U177/M177&gt;2),"NM",(U177/M177-1)*100))</f>
        <v>0.15723270440251014</v>
      </c>
      <c r="W177" s="88">
        <f>W145</f>
        <v>1385</v>
      </c>
      <c r="X177" s="63">
        <f>IF(ISERROR(W177/O177),"NM",IF(OR(W177/O177&lt;0.5,W177/O177&gt;2),"NM",(W177/O177-1)*100))</f>
        <v>6.8672839506172867</v>
      </c>
      <c r="Y177" s="88">
        <f>Y145</f>
        <v>1358</v>
      </c>
      <c r="Z177" s="63">
        <f>IF(ISERROR(Y177/Q177),"NM",IF(OR(Y177/Q177&lt;0.5,Y177/Q177&gt;2),"NM",(Y177/Q177-1)*100))</f>
        <v>5.4347826086956541</v>
      </c>
      <c r="AA177" s="88">
        <f>AA145</f>
        <v>1417</v>
      </c>
      <c r="AB177" s="63">
        <f>IF(ISERROR(AA177/S177),"NM",IF(OR(AA177/S177&lt;0.5,AA177/S177&gt;2),"NM",(AA177/S177-1)*100))</f>
        <v>16.817807089859848</v>
      </c>
      <c r="AC177" s="88">
        <f>AC145</f>
        <v>1439</v>
      </c>
      <c r="AD177" s="63">
        <f>IF(ISERROR(AC177/U177),"NM",IF(OR(AC177/U177&lt;0.5,AC177/U177&gt;2),"NM",(AC177/U177-1)*100))</f>
        <v>12.951334379905809</v>
      </c>
      <c r="AE177" s="88">
        <f>AE145</f>
        <v>1469</v>
      </c>
      <c r="AF177" s="63">
        <f>IF(ISERROR(AE177/W177),"NM",IF(OR(AE177/W177&lt;0.5,AE177/W177&gt;2),"NM",(AE177/W177-1)*100))</f>
        <v>6.0649819494584811</v>
      </c>
      <c r="AG177" s="88">
        <f>AG145</f>
        <v>1619</v>
      </c>
      <c r="AH177" s="63">
        <f>IF(ISERROR(AG177/Y177),"NM",IF(OR(AG177/Y177&lt;0.5,AG177/Y177&gt;2),"NM",(AG177/Y177-1)*100))</f>
        <v>19.219440353460971</v>
      </c>
      <c r="AI177" s="89">
        <f>AI145</f>
        <v>1643</v>
      </c>
      <c r="AJ177" s="63">
        <f>IF(ISERROR(AI177/AA177),"NM",IF(OR(AI177/AA177&lt;0.5,AI177/AA177&gt;2),"NM",(AI177/AA177-1)*100))</f>
        <v>15.949188426252636</v>
      </c>
      <c r="AK177" s="88">
        <f>AK145</f>
        <v>1622</v>
      </c>
      <c r="AL177" s="63">
        <f>IF(ISERROR(AK177/AC177),"NM",IF(OR(AK177/AC177&lt;0.5,AK177/AC177&gt;2),"NM",(AK177/AC177-1)*100))</f>
        <v>12.717164697706739</v>
      </c>
      <c r="AM177" s="88">
        <f>AM145</f>
        <v>1665</v>
      </c>
      <c r="AN177" s="63">
        <f>IF(ISERROR(AM177/AE177),"NM",IF(OR(AM177/AE177&lt;0.5,AM177/AE177&gt;2),"NM",(AM177/AE177-1)*100))</f>
        <v>13.342409802586786</v>
      </c>
      <c r="AO177" s="71">
        <f>AO145</f>
        <v>1749</v>
      </c>
      <c r="AP177" s="63">
        <f>IF(ISERROR(AO177/AG177),"NM",IF(OR(AO177/AG177&lt;0.5,AO177/AG177&gt;2),"NM",(AO177/AG177-1)*100))</f>
        <v>8.0296479308215041</v>
      </c>
      <c r="AQ177" s="71">
        <f>AQ145</f>
        <v>1787</v>
      </c>
      <c r="AR177" s="63">
        <f>IF(ISERROR(AQ177/AI177),"NM",IF(OR(AQ177/AI177&lt;0.5,AQ177/AI177&gt;2),"NM",(AQ177/AI177-1)*100))</f>
        <v>8.7644552647595972</v>
      </c>
      <c r="AS177" s="71">
        <f>AS145</f>
        <v>1735</v>
      </c>
      <c r="AT177" s="63">
        <f>IF(ISERROR(AS177/AK177),"NM",IF(OR(AS177/AK177&lt;0.5,AS177/AK177&gt;2),"NM",(AS177/AK177-1)*100))</f>
        <v>6.966707768187419</v>
      </c>
      <c r="AU177" s="71">
        <f>AU145</f>
        <v>1728</v>
      </c>
      <c r="AV177" s="63">
        <f>IF(ISERROR(AU177/AM177),"NM",IF(OR(AU177/AM177&lt;0.5,AU177/AM177&gt;2),"NM",(AU177/AM177-1)*100))</f>
        <v>3.7837837837837895</v>
      </c>
      <c r="AW177" s="71">
        <f>AW145</f>
        <v>1648</v>
      </c>
      <c r="AX177" s="63">
        <f>IF(ISERROR(AW177/AO177),"NM",IF(OR(AW177/AO177&lt;0.5,AW177/AO177&gt;2),"NM",(AW177/AO177-1)*100))</f>
        <v>-5.7747284162378509</v>
      </c>
      <c r="AY177" s="71">
        <f>AY145</f>
        <v>1658.5</v>
      </c>
      <c r="AZ177" s="65">
        <f>IF(ISERROR(AY177/AQ177),"NM",IF(OR(AY177/AQ177&lt;0.5,AY177/AQ177&gt;2),"NM",(AY177/AQ177-1)*100))</f>
        <v>-7.1908226077224358</v>
      </c>
      <c r="BA177" s="71">
        <f>BA145</f>
        <v>1716</v>
      </c>
      <c r="BB177" s="65">
        <f>IF(ISERROR(BA177/AS177),"NM",IF(OR(BA177/AS177&lt;0.5,BA177/AS177&gt;2),"NM",(BA177/AS177-1)*100))</f>
        <v>-1.0951008645533111</v>
      </c>
      <c r="BC177" s="71">
        <f>BC145</f>
        <v>1746</v>
      </c>
      <c r="BD177" s="65">
        <f>IF(ISERROR(BC177/AU177),"NM",IF(OR(BC177/AU177&lt;0.5,BC177/AU177&gt;2),"NM",(BC177/AU177-1)*100))</f>
        <v>1.0416666666666741</v>
      </c>
      <c r="BE177" s="71">
        <f>BE145</f>
        <v>1727</v>
      </c>
      <c r="BF177" s="65">
        <f>IF(ISERROR(BE177/AW177),"NM",IF(OR(BE177/AW177&lt;0.5,BE177/AW177&gt;2),"NM",(BE177/AW177-1)*100))</f>
        <v>4.7936893203883502</v>
      </c>
      <c r="BG177" s="71">
        <f>BG145</f>
        <v>1686</v>
      </c>
      <c r="BH177" s="65">
        <f>IF(ISERROR(BG177/AY177),"NM",IF(OR(BG177/AY177&lt;0.5,BG177/AY177&gt;2),"NM",(BG177/AY177-1)*100))</f>
        <v>1.6581248115767222</v>
      </c>
      <c r="BI177" s="71">
        <f>BI145</f>
        <v>1682</v>
      </c>
      <c r="BJ177" s="65">
        <f>IF(ISERROR(BI177/BA177),"NM",IF(OR(BI177/BA177&lt;0.5,BI177/BA177&gt;2),"NM",(BI177/BA177-1)*100))</f>
        <v>-1.9813519813519864</v>
      </c>
      <c r="BK177" s="71">
        <f>BK145</f>
        <v>1735</v>
      </c>
      <c r="BL177" s="65">
        <f>IF(ISERROR(BK177/BC177),"NM",IF(OR(BK177/BC177&lt;0.5,BK177/BC177&gt;2),"NM",(BK177/BC177-1)*100))</f>
        <v>-0.63001145475372056</v>
      </c>
      <c r="BM177" s="71">
        <f>BM145</f>
        <v>1831</v>
      </c>
      <c r="BN177" s="65">
        <f>IF(ISERROR(BM177/BE177),"NM",IF(OR(BM177/BE177&lt;0.5,BM177/BE177&gt;2),"NM",(BM177/BE177-1)*100))</f>
        <v>6.0220034742327844</v>
      </c>
      <c r="BO177" s="71">
        <f>BO145</f>
        <v>1922</v>
      </c>
      <c r="BP177" s="65">
        <f>IF(ISERROR(BO177/BG177),"NM",IF(OR(BO177/BG177&lt;0.5,BO177/BG177&gt;2),"NM",(BO177/BG177-1)*100))</f>
        <v>13.997627520759192</v>
      </c>
      <c r="BQ177" s="71">
        <f>BQ145</f>
        <v>1946</v>
      </c>
      <c r="BR177" s="65">
        <f>IF(ISERROR(BQ177/BI177),"NM",IF(OR(BQ177/BI177&lt;0.5,BQ177/BI177&gt;2),"NM",(BQ177/BI177-1)*100))</f>
        <v>15.695600475624261</v>
      </c>
      <c r="BS177" s="71">
        <f>BS145</f>
        <v>1914</v>
      </c>
      <c r="BT177" s="65">
        <f>IF(ISERROR(BS177/BK177),"NM",IF(OR(BS177/BK177&lt;0.5,BS177/BK177&gt;2),"NM",(BS177/BK177-1)*100))</f>
        <v>10.317002881844385</v>
      </c>
      <c r="BU177" s="71">
        <f>BU145</f>
        <v>2190</v>
      </c>
      <c r="BV177" s="65">
        <f>IF(ISERROR(BU177/BM177),"NM",IF(OR(BU177/BM177&lt;0.5,BU177/BM177&gt;2),"NM",(BU177/BM177-1)*100))</f>
        <v>19.606772255598038</v>
      </c>
      <c r="BW177" s="71">
        <f>BW145</f>
        <v>2202</v>
      </c>
      <c r="BX177" s="65">
        <f>IF(ISERROR(BW177/BO177),"NM",IF(OR(BW177/BO177&lt;0.5,BW177/BO177&gt;2),"NM",(BW177/BO177-1)*100))</f>
        <v>14.568158168574396</v>
      </c>
      <c r="BY177" s="71">
        <f>BY145</f>
        <v>2092</v>
      </c>
      <c r="BZ177" s="65">
        <f>IF(ISERROR(BY177/BQ177),"NM",IF(OR(BY177/BQ177&lt;0.5,BY177/BQ177&gt;2),"NM",(BY177/BQ177-1)*100))</f>
        <v>7.5025693730729648</v>
      </c>
      <c r="CA177" s="71">
        <f>CA145</f>
        <v>2175</v>
      </c>
      <c r="CB177" s="65">
        <f>IF(ISERROR(CA177/BS177),"NM",IF(OR(CA177/BS177&lt;0.5,CA177/BS177&gt;2),"NM",(CA177/BS177-1)*100))</f>
        <v>13.636363636363647</v>
      </c>
      <c r="CC177" s="71">
        <f>CC145</f>
        <v>2277</v>
      </c>
      <c r="CD177" s="65">
        <f>IF(ISERROR(CC177/BU177),"NM",IF(OR(CC177/BU177&lt;0.5,CC177/BU177&gt;2),"NM",(CC177/BU177-1)*100))</f>
        <v>3.9726027397260166</v>
      </c>
      <c r="CE177" s="71">
        <f>CE145</f>
        <v>2277</v>
      </c>
      <c r="CF177" s="65">
        <f>IF(ISERROR(CE177/BW177),"NM",IF(OR(CE177/BW177&lt;0.5,CE177/BW177&gt;2),"NM",(CE177/BW177-1)*100))</f>
        <v>3.4059945504087086</v>
      </c>
      <c r="CG177" s="71">
        <f>CG145</f>
        <v>2229</v>
      </c>
      <c r="CH177" s="65">
        <f>IF(ISERROR(CG177/BY177),"NM",IF(OR(CG177/BY177&lt;0.5,CG177/BY177&gt;2),"NM",(CG177/BY177-1)*100))</f>
        <v>6.5487571701720926</v>
      </c>
      <c r="CI177" s="71">
        <f>CI145</f>
        <v>2434</v>
      </c>
      <c r="CJ177" s="65">
        <f>IF(ISERROR(CI177/CA177),"NM",IF(OR(CI177/CA177&lt;0.5,CI177/CA177&gt;2),"NM",(CI177/CA177-1)*100))</f>
        <v>11.908045977011493</v>
      </c>
      <c r="CK177" s="71">
        <f>CK145</f>
        <v>2614</v>
      </c>
      <c r="CL177" s="65">
        <f>IF(ISERROR(CK177/CC177),"NM",IF(OR(CK177/CC177&lt;0.5,CK177/CC177&gt;2),"NM",(CK177/CC177-1)*100))</f>
        <v>14.800175669740877</v>
      </c>
      <c r="CM177" s="71">
        <f>CM145</f>
        <v>2580</v>
      </c>
      <c r="CN177" s="65">
        <f>IF(ISERROR(CM177/CE177),"NM",IF(OR(CM177/CE177&lt;0.5,CM177/CE177&gt;2),"NM",(CM177/CE177-1)*100))</f>
        <v>13.306982872200269</v>
      </c>
      <c r="CO177" s="71">
        <f>CO145</f>
        <v>2633</v>
      </c>
      <c r="CP177" s="65">
        <f>IF(ISERROR(CO177/CG177),"NM",IF(OR(CO177/CG177&lt;0.5,CO177/CG177&gt;2),"NM",(CO177/CG177-1)*100))</f>
        <v>18.12471960520412</v>
      </c>
      <c r="CQ177" s="71">
        <f>CQ145</f>
        <v>2813</v>
      </c>
      <c r="CR177" s="65">
        <f>IF(ISERROR(CQ177/CI177),"NM",IF(OR(CQ177/CI177&lt;0.5,CQ177/CI177&gt;2),"NM",(CQ177/CI177-1)*100))</f>
        <v>15.571076417419881</v>
      </c>
      <c r="CS177" s="71">
        <f>CS145</f>
        <v>3009.5</v>
      </c>
      <c r="CT177" s="65">
        <f>IF(ISERROR(CS177/CK177),"NM",IF(OR(CS177/CK177&lt;0.5,CS177/CK177&gt;2),"NM",(CS177/CK177-1)*100))</f>
        <v>15.130068859984691</v>
      </c>
      <c r="CU177" s="71">
        <f>CU145</f>
        <v>2967</v>
      </c>
      <c r="CV177" s="65">
        <f>IF(ISERROR(CU177/CM177),"NM",IF(OR(CU177/CM177&lt;0.5,CU177/CM177&gt;2),"NM",(CU177/CM177-1)*100))</f>
        <v>14.999999999999991</v>
      </c>
      <c r="CW177" s="71">
        <f>CW145</f>
        <v>3044</v>
      </c>
      <c r="CX177" s="65">
        <f>IF(ISERROR(CW177/CO177),"NM",IF(OR(CW177/CO177&lt;0.5,CW177/CO177&gt;2),"NM",(CW177/CO177-1)*100))</f>
        <v>15.609570831750851</v>
      </c>
      <c r="CY177" s="71">
        <f>CY145</f>
        <v>3219</v>
      </c>
      <c r="CZ177" s="65">
        <f>IF(ISERROR(CY177/CQ177),"NM",IF(OR(CY177/CQ177&lt;0.5,CY177/CQ177&gt;2),"NM",(CY177/CQ177-1)*100))</f>
        <v>14.432989690721643</v>
      </c>
      <c r="DA177" s="71">
        <f>DA145</f>
        <v>3265</v>
      </c>
      <c r="DB177" s="65">
        <f>IF(ISERROR(DA177/CS177),"NM",IF(OR(DA177/CS177&lt;0.5,DA177/CS177&gt;2),"NM",(DA177/CS177-1)*100))</f>
        <v>8.4897823558730767</v>
      </c>
      <c r="DC177" s="71">
        <f>DC145</f>
        <v>2831</v>
      </c>
      <c r="DD177" s="65">
        <f>IF(ISERROR(DC177/CU177),"NM",IF(OR(DC177/CU177&lt;0.5,DC177/CU177&gt;2),"NM",(DC177/CU177-1)*100))</f>
        <v>-4.5837546343107549</v>
      </c>
      <c r="DE177" s="71">
        <f>DE145</f>
        <v>2697</v>
      </c>
      <c r="DF177" s="65">
        <f>IF(ISERROR(DE177/CW177),"NM",IF(OR(DE177/CW177&lt;0.5,DE177/CW177&gt;2),"NM",(DE177/CW177-1)*100))</f>
        <v>-11.399474375821283</v>
      </c>
      <c r="DG177" s="71">
        <f>DG145</f>
        <v>2762</v>
      </c>
      <c r="DH177" s="65">
        <f>IF(ISERROR(DG177/CY177),"NM",IF(OR(DG177/CY177&lt;0.5,DG177/CY177&gt;2),"NM",(DG177/CY177-1)*100))</f>
        <v>-14.196955576265925</v>
      </c>
      <c r="DI177" s="71">
        <f>DI145</f>
        <v>2634</v>
      </c>
      <c r="DJ177" s="65">
        <f>IF(ISERROR(DI177/DA177),"NM",IF(OR(DI177/DA177&lt;0.5,DI177/DA177&gt;2),"NM",(DI177/DA177-1)*100))</f>
        <v>-19.326186830015313</v>
      </c>
      <c r="DK177" s="71">
        <f>DK145</f>
        <v>2534</v>
      </c>
      <c r="DL177" s="65">
        <f>IF(ISERROR(DK177/DC177),"NM",IF(OR(DK177/DC177&lt;0.5,DK177/DC177&gt;2),"NM",(DK177/DC177-1)*100))</f>
        <v>-10.490992582126458</v>
      </c>
      <c r="DM177" s="71">
        <f>DM145</f>
        <v>2585</v>
      </c>
      <c r="DN177" s="65">
        <f>IF(ISERROR(DM177/DE177),"NM",IF(OR(DM177/DE177&lt;0.5,DM177/DE177&gt;2),"NM",(DM177/DE177-1)*100))</f>
        <v>-4.1527623285131599</v>
      </c>
      <c r="DO177" s="71">
        <f>DO145</f>
        <v>2633</v>
      </c>
      <c r="DP177" s="65">
        <f>IF(ISERROR(DO177/DG177),"NM",IF(OR(DO177/DG177&lt;0.5,DO177/DG177&gt;2),"NM",(DO177/DG177-1)*100))</f>
        <v>-4.670528602461987</v>
      </c>
      <c r="DQ177" s="71">
        <f>DQ145</f>
        <v>2331</v>
      </c>
      <c r="DR177" s="65">
        <f>IF(ISERROR(DQ177/DI177),"NM",IF(OR(DQ177/DI177&lt;0.5,DQ177/DI177&gt;2),"NM",(DQ177/DI177-1)*100))</f>
        <v>-11.503416856492032</v>
      </c>
      <c r="DS177" s="71">
        <f>DS145</f>
        <v>2228</v>
      </c>
      <c r="DT177" s="65">
        <f>IF(ISERROR(DS177/DK177),"NM",IF(OR(DS177/DK177&lt;0.5,DS177/DK177&gt;2),"NM",(DS177/DK177-1)*100))</f>
        <v>-12.07576953433307</v>
      </c>
      <c r="DU177" s="71">
        <f>DU145</f>
        <v>2170</v>
      </c>
      <c r="DV177" s="65">
        <f>IF(ISERROR(DU177/DM177),"NM",IF(OR(DU177/DM177&lt;0.5,DU177/DM177&gt;2),"NM",(DU177/DM177-1)*100))</f>
        <v>-16.0541586073501</v>
      </c>
      <c r="DW177" s="71">
        <f>DW145</f>
        <v>2139</v>
      </c>
      <c r="DX177" s="65">
        <f>IF(ISERROR(DW177/DO177),"NM",IF(OR(DW177/DO177&lt;0.5,DW177/DO177&gt;2),"NM",(DW177/DO177-1)*100))</f>
        <v>-18.761868590960884</v>
      </c>
      <c r="DY177" s="71">
        <f>DY145</f>
        <v>2168</v>
      </c>
      <c r="DZ177" s="65">
        <f>IF(ISERROR(DY177/DQ177),"NM",IF(OR(DY177/DQ177&lt;0.5,DY177/DQ177&gt;2),"NM",(DY177/DQ177-1)*100))</f>
        <v>-6.9927069927069869</v>
      </c>
      <c r="EA177" s="71">
        <f>EA145</f>
        <v>2283</v>
      </c>
      <c r="EB177" s="65">
        <f>IF(ISERROR(EA177/DS177),"NM",IF(OR(EA177/DS177&lt;0.5,EA177/DS177&gt;2),"NM",(EA177/DS177-1)*100))</f>
        <v>2.4685816876122146</v>
      </c>
      <c r="EC177" s="71">
        <f>EC145</f>
        <v>2455</v>
      </c>
      <c r="ED177" s="65">
        <f>IF(ISERROR(EC177/DU177),"NM",IF(OR(EC177/DU177&lt;0.5,EC177/DU177&gt;2),"NM",(EC177/DU177-1)*100))</f>
        <v>13.133640552995395</v>
      </c>
      <c r="EE177" s="71">
        <f>EE145</f>
        <v>2603</v>
      </c>
      <c r="EF177" s="65">
        <f>IF(ISERROR(EE177/DW177),"NM",IF(OR(EE177/DW177&lt;0.5,EE177/DW177&gt;2),"NM",(EE177/DW177-1)*100))</f>
        <v>21.692379616643297</v>
      </c>
      <c r="EG177" s="71">
        <f>EG145</f>
        <v>2488</v>
      </c>
      <c r="EH177" s="65">
        <f>IF(ISERROR(EG177/DY177),"NM",IF(OR(EG177/DY177&lt;0.5,EG177/DY177&gt;2),"NM",(EG177/DY177-1)*100))</f>
        <v>14.760147601476014</v>
      </c>
      <c r="EI177" s="71">
        <f>EI145</f>
        <v>2288</v>
      </c>
      <c r="EJ177" s="65">
        <f>IF(ISERROR(EI177/EA177),"NM",IF(OR(EI177/EA177&lt;0.5,EI177/EA177&gt;2),"NM",(EI177/EA177-1)*100))</f>
        <v>0.21901007446343268</v>
      </c>
      <c r="EK177" s="71">
        <f>EK145</f>
        <v>2272</v>
      </c>
      <c r="EL177" s="65">
        <f>IF(ISERROR(EK177/EC177),"NM",IF(OR(EK177/EC177&lt;0.5,EK177/EC177&gt;2),"NM",(EK177/EC177-1)*100))</f>
        <v>-7.4541751527494871</v>
      </c>
      <c r="EM177" s="71">
        <f>EM145</f>
        <v>2300</v>
      </c>
      <c r="EN177" s="65">
        <f>IF(ISERROR(EM177/EE177),"NM",IF(OR(EM177/EE177&lt;0.5,EM177/EE177&gt;2),"NM",(EM177/EE177-1)*100))</f>
        <v>-11.640414905877838</v>
      </c>
      <c r="EO177" s="71">
        <f>EO145</f>
        <v>2228</v>
      </c>
      <c r="EP177" s="65">
        <f>IF(ISERROR(EO177/EG177),"NM",IF(OR(EO177/EG177&lt;0.5,EO177/EG177&gt;2),"NM",(EO177/EG177-1)*100))</f>
        <v>-10.450160771704176</v>
      </c>
      <c r="EQ177" s="88">
        <f>EQ145</f>
        <v>2302.04375784889</v>
      </c>
      <c r="ER177" s="65">
        <f>IF(ISERROR(EQ177/EI177),"NM",IF(OR(EQ177/EI177&lt;0.5,EQ177/EI177&gt;2),"NM",(EQ177/EI177-1)*100))</f>
        <v>0.61380060528364311</v>
      </c>
      <c r="ES177" s="88">
        <f>ES145</f>
        <v>2320.0676236566387</v>
      </c>
      <c r="ET177" s="65">
        <f>IF(ISERROR(ES177/EK177),"NM",IF(OR(ES177/EK177&lt;0.5,ES177/EK177&gt;2),"NM",(ES177/EK177-1)*100))</f>
        <v>2.1156524496759976</v>
      </c>
      <c r="EU177" s="88">
        <f>EU145</f>
        <v>2292.1760827156904</v>
      </c>
      <c r="EV177" s="65">
        <f>IF(ISERROR(EU177/EM177),"NM",IF(OR(EU177/EM177&lt;0.5,EU177/EM177&gt;2),"NM",(EU177/EM177-1)*100))</f>
        <v>-0.34017031670910969</v>
      </c>
      <c r="EW177" s="88">
        <f>EW145</f>
        <v>2304.6905140694553</v>
      </c>
      <c r="EX177" s="65">
        <f>IF(ISERROR(EW177/EO177),"NM",IF(OR(EW177/EO177&lt;0.5,EW177/EO177&gt;2),"NM",(EW177/EO177-1)*100))</f>
        <v>3.4421236117349707</v>
      </c>
      <c r="EY177" s="65"/>
      <c r="EZ177" s="317"/>
      <c r="FA177" s="59"/>
      <c r="FB177" s="88">
        <f>FB145</f>
        <v>4119.4514477805797</v>
      </c>
      <c r="FC177" s="63"/>
      <c r="FD177" s="88">
        <f>FD145</f>
        <v>5040</v>
      </c>
      <c r="FE177" s="65">
        <f>IF(ISERROR(FD177/FB177),"NM",IF(OR(FD177/FB177&lt;0.5,FD177/FB177&gt;2),"NM",(FD177/FB177-1)*100))</f>
        <v>22.346386743200487</v>
      </c>
      <c r="FF177" s="88">
        <f>FF145</f>
        <v>5634</v>
      </c>
      <c r="FG177" s="65">
        <f>IF(ISERROR(FF177/FD177),"NM",IF(OR(FF177/FD177&lt;0.5,FF177/FD177&gt;2),"NM",(FF177/FD177-1)*100))</f>
        <v>11.785714285714288</v>
      </c>
      <c r="FH177" s="88">
        <f>FH145</f>
        <v>5190</v>
      </c>
      <c r="FI177" s="65">
        <f>IF(ISERROR(FH177/FF177),"NM",IF(OR(FH177/FF177&lt;0.5,FH177/FF177&gt;2),"NM",(FH177/FF177-1)*100))</f>
        <v>-7.8807241746538859</v>
      </c>
      <c r="FJ177" s="88">
        <f>FJ145</f>
        <v>5230</v>
      </c>
      <c r="FK177" s="65">
        <f>IF(ISERROR(FJ177/FH177),"NM",IF(OR(FJ177/FH177&lt;0.5,FJ177/FH177&gt;2),"NM",(FJ177/FH177-1)*100))</f>
        <v>0.77071290944124016</v>
      </c>
      <c r="FL177" s="88">
        <f>FL145</f>
        <v>5944</v>
      </c>
      <c r="FM177" s="65">
        <f>IF(ISERROR(FL177/FJ177),"NM",IF(OR(FL177/FJ177&lt;0.5,FL177/FJ177&gt;2),"NM",(FL177/FJ177-1)*100))</f>
        <v>13.652007648183551</v>
      </c>
      <c r="FN177" s="88">
        <f>FN145</f>
        <v>6679</v>
      </c>
      <c r="FO177" s="65">
        <f>IF(ISERROR(FN177/FL177),"NM",IF(OR(FN177/FL177&lt;0.5,FN177/FL177&gt;2),"NM",(FN177/FL177-1)*100))</f>
        <v>12.365410497981166</v>
      </c>
      <c r="FP177" s="88">
        <f>FP145</f>
        <v>6898</v>
      </c>
      <c r="FQ177" s="65">
        <f>IF(ISERROR(FP177/FN177),"NM",IF(OR(FP177/FN177&lt;0.5,FP177/FN177&gt;2),"NM",(FP177/FN177-1)*100))</f>
        <v>3.2789339721515098</v>
      </c>
      <c r="FR177" s="90">
        <f>FR145</f>
        <v>6847.5</v>
      </c>
      <c r="FS177" s="65">
        <f>IF(ISERROR(FR177/FP177),"NM",IF(OR(FR177/FP177&lt;0.5,FR177/FP177&gt;2),"NM",(FR177/FP177-1)*100))</f>
        <v>-0.73209625978544191</v>
      </c>
      <c r="FT177" s="90">
        <f>FT145</f>
        <v>6934</v>
      </c>
      <c r="FU177" s="65">
        <f>IF(ISERROR(FT177/FR177),"NM",IF(OR(FT177/FR177&lt;0.5,FT177/FR177&gt;2),"NM",(FT177/FR177-1)*100))</f>
        <v>1.2632347572106628</v>
      </c>
      <c r="FV177" s="87">
        <f>BO177+BQ177+BS177+BU177</f>
        <v>7972</v>
      </c>
      <c r="FW177" s="65">
        <f>IF(ISERROR(FV177/FT177),"NM",IF(OR(FV177/FT177&lt;0.5,FV177/FT177&gt;2),"NM",(FV177/FT177-1)*100))</f>
        <v>14.969714450533612</v>
      </c>
      <c r="FX177" s="87">
        <f>BW177+BY177+CA177+CC177</f>
        <v>8746</v>
      </c>
      <c r="FY177" s="65">
        <f>IF(ISERROR(FX177/FV177),"NM",IF(OR(FX177/FV177&lt;0.5,FX177/FV177&gt;2),"NM",(FX177/FV177-1)*100))</f>
        <v>9.70898143502259</v>
      </c>
      <c r="FZ177" s="87">
        <f>CE177+CG177+CI177+CK177</f>
        <v>9554</v>
      </c>
      <c r="GA177" s="65">
        <f>IF(ISERROR(FZ177/FX177),"NM",IF(OR(FZ177/FX177&lt;0.5,FZ177/FX177&gt;2),"NM",(FZ177/FX177-1)*100))</f>
        <v>9.2385090327006694</v>
      </c>
      <c r="GB177" s="87">
        <f>CM177+CO177+CQ177+CS177</f>
        <v>11035.5</v>
      </c>
      <c r="GC177" s="65">
        <f>IF(ISERROR(GB177/FZ177),"NM",IF(OR(GB177/FZ177&lt;0.5,GB177/FZ177&gt;2),"NM",(GB177/FZ177-1)*100))</f>
        <v>15.506594096713421</v>
      </c>
      <c r="GD177" s="87">
        <f>CU177+CW177+CY177+DA177</f>
        <v>12495</v>
      </c>
      <c r="GE177" s="65">
        <f>IF(ISERROR(GD177/GB177),"NM",IF(OR(GD177/GB177&lt;0.5,GD177/GB177&gt;2),"NM",(GD177/GB177-1)*100))</f>
        <v>13.225499524262595</v>
      </c>
      <c r="GF177" s="87">
        <f>DC177+DE177+DG177+DI177</f>
        <v>10924</v>
      </c>
      <c r="GG177" s="65">
        <f>IF(ISERROR(GF177/GD177),"NM",IF(OR(GF177/GD177&lt;0.5,GF177/GD177&gt;2),"NM",(GF177/GD177-1)*100))</f>
        <v>-12.573029211684672</v>
      </c>
      <c r="GH177" s="87">
        <f>DK177+DM177+DO177+DQ177</f>
        <v>10083</v>
      </c>
      <c r="GI177" s="65">
        <f>IF(ISERROR(GH177/GF177),"NM",IF(OR(GH177/GF177&lt;0.5,GH177/GF177&gt;2),"NM",(GH177/GF177-1)*100))</f>
        <v>-7.6986451849139552</v>
      </c>
      <c r="GJ177" s="87">
        <f>DS177+DU177+DW177+DY177</f>
        <v>8705</v>
      </c>
      <c r="GK177" s="65">
        <f>IF(ISERROR(GJ177/GH177),"NM",IF(OR(GJ177/GH177&lt;0.5,GJ177/GH177&gt;2),"NM",(GJ177/GH177-1)*100))</f>
        <v>-13.666567489834369</v>
      </c>
      <c r="GL177" s="87">
        <f>EA177+EC177+EE177+EG177</f>
        <v>9829</v>
      </c>
      <c r="GM177" s="65">
        <f>IF(ISERROR(GL177/GJ177),"NM",IF(OR(GL177/GJ177&lt;0.5,GL177/GJ177&gt;2),"NM",(GL177/GJ177-1)*100))</f>
        <v>12.912119471568072</v>
      </c>
      <c r="GN177" s="87">
        <f>EI177+EK177+EM177+EO177</f>
        <v>9088</v>
      </c>
      <c r="GO177" s="65">
        <f>IF(ISERROR(GN177/GL177),"NM",IF(OR(GN177/GL177&lt;0.5,GN177/GL177&gt;2),"NM",(GN177/GL177-1)*100))</f>
        <v>-7.5389154542679808</v>
      </c>
      <c r="GP177" s="87">
        <f>EQ177+ES177+EU177+EW177</f>
        <v>9218.9779782906735</v>
      </c>
      <c r="GQ177" s="65">
        <f>IF(ISERROR(GP177/GN177),"NM",IF(OR(GP177/GN177&lt;0.5,GP177/GN177&gt;2),"NM",(GP177/GN177-1)*100))</f>
        <v>1.4412189512618134</v>
      </c>
      <c r="GR177" s="88">
        <f>GR145</f>
        <v>9043.1679476083336</v>
      </c>
      <c r="GS177" s="65">
        <f>IF(ISERROR(GR177/GP177),"NM",IF(OR(GR177/GP177&lt;0.5,GR177/GP177&gt;2),"NM",(GR177/GP177-1)*100))</f>
        <v>-1.9070446973227018</v>
      </c>
      <c r="GT177" s="88">
        <f>GT145</f>
        <v>8992.2074862735772</v>
      </c>
      <c r="GU177" s="65">
        <f>IF(ISERROR(GT177/GR177),"NM",IF(OR(GT177/GR177&lt;0.5,GT177/GR177&gt;2),"NM",(GT177/GR177-1)*100))</f>
        <v>-0.56352443778547867</v>
      </c>
      <c r="GV177" s="88">
        <f>GV145</f>
        <v>9091.9545154292482</v>
      </c>
      <c r="GW177" s="65">
        <f>IF(ISERROR(GV177/GT177),"NM",IF(OR(GV177/GT177&lt;0.5,GV177/GT177&gt;2),"NM",(GV177/GT177-1)*100))</f>
        <v>1.1092607605855731</v>
      </c>
      <c r="GX177" s="88">
        <f>GX145</f>
        <v>9256.5664739380318</v>
      </c>
      <c r="GY177" s="65">
        <f>IF(ISERROR(GX177/GV177),"NM",IF(OR(GX177/GV177&lt;0.5,GX177/GV177&gt;2),"NM",(GX177/GV177-1)*100))</f>
        <v>1.8105233393923559</v>
      </c>
      <c r="GZ177" s="67">
        <f t="shared" si="511"/>
        <v>0.3682428895767087</v>
      </c>
      <c r="HA177" s="280"/>
      <c r="HB177" s="57"/>
      <c r="HC177"/>
      <c r="HD177"/>
      <c r="HE177"/>
      <c r="HF177"/>
      <c r="HG177"/>
      <c r="HH177"/>
    </row>
    <row r="178" spans="1:216" s="2" customFormat="1" ht="13.5" customHeight="1" x14ac:dyDescent="0.2">
      <c r="A178" s="4"/>
      <c r="B178" s="54" t="str">
        <f>B153</f>
        <v>Amortization of DPAC</v>
      </c>
      <c r="C178" s="88">
        <f>C153</f>
        <v>42</v>
      </c>
      <c r="D178" s="63"/>
      <c r="E178" s="88">
        <f>E153</f>
        <v>46</v>
      </c>
      <c r="F178" s="63"/>
      <c r="G178" s="88">
        <f>G153</f>
        <v>45</v>
      </c>
      <c r="H178" s="63"/>
      <c r="I178" s="88">
        <f>I153</f>
        <v>45</v>
      </c>
      <c r="J178" s="63"/>
      <c r="K178" s="88">
        <f>K153</f>
        <v>46</v>
      </c>
      <c r="L178" s="63">
        <f>IF(ISERROR(K178/C178),"NM",IF(OR(K178/C178&lt;0.5,K178/C178&gt;2),"NM",(K178/C178-1)*100))</f>
        <v>9.5238095238095344</v>
      </c>
      <c r="M178" s="88">
        <f>M153</f>
        <v>46</v>
      </c>
      <c r="N178" s="63">
        <f>IF(ISERROR(M178/E178),"NM",IF(OR(M178/E178&lt;0.5,M178/E178&gt;2),"NM",(M178/E178-1)*100))</f>
        <v>0</v>
      </c>
      <c r="O178" s="88">
        <f>O153</f>
        <v>43</v>
      </c>
      <c r="P178" s="63">
        <f>IF(ISERROR(O178/G178),"NM",IF(OR(O178/G178&lt;0.5,O178/G178&gt;2),"NM",(O178/G178-1)*100))</f>
        <v>-4.4444444444444393</v>
      </c>
      <c r="Q178" s="88">
        <f>Q153</f>
        <v>43</v>
      </c>
      <c r="R178" s="63">
        <f>IF(ISERROR(Q178/I178),"NM",IF(OR(Q178/I178&lt;0.5,Q178/I178&gt;2),"NM",(Q178/I178-1)*100))</f>
        <v>-4.4444444444444393</v>
      </c>
      <c r="S178" s="88">
        <f>S153</f>
        <v>47</v>
      </c>
      <c r="T178" s="63">
        <f>IF(ISERROR(S178/K178),"NM",IF(OR(S178/K178&lt;0.5,S178/K178&gt;2),"NM",(S178/K178-1)*100))</f>
        <v>2.1739130434782705</v>
      </c>
      <c r="U178" s="88">
        <f>U153</f>
        <v>53</v>
      </c>
      <c r="V178" s="63">
        <f>IF(ISERROR(U178/M178),"NM",IF(OR(U178/M178&lt;0.5,U178/M178&gt;2),"NM",(U178/M178-1)*100))</f>
        <v>15.217391304347828</v>
      </c>
      <c r="W178" s="88">
        <f>W153</f>
        <v>57</v>
      </c>
      <c r="X178" s="63">
        <f>IF(ISERROR(W178/O178),"NM",IF(OR(W178/O178&lt;0.5,W178/O178&gt;2),"NM",(W178/O178-1)*100))</f>
        <v>32.558139534883715</v>
      </c>
      <c r="Y178" s="88">
        <f>Y153</f>
        <v>52</v>
      </c>
      <c r="Z178" s="63">
        <f>IF(ISERROR(Y178/Q178),"NM",IF(OR(Y178/Q178&lt;0.5,Y178/Q178&gt;2),"NM",(Y178/Q178-1)*100))</f>
        <v>20.930232558139529</v>
      </c>
      <c r="AA178" s="88">
        <f>AA153</f>
        <v>62</v>
      </c>
      <c r="AB178" s="63">
        <f>IF(ISERROR(AA178/S178),"NM",IF(OR(AA178/S178&lt;0.5,AA178/S178&gt;2),"NM",(AA178/S178-1)*100))</f>
        <v>31.914893617021267</v>
      </c>
      <c r="AC178" s="88">
        <f>AC153</f>
        <v>64</v>
      </c>
      <c r="AD178" s="63">
        <f>IF(ISERROR(AC178/U178),"NM",IF(OR(AC178/U178&lt;0.5,AC178/U178&gt;2),"NM",(AC178/U178-1)*100))</f>
        <v>20.75471698113207</v>
      </c>
      <c r="AE178" s="88">
        <f>AE153</f>
        <v>65</v>
      </c>
      <c r="AF178" s="63">
        <f>IF(ISERROR(AE178/W178),"NM",IF(OR(AE178/W178&lt;0.5,AE178/W178&gt;2),"NM",(AE178/W178-1)*100))</f>
        <v>14.035087719298245</v>
      </c>
      <c r="AG178" s="88">
        <f>AG153</f>
        <v>64</v>
      </c>
      <c r="AH178" s="63">
        <f>IF(ISERROR(AG178/Y178),"NM",IF(OR(AG178/Y178&lt;0.5,AG178/Y178&gt;2),"NM",(AG178/Y178-1)*100))</f>
        <v>23.076923076923084</v>
      </c>
      <c r="AI178" s="89">
        <f>AI153</f>
        <v>71</v>
      </c>
      <c r="AJ178" s="63">
        <f>IF(ISERROR(AI178/AA178),"NM",IF(OR(AI178/AA178&lt;0.5,AI178/AA178&gt;2),"NM",(AI178/AA178-1)*100))</f>
        <v>14.516129032258075</v>
      </c>
      <c r="AK178" s="88">
        <f>AK153</f>
        <v>66</v>
      </c>
      <c r="AL178" s="63">
        <f>IF(ISERROR(AK178/AC178),"NM",IF(OR(AK178/AC178&lt;0.5,AK178/AC178&gt;2),"NM",(AK178/AC178-1)*100))</f>
        <v>3.125</v>
      </c>
      <c r="AM178" s="88">
        <f>AM153</f>
        <v>65</v>
      </c>
      <c r="AN178" s="63">
        <f>IF(ISERROR(AM178/AE178),"NM",IF(OR(AM178/AE178&lt;0.5,AM178/AE178&gt;2),"NM",(AM178/AE178-1)*100))</f>
        <v>0</v>
      </c>
      <c r="AO178" s="71">
        <f>AO153</f>
        <v>71</v>
      </c>
      <c r="AP178" s="63">
        <f>IF(ISERROR(AO178/AG178),"NM",IF(OR(AO178/AG178&lt;0.5,AO178/AG178&gt;2),"NM",(AO178/AG178-1)*100))</f>
        <v>10.9375</v>
      </c>
      <c r="AQ178" s="71">
        <f>AQ153</f>
        <v>73</v>
      </c>
      <c r="AR178" s="63">
        <f>IF(ISERROR(AQ178/AI178),"NM",IF(OR(AQ178/AI178&lt;0.5,AQ178/AI178&gt;2),"NM",(AQ178/AI178-1)*100))</f>
        <v>2.8169014084507005</v>
      </c>
      <c r="AS178" s="71">
        <f>AS153</f>
        <v>72</v>
      </c>
      <c r="AT178" s="63">
        <f>IF(ISERROR(AS178/AK178),"NM",IF(OR(AS178/AK178&lt;0.5,AS178/AK178&gt;2),"NM",(AS178/AK178-1)*100))</f>
        <v>9.0909090909090828</v>
      </c>
      <c r="AU178" s="71">
        <f>AU153</f>
        <v>69</v>
      </c>
      <c r="AV178" s="63">
        <f>IF(ISERROR(AU178/AM178),"NM",IF(OR(AU178/AM178&lt;0.5,AU178/AM178&gt;2),"NM",(AU178/AM178-1)*100))</f>
        <v>6.1538461538461542</v>
      </c>
      <c r="AW178" s="71">
        <f>AW153</f>
        <v>71</v>
      </c>
      <c r="AX178" s="63">
        <f>IF(ISERROR(AW178/AO178),"NM",IF(OR(AW178/AO178&lt;0.5,AW178/AO178&gt;2),"NM",(AW178/AO178-1)*100))</f>
        <v>0</v>
      </c>
      <c r="AY178" s="71">
        <f>AY153</f>
        <v>70</v>
      </c>
      <c r="AZ178" s="65">
        <f>IF(ISERROR(AY178/AQ178),"NM",IF(OR(AY178/AQ178&lt;0.5,AY178/AQ178&gt;2),"NM",(AY178/AQ178-1)*100))</f>
        <v>-4.1095890410958962</v>
      </c>
      <c r="BA178" s="71">
        <f>BA153</f>
        <v>73</v>
      </c>
      <c r="BB178" s="65">
        <f>IF(ISERROR(BA178/AS178),"NM",IF(OR(BA178/AS178&lt;0.5,BA178/AS178&gt;2),"NM",(BA178/AS178-1)*100))</f>
        <v>1.388888888888884</v>
      </c>
      <c r="BC178" s="71">
        <f>BC153</f>
        <v>70</v>
      </c>
      <c r="BD178" s="65">
        <f>IF(ISERROR(BC178/AU178),"NM",IF(OR(BC178/AU178&lt;0.5,BC178/AU178&gt;2),"NM",(BC178/AU178-1)*100))</f>
        <v>1.449275362318847</v>
      </c>
      <c r="BE178" s="71">
        <f>BE153</f>
        <v>72</v>
      </c>
      <c r="BF178" s="65">
        <f>IF(ISERROR(BE178/AW178),"NM",IF(OR(BE178/AW178&lt;0.5,BE178/AW178&gt;2),"NM",(BE178/AW178-1)*100))</f>
        <v>1.4084507042253502</v>
      </c>
      <c r="BG178" s="71">
        <f>BG153</f>
        <v>74</v>
      </c>
      <c r="BH178" s="65">
        <f>IF(ISERROR(BG178/AY178),"NM",IF(OR(BG178/AY178&lt;0.5,BG178/AY178&gt;2),"NM",(BG178/AY178-1)*100))</f>
        <v>5.7142857142857162</v>
      </c>
      <c r="BI178" s="71">
        <f>BI153</f>
        <v>76</v>
      </c>
      <c r="BJ178" s="65">
        <f>IF(ISERROR(BI178/BA178),"NM",IF(OR(BI178/BA178&lt;0.5,BI178/BA178&gt;2),"NM",(BI178/BA178-1)*100))</f>
        <v>4.1095890410958846</v>
      </c>
      <c r="BK178" s="71">
        <f>BK153</f>
        <v>75</v>
      </c>
      <c r="BL178" s="65">
        <f>IF(ISERROR(BK178/BC178),"NM",IF(OR(BK178/BC178&lt;0.5,BK178/BC178&gt;2),"NM",(BK178/BC178-1)*100))</f>
        <v>7.1428571428571397</v>
      </c>
      <c r="BM178" s="71">
        <f>BM153</f>
        <v>93</v>
      </c>
      <c r="BN178" s="65">
        <f>IF(ISERROR(BM178/BE178),"NM",IF(OR(BM178/BE178&lt;0.5,BM178/BE178&gt;2),"NM",(BM178/BE178-1)*100))</f>
        <v>29.166666666666675</v>
      </c>
      <c r="BO178" s="71">
        <f>BO153</f>
        <v>96</v>
      </c>
      <c r="BP178" s="65">
        <f>IF(ISERROR(BO178/BG178),"NM",IF(OR(BO178/BG178&lt;0.5,BO178/BG178&gt;2),"NM",(BO178/BG178-1)*100))</f>
        <v>29.729729729729737</v>
      </c>
      <c r="BQ178" s="71">
        <f>BQ153</f>
        <v>100</v>
      </c>
      <c r="BR178" s="65">
        <f>IF(ISERROR(BQ178/BI178),"NM",IF(OR(BQ178/BI178&lt;0.5,BQ178/BI178&gt;2),"NM",(BQ178/BI178-1)*100))</f>
        <v>31.578947368421062</v>
      </c>
      <c r="BS178" s="71">
        <f>BS153</f>
        <v>93</v>
      </c>
      <c r="BT178" s="65">
        <f>IF(ISERROR(BS178/BK178),"NM",IF(OR(BS178/BK178&lt;0.5,BS178/BK178&gt;2),"NM",(BS178/BK178-1)*100))</f>
        <v>24</v>
      </c>
      <c r="BU178" s="71">
        <f>BU153</f>
        <v>115</v>
      </c>
      <c r="BV178" s="65">
        <f>IF(ISERROR(BU178/BM178),"NM",IF(OR(BU178/BM178&lt;0.5,BU178/BM178&gt;2),"NM",(BU178/BM178-1)*100))</f>
        <v>23.655913978494624</v>
      </c>
      <c r="BW178" s="71">
        <f>BW153</f>
        <v>124</v>
      </c>
      <c r="BX178" s="65">
        <f>IF(ISERROR(BW178/BO178),"NM",IF(OR(BW178/BO178&lt;0.5,BW178/BO178&gt;2),"NM",(BW178/BO178-1)*100))</f>
        <v>29.166666666666675</v>
      </c>
      <c r="BY178" s="71">
        <f>BY153</f>
        <v>121</v>
      </c>
      <c r="BZ178" s="65">
        <f>IF(ISERROR(BY178/BQ178),"NM",IF(OR(BY178/BQ178&lt;0.5,BY178/BQ178&gt;2),"NM",(BY178/BQ178-1)*100))</f>
        <v>20.999999999999996</v>
      </c>
      <c r="CA178" s="71">
        <f>CA153</f>
        <v>123</v>
      </c>
      <c r="CB178" s="65">
        <f>IF(ISERROR(CA178/BS178),"NM",IF(OR(CA178/BS178&lt;0.5,CA178/BS178&gt;2),"NM",(CA178/BS178-1)*100))</f>
        <v>32.258064516129025</v>
      </c>
      <c r="CC178" s="71">
        <f>CC153</f>
        <v>154</v>
      </c>
      <c r="CD178" s="65">
        <f>IF(ISERROR(CC178/BU178),"NM",IF(OR(CC178/BU178&lt;0.5,CC178/BU178&gt;2),"NM",(CC178/BU178-1)*100))</f>
        <v>33.913043478260875</v>
      </c>
      <c r="CE178" s="71">
        <f>CE153</f>
        <v>135.70560282904188</v>
      </c>
      <c r="CF178" s="65">
        <f>IF(ISERROR(CE178/BW178),"NM",IF(OR(CE178/BW178&lt;0.5,CE178/BW178&gt;2),"NM",(CE178/BW178-1)*100))</f>
        <v>9.4400022814853823</v>
      </c>
      <c r="CG178" s="71">
        <f>CG153</f>
        <v>131.66757197175448</v>
      </c>
      <c r="CH178" s="65">
        <f>IF(ISERROR(CG178/BY178),"NM",IF(OR(CG178/BY178&lt;0.5,CG178/BY178&gt;2),"NM",(CG178/BY178-1)*100))</f>
        <v>8.816175183268161</v>
      </c>
      <c r="CI178" s="71">
        <f>CI153</f>
        <v>139.04828551434571</v>
      </c>
      <c r="CJ178" s="65">
        <f>IF(ISERROR(CI178/CA178),"NM",IF(OR(CI178/CA178&lt;0.5,CI178/CA178&gt;2),"NM",(CI178/CA178-1)*100))</f>
        <v>13.047386597029021</v>
      </c>
      <c r="CK178" s="71">
        <f>CK153</f>
        <v>159.19108743037054</v>
      </c>
      <c r="CL178" s="65">
        <f>IF(ISERROR(CK178/CC178),"NM",IF(OR(CK178/CC178&lt;0.5,CK178/CC178&gt;2),"NM",(CK178/CC178-1)*100))</f>
        <v>3.3708359937471011</v>
      </c>
      <c r="CM178" s="71">
        <f>CM153</f>
        <v>154</v>
      </c>
      <c r="CN178" s="65">
        <f>IF(ISERROR(CM178/CE178),"NM",IF(OR(CM178/CE178&lt;0.5,CM178/CE178&gt;2),"NM",(CM178/CE178-1)*100))</f>
        <v>13.480944625407165</v>
      </c>
      <c r="CO178" s="71">
        <f>CO153</f>
        <v>162.22876057374035</v>
      </c>
      <c r="CP178" s="65">
        <f>IF(ISERROR(CO178/CG178),"NM",IF(OR(CO178/CG178&lt;0.5,CO178/CG178&gt;2),"NM",(CO178/CG178-1)*100))</f>
        <v>23.210869726178206</v>
      </c>
      <c r="CQ178" s="71">
        <f>CQ153</f>
        <v>172.84649010028284</v>
      </c>
      <c r="CR178" s="65">
        <f>IF(ISERROR(CQ178/CI178),"NM",IF(OR(CQ178/CI178&lt;0.5,CQ178/CI178&gt;2),"NM",(CQ178/CI178-1)*100))</f>
        <v>24.30681145108413</v>
      </c>
      <c r="CS178" s="71">
        <f>CS153</f>
        <v>161</v>
      </c>
      <c r="CT178" s="65">
        <f>IF(ISERROR(CS178/CK178),"NM",IF(OR(CS178/CK178&lt;0.5,CS178/CK178&gt;2),"NM",(CS178/CK178-1)*100))</f>
        <v>1.1363152289669998</v>
      </c>
      <c r="CU178" s="71">
        <f>CU153</f>
        <v>178</v>
      </c>
      <c r="CV178" s="65">
        <f>IF(ISERROR(CU178/CM178),"NM",IF(OR(CU178/CM178&lt;0.5,CU178/CM178&gt;2),"NM",(CU178/CM178-1)*100))</f>
        <v>15.58441558441559</v>
      </c>
      <c r="CW178" s="71">
        <f>CW153</f>
        <v>177</v>
      </c>
      <c r="CX178" s="65">
        <f>IF(ISERROR(CW178/CO178),"NM",IF(OR(CW178/CO178&lt;0.5,CW178/CO178&gt;2),"NM",(CW178/CO178-1)*100))</f>
        <v>9.1051915665381955</v>
      </c>
      <c r="CY178" s="71">
        <f>CY153</f>
        <v>181</v>
      </c>
      <c r="CZ178" s="65">
        <f>IF(ISERROR(CY178/CQ178),"NM",IF(OR(CY178/CQ178&lt;0.5,CY178/CQ178&gt;2),"NM",(CY178/CQ178-1)*100))</f>
        <v>4.7171972627194414</v>
      </c>
      <c r="DA178" s="71">
        <f>DA153</f>
        <v>181</v>
      </c>
      <c r="DB178" s="65">
        <f>IF(ISERROR(DA178/CS178),"NM",IF(OR(DA178/CS178&lt;0.5,DA178/CS178&gt;2),"NM",(DA178/CS178-1)*100))</f>
        <v>12.422360248447205</v>
      </c>
      <c r="DC178" s="71">
        <f>DC153</f>
        <v>163</v>
      </c>
      <c r="DD178" s="65">
        <f>IF(ISERROR(DC178/CU178),"NM",IF(OR(DC178/CU178&lt;0.5,DC178/CU178&gt;2),"NM",(DC178/CU178-1)*100))</f>
        <v>-8.4269662921348303</v>
      </c>
      <c r="DE178" s="71">
        <f>DE153</f>
        <v>153</v>
      </c>
      <c r="DF178" s="65">
        <f>IF(ISERROR(DE178/CW178),"NM",IF(OR(DE178/CW178&lt;0.5,DE178/CW178&gt;2),"NM",(DE178/CW178-1)*100))</f>
        <v>-13.559322033898303</v>
      </c>
      <c r="DG178" s="71">
        <f>DG153</f>
        <v>153</v>
      </c>
      <c r="DH178" s="65">
        <f>IF(ISERROR(DG178/CY178),"NM",IF(OR(DG178/CY178&lt;0.5,DG178/CY178&gt;2),"NM",(DG178/CY178-1)*100))</f>
        <v>-15.469613259668513</v>
      </c>
      <c r="DI178" s="71">
        <f>DI153</f>
        <v>172</v>
      </c>
      <c r="DJ178" s="65">
        <f>IF(ISERROR(DI178/DA178),"NM",IF(OR(DI178/DA178&lt;0.5,DI178/DA178&gt;2),"NM",(DI178/DA178-1)*100))</f>
        <v>-4.9723756906077332</v>
      </c>
      <c r="DK178" s="71">
        <f>DK153</f>
        <v>164</v>
      </c>
      <c r="DL178" s="65">
        <f>IF(ISERROR(DK178/DC178),"NM",IF(OR(DK178/DC178&lt;0.5,DK178/DC178&gt;2),"NM",(DK178/DC178-1)*100))</f>
        <v>0.61349693251533388</v>
      </c>
      <c r="DM178" s="71">
        <f>DM153</f>
        <v>168</v>
      </c>
      <c r="DN178" s="65">
        <f>IF(ISERROR(DM178/DE178),"NM",IF(OR(DM178/DE178&lt;0.5,DM178/DE178&gt;2),"NM",(DM178/DE178-1)*100))</f>
        <v>9.8039215686274606</v>
      </c>
      <c r="DO178" s="71">
        <f>DO153</f>
        <v>159</v>
      </c>
      <c r="DP178" s="65">
        <f>IF(ISERROR(DO178/DG178),"NM",IF(OR(DO178/DG178&lt;0.5,DO178/DG178&gt;2),"NM",(DO178/DG178-1)*100))</f>
        <v>3.9215686274509887</v>
      </c>
      <c r="DQ178" s="71">
        <f>DQ153</f>
        <v>158</v>
      </c>
      <c r="DR178" s="65">
        <f>IF(ISERROR(DQ178/DI178),"NM",IF(OR(DQ178/DI178&lt;0.5,DQ178/DI178&gt;2),"NM",(DQ178/DI178-1)*100))</f>
        <v>-8.139534883720934</v>
      </c>
      <c r="DS178" s="71">
        <f>DS153</f>
        <v>149</v>
      </c>
      <c r="DT178" s="65">
        <f>IF(ISERROR(DS178/DK178),"NM",IF(OR(DS178/DK178&lt;0.5,DS178/DK178&gt;2),"NM",(DS178/DK178-1)*100))</f>
        <v>-9.1463414634146307</v>
      </c>
      <c r="DU178" s="71">
        <f>DU153</f>
        <v>141</v>
      </c>
      <c r="DV178" s="65">
        <f>IF(ISERROR(DU178/DM178),"NM",IF(OR(DU178/DM178&lt;0.5,DU178/DM178&gt;2),"NM",(DU178/DM178-1)*100))</f>
        <v>-16.071428571428569</v>
      </c>
      <c r="DW178" s="71">
        <f>DW153</f>
        <v>144</v>
      </c>
      <c r="DX178" s="65">
        <f>IF(ISERROR(DW178/DO178),"NM",IF(OR(DW178/DO178&lt;0.5,DW178/DO178&gt;2),"NM",(DW178/DO178-1)*100))</f>
        <v>-9.4339622641509422</v>
      </c>
      <c r="DY178" s="71">
        <f>DY153</f>
        <v>143</v>
      </c>
      <c r="DZ178" s="65">
        <f>IF(ISERROR(DY178/DQ178),"NM",IF(OR(DY178/DQ178&lt;0.5,DY178/DQ178&gt;2),"NM",(DY178/DQ178-1)*100))</f>
        <v>-9.4936708860759449</v>
      </c>
      <c r="EA178" s="71">
        <f>EA153</f>
        <v>151</v>
      </c>
      <c r="EB178" s="65">
        <f>IF(ISERROR(EA178/DS178),"NM",IF(OR(EA178/DS178&lt;0.5,EA178/DS178&gt;2),"NM",(EA178/DS178-1)*100))</f>
        <v>1.3422818791946289</v>
      </c>
      <c r="EC178" s="71">
        <f>EC153</f>
        <v>167</v>
      </c>
      <c r="ED178" s="65">
        <f>IF(ISERROR(EC178/DU178),"NM",IF(OR(EC178/DU178&lt;0.5,EC178/DU178&gt;2),"NM",(EC178/DU178-1)*100))</f>
        <v>18.439716312056742</v>
      </c>
      <c r="EE178" s="71">
        <f>EE153</f>
        <v>166</v>
      </c>
      <c r="EF178" s="65">
        <f>IF(ISERROR(EE178/DW178),"NM",IF(OR(EE178/DW178&lt;0.5,EE178/DW178&gt;2),"NM",(EE178/DW178-1)*100))</f>
        <v>15.277777777777768</v>
      </c>
      <c r="EG178" s="71">
        <f>EG153</f>
        <v>159</v>
      </c>
      <c r="EH178" s="65">
        <f>IF(ISERROR(EG178/DY178),"NM",IF(OR(EG178/DY178&lt;0.5,EG178/DY178&gt;2),"NM",(EG178/DY178-1)*100))</f>
        <v>11.188811188811187</v>
      </c>
      <c r="EI178" s="71">
        <f>EI153</f>
        <v>154</v>
      </c>
      <c r="EJ178" s="65">
        <f>IF(ISERROR(EI178/EA178),"NM",IF(OR(EI178/EA178&lt;0.5,EI178/EA178&gt;2),"NM",(EI178/EA178-1)*100))</f>
        <v>1.9867549668874274</v>
      </c>
      <c r="EK178" s="71">
        <f>EK153</f>
        <v>167</v>
      </c>
      <c r="EL178" s="65">
        <f>IF(ISERROR(EK178/EC178),"NM",IF(OR(EK178/EC178&lt;0.5,EK178/EC178&gt;2),"NM",(EK178/EC178-1)*100))</f>
        <v>0</v>
      </c>
      <c r="EM178" s="71">
        <f>EM153</f>
        <v>154.52000000000001</v>
      </c>
      <c r="EN178" s="65">
        <f>IF(ISERROR(EM178/EE178),"NM",IF(OR(EM178/EE178&lt;0.5,EM178/EE178&gt;2),"NM",(EM178/EE178-1)*100))</f>
        <v>-6.915662650602405</v>
      </c>
      <c r="EO178" s="71">
        <f>EO153</f>
        <v>153</v>
      </c>
      <c r="EP178" s="65">
        <f>IF(ISERROR(EO178/EG178),"NM",IF(OR(EO178/EG178&lt;0.5,EO178/EG178&gt;2),"NM",(EO178/EG178-1)*100))</f>
        <v>-3.7735849056603765</v>
      </c>
      <c r="EQ178" s="88">
        <f>EQ153</f>
        <v>167.39735777681346</v>
      </c>
      <c r="ER178" s="65">
        <f>IF(ISERROR(EQ178/EI178),"NM",IF(OR(EQ178/EI178&lt;0.5,EQ178/EI178&gt;2),"NM",(EQ178/EI178-1)*100))</f>
        <v>8.6995829719567865</v>
      </c>
      <c r="ES178" s="88">
        <f>ES153</f>
        <v>177.72433418153881</v>
      </c>
      <c r="ET178" s="65">
        <f>IF(ISERROR(ES178/EK178),"NM",IF(OR(ES178/EK178&lt;0.5,ES178/EK178&gt;2),"NM",(ES178/EK178-1)*100))</f>
        <v>6.4217569949334141</v>
      </c>
      <c r="EU178" s="88">
        <f>EU153</f>
        <v>162.040043017968</v>
      </c>
      <c r="EV178" s="65">
        <f>IF(ISERROR(EU178/EM178),"NM",IF(OR(EU178/EM178&lt;0.5,EU178/EM178&gt;2),"NM",(EU178/EM178-1)*100))</f>
        <v>4.8667117641522095</v>
      </c>
      <c r="EW178" s="88">
        <f>EW153</f>
        <v>159.41437418820976</v>
      </c>
      <c r="EX178" s="65">
        <f>IF(ISERROR(EW178/EO178),"NM",IF(OR(EW178/EO178&lt;0.5,EW178/EO178&gt;2),"NM",(EW178/EO178-1)*100))</f>
        <v>4.1924014302024526</v>
      </c>
      <c r="EY178" s="65"/>
      <c r="EZ178" s="317"/>
      <c r="FA178" s="59"/>
      <c r="FB178" s="88">
        <f>FB153</f>
        <v>110.60432424172971</v>
      </c>
      <c r="FC178" s="63"/>
      <c r="FD178" s="88">
        <f>FD153</f>
        <v>151</v>
      </c>
      <c r="FE178" s="65">
        <f>IF(ISERROR(FD178/FB178),"NM",IF(OR(FD178/FB178&lt;0.5,FD178/FB178&gt;2),"NM",(FD178/FB178-1)*100))</f>
        <v>36.522691165296649</v>
      </c>
      <c r="FF178" s="88">
        <f>FF153</f>
        <v>178</v>
      </c>
      <c r="FG178" s="65">
        <f>IF(ISERROR(FF178/FD178),"NM",IF(OR(FF178/FD178&lt;0.5,FF178/FD178&gt;2),"NM",(FF178/FD178-1)*100))</f>
        <v>17.880794701986758</v>
      </c>
      <c r="FH178" s="88">
        <f>FH153</f>
        <v>178</v>
      </c>
      <c r="FI178" s="65">
        <f>IF(ISERROR(FH178/FF178),"NM",IF(OR(FH178/FF178&lt;0.5,FH178/FF178&gt;2),"NM",(FH178/FF178-1)*100))</f>
        <v>0</v>
      </c>
      <c r="FJ178" s="88">
        <f>FJ153</f>
        <v>209</v>
      </c>
      <c r="FK178" s="65">
        <f>IF(ISERROR(FJ178/FH178),"NM",IF(OR(FJ178/FH178&lt;0.5,FJ178/FH178&gt;2),"NM",(FJ178/FH178-1)*100))</f>
        <v>17.41573033707866</v>
      </c>
      <c r="FL178" s="88">
        <f>FL153</f>
        <v>255</v>
      </c>
      <c r="FM178" s="65">
        <f>IF(ISERROR(FL178/FJ178),"NM",IF(OR(FL178/FJ178&lt;0.5,FL178/FJ178&gt;2),"NM",(FL178/FJ178-1)*100))</f>
        <v>22.009569377990434</v>
      </c>
      <c r="FN178" s="88">
        <f>FN153</f>
        <v>273</v>
      </c>
      <c r="FO178" s="65">
        <f>IF(ISERROR(FN178/FL178),"NM",IF(OR(FN178/FL178&lt;0.5,FN178/FL178&gt;2),"NM",(FN178/FL178-1)*100))</f>
        <v>7.0588235294117618</v>
      </c>
      <c r="FP178" s="88">
        <f>FP153</f>
        <v>285</v>
      </c>
      <c r="FQ178" s="65">
        <f>IF(ISERROR(FP178/FN178),"NM",IF(OR(FP178/FN178&lt;0.5,FP178/FN178&gt;2),"NM",(FP178/FN178-1)*100))</f>
        <v>4.3956043956044022</v>
      </c>
      <c r="FR178" s="90">
        <f>FR153</f>
        <v>285</v>
      </c>
      <c r="FS178" s="65">
        <f>IF(ISERROR(FR178/FP178),"NM",IF(OR(FR178/FP178&lt;0.5,FR178/FP178&gt;2),"NM",(FR178/FP178-1)*100))</f>
        <v>0</v>
      </c>
      <c r="FT178" s="90">
        <f>FT153</f>
        <v>318</v>
      </c>
      <c r="FU178" s="65">
        <f>IF(ISERROR(FT178/FR178),"NM",IF(OR(FT178/FR178&lt;0.5,FT178/FR178&gt;2),"NM",(FT178/FR178-1)*100))</f>
        <v>11.578947368421044</v>
      </c>
      <c r="FV178" s="87">
        <f>BO178+BQ178+BS178+BU178</f>
        <v>404</v>
      </c>
      <c r="FW178" s="65">
        <f>IF(ISERROR(FV178/FT178),"NM",IF(OR(FV178/FT178&lt;0.5,FV178/FT178&gt;2),"NM",(FV178/FT178-1)*100))</f>
        <v>27.044025157232699</v>
      </c>
      <c r="FX178" s="87">
        <f>BW178+BY178+CA178+CC178</f>
        <v>522</v>
      </c>
      <c r="FY178" s="65">
        <f>IF(ISERROR(FX178/FV178),"NM",IF(OR(FX178/FV178&lt;0.5,FX178/FV178&gt;2),"NM",(FX178/FV178-1)*100))</f>
        <v>29.207920792079211</v>
      </c>
      <c r="FZ178" s="87">
        <f>CE178+CG178+CI178+CK178</f>
        <v>565.61254774551264</v>
      </c>
      <c r="GA178" s="65">
        <f>IF(ISERROR(FZ178/FX178),"NM",IF(OR(FZ178/FX178&lt;0.5,FZ178/FX178&gt;2),"NM",(FZ178/FX178-1)*100))</f>
        <v>8.3548942041211873</v>
      </c>
      <c r="GB178" s="87">
        <f>CM178+CO178+CQ178+CS178</f>
        <v>650.07525067402321</v>
      </c>
      <c r="GC178" s="65">
        <f>IF(ISERROR(GB178/FZ178),"NM",IF(OR(GB178/FZ178&lt;0.5,GB178/FZ178&gt;2),"NM",(GB178/FZ178-1)*100))</f>
        <v>14.932961311620874</v>
      </c>
      <c r="GD178" s="87">
        <f>CU178+CW178+CY178+DA178</f>
        <v>717</v>
      </c>
      <c r="GE178" s="65">
        <f>IF(ISERROR(GD178/GB178),"NM",IF(OR(GD178/GB178&lt;0.5,GD178/GB178&gt;2),"NM",(GD178/GB178-1)*100))</f>
        <v>10.294923434877212</v>
      </c>
      <c r="GF178" s="87">
        <f>DC178+DE178+DG178+DI178</f>
        <v>641</v>
      </c>
      <c r="GG178" s="65">
        <f>IF(ISERROR(GF178/GD178),"NM",IF(OR(GF178/GD178&lt;0.5,GF178/GD178&gt;2),"NM",(GF178/GD178-1)*100))</f>
        <v>-10.599721059972111</v>
      </c>
      <c r="GH178" s="87">
        <f>DK178+DM178+DO178+DQ178</f>
        <v>649</v>
      </c>
      <c r="GI178" s="65">
        <f>IF(ISERROR(GH178/GF178),"NM",IF(OR(GH178/GF178&lt;0.5,GH178/GF178&gt;2),"NM",(GH178/GF178-1)*100))</f>
        <v>1.2480499219968744</v>
      </c>
      <c r="GJ178" s="87">
        <f>DS178+DU178+DW178+DY178</f>
        <v>577</v>
      </c>
      <c r="GK178" s="65">
        <f>IF(ISERROR(GJ178/GH178),"NM",IF(OR(GJ178/GH178&lt;0.5,GJ178/GH178&gt;2),"NM",(GJ178/GH178-1)*100))</f>
        <v>-11.093990755007699</v>
      </c>
      <c r="GL178" s="87">
        <f>EA178+EC178+EE178+EG178</f>
        <v>643</v>
      </c>
      <c r="GM178" s="65">
        <f>IF(ISERROR(GL178/GJ178),"NM",IF(OR(GL178/GJ178&lt;0.5,GL178/GJ178&gt;2),"NM",(GL178/GJ178-1)*100))</f>
        <v>11.438474870017323</v>
      </c>
      <c r="GN178" s="87">
        <f>EI178+EK178+EM178+EO178</f>
        <v>628.52</v>
      </c>
      <c r="GO178" s="65">
        <f>IF(ISERROR(GN178/GL178),"NM",IF(OR(GN178/GL178&lt;0.5,GN178/GL178&gt;2),"NM",(GN178/GL178-1)*100))</f>
        <v>-2.2519440124416867</v>
      </c>
      <c r="GP178" s="87">
        <f>EQ178+ES178+EU178+EW178</f>
        <v>666.57610916452995</v>
      </c>
      <c r="GQ178" s="65">
        <f>IF(ISERROR(GP178/GN178),"NM",IF(OR(GP178/GN178&lt;0.5,GP178/GN178&gt;2),"NM",(GP178/GN178-1)*100))</f>
        <v>6.0548764024263235</v>
      </c>
      <c r="GR178" s="88">
        <f>GR153</f>
        <v>645.0299829480582</v>
      </c>
      <c r="GS178" s="65">
        <f>IF(ISERROR(GR178/GP178),"NM",IF(OR(GR178/GP178&lt;0.5,GR178/GP178&gt;2),"NM",(GR178/GP178-1)*100))</f>
        <v>-3.2323580038710276</v>
      </c>
      <c r="GT178" s="88">
        <f>GT153</f>
        <v>622.84146097729354</v>
      </c>
      <c r="GU178" s="65">
        <f>IF(ISERROR(GT178/GR178),"NM",IF(OR(GT178/GR178&lt;0.5,GT178/GR178&gt;2),"NM",(GT178/GR178-1)*100))</f>
        <v>-3.4399210203150288</v>
      </c>
      <c r="GV178" s="88">
        <f>GV153</f>
        <v>604.85795482829258</v>
      </c>
      <c r="GW178" s="65">
        <f>IF(ISERROR(GV178/GT178),"NM",IF(OR(GV178/GT178&lt;0.5,GV178/GT178&gt;2),"NM",(GV178/GT178-1)*100))</f>
        <v>-2.887332856869107</v>
      </c>
      <c r="GX178" s="88">
        <f>GX153</f>
        <v>590.76027772740906</v>
      </c>
      <c r="GY178" s="65">
        <f>IF(ISERROR(GX178/GV178),"NM",IF(OR(GX178/GV178&lt;0.5,GX178/GV178&gt;2),"NM",(GX178/GV178-1)*100))</f>
        <v>-2.3307417862902358</v>
      </c>
      <c r="GZ178" s="67">
        <f t="shared" si="511"/>
        <v>-1.2315048542771545</v>
      </c>
      <c r="HA178" s="280"/>
      <c r="HB178" s="57"/>
      <c r="HC178"/>
      <c r="HD178"/>
      <c r="HE178"/>
      <c r="HF178"/>
      <c r="HG178"/>
      <c r="HH178"/>
    </row>
    <row r="179" spans="1:216" s="2" customFormat="1" ht="13.5" customHeight="1" x14ac:dyDescent="0.2">
      <c r="A179" s="4"/>
      <c r="B179" s="54" t="str">
        <f>B163</f>
        <v>Operating Expenses</v>
      </c>
      <c r="C179" s="88">
        <f>C163</f>
        <v>338</v>
      </c>
      <c r="D179" s="63"/>
      <c r="E179" s="88">
        <f>E163</f>
        <v>344</v>
      </c>
      <c r="F179" s="63"/>
      <c r="G179" s="88">
        <f>G163</f>
        <v>338</v>
      </c>
      <c r="H179" s="63"/>
      <c r="I179" s="88">
        <f>I163</f>
        <v>333</v>
      </c>
      <c r="J179" s="63"/>
      <c r="K179" s="88">
        <f>K163</f>
        <v>311</v>
      </c>
      <c r="L179" s="63">
        <f>IF(ISERROR(K179/C179),"NM",IF(OR(K179/C179&lt;0.5,K179/C179&gt;2),"NM",(K179/C179-1)*100))</f>
        <v>-7.9881656804733687</v>
      </c>
      <c r="M179" s="88">
        <f>M163</f>
        <v>314</v>
      </c>
      <c r="N179" s="63">
        <f>IF(ISERROR(M179/E179),"NM",IF(OR(M179/E179&lt;0.5,M179/E179&gt;2),"NM",(M179/E179-1)*100))</f>
        <v>-8.7209302325581444</v>
      </c>
      <c r="O179" s="88">
        <f>O163</f>
        <v>326</v>
      </c>
      <c r="P179" s="63">
        <f>IF(ISERROR(O179/G179),"NM",IF(OR(O179/G179&lt;0.5,O179/G179&gt;2),"NM",(O179/G179-1)*100))</f>
        <v>-3.5502958579881616</v>
      </c>
      <c r="Q179" s="88">
        <f>Q163</f>
        <v>329</v>
      </c>
      <c r="R179" s="63">
        <f>IF(ISERROR(Q179/I179),"NM",IF(OR(Q179/I179&lt;0.5,Q179/I179&gt;2),"NM",(Q179/I179-1)*100))</f>
        <v>-1.2012012012011963</v>
      </c>
      <c r="S179" s="88">
        <f>S163</f>
        <v>291</v>
      </c>
      <c r="T179" s="63">
        <f>IF(ISERROR(S179/K179),"NM",IF(OR(S179/K179&lt;0.5,S179/K179&gt;2),"NM",(S179/K179-1)*100))</f>
        <v>-6.4308681672025747</v>
      </c>
      <c r="U179" s="88">
        <f>U163</f>
        <v>308</v>
      </c>
      <c r="V179" s="63">
        <f>IF(ISERROR(U179/M179),"NM",IF(OR(U179/M179&lt;0.5,U179/M179&gt;2),"NM",(U179/M179-1)*100))</f>
        <v>-1.9108280254777066</v>
      </c>
      <c r="W179" s="88">
        <f>W163</f>
        <v>333</v>
      </c>
      <c r="X179" s="63">
        <f>IF(ISERROR(W179/O179),"NM",IF(OR(W179/O179&lt;0.5,W179/O179&gt;2),"NM",(W179/O179-1)*100))</f>
        <v>2.1472392638036908</v>
      </c>
      <c r="Y179" s="88">
        <f>Y163</f>
        <v>340</v>
      </c>
      <c r="Z179" s="63">
        <f>IF(ISERROR(Y179/Q179),"NM",IF(OR(Y179/Q179&lt;0.5,Y179/Q179&gt;2),"NM",(Y179/Q179-1)*100))</f>
        <v>3.3434650455927084</v>
      </c>
      <c r="AA179" s="88">
        <f>AA163</f>
        <v>331</v>
      </c>
      <c r="AB179" s="63">
        <f>IF(ISERROR(AA179/S179),"NM",IF(OR(AA179/S179&lt;0.5,AA179/S179&gt;2),"NM",(AA179/S179-1)*100))</f>
        <v>13.745704467353947</v>
      </c>
      <c r="AC179" s="88">
        <f>AC163</f>
        <v>338</v>
      </c>
      <c r="AD179" s="63">
        <f>IF(ISERROR(AC179/U179),"NM",IF(OR(AC179/U179&lt;0.5,AC179/U179&gt;2),"NM",(AC179/U179-1)*100))</f>
        <v>9.740259740259738</v>
      </c>
      <c r="AE179" s="88">
        <f>AE163</f>
        <v>368</v>
      </c>
      <c r="AF179" s="63">
        <f>IF(ISERROR(AE179/W179),"NM",IF(OR(AE179/W179&lt;0.5,AE179/W179&gt;2),"NM",(AE179/W179-1)*100))</f>
        <v>10.510510510510507</v>
      </c>
      <c r="AG179" s="88">
        <f>AG163</f>
        <v>389</v>
      </c>
      <c r="AH179" s="63">
        <f>IF(ISERROR(AG179/Y179),"NM",IF(OR(AG179/Y179&lt;0.5,AG179/Y179&gt;2),"NM",(AG179/Y179-1)*100))</f>
        <v>14.411764705882346</v>
      </c>
      <c r="AI179" s="89">
        <f>AI163</f>
        <v>380</v>
      </c>
      <c r="AJ179" s="63">
        <f>IF(ISERROR(AI179/AA179),"NM",IF(OR(AI179/AA179&lt;0.5,AI179/AA179&gt;2),"NM",(AI179/AA179-1)*100))</f>
        <v>14.803625377643503</v>
      </c>
      <c r="AK179" s="88">
        <f>AK163</f>
        <v>398</v>
      </c>
      <c r="AL179" s="63">
        <f>IF(ISERROR(AK179/AC179),"NM",IF(OR(AK179/AC179&lt;0.5,AK179/AC179&gt;2),"NM",(AK179/AC179-1)*100))</f>
        <v>17.751479289940832</v>
      </c>
      <c r="AM179" s="88">
        <f>AM163</f>
        <v>396</v>
      </c>
      <c r="AN179" s="63">
        <f>IF(ISERROR(AM179/AE179),"NM",IF(OR(AM179/AE179&lt;0.5,AM179/AE179&gt;2),"NM",(AM179/AE179-1)*100))</f>
        <v>7.6086956521739024</v>
      </c>
      <c r="AO179" s="71">
        <f>AO163</f>
        <v>424</v>
      </c>
      <c r="AP179" s="63">
        <f>IF(ISERROR(AO179/AG179),"NM",IF(OR(AO179/AG179&lt;0.5,AO179/AG179&gt;2),"NM",(AO179/AG179-1)*100))</f>
        <v>8.9974293059125863</v>
      </c>
      <c r="AQ179" s="71">
        <f>AQ163</f>
        <v>413</v>
      </c>
      <c r="AR179" s="63">
        <f>IF(ISERROR(AQ179/AI179),"NM",IF(OR(AQ179/AI179&lt;0.5,AQ179/AI179&gt;2),"NM",(AQ179/AI179-1)*100))</f>
        <v>8.6842105263157841</v>
      </c>
      <c r="AS179" s="71">
        <f>AS163</f>
        <v>442</v>
      </c>
      <c r="AT179" s="63">
        <f>IF(ISERROR(AS179/AK179),"NM",IF(OR(AS179/AK179&lt;0.5,AS179/AK179&gt;2),"NM",(AS179/AK179-1)*100))</f>
        <v>11.05527638190955</v>
      </c>
      <c r="AU179" s="71">
        <f>AU163</f>
        <v>405</v>
      </c>
      <c r="AV179" s="63">
        <f>IF(ISERROR(AU179/AM179),"NM",IF(OR(AU179/AM179&lt;0.5,AU179/AM179&gt;2),"NM",(AU179/AM179-1)*100))</f>
        <v>2.2727272727272707</v>
      </c>
      <c r="AW179" s="71">
        <f>AW163</f>
        <v>452</v>
      </c>
      <c r="AX179" s="63">
        <f>IF(ISERROR(AW179/AO179),"NM",IF(OR(AW179/AO179&lt;0.5,AW179/AO179&gt;2),"NM",(AW179/AO179-1)*100))</f>
        <v>6.60377358490567</v>
      </c>
      <c r="AY179" s="71">
        <f>AY163</f>
        <v>399</v>
      </c>
      <c r="AZ179" s="65">
        <f>IF(ISERROR(AY179/AQ179),"NM",IF(OR(AY179/AQ179&lt;0.5,AY179/AQ179&gt;2),"NM",(AY179/AQ179-1)*100))</f>
        <v>-3.3898305084745783</v>
      </c>
      <c r="BA179" s="71">
        <f>BA163</f>
        <v>421</v>
      </c>
      <c r="BB179" s="65">
        <f>IF(ISERROR(BA179/AS179),"NM",IF(OR(BA179/AS179&lt;0.5,BA179/AS179&gt;2),"NM",(BA179/AS179-1)*100))</f>
        <v>-4.7511312217194623</v>
      </c>
      <c r="BC179" s="71">
        <f>BC163</f>
        <v>420</v>
      </c>
      <c r="BD179" s="65">
        <f>IF(ISERROR(BC179/AU179),"NM",IF(OR(BC179/AU179&lt;0.5,BC179/AU179&gt;2),"NM",(BC179/AU179-1)*100))</f>
        <v>3.7037037037036979</v>
      </c>
      <c r="BE179" s="71">
        <f>BE163</f>
        <v>449</v>
      </c>
      <c r="BF179" s="65">
        <f>IF(ISERROR(BE179/AW179),"NM",IF(OR(BE179/AW179&lt;0.5,BE179/AW179&gt;2),"NM",(BE179/AW179-1)*100))</f>
        <v>-0.66371681415928752</v>
      </c>
      <c r="BG179" s="71">
        <f>BG163</f>
        <v>416</v>
      </c>
      <c r="BH179" s="65">
        <f>IF(ISERROR(BG179/AY179),"NM",IF(OR(BG179/AY179&lt;0.5,BG179/AY179&gt;2),"NM",(BG179/AY179-1)*100))</f>
        <v>4.2606516290726759</v>
      </c>
      <c r="BI179" s="71">
        <f>BI163</f>
        <v>423</v>
      </c>
      <c r="BJ179" s="65">
        <f>IF(ISERROR(BI179/BA179),"NM",IF(OR(BI179/BA179&lt;0.5,BI179/BA179&gt;2),"NM",(BI179/BA179-1)*100))</f>
        <v>0.47505938242280443</v>
      </c>
      <c r="BK179" s="71">
        <f>BK163</f>
        <v>444</v>
      </c>
      <c r="BL179" s="65">
        <f>IF(ISERROR(BK179/BC179),"NM",IF(OR(BK179/BC179&lt;0.5,BK179/BC179&gt;2),"NM",(BK179/BC179-1)*100))</f>
        <v>5.7142857142857162</v>
      </c>
      <c r="BM179" s="71">
        <f>BM163</f>
        <v>509</v>
      </c>
      <c r="BN179" s="65">
        <f>IF(ISERROR(BM179/BE179),"NM",IF(OR(BM179/BE179&lt;0.5,BM179/BE179&gt;2),"NM",(BM179/BE179-1)*100))</f>
        <v>13.363028953229406</v>
      </c>
      <c r="BO179" s="71">
        <f>BO163</f>
        <v>508</v>
      </c>
      <c r="BP179" s="65">
        <f>IF(ISERROR(BO179/BG179),"NM",IF(OR(BO179/BG179&lt;0.5,BO179/BG179&gt;2),"NM",(BO179/BG179-1)*100))</f>
        <v>22.115384615384627</v>
      </c>
      <c r="BQ179" s="71">
        <f>BQ163</f>
        <v>523</v>
      </c>
      <c r="BR179" s="65">
        <f>IF(ISERROR(BQ179/BI179),"NM",IF(OR(BQ179/BI179&lt;0.5,BQ179/BI179&gt;2),"NM",(BQ179/BI179-1)*100))</f>
        <v>23.640661938534269</v>
      </c>
      <c r="BS179" s="71">
        <f>BS163</f>
        <v>507</v>
      </c>
      <c r="BT179" s="65">
        <f>IF(ISERROR(BS179/BK179),"NM",IF(OR(BS179/BK179&lt;0.5,BS179/BK179&gt;2),"NM",(BS179/BK179-1)*100))</f>
        <v>14.189189189189189</v>
      </c>
      <c r="BU179" s="71">
        <f>BU163</f>
        <v>578</v>
      </c>
      <c r="BV179" s="65">
        <f>IF(ISERROR(BU179/BM179),"NM",IF(OR(BU179/BM179&lt;0.5,BU179/BM179&gt;2),"NM",(BU179/BM179-1)*100))</f>
        <v>13.555992141453821</v>
      </c>
      <c r="BW179" s="71">
        <f>BW163</f>
        <v>572</v>
      </c>
      <c r="BX179" s="65">
        <f>IF(ISERROR(BW179/BO179),"NM",IF(OR(BW179/BO179&lt;0.5,BW179/BO179&gt;2),"NM",(BW179/BO179-1)*100))</f>
        <v>12.598425196850393</v>
      </c>
      <c r="BY179" s="71">
        <f>BY163</f>
        <v>568</v>
      </c>
      <c r="BZ179" s="65">
        <f>IF(ISERROR(BY179/BQ179),"NM",IF(OR(BY179/BQ179&lt;0.5,BY179/BQ179&gt;2),"NM",(BY179/BQ179-1)*100))</f>
        <v>8.604206500956014</v>
      </c>
      <c r="CA179" s="71">
        <f>CA163</f>
        <v>607</v>
      </c>
      <c r="CB179" s="65">
        <f>IF(ISERROR(CA179/BS179),"NM",IF(OR(CA179/BS179&lt;0.5,CA179/BS179&gt;2),"NM",(CA179/BS179-1)*100))</f>
        <v>19.723865877712022</v>
      </c>
      <c r="CC179" s="71">
        <f>CC163</f>
        <v>671</v>
      </c>
      <c r="CD179" s="65">
        <f>IF(ISERROR(CC179/BU179),"NM",IF(OR(CC179/BU179&lt;0.5,CC179/BU179&gt;2),"NM",(CC179/BU179-1)*100))</f>
        <v>16.089965397923866</v>
      </c>
      <c r="CE179" s="71">
        <f>CE163</f>
        <v>599.76793015802855</v>
      </c>
      <c r="CF179" s="65">
        <f>IF(ISERROR(CE179/BW179),"NM",IF(OR(CE179/BW179&lt;0.5,CE179/BW179&gt;2),"NM",(CE179/BW179-1)*100))</f>
        <v>4.854533244410586</v>
      </c>
      <c r="CG179" s="71">
        <f>CG163</f>
        <v>624.5192829983705</v>
      </c>
      <c r="CH179" s="65">
        <f>IF(ISERROR(CG179/BY179),"NM",IF(OR(CG179/BY179&lt;0.5,CG179/BY179&gt;2),"NM",(CG179/BY179-1)*100))</f>
        <v>9.9505779926708726</v>
      </c>
      <c r="CI179" s="71">
        <f>CI163</f>
        <v>654.43200373221373</v>
      </c>
      <c r="CJ179" s="65">
        <f>IF(ISERROR(CI179/CA179),"NM",IF(OR(CI179/CA179&lt;0.5,CI179/CA179&gt;2),"NM",(CI179/CA179-1)*100))</f>
        <v>7.8141686544009437</v>
      </c>
      <c r="CK179" s="71">
        <f>CK163</f>
        <v>722.06345362073148</v>
      </c>
      <c r="CL179" s="65">
        <f>IF(ISERROR(CK179/CC179),"NM",IF(OR(CK179/CC179&lt;0.5,CK179/CC179&gt;2),"NM",(CK179/CC179-1)*100))</f>
        <v>7.6100527005561025</v>
      </c>
      <c r="CM179" s="71">
        <f>CM163</f>
        <v>663</v>
      </c>
      <c r="CN179" s="65">
        <f>IF(ISERROR(CM179/CE179),"NM",IF(OR(CM179/CE179&lt;0.5,CM179/CE179&gt;2),"NM",(CM179/CE179-1)*100))</f>
        <v>10.542756066552418</v>
      </c>
      <c r="CO179" s="71">
        <f>CO163</f>
        <v>691</v>
      </c>
      <c r="CP179" s="65">
        <f>IF(ISERROR(CO179/CG179),"NM",IF(OR(CO179/CG179&lt;0.5,CO179/CG179&gt;2),"NM",(CO179/CG179-1)*100))</f>
        <v>10.645102370970827</v>
      </c>
      <c r="CQ179" s="71">
        <f>CQ163</f>
        <v>715</v>
      </c>
      <c r="CR179" s="65">
        <f>IF(ISERROR(CQ179/CI179),"NM",IF(OR(CQ179/CI179&lt;0.5,CQ179/CI179&gt;2),"NM",(CQ179/CI179-1)*100))</f>
        <v>9.2550480297980631</v>
      </c>
      <c r="CS179" s="71">
        <f>CS163</f>
        <v>769</v>
      </c>
      <c r="CT179" s="65">
        <f>IF(ISERROR(CS179/CK179),"NM",IF(OR(CS179/CK179&lt;0.5,CS179/CK179&gt;2),"NM",(CS179/CK179-1)*100))</f>
        <v>6.5003354128932544</v>
      </c>
      <c r="CU179" s="71">
        <f>CU163</f>
        <v>709</v>
      </c>
      <c r="CV179" s="65">
        <f>IF(ISERROR(CU179/CM179),"NM",IF(OR(CU179/CM179&lt;0.5,CU179/CM179&gt;2),"NM",(CU179/CM179-1)*100))</f>
        <v>6.9381598793363475</v>
      </c>
      <c r="CW179" s="71">
        <f>CW163</f>
        <v>722</v>
      </c>
      <c r="CX179" s="65">
        <f>IF(ISERROR(CW179/CO179),"NM",IF(OR(CW179/CO179&lt;0.5,CW179/CO179&gt;2),"NM",(CW179/CO179-1)*100))</f>
        <v>4.4862518089725079</v>
      </c>
      <c r="CY179" s="71">
        <f>CY163</f>
        <v>746</v>
      </c>
      <c r="CZ179" s="65">
        <f>IF(ISERROR(CY179/CQ179),"NM",IF(OR(CY179/CQ179&lt;0.5,CY179/CQ179&gt;2),"NM",(CY179/CQ179-1)*100))</f>
        <v>4.3356643356643465</v>
      </c>
      <c r="DA179" s="71">
        <f>DA163</f>
        <v>759</v>
      </c>
      <c r="DB179" s="65">
        <f>IF(ISERROR(DA179/CS179),"NM",IF(OR(DA179/CS179&lt;0.5,DA179/CS179&gt;2),"NM",(DA179/CS179-1)*100))</f>
        <v>-1.3003901170351106</v>
      </c>
      <c r="DC179" s="71">
        <f>DC163</f>
        <v>622</v>
      </c>
      <c r="DD179" s="65">
        <f>IF(ISERROR(DC179/CU179),"NM",IF(OR(DC179/CU179&lt;0.5,DC179/CU179&gt;2),"NM",(DC179/CU179-1)*100))</f>
        <v>-12.270803949224263</v>
      </c>
      <c r="DE179" s="71">
        <f>DE163</f>
        <v>591</v>
      </c>
      <c r="DF179" s="65">
        <f>IF(ISERROR(DE179/CW179),"NM",IF(OR(DE179/CW179&lt;0.5,DE179/CW179&gt;2),"NM",(DE179/CW179-1)*100))</f>
        <v>-18.144044321329645</v>
      </c>
      <c r="DG179" s="71">
        <f>DG163</f>
        <v>641</v>
      </c>
      <c r="DH179" s="65">
        <f>IF(ISERROR(DG179/CY179),"NM",IF(OR(DG179/CY179&lt;0.5,DG179/CY179&gt;2),"NM",(DG179/CY179-1)*100))</f>
        <v>-14.075067024128685</v>
      </c>
      <c r="DI179" s="71">
        <f>DI163</f>
        <v>639</v>
      </c>
      <c r="DJ179" s="65">
        <f>IF(ISERROR(DI179/DA179),"NM",IF(OR(DI179/DA179&lt;0.5,DI179/DA179&gt;2),"NM",(DI179/DA179-1)*100))</f>
        <v>-15.810276679841895</v>
      </c>
      <c r="DK179" s="71">
        <f>DK163</f>
        <v>600</v>
      </c>
      <c r="DL179" s="65">
        <f>IF(ISERROR(DK179/DC179),"NM",IF(OR(DK179/DC179&lt;0.5,DK179/DC179&gt;2),"NM",(DK179/DC179-1)*100))</f>
        <v>-3.5369774919614128</v>
      </c>
      <c r="DM179" s="71">
        <f>DM163</f>
        <v>586</v>
      </c>
      <c r="DN179" s="65">
        <f>IF(ISERROR(DM179/DE179),"NM",IF(OR(DM179/DE179&lt;0.5,DM179/DE179&gt;2),"NM",(DM179/DE179-1)*100))</f>
        <v>-0.84602368866327771</v>
      </c>
      <c r="DO179" s="71">
        <f>DO163</f>
        <v>599</v>
      </c>
      <c r="DP179" s="65">
        <f>IF(ISERROR(DO179/DG179),"NM",IF(OR(DO179/DG179&lt;0.5,DO179/DG179&gt;2),"NM",(DO179/DG179-1)*100))</f>
        <v>-6.5522620904836177</v>
      </c>
      <c r="DQ179" s="71">
        <f>DQ163</f>
        <v>580</v>
      </c>
      <c r="DR179" s="65">
        <f>IF(ISERROR(DQ179/DI179),"NM",IF(OR(DQ179/DI179&lt;0.5,DQ179/DI179&gt;2),"NM",(DQ179/DI179-1)*100))</f>
        <v>-9.2331768388106426</v>
      </c>
      <c r="DS179" s="71">
        <f>DS163</f>
        <v>503</v>
      </c>
      <c r="DT179" s="65">
        <f>IF(ISERROR(DS179/DK179),"NM",IF(OR(DS179/DK179&lt;0.5,DS179/DK179&gt;2),"NM",(DS179/DK179-1)*100))</f>
        <v>-16.166666666666664</v>
      </c>
      <c r="DU179" s="71">
        <f>DU163</f>
        <v>522</v>
      </c>
      <c r="DV179" s="65">
        <f>IF(ISERROR(DU179/DM179),"NM",IF(OR(DU179/DM179&lt;0.5,DU179/DM179&gt;2),"NM",(DU179/DM179-1)*100))</f>
        <v>-10.921501706484637</v>
      </c>
      <c r="DW179" s="71">
        <f>DW163</f>
        <v>522</v>
      </c>
      <c r="DX179" s="65">
        <f>IF(ISERROR(DW179/DO179),"NM",IF(OR(DW179/DO179&lt;0.5,DW179/DO179&gt;2),"NM",(DW179/DO179-1)*100))</f>
        <v>-12.854757929883142</v>
      </c>
      <c r="DY179" s="71">
        <f>DY163</f>
        <v>509</v>
      </c>
      <c r="DZ179" s="65">
        <f>IF(ISERROR(DY179/DQ179),"NM",IF(OR(DY179/DQ179&lt;0.5,DY179/DQ179&gt;2),"NM",(DY179/DQ179-1)*100))</f>
        <v>-12.241379310344824</v>
      </c>
      <c r="EA179" s="71">
        <f>EA163</f>
        <v>537</v>
      </c>
      <c r="EB179" s="65">
        <f>IF(ISERROR(EA179/DS179),"NM",IF(OR(EA179/DS179&lt;0.5,EA179/DS179&gt;2),"NM",(EA179/DS179-1)*100))</f>
        <v>6.7594433399602361</v>
      </c>
      <c r="EC179" s="71">
        <f>EC163</f>
        <v>594</v>
      </c>
      <c r="ED179" s="65">
        <f>IF(ISERROR(EC179/DU179),"NM",IF(OR(EC179/DU179&lt;0.5,EC179/DU179&gt;2),"NM",(EC179/DU179-1)*100))</f>
        <v>13.793103448275868</v>
      </c>
      <c r="EE179" s="71">
        <f>EE163</f>
        <v>617</v>
      </c>
      <c r="EF179" s="65">
        <f>IF(ISERROR(EE179/DW179),"NM",IF(OR(EE179/DW179&lt;0.5,EE179/DW179&gt;2),"NM",(EE179/DW179-1)*100))</f>
        <v>18.199233716475092</v>
      </c>
      <c r="EG179" s="71">
        <f>EG163</f>
        <v>577</v>
      </c>
      <c r="EH179" s="65">
        <f>IF(ISERROR(EG179/DY179),"NM",IF(OR(EG179/DY179&lt;0.5,EG179/DY179&gt;2),"NM",(EG179/DY179-1)*100))</f>
        <v>13.359528487229856</v>
      </c>
      <c r="EI179" s="71">
        <f>EI163</f>
        <v>550</v>
      </c>
      <c r="EJ179" s="65">
        <f>IF(ISERROR(EI179/EA179),"NM",IF(OR(EI179/EA179&lt;0.5,EI179/EA179&gt;2),"NM",(EI179/EA179-1)*100))</f>
        <v>2.4208566108007368</v>
      </c>
      <c r="EK179" s="71">
        <f>EK163</f>
        <v>559</v>
      </c>
      <c r="EL179" s="65">
        <f>IF(ISERROR(EK179/EC179),"NM",IF(OR(EK179/EC179&lt;0.5,EK179/EC179&gt;2),"NM",(EK179/EC179-1)*100))</f>
        <v>-5.8922558922558927</v>
      </c>
      <c r="EM179" s="71">
        <f>EM163</f>
        <v>569.54999999999995</v>
      </c>
      <c r="EN179" s="65">
        <f>IF(ISERROR(EM179/EE179),"NM",IF(OR(EM179/EE179&lt;0.5,EM179/EE179&gt;2),"NM",(EM179/EE179-1)*100))</f>
        <v>-7.6904376012966065</v>
      </c>
      <c r="EO179" s="71">
        <f>EO163</f>
        <v>577</v>
      </c>
      <c r="EP179" s="65">
        <f>IF(ISERROR(EO179/EG179),"NM",IF(OR(EO179/EG179&lt;0.5,EO179/EG179&gt;2),"NM",(EO179/EG179-1)*100))</f>
        <v>0</v>
      </c>
      <c r="EQ179" s="88">
        <f>EQ163+EQ164</f>
        <v>583.61672734197214</v>
      </c>
      <c r="ER179" s="65">
        <f>IF(ISERROR(EQ179/EI179),"NM",IF(OR(EQ179/EI179&lt;0.5,EQ179/EI179&gt;2),"NM",(EQ179/EI179-1)*100))</f>
        <v>6.1121322439949388</v>
      </c>
      <c r="ES179" s="88">
        <f>ES163+ES164</f>
        <v>601.25696162369218</v>
      </c>
      <c r="ET179" s="65">
        <f>IF(ISERROR(ES179/EK179),"NM",IF(OR(ES179/EK179&lt;0.5,ES179/EK179&gt;2),"NM",(ES179/EK179-1)*100))</f>
        <v>7.559384905848332</v>
      </c>
      <c r="EU179" s="88">
        <f>EU163+EU164</f>
        <v>607.99564179834636</v>
      </c>
      <c r="EV179" s="65">
        <f>IF(ISERROR(EU179/EM179),"NM",IF(OR(EU179/EM179&lt;0.5,EU179/EM179&gt;2),"NM",(EU179/EM179-1)*100))</f>
        <v>6.750178526616879</v>
      </c>
      <c r="EW179" s="88">
        <f>EW163+EW164</f>
        <v>610.25607978177129</v>
      </c>
      <c r="EX179" s="65">
        <f>IF(ISERROR(EW179/EO179),"NM",IF(OR(EW179/EO179&lt;0.5,EW179/EO179&gt;2),"NM",(EW179/EO179-1)*100))</f>
        <v>5.7636186796830691</v>
      </c>
      <c r="EY179" s="65"/>
      <c r="EZ179" s="317"/>
      <c r="FA179" s="59"/>
      <c r="FB179" s="88">
        <f>FB163</f>
        <v>924.44800977920397</v>
      </c>
      <c r="FC179" s="63"/>
      <c r="FD179" s="88">
        <f>FD163</f>
        <v>1179</v>
      </c>
      <c r="FE179" s="65">
        <f>IF(ISERROR(FD179/FB179),"NM",IF(OR(FD179/FB179&lt;0.5,FD179/FB179&gt;2),"NM",(FD179/FB179-1)*100))</f>
        <v>27.535565821770057</v>
      </c>
      <c r="FF179" s="88">
        <f>FF163</f>
        <v>1353</v>
      </c>
      <c r="FG179" s="65">
        <f>IF(ISERROR(FF179/FD179),"NM",IF(OR(FF179/FD179&lt;0.5,FF179/FD179&gt;2),"NM",(FF179/FD179-1)*100))</f>
        <v>14.75826972010179</v>
      </c>
      <c r="FH179" s="88">
        <f>FH163</f>
        <v>1280</v>
      </c>
      <c r="FI179" s="65">
        <f>IF(ISERROR(FH179/FF179),"NM",IF(OR(FH179/FF179&lt;0.5,FH179/FF179&gt;2),"NM",(FH179/FF179-1)*100))</f>
        <v>-5.3954175905395418</v>
      </c>
      <c r="FJ179" s="88">
        <f>FJ163</f>
        <v>1272</v>
      </c>
      <c r="FK179" s="65">
        <f>IF(ISERROR(FJ179/FH179),"NM",IF(OR(FJ179/FH179&lt;0.5,FJ179/FH179&gt;2),"NM",(FJ179/FH179-1)*100))</f>
        <v>-0.62499999999999778</v>
      </c>
      <c r="FL179" s="88">
        <f>FL163</f>
        <v>1426</v>
      </c>
      <c r="FM179" s="65">
        <f>IF(ISERROR(FL179/FJ179),"NM",IF(OR(FL179/FJ179&lt;0.5,FL179/FJ179&gt;2),"NM",(FL179/FJ179-1)*100))</f>
        <v>12.106918238993703</v>
      </c>
      <c r="FN179" s="88">
        <f>FN163</f>
        <v>1598</v>
      </c>
      <c r="FO179" s="65">
        <f>IF(ISERROR(FN179/FL179),"NM",IF(OR(FN179/FL179&lt;0.5,FN179/FL179&gt;2),"NM",(FN179/FL179-1)*100))</f>
        <v>12.061711079943894</v>
      </c>
      <c r="FP179" s="88">
        <f>FP163</f>
        <v>1712</v>
      </c>
      <c r="FQ179" s="65">
        <f>IF(ISERROR(FP179/FN179),"NM",IF(OR(FP179/FN179&lt;0.5,FP179/FN179&gt;2),"NM",(FP179/FN179-1)*100))</f>
        <v>7.1339173967459368</v>
      </c>
      <c r="FR179" s="90">
        <f>FR163</f>
        <v>1689</v>
      </c>
      <c r="FS179" s="65">
        <f>IF(ISERROR(FR179/FP179),"NM",IF(OR(FR179/FP179&lt;0.5,FR179/FP179&gt;2),"NM",(FR179/FP179-1)*100))</f>
        <v>-1.3434579439252303</v>
      </c>
      <c r="FT179" s="90">
        <f>FT163</f>
        <v>1792</v>
      </c>
      <c r="FU179" s="65">
        <f>IF(ISERROR(FT179/FR179),"NM",IF(OR(FT179/FR179&lt;0.5,FT179/FR179&gt;2),"NM",(FT179/FR179-1)*100))</f>
        <v>6.0982830076968586</v>
      </c>
      <c r="FV179" s="87">
        <f>BO179+BQ179+BS179+BU179</f>
        <v>2116</v>
      </c>
      <c r="FW179" s="65">
        <f>IF(ISERROR(FV179/FT179),"NM",IF(OR(FV179/FT179&lt;0.5,FV179/FT179&gt;2),"NM",(FV179/FT179-1)*100))</f>
        <v>18.080357142857139</v>
      </c>
      <c r="FX179" s="87">
        <f>BW179+BY179+CA179+CC179</f>
        <v>2418</v>
      </c>
      <c r="FY179" s="65">
        <f>IF(ISERROR(FX179/FV179),"NM",IF(OR(FX179/FV179&lt;0.5,FX179/FV179&gt;2),"NM",(FX179/FV179-1)*100))</f>
        <v>14.272211720226835</v>
      </c>
      <c r="FZ179" s="87">
        <f>CE179+CG179+CI179+CK179</f>
        <v>2600.7826705093439</v>
      </c>
      <c r="GA179" s="65">
        <f>IF(ISERROR(FZ179/FX179),"NM",IF(OR(FZ179/FX179&lt;0.5,FZ179/FX179&gt;2),"NM",(FZ179/FX179-1)*100))</f>
        <v>7.5592502278471363</v>
      </c>
      <c r="GB179" s="87">
        <f>CM179+CO179+CQ179+CS179</f>
        <v>2838</v>
      </c>
      <c r="GC179" s="65">
        <f>IF(ISERROR(GB179/FZ179),"NM",IF(OR(GB179/FZ179&lt;0.5,GB179/FZ179&gt;2),"NM",(GB179/FZ179-1)*100))</f>
        <v>9.1209977742661152</v>
      </c>
      <c r="GD179" s="87">
        <f>CU179+CW179+CY179+DA179</f>
        <v>2936</v>
      </c>
      <c r="GE179" s="65">
        <f>IF(ISERROR(GD179/GB179),"NM",IF(OR(GD179/GB179&lt;0.5,GD179/GB179&gt;2),"NM",(GD179/GB179-1)*100))</f>
        <v>3.4531360112755483</v>
      </c>
      <c r="GF179" s="88">
        <f>GF163+GF164</f>
        <v>2493</v>
      </c>
      <c r="GG179" s="65">
        <f>IF(ISERROR(GF179/GD179),"NM",IF(OR(GF179/GD179&lt;0.5,GF179/GD179&gt;2),"NM",(GF179/GD179-1)*100))</f>
        <v>-15.088555858310626</v>
      </c>
      <c r="GH179" s="88">
        <f>GH163+GH164</f>
        <v>2365</v>
      </c>
      <c r="GI179" s="65">
        <f>IF(ISERROR(GH179/GF179),"NM",IF(OR(GH179/GF179&lt;0.5,GH179/GF179&gt;2),"NM",(GH179/GF179-1)*100))</f>
        <v>-5.1343762535098314</v>
      </c>
      <c r="GJ179" s="88">
        <f>GJ163+GJ164</f>
        <v>2056</v>
      </c>
      <c r="GK179" s="65">
        <f>IF(ISERROR(GJ179/GH179),"NM",IF(OR(GJ179/GH179&lt;0.5,GJ179/GH179&gt;2),"NM",(GJ179/GH179-1)*100))</f>
        <v>-13.06553911205074</v>
      </c>
      <c r="GL179" s="88">
        <f>GL163+GL164</f>
        <v>2325</v>
      </c>
      <c r="GM179" s="65">
        <f>IF(ISERROR(GL179/GJ179),"NM",IF(OR(GL179/GJ179&lt;0.5,GL179/GJ179&gt;2),"NM",(GL179/GJ179-1)*100))</f>
        <v>13.083657587548636</v>
      </c>
      <c r="GN179" s="88">
        <f>GN163+GN164</f>
        <v>2255.5500000000002</v>
      </c>
      <c r="GO179" s="65">
        <f>IF(ISERROR(GN179/GL179),"NM",IF(OR(GN179/GL179&lt;0.5,GN179/GL179&gt;2),"NM",(GN179/GL179-1)*100))</f>
        <v>-2.9870967741935428</v>
      </c>
      <c r="GP179" s="88">
        <f>GP163+GP164</f>
        <v>2403.125410545782</v>
      </c>
      <c r="GQ179" s="65">
        <f>IF(ISERROR(GP179/GN179),"NM",IF(OR(GP179/GN179&lt;0.5,GP179/GN179&gt;2),"NM",(GP179/GN179-1)*100))</f>
        <v>6.5427683068777887</v>
      </c>
      <c r="GR179" s="88">
        <f>GR163+GR164</f>
        <v>2290.5303515678179</v>
      </c>
      <c r="GS179" s="65">
        <f>IF(ISERROR(GR179/GP179),"NM",IF(OR(GR179/GP179&lt;0.5,GR179/GP179&gt;2),"NM",(GR179/GP179-1)*100))</f>
        <v>-4.6853592610629597</v>
      </c>
      <c r="GT179" s="88">
        <f>GT163+GT164</f>
        <v>2287.3872972235777</v>
      </c>
      <c r="GU179" s="65">
        <f>IF(ISERROR(GT179/GR179),"NM",IF(OR(GT179/GR179&lt;0.5,GT179/GR179&gt;2),"NM",(GT179/GR179-1)*100))</f>
        <v>-0.13721950211612599</v>
      </c>
      <c r="GV179" s="88">
        <f>GV163+GV164</f>
        <v>2283.4810729215255</v>
      </c>
      <c r="GW179" s="65">
        <f>IF(ISERROR(GV179/GT179),"NM",IF(OR(GV179/GT179&lt;0.5,GV179/GT179&gt;2),"NM",(GV179/GT179-1)*100))</f>
        <v>-0.17077231769160317</v>
      </c>
      <c r="GX179" s="88">
        <f>GX163+GX164</f>
        <v>2303.4578501250162</v>
      </c>
      <c r="GY179" s="65">
        <f>IF(ISERROR(GX179/GV179),"NM",IF(OR(GX179/GV179&lt;0.5,GX179/GV179&gt;2),"NM",(GX179/GV179-1)*100))</f>
        <v>0.87483874687570573</v>
      </c>
      <c r="GZ179" s="67">
        <f t="shared" si="511"/>
        <v>0.42123594266720854</v>
      </c>
      <c r="HA179" s="280"/>
      <c r="HB179" s="57"/>
      <c r="HC179"/>
      <c r="HD179"/>
      <c r="HE179"/>
      <c r="HF179"/>
      <c r="HG179"/>
      <c r="HH179"/>
    </row>
    <row r="180" spans="1:216" s="2" customFormat="1" ht="13.5" customHeight="1" x14ac:dyDescent="0.2">
      <c r="A180" s="4"/>
      <c r="B180" s="54" t="s">
        <v>274</v>
      </c>
      <c r="C180" s="88">
        <f>C168</f>
        <v>1764</v>
      </c>
      <c r="D180" s="63"/>
      <c r="E180" s="88">
        <f>E168</f>
        <v>1801</v>
      </c>
      <c r="F180" s="63"/>
      <c r="G180" s="88">
        <f>G168</f>
        <v>1808</v>
      </c>
      <c r="H180" s="63"/>
      <c r="I180" s="88">
        <f>I168</f>
        <v>1792</v>
      </c>
      <c r="J180" s="63"/>
      <c r="K180" s="88">
        <f>K168</f>
        <v>1691</v>
      </c>
      <c r="L180" s="63">
        <f>IF(ISERROR(K180/C180),"NM",IF(OR(K180/C180&lt;0.5,K180/C180&gt;2),"NM",(K180/C180-1)*100))</f>
        <v>-4.1383219954648549</v>
      </c>
      <c r="M180" s="88">
        <f>M168</f>
        <v>1632</v>
      </c>
      <c r="N180" s="63">
        <f>IF(ISERROR(M180/E180),"NM",IF(OR(M180/E180&lt;0.5,M180/E180&gt;2),"NM",(M180/E180-1)*100))</f>
        <v>-9.3836757357023899</v>
      </c>
      <c r="O180" s="88">
        <f>O168</f>
        <v>1665</v>
      </c>
      <c r="P180" s="63">
        <f>IF(ISERROR(O180/G180),"NM",IF(OR(O180/G180&lt;0.5,O180/G180&gt;2),"NM",(O180/G180-1)*100))</f>
        <v>-7.9092920353982299</v>
      </c>
      <c r="Q180" s="88">
        <f>Q168</f>
        <v>1660</v>
      </c>
      <c r="R180" s="63">
        <f>IF(ISERROR(Q180/I180),"NM",IF(OR(Q180/I180&lt;0.5,Q180/I180&gt;2),"NM",(Q180/I180-1)*100))</f>
        <v>-7.3660714285714306</v>
      </c>
      <c r="S180" s="88">
        <f>S168</f>
        <v>1551</v>
      </c>
      <c r="T180" s="63">
        <f>IF(ISERROR(S180/K180),"NM",IF(OR(S180/K180&lt;0.5,S180/K180&gt;2),"NM",(S180/K180-1)*100))</f>
        <v>-8.2791247782377333</v>
      </c>
      <c r="U180" s="88">
        <f>U168</f>
        <v>1635</v>
      </c>
      <c r="V180" s="63">
        <f>IF(ISERROR(U180/M180),"NM",IF(OR(U180/M180&lt;0.5,U180/M180&gt;2),"NM",(U180/M180-1)*100))</f>
        <v>0.18382352941177516</v>
      </c>
      <c r="W180" s="88">
        <f>W168</f>
        <v>1775</v>
      </c>
      <c r="X180" s="63">
        <f>IF(ISERROR(W180/O180),"NM",IF(OR(W180/O180&lt;0.5,W180/O180&gt;2),"NM",(W180/O180-1)*100))</f>
        <v>6.6066066066066131</v>
      </c>
      <c r="Y180" s="88">
        <f>Y168</f>
        <v>1750</v>
      </c>
      <c r="Z180" s="63">
        <f>IF(ISERROR(Y180/Q180),"NM",IF(OR(Y180/Q180&lt;0.5,Y180/Q180&gt;2),"NM",(Y180/Q180-1)*100))</f>
        <v>5.4216867469879526</v>
      </c>
      <c r="AA180" s="88">
        <f>AA168</f>
        <v>1810</v>
      </c>
      <c r="AB180" s="63">
        <f>IF(ISERROR(AA180/S180),"NM",IF(OR(AA180/S180&lt;0.5,AA180/S180&gt;2),"NM",(AA180/S180-1)*100))</f>
        <v>16.698903932946486</v>
      </c>
      <c r="AC180" s="88">
        <f>AC168</f>
        <v>1841</v>
      </c>
      <c r="AD180" s="63">
        <f>IF(ISERROR(AC180/U180),"NM",IF(OR(AC180/U180&lt;0.5,AC180/U180&gt;2),"NM",(AC180/U180-1)*100))</f>
        <v>12.599388379204889</v>
      </c>
      <c r="AE180" s="88">
        <f>AE168</f>
        <v>1902</v>
      </c>
      <c r="AF180" s="63">
        <f>IF(ISERROR(AE180/W180),"NM",IF(OR(AE180/W180&lt;0.5,AE180/W180&gt;2),"NM",(AE180/W180-1)*100))</f>
        <v>7.154929577464797</v>
      </c>
      <c r="AG180" s="88">
        <f>AG168</f>
        <v>2072</v>
      </c>
      <c r="AH180" s="63">
        <f>IF(ISERROR(AG180/Y180),"NM",IF(OR(AG180/Y180&lt;0.5,AG180/Y180&gt;2),"NM",(AG180/Y180-1)*100))</f>
        <v>18.399999999999995</v>
      </c>
      <c r="AI180" s="89">
        <f>AI168</f>
        <v>2094</v>
      </c>
      <c r="AJ180" s="63">
        <f>IF(ISERROR(AI180/AA180),"NM",IF(OR(AI180/AA180&lt;0.5,AI180/AA180&gt;2),"NM",(AI180/AA180-1)*100))</f>
        <v>15.690607734806639</v>
      </c>
      <c r="AK180" s="88">
        <f>AK168</f>
        <v>2086</v>
      </c>
      <c r="AL180" s="63">
        <f>IF(ISERROR(AK180/AC180),"NM",IF(OR(AK180/AC180&lt;0.5,AK180/AC180&gt;2),"NM",(AK180/AC180-1)*100))</f>
        <v>13.307984790874517</v>
      </c>
      <c r="AM180" s="88">
        <f>AM168</f>
        <v>2126</v>
      </c>
      <c r="AN180" s="63">
        <f>IF(ISERROR(AM180/AE180),"NM",IF(OR(AM180/AE180&lt;0.5,AM180/AE180&gt;2),"NM",(AM180/AE180-1)*100))</f>
        <v>11.777076761303885</v>
      </c>
      <c r="AO180" s="71">
        <f>AO168</f>
        <v>2244</v>
      </c>
      <c r="AP180" s="63">
        <f>IF(ISERROR(AO180/AG180),"NM",IF(OR(AO180/AG180&lt;0.5,AO180/AG180&gt;2),"NM",(AO180/AG180-1)*100))</f>
        <v>8.3011583011582957</v>
      </c>
      <c r="AQ180" s="71">
        <f>AQ168</f>
        <v>2273</v>
      </c>
      <c r="AR180" s="63">
        <f>IF(ISERROR(AQ180/AI180),"NM",IF(OR(AQ180/AI180&lt;0.5,AQ180/AI180&gt;2),"NM",(AQ180/AI180-1)*100))</f>
        <v>8.5482330468003909</v>
      </c>
      <c r="AS180" s="71">
        <f>AS168</f>
        <v>2249</v>
      </c>
      <c r="AT180" s="63">
        <f>IF(ISERROR(AS180/AK180),"NM",IF(OR(AS180/AK180&lt;0.5,AS180/AK180&gt;2),"NM",(AS180/AK180-1)*100))</f>
        <v>7.8139980824544653</v>
      </c>
      <c r="AU180" s="71">
        <f>AU168</f>
        <v>2202</v>
      </c>
      <c r="AV180" s="63">
        <f>IF(ISERROR(AU180/AM180),"NM",IF(OR(AU180/AM180&lt;0.5,AU180/AM180&gt;2),"NM",(AU180/AM180-1)*100))</f>
        <v>3.5747883349012133</v>
      </c>
      <c r="AW180" s="71">
        <f>AW168</f>
        <v>2171</v>
      </c>
      <c r="AX180" s="63">
        <f>IF(ISERROR(AW180/AO180),"NM",IF(OR(AW180/AO180&lt;0.5,AW180/AO180&gt;2),"NM",(AW180/AO180-1)*100))</f>
        <v>-3.2531194295900123</v>
      </c>
      <c r="AY180" s="71">
        <f>AY168</f>
        <v>2127.5</v>
      </c>
      <c r="AZ180" s="65">
        <f>IF(ISERROR(AY180/AQ180),"NM",IF(OR(AY180/AQ180&lt;0.5,AY180/AQ180&gt;2),"NM",(AY180/AQ180-1)*100))</f>
        <v>-6.4012318521777356</v>
      </c>
      <c r="BA180" s="71">
        <f>BA168</f>
        <v>2210</v>
      </c>
      <c r="BB180" s="65">
        <f>IF(ISERROR(BA180/AS180),"NM",IF(OR(BA180/AS180&lt;0.5,BA180/AS180&gt;2),"NM",(BA180/AS180-1)*100))</f>
        <v>-1.7341040462427793</v>
      </c>
      <c r="BC180" s="71">
        <f>BC168</f>
        <v>2236</v>
      </c>
      <c r="BD180" s="65">
        <f>IF(ISERROR(BC180/AU180),"NM",IF(OR(BC180/AU180&lt;0.5,BC180/AU180&gt;2),"NM",(BC180/AU180-1)*100))</f>
        <v>1.5440508628519423</v>
      </c>
      <c r="BE180" s="71">
        <f>BE168</f>
        <v>2248</v>
      </c>
      <c r="BF180" s="65">
        <f>IF(ISERROR(BE180/AW180),"NM",IF(OR(BE180/AW180&lt;0.5,BE180/AW180&gt;2),"NM",(BE180/AW180-1)*100))</f>
        <v>3.5467526485490453</v>
      </c>
      <c r="BG180" s="71">
        <f>BG168</f>
        <v>2176</v>
      </c>
      <c r="BH180" s="65">
        <f>IF(ISERROR(BG180/AY180),"NM",IF(OR(BG180/AY180&lt;0.5,BG180/AY180&gt;2),"NM",(BG180/AY180-1)*100))</f>
        <v>2.2796709753231559</v>
      </c>
      <c r="BI180" s="71">
        <f>BI168</f>
        <v>2181</v>
      </c>
      <c r="BJ180" s="65">
        <f>IF(ISERROR(BI180/BA180),"NM",IF(OR(BI180/BA180&lt;0.5,BI180/BA180&gt;2),"NM",(BI180/BA180-1)*100))</f>
        <v>-1.3122171945701311</v>
      </c>
      <c r="BK180" s="71">
        <f>BK168</f>
        <v>2254</v>
      </c>
      <c r="BL180" s="65">
        <f>IF(ISERROR(BK180/BC180),"NM",IF(OR(BK180/BC180&lt;0.5,BK180/BC180&gt;2),"NM",(BK180/BC180-1)*100))</f>
        <v>0.80500894454382799</v>
      </c>
      <c r="BM180" s="71">
        <f>BM168</f>
        <v>2433</v>
      </c>
      <c r="BN180" s="65">
        <f>IF(ISERROR(BM180/BE180),"NM",IF(OR(BM180/BE180&lt;0.5,BM180/BE180&gt;2),"NM",(BM180/BE180-1)*100))</f>
        <v>8.2295373665480334</v>
      </c>
      <c r="BO180" s="71">
        <f>BO168</f>
        <v>2526</v>
      </c>
      <c r="BP180" s="65">
        <f>IF(ISERROR(BO180/BG180),"NM",IF(OR(BO180/BG180&lt;0.5,BO180/BG180&gt;2),"NM",(BO180/BG180-1)*100))</f>
        <v>16.084558823529417</v>
      </c>
      <c r="BQ180" s="71">
        <f>BQ168</f>
        <v>2569</v>
      </c>
      <c r="BR180" s="65">
        <f>IF(ISERROR(BQ180/BI180),"NM",IF(OR(BQ180/BI180&lt;0.5,BQ180/BI180&gt;2),"NM",(BQ180/BI180-1)*100))</f>
        <v>17.790004585052731</v>
      </c>
      <c r="BS180" s="71">
        <f>BS168</f>
        <v>2514</v>
      </c>
      <c r="BT180" s="65">
        <f>IF(ISERROR(BS180/BK180),"NM",IF(OR(BS180/BK180&lt;0.5,BS180/BK180&gt;2),"NM",(BS180/BK180-1)*100))</f>
        <v>11.535048802129545</v>
      </c>
      <c r="BU180" s="71">
        <f>BU168</f>
        <v>2883</v>
      </c>
      <c r="BV180" s="65">
        <f>IF(ISERROR(BU180/BM180),"NM",IF(OR(BU180/BM180&lt;0.5,BU180/BM180&gt;2),"NM",(BU180/BM180-1)*100))</f>
        <v>18.495684340320583</v>
      </c>
      <c r="BW180" s="71">
        <f>BW168</f>
        <v>2898</v>
      </c>
      <c r="BX180" s="65">
        <f>IF(ISERROR(BW180/BO180),"NM",IF(OR(BW180/BO180&lt;0.5,BW180/BO180&gt;2),"NM",(BW180/BO180-1)*100))</f>
        <v>14.726840855106893</v>
      </c>
      <c r="BY180" s="71">
        <f>BY168</f>
        <v>2781</v>
      </c>
      <c r="BZ180" s="65">
        <f>IF(ISERROR(BY180/BQ180),"NM",IF(OR(BY180/BQ180&lt;0.5,BY180/BQ180&gt;2),"NM",(BY180/BQ180-1)*100))</f>
        <v>8.2522382249902613</v>
      </c>
      <c r="CA180" s="71">
        <f>CA168</f>
        <v>2905</v>
      </c>
      <c r="CB180" s="65">
        <f>IF(ISERROR(CA180/BS180),"NM",IF(OR(CA180/BS180&lt;0.5,CA180/BS180&gt;2),"NM",(CA180/BS180-1)*100))</f>
        <v>15.552903739061264</v>
      </c>
      <c r="CC180" s="71">
        <f>CC168</f>
        <v>3102</v>
      </c>
      <c r="CD180" s="65">
        <f>IF(ISERROR(CC180/BU180),"NM",IF(OR(CC180/BU180&lt;0.5,CC180/BU180&gt;2),"NM",(CC180/BU180-1)*100))</f>
        <v>7.5962539021852127</v>
      </c>
      <c r="CE180" s="71">
        <f>CE168</f>
        <v>3012.4735329870705</v>
      </c>
      <c r="CF180" s="65">
        <f>IF(ISERROR(CE180/BW180),"NM",IF(OR(CE180/BW180&lt;0.5,CE180/BW180&gt;2),"NM",(CE180/BW180-1)*100))</f>
        <v>3.950087404660807</v>
      </c>
      <c r="CG180" s="71">
        <f>CG168</f>
        <v>2985.1868549701248</v>
      </c>
      <c r="CH180" s="65">
        <f>IF(ISERROR(CG180/BY180),"NM",IF(OR(CG180/BY180&lt;0.5,CG180/BY180&gt;2),"NM",(CG180/BY180-1)*100))</f>
        <v>7.3422098155384807</v>
      </c>
      <c r="CI180" s="71">
        <f>CI168</f>
        <v>3227.4802892465596</v>
      </c>
      <c r="CJ180" s="65">
        <f>IF(ISERROR(CI180/CA180),"NM",IF(OR(CI180/CA180&lt;0.5,CI180/CA180&gt;2),"NM",(CI180/CA180-1)*100))</f>
        <v>11.100870542050245</v>
      </c>
      <c r="CK180" s="71">
        <f>CK168</f>
        <v>3495.254541051102</v>
      </c>
      <c r="CL180" s="65">
        <f>IF(ISERROR(CK180/CC180),"NM",IF(OR(CK180/CC180&lt;0.5,CK180/CC180&gt;2),"NM",(CK180/CC180-1)*100))</f>
        <v>12.677451355612579</v>
      </c>
      <c r="CM180" s="71">
        <f>CM168</f>
        <v>3397</v>
      </c>
      <c r="CN180" s="65">
        <f>IF(ISERROR(CM180/CE180),"NM",IF(OR(CM180/CE180&lt;0.5,CM180/CE180&gt;2),"NM",(CM180/CE180-1)*100))</f>
        <v>12.764476195468699</v>
      </c>
      <c r="CO180" s="71">
        <f>CO168</f>
        <v>3486.2287605737401</v>
      </c>
      <c r="CP180" s="65">
        <f>IF(ISERROR(CO180/CG180),"NM",IF(OR(CO180/CG180&lt;0.5,CO180/CG180&gt;2),"NM",(CO180/CG180-1)*100))</f>
        <v>16.784272809235247</v>
      </c>
      <c r="CQ180" s="71">
        <f>CQ168</f>
        <v>3700.8464901002826</v>
      </c>
      <c r="CR180" s="65">
        <f>IF(ISERROR(CQ180/CI180),"NM",IF(OR(CQ180/CI180&lt;0.5,CQ180/CI180&gt;2),"NM",(CQ180/CI180-1)*100))</f>
        <v>14.666741805702198</v>
      </c>
      <c r="CS180" s="71">
        <f>CS168</f>
        <v>3939.5</v>
      </c>
      <c r="CT180" s="65">
        <f>IF(ISERROR(CS180/CK180),"NM",IF(OR(CS180/CK180&lt;0.5,CS180/CK180&gt;2),"NM",(CS180/CK180-1)*100))</f>
        <v>12.70996013970711</v>
      </c>
      <c r="CU180" s="71">
        <f>CU168</f>
        <v>3854</v>
      </c>
      <c r="CV180" s="65">
        <f>IF(ISERROR(CU180/CM180),"NM",IF(OR(CU180/CM180&lt;0.5,CU180/CM180&gt;2),"NM",(CU180/CM180-1)*100))</f>
        <v>13.453046806005297</v>
      </c>
      <c r="CW180" s="71">
        <f>CW168</f>
        <v>3943</v>
      </c>
      <c r="CX180" s="65">
        <f>IF(ISERROR(CW180/CO180),"NM",IF(OR(CW180/CO180&lt;0.5,CW180/CO180&gt;2),"NM",(CW180/CO180-1)*100))</f>
        <v>13.10215911795436</v>
      </c>
      <c r="CY180" s="71">
        <f>CY168</f>
        <v>4146</v>
      </c>
      <c r="CZ180" s="65">
        <f>IF(ISERROR(CY180/CQ180),"NM",IF(OR(CY180/CQ180&lt;0.5,CY180/CQ180&gt;2),"NM",(CY180/CQ180-1)*100))</f>
        <v>12.028424067047826</v>
      </c>
      <c r="DA180" s="71">
        <f>DA168</f>
        <v>4205</v>
      </c>
      <c r="DB180" s="65">
        <f>IF(ISERROR(DA180/CS180),"NM",IF(OR(DA180/CS180&lt;0.5,DA180/CS180&gt;2),"NM",(DA180/CS180-1)*100))</f>
        <v>6.739433938317041</v>
      </c>
      <c r="DC180" s="71">
        <f>DC168</f>
        <v>3616</v>
      </c>
      <c r="DD180" s="65">
        <f>IF(ISERROR(DC180/CU180),"NM",IF(OR(DC180/CU180&lt;0.5,DC180/CU180&gt;2),"NM",(DC180/CU180-1)*100))</f>
        <v>-6.1754021795537124</v>
      </c>
      <c r="DE180" s="71">
        <f>DE168</f>
        <v>3441</v>
      </c>
      <c r="DF180" s="65">
        <f>IF(ISERROR(DE180/CW180),"NM",IF(OR(DE180/CW180&lt;0.5,DE180/CW180&gt;2),"NM",(DE180/CW180-1)*100))</f>
        <v>-12.73142277453716</v>
      </c>
      <c r="DG180" s="71">
        <f>DG168</f>
        <v>3556</v>
      </c>
      <c r="DH180" s="65">
        <f>IF(ISERROR(DG180/CY180),"NM",IF(OR(DG180/CY180&lt;0.5,DG180/CY180&gt;2),"NM",(DG180/CY180-1)*100))</f>
        <v>-14.23058369512783</v>
      </c>
      <c r="DI180" s="71">
        <f>DI168</f>
        <v>3445</v>
      </c>
      <c r="DJ180" s="65">
        <f>IF(ISERROR(DI180/DA180),"NM",IF(OR(DI180/DA180&lt;0.5,DI180/DA180&gt;2),"NM",(DI180/DA180-1)*100))</f>
        <v>-18.073721759809747</v>
      </c>
      <c r="DK180" s="71">
        <f>DK168</f>
        <v>3298</v>
      </c>
      <c r="DL180" s="65">
        <f>IF(ISERROR(DK180/DC180),"NM",IF(OR(DK180/DC180&lt;0.5,DK180/DC180&gt;2),"NM",(DK180/DC180-1)*100))</f>
        <v>-8.7942477876106206</v>
      </c>
      <c r="DM180" s="71">
        <f>DM168</f>
        <v>3339</v>
      </c>
      <c r="DN180" s="65">
        <f>IF(ISERROR(DM180/DE180),"NM",IF(OR(DM180/DE180&lt;0.5,DM180/DE180&gt;2),"NM",(DM180/DE180-1)*100))</f>
        <v>-2.9642545771577988</v>
      </c>
      <c r="DO180" s="71">
        <f>DO168</f>
        <v>3391</v>
      </c>
      <c r="DP180" s="65">
        <f>IF(ISERROR(DO180/DG180),"NM",IF(OR(DO180/DG180&lt;0.5,DO180/DG180&gt;2),"NM",(DO180/DG180-1)*100))</f>
        <v>-4.6400449943757032</v>
      </c>
      <c r="DQ180" s="71">
        <f>DQ168</f>
        <v>3069</v>
      </c>
      <c r="DR180" s="65">
        <f>IF(ISERROR(DQ180/DI180),"NM",IF(OR(DQ180/DI180&lt;0.5,DQ180/DI180&gt;2),"NM",(DQ180/DI180-1)*100))</f>
        <v>-10.91436865021771</v>
      </c>
      <c r="DS180" s="71">
        <f>DS168</f>
        <v>2880</v>
      </c>
      <c r="DT180" s="65">
        <f>IF(ISERROR(DS180/DK180),"NM",IF(OR(DS180/DK180&lt;0.5,DS180/DK180&gt;2),"NM",(DS180/DK180-1)*100))</f>
        <v>-12.674348089751364</v>
      </c>
      <c r="DU180" s="71">
        <f>DU168</f>
        <v>2833</v>
      </c>
      <c r="DV180" s="65">
        <f>IF(ISERROR(DU180/DM180),"NM",IF(OR(DU180/DM180&lt;0.5,DU180/DM180&gt;2),"NM",(DU180/DM180-1)*100))</f>
        <v>-15.154237795747228</v>
      </c>
      <c r="DW180" s="71">
        <f>DW168</f>
        <v>2805</v>
      </c>
      <c r="DX180" s="65">
        <f>IF(ISERROR(DW180/DO180),"NM",IF(OR(DW180/DO180&lt;0.5,DW180/DO180&gt;2),"NM",(DW180/DO180-1)*100))</f>
        <v>-17.281038041875551</v>
      </c>
      <c r="DY180" s="71">
        <f t="shared" ref="DY180:EA180" si="548">DY168</f>
        <v>2820</v>
      </c>
      <c r="DZ180" s="65">
        <f>IF(ISERROR(DY180/DQ180),"NM",IF(OR(DY180/DQ180&lt;0.5,DY180/DQ180&gt;2),"NM",(DY180/DQ180-1)*100))</f>
        <v>-8.1133919843597297</v>
      </c>
      <c r="EA180" s="71">
        <f t="shared" si="548"/>
        <v>2971</v>
      </c>
      <c r="EB180" s="65">
        <f>IF(ISERROR(EA180/DS180),"NM",IF(OR(EA180/DS180&lt;0.5,EA180/DS180&gt;2),"NM",(EA180/DS180-1)*100))</f>
        <v>3.1597222222222276</v>
      </c>
      <c r="EC180" s="71">
        <f t="shared" ref="EC180:EE180" si="549">EC168</f>
        <v>3216</v>
      </c>
      <c r="ED180" s="65">
        <f>IF(ISERROR(EC180/DU180),"NM",IF(OR(EC180/DU180&lt;0.5,EC180/DU180&gt;2),"NM",(EC180/DU180-1)*100))</f>
        <v>13.519237557359688</v>
      </c>
      <c r="EE180" s="71">
        <f t="shared" si="549"/>
        <v>3386</v>
      </c>
      <c r="EF180" s="65">
        <f>IF(ISERROR(EE180/DW180),"NM",IF(OR(EE180/DW180&lt;0.5,EE180/DW180&gt;2),"NM",(EE180/DW180-1)*100))</f>
        <v>20.713012477718351</v>
      </c>
      <c r="EG180" s="71">
        <f t="shared" ref="EG180:EI180" si="550">EG168</f>
        <v>3224</v>
      </c>
      <c r="EH180" s="65">
        <f>IF(ISERROR(EG180/DY180),"NM",IF(OR(EG180/DY180&lt;0.5,EG180/DY180&gt;2),"NM",(EG180/DY180-1)*100))</f>
        <v>14.326241134751783</v>
      </c>
      <c r="EI180" s="71">
        <f t="shared" si="550"/>
        <v>2992</v>
      </c>
      <c r="EJ180" s="65">
        <f>IF(ISERROR(EI180/EA180),"NM",IF(OR(EI180/EA180&lt;0.5,EI180/EA180&gt;2),"NM",(EI180/EA180-1)*100))</f>
        <v>0.70683271625715527</v>
      </c>
      <c r="EK180" s="71">
        <f t="shared" ref="EK180" si="551">EK168</f>
        <v>2998</v>
      </c>
      <c r="EL180" s="65">
        <f>IF(ISERROR(EK180/EC180),"NM",IF(OR(EK180/EC180&lt;0.5,EK180/EC180&gt;2),"NM",(EK180/EC180-1)*100))</f>
        <v>-6.7786069651741272</v>
      </c>
      <c r="EM180" s="71">
        <f>EM168</f>
        <v>3024.0699999999997</v>
      </c>
      <c r="EN180" s="65">
        <f>IF(ISERROR(EM180/EE180),"NM",IF(OR(EM180/EE180&lt;0.5,EM180/EE180&gt;2),"NM",(EM180/EE180-1)*100))</f>
        <v>-10.689013585351459</v>
      </c>
      <c r="EO180" s="71">
        <f>EO168</f>
        <v>2958</v>
      </c>
      <c r="EP180" s="65">
        <f>IF(ISERROR(EO180/EG180),"NM",IF(OR(EO180/EG180&lt;0.5,EO180/EG180&gt;2),"NM",(EO180/EG180-1)*100))</f>
        <v>-8.2506203473945448</v>
      </c>
      <c r="EQ180" s="88">
        <f t="shared" ref="EQ180:ES180" si="552">EQ168</f>
        <v>3053.0578429676757</v>
      </c>
      <c r="ER180" s="65">
        <f>IF(ISERROR(EQ180/EI180),"NM",IF(OR(EQ180/EI180&lt;0.5,EQ180/EI180&gt;2),"NM",(EQ180/EI180-1)*100))</f>
        <v>2.0407033077431747</v>
      </c>
      <c r="ES180" s="88">
        <f t="shared" si="552"/>
        <v>3099.0489194618694</v>
      </c>
      <c r="ET180" s="65">
        <f>IF(ISERROR(ES180/EK180),"NM",IF(OR(ES180/EK180&lt;0.5,ES180/EK180&gt;2),"NM",(ES180/EK180-1)*100))</f>
        <v>3.3705443449589589</v>
      </c>
      <c r="EU180" s="88">
        <f t="shared" ref="EU180" si="553">EU168</f>
        <v>3062.2117675320051</v>
      </c>
      <c r="EV180" s="65">
        <f>IF(ISERROR(EU180/EM180),"NM",IF(OR(EU180/EM180&lt;0.5,EU180/EM180&gt;2),"NM",(EU180/EM180-1)*100))</f>
        <v>1.2612726402499108</v>
      </c>
      <c r="EW180" s="88">
        <f t="shared" ref="EW180" si="554">EW168</f>
        <v>3074.3609680394366</v>
      </c>
      <c r="EX180" s="65">
        <f>IF(ISERROR(EW180/EO180),"NM",IF(OR(EW180/EO180&lt;0.5,EW180/EO180&gt;2),"NM",(EW180/EO180-1)*100))</f>
        <v>3.9337717389938076</v>
      </c>
      <c r="EY180" s="65"/>
      <c r="EZ180" s="317"/>
      <c r="FA180" s="59"/>
      <c r="FB180" s="88">
        <f>FB168</f>
        <v>5154.5037818015135</v>
      </c>
      <c r="FC180" s="63"/>
      <c r="FD180" s="88">
        <f>FD168</f>
        <v>6370</v>
      </c>
      <c r="FE180" s="65">
        <f>IF(ISERROR(FD180/FB180),"NM",IF(OR(FD180/FB180&lt;0.5,FD180/FB180&gt;2),"NM",(FD180/FB180-1)*100))</f>
        <v>23.581246025852497</v>
      </c>
      <c r="FF180" s="88">
        <f>FF168</f>
        <v>7165</v>
      </c>
      <c r="FG180" s="65">
        <f>IF(ISERROR(FF180/FD180),"NM",IF(OR(FF180/FD180&lt;0.5,FF180/FD180&gt;2),"NM",(FF180/FD180-1)*100))</f>
        <v>12.480376766091062</v>
      </c>
      <c r="FH180" s="88">
        <f>FH168</f>
        <v>6648</v>
      </c>
      <c r="FI180" s="65">
        <f>IF(ISERROR(FH180/FF180),"NM",IF(OR(FH180/FF180&lt;0.5,FH180/FF180&gt;2),"NM",(FH180/FF180-1)*100))</f>
        <v>-7.2156315422191248</v>
      </c>
      <c r="FJ180" s="88">
        <f>FJ168</f>
        <v>6711</v>
      </c>
      <c r="FK180" s="65">
        <f>IF(ISERROR(FJ180/FH180),"NM",IF(OR(FJ180/FH180&lt;0.5,FJ180/FH180&gt;2),"NM",(FJ180/FH180-1)*100))</f>
        <v>0.94765342960287935</v>
      </c>
      <c r="FL180" s="88">
        <f>FL168</f>
        <v>7625</v>
      </c>
      <c r="FM180" s="65">
        <f>IF(ISERROR(FL180/FJ180),"NM",IF(OR(FL180/FJ180&lt;0.5,FL180/FJ180&gt;2),"NM",(FL180/FJ180-1)*100))</f>
        <v>13.619430785277897</v>
      </c>
      <c r="FN180" s="88">
        <f>FN168</f>
        <v>8550</v>
      </c>
      <c r="FO180" s="65">
        <f>IF(ISERROR(FN180/FL180),"NM",IF(OR(FN180/FL180&lt;0.5,FN180/FL180&gt;2),"NM",(FN180/FL180-1)*100))</f>
        <v>12.131147540983612</v>
      </c>
      <c r="FP180" s="88">
        <f>FP168</f>
        <v>8895</v>
      </c>
      <c r="FQ180" s="65">
        <f>IF(ISERROR(FP180/FN180),"NM",IF(OR(FP180/FN180&lt;0.5,FP180/FN180&gt;2),"NM",(FP180/FN180-1)*100))</f>
        <v>4.035087719298236</v>
      </c>
      <c r="FR180" s="90">
        <f>FR168</f>
        <v>8821.5</v>
      </c>
      <c r="FS180" s="65">
        <f>IF(ISERROR(FR180/FP180),"NM",IF(OR(FR180/FP180&lt;0.5,FR180/FP180&gt;2),"NM",(FR180/FP180-1)*100))</f>
        <v>-0.82630691399663281</v>
      </c>
      <c r="FT180" s="90">
        <f>FT168</f>
        <v>9044</v>
      </c>
      <c r="FU180" s="65">
        <f>IF(ISERROR(FT180/FR180),"NM",IF(OR(FT180/FR180&lt;0.5,FT180/FR180&gt;2),"NM",(FT180/FR180-1)*100))</f>
        <v>2.5222467834268514</v>
      </c>
      <c r="FV180" s="87">
        <f>BO180+BQ180+BS180+BU180</f>
        <v>10492</v>
      </c>
      <c r="FW180" s="65">
        <f>IF(ISERROR(FV180/FT180),"NM",IF(OR(FV180/FT180&lt;0.5,FV180/FT180&gt;2),"NM",(FV180/FT180-1)*100))</f>
        <v>16.010614772224674</v>
      </c>
      <c r="FX180" s="87">
        <f>BW180+BY180+CA180+CC180</f>
        <v>11686</v>
      </c>
      <c r="FY180" s="65">
        <f>IF(ISERROR(FX180/FV180),"NM",IF(OR(FX180/FV180&lt;0.5,FX180/FV180&gt;2),"NM",(FX180/FV180-1)*100))</f>
        <v>11.380099123141441</v>
      </c>
      <c r="FZ180" s="87">
        <f>CE180+CG180+CI180+CK180</f>
        <v>12720.395218254856</v>
      </c>
      <c r="GA180" s="65">
        <f>IF(ISERROR(FZ180/FX180),"NM",IF(OR(FZ180/FX180&lt;0.5,FZ180/FX180&gt;2),"NM",(FZ180/FX180-1)*100))</f>
        <v>8.8515764012909059</v>
      </c>
      <c r="GB180" s="87">
        <f>CM180+CO180+CQ180+CS180</f>
        <v>14523.575250674023</v>
      </c>
      <c r="GC180" s="65">
        <f>IF(ISERROR(GB180/FZ180),"NM",IF(OR(GB180/FZ180&lt;0.5,GB180/FZ180&gt;2),"NM",(GB180/FZ180-1)*100))</f>
        <v>14.175503209455709</v>
      </c>
      <c r="GD180" s="87">
        <f>CU180+CW180+CY180+DA180</f>
        <v>16148</v>
      </c>
      <c r="GE180" s="65">
        <f>IF(ISERROR(GD180/GB180),"NM",IF(OR(GD180/GB180&lt;0.5,GD180/GB180&gt;2),"NM",(GD180/GB180-1)*100))</f>
        <v>11.1847442608912</v>
      </c>
      <c r="GF180" s="87">
        <f>DC180+DE180+DG180+DI180</f>
        <v>14058</v>
      </c>
      <c r="GG180" s="65">
        <f>IF(ISERROR(GF180/GD180),"NM",IF(OR(GF180/GD180&lt;0.5,GF180/GD180&gt;2),"NM",(GF180/GD180-1)*100))</f>
        <v>-12.94277929155313</v>
      </c>
      <c r="GH180" s="87">
        <f>DK180+DM180+DO180+DQ180</f>
        <v>13097</v>
      </c>
      <c r="GI180" s="65">
        <f>IF(ISERROR(GH180/GF180),"NM",IF(OR(GH180/GF180&lt;0.5,GH180/GF180&gt;2),"NM",(GH180/GF180-1)*100))</f>
        <v>-6.8359652866695093</v>
      </c>
      <c r="GJ180" s="87">
        <f>DS180+DU180+DW180+DY180</f>
        <v>11338</v>
      </c>
      <c r="GK180" s="65">
        <f>IF(ISERROR(GJ180/GH180),"NM",IF(OR(GJ180/GH180&lt;0.5,GJ180/GH180&gt;2),"NM",(GJ180/GH180-1)*100))</f>
        <v>-13.43055661601894</v>
      </c>
      <c r="GL180" s="87">
        <f>EA180+EC180+EE180+EG180</f>
        <v>12797</v>
      </c>
      <c r="GM180" s="65">
        <f>IF(ISERROR(GL180/GJ180),"NM",IF(OR(GL180/GJ180&lt;0.5,GL180/GJ180&gt;2),"NM",(GL180/GJ180-1)*100))</f>
        <v>12.868230728523544</v>
      </c>
      <c r="GN180" s="87">
        <f>EI180+EK180+EM180+EO180</f>
        <v>11972.07</v>
      </c>
      <c r="GO180" s="65">
        <f>IF(ISERROR(GN180/GL180),"NM",IF(OR(GN180/GL180&lt;0.5,GN180/GL180&gt;2),"NM",(GN180/GL180-1)*100))</f>
        <v>-6.4462764710479075</v>
      </c>
      <c r="GP180" s="87">
        <f>EQ180+ES180+EU180+EW180</f>
        <v>12288.679498000987</v>
      </c>
      <c r="GQ180" s="65">
        <f>IF(ISERROR(GP180/GN180),"NM",IF(OR(GP180/GN180&lt;0.5,GP180/GN180&gt;2),"NM",(GP180/GN180-1)*100))</f>
        <v>2.6445677146975211</v>
      </c>
      <c r="GR180" s="88">
        <f>GR168</f>
        <v>11978.72828212421</v>
      </c>
      <c r="GS180" s="65">
        <f>IF(ISERROR(GR180/GP180),"NM",IF(OR(GR180/GP180&lt;0.5,GR180/GP180&gt;2),"NM",(GR180/GP180-1)*100))</f>
        <v>-2.5222499775276686</v>
      </c>
      <c r="GT180" s="88">
        <f>GT168</f>
        <v>11902.436244474447</v>
      </c>
      <c r="GU180" s="65">
        <f>IF(ISERROR(GT180/GR180),"NM",IF(OR(GT180/GR180&lt;0.5,GT180/GR180&gt;2),"NM",(GT180/GR180-1)*100))</f>
        <v>-0.63689596969664919</v>
      </c>
      <c r="GV180" s="88">
        <f>GV168</f>
        <v>11980.293543179067</v>
      </c>
      <c r="GW180" s="65">
        <f>IF(ISERROR(GV180/GT180),"NM",IF(OR(GV180/GT180&lt;0.5,GV180/GT180&gt;2),"NM",(GV180/GT180-1)*100))</f>
        <v>0.65412909681212827</v>
      </c>
      <c r="GX180" s="88">
        <f>GX168</f>
        <v>12150.784601790458</v>
      </c>
      <c r="GY180" s="65">
        <f>IF(ISERROR(GX180/GV180),"NM",IF(OR(GX180/GV180&lt;0.5,GX180/GV180&gt;2),"NM",(GX180/GV180-1)*100))</f>
        <v>1.423095836482724</v>
      </c>
      <c r="GZ180" s="67">
        <f t="shared" si="511"/>
        <v>0.29678567987416749</v>
      </c>
      <c r="HA180" s="280"/>
      <c r="HB180" s="57"/>
      <c r="HC180"/>
      <c r="HD180"/>
      <c r="HE180"/>
      <c r="HF180"/>
      <c r="HG180"/>
      <c r="HH180"/>
    </row>
    <row r="181" spans="1:216" s="2" customFormat="1" ht="13.5" customHeight="1" x14ac:dyDescent="0.2">
      <c r="A181" s="4"/>
      <c r="B181" s="54"/>
      <c r="C181" s="57"/>
      <c r="D181" s="63"/>
      <c r="E181" s="57"/>
      <c r="F181" s="63"/>
      <c r="G181" s="57"/>
      <c r="H181" s="63"/>
      <c r="I181" s="57"/>
      <c r="J181" s="63"/>
      <c r="K181" s="57"/>
      <c r="L181" s="63"/>
      <c r="M181" s="57"/>
      <c r="N181" s="63"/>
      <c r="O181" s="57"/>
      <c r="P181" s="63"/>
      <c r="Q181" s="57"/>
      <c r="R181" s="63"/>
      <c r="S181" s="57"/>
      <c r="T181" s="63"/>
      <c r="U181" s="57"/>
      <c r="V181" s="63"/>
      <c r="W181" s="57"/>
      <c r="X181" s="63"/>
      <c r="Y181" s="57"/>
      <c r="Z181" s="63"/>
      <c r="AA181" s="57"/>
      <c r="AB181" s="63"/>
      <c r="AC181" s="57"/>
      <c r="AD181" s="63"/>
      <c r="AE181" s="57"/>
      <c r="AF181" s="63"/>
      <c r="AG181" s="57"/>
      <c r="AH181" s="63"/>
      <c r="AI181" s="55"/>
      <c r="AJ181" s="63"/>
      <c r="AK181" s="57"/>
      <c r="AL181" s="63"/>
      <c r="AM181" s="57"/>
      <c r="AN181" s="63"/>
      <c r="AO181" s="59"/>
      <c r="AP181" s="63"/>
      <c r="AQ181" s="59"/>
      <c r="AR181" s="63"/>
      <c r="AS181" s="59"/>
      <c r="AT181" s="63"/>
      <c r="AU181" s="59"/>
      <c r="AV181" s="63"/>
      <c r="AW181" s="59"/>
      <c r="AX181" s="63"/>
      <c r="AY181" s="59"/>
      <c r="AZ181" s="65"/>
      <c r="BA181" s="59"/>
      <c r="BB181" s="65"/>
      <c r="BC181" s="59"/>
      <c r="BD181" s="65"/>
      <c r="BE181" s="59"/>
      <c r="BF181" s="65"/>
      <c r="BG181" s="59"/>
      <c r="BH181" s="65"/>
      <c r="BI181" s="59"/>
      <c r="BJ181" s="65"/>
      <c r="BK181" s="59"/>
      <c r="BL181" s="65"/>
      <c r="BM181" s="59"/>
      <c r="BN181" s="65"/>
      <c r="BO181" s="59"/>
      <c r="BP181" s="65"/>
      <c r="BQ181" s="59"/>
      <c r="BR181" s="65"/>
      <c r="BS181" s="59"/>
      <c r="BT181" s="65"/>
      <c r="BU181" s="59"/>
      <c r="BV181" s="65"/>
      <c r="BW181" s="59"/>
      <c r="BX181" s="65"/>
      <c r="BY181" s="59"/>
      <c r="BZ181" s="65"/>
      <c r="CA181" s="59"/>
      <c r="CB181" s="65"/>
      <c r="CC181" s="59"/>
      <c r="CD181" s="65"/>
      <c r="CE181" s="59"/>
      <c r="CF181" s="65"/>
      <c r="CG181" s="59"/>
      <c r="CH181" s="65"/>
      <c r="CI181" s="59"/>
      <c r="CJ181" s="65"/>
      <c r="CK181" s="59"/>
      <c r="CL181" s="65"/>
      <c r="CM181" s="59"/>
      <c r="CN181" s="65"/>
      <c r="CO181" s="59"/>
      <c r="CP181" s="65"/>
      <c r="CQ181" s="59"/>
      <c r="CR181" s="65"/>
      <c r="CS181" s="59"/>
      <c r="CT181" s="65"/>
      <c r="CU181" s="59"/>
      <c r="CV181" s="65"/>
      <c r="CW181" s="59"/>
      <c r="CX181" s="65"/>
      <c r="CY181" s="59"/>
      <c r="CZ181" s="65"/>
      <c r="DA181" s="59"/>
      <c r="DB181" s="65"/>
      <c r="DC181" s="59"/>
      <c r="DD181" s="65"/>
      <c r="DE181" s="59"/>
      <c r="DF181" s="65"/>
      <c r="DG181" s="59"/>
      <c r="DH181" s="65"/>
      <c r="DI181" s="59"/>
      <c r="DJ181" s="65"/>
      <c r="DK181" s="59"/>
      <c r="DL181" s="65"/>
      <c r="DM181" s="59"/>
      <c r="DN181" s="65"/>
      <c r="DO181" s="59"/>
      <c r="DP181" s="65"/>
      <c r="DQ181" s="59"/>
      <c r="DR181" s="65"/>
      <c r="DS181" s="59"/>
      <c r="DT181" s="65"/>
      <c r="DU181" s="59"/>
      <c r="DV181" s="65"/>
      <c r="DW181" s="59"/>
      <c r="DX181" s="65"/>
      <c r="DY181" s="59"/>
      <c r="DZ181" s="65"/>
      <c r="EA181" s="59"/>
      <c r="EB181" s="65"/>
      <c r="EC181" s="59"/>
      <c r="ED181" s="67"/>
      <c r="EE181" s="59"/>
      <c r="EF181" s="67"/>
      <c r="EG181" s="59"/>
      <c r="EH181" s="67"/>
      <c r="EI181" s="59"/>
      <c r="EJ181" s="67"/>
      <c r="EK181" s="59"/>
      <c r="EL181" s="65"/>
      <c r="EM181" s="59"/>
      <c r="EN181" s="65"/>
      <c r="EO181" s="59"/>
      <c r="EP181" s="65"/>
      <c r="EQ181" s="57"/>
      <c r="ER181" s="67"/>
      <c r="ES181" s="57"/>
      <c r="ET181" s="65"/>
      <c r="EU181" s="57"/>
      <c r="EV181" s="65"/>
      <c r="EW181" s="57"/>
      <c r="EX181" s="65"/>
      <c r="EY181" s="65"/>
      <c r="EZ181" s="317"/>
      <c r="FA181" s="59"/>
      <c r="FB181" s="57"/>
      <c r="FC181" s="63"/>
      <c r="FD181" s="57"/>
      <c r="FE181" s="65"/>
      <c r="FF181" s="57"/>
      <c r="FG181" s="65"/>
      <c r="FH181" s="57"/>
      <c r="FI181" s="65"/>
      <c r="FJ181" s="57"/>
      <c r="FK181" s="65"/>
      <c r="FL181" s="57"/>
      <c r="FM181" s="65"/>
      <c r="FN181" s="57"/>
      <c r="FO181" s="65"/>
      <c r="FP181" s="57"/>
      <c r="FQ181" s="65"/>
      <c r="FR181" s="75"/>
      <c r="FS181" s="65"/>
      <c r="FT181" s="75"/>
      <c r="FU181" s="65"/>
      <c r="FV181" s="75"/>
      <c r="FW181" s="65"/>
      <c r="FX181" s="75"/>
      <c r="FY181" s="65"/>
      <c r="FZ181" s="75"/>
      <c r="GA181" s="65"/>
      <c r="GB181" s="75"/>
      <c r="GC181" s="65"/>
      <c r="GD181" s="75"/>
      <c r="GE181" s="65"/>
      <c r="GF181" s="75"/>
      <c r="GG181" s="65"/>
      <c r="GH181" s="75"/>
      <c r="GI181" s="65"/>
      <c r="GJ181" s="75"/>
      <c r="GK181" s="65"/>
      <c r="GL181" s="75"/>
      <c r="GM181" s="65"/>
      <c r="GN181" s="75"/>
      <c r="GO181" s="65"/>
      <c r="GP181" s="75"/>
      <c r="GQ181" s="65"/>
      <c r="GR181" s="57"/>
      <c r="GS181" s="65"/>
      <c r="GT181" s="57"/>
      <c r="GU181" s="65"/>
      <c r="GV181" s="57"/>
      <c r="GW181" s="65"/>
      <c r="GX181" s="57"/>
      <c r="GY181" s="65"/>
      <c r="GZ181" s="67" t="str">
        <f t="shared" si="511"/>
        <v/>
      </c>
      <c r="HA181" s="279"/>
      <c r="HB181" s="57"/>
      <c r="HC181"/>
      <c r="HD181"/>
      <c r="HE181"/>
      <c r="HF181"/>
      <c r="HG181"/>
      <c r="HH181"/>
    </row>
    <row r="182" spans="1:216" s="2" customFormat="1" ht="13.5" customHeight="1" x14ac:dyDescent="0.2">
      <c r="A182" s="4" t="s">
        <v>51</v>
      </c>
      <c r="B182" s="61" t="s">
        <v>184</v>
      </c>
      <c r="C182" s="127">
        <f>C175-C180</f>
        <v>188</v>
      </c>
      <c r="D182" s="63"/>
      <c r="E182" s="127">
        <f>E175-E180</f>
        <v>192</v>
      </c>
      <c r="F182" s="63"/>
      <c r="G182" s="127">
        <f>G175-G180</f>
        <v>195</v>
      </c>
      <c r="H182" s="63"/>
      <c r="I182" s="127">
        <f>I175-I180</f>
        <v>197</v>
      </c>
      <c r="J182" s="63"/>
      <c r="K182" s="127">
        <f>K175-K180</f>
        <v>204</v>
      </c>
      <c r="L182" s="63">
        <f>IF(ISERROR(K182/C182),"NM",IF(OR(K182/C182&lt;0.5,K182/C182&gt;2),"NM",(K182/C182-1)*100))</f>
        <v>8.5106382978723296</v>
      </c>
      <c r="M182" s="127">
        <f>M175-M180</f>
        <v>201</v>
      </c>
      <c r="N182" s="63">
        <f>IF(ISERROR(M182/E182),"NM",IF(OR(M182/E182&lt;0.5,M182/E182&gt;2),"NM",(M182/E182-1)*100))</f>
        <v>4.6875</v>
      </c>
      <c r="O182" s="127">
        <f>O175-O180</f>
        <v>211</v>
      </c>
      <c r="P182" s="63">
        <f>IF(ISERROR(O182/G182),"NM",IF(OR(O182/G182&lt;0.5,O182/G182&gt;2),"NM",(O182/G182-1)*100))</f>
        <v>8.2051282051281973</v>
      </c>
      <c r="Q182" s="127">
        <f>Q175-Q180</f>
        <v>208</v>
      </c>
      <c r="R182" s="63">
        <f>IF(ISERROR(Q182/I182),"NM",IF(OR(Q182/I182&lt;0.5,Q182/I182&gt;2),"NM",(Q182/I182-1)*100))</f>
        <v>5.5837563451776706</v>
      </c>
      <c r="S182" s="127">
        <f>S175-S180</f>
        <v>221</v>
      </c>
      <c r="T182" s="63">
        <f>IF(ISERROR(S182/K182),"NM",IF(OR(S182/K182&lt;0.5,S182/K182&gt;2),"NM",(S182/K182-1)*100))</f>
        <v>8.333333333333325</v>
      </c>
      <c r="U182" s="145">
        <f>U175-U180</f>
        <v>234</v>
      </c>
      <c r="V182" s="63">
        <f>IF(ISERROR(U182/M182),"NM",IF(OR(U182/M182&lt;0.5,U182/M182&gt;2),"NM",(U182/M182-1)*100))</f>
        <v>16.417910447761198</v>
      </c>
      <c r="W182" s="127">
        <f>W175-W180</f>
        <v>242</v>
      </c>
      <c r="X182" s="63">
        <f>IF(ISERROR(W182/O182),"NM",IF(OR(W182/O182&lt;0.5,W182/O182&gt;2),"NM",(W182/O182-1)*100))</f>
        <v>14.691943127962093</v>
      </c>
      <c r="Y182" s="127">
        <f>Y175-Y180</f>
        <v>241</v>
      </c>
      <c r="Z182" s="63">
        <f>IF(ISERROR(Y182/Q182),"NM",IF(OR(Y182/Q182&lt;0.5,Y182/Q182&gt;2),"NM",(Y182/Q182-1)*100))</f>
        <v>15.865384615384626</v>
      </c>
      <c r="AA182" s="127">
        <f>AA175-AA180</f>
        <v>284.59999999999991</v>
      </c>
      <c r="AB182" s="63">
        <f>IF(ISERROR(AA182/S182),"NM",IF(OR(AA182/S182&lt;0.5,AA182/S182&gt;2),"NM",(AA182/S182-1)*100))</f>
        <v>28.778280542986391</v>
      </c>
      <c r="AC182" s="145">
        <f>AC175-AC180</f>
        <v>282</v>
      </c>
      <c r="AD182" s="63">
        <f>IF(ISERROR(AC182/U182),"NM",IF(OR(AC182/U182&lt;0.5,AC182/U182&gt;2),"NM",(AC182/U182-1)*100))</f>
        <v>20.512820512820507</v>
      </c>
      <c r="AE182" s="127">
        <f>AE175-AE180</f>
        <v>276</v>
      </c>
      <c r="AF182" s="63">
        <f>IF(ISERROR(AE182/W182),"NM",IF(OR(AE182/W182&lt;0.5,AE182/W182&gt;2),"NM",(AE182/W182-1)*100))</f>
        <v>14.049586776859503</v>
      </c>
      <c r="AG182" s="127">
        <f>AG175-AG180</f>
        <v>297</v>
      </c>
      <c r="AH182" s="63">
        <f>IF(ISERROR(AG182/Y182),"NM",IF(OR(AG182/Y182&lt;0.5,AG182/Y182&gt;2),"NM",(AG182/Y182-1)*100))</f>
        <v>23.236514522821583</v>
      </c>
      <c r="AI182" s="125">
        <f>AI175-AI180</f>
        <v>349</v>
      </c>
      <c r="AJ182" s="63">
        <f>IF(ISERROR(AI182/AA182),"NM",IF(OR(AI182/AA182&lt;0.5,AI182/AA182&gt;2),"NM",(AI182/AA182-1)*100))</f>
        <v>22.628250175685217</v>
      </c>
      <c r="AK182" s="145">
        <f>AK175-AK180</f>
        <v>344</v>
      </c>
      <c r="AL182" s="63">
        <f>IF(ISERROR(AK182/AC182),"NM",IF(OR(AK182/AC182&lt;0.5,AK182/AC182&gt;2),"NM",(AK182/AC182-1)*100))</f>
        <v>21.98581560283688</v>
      </c>
      <c r="AM182" s="127">
        <f>AM175-AM180</f>
        <v>346</v>
      </c>
      <c r="AN182" s="63">
        <f>IF(ISERROR(AM182/AE182),"NM",IF(OR(AM182/AE182&lt;0.5,AM182/AE182&gt;2),"NM",(AM182/AE182-1)*100))</f>
        <v>25.362318840579711</v>
      </c>
      <c r="AO182" s="145">
        <f>AO175-AO180</f>
        <v>354.40000000000009</v>
      </c>
      <c r="AP182" s="63">
        <f>IF(ISERROR(AO182/AG182),"NM",IF(OR(AO182/AG182&lt;0.5,AO182/AG182&gt;2),"NM",(AO182/AG182-1)*100))</f>
        <v>19.326599326599347</v>
      </c>
      <c r="AQ182" s="145">
        <f>AQ175-AQ180</f>
        <v>399</v>
      </c>
      <c r="AR182" s="63">
        <f>IF(ISERROR(AQ182/AI182),"NM",IF(OR(AQ182/AI182&lt;0.5,AQ182/AI182&gt;2),"NM",(AQ182/AI182-1)*100))</f>
        <v>14.326647564469909</v>
      </c>
      <c r="AS182" s="145">
        <f>AS175-AS180</f>
        <v>387</v>
      </c>
      <c r="AT182" s="63">
        <f>IF(ISERROR(AS182/AK182),"NM",IF(OR(AS182/AK182&lt;0.5,AS182/AK182&gt;2),"NM",(AS182/AK182-1)*100))</f>
        <v>12.5</v>
      </c>
      <c r="AU182" s="145">
        <f>AU175-AU180</f>
        <v>392</v>
      </c>
      <c r="AV182" s="63">
        <f>IF(ISERROR(AU182/AM182),"NM",IF(OR(AU182/AM182&lt;0.5,AU182/AM182&gt;2),"NM",(AU182/AM182-1)*100))</f>
        <v>13.294797687861282</v>
      </c>
      <c r="AW182" s="145">
        <f>AW175-AW180</f>
        <v>337</v>
      </c>
      <c r="AX182" s="63">
        <f>IF(ISERROR(AW182/AO182),"NM",IF(OR(AW182/AO182&lt;0.5,AW182/AO182&gt;2),"NM",(AW182/AO182-1)*100))</f>
        <v>-4.9097065462754159</v>
      </c>
      <c r="AY182" s="145">
        <f>AY175-AY180-1</f>
        <v>424.5</v>
      </c>
      <c r="AZ182" s="65">
        <f>IF(ISERROR(AY182/AQ182),"NM",IF(OR(AY182/AQ182&lt;0.5,AY182/AQ182&gt;2),"NM",(AY182/AQ182-1)*100))</f>
        <v>6.3909774436090139</v>
      </c>
      <c r="BA182" s="145">
        <f>BA175-BA180</f>
        <v>432</v>
      </c>
      <c r="BB182" s="65">
        <f>IF(ISERROR(BA182/AS182),"NM",IF(OR(BA182/AS182&lt;0.5,BA182/AS182&gt;2),"NM",(BA182/AS182-1)*100))</f>
        <v>11.627906976744185</v>
      </c>
      <c r="BC182" s="145">
        <f>BC175-BC180</f>
        <v>407</v>
      </c>
      <c r="BD182" s="65">
        <f>IF(ISERROR(BC182/AU182),"NM",IF(OR(BC182/AU182&lt;0.5,BC182/AU182&gt;2),"NM",(BC182/AU182-1)*100))</f>
        <v>3.8265306122448939</v>
      </c>
      <c r="BE182" s="145">
        <f>BE175-BE180</f>
        <v>388</v>
      </c>
      <c r="BF182" s="65">
        <f>IF(ISERROR(BE182/AW182),"NM",IF(OR(BE182/AW182&lt;0.5,BE182/AW182&gt;2),"NM",(BE182/AW182-1)*100))</f>
        <v>15.133531157270031</v>
      </c>
      <c r="BG182" s="145">
        <f>BG175-BG180</f>
        <v>465</v>
      </c>
      <c r="BH182" s="65">
        <f>IF(ISERROR(BG182/AY182),"NM",IF(OR(BG182/AY182&lt;0.5,BG182/AY182&gt;2),"NM",(BG182/AY182-1)*100))</f>
        <v>9.5406360424028271</v>
      </c>
      <c r="BI182" s="145">
        <f>BI175-BI180</f>
        <v>461</v>
      </c>
      <c r="BJ182" s="65">
        <f>IF(ISERROR(BI182/BA182),"NM",IF(OR(BI182/BA182&lt;0.5,BI182/BA182&gt;2),"NM",(BI182/BA182-1)*100))</f>
        <v>6.7129629629629539</v>
      </c>
      <c r="BK182" s="145">
        <f>BK175-BK180</f>
        <v>468</v>
      </c>
      <c r="BL182" s="65">
        <f>IF(ISERROR(BK182/BC182),"NM",IF(OR(BK182/BC182&lt;0.5,BK182/BC182&gt;2),"NM",(BK182/BC182-1)*100))</f>
        <v>14.987714987714984</v>
      </c>
      <c r="BM182" s="145">
        <f>BM175-BM180</f>
        <v>428</v>
      </c>
      <c r="BN182" s="65">
        <f>IF(ISERROR(BM182/BE182),"NM",IF(OR(BM182/BE182&lt;0.5,BM182/BE182&gt;2),"NM",(BM182/BE182-1)*100))</f>
        <v>10.309278350515472</v>
      </c>
      <c r="BO182" s="145">
        <f>BO175-BO180</f>
        <v>554</v>
      </c>
      <c r="BP182" s="65">
        <f>IF(ISERROR(BO182/BG182),"NM",IF(OR(BO182/BG182&lt;0.5,BO182/BG182&gt;2),"NM",(BO182/BG182-1)*100))</f>
        <v>19.13978494623656</v>
      </c>
      <c r="BQ182" s="145">
        <f>BQ175-BQ180</f>
        <v>573</v>
      </c>
      <c r="BR182" s="65">
        <f>IF(ISERROR(BQ182/BI182),"NM",IF(OR(BQ182/BI182&lt;0.5,BQ182/BI182&gt;2),"NM",(BQ182/BI182-1)*100))</f>
        <v>24.295010845986976</v>
      </c>
      <c r="BS182" s="145">
        <f>BS175-BS180</f>
        <v>563</v>
      </c>
      <c r="BT182" s="65">
        <f>IF(ISERROR(BS182/BK182),"NM",IF(OR(BS182/BK182&lt;0.5,BS182/BK182&gt;2),"NM",(BS182/BK182-1)*100))</f>
        <v>20.299145299145295</v>
      </c>
      <c r="BU182" s="145">
        <f>BU175-BU180</f>
        <v>560</v>
      </c>
      <c r="BV182" s="65">
        <f>IF(ISERROR(BU182/BM182),"NM",IF(OR(BU182/BM182&lt;0.5,BU182/BM182&gt;2),"NM",(BU182/BM182-1)*100))</f>
        <v>30.841121495327094</v>
      </c>
      <c r="BW182" s="145">
        <f>BW175-BW180</f>
        <v>681</v>
      </c>
      <c r="BX182" s="65">
        <f>IF(ISERROR(BW182/BO182),"NM",IF(OR(BW182/BO182&lt;0.5,BW182/BO182&gt;2),"NM",(BW182/BO182-1)*100))</f>
        <v>22.924187725631761</v>
      </c>
      <c r="BY182" s="145">
        <f>BY175-BY180</f>
        <v>679</v>
      </c>
      <c r="BZ182" s="65">
        <f>IF(ISERROR(BY182/BQ182),"NM",IF(OR(BY182/BQ182&lt;0.5,BY182/BQ182&gt;2),"NM",(BY182/BQ182-1)*100))</f>
        <v>18.499127399650959</v>
      </c>
      <c r="CA182" s="145">
        <f>CA175-CA180</f>
        <v>725</v>
      </c>
      <c r="CB182" s="65">
        <f>IF(ISERROR(CA182/BS182),"NM",IF(OR(CA182/BS182&lt;0.5,CA182/BS182&gt;2),"NM",(CA182/BS182-1)*100))</f>
        <v>28.774422735346363</v>
      </c>
      <c r="CC182" s="145">
        <f>CC175-CC180</f>
        <v>714</v>
      </c>
      <c r="CD182" s="65">
        <f>IF(ISERROR(CC182/BU182),"NM",IF(OR(CC182/BU182&lt;0.5,CC182/BU182&gt;2),"NM",(CC182/BU182-1)*100))</f>
        <v>27.499999999999993</v>
      </c>
      <c r="CE182" s="145">
        <f>CE175-CE180</f>
        <v>815.6805171842193</v>
      </c>
      <c r="CF182" s="65">
        <f>IF(ISERROR(CE182/BW182),"NM",IF(OR(CE182/BW182&lt;0.5,CE182/BW182&gt;2),"NM",(CE182/BW182-1)*100))</f>
        <v>19.776874770076258</v>
      </c>
      <c r="CG182" s="145">
        <f>CG175-CG180</f>
        <v>791.81314502987516</v>
      </c>
      <c r="CH182" s="65">
        <f>IF(ISERROR(CG182/BY182),"NM",IF(OR(CG182/BY182&lt;0.5,CG182/BY182&gt;2),"NM",(CG182/BY182-1)*100))</f>
        <v>16.614601624429337</v>
      </c>
      <c r="CI182" s="145">
        <f>CI175-CI180</f>
        <v>860.91971075344054</v>
      </c>
      <c r="CJ182" s="65">
        <f>IF(ISERROR(CI182/CA182),"NM",IF(OR(CI182/CA182&lt;0.5,CI182/CA182&gt;2),"NM",(CI182/CA182-1)*100))</f>
        <v>18.747546310819384</v>
      </c>
      <c r="CK182" s="145">
        <f>CK175-CK180</f>
        <v>793.74545894889798</v>
      </c>
      <c r="CL182" s="65">
        <f>IF(ISERROR(CK182/CC182),"NM",IF(OR(CK182/CC182&lt;0.5,CK182/CC182&gt;2),"NM",(CK182/CC182-1)*100))</f>
        <v>11.168831785559941</v>
      </c>
      <c r="CM182" s="145">
        <f>CM175-CM180</f>
        <v>975</v>
      </c>
      <c r="CN182" s="65">
        <f>IF(ISERROR(CM182/CE182),"NM",IF(OR(CM182/CE182&lt;0.5,CM182/CE182&gt;2),"NM",(CM182/CE182-1)*100))</f>
        <v>19.532093688563457</v>
      </c>
      <c r="CO182" s="145">
        <f>CO175-CO180</f>
        <v>924.77123942625985</v>
      </c>
      <c r="CP182" s="65">
        <f>IF(ISERROR(CO182/CG182),"NM",IF(OR(CO182/CG182&lt;0.5,CO182/CG182&gt;2),"NM",(CO182/CG182-1)*100))</f>
        <v>16.791599789792343</v>
      </c>
      <c r="CQ182" s="145">
        <f>CQ175-CQ180</f>
        <v>1019.1535098997174</v>
      </c>
      <c r="CR182" s="65">
        <f>IF(ISERROR(CQ182/CI182),"NM",IF(OR(CQ182/CI182&lt;0.5,CQ182/CI182&gt;2),"NM",(CQ182/CI182-1)*100))</f>
        <v>18.37962322965021</v>
      </c>
      <c r="CS182" s="145">
        <f>CS175-CS180</f>
        <v>910.5</v>
      </c>
      <c r="CT182" s="65">
        <f>IF(ISERROR(CS182/CK182),"NM",IF(OR(CS182/CK182&lt;0.5,CS182/CK182&gt;2),"NM",(CS182/CK182-1)*100))</f>
        <v>14.709317670391719</v>
      </c>
      <c r="CU182" s="145">
        <f>CU175-CU180</f>
        <v>1040</v>
      </c>
      <c r="CV182" s="65">
        <f>IF(ISERROR(CU182/CM182),"NM",IF(OR(CU182/CM182&lt;0.5,CU182/CM182&gt;2),"NM",(CU182/CM182-1)*100))</f>
        <v>6.6666666666666652</v>
      </c>
      <c r="CW182" s="145">
        <f>CW175-CW180</f>
        <v>964</v>
      </c>
      <c r="CX182" s="65">
        <f>IF(ISERROR(CW182/CO182),"NM",IF(OR(CW182/CO182&lt;0.5,CW182/CO182&gt;2),"NM",(CW182/CO182-1)*100))</f>
        <v>4.2419961717319543</v>
      </c>
      <c r="CY182" s="145">
        <f>CY175-CY180</f>
        <v>994</v>
      </c>
      <c r="CZ182" s="65">
        <f>IF(ISERROR(CY182/CQ182),"NM",IF(OR(CY182/CQ182&lt;0.5,CY182/CQ182&gt;2),"NM",(CY182/CQ182-1)*100))</f>
        <v>-2.4680786216585204</v>
      </c>
      <c r="DA182" s="145">
        <f>DA175-DA180</f>
        <v>906</v>
      </c>
      <c r="DB182" s="65">
        <f>IF(ISERROR(DA182/CS182),"NM",IF(OR(DA182/CS182&lt;0.5,DA182/CS182&gt;2),"NM",(DA182/CS182-1)*100))</f>
        <v>-0.49423393739703725</v>
      </c>
      <c r="DC182" s="145">
        <f>DC175-DC180</f>
        <v>985</v>
      </c>
      <c r="DD182" s="65">
        <f>IF(ISERROR(DC182/CU182),"NM",IF(OR(DC182/CU182&lt;0.5,DC182/CU182&gt;2),"NM",(DC182/CU182-1)*100))</f>
        <v>-5.2884615384615419</v>
      </c>
      <c r="DE182" s="145">
        <f>DE175-DE180</f>
        <v>936</v>
      </c>
      <c r="DF182" s="65">
        <f>IF(ISERROR(DE182/CW182),"NM",IF(OR(DE182/CW182&lt;0.5,DE182/CW182&gt;2),"NM",(DE182/CW182-1)*100))</f>
        <v>-2.9045643153526979</v>
      </c>
      <c r="DG182" s="145">
        <f>DG175-DG180</f>
        <v>842</v>
      </c>
      <c r="DH182" s="65">
        <f>IF(ISERROR(DG182/CY182),"NM",IF(OR(DG182/CY182&lt;0.5,DG182/CY182&gt;2),"NM",(DG182/CY182-1)*100))</f>
        <v>-15.291750503018109</v>
      </c>
      <c r="DI182" s="145">
        <f>DI175-DI180</f>
        <v>848</v>
      </c>
      <c r="DJ182" s="65">
        <f>IF(ISERROR(DI182/DA182),"NM",IF(OR(DI182/DA182&lt;0.5,DI182/DA182&gt;2),"NM",(DI182/DA182-1)*100))</f>
        <v>-6.4017660044150109</v>
      </c>
      <c r="DK182" s="145">
        <f>DK175-DK180</f>
        <v>928</v>
      </c>
      <c r="DL182" s="65">
        <f>IF(ISERROR(DK182/DC182),"NM",IF(OR(DK182/DC182&lt;0.5,DK182/DC182&gt;2),"NM",(DK182/DC182-1)*100))</f>
        <v>-5.7868020304568502</v>
      </c>
      <c r="DM182" s="145">
        <f>DM175-DM180</f>
        <v>921</v>
      </c>
      <c r="DN182" s="65">
        <f>IF(ISERROR(DM182/DE182),"NM",IF(OR(DM182/DE182&lt;0.5,DM182/DE182&gt;2),"NM",(DM182/DE182-1)*100))</f>
        <v>-1.602564102564108</v>
      </c>
      <c r="DO182" s="145">
        <f>DO175-DO180</f>
        <v>822</v>
      </c>
      <c r="DP182" s="65">
        <f>IF(ISERROR(DO182/DG182),"NM",IF(OR(DO182/DG182&lt;0.5,DO182/DG182&gt;2),"NM",(DO182/DG182-1)*100))</f>
        <v>-2.3752969121140111</v>
      </c>
      <c r="DQ182" s="145">
        <f>DQ175-DQ180</f>
        <v>764</v>
      </c>
      <c r="DR182" s="65">
        <f>IF(ISERROR(DQ182/DI182),"NM",IF(OR(DQ182/DI182&lt;0.5,DQ182/DI182&gt;2),"NM",(DQ182/DI182-1)*100))</f>
        <v>-9.9056603773584939</v>
      </c>
      <c r="DS182" s="145">
        <f>DS175-DS180</f>
        <v>811</v>
      </c>
      <c r="DT182" s="65">
        <f>IF(ISERROR(DS182/DK182),"NM",IF(OR(DS182/DK182&lt;0.5,DS182/DK182&gt;2),"NM",(DS182/DK182-1)*100))</f>
        <v>-12.607758620689658</v>
      </c>
      <c r="DU182" s="145">
        <f>DU175-DU180</f>
        <v>747</v>
      </c>
      <c r="DV182" s="65">
        <f>IF(ISERROR(DU182/DM182),"NM",IF(OR(DU182/DM182&lt;0.5,DU182/DM182&gt;2),"NM",(DU182/DM182-1)*100))</f>
        <v>-18.892508143322473</v>
      </c>
      <c r="DW182" s="145">
        <f>DW175-DW180</f>
        <v>779</v>
      </c>
      <c r="DX182" s="65">
        <f>IF(ISERROR(DW182/DO182),"NM",IF(OR(DW182/DO182&lt;0.5,DW182/DO182&gt;2),"NM",(DW182/DO182-1)*100))</f>
        <v>-5.2311435523114351</v>
      </c>
      <c r="DY182" s="145">
        <f t="shared" ref="DY182:EA182" si="555">DY175-DY180</f>
        <v>793</v>
      </c>
      <c r="DZ182" s="65">
        <f>IF(ISERROR(DY182/DQ182),"NM",IF(OR(DY182/DQ182&lt;0.5,DY182/DQ182&gt;2),"NM",(DY182/DQ182-1)*100))</f>
        <v>3.7958115183245988</v>
      </c>
      <c r="EA182" s="145">
        <f t="shared" si="555"/>
        <v>806</v>
      </c>
      <c r="EB182" s="65">
        <f>IF(ISERROR(EA182/DS182),"NM",IF(OR(EA182/DS182&lt;0.5,EA182/DS182&gt;2),"NM",(EA182/DS182-1)*100))</f>
        <v>-0.61652281134402243</v>
      </c>
      <c r="EC182" s="145">
        <f t="shared" ref="EC182:EE182" si="556">EC175-EC180</f>
        <v>802</v>
      </c>
      <c r="ED182" s="67">
        <f>IF(ISERROR(EC182/DU182),"NM",IF(OR(EC182/DU182&lt;0.5,EC182/DU182&gt;2),"NM",(EC182/DU182-1)*100))</f>
        <v>7.3627844712182089</v>
      </c>
      <c r="EE182" s="145">
        <f t="shared" si="556"/>
        <v>828</v>
      </c>
      <c r="EF182" s="67">
        <f>IF(ISERROR(EE182/DW182),"NM",IF(OR(EE182/DW182&lt;0.5,EE182/DW182&gt;2),"NM",(EE182/DW182-1)*100))</f>
        <v>6.2901155327342639</v>
      </c>
      <c r="EG182" s="145">
        <f t="shared" ref="EG182:EI182" si="557">EG175-EG180</f>
        <v>734</v>
      </c>
      <c r="EH182" s="67">
        <f>IF(ISERROR(EG182/DY182),"NM",IF(OR(EG182/DY182&lt;0.5,EG182/DY182&gt;2),"NM",(EG182/DY182-1)*100))</f>
        <v>-7.4401008827238329</v>
      </c>
      <c r="EI182" s="145">
        <f t="shared" si="557"/>
        <v>769</v>
      </c>
      <c r="EJ182" s="67">
        <f>IF(ISERROR(EI182/EA182),"NM",IF(OR(EI182/EA182&lt;0.5,EI182/EA182&gt;2),"NM",(EI182/EA182-1)*100))</f>
        <v>-4.5905707196029821</v>
      </c>
      <c r="EK182" s="145">
        <f>EK175-EK180</f>
        <v>791</v>
      </c>
      <c r="EL182" s="65">
        <f>IF(ISERROR(EK182/EC182),"NM",IF(OR(EK182/EC182&lt;0.5,EK182/EC182&gt;2),"NM",(EK182/EC182-1)*100))</f>
        <v>-1.3715710723191998</v>
      </c>
      <c r="EM182" s="145">
        <f>EM175-EM180</f>
        <v>747.93000000000029</v>
      </c>
      <c r="EN182" s="65">
        <f>IF(ISERROR(EM182/EE182),"NM",IF(OR(EM182/EE182&lt;0.5,EM182/EE182&gt;2),"NM",(EM182/EE182-1)*100))</f>
        <v>-9.6702898550724328</v>
      </c>
      <c r="EO182" s="145">
        <f>EO175-EO180</f>
        <v>747</v>
      </c>
      <c r="EP182" s="65">
        <f>IF(ISERROR(EO182/EG182),"NM",IF(OR(EO182/EG182&lt;0.5,EO182/EG182&gt;2),"NM",(EO182/EG182-1)*100))</f>
        <v>1.7711171662125436</v>
      </c>
      <c r="EQ182" s="127">
        <f t="shared" ref="EQ182:ES182" si="558">EQ175-EQ180</f>
        <v>789.59251346890278</v>
      </c>
      <c r="ER182" s="67">
        <f>IF(ISERROR(EQ182/EI182),"NM",IF(OR(EQ182/EI182&lt;0.5,EQ182/EI182&gt;2),"NM",(EQ182/EI182-1)*100))</f>
        <v>2.6778300999873661</v>
      </c>
      <c r="ES182" s="127">
        <f t="shared" si="558"/>
        <v>776.83785367343444</v>
      </c>
      <c r="ET182" s="65">
        <f>IF(ISERROR(ES182/EK182),"NM",IF(OR(ES182/EK182&lt;0.5,ES182/EK182&gt;2),"NM",(ES182/EK182-1)*100))</f>
        <v>-1.7904104079096816</v>
      </c>
      <c r="EU182" s="127">
        <f t="shared" ref="EU182" si="559">EU175-EU180</f>
        <v>796.66285279474232</v>
      </c>
      <c r="EV182" s="65">
        <f>IF(ISERROR(EU182/EM182),"NM",IF(OR(EU182/EM182&lt;0.5,EU182/EM182&gt;2),"NM",(EU182/EM182-1)*100))</f>
        <v>6.515697029767753</v>
      </c>
      <c r="EW182" s="127">
        <f t="shared" ref="EW182" si="560">EW175-EW180</f>
        <v>778.32446006763621</v>
      </c>
      <c r="EX182" s="65">
        <f>IF(ISERROR(EW182/EO182),"NM",IF(OR(EW182/EO182&lt;0.5,EW182/EO182&gt;2),"NM",(EW182/EO182-1)*100))</f>
        <v>4.1933681482779317</v>
      </c>
      <c r="EY182" s="65"/>
      <c r="EZ182" s="317"/>
      <c r="FA182" s="59"/>
      <c r="FB182" s="127">
        <f>FB175-FB180</f>
        <v>502.36126037130452</v>
      </c>
      <c r="FC182" s="63"/>
      <c r="FD182" s="127">
        <f>FD175-FD180</f>
        <v>651</v>
      </c>
      <c r="FE182" s="65">
        <f>IF(ISERROR(FD182/FB182),"NM",IF(OR(FD182/FB182&lt;0.5,FD182/FB182&gt;2),"NM",(FD182/FB182-1)*100))</f>
        <v>29.588017897485528</v>
      </c>
      <c r="FF182" s="127">
        <f>FF175-FF180</f>
        <v>772</v>
      </c>
      <c r="FG182" s="65">
        <f>IF(ISERROR(FF182/FD182),"NM",IF(OR(FF182/FD182&lt;0.5,FF182/FD182&gt;2),"NM",(FF182/FD182-1)*100))</f>
        <v>18.586789554531478</v>
      </c>
      <c r="FH182" s="127">
        <f>FH175-FH180</f>
        <v>824</v>
      </c>
      <c r="FI182" s="65">
        <f>IF(ISERROR(FH182/FF182),"NM",IF(OR(FH182/FF182&lt;0.5,FH182/FF182&gt;2),"NM",(FH182/FF182-1)*100))</f>
        <v>6.7357512953367893</v>
      </c>
      <c r="FJ182" s="127">
        <f>S182+U182+W182+Y182</f>
        <v>938</v>
      </c>
      <c r="FK182" s="65">
        <f>IF(ISERROR(FJ182/FH182),"NM",IF(OR(FJ182/FH182&lt;0.5,FJ182/FH182&gt;2),"NM",(FJ182/FH182-1)*100))</f>
        <v>13.834951456310684</v>
      </c>
      <c r="FL182" s="127">
        <f>AA182+AC182+AE182+AG182</f>
        <v>1139.5999999999999</v>
      </c>
      <c r="FM182" s="65">
        <f>IF(ISERROR(FL182/FJ182),"NM",IF(OR(FL182/FJ182&lt;0.5,FL182/FJ182&gt;2),"NM",(FL182/FJ182-1)*100))</f>
        <v>21.492537313432834</v>
      </c>
      <c r="FN182" s="127">
        <f>AI182+AK182+AM182+AO182</f>
        <v>1393.4</v>
      </c>
      <c r="FO182" s="65">
        <f>IF(ISERROR(FN182/FL182),"NM",IF(OR(FN182/FL182&lt;0.5,FN182/FL182&gt;2),"NM",(FN182/FL182-1)*100))</f>
        <v>22.27097227097228</v>
      </c>
      <c r="FP182" s="127">
        <f>AQ182+AS182+AU182+AW182</f>
        <v>1515</v>
      </c>
      <c r="FQ182" s="65">
        <f>IF(ISERROR(FP182/FN182),"NM",IF(OR(FP182/FN182&lt;0.5,FP182/FN182&gt;2),"NM",(FP182/FN182-1)*100))</f>
        <v>8.7268551743935561</v>
      </c>
      <c r="FR182" s="146">
        <f>AY182+BA182+BC182+BE182</f>
        <v>1651.5</v>
      </c>
      <c r="FS182" s="65">
        <f>IF(ISERROR(FR182/FP182),"NM",IF(OR(FR182/FP182&lt;0.5,FR182/FP182&gt;2),"NM",(FR182/FP182-1)*100))</f>
        <v>9.0099009900990179</v>
      </c>
      <c r="FT182" s="146">
        <f>BG182+BI182+BK182+BM182</f>
        <v>1822</v>
      </c>
      <c r="FU182" s="65">
        <f>IF(ISERROR(FT182/FR182),"NM",IF(OR(FT182/FR182&lt;0.5,FT182/FR182&gt;2),"NM",(FT182/FR182-1)*100))</f>
        <v>10.323947926127763</v>
      </c>
      <c r="FV182" s="160">
        <f>BO182+BQ182+BS182+BU182</f>
        <v>2250</v>
      </c>
      <c r="FW182" s="65">
        <f>IF(ISERROR(FV182/FT182),"NM",IF(OR(FV182/FT182&lt;0.5,FV182/FT182&gt;2),"NM",(FV182/FT182-1)*100))</f>
        <v>23.490669593852907</v>
      </c>
      <c r="FX182" s="160">
        <f>BW182+BY182+CA182+CC182</f>
        <v>2799</v>
      </c>
      <c r="FY182" s="65">
        <f>IF(ISERROR(FX182/FV182),"NM",IF(OR(FX182/FV182&lt;0.5,FX182/FV182&gt;2),"NM",(FX182/FV182-1)*100))</f>
        <v>24.4</v>
      </c>
      <c r="FZ182" s="160">
        <f>CE182+CG182+CI182+CK182</f>
        <v>3262.158831916433</v>
      </c>
      <c r="GA182" s="65">
        <f>IF(ISERROR(FZ182/FX182),"NM",IF(OR(FZ182/FX182&lt;0.5,FZ182/FX182&gt;2),"NM",(FZ182/FX182-1)*100))</f>
        <v>16.547296602945096</v>
      </c>
      <c r="GB182" s="160">
        <f>CM182+CO182+CQ182+CS182</f>
        <v>3829.4247493259772</v>
      </c>
      <c r="GC182" s="65">
        <f>IF(ISERROR(GB182/FZ182),"NM",IF(OR(GB182/FZ182&lt;0.5,GB182/FZ182&gt;2),"NM",(GB182/FZ182-1)*100))</f>
        <v>17.389279512067478</v>
      </c>
      <c r="GD182" s="160">
        <f>CU182+CW182+CY182+DA182</f>
        <v>3904</v>
      </c>
      <c r="GE182" s="65">
        <f>IF(ISERROR(GD182/GB182),"NM",IF(OR(GD182/GB182&lt;0.5,GD182/GB182&gt;2),"NM",(GD182/GB182-1)*100))</f>
        <v>1.9474269780898279</v>
      </c>
      <c r="GF182" s="160">
        <f>DC182+DE182+DG182+DI182</f>
        <v>3611</v>
      </c>
      <c r="GG182" s="65">
        <f>IF(ISERROR(GF182/GD182),"NM",IF(OR(GF182/GD182&lt;0.5,GF182/GD182&gt;2),"NM",(GF182/GD182-1)*100))</f>
        <v>-7.5051229508196755</v>
      </c>
      <c r="GH182" s="160">
        <f>DK182+DM182+DO182+DQ182</f>
        <v>3435</v>
      </c>
      <c r="GI182" s="65">
        <f>IF(ISERROR(GH182/GF182),"NM",IF(OR(GH182/GF182&lt;0.5,GH182/GF182&gt;2),"NM",(GH182/GF182-1)*100))</f>
        <v>-4.8739961229576245</v>
      </c>
      <c r="GJ182" s="160">
        <f>DS182+DU182+DW182+DY182</f>
        <v>3130</v>
      </c>
      <c r="GK182" s="65">
        <f>IF(ISERROR(GJ182/GH182),"NM",IF(OR(GJ182/GH182&lt;0.5,GJ182/GH182&gt;2),"NM",(GJ182/GH182-1)*100))</f>
        <v>-8.879184861717615</v>
      </c>
      <c r="GL182" s="160">
        <f>EA182+EC182+EE182+EG182</f>
        <v>3170</v>
      </c>
      <c r="GM182" s="65">
        <f>IF(ISERROR(GL182/GJ182),"NM",IF(OR(GL182/GJ182&lt;0.5,GL182/GJ182&gt;2),"NM",(GL182/GJ182-1)*100))</f>
        <v>1.2779552715654896</v>
      </c>
      <c r="GN182" s="160">
        <f>EI182+EK182+EM182+EO182</f>
        <v>3054.9300000000003</v>
      </c>
      <c r="GO182" s="65">
        <f>IF(ISERROR(GN182/GL182),"NM",IF(OR(GN182/GL182&lt;0.5,GN182/GL182&gt;2),"NM",(GN182/GL182-1)*100))</f>
        <v>-3.6299684542586697</v>
      </c>
      <c r="GP182" s="160">
        <f>EQ182+ES182+EU182+EW182</f>
        <v>3141.4176800047157</v>
      </c>
      <c r="GQ182" s="65">
        <f>IF(ISERROR(GP182/GN182),"NM",IF(OR(GP182/GN182&lt;0.5,GP182/GN182&gt;2),"NM",(GP182/GN182-1)*100))</f>
        <v>2.8310854914749495</v>
      </c>
      <c r="GR182" s="127">
        <f>GR175-GR180</f>
        <v>3120.3561258295431</v>
      </c>
      <c r="GS182" s="65">
        <f>IF(ISERROR(GR182/GP182),"NM",IF(OR(GR182/GP182&lt;0.5,GR182/GP182&gt;2),"NM",(GR182/GP182-1)*100))</f>
        <v>-0.67044743235611381</v>
      </c>
      <c r="GT182" s="127">
        <f>GT175-GT180</f>
        <v>3259.6358039899787</v>
      </c>
      <c r="GU182" s="65">
        <f>IF(ISERROR(GT182/GR182),"NM",IF(OR(GT182/GR182&lt;0.5,GT182/GR182&gt;2),"NM",(GT182/GR182-1)*100))</f>
        <v>4.4635827624774249</v>
      </c>
      <c r="GV182" s="127">
        <f>GV175-GV180</f>
        <v>3365.0208508412707</v>
      </c>
      <c r="GW182" s="65">
        <f>IF(ISERROR(GV182/GT182),"NM",IF(OR(GV182/GT182&lt;0.5,GV182/GT182&gt;2),"NM",(GV182/GT182-1)*100))</f>
        <v>3.2330313319756332</v>
      </c>
      <c r="GX182" s="127">
        <f>GX175-GX180</f>
        <v>3494.4127513896183</v>
      </c>
      <c r="GY182" s="65">
        <f>IF(ISERROR(GX182/GV182),"NM",IF(OR(GX182/GV182&lt;0.5,GX182/GV182&gt;2),"NM",(GX182/GV182-1)*100))</f>
        <v>3.8452035301950405</v>
      </c>
      <c r="GZ182" s="67">
        <f t="shared" si="511"/>
        <v>2.724630461929789</v>
      </c>
      <c r="HA182" s="280"/>
      <c r="HB182" s="57"/>
      <c r="HC182"/>
      <c r="HD182"/>
      <c r="HE182"/>
      <c r="HF182"/>
      <c r="HG182"/>
      <c r="HH182"/>
    </row>
    <row r="183" spans="1:216" s="2" customFormat="1" ht="13.5" customHeight="1" x14ac:dyDescent="0.2">
      <c r="B183" s="54" t="s">
        <v>569</v>
      </c>
      <c r="C183" s="139">
        <f>C182/C175*100</f>
        <v>9.6311475409836067</v>
      </c>
      <c r="D183" s="63"/>
      <c r="E183" s="139">
        <f>E182/E175*100</f>
        <v>9.6337180130456606</v>
      </c>
      <c r="F183" s="63"/>
      <c r="G183" s="139">
        <f>G182/G175*100</f>
        <v>9.7353969046430358</v>
      </c>
      <c r="H183" s="63"/>
      <c r="I183" s="139">
        <f>I182/I175*100</f>
        <v>9.9044746103569636</v>
      </c>
      <c r="J183" s="63"/>
      <c r="K183" s="139">
        <f>K182/K175*100</f>
        <v>10.765171503957784</v>
      </c>
      <c r="L183" s="63">
        <f>IF(ISERROR(K183/C183),"NM",IF(OR(K183/C183&lt;0.5,K183/C183&gt;2),"NM",(K183/C183-1)*100))</f>
        <v>11.774546679391463</v>
      </c>
      <c r="M183" s="139">
        <f>M182/M175*100</f>
        <v>10.965630114566286</v>
      </c>
      <c r="N183" s="63">
        <f>IF(ISERROR(M183/E183),"NM",IF(OR(M183/E183&lt;0.5,M183/E183&gt;2),"NM",(M183/E183-1)*100))</f>
        <v>13.825525095471903</v>
      </c>
      <c r="O183" s="139">
        <f>O182/O175*100</f>
        <v>11.247334754797441</v>
      </c>
      <c r="P183" s="63">
        <f>IF(ISERROR(O183/G183),"NM",IF(OR(O183/G183&lt;0.5,O183/G183&gt;2),"NM",(O183/G183-1)*100))</f>
        <v>15.530315455688593</v>
      </c>
      <c r="Q183" s="139">
        <f>Q182/Q175*100</f>
        <v>11.134903640256958</v>
      </c>
      <c r="R183" s="63">
        <f>IF(ISERROR(Q183/I183),"NM",IF(OR(Q183/I183&lt;0.5,Q183/I183&gt;2),"NM",(Q183/I183-1)*100))</f>
        <v>12.422961119142585</v>
      </c>
      <c r="S183" s="139">
        <f>S182/S175*100</f>
        <v>12.471783295711061</v>
      </c>
      <c r="T183" s="63">
        <f>IF(ISERROR(S183/K183),"NM",IF(OR(S183/K183&lt;0.5,S183/K183&gt;2),"NM",(S183/K183-1)*100))</f>
        <v>15.853085026335577</v>
      </c>
      <c r="U183" s="139">
        <f>U182/U175*100</f>
        <v>12.520064205457466</v>
      </c>
      <c r="V183" s="63">
        <f>IF(ISERROR(U183/M183),"NM",IF(OR(U183/M183&lt;0.5,U183/M183&gt;2),"NM",(U183/M183-1)*100))</f>
        <v>14.175510888574783</v>
      </c>
      <c r="W183" s="139">
        <f>W182/W175*100</f>
        <v>11.998016856717898</v>
      </c>
      <c r="X183" s="63">
        <f>IF(ISERROR(W183/O183),"NM",IF(OR(W183/O183&lt;0.5,W183/O183&gt;2),"NM",(W183/O183-1)*100))</f>
        <v>6.6743110104397152</v>
      </c>
      <c r="Y183" s="139">
        <f>Y182/Y175*100</f>
        <v>12.104470115519838</v>
      </c>
      <c r="Z183" s="63">
        <f>IF(ISERROR(Y183/Q183),"NM",IF(OR(Y183/Q183&lt;0.5,Y183/Q183&gt;2),"NM",(Y183/Q183-1)*100))</f>
        <v>8.7074527682262435</v>
      </c>
      <c r="AA183" s="139">
        <f>AA182/AA175*100</f>
        <v>13.587319774658644</v>
      </c>
      <c r="AB183" s="63">
        <f>IF(ISERROR(AA183/S183),"NM",IF(OR(AA183/S183&lt;0.5,AA183/S183&gt;2),"NM",(AA183/S183-1)*100))</f>
        <v>8.9444825370819778</v>
      </c>
      <c r="AC183" s="139">
        <f>AC182/AC175*100</f>
        <v>13.283089967027792</v>
      </c>
      <c r="AD183" s="63">
        <f>IF(ISERROR(AC183/U183),"NM",IF(OR(AC183/U183&lt;0.5,AC183/U183&gt;2),"NM",(AC183/U183-1)*100))</f>
        <v>6.0944237110040156</v>
      </c>
      <c r="AE183" s="139">
        <f>AE182/AE175*100</f>
        <v>12.672176308539946</v>
      </c>
      <c r="AF183" s="63">
        <f>IF(ISERROR(AE183/W183),"NM",IF(OR(AE183/W183&lt;0.5,AE183/W183&gt;2),"NM",(AE183/W183-1)*100))</f>
        <v>5.6189240261366624</v>
      </c>
      <c r="AG183" s="139">
        <f>AG182/AG175*100</f>
        <v>12.536935415787251</v>
      </c>
      <c r="AH183" s="63">
        <f>IF(ISERROR(AG183/Y183),"NM",IF(OR(AG183/Y183&lt;0.5,AG183/Y183&gt;2),"NM",(AG183/Y183-1)*100))</f>
        <v>3.572773497229953</v>
      </c>
      <c r="AI183" s="140">
        <f>AI182/AI175*100</f>
        <v>14.285714285714285</v>
      </c>
      <c r="AJ183" s="63">
        <f>IF(ISERROR(AI183/AA183),"NM",IF(OR(AI183/AA183&lt;0.5,AI183/AA183&gt;2),"NM",(AI183/AA183-1)*100))</f>
        <v>5.14004618010242</v>
      </c>
      <c r="AK183" s="139">
        <f>AK182/AK175*100</f>
        <v>14.156378600823045</v>
      </c>
      <c r="AL183" s="63">
        <f>IF(ISERROR(AK183/AC183),"NM",IF(OR(AK183/AC183&lt;0.5,AK183/AC183&gt;2),"NM",(AK183/AC183-1)*100))</f>
        <v>6.5744388991039848</v>
      </c>
      <c r="AM183" s="139">
        <f>AM182/AM175*100</f>
        <v>13.996763754045308</v>
      </c>
      <c r="AN183" s="63">
        <f>IF(ISERROR(AM183/AE183),"NM",IF(OR(AM183/AE183&lt;0.5,AM183/AE183&gt;2),"NM",(AM183/AE183-1)*100))</f>
        <v>10.452722667792314</v>
      </c>
      <c r="AO183" s="133">
        <f>AO182/AO175*100</f>
        <v>13.639162561576356</v>
      </c>
      <c r="AP183" s="63">
        <f>IF(ISERROR(AO183/AG183),"NM",IF(OR(AO183/AG183&lt;0.5,AO183/AG183&gt;2),"NM",(AO183/AG183-1)*100))</f>
        <v>8.7918387487353264</v>
      </c>
      <c r="AQ183" s="133">
        <f>AQ182/AQ175*100</f>
        <v>14.932634730538922</v>
      </c>
      <c r="AR183" s="63">
        <f>IF(ISERROR(AQ183/AI183),"NM",IF(OR(AQ183/AI183&lt;0.5,AQ183/AI183&gt;2),"NM",(AQ183/AI183-1)*100))</f>
        <v>4.5284431137724512</v>
      </c>
      <c r="AS183" s="133">
        <f>AS182/AS175*100</f>
        <v>14.681335356600911</v>
      </c>
      <c r="AT183" s="63">
        <f>IF(ISERROR(AS183/AK183),"NM",IF(OR(AS183/AK183&lt;0.5,AS183/AK183&gt;2),"NM",(AS183/AK183-1)*100))</f>
        <v>3.7082701062215673</v>
      </c>
      <c r="AU183" s="133">
        <f>AU182/AU175*100</f>
        <v>15.111796453353893</v>
      </c>
      <c r="AV183" s="63">
        <f>IF(ISERROR(AU183/AM183),"NM",IF(OR(AU183/AM183&lt;0.5,AU183/AM183&gt;2),"NM",(AU183/AM183-1)*100))</f>
        <v>7.9663607881237608</v>
      </c>
      <c r="AW183" s="133">
        <f>AW182/AW175*100</f>
        <v>13.43700159489633</v>
      </c>
      <c r="AX183" s="63">
        <f>IF(ISERROR(AW183/AO183),"NM",IF(OR(AW183/AO183&lt;0.5,AW183/AO183&gt;2),"NM",(AW183/AO183-1)*100))</f>
        <v>-1.482209525455358</v>
      </c>
      <c r="AY183" s="133">
        <f>AY182/AY175*100</f>
        <v>16.627497062279669</v>
      </c>
      <c r="AZ183" s="65">
        <f>IF(ISERROR(AY183/AQ183),"NM",IF(OR(AY183/AQ183&lt;0.5,AY183/AQ183&gt;2),"NM",(AY183/AQ183-1)*100))</f>
        <v>11.350055514815228</v>
      </c>
      <c r="BA183" s="133">
        <f>BA182/BA175*100</f>
        <v>16.351249053747161</v>
      </c>
      <c r="BB183" s="65">
        <f>IF(ISERROR(BA183/AS183),"NM",IF(OR(BA183/AS183&lt;0.5,BA183/AS183&gt;2),"NM",(BA183/AS183-1)*100))</f>
        <v>11.374399239476784</v>
      </c>
      <c r="BC183" s="133">
        <f>BC182/BC175*100</f>
        <v>15.399167612561481</v>
      </c>
      <c r="BD183" s="65">
        <f>IF(ISERROR(BC183/AU183),"NM",IF(OR(BC183/AU183&lt;0.5,BC183/AU183&gt;2),"NM",(BC183/AU183-1)*100))</f>
        <v>1.9016346606747003</v>
      </c>
      <c r="BE183" s="133">
        <f>BE182/BE175*100</f>
        <v>14.719271623672231</v>
      </c>
      <c r="BF183" s="65">
        <f>IF(ISERROR(BE183/AW183),"NM",IF(OR(BE183/AW183&lt;0.5,BE183/AW183&gt;2),"NM",(BE183/AW183-1)*100))</f>
        <v>9.5428285821067114</v>
      </c>
      <c r="BG183" s="133">
        <f>BG182/BG175*100</f>
        <v>17.6069670579326</v>
      </c>
      <c r="BH183" s="65">
        <f>IF(ISERROR(BG183/AY183),"NM",IF(OR(BG183/AY183&lt;0.5,BG183/AY183&gt;2),"NM",(BG183/AY183-1)*100))</f>
        <v>5.8906640727960813</v>
      </c>
      <c r="BI183" s="133">
        <f>BI182/BI175*100</f>
        <v>17.44890234670704</v>
      </c>
      <c r="BJ183" s="65">
        <f>IF(ISERROR(BI183/BA183),"NM",IF(OR(BI183/BA183&lt;0.5,BI183/BA183&gt;2),"NM",(BI183/BA183-1)*100))</f>
        <v>6.7129629629629761</v>
      </c>
      <c r="BK183" s="133">
        <f>BK182/BK175*100</f>
        <v>17.193240264511388</v>
      </c>
      <c r="BL183" s="65">
        <f>IF(ISERROR(BK183/BC183),"NM",IF(OR(BK183/BC183&lt;0.5,BK183/BC183&gt;2),"NM",(BK183/BC183-1)*100))</f>
        <v>11.650452135389688</v>
      </c>
      <c r="BM183" s="133">
        <f>BM182/BM175*100</f>
        <v>14.959804264243271</v>
      </c>
      <c r="BN183" s="65">
        <f>IF(ISERROR(BM183/BE183),"NM",IF(OR(BM183/BE183&lt;0.5,BM183/BE183&gt;2),"NM",(BM183/BE183-1)*100))</f>
        <v>1.6341341251166597</v>
      </c>
      <c r="BO183" s="133">
        <f>BO182/BO175*100</f>
        <v>17.987012987012989</v>
      </c>
      <c r="BP183" s="65">
        <f>IF(ISERROR(BO183/BG183),"NM",IF(OR(BO183/BG183&lt;0.5,BO183/BG183&gt;2),"NM",(BO183/BG183-1)*100))</f>
        <v>2.1584974165619553</v>
      </c>
      <c r="BQ183" s="133">
        <f>BQ182/BQ175*100</f>
        <v>18.236791852323361</v>
      </c>
      <c r="BR183" s="65">
        <f>IF(ISERROR(BQ183/BI183),"NM",IF(OR(BQ183/BI183&lt;0.5,BQ183/BI183&gt;2),"NM",(BQ183/BI183-1)*100))</f>
        <v>4.5154101384779155</v>
      </c>
      <c r="BS183" s="133">
        <f>BS182/BS175*100</f>
        <v>18.297042573935652</v>
      </c>
      <c r="BT183" s="65">
        <f>IF(ISERROR(BS183/BK183),"NM",IF(OR(BS183/BK183&lt;0.5,BS183/BK183&gt;2),"NM",(BS183/BK183-1)*100))</f>
        <v>6.4199783894291595</v>
      </c>
      <c r="BU183" s="133">
        <f>BU182/BU175*100</f>
        <v>16.26488527446994</v>
      </c>
      <c r="BV183" s="65">
        <f>IF(ISERROR(BU183/BM183),"NM",IF(OR(BU183/BM183&lt;0.5,BU183/BM183&gt;2),"NM",(BU183/BM183-1)*100))</f>
        <v>8.7239176875198545</v>
      </c>
      <c r="BW183" s="133">
        <f>BW182/BW175*100</f>
        <v>19.027661357921207</v>
      </c>
      <c r="BX183" s="65">
        <f>IF(ISERROR(BW183/BO183),"NM",IF(OR(BW183/BO183&lt;0.5,BW183/BO183&gt;2),"NM",(BW183/BO183-1)*100))</f>
        <v>5.7855541198507554</v>
      </c>
      <c r="BY183" s="133">
        <f>BY182/BY175*100</f>
        <v>19.624277456647398</v>
      </c>
      <c r="BZ183" s="65">
        <f>IF(ISERROR(BY183/BQ183),"NM",IF(OR(BY183/BQ183&lt;0.5,BY183/BQ183&gt;2),"NM",(BY183/BQ183-1)*100))</f>
        <v>7.6081671357524083</v>
      </c>
      <c r="CA183" s="133">
        <f>CA182/CA175*100</f>
        <v>19.97245179063361</v>
      </c>
      <c r="CB183" s="65">
        <f>IF(ISERROR(CA183/BS183),"NM",IF(OR(CA183/BS183&lt;0.5,CA183/BS183&gt;2),"NM",(CA183/BS183-1)*100))</f>
        <v>9.1567214205676919</v>
      </c>
      <c r="CC183" s="133">
        <f>CC182/CC175*100</f>
        <v>18.710691823899371</v>
      </c>
      <c r="CD183" s="65">
        <f>IF(ISERROR(CC183/BU183),"NM",IF(OR(CC183/BU183&lt;0.5,CC183/BU183&gt;2),"NM",(CC183/BU183-1)*100))</f>
        <v>15.037342767295581</v>
      </c>
      <c r="CE183" s="133">
        <f>CE182/CE175*100</f>
        <v>21.307411000028118</v>
      </c>
      <c r="CF183" s="65">
        <f>IF(ISERROR(CE183/BW183),"NM",IF(OR(CE183/BW183&lt;0.5,CE183/BW183&gt;2),"NM",(CE183/BW183-1)*100))</f>
        <v>11.981239308517821</v>
      </c>
      <c r="CG183" s="133">
        <f>CG182/CG175*100</f>
        <v>20.964075854643237</v>
      </c>
      <c r="CH183" s="65">
        <f>IF(ISERROR(CG183/BY183),"NM",IF(OR(CG183/BY183&lt;0.5,CG183/BY183&gt;2),"NM",(CG183/BY183-1)*100))</f>
        <v>6.8272495685796741</v>
      </c>
      <c r="CI183" s="133">
        <f>CI182/CI175*100</f>
        <v>21.057619380526379</v>
      </c>
      <c r="CJ183" s="65">
        <f>IF(ISERROR(CI183/CA183),"NM",IF(OR(CI183/CA183&lt;0.5,CI183/CA183&gt;2),"NM",(CI183/CA183-1)*100))</f>
        <v>5.4333218638769054</v>
      </c>
      <c r="CK183" s="133">
        <f>CK182/CK175*100</f>
        <v>18.506539028885474</v>
      </c>
      <c r="CL183" s="65">
        <f>IF(ISERROR(CK183/CC183),"NM",IF(OR(CK183/CC183&lt;0.5,CK183/CC183&gt;2),"NM",(CK183/CC183-1)*100))</f>
        <v>-1.0911023330154479</v>
      </c>
      <c r="CM183" s="133">
        <f>CM182/CM175*100</f>
        <v>22.301006404391583</v>
      </c>
      <c r="CN183" s="65">
        <f>IF(ISERROR(CM183/CE183),"NM",IF(OR(CM183/CE183&lt;0.5,CM183/CE183&gt;2),"NM",(CM183/CE183-1)*100))</f>
        <v>4.6631446887759109</v>
      </c>
      <c r="CO183" s="133">
        <f>CO182/CO175*100</f>
        <v>20.965115380327816</v>
      </c>
      <c r="CP183" s="65">
        <f>IF(ISERROR(CO183/CG183),"NM",IF(OR(CO183/CG183&lt;0.5,CO183/CG183&gt;2),"NM",(CO183/CG183-1)*100))</f>
        <v>4.9586048618932566E-3</v>
      </c>
      <c r="CQ183" s="133">
        <f>CQ182/CQ175*100</f>
        <v>21.592235379231301</v>
      </c>
      <c r="CR183" s="65">
        <f>IF(ISERROR(CQ183/CI183),"NM",IF(OR(CQ183/CI183&lt;0.5,CQ183/CI183&gt;2),"NM",(CQ183/CI183-1)*100))</f>
        <v>2.5388244940893978</v>
      </c>
      <c r="CS183" s="133">
        <f>CS182/CS175*100</f>
        <v>18.773195876288661</v>
      </c>
      <c r="CT183" s="65">
        <f>IF(ISERROR(CS183/CK183),"NM",IF(OR(CS183/CK183&lt;0.5,CS183/CK183&gt;2),"NM",(CS183/CK183-1)*100))</f>
        <v>1.4408790697546525</v>
      </c>
      <c r="CU183" s="133">
        <f>CU182/CU175*100</f>
        <v>21.250510829587249</v>
      </c>
      <c r="CV183" s="65">
        <f>IF(ISERROR(CU183/CM183),"NM",IF(OR(CU183/CM183&lt;0.5,CU183/CM183&gt;2),"NM",(CU183/CM183-1)*100))</f>
        <v>-4.7105299005585133</v>
      </c>
      <c r="CW183" s="133">
        <f>CW182/CW175*100</f>
        <v>19.645404524149175</v>
      </c>
      <c r="CX183" s="65">
        <f>IF(ISERROR(CW183/CO183),"NM",IF(OR(CW183/CO183&lt;0.5,CW183/CO183&gt;2),"NM",(CW183/CO183-1)*100))</f>
        <v>-6.2947941484594256</v>
      </c>
      <c r="CY183" s="133">
        <f>CY182/CY175*100</f>
        <v>19.338521400778212</v>
      </c>
      <c r="CZ183" s="65">
        <f>IF(ISERROR(CY183/CQ183),"NM",IF(OR(CY183/CQ183&lt;0.5,CY183/CQ183&gt;2),"NM",(CY183/CQ183-1)*100))</f>
        <v>-10.437613053351779</v>
      </c>
      <c r="DA183" s="133">
        <f>DA182/DA175*100</f>
        <v>17.726472314615535</v>
      </c>
      <c r="DB183" s="65">
        <f>IF(ISERROR(DA183/CS183),"NM",IF(OR(DA183/CS183&lt;0.5,DA183/CS183&gt;2),"NM",(DA183/CS183-1)*100))</f>
        <v>-5.5756279781599805</v>
      </c>
      <c r="DC183" s="133">
        <f>DC182/DC175*100</f>
        <v>21.408389480547708</v>
      </c>
      <c r="DD183" s="65">
        <f>IF(ISERROR(DC183/CU183),"NM",IF(OR(DC183/CU183&lt;0.5,DC183/CU183&gt;2),"NM",(DC183/CU183-1)*100))</f>
        <v>0.74294049788508065</v>
      </c>
      <c r="DE183" s="133">
        <f>DE182/DE175*100</f>
        <v>21.384509938313915</v>
      </c>
      <c r="DF183" s="65">
        <f>IF(ISERROR(DE183/CW183),"NM",IF(OR(DE183/CW183&lt;0.5,DE183/CW183&gt;2),"NM",(DE183/CW183-1)*100))</f>
        <v>8.852479530400803</v>
      </c>
      <c r="DG183" s="133">
        <f>DG182/DG175*100</f>
        <v>19.145065939063212</v>
      </c>
      <c r="DH183" s="65">
        <f>IF(ISERROR(DG183/CY183),"NM",IF(OR(DG183/CY183&lt;0.5,DG183/CY183&gt;2),"NM",(DG183/CY183-1)*100))</f>
        <v>-1.0003632527314954</v>
      </c>
      <c r="DI183" s="133">
        <f>DI182/DI175*100</f>
        <v>19.753086419753085</v>
      </c>
      <c r="DJ183" s="65">
        <f>IF(ISERROR(DI183/DA183),"NM",IF(OR(DI183/DA183&lt;0.5,DI183/DA183&gt;2),"NM",(DI183/DA183-1)*100))</f>
        <v>11.432698334832248</v>
      </c>
      <c r="DK183" s="133">
        <f>DK182/DK175*100</f>
        <v>21.959299574065312</v>
      </c>
      <c r="DL183" s="65">
        <f>IF(ISERROR(DK183/DC183),"NM",IF(OR(DK183/DC183&lt;0.5,DK183/DC183&gt;2),"NM",(DK183/DC183-1)*100))</f>
        <v>2.573337401293907</v>
      </c>
      <c r="DM183" s="133">
        <f>DM182/DM175*100</f>
        <v>21.619718309859152</v>
      </c>
      <c r="DN183" s="65">
        <f>IF(ISERROR(DM183/DE183),"NM",IF(OR(DM183/DE183&lt;0.5,DM183/DE183&gt;2),"NM",(DM183/DE183-1)*100))</f>
        <v>1.0999006861682759</v>
      </c>
      <c r="DO183" s="133">
        <f>DO182/DO175*100</f>
        <v>19.511037265606458</v>
      </c>
      <c r="DP183" s="65">
        <f>IF(ISERROR(DO183/DG183),"NM",IF(OR(DO183/DG183&lt;0.5,DO183/DG183&gt;2),"NM",(DO183/DG183-1)*100))</f>
        <v>1.9115699455310997</v>
      </c>
      <c r="DQ183" s="133">
        <f>DQ182/DQ175*100</f>
        <v>19.932168014609967</v>
      </c>
      <c r="DR183" s="65">
        <f>IF(ISERROR(DQ183/DI183),"NM",IF(OR(DQ183/DI183&lt;0.5,DQ183/DI183&gt;2),"NM",(DQ183/DI183-1)*100))</f>
        <v>0.90660057396296789</v>
      </c>
      <c r="DS183" s="133">
        <f>DS182/DS175*100</f>
        <v>21.972365212679492</v>
      </c>
      <c r="DT183" s="65">
        <f>IF(ISERROR(DS183/DK183),"NM",IF(OR(DS183/DK183&lt;0.5,DS183/DK183&gt;2),"NM",(DS183/DK183-1)*100))</f>
        <v>5.9499341361557434E-2</v>
      </c>
      <c r="DU183" s="133">
        <f>DU182/DU175*100</f>
        <v>20.865921787709496</v>
      </c>
      <c r="DV183" s="65">
        <f>IF(ISERROR(DU183/DM183),"NM",IF(OR(DU183/DM183&lt;0.5,DU183/DM183&gt;2),"NM",(DU183/DM183-1)*100))</f>
        <v>-3.4866158353502041</v>
      </c>
      <c r="DW183" s="133">
        <f>DW182/DW175*100</f>
        <v>21.735491071428573</v>
      </c>
      <c r="DX183" s="65">
        <f>IF(ISERROR(DW183/DO183),"NM",IF(OR(DW183/DO183&lt;0.5,DW183/DO183&gt;2),"NM",(DW183/DO183-1)*100))</f>
        <v>11.401002291883898</v>
      </c>
      <c r="DY183" s="133">
        <f t="shared" ref="DY183:EA183" si="561">DY182/DY175*100</f>
        <v>21.94851923609189</v>
      </c>
      <c r="DZ183" s="65">
        <f>IF(ISERROR(DY183/DQ183),"NM",IF(OR(DY183/DQ183&lt;0.5,DY183/DQ183&gt;2),"NM",(DY183/DQ183-1)*100))</f>
        <v>10.116065748612835</v>
      </c>
      <c r="EA183" s="133">
        <f t="shared" si="561"/>
        <v>21.339687582737625</v>
      </c>
      <c r="EB183" s="65">
        <f>IF(ISERROR(EA183/DS183),"NM",IF(OR(EA183/DS183&lt;0.5,EA183/DS183&gt;2),"NM",(EA183/DS183-1)*100))</f>
        <v>-2.8794243305985567</v>
      </c>
      <c r="EC183" s="133">
        <f t="shared" ref="EC183:EE183" si="562">EC182/EC175*100</f>
        <v>19.960179193628672</v>
      </c>
      <c r="ED183" s="67">
        <f>IF(ISERROR(EC183/DU183),"NM",IF(OR(EC183/DU183&lt;0.5,EC183/DU183&gt;2),"NM",(EC183/DU183-1)*100))</f>
        <v>-4.3407744133993953</v>
      </c>
      <c r="EE183" s="133">
        <f t="shared" si="562"/>
        <v>19.648789748457524</v>
      </c>
      <c r="EF183" s="67">
        <f>IF(ISERROR(EE183/DW183),"NM",IF(OR(EE183/DW183&lt;0.5,EE183/DW183&gt;2),"NM",(EE183/DW183-1)*100))</f>
        <v>-9.6004333010632052</v>
      </c>
      <c r="EG183" s="133">
        <f t="shared" ref="EG183:EI183" si="563">EG182/EG175*100</f>
        <v>18.544719555330975</v>
      </c>
      <c r="EH183" s="67">
        <f>IF(ISERROR(EG183/DY183),"NM",IF(OR(EG183/DY183&lt;0.5,EG183/DY183&gt;2),"NM",(EG183/DY183-1)*100))</f>
        <v>-15.508106237817387</v>
      </c>
      <c r="EI183" s="133">
        <f t="shared" si="563"/>
        <v>20.44668971018346</v>
      </c>
      <c r="EJ183" s="67">
        <f>IF(ISERROR(EI183/EA183),"NM",IF(OR(EI183/EA183&lt;0.5,EI183/EA183&gt;2),"NM",(EI183/EA183-1)*100))</f>
        <v>-4.1846810975646136</v>
      </c>
      <c r="EK183" s="133">
        <f t="shared" ref="EK183:EM183" si="564">EK182/EK175*100</f>
        <v>20.876220638690949</v>
      </c>
      <c r="EL183" s="65">
        <f>IF(ISERROR(EK183/EC183),"NM",IF(OR(EK183/EC183&lt;0.5,EK183/EC183&gt;2),"NM",(EK183/EC183-1)*100))</f>
        <v>4.5893447958357036</v>
      </c>
      <c r="EM183" s="133">
        <f t="shared" si="564"/>
        <v>19.828472958642639</v>
      </c>
      <c r="EN183" s="65">
        <f>IF(ISERROR(EM183/EE183),"NM",IF(OR(EM183/EE183&lt;0.5,EM183/EE183&gt;2),"NM",(EM183/EE183-1)*100))</f>
        <v>0.91447469531409364</v>
      </c>
      <c r="EO183" s="133">
        <f t="shared" ref="EO183" si="565">EO182/EO175*100</f>
        <v>20.161943319838059</v>
      </c>
      <c r="EP183" s="65">
        <f>IF(ISERROR(EO183/EG183),"NM",IF(OR(EO183/EG183&lt;0.5,EO183/EG183&gt;2),"NM",(EO183/EG183-1)*100))</f>
        <v>8.7206698364019619</v>
      </c>
      <c r="EQ183" s="131">
        <f t="shared" ref="EQ183:ES183" si="566">EQ182/EQ175*100</f>
        <v>20.548122785782649</v>
      </c>
      <c r="ER183" s="67">
        <f>IF(ISERROR(EQ183/EI183),"NM",IF(OR(EQ183/EI183&lt;0.5,EQ183/EI183&gt;2),"NM",(EQ183/EI183-1)*100))</f>
        <v>0.49608556219578048</v>
      </c>
      <c r="ES183" s="131">
        <f t="shared" si="566"/>
        <v>20.042841784179117</v>
      </c>
      <c r="ET183" s="65">
        <f>IF(ISERROR(ES183/EK183),"NM",IF(OR(ES183/EK183&lt;0.5,ES183/EK183&gt;2),"NM",(ES183/EK183-1)*100))</f>
        <v>-3.9920006065048419</v>
      </c>
      <c r="EU183" s="131">
        <f t="shared" ref="EU183" si="567">EU182/EU175*100</f>
        <v>20.644953028489056</v>
      </c>
      <c r="EV183" s="65">
        <f>IF(ISERROR(EU183/EM183),"NM",IF(OR(EU183/EM183&lt;0.5,EU183/EM183&gt;2),"NM",(EU183/EM183-1)*100))</f>
        <v>4.1177153255795185</v>
      </c>
      <c r="EW183" s="131">
        <f t="shared" ref="EW183" si="568">EW182/EW175*100</f>
        <v>20.202128478733542</v>
      </c>
      <c r="EX183" s="65">
        <f>IF(ISERROR(EW183/EO183),"NM",IF(OR(EW183/EO183&lt;0.5,EW183/EO183&gt;2),"NM",(EW183/EO183-1)*100))</f>
        <v>0.19931193267437308</v>
      </c>
      <c r="EY183" s="65"/>
      <c r="EZ183" s="320"/>
      <c r="FA183" s="124"/>
      <c r="FB183" s="131">
        <f>FB182/FB175*100</f>
        <v>8.8805594021798715</v>
      </c>
      <c r="FC183" s="152"/>
      <c r="FD183" s="131">
        <f>FD182/FD175*100</f>
        <v>9.2721834496510471</v>
      </c>
      <c r="FE183" s="65">
        <f>IF(ISERROR(FD183/FB183),"NM",IF(OR(FD183/FB183&lt;0.5,FD183/FB183&gt;2),"NM",(FD183/FB183-1)*100))</f>
        <v>4.4099029096640541</v>
      </c>
      <c r="FF183" s="131">
        <f>FF182/FF175*100</f>
        <v>9.7265969509890393</v>
      </c>
      <c r="FG183" s="65">
        <f>IF(ISERROR(FF183/FD183),"NM",IF(OR(FF183/FD183&lt;0.5,FF183/FD183&gt;2),"NM",(FF183/FD183-1)*100))</f>
        <v>4.9008251810968462</v>
      </c>
      <c r="FH183" s="131">
        <f>FH182/FH175*100</f>
        <v>11.027837259100643</v>
      </c>
      <c r="FI183" s="65">
        <f>IF(ISERROR(FH183/FF183),"NM",IF(OR(FH183/FF183&lt;0.5,FH183/FF183&gt;2),"NM",(FH183/FF183-1)*100))</f>
        <v>13.378166224717347</v>
      </c>
      <c r="FJ183" s="131">
        <f>FJ182/FJ175*100</f>
        <v>12.263040920381748</v>
      </c>
      <c r="FK183" s="65">
        <f>IF(ISERROR(FJ183/FH183),"NM",IF(OR(FJ183/FH183&lt;0.5,FJ183/FH183&gt;2),"NM",(FJ183/FH183-1)*100))</f>
        <v>11.200778831422831</v>
      </c>
      <c r="FL183" s="131">
        <f>FL182/FL175*100</f>
        <v>13.0023047258289</v>
      </c>
      <c r="FM183" s="65">
        <f>IF(ISERROR(FL183/FJ183),"NM",IF(OR(FL183/FJ183&lt;0.5,FL183/FJ183&gt;2),"NM",(FL183/FJ183-1)*100))</f>
        <v>6.0283889636090215</v>
      </c>
      <c r="FN183" s="131">
        <f>FN182/FN175*100</f>
        <v>14.013315364965706</v>
      </c>
      <c r="FO183" s="65">
        <f>IF(ISERROR(FN183/FL183),"NM",IF(OR(FN183/FL183&lt;0.5,FN183/FL183&gt;2),"NM",(FN183/FL183-1)*100))</f>
        <v>7.7756264020520049</v>
      </c>
      <c r="FP183" s="131">
        <f>FP182/FP175*100</f>
        <v>14.553314121037463</v>
      </c>
      <c r="FQ183" s="65">
        <f>IF(ISERROR(FP183/FN183),"NM",IF(OR(FP183/FN183&lt;0.5,FP183/FN183&gt;2),"NM",(FP183/FN183-1)*100))</f>
        <v>3.8534689472684791</v>
      </c>
      <c r="FR183" s="143">
        <f>FR182/FR175*100</f>
        <v>15.76761504678251</v>
      </c>
      <c r="FS183" s="65">
        <f>IF(ISERROR(FR183/FP183),"NM",IF(OR(FR183/FP183&lt;0.5,FR183/FP183&gt;2),"NM",(FR183/FP183-1)*100))</f>
        <v>8.3438103214560577</v>
      </c>
      <c r="FT183" s="143">
        <f>FT182/FT175*100</f>
        <v>16.767899871157741</v>
      </c>
      <c r="FU183" s="65">
        <f>IF(ISERROR(FT183/FR183),"NM",IF(OR(FT183/FR183&lt;0.5,FT183/FR183&gt;2),"NM",(FT183/FR183-1)*100))</f>
        <v>6.3439196188351143</v>
      </c>
      <c r="FV183" s="143">
        <f>FV182/FV175*100</f>
        <v>17.658138439805366</v>
      </c>
      <c r="FW183" s="65">
        <f>IF(ISERROR(FV183/FT183),"NM",IF(OR(FV183/FT183&lt;0.5,FV183/FT183&gt;2),"NM",(FV183/FT183-1)*100))</f>
        <v>5.309183472516521</v>
      </c>
      <c r="FX183" s="143">
        <f>FX182/FX175*100</f>
        <v>19.323438039351053</v>
      </c>
      <c r="FY183" s="65">
        <f>IF(ISERROR(FX183/FV183),"NM",IF(OR(FX183/FV183&lt;0.5,FX183/FV183&gt;2),"NM",(FX183/FV183-1)*100))</f>
        <v>9.4307766655160599</v>
      </c>
      <c r="FZ183" s="143">
        <f>FZ182/FZ175*100</f>
        <v>20.410748004831376</v>
      </c>
      <c r="GA183" s="65">
        <f>IF(ISERROR(FZ183/FX183),"NM",IF(OR(FZ183/FX183&lt;0.5,FZ183/FX183&gt;2),"NM",(FZ183/FX183-1)*100))</f>
        <v>5.6268970525124917</v>
      </c>
      <c r="GB183" s="143">
        <f>GB182/GB175*100</f>
        <v>20.865388488672025</v>
      </c>
      <c r="GC183" s="65">
        <f>IF(ISERROR(GB183/FZ183),"NM",IF(OR(GB183/FZ183&lt;0.5,GB183/FZ183&gt;2),"NM",(GB183/FZ183-1)*100))</f>
        <v>2.2274562585018032</v>
      </c>
      <c r="GD183" s="143">
        <f>GD182/GD175*100</f>
        <v>19.469379613006186</v>
      </c>
      <c r="GE183" s="65">
        <f>IF(ISERROR(GD183/GB183),"NM",IF(OR(GD183/GB183&lt;0.5,GD183/GB183&gt;2),"NM",(GD183/GB183-1)*100))</f>
        <v>-6.6905482082144863</v>
      </c>
      <c r="GF183" s="143">
        <f>GF182/GF175*100</f>
        <v>20.436923425207993</v>
      </c>
      <c r="GG183" s="65">
        <f>IF(ISERROR(GF183/GD183),"NM",IF(OR(GF183/GD183&lt;0.5,GF183/GD183&gt;2),"NM",(GF183/GD183-1)*100))</f>
        <v>4.9695667321389969</v>
      </c>
      <c r="GH183" s="143">
        <f>GH182/GH175*100</f>
        <v>20.777885313331719</v>
      </c>
      <c r="GI183" s="65">
        <f>IF(ISERROR(GH183/GF183),"NM",IF(OR(GH183/GF183&lt;0.5,GH183/GF183&gt;2),"NM",(GH183/GF183-1)*100))</f>
        <v>1.6683621161058149</v>
      </c>
      <c r="GJ183" s="143">
        <f>GJ182/GJ175*100</f>
        <v>21.63395078794581</v>
      </c>
      <c r="GK183" s="65">
        <f>IF(ISERROR(GJ183/GH183),"NM",IF(OR(GJ183/GH183&lt;0.5,GJ183/GH183&gt;2),"NM",(GJ183/GH183-1)*100))</f>
        <v>4.1200798912140124</v>
      </c>
      <c r="GL183" s="143">
        <f>GL182/GL175*100</f>
        <v>19.853447735955406</v>
      </c>
      <c r="GM183" s="65">
        <f>IF(ISERROR(GL183/GJ183),"NM",IF(OR(GL183/GJ183&lt;0.5,GL183/GJ183&gt;2),"NM",(GL183/GJ183-1)*100))</f>
        <v>-8.2301335962291269</v>
      </c>
      <c r="GN183" s="143">
        <f>GN182/GN175*100</f>
        <v>20.329606707925734</v>
      </c>
      <c r="GO183" s="65">
        <f>IF(ISERROR(GN183/GL183),"NM",IF(OR(GN183/GL183&lt;0.5,GN183/GL183&gt;2),"NM",(GN183/GL183-1)*100))</f>
        <v>2.3983691815300467</v>
      </c>
      <c r="GP183" s="143">
        <f>GP182/GP175*100</f>
        <v>20.359027190590481</v>
      </c>
      <c r="GQ183" s="65">
        <f>IF(ISERROR(GP183/GN183),"NM",IF(OR(GP183/GN183&lt;0.5,GP183/GN183&gt;2),"NM",(GP183/GN183-1)*100))</f>
        <v>0.1447174216768099</v>
      </c>
      <c r="GR183" s="131">
        <f>GR182/GR175*100</f>
        <v>20.665863184298985</v>
      </c>
      <c r="GS183" s="65">
        <f>IF(ISERROR(GR183/GP183),"NM",IF(OR(GR183/GP183&lt;0.5,GR183/GP183&gt;2),"NM",(GR183/GP183-1)*100))</f>
        <v>1.5071250253563928</v>
      </c>
      <c r="GT183" s="131">
        <f>GT182/GT175*100</f>
        <v>21.498617033152179</v>
      </c>
      <c r="GU183" s="65">
        <f>IF(ISERROR(GT183/GR183),"NM",IF(OR(GT183/GR183&lt;0.5,GT183/GR183&gt;2),"NM",(GT183/GR183-1)*100))</f>
        <v>4.0296107712833651</v>
      </c>
      <c r="GV183" s="131">
        <f>GV182/GV175*100</f>
        <v>21.928653688271975</v>
      </c>
      <c r="GW183" s="65">
        <f>IF(ISERROR(GV183/GT183),"NM",IF(OR(GV183/GT183&lt;0.5,GV183/GT183&gt;2),"NM",(GV183/GT183-1)*100))</f>
        <v>2.0002991562510841</v>
      </c>
      <c r="GX183" s="131">
        <f>GX182/GX175*100</f>
        <v>22.335370225798631</v>
      </c>
      <c r="GY183" s="65">
        <f>IF(ISERROR(GX183/GV183),"NM",IF(OR(GX183/GV183&lt;0.5,GX183/GV183&gt;2),"NM",(GX183/GV183-1)*100))</f>
        <v>1.8547264383320439</v>
      </c>
      <c r="GZ183" s="67">
        <f t="shared" si="511"/>
        <v>1.8996836509774573</v>
      </c>
      <c r="HA183" s="280"/>
      <c r="HB183" s="57"/>
      <c r="HC183"/>
      <c r="HD183"/>
      <c r="HE183"/>
      <c r="HF183"/>
      <c r="HG183"/>
      <c r="HH183"/>
    </row>
    <row r="184" spans="1:216" s="2" customFormat="1" ht="13.5" customHeight="1" x14ac:dyDescent="0.2">
      <c r="B184" s="54"/>
      <c r="C184" s="139"/>
      <c r="D184" s="63"/>
      <c r="E184" s="139"/>
      <c r="F184" s="63"/>
      <c r="G184" s="139"/>
      <c r="H184" s="63"/>
      <c r="I184" s="139"/>
      <c r="J184" s="63"/>
      <c r="K184" s="139"/>
      <c r="L184" s="63"/>
      <c r="M184" s="139"/>
      <c r="N184" s="63"/>
      <c r="O184" s="139"/>
      <c r="P184" s="63"/>
      <c r="Q184" s="139"/>
      <c r="R184" s="63"/>
      <c r="S184" s="139"/>
      <c r="T184" s="63"/>
      <c r="U184" s="139"/>
      <c r="V184" s="63"/>
      <c r="W184" s="139"/>
      <c r="X184" s="63"/>
      <c r="Y184" s="139"/>
      <c r="Z184" s="63"/>
      <c r="AA184" s="139"/>
      <c r="AB184" s="63"/>
      <c r="AC184" s="139"/>
      <c r="AD184" s="63"/>
      <c r="AE184" s="139"/>
      <c r="AF184" s="63"/>
      <c r="AG184" s="139"/>
      <c r="AH184" s="63"/>
      <c r="AI184" s="140"/>
      <c r="AJ184" s="63"/>
      <c r="AK184" s="139"/>
      <c r="AL184" s="63"/>
      <c r="AM184" s="139"/>
      <c r="AN184" s="63"/>
      <c r="AO184" s="141"/>
      <c r="AP184" s="63"/>
      <c r="AQ184" s="141"/>
      <c r="AR184" s="63"/>
      <c r="AS184" s="141"/>
      <c r="AT184" s="63"/>
      <c r="AU184" s="141"/>
      <c r="AV184" s="63"/>
      <c r="AW184" s="141"/>
      <c r="AX184" s="63"/>
      <c r="AY184" s="141"/>
      <c r="AZ184" s="65"/>
      <c r="BA184" s="141"/>
      <c r="BB184" s="65"/>
      <c r="BC184" s="141"/>
      <c r="BD184" s="65"/>
      <c r="BE184" s="141"/>
      <c r="BF184" s="65"/>
      <c r="BG184" s="141"/>
      <c r="BH184" s="65"/>
      <c r="BI184" s="141"/>
      <c r="BJ184" s="65"/>
      <c r="BK184" s="141"/>
      <c r="BL184" s="65"/>
      <c r="BM184" s="141"/>
      <c r="BN184" s="65"/>
      <c r="BO184" s="141"/>
      <c r="BP184" s="65"/>
      <c r="BQ184" s="141"/>
      <c r="BR184" s="65"/>
      <c r="BS184" s="141"/>
      <c r="BT184" s="65"/>
      <c r="BU184" s="141"/>
      <c r="BV184" s="65"/>
      <c r="BW184" s="141"/>
      <c r="BX184" s="65"/>
      <c r="BY184" s="141"/>
      <c r="BZ184" s="65"/>
      <c r="CA184" s="141"/>
      <c r="CB184" s="65"/>
      <c r="CC184" s="141"/>
      <c r="CD184" s="65"/>
      <c r="CE184" s="141"/>
      <c r="CF184" s="65"/>
      <c r="CG184" s="141"/>
      <c r="CH184" s="65"/>
      <c r="CI184" s="141"/>
      <c r="CJ184" s="65"/>
      <c r="CK184" s="141"/>
      <c r="CL184" s="65"/>
      <c r="CM184" s="141"/>
      <c r="CN184" s="65"/>
      <c r="CO184" s="141"/>
      <c r="CP184" s="65"/>
      <c r="CQ184" s="141"/>
      <c r="CR184" s="65"/>
      <c r="CS184" s="141"/>
      <c r="CT184" s="65"/>
      <c r="CU184" s="141"/>
      <c r="CV184" s="65"/>
      <c r="CW184" s="141"/>
      <c r="CX184" s="65"/>
      <c r="CY184" s="141"/>
      <c r="CZ184" s="65"/>
      <c r="DA184" s="141"/>
      <c r="DB184" s="65"/>
      <c r="DC184" s="141"/>
      <c r="DD184" s="65"/>
      <c r="DE184" s="141"/>
      <c r="DF184" s="65"/>
      <c r="DG184" s="141"/>
      <c r="DH184" s="65"/>
      <c r="DI184" s="141"/>
      <c r="DJ184" s="65"/>
      <c r="DK184" s="141"/>
      <c r="DL184" s="65"/>
      <c r="DM184" s="141"/>
      <c r="DN184" s="65"/>
      <c r="DO184" s="141"/>
      <c r="DP184" s="65"/>
      <c r="DQ184" s="141"/>
      <c r="DR184" s="65"/>
      <c r="DS184" s="141"/>
      <c r="DT184" s="65"/>
      <c r="DU184" s="141"/>
      <c r="DV184" s="65"/>
      <c r="DW184" s="141"/>
      <c r="DX184" s="65"/>
      <c r="DY184" s="141"/>
      <c r="DZ184" s="65"/>
      <c r="EA184" s="141"/>
      <c r="EB184" s="65"/>
      <c r="EC184" s="141"/>
      <c r="ED184" s="65"/>
      <c r="EE184" s="141"/>
      <c r="EF184" s="65"/>
      <c r="EG184" s="141"/>
      <c r="EH184" s="65"/>
      <c r="EI184" s="141"/>
      <c r="EJ184" s="65"/>
      <c r="EK184" s="141"/>
      <c r="EL184" s="65"/>
      <c r="EM184" s="141"/>
      <c r="EN184" s="65"/>
      <c r="EO184" s="141"/>
      <c r="EP184" s="65"/>
      <c r="EQ184" s="139"/>
      <c r="ER184" s="65"/>
      <c r="ES184" s="139"/>
      <c r="ET184" s="65"/>
      <c r="EU184" s="139"/>
      <c r="EV184" s="65"/>
      <c r="EW184" s="139"/>
      <c r="EX184" s="65"/>
      <c r="EY184" s="65"/>
      <c r="EZ184" s="317"/>
      <c r="FA184" s="59"/>
      <c r="FB184" s="139"/>
      <c r="FC184" s="63"/>
      <c r="FD184" s="139"/>
      <c r="FE184" s="65"/>
      <c r="FF184" s="139"/>
      <c r="FG184" s="65"/>
      <c r="FH184" s="139"/>
      <c r="FI184" s="65"/>
      <c r="FJ184" s="139"/>
      <c r="FK184" s="65"/>
      <c r="FL184" s="139"/>
      <c r="FM184" s="65"/>
      <c r="FN184" s="139"/>
      <c r="FO184" s="65"/>
      <c r="FP184" s="139"/>
      <c r="FQ184" s="65"/>
      <c r="FR184" s="3"/>
      <c r="FS184" s="65"/>
      <c r="FT184" s="3"/>
      <c r="FU184" s="65"/>
      <c r="FV184" s="3"/>
      <c r="FW184" s="65"/>
      <c r="FX184" s="3"/>
      <c r="FY184" s="65"/>
      <c r="FZ184" s="3"/>
      <c r="GA184" s="65"/>
      <c r="GB184" s="3"/>
      <c r="GC184" s="65"/>
      <c r="GD184" s="3"/>
      <c r="GE184" s="65"/>
      <c r="GF184" s="3"/>
      <c r="GG184" s="65"/>
      <c r="GH184" s="3"/>
      <c r="GI184" s="65"/>
      <c r="GJ184" s="3"/>
      <c r="GK184" s="65"/>
      <c r="GL184" s="3"/>
      <c r="GM184" s="65"/>
      <c r="GN184" s="3"/>
      <c r="GO184" s="65"/>
      <c r="GP184" s="3"/>
      <c r="GQ184" s="65"/>
      <c r="GR184" s="139"/>
      <c r="GS184" s="65"/>
      <c r="GT184" s="139"/>
      <c r="GU184" s="65"/>
      <c r="GV184" s="139"/>
      <c r="GW184" s="65"/>
      <c r="GX184" s="139"/>
      <c r="GY184" s="65"/>
      <c r="GZ184" s="67" t="str">
        <f t="shared" si="511"/>
        <v/>
      </c>
      <c r="HA184" s="280"/>
      <c r="HB184" s="57"/>
      <c r="HC184"/>
      <c r="HD184"/>
      <c r="HE184"/>
      <c r="HF184"/>
      <c r="HG184"/>
      <c r="HH184"/>
    </row>
    <row r="185" spans="1:216" s="4" customFormat="1" ht="13.5" customHeight="1" x14ac:dyDescent="0.2">
      <c r="B185" s="112" t="s">
        <v>580</v>
      </c>
      <c r="C185" s="85">
        <v>0</v>
      </c>
      <c r="D185" s="66"/>
      <c r="E185" s="85">
        <v>0</v>
      </c>
      <c r="F185" s="66"/>
      <c r="G185" s="85">
        <v>0</v>
      </c>
      <c r="H185" s="66"/>
      <c r="I185" s="85">
        <v>0</v>
      </c>
      <c r="J185" s="66"/>
      <c r="K185" s="85">
        <v>0</v>
      </c>
      <c r="L185" s="66" t="str">
        <f>IF(ISERROR(K185/C185),"NM",IF(OR(K185/C185&lt;0.5,K185/C185&gt;2),"NM",(K185/C185-1)*100))</f>
        <v>NM</v>
      </c>
      <c r="M185" s="85">
        <v>0</v>
      </c>
      <c r="N185" s="66" t="str">
        <f>IF(ISERROR(M185/E185),"NM",IF(OR(M185/E185&lt;0.5,M185/E185&gt;2),"NM",(M185/E185-1)*100))</f>
        <v>NM</v>
      </c>
      <c r="O185" s="85">
        <v>0</v>
      </c>
      <c r="P185" s="66" t="str">
        <f>IF(ISERROR(O185/G185),"NM",IF(OR(O185/G185&lt;0.5,O185/G185&gt;2),"NM",(O185/G185-1)*100))</f>
        <v>NM</v>
      </c>
      <c r="Q185" s="85">
        <v>0</v>
      </c>
      <c r="R185" s="66" t="str">
        <f>IF(ISERROR(Q185/I185),"NM",IF(OR(Q185/I185&lt;0.5,Q185/I185&gt;2),"NM",(Q185/I185-1)*100))</f>
        <v>NM</v>
      </c>
      <c r="S185" s="85">
        <v>0</v>
      </c>
      <c r="T185" s="66" t="str">
        <f>IF(ISERROR(S185/K185),"NM",IF(OR(S185/K185&lt;0.5,S185/K185&gt;2),"NM",(S185/K185-1)*100))</f>
        <v>NM</v>
      </c>
      <c r="U185" s="85">
        <v>0</v>
      </c>
      <c r="V185" s="66" t="str">
        <f>IF(ISERROR(U185/M185),"NM",IF(OR(U185/M185&lt;0.5,U185/M185&gt;2),"NM",(U185/M185-1)*100))</f>
        <v>NM</v>
      </c>
      <c r="W185" s="85">
        <v>0</v>
      </c>
      <c r="X185" s="66" t="str">
        <f>IF(ISERROR(W185/O185),"NM",IF(OR(W185/O185&lt;0.5,W185/O185&gt;2),"NM",(W185/O185-1)*100))</f>
        <v>NM</v>
      </c>
      <c r="Y185" s="85">
        <v>0</v>
      </c>
      <c r="Z185" s="66" t="str">
        <f>IF(ISERROR(Y185/Q185),"NM",IF(OR(Y185/Q185&lt;0.5,Y185/Q185&gt;2),"NM",(Y185/Q185-1)*100))</f>
        <v>NM</v>
      </c>
      <c r="AA185" s="85">
        <v>0</v>
      </c>
      <c r="AB185" s="66" t="str">
        <f>IF(ISERROR(AA185/S185),"NM",IF(OR(AA185/S185&lt;0.5,AA185/S185&gt;2),"NM",(AA185/S185-1)*100))</f>
        <v>NM</v>
      </c>
      <c r="AC185" s="85">
        <v>0</v>
      </c>
      <c r="AD185" s="66" t="str">
        <f>IF(ISERROR(AC185/U185),"NM",IF(OR(AC185/U185&lt;0.5,AC185/U185&gt;2),"NM",(AC185/U185-1)*100))</f>
        <v>NM</v>
      </c>
      <c r="AE185" s="85">
        <v>0</v>
      </c>
      <c r="AF185" s="66" t="str">
        <f>IF(ISERROR(AE185/W185),"NM",IF(OR(AE185/W185&lt;0.5,AE185/W185&gt;2),"NM",(AE185/W185-1)*100))</f>
        <v>NM</v>
      </c>
      <c r="AG185" s="85">
        <v>0</v>
      </c>
      <c r="AH185" s="66" t="str">
        <f>IF(ISERROR(AG185/Y185),"NM",IF(OR(AG185/Y185&lt;0.5,AG185/Y185&gt;2),"NM",(AG185/Y185-1)*100))</f>
        <v>NM</v>
      </c>
      <c r="AI185" s="85">
        <v>0</v>
      </c>
      <c r="AJ185" s="66" t="str">
        <f>IF(ISERROR(AI185/AA185),"NM",IF(OR(AI185/AA185&lt;0.5,AI185/AA185&gt;2),"NM",(AI185/AA185-1)*100))</f>
        <v>NM</v>
      </c>
      <c r="AK185" s="85">
        <v>0</v>
      </c>
      <c r="AL185" s="66" t="str">
        <f>IF(ISERROR(AK185/AC185),"NM",IF(OR(AK185/AC185&lt;0.5,AK185/AC185&gt;2),"NM",(AK185/AC185-1)*100))</f>
        <v>NM</v>
      </c>
      <c r="AM185" s="85">
        <v>0</v>
      </c>
      <c r="AN185" s="66" t="str">
        <f>IF(ISERROR(AM185/AE185),"NM",IF(OR(AM185/AE185&lt;0.5,AM185/AE185&gt;2),"NM",(AM185/AE185-1)*100))</f>
        <v>NM</v>
      </c>
      <c r="AO185" s="85">
        <v>0</v>
      </c>
      <c r="AP185" s="66" t="str">
        <f>IF(ISERROR(AO185/AG185),"NM",IF(OR(AO185/AG185&lt;0.5,AO185/AG185&gt;2),"NM",(AO185/AG185-1)*100))</f>
        <v>NM</v>
      </c>
      <c r="AQ185" s="85">
        <v>0</v>
      </c>
      <c r="AR185" s="66" t="str">
        <f>IF(ISERROR(AQ185/AI185),"NM",IF(OR(AQ185/AI185&lt;0.5,AQ185/AI185&gt;2),"NM",(AQ185/AI185-1)*100))</f>
        <v>NM</v>
      </c>
      <c r="AS185" s="85">
        <v>-18</v>
      </c>
      <c r="AT185" s="66" t="str">
        <f>IF(ISERROR(AS185/AK185),"NM",IF(OR(AS185/AK185&lt;0.5,AS185/AK185&gt;2),"NM",(AS185/AK185-1)*100))</f>
        <v>NM</v>
      </c>
      <c r="AU185" s="85">
        <v>0</v>
      </c>
      <c r="AV185" s="66" t="str">
        <f>IF(ISERROR(AU185/AM185),"NM",IF(OR(AU185/AM185&lt;0.5,AU185/AM185&gt;2),"NM",(AU185/AM185-1)*100))</f>
        <v>NM</v>
      </c>
      <c r="AW185" s="85">
        <v>-27.23</v>
      </c>
      <c r="AX185" s="66" t="str">
        <f>IF(ISERROR(AW185/AO185),"NM",IF(OR(AW185/AO185&lt;0.5,AW185/AO185&gt;2),"NM",(AW185/AO185-1)*100))</f>
        <v>NM</v>
      </c>
      <c r="AY185" s="85">
        <v>0</v>
      </c>
      <c r="AZ185" s="67" t="str">
        <f>IF(ISERROR(AY185/AQ185),"NM",IF(OR(AY185/AQ185&lt;0.5,AY185/AQ185&gt;2),"NM",(AY185/AQ185-1)*100))</f>
        <v>NM</v>
      </c>
      <c r="BA185" s="85">
        <v>0</v>
      </c>
      <c r="BB185" s="67" t="str">
        <f>IF(ISERROR(BA185/AS185),"NM",IF(OR(BA185/AS185&lt;0.5,BA185/AS185&gt;2),"NM",(BA185/AS185-1)*100))</f>
        <v>NM</v>
      </c>
      <c r="BC185" s="85">
        <v>0</v>
      </c>
      <c r="BD185" s="67" t="str">
        <f>IF(ISERROR(BC185/AU185),"NM",IF(OR(BC185/AU185&lt;0.5,BC185/AU185&gt;2),"NM",(BC185/AU185-1)*100))</f>
        <v>NM</v>
      </c>
      <c r="BE185" s="85">
        <v>0</v>
      </c>
      <c r="BF185" s="67" t="str">
        <f>IF(ISERROR(BE185/AW185),"NM",IF(OR(BE185/AW185&lt;0.5,BE185/AW185&gt;2),"NM",(BE185/AW185-1)*100))</f>
        <v>NM</v>
      </c>
      <c r="BG185" s="85">
        <v>0</v>
      </c>
      <c r="BH185" s="67" t="str">
        <f>IF(ISERROR(BG185/AY185),"NM",IF(OR(BG185/AY185&lt;0.5,BG185/AY185&gt;2),"NM",(BG185/AY185-1)*100))</f>
        <v>NM</v>
      </c>
      <c r="BI185" s="85">
        <v>0</v>
      </c>
      <c r="BJ185" s="67" t="str">
        <f>IF(ISERROR(BI185/BA185),"NM",IF(OR(BI185/BA185&lt;0.5,BI185/BA185&gt;2),"NM",(BI185/BA185-1)*100))</f>
        <v>NM</v>
      </c>
      <c r="BK185" s="85">
        <v>0</v>
      </c>
      <c r="BL185" s="67" t="str">
        <f>IF(ISERROR(BK185/BC185),"NM",IF(OR(BK185/BC185&lt;0.5,BK185/BC185&gt;2),"NM",(BK185/BC185-1)*100))</f>
        <v>NM</v>
      </c>
      <c r="BM185" s="85">
        <f>-1000/113.24+1000/113.24-18</f>
        <v>-18</v>
      </c>
      <c r="BN185" s="67" t="str">
        <f>IF(ISERROR(BM185/BE185),"NM",IF(OR(BM185/BE185&lt;0.5,BM185/BE185&gt;2),"NM",(BM185/BE185-1)*100))</f>
        <v>NM</v>
      </c>
      <c r="BO185" s="85">
        <v>0</v>
      </c>
      <c r="BP185" s="67" t="str">
        <f>IF(ISERROR(BO185/BG185),"NM",IF(OR(BO185/BG185&lt;0.5,BO185/BG185&gt;2),"NM",(BO185/BG185-1)*100))</f>
        <v>NM</v>
      </c>
      <c r="BQ185" s="85">
        <v>0</v>
      </c>
      <c r="BR185" s="67" t="str">
        <f>IF(ISERROR(BQ185/BI185),"NM",IF(OR(BQ185/BI185&lt;0.5,BQ185/BI185&gt;2),"NM",(BQ185/BI185-1)*100))</f>
        <v>NM</v>
      </c>
      <c r="BS185" s="85">
        <v>0</v>
      </c>
      <c r="BT185" s="67" t="str">
        <f>IF(ISERROR(BS185/BK185),"NM",IF(OR(BS185/BK185&lt;0.5,BS185/BK185&gt;2),"NM",(BS185/BK185-1)*100))</f>
        <v>NM</v>
      </c>
      <c r="BU185" s="85">
        <v>0</v>
      </c>
      <c r="BV185" s="67" t="str">
        <f>IF(ISERROR(BU185/BM185),"NM",IF(OR(BU185/BM185&lt;0.5,BU185/BM185&gt;2),"NM",(BU185/BM185-1)*100))</f>
        <v>NM</v>
      </c>
      <c r="BW185" s="85">
        <v>0</v>
      </c>
      <c r="BX185" s="67" t="str">
        <f>IF(ISERROR(BW185/BO185),"NM",IF(OR(BW185/BO185&lt;0.5,BW185/BO185&gt;2),"NM",(BW185/BO185-1)*100))</f>
        <v>NM</v>
      </c>
      <c r="BY185" s="85">
        <v>0</v>
      </c>
      <c r="BZ185" s="67" t="str">
        <f>IF(ISERROR(BY185/BQ185),"NM",IF(OR(BY185/BQ185&lt;0.5,BY185/BQ185&gt;2),"NM",(BY185/BQ185-1)*100))</f>
        <v>NM</v>
      </c>
      <c r="CA185" s="85">
        <v>0</v>
      </c>
      <c r="CB185" s="67" t="str">
        <f>IF(ISERROR(CA185/BS185),"NM",IF(OR(CA185/BS185&lt;0.5,CA185/BS185&gt;2),"NM",(CA185/BS185-1)*100))</f>
        <v>NM</v>
      </c>
      <c r="CC185" s="85">
        <v>0</v>
      </c>
      <c r="CD185" s="67" t="str">
        <f>IF(ISERROR(CC185/BU185),"NM",IF(OR(CC185/BU185&lt;0.5,CC185/BU185&gt;2),"NM",(CC185/BU185-1)*100))</f>
        <v>NM</v>
      </c>
      <c r="CE185" s="85">
        <v>0</v>
      </c>
      <c r="CF185" s="67" t="str">
        <f>IF(ISERROR(CE185/BW185),"NM",IF(OR(CE185/BW185&lt;0.5,CE185/BW185&gt;2),"NM",(CE185/BW185-1)*100))</f>
        <v>NM</v>
      </c>
      <c r="CG185" s="85">
        <v>0</v>
      </c>
      <c r="CH185" s="67" t="str">
        <f>IF(ISERROR(CG185/BY185),"NM",IF(OR(CG185/BY185&lt;0.5,CG185/BY185&gt;2),"NM",(CG185/BY185-1)*100))</f>
        <v>NM</v>
      </c>
      <c r="CI185" s="85">
        <v>0</v>
      </c>
      <c r="CJ185" s="67" t="str">
        <f>IF(ISERROR(CI185/CA185),"NM",IF(OR(CI185/CA185&lt;0.5,CI185/CA185&gt;2),"NM",(CI185/CA185-1)*100))</f>
        <v>NM</v>
      </c>
      <c r="CK185" s="85">
        <v>-93</v>
      </c>
      <c r="CL185" s="67" t="str">
        <f>IF(ISERROR(CK185/CC185),"NM",IF(OR(CK185/CC185&lt;0.5,CK185/CC185&gt;2),"NM",(CK185/CC185-1)*100))</f>
        <v>NM</v>
      </c>
      <c r="CM185" s="85">
        <f>-37+25-8</f>
        <v>-20</v>
      </c>
      <c r="CN185" s="67" t="str">
        <f>IF(ISERROR(CM185/CE185),"NM",IF(OR(CM185/CE185&lt;0.5,CM185/CE185&gt;2),"NM",(CM185/CE185-1)*100))</f>
        <v>NM</v>
      </c>
      <c r="CO185" s="85">
        <v>0.2</v>
      </c>
      <c r="CP185" s="67" t="str">
        <f>IF(ISERROR(CO185/CG185),"NM",IF(OR(CO185/CG185&lt;0.5,CO185/CG185&gt;2),"NM",(CO185/CG185-1)*100))</f>
        <v>NM</v>
      </c>
      <c r="CQ185" s="85">
        <v>0.2</v>
      </c>
      <c r="CR185" s="67" t="str">
        <f>IF(ISERROR(CQ185/CI185),"NM",IF(OR(CQ185/CI185&lt;0.5,CQ185/CI185&gt;2),"NM",(CQ185/CI185-1)*100))</f>
        <v>NM</v>
      </c>
      <c r="CS185" s="85">
        <v>-123</v>
      </c>
      <c r="CT185" s="67">
        <f>IF(ISERROR(CS185/CK185),"NM",IF(OR(CS185/CK185&lt;0.5,CS185/CK185&gt;2),"NM",(CS185/CK185-1)*100))</f>
        <v>32.258064516129025</v>
      </c>
      <c r="CU185" s="85">
        <v>35</v>
      </c>
      <c r="CV185" s="67" t="str">
        <f>IF(ISERROR(CU185/CM185),"NM",IF(OR(CU185/CM185&lt;0.5,CU185/CM185&gt;2),"NM",(CU185/CM185-1)*100))</f>
        <v>NM</v>
      </c>
      <c r="CW185" s="85">
        <v>0</v>
      </c>
      <c r="CX185" s="67" t="str">
        <f>IF(ISERROR(CW185/CO185),"NM",IF(OR(CW185/CO185&lt;0.5,CW185/CO185&gt;2),"NM",(CW185/CO185-1)*100))</f>
        <v>NM</v>
      </c>
      <c r="CY185" s="85">
        <v>0</v>
      </c>
      <c r="CZ185" s="67" t="str">
        <f>IF(ISERROR(CY185/CQ185),"NM",IF(OR(CY185/CQ185&lt;0.5,CY185/CQ185&gt;2),"NM",(CY185/CQ185-1)*100))</f>
        <v>NM</v>
      </c>
      <c r="DA185" s="85">
        <v>0</v>
      </c>
      <c r="DB185" s="67" t="str">
        <f>IF(ISERROR(DA185/CS185),"NM",IF(OR(DA185/CS185&lt;0.5,DA185/CS185&gt;2),"NM",(DA185/CS185-1)*100))</f>
        <v>NM</v>
      </c>
      <c r="DC185" s="85">
        <v>0</v>
      </c>
      <c r="DD185" s="67" t="str">
        <f>IF(ISERROR(DC185/CU185),"NM",IF(OR(DC185/CU185&lt;0.5,DC185/CU185&gt;2),"NM",(DC185/CU185-1)*100))</f>
        <v>NM</v>
      </c>
      <c r="DE185" s="85">
        <v>0</v>
      </c>
      <c r="DF185" s="67" t="str">
        <f>IF(ISERROR(DE185/CW185),"NM",IF(OR(DE185/CW185&lt;0.5,DE185/CW185&gt;2),"NM",(DE185/CW185-1)*100))</f>
        <v>NM</v>
      </c>
      <c r="DG185" s="85">
        <v>0</v>
      </c>
      <c r="DH185" s="67" t="str">
        <f>IF(ISERROR(DG185/CY185),"NM",IF(OR(DG185/CY185&lt;0.5,DG185/CY185&gt;2),"NM",(DG185/CY185-1)*100))</f>
        <v>NM</v>
      </c>
      <c r="DI185" s="85">
        <v>0</v>
      </c>
      <c r="DJ185" s="67" t="str">
        <f>IF(ISERROR(DI185/DA185),"NM",IF(OR(DI185/DA185&lt;0.5,DI185/DA185&gt;2),"NM",(DI185/DA185-1)*100))</f>
        <v>NM</v>
      </c>
      <c r="DK185" s="85">
        <v>0</v>
      </c>
      <c r="DL185" s="67" t="str">
        <f>IF(ISERROR(DK185/DC185),"NM",IF(OR(DK185/DC185&lt;0.5,DK185/DC185&gt;2),"NM",(DK185/DC185-1)*100))</f>
        <v>NM</v>
      </c>
      <c r="DM185" s="85">
        <v>0</v>
      </c>
      <c r="DN185" s="67" t="str">
        <f>IF(ISERROR(DM185/DE185),"NM",IF(OR(DM185/DE185&lt;0.5,DM185/DE185&gt;2),"NM",(DM185/DE185-1)*100))</f>
        <v>NM</v>
      </c>
      <c r="DO185" s="85">
        <v>0</v>
      </c>
      <c r="DP185" s="67" t="str">
        <f>IF(ISERROR(DO185/DG185),"NM",IF(OR(DO185/DG185&lt;0.5,DO185/DG185&gt;2),"NM",(DO185/DG185-1)*100))</f>
        <v>NM</v>
      </c>
      <c r="DQ185" s="85">
        <v>0</v>
      </c>
      <c r="DR185" s="67" t="str">
        <f>IF(ISERROR(DQ185/DI185),"NM",IF(OR(DQ185/DI185&lt;0.5,DQ185/DI185&gt;2),"NM",(DQ185/DI185-1)*100))</f>
        <v>NM</v>
      </c>
      <c r="DS185" s="85">
        <v>0</v>
      </c>
      <c r="DT185" s="67" t="str">
        <f>IF(ISERROR(DS185/DK185),"NM",IF(OR(DS185/DK185&lt;0.5,DS185/DK185&gt;2),"NM",(DS185/DK185-1)*100))</f>
        <v>NM</v>
      </c>
      <c r="DU185" s="85">
        <v>0</v>
      </c>
      <c r="DV185" s="67" t="str">
        <f>IF(ISERROR(DU185/DM185),"NM",IF(OR(DU185/DM185&lt;0.5,DU185/DM185&gt;2),"NM",(DU185/DM185-1)*100))</f>
        <v>NM</v>
      </c>
      <c r="DW185" s="85">
        <v>35</v>
      </c>
      <c r="DX185" s="67" t="str">
        <f>IF(ISERROR(DW185/DO185),"NM",IF(OR(DW185/DO185&lt;0.5,DW185/DO185&gt;2),"NM",(DW185/DO185-1)*100))</f>
        <v>NM</v>
      </c>
      <c r="DY185" s="85">
        <v>0</v>
      </c>
      <c r="DZ185" s="67" t="str">
        <f>IF(ISERROR(DY185/DQ185),"NM",IF(OR(DY185/DQ185&lt;0.5,DY185/DQ185&gt;2),"NM",(DY185/DQ185-1)*100))</f>
        <v>NM</v>
      </c>
      <c r="EA185" s="85">
        <v>0</v>
      </c>
      <c r="EB185" s="67" t="str">
        <f>IF(ISERROR(EA185/DS185),"NM",IF(OR(EA185/DS185&lt;0.5,EA185/DS185&gt;2),"NM",(EA185/DS185-1)*100))</f>
        <v>NM</v>
      </c>
      <c r="EC185" s="85">
        <v>0</v>
      </c>
      <c r="ED185" s="67" t="str">
        <f>IF(ISERROR(EC185/DU185),"NM",IF(OR(EC185/DU185&lt;0.5,EC185/DU185&gt;2),"NM",(EC185/DU185-1)*100))</f>
        <v>NM</v>
      </c>
      <c r="EE185" s="85">
        <v>0</v>
      </c>
      <c r="EF185" s="67" t="str">
        <f>IF(ISERROR(EE185/DW185),"NM",IF(OR(EE185/DW185&lt;0.5,EE185/DW185&gt;2),"NM",(EE185/DW185-1)*100))</f>
        <v>NM</v>
      </c>
      <c r="EG185" s="85">
        <v>-52</v>
      </c>
      <c r="EH185" s="67" t="str">
        <f>IF(ISERROR(EG185/DY185),"NM",IF(OR(EG185/DY185&lt;0.5,EG185/DY185&gt;2),"NM",(EG185/DY185-1)*100))</f>
        <v>NM</v>
      </c>
      <c r="EI185" s="85">
        <v>0</v>
      </c>
      <c r="EJ185" s="67" t="str">
        <f>IF(ISERROR(EI185/EA185),"NM",IF(OR(EI185/EA185&lt;0.5,EI185/EA185&gt;2),"NM",(EI185/EA185-1)*100))</f>
        <v>NM</v>
      </c>
      <c r="EK185" s="85">
        <v>0</v>
      </c>
      <c r="EL185" s="67" t="str">
        <f>IF(ISERROR(EK185/EC185),"NM",IF(OR(EK185/EC185&lt;0.5,EK185/EC185&gt;2),"NM",(EK185/EC185-1)*100))</f>
        <v>NM</v>
      </c>
      <c r="EM185" s="85">
        <v>22</v>
      </c>
      <c r="EN185" s="67" t="str">
        <f>IF(ISERROR(EM185/EE185),"NM",IF(OR(EM185/EE185&lt;0.5,EM185/EE185&gt;2),"NM",(EM185/EE185-1)*100))</f>
        <v>NM</v>
      </c>
      <c r="EO185" s="85">
        <v>0</v>
      </c>
      <c r="EP185" s="67" t="str">
        <f>IF(ISERROR(EO185/EG185),"NM",IF(OR(EO185/EG185&lt;0.5,EO185/EG185&gt;2),"NM",(EO185/EG185-1)*100))</f>
        <v>NM</v>
      </c>
      <c r="EQ185" s="85">
        <v>0</v>
      </c>
      <c r="ER185" s="67" t="str">
        <f>IF(ISERROR(EQ185/EI185),"NM",IF(OR(EQ185/EI185&lt;0.5,EQ185/EI185&gt;2),"NM",(EQ185/EI185-1)*100))</f>
        <v>NM</v>
      </c>
      <c r="ES185" s="85">
        <v>0</v>
      </c>
      <c r="ET185" s="67" t="str">
        <f>IF(ISERROR(ES185/EK185),"NM",IF(OR(ES185/EK185&lt;0.5,ES185/EK185&gt;2),"NM",(ES185/EK185-1)*100))</f>
        <v>NM</v>
      </c>
      <c r="EU185" s="85">
        <v>0</v>
      </c>
      <c r="EV185" s="67" t="str">
        <f>IF(ISERROR(EU185/EM185),"NM",IF(OR(EU185/EM185&lt;0.5,EU185/EM185&gt;2),"NM",(EU185/EM185-1)*100))</f>
        <v>NM</v>
      </c>
      <c r="EW185" s="85">
        <v>0</v>
      </c>
      <c r="EX185" s="67" t="str">
        <f>IF(ISERROR(EW185/EO185),"NM",IF(OR(EW185/EO185&lt;0.5,EW185/EO185&gt;2),"NM",(EW185/EO185-1)*100))</f>
        <v>NM</v>
      </c>
      <c r="EY185" s="67"/>
      <c r="EZ185" s="317"/>
      <c r="FA185" s="59"/>
      <c r="FB185" s="85">
        <v>0</v>
      </c>
      <c r="FC185" s="66"/>
      <c r="FD185" s="85">
        <v>0</v>
      </c>
      <c r="FE185" s="67" t="str">
        <f>IF(ISERROR(FD185/FB185),"NM",IF(OR(FD185/FB185&lt;0.5,FD185/FB185&gt;2),"NM",(FD185/FB185-1)*100))</f>
        <v>NM</v>
      </c>
      <c r="FF185" s="71">
        <f>C185+E185+G185+I185</f>
        <v>0</v>
      </c>
      <c r="FG185" s="67" t="str">
        <f>IF(ISERROR(FF185/FD185),"NM",IF(OR(FF185/FD185&lt;0.5,FF185/FD185&gt;2),"NM",(FF185/FD185-1)*100))</f>
        <v>NM</v>
      </c>
      <c r="FH185" s="71">
        <f>K185+M185+O185+Q185</f>
        <v>0</v>
      </c>
      <c r="FI185" s="67" t="str">
        <f>IF(ISERROR(FH185/FF185),"NM",IF(OR(FH185/FF185&lt;0.5,FH185/FF185&gt;2),"NM",(FH185/FF185-1)*100))</f>
        <v>NM</v>
      </c>
      <c r="FJ185" s="71">
        <f>S185+U185+W185+Y185</f>
        <v>0</v>
      </c>
      <c r="FK185" s="67" t="str">
        <f>IF(ISERROR(FJ185/FH185),"NM",IF(OR(FJ185/FH185&lt;0.5,FJ185/FH185&gt;2),"NM",(FJ185/FH185-1)*100))</f>
        <v>NM</v>
      </c>
      <c r="FL185" s="71">
        <f>AA185+AC185+AE185+AG185</f>
        <v>0</v>
      </c>
      <c r="FM185" s="67" t="str">
        <f>IF(ISERROR(FL185/FJ185),"NM",IF(OR(FL185/FJ185&lt;0.5,FL185/FJ185&gt;2),"NM",(FL185/FJ185-1)*100))</f>
        <v>NM</v>
      </c>
      <c r="FN185" s="71">
        <f>AI185+AK185+AM185+AO185</f>
        <v>0</v>
      </c>
      <c r="FO185" s="67" t="str">
        <f>IF(ISERROR(FN185/FL185),"NM",IF(OR(FN185/FL185&lt;0.5,FN185/FL185&gt;2),"NM",(FN185/FL185-1)*100))</f>
        <v>NM</v>
      </c>
      <c r="FP185" s="71">
        <f>AQ185+AS185+AU185+AW185</f>
        <v>-45.230000000000004</v>
      </c>
      <c r="FQ185" s="67" t="str">
        <f>IF(ISERROR(FP185/FN185),"NM",IF(OR(FP185/FN185&lt;0.5,FP185/FN185&gt;2),"NM",(FP185/FN185-1)*100))</f>
        <v>NM</v>
      </c>
      <c r="FR185" s="87">
        <f>AY185+BA185+BC185+BE185</f>
        <v>0</v>
      </c>
      <c r="FS185" s="67" t="str">
        <f>IF(ISERROR(FR185/FP185),"NM",IF(OR(FR185/FP185&lt;0.5,FR185/FP185&gt;2),"NM",(FR185/FP185-1)*100))</f>
        <v>NM</v>
      </c>
      <c r="FT185" s="87">
        <f>BG185+BI185+BK185+BM185</f>
        <v>-18</v>
      </c>
      <c r="FU185" s="67" t="str">
        <f>IF(ISERROR(FT185/FR185),"NM",IF(OR(FT185/FR185&lt;0.5,FT185/FR185&gt;2),"NM",(FT185/FR185-1)*100))</f>
        <v>NM</v>
      </c>
      <c r="FV185" s="87">
        <f>BO185+BQ185+BS185+BU185</f>
        <v>0</v>
      </c>
      <c r="FW185" s="67" t="str">
        <f>IF(ISERROR(FV185/FT185),"NM",IF(OR(FV185/FT185&lt;0.5,FV185/FT185&gt;2),"NM",(FV185/FT185-1)*100))</f>
        <v>NM</v>
      </c>
      <c r="FX185" s="87">
        <f>BW185+BY185+CA185+CC185</f>
        <v>0</v>
      </c>
      <c r="FY185" s="67" t="str">
        <f>IF(ISERROR(FX185/FV185),"NM",IF(OR(FX185/FV185&lt;0.5,FX185/FV185&gt;2),"NM",(FX185/FV185-1)*100))</f>
        <v>NM</v>
      </c>
      <c r="FZ185" s="87">
        <f>CE185+CG185+CI185+CK185</f>
        <v>-93</v>
      </c>
      <c r="GA185" s="67" t="str">
        <f>IF(ISERROR(FZ185/FX185),"NM",IF(OR(FZ185/FX185&lt;0.5,FZ185/FX185&gt;2),"NM",(FZ185/FX185-1)*100))</f>
        <v>NM</v>
      </c>
      <c r="GB185" s="87">
        <f>CM185+CO185+CQ185+CS185</f>
        <v>-142.6</v>
      </c>
      <c r="GC185" s="67">
        <f>IF(ISERROR(GB185/FZ185),"NM",IF(OR(GB185/FZ185&lt;0.5,GB185/FZ185&gt;2),"NM",(GB185/FZ185-1)*100))</f>
        <v>53.333333333333321</v>
      </c>
      <c r="GD185" s="87">
        <f>CU185+CW185+CY185+DA185</f>
        <v>35</v>
      </c>
      <c r="GE185" s="67" t="str">
        <f>IF(ISERROR(GD185/GB185),"NM",IF(OR(GD185/GB185&lt;0.5,GD185/GB185&gt;2),"NM",(GD185/GB185-1)*100))</f>
        <v>NM</v>
      </c>
      <c r="GF185" s="87">
        <f>DC185+DE185+DG185+DI185</f>
        <v>0</v>
      </c>
      <c r="GG185" s="67" t="str">
        <f>IF(ISERROR(GF185/GD185),"NM",IF(OR(GF185/GD185&lt;0.5,GF185/GD185&gt;2),"NM",(GF185/GD185-1)*100))</f>
        <v>NM</v>
      </c>
      <c r="GH185" s="87">
        <f>DK185+DM185+DO185+DQ185</f>
        <v>0</v>
      </c>
      <c r="GI185" s="67" t="str">
        <f>IF(ISERROR(GH185/GF185),"NM",IF(OR(GH185/GF185&lt;0.5,GH185/GF185&gt;2),"NM",(GH185/GF185-1)*100))</f>
        <v>NM</v>
      </c>
      <c r="GJ185" s="87">
        <f>DS185+DU185+DW185+DY185</f>
        <v>35</v>
      </c>
      <c r="GK185" s="67" t="str">
        <f>IF(ISERROR(GJ185/GH185),"NM",IF(OR(GJ185/GH185&lt;0.5,GJ185/GH185&gt;2),"NM",(GJ185/GH185-1)*100))</f>
        <v>NM</v>
      </c>
      <c r="GL185" s="87">
        <f>EA185+EC185+EE185+EG185</f>
        <v>-52</v>
      </c>
      <c r="GM185" s="67" t="str">
        <f>IF(ISERROR(GL185/GJ185),"NM",IF(OR(GL185/GJ185&lt;0.5,GL185/GJ185&gt;2),"NM",(GL185/GJ185-1)*100))</f>
        <v>NM</v>
      </c>
      <c r="GN185" s="87">
        <f>EI185+EK185+EM185+EO185</f>
        <v>22</v>
      </c>
      <c r="GO185" s="67" t="str">
        <f>IF(ISERROR(GN185/GL185),"NM",IF(OR(GN185/GL185&lt;0.5,GN185/GL185&gt;2),"NM",(GN185/GL185-1)*100))</f>
        <v>NM</v>
      </c>
      <c r="GP185" s="87">
        <f>EQ185+ES185+EU185+EW185</f>
        <v>0</v>
      </c>
      <c r="GQ185" s="67" t="str">
        <f>IF(ISERROR(GP185/GN185),"NM",IF(OR(GP185/GN185&lt;0.5,GP185/GN185&gt;2),"NM",(GP185/GN185-1)*100))</f>
        <v>NM</v>
      </c>
      <c r="GR185" s="85">
        <v>0</v>
      </c>
      <c r="GS185" s="67" t="str">
        <f>IF(ISERROR(GR185/GP185),"NM",IF(OR(GR185/GP185&lt;0.5,GR185/GP185&gt;2),"NM",(GR185/GP185-1)*100))</f>
        <v>NM</v>
      </c>
      <c r="GT185" s="85">
        <v>0</v>
      </c>
      <c r="GU185" s="67" t="str">
        <f>IF(ISERROR(GT185/GR185),"NM",IF(OR(GT185/GR185&lt;0.5,GT185/GR185&gt;2),"NM",(GT185/GR185-1)*100))</f>
        <v>NM</v>
      </c>
      <c r="GV185" s="85">
        <v>0</v>
      </c>
      <c r="GW185" s="67" t="str">
        <f>IF(ISERROR(GV185/GT185),"NM",IF(OR(GV185/GT185&lt;0.5,GV185/GT185&gt;2),"NM",(GV185/GT185-1)*100))</f>
        <v>NM</v>
      </c>
      <c r="GX185" s="85">
        <v>0</v>
      </c>
      <c r="GY185" s="67" t="str">
        <f>IF(ISERROR(GX185/GV185),"NM",IF(OR(GX185/GV185&lt;0.5,GX185/GV185&gt;2),"NM",(GX185/GV185-1)*100))</f>
        <v>NM</v>
      </c>
      <c r="GZ185" s="67">
        <f t="shared" si="511"/>
        <v>-100</v>
      </c>
      <c r="HA185" s="280"/>
      <c r="HB185" s="59"/>
      <c r="HC185"/>
      <c r="HD185"/>
      <c r="HE185"/>
      <c r="HF185"/>
      <c r="HG185"/>
      <c r="HH185"/>
    </row>
    <row r="186" spans="1:216" s="4" customFormat="1" ht="13.5" customHeight="1" x14ac:dyDescent="0.2">
      <c r="B186" s="162" t="s">
        <v>36</v>
      </c>
      <c r="C186" s="145">
        <f>C182-C185</f>
        <v>188</v>
      </c>
      <c r="D186" s="66"/>
      <c r="E186" s="145">
        <f>E182-E185</f>
        <v>192</v>
      </c>
      <c r="F186" s="66"/>
      <c r="G186" s="145">
        <f>G182-G185</f>
        <v>195</v>
      </c>
      <c r="H186" s="66"/>
      <c r="I186" s="145">
        <f>I182-I185</f>
        <v>197</v>
      </c>
      <c r="J186" s="66"/>
      <c r="K186" s="145">
        <f>K182-K185</f>
        <v>204</v>
      </c>
      <c r="L186" s="66">
        <f>IF(ISERROR(K186/C186),"NM",IF(OR(K186/C186&lt;0.5,K186/C186&gt;2),"NM",(K186/C186-1)*100))</f>
        <v>8.5106382978723296</v>
      </c>
      <c r="M186" s="145">
        <f>M182-M185</f>
        <v>201</v>
      </c>
      <c r="N186" s="66">
        <f>IF(ISERROR(M186/E186),"NM",IF(OR(M186/E186&lt;0.5,M186/E186&gt;2),"NM",(M186/E186-1)*100))</f>
        <v>4.6875</v>
      </c>
      <c r="O186" s="145">
        <f>O182-O185</f>
        <v>211</v>
      </c>
      <c r="P186" s="66">
        <f>IF(ISERROR(O186/G186),"NM",IF(OR(O186/G186&lt;0.5,O186/G186&gt;2),"NM",(O186/G186-1)*100))</f>
        <v>8.2051282051281973</v>
      </c>
      <c r="Q186" s="145">
        <f>Q182-Q185</f>
        <v>208</v>
      </c>
      <c r="R186" s="66">
        <f>IF(ISERROR(Q186/I186),"NM",IF(OR(Q186/I186&lt;0.5,Q186/I186&gt;2),"NM",(Q186/I186-1)*100))</f>
        <v>5.5837563451776706</v>
      </c>
      <c r="S186" s="145">
        <f>S182-S185</f>
        <v>221</v>
      </c>
      <c r="T186" s="66">
        <f>IF(ISERROR(S186/K186),"NM",IF(OR(S186/K186&lt;0.5,S186/K186&gt;2),"NM",(S186/K186-1)*100))</f>
        <v>8.333333333333325</v>
      </c>
      <c r="U186" s="145">
        <f>U182-U185</f>
        <v>234</v>
      </c>
      <c r="V186" s="66">
        <f>IF(ISERROR(U186/M186),"NM",IF(OR(U186/M186&lt;0.5,U186/M186&gt;2),"NM",(U186/M186-1)*100))</f>
        <v>16.417910447761198</v>
      </c>
      <c r="W186" s="145">
        <f>W182-W185</f>
        <v>242</v>
      </c>
      <c r="X186" s="66">
        <f>IF(ISERROR(W186/O186),"NM",IF(OR(W186/O186&lt;0.5,W186/O186&gt;2),"NM",(W186/O186-1)*100))</f>
        <v>14.691943127962093</v>
      </c>
      <c r="Y186" s="145">
        <f>Y182-Y185</f>
        <v>241</v>
      </c>
      <c r="Z186" s="66">
        <f>IF(ISERROR(Y186/Q186),"NM",IF(OR(Y186/Q186&lt;0.5,Y186/Q186&gt;2),"NM",(Y186/Q186-1)*100))</f>
        <v>15.865384615384626</v>
      </c>
      <c r="AA186" s="145">
        <f>AA182-AA185</f>
        <v>284.59999999999991</v>
      </c>
      <c r="AB186" s="66">
        <f>IF(ISERROR(AA186/S186),"NM",IF(OR(AA186/S186&lt;0.5,AA186/S186&gt;2),"NM",(AA186/S186-1)*100))</f>
        <v>28.778280542986391</v>
      </c>
      <c r="AC186" s="145">
        <f>AC182-AC185</f>
        <v>282</v>
      </c>
      <c r="AD186" s="66">
        <f>IF(ISERROR(AC186/U186),"NM",IF(OR(AC186/U186&lt;0.5,AC186/U186&gt;2),"NM",(AC186/U186-1)*100))</f>
        <v>20.512820512820507</v>
      </c>
      <c r="AE186" s="145">
        <f>AE182-AE185</f>
        <v>276</v>
      </c>
      <c r="AF186" s="66">
        <f>IF(ISERROR(AE186/W186),"NM",IF(OR(AE186/W186&lt;0.5,AE186/W186&gt;2),"NM",(AE186/W186-1)*100))</f>
        <v>14.049586776859503</v>
      </c>
      <c r="AG186" s="145">
        <f>AG182-AG185</f>
        <v>297</v>
      </c>
      <c r="AH186" s="66">
        <f>IF(ISERROR(AG186/Y186),"NM",IF(OR(AG186/Y186&lt;0.5,AG186/Y186&gt;2),"NM",(AG186/Y186-1)*100))</f>
        <v>23.236514522821583</v>
      </c>
      <c r="AI186" s="145">
        <f>AI182-AI185</f>
        <v>349</v>
      </c>
      <c r="AJ186" s="66">
        <f>IF(ISERROR(AI186/AA186),"NM",IF(OR(AI186/AA186&lt;0.5,AI186/AA186&gt;2),"NM",(AI186/AA186-1)*100))</f>
        <v>22.628250175685217</v>
      </c>
      <c r="AK186" s="145">
        <f>AK182-AK185</f>
        <v>344</v>
      </c>
      <c r="AL186" s="66">
        <f>IF(ISERROR(AK186/AC186),"NM",IF(OR(AK186/AC186&lt;0.5,AK186/AC186&gt;2),"NM",(AK186/AC186-1)*100))</f>
        <v>21.98581560283688</v>
      </c>
      <c r="AM186" s="145">
        <f>AM182-AM185</f>
        <v>346</v>
      </c>
      <c r="AN186" s="66">
        <f>IF(ISERROR(AM186/AE186),"NM",IF(OR(AM186/AE186&lt;0.5,AM186/AE186&gt;2),"NM",(AM186/AE186-1)*100))</f>
        <v>25.362318840579711</v>
      </c>
      <c r="AO186" s="145">
        <f>AO182-AO185</f>
        <v>354.40000000000009</v>
      </c>
      <c r="AP186" s="66">
        <f>IF(ISERROR(AO186/AG186),"NM",IF(OR(AO186/AG186&lt;0.5,AO186/AG186&gt;2),"NM",(AO186/AG186-1)*100))</f>
        <v>19.326599326599347</v>
      </c>
      <c r="AQ186" s="145">
        <f>AQ182-AQ185</f>
        <v>399</v>
      </c>
      <c r="AR186" s="66">
        <f>IF(ISERROR(AQ186/AI186),"NM",IF(OR(AQ186/AI186&lt;0.5,AQ186/AI186&gt;2),"NM",(AQ186/AI186-1)*100))</f>
        <v>14.326647564469909</v>
      </c>
      <c r="AS186" s="145">
        <f>AS182-AS185</f>
        <v>405</v>
      </c>
      <c r="AT186" s="66">
        <f>IF(ISERROR(AS186/AK186),"NM",IF(OR(AS186/AK186&lt;0.5,AS186/AK186&gt;2),"NM",(AS186/AK186-1)*100))</f>
        <v>17.732558139534895</v>
      </c>
      <c r="AU186" s="145">
        <f>AU182-AU185</f>
        <v>392</v>
      </c>
      <c r="AV186" s="66">
        <f>IF(ISERROR(AU186/AM186),"NM",IF(OR(AU186/AM186&lt;0.5,AU186/AM186&gt;2),"NM",(AU186/AM186-1)*100))</f>
        <v>13.294797687861282</v>
      </c>
      <c r="AW186" s="145">
        <f>AW182-AW185</f>
        <v>364.23</v>
      </c>
      <c r="AX186" s="66">
        <f>IF(ISERROR(AW186/AO186),"NM",IF(OR(AW186/AO186&lt;0.5,AW186/AO186&gt;2),"NM",(AW186/AO186-1)*100))</f>
        <v>2.7737020316026983</v>
      </c>
      <c r="AY186" s="145">
        <f>AY182-AY185</f>
        <v>424.5</v>
      </c>
      <c r="AZ186" s="67">
        <f>IF(ISERROR(AY186/AQ186),"NM",IF(OR(AY186/AQ186&lt;0.5,AY186/AQ186&gt;2),"NM",(AY186/AQ186-1)*100))</f>
        <v>6.3909774436090139</v>
      </c>
      <c r="BA186" s="145">
        <f>BA182-BA185</f>
        <v>432</v>
      </c>
      <c r="BB186" s="67">
        <f>IF(ISERROR(BA186/AS186),"NM",IF(OR(BA186/AS186&lt;0.5,BA186/AS186&gt;2),"NM",(BA186/AS186-1)*100))</f>
        <v>6.6666666666666652</v>
      </c>
      <c r="BC186" s="145">
        <f>BC182-BC185</f>
        <v>407</v>
      </c>
      <c r="BD186" s="67">
        <f>IF(ISERROR(BC186/AU186),"NM",IF(OR(BC186/AU186&lt;0.5,BC186/AU186&gt;2),"NM",(BC186/AU186-1)*100))</f>
        <v>3.8265306122448939</v>
      </c>
      <c r="BE186" s="145">
        <f>BE182-BE185</f>
        <v>388</v>
      </c>
      <c r="BF186" s="67">
        <f>IF(ISERROR(BE186/AW186),"NM",IF(OR(BE186/AW186&lt;0.5,BE186/AW186&gt;2),"NM",(BE186/AW186-1)*100))</f>
        <v>6.5260961480383184</v>
      </c>
      <c r="BG186" s="145">
        <f>BG182-BG185</f>
        <v>465</v>
      </c>
      <c r="BH186" s="67">
        <f>IF(ISERROR(BG186/AY186),"NM",IF(OR(BG186/AY186&lt;0.5,BG186/AY186&gt;2),"NM",(BG186/AY186-1)*100))</f>
        <v>9.5406360424028271</v>
      </c>
      <c r="BI186" s="145">
        <f>BI182-BI185</f>
        <v>461</v>
      </c>
      <c r="BJ186" s="67">
        <f>IF(ISERROR(BI186/BA186),"NM",IF(OR(BI186/BA186&lt;0.5,BI186/BA186&gt;2),"NM",(BI186/BA186-1)*100))</f>
        <v>6.7129629629629539</v>
      </c>
      <c r="BK186" s="145">
        <f>BK182-BK185</f>
        <v>468</v>
      </c>
      <c r="BL186" s="67">
        <f>IF(ISERROR(BK186/BC186),"NM",IF(OR(BK186/BC186&lt;0.5,BK186/BC186&gt;2),"NM",(BK186/BC186-1)*100))</f>
        <v>14.987714987714984</v>
      </c>
      <c r="BM186" s="145">
        <f>BM182-BM185</f>
        <v>446</v>
      </c>
      <c r="BN186" s="67">
        <f>IF(ISERROR(BM186/BE186),"NM",IF(OR(BM186/BE186&lt;0.5,BM186/BE186&gt;2),"NM",(BM186/BE186-1)*100))</f>
        <v>14.948453608247414</v>
      </c>
      <c r="BO186" s="145">
        <f>BO182-BO185</f>
        <v>554</v>
      </c>
      <c r="BP186" s="67">
        <f>IF(ISERROR(BO186/BG186),"NM",IF(OR(BO186/BG186&lt;0.5,BO186/BG186&gt;2),"NM",(BO186/BG186-1)*100))</f>
        <v>19.13978494623656</v>
      </c>
      <c r="BQ186" s="145">
        <f>BQ182-BQ185</f>
        <v>573</v>
      </c>
      <c r="BR186" s="67">
        <f>IF(ISERROR(BQ186/BI186),"NM",IF(OR(BQ186/BI186&lt;0.5,BQ186/BI186&gt;2),"NM",(BQ186/BI186-1)*100))</f>
        <v>24.295010845986976</v>
      </c>
      <c r="BS186" s="145">
        <f>BS182-BS185</f>
        <v>563</v>
      </c>
      <c r="BT186" s="67">
        <f>IF(ISERROR(BS186/BK186),"NM",IF(OR(BS186/BK186&lt;0.5,BS186/BK186&gt;2),"NM",(BS186/BK186-1)*100))</f>
        <v>20.299145299145295</v>
      </c>
      <c r="BU186" s="145">
        <f>BU182-BU185</f>
        <v>560</v>
      </c>
      <c r="BV186" s="67">
        <f>IF(ISERROR(BU186/BM186),"NM",IF(OR(BU186/BM186&lt;0.5,BU186/BM186&gt;2),"NM",(BU186/BM186-1)*100))</f>
        <v>25.560538116591935</v>
      </c>
      <c r="BW186" s="145">
        <f>BW182-BW185</f>
        <v>681</v>
      </c>
      <c r="BX186" s="67">
        <f>IF(ISERROR(BW186/BO186),"NM",IF(OR(BW186/BO186&lt;0.5,BW186/BO186&gt;2),"NM",(BW186/BO186-1)*100))</f>
        <v>22.924187725631761</v>
      </c>
      <c r="BY186" s="145">
        <f>BY182-BY185</f>
        <v>679</v>
      </c>
      <c r="BZ186" s="67">
        <f>IF(ISERROR(BY186/BQ186),"NM",IF(OR(BY186/BQ186&lt;0.5,BY186/BQ186&gt;2),"NM",(BY186/BQ186-1)*100))</f>
        <v>18.499127399650959</v>
      </c>
      <c r="CA186" s="145">
        <f>CA182-CA185</f>
        <v>725</v>
      </c>
      <c r="CB186" s="67">
        <f>IF(ISERROR(CA186/BS186),"NM",IF(OR(CA186/BS186&lt;0.5,CA186/BS186&gt;2),"NM",(CA186/BS186-1)*100))</f>
        <v>28.774422735346363</v>
      </c>
      <c r="CC186" s="145">
        <f>CC182-CC185</f>
        <v>714</v>
      </c>
      <c r="CD186" s="67">
        <f>IF(ISERROR(CC186/BU186),"NM",IF(OR(CC186/BU186&lt;0.5,CC186/BU186&gt;2),"NM",(CC186/BU186-1)*100))</f>
        <v>27.499999999999993</v>
      </c>
      <c r="CE186" s="145">
        <f>CE182-CE185</f>
        <v>815.6805171842193</v>
      </c>
      <c r="CF186" s="67">
        <f>IF(ISERROR(CE186/BW186),"NM",IF(OR(CE186/BW186&lt;0.5,CE186/BW186&gt;2),"NM",(CE186/BW186-1)*100))</f>
        <v>19.776874770076258</v>
      </c>
      <c r="CG186" s="145">
        <f>CG182-CG185</f>
        <v>791.81314502987516</v>
      </c>
      <c r="CH186" s="67">
        <f>IF(ISERROR(CG186/BY186),"NM",IF(OR(CG186/BY186&lt;0.5,CG186/BY186&gt;2),"NM",(CG186/BY186-1)*100))</f>
        <v>16.614601624429337</v>
      </c>
      <c r="CI186" s="145">
        <f>CI182-CI185</f>
        <v>860.91971075344054</v>
      </c>
      <c r="CJ186" s="67">
        <f>IF(ISERROR(CI186/CA186),"NM",IF(OR(CI186/CA186&lt;0.5,CI186/CA186&gt;2),"NM",(CI186/CA186-1)*100))</f>
        <v>18.747546310819384</v>
      </c>
      <c r="CK186" s="145">
        <f>CK182-CK185</f>
        <v>886.74545894889798</v>
      </c>
      <c r="CL186" s="67">
        <f>IF(ISERROR(CK186/CC186),"NM",IF(OR(CK186/CC186&lt;0.5,CK186/CC186&gt;2),"NM",(CK186/CC186-1)*100))</f>
        <v>24.194041869593551</v>
      </c>
      <c r="CM186" s="145">
        <f>CM182-CM185</f>
        <v>995</v>
      </c>
      <c r="CN186" s="67">
        <f>IF(ISERROR(CM186/CE186),"NM",IF(OR(CM186/CE186&lt;0.5,CM186/CE186&gt;2),"NM",(CM186/CE186-1)*100))</f>
        <v>21.9840340719186</v>
      </c>
      <c r="CO186" s="145">
        <f>CO182-CO185</f>
        <v>924.57123942625981</v>
      </c>
      <c r="CP186" s="67">
        <f>IF(ISERROR(CO186/CG186),"NM",IF(OR(CO186/CG186&lt;0.5,CO186/CG186&gt;2),"NM",(CO186/CG186-1)*100))</f>
        <v>16.766341305356281</v>
      </c>
      <c r="CQ186" s="145">
        <f>CQ182-CQ185</f>
        <v>1018.9535098997173</v>
      </c>
      <c r="CR186" s="67">
        <f>IF(ISERROR(CQ186/CI186),"NM",IF(OR(CQ186/CI186&lt;0.5,CQ186/CI186&gt;2),"NM",(CQ186/CI186-1)*100))</f>
        <v>18.356392259618758</v>
      </c>
      <c r="CS186" s="145">
        <f>CS182-CS185</f>
        <v>1033.5</v>
      </c>
      <c r="CT186" s="67">
        <f>IF(ISERROR(CS186/CK186),"NM",IF(OR(CS186/CK186&lt;0.5,CS186/CK186&gt;2),"NM",(CS186/CK186-1)*100))</f>
        <v>16.549793356151742</v>
      </c>
      <c r="CU186" s="145">
        <f>CU182-CU185</f>
        <v>1005</v>
      </c>
      <c r="CV186" s="67">
        <f>IF(ISERROR(CU186/CM186),"NM",IF(OR(CU186/CM186&lt;0.5,CU186/CM186&gt;2),"NM",(CU186/CM186-1)*100))</f>
        <v>1.0050251256281451</v>
      </c>
      <c r="CW186" s="145">
        <f>CW182-CW185</f>
        <v>964</v>
      </c>
      <c r="CX186" s="67">
        <f>IF(ISERROR(CW186/CO186),"NM",IF(OR(CW186/CO186&lt;0.5,CW186/CO186&gt;2),"NM",(CW186/CO186-1)*100))</f>
        <v>4.2645454338605226</v>
      </c>
      <c r="CY186" s="145">
        <f>CY182-CY185</f>
        <v>994</v>
      </c>
      <c r="CZ186" s="67">
        <f>IF(ISERROR(CY186/CQ186),"NM",IF(OR(CY186/CQ186&lt;0.5,CY186/CQ186&gt;2),"NM",(CY186/CQ186-1)*100))</f>
        <v>-2.4489350747879723</v>
      </c>
      <c r="DA186" s="145">
        <f>DA182-DA185</f>
        <v>906</v>
      </c>
      <c r="DB186" s="67">
        <f>IF(ISERROR(DA186/CS186),"NM",IF(OR(DA186/CS186&lt;0.5,DA186/CS186&gt;2),"NM",(DA186/CS186-1)*100))</f>
        <v>-12.336719883889691</v>
      </c>
      <c r="DC186" s="145">
        <f>DC182-DC185</f>
        <v>985</v>
      </c>
      <c r="DD186" s="67">
        <f>IF(ISERROR(DC186/CU186),"NM",IF(OR(DC186/CU186&lt;0.5,DC186/CU186&gt;2),"NM",(DC186/CU186-1)*100))</f>
        <v>-1.9900497512437831</v>
      </c>
      <c r="DE186" s="145">
        <f>DE182-DE185</f>
        <v>936</v>
      </c>
      <c r="DF186" s="67">
        <f>IF(ISERROR(DE186/CW186),"NM",IF(OR(DE186/CW186&lt;0.5,DE186/CW186&gt;2),"NM",(DE186/CW186-1)*100))</f>
        <v>-2.9045643153526979</v>
      </c>
      <c r="DG186" s="145">
        <f>DG182-DG185</f>
        <v>842</v>
      </c>
      <c r="DH186" s="67">
        <f>IF(ISERROR(DG186/CY186),"NM",IF(OR(DG186/CY186&lt;0.5,DG186/CY186&gt;2),"NM",(DG186/CY186-1)*100))</f>
        <v>-15.291750503018109</v>
      </c>
      <c r="DI186" s="145">
        <f>DI182-DI185</f>
        <v>848</v>
      </c>
      <c r="DJ186" s="67">
        <f>IF(ISERROR(DI186/DA186),"NM",IF(OR(DI186/DA186&lt;0.5,DI186/DA186&gt;2),"NM",(DI186/DA186-1)*100))</f>
        <v>-6.4017660044150109</v>
      </c>
      <c r="DK186" s="145">
        <f>DK182-DK185</f>
        <v>928</v>
      </c>
      <c r="DL186" s="67">
        <f>IF(ISERROR(DK186/DC186),"NM",IF(OR(DK186/DC186&lt;0.5,DK186/DC186&gt;2),"NM",(DK186/DC186-1)*100))</f>
        <v>-5.7868020304568502</v>
      </c>
      <c r="DM186" s="145">
        <f>DM182-DM185</f>
        <v>921</v>
      </c>
      <c r="DN186" s="67">
        <f>IF(ISERROR(DM186/DE186),"NM",IF(OR(DM186/DE186&lt;0.5,DM186/DE186&gt;2),"NM",(DM186/DE186-1)*100))</f>
        <v>-1.602564102564108</v>
      </c>
      <c r="DO186" s="145">
        <f>DO182-DO185</f>
        <v>822</v>
      </c>
      <c r="DP186" s="67">
        <f>IF(ISERROR(DO186/DG186),"NM",IF(OR(DO186/DG186&lt;0.5,DO186/DG186&gt;2),"NM",(DO186/DG186-1)*100))</f>
        <v>-2.3752969121140111</v>
      </c>
      <c r="DQ186" s="145">
        <f>DQ182-DQ185</f>
        <v>764</v>
      </c>
      <c r="DR186" s="67">
        <f>IF(ISERROR(DQ186/DI186),"NM",IF(OR(DQ186/DI186&lt;0.5,DQ186/DI186&gt;2),"NM",(DQ186/DI186-1)*100))</f>
        <v>-9.9056603773584939</v>
      </c>
      <c r="DS186" s="145">
        <f>DS182-DS185</f>
        <v>811</v>
      </c>
      <c r="DT186" s="67">
        <f>IF(ISERROR(DS186/DK186),"NM",IF(OR(DS186/DK186&lt;0.5,DS186/DK186&gt;2),"NM",(DS186/DK186-1)*100))</f>
        <v>-12.607758620689658</v>
      </c>
      <c r="DU186" s="145">
        <f>DU182-DU185</f>
        <v>747</v>
      </c>
      <c r="DV186" s="67">
        <f>IF(ISERROR(DU186/DM186),"NM",IF(OR(DU186/DM186&lt;0.5,DU186/DM186&gt;2),"NM",(DU186/DM186-1)*100))</f>
        <v>-18.892508143322473</v>
      </c>
      <c r="DW186" s="145">
        <f>DW182-DW185</f>
        <v>744</v>
      </c>
      <c r="DX186" s="67">
        <f>IF(ISERROR(DW186/DO186),"NM",IF(OR(DW186/DO186&lt;0.5,DW186/DO186&gt;2),"NM",(DW186/DO186-1)*100))</f>
        <v>-9.4890510948905096</v>
      </c>
      <c r="DY186" s="145">
        <f t="shared" ref="DY186:EA186" si="569">DY182-DY185</f>
        <v>793</v>
      </c>
      <c r="DZ186" s="67">
        <f>IF(ISERROR(DY186/DQ186),"NM",IF(OR(DY186/DQ186&lt;0.5,DY186/DQ186&gt;2),"NM",(DY186/DQ186-1)*100))</f>
        <v>3.7958115183245988</v>
      </c>
      <c r="EA186" s="145">
        <f t="shared" si="569"/>
        <v>806</v>
      </c>
      <c r="EB186" s="67">
        <f>IF(ISERROR(EA186/DS186),"NM",IF(OR(EA186/DS186&lt;0.5,EA186/DS186&gt;2),"NM",(EA186/DS186-1)*100))</f>
        <v>-0.61652281134402243</v>
      </c>
      <c r="EC186" s="145">
        <f t="shared" ref="EC186:EE186" si="570">EC182-EC185</f>
        <v>802</v>
      </c>
      <c r="ED186" s="67">
        <f>IF(ISERROR(EC186/DU186),"NM",IF(OR(EC186/DU186&lt;0.5,EC186/DU186&gt;2),"NM",(EC186/DU186-1)*100))</f>
        <v>7.3627844712182089</v>
      </c>
      <c r="EE186" s="145">
        <f t="shared" si="570"/>
        <v>828</v>
      </c>
      <c r="EF186" s="67">
        <f>IF(ISERROR(EE186/DW186),"NM",IF(OR(EE186/DW186&lt;0.5,EE186/DW186&gt;2),"NM",(EE186/DW186-1)*100))</f>
        <v>11.290322580645151</v>
      </c>
      <c r="EG186" s="145">
        <f t="shared" ref="EG186:EI186" si="571">EG182-EG185</f>
        <v>786</v>
      </c>
      <c r="EH186" s="67">
        <f>IF(ISERROR(EG186/DY186),"NM",IF(OR(EG186/DY186&lt;0.5,EG186/DY186&gt;2),"NM",(EG186/DY186-1)*100))</f>
        <v>-0.88272383354350836</v>
      </c>
      <c r="EI186" s="145">
        <f t="shared" si="571"/>
        <v>769</v>
      </c>
      <c r="EJ186" s="67">
        <f>IF(ISERROR(EI186/EA186),"NM",IF(OR(EI186/EA186&lt;0.5,EI186/EA186&gt;2),"NM",(EI186/EA186-1)*100))</f>
        <v>-4.5905707196029821</v>
      </c>
      <c r="EK186" s="145">
        <f t="shared" ref="EK186:EM186" si="572">EK182-EK185</f>
        <v>791</v>
      </c>
      <c r="EL186" s="67">
        <f>IF(ISERROR(EK186/EC186),"NM",IF(OR(EK186/EC186&lt;0.5,EK186/EC186&gt;2),"NM",(EK186/EC186-1)*100))</f>
        <v>-1.3715710723191998</v>
      </c>
      <c r="EM186" s="145">
        <f t="shared" si="572"/>
        <v>725.93000000000029</v>
      </c>
      <c r="EN186" s="67">
        <f>IF(ISERROR(EM186/EE186),"NM",IF(OR(EM186/EE186&lt;0.5,EM186/EE186&gt;2),"NM",(EM186/EE186-1)*100))</f>
        <v>-12.327294685990298</v>
      </c>
      <c r="EO186" s="145">
        <f t="shared" ref="EO186" si="573">EO182-EO185</f>
        <v>747</v>
      </c>
      <c r="EP186" s="67">
        <f>IF(ISERROR(EO186/EG186),"NM",IF(OR(EO186/EG186&lt;0.5,EO186/EG186&gt;2),"NM",(EO186/EG186-1)*100))</f>
        <v>-4.961832061068705</v>
      </c>
      <c r="EQ186" s="145">
        <f t="shared" ref="EQ186:ES186" si="574">EQ182-EQ185</f>
        <v>789.59251346890278</v>
      </c>
      <c r="ER186" s="67">
        <f>IF(ISERROR(EQ186/EI186),"NM",IF(OR(EQ186/EI186&lt;0.5,EQ186/EI186&gt;2),"NM",(EQ186/EI186-1)*100))</f>
        <v>2.6778300999873661</v>
      </c>
      <c r="ES186" s="145">
        <f t="shared" si="574"/>
        <v>776.83785367343444</v>
      </c>
      <c r="ET186" s="67">
        <f>IF(ISERROR(ES186/EK186),"NM",IF(OR(ES186/EK186&lt;0.5,ES186/EK186&gt;2),"NM",(ES186/EK186-1)*100))</f>
        <v>-1.7904104079096816</v>
      </c>
      <c r="EU186" s="145">
        <f t="shared" ref="EU186" si="575">EU182-EU185</f>
        <v>796.66285279474232</v>
      </c>
      <c r="EV186" s="67">
        <f>IF(ISERROR(EU186/EM186),"NM",IF(OR(EU186/EM186&lt;0.5,EU186/EM186&gt;2),"NM",(EU186/EM186-1)*100))</f>
        <v>9.7437566700290681</v>
      </c>
      <c r="EW186" s="145">
        <f t="shared" ref="EW186" si="576">EW182-EW185</f>
        <v>778.32446006763621</v>
      </c>
      <c r="EX186" s="67">
        <f>IF(ISERROR(EW186/EO186),"NM",IF(OR(EW186/EO186&lt;0.5,EW186/EO186&gt;2),"NM",(EW186/EO186-1)*100))</f>
        <v>4.1933681482779317</v>
      </c>
      <c r="EY186" s="67"/>
      <c r="EZ186" s="317"/>
      <c r="FA186" s="59"/>
      <c r="FB186" s="145">
        <f>FB182-FB185</f>
        <v>502.36126037130452</v>
      </c>
      <c r="FC186" s="66"/>
      <c r="FD186" s="145">
        <f>FD182-FD185</f>
        <v>651</v>
      </c>
      <c r="FE186" s="67">
        <f>IF(ISERROR(FD186/FB186),"NM",IF(OR(FD186/FB186&lt;0.5,FD186/FB186&gt;2),"NM",(FD186/FB186-1)*100))</f>
        <v>29.588017897485528</v>
      </c>
      <c r="FF186" s="145">
        <f>FF182-FF185</f>
        <v>772</v>
      </c>
      <c r="FG186" s="67">
        <f>IF(ISERROR(FF186/FD186),"NM",IF(OR(FF186/FD186&lt;0.5,FF186/FD186&gt;2),"NM",(FF186/FD186-1)*100))</f>
        <v>18.586789554531478</v>
      </c>
      <c r="FH186" s="145">
        <f>FH182-FH185</f>
        <v>824</v>
      </c>
      <c r="FI186" s="67">
        <f>IF(ISERROR(FH186/FF186),"NM",IF(OR(FH186/FF186&lt;0.5,FH186/FF186&gt;2),"NM",(FH186/FF186-1)*100))</f>
        <v>6.7357512953367893</v>
      </c>
      <c r="FJ186" s="145">
        <f>FJ182-FJ185</f>
        <v>938</v>
      </c>
      <c r="FK186" s="67">
        <f>IF(ISERROR(FJ186/FH186),"NM",IF(OR(FJ186/FH186&lt;0.5,FJ186/FH186&gt;2),"NM",(FJ186/FH186-1)*100))</f>
        <v>13.834951456310684</v>
      </c>
      <c r="FL186" s="145">
        <f>FL182-FL185</f>
        <v>1139.5999999999999</v>
      </c>
      <c r="FM186" s="67">
        <f>IF(ISERROR(FL186/FJ186),"NM",IF(OR(FL186/FJ186&lt;0.5,FL186/FJ186&gt;2),"NM",(FL186/FJ186-1)*100))</f>
        <v>21.492537313432834</v>
      </c>
      <c r="FN186" s="145">
        <f>FN182-FN185</f>
        <v>1393.4</v>
      </c>
      <c r="FO186" s="67">
        <f>IF(ISERROR(FN186/FL186),"NM",IF(OR(FN186/FL186&lt;0.5,FN186/FL186&gt;2),"NM",(FN186/FL186-1)*100))</f>
        <v>22.27097227097228</v>
      </c>
      <c r="FP186" s="145">
        <f>FP182-FP185</f>
        <v>1560.23</v>
      </c>
      <c r="FQ186" s="67">
        <f>IF(ISERROR(FP186/FN186),"NM",IF(OR(FP186/FN186&lt;0.5,FP186/FN186&gt;2),"NM",(FP186/FN186-1)*100))</f>
        <v>11.972872111382227</v>
      </c>
      <c r="FR186" s="160">
        <f>FR182-FR185</f>
        <v>1651.5</v>
      </c>
      <c r="FS186" s="67">
        <f>IF(ISERROR(FR186/FP186),"NM",IF(OR(FR186/FP186&lt;0.5,FR186/FP186&gt;2),"NM",(FR186/FP186-1)*100))</f>
        <v>5.8497785582894757</v>
      </c>
      <c r="FT186" s="160">
        <f>FT182-FT185</f>
        <v>1840</v>
      </c>
      <c r="FU186" s="67">
        <f>IF(ISERROR(FT186/FR186),"NM",IF(OR(FT186/FR186&lt;0.5,FT186/FR186&gt;2),"NM",(FT186/FR186-1)*100))</f>
        <v>11.413866182258548</v>
      </c>
      <c r="FV186" s="160">
        <f>FV182-FV185</f>
        <v>2250</v>
      </c>
      <c r="FW186" s="67">
        <f>IF(ISERROR(FV186/FT186),"NM",IF(OR(FV186/FT186&lt;0.5,FV186/FT186&gt;2),"NM",(FV186/FT186-1)*100))</f>
        <v>22.282608695652172</v>
      </c>
      <c r="FX186" s="160">
        <f>FX182-FX185</f>
        <v>2799</v>
      </c>
      <c r="FY186" s="67">
        <f>IF(ISERROR(FX186/FV186),"NM",IF(OR(FX186/FV186&lt;0.5,FX186/FV186&gt;2),"NM",(FX186/FV186-1)*100))</f>
        <v>24.4</v>
      </c>
      <c r="FZ186" s="160">
        <f>FZ182-FZ185</f>
        <v>3355.158831916433</v>
      </c>
      <c r="GA186" s="67">
        <f>IF(ISERROR(FZ186/FX186),"NM",IF(OR(FZ186/FX186&lt;0.5,FZ186/FX186&gt;2),"NM",(FZ186/FX186-1)*100))</f>
        <v>19.86991182266642</v>
      </c>
      <c r="GB186" s="160">
        <f>GB182-GB185</f>
        <v>3972.0247493259772</v>
      </c>
      <c r="GC186" s="67">
        <f>IF(ISERROR(GB186/FZ186),"NM",IF(OR(GB186/FZ186&lt;0.5,GB186/FZ186&gt;2),"NM",(GB186/FZ186-1)*100))</f>
        <v>18.385595088420793</v>
      </c>
      <c r="GD186" s="160">
        <f>GD182-GD185</f>
        <v>3869</v>
      </c>
      <c r="GE186" s="67">
        <f>IF(ISERROR(GD186/GB186),"NM",IF(OR(GD186/GB186&lt;0.5,GD186/GB186&gt;2),"NM",(GD186/GB186-1)*100))</f>
        <v>-2.5937589976865016</v>
      </c>
      <c r="GF186" s="160">
        <f>GF182-GF185</f>
        <v>3611</v>
      </c>
      <c r="GG186" s="67">
        <f>IF(ISERROR(GF186/GD186),"NM",IF(OR(GF186/GD186&lt;0.5,GF186/GD186&gt;2),"NM",(GF186/GD186-1)*100))</f>
        <v>-6.6683897647970998</v>
      </c>
      <c r="GH186" s="160">
        <f>GH182-GH185</f>
        <v>3435</v>
      </c>
      <c r="GI186" s="67">
        <f>IF(ISERROR(GH186/GF186),"NM",IF(OR(GH186/GF186&lt;0.5,GH186/GF186&gt;2),"NM",(GH186/GF186-1)*100))</f>
        <v>-4.8739961229576245</v>
      </c>
      <c r="GJ186" s="160">
        <f>GJ182-GJ185</f>
        <v>3095</v>
      </c>
      <c r="GK186" s="67">
        <f>IF(ISERROR(GJ186/GH186),"NM",IF(OR(GJ186/GH186&lt;0.5,GJ186/GH186&gt;2),"NM",(GJ186/GH186-1)*100))</f>
        <v>-9.8981077147015988</v>
      </c>
      <c r="GL186" s="160">
        <f>GL182-GL185</f>
        <v>3222</v>
      </c>
      <c r="GM186" s="67">
        <f>IF(ISERROR(GL186/GJ186),"NM",IF(OR(GL186/GJ186&lt;0.5,GL186/GJ186&gt;2),"NM",(GL186/GJ186-1)*100))</f>
        <v>4.1033925686591255</v>
      </c>
      <c r="GN186" s="160">
        <f>GN182-GN185</f>
        <v>3032.9300000000003</v>
      </c>
      <c r="GO186" s="67">
        <f>IF(ISERROR(GN186/GL186),"NM",IF(OR(GN186/GL186&lt;0.5,GN186/GL186&gt;2),"NM",(GN186/GL186-1)*100))</f>
        <v>-5.8680943513345625</v>
      </c>
      <c r="GP186" s="160">
        <f>GP182-GP185</f>
        <v>3141.4176800047157</v>
      </c>
      <c r="GQ186" s="67">
        <f>IF(ISERROR(GP186/GN186),"NM",IF(OR(GP186/GN186&lt;0.5,GP186/GN186&gt;2),"NM",(GP186/GN186-1)*100))</f>
        <v>3.5769925453180695</v>
      </c>
      <c r="GR186" s="145">
        <f>GR182-GR185</f>
        <v>3120.3561258295431</v>
      </c>
      <c r="GS186" s="67">
        <f>IF(ISERROR(GR186/GP186),"NM",IF(OR(GR186/GP186&lt;0.5,GR186/GP186&gt;2),"NM",(GR186/GP186-1)*100))</f>
        <v>-0.67044743235611381</v>
      </c>
      <c r="GT186" s="145">
        <f>GT182-GT185</f>
        <v>3259.6358039899787</v>
      </c>
      <c r="GU186" s="67">
        <f>IF(ISERROR(GT186/GR186),"NM",IF(OR(GT186/GR186&lt;0.5,GT186/GR186&gt;2),"NM",(GT186/GR186-1)*100))</f>
        <v>4.4635827624774249</v>
      </c>
      <c r="GV186" s="145">
        <f>GV182-GV185</f>
        <v>3365.0208508412707</v>
      </c>
      <c r="GW186" s="67">
        <f>IF(ISERROR(GV186/GT186),"NM",IF(OR(GV186/GT186&lt;0.5,GV186/GT186&gt;2),"NM",(GV186/GT186-1)*100))</f>
        <v>3.2330313319756332</v>
      </c>
      <c r="GX186" s="145">
        <f>GX182-GX185</f>
        <v>3494.4127513896183</v>
      </c>
      <c r="GY186" s="67">
        <f>IF(ISERROR(GX186/GV186),"NM",IF(OR(GX186/GV186&lt;0.5,GX186/GV186&gt;2),"NM",(GX186/GV186-1)*100))</f>
        <v>3.8452035301950405</v>
      </c>
      <c r="GZ186" s="67">
        <f t="shared" si="511"/>
        <v>2.8732269067966332</v>
      </c>
      <c r="HA186" s="280"/>
      <c r="HB186" s="59"/>
      <c r="HC186"/>
      <c r="HD186"/>
      <c r="HE186"/>
      <c r="HF186"/>
      <c r="HG186"/>
      <c r="HH186"/>
    </row>
    <row r="187" spans="1:216" s="4" customFormat="1" ht="13.5" customHeight="1" x14ac:dyDescent="0.2">
      <c r="B187" s="71" t="s">
        <v>197</v>
      </c>
      <c r="C187" s="71">
        <f>C186/C140*100</f>
        <v>9.6311475409836067</v>
      </c>
      <c r="D187" s="248"/>
      <c r="E187" s="71">
        <f>E186/E140*100</f>
        <v>9.6337180130456606</v>
      </c>
      <c r="F187" s="248"/>
      <c r="G187" s="71">
        <f>G186/G140*100</f>
        <v>9.7353969046430358</v>
      </c>
      <c r="H187" s="248"/>
      <c r="I187" s="71">
        <f>I186/I140*100</f>
        <v>9.9044746103569636</v>
      </c>
      <c r="J187" s="248"/>
      <c r="K187" s="71">
        <f t="shared" ref="K187:AP187" si="577">K186/K140*100</f>
        <v>10.765171503957784</v>
      </c>
      <c r="L187" s="248">
        <f t="shared" si="577"/>
        <v>-291.45203434117144</v>
      </c>
      <c r="M187" s="71">
        <f t="shared" si="577"/>
        <v>10.965630114566286</v>
      </c>
      <c r="N187" s="248">
        <f t="shared" si="577"/>
        <v>-58.388671875000021</v>
      </c>
      <c r="O187" s="71">
        <f t="shared" si="577"/>
        <v>11.247334754797441</v>
      </c>
      <c r="P187" s="248">
        <f t="shared" si="577"/>
        <v>-129.40843932969909</v>
      </c>
      <c r="Q187" s="71">
        <f t="shared" si="577"/>
        <v>11.134903640256958</v>
      </c>
      <c r="R187" s="248">
        <f t="shared" si="577"/>
        <v>-91.785879095523853</v>
      </c>
      <c r="S187" s="71">
        <f t="shared" si="577"/>
        <v>12.471783295711061</v>
      </c>
      <c r="T187" s="248">
        <f t="shared" si="577"/>
        <v>-128.3875338753387</v>
      </c>
      <c r="U187" s="71">
        <f t="shared" si="577"/>
        <v>12.520064205457466</v>
      </c>
      <c r="V187" s="248">
        <f t="shared" si="577"/>
        <v>835.94527363183829</v>
      </c>
      <c r="W187" s="71">
        <f t="shared" si="577"/>
        <v>11.998016856717898</v>
      </c>
      <c r="X187" s="248">
        <f t="shared" si="577"/>
        <v>195.47578232664449</v>
      </c>
      <c r="Y187" s="71">
        <f t="shared" si="577"/>
        <v>12.104470115519838</v>
      </c>
      <c r="Z187" s="248">
        <f t="shared" si="577"/>
        <v>240.94746716697975</v>
      </c>
      <c r="AA187" s="71">
        <f t="shared" si="577"/>
        <v>13.587319774658644</v>
      </c>
      <c r="AB187" s="248">
        <f t="shared" si="577"/>
        <v>158.07536615676347</v>
      </c>
      <c r="AC187" s="71">
        <f t="shared" si="577"/>
        <v>13.283089967027792</v>
      </c>
      <c r="AD187" s="248">
        <f t="shared" si="577"/>
        <v>150.93882495457299</v>
      </c>
      <c r="AE187" s="71">
        <f t="shared" si="577"/>
        <v>12.672176308539946</v>
      </c>
      <c r="AF187" s="248">
        <f t="shared" si="577"/>
        <v>176.01252502438268</v>
      </c>
      <c r="AG187" s="71">
        <f t="shared" si="577"/>
        <v>12.536935415787251</v>
      </c>
      <c r="AH187" s="248">
        <f t="shared" si="577"/>
        <v>122.39127093898875</v>
      </c>
      <c r="AI187" s="71">
        <f t="shared" si="577"/>
        <v>14.285714285714285</v>
      </c>
      <c r="AJ187" s="248">
        <f t="shared" si="577"/>
        <v>136.04228707804316</v>
      </c>
      <c r="AK187" s="71">
        <f t="shared" si="577"/>
        <v>14.156378600823045</v>
      </c>
      <c r="AL187" s="248">
        <f t="shared" si="577"/>
        <v>152.03871832189805</v>
      </c>
      <c r="AM187" s="71">
        <f t="shared" si="577"/>
        <v>13.996763754045308</v>
      </c>
      <c r="AN187" s="248">
        <f t="shared" si="577"/>
        <v>187.88819875776412</v>
      </c>
      <c r="AO187" s="71">
        <f t="shared" si="577"/>
        <v>13.639162561576356</v>
      </c>
      <c r="AP187" s="248">
        <f t="shared" si="577"/>
        <v>199.58462861688699</v>
      </c>
      <c r="AQ187" s="71">
        <f t="shared" ref="AQ187:BV187" si="578">AQ186/AQ140*100</f>
        <v>14.932634730538922</v>
      </c>
      <c r="AR187" s="248">
        <f t="shared" si="578"/>
        <v>152.83842794759815</v>
      </c>
      <c r="AS187" s="71">
        <f t="shared" si="578"/>
        <v>15.364188163884673</v>
      </c>
      <c r="AT187" s="248">
        <f t="shared" si="578"/>
        <v>209.17532174305714</v>
      </c>
      <c r="AU187" s="71">
        <f t="shared" si="578"/>
        <v>15.111796453353893</v>
      </c>
      <c r="AV187" s="248">
        <f t="shared" si="578"/>
        <v>269.38311380650106</v>
      </c>
      <c r="AW187" s="71">
        <f t="shared" si="578"/>
        <v>14.522727272727273</v>
      </c>
      <c r="AX187" s="248">
        <f t="shared" si="578"/>
        <v>-79.725523881818987</v>
      </c>
      <c r="AY187" s="71">
        <f t="shared" si="578"/>
        <v>16.627497062279669</v>
      </c>
      <c r="AZ187" s="248">
        <f t="shared" si="578"/>
        <v>-143.501611170784</v>
      </c>
      <c r="BA187" s="71">
        <f t="shared" si="578"/>
        <v>16.351249053747161</v>
      </c>
      <c r="BB187" s="248">
        <f t="shared" si="578"/>
        <v>2928.8888888887486</v>
      </c>
      <c r="BC187" s="71">
        <f t="shared" si="578"/>
        <v>15.399167612561481</v>
      </c>
      <c r="BD187" s="248">
        <f t="shared" si="578"/>
        <v>202.57184506455675</v>
      </c>
      <c r="BE187" s="71">
        <f t="shared" si="578"/>
        <v>14.719271623672231</v>
      </c>
      <c r="BF187" s="248">
        <f t="shared" si="578"/>
        <v>127.87069640062607</v>
      </c>
      <c r="BG187" s="71">
        <f t="shared" si="578"/>
        <v>17.6069670579326</v>
      </c>
      <c r="BH187" s="248">
        <f t="shared" si="578"/>
        <v>276.78686154834514</v>
      </c>
      <c r="BI187" s="71">
        <f t="shared" si="578"/>
        <v>17.44890234670704</v>
      </c>
      <c r="BJ187" s="248" t="e">
        <f t="shared" si="578"/>
        <v>#DIV/0!</v>
      </c>
      <c r="BK187" s="71">
        <f t="shared" si="578"/>
        <v>17.193240264511388</v>
      </c>
      <c r="BL187" s="248">
        <f t="shared" si="578"/>
        <v>501.4244393991217</v>
      </c>
      <c r="BM187" s="71">
        <f t="shared" si="578"/>
        <v>15.588954910870326</v>
      </c>
      <c r="BN187" s="248">
        <f t="shared" si="578"/>
        <v>175.12943871706733</v>
      </c>
      <c r="BO187" s="71">
        <f t="shared" si="578"/>
        <v>17.987012987012989</v>
      </c>
      <c r="BP187" s="248">
        <f t="shared" si="578"/>
        <v>115.14389987018394</v>
      </c>
      <c r="BQ187" s="71">
        <f t="shared" si="578"/>
        <v>18.236791852323361</v>
      </c>
      <c r="BR187" s="248">
        <f t="shared" si="578"/>
        <v>128.37483731019512</v>
      </c>
      <c r="BS187" s="71">
        <f t="shared" si="578"/>
        <v>18.297042573935652</v>
      </c>
      <c r="BT187" s="248">
        <f t="shared" si="578"/>
        <v>155.64584085710851</v>
      </c>
      <c r="BU187" s="71">
        <f t="shared" si="578"/>
        <v>16.26488527446994</v>
      </c>
      <c r="BV187" s="248">
        <f t="shared" si="578"/>
        <v>125.65068651472424</v>
      </c>
      <c r="BW187" s="71">
        <f t="shared" ref="BW187:CE187" si="579">BW186/BW140*100</f>
        <v>19.027661357921207</v>
      </c>
      <c r="BX187" s="248">
        <f t="shared" si="579"/>
        <v>141.49598836662497</v>
      </c>
      <c r="BY187" s="71">
        <f t="shared" si="579"/>
        <v>19.624277456647398</v>
      </c>
      <c r="BZ187" s="248">
        <f t="shared" si="579"/>
        <v>182.7806864456081</v>
      </c>
      <c r="CA187" s="71">
        <f t="shared" si="579"/>
        <v>19.97245179063361</v>
      </c>
      <c r="CB187" s="248">
        <f t="shared" si="579"/>
        <v>160.10650769739735</v>
      </c>
      <c r="CC187" s="71">
        <f t="shared" si="579"/>
        <v>18.710691823899371</v>
      </c>
      <c r="CD187" s="248">
        <f t="shared" si="579"/>
        <v>253.84048257372623</v>
      </c>
      <c r="CE187" s="71">
        <f t="shared" si="579"/>
        <v>21.307411000028118</v>
      </c>
      <c r="CF187" s="67"/>
      <c r="CG187" s="133">
        <f>CG186/CG140*100</f>
        <v>20.964075854643237</v>
      </c>
      <c r="CH187" s="67"/>
      <c r="CI187" s="133">
        <f>CI186/CI140*100</f>
        <v>21.057619380526379</v>
      </c>
      <c r="CJ187" s="67"/>
      <c r="CK187" s="133">
        <f>CK186/CK140*100</f>
        <v>20.674876636719468</v>
      </c>
      <c r="CL187" s="67"/>
      <c r="CM187" s="133">
        <f>CM186/CM140*100</f>
        <v>22.758462946020128</v>
      </c>
      <c r="CN187" s="67"/>
      <c r="CO187" s="133">
        <f>CO186/CO140*100</f>
        <v>20.960581261080478</v>
      </c>
      <c r="CP187" s="67"/>
      <c r="CQ187" s="133">
        <f>CQ186/CQ140*100</f>
        <v>21.587998091095706</v>
      </c>
      <c r="CR187" s="67"/>
      <c r="CS187" s="133">
        <f>CS186/CS140*100</f>
        <v>21.309278350515466</v>
      </c>
      <c r="CT187" s="67"/>
      <c r="CU187" s="133">
        <f>CU186/CU140*100</f>
        <v>20.535349407437678</v>
      </c>
      <c r="CV187" s="67"/>
      <c r="CW187" s="133">
        <f>CW186/CW140*100</f>
        <v>19.645404524149175</v>
      </c>
      <c r="CX187" s="67"/>
      <c r="CY187" s="133">
        <f>CY186/CY140*100</f>
        <v>19.338521400778212</v>
      </c>
      <c r="CZ187" s="67"/>
      <c r="DA187" s="133">
        <f>DA186/DA140*100</f>
        <v>17.726472314615535</v>
      </c>
      <c r="DB187" s="67"/>
      <c r="DC187" s="133">
        <f>DC186/DC140*100</f>
        <v>21.408389480547708</v>
      </c>
      <c r="DD187" s="67"/>
      <c r="DE187" s="133">
        <f>DE186/DE140*100</f>
        <v>21.384509938313915</v>
      </c>
      <c r="DF187" s="67"/>
      <c r="DG187" s="133">
        <f>DG186/DG140*100</f>
        <v>19.145065939063212</v>
      </c>
      <c r="DH187" s="67"/>
      <c r="DI187" s="133">
        <f>DI186/DI140*100</f>
        <v>19.753086419753085</v>
      </c>
      <c r="DJ187" s="67"/>
      <c r="DK187" s="133">
        <f>DK186/DK140*100</f>
        <v>21.959299574065312</v>
      </c>
      <c r="DL187" s="67"/>
      <c r="DM187" s="133">
        <f>DM186/DM140*100</f>
        <v>21.619718309859152</v>
      </c>
      <c r="DN187" s="67">
        <f>IF(ISERROR(DM187/DE187),"NM",IF(OR(DM187/DE187&lt;0.5,DM187/DE187&gt;2),"NM",(DM187/DE187-1)*100))</f>
        <v>1.0999006861682759</v>
      </c>
      <c r="DO187" s="133">
        <f>DO186/DO140*100</f>
        <v>19.511037265606458</v>
      </c>
      <c r="DP187" s="67">
        <f>IF(ISERROR(DO187/DG187),"NM",IF(OR(DO187/DG187&lt;0.5,DO187/DG187&gt;2),"NM",(DO187/DG187-1)*100))</f>
        <v>1.9115699455310997</v>
      </c>
      <c r="DQ187" s="133">
        <f>DQ186/DQ140*100</f>
        <v>19.932168014609967</v>
      </c>
      <c r="DR187" s="67">
        <f>IF(ISERROR(DQ187/DI187),"NM",IF(OR(DQ187/DI187&lt;0.5,DQ187/DI187&gt;2),"NM",(DQ187/DI187-1)*100))</f>
        <v>0.90660057396296789</v>
      </c>
      <c r="DS187" s="133">
        <f>DS186/DS140*100</f>
        <v>21.972365212679492</v>
      </c>
      <c r="DT187" s="67">
        <f>IF(ISERROR(DS187/DK187),"NM",IF(OR(DS187/DK187&lt;0.5,DS187/DK187&gt;2),"NM",(DS187/DK187-1)*100))</f>
        <v>5.9499341361557434E-2</v>
      </c>
      <c r="DU187" s="133">
        <f>DU186/DU140*100</f>
        <v>20.865921787709496</v>
      </c>
      <c r="DV187" s="67">
        <f>IF(ISERROR(DU187/DM187),"NM",IF(OR(DU187/DM187&lt;0.5,DU187/DM187&gt;2),"NM",(DU187/DM187-1)*100))</f>
        <v>-3.4866158353502041</v>
      </c>
      <c r="DW187" s="133">
        <f>DW186/DW140*100</f>
        <v>20.758928571428573</v>
      </c>
      <c r="DX187" s="67">
        <f>IF(ISERROR(DW187/DO187),"NM",IF(OR(DW187/DO187&lt;0.5,DW187/DO187&gt;2),"NM",(DW187/DO187-1)*100))</f>
        <v>6.3958224713242862</v>
      </c>
      <c r="DY187" s="133">
        <f>DY186/DY140*100</f>
        <v>21.94851923609189</v>
      </c>
      <c r="DZ187" s="67">
        <f>IF(ISERROR(DY187/DQ187),"NM",IF(OR(DY187/DQ187&lt;0.5,DY187/DQ187&gt;2),"NM",(DY187/DQ187-1)*100))</f>
        <v>10.116065748612835</v>
      </c>
      <c r="EA187" s="133">
        <f>EA186/EA140*100</f>
        <v>21.339687582737625</v>
      </c>
      <c r="EB187" s="67">
        <f>IF(ISERROR(EA187/DS187),"NM",IF(OR(EA187/DS187&lt;0.5,EA187/DS187&gt;2),"NM",(EA187/DS187-1)*100))</f>
        <v>-2.8794243305985567</v>
      </c>
      <c r="EC187" s="133">
        <f>EC186/EC140*100</f>
        <v>19.960179193628672</v>
      </c>
      <c r="ED187" s="67">
        <f>IF(ISERROR(EC187/DU187),"NM",IF(OR(EC187/DU187&lt;0.5,EC187/DU187&gt;2),"NM",(EC187/DU187-1)*100))</f>
        <v>-4.3407744133993953</v>
      </c>
      <c r="EE187" s="133">
        <f>EE186/EE140*100</f>
        <v>19.648789748457524</v>
      </c>
      <c r="EF187" s="67">
        <f>IF(ISERROR(EE187/DW187),"NM",IF(OR(EE187/DW187&lt;0.5,EE187/DW187&gt;2),"NM",(EE187/DW187-1)*100))</f>
        <v>-5.3477655128067685</v>
      </c>
      <c r="EG187" s="133">
        <f>EG186/EG140*100</f>
        <v>19.858514401212734</v>
      </c>
      <c r="EH187" s="67">
        <f>IF(ISERROR(EG187/DY187),"NM",IF(OR(EG187/DY187&lt;0.5,EG187/DY187&gt;2),"NM",(EG187/DY187-1)*100))</f>
        <v>-9.5223044998970945</v>
      </c>
      <c r="EI187" s="133">
        <f>EI186/EI140*100</f>
        <v>20.44668971018346</v>
      </c>
      <c r="EJ187" s="67">
        <f>IF(ISERROR(EI187/EA187),"NM",IF(OR(EI187/EA187&lt;0.5,EI187/EA187&gt;2),"NM",(EI187/EA187-1)*100))</f>
        <v>-4.1846810975646136</v>
      </c>
      <c r="EK187" s="133">
        <f>EK186/EK140*100</f>
        <v>20.876220638690949</v>
      </c>
      <c r="EL187" s="67">
        <f>IF(ISERROR(EK187/EC187),"NM",IF(OR(EK187/EC187&lt;0.5,EK187/EC187&gt;2),"NM",(EK187/EC187-1)*100))</f>
        <v>4.5893447958357036</v>
      </c>
      <c r="EM187" s="133">
        <f>EM186/EM140*100</f>
        <v>19.245227995758228</v>
      </c>
      <c r="EN187" s="67">
        <f>IF(ISERROR(EM187/EE187),"NM",IF(OR(EM187/EE187&lt;0.5,EM187/EE187&gt;2),"NM",(EM187/EE187-1)*100))</f>
        <v>-2.053875876660427</v>
      </c>
      <c r="EO187" s="133">
        <f>EO186/EO140*100</f>
        <v>20.161943319838059</v>
      </c>
      <c r="EP187" s="67">
        <f>IF(ISERROR(EO187/EG187),"NM",IF(OR(EO187/EG187&lt;0.5,EO187/EG187&gt;2),"NM",(EO187/EG187-1)*100))</f>
        <v>1.5279537658003051</v>
      </c>
      <c r="EQ187" s="133">
        <f>EQ186/EQ140*100</f>
        <v>20.548122785782649</v>
      </c>
      <c r="ER187" s="67">
        <f>IF(ISERROR(EQ187/EI187),"NM",IF(OR(EQ187/EI187&lt;0.5,EQ187/EI187&gt;2),"NM",(EQ187/EI187-1)*100))</f>
        <v>0.49608556219578048</v>
      </c>
      <c r="ES187" s="133">
        <f>ES186/ES140*100</f>
        <v>20.042841784179117</v>
      </c>
      <c r="ET187" s="67">
        <f>IF(ISERROR(ES187/EK187),"NM",IF(OR(ES187/EK187&lt;0.5,ES187/EK187&gt;2),"NM",(ES187/EK187-1)*100))</f>
        <v>-3.9920006065048419</v>
      </c>
      <c r="EU187" s="133">
        <f>EU186/EU140*100</f>
        <v>20.644953028489056</v>
      </c>
      <c r="EV187" s="67">
        <f>IF(ISERROR(EU187/EM187),"NM",IF(OR(EU187/EM187&lt;0.5,EU187/EM187&gt;2),"NM",(EU187/EM187-1)*100))</f>
        <v>7.2731018465426178</v>
      </c>
      <c r="EW187" s="133">
        <f>EW186/EW140*100</f>
        <v>20.202128478733542</v>
      </c>
      <c r="EX187" s="67">
        <f>IF(ISERROR(EW187/EO187),"NM",IF(OR(EW187/EO187&lt;0.5,EW187/EO187&gt;2),"NM",(EW187/EO187-1)*100))</f>
        <v>0.19931193267437308</v>
      </c>
      <c r="EY187" s="67"/>
      <c r="EZ187" s="317"/>
      <c r="FA187" s="59"/>
      <c r="FB187" s="145"/>
      <c r="FC187" s="66"/>
      <c r="FD187" s="145"/>
      <c r="FE187" s="67"/>
      <c r="FF187" s="145"/>
      <c r="FG187" s="67"/>
      <c r="FH187" s="145"/>
      <c r="FI187" s="67"/>
      <c r="FJ187" s="145"/>
      <c r="FK187" s="67"/>
      <c r="FL187" s="145"/>
      <c r="FM187" s="67"/>
      <c r="FN187" s="145"/>
      <c r="FO187" s="67"/>
      <c r="FP187" s="145"/>
      <c r="FQ187" s="67"/>
      <c r="FR187" s="160"/>
      <c r="FS187" s="67"/>
      <c r="FT187" s="160"/>
      <c r="FU187" s="67"/>
      <c r="FV187" s="160"/>
      <c r="FW187" s="67"/>
      <c r="FX187" s="160"/>
      <c r="FY187" s="67"/>
      <c r="FZ187" s="133">
        <f>FZ186/FZ140*100</f>
        <v>20.992632475286232</v>
      </c>
      <c r="GA187" s="67"/>
      <c r="GB187" s="133">
        <f>GB186/GB140*100</f>
        <v>21.642373177823664</v>
      </c>
      <c r="GC187" s="67"/>
      <c r="GD187" s="133">
        <f>GD186/GD140*100</f>
        <v>19.294833433074007</v>
      </c>
      <c r="GE187" s="67"/>
      <c r="GF187" s="133">
        <f>GF186/GF140*100</f>
        <v>20.436923425207993</v>
      </c>
      <c r="GG187" s="67"/>
      <c r="GH187" s="133">
        <f>GH186/GH140*100</f>
        <v>20.777885313331719</v>
      </c>
      <c r="GI187" s="67">
        <f>IF(ISERROR(GH187/GF187),"NM",IF(OR(GH187/GF187&lt;0.5,GH187/GF187&gt;2),"NM",(GH187/GF187-1)*100))</f>
        <v>1.6683621161058149</v>
      </c>
      <c r="GJ187" s="133">
        <f>GJ186/GJ140*100</f>
        <v>21.39203760022118</v>
      </c>
      <c r="GK187" s="67">
        <f>IF(ISERROR(GJ187/GH187),"NM",IF(OR(GJ187/GH187&lt;0.5,GJ187/GH187&gt;2),"NM",(GJ187/GH187-1)*100))</f>
        <v>2.9557978477020574</v>
      </c>
      <c r="GL187" s="133">
        <f>GL186/GL140*100</f>
        <v>20.17911943383228</v>
      </c>
      <c r="GM187" s="67">
        <f>IF(ISERROR(GL187/GJ187),"NM",IF(OR(GL187/GJ187&lt;0.5,GL187/GJ187&gt;2),"NM",(GL187/GJ187-1)*100))</f>
        <v>-5.6699515448512372</v>
      </c>
      <c r="GN187" s="133">
        <f>GN186/GN140*100</f>
        <v>20.183203566912891</v>
      </c>
      <c r="GO187" s="67">
        <f>IF(ISERROR(GN187/GL187),"NM",IF(OR(GN187/GL187&lt;0.5,GN187/GL187&gt;2),"NM",(GN187/GL187-1)*100))</f>
        <v>2.0239401892641062E-2</v>
      </c>
      <c r="GP187" s="133">
        <f>GP186/GP140*100</f>
        <v>20.359027190590481</v>
      </c>
      <c r="GQ187" s="67">
        <f>IF(ISERROR(GP187/GN187),"NM",IF(OR(GP187/GN187&lt;0.5,GP187/GN187&gt;2),"NM",(GP187/GN187-1)*100))</f>
        <v>0.87113833586767164</v>
      </c>
      <c r="GR187" s="133">
        <f>GR186/GR140*100</f>
        <v>20.665863184298985</v>
      </c>
      <c r="GS187" s="67">
        <f>IF(ISERROR(GR187/GP187),"NM",IF(OR(GR187/GP187&lt;0.5,GR187/GP187&gt;2),"NM",(GR187/GP187-1)*100))</f>
        <v>1.5071250253563928</v>
      </c>
      <c r="GT187" s="133">
        <f>GT186/GT140*100</f>
        <v>21.498617033152179</v>
      </c>
      <c r="GU187" s="67">
        <f>IF(ISERROR(GT187/GR187),"NM",IF(OR(GT187/GR187&lt;0.5,GT187/GR187&gt;2),"NM",(GT187/GR187-1)*100))</f>
        <v>4.0296107712833651</v>
      </c>
      <c r="GV187" s="133">
        <f>GV186/GV140*100</f>
        <v>21.928653688271975</v>
      </c>
      <c r="GW187" s="67">
        <f>IF(ISERROR(GV187/GT187),"NM",IF(OR(GV187/GT187&lt;0.5,GV187/GT187&gt;2),"NM",(GV187/GT187-1)*100))</f>
        <v>2.0002991562510841</v>
      </c>
      <c r="GX187" s="133">
        <f>GX186/GX140*100</f>
        <v>22.335370225798631</v>
      </c>
      <c r="GY187" s="67">
        <f>IF(ISERROR(GX187/GV187),"NM",IF(OR(GX187/GV187&lt;0.5,GX187/GV187&gt;2),"NM",(GX187/GV187-1)*100))</f>
        <v>1.8547264383320439</v>
      </c>
      <c r="GZ187" s="67">
        <f t="shared" si="511"/>
        <v>2.0470867679855287</v>
      </c>
      <c r="HA187" s="280"/>
      <c r="HB187" s="59"/>
      <c r="HC187"/>
      <c r="HD187"/>
      <c r="HE187"/>
      <c r="HF187"/>
      <c r="HG187"/>
      <c r="HH187"/>
    </row>
    <row r="188" spans="1:216" s="2" customFormat="1" ht="13.5" customHeight="1" x14ac:dyDescent="0.2">
      <c r="B188" s="54"/>
      <c r="C188" s="57"/>
      <c r="D188" s="63"/>
      <c r="E188" s="57"/>
      <c r="F188" s="63"/>
      <c r="G188" s="57"/>
      <c r="H188" s="63"/>
      <c r="I188" s="57"/>
      <c r="J188" s="63"/>
      <c r="K188" s="57"/>
      <c r="L188" s="63"/>
      <c r="M188" s="57"/>
      <c r="N188" s="63"/>
      <c r="O188" s="57"/>
      <c r="P188" s="63"/>
      <c r="Q188" s="57"/>
      <c r="R188" s="63"/>
      <c r="S188" s="57"/>
      <c r="T188" s="63"/>
      <c r="U188" s="57"/>
      <c r="V188" s="63"/>
      <c r="W188" s="57"/>
      <c r="X188" s="63"/>
      <c r="Y188" s="57"/>
      <c r="Z188" s="63"/>
      <c r="AA188" s="57"/>
      <c r="AB188" s="63"/>
      <c r="AC188" s="57"/>
      <c r="AD188" s="63"/>
      <c r="AE188" s="57"/>
      <c r="AF188" s="63"/>
      <c r="AG188" s="57"/>
      <c r="AH188" s="63"/>
      <c r="AI188" s="55"/>
      <c r="AJ188" s="63"/>
      <c r="AK188" s="57"/>
      <c r="AL188" s="63"/>
      <c r="AM188" s="57"/>
      <c r="AN188" s="63"/>
      <c r="AO188" s="59"/>
      <c r="AP188" s="63"/>
      <c r="AQ188" s="59"/>
      <c r="AR188" s="63"/>
      <c r="AS188" s="59"/>
      <c r="AT188" s="63"/>
      <c r="AU188" s="59"/>
      <c r="AV188" s="63"/>
      <c r="AW188" s="59"/>
      <c r="AX188" s="63"/>
      <c r="AY188" s="59"/>
      <c r="AZ188" s="65"/>
      <c r="BA188" s="59"/>
      <c r="BB188" s="65"/>
      <c r="BC188" s="59"/>
      <c r="BD188" s="65"/>
      <c r="BE188" s="59"/>
      <c r="BF188" s="65"/>
      <c r="BG188" s="59"/>
      <c r="BH188" s="65"/>
      <c r="BI188" s="59"/>
      <c r="BJ188" s="65"/>
      <c r="BK188" s="59"/>
      <c r="BL188" s="65"/>
      <c r="BM188" s="59"/>
      <c r="BN188" s="65"/>
      <c r="BO188" s="59"/>
      <c r="BP188" s="65"/>
      <c r="BQ188" s="59"/>
      <c r="BR188" s="65"/>
      <c r="BS188" s="59"/>
      <c r="BT188" s="65"/>
      <c r="BU188" s="59"/>
      <c r="BV188" s="65"/>
      <c r="BW188" s="59"/>
      <c r="BX188" s="65"/>
      <c r="BY188" s="59"/>
      <c r="BZ188" s="65"/>
      <c r="CA188" s="59"/>
      <c r="CB188" s="65"/>
      <c r="CC188" s="59"/>
      <c r="CD188" s="65"/>
      <c r="CE188" s="59"/>
      <c r="CF188" s="65"/>
      <c r="CG188" s="59"/>
      <c r="CH188" s="65"/>
      <c r="CI188" s="59"/>
      <c r="CJ188" s="65"/>
      <c r="CK188" s="59"/>
      <c r="CL188" s="65"/>
      <c r="CM188" s="59"/>
      <c r="CN188" s="65"/>
      <c r="CO188" s="59"/>
      <c r="CP188" s="65"/>
      <c r="CQ188" s="59"/>
      <c r="CR188" s="65"/>
      <c r="CS188" s="59"/>
      <c r="CT188" s="65"/>
      <c r="CU188" s="59"/>
      <c r="CV188" s="65"/>
      <c r="CW188" s="59"/>
      <c r="CX188" s="65"/>
      <c r="CY188" s="59"/>
      <c r="CZ188" s="65"/>
      <c r="DA188" s="59"/>
      <c r="DB188" s="65"/>
      <c r="DC188" s="59"/>
      <c r="DD188" s="65"/>
      <c r="DE188" s="59"/>
      <c r="DF188" s="65"/>
      <c r="DG188" s="59"/>
      <c r="DH188" s="65"/>
      <c r="DI188" s="59"/>
      <c r="DJ188" s="65"/>
      <c r="DK188" s="59"/>
      <c r="DL188" s="65"/>
      <c r="DM188" s="59"/>
      <c r="DN188" s="65"/>
      <c r="DO188" s="59"/>
      <c r="DP188" s="65"/>
      <c r="DQ188" s="59"/>
      <c r="DR188" s="65"/>
      <c r="DS188" s="59"/>
      <c r="DT188" s="65"/>
      <c r="DU188" s="59"/>
      <c r="DV188" s="65"/>
      <c r="DW188" s="59"/>
      <c r="DX188" s="65"/>
      <c r="DY188" s="59"/>
      <c r="DZ188" s="65"/>
      <c r="EA188" s="59"/>
      <c r="EB188" s="65"/>
      <c r="EC188" s="57"/>
      <c r="ED188" s="65"/>
      <c r="EE188" s="57"/>
      <c r="EF188" s="65"/>
      <c r="EG188" s="57"/>
      <c r="EH188" s="65"/>
      <c r="EI188" s="57"/>
      <c r="EJ188" s="65"/>
      <c r="EK188" s="57"/>
      <c r="EL188" s="65"/>
      <c r="EM188" s="57"/>
      <c r="EN188" s="65"/>
      <c r="EO188" s="57"/>
      <c r="EP188" s="65"/>
      <c r="EQ188" s="57"/>
      <c r="ER188" s="65"/>
      <c r="ES188" s="57"/>
      <c r="ET188" s="65"/>
      <c r="EU188" s="57"/>
      <c r="EV188" s="65"/>
      <c r="EW188" s="57"/>
      <c r="EX188" s="65"/>
      <c r="EY188" s="65"/>
      <c r="EZ188" s="317"/>
      <c r="FA188" s="59"/>
      <c r="FB188" s="57"/>
      <c r="FC188" s="63"/>
      <c r="FD188" s="57"/>
      <c r="FE188" s="65"/>
      <c r="FF188" s="57"/>
      <c r="FG188" s="65"/>
      <c r="FH188" s="57"/>
      <c r="FI188" s="65"/>
      <c r="FJ188" s="57"/>
      <c r="FK188" s="65"/>
      <c r="FL188" s="57"/>
      <c r="FM188" s="65"/>
      <c r="FN188" s="57"/>
      <c r="FO188" s="65"/>
      <c r="FP188" s="57"/>
      <c r="FQ188" s="65"/>
      <c r="FR188" s="75"/>
      <c r="FS188" s="65"/>
      <c r="FT188" s="75"/>
      <c r="FU188" s="65"/>
      <c r="FV188" s="75"/>
      <c r="FW188" s="65"/>
      <c r="FX188" s="75"/>
      <c r="FY188" s="65"/>
      <c r="FZ188" s="75"/>
      <c r="GA188" s="65"/>
      <c r="GB188" s="75"/>
      <c r="GC188" s="65"/>
      <c r="GD188" s="75"/>
      <c r="GE188" s="65"/>
      <c r="GF188" s="75"/>
      <c r="GG188" s="65"/>
      <c r="GH188" s="75"/>
      <c r="GI188" s="65"/>
      <c r="GJ188" s="75"/>
      <c r="GK188" s="65"/>
      <c r="GL188" s="75"/>
      <c r="GM188" s="65"/>
      <c r="GN188" s="75"/>
      <c r="GO188" s="65"/>
      <c r="GP188" s="75"/>
      <c r="GQ188" s="65"/>
      <c r="GR188" s="57"/>
      <c r="GS188" s="65"/>
      <c r="GT188" s="57"/>
      <c r="GU188" s="65"/>
      <c r="GV188" s="57"/>
      <c r="GW188" s="65"/>
      <c r="GX188" s="57"/>
      <c r="GY188" s="65"/>
      <c r="GZ188" s="67" t="str">
        <f t="shared" si="511"/>
        <v/>
      </c>
      <c r="HA188" s="279"/>
      <c r="HB188" s="57"/>
      <c r="HC188"/>
      <c r="HD188"/>
      <c r="HE188"/>
      <c r="HF188"/>
      <c r="HG188"/>
      <c r="HH188"/>
    </row>
    <row r="189" spans="1:216" s="304" customFormat="1" ht="13.5" customHeight="1" collapsed="1" x14ac:dyDescent="0.2">
      <c r="B189" s="305" t="s">
        <v>369</v>
      </c>
      <c r="C189" s="306"/>
      <c r="D189" s="307"/>
      <c r="E189" s="306"/>
      <c r="F189" s="307"/>
      <c r="G189" s="306"/>
      <c r="H189" s="307"/>
      <c r="I189" s="306"/>
      <c r="J189" s="307"/>
      <c r="K189" s="306"/>
      <c r="L189" s="307"/>
      <c r="M189" s="306"/>
      <c r="N189" s="307"/>
      <c r="O189" s="306"/>
      <c r="P189" s="307"/>
      <c r="Q189" s="306"/>
      <c r="R189" s="307"/>
      <c r="S189" s="306"/>
      <c r="T189" s="307"/>
      <c r="U189" s="306"/>
      <c r="V189" s="307"/>
      <c r="W189" s="306"/>
      <c r="X189" s="307"/>
      <c r="Y189" s="306"/>
      <c r="Z189" s="307"/>
      <c r="AA189" s="306"/>
      <c r="AB189" s="307"/>
      <c r="AC189" s="306"/>
      <c r="AD189" s="307"/>
      <c r="AE189" s="306"/>
      <c r="AF189" s="307"/>
      <c r="AG189" s="306"/>
      <c r="AH189" s="307"/>
      <c r="AI189" s="306"/>
      <c r="AJ189" s="307"/>
      <c r="AK189" s="306"/>
      <c r="AL189" s="307"/>
      <c r="AM189" s="306"/>
      <c r="AN189" s="307"/>
      <c r="AO189" s="306"/>
      <c r="AP189" s="307"/>
      <c r="AQ189" s="306"/>
      <c r="AR189" s="307"/>
      <c r="AS189" s="306"/>
      <c r="AT189" s="307"/>
      <c r="AU189" s="306"/>
      <c r="AV189" s="307"/>
      <c r="AW189" s="306"/>
      <c r="AX189" s="307"/>
      <c r="AY189" s="306"/>
      <c r="AZ189" s="308"/>
      <c r="BA189" s="306"/>
      <c r="BB189" s="308"/>
      <c r="BC189" s="306"/>
      <c r="BD189" s="308"/>
      <c r="BE189" s="306"/>
      <c r="BF189" s="308"/>
      <c r="BG189" s="306"/>
      <c r="BH189" s="308"/>
      <c r="BI189" s="306"/>
      <c r="BJ189" s="308"/>
      <c r="BK189" s="306"/>
      <c r="BL189" s="308"/>
      <c r="BM189" s="306"/>
      <c r="BN189" s="308"/>
      <c r="BO189" s="306"/>
      <c r="BP189" s="308"/>
      <c r="BQ189" s="306"/>
      <c r="BR189" s="308"/>
      <c r="BS189" s="306"/>
      <c r="BT189" s="308"/>
      <c r="BU189" s="306"/>
      <c r="BV189" s="307"/>
      <c r="BW189" s="306"/>
      <c r="BX189" s="307"/>
      <c r="BY189" s="306"/>
      <c r="BZ189" s="307"/>
      <c r="CA189" s="306"/>
      <c r="CB189" s="307"/>
      <c r="CC189" s="306"/>
      <c r="CD189" s="307"/>
      <c r="CE189" s="306"/>
      <c r="CF189" s="307"/>
      <c r="CG189" s="306"/>
      <c r="CH189" s="307"/>
      <c r="CI189" s="306"/>
      <c r="CJ189" s="307"/>
      <c r="CK189" s="306"/>
      <c r="CL189" s="307"/>
      <c r="CM189" s="306"/>
      <c r="CN189" s="307"/>
      <c r="CO189" s="307"/>
      <c r="CP189" s="307"/>
      <c r="CQ189" s="307"/>
      <c r="CR189" s="307"/>
      <c r="CS189" s="307"/>
      <c r="CT189" s="307"/>
      <c r="CU189" s="307"/>
      <c r="CV189" s="307"/>
      <c r="CW189" s="307"/>
      <c r="CX189" s="307"/>
      <c r="CY189" s="307"/>
      <c r="CZ189" s="307"/>
      <c r="DA189" s="307"/>
      <c r="DB189" s="307"/>
      <c r="DC189" s="307"/>
      <c r="DD189" s="307"/>
      <c r="DE189" s="307"/>
      <c r="DF189" s="307"/>
      <c r="DG189" s="307"/>
      <c r="DH189" s="307"/>
      <c r="DI189" s="307"/>
      <c r="DJ189" s="307"/>
      <c r="DK189" s="307"/>
      <c r="DL189" s="307"/>
      <c r="DM189" s="307"/>
      <c r="DN189" s="307"/>
      <c r="DO189" s="307"/>
      <c r="DP189" s="307"/>
      <c r="DQ189" s="307"/>
      <c r="DR189" s="307"/>
      <c r="DS189" s="307"/>
      <c r="DT189" s="307"/>
      <c r="DU189" s="307"/>
      <c r="DV189" s="307"/>
      <c r="DW189" s="307"/>
      <c r="DX189" s="307"/>
      <c r="DY189" s="307"/>
      <c r="DZ189" s="307"/>
      <c r="EA189" s="307"/>
      <c r="EB189" s="307"/>
      <c r="EC189" s="306"/>
      <c r="ED189" s="307"/>
      <c r="EE189" s="306"/>
      <c r="EF189" s="307"/>
      <c r="EG189" s="306"/>
      <c r="EH189" s="307"/>
      <c r="EI189" s="306"/>
      <c r="EJ189" s="307"/>
      <c r="EK189" s="306"/>
      <c r="EL189" s="307"/>
      <c r="EM189" s="306"/>
      <c r="EN189" s="307"/>
      <c r="EO189" s="306"/>
      <c r="EP189" s="307"/>
      <c r="EQ189" s="306"/>
      <c r="ER189" s="307"/>
      <c r="ES189" s="306"/>
      <c r="ET189" s="307"/>
      <c r="EU189" s="306"/>
      <c r="EV189" s="307"/>
      <c r="EW189" s="306"/>
      <c r="EX189" s="307"/>
      <c r="EY189" s="307"/>
      <c r="EZ189" s="315"/>
      <c r="FA189" s="306"/>
      <c r="FB189" s="306"/>
      <c r="FC189" s="307"/>
      <c r="FD189" s="306"/>
      <c r="FE189" s="307"/>
      <c r="FF189" s="306"/>
      <c r="FG189" s="307"/>
      <c r="FH189" s="306"/>
      <c r="FI189" s="307"/>
      <c r="FJ189" s="306"/>
      <c r="FK189" s="307"/>
      <c r="FL189" s="306"/>
      <c r="FM189" s="307"/>
      <c r="FN189" s="306"/>
      <c r="FO189" s="307"/>
      <c r="FP189" s="306"/>
      <c r="FQ189" s="308"/>
      <c r="FR189" s="306"/>
      <c r="FS189" s="308"/>
      <c r="FT189" s="306"/>
      <c r="FU189" s="308"/>
      <c r="FV189" s="306"/>
      <c r="FW189" s="308"/>
      <c r="FX189" s="306"/>
      <c r="FY189" s="308"/>
      <c r="FZ189" s="306"/>
      <c r="GA189" s="308"/>
      <c r="GB189" s="306"/>
      <c r="GC189" s="308"/>
      <c r="GD189" s="306"/>
      <c r="GE189" s="308"/>
      <c r="GF189" s="306"/>
      <c r="GG189" s="308"/>
      <c r="GH189" s="306"/>
      <c r="GI189" s="308"/>
      <c r="GJ189" s="306"/>
      <c r="GK189" s="308"/>
      <c r="GL189" s="306"/>
      <c r="GM189" s="308"/>
      <c r="GN189" s="306"/>
      <c r="GO189" s="308"/>
      <c r="GP189" s="306"/>
      <c r="GQ189" s="308"/>
      <c r="GR189" s="306"/>
      <c r="GS189" s="308"/>
      <c r="GT189" s="306"/>
      <c r="GU189" s="308"/>
      <c r="GV189" s="306"/>
      <c r="GW189" s="308"/>
      <c r="GX189" s="306"/>
      <c r="GY189" s="308"/>
      <c r="GZ189" s="309" t="str">
        <f t="shared" si="511"/>
        <v/>
      </c>
      <c r="HA189" s="310"/>
      <c r="HB189" s="311"/>
      <c r="HC189"/>
      <c r="HD189"/>
      <c r="HE189"/>
      <c r="HF189"/>
      <c r="HG189"/>
      <c r="HH189"/>
    </row>
    <row r="190" spans="1:216" s="2" customFormat="1" ht="13.5" customHeight="1" x14ac:dyDescent="0.2">
      <c r="B190" s="54"/>
      <c r="C190" s="55"/>
      <c r="D190" s="63"/>
      <c r="E190" s="55"/>
      <c r="F190" s="63"/>
      <c r="G190" s="57"/>
      <c r="H190" s="63"/>
      <c r="I190" s="57"/>
      <c r="J190" s="63"/>
      <c r="K190" s="55"/>
      <c r="L190" s="63"/>
      <c r="M190" s="55"/>
      <c r="N190" s="63"/>
      <c r="O190" s="57"/>
      <c r="P190" s="63"/>
      <c r="Q190" s="57"/>
      <c r="R190" s="63"/>
      <c r="S190" s="55"/>
      <c r="T190" s="63"/>
      <c r="U190" s="55"/>
      <c r="V190" s="63"/>
      <c r="W190" s="57"/>
      <c r="X190" s="63"/>
      <c r="Y190" s="57"/>
      <c r="Z190" s="63"/>
      <c r="AA190" s="55"/>
      <c r="AB190" s="63"/>
      <c r="AC190" s="55"/>
      <c r="AD190" s="63"/>
      <c r="AE190" s="57"/>
      <c r="AF190" s="63"/>
      <c r="AG190" s="57"/>
      <c r="AH190" s="63"/>
      <c r="AI190" s="55"/>
      <c r="AJ190" s="63"/>
      <c r="AK190" s="55"/>
      <c r="AL190" s="63"/>
      <c r="AM190" s="57"/>
      <c r="AN190" s="63"/>
      <c r="AO190" s="59"/>
      <c r="AP190" s="63"/>
      <c r="AQ190" s="59"/>
      <c r="AR190" s="63"/>
      <c r="AS190" s="59"/>
      <c r="AT190" s="63"/>
      <c r="AU190" s="59"/>
      <c r="AV190" s="63"/>
      <c r="AW190" s="59"/>
      <c r="AX190" s="63"/>
      <c r="AY190" s="59"/>
      <c r="AZ190" s="65"/>
      <c r="BA190" s="59"/>
      <c r="BB190" s="65"/>
      <c r="BC190" s="59"/>
      <c r="BD190" s="65"/>
      <c r="BE190" s="59"/>
      <c r="BF190" s="65"/>
      <c r="BG190" s="59"/>
      <c r="BH190" s="65"/>
      <c r="BI190" s="59"/>
      <c r="BJ190" s="65"/>
      <c r="BK190" s="59"/>
      <c r="BL190" s="65"/>
      <c r="BM190" s="59"/>
      <c r="BN190" s="65"/>
      <c r="BO190" s="59"/>
      <c r="BP190" s="65"/>
      <c r="BQ190" s="59"/>
      <c r="BR190" s="65"/>
      <c r="BS190" s="59"/>
      <c r="BT190" s="65"/>
      <c r="BU190" s="59"/>
      <c r="BV190" s="65"/>
      <c r="BW190" s="59"/>
      <c r="BX190" s="65"/>
      <c r="BY190" s="59"/>
      <c r="BZ190" s="65"/>
      <c r="CA190" s="59"/>
      <c r="CB190" s="65"/>
      <c r="CC190" s="59"/>
      <c r="CD190" s="65"/>
      <c r="CE190" s="59"/>
      <c r="CF190" s="65"/>
      <c r="CG190" s="59"/>
      <c r="CH190" s="65"/>
      <c r="CI190" s="59"/>
      <c r="CJ190" s="65"/>
      <c r="CK190" s="59"/>
      <c r="CL190" s="65"/>
      <c r="CM190" s="59"/>
      <c r="CN190" s="65"/>
      <c r="CO190" s="59"/>
      <c r="CP190" s="65"/>
      <c r="CQ190" s="59"/>
      <c r="CR190" s="65"/>
      <c r="CS190" s="59"/>
      <c r="CT190" s="65"/>
      <c r="CU190" s="59"/>
      <c r="CV190" s="65"/>
      <c r="CW190" s="59"/>
      <c r="CX190" s="65"/>
      <c r="CY190" s="59"/>
      <c r="CZ190" s="65"/>
      <c r="DA190" s="59"/>
      <c r="DB190" s="65"/>
      <c r="DC190" s="59"/>
      <c r="DD190" s="65"/>
      <c r="DE190" s="59"/>
      <c r="DF190" s="65"/>
      <c r="DG190" s="59"/>
      <c r="DH190" s="65"/>
      <c r="DI190" s="59"/>
      <c r="DJ190" s="65"/>
      <c r="DK190" s="59"/>
      <c r="DL190" s="65"/>
      <c r="DM190" s="59"/>
      <c r="DN190" s="65"/>
      <c r="DO190" s="59"/>
      <c r="DP190" s="65"/>
      <c r="DQ190" s="59"/>
      <c r="DR190" s="65"/>
      <c r="DS190" s="59"/>
      <c r="DT190" s="65"/>
      <c r="DU190" s="59"/>
      <c r="DV190" s="65"/>
      <c r="DW190" s="59"/>
      <c r="DX190" s="65"/>
      <c r="DY190" s="59"/>
      <c r="DZ190" s="65"/>
      <c r="EA190" s="59"/>
      <c r="EB190" s="65"/>
      <c r="EC190" s="57"/>
      <c r="ED190" s="65"/>
      <c r="EE190" s="57"/>
      <c r="EF190" s="65"/>
      <c r="EG190" s="57"/>
      <c r="EH190" s="65"/>
      <c r="EI190" s="57"/>
      <c r="EJ190" s="65"/>
      <c r="EK190" s="57"/>
      <c r="EL190" s="65"/>
      <c r="EM190" s="57"/>
      <c r="EN190" s="65"/>
      <c r="EO190" s="57"/>
      <c r="EP190" s="65"/>
      <c r="EQ190" s="57"/>
      <c r="ER190" s="65"/>
      <c r="ES190" s="57"/>
      <c r="ET190" s="65"/>
      <c r="EU190" s="57"/>
      <c r="EV190" s="65"/>
      <c r="EW190" s="57"/>
      <c r="EX190" s="65"/>
      <c r="EY190" s="65"/>
      <c r="EZ190" s="317"/>
      <c r="FA190" s="59"/>
      <c r="FB190" s="55"/>
      <c r="FC190" s="63"/>
      <c r="FD190" s="55"/>
      <c r="FE190" s="65"/>
      <c r="FF190" s="55"/>
      <c r="FG190" s="65"/>
      <c r="FH190" s="55"/>
      <c r="FI190" s="65"/>
      <c r="FJ190" s="57"/>
      <c r="FK190" s="65"/>
      <c r="FL190" s="57"/>
      <c r="FM190" s="65"/>
      <c r="FN190" s="57"/>
      <c r="FO190" s="65"/>
      <c r="FP190" s="57"/>
      <c r="FQ190" s="65"/>
      <c r="FR190" s="75"/>
      <c r="FS190" s="65"/>
      <c r="FT190" s="75"/>
      <c r="FU190" s="65"/>
      <c r="FV190" s="75"/>
      <c r="FW190" s="65"/>
      <c r="FX190" s="75"/>
      <c r="FY190" s="65"/>
      <c r="FZ190" s="75"/>
      <c r="GA190" s="65"/>
      <c r="GB190" s="75"/>
      <c r="GC190" s="65"/>
      <c r="GD190" s="75"/>
      <c r="GE190" s="65"/>
      <c r="GF190" s="75"/>
      <c r="GG190" s="65"/>
      <c r="GH190" s="75"/>
      <c r="GI190" s="65"/>
      <c r="GJ190" s="75"/>
      <c r="GK190" s="65"/>
      <c r="GL190" s="75"/>
      <c r="GM190" s="65"/>
      <c r="GN190" s="75"/>
      <c r="GO190" s="65"/>
      <c r="GP190" s="75"/>
      <c r="GQ190" s="65"/>
      <c r="GR190" s="57"/>
      <c r="GS190" s="65"/>
      <c r="GT190" s="57"/>
      <c r="GU190" s="65"/>
      <c r="GV190" s="57"/>
      <c r="GW190" s="65"/>
      <c r="GX190" s="57"/>
      <c r="GY190" s="65"/>
      <c r="GZ190" s="67" t="str">
        <f t="shared" si="511"/>
        <v/>
      </c>
      <c r="HA190" s="279"/>
      <c r="HB190" s="57"/>
      <c r="HC190"/>
      <c r="HD190"/>
      <c r="HE190"/>
      <c r="HF190"/>
      <c r="HG190"/>
      <c r="HH190"/>
    </row>
    <row r="191" spans="1:216" s="2" customFormat="1" ht="13.5" customHeight="1" x14ac:dyDescent="0.2">
      <c r="B191" s="61" t="s">
        <v>116</v>
      </c>
      <c r="C191" s="57"/>
      <c r="D191" s="63"/>
      <c r="E191" s="57"/>
      <c r="F191" s="63"/>
      <c r="G191" s="57"/>
      <c r="H191" s="63"/>
      <c r="I191" s="57"/>
      <c r="J191" s="63"/>
      <c r="K191" s="57"/>
      <c r="L191" s="63"/>
      <c r="M191" s="57"/>
      <c r="N191" s="63"/>
      <c r="O191" s="57"/>
      <c r="P191" s="63"/>
      <c r="Q191" s="57"/>
      <c r="R191" s="63"/>
      <c r="S191" s="57"/>
      <c r="T191" s="63"/>
      <c r="U191" s="57"/>
      <c r="V191" s="63"/>
      <c r="W191" s="57"/>
      <c r="X191" s="63"/>
      <c r="Y191" s="57"/>
      <c r="Z191" s="63"/>
      <c r="AA191" s="57"/>
      <c r="AB191" s="63"/>
      <c r="AC191" s="57"/>
      <c r="AD191" s="63"/>
      <c r="AE191" s="57"/>
      <c r="AF191" s="63"/>
      <c r="AG191" s="57"/>
      <c r="AH191" s="63"/>
      <c r="AI191" s="55"/>
      <c r="AJ191" s="63"/>
      <c r="AK191" s="57"/>
      <c r="AL191" s="63"/>
      <c r="AM191" s="57"/>
      <c r="AN191" s="63"/>
      <c r="AO191" s="59"/>
      <c r="AP191" s="63"/>
      <c r="AQ191" s="59"/>
      <c r="AR191" s="63"/>
      <c r="AS191" s="59"/>
      <c r="AT191" s="63"/>
      <c r="AU191" s="59"/>
      <c r="AV191" s="63"/>
      <c r="AW191" s="59"/>
      <c r="AX191" s="63"/>
      <c r="AY191" s="59"/>
      <c r="AZ191" s="65"/>
      <c r="BA191" s="59"/>
      <c r="BB191" s="65"/>
      <c r="BC191" s="59"/>
      <c r="BD191" s="65"/>
      <c r="BE191" s="59"/>
      <c r="BF191" s="65"/>
      <c r="BG191" s="59"/>
      <c r="BH191" s="65"/>
      <c r="BI191" s="59"/>
      <c r="BJ191" s="65"/>
      <c r="BK191" s="59"/>
      <c r="BL191" s="65"/>
      <c r="BM191" s="59"/>
      <c r="BN191" s="65"/>
      <c r="BO191" s="59"/>
      <c r="BP191" s="65"/>
      <c r="BQ191" s="59"/>
      <c r="BR191" s="65"/>
      <c r="BS191" s="59"/>
      <c r="BT191" s="65"/>
      <c r="BU191" s="59"/>
      <c r="BV191" s="65"/>
      <c r="BW191" s="59"/>
      <c r="BX191" s="65"/>
      <c r="BY191" s="59"/>
      <c r="BZ191" s="65"/>
      <c r="CA191" s="59"/>
      <c r="CB191" s="65"/>
      <c r="CC191" s="59"/>
      <c r="CD191" s="65"/>
      <c r="CE191" s="59"/>
      <c r="CF191" s="65"/>
      <c r="CG191" s="59"/>
      <c r="CH191" s="65"/>
      <c r="CI191" s="59"/>
      <c r="CJ191" s="65"/>
      <c r="CK191" s="59"/>
      <c r="CL191" s="65"/>
      <c r="CM191" s="59"/>
      <c r="CN191" s="65"/>
      <c r="CO191" s="59"/>
      <c r="CP191" s="65"/>
      <c r="CQ191" s="59"/>
      <c r="CR191" s="65"/>
      <c r="CS191" s="59"/>
      <c r="CT191" s="65"/>
      <c r="CU191" s="59"/>
      <c r="CV191" s="65"/>
      <c r="CW191" s="59"/>
      <c r="CX191" s="65"/>
      <c r="CY191" s="59"/>
      <c r="CZ191" s="65"/>
      <c r="DA191" s="59"/>
      <c r="DB191" s="65"/>
      <c r="DC191" s="59"/>
      <c r="DD191" s="65"/>
      <c r="DE191" s="59"/>
      <c r="DF191" s="65"/>
      <c r="DG191" s="59"/>
      <c r="DH191" s="65"/>
      <c r="DI191" s="59"/>
      <c r="DJ191" s="65"/>
      <c r="DK191" s="109"/>
      <c r="DL191" s="65"/>
      <c r="DM191" s="59"/>
      <c r="DN191" s="65"/>
      <c r="DO191" s="59"/>
      <c r="DP191" s="65"/>
      <c r="DQ191" s="59"/>
      <c r="DR191" s="65"/>
      <c r="DS191" s="59"/>
      <c r="DT191" s="65"/>
      <c r="DU191" s="59"/>
      <c r="DV191" s="65"/>
      <c r="DW191" s="59"/>
      <c r="DX191" s="65"/>
      <c r="DY191" s="59"/>
      <c r="DZ191" s="65"/>
      <c r="EA191" s="59"/>
      <c r="EB191" s="65"/>
      <c r="EC191" s="57"/>
      <c r="ED191" s="65"/>
      <c r="EE191" s="57"/>
      <c r="EF191" s="65"/>
      <c r="EG191" s="57"/>
      <c r="EH191" s="65"/>
      <c r="EI191" s="57"/>
      <c r="EJ191" s="65"/>
      <c r="EK191" s="57"/>
      <c r="EL191" s="65"/>
      <c r="EM191" s="57"/>
      <c r="EN191" s="65"/>
      <c r="EO191" s="57"/>
      <c r="EP191" s="65"/>
      <c r="EQ191" s="57"/>
      <c r="ER191" s="65"/>
      <c r="ES191" s="57"/>
      <c r="ET191" s="65"/>
      <c r="EU191" s="57"/>
      <c r="EV191" s="65"/>
      <c r="EW191" s="57"/>
      <c r="EX191" s="65"/>
      <c r="EY191" s="65"/>
      <c r="EZ191" s="317"/>
      <c r="FA191" s="59"/>
      <c r="FB191" s="57"/>
      <c r="FC191" s="63"/>
      <c r="FD191" s="57"/>
      <c r="FE191" s="65"/>
      <c r="FF191" s="57"/>
      <c r="FG191" s="65"/>
      <c r="FH191" s="57"/>
      <c r="FI191" s="65"/>
      <c r="FJ191" s="57"/>
      <c r="FK191" s="65"/>
      <c r="FL191" s="57"/>
      <c r="FM191" s="65"/>
      <c r="FN191" s="57"/>
      <c r="FO191" s="65"/>
      <c r="FP191" s="57"/>
      <c r="FQ191" s="65"/>
      <c r="FR191" s="75"/>
      <c r="FS191" s="65"/>
      <c r="FT191" s="75"/>
      <c r="FU191" s="65"/>
      <c r="FV191" s="75"/>
      <c r="FW191" s="65"/>
      <c r="FX191" s="75"/>
      <c r="FY191" s="65"/>
      <c r="FZ191" s="75"/>
      <c r="GA191" s="65"/>
      <c r="GB191" s="75"/>
      <c r="GC191" s="65"/>
      <c r="GD191" s="75"/>
      <c r="GE191" s="65"/>
      <c r="GF191" s="75"/>
      <c r="GG191" s="65"/>
      <c r="GH191" s="75"/>
      <c r="GI191" s="65"/>
      <c r="GJ191" s="75"/>
      <c r="GK191" s="65"/>
      <c r="GL191" s="75"/>
      <c r="GM191" s="65"/>
      <c r="GN191" s="75"/>
      <c r="GO191" s="65"/>
      <c r="GP191" s="75"/>
      <c r="GQ191" s="65"/>
      <c r="GR191" s="57"/>
      <c r="GS191" s="65"/>
      <c r="GT191" s="57"/>
      <c r="GU191" s="65"/>
      <c r="GV191" s="57"/>
      <c r="GW191" s="65"/>
      <c r="GX191" s="57"/>
      <c r="GY191" s="65"/>
      <c r="GZ191" s="67" t="str">
        <f t="shared" si="511"/>
        <v/>
      </c>
      <c r="HA191" s="279"/>
      <c r="HB191" s="57"/>
      <c r="HC191"/>
      <c r="HD191"/>
      <c r="HE191"/>
      <c r="HF191"/>
      <c r="HG191"/>
      <c r="HH191"/>
    </row>
    <row r="192" spans="1:216" s="2" customFormat="1" ht="13.5" customHeight="1" x14ac:dyDescent="0.2">
      <c r="A192" s="4" t="s">
        <v>493</v>
      </c>
      <c r="B192" s="54" t="s">
        <v>191</v>
      </c>
      <c r="C192" s="14" t="s">
        <v>220</v>
      </c>
      <c r="D192" s="77"/>
      <c r="E192" s="14" t="s">
        <v>220</v>
      </c>
      <c r="F192" s="77"/>
      <c r="G192" s="14" t="s">
        <v>220</v>
      </c>
      <c r="H192" s="77"/>
      <c r="I192" s="14" t="s">
        <v>220</v>
      </c>
      <c r="J192" s="77"/>
      <c r="K192" s="57">
        <v>108.2</v>
      </c>
      <c r="L192" s="63" t="str">
        <f t="shared" ref="L192:L197" si="580">IF(ISERROR(K192/C192),"NM",IF(OR(K192/C192&lt;0.5,K192/C192&gt;2),"NM",(K192/C192-1)*100))</f>
        <v>NM</v>
      </c>
      <c r="M192" s="57">
        <v>113.7</v>
      </c>
      <c r="N192" s="63" t="str">
        <f t="shared" ref="N192:N197" si="581">IF(ISERROR(M192/E192),"NM",IF(OR(M192/E192&lt;0.5,M192/E192&gt;2),"NM",(M192/E192-1)*100))</f>
        <v>NM</v>
      </c>
      <c r="O192" s="57">
        <v>113.6</v>
      </c>
      <c r="P192" s="63" t="str">
        <f t="shared" ref="P192:P197" si="582">IF(ISERROR(O192/G192),"NM",IF(OR(O192/G192&lt;0.5,O192/G192&gt;2),"NM",(O192/G192-1)*100))</f>
        <v>NM</v>
      </c>
      <c r="Q192" s="57">
        <v>146.69999999999999</v>
      </c>
      <c r="R192" s="63" t="str">
        <f t="shared" ref="R192:R197" si="583">IF(ISERROR(Q192/I192),"NM",IF(OR(Q192/I192&lt;0.5,Q192/I192&gt;2),"NM",(Q192/I192-1)*100))</f>
        <v>NM</v>
      </c>
      <c r="S192" s="57">
        <v>124</v>
      </c>
      <c r="T192" s="63">
        <f t="shared" ref="T192:T197" si="584">IF(ISERROR(S192/K192),"NM",IF(OR(S192/K192&lt;0.5,S192/K192&gt;2),"NM",(S192/K192-1)*100))</f>
        <v>14.602587800369694</v>
      </c>
      <c r="U192" s="57">
        <v>129.80000000000001</v>
      </c>
      <c r="V192" s="63">
        <f t="shared" ref="V192:V197" si="585">IF(ISERROR(U192/M192),"NM",IF(OR(U192/M192&lt;0.5,U192/M192&gt;2),"NM",(U192/M192-1)*100))</f>
        <v>14.160070360598077</v>
      </c>
      <c r="W192" s="57">
        <v>131.19999999999999</v>
      </c>
      <c r="X192" s="63">
        <f t="shared" ref="X192:X197" si="586">IF(ISERROR(W192/O192),"NM",IF(OR(W192/O192&lt;0.5,W192/O192&gt;2),"NM",(W192/O192-1)*100))</f>
        <v>15.492957746478876</v>
      </c>
      <c r="Y192" s="57">
        <v>158.19999999999999</v>
      </c>
      <c r="Z192" s="63">
        <f t="shared" ref="Z192:Z197" si="587">IF(ISERROR(Y192/Q192),"NM",IF(OR(Y192/Q192&lt;0.5,Y192/Q192&gt;2),"NM",(Y192/Q192-1)*100))</f>
        <v>7.8391274710293057</v>
      </c>
      <c r="AA192" s="57">
        <v>130.19999999999999</v>
      </c>
      <c r="AB192" s="63">
        <f t="shared" ref="AB192:AB197" si="588">IF(ISERROR(AA192/S192),"NM",IF(OR(AA192/S192&lt;0.5,AA192/S192&gt;2),"NM",(AA192/S192-1)*100))</f>
        <v>4.9999999999999822</v>
      </c>
      <c r="AC192" s="57">
        <v>137</v>
      </c>
      <c r="AD192" s="63">
        <f t="shared" ref="AD192:AD197" si="589">IF(ISERROR(AC192/U192),"NM",IF(OR(AC192/U192&lt;0.5,AC192/U192&gt;2),"NM",(AC192/U192-1)*100))</f>
        <v>5.5469953775038494</v>
      </c>
      <c r="AE192" s="57">
        <v>138</v>
      </c>
      <c r="AF192" s="63">
        <f t="shared" ref="AF192:AF197" si="590">IF(ISERROR(AE192/W192),"NM",IF(OR(AE192/W192&lt;0.5,AE192/W192&gt;2),"NM",(AE192/W192-1)*100))</f>
        <v>5.1829268292683084</v>
      </c>
      <c r="AG192" s="57">
        <v>176</v>
      </c>
      <c r="AH192" s="63">
        <f t="shared" ref="AH192:AH197" si="591">IF(ISERROR(AG192/Y192),"NM",IF(OR(AG192/Y192&lt;0.5,AG192/Y192&gt;2),"NM",(AG192/Y192-1)*100))</f>
        <v>11.251580278128959</v>
      </c>
      <c r="AI192" s="55">
        <v>152</v>
      </c>
      <c r="AJ192" s="63">
        <f t="shared" ref="AJ192:AJ197" si="592">IF(ISERROR(AI192/AA192),"NM",IF(OR(AI192/AA192&lt;0.5,AI192/AA192&gt;2),"NM",(AI192/AA192-1)*100))</f>
        <v>16.743471582181279</v>
      </c>
      <c r="AK192" s="57">
        <v>146</v>
      </c>
      <c r="AL192" s="63">
        <f t="shared" ref="AL192:AL197" si="593">IF(ISERROR(AK192/AC192),"NM",IF(OR(AK192/AC192&lt;0.5,AK192/AC192&gt;2),"NM",(AK192/AC192-1)*100))</f>
        <v>6.5693430656934337</v>
      </c>
      <c r="AM192" s="57">
        <v>141</v>
      </c>
      <c r="AN192" s="63">
        <f t="shared" ref="AN192:AN197" si="594">IF(ISERROR(AM192/AE192),"NM",IF(OR(AM192/AE192&lt;0.5,AM192/AE192&gt;2),"NM",(AM192/AE192-1)*100))</f>
        <v>2.1739130434782705</v>
      </c>
      <c r="AO192" s="59">
        <v>175</v>
      </c>
      <c r="AP192" s="63">
        <f t="shared" ref="AP192:AP197" si="595">IF(ISERROR(AO192/AG192),"NM",IF(OR(AO192/AG192&lt;0.5,AO192/AG192&gt;2),"NM",(AO192/AG192-1)*100))</f>
        <v>-0.56818181818182323</v>
      </c>
      <c r="AQ192" s="59">
        <v>149</v>
      </c>
      <c r="AR192" s="63">
        <f t="shared" ref="AR192:AR197" si="596">IF(ISERROR(AQ192/AI192),"NM",IF(OR(AQ192/AI192&lt;0.5,AQ192/AI192&gt;2),"NM",(AQ192/AI192-1)*100))</f>
        <v>-1.9736842105263164</v>
      </c>
      <c r="AS192" s="59">
        <v>162</v>
      </c>
      <c r="AT192" s="63">
        <f t="shared" ref="AT192:AT197" si="597">IF(ISERROR(AS192/AK192),"NM",IF(OR(AS192/AK192&lt;0.5,AS192/AK192&gt;2),"NM",(AS192/AK192-1)*100))</f>
        <v>10.95890410958904</v>
      </c>
      <c r="AU192" s="59">
        <v>152</v>
      </c>
      <c r="AV192" s="63">
        <f t="shared" ref="AV192:AV197" si="598">IF(ISERROR(AU192/AM192),"NM",IF(OR(AU192/AM192&lt;0.5,AU192/AM192&gt;2),"NM",(AU192/AM192-1)*100))</f>
        <v>7.8014184397163122</v>
      </c>
      <c r="AW192" s="59">
        <v>185</v>
      </c>
      <c r="AX192" s="63">
        <f t="shared" ref="AX192:AX197" si="599">IF(ISERROR(AW192/AO192),"NM",IF(OR(AW192/AO192&lt;0.5,AW192/AO192&gt;2),"NM",(AW192/AO192-1)*100))</f>
        <v>5.7142857142857162</v>
      </c>
      <c r="AY192" s="59">
        <v>165</v>
      </c>
      <c r="AZ192" s="65">
        <f t="shared" ref="AZ192:AZ197" si="600">IF(ISERROR(AY192/AQ192),"NM",IF(OR(AY192/AQ192&lt;0.5,AY192/AQ192&gt;2),"NM",(AY192/AQ192-1)*100))</f>
        <v>10.738255033557053</v>
      </c>
      <c r="BA192" s="59">
        <v>170</v>
      </c>
      <c r="BB192" s="65">
        <f t="shared" ref="BB192:BB197" si="601">IF(ISERROR(BA192/AS192),"NM",IF(OR(BA192/AS192&lt;0.5,BA192/AS192&gt;2),"NM",(BA192/AS192-1)*100))</f>
        <v>4.9382716049382713</v>
      </c>
      <c r="BC192" s="59">
        <v>171</v>
      </c>
      <c r="BD192" s="65">
        <f t="shared" ref="BD192:BD197" si="602">IF(ISERROR(BC192/AU192),"NM",IF(OR(BC192/AU192&lt;0.5,BC192/AU192&gt;2),"NM",(BC192/AU192-1)*100))</f>
        <v>12.5</v>
      </c>
      <c r="BE192" s="59">
        <v>234</v>
      </c>
      <c r="BF192" s="65">
        <f t="shared" ref="BF192:BF197" si="603">IF(ISERROR(BE192/AW192),"NM",IF(OR(BE192/AW192&lt;0.5,BE192/AW192&gt;2),"NM",(BE192/AW192-1)*100))</f>
        <v>26.486486486486484</v>
      </c>
      <c r="BG192" s="59">
        <v>181</v>
      </c>
      <c r="BH192" s="65">
        <f t="shared" ref="BH192:BH197" si="604">IF(ISERROR(BG192/AY192),"NM",IF(OR(BG192/AY192&lt;0.5,BG192/AY192&gt;2),"NM",(BG192/AY192-1)*100))</f>
        <v>9.6969696969696919</v>
      </c>
      <c r="BI192" s="59">
        <v>190</v>
      </c>
      <c r="BJ192" s="65">
        <f t="shared" ref="BJ192:BJ197" si="605">IF(ISERROR(BI192/BA192),"NM",IF(OR(BI192/BA192&lt;0.5,BI192/BA192&gt;2),"NM",(BI192/BA192-1)*100))</f>
        <v>11.764705882352944</v>
      </c>
      <c r="BK192" s="59">
        <v>189</v>
      </c>
      <c r="BL192" s="65">
        <f t="shared" ref="BL192:BL197" si="606">IF(ISERROR(BK192/BC192),"NM",IF(OR(BK192/BC192&lt;0.5,BK192/BC192&gt;2),"NM",(BK192/BC192-1)*100))</f>
        <v>10.526315789473696</v>
      </c>
      <c r="BM192" s="59">
        <v>232</v>
      </c>
      <c r="BN192" s="65">
        <f t="shared" ref="BN192:BN197" si="607">IF(ISERROR(BM192/BE192),"NM",IF(OR(BM192/BE192&lt;0.5,BM192/BE192&gt;2),"NM",(BM192/BE192-1)*100))</f>
        <v>-0.85470085470085166</v>
      </c>
      <c r="BO192" s="59">
        <v>175</v>
      </c>
      <c r="BP192" s="65">
        <f t="shared" ref="BP192:BP197" si="608">IF(ISERROR(BO192/BG192),"NM",IF(OR(BO192/BG192&lt;0.5,BO192/BG192&gt;2),"NM",(BO192/BG192-1)*100))</f>
        <v>-3.3149171270718258</v>
      </c>
      <c r="BQ192" s="59">
        <v>187</v>
      </c>
      <c r="BR192" s="65">
        <f t="shared" ref="BR192:BR197" si="609">IF(ISERROR(BQ192/BI192),"NM",IF(OR(BQ192/BI192&lt;0.5,BQ192/BI192&gt;2),"NM",(BQ192/BI192-1)*100))</f>
        <v>-1.5789473684210575</v>
      </c>
      <c r="BS192" s="59">
        <v>179</v>
      </c>
      <c r="BT192" s="65">
        <f t="shared" ref="BT192:BT197" si="610">IF(ISERROR(BS192/BK192),"NM",IF(OR(BS192/BK192&lt;0.5,BS192/BK192&gt;2),"NM",(BS192/BK192-1)*100))</f>
        <v>-5.2910052910052912</v>
      </c>
      <c r="BU192" s="59">
        <v>212</v>
      </c>
      <c r="BV192" s="65">
        <f t="shared" ref="BV192:BV197" si="611">IF(ISERROR(BU192/BM192),"NM",IF(OR(BU192/BM192&lt;0.5,BU192/BM192&gt;2),"NM",(BU192/BM192-1)*100))</f>
        <v>-8.6206896551724093</v>
      </c>
      <c r="BW192" s="59">
        <f>64+103</f>
        <v>167</v>
      </c>
      <c r="BX192" s="65">
        <f t="shared" ref="BX192:BX196" si="612">IF(ISERROR(BW192/BO192),"NM",IF(OR(BW192/BO192&lt;0.5,BW192/BO192&gt;2),"NM",(BW192/BO192-1)*100))</f>
        <v>-4.5714285714285712</v>
      </c>
      <c r="BY192" s="59">
        <f>61+104</f>
        <v>165</v>
      </c>
      <c r="BZ192" s="65">
        <f t="shared" ref="BZ192:BZ197" si="613">IF(ISERROR(BY192/BQ192),"NM",IF(OR(BY192/BQ192&lt;0.5,BY192/BQ192&gt;2),"NM",(BY192/BQ192-1)*100))</f>
        <v>-11.764705882352944</v>
      </c>
      <c r="CA192" s="59">
        <f>62+106</f>
        <v>168</v>
      </c>
      <c r="CB192" s="65">
        <f t="shared" ref="CB192:CB197" si="614">IF(ISERROR(CA192/BS192),"NM",IF(OR(CA192/BS192&lt;0.5,CA192/BS192&gt;2),"NM",(CA192/BS192-1)*100))</f>
        <v>-6.1452513966480442</v>
      </c>
      <c r="CC192" s="59">
        <f>70+122</f>
        <v>192</v>
      </c>
      <c r="CD192" s="65">
        <f t="shared" ref="CD192:CD197" si="615">IF(ISERROR(CC192/BU192),"NM",IF(OR(CC192/BU192&lt;0.5,CC192/BU192&gt;2),"NM",(CC192/BU192-1)*100))</f>
        <v>-9.4339622641509422</v>
      </c>
      <c r="CE192" s="59">
        <f>56+94</f>
        <v>150</v>
      </c>
      <c r="CF192" s="65">
        <f t="shared" ref="CF192:CF197" si="616">IF(ISERROR(CE192/BW192),"NM",IF(OR(CE192/BW192&lt;0.5,CE192/BW192&gt;2),"NM",(CE192/BW192-1)*100))</f>
        <v>-10.179640718562876</v>
      </c>
      <c r="CG192" s="59">
        <f>57+106</f>
        <v>163</v>
      </c>
      <c r="CH192" s="65">
        <f t="shared" ref="CH192:CH197" si="617">IF(ISERROR(CG192/BY192),"NM",IF(OR(CG192/BY192&lt;0.5,CG192/BY192&gt;2),"NM",(CG192/BY192-1)*100))</f>
        <v>-1.2121212121212088</v>
      </c>
      <c r="CI192" s="59">
        <f>56+99</f>
        <v>155</v>
      </c>
      <c r="CJ192" s="65">
        <f t="shared" ref="CJ192:CJ197" si="618">IF(ISERROR(CI192/CA192),"NM",IF(OR(CI192/CA192&lt;0.5,CI192/CA192&gt;2),"NM",(CI192/CA192-1)*100))</f>
        <v>-7.7380952380952328</v>
      </c>
      <c r="CK192" s="59">
        <f>68+122</f>
        <v>190</v>
      </c>
      <c r="CL192" s="65">
        <f t="shared" ref="CL192:CL197" si="619">IF(ISERROR(CK192/CC192),"NM",IF(OR(CK192/CC192&lt;0.5,CK192/CC192&gt;2),"NM",(CK192/CC192-1)*100))</f>
        <v>-1.041666666666663</v>
      </c>
      <c r="CM192" s="59">
        <f>58+99</f>
        <v>157</v>
      </c>
      <c r="CN192" s="65">
        <f t="shared" ref="CN192:CN197" si="620">IF(ISERROR(CM192/CE192),"NM",IF(OR(CM192/CE192&lt;0.5,CM192/CE192&gt;2),"NM",(CM192/CE192-1)*100))</f>
        <v>4.6666666666666634</v>
      </c>
      <c r="CO192" s="59">
        <f>59+109</f>
        <v>168</v>
      </c>
      <c r="CP192" s="65">
        <f t="shared" ref="CP192:CP197" si="621">IF(ISERROR(CO192/CG192),"NM",IF(OR(CO192/CG192&lt;0.5,CO192/CG192&gt;2),"NM",(CO192/CG192-1)*100))</f>
        <v>3.0674846625766916</v>
      </c>
      <c r="CQ192" s="59">
        <f>64+105</f>
        <v>169</v>
      </c>
      <c r="CR192" s="65">
        <f t="shared" ref="CR192:CR197" si="622">IF(ISERROR(CQ192/CI192),"NM",IF(OR(CQ192/CI192&lt;0.5,CQ192/CI192&gt;2),"NM",(CQ192/CI192-1)*100))</f>
        <v>9.0322580645161299</v>
      </c>
      <c r="CS192" s="59">
        <f>85+130</f>
        <v>215</v>
      </c>
      <c r="CT192" s="65">
        <f t="shared" ref="CT192:CT197" si="623">IF(ISERROR(CS192/CK192),"NM",IF(OR(CS192/CK192&lt;0.5,CS192/CK192&gt;2),"NM",(CS192/CK192-1)*100))</f>
        <v>13.157894736842103</v>
      </c>
      <c r="CU192" s="59">
        <f>70+103</f>
        <v>173</v>
      </c>
      <c r="CV192" s="65">
        <f t="shared" ref="CV192:CV197" si="624">IF(ISERROR(CU192/CM192),"NM",IF(OR(CU192/CM192&lt;0.5,CU192/CM192&gt;2),"NM",(CU192/CM192-1)*100))</f>
        <v>10.191082802547768</v>
      </c>
      <c r="CW192" s="59">
        <f>73+109</f>
        <v>182</v>
      </c>
      <c r="CX192" s="65">
        <f t="shared" ref="CX192:CX197" si="625">IF(ISERROR(CW192/CO192),"NM",IF(OR(CW192/CO192&lt;0.5,CW192/CO192&gt;2),"NM",(CW192/CO192-1)*100))</f>
        <v>8.333333333333325</v>
      </c>
      <c r="CY192" s="59">
        <f>69+101</f>
        <v>170</v>
      </c>
      <c r="CZ192" s="65">
        <f t="shared" ref="CZ192:CZ197" si="626">IF(ISERROR(CY192/CQ192),"NM",IF(OR(CY192/CQ192&lt;0.5,CY192/CQ192&gt;2),"NM",(CY192/CQ192-1)*100))</f>
        <v>0.59171597633136397</v>
      </c>
      <c r="DA192" s="59">
        <f>90+126</f>
        <v>216</v>
      </c>
      <c r="DB192" s="65">
        <f t="shared" ref="DB192:DB197" si="627">IF(ISERROR(DA192/CS192),"NM",IF(OR(DA192/CS192&lt;0.5,DA192/CS192&gt;2),"NM",(DA192/CS192-1)*100))</f>
        <v>0.46511627906977715</v>
      </c>
      <c r="DC192" s="59">
        <f>71+90</f>
        <v>161</v>
      </c>
      <c r="DD192" s="65">
        <f t="shared" ref="DD192:DD197" si="628">IF(ISERROR(DC192/CU192),"NM",IF(OR(DC192/CU192&lt;0.5,DC192/CU192&gt;2),"NM",(DC192/CU192-1)*100))</f>
        <v>-6.9364161849710948</v>
      </c>
      <c r="DE192" s="59">
        <f>76+98</f>
        <v>174</v>
      </c>
      <c r="DF192" s="65">
        <f t="shared" ref="DF192:DF197" si="629">IF(ISERROR(DE192/CW192),"NM",IF(OR(DE192/CW192&lt;0.5,DE192/CW192&gt;2),"NM",(DE192/CW192-1)*100))</f>
        <v>-4.3956043956043906</v>
      </c>
      <c r="DG192" s="59">
        <f>70+92</f>
        <v>162</v>
      </c>
      <c r="DH192" s="65">
        <f t="shared" ref="DH192:DH197" si="630">IF(ISERROR(DG192/CY192),"NM",IF(OR(DG192/CY192&lt;0.5,DG192/CY192&gt;2),"NM",(DG192/CY192-1)*100))</f>
        <v>-4.705882352941182</v>
      </c>
      <c r="DI192" s="59">
        <f>86+108</f>
        <v>194</v>
      </c>
      <c r="DJ192" s="65">
        <f t="shared" ref="DJ192:DJ197" si="631">IF(ISERROR(DI192/DA192),"NM",IF(OR(DI192/DA192&lt;0.5,DI192/DA192&gt;2),"NM",(DI192/DA192-1)*100))</f>
        <v>-10.185185185185187</v>
      </c>
      <c r="DK192" s="59">
        <f>69+89</f>
        <v>158</v>
      </c>
      <c r="DL192" s="67">
        <f t="shared" ref="DL192:DL197" si="632">IF(ISERROR(DK192/DC192),"NM",IF(OR(DK192/DC192&lt;0.5,DK192/DC192&gt;2),"NM",(DK192/DC192-1)*100))</f>
        <v>-1.8633540372670843</v>
      </c>
      <c r="DM192" s="59">
        <f>75+93</f>
        <v>168</v>
      </c>
      <c r="DN192" s="67">
        <f t="shared" ref="DN192:DN197" si="633">IF(ISERROR(DM192/DE192),"NM",IF(OR(DM192/DE192&lt;0.5,DM192/DE192&gt;2),"NM",(DM192/DE192-1)*100))</f>
        <v>-3.4482758620689613</v>
      </c>
      <c r="DO192" s="59">
        <f>76+95</f>
        <v>171</v>
      </c>
      <c r="DP192" s="67">
        <f t="shared" ref="DP192:DP197" si="634">IF(ISERROR(DO192/DG192),"NM",IF(OR(DO192/DG192&lt;0.5,DO192/DG192&gt;2),"NM",(DO192/DG192-1)*100))</f>
        <v>5.555555555555558</v>
      </c>
      <c r="DQ192" s="59">
        <f>101+126</f>
        <v>227</v>
      </c>
      <c r="DR192" s="67">
        <f t="shared" ref="DR192:DR197" si="635">IF(ISERROR(DQ192/DI192),"NM",IF(OR(DQ192/DI192&lt;0.5,DQ192/DI192&gt;2),"NM",(DQ192/DI192-1)*100))</f>
        <v>17.010309278350523</v>
      </c>
      <c r="DS192" s="59">
        <f>75+92</f>
        <v>167</v>
      </c>
      <c r="DT192" s="67">
        <f t="shared" ref="DT192:DT197" si="636">IF(ISERROR(DS192/DK192),"NM",IF(OR(DS192/DK192&lt;0.5,DS192/DK192&gt;2),"NM",(DS192/DK192-1)*100))</f>
        <v>5.6962025316455778</v>
      </c>
      <c r="DU192" s="59">
        <f>84+102</f>
        <v>186</v>
      </c>
      <c r="DV192" s="67">
        <f t="shared" ref="DV192:DX197" si="637">IF(ISERROR(DU192/DM192),"NM",IF(OR(DU192/DM192&lt;0.5,DU192/DM192&gt;2),"NM",(DU192/DM192-1)*100))</f>
        <v>10.714285714285721</v>
      </c>
      <c r="DW192" s="59">
        <f>100+81</f>
        <v>181</v>
      </c>
      <c r="DX192" s="67">
        <f t="shared" si="637"/>
        <v>5.8479532163742798</v>
      </c>
      <c r="DY192" s="59">
        <f>105+150</f>
        <v>255</v>
      </c>
      <c r="DZ192" s="67">
        <f t="shared" ref="DZ192:DZ197" si="638">IF(ISERROR(DY192/DQ192),"NM",IF(OR(DY192/DQ192&lt;0.5,DY192/DQ192&gt;2),"NM",(DY192/DQ192-1)*100))</f>
        <v>12.334801762114544</v>
      </c>
      <c r="EA192" s="59">
        <f>77+98</f>
        <v>175</v>
      </c>
      <c r="EB192" s="67">
        <f t="shared" ref="EB192:EB197" si="639">IF(ISERROR(EA192/DS192),"NM",IF(OR(EA192/DS192&lt;0.5,EA192/DS192&gt;2),"NM",(EA192/DS192-1)*100))</f>
        <v>4.7904191616766401</v>
      </c>
      <c r="EC192" s="59">
        <f>81+104</f>
        <v>185</v>
      </c>
      <c r="ED192" s="67">
        <f t="shared" ref="ED192:ED197" si="640">IF(ISERROR(EC192/DU192),"NM",IF(OR(EC192/DU192&lt;0.5,EC192/DU192&gt;2),"NM",(EC192/DU192-1)*100))</f>
        <v>-0.53763440860215006</v>
      </c>
      <c r="EE192" s="59">
        <f>81+97</f>
        <v>178</v>
      </c>
      <c r="EF192" s="67">
        <f t="shared" ref="EF192:EF197" si="641">IF(ISERROR(EE192/DW192),"NM",IF(OR(EE192/DW192&lt;0.5,EE192/DW192&gt;2),"NM",(EE192/DW192-1)*100))</f>
        <v>-1.6574585635359074</v>
      </c>
      <c r="EG192" s="59">
        <f>109+138</f>
        <v>247</v>
      </c>
      <c r="EH192" s="67">
        <f t="shared" ref="EH192:EH197" si="642">IF(ISERROR(EG192/DY192),"NM",IF(OR(EG192/DY192&lt;0.5,EG192/DY192&gt;2),"NM",(EG192/DY192-1)*100))</f>
        <v>-3.1372549019607843</v>
      </c>
      <c r="EI192" s="59">
        <f>83+97</f>
        <v>180</v>
      </c>
      <c r="EJ192" s="67">
        <f t="shared" ref="EJ192:EJ197" si="643">IF(ISERROR(EI192/EA192),"NM",IF(OR(EI192/EA192&lt;0.5,EI192/EA192&gt;2),"NM",(EI192/EA192-1)*100))</f>
        <v>2.857142857142847</v>
      </c>
      <c r="EK192" s="59">
        <f>85+106</f>
        <v>191</v>
      </c>
      <c r="EL192" s="67">
        <f t="shared" ref="EL192:EL197" si="644">IF(ISERROR(EK192/EC192),"NM",IF(OR(EK192/EC192&lt;0.5,EK192/EC192&gt;2),"NM",(EK192/EC192-1)*100))</f>
        <v>3.2432432432432323</v>
      </c>
      <c r="EM192" s="59">
        <f>82+104</f>
        <v>186</v>
      </c>
      <c r="EN192" s="67">
        <f t="shared" ref="EN192:EN197" si="645">IF(ISERROR(EM192/EE192),"NM",IF(OR(EM192/EE192&lt;0.5,EM192/EE192&gt;2),"NM",(EM192/EE192-1)*100))</f>
        <v>4.4943820224719211</v>
      </c>
      <c r="EO192" s="59">
        <f>106+149</f>
        <v>255</v>
      </c>
      <c r="EP192" s="67">
        <f t="shared" ref="EP192:EP197" si="646">IF(ISERROR(EO192/EG192),"NM",IF(OR(EO192/EG192&lt;0.5,EO192/EG192&gt;2),"NM",(EO192/EG192-1)*100))</f>
        <v>3.238866396761142</v>
      </c>
      <c r="EQ192" s="59">
        <f>EI192*1.05</f>
        <v>189</v>
      </c>
      <c r="ER192" s="67">
        <f t="shared" ref="ER192:ER197" si="647">IF(ISERROR(EQ192/EI192),"NM",IF(OR(EQ192/EI192&lt;0.5,EQ192/EI192&gt;2),"NM",(EQ192/EI192-1)*100))</f>
        <v>5.0000000000000044</v>
      </c>
      <c r="ES192" s="59">
        <f>EK192*1.05</f>
        <v>200.55</v>
      </c>
      <c r="ET192" s="67">
        <f t="shared" ref="ET192:ET197" si="648">IF(ISERROR(ES192/EK192),"NM",IF(OR(ES192/EK192&lt;0.5,ES192/EK192&gt;2),"NM",(ES192/EK192-1)*100))</f>
        <v>5.0000000000000044</v>
      </c>
      <c r="EU192" s="59">
        <f>EM192*1.05</f>
        <v>195.3</v>
      </c>
      <c r="EV192" s="67">
        <f t="shared" ref="EV192:EX197" si="649">IF(ISERROR(EU192/EM192),"NM",IF(OR(EU192/EM192&lt;0.5,EU192/EM192&gt;2),"NM",(EU192/EM192-1)*100))</f>
        <v>5.0000000000000044</v>
      </c>
      <c r="EW192" s="59">
        <f>EO192*1.05</f>
        <v>267.75</v>
      </c>
      <c r="EX192" s="67">
        <f t="shared" si="649"/>
        <v>5.0000000000000044</v>
      </c>
      <c r="EY192" s="67"/>
      <c r="EZ192" s="317"/>
      <c r="FA192" s="59"/>
      <c r="FB192" s="70" t="s">
        <v>220</v>
      </c>
      <c r="FC192" s="63"/>
      <c r="FD192" s="70" t="s">
        <v>220</v>
      </c>
      <c r="FE192" s="65" t="str">
        <f t="shared" ref="FE192:FE197" si="650">IF(ISERROR(FD192/FB192),"NM",IF(OR(FD192/FB192&lt;0.5,FD192/FB192&gt;2),"NM",(FD192/FB192-1)*100))</f>
        <v>NM</v>
      </c>
      <c r="FF192" s="70" t="s">
        <v>220</v>
      </c>
      <c r="FG192" s="65" t="str">
        <f t="shared" ref="FG192:FG197" si="651">IF(ISERROR(FF192/FD192),"NM",IF(OR(FF192/FD192&lt;0.5,FF192/FD192&gt;2),"NM",(FF192/FD192-1)*100))</f>
        <v>NM</v>
      </c>
      <c r="FH192" s="57">
        <v>482.2</v>
      </c>
      <c r="FI192" s="65" t="str">
        <f t="shared" ref="FI192:FI197" si="652">IF(ISERROR(FH192/FF192),"NM",IF(OR(FH192/FF192&lt;0.5,FH192/FF192&gt;2),"NM",(FH192/FF192-1)*100))</f>
        <v>NM</v>
      </c>
      <c r="FJ192" s="57">
        <v>543.20000000000005</v>
      </c>
      <c r="FK192" s="65">
        <f t="shared" ref="FK192:FK197" si="653">IF(ISERROR(FJ192/FH192),"NM",IF(OR(FJ192/FH192&lt;0.5,FJ192/FH192&gt;2),"NM",(FJ192/FH192-1)*100))</f>
        <v>12.650352550808798</v>
      </c>
      <c r="FL192" s="75">
        <f>+AA192+AC192+AE192+AG192</f>
        <v>581.20000000000005</v>
      </c>
      <c r="FM192" s="65">
        <f t="shared" ref="FM192:FM197" si="654">IF(ISERROR(FL192/FJ192),"NM",IF(OR(FL192/FJ192&lt;0.5,FL192/FJ192&gt;2),"NM",(FL192/FJ192-1)*100))</f>
        <v>6.9955817378497764</v>
      </c>
      <c r="FN192" s="88">
        <f>AI192+AK192+AM192+AO192</f>
        <v>614</v>
      </c>
      <c r="FO192" s="65">
        <f t="shared" ref="FO192:FO197" si="655">IF(ISERROR(FN192/FL192),"NM",IF(OR(FN192/FL192&lt;0.5,FN192/FL192&gt;2),"NM",(FN192/FL192-1)*100))</f>
        <v>5.6434962147281498</v>
      </c>
      <c r="FP192" s="88">
        <f>AQ192+AS192+AU192+AW192</f>
        <v>648</v>
      </c>
      <c r="FQ192" s="65">
        <f t="shared" ref="FQ192:FQ197" si="656">IF(ISERROR(FP192/FN192),"NM",IF(OR(FP192/FN192&lt;0.5,FP192/FN192&gt;2),"NM",(FP192/FN192-1)*100))</f>
        <v>5.5374592833876246</v>
      </c>
      <c r="FR192" s="75">
        <f>AY192+BA192+BC192+BE192</f>
        <v>740</v>
      </c>
      <c r="FS192" s="65">
        <f t="shared" ref="FS192:FS197" si="657">IF(ISERROR(FR192/FP192),"NM",IF(OR(FR192/FP192&lt;0.5,FR192/FP192&gt;2),"NM",(FR192/FP192-1)*100))</f>
        <v>14.197530864197528</v>
      </c>
      <c r="FT192" s="75">
        <f>BG192+BI192+BK192+BM192</f>
        <v>792</v>
      </c>
      <c r="FU192" s="65">
        <f t="shared" ref="FU192:FU197" si="658">IF(ISERROR(FT192/FR192),"NM",IF(OR(FT192/FR192&lt;0.5,FT192/FR192&gt;2),"NM",(FT192/FR192-1)*100))</f>
        <v>7.0270270270270219</v>
      </c>
      <c r="FV192" s="87">
        <f>BO192+BQ192+BS192+BU192</f>
        <v>753</v>
      </c>
      <c r="FW192" s="65">
        <f t="shared" ref="FW192:FW197" si="659">IF(ISERROR(FV192/FT192),"NM",IF(OR(FV192/FT192&lt;0.5,FV192/FT192&gt;2),"NM",(FV192/FT192-1)*100))</f>
        <v>-4.9242424242424203</v>
      </c>
      <c r="FX192" s="87">
        <f>BW192+BY192+CA192+CC192</f>
        <v>692</v>
      </c>
      <c r="FY192" s="65">
        <f t="shared" ref="FY192:FY197" si="660">IF(ISERROR(FX192/FV192),"NM",IF(OR(FX192/FV192&lt;0.5,FX192/FV192&gt;2),"NM",(FX192/FV192-1)*100))</f>
        <v>-8.1009296148738414</v>
      </c>
      <c r="FZ192" s="87">
        <f>CE192+CG192+CI192+CK192</f>
        <v>658</v>
      </c>
      <c r="GA192" s="65">
        <f t="shared" ref="GA192:GA197" si="661">IF(ISERROR(FZ192/FX192),"NM",IF(OR(FZ192/FX192&lt;0.5,FZ192/FX192&gt;2),"NM",(FZ192/FX192-1)*100))</f>
        <v>-4.9132947976878611</v>
      </c>
      <c r="GB192" s="87">
        <f>CM192+CO192+CQ192+CS192</f>
        <v>709</v>
      </c>
      <c r="GC192" s="65">
        <f t="shared" ref="GC192:GC197" si="662">IF(ISERROR(GB192/FZ192),"NM",IF(OR(GB192/FZ192&lt;0.5,GB192/FZ192&gt;2),"NM",(GB192/FZ192-1)*100))</f>
        <v>7.7507598784194442</v>
      </c>
      <c r="GD192" s="87">
        <f>CU192+CW192+CY192+DA192</f>
        <v>741</v>
      </c>
      <c r="GE192" s="65">
        <f t="shared" ref="GE192:GW197" si="663">IF(ISERROR(GD192/GB192),"NM",IF(OR(GD192/GB192&lt;0.5,GD192/GB192&gt;2),"NM",(GD192/GB192-1)*100))</f>
        <v>4.5133991537376517</v>
      </c>
      <c r="GF192" s="87">
        <f>DC192+DE192+DG192+DI192</f>
        <v>691</v>
      </c>
      <c r="GG192" s="65">
        <f t="shared" si="663"/>
        <v>-6.7476383265856921</v>
      </c>
      <c r="GH192" s="87">
        <f>DK192+DM192+DO192+DQ192</f>
        <v>724</v>
      </c>
      <c r="GI192" s="65">
        <f t="shared" si="663"/>
        <v>4.7756874095513657</v>
      </c>
      <c r="GJ192" s="87">
        <f>DS192+DU192+DW192+DY192</f>
        <v>789</v>
      </c>
      <c r="GK192" s="65">
        <f t="shared" si="663"/>
        <v>8.9779005524861955</v>
      </c>
      <c r="GL192" s="87">
        <f>EA192+EC192+EE192+EG192</f>
        <v>785</v>
      </c>
      <c r="GM192" s="65">
        <f t="shared" si="663"/>
        <v>-0.5069708491761693</v>
      </c>
      <c r="GN192" s="87">
        <f>EI192+EK192+EM192+EO192</f>
        <v>812</v>
      </c>
      <c r="GO192" s="65">
        <f t="shared" ref="GO192:GO197" si="664">IF(ISERROR(GN192/GL192),"NM",IF(OR(GN192/GL192&lt;0.5,GN192/GL192&gt;2),"NM",(GN192/GL192-1)*100))</f>
        <v>3.4394904458598718</v>
      </c>
      <c r="GP192" s="87">
        <f>EQ192+ES192+EU192+EW192</f>
        <v>852.6</v>
      </c>
      <c r="GQ192" s="65">
        <f t="shared" ref="GQ192:GQ197" si="665">IF(ISERROR(GP192/GN192),"NM",IF(OR(GP192/GN192&lt;0.5,GP192/GN192&gt;2),"NM",(GP192/GN192-1)*100))</f>
        <v>5.0000000000000044</v>
      </c>
      <c r="GR192" s="57">
        <f>GP192*1.05</f>
        <v>895.23</v>
      </c>
      <c r="GS192" s="65">
        <f t="shared" si="663"/>
        <v>5.0000000000000044</v>
      </c>
      <c r="GT192" s="57">
        <f>GR192*1.05</f>
        <v>939.99150000000009</v>
      </c>
      <c r="GU192" s="65">
        <f t="shared" si="663"/>
        <v>5.0000000000000044</v>
      </c>
      <c r="GV192" s="57">
        <f>GT192*1.05</f>
        <v>986.99107500000014</v>
      </c>
      <c r="GW192" s="65">
        <f t="shared" si="663"/>
        <v>5.0000000000000044</v>
      </c>
      <c r="GX192" s="57">
        <f>GV192*1.05</f>
        <v>1036.3406287500002</v>
      </c>
      <c r="GY192" s="65">
        <f t="shared" ref="GY192:GY197" si="666">IF(ISERROR(GX192/GV192),"NM",IF(OR(GX192/GV192&lt;0.5,GX192/GV192&gt;2),"NM",(GX192/GV192-1)*100))</f>
        <v>5.0000000000000044</v>
      </c>
      <c r="GZ192" s="67">
        <f t="shared" si="511"/>
        <v>5.0000000000000044</v>
      </c>
      <c r="HA192" s="280"/>
      <c r="HB192" s="57"/>
      <c r="HC192"/>
      <c r="HD192"/>
      <c r="HE192"/>
      <c r="HF192"/>
      <c r="HG192"/>
      <c r="HH192"/>
    </row>
    <row r="193" spans="1:216" s="2" customFormat="1" ht="13.5" customHeight="1" x14ac:dyDescent="0.2">
      <c r="A193" s="4" t="s">
        <v>495</v>
      </c>
      <c r="B193" s="54" t="s">
        <v>190</v>
      </c>
      <c r="C193" s="14" t="s">
        <v>220</v>
      </c>
      <c r="D193" s="77"/>
      <c r="E193" s="14" t="s">
        <v>220</v>
      </c>
      <c r="F193" s="77"/>
      <c r="G193" s="14" t="s">
        <v>220</v>
      </c>
      <c r="H193" s="77"/>
      <c r="I193" s="14" t="s">
        <v>220</v>
      </c>
      <c r="J193" s="77"/>
      <c r="K193" s="57">
        <v>43.8</v>
      </c>
      <c r="L193" s="63" t="str">
        <f t="shared" si="580"/>
        <v>NM</v>
      </c>
      <c r="M193" s="57">
        <v>47</v>
      </c>
      <c r="N193" s="63" t="str">
        <f t="shared" si="581"/>
        <v>NM</v>
      </c>
      <c r="O193" s="57">
        <v>45.5</v>
      </c>
      <c r="P193" s="63" t="str">
        <f t="shared" si="582"/>
        <v>NM</v>
      </c>
      <c r="Q193" s="57">
        <v>80.5</v>
      </c>
      <c r="R193" s="63" t="str">
        <f t="shared" si="583"/>
        <v>NM</v>
      </c>
      <c r="S193" s="57">
        <v>51.4</v>
      </c>
      <c r="T193" s="63">
        <f t="shared" si="584"/>
        <v>17.351598173515992</v>
      </c>
      <c r="U193" s="57">
        <v>51.4</v>
      </c>
      <c r="V193" s="63">
        <f t="shared" si="585"/>
        <v>9.3617021276595658</v>
      </c>
      <c r="W193" s="57">
        <v>52.7</v>
      </c>
      <c r="X193" s="63">
        <f t="shared" si="586"/>
        <v>15.824175824175835</v>
      </c>
      <c r="Y193" s="57">
        <v>72.599999999999994</v>
      </c>
      <c r="Z193" s="63">
        <f t="shared" si="587"/>
        <v>-9.8136645962732967</v>
      </c>
      <c r="AA193" s="57">
        <v>52.6</v>
      </c>
      <c r="AB193" s="63">
        <f t="shared" si="588"/>
        <v>2.3346303501945664</v>
      </c>
      <c r="AC193" s="57">
        <v>51.4</v>
      </c>
      <c r="AD193" s="63">
        <f t="shared" si="589"/>
        <v>0</v>
      </c>
      <c r="AE193" s="57">
        <v>50</v>
      </c>
      <c r="AF193" s="63">
        <f t="shared" si="590"/>
        <v>-5.1233396584440261</v>
      </c>
      <c r="AG193" s="57">
        <v>75</v>
      </c>
      <c r="AH193" s="63">
        <f t="shared" si="591"/>
        <v>3.3057851239669533</v>
      </c>
      <c r="AI193" s="55">
        <v>58</v>
      </c>
      <c r="AJ193" s="63">
        <f t="shared" si="592"/>
        <v>10.266159695817478</v>
      </c>
      <c r="AK193" s="57">
        <v>55</v>
      </c>
      <c r="AL193" s="63">
        <f t="shared" si="593"/>
        <v>7.0038910505836549</v>
      </c>
      <c r="AM193" s="57">
        <v>50</v>
      </c>
      <c r="AN193" s="63">
        <f t="shared" si="594"/>
        <v>0</v>
      </c>
      <c r="AO193" s="59">
        <v>73</v>
      </c>
      <c r="AP193" s="63">
        <f t="shared" si="595"/>
        <v>-2.6666666666666616</v>
      </c>
      <c r="AQ193" s="59">
        <v>54</v>
      </c>
      <c r="AR193" s="63">
        <f t="shared" si="596"/>
        <v>-6.8965517241379342</v>
      </c>
      <c r="AS193" s="59">
        <v>55</v>
      </c>
      <c r="AT193" s="63">
        <f t="shared" si="597"/>
        <v>0</v>
      </c>
      <c r="AU193" s="59">
        <v>51</v>
      </c>
      <c r="AV193" s="63">
        <f t="shared" si="598"/>
        <v>2.0000000000000018</v>
      </c>
      <c r="AW193" s="59">
        <v>73</v>
      </c>
      <c r="AX193" s="63">
        <f t="shared" si="599"/>
        <v>0</v>
      </c>
      <c r="AY193" s="59">
        <v>55</v>
      </c>
      <c r="AZ193" s="65">
        <f t="shared" si="600"/>
        <v>1.8518518518518601</v>
      </c>
      <c r="BA193" s="59">
        <v>54</v>
      </c>
      <c r="BB193" s="65">
        <f t="shared" si="601"/>
        <v>-1.8181818181818188</v>
      </c>
      <c r="BC193" s="59">
        <v>54</v>
      </c>
      <c r="BD193" s="65">
        <f t="shared" si="602"/>
        <v>5.8823529411764719</v>
      </c>
      <c r="BE193" s="59">
        <v>86</v>
      </c>
      <c r="BF193" s="65">
        <f t="shared" si="603"/>
        <v>17.808219178082197</v>
      </c>
      <c r="BG193" s="59">
        <v>58</v>
      </c>
      <c r="BH193" s="65">
        <f t="shared" si="604"/>
        <v>5.4545454545454453</v>
      </c>
      <c r="BI193" s="59">
        <v>58</v>
      </c>
      <c r="BJ193" s="65">
        <f t="shared" si="605"/>
        <v>7.4074074074074181</v>
      </c>
      <c r="BK193" s="59">
        <v>61</v>
      </c>
      <c r="BL193" s="65">
        <f t="shared" si="606"/>
        <v>12.962962962962955</v>
      </c>
      <c r="BM193" s="59">
        <v>100</v>
      </c>
      <c r="BN193" s="65">
        <f t="shared" si="607"/>
        <v>16.279069767441868</v>
      </c>
      <c r="BO193" s="59">
        <v>62</v>
      </c>
      <c r="BP193" s="65">
        <f t="shared" si="608"/>
        <v>6.8965517241379226</v>
      </c>
      <c r="BQ193" s="59">
        <v>68</v>
      </c>
      <c r="BR193" s="65">
        <f t="shared" si="609"/>
        <v>17.241379310344819</v>
      </c>
      <c r="BS193" s="59">
        <v>64</v>
      </c>
      <c r="BT193" s="65">
        <f t="shared" si="610"/>
        <v>4.9180327868852514</v>
      </c>
      <c r="BU193" s="59">
        <v>93</v>
      </c>
      <c r="BV193" s="65">
        <f t="shared" si="611"/>
        <v>-6.9999999999999947</v>
      </c>
      <c r="BW193" s="59">
        <v>77</v>
      </c>
      <c r="BX193" s="65">
        <f t="shared" si="612"/>
        <v>24.193548387096776</v>
      </c>
      <c r="BY193" s="59">
        <v>74</v>
      </c>
      <c r="BZ193" s="65">
        <f t="shared" si="613"/>
        <v>8.8235294117646959</v>
      </c>
      <c r="CA193" s="59">
        <v>74</v>
      </c>
      <c r="CB193" s="65">
        <f t="shared" si="614"/>
        <v>15.625</v>
      </c>
      <c r="CC193" s="59">
        <v>105</v>
      </c>
      <c r="CD193" s="65">
        <f t="shared" si="615"/>
        <v>12.903225806451623</v>
      </c>
      <c r="CE193" s="59">
        <v>67</v>
      </c>
      <c r="CF193" s="65">
        <f t="shared" si="616"/>
        <v>-12.987012987012992</v>
      </c>
      <c r="CG193" s="59">
        <v>73</v>
      </c>
      <c r="CH193" s="65">
        <f t="shared" si="617"/>
        <v>-1.3513513513513487</v>
      </c>
      <c r="CI193" s="59">
        <v>73</v>
      </c>
      <c r="CJ193" s="65">
        <f t="shared" si="618"/>
        <v>-1.3513513513513487</v>
      </c>
      <c r="CK193" s="59">
        <v>107</v>
      </c>
      <c r="CL193" s="65">
        <f t="shared" si="619"/>
        <v>1.904761904761898</v>
      </c>
      <c r="CM193" s="59">
        <v>78</v>
      </c>
      <c r="CN193" s="65">
        <f t="shared" si="620"/>
        <v>16.417910447761198</v>
      </c>
      <c r="CO193" s="59">
        <v>82</v>
      </c>
      <c r="CP193" s="65">
        <f t="shared" si="621"/>
        <v>12.328767123287676</v>
      </c>
      <c r="CQ193" s="59">
        <v>78</v>
      </c>
      <c r="CR193" s="65">
        <f t="shared" si="622"/>
        <v>6.8493150684931559</v>
      </c>
      <c r="CS193" s="59">
        <v>117</v>
      </c>
      <c r="CT193" s="65">
        <f t="shared" si="623"/>
        <v>9.3457943925233664</v>
      </c>
      <c r="CU193" s="59">
        <v>83</v>
      </c>
      <c r="CV193" s="65">
        <f t="shared" si="624"/>
        <v>6.4102564102564097</v>
      </c>
      <c r="CW193" s="59">
        <v>79</v>
      </c>
      <c r="CX193" s="65">
        <f t="shared" si="625"/>
        <v>-3.6585365853658569</v>
      </c>
      <c r="CY193" s="59">
        <v>73</v>
      </c>
      <c r="CZ193" s="65">
        <f t="shared" si="626"/>
        <v>-6.4102564102564097</v>
      </c>
      <c r="DA193" s="59">
        <v>108</v>
      </c>
      <c r="DB193" s="65">
        <f t="shared" si="627"/>
        <v>-7.6923076923076872</v>
      </c>
      <c r="DC193" s="59">
        <v>69</v>
      </c>
      <c r="DD193" s="65">
        <f t="shared" si="628"/>
        <v>-16.867469879518072</v>
      </c>
      <c r="DE193" s="59">
        <v>71</v>
      </c>
      <c r="DF193" s="65">
        <f t="shared" si="629"/>
        <v>-10.126582278481012</v>
      </c>
      <c r="DG193" s="59">
        <v>65</v>
      </c>
      <c r="DH193" s="65">
        <f t="shared" si="630"/>
        <v>-10.95890410958904</v>
      </c>
      <c r="DI193" s="59">
        <v>91</v>
      </c>
      <c r="DJ193" s="65">
        <f t="shared" si="631"/>
        <v>-15.740740740740744</v>
      </c>
      <c r="DK193" s="59">
        <v>67</v>
      </c>
      <c r="DL193" s="67">
        <f t="shared" si="632"/>
        <v>-2.8985507246376829</v>
      </c>
      <c r="DM193" s="59">
        <v>68</v>
      </c>
      <c r="DN193" s="67">
        <f t="shared" si="633"/>
        <v>-4.2253521126760614</v>
      </c>
      <c r="DO193" s="59">
        <v>66</v>
      </c>
      <c r="DP193" s="67">
        <f t="shared" si="634"/>
        <v>1.538461538461533</v>
      </c>
      <c r="DQ193" s="59">
        <v>107</v>
      </c>
      <c r="DR193" s="67">
        <f t="shared" si="635"/>
        <v>17.582417582417587</v>
      </c>
      <c r="DS193" s="59">
        <v>67</v>
      </c>
      <c r="DT193" s="67">
        <f t="shared" si="636"/>
        <v>0</v>
      </c>
      <c r="DU193" s="59">
        <v>72</v>
      </c>
      <c r="DV193" s="67">
        <f t="shared" si="637"/>
        <v>5.8823529411764719</v>
      </c>
      <c r="DW193" s="59">
        <v>67</v>
      </c>
      <c r="DX193" s="67">
        <f t="shared" si="637"/>
        <v>1.5151515151515138</v>
      </c>
      <c r="DY193" s="59">
        <v>120</v>
      </c>
      <c r="DZ193" s="67">
        <f t="shared" si="638"/>
        <v>12.149532710280365</v>
      </c>
      <c r="EA193" s="59">
        <v>70</v>
      </c>
      <c r="EB193" s="67">
        <f t="shared" si="639"/>
        <v>4.4776119402984982</v>
      </c>
      <c r="EC193" s="59">
        <v>74</v>
      </c>
      <c r="ED193" s="67">
        <f t="shared" si="640"/>
        <v>2.7777777777777679</v>
      </c>
      <c r="EE193" s="59">
        <v>65</v>
      </c>
      <c r="EF193" s="67">
        <f t="shared" si="641"/>
        <v>-2.9850746268656692</v>
      </c>
      <c r="EG193" s="59">
        <v>119</v>
      </c>
      <c r="EH193" s="67">
        <f t="shared" si="642"/>
        <v>-0.83333333333333037</v>
      </c>
      <c r="EI193" s="59">
        <v>69</v>
      </c>
      <c r="EJ193" s="67">
        <f t="shared" si="643"/>
        <v>-1.4285714285714235</v>
      </c>
      <c r="EK193" s="59">
        <v>75</v>
      </c>
      <c r="EL193" s="67">
        <f t="shared" si="644"/>
        <v>1.3513513513513598</v>
      </c>
      <c r="EM193" s="59">
        <v>76</v>
      </c>
      <c r="EN193" s="67">
        <f t="shared" si="645"/>
        <v>16.92307692307693</v>
      </c>
      <c r="EO193" s="59">
        <v>134</v>
      </c>
      <c r="EP193" s="67">
        <f t="shared" si="646"/>
        <v>12.605042016806722</v>
      </c>
      <c r="EQ193" s="59">
        <f>EI193*1.07</f>
        <v>73.83</v>
      </c>
      <c r="ER193" s="67">
        <f t="shared" si="647"/>
        <v>7.0000000000000062</v>
      </c>
      <c r="ES193" s="59">
        <f>EK193*1.07</f>
        <v>80.25</v>
      </c>
      <c r="ET193" s="67">
        <f t="shared" si="648"/>
        <v>7.0000000000000062</v>
      </c>
      <c r="EU193" s="59">
        <f>EM193*1.07</f>
        <v>81.320000000000007</v>
      </c>
      <c r="EV193" s="67">
        <f t="shared" si="649"/>
        <v>7.0000000000000062</v>
      </c>
      <c r="EW193" s="59">
        <f>EO193*1.07</f>
        <v>143.38</v>
      </c>
      <c r="EX193" s="67">
        <f t="shared" si="649"/>
        <v>7.0000000000000062</v>
      </c>
      <c r="EY193" s="67"/>
      <c r="EZ193" s="317"/>
      <c r="FA193" s="59"/>
      <c r="FB193" s="70" t="s">
        <v>220</v>
      </c>
      <c r="FC193" s="63"/>
      <c r="FD193" s="70" t="s">
        <v>220</v>
      </c>
      <c r="FE193" s="65" t="str">
        <f t="shared" si="650"/>
        <v>NM</v>
      </c>
      <c r="FF193" s="70" t="s">
        <v>220</v>
      </c>
      <c r="FG193" s="65" t="str">
        <f t="shared" si="651"/>
        <v>NM</v>
      </c>
      <c r="FH193" s="57">
        <v>216.8</v>
      </c>
      <c r="FI193" s="65" t="str">
        <f t="shared" si="652"/>
        <v>NM</v>
      </c>
      <c r="FJ193" s="57">
        <v>228.1</v>
      </c>
      <c r="FK193" s="65">
        <f t="shared" si="653"/>
        <v>5.2121771217711999</v>
      </c>
      <c r="FL193" s="75">
        <f>+AA193+AC193+AE193+AG193</f>
        <v>229</v>
      </c>
      <c r="FM193" s="65">
        <f t="shared" si="654"/>
        <v>0.39456378781237422</v>
      </c>
      <c r="FN193" s="88">
        <f>AI193+AK193+AM193+AO193</f>
        <v>236</v>
      </c>
      <c r="FO193" s="65">
        <f t="shared" si="655"/>
        <v>3.0567685589519611</v>
      </c>
      <c r="FP193" s="88">
        <f>AQ193+AS193+AU193+AW193</f>
        <v>233</v>
      </c>
      <c r="FQ193" s="65">
        <f t="shared" si="656"/>
        <v>-1.2711864406779627</v>
      </c>
      <c r="FR193" s="75">
        <f>AY193+BA193+BC193+BE193</f>
        <v>249</v>
      </c>
      <c r="FS193" s="65">
        <f t="shared" si="657"/>
        <v>6.8669527896995763</v>
      </c>
      <c r="FT193" s="75">
        <f>BG193+BI193+BK193+BM193</f>
        <v>277</v>
      </c>
      <c r="FU193" s="65">
        <f t="shared" si="658"/>
        <v>11.244979919678721</v>
      </c>
      <c r="FV193" s="87">
        <f>BO193+BQ193+BS193+BU193</f>
        <v>287</v>
      </c>
      <c r="FW193" s="65">
        <f t="shared" si="659"/>
        <v>3.6101083032491044</v>
      </c>
      <c r="FX193" s="87">
        <f>BW193+BY193+CA193+CC193</f>
        <v>330</v>
      </c>
      <c r="FY193" s="65">
        <f t="shared" si="660"/>
        <v>14.982578397212553</v>
      </c>
      <c r="FZ193" s="87">
        <f>CE193+CG193+CI193+CK193</f>
        <v>320</v>
      </c>
      <c r="GA193" s="65">
        <f t="shared" si="661"/>
        <v>-3.0303030303030276</v>
      </c>
      <c r="GB193" s="87">
        <f>CM193+CO193+CQ193+CS193</f>
        <v>355</v>
      </c>
      <c r="GC193" s="65">
        <f t="shared" si="662"/>
        <v>10.9375</v>
      </c>
      <c r="GD193" s="87">
        <f>CU193+CW193+CY193+DA193</f>
        <v>343</v>
      </c>
      <c r="GE193" s="65">
        <f t="shared" si="663"/>
        <v>-3.3802816901408406</v>
      </c>
      <c r="GF193" s="87">
        <f>DC193+DE193+DG193+DI193</f>
        <v>296</v>
      </c>
      <c r="GG193" s="65">
        <f t="shared" si="663"/>
        <v>-13.702623906705536</v>
      </c>
      <c r="GH193" s="87">
        <f>DK193+DM193+DO193+DQ193</f>
        <v>308</v>
      </c>
      <c r="GI193" s="65">
        <f t="shared" si="663"/>
        <v>4.0540540540540571</v>
      </c>
      <c r="GJ193" s="87">
        <f>DS193+DU193+DW193+DY193</f>
        <v>326</v>
      </c>
      <c r="GK193" s="65">
        <f t="shared" si="663"/>
        <v>5.8441558441558517</v>
      </c>
      <c r="GL193" s="87">
        <f>EA193+EC193+EE193+EG193</f>
        <v>328</v>
      </c>
      <c r="GM193" s="65">
        <f t="shared" si="663"/>
        <v>0.61349693251533388</v>
      </c>
      <c r="GN193" s="87">
        <f>EI193+EK193+EM193+EO193</f>
        <v>354</v>
      </c>
      <c r="GO193" s="65">
        <f t="shared" si="664"/>
        <v>7.92682926829269</v>
      </c>
      <c r="GP193" s="87">
        <f>EQ193+ES193+EU193+EW193</f>
        <v>378.78</v>
      </c>
      <c r="GQ193" s="65">
        <f t="shared" si="665"/>
        <v>6.999999999999984</v>
      </c>
      <c r="GR193" s="57">
        <f>GP193*1.07</f>
        <v>405.2946</v>
      </c>
      <c r="GS193" s="65">
        <f t="shared" si="663"/>
        <v>7.0000000000000062</v>
      </c>
      <c r="GT193" s="57">
        <f>GR193*1.07</f>
        <v>433.66522200000003</v>
      </c>
      <c r="GU193" s="65">
        <f t="shared" si="663"/>
        <v>7.0000000000000062</v>
      </c>
      <c r="GV193" s="57">
        <f>GT193*1.07</f>
        <v>464.02178754000005</v>
      </c>
      <c r="GW193" s="65">
        <f t="shared" si="663"/>
        <v>7.0000000000000062</v>
      </c>
      <c r="GX193" s="57">
        <f>GV193*1.07</f>
        <v>496.50331266780006</v>
      </c>
      <c r="GY193" s="65">
        <f t="shared" si="666"/>
        <v>7.0000000000000062</v>
      </c>
      <c r="GZ193" s="67">
        <f t="shared" si="511"/>
        <v>7.0000000000000062</v>
      </c>
      <c r="HA193" s="280"/>
      <c r="HB193" s="57"/>
      <c r="HC193"/>
      <c r="HD193"/>
      <c r="HE193"/>
      <c r="HF193"/>
      <c r="HG193"/>
      <c r="HH193"/>
    </row>
    <row r="194" spans="1:216" s="2" customFormat="1" ht="13.5" customHeight="1" x14ac:dyDescent="0.2">
      <c r="A194" s="4" t="s">
        <v>497</v>
      </c>
      <c r="B194" s="54" t="s">
        <v>227</v>
      </c>
      <c r="C194" s="14" t="s">
        <v>220</v>
      </c>
      <c r="D194" s="77"/>
      <c r="E194" s="14" t="s">
        <v>220</v>
      </c>
      <c r="F194" s="77"/>
      <c r="G194" s="14" t="s">
        <v>220</v>
      </c>
      <c r="H194" s="77"/>
      <c r="I194" s="14" t="s">
        <v>220</v>
      </c>
      <c r="J194" s="77"/>
      <c r="K194" s="57">
        <v>12.1</v>
      </c>
      <c r="L194" s="63" t="str">
        <f t="shared" si="580"/>
        <v>NM</v>
      </c>
      <c r="M194" s="57">
        <v>13.4</v>
      </c>
      <c r="N194" s="63" t="str">
        <f t="shared" si="581"/>
        <v>NM</v>
      </c>
      <c r="O194" s="57">
        <v>13.1</v>
      </c>
      <c r="P194" s="63" t="str">
        <f t="shared" si="582"/>
        <v>NM</v>
      </c>
      <c r="Q194" s="57">
        <v>15.4</v>
      </c>
      <c r="R194" s="63" t="str">
        <f t="shared" si="583"/>
        <v>NM</v>
      </c>
      <c r="S194" s="57">
        <v>17</v>
      </c>
      <c r="T194" s="63">
        <f t="shared" si="584"/>
        <v>40.495867768595041</v>
      </c>
      <c r="U194" s="57">
        <v>26.3</v>
      </c>
      <c r="V194" s="63">
        <f t="shared" si="585"/>
        <v>96.268656716417908</v>
      </c>
      <c r="W194" s="57">
        <v>28.2</v>
      </c>
      <c r="X194" s="63" t="str">
        <f t="shared" si="586"/>
        <v>NM</v>
      </c>
      <c r="Y194" s="57">
        <v>35.799999999999997</v>
      </c>
      <c r="Z194" s="63" t="str">
        <f t="shared" si="587"/>
        <v>NM</v>
      </c>
      <c r="AA194" s="57">
        <v>27.9</v>
      </c>
      <c r="AB194" s="63">
        <f t="shared" si="588"/>
        <v>64.117647058823522</v>
      </c>
      <c r="AC194" s="57">
        <v>31</v>
      </c>
      <c r="AD194" s="63">
        <f t="shared" si="589"/>
        <v>17.870722433460063</v>
      </c>
      <c r="AE194" s="57">
        <v>29</v>
      </c>
      <c r="AF194" s="63">
        <f t="shared" si="590"/>
        <v>2.8368794326241176</v>
      </c>
      <c r="AG194" s="57">
        <v>37</v>
      </c>
      <c r="AH194" s="63">
        <f t="shared" si="591"/>
        <v>3.3519553072625774</v>
      </c>
      <c r="AI194" s="55">
        <v>32</v>
      </c>
      <c r="AJ194" s="63">
        <f t="shared" si="592"/>
        <v>14.695340501792131</v>
      </c>
      <c r="AK194" s="57">
        <v>31</v>
      </c>
      <c r="AL194" s="63">
        <f t="shared" si="593"/>
        <v>0</v>
      </c>
      <c r="AM194" s="57">
        <v>30</v>
      </c>
      <c r="AN194" s="63">
        <f t="shared" si="594"/>
        <v>3.4482758620689724</v>
      </c>
      <c r="AO194" s="59">
        <v>38</v>
      </c>
      <c r="AP194" s="63">
        <f t="shared" si="595"/>
        <v>2.7027027027026973</v>
      </c>
      <c r="AQ194" s="59">
        <v>31</v>
      </c>
      <c r="AR194" s="63">
        <f t="shared" si="596"/>
        <v>-3.125</v>
      </c>
      <c r="AS194" s="59">
        <v>34</v>
      </c>
      <c r="AT194" s="63">
        <f t="shared" si="597"/>
        <v>9.6774193548387011</v>
      </c>
      <c r="AU194" s="59">
        <v>32</v>
      </c>
      <c r="AV194" s="63">
        <f t="shared" si="598"/>
        <v>6.6666666666666652</v>
      </c>
      <c r="AW194" s="59">
        <v>43</v>
      </c>
      <c r="AX194" s="63">
        <f t="shared" si="599"/>
        <v>13.157894736842103</v>
      </c>
      <c r="AY194" s="59">
        <v>39</v>
      </c>
      <c r="AZ194" s="65">
        <f t="shared" si="600"/>
        <v>25.806451612903224</v>
      </c>
      <c r="BA194" s="59">
        <v>41</v>
      </c>
      <c r="BB194" s="65">
        <f t="shared" si="601"/>
        <v>20.588235294117641</v>
      </c>
      <c r="BC194" s="59">
        <v>43</v>
      </c>
      <c r="BD194" s="65">
        <f t="shared" si="602"/>
        <v>34.375</v>
      </c>
      <c r="BE194" s="59">
        <v>54</v>
      </c>
      <c r="BF194" s="65">
        <f t="shared" si="603"/>
        <v>25.581395348837212</v>
      </c>
      <c r="BG194" s="59">
        <v>46</v>
      </c>
      <c r="BH194" s="65">
        <f t="shared" si="604"/>
        <v>17.948717948717952</v>
      </c>
      <c r="BI194" s="59">
        <v>49</v>
      </c>
      <c r="BJ194" s="65">
        <f t="shared" si="605"/>
        <v>19.512195121951216</v>
      </c>
      <c r="BK194" s="59">
        <v>52</v>
      </c>
      <c r="BL194" s="65">
        <f t="shared" si="606"/>
        <v>20.930232558139529</v>
      </c>
      <c r="BM194" s="59">
        <v>65</v>
      </c>
      <c r="BN194" s="65">
        <f t="shared" si="607"/>
        <v>20.370370370370374</v>
      </c>
      <c r="BO194" s="59">
        <v>52</v>
      </c>
      <c r="BP194" s="65">
        <f t="shared" si="608"/>
        <v>13.043478260869556</v>
      </c>
      <c r="BQ194" s="59">
        <v>60</v>
      </c>
      <c r="BR194" s="65">
        <f t="shared" si="609"/>
        <v>22.448979591836739</v>
      </c>
      <c r="BS194" s="59">
        <v>59</v>
      </c>
      <c r="BT194" s="65">
        <f t="shared" si="610"/>
        <v>13.461538461538458</v>
      </c>
      <c r="BU194" s="59">
        <v>69</v>
      </c>
      <c r="BV194" s="65">
        <f t="shared" si="611"/>
        <v>6.1538461538461542</v>
      </c>
      <c r="BW194" s="59">
        <v>59</v>
      </c>
      <c r="BX194" s="65">
        <f t="shared" si="612"/>
        <v>13.461538461538458</v>
      </c>
      <c r="BY194" s="59">
        <v>59</v>
      </c>
      <c r="BZ194" s="65">
        <f t="shared" si="613"/>
        <v>-1.6666666666666718</v>
      </c>
      <c r="CA194" s="59">
        <v>57</v>
      </c>
      <c r="CB194" s="65">
        <f t="shared" si="614"/>
        <v>-3.3898305084745783</v>
      </c>
      <c r="CC194" s="59">
        <v>78</v>
      </c>
      <c r="CD194" s="65">
        <f t="shared" si="615"/>
        <v>13.043478260869556</v>
      </c>
      <c r="CE194" s="59">
        <v>61</v>
      </c>
      <c r="CF194" s="65">
        <f t="shared" si="616"/>
        <v>3.3898305084745672</v>
      </c>
      <c r="CG194" s="59">
        <v>58</v>
      </c>
      <c r="CH194" s="65">
        <f t="shared" si="617"/>
        <v>-1.6949152542372836</v>
      </c>
      <c r="CI194" s="59">
        <v>56</v>
      </c>
      <c r="CJ194" s="65">
        <f t="shared" si="618"/>
        <v>-1.7543859649122862</v>
      </c>
      <c r="CK194" s="59">
        <v>70</v>
      </c>
      <c r="CL194" s="65">
        <f t="shared" si="619"/>
        <v>-10.256410256410254</v>
      </c>
      <c r="CM194" s="59">
        <v>56</v>
      </c>
      <c r="CN194" s="65">
        <f t="shared" si="620"/>
        <v>-8.1967213114754074</v>
      </c>
      <c r="CO194" s="59">
        <v>56</v>
      </c>
      <c r="CP194" s="65">
        <f t="shared" si="621"/>
        <v>-3.4482758620689613</v>
      </c>
      <c r="CQ194" s="59">
        <v>51</v>
      </c>
      <c r="CR194" s="65">
        <f t="shared" si="622"/>
        <v>-8.9285714285714306</v>
      </c>
      <c r="CS194" s="59">
        <v>69</v>
      </c>
      <c r="CT194" s="65">
        <f t="shared" si="623"/>
        <v>-1.4285714285714235</v>
      </c>
      <c r="CU194" s="59">
        <v>52</v>
      </c>
      <c r="CV194" s="65">
        <f t="shared" si="624"/>
        <v>-7.1428571428571397</v>
      </c>
      <c r="CW194" s="59">
        <v>55</v>
      </c>
      <c r="CX194" s="65">
        <f t="shared" si="625"/>
        <v>-1.7857142857142905</v>
      </c>
      <c r="CY194" s="59">
        <v>51</v>
      </c>
      <c r="CZ194" s="65">
        <f t="shared" si="626"/>
        <v>0</v>
      </c>
      <c r="DA194" s="59">
        <v>70</v>
      </c>
      <c r="DB194" s="65">
        <f t="shared" si="627"/>
        <v>1.449275362318847</v>
      </c>
      <c r="DC194" s="59">
        <v>53</v>
      </c>
      <c r="DD194" s="65">
        <f t="shared" si="628"/>
        <v>1.9230769230769162</v>
      </c>
      <c r="DE194" s="59">
        <v>62</v>
      </c>
      <c r="DF194" s="65">
        <f t="shared" si="629"/>
        <v>12.72727272727272</v>
      </c>
      <c r="DG194" s="59">
        <v>53</v>
      </c>
      <c r="DH194" s="65">
        <f t="shared" si="630"/>
        <v>3.9215686274509887</v>
      </c>
      <c r="DI194" s="59">
        <v>71</v>
      </c>
      <c r="DJ194" s="65">
        <f t="shared" si="631"/>
        <v>1.4285714285714235</v>
      </c>
      <c r="DK194" s="59">
        <v>53</v>
      </c>
      <c r="DL194" s="67">
        <f t="shared" si="632"/>
        <v>0</v>
      </c>
      <c r="DM194" s="59">
        <v>55</v>
      </c>
      <c r="DN194" s="67">
        <f t="shared" si="633"/>
        <v>-11.290322580645162</v>
      </c>
      <c r="DO194" s="59">
        <v>50</v>
      </c>
      <c r="DP194" s="67">
        <f t="shared" si="634"/>
        <v>-5.6603773584905648</v>
      </c>
      <c r="DQ194" s="59">
        <v>76</v>
      </c>
      <c r="DR194" s="67">
        <f t="shared" si="635"/>
        <v>7.0422535211267512</v>
      </c>
      <c r="DS194" s="59">
        <v>46</v>
      </c>
      <c r="DT194" s="67">
        <f t="shared" si="636"/>
        <v>-13.207547169811317</v>
      </c>
      <c r="DU194" s="59">
        <v>48</v>
      </c>
      <c r="DV194" s="67">
        <f t="shared" si="637"/>
        <v>-12.727272727272732</v>
      </c>
      <c r="DW194" s="59">
        <v>45</v>
      </c>
      <c r="DX194" s="67">
        <f t="shared" si="637"/>
        <v>-9.9999999999999982</v>
      </c>
      <c r="DY194" s="59">
        <v>79</v>
      </c>
      <c r="DZ194" s="67">
        <f t="shared" si="638"/>
        <v>3.9473684210526327</v>
      </c>
      <c r="EA194" s="59">
        <v>46</v>
      </c>
      <c r="EB194" s="67">
        <f t="shared" si="639"/>
        <v>0</v>
      </c>
      <c r="EC194" s="59">
        <v>50</v>
      </c>
      <c r="ED194" s="67">
        <f t="shared" si="640"/>
        <v>4.1666666666666741</v>
      </c>
      <c r="EE194" s="59">
        <v>46</v>
      </c>
      <c r="EF194" s="67">
        <f t="shared" si="641"/>
        <v>2.2222222222222143</v>
      </c>
      <c r="EG194" s="59">
        <v>78</v>
      </c>
      <c r="EH194" s="67">
        <f t="shared" si="642"/>
        <v>-1.2658227848101222</v>
      </c>
      <c r="EI194" s="59">
        <v>46</v>
      </c>
      <c r="EJ194" s="67">
        <f t="shared" si="643"/>
        <v>0</v>
      </c>
      <c r="EK194" s="59">
        <v>50</v>
      </c>
      <c r="EL194" s="67">
        <f t="shared" si="644"/>
        <v>0</v>
      </c>
      <c r="EM194" s="59">
        <v>49</v>
      </c>
      <c r="EN194" s="67">
        <f t="shared" si="645"/>
        <v>6.5217391304347894</v>
      </c>
      <c r="EO194" s="59">
        <v>84</v>
      </c>
      <c r="EP194" s="67">
        <f t="shared" si="646"/>
        <v>7.6923076923076872</v>
      </c>
      <c r="EQ194" s="59">
        <f>EI194*1.07</f>
        <v>49.220000000000006</v>
      </c>
      <c r="ER194" s="67">
        <f t="shared" si="647"/>
        <v>7.0000000000000062</v>
      </c>
      <c r="ES194" s="59">
        <f>EK194*1.07</f>
        <v>53.5</v>
      </c>
      <c r="ET194" s="67">
        <f t="shared" si="648"/>
        <v>7.0000000000000062</v>
      </c>
      <c r="EU194" s="59">
        <f>EM194*1.07</f>
        <v>52.43</v>
      </c>
      <c r="EV194" s="67">
        <f t="shared" si="649"/>
        <v>7.0000000000000062</v>
      </c>
      <c r="EW194" s="59">
        <f>EO194*1.07</f>
        <v>89.88000000000001</v>
      </c>
      <c r="EX194" s="67">
        <f t="shared" si="649"/>
        <v>7.0000000000000062</v>
      </c>
      <c r="EY194" s="67"/>
      <c r="EZ194" s="317"/>
      <c r="FA194" s="59"/>
      <c r="FB194" s="70" t="s">
        <v>220</v>
      </c>
      <c r="FC194" s="63"/>
      <c r="FD194" s="70" t="s">
        <v>220</v>
      </c>
      <c r="FE194" s="65" t="str">
        <f t="shared" si="650"/>
        <v>NM</v>
      </c>
      <c r="FF194" s="70" t="s">
        <v>220</v>
      </c>
      <c r="FG194" s="65" t="str">
        <f t="shared" si="651"/>
        <v>NM</v>
      </c>
      <c r="FH194" s="57">
        <v>54</v>
      </c>
      <c r="FI194" s="65" t="str">
        <f t="shared" si="652"/>
        <v>NM</v>
      </c>
      <c r="FJ194" s="57">
        <v>107.3</v>
      </c>
      <c r="FK194" s="65">
        <f t="shared" si="653"/>
        <v>98.703703703703695</v>
      </c>
      <c r="FL194" s="75">
        <f>+AA194+AC194+AE194+AG194</f>
        <v>124.9</v>
      </c>
      <c r="FM194" s="65">
        <f t="shared" si="654"/>
        <v>16.402609506057786</v>
      </c>
      <c r="FN194" s="88">
        <f>AI194+AK194+AM194+AO194</f>
        <v>131</v>
      </c>
      <c r="FO194" s="65">
        <f t="shared" si="655"/>
        <v>4.8839071257005484</v>
      </c>
      <c r="FP194" s="88">
        <f>AQ194+AS194+AU194+AW194</f>
        <v>140</v>
      </c>
      <c r="FQ194" s="65">
        <f t="shared" si="656"/>
        <v>6.8702290076335881</v>
      </c>
      <c r="FR194" s="75">
        <f>AY194+BA194+BC194+BE194</f>
        <v>177</v>
      </c>
      <c r="FS194" s="65">
        <f t="shared" si="657"/>
        <v>26.428571428571423</v>
      </c>
      <c r="FT194" s="75">
        <f>BG194+BI194+BK194+BM194</f>
        <v>212</v>
      </c>
      <c r="FU194" s="65">
        <f t="shared" si="658"/>
        <v>19.774011299435035</v>
      </c>
      <c r="FV194" s="87">
        <f>BO194+BQ194+BS194+BU194</f>
        <v>240</v>
      </c>
      <c r="FW194" s="65">
        <f t="shared" si="659"/>
        <v>13.207547169811317</v>
      </c>
      <c r="FX194" s="87">
        <f>BW194+BY194+CA194+CC194</f>
        <v>253</v>
      </c>
      <c r="FY194" s="65">
        <f t="shared" si="660"/>
        <v>5.4166666666666696</v>
      </c>
      <c r="FZ194" s="87">
        <f>CE194+CG194+CI194+CK194</f>
        <v>245</v>
      </c>
      <c r="GA194" s="65">
        <f t="shared" si="661"/>
        <v>-3.1620553359683834</v>
      </c>
      <c r="GB194" s="87">
        <f>CM194+CO194+CQ194+CS194</f>
        <v>232</v>
      </c>
      <c r="GC194" s="65">
        <f t="shared" si="662"/>
        <v>-5.3061224489795888</v>
      </c>
      <c r="GD194" s="87">
        <f>CU194+CW194+CY194+DA194</f>
        <v>228</v>
      </c>
      <c r="GE194" s="65">
        <f t="shared" si="663"/>
        <v>-1.7241379310344862</v>
      </c>
      <c r="GF194" s="87">
        <f>DC194+DE194+DG194+DI194</f>
        <v>239</v>
      </c>
      <c r="GG194" s="65">
        <f t="shared" si="663"/>
        <v>4.8245614035087758</v>
      </c>
      <c r="GH194" s="87">
        <f>DK194+DM194+DO194+DQ194</f>
        <v>234</v>
      </c>
      <c r="GI194" s="65">
        <f t="shared" si="663"/>
        <v>-2.0920502092050208</v>
      </c>
      <c r="GJ194" s="87">
        <f>DS194+DU194+DW194+DY194</f>
        <v>218</v>
      </c>
      <c r="GK194" s="65">
        <f t="shared" si="663"/>
        <v>-6.8376068376068355</v>
      </c>
      <c r="GL194" s="87">
        <f>EA194+EC194+EE194+EG194</f>
        <v>220</v>
      </c>
      <c r="GM194" s="65">
        <f t="shared" si="663"/>
        <v>0.91743119266054496</v>
      </c>
      <c r="GN194" s="87">
        <f>EI194+EK194+EM194+EO194</f>
        <v>229</v>
      </c>
      <c r="GO194" s="65">
        <f t="shared" si="664"/>
        <v>4.0909090909091006</v>
      </c>
      <c r="GP194" s="87">
        <f>EQ194+ES194+EU194+EW194</f>
        <v>245.03000000000003</v>
      </c>
      <c r="GQ194" s="65">
        <f t="shared" si="665"/>
        <v>7.0000000000000062</v>
      </c>
      <c r="GR194" s="57">
        <f>GP194*1.07</f>
        <v>262.18210000000005</v>
      </c>
      <c r="GS194" s="65">
        <f t="shared" si="663"/>
        <v>7.0000000000000062</v>
      </c>
      <c r="GT194" s="57">
        <f>GR194*1.07</f>
        <v>280.53484700000007</v>
      </c>
      <c r="GU194" s="65">
        <f t="shared" si="663"/>
        <v>7.0000000000000062</v>
      </c>
      <c r="GV194" s="57">
        <f>GT194*1.07</f>
        <v>300.1722862900001</v>
      </c>
      <c r="GW194" s="65">
        <f t="shared" si="663"/>
        <v>7.0000000000000062</v>
      </c>
      <c r="GX194" s="57">
        <f>GV194*1.07</f>
        <v>321.18434633030012</v>
      </c>
      <c r="GY194" s="65">
        <f t="shared" si="666"/>
        <v>7.0000000000000062</v>
      </c>
      <c r="GZ194" s="67">
        <f t="shared" si="511"/>
        <v>7.0000000000000062</v>
      </c>
      <c r="HA194" s="280"/>
      <c r="HB194" s="57"/>
      <c r="HC194"/>
      <c r="HD194"/>
      <c r="HE194"/>
      <c r="HF194"/>
      <c r="HG194"/>
      <c r="HH194"/>
    </row>
    <row r="195" spans="1:216" s="2" customFormat="1" ht="13.5" customHeight="1" x14ac:dyDescent="0.2">
      <c r="A195" s="4" t="s">
        <v>496</v>
      </c>
      <c r="B195" s="54" t="s">
        <v>228</v>
      </c>
      <c r="C195" s="14" t="s">
        <v>220</v>
      </c>
      <c r="D195" s="77"/>
      <c r="E195" s="14" t="s">
        <v>220</v>
      </c>
      <c r="F195" s="77"/>
      <c r="G195" s="14" t="s">
        <v>220</v>
      </c>
      <c r="H195" s="77"/>
      <c r="I195" s="14" t="s">
        <v>220</v>
      </c>
      <c r="J195" s="77"/>
      <c r="K195" s="57">
        <v>14.4</v>
      </c>
      <c r="L195" s="63" t="str">
        <f t="shared" si="580"/>
        <v>NM</v>
      </c>
      <c r="M195" s="57">
        <v>15.2</v>
      </c>
      <c r="N195" s="63" t="str">
        <f t="shared" si="581"/>
        <v>NM</v>
      </c>
      <c r="O195" s="57">
        <v>14.4</v>
      </c>
      <c r="P195" s="63" t="str">
        <f t="shared" si="582"/>
        <v>NM</v>
      </c>
      <c r="Q195" s="57">
        <v>16.100000000000001</v>
      </c>
      <c r="R195" s="63" t="str">
        <f t="shared" si="583"/>
        <v>NM</v>
      </c>
      <c r="S195" s="57">
        <v>16.2</v>
      </c>
      <c r="T195" s="63">
        <f t="shared" si="584"/>
        <v>12.5</v>
      </c>
      <c r="U195" s="57">
        <v>18.399999999999999</v>
      </c>
      <c r="V195" s="63">
        <f t="shared" si="585"/>
        <v>21.052631578947366</v>
      </c>
      <c r="W195" s="57">
        <v>18.2</v>
      </c>
      <c r="X195" s="63">
        <f t="shared" si="586"/>
        <v>26.388888888888886</v>
      </c>
      <c r="Y195" s="57">
        <v>18.7</v>
      </c>
      <c r="Z195" s="63">
        <f t="shared" si="587"/>
        <v>16.149068322981353</v>
      </c>
      <c r="AA195" s="57">
        <v>17.5</v>
      </c>
      <c r="AB195" s="63">
        <f t="shared" si="588"/>
        <v>8.0246913580247039</v>
      </c>
      <c r="AC195" s="57">
        <v>18.399999999999999</v>
      </c>
      <c r="AD195" s="63">
        <f t="shared" si="589"/>
        <v>0</v>
      </c>
      <c r="AE195" s="57">
        <v>18</v>
      </c>
      <c r="AF195" s="63">
        <f t="shared" si="590"/>
        <v>-1.098901098901095</v>
      </c>
      <c r="AG195" s="57">
        <v>21</v>
      </c>
      <c r="AH195" s="63">
        <f t="shared" si="591"/>
        <v>12.299465240641716</v>
      </c>
      <c r="AI195" s="55">
        <v>21</v>
      </c>
      <c r="AJ195" s="63">
        <f t="shared" si="592"/>
        <v>19.999999999999996</v>
      </c>
      <c r="AK195" s="57">
        <v>20</v>
      </c>
      <c r="AL195" s="63">
        <f t="shared" si="593"/>
        <v>8.6956521739130608</v>
      </c>
      <c r="AM195" s="57">
        <v>20</v>
      </c>
      <c r="AN195" s="63">
        <f t="shared" si="594"/>
        <v>11.111111111111116</v>
      </c>
      <c r="AO195" s="59">
        <v>22</v>
      </c>
      <c r="AP195" s="63">
        <f t="shared" si="595"/>
        <v>4.7619047619047672</v>
      </c>
      <c r="AQ195" s="59">
        <v>23</v>
      </c>
      <c r="AR195" s="63">
        <f t="shared" si="596"/>
        <v>9.5238095238095344</v>
      </c>
      <c r="AS195" s="59">
        <v>25</v>
      </c>
      <c r="AT195" s="63">
        <f t="shared" si="597"/>
        <v>25</v>
      </c>
      <c r="AU195" s="59">
        <v>24</v>
      </c>
      <c r="AV195" s="63">
        <f t="shared" si="598"/>
        <v>19.999999999999996</v>
      </c>
      <c r="AW195" s="59">
        <v>24</v>
      </c>
      <c r="AX195" s="63">
        <f t="shared" si="599"/>
        <v>9.0909090909090828</v>
      </c>
      <c r="AY195" s="59">
        <v>23</v>
      </c>
      <c r="AZ195" s="65">
        <f t="shared" si="600"/>
        <v>0</v>
      </c>
      <c r="BA195" s="59">
        <v>23</v>
      </c>
      <c r="BB195" s="65">
        <f t="shared" si="601"/>
        <v>-7.9999999999999964</v>
      </c>
      <c r="BC195" s="59">
        <v>23</v>
      </c>
      <c r="BD195" s="65">
        <f t="shared" si="602"/>
        <v>-4.1666666666666625</v>
      </c>
      <c r="BE195" s="59">
        <v>23</v>
      </c>
      <c r="BF195" s="65">
        <f t="shared" si="603"/>
        <v>-4.1666666666666625</v>
      </c>
      <c r="BG195" s="59">
        <v>22</v>
      </c>
      <c r="BH195" s="65">
        <f t="shared" si="604"/>
        <v>-4.3478260869565188</v>
      </c>
      <c r="BI195" s="59">
        <v>23</v>
      </c>
      <c r="BJ195" s="65">
        <f t="shared" si="605"/>
        <v>0</v>
      </c>
      <c r="BK195" s="59">
        <v>23</v>
      </c>
      <c r="BL195" s="65">
        <f t="shared" si="606"/>
        <v>0</v>
      </c>
      <c r="BM195" s="59">
        <v>22</v>
      </c>
      <c r="BN195" s="65">
        <f t="shared" si="607"/>
        <v>-4.3478260869565188</v>
      </c>
      <c r="BO195" s="59">
        <v>21</v>
      </c>
      <c r="BP195" s="65">
        <f t="shared" si="608"/>
        <v>-4.5454545454545414</v>
      </c>
      <c r="BQ195" s="59">
        <v>22</v>
      </c>
      <c r="BR195" s="65">
        <f t="shared" si="609"/>
        <v>-4.3478260869565188</v>
      </c>
      <c r="BS195" s="59">
        <v>21</v>
      </c>
      <c r="BT195" s="65">
        <f t="shared" si="610"/>
        <v>-8.6956521739130483</v>
      </c>
      <c r="BU195" s="59">
        <v>20</v>
      </c>
      <c r="BV195" s="65">
        <f t="shared" si="611"/>
        <v>-9.0909090909090935</v>
      </c>
      <c r="BW195" s="59">
        <v>23</v>
      </c>
      <c r="BX195" s="65">
        <f t="shared" si="612"/>
        <v>9.5238095238095344</v>
      </c>
      <c r="BY195" s="59">
        <v>21</v>
      </c>
      <c r="BZ195" s="65">
        <f t="shared" si="613"/>
        <v>-4.5454545454545414</v>
      </c>
      <c r="CA195" s="59">
        <v>20</v>
      </c>
      <c r="CB195" s="65">
        <f t="shared" si="614"/>
        <v>-4.7619047619047672</v>
      </c>
      <c r="CC195" s="59">
        <v>19</v>
      </c>
      <c r="CD195" s="65">
        <f t="shared" si="615"/>
        <v>-5.0000000000000044</v>
      </c>
      <c r="CE195" s="59">
        <v>17</v>
      </c>
      <c r="CF195" s="65">
        <f t="shared" si="616"/>
        <v>-26.086956521739136</v>
      </c>
      <c r="CG195" s="59">
        <v>19</v>
      </c>
      <c r="CH195" s="65">
        <f t="shared" si="617"/>
        <v>-9.5238095238095237</v>
      </c>
      <c r="CI195" s="59">
        <v>20</v>
      </c>
      <c r="CJ195" s="65">
        <f t="shared" si="618"/>
        <v>0</v>
      </c>
      <c r="CK195" s="59">
        <v>20</v>
      </c>
      <c r="CL195" s="65">
        <f t="shared" si="619"/>
        <v>5.2631578947368363</v>
      </c>
      <c r="CM195" s="59">
        <v>23</v>
      </c>
      <c r="CN195" s="65">
        <f t="shared" si="620"/>
        <v>35.294117647058833</v>
      </c>
      <c r="CO195" s="59">
        <v>26</v>
      </c>
      <c r="CP195" s="65">
        <f t="shared" si="621"/>
        <v>36.842105263157897</v>
      </c>
      <c r="CQ195" s="59">
        <v>23</v>
      </c>
      <c r="CR195" s="65">
        <f t="shared" si="622"/>
        <v>14.999999999999991</v>
      </c>
      <c r="CS195" s="59">
        <v>23</v>
      </c>
      <c r="CT195" s="65">
        <f t="shared" si="623"/>
        <v>14.999999999999991</v>
      </c>
      <c r="CU195" s="59">
        <v>22</v>
      </c>
      <c r="CV195" s="65">
        <f t="shared" si="624"/>
        <v>-4.3478260869565188</v>
      </c>
      <c r="CW195" s="59">
        <v>23</v>
      </c>
      <c r="CX195" s="65">
        <f t="shared" si="625"/>
        <v>-11.538461538461542</v>
      </c>
      <c r="CY195" s="59">
        <v>22</v>
      </c>
      <c r="CZ195" s="65">
        <f t="shared" si="626"/>
        <v>-4.3478260869565188</v>
      </c>
      <c r="DA195" s="59">
        <v>23</v>
      </c>
      <c r="DB195" s="65">
        <f t="shared" si="627"/>
        <v>0</v>
      </c>
      <c r="DC195" s="59">
        <v>21</v>
      </c>
      <c r="DD195" s="65">
        <f t="shared" si="628"/>
        <v>-4.5454545454545414</v>
      </c>
      <c r="DE195" s="59">
        <v>24</v>
      </c>
      <c r="DF195" s="65">
        <f t="shared" si="629"/>
        <v>4.3478260869565188</v>
      </c>
      <c r="DG195" s="59">
        <v>22</v>
      </c>
      <c r="DH195" s="65">
        <f t="shared" si="630"/>
        <v>0</v>
      </c>
      <c r="DI195" s="59">
        <v>21</v>
      </c>
      <c r="DJ195" s="65">
        <f t="shared" si="631"/>
        <v>-8.6956521739130483</v>
      </c>
      <c r="DK195" s="59">
        <v>20</v>
      </c>
      <c r="DL195" s="67">
        <f>IF(ISERROR(DK195/DC195),"NM",IF(OR(DK195/DC195&lt;0.5,DK195/DC195&gt;2),"NM",(DK195/DC195-1)*100))</f>
        <v>-4.7619047619047672</v>
      </c>
      <c r="DM195" s="59">
        <v>22</v>
      </c>
      <c r="DN195" s="67">
        <f t="shared" si="633"/>
        <v>-8.3333333333333375</v>
      </c>
      <c r="DO195" s="59">
        <v>21</v>
      </c>
      <c r="DP195" s="67">
        <f t="shared" si="634"/>
        <v>-4.5454545454545414</v>
      </c>
      <c r="DQ195" s="59">
        <v>22</v>
      </c>
      <c r="DR195" s="67">
        <f t="shared" si="635"/>
        <v>4.7619047619047672</v>
      </c>
      <c r="DS195" s="59">
        <v>18</v>
      </c>
      <c r="DT195" s="67">
        <f t="shared" si="636"/>
        <v>-9.9999999999999982</v>
      </c>
      <c r="DU195" s="59">
        <v>19</v>
      </c>
      <c r="DV195" s="67">
        <f t="shared" si="637"/>
        <v>-13.636363636363635</v>
      </c>
      <c r="DW195" s="59">
        <v>19</v>
      </c>
      <c r="DX195" s="67">
        <f t="shared" si="637"/>
        <v>-9.5238095238095237</v>
      </c>
      <c r="DY195" s="59">
        <v>21</v>
      </c>
      <c r="DZ195" s="67">
        <f t="shared" si="638"/>
        <v>-4.5454545454545414</v>
      </c>
      <c r="EA195" s="59">
        <v>19</v>
      </c>
      <c r="EB195" s="67">
        <f t="shared" si="639"/>
        <v>5.555555555555558</v>
      </c>
      <c r="EC195" s="59">
        <v>19</v>
      </c>
      <c r="ED195" s="67">
        <f t="shared" si="640"/>
        <v>0</v>
      </c>
      <c r="EE195" s="59">
        <v>17</v>
      </c>
      <c r="EF195" s="67">
        <f t="shared" si="641"/>
        <v>-10.526315789473683</v>
      </c>
      <c r="EG195" s="59">
        <v>19</v>
      </c>
      <c r="EH195" s="67">
        <f t="shared" si="642"/>
        <v>-9.5238095238095237</v>
      </c>
      <c r="EI195" s="59">
        <v>20</v>
      </c>
      <c r="EJ195" s="67">
        <f t="shared" si="643"/>
        <v>5.2631578947368363</v>
      </c>
      <c r="EK195" s="59">
        <v>21</v>
      </c>
      <c r="EL195" s="67">
        <f t="shared" si="644"/>
        <v>10.526315789473696</v>
      </c>
      <c r="EM195" s="59">
        <v>18</v>
      </c>
      <c r="EN195" s="67">
        <f t="shared" si="645"/>
        <v>5.8823529411764719</v>
      </c>
      <c r="EO195" s="59">
        <v>20</v>
      </c>
      <c r="EP195" s="67">
        <f t="shared" si="646"/>
        <v>5.2631578947368363</v>
      </c>
      <c r="EQ195" s="59">
        <f t="shared" ref="EQ195:EW196" si="667">EI195*1.07</f>
        <v>21.400000000000002</v>
      </c>
      <c r="ER195" s="67">
        <f t="shared" si="647"/>
        <v>7.0000000000000062</v>
      </c>
      <c r="ES195" s="59">
        <f>EK195*1.07</f>
        <v>22.470000000000002</v>
      </c>
      <c r="ET195" s="67">
        <f t="shared" si="648"/>
        <v>7.0000000000000062</v>
      </c>
      <c r="EU195" s="59">
        <f>EM195*1.07</f>
        <v>19.260000000000002</v>
      </c>
      <c r="EV195" s="67">
        <f t="shared" si="649"/>
        <v>7.0000000000000062</v>
      </c>
      <c r="EW195" s="59">
        <f>EO195*1.07</f>
        <v>21.400000000000002</v>
      </c>
      <c r="EX195" s="67">
        <f t="shared" si="649"/>
        <v>7.0000000000000062</v>
      </c>
      <c r="EY195" s="67"/>
      <c r="EZ195" s="317"/>
      <c r="FA195" s="59"/>
      <c r="FB195" s="70" t="s">
        <v>220</v>
      </c>
      <c r="FC195" s="63"/>
      <c r="FD195" s="70" t="s">
        <v>220</v>
      </c>
      <c r="FE195" s="65" t="str">
        <f t="shared" si="650"/>
        <v>NM</v>
      </c>
      <c r="FF195" s="70" t="s">
        <v>220</v>
      </c>
      <c r="FG195" s="65" t="str">
        <f t="shared" si="651"/>
        <v>NM</v>
      </c>
      <c r="FH195" s="57">
        <v>60.1</v>
      </c>
      <c r="FI195" s="65" t="str">
        <f t="shared" si="652"/>
        <v>NM</v>
      </c>
      <c r="FJ195" s="57">
        <v>71.5</v>
      </c>
      <c r="FK195" s="65">
        <f t="shared" si="653"/>
        <v>18.968386023294514</v>
      </c>
      <c r="FL195" s="75">
        <f>+AA195+AC195+AE195+AG195</f>
        <v>74.900000000000006</v>
      </c>
      <c r="FM195" s="65">
        <f t="shared" si="654"/>
        <v>4.7552447552447585</v>
      </c>
      <c r="FN195" s="88">
        <f>AI195+AK195+AM195+AO195</f>
        <v>83</v>
      </c>
      <c r="FO195" s="65">
        <f t="shared" si="655"/>
        <v>10.814419225634175</v>
      </c>
      <c r="FP195" s="88">
        <f>AQ195+AS195+AU195+AW195</f>
        <v>96</v>
      </c>
      <c r="FQ195" s="65">
        <f t="shared" si="656"/>
        <v>15.662650602409634</v>
      </c>
      <c r="FR195" s="75">
        <f>AY195+BA195+BC195+BE195</f>
        <v>92</v>
      </c>
      <c r="FS195" s="65">
        <f t="shared" si="657"/>
        <v>-4.1666666666666625</v>
      </c>
      <c r="FT195" s="75">
        <f>BG195+BI195+BK195+BM195</f>
        <v>90</v>
      </c>
      <c r="FU195" s="65">
        <f t="shared" si="658"/>
        <v>-2.1739130434782594</v>
      </c>
      <c r="FV195" s="87">
        <f>BO195+BQ195+BS195+BU195</f>
        <v>84</v>
      </c>
      <c r="FW195" s="65">
        <f t="shared" si="659"/>
        <v>-6.6666666666666652</v>
      </c>
      <c r="FX195" s="87">
        <f>BW195+BY195+CA195+CC195</f>
        <v>83</v>
      </c>
      <c r="FY195" s="65">
        <f t="shared" si="660"/>
        <v>-1.1904761904761862</v>
      </c>
      <c r="FZ195" s="87">
        <f>CE195+CG195+CI195+CK195</f>
        <v>76</v>
      </c>
      <c r="GA195" s="65">
        <f t="shared" si="661"/>
        <v>-8.4337349397590415</v>
      </c>
      <c r="GB195" s="87">
        <f>CM195+CO195+CQ195+CS195</f>
        <v>95</v>
      </c>
      <c r="GC195" s="65">
        <f t="shared" si="662"/>
        <v>25</v>
      </c>
      <c r="GD195" s="87">
        <f>CU195+CW195+CY195+DA195</f>
        <v>90</v>
      </c>
      <c r="GE195" s="65">
        <f t="shared" si="663"/>
        <v>-5.2631578947368478</v>
      </c>
      <c r="GF195" s="87">
        <f>DC195+DE195+DG195+DI195</f>
        <v>88</v>
      </c>
      <c r="GG195" s="65">
        <f t="shared" si="663"/>
        <v>-2.2222222222222254</v>
      </c>
      <c r="GH195" s="87">
        <f>DK195+DM195+DO195+DQ195</f>
        <v>85</v>
      </c>
      <c r="GI195" s="65">
        <f t="shared" si="663"/>
        <v>-3.4090909090909061</v>
      </c>
      <c r="GJ195" s="87">
        <f>DS195+DU195+DW195+DY195</f>
        <v>77</v>
      </c>
      <c r="GK195" s="65">
        <f t="shared" si="663"/>
        <v>-9.4117647058823533</v>
      </c>
      <c r="GL195" s="87">
        <f>EA195+EC195+EE195+EG195</f>
        <v>74</v>
      </c>
      <c r="GM195" s="65">
        <f t="shared" si="663"/>
        <v>-3.8961038961038974</v>
      </c>
      <c r="GN195" s="87">
        <f>EI195+EK195+EM195+EO195</f>
        <v>79</v>
      </c>
      <c r="GO195" s="65">
        <f t="shared" si="664"/>
        <v>6.7567567567567544</v>
      </c>
      <c r="GP195" s="87">
        <f>EQ195+ES195+EU195+EW195</f>
        <v>84.530000000000015</v>
      </c>
      <c r="GQ195" s="65">
        <f t="shared" si="665"/>
        <v>7.0000000000000284</v>
      </c>
      <c r="GR195" s="57">
        <f>GP195*1.07</f>
        <v>90.44710000000002</v>
      </c>
      <c r="GS195" s="65">
        <f t="shared" si="663"/>
        <v>7.0000000000000062</v>
      </c>
      <c r="GT195" s="57">
        <f>GR195*1.07</f>
        <v>96.778397000000027</v>
      </c>
      <c r="GU195" s="65">
        <f t="shared" si="663"/>
        <v>7.0000000000000062</v>
      </c>
      <c r="GV195" s="57">
        <f>GT195*1.07</f>
        <v>103.55288479000004</v>
      </c>
      <c r="GW195" s="65">
        <f t="shared" si="663"/>
        <v>7.0000000000000062</v>
      </c>
      <c r="GX195" s="57">
        <f>GV195*1.07</f>
        <v>110.80158672530004</v>
      </c>
      <c r="GY195" s="65">
        <f t="shared" si="666"/>
        <v>7.0000000000000062</v>
      </c>
      <c r="GZ195" s="67">
        <f t="shared" si="511"/>
        <v>7.0000000000000062</v>
      </c>
      <c r="HA195" s="280"/>
      <c r="HB195" s="57"/>
      <c r="HC195"/>
      <c r="HD195"/>
      <c r="HE195"/>
      <c r="HF195"/>
      <c r="HG195"/>
      <c r="HH195"/>
    </row>
    <row r="196" spans="1:216" s="2" customFormat="1" ht="13.5" customHeight="1" x14ac:dyDescent="0.2">
      <c r="A196" s="4" t="s">
        <v>504</v>
      </c>
      <c r="B196" s="54" t="s">
        <v>205</v>
      </c>
      <c r="C196" s="14" t="s">
        <v>220</v>
      </c>
      <c r="D196" s="77"/>
      <c r="E196" s="14" t="s">
        <v>220</v>
      </c>
      <c r="F196" s="77"/>
      <c r="G196" s="14" t="s">
        <v>220</v>
      </c>
      <c r="H196" s="77"/>
      <c r="I196" s="14" t="s">
        <v>220</v>
      </c>
      <c r="J196" s="77"/>
      <c r="K196" s="57">
        <v>24</v>
      </c>
      <c r="L196" s="63" t="str">
        <f t="shared" si="580"/>
        <v>NM</v>
      </c>
      <c r="M196" s="57">
        <v>25</v>
      </c>
      <c r="N196" s="63" t="str">
        <f t="shared" si="581"/>
        <v>NM</v>
      </c>
      <c r="O196" s="57">
        <v>25</v>
      </c>
      <c r="P196" s="63" t="str">
        <f t="shared" si="582"/>
        <v>NM</v>
      </c>
      <c r="Q196" s="57">
        <v>32</v>
      </c>
      <c r="R196" s="63" t="str">
        <f t="shared" si="583"/>
        <v>NM</v>
      </c>
      <c r="S196" s="57">
        <v>28</v>
      </c>
      <c r="T196" s="63">
        <f t="shared" si="584"/>
        <v>16.666666666666675</v>
      </c>
      <c r="U196" s="57">
        <v>29</v>
      </c>
      <c r="V196" s="63">
        <f t="shared" si="585"/>
        <v>15.999999999999993</v>
      </c>
      <c r="W196" s="57">
        <v>30</v>
      </c>
      <c r="X196" s="63">
        <f t="shared" si="586"/>
        <v>19.999999999999996</v>
      </c>
      <c r="Y196" s="57">
        <v>34</v>
      </c>
      <c r="Z196" s="63">
        <f t="shared" si="587"/>
        <v>6.25</v>
      </c>
      <c r="AA196" s="57">
        <v>27</v>
      </c>
      <c r="AB196" s="63">
        <f t="shared" si="588"/>
        <v>-3.5714285714285698</v>
      </c>
      <c r="AC196" s="59">
        <v>27</v>
      </c>
      <c r="AD196" s="63">
        <f t="shared" si="589"/>
        <v>-6.8965517241379342</v>
      </c>
      <c r="AE196" s="57">
        <v>28</v>
      </c>
      <c r="AF196" s="63">
        <f t="shared" si="590"/>
        <v>-6.6666666666666652</v>
      </c>
      <c r="AG196" s="57">
        <v>36</v>
      </c>
      <c r="AH196" s="63">
        <f t="shared" si="591"/>
        <v>5.8823529411764719</v>
      </c>
      <c r="AI196" s="55">
        <v>29</v>
      </c>
      <c r="AJ196" s="63">
        <f t="shared" si="592"/>
        <v>7.4074074074074181</v>
      </c>
      <c r="AK196" s="59">
        <v>29</v>
      </c>
      <c r="AL196" s="63">
        <f t="shared" si="593"/>
        <v>7.4074074074074181</v>
      </c>
      <c r="AM196" s="57">
        <v>29</v>
      </c>
      <c r="AN196" s="63">
        <f t="shared" si="594"/>
        <v>3.5714285714285809</v>
      </c>
      <c r="AO196" s="59">
        <v>35</v>
      </c>
      <c r="AP196" s="63">
        <f t="shared" si="595"/>
        <v>-2.777777777777779</v>
      </c>
      <c r="AQ196" s="59">
        <v>29</v>
      </c>
      <c r="AR196" s="63">
        <f t="shared" si="596"/>
        <v>0</v>
      </c>
      <c r="AS196" s="59">
        <v>31</v>
      </c>
      <c r="AT196" s="63">
        <f t="shared" si="597"/>
        <v>6.8965517241379226</v>
      </c>
      <c r="AU196" s="59">
        <v>38</v>
      </c>
      <c r="AV196" s="63">
        <f t="shared" si="598"/>
        <v>31.034482758620683</v>
      </c>
      <c r="AW196" s="59">
        <v>44</v>
      </c>
      <c r="AX196" s="63">
        <f t="shared" si="599"/>
        <v>25.714285714285712</v>
      </c>
      <c r="AY196" s="59">
        <v>36</v>
      </c>
      <c r="AZ196" s="65">
        <f t="shared" si="600"/>
        <v>24.137931034482762</v>
      </c>
      <c r="BA196" s="59">
        <v>39</v>
      </c>
      <c r="BB196" s="65">
        <f t="shared" si="601"/>
        <v>25.806451612903224</v>
      </c>
      <c r="BC196" s="59">
        <v>41</v>
      </c>
      <c r="BD196" s="65">
        <f t="shared" si="602"/>
        <v>7.8947368421052655</v>
      </c>
      <c r="BE196" s="59">
        <v>50</v>
      </c>
      <c r="BF196" s="65">
        <f t="shared" si="603"/>
        <v>13.636363636363647</v>
      </c>
      <c r="BG196" s="59">
        <v>45</v>
      </c>
      <c r="BH196" s="65">
        <f t="shared" si="604"/>
        <v>25</v>
      </c>
      <c r="BI196" s="59">
        <v>45</v>
      </c>
      <c r="BJ196" s="65">
        <f t="shared" si="605"/>
        <v>15.384615384615374</v>
      </c>
      <c r="BK196" s="59">
        <v>43</v>
      </c>
      <c r="BL196" s="65">
        <f t="shared" si="606"/>
        <v>4.8780487804878092</v>
      </c>
      <c r="BM196" s="59">
        <v>54</v>
      </c>
      <c r="BN196" s="65">
        <f t="shared" si="607"/>
        <v>8.0000000000000071</v>
      </c>
      <c r="BO196" s="59">
        <v>43</v>
      </c>
      <c r="BP196" s="65">
        <f t="shared" si="608"/>
        <v>-4.4444444444444393</v>
      </c>
      <c r="BQ196" s="59">
        <v>46</v>
      </c>
      <c r="BR196" s="65">
        <f t="shared" si="609"/>
        <v>2.2222222222222143</v>
      </c>
      <c r="BS196" s="59">
        <v>46</v>
      </c>
      <c r="BT196" s="65">
        <f t="shared" si="610"/>
        <v>6.9767441860465018</v>
      </c>
      <c r="BU196" s="59">
        <v>52</v>
      </c>
      <c r="BV196" s="65">
        <f t="shared" si="611"/>
        <v>-3.703703703703709</v>
      </c>
      <c r="BW196" s="59">
        <f>25</f>
        <v>25</v>
      </c>
      <c r="BX196" s="65">
        <f t="shared" si="612"/>
        <v>-41.860465116279066</v>
      </c>
      <c r="BY196" s="59">
        <f>22</f>
        <v>22</v>
      </c>
      <c r="BZ196" s="65" t="str">
        <f t="shared" si="613"/>
        <v>NM</v>
      </c>
      <c r="CA196" s="59">
        <f>22+1</f>
        <v>23</v>
      </c>
      <c r="CB196" s="65">
        <f t="shared" si="614"/>
        <v>-50</v>
      </c>
      <c r="CC196" s="59">
        <v>25</v>
      </c>
      <c r="CD196" s="65" t="str">
        <f t="shared" si="615"/>
        <v>NM</v>
      </c>
      <c r="CE196" s="59">
        <v>21</v>
      </c>
      <c r="CF196" s="65">
        <f t="shared" si="616"/>
        <v>-16.000000000000004</v>
      </c>
      <c r="CG196" s="59">
        <v>20</v>
      </c>
      <c r="CH196" s="65">
        <f t="shared" si="617"/>
        <v>-9.0909090909090935</v>
      </c>
      <c r="CI196" s="59">
        <v>20</v>
      </c>
      <c r="CJ196" s="65">
        <f t="shared" si="618"/>
        <v>-13.043478260869568</v>
      </c>
      <c r="CK196" s="59">
        <v>23</v>
      </c>
      <c r="CL196" s="65">
        <f t="shared" si="619"/>
        <v>-7.9999999999999964</v>
      </c>
      <c r="CM196" s="59">
        <v>22</v>
      </c>
      <c r="CN196" s="65">
        <f t="shared" si="620"/>
        <v>4.7619047619047672</v>
      </c>
      <c r="CO196" s="59">
        <v>21</v>
      </c>
      <c r="CP196" s="65">
        <f t="shared" si="621"/>
        <v>5.0000000000000044</v>
      </c>
      <c r="CQ196" s="59">
        <v>19</v>
      </c>
      <c r="CR196" s="65">
        <f t="shared" si="622"/>
        <v>-5.0000000000000044</v>
      </c>
      <c r="CS196" s="59">
        <v>23</v>
      </c>
      <c r="CT196" s="65">
        <f t="shared" si="623"/>
        <v>0</v>
      </c>
      <c r="CU196" s="59">
        <v>21</v>
      </c>
      <c r="CV196" s="65">
        <f t="shared" si="624"/>
        <v>-4.5454545454545414</v>
      </c>
      <c r="CW196" s="59">
        <v>20</v>
      </c>
      <c r="CX196" s="65">
        <f t="shared" si="625"/>
        <v>-4.7619047619047672</v>
      </c>
      <c r="CY196" s="59">
        <v>19</v>
      </c>
      <c r="CZ196" s="65">
        <f t="shared" si="626"/>
        <v>0</v>
      </c>
      <c r="DA196" s="59">
        <f>21+6</f>
        <v>27</v>
      </c>
      <c r="DB196" s="65">
        <f t="shared" si="627"/>
        <v>17.391304347826097</v>
      </c>
      <c r="DC196" s="59">
        <f>18+10</f>
        <v>28</v>
      </c>
      <c r="DD196" s="65">
        <f t="shared" si="628"/>
        <v>33.333333333333329</v>
      </c>
      <c r="DE196" s="59">
        <f>19+14</f>
        <v>33</v>
      </c>
      <c r="DF196" s="65">
        <f t="shared" si="629"/>
        <v>64.999999999999986</v>
      </c>
      <c r="DG196" s="59">
        <f>18+10</f>
        <v>28</v>
      </c>
      <c r="DH196" s="65">
        <f t="shared" si="630"/>
        <v>47.368421052631568</v>
      </c>
      <c r="DI196" s="59">
        <f>20+0</f>
        <v>20</v>
      </c>
      <c r="DJ196" s="65">
        <f t="shared" si="631"/>
        <v>-25.925925925925931</v>
      </c>
      <c r="DK196" s="59">
        <f>20+0</f>
        <v>20</v>
      </c>
      <c r="DL196" s="134">
        <f>IF(ISERROR(DK196/DC196),"NM",IF(OR(DK196/DC196&lt;0.5,DK196/DC196&gt;2),"NM",(DK196/DC196-1)*100))</f>
        <v>-28.571428571428569</v>
      </c>
      <c r="DM196" s="59">
        <f>21+0</f>
        <v>21</v>
      </c>
      <c r="DN196" s="134">
        <f t="shared" si="633"/>
        <v>-36.363636363636367</v>
      </c>
      <c r="DO196" s="59">
        <f>20+0</f>
        <v>20</v>
      </c>
      <c r="DP196" s="134">
        <f t="shared" si="634"/>
        <v>-28.571428571428569</v>
      </c>
      <c r="DQ196" s="59">
        <v>22</v>
      </c>
      <c r="DR196" s="134">
        <f t="shared" si="635"/>
        <v>10.000000000000009</v>
      </c>
      <c r="DS196" s="59">
        <f>19+0</f>
        <v>19</v>
      </c>
      <c r="DT196" s="134">
        <f t="shared" si="636"/>
        <v>-5.0000000000000044</v>
      </c>
      <c r="DU196" s="59">
        <f>19+0</f>
        <v>19</v>
      </c>
      <c r="DV196" s="134">
        <f t="shared" si="637"/>
        <v>-9.5238095238095237</v>
      </c>
      <c r="DW196" s="59">
        <v>18</v>
      </c>
      <c r="DX196" s="134">
        <f t="shared" si="637"/>
        <v>-9.9999999999999982</v>
      </c>
      <c r="DY196" s="59">
        <v>22</v>
      </c>
      <c r="DZ196" s="134">
        <f t="shared" si="638"/>
        <v>0</v>
      </c>
      <c r="EA196" s="59">
        <v>18</v>
      </c>
      <c r="EB196" s="134">
        <f t="shared" si="639"/>
        <v>-5.2631578947368478</v>
      </c>
      <c r="EC196" s="59">
        <v>19</v>
      </c>
      <c r="ED196" s="134">
        <f t="shared" si="640"/>
        <v>0</v>
      </c>
      <c r="EE196" s="59">
        <v>18</v>
      </c>
      <c r="EF196" s="134">
        <f t="shared" si="641"/>
        <v>0</v>
      </c>
      <c r="EG196" s="59">
        <v>20</v>
      </c>
      <c r="EH196" s="134">
        <f t="shared" si="642"/>
        <v>-9.0909090909090935</v>
      </c>
      <c r="EI196" s="59">
        <f>18</f>
        <v>18</v>
      </c>
      <c r="EJ196" s="134">
        <f t="shared" si="643"/>
        <v>0</v>
      </c>
      <c r="EK196" s="59">
        <v>19</v>
      </c>
      <c r="EL196" s="134">
        <f t="shared" si="644"/>
        <v>0</v>
      </c>
      <c r="EM196" s="59">
        <v>19</v>
      </c>
      <c r="EN196" s="134">
        <f t="shared" si="645"/>
        <v>5.555555555555558</v>
      </c>
      <c r="EO196" s="59">
        <v>22</v>
      </c>
      <c r="EP196" s="134">
        <f t="shared" si="646"/>
        <v>10.000000000000009</v>
      </c>
      <c r="EQ196" s="59">
        <f t="shared" si="667"/>
        <v>19.260000000000002</v>
      </c>
      <c r="ER196" s="134">
        <f t="shared" si="647"/>
        <v>7.0000000000000062</v>
      </c>
      <c r="ES196" s="59">
        <f t="shared" si="667"/>
        <v>20.330000000000002</v>
      </c>
      <c r="ET196" s="134">
        <f t="shared" si="648"/>
        <v>7.0000000000000062</v>
      </c>
      <c r="EU196" s="59">
        <f t="shared" si="667"/>
        <v>20.330000000000002</v>
      </c>
      <c r="EV196" s="134">
        <f t="shared" si="649"/>
        <v>7.0000000000000062</v>
      </c>
      <c r="EW196" s="59">
        <f t="shared" si="667"/>
        <v>23.540000000000003</v>
      </c>
      <c r="EX196" s="134">
        <f t="shared" si="649"/>
        <v>7.0000000000000062</v>
      </c>
      <c r="EY196" s="134"/>
      <c r="EZ196" s="317"/>
      <c r="FA196" s="59"/>
      <c r="FB196" s="70" t="s">
        <v>220</v>
      </c>
      <c r="FC196" s="63"/>
      <c r="FD196" s="70" t="s">
        <v>220</v>
      </c>
      <c r="FE196" s="65" t="str">
        <f t="shared" si="650"/>
        <v>NM</v>
      </c>
      <c r="FF196" s="70" t="s">
        <v>220</v>
      </c>
      <c r="FG196" s="65" t="str">
        <f t="shared" si="651"/>
        <v>NM</v>
      </c>
      <c r="FH196" s="57">
        <v>106</v>
      </c>
      <c r="FI196" s="65" t="str">
        <f t="shared" si="652"/>
        <v>NM</v>
      </c>
      <c r="FJ196" s="57">
        <v>120</v>
      </c>
      <c r="FK196" s="65">
        <f t="shared" si="653"/>
        <v>13.207547169811317</v>
      </c>
      <c r="FL196" s="75">
        <f>+AA196+AC196+AE196+AG196</f>
        <v>118</v>
      </c>
      <c r="FM196" s="65">
        <f t="shared" si="654"/>
        <v>-1.6666666666666718</v>
      </c>
      <c r="FN196" s="88">
        <f>AI196+AK196+AM196+AO196</f>
        <v>122</v>
      </c>
      <c r="FO196" s="65">
        <f t="shared" si="655"/>
        <v>3.3898305084745672</v>
      </c>
      <c r="FP196" s="88">
        <f>AQ196+AS196+AU196+AW196</f>
        <v>142</v>
      </c>
      <c r="FQ196" s="65">
        <f t="shared" si="656"/>
        <v>16.393442622950815</v>
      </c>
      <c r="FR196" s="75">
        <f>AY196+BA196+BC196+BE196</f>
        <v>166</v>
      </c>
      <c r="FS196" s="65">
        <f t="shared" si="657"/>
        <v>16.901408450704224</v>
      </c>
      <c r="FT196" s="75">
        <f>BG196+BI196+BK196+BM196</f>
        <v>187</v>
      </c>
      <c r="FU196" s="65">
        <f t="shared" si="658"/>
        <v>12.650602409638555</v>
      </c>
      <c r="FV196" s="87">
        <f>BO196+BQ196+BS196+BU196</f>
        <v>187</v>
      </c>
      <c r="FW196" s="65">
        <f t="shared" si="659"/>
        <v>0</v>
      </c>
      <c r="FX196" s="87">
        <f>BW196+BY196+CA196+CC196</f>
        <v>95</v>
      </c>
      <c r="FY196" s="65">
        <f t="shared" si="660"/>
        <v>-49.197860962566843</v>
      </c>
      <c r="FZ196" s="87">
        <f>CE196+CG196+CI196+CK196</f>
        <v>84</v>
      </c>
      <c r="GA196" s="65">
        <f t="shared" si="661"/>
        <v>-11.578947368421055</v>
      </c>
      <c r="GB196" s="87">
        <f>CM196+CO196+CQ196+CS196</f>
        <v>85</v>
      </c>
      <c r="GC196" s="65">
        <f t="shared" si="662"/>
        <v>1.1904761904761862</v>
      </c>
      <c r="GD196" s="87">
        <f>CU196+CW196+CY196+DA196</f>
        <v>87</v>
      </c>
      <c r="GE196" s="65">
        <f t="shared" si="663"/>
        <v>2.3529411764705799</v>
      </c>
      <c r="GF196" s="87">
        <f>DC196+DE196+DG196+DI196</f>
        <v>109</v>
      </c>
      <c r="GG196" s="65">
        <f t="shared" si="663"/>
        <v>25.28735632183907</v>
      </c>
      <c r="GH196" s="87">
        <f>DK196+DM196+DO196+DQ196</f>
        <v>83</v>
      </c>
      <c r="GI196" s="65">
        <f t="shared" si="663"/>
        <v>-23.853211009174313</v>
      </c>
      <c r="GJ196" s="87">
        <f>DS196+DU196+DW196+DY196</f>
        <v>78</v>
      </c>
      <c r="GK196" s="65">
        <f t="shared" si="663"/>
        <v>-6.0240963855421654</v>
      </c>
      <c r="GL196" s="87">
        <f>EA196+EC196+EE196+EG196</f>
        <v>75</v>
      </c>
      <c r="GM196" s="65">
        <f t="shared" si="663"/>
        <v>-3.8461538461538436</v>
      </c>
      <c r="GN196" s="87">
        <f>EI196+EK196+EM196+EO196</f>
        <v>78</v>
      </c>
      <c r="GO196" s="65">
        <f t="shared" si="664"/>
        <v>4.0000000000000036</v>
      </c>
      <c r="GP196" s="87">
        <f>EQ196+ES196+EU196+EW196</f>
        <v>83.460000000000008</v>
      </c>
      <c r="GQ196" s="65">
        <f t="shared" si="665"/>
        <v>7.0000000000000062</v>
      </c>
      <c r="GR196" s="57">
        <f>GP196*1.07</f>
        <v>89.302200000000013</v>
      </c>
      <c r="GS196" s="65">
        <f t="shared" si="663"/>
        <v>7.0000000000000062</v>
      </c>
      <c r="GT196" s="57">
        <f>GR196*1.07</f>
        <v>95.553354000000013</v>
      </c>
      <c r="GU196" s="65">
        <f t="shared" si="663"/>
        <v>7.0000000000000062</v>
      </c>
      <c r="GV196" s="57">
        <f>GT196*1.07</f>
        <v>102.24208878000002</v>
      </c>
      <c r="GW196" s="65">
        <f t="shared" si="663"/>
        <v>7.0000000000000062</v>
      </c>
      <c r="GX196" s="57">
        <f>GV196*1.07</f>
        <v>109.39903499460003</v>
      </c>
      <c r="GY196" s="65">
        <f t="shared" si="666"/>
        <v>7.0000000000000062</v>
      </c>
      <c r="GZ196" s="67">
        <f t="shared" si="511"/>
        <v>7.0000000000000062</v>
      </c>
      <c r="HA196" s="280"/>
      <c r="HB196" s="57"/>
      <c r="HC196"/>
      <c r="HD196"/>
      <c r="HE196"/>
      <c r="HF196"/>
      <c r="HG196"/>
      <c r="HH196"/>
    </row>
    <row r="197" spans="1:216" s="2" customFormat="1" ht="13.5" customHeight="1" x14ac:dyDescent="0.2">
      <c r="A197" s="4"/>
      <c r="B197" s="54" t="s">
        <v>90</v>
      </c>
      <c r="C197" s="14" t="s">
        <v>220</v>
      </c>
      <c r="D197" s="77"/>
      <c r="E197" s="14" t="s">
        <v>220</v>
      </c>
      <c r="F197" s="77"/>
      <c r="G197" s="14" t="s">
        <v>220</v>
      </c>
      <c r="H197" s="77"/>
      <c r="I197" s="14" t="s">
        <v>220</v>
      </c>
      <c r="J197" s="77"/>
      <c r="K197" s="75" t="e">
        <f>#REF!+#REF!+#REF!+#REF!+#REF!</f>
        <v>#REF!</v>
      </c>
      <c r="L197" s="63" t="str">
        <f t="shared" si="580"/>
        <v>NM</v>
      </c>
      <c r="M197" s="75" t="e">
        <f>#REF!+#REF!+#REF!+#REF!+#REF!</f>
        <v>#REF!</v>
      </c>
      <c r="N197" s="63" t="str">
        <f t="shared" si="581"/>
        <v>NM</v>
      </c>
      <c r="O197" s="75" t="e">
        <f>#REF!+#REF!+#REF!+#REF!+#REF!</f>
        <v>#REF!</v>
      </c>
      <c r="P197" s="63" t="str">
        <f t="shared" si="582"/>
        <v>NM</v>
      </c>
      <c r="Q197" s="75" t="e">
        <f>#REF!+#REF!+#REF!+#REF!+#REF!</f>
        <v>#REF!</v>
      </c>
      <c r="R197" s="63" t="str">
        <f t="shared" si="583"/>
        <v>NM</v>
      </c>
      <c r="S197" s="75">
        <v>236</v>
      </c>
      <c r="T197" s="63" t="str">
        <f t="shared" si="584"/>
        <v>NM</v>
      </c>
      <c r="U197" s="75">
        <v>254</v>
      </c>
      <c r="V197" s="63" t="str">
        <f t="shared" si="585"/>
        <v>NM</v>
      </c>
      <c r="W197" s="75" t="e">
        <f>#REF!+#REF!+#REF!+#REF!+#REF!</f>
        <v>#REF!</v>
      </c>
      <c r="X197" s="63" t="str">
        <f t="shared" si="586"/>
        <v>NM</v>
      </c>
      <c r="Y197" s="75">
        <v>320</v>
      </c>
      <c r="Z197" s="63" t="str">
        <f t="shared" si="587"/>
        <v>NM</v>
      </c>
      <c r="AA197" s="57">
        <v>256</v>
      </c>
      <c r="AB197" s="63">
        <f t="shared" si="588"/>
        <v>8.4745762711864394</v>
      </c>
      <c r="AC197" s="57">
        <v>264</v>
      </c>
      <c r="AD197" s="63">
        <f t="shared" si="589"/>
        <v>3.937007874015741</v>
      </c>
      <c r="AE197" s="75" t="e">
        <f>#REF!+#REF!+#REF!+#REF!+#REF!</f>
        <v>#REF!</v>
      </c>
      <c r="AF197" s="63" t="str">
        <f t="shared" si="590"/>
        <v>NM</v>
      </c>
      <c r="AG197" s="75" t="e">
        <f>#REF!+#REF!+#REF!+#REF!+#REF!</f>
        <v>#REF!</v>
      </c>
      <c r="AH197" s="63" t="str">
        <f t="shared" si="591"/>
        <v>NM</v>
      </c>
      <c r="AI197" s="75" t="e">
        <f>#REF!+#REF!+#REF!+#REF!+#REF!</f>
        <v>#REF!</v>
      </c>
      <c r="AJ197" s="63" t="str">
        <f t="shared" si="592"/>
        <v>NM</v>
      </c>
      <c r="AK197" s="75" t="e">
        <f>#REF!+#REF!+#REF!+#REF!+#REF!</f>
        <v>#REF!</v>
      </c>
      <c r="AL197" s="63" t="str">
        <f t="shared" si="593"/>
        <v>NM</v>
      </c>
      <c r="AM197" s="75" t="e">
        <f>#REF!+#REF!+#REF!+#REF!+#REF!</f>
        <v>#REF!</v>
      </c>
      <c r="AN197" s="63" t="str">
        <f t="shared" si="594"/>
        <v>NM</v>
      </c>
      <c r="AO197" s="75" t="e">
        <f>#REF!+#REF!+#REF!+#REF!+#REF!</f>
        <v>#REF!</v>
      </c>
      <c r="AP197" s="63" t="str">
        <f t="shared" si="595"/>
        <v>NM</v>
      </c>
      <c r="AQ197" s="75" t="e">
        <f>#REF!+#REF!+#REF!+#REF!+#REF!</f>
        <v>#REF!</v>
      </c>
      <c r="AR197" s="63" t="str">
        <f t="shared" si="596"/>
        <v>NM</v>
      </c>
      <c r="AS197" s="75" t="e">
        <f>#REF!+#REF!+#REF!+#REF!+#REF!</f>
        <v>#REF!</v>
      </c>
      <c r="AT197" s="63" t="str">
        <f t="shared" si="597"/>
        <v>NM</v>
      </c>
      <c r="AU197" s="75" t="e">
        <f>#REF!+#REF!+#REF!+#REF!+#REF!</f>
        <v>#REF!</v>
      </c>
      <c r="AV197" s="63" t="str">
        <f t="shared" si="598"/>
        <v>NM</v>
      </c>
      <c r="AW197" s="75" t="e">
        <f>#REF!+#REF!+#REF!+#REF!+#REF!</f>
        <v>#REF!</v>
      </c>
      <c r="AX197" s="63" t="str">
        <f t="shared" si="599"/>
        <v>NM</v>
      </c>
      <c r="AY197" s="75" t="e">
        <f>#REF!+#REF!+#REF!+#REF!+#REF!</f>
        <v>#REF!</v>
      </c>
      <c r="AZ197" s="65" t="str">
        <f t="shared" si="600"/>
        <v>NM</v>
      </c>
      <c r="BA197" s="75" t="e">
        <f>#REF!+#REF!+#REF!+#REF!+#REF!</f>
        <v>#REF!</v>
      </c>
      <c r="BB197" s="65" t="str">
        <f t="shared" si="601"/>
        <v>NM</v>
      </c>
      <c r="BC197" s="75" t="e">
        <f>#REF!+#REF!+#REF!+#REF!+#REF!</f>
        <v>#REF!</v>
      </c>
      <c r="BD197" s="65" t="str">
        <f t="shared" si="602"/>
        <v>NM</v>
      </c>
      <c r="BE197" s="75" t="e">
        <f>#REF!+#REF!+#REF!+#REF!+#REF!</f>
        <v>#REF!</v>
      </c>
      <c r="BF197" s="65" t="str">
        <f t="shared" si="603"/>
        <v>NM</v>
      </c>
      <c r="BG197" s="75" t="e">
        <f>#REF!+#REF!+#REF!+#REF!+#REF!</f>
        <v>#REF!</v>
      </c>
      <c r="BH197" s="65" t="str">
        <f t="shared" si="604"/>
        <v>NM</v>
      </c>
      <c r="BI197" s="75">
        <f>+BI192+BI193+BI194+BI195+BI196</f>
        <v>365</v>
      </c>
      <c r="BJ197" s="65" t="str">
        <f t="shared" si="605"/>
        <v>NM</v>
      </c>
      <c r="BK197" s="75">
        <f>+BK192+BK193+BK194+BK195+BK196</f>
        <v>368</v>
      </c>
      <c r="BL197" s="65" t="str">
        <f t="shared" si="606"/>
        <v>NM</v>
      </c>
      <c r="BM197" s="75">
        <f>+BM192+BM193+BM194+BM195+BM196</f>
        <v>473</v>
      </c>
      <c r="BN197" s="65" t="str">
        <f t="shared" si="607"/>
        <v>NM</v>
      </c>
      <c r="BO197" s="75">
        <f>+BO192+BO193+BO194+BO195+BO196</f>
        <v>353</v>
      </c>
      <c r="BP197" s="65" t="str">
        <f t="shared" si="608"/>
        <v>NM</v>
      </c>
      <c r="BQ197" s="75">
        <f>+BQ192+BQ193+BQ194+BQ195+BQ196</f>
        <v>383</v>
      </c>
      <c r="BR197" s="65">
        <f t="shared" si="609"/>
        <v>4.9315068493150704</v>
      </c>
      <c r="BS197" s="75">
        <f>+BS192+BS193+BS194+BS195+BS196</f>
        <v>369</v>
      </c>
      <c r="BT197" s="65">
        <f t="shared" si="610"/>
        <v>0.27173913043478937</v>
      </c>
      <c r="BU197" s="75">
        <f>+BU192+BU193+BU194+BU195+BU196</f>
        <v>446</v>
      </c>
      <c r="BV197" s="65">
        <f t="shared" si="611"/>
        <v>-5.7082452431289621</v>
      </c>
      <c r="BW197" s="75">
        <f>+BW192+BW193+BW194+BW195+BW196</f>
        <v>351</v>
      </c>
      <c r="BX197" s="65">
        <f>IF(ISERROR(BW197/BO197),"NM",IF(OR(BW197/BO197&lt;0.5,BW197/BO197&gt;2),"NM",(BW197/BO197-1)*100))</f>
        <v>-0.56657223796033884</v>
      </c>
      <c r="BY197" s="75">
        <f>+BY192+BY193+BY194+BY195+BY196</f>
        <v>341</v>
      </c>
      <c r="BZ197" s="65">
        <f t="shared" si="613"/>
        <v>-10.966057441253263</v>
      </c>
      <c r="CA197" s="75">
        <f>+CA192+CA193+CA194+CA195+CA196</f>
        <v>342</v>
      </c>
      <c r="CB197" s="65">
        <f t="shared" si="614"/>
        <v>-7.3170731707317032</v>
      </c>
      <c r="CC197" s="75">
        <f>+CC192+CC193+CC194+CC195+CC196</f>
        <v>419</v>
      </c>
      <c r="CD197" s="65">
        <f t="shared" si="615"/>
        <v>-6.0538116591928208</v>
      </c>
      <c r="CE197" s="75">
        <f>+CE192+CE193+CE194+CE195+CE196</f>
        <v>316</v>
      </c>
      <c r="CF197" s="65">
        <f t="shared" si="616"/>
        <v>-9.971509971509974</v>
      </c>
      <c r="CG197" s="75">
        <f>+CG192+CG193+CG194+CG195+CG196</f>
        <v>333</v>
      </c>
      <c r="CH197" s="65">
        <f t="shared" si="617"/>
        <v>-2.346041055718473</v>
      </c>
      <c r="CI197" s="75">
        <f>+CI192+CI193+CI194+CI195+CI196</f>
        <v>324</v>
      </c>
      <c r="CJ197" s="65">
        <f t="shared" si="618"/>
        <v>-5.2631578947368478</v>
      </c>
      <c r="CK197" s="75">
        <f>+CK192+CK193+CK194+CK195+CK196</f>
        <v>410</v>
      </c>
      <c r="CL197" s="65">
        <f t="shared" si="619"/>
        <v>-2.1479713603818618</v>
      </c>
      <c r="CM197" s="75">
        <f>+CM192+CM193+CM194+CM195+CM196</f>
        <v>336</v>
      </c>
      <c r="CN197" s="65">
        <f t="shared" si="620"/>
        <v>6.3291139240506222</v>
      </c>
      <c r="CO197" s="72">
        <f>+CO192+CO193+CO194+CO195+CO196</f>
        <v>353</v>
      </c>
      <c r="CP197" s="65">
        <f t="shared" si="621"/>
        <v>6.0060060060060039</v>
      </c>
      <c r="CQ197" s="72">
        <f>+CQ192+CQ193+CQ194+CQ195+CQ196</f>
        <v>340</v>
      </c>
      <c r="CR197" s="65">
        <f t="shared" si="622"/>
        <v>4.9382716049382713</v>
      </c>
      <c r="CS197" s="72">
        <f>+CS192+CS193+CS194+CS195+CS196</f>
        <v>447</v>
      </c>
      <c r="CT197" s="65">
        <f t="shared" si="623"/>
        <v>9.024390243902447</v>
      </c>
      <c r="CU197" s="72">
        <f>+CU192+CU193+CU194+CU195+CU196</f>
        <v>351</v>
      </c>
      <c r="CV197" s="65">
        <f t="shared" si="624"/>
        <v>4.4642857142857206</v>
      </c>
      <c r="CW197" s="72">
        <f>+CW192+CW193+CW194+CW195+CW196</f>
        <v>359</v>
      </c>
      <c r="CX197" s="65">
        <f t="shared" si="625"/>
        <v>1.6997167138810276</v>
      </c>
      <c r="CY197" s="72">
        <f>+CY192+CY193+CY194+CY195+CY196</f>
        <v>335</v>
      </c>
      <c r="CZ197" s="65">
        <f t="shared" si="626"/>
        <v>-1.4705882352941124</v>
      </c>
      <c r="DA197" s="72">
        <f>+DA192+DA193+DA194+DA195+DA196</f>
        <v>444</v>
      </c>
      <c r="DB197" s="65">
        <f t="shared" si="627"/>
        <v>-0.67114093959731447</v>
      </c>
      <c r="DC197" s="72">
        <f>+DC192+DC193+DC194+DC195+DC196</f>
        <v>332</v>
      </c>
      <c r="DD197" s="65">
        <f t="shared" si="628"/>
        <v>-5.4131054131054128</v>
      </c>
      <c r="DE197" s="72">
        <f>+DE192+DE193+DE194+DE195+DE196</f>
        <v>364</v>
      </c>
      <c r="DF197" s="65">
        <f t="shared" si="629"/>
        <v>1.3927576601671321</v>
      </c>
      <c r="DG197" s="72">
        <f>+DG192+DG193+DG194+DG195+DG196</f>
        <v>330</v>
      </c>
      <c r="DH197" s="65">
        <f t="shared" si="630"/>
        <v>-1.4925373134328401</v>
      </c>
      <c r="DI197" s="72">
        <f>+DI192+DI193+DI194+DI195+DI196</f>
        <v>397</v>
      </c>
      <c r="DJ197" s="65">
        <f t="shared" si="631"/>
        <v>-10.585585585585589</v>
      </c>
      <c r="DK197" s="72">
        <f>+DK192+DK193+DK194+DK195+DK196</f>
        <v>318</v>
      </c>
      <c r="DL197" s="65">
        <f t="shared" si="632"/>
        <v>-4.2168674698795154</v>
      </c>
      <c r="DM197" s="72">
        <f>+DM192+DM193+DM194+DM195+DM196</f>
        <v>334</v>
      </c>
      <c r="DN197" s="65">
        <f t="shared" si="633"/>
        <v>-8.2417582417582462</v>
      </c>
      <c r="DO197" s="72">
        <f>+DO192+DO193+DO194+DO195+DO196</f>
        <v>328</v>
      </c>
      <c r="DP197" s="65">
        <f t="shared" si="634"/>
        <v>-0.60606060606060996</v>
      </c>
      <c r="DQ197" s="72">
        <f>+DQ192+DQ193+DQ194+DQ195+DQ196</f>
        <v>454</v>
      </c>
      <c r="DR197" s="65">
        <f t="shared" si="635"/>
        <v>14.35768261964736</v>
      </c>
      <c r="DS197" s="72">
        <f>+DS192+DS193+DS194+DS195+DS196</f>
        <v>317</v>
      </c>
      <c r="DT197" s="65">
        <f t="shared" si="636"/>
        <v>-0.31446540880503138</v>
      </c>
      <c r="DU197" s="72">
        <f>+DU192+DU193+DU194+DU195+DU196</f>
        <v>344</v>
      </c>
      <c r="DV197" s="65">
        <f t="shared" si="637"/>
        <v>2.9940119760478945</v>
      </c>
      <c r="DW197" s="72">
        <f>+DW192+DW193+DW194+DW195+DW196</f>
        <v>330</v>
      </c>
      <c r="DX197" s="65">
        <f t="shared" si="637"/>
        <v>0.60975609756097615</v>
      </c>
      <c r="DY197" s="72">
        <f t="shared" ref="DY197:EA197" si="668">+DY192+DY193+DY194+DY195+DY196</f>
        <v>497</v>
      </c>
      <c r="DZ197" s="65">
        <f t="shared" si="638"/>
        <v>9.4713656387665157</v>
      </c>
      <c r="EA197" s="72">
        <f t="shared" si="668"/>
        <v>328</v>
      </c>
      <c r="EB197" s="65">
        <f t="shared" si="639"/>
        <v>3.4700315457413256</v>
      </c>
      <c r="EC197" s="72">
        <f t="shared" ref="EC197:EE197" si="669">+EC192+EC193+EC194+EC195+EC196</f>
        <v>347</v>
      </c>
      <c r="ED197" s="65">
        <f t="shared" si="640"/>
        <v>0.8720930232558155</v>
      </c>
      <c r="EE197" s="72">
        <f t="shared" si="669"/>
        <v>324</v>
      </c>
      <c r="EF197" s="65">
        <f t="shared" si="641"/>
        <v>-1.8181818181818188</v>
      </c>
      <c r="EG197" s="72">
        <f>+EG192+EG193+EG194+EG195+EG196</f>
        <v>483</v>
      </c>
      <c r="EH197" s="65">
        <f t="shared" si="642"/>
        <v>-2.8169014084507005</v>
      </c>
      <c r="EI197" s="72">
        <f>+EI192+EI193+EI194+EI195+EI196</f>
        <v>333</v>
      </c>
      <c r="EJ197" s="65">
        <f t="shared" si="643"/>
        <v>1.5243902439024293</v>
      </c>
      <c r="EK197" s="72">
        <f>+EK192+EK193+EK194+EK195+EK196</f>
        <v>356</v>
      </c>
      <c r="EL197" s="65">
        <f t="shared" si="644"/>
        <v>2.5936599423631135</v>
      </c>
      <c r="EM197" s="72">
        <f>+EM192+EM193+EM194+EM195+EM196</f>
        <v>348</v>
      </c>
      <c r="EN197" s="65">
        <f t="shared" si="645"/>
        <v>7.4074074074074181</v>
      </c>
      <c r="EO197" s="72">
        <f>+EO192+EO193+EO194+EO195+EO196</f>
        <v>515</v>
      </c>
      <c r="EP197" s="65">
        <f t="shared" si="646"/>
        <v>6.6252587991718404</v>
      </c>
      <c r="EQ197" s="72">
        <f t="shared" ref="EQ197:ES197" si="670">+EQ192+EQ193+EQ194+EQ195+EQ196</f>
        <v>352.71</v>
      </c>
      <c r="ER197" s="65">
        <f t="shared" si="647"/>
        <v>5.918918918918914</v>
      </c>
      <c r="ES197" s="72">
        <f t="shared" si="670"/>
        <v>377.1</v>
      </c>
      <c r="ET197" s="65">
        <f t="shared" si="648"/>
        <v>5.9269662921348276</v>
      </c>
      <c r="EU197" s="72">
        <f t="shared" ref="EU197" si="671">+EU192+EU193+EU194+EU195+EU196</f>
        <v>368.64</v>
      </c>
      <c r="EV197" s="65">
        <f t="shared" si="649"/>
        <v>5.9310344827586237</v>
      </c>
      <c r="EW197" s="72">
        <f t="shared" ref="EW197" si="672">+EW192+EW193+EW194+EW195+EW196</f>
        <v>545.94999999999993</v>
      </c>
      <c r="EX197" s="65">
        <f t="shared" si="649"/>
        <v>6.0097087378640612</v>
      </c>
      <c r="EY197" s="65"/>
      <c r="EZ197" s="317"/>
      <c r="FA197" s="59"/>
      <c r="FB197" s="70" t="s">
        <v>220</v>
      </c>
      <c r="FC197" s="63"/>
      <c r="FD197" s="70" t="s">
        <v>220</v>
      </c>
      <c r="FE197" s="65" t="str">
        <f t="shared" si="650"/>
        <v>NM</v>
      </c>
      <c r="FF197" s="70" t="s">
        <v>220</v>
      </c>
      <c r="FG197" s="65" t="str">
        <f t="shared" si="651"/>
        <v>NM</v>
      </c>
      <c r="FH197" s="57">
        <v>918.9</v>
      </c>
      <c r="FI197" s="65" t="str">
        <f t="shared" si="652"/>
        <v>NM</v>
      </c>
      <c r="FJ197" s="57">
        <v>1069.9000000000001</v>
      </c>
      <c r="FK197" s="65">
        <f t="shared" si="653"/>
        <v>16.432691261290678</v>
      </c>
      <c r="FL197" s="75" t="e">
        <f>#REF!+#REF!+#REF!+#REF!+#REF!</f>
        <v>#REF!</v>
      </c>
      <c r="FM197" s="65" t="str">
        <f t="shared" si="654"/>
        <v>NM</v>
      </c>
      <c r="FN197" s="75" t="e">
        <f>#REF!+#REF!+#REF!+#REF!+#REF!</f>
        <v>#REF!</v>
      </c>
      <c r="FO197" s="65" t="str">
        <f t="shared" si="655"/>
        <v>NM</v>
      </c>
      <c r="FP197" s="75" t="e">
        <f>#REF!+#REF!+#REF!+#REF!+#REF!</f>
        <v>#REF!</v>
      </c>
      <c r="FQ197" s="65" t="str">
        <f t="shared" si="656"/>
        <v>NM</v>
      </c>
      <c r="FR197" s="75" t="e">
        <f>#REF!+#REF!+#REF!+#REF!+#REF!</f>
        <v>#REF!</v>
      </c>
      <c r="FS197" s="65" t="str">
        <f t="shared" si="657"/>
        <v>NM</v>
      </c>
      <c r="FT197" s="75">
        <f>+FT192+FT193+FT194+FT195+FT196</f>
        <v>1558</v>
      </c>
      <c r="FU197" s="65" t="str">
        <f t="shared" si="658"/>
        <v>NM</v>
      </c>
      <c r="FV197" s="75">
        <f>+FV192+FV193+FV194+FV195+FV196</f>
        <v>1551</v>
      </c>
      <c r="FW197" s="65">
        <f t="shared" si="659"/>
        <v>-0.449293966623876</v>
      </c>
      <c r="FX197" s="75">
        <f>+FX192+FX193+FX194+FX195+FX196</f>
        <v>1453</v>
      </c>
      <c r="FY197" s="65">
        <f t="shared" si="660"/>
        <v>-6.3185041908446209</v>
      </c>
      <c r="FZ197" s="75">
        <f>+FZ192+FZ193+FZ194+FZ195+FZ196</f>
        <v>1383</v>
      </c>
      <c r="GA197" s="65">
        <f t="shared" si="661"/>
        <v>-4.8176187198898823</v>
      </c>
      <c r="GB197" s="75">
        <f>+GB192+GB193+GB194+GB195+GB196</f>
        <v>1476</v>
      </c>
      <c r="GC197" s="65">
        <f t="shared" si="662"/>
        <v>6.7245119305856749</v>
      </c>
      <c r="GD197" s="75">
        <f>+GD192+GD193+GD194+GD195+GD196</f>
        <v>1489</v>
      </c>
      <c r="GE197" s="65">
        <f t="shared" si="663"/>
        <v>0.88075880758806679</v>
      </c>
      <c r="GF197" s="75">
        <f>+GF192+GF193+GF194+GF195+GF196</f>
        <v>1423</v>
      </c>
      <c r="GG197" s="65">
        <f t="shared" si="663"/>
        <v>-4.4325050369375401</v>
      </c>
      <c r="GH197" s="75">
        <f>+GH192+GH193+GH194+GH195+GH196</f>
        <v>1434</v>
      </c>
      <c r="GI197" s="65">
        <f t="shared" si="663"/>
        <v>0.7730147575544688</v>
      </c>
      <c r="GJ197" s="75">
        <f>+GJ192+GJ193+GJ194+GJ195+GJ196</f>
        <v>1488</v>
      </c>
      <c r="GK197" s="65">
        <f t="shared" si="663"/>
        <v>3.7656903765690419</v>
      </c>
      <c r="GL197" s="75">
        <f>+GL192+GL193+GL194+GL195+GL196</f>
        <v>1482</v>
      </c>
      <c r="GM197" s="65">
        <f t="shared" si="663"/>
        <v>-0.40322580645161255</v>
      </c>
      <c r="GN197" s="75">
        <f>+GN192+GN193+GN194+GN195+GN196</f>
        <v>1552</v>
      </c>
      <c r="GO197" s="65">
        <f t="shared" si="664"/>
        <v>4.7233468286099756</v>
      </c>
      <c r="GP197" s="75">
        <f>+GP192+GP193+GP194+GP195+GP196</f>
        <v>1644.4</v>
      </c>
      <c r="GQ197" s="65">
        <f t="shared" si="665"/>
        <v>5.9536082474226815</v>
      </c>
      <c r="GR197" s="75">
        <f>+GR192+GR193+GR194+GR195+GR196</f>
        <v>1742.4560000000001</v>
      </c>
      <c r="GS197" s="65">
        <f t="shared" si="663"/>
        <v>5.9630260277304892</v>
      </c>
      <c r="GT197" s="75">
        <f>+GT192+GT193+GT194+GT195+GT196</f>
        <v>1846.5233200000002</v>
      </c>
      <c r="GU197" s="65">
        <f t="shared" si="663"/>
        <v>5.9724503803826323</v>
      </c>
      <c r="GV197" s="75">
        <f>+GV192+GV193+GV194+GV195+GV196</f>
        <v>1956.9801224000003</v>
      </c>
      <c r="GW197" s="65">
        <f t="shared" si="663"/>
        <v>5.9818796331258861</v>
      </c>
      <c r="GX197" s="75">
        <f>+GX192+GX193+GX194+GX195+GX196</f>
        <v>2074.2289094680004</v>
      </c>
      <c r="GY197" s="65">
        <f t="shared" si="666"/>
        <v>5.9913121102225908</v>
      </c>
      <c r="GZ197" s="67">
        <f t="shared" si="511"/>
        <v>5.9724544413326752</v>
      </c>
      <c r="HA197" s="280"/>
      <c r="HB197" s="57"/>
      <c r="HC197"/>
      <c r="HD197"/>
      <c r="HE197"/>
      <c r="HF197"/>
      <c r="HG197"/>
      <c r="HH197"/>
    </row>
    <row r="198" spans="1:216" s="2" customFormat="1" ht="13.5" customHeight="1" x14ac:dyDescent="0.2">
      <c r="A198" s="4"/>
      <c r="B198" s="54"/>
      <c r="C198" s="57"/>
      <c r="D198" s="63"/>
      <c r="E198" s="57"/>
      <c r="F198" s="63"/>
      <c r="G198" s="57"/>
      <c r="H198" s="63"/>
      <c r="I198" s="57"/>
      <c r="J198" s="63"/>
      <c r="K198" s="57"/>
      <c r="L198" s="63"/>
      <c r="M198" s="57"/>
      <c r="N198" s="63"/>
      <c r="O198" s="57"/>
      <c r="P198" s="63"/>
      <c r="Q198" s="57"/>
      <c r="R198" s="63"/>
      <c r="S198" s="57"/>
      <c r="T198" s="63"/>
      <c r="U198" s="57"/>
      <c r="V198" s="63"/>
      <c r="W198" s="57"/>
      <c r="X198" s="63"/>
      <c r="Y198" s="57"/>
      <c r="Z198" s="63"/>
      <c r="AA198" s="57"/>
      <c r="AB198" s="63"/>
      <c r="AC198" s="62"/>
      <c r="AD198" s="63"/>
      <c r="AE198" s="57"/>
      <c r="AF198" s="63"/>
      <c r="AG198" s="57"/>
      <c r="AH198" s="63"/>
      <c r="AI198" s="55"/>
      <c r="AJ198" s="63"/>
      <c r="AK198" s="62"/>
      <c r="AL198" s="63"/>
      <c r="AM198" s="57"/>
      <c r="AN198" s="63"/>
      <c r="AO198" s="59"/>
      <c r="AP198" s="63"/>
      <c r="AQ198" s="59"/>
      <c r="AR198" s="63"/>
      <c r="AS198" s="59"/>
      <c r="AT198" s="63"/>
      <c r="AU198" s="59"/>
      <c r="AV198" s="63"/>
      <c r="AW198" s="59"/>
      <c r="AX198" s="63"/>
      <c r="AY198" s="59"/>
      <c r="AZ198" s="65"/>
      <c r="BA198" s="59"/>
      <c r="BB198" s="65"/>
      <c r="BC198" s="59"/>
      <c r="BD198" s="65"/>
      <c r="BE198" s="59"/>
      <c r="BF198" s="65"/>
      <c r="BG198" s="59"/>
      <c r="BH198" s="65"/>
      <c r="BI198" s="59"/>
      <c r="BJ198" s="65"/>
      <c r="BK198" s="59"/>
      <c r="BL198" s="65"/>
      <c r="BM198" s="59"/>
      <c r="BN198" s="65"/>
      <c r="BO198" s="59"/>
      <c r="BP198" s="65"/>
      <c r="BQ198" s="59"/>
      <c r="BR198" s="65"/>
      <c r="BS198" s="59"/>
      <c r="BT198" s="65"/>
      <c r="BU198" s="59"/>
      <c r="BV198" s="65"/>
      <c r="BW198" s="59"/>
      <c r="BX198" s="65"/>
      <c r="BY198" s="59"/>
      <c r="BZ198" s="65"/>
      <c r="CA198" s="59"/>
      <c r="CB198" s="65"/>
      <c r="CC198" s="59"/>
      <c r="CD198" s="65"/>
      <c r="CE198" s="59"/>
      <c r="CF198" s="65"/>
      <c r="CG198" s="59"/>
      <c r="CH198" s="65"/>
      <c r="CI198" s="59"/>
      <c r="CJ198" s="65"/>
      <c r="CK198" s="59"/>
      <c r="CL198" s="65"/>
      <c r="CM198" s="59"/>
      <c r="CN198" s="65"/>
      <c r="CO198" s="59"/>
      <c r="CP198" s="65"/>
      <c r="CQ198" s="59"/>
      <c r="CR198" s="65"/>
      <c r="CS198" s="59"/>
      <c r="CT198" s="65"/>
      <c r="CU198" s="59"/>
      <c r="CV198" s="65"/>
      <c r="CW198" s="59"/>
      <c r="CX198" s="65"/>
      <c r="CY198" s="59"/>
      <c r="CZ198" s="65"/>
      <c r="DA198" s="59"/>
      <c r="DB198" s="65"/>
      <c r="DC198" s="59"/>
      <c r="DD198" s="65"/>
      <c r="DE198" s="59"/>
      <c r="DF198" s="65"/>
      <c r="DG198" s="59"/>
      <c r="DH198" s="65"/>
      <c r="DI198" s="59"/>
      <c r="DJ198" s="65"/>
      <c r="DK198" s="59"/>
      <c r="DL198" s="65"/>
      <c r="DM198" s="59"/>
      <c r="DN198" s="65"/>
      <c r="DO198" s="59"/>
      <c r="DP198" s="65"/>
      <c r="DQ198" s="59"/>
      <c r="DR198" s="65"/>
      <c r="DS198" s="59"/>
      <c r="DT198" s="65"/>
      <c r="DU198" s="59"/>
      <c r="DV198" s="65"/>
      <c r="DW198" s="59"/>
      <c r="DX198" s="65"/>
      <c r="DY198" s="59"/>
      <c r="DZ198" s="65"/>
      <c r="EA198" s="59"/>
      <c r="EB198" s="65"/>
      <c r="EC198" s="57"/>
      <c r="ED198" s="65"/>
      <c r="EE198" s="57"/>
      <c r="EF198" s="65"/>
      <c r="EG198" s="57"/>
      <c r="EH198" s="65"/>
      <c r="EI198" s="57"/>
      <c r="EJ198" s="65"/>
      <c r="EK198" s="57"/>
      <c r="EL198" s="65"/>
      <c r="EM198" s="57"/>
      <c r="EN198" s="65"/>
      <c r="EO198" s="57"/>
      <c r="EP198" s="65"/>
      <c r="EQ198" s="57"/>
      <c r="ER198" s="65"/>
      <c r="ES198" s="57"/>
      <c r="ET198" s="65"/>
      <c r="EU198" s="57"/>
      <c r="EV198" s="65"/>
      <c r="EW198" s="57"/>
      <c r="EX198" s="65"/>
      <c r="EY198" s="65"/>
      <c r="EZ198" s="317"/>
      <c r="FA198" s="59"/>
      <c r="FB198" s="57"/>
      <c r="FC198" s="63"/>
      <c r="FD198" s="57"/>
      <c r="FE198" s="65"/>
      <c r="FF198" s="57"/>
      <c r="FG198" s="65"/>
      <c r="FH198" s="57"/>
      <c r="FI198" s="65"/>
      <c r="FJ198" s="57"/>
      <c r="FK198" s="65"/>
      <c r="FL198" s="57"/>
      <c r="FM198" s="65"/>
      <c r="FN198" s="57"/>
      <c r="FO198" s="65"/>
      <c r="FP198" s="57"/>
      <c r="FQ198" s="65"/>
      <c r="FR198" s="75"/>
      <c r="FS198" s="65"/>
      <c r="FT198" s="75"/>
      <c r="FU198" s="65"/>
      <c r="FV198" s="75"/>
      <c r="FW198" s="65"/>
      <c r="FX198" s="75"/>
      <c r="FY198" s="65"/>
      <c r="FZ198" s="75"/>
      <c r="GA198" s="65"/>
      <c r="GB198" s="75"/>
      <c r="GC198" s="65"/>
      <c r="GD198" s="75"/>
      <c r="GE198" s="65"/>
      <c r="GF198" s="75"/>
      <c r="GG198" s="65"/>
      <c r="GH198" s="75"/>
      <c r="GI198" s="65"/>
      <c r="GJ198" s="75"/>
      <c r="GK198" s="65"/>
      <c r="GL198" s="75"/>
      <c r="GM198" s="65"/>
      <c r="GN198" s="75"/>
      <c r="GO198" s="65"/>
      <c r="GP198" s="75"/>
      <c r="GQ198" s="65"/>
      <c r="GR198" s="57"/>
      <c r="GS198" s="65"/>
      <c r="GT198" s="57"/>
      <c r="GU198" s="65"/>
      <c r="GV198" s="57"/>
      <c r="GW198" s="65"/>
      <c r="GX198" s="57"/>
      <c r="GY198" s="65"/>
      <c r="GZ198" s="67" t="str">
        <f t="shared" si="511"/>
        <v/>
      </c>
      <c r="HA198" s="279"/>
      <c r="HB198" s="57"/>
      <c r="HC198"/>
      <c r="HD198"/>
      <c r="HE198"/>
      <c r="HF198"/>
      <c r="HG198"/>
      <c r="HH198"/>
    </row>
    <row r="199" spans="1:216" s="2" customFormat="1" ht="13.5" customHeight="1" x14ac:dyDescent="0.2">
      <c r="A199" s="4" t="s">
        <v>523</v>
      </c>
      <c r="B199" s="54" t="s">
        <v>379</v>
      </c>
      <c r="C199" s="84">
        <v>146</v>
      </c>
      <c r="D199" s="63"/>
      <c r="E199" s="84">
        <v>165</v>
      </c>
      <c r="F199" s="63"/>
      <c r="G199" s="85">
        <v>171</v>
      </c>
      <c r="H199" s="63"/>
      <c r="I199" s="84">
        <v>219</v>
      </c>
      <c r="J199" s="63"/>
      <c r="K199" s="84">
        <v>198</v>
      </c>
      <c r="L199" s="63">
        <f>IF(ISERROR(K199/C199),"NM",IF(OR(K199/C199&lt;0.5,K199/C199&gt;2),"NM",(K199/C199-1)*100))</f>
        <v>35.616438356164394</v>
      </c>
      <c r="M199" s="84">
        <v>212</v>
      </c>
      <c r="N199" s="63">
        <f>IF(ISERROR(M199/E199),"NM",IF(OR(M199/E199&lt;0.5,M199/E199&gt;2),"NM",(M199/E199-1)*100))</f>
        <v>28.484848484848492</v>
      </c>
      <c r="O199" s="85">
        <v>209</v>
      </c>
      <c r="P199" s="63">
        <f>IF(ISERROR(O199/G199),"NM",IF(OR(O199/G199&lt;0.5,O199/G199&gt;2),"NM",(O199/G199-1)*100))</f>
        <v>22.222222222222232</v>
      </c>
      <c r="Q199" s="84">
        <v>289</v>
      </c>
      <c r="R199" s="63">
        <f>IF(ISERROR(Q199/I199),"NM",IF(OR(Q199/I199&lt;0.5,Q199/I199&gt;2),"NM",(Q199/I199-1)*100))</f>
        <v>31.963470319634713</v>
      </c>
      <c r="S199" s="84">
        <v>231</v>
      </c>
      <c r="T199" s="63">
        <f>IF(ISERROR(S199/K199),"NM",IF(OR(S199/K199&lt;0.5,S199/K199&gt;2),"NM",(S199/K199-1)*100))</f>
        <v>16.666666666666675</v>
      </c>
      <c r="U199" s="84">
        <v>252</v>
      </c>
      <c r="V199" s="63">
        <f>IF(ISERROR(U199/M199),"NM",IF(OR(U199/M199&lt;0.5,U199/M199&gt;2),"NM",(U199/M199-1)*100))</f>
        <v>18.867924528301884</v>
      </c>
      <c r="W199" s="85">
        <v>258</v>
      </c>
      <c r="X199" s="63">
        <f>IF(ISERROR(W199/O199),"NM",IF(OR(W199/O199&lt;0.5,W199/O199&gt;2),"NM",(W199/O199-1)*100))</f>
        <v>23.444976076555022</v>
      </c>
      <c r="Y199" s="85">
        <v>318</v>
      </c>
      <c r="Z199" s="63">
        <f>IF(ISERROR(Y199/Q199),"NM",IF(OR(Y199/Q199&lt;0.5,Y199/Q199&gt;2),"NM",(Y199/Q199-1)*100))</f>
        <v>10.034602076124566</v>
      </c>
      <c r="AA199" s="84">
        <v>251.85</v>
      </c>
      <c r="AB199" s="63">
        <f>IF(ISERROR(AA199/S199),"NM",IF(OR(AA199/S199&lt;0.5,AA199/S199&gt;2),"NM",(AA199/S199-1)*100))</f>
        <v>9.0259740259740262</v>
      </c>
      <c r="AC199" s="84">
        <v>261</v>
      </c>
      <c r="AD199" s="63">
        <f>IF(ISERROR(AC199/U199),"NM",IF(OR(AC199/U199&lt;0.5,AC199/U199&gt;2),"NM",(AC199/U199-1)*100))</f>
        <v>3.5714285714285809</v>
      </c>
      <c r="AE199" s="85">
        <v>259</v>
      </c>
      <c r="AF199" s="63">
        <f>IF(ISERROR(AE199/W199),"NM",IF(OR(AE199/W199&lt;0.5,AE199/W199&gt;2),"NM",(AE199/W199-1)*100))</f>
        <v>0.38759689922480689</v>
      </c>
      <c r="AG199" s="85">
        <v>339.3</v>
      </c>
      <c r="AH199" s="63">
        <f>IF(ISERROR(AG199/Y199),"NM",IF(OR(AG199/Y199&lt;0.5,AG199/Y199&gt;2),"NM",(AG199/Y199-1)*100))</f>
        <v>6.6981132075471628</v>
      </c>
      <c r="AI199" s="86">
        <v>277</v>
      </c>
      <c r="AJ199" s="63">
        <f>IF(ISERROR(AI199/AA199),"NM",IF(OR(AI199/AA199&lt;0.5,AI199/AA199&gt;2),"NM",(AI199/AA199-1)*100))</f>
        <v>9.9861028389914619</v>
      </c>
      <c r="AK199" s="84">
        <v>275</v>
      </c>
      <c r="AL199" s="63">
        <f>IF(ISERROR(AK199/AC199),"NM",IF(OR(AK199/AC199&lt;0.5,AK199/AC199&gt;2),"NM",(AK199/AC199-1)*100))</f>
        <v>5.3639846743295028</v>
      </c>
      <c r="AM199" s="85">
        <v>265</v>
      </c>
      <c r="AN199" s="63">
        <f>IF(ISERROR(AM199/AE199),"NM",IF(OR(AM199/AE199&lt;0.5,AM199/AE199&gt;2),"NM",(AM199/AE199-1)*100))</f>
        <v>2.316602316602312</v>
      </c>
      <c r="AO199" s="85">
        <v>339</v>
      </c>
      <c r="AP199" s="63">
        <f>IF(ISERROR(AO199/AG199),"NM",IF(OR(AO199/AG199&lt;0.5,AO199/AG199&gt;2),"NM",(AO199/AG199-1)*100))</f>
        <v>-8.8417329796641742E-2</v>
      </c>
      <c r="AQ199" s="85">
        <v>275</v>
      </c>
      <c r="AR199" s="63">
        <f>IF(ISERROR(AQ199/AI199),"NM",IF(OR(AQ199/AI199&lt;0.5,AQ199/AI199&gt;2),"NM",(AQ199/AI199-1)*100))</f>
        <v>-0.72202166064981865</v>
      </c>
      <c r="AS199" s="85">
        <v>302</v>
      </c>
      <c r="AT199" s="63">
        <f>IF(ISERROR(AS199/AK199),"NM",IF(OR(AS199/AK199&lt;0.5,AS199/AK199&gt;2),"NM",(AS199/AK199-1)*100))</f>
        <v>9.8181818181818148</v>
      </c>
      <c r="AU199" s="85">
        <v>292</v>
      </c>
      <c r="AV199" s="63">
        <f>IF(ISERROR(AU199/AM199),"NM",IF(OR(AU199/AM199&lt;0.5,AU199/AM199&gt;2),"NM",(AU199/AM199-1)*100))</f>
        <v>10.188679245283016</v>
      </c>
      <c r="AW199" s="85">
        <v>365</v>
      </c>
      <c r="AX199" s="63">
        <f>IF(ISERROR(AW199/AO199),"NM",IF(OR(AW199/AO199&lt;0.5,AW199/AO199&gt;2),"NM",(AW199/AO199-1)*100))</f>
        <v>7.6696165191740384</v>
      </c>
      <c r="AY199" s="85">
        <v>306</v>
      </c>
      <c r="AZ199" s="65">
        <f>IF(ISERROR(AY199/AQ199),"NM",IF(OR(AY199/AQ199&lt;0.5,AY199/AQ199&gt;2),"NM",(AY199/AQ199-1)*100))</f>
        <v>11.272727272727279</v>
      </c>
      <c r="BA199" s="85">
        <v>321</v>
      </c>
      <c r="BB199" s="65">
        <f>IF(ISERROR(BA199/AS199),"NM",IF(OR(BA199/AS199&lt;0.5,BA199/AS199&gt;2),"NM",(BA199/AS199-1)*100))</f>
        <v>6.29139072847682</v>
      </c>
      <c r="BC199" s="85">
        <v>326</v>
      </c>
      <c r="BD199" s="65">
        <f>IF(ISERROR(BC199/AU199),"NM",IF(OR(BC199/AU199&lt;0.5,BC199/AU199&gt;2),"NM",(BC199/AU199-1)*100))</f>
        <v>11.643835616438359</v>
      </c>
      <c r="BE199" s="85">
        <v>442</v>
      </c>
      <c r="BF199" s="65">
        <f>IF(ISERROR(BE199/AW199),"NM",IF(OR(BE199/AW199&lt;0.5,BE199/AW199&gt;2),"NM",(BE199/AW199-1)*100))</f>
        <v>21.095890410958894</v>
      </c>
      <c r="BG199" s="85">
        <v>339</v>
      </c>
      <c r="BH199" s="65">
        <f>IF(ISERROR(BG199/AY199),"NM",IF(OR(BG199/AY199&lt;0.5,BG199/AY199&gt;2),"NM",(BG199/AY199-1)*100))</f>
        <v>10.784313725490202</v>
      </c>
      <c r="BI199" s="85">
        <v>359</v>
      </c>
      <c r="BJ199" s="65">
        <f>IF(ISERROR(BI199/BA199),"NM",IF(OR(BI199/BA199&lt;0.5,BI199/BA199&gt;2),"NM",(BI199/BA199-1)*100))</f>
        <v>11.838006230529597</v>
      </c>
      <c r="BK199" s="85">
        <v>363</v>
      </c>
      <c r="BL199" s="65">
        <f>IF(ISERROR(BK199/BC199),"NM",IF(OR(BK199/BC199&lt;0.5,BK199/BC199&gt;2),"NM",(BK199/BC199-1)*100))</f>
        <v>11.349693251533743</v>
      </c>
      <c r="BM199" s="85">
        <v>461</v>
      </c>
      <c r="BN199" s="65">
        <f>IF(ISERROR(BM199/BE199),"NM",IF(OR(BM199/BE199&lt;0.5,BM199/BE199&gt;2),"NM",(BM199/BE199-1)*100))</f>
        <v>4.2986425339366585</v>
      </c>
      <c r="BO199" s="85">
        <v>346</v>
      </c>
      <c r="BP199" s="65">
        <f>IF(ISERROR(BO199/BG199),"NM",IF(OR(BO199/BG199&lt;0.5,BO199/BG199&gt;2),"NM",(BO199/BG199-1)*100))</f>
        <v>2.0648967551622377</v>
      </c>
      <c r="BQ199" s="85">
        <v>375</v>
      </c>
      <c r="BR199" s="65">
        <f>IF(ISERROR(BQ199/BI199),"NM",IF(OR(BQ199/BI199&lt;0.5,BQ199/BI199&gt;2),"NM",(BQ199/BI199-1)*100))</f>
        <v>4.4568245125348183</v>
      </c>
      <c r="BS199" s="85">
        <v>361</v>
      </c>
      <c r="BT199" s="65">
        <f>IF(ISERROR(BS199/BK199),"NM",IF(OR(BS199/BK199&lt;0.5,BS199/BK199&gt;2),"NM",(BS199/BK199-1)*100))</f>
        <v>-0.55096418732781816</v>
      </c>
      <c r="BU199" s="85">
        <v>436</v>
      </c>
      <c r="BV199" s="65">
        <f>IF(ISERROR(BU199/BM199),"NM",IF(OR(BU199/BM199&lt;0.5,BU199/BM199&gt;2),"NM",(BU199/BM199-1)*100))</f>
        <v>-5.4229934924078123</v>
      </c>
      <c r="BW199" s="85">
        <v>345</v>
      </c>
      <c r="BX199" s="65">
        <f>IF(ISERROR(BW199/BO199),"NM",IF(OR(BW199/BO199&lt;0.5,BW199/BO199&gt;2),"NM",(BW199/BO199-1)*100))</f>
        <v>-0.28901734104046506</v>
      </c>
      <c r="BY199" s="85">
        <v>337</v>
      </c>
      <c r="BZ199" s="65">
        <f>IF(ISERROR(BY199/BQ199),"NM",IF(OR(BY199/BQ199&lt;0.5,BY199/BQ199&gt;2),"NM",(BY199/BQ199-1)*100))</f>
        <v>-10.133333333333338</v>
      </c>
      <c r="CA199" s="85">
        <v>336</v>
      </c>
      <c r="CB199" s="65">
        <f>IF(ISERROR(CA199/BS199),"NM",IF(OR(CA199/BS199&lt;0.5,CA199/BS199&gt;2),"NM",(CA199/BS199-1)*100))</f>
        <v>-6.9252077562326875</v>
      </c>
      <c r="CC199" s="85">
        <v>408</v>
      </c>
      <c r="CD199" s="65">
        <f>IF(ISERROR(CC199/BU199),"NM",IF(OR(CC199/BU199&lt;0.5,CC199/BU199&gt;2),"NM",(CC199/BU199-1)*100))</f>
        <v>-6.4220183486238476</v>
      </c>
      <c r="CE199" s="85">
        <v>309</v>
      </c>
      <c r="CF199" s="65">
        <f>IF(ISERROR(CE199/BW199),"NM",IF(OR(CE199/BW199&lt;0.5,CE199/BW199&gt;2),"NM",(CE199/BW199-1)*100))</f>
        <v>-10.434782608695647</v>
      </c>
      <c r="CG199" s="85">
        <v>327</v>
      </c>
      <c r="CH199" s="65">
        <f>IF(ISERROR(CG199/BY199),"NM",IF(OR(CG199/BY199&lt;0.5,CG199/BY199&gt;2),"NM",(CG199/BY199-1)*100))</f>
        <v>-2.9673590504451064</v>
      </c>
      <c r="CI199" s="85">
        <v>319</v>
      </c>
      <c r="CJ199" s="65">
        <f>IF(ISERROR(CI199/CA199),"NM",IF(OR(CI199/CA199&lt;0.5,CI199/CA199&gt;2),"NM",(CI199/CA199-1)*100))</f>
        <v>-5.0595238095238138</v>
      </c>
      <c r="CK199" s="85">
        <v>401</v>
      </c>
      <c r="CL199" s="65">
        <f>IF(ISERROR(CK199/CC199),"NM",IF(OR(CK199/CC199&lt;0.5,CK199/CC199&gt;2),"NM",(CK199/CC199-1)*100))</f>
        <v>-1.7156862745098089</v>
      </c>
      <c r="CM199" s="85">
        <v>329</v>
      </c>
      <c r="CN199" s="65">
        <f>IF(ISERROR(CM199/CE199),"NM",IF(OR(CM199/CE199&lt;0.5,CM199/CE199&gt;2),"NM",(CM199/CE199-1)*100))</f>
        <v>6.472491909385103</v>
      </c>
      <c r="CO199" s="85">
        <v>348</v>
      </c>
      <c r="CP199" s="65">
        <f>IF(ISERROR(CO199/CG199),"NM",IF(OR(CO199/CG199&lt;0.5,CO199/CG199&gt;2),"NM",(CO199/CG199-1)*100))</f>
        <v>6.4220183486238591</v>
      </c>
      <c r="CQ199" s="85">
        <v>336</v>
      </c>
      <c r="CR199" s="65">
        <f>IF(ISERROR(CQ199/CI199),"NM",IF(OR(CQ199/CI199&lt;0.5,CQ199/CI199&gt;2),"NM",(CQ199/CI199-1)*100))</f>
        <v>5.3291536050156685</v>
      </c>
      <c r="CS199" s="85">
        <v>440</v>
      </c>
      <c r="CT199" s="65">
        <f>IF(ISERROR(CS199/CK199),"NM",IF(OR(CS199/CK199&lt;0.5,CS199/CK199&gt;2),"NM",(CS199/CK199-1)*100))</f>
        <v>9.7256857855361645</v>
      </c>
      <c r="CU199" s="85">
        <v>345</v>
      </c>
      <c r="CV199" s="65">
        <f>IF(ISERROR(CU199/CM199),"NM",IF(OR(CU199/CM199&lt;0.5,CU199/CM199&gt;2),"NM",(CU199/CM199-1)*100))</f>
        <v>4.8632218844984809</v>
      </c>
      <c r="CW199" s="85">
        <v>354</v>
      </c>
      <c r="CX199" s="65">
        <f>IF(ISERROR(CW199/CO199),"NM",IF(OR(CW199/CO199&lt;0.5,CW199/CO199&gt;2),"NM",(CW199/CO199-1)*100))</f>
        <v>1.7241379310344751</v>
      </c>
      <c r="CY199" s="85">
        <v>331</v>
      </c>
      <c r="CZ199" s="65">
        <f>IF(ISERROR(CY199/CQ199),"NM",IF(OR(CY199/CQ199&lt;0.5,CY199/CQ199&gt;2),"NM",(CY199/CQ199-1)*100))</f>
        <v>-1.4880952380952328</v>
      </c>
      <c r="DA199" s="85">
        <v>438</v>
      </c>
      <c r="DB199" s="65">
        <f>IF(ISERROR(DA199/CS199),"NM",IF(OR(DA199/CS199&lt;0.5,DA199/CS199&gt;2),"NM",(DA199/CS199-1)*100))</f>
        <v>-0.45454545454545192</v>
      </c>
      <c r="DC199" s="85">
        <v>328</v>
      </c>
      <c r="DD199" s="65">
        <f>IF(ISERROR(DC199/CU199),"NM",IF(OR(DC199/CU199&lt;0.5,DC199/CU199&gt;2),"NM",(DC199/CU199-1)*100))</f>
        <v>-4.927536231884055</v>
      </c>
      <c r="DE199" s="85">
        <v>359</v>
      </c>
      <c r="DF199" s="65">
        <f>IF(ISERROR(DE199/CW199),"NM",IF(OR(DE199/CW199&lt;0.5,DE199/CW199&gt;2),"NM",(DE199/CW199-1)*100))</f>
        <v>1.4124293785310771</v>
      </c>
      <c r="DG199" s="85">
        <v>327</v>
      </c>
      <c r="DH199" s="65">
        <f>IF(ISERROR(DG199/CY199),"NM",IF(OR(DG199/CY199&lt;0.5,DG199/CY199&gt;2),"NM",(DG199/CY199-1)*100))</f>
        <v>-1.2084592145015116</v>
      </c>
      <c r="DI199" s="85">
        <v>393</v>
      </c>
      <c r="DJ199" s="65">
        <f>IF(ISERROR(DI199/DA199),"NM",IF(OR(DI199/DA199&lt;0.5,DI199/DA199&gt;2),"NM",(DI199/DA199-1)*100))</f>
        <v>-10.273972602739722</v>
      </c>
      <c r="DK199" s="85">
        <v>314</v>
      </c>
      <c r="DL199" s="65">
        <f>IF(ISERROR(DK199/DC199),"NM",IF(OR(DK199/DC199&lt;0.5,DK199/DC199&gt;2),"NM",(DK199/DC199-1)*100))</f>
        <v>-4.2682926829268331</v>
      </c>
      <c r="DM199" s="85">
        <v>331</v>
      </c>
      <c r="DN199" s="65">
        <f>IF(ISERROR(DM199/DE199),"NM",IF(OR(DM199/DE199&lt;0.5,DM199/DE199&gt;2),"NM",(DM199/DE199-1)*100))</f>
        <v>-7.799442896935938</v>
      </c>
      <c r="DO199" s="85">
        <v>324</v>
      </c>
      <c r="DP199" s="65">
        <f>IF(ISERROR(DO199/DG199),"NM",IF(OR(DO199/DG199&lt;0.5,DO199/DG199&gt;2),"NM",(DO199/DG199-1)*100))</f>
        <v>-0.91743119266054496</v>
      </c>
      <c r="DQ199" s="85">
        <v>447</v>
      </c>
      <c r="DR199" s="65">
        <f>IF(ISERROR(DQ199/DI199),"NM",IF(OR(DQ199/DI199&lt;0.5,DQ199/DI199&gt;2),"NM",(DQ199/DI199-1)*100))</f>
        <v>13.740458015267176</v>
      </c>
      <c r="DS199" s="85">
        <v>310</v>
      </c>
      <c r="DT199" s="65">
        <f>IF(ISERROR(DS199/DK199),"NM",IF(OR(DS199/DK199&lt;0.5,DS199/DK199&gt;2),"NM",(DS199/DK199-1)*100))</f>
        <v>-1.2738853503184711</v>
      </c>
      <c r="DU199" s="85">
        <v>339</v>
      </c>
      <c r="DV199" s="65">
        <f>IF(ISERROR(DU199/DM199),"NM",IF(OR(DU199/DM199&lt;0.5,DU199/DM199&gt;2),"NM",(DU199/DM199-1)*100))</f>
        <v>2.4169184290030232</v>
      </c>
      <c r="DW199" s="85">
        <v>324</v>
      </c>
      <c r="DX199" s="65">
        <f>IF(ISERROR(DW199/DO199),"NM",IF(OR(DW199/DO199&lt;0.5,DW199/DO199&gt;2),"NM",(DW199/DO199-1)*100))</f>
        <v>0</v>
      </c>
      <c r="DY199" s="85">
        <v>487</v>
      </c>
      <c r="DZ199" s="65">
        <f>IF(ISERROR(DY199/DQ199),"NM",IF(OR(DY199/DQ199&lt;0.5,DY199/DQ199&gt;2),"NM",(DY199/DQ199-1)*100))</f>
        <v>8.948545861297541</v>
      </c>
      <c r="EA199" s="85">
        <v>321</v>
      </c>
      <c r="EB199" s="65">
        <f>IF(ISERROR(EA199/DS199),"NM",IF(OR(EA199/DS199&lt;0.5,EA199/DS199&gt;2),"NM",(EA199/DS199-1)*100))</f>
        <v>3.548387096774186</v>
      </c>
      <c r="EC199" s="85">
        <v>341</v>
      </c>
      <c r="ED199" s="65">
        <f>IF(ISERROR(EC199/DU199),"NM",IF(OR(EC199/DU199&lt;0.5,EC199/DU199&gt;2),"NM",(EC199/DU199-1)*100))</f>
        <v>0.58997050147493457</v>
      </c>
      <c r="EE199" s="85">
        <v>318</v>
      </c>
      <c r="EF199" s="65">
        <f>IF(ISERROR(EE199/DW199),"NM",IF(OR(EE199/DW199&lt;0.5,EE199/DW199&gt;2),"NM",(EE199/DW199-1)*100))</f>
        <v>-1.851851851851849</v>
      </c>
      <c r="EG199" s="85">
        <v>475</v>
      </c>
      <c r="EH199" s="65">
        <f>IF(ISERROR(EG199/DY199),"NM",IF(OR(EG199/DY199&lt;0.5,EG199/DY199&gt;2),"NM",(EG199/DY199-1)*100))</f>
        <v>-2.4640657084188944</v>
      </c>
      <c r="EI199" s="85">
        <v>327</v>
      </c>
      <c r="EJ199" s="65">
        <f>IF(ISERROR(EI199/EA199),"NM",IF(OR(EI199/EA199&lt;0.5,EI199/EA199&gt;2),"NM",(EI199/EA199-1)*100))</f>
        <v>1.8691588785046731</v>
      </c>
      <c r="EK199" s="85"/>
      <c r="EL199" s="65" t="str">
        <f>IF(ISERROR(EK199/EC199),"NM",IF(OR(EK199/EC199&lt;0.5,EK199/EC199&gt;2),"NM",(EK199/EC199-1)*100))</f>
        <v>NM</v>
      </c>
      <c r="EM199" s="85"/>
      <c r="EN199" s="65" t="str">
        <f>IF(ISERROR(EM199/EE199),"NM",IF(OR(EM199/EE199&lt;0.5,EM199/EE199&gt;2),"NM",(EM199/EE199-1)*100))</f>
        <v>NM</v>
      </c>
      <c r="EO199" s="85"/>
      <c r="EP199" s="65" t="str">
        <f>IF(ISERROR(EO199/EG199),"NM",IF(OR(EO199/EG199&lt;0.5,EO199/EG199&gt;2),"NM",(EO199/EG199-1)*100))</f>
        <v>NM</v>
      </c>
      <c r="EQ199" s="90">
        <f t="shared" ref="EQ199:ES199" si="673">+EQ197-EQ200</f>
        <v>346.34999999999997</v>
      </c>
      <c r="ER199" s="65">
        <f>IF(ISERROR(EQ199/EI199),"NM",IF(OR(EQ199/EI199&lt;0.5,EQ199/EI199&gt;2),"NM",(EQ199/EI199-1)*100))</f>
        <v>5.9174311926605494</v>
      </c>
      <c r="ES199" s="90">
        <f t="shared" si="673"/>
        <v>377.1</v>
      </c>
      <c r="ET199" s="65" t="str">
        <f>IF(ISERROR(ES199/EK199),"NM",IF(OR(ES199/EK199&lt;0.5,ES199/EK199&gt;2),"NM",(ES199/EK199-1)*100))</f>
        <v>NM</v>
      </c>
      <c r="EU199" s="90">
        <f t="shared" ref="EU199" si="674">+EU197-EU200</f>
        <v>368.64</v>
      </c>
      <c r="EV199" s="65" t="str">
        <f>IF(ISERROR(EU199/EM199),"NM",IF(OR(EU199/EM199&lt;0.5,EU199/EM199&gt;2),"NM",(EU199/EM199-1)*100))</f>
        <v>NM</v>
      </c>
      <c r="EW199" s="90">
        <f t="shared" ref="EW199" si="675">+EW197-EW200</f>
        <v>545.94999999999993</v>
      </c>
      <c r="EX199" s="65" t="str">
        <f>IF(ISERROR(EW199/EO199),"NM",IF(OR(EW199/EO199&lt;0.5,EW199/EO199&gt;2),"NM",(EW199/EO199-1)*100))</f>
        <v>NM</v>
      </c>
      <c r="EY199" s="65"/>
      <c r="EZ199" s="317"/>
      <c r="FA199" s="59"/>
      <c r="FB199" s="84">
        <v>469</v>
      </c>
      <c r="FC199" s="63"/>
      <c r="FD199" s="84">
        <v>544</v>
      </c>
      <c r="FE199" s="65">
        <f>IF(ISERROR(FD199/FB199),"NM",IF(OR(FD199/FB199&lt;0.5,FD199/FB199&gt;2),"NM",(FD199/FB199-1)*100))</f>
        <v>15.991471215351805</v>
      </c>
      <c r="FF199" s="88">
        <f>C199+E199+G199+I199</f>
        <v>701</v>
      </c>
      <c r="FG199" s="65">
        <f>IF(ISERROR(FF199/FD199),"NM",IF(OR(FF199/FD199&lt;0.5,FF199/FD199&gt;2),"NM",(FF199/FD199-1)*100))</f>
        <v>28.860294117647058</v>
      </c>
      <c r="FH199" s="88">
        <f>K199+M199+O199+Q199</f>
        <v>908</v>
      </c>
      <c r="FI199" s="65">
        <f>IF(ISERROR(FH199/FF199),"NM",IF(OR(FH199/FF199&lt;0.5,FH199/FF199&gt;2),"NM",(FH199/FF199-1)*100))</f>
        <v>29.529243937232529</v>
      </c>
      <c r="FJ199" s="88">
        <f>S199+U199+W199+Y199</f>
        <v>1059</v>
      </c>
      <c r="FK199" s="65">
        <f>IF(ISERROR(FJ199/FH199),"NM",IF(OR(FJ199/FH199&lt;0.5,FJ199/FH199&gt;2),"NM",(FJ199/FH199-1)*100))</f>
        <v>16.629955947136565</v>
      </c>
      <c r="FL199" s="88">
        <f>AA199+AC199+AE199+AG199</f>
        <v>1111.1500000000001</v>
      </c>
      <c r="FM199" s="65">
        <f>IF(ISERROR(FL199/FJ199),"NM",IF(OR(FL199/FJ199&lt;0.5,FL199/FJ199&gt;2),"NM",(FL199/FJ199-1)*100))</f>
        <v>4.924457034938623</v>
      </c>
      <c r="FN199" s="88">
        <f>AI199+AK199+AM199+AO199</f>
        <v>1156</v>
      </c>
      <c r="FO199" s="65">
        <f>IF(ISERROR(FN199/FL199),"NM",IF(OR(FN199/FL199&lt;0.5,FN199/FL199&gt;2),"NM",(FN199/FL199-1)*100))</f>
        <v>4.0363587274445223</v>
      </c>
      <c r="FP199" s="88">
        <f>AQ199+AS199+AU199+AW199</f>
        <v>1234</v>
      </c>
      <c r="FQ199" s="65">
        <f>IF(ISERROR(FP199/FN199),"NM",IF(OR(FP199/FN199&lt;0.5,FP199/FN199&gt;2),"NM",(FP199/FN199-1)*100))</f>
        <v>6.7474048442906609</v>
      </c>
      <c r="FR199" s="90">
        <f>AY199+BA199+BC199+BE199</f>
        <v>1395</v>
      </c>
      <c r="FS199" s="65">
        <f>IF(ISERROR(FR199/FP199),"NM",IF(OR(FR199/FP199&lt;0.5,FR199/FP199&gt;2),"NM",(FR199/FP199-1)*100))</f>
        <v>13.047001620745547</v>
      </c>
      <c r="FT199" s="90">
        <f>BG199+BI199+BK199+BM199</f>
        <v>1522</v>
      </c>
      <c r="FU199" s="65">
        <f>IF(ISERROR(FT199/FR199),"NM",IF(OR(FT199/FR199&lt;0.5,FT199/FR199&gt;2),"NM",(FT199/FR199-1)*100))</f>
        <v>9.103942652329744</v>
      </c>
      <c r="FV199" s="87">
        <f>BO199+BQ199+BS199+BU199</f>
        <v>1518</v>
      </c>
      <c r="FW199" s="65">
        <f>IF(ISERROR(FV199/FT199),"NM",IF(OR(FV199/FT199&lt;0.5,FV199/FT199&gt;2),"NM",(FV199/FT199-1)*100))</f>
        <v>-0.26281208935611255</v>
      </c>
      <c r="FX199" s="87">
        <f>BW199+BY199+CA199+CC199</f>
        <v>1426</v>
      </c>
      <c r="FY199" s="65">
        <f>IF(ISERROR(FX199/FV199),"NM",IF(OR(FX199/FV199&lt;0.5,FX199/FV199&gt;2),"NM",(FX199/FV199-1)*100))</f>
        <v>-6.0606060606060552</v>
      </c>
      <c r="FZ199" s="87">
        <f>CE199+CG199+CI199+CK199</f>
        <v>1356</v>
      </c>
      <c r="GA199" s="65">
        <f>IF(ISERROR(FZ199/FX199),"NM",IF(OR(FZ199/FX199&lt;0.5,FZ199/FX199&gt;2),"NM",(FZ199/FX199-1)*100))</f>
        <v>-4.9088359046283276</v>
      </c>
      <c r="GB199" s="87">
        <f>CM199+CO199+CQ199+CS199</f>
        <v>1453</v>
      </c>
      <c r="GC199" s="65">
        <f>IF(ISERROR(GB199/FZ199),"NM",IF(OR(GB199/FZ199&lt;0.5,GB199/FZ199&gt;2),"NM",(GB199/FZ199-1)*100))</f>
        <v>7.153392330383479</v>
      </c>
      <c r="GD199" s="87">
        <f>CU199+CW199+CY199+DA199</f>
        <v>1468</v>
      </c>
      <c r="GE199" s="65">
        <f>IF(ISERROR(GD199/GB199),"NM",IF(OR(GD199/GB199&lt;0.5,GD199/GB199&gt;2),"NM",(GD199/GB199-1)*100))</f>
        <v>1.0323468685478288</v>
      </c>
      <c r="GF199" s="87">
        <f>DC199+DE199+DG199+DI199</f>
        <v>1407</v>
      </c>
      <c r="GG199" s="65">
        <f>IF(ISERROR(GF199/GD199),"NM",IF(OR(GF199/GD199&lt;0.5,GF199/GD199&gt;2),"NM",(GF199/GD199-1)*100))</f>
        <v>-4.1553133514986351</v>
      </c>
      <c r="GH199" s="87">
        <f>DK199+DM199+DO199+DQ199</f>
        <v>1416</v>
      </c>
      <c r="GI199" s="65">
        <f>IF(ISERROR(GH199/GF199),"NM",IF(OR(GH199/GF199&lt;0.5,GH199/GF199&gt;2),"NM",(GH199/GF199-1)*100))</f>
        <v>0.63965884861407751</v>
      </c>
      <c r="GJ199" s="87">
        <f>DS199+DU199+DW199+DY199</f>
        <v>1460</v>
      </c>
      <c r="GK199" s="65">
        <f>IF(ISERROR(GJ199/GH199),"NM",IF(OR(GJ199/GH199&lt;0.5,GJ199/GH199&gt;2),"NM",(GJ199/GH199-1)*100))</f>
        <v>3.1073446327683607</v>
      </c>
      <c r="GL199" s="87">
        <f>EA199+EC199+EE199+EG199</f>
        <v>1455</v>
      </c>
      <c r="GM199" s="65">
        <f>IF(ISERROR(GL199/GJ199),"NM",IF(OR(GL199/GJ199&lt;0.5,GL199/GJ199&gt;2),"NM",(GL199/GJ199-1)*100))</f>
        <v>-0.3424657534246589</v>
      </c>
      <c r="GN199" s="87">
        <f>EI199+EK199+EM199+EO199</f>
        <v>327</v>
      </c>
      <c r="GO199" s="65" t="str">
        <f>IF(ISERROR(GN199/GL199),"NM",IF(OR(GN199/GL199&lt;0.5,GN199/GL199&gt;2),"NM",(GN199/GL199-1)*100))</f>
        <v>NM</v>
      </c>
      <c r="GP199" s="87">
        <f>EQ199+ES199+EU199+EW199</f>
        <v>1638.04</v>
      </c>
      <c r="GQ199" s="65" t="str">
        <f>IF(ISERROR(GP199/GN199),"NM",IF(OR(GP199/GN199&lt;0.5,GP199/GN199&gt;2),"NM",(GP199/GN199-1)*100))</f>
        <v>NM</v>
      </c>
      <c r="GR199" s="90">
        <f>+GR197-GR200</f>
        <v>1735.7144000000001</v>
      </c>
      <c r="GS199" s="65">
        <f>IF(ISERROR(GR199/GP199),"NM",IF(OR(GR199/GP199&lt;0.5,GR199/GP199&gt;2),"NM",(GR199/GP199-1)*100))</f>
        <v>5.9628824692925742</v>
      </c>
      <c r="GT199" s="90">
        <f>+GT197-GT200</f>
        <v>1839.3772240000003</v>
      </c>
      <c r="GU199" s="65">
        <f>IF(ISERROR(GT199/GR199),"NM",IF(OR(GT199/GR199&lt;0.5,GT199/GR199&gt;2),"NM",(GT199/GR199-1)*100))</f>
        <v>5.9723433763066325</v>
      </c>
      <c r="GV199" s="90">
        <f>+GV197-GV200</f>
        <v>1949.4052606400003</v>
      </c>
      <c r="GW199" s="65">
        <f>IF(ISERROR(GV199/GT199),"NM",IF(OR(GV199/GT199&lt;0.5,GV199/GT199&gt;2),"NM",(GV199/GT199-1)*100))</f>
        <v>5.9818092343628892</v>
      </c>
      <c r="GX199" s="90">
        <f>+GX197-GX200</f>
        <v>2066.1995560024006</v>
      </c>
      <c r="GY199" s="65">
        <f>IF(ISERROR(GX199/GV199),"NM",IF(OR(GX199/GV199&lt;0.5,GX199/GV199&gt;2),"NM",(GX199/GV199-1)*100))</f>
        <v>5.9912783514319834</v>
      </c>
      <c r="GZ199" s="67">
        <f t="shared" si="511"/>
        <v>44.585553618535776</v>
      </c>
      <c r="HA199" s="280"/>
      <c r="HB199" s="57"/>
      <c r="HC199"/>
      <c r="HD199"/>
      <c r="HE199"/>
      <c r="HF199"/>
      <c r="HG199"/>
      <c r="HH199"/>
    </row>
    <row r="200" spans="1:216" s="2" customFormat="1" ht="13.5" customHeight="1" x14ac:dyDescent="0.2">
      <c r="A200" s="4" t="s">
        <v>524</v>
      </c>
      <c r="B200" s="54" t="s">
        <v>154</v>
      </c>
      <c r="C200" s="84">
        <v>4</v>
      </c>
      <c r="D200" s="63"/>
      <c r="E200" s="84">
        <v>2</v>
      </c>
      <c r="F200" s="63"/>
      <c r="G200" s="85">
        <v>2</v>
      </c>
      <c r="H200" s="63"/>
      <c r="I200" s="84">
        <v>2</v>
      </c>
      <c r="J200" s="63"/>
      <c r="K200" s="84">
        <v>4</v>
      </c>
      <c r="L200" s="63">
        <f>IF(ISERROR(K200/C200),"NM",IF(OR(K200/C200&lt;0.5,K200/C200&gt;2),"NM",(K200/C200-1)*100))</f>
        <v>0</v>
      </c>
      <c r="M200" s="84">
        <v>2</v>
      </c>
      <c r="N200" s="63">
        <f>IF(ISERROR(M200/E200),"NM",IF(OR(M200/E200&lt;0.5,M200/E200&gt;2),"NM",(M200/E200-1)*100))</f>
        <v>0</v>
      </c>
      <c r="O200" s="85">
        <v>2</v>
      </c>
      <c r="P200" s="63">
        <f>IF(ISERROR(O200/G200),"NM",IF(OR(O200/G200&lt;0.5,O200/G200&gt;2),"NM",(O200/G200-1)*100))</f>
        <v>0</v>
      </c>
      <c r="Q200" s="84">
        <v>2</v>
      </c>
      <c r="R200" s="63">
        <f>IF(ISERROR(Q200/I200),"NM",IF(OR(Q200/I200&lt;0.5,Q200/I200&gt;2),"NM",(Q200/I200-1)*100))</f>
        <v>0</v>
      </c>
      <c r="S200" s="84">
        <v>5</v>
      </c>
      <c r="T200" s="63">
        <f>IF(ISERROR(S200/K200),"NM",IF(OR(S200/K200&lt;0.5,S200/K200&gt;2),"NM",(S200/K200-1)*100))</f>
        <v>25</v>
      </c>
      <c r="U200" s="84">
        <v>2</v>
      </c>
      <c r="V200" s="63">
        <f>IF(ISERROR(U200/M200),"NM",IF(OR(U200/M200&lt;0.5,U200/M200&gt;2),"NM",(U200/M200-1)*100))</f>
        <v>0</v>
      </c>
      <c r="W200" s="85">
        <v>2</v>
      </c>
      <c r="X200" s="63">
        <f>IF(ISERROR(W200/O200),"NM",IF(OR(W200/O200&lt;0.5,W200/O200&gt;2),"NM",(W200/O200-1)*100))</f>
        <v>0</v>
      </c>
      <c r="Y200" s="85">
        <v>2</v>
      </c>
      <c r="Z200" s="63">
        <f>IF(ISERROR(Y200/Q200),"NM",IF(OR(Y200/Q200&lt;0.5,Y200/Q200&gt;2),"NM",(Y200/Q200-1)*100))</f>
        <v>0</v>
      </c>
      <c r="AA200" s="84">
        <v>5</v>
      </c>
      <c r="AB200" s="63">
        <f>IF(ISERROR(AA200/S200),"NM",IF(OR(AA200/S200&lt;0.5,AA200/S200&gt;2),"NM",(AA200/S200-1)*100))</f>
        <v>0</v>
      </c>
      <c r="AC200" s="84">
        <v>3</v>
      </c>
      <c r="AD200" s="63">
        <f>IF(ISERROR(AC200/U200),"NM",IF(OR(AC200/U200&lt;0.5,AC200/U200&gt;2),"NM",(AC200/U200-1)*100))</f>
        <v>50</v>
      </c>
      <c r="AE200" s="85">
        <v>4</v>
      </c>
      <c r="AF200" s="63">
        <f>IF(ISERROR(AE200/W200),"NM",IF(OR(AE200/W200&lt;0.5,AE200/W200&gt;2),"NM",(AE200/W200-1)*100))</f>
        <v>100</v>
      </c>
      <c r="AG200" s="85">
        <v>5.3</v>
      </c>
      <c r="AH200" s="63" t="str">
        <f>IF(ISERROR(AG200/Y200),"NM",IF(OR(AG200/Y200&lt;0.5,AG200/Y200&gt;2),"NM",(AG200/Y200-1)*100))</f>
        <v>NM</v>
      </c>
      <c r="AI200" s="86">
        <v>14</v>
      </c>
      <c r="AJ200" s="63" t="str">
        <f>IF(ISERROR(AI200/AA200),"NM",IF(OR(AI200/AA200&lt;0.5,AI200/AA200&gt;2),"NM",(AI200/AA200-1)*100))</f>
        <v>NM</v>
      </c>
      <c r="AK200" s="84">
        <v>6</v>
      </c>
      <c r="AL200" s="63">
        <f>IF(ISERROR(AK200/AC200),"NM",IF(OR(AK200/AC200&lt;0.5,AK200/AC200&gt;2),"NM",(AK200/AC200-1)*100))</f>
        <v>100</v>
      </c>
      <c r="AM200" s="85">
        <v>5</v>
      </c>
      <c r="AN200" s="63">
        <f>IF(ISERROR(AM200/AE200),"NM",IF(OR(AM200/AE200&lt;0.5,AM200/AE200&gt;2),"NM",(AM200/AE200-1)*100))</f>
        <v>25</v>
      </c>
      <c r="AO200" s="85">
        <v>4</v>
      </c>
      <c r="AP200" s="63">
        <f>IF(ISERROR(AO200/AG200),"NM",IF(OR(AO200/AG200&lt;0.5,AO200/AG200&gt;2),"NM",(AO200/AG200-1)*100))</f>
        <v>-24.528301886792448</v>
      </c>
      <c r="AQ200" s="85">
        <v>11</v>
      </c>
      <c r="AR200" s="63">
        <f>IF(ISERROR(AQ200/AI200),"NM",IF(OR(AQ200/AI200&lt;0.5,AQ200/AI200&gt;2),"NM",(AQ200/AI200-1)*100))</f>
        <v>-21.428571428571431</v>
      </c>
      <c r="AS200" s="85">
        <v>5</v>
      </c>
      <c r="AT200" s="63">
        <f>IF(ISERROR(AS200/AK200),"NM",IF(OR(AS200/AK200&lt;0.5,AS200/AK200&gt;2),"NM",(AS200/AK200-1)*100))</f>
        <v>-16.666666666666664</v>
      </c>
      <c r="AU200" s="85">
        <v>5</v>
      </c>
      <c r="AV200" s="63">
        <f>IF(ISERROR(AU200/AM200),"NM",IF(OR(AU200/AM200&lt;0.5,AU200/AM200&gt;2),"NM",(AU200/AM200-1)*100))</f>
        <v>0</v>
      </c>
      <c r="AW200" s="85">
        <v>4</v>
      </c>
      <c r="AX200" s="63">
        <f>IF(ISERROR(AW200/AO200),"NM",IF(OR(AW200/AO200&lt;0.5,AW200/AO200&gt;2),"NM",(AW200/AO200-1)*100))</f>
        <v>0</v>
      </c>
      <c r="AY200" s="85">
        <v>12</v>
      </c>
      <c r="AZ200" s="65">
        <f>IF(ISERROR(AY200/AQ200),"NM",IF(OR(AY200/AQ200&lt;0.5,AY200/AQ200&gt;2),"NM",(AY200/AQ200-1)*100))</f>
        <v>9.0909090909090828</v>
      </c>
      <c r="BA200" s="85">
        <v>6</v>
      </c>
      <c r="BB200" s="65">
        <f>IF(ISERROR(BA200/AS200),"NM",IF(OR(BA200/AS200&lt;0.5,BA200/AS200&gt;2),"NM",(BA200/AS200-1)*100))</f>
        <v>19.999999999999996</v>
      </c>
      <c r="BC200" s="85">
        <v>6</v>
      </c>
      <c r="BD200" s="65">
        <f>IF(ISERROR(BC200/AU200),"NM",IF(OR(BC200/AU200&lt;0.5,BC200/AU200&gt;2),"NM",(BC200/AU200-1)*100))</f>
        <v>19.999999999999996</v>
      </c>
      <c r="BE200" s="85">
        <v>5</v>
      </c>
      <c r="BF200" s="65">
        <f>IF(ISERROR(BE200/AW200),"NM",IF(OR(BE200/AW200&lt;0.5,BE200/AW200&gt;2),"NM",(BE200/AW200-1)*100))</f>
        <v>25</v>
      </c>
      <c r="BG200" s="85">
        <v>13</v>
      </c>
      <c r="BH200" s="65">
        <f>IF(ISERROR(BG200/AY200),"NM",IF(OR(BG200/AY200&lt;0.5,BG200/AY200&gt;2),"NM",(BG200/AY200-1)*100))</f>
        <v>8.333333333333325</v>
      </c>
      <c r="BI200" s="85">
        <v>6</v>
      </c>
      <c r="BJ200" s="65">
        <f>IF(ISERROR(BI200/BA200),"NM",IF(OR(BI200/BA200&lt;0.5,BI200/BA200&gt;2),"NM",(BI200/BA200-1)*100))</f>
        <v>0</v>
      </c>
      <c r="BK200" s="85">
        <v>5</v>
      </c>
      <c r="BL200" s="65">
        <f>IF(ISERROR(BK200/BC200),"NM",IF(OR(BK200/BC200&lt;0.5,BK200/BC200&gt;2),"NM",(BK200/BC200-1)*100))</f>
        <v>-16.666666666666664</v>
      </c>
      <c r="BM200" s="85">
        <v>12</v>
      </c>
      <c r="BN200" s="65" t="str">
        <f>IF(ISERROR(BM200/BE200),"NM",IF(OR(BM200/BE200&lt;0.5,BM200/BE200&gt;2),"NM",(BM200/BE200-1)*100))</f>
        <v>NM</v>
      </c>
      <c r="BO200" s="85">
        <v>7</v>
      </c>
      <c r="BP200" s="65">
        <f>IF(ISERROR(BO200/BG200),"NM",IF(OR(BO200/BG200&lt;0.5,BO200/BG200&gt;2),"NM",(BO200/BG200-1)*100))</f>
        <v>-46.153846153846153</v>
      </c>
      <c r="BQ200" s="85">
        <v>8</v>
      </c>
      <c r="BR200" s="65">
        <f>IF(ISERROR(BQ200/BI200),"NM",IF(OR(BQ200/BI200&lt;0.5,BQ200/BI200&gt;2),"NM",(BQ200/BI200-1)*100))</f>
        <v>33.333333333333329</v>
      </c>
      <c r="BS200" s="85">
        <v>8</v>
      </c>
      <c r="BT200" s="65">
        <f>IF(ISERROR(BS200/BK200),"NM",IF(OR(BS200/BK200&lt;0.5,BS200/BK200&gt;2),"NM",(BS200/BK200-1)*100))</f>
        <v>60.000000000000007</v>
      </c>
      <c r="BU200" s="85">
        <v>10</v>
      </c>
      <c r="BV200" s="65">
        <f>IF(ISERROR(BU200/BM200),"NM",IF(OR(BU200/BM200&lt;0.5,BU200/BM200&gt;2),"NM",(BU200/BM200-1)*100))</f>
        <v>-16.666666666666664</v>
      </c>
      <c r="BW200" s="85">
        <v>6</v>
      </c>
      <c r="BX200" s="65">
        <f>IF(ISERROR(BW200/BO200),"NM",IF(OR(BW200/BO200&lt;0.5,BW200/BO200&gt;2),"NM",(BW200/BO200-1)*100))</f>
        <v>-14.28571428571429</v>
      </c>
      <c r="BY200" s="85">
        <v>4</v>
      </c>
      <c r="BZ200" s="65">
        <f>IF(ISERROR(BY200/BQ200),"NM",IF(OR(BY200/BQ200&lt;0.5,BY200/BQ200&gt;2),"NM",(BY200/BQ200-1)*100))</f>
        <v>-50</v>
      </c>
      <c r="CA200" s="85">
        <v>6</v>
      </c>
      <c r="CB200" s="65">
        <f>IF(ISERROR(CA200/BS200),"NM",IF(OR(CA200/BS200&lt;0.5,CA200/BS200&gt;2),"NM",(CA200/BS200-1)*100))</f>
        <v>-25</v>
      </c>
      <c r="CC200" s="85">
        <v>11</v>
      </c>
      <c r="CD200" s="65">
        <f>IF(ISERROR(CC200/BU200),"NM",IF(OR(CC200/BU200&lt;0.5,CC200/BU200&gt;2),"NM",(CC200/BU200-1)*100))</f>
        <v>10.000000000000009</v>
      </c>
      <c r="CE200" s="85">
        <v>7</v>
      </c>
      <c r="CF200" s="65">
        <f>IF(ISERROR(CE200/BW200),"NM",IF(OR(CE200/BW200&lt;0.5,CE200/BW200&gt;2),"NM",(CE200/BW200-1)*100))</f>
        <v>16.666666666666675</v>
      </c>
      <c r="CG200" s="85">
        <v>6</v>
      </c>
      <c r="CH200" s="65">
        <f>IF(ISERROR(CG200/BY200),"NM",IF(OR(CG200/BY200&lt;0.5,CG200/BY200&gt;2),"NM",(CG200/BY200-1)*100))</f>
        <v>50</v>
      </c>
      <c r="CI200" s="85">
        <v>5</v>
      </c>
      <c r="CJ200" s="65">
        <f>IF(ISERROR(CI200/CA200),"NM",IF(OR(CI200/CA200&lt;0.5,CI200/CA200&gt;2),"NM",(CI200/CA200-1)*100))</f>
        <v>-16.666666666666664</v>
      </c>
      <c r="CK200" s="85">
        <v>8</v>
      </c>
      <c r="CL200" s="65">
        <f>IF(ISERROR(CK200/CC200),"NM",IF(OR(CK200/CC200&lt;0.5,CK200/CC200&gt;2),"NM",(CK200/CC200-1)*100))</f>
        <v>-27.27272727272727</v>
      </c>
      <c r="CM200" s="85">
        <v>7</v>
      </c>
      <c r="CN200" s="65">
        <f>IF(ISERROR(CM200/CE200),"NM",IF(OR(CM200/CE200&lt;0.5,CM200/CE200&gt;2),"NM",(CM200/CE200-1)*100))</f>
        <v>0</v>
      </c>
      <c r="CO200" s="85">
        <v>5</v>
      </c>
      <c r="CP200" s="65">
        <f>IF(ISERROR(CO200/CG200),"NM",IF(OR(CO200/CG200&lt;0.5,CO200/CG200&gt;2),"NM",(CO200/CG200-1)*100))</f>
        <v>-16.666666666666664</v>
      </c>
      <c r="CQ200" s="85">
        <v>4</v>
      </c>
      <c r="CR200" s="65">
        <f>IF(ISERROR(CQ200/CI200),"NM",IF(OR(CQ200/CI200&lt;0.5,CQ200/CI200&gt;2),"NM",(CQ200/CI200-1)*100))</f>
        <v>-19.999999999999996</v>
      </c>
      <c r="CS200" s="85">
        <v>7</v>
      </c>
      <c r="CT200" s="65">
        <f>IF(ISERROR(CS200/CK200),"NM",IF(OR(CS200/CK200&lt;0.5,CS200/CK200&gt;2),"NM",(CS200/CK200-1)*100))</f>
        <v>-12.5</v>
      </c>
      <c r="CU200" s="85">
        <v>6</v>
      </c>
      <c r="CV200" s="65">
        <f>IF(ISERROR(CU200/CM200),"NM",IF(OR(CU200/CM200&lt;0.5,CU200/CM200&gt;2),"NM",(CU200/CM200-1)*100))</f>
        <v>-14.28571428571429</v>
      </c>
      <c r="CW200" s="85">
        <v>5</v>
      </c>
      <c r="CX200" s="65">
        <f>IF(ISERROR(CW200/CO200),"NM",IF(OR(CW200/CO200&lt;0.5,CW200/CO200&gt;2),"NM",(CW200/CO200-1)*100))</f>
        <v>0</v>
      </c>
      <c r="CY200" s="85">
        <v>4</v>
      </c>
      <c r="CZ200" s="65">
        <f>IF(ISERROR(CY200/CQ200),"NM",IF(OR(CY200/CQ200&lt;0.5,CY200/CQ200&gt;2),"NM",(CY200/CQ200-1)*100))</f>
        <v>0</v>
      </c>
      <c r="DA200" s="85">
        <v>6</v>
      </c>
      <c r="DB200" s="65">
        <f>IF(ISERROR(DA200/CS200),"NM",IF(OR(DA200/CS200&lt;0.5,DA200/CS200&gt;2),"NM",(DA200/CS200-1)*100))</f>
        <v>-14.28571428571429</v>
      </c>
      <c r="DC200" s="85">
        <v>4</v>
      </c>
      <c r="DD200" s="65">
        <f>IF(ISERROR(DC200/CU200),"NM",IF(OR(DC200/CU200&lt;0.5,DC200/CU200&gt;2),"NM",(DC200/CU200-1)*100))</f>
        <v>-33.333333333333336</v>
      </c>
      <c r="DE200" s="85">
        <v>5</v>
      </c>
      <c r="DF200" s="65">
        <f>IF(ISERROR(DE200/CW200),"NM",IF(OR(DE200/CW200&lt;0.5,DE200/CW200&gt;2),"NM",(DE200/CW200-1)*100))</f>
        <v>0</v>
      </c>
      <c r="DG200" s="85">
        <v>3</v>
      </c>
      <c r="DH200" s="65">
        <f>IF(ISERROR(DG200/CY200),"NM",IF(OR(DG200/CY200&lt;0.5,DG200/CY200&gt;2),"NM",(DG200/CY200-1)*100))</f>
        <v>-25</v>
      </c>
      <c r="DI200" s="85">
        <v>4</v>
      </c>
      <c r="DJ200" s="65">
        <f>IF(ISERROR(DI200/DA200),"NM",IF(OR(DI200/DA200&lt;0.5,DI200/DA200&gt;2),"NM",(DI200/DA200-1)*100))</f>
        <v>-33.333333333333336</v>
      </c>
      <c r="DK200" s="85">
        <v>4</v>
      </c>
      <c r="DL200" s="65">
        <f>IF(ISERROR(DK200/DC200),"NM",IF(OR(DK200/DC200&lt;0.5,DK200/DC200&gt;2),"NM",(DK200/DC200-1)*100))</f>
        <v>0</v>
      </c>
      <c r="DM200" s="85">
        <v>3</v>
      </c>
      <c r="DN200" s="65">
        <f>IF(ISERROR(DM200/DE200),"NM",IF(OR(DM200/DE200&lt;0.5,DM200/DE200&gt;2),"NM",(DM200/DE200-1)*100))</f>
        <v>-40</v>
      </c>
      <c r="DO200" s="85">
        <v>4</v>
      </c>
      <c r="DP200" s="65">
        <f>IF(ISERROR(DO200/DG200),"NM",IF(OR(DO200/DG200&lt;0.5,DO200/DG200&gt;2),"NM",(DO200/DG200-1)*100))</f>
        <v>33.333333333333329</v>
      </c>
      <c r="DQ200" s="85">
        <v>7</v>
      </c>
      <c r="DR200" s="65">
        <f>IF(ISERROR(DQ200/DI200),"NM",IF(OR(DQ200/DI200&lt;0.5,DQ200/DI200&gt;2),"NM",(DQ200/DI200-1)*100))</f>
        <v>75</v>
      </c>
      <c r="DS200" s="85">
        <v>6</v>
      </c>
      <c r="DT200" s="65">
        <f>IF(ISERROR(DS200/DK200),"NM",IF(OR(DS200/DK200&lt;0.5,DS200/DK200&gt;2),"NM",(DS200/DK200-1)*100))</f>
        <v>50</v>
      </c>
      <c r="DU200" s="85">
        <v>5</v>
      </c>
      <c r="DV200" s="65">
        <f>IF(ISERROR(DU200/DM200),"NM",IF(OR(DU200/DM200&lt;0.5,DU200/DM200&gt;2),"NM",(DU200/DM200-1)*100))</f>
        <v>66.666666666666671</v>
      </c>
      <c r="DW200" s="85">
        <v>6</v>
      </c>
      <c r="DX200" s="65">
        <f>IF(ISERROR(DW200/DO200),"NM",IF(OR(DW200/DO200&lt;0.5,DW200/DO200&gt;2),"NM",(DW200/DO200-1)*100))</f>
        <v>50</v>
      </c>
      <c r="DY200" s="85">
        <v>9</v>
      </c>
      <c r="DZ200" s="65">
        <f>IF(ISERROR(DY200/DQ200),"NM",IF(OR(DY200/DQ200&lt;0.5,DY200/DQ200&gt;2),"NM",(DY200/DQ200-1)*100))</f>
        <v>28.57142857142858</v>
      </c>
      <c r="EA200" s="85">
        <v>7</v>
      </c>
      <c r="EB200" s="65">
        <f>IF(ISERROR(EA200/DS200),"NM",IF(OR(EA200/DS200&lt;0.5,EA200/DS200&gt;2),"NM",(EA200/DS200-1)*100))</f>
        <v>16.666666666666675</v>
      </c>
      <c r="EC200" s="85">
        <v>6</v>
      </c>
      <c r="ED200" s="65">
        <f>IF(ISERROR(EC200/DU200),"NM",IF(OR(EC200/DU200&lt;0.5,EC200/DU200&gt;2),"NM",(EC200/DU200-1)*100))</f>
        <v>19.999999999999996</v>
      </c>
      <c r="EE200" s="85">
        <v>6</v>
      </c>
      <c r="EF200" s="65">
        <f>IF(ISERROR(EE200/DW200),"NM",IF(OR(EE200/DW200&lt;0.5,EE200/DW200&gt;2),"NM",(EE200/DW200-1)*100))</f>
        <v>0</v>
      </c>
      <c r="EG200" s="85">
        <v>8</v>
      </c>
      <c r="EH200" s="65">
        <f>IF(ISERROR(EG200/DY200),"NM",IF(OR(EG200/DY200&lt;0.5,EG200/DY200&gt;2),"NM",(EG200/DY200-1)*100))</f>
        <v>-11.111111111111116</v>
      </c>
      <c r="EI200" s="85">
        <v>6</v>
      </c>
      <c r="EJ200" s="65">
        <f>IF(ISERROR(EI200/EA200),"NM",IF(OR(EI200/EA200&lt;0.5,EI200/EA200&gt;2),"NM",(EI200/EA200-1)*100))</f>
        <v>-14.28571428571429</v>
      </c>
      <c r="EK200" s="85"/>
      <c r="EL200" s="65" t="str">
        <f>IF(ISERROR(EK200/EC200),"NM",IF(OR(EK200/EC200&lt;0.5,EK200/EC200&gt;2),"NM",(EK200/EC200-1)*100))</f>
        <v>NM</v>
      </c>
      <c r="EM200" s="85"/>
      <c r="EN200" s="65" t="str">
        <f>IF(ISERROR(EM200/EE200),"NM",IF(OR(EM200/EE200&lt;0.5,EM200/EE200&gt;2),"NM",(EM200/EE200-1)*100))</f>
        <v>NM</v>
      </c>
      <c r="EO200" s="85"/>
      <c r="EP200" s="65" t="str">
        <f>IF(ISERROR(EO200/EG200),"NM",IF(OR(EO200/EG200&lt;0.5,EO200/EG200&gt;2),"NM",(EO200/EG200-1)*100))</f>
        <v>NM</v>
      </c>
      <c r="EQ200" s="59">
        <f>EI200*1.06</f>
        <v>6.36</v>
      </c>
      <c r="ER200" s="65">
        <f>IF(ISERROR(EQ200/EI200),"NM",IF(OR(EQ200/EI200&lt;0.5,EQ200/EI200&gt;2),"NM",(EQ200/EI200-1)*100))</f>
        <v>6.0000000000000053</v>
      </c>
      <c r="ES200" s="59">
        <f>EK200*1.06</f>
        <v>0</v>
      </c>
      <c r="ET200" s="65" t="str">
        <f>IF(ISERROR(ES200/EK200),"NM",IF(OR(ES200/EK200&lt;0.5,ES200/EK200&gt;2),"NM",(ES200/EK200-1)*100))</f>
        <v>NM</v>
      </c>
      <c r="EU200" s="59">
        <f>EM200*1.06</f>
        <v>0</v>
      </c>
      <c r="EV200" s="65" t="str">
        <f>IF(ISERROR(EU200/EM200),"NM",IF(OR(EU200/EM200&lt;0.5,EU200/EM200&gt;2),"NM",(EU200/EM200-1)*100))</f>
        <v>NM</v>
      </c>
      <c r="EW200" s="59">
        <f>EO200*1.06</f>
        <v>0</v>
      </c>
      <c r="EX200" s="65" t="str">
        <f>IF(ISERROR(EW200/EO200),"NM",IF(OR(EW200/EO200&lt;0.5,EW200/EO200&gt;2),"NM",(EW200/EO200-1)*100))</f>
        <v>NM</v>
      </c>
      <c r="EY200" s="65"/>
      <c r="EZ200" s="317"/>
      <c r="FA200" s="59"/>
      <c r="FB200" s="84">
        <v>13.1</v>
      </c>
      <c r="FC200" s="63"/>
      <c r="FD200" s="84">
        <v>11</v>
      </c>
      <c r="FE200" s="65">
        <f>IF(ISERROR(FD200/FB200),"NM",IF(OR(FD200/FB200&lt;0.5,FD200/FB200&gt;2),"NM",(FD200/FB200-1)*100))</f>
        <v>-16.030534351145032</v>
      </c>
      <c r="FF200" s="88">
        <f>C200+E200+G200+I200</f>
        <v>10</v>
      </c>
      <c r="FG200" s="65">
        <f>IF(ISERROR(FF200/FD200),"NM",IF(OR(FF200/FD200&lt;0.5,FF200/FD200&gt;2),"NM",(FF200/FD200-1)*100))</f>
        <v>-9.0909090909090935</v>
      </c>
      <c r="FH200" s="88">
        <f>K200+M200+O200+Q200</f>
        <v>10</v>
      </c>
      <c r="FI200" s="65">
        <f>IF(ISERROR(FH200/FF200),"NM",IF(OR(FH200/FF200&lt;0.5,FH200/FF200&gt;2),"NM",(FH200/FF200-1)*100))</f>
        <v>0</v>
      </c>
      <c r="FJ200" s="88">
        <f>S200+U200+W200+Y200</f>
        <v>11</v>
      </c>
      <c r="FK200" s="65">
        <f>IF(ISERROR(FJ200/FH200),"NM",IF(OR(FJ200/FH200&lt;0.5,FJ200/FH200&gt;2),"NM",(FJ200/FH200-1)*100))</f>
        <v>10.000000000000009</v>
      </c>
      <c r="FL200" s="88">
        <f>AA200+AC200+AE200+AG200</f>
        <v>17.3</v>
      </c>
      <c r="FM200" s="65">
        <f>IF(ISERROR(FL200/FJ200),"NM",IF(OR(FL200/FJ200&lt;0.5,FL200/FJ200&gt;2),"NM",(FL200/FJ200-1)*100))</f>
        <v>57.272727272727273</v>
      </c>
      <c r="FN200" s="88">
        <f>AI200+AK200+AM200+AO200</f>
        <v>29</v>
      </c>
      <c r="FO200" s="65">
        <f>IF(ISERROR(FN200/FL200),"NM",IF(OR(FN200/FL200&lt;0.5,FN200/FL200&gt;2),"NM",(FN200/FL200-1)*100))</f>
        <v>67.630057803468205</v>
      </c>
      <c r="FP200" s="88">
        <f>AQ200+AS200+AU200+AW200</f>
        <v>25</v>
      </c>
      <c r="FQ200" s="65">
        <f>IF(ISERROR(FP200/FN200),"NM",IF(OR(FP200/FN200&lt;0.5,FP200/FN200&gt;2),"NM",(FP200/FN200-1)*100))</f>
        <v>-13.793103448275868</v>
      </c>
      <c r="FR200" s="90">
        <f>AY200+BA200+BC200+BE200</f>
        <v>29</v>
      </c>
      <c r="FS200" s="65">
        <f>IF(ISERROR(FR200/FP200),"NM",IF(OR(FR200/FP200&lt;0.5,FR200/FP200&gt;2),"NM",(FR200/FP200-1)*100))</f>
        <v>15.999999999999993</v>
      </c>
      <c r="FT200" s="90">
        <f>BG200+BI200+BK200+BM200</f>
        <v>36</v>
      </c>
      <c r="FU200" s="65">
        <f>IF(ISERROR(FT200/FR200),"NM",IF(OR(FT200/FR200&lt;0.5,FT200/FR200&gt;2),"NM",(FT200/FR200-1)*100))</f>
        <v>24.137931034482762</v>
      </c>
      <c r="FV200" s="87">
        <f>BO200+BQ200+BS200+BU200</f>
        <v>33</v>
      </c>
      <c r="FW200" s="65">
        <f>IF(ISERROR(FV200/FT200),"NM",IF(OR(FV200/FT200&lt;0.5,FV200/FT200&gt;2),"NM",(FV200/FT200-1)*100))</f>
        <v>-8.3333333333333375</v>
      </c>
      <c r="FX200" s="87">
        <f>BW200+BY200+CA200+CC200</f>
        <v>27</v>
      </c>
      <c r="FY200" s="65">
        <f>IF(ISERROR(FX200/FV200),"NM",IF(OR(FX200/FV200&lt;0.5,FX200/FV200&gt;2),"NM",(FX200/FV200-1)*100))</f>
        <v>-18.181818181818176</v>
      </c>
      <c r="FZ200" s="87">
        <f>CE200+CG200+CI200+CK200</f>
        <v>26</v>
      </c>
      <c r="GA200" s="65">
        <f>IF(ISERROR(FZ200/FX200),"NM",IF(OR(FZ200/FX200&lt;0.5,FZ200/FX200&gt;2),"NM",(FZ200/FX200-1)*100))</f>
        <v>-3.703703703703709</v>
      </c>
      <c r="GB200" s="87">
        <f>CM200+CO200+CQ200+CS200</f>
        <v>23</v>
      </c>
      <c r="GC200" s="65">
        <f>IF(ISERROR(GB200/FZ200),"NM",IF(OR(GB200/FZ200&lt;0.5,GB200/FZ200&gt;2),"NM",(GB200/FZ200-1)*100))</f>
        <v>-11.538461538461542</v>
      </c>
      <c r="GD200" s="87">
        <f>CU200+CW200+CY200+DA200</f>
        <v>21</v>
      </c>
      <c r="GE200" s="65">
        <f>IF(ISERROR(GD200/GB200),"NM",IF(OR(GD200/GB200&lt;0.5,GD200/GB200&gt;2),"NM",(GD200/GB200-1)*100))</f>
        <v>-8.6956521739130483</v>
      </c>
      <c r="GF200" s="87">
        <f>DC200+DE200+DG200+DI200</f>
        <v>16</v>
      </c>
      <c r="GG200" s="65">
        <f>IF(ISERROR(GF200/GD200),"NM",IF(OR(GF200/GD200&lt;0.5,GF200/GD200&gt;2),"NM",(GF200/GD200-1)*100))</f>
        <v>-23.809523809523814</v>
      </c>
      <c r="GH200" s="87">
        <f>DK200+DM200+DO200+DQ200</f>
        <v>18</v>
      </c>
      <c r="GI200" s="65">
        <f>IF(ISERROR(GH200/GF200),"NM",IF(OR(GH200/GF200&lt;0.5,GH200/GF200&gt;2),"NM",(GH200/GF200-1)*100))</f>
        <v>12.5</v>
      </c>
      <c r="GJ200" s="87">
        <f>DS200+DU200+DW200+DY200</f>
        <v>26</v>
      </c>
      <c r="GK200" s="65">
        <f>IF(ISERROR(GJ200/GH200),"NM",IF(OR(GJ200/GH200&lt;0.5,GJ200/GH200&gt;2),"NM",(GJ200/GH200-1)*100))</f>
        <v>44.444444444444443</v>
      </c>
      <c r="GL200" s="87">
        <f>EA200+EC200+EE200+EG200</f>
        <v>27</v>
      </c>
      <c r="GM200" s="65">
        <f>IF(ISERROR(GL200/GJ200),"NM",IF(OR(GL200/GJ200&lt;0.5,GL200/GJ200&gt;2),"NM",(GL200/GJ200-1)*100))</f>
        <v>3.8461538461538547</v>
      </c>
      <c r="GN200" s="87">
        <f>EI200+EK200+EM200+EO200</f>
        <v>6</v>
      </c>
      <c r="GO200" s="65" t="str">
        <f>IF(ISERROR(GN200/GL200),"NM",IF(OR(GN200/GL200&lt;0.5,GN200/GL200&gt;2),"NM",(GN200/GL200-1)*100))</f>
        <v>NM</v>
      </c>
      <c r="GP200" s="87">
        <f>EQ200+ES200+EU200+EW200</f>
        <v>6.36</v>
      </c>
      <c r="GQ200" s="65">
        <f>IF(ISERROR(GP200/GN200),"NM",IF(OR(GP200/GN200&lt;0.5,GP200/GN200&gt;2),"NM",(GP200/GN200-1)*100))</f>
        <v>6.0000000000000053</v>
      </c>
      <c r="GR200" s="57">
        <f>GP200*1.06</f>
        <v>6.7416000000000009</v>
      </c>
      <c r="GS200" s="65">
        <f>IF(ISERROR(GR200/GP200),"NM",IF(OR(GR200/GP200&lt;0.5,GR200/GP200&gt;2),"NM",(GR200/GP200-1)*100))</f>
        <v>6.0000000000000053</v>
      </c>
      <c r="GT200" s="57">
        <f>GR200*1.06</f>
        <v>7.1460960000000018</v>
      </c>
      <c r="GU200" s="65">
        <f>IF(ISERROR(GT200/GR200),"NM",IF(OR(GT200/GR200&lt;0.5,GT200/GR200&gt;2),"NM",(GT200/GR200-1)*100))</f>
        <v>6.0000000000000053</v>
      </c>
      <c r="GV200" s="57">
        <f>GT200*1.06</f>
        <v>7.5748617600000019</v>
      </c>
      <c r="GW200" s="65">
        <f>IF(ISERROR(GV200/GT200),"NM",IF(OR(GV200/GT200&lt;0.5,GV200/GT200&gt;2),"NM",(GV200/GT200-1)*100))</f>
        <v>6.0000000000000053</v>
      </c>
      <c r="GX200" s="57">
        <f>GV200*1.06</f>
        <v>8.0293534656000016</v>
      </c>
      <c r="GY200" s="65">
        <f>IF(ISERROR(GX200/GV200),"NM",IF(OR(GX200/GV200&lt;0.5,GX200/GV200&gt;2),"NM",(GX200/GV200-1)*100))</f>
        <v>6.0000000000000053</v>
      </c>
      <c r="GZ200" s="67">
        <f t="shared" si="511"/>
        <v>6.0000000000000053</v>
      </c>
      <c r="HA200" s="280"/>
      <c r="HB200" s="57"/>
      <c r="HC200"/>
      <c r="HD200"/>
      <c r="HE200"/>
      <c r="HF200"/>
      <c r="HG200"/>
      <c r="HH200"/>
    </row>
    <row r="201" spans="1:216" s="2" customFormat="1" ht="13.5" customHeight="1" x14ac:dyDescent="0.2">
      <c r="A201" s="4" t="s">
        <v>522</v>
      </c>
      <c r="B201" s="54" t="s">
        <v>271</v>
      </c>
      <c r="C201" s="88">
        <f>SUM(C199:C200)</f>
        <v>150</v>
      </c>
      <c r="D201" s="63"/>
      <c r="E201" s="88">
        <f>SUM(E199:E200)</f>
        <v>167</v>
      </c>
      <c r="F201" s="63"/>
      <c r="G201" s="88">
        <f>SUM(G199:G200)</f>
        <v>173</v>
      </c>
      <c r="H201" s="63"/>
      <c r="I201" s="88">
        <f>SUM(I199:I200)</f>
        <v>221</v>
      </c>
      <c r="J201" s="63"/>
      <c r="K201" s="88">
        <f>SUM(K199:K200)</f>
        <v>202</v>
      </c>
      <c r="L201" s="63">
        <f>IF(ISERROR(K201/C201),"NM",IF(OR(K201/C201&lt;0.5,K201/C201&gt;2),"NM",(K201/C201-1)*100))</f>
        <v>34.666666666666671</v>
      </c>
      <c r="M201" s="88">
        <f>SUM(M199:M200)</f>
        <v>214</v>
      </c>
      <c r="N201" s="63">
        <f>IF(ISERROR(M201/E201),"NM",IF(OR(M201/E201&lt;0.5,M201/E201&gt;2),"NM",(M201/E201-1)*100))</f>
        <v>28.143712574850312</v>
      </c>
      <c r="O201" s="88">
        <f>SUM(O199:O200)</f>
        <v>211</v>
      </c>
      <c r="P201" s="63">
        <f>IF(ISERROR(O201/G201),"NM",IF(OR(O201/G201&lt;0.5,O201/G201&gt;2),"NM",(O201/G201-1)*100))</f>
        <v>21.965317919075144</v>
      </c>
      <c r="Q201" s="88">
        <f>SUM(Q199:Q200)</f>
        <v>291</v>
      </c>
      <c r="R201" s="63">
        <f>IF(ISERROR(Q201/I201),"NM",IF(OR(Q201/I201&lt;0.5,Q201/I201&gt;2),"NM",(Q201/I201-1)*100))</f>
        <v>31.674208144796378</v>
      </c>
      <c r="S201" s="88">
        <f>SUM(S199:S200)</f>
        <v>236</v>
      </c>
      <c r="T201" s="63">
        <f>IF(ISERROR(S201/K201),"NM",IF(OR(S201/K201&lt;0.5,S201/K201&gt;2),"NM",(S201/K201-1)*100))</f>
        <v>16.831683168316825</v>
      </c>
      <c r="U201" s="88">
        <f>SUM(U199:U200)</f>
        <v>254</v>
      </c>
      <c r="V201" s="63">
        <f>IF(ISERROR(U201/M201),"NM",IF(OR(U201/M201&lt;0.5,U201/M201&gt;2),"NM",(U201/M201-1)*100))</f>
        <v>18.691588785046733</v>
      </c>
      <c r="W201" s="88">
        <f>SUM(W199:W200)</f>
        <v>260</v>
      </c>
      <c r="X201" s="63">
        <f>IF(ISERROR(W201/O201),"NM",IF(OR(W201/O201&lt;0.5,W201/O201&gt;2),"NM",(W201/O201-1)*100))</f>
        <v>23.222748815165883</v>
      </c>
      <c r="Y201" s="88">
        <f>SUM(Y199:Y200)</f>
        <v>320</v>
      </c>
      <c r="Z201" s="63">
        <f>IF(ISERROR(Y201/Q201),"NM",IF(OR(Y201/Q201&lt;0.5,Y201/Q201&gt;2),"NM",(Y201/Q201-1)*100))</f>
        <v>9.9656357388316241</v>
      </c>
      <c r="AA201" s="88">
        <f>SUM(AA199:AA200)</f>
        <v>256.85000000000002</v>
      </c>
      <c r="AB201" s="63">
        <f>IF(ISERROR(AA201/S201),"NM",IF(OR(AA201/S201&lt;0.5,AA201/S201&gt;2),"NM",(AA201/S201-1)*100))</f>
        <v>8.8347457627118828</v>
      </c>
      <c r="AC201" s="88">
        <f>SUM(AC199:AC200)</f>
        <v>264</v>
      </c>
      <c r="AD201" s="63">
        <f>IF(ISERROR(AC201/U201),"NM",IF(OR(AC201/U201&lt;0.5,AC201/U201&gt;2),"NM",(AC201/U201-1)*100))</f>
        <v>3.937007874015741</v>
      </c>
      <c r="AE201" s="88">
        <f>SUM(AE199:AE200)</f>
        <v>263</v>
      </c>
      <c r="AF201" s="63">
        <f>IF(ISERROR(AE201/W201),"NM",IF(OR(AE201/W201&lt;0.5,AE201/W201&gt;2),"NM",(AE201/W201-1)*100))</f>
        <v>1.1538461538461497</v>
      </c>
      <c r="AG201" s="88">
        <f>SUM(AG199:AG200)</f>
        <v>344.6</v>
      </c>
      <c r="AH201" s="63">
        <f>IF(ISERROR(AG201/Y201),"NM",IF(OR(AG201/Y201&lt;0.5,AG201/Y201&gt;2),"NM",(AG201/Y201-1)*100))</f>
        <v>7.6875000000000027</v>
      </c>
      <c r="AI201" s="89">
        <f>SUM(AI199:AI200)</f>
        <v>291</v>
      </c>
      <c r="AJ201" s="63">
        <f>IF(ISERROR(AI201/AA201),"NM",IF(OR(AI201/AA201&lt;0.5,AI201/AA201&gt;2),"NM",(AI201/AA201-1)*100))</f>
        <v>13.295697878138979</v>
      </c>
      <c r="AK201" s="88">
        <f>SUM(AK199:AK200)</f>
        <v>281</v>
      </c>
      <c r="AL201" s="63">
        <f>IF(ISERROR(AK201/AC201),"NM",IF(OR(AK201/AC201&lt;0.5,AK201/AC201&gt;2),"NM",(AK201/AC201-1)*100))</f>
        <v>6.4393939393939448</v>
      </c>
      <c r="AM201" s="88">
        <f>SUM(AM199:AM200)</f>
        <v>270</v>
      </c>
      <c r="AN201" s="63">
        <f>IF(ISERROR(AM201/AE201),"NM",IF(OR(AM201/AE201&lt;0.5,AM201/AE201&gt;2),"NM",(AM201/AE201-1)*100))</f>
        <v>2.6615969581748944</v>
      </c>
      <c r="AO201" s="71">
        <f>SUM(AO199:AO200)</f>
        <v>343</v>
      </c>
      <c r="AP201" s="63">
        <f>IF(ISERROR(AO201/AG201),"NM",IF(OR(AO201/AG201&lt;0.5,AO201/AG201&gt;2),"NM",(AO201/AG201-1)*100))</f>
        <v>-0.46430644225189388</v>
      </c>
      <c r="AQ201" s="71">
        <f>SUM(AQ199:AQ200)</f>
        <v>286</v>
      </c>
      <c r="AR201" s="63">
        <f>IF(ISERROR(AQ201/AI201),"NM",IF(OR(AQ201/AI201&lt;0.5,AQ201/AI201&gt;2),"NM",(AQ201/AI201-1)*100))</f>
        <v>-1.718213058419249</v>
      </c>
      <c r="AS201" s="71">
        <f>SUM(AS199:AS200)</f>
        <v>307</v>
      </c>
      <c r="AT201" s="63">
        <f>IF(ISERROR(AS201/AK201),"NM",IF(OR(AS201/AK201&lt;0.5,AS201/AK201&gt;2),"NM",(AS201/AK201-1)*100))</f>
        <v>9.2526690391458999</v>
      </c>
      <c r="AU201" s="71">
        <f>SUM(AU199:AU200)</f>
        <v>297</v>
      </c>
      <c r="AV201" s="63">
        <f>IF(ISERROR(AU201/AM201),"NM",IF(OR(AU201/AM201&lt;0.5,AU201/AM201&gt;2),"NM",(AU201/AM201-1)*100))</f>
        <v>10.000000000000009</v>
      </c>
      <c r="AW201" s="71">
        <f>SUM(AW199:AW200)</f>
        <v>369</v>
      </c>
      <c r="AX201" s="63">
        <f>IF(ISERROR(AW201/AO201),"NM",IF(OR(AW201/AO201&lt;0.5,AW201/AO201&gt;2),"NM",(AW201/AO201-1)*100))</f>
        <v>7.580174927113692</v>
      </c>
      <c r="AY201" s="71">
        <f>SUM(AY199:AY200)</f>
        <v>318</v>
      </c>
      <c r="AZ201" s="65">
        <f>IF(ISERROR(AY201/AQ201),"NM",IF(OR(AY201/AQ201&lt;0.5,AY201/AQ201&gt;2),"NM",(AY201/AQ201-1)*100))</f>
        <v>11.188811188811187</v>
      </c>
      <c r="BA201" s="71">
        <f>SUM(BA199:BA200)</f>
        <v>327</v>
      </c>
      <c r="BB201" s="65">
        <f>IF(ISERROR(BA201/AS201),"NM",IF(OR(BA201/AS201&lt;0.5,BA201/AS201&gt;2),"NM",(BA201/AS201-1)*100))</f>
        <v>6.514657980456029</v>
      </c>
      <c r="BC201" s="71">
        <f>SUM(BC199:BC200)</f>
        <v>332</v>
      </c>
      <c r="BD201" s="65">
        <f>IF(ISERROR(BC201/AU201),"NM",IF(OR(BC201/AU201&lt;0.5,BC201/AU201&gt;2),"NM",(BC201/AU201-1)*100))</f>
        <v>11.784511784511785</v>
      </c>
      <c r="BE201" s="71">
        <f>SUM(BE199:BE200)</f>
        <v>447</v>
      </c>
      <c r="BF201" s="65">
        <f>IF(ISERROR(BE201/AW201),"NM",IF(OR(BE201/AW201&lt;0.5,BE201/AW201&gt;2),"NM",(BE201/AW201-1)*100))</f>
        <v>21.138211382113823</v>
      </c>
      <c r="BG201" s="71">
        <f>SUM(BG199:BG200)</f>
        <v>352</v>
      </c>
      <c r="BH201" s="65">
        <f>IF(ISERROR(BG201/AY201),"NM",IF(OR(BG201/AY201&lt;0.5,BG201/AY201&gt;2),"NM",(BG201/AY201-1)*100))</f>
        <v>10.691823899371066</v>
      </c>
      <c r="BI201" s="71">
        <f>SUM(BI199:BI200)</f>
        <v>365</v>
      </c>
      <c r="BJ201" s="65">
        <f>IF(ISERROR(BI201/BA201),"NM",IF(OR(BI201/BA201&lt;0.5,BI201/BA201&gt;2),"NM",(BI201/BA201-1)*100))</f>
        <v>11.620795107033643</v>
      </c>
      <c r="BK201" s="71">
        <f>SUM(BK199:BK200)</f>
        <v>368</v>
      </c>
      <c r="BL201" s="65">
        <f>IF(ISERROR(BK201/BC201),"NM",IF(OR(BK201/BC201&lt;0.5,BK201/BC201&gt;2),"NM",(BK201/BC201-1)*100))</f>
        <v>10.843373493975905</v>
      </c>
      <c r="BM201" s="71">
        <f>SUM(BM199:BM200)</f>
        <v>473</v>
      </c>
      <c r="BN201" s="65">
        <f>IF(ISERROR(BM201/BE201),"NM",IF(OR(BM201/BE201&lt;0.5,BM201/BE201&gt;2),"NM",(BM201/BE201-1)*100))</f>
        <v>5.8165548098433995</v>
      </c>
      <c r="BO201" s="71">
        <f>SUM(BO199:BO200)</f>
        <v>353</v>
      </c>
      <c r="BP201" s="65">
        <f>IF(ISERROR(BO201/BG201),"NM",IF(OR(BO201/BG201&lt;0.5,BO201/BG201&gt;2),"NM",(BO201/BG201-1)*100))</f>
        <v>0.28409090909091717</v>
      </c>
      <c r="BQ201" s="71">
        <f>SUM(BQ199:BQ200)</f>
        <v>383</v>
      </c>
      <c r="BR201" s="65">
        <f>IF(ISERROR(BQ201/BI201),"NM",IF(OR(BQ201/BI201&lt;0.5,BQ201/BI201&gt;2),"NM",(BQ201/BI201-1)*100))</f>
        <v>4.9315068493150704</v>
      </c>
      <c r="BS201" s="71">
        <f>SUM(BS199:BS200)</f>
        <v>369</v>
      </c>
      <c r="BT201" s="65">
        <f>IF(ISERROR(BS201/BK201),"NM",IF(OR(BS201/BK201&lt;0.5,BS201/BK201&gt;2),"NM",(BS201/BK201-1)*100))</f>
        <v>0.27173913043478937</v>
      </c>
      <c r="BU201" s="71">
        <f>SUM(BU199:BU200)</f>
        <v>446</v>
      </c>
      <c r="BV201" s="65">
        <f>IF(ISERROR(BU201/BM201),"NM",IF(OR(BU201/BM201&lt;0.5,BU201/BM201&gt;2),"NM",(BU201/BM201-1)*100))</f>
        <v>-5.7082452431289621</v>
      </c>
      <c r="BW201" s="71">
        <f>SUM(BW199:BW200)</f>
        <v>351</v>
      </c>
      <c r="BX201" s="65">
        <f>IF(ISERROR(BW201/BO201),"NM",IF(OR(BW201/BO201&lt;0.5,BW201/BO201&gt;2),"NM",(BW201/BO201-1)*100))</f>
        <v>-0.56657223796033884</v>
      </c>
      <c r="BY201" s="71">
        <f>SUM(BY199:BY200)</f>
        <v>341</v>
      </c>
      <c r="BZ201" s="65">
        <f>IF(ISERROR(BY201/BQ201),"NM",IF(OR(BY201/BQ201&lt;0.5,BY201/BQ201&gt;2),"NM",(BY201/BQ201-1)*100))</f>
        <v>-10.966057441253263</v>
      </c>
      <c r="CA201" s="71">
        <f>SUM(CA199:CA200)</f>
        <v>342</v>
      </c>
      <c r="CB201" s="65">
        <f>IF(ISERROR(CA201/BS201),"NM",IF(OR(CA201/BS201&lt;0.5,CA201/BS201&gt;2),"NM",(CA201/BS201-1)*100))</f>
        <v>-7.3170731707317032</v>
      </c>
      <c r="CC201" s="71">
        <f>SUM(CC199:CC200)</f>
        <v>419</v>
      </c>
      <c r="CD201" s="65">
        <f>IF(ISERROR(CC201/BU201),"NM",IF(OR(CC201/BU201&lt;0.5,CC201/BU201&gt;2),"NM",(CC201/BU201-1)*100))</f>
        <v>-6.0538116591928208</v>
      </c>
      <c r="CE201" s="71">
        <f>SUM(CE199:CE200)</f>
        <v>316</v>
      </c>
      <c r="CF201" s="65">
        <f>IF(ISERROR(CE201/BW201),"NM",IF(OR(CE201/BW201&lt;0.5,CE201/BW201&gt;2),"NM",(CE201/BW201-1)*100))</f>
        <v>-9.971509971509974</v>
      </c>
      <c r="CG201" s="71">
        <f>SUM(CG199:CG200)</f>
        <v>333</v>
      </c>
      <c r="CH201" s="65">
        <f>IF(ISERROR(CG201/BY201),"NM",IF(OR(CG201/BY201&lt;0.5,CG201/BY201&gt;2),"NM",(CG201/BY201-1)*100))</f>
        <v>-2.346041055718473</v>
      </c>
      <c r="CI201" s="71">
        <f>SUM(CI199:CI200)</f>
        <v>324</v>
      </c>
      <c r="CJ201" s="65">
        <f>IF(ISERROR(CI201/CA201),"NM",IF(OR(CI201/CA201&lt;0.5,CI201/CA201&gt;2),"NM",(CI201/CA201-1)*100))</f>
        <v>-5.2631578947368478</v>
      </c>
      <c r="CK201" s="71">
        <f>SUM(CK199:CK200)</f>
        <v>409</v>
      </c>
      <c r="CL201" s="65">
        <f>IF(ISERROR(CK201/CC201),"NM",IF(OR(CK201/CC201&lt;0.5,CK201/CC201&gt;2),"NM",(CK201/CC201-1)*100))</f>
        <v>-2.3866348448687402</v>
      </c>
      <c r="CM201" s="71">
        <f>SUM(CM199:CM200)</f>
        <v>336</v>
      </c>
      <c r="CN201" s="65">
        <f>IF(ISERROR(CM201/CE201),"NM",IF(OR(CM201/CE201&lt;0.5,CM201/CE201&gt;2),"NM",(CM201/CE201-1)*100))</f>
        <v>6.3291139240506222</v>
      </c>
      <c r="CO201" s="71">
        <f>SUM(CO199:CO200)</f>
        <v>353</v>
      </c>
      <c r="CP201" s="65">
        <f>IF(ISERROR(CO201/CG201),"NM",IF(OR(CO201/CG201&lt;0.5,CO201/CG201&gt;2),"NM",(CO201/CG201-1)*100))</f>
        <v>6.0060060060060039</v>
      </c>
      <c r="CQ201" s="71">
        <f>SUM(CQ199:CQ200)</f>
        <v>340</v>
      </c>
      <c r="CR201" s="65">
        <f>IF(ISERROR(CQ201/CI201),"NM",IF(OR(CQ201/CI201&lt;0.5,CQ201/CI201&gt;2),"NM",(CQ201/CI201-1)*100))</f>
        <v>4.9382716049382713</v>
      </c>
      <c r="CS201" s="71">
        <f>SUM(CS199:CS200)</f>
        <v>447</v>
      </c>
      <c r="CT201" s="65">
        <f>IF(ISERROR(CS201/CK201),"NM",IF(OR(CS201/CK201&lt;0.5,CS201/CK201&gt;2),"NM",(CS201/CK201-1)*100))</f>
        <v>9.2909535452322842</v>
      </c>
      <c r="CU201" s="71">
        <f>SUM(CU199:CU200)</f>
        <v>351</v>
      </c>
      <c r="CV201" s="65">
        <f>IF(ISERROR(CU201/CM201),"NM",IF(OR(CU201/CM201&lt;0.5,CU201/CM201&gt;2),"NM",(CU201/CM201-1)*100))</f>
        <v>4.4642857142857206</v>
      </c>
      <c r="CW201" s="71">
        <f>SUM(CW199:CW200)</f>
        <v>359</v>
      </c>
      <c r="CX201" s="65">
        <f>IF(ISERROR(CW201/CO201),"NM",IF(OR(CW201/CO201&lt;0.5,CW201/CO201&gt;2),"NM",(CW201/CO201-1)*100))</f>
        <v>1.6997167138810276</v>
      </c>
      <c r="CY201" s="71">
        <f>SUM(CY199:CY200)</f>
        <v>335</v>
      </c>
      <c r="CZ201" s="65">
        <f>IF(ISERROR(CY201/CQ201),"NM",IF(OR(CY201/CQ201&lt;0.5,CY201/CQ201&gt;2),"NM",(CY201/CQ201-1)*100))</f>
        <v>-1.4705882352941124</v>
      </c>
      <c r="DA201" s="71">
        <f>SUM(DA199:DA200)</f>
        <v>444</v>
      </c>
      <c r="DB201" s="65">
        <f>IF(ISERROR(DA201/CS201),"NM",IF(OR(DA201/CS201&lt;0.5,DA201/CS201&gt;2),"NM",(DA201/CS201-1)*100))</f>
        <v>-0.67114093959731447</v>
      </c>
      <c r="DC201" s="71">
        <f>SUM(DC199:DC200)</f>
        <v>332</v>
      </c>
      <c r="DD201" s="65">
        <f>IF(ISERROR(DC201/CU201),"NM",IF(OR(DC201/CU201&lt;0.5,DC201/CU201&gt;2),"NM",(DC201/CU201-1)*100))</f>
        <v>-5.4131054131054128</v>
      </c>
      <c r="DE201" s="71">
        <f>SUM(DE199:DE200)</f>
        <v>364</v>
      </c>
      <c r="DF201" s="65">
        <f>IF(ISERROR(DE201/CW201),"NM",IF(OR(DE201/CW201&lt;0.5,DE201/CW201&gt;2),"NM",(DE201/CW201-1)*100))</f>
        <v>1.3927576601671321</v>
      </c>
      <c r="DG201" s="71">
        <f>SUM(DG199:DG200)</f>
        <v>330</v>
      </c>
      <c r="DH201" s="65">
        <f>IF(ISERROR(DG201/CY201),"NM",IF(OR(DG201/CY201&lt;0.5,DG201/CY201&gt;2),"NM",(DG201/CY201-1)*100))</f>
        <v>-1.4925373134328401</v>
      </c>
      <c r="DI201" s="71">
        <f>SUM(DI199:DI200)</f>
        <v>397</v>
      </c>
      <c r="DJ201" s="65">
        <f>IF(ISERROR(DI201/DA201),"NM",IF(OR(DI201/DA201&lt;0.5,DI201/DA201&gt;2),"NM",(DI201/DA201-1)*100))</f>
        <v>-10.585585585585589</v>
      </c>
      <c r="DK201" s="71">
        <f>SUM(DK199:DK200)</f>
        <v>318</v>
      </c>
      <c r="DL201" s="65">
        <f>IF(ISERROR(DK201/DC201),"NM",IF(OR(DK201/DC201&lt;0.5,DK201/DC201&gt;2),"NM",(DK201/DC201-1)*100))</f>
        <v>-4.2168674698795154</v>
      </c>
      <c r="DM201" s="71">
        <f>SUM(DM199:DM200)</f>
        <v>334</v>
      </c>
      <c r="DN201" s="65">
        <f>IF(ISERROR(DM201/DE201),"NM",IF(OR(DM201/DE201&lt;0.5,DM201/DE201&gt;2),"NM",(DM201/DE201-1)*100))</f>
        <v>-8.2417582417582462</v>
      </c>
      <c r="DO201" s="71">
        <f>SUM(DO199:DO200)</f>
        <v>328</v>
      </c>
      <c r="DP201" s="65">
        <f>IF(ISERROR(DO201/DG201),"NM",IF(OR(DO201/DG201&lt;0.5,DO201/DG201&gt;2),"NM",(DO201/DG201-1)*100))</f>
        <v>-0.60606060606060996</v>
      </c>
      <c r="DQ201" s="71">
        <f>SUM(DQ199:DQ200)</f>
        <v>454</v>
      </c>
      <c r="DR201" s="65">
        <f>IF(ISERROR(DQ201/DI201),"NM",IF(OR(DQ201/DI201&lt;0.5,DQ201/DI201&gt;2),"NM",(DQ201/DI201-1)*100))</f>
        <v>14.35768261964736</v>
      </c>
      <c r="DS201" s="71">
        <f>SUM(DS199:DS200)</f>
        <v>316</v>
      </c>
      <c r="DT201" s="65">
        <f>IF(ISERROR(DS201/DK201),"NM",IF(OR(DS201/DK201&lt;0.5,DS201/DK201&gt;2),"NM",(DS201/DK201-1)*100))</f>
        <v>-0.62893081761006275</v>
      </c>
      <c r="DU201" s="71">
        <f>SUM(DU199:DU200)</f>
        <v>344</v>
      </c>
      <c r="DV201" s="65">
        <f>IF(ISERROR(DU201/DM201),"NM",IF(OR(DU201/DM201&lt;0.5,DU201/DM201&gt;2),"NM",(DU201/DM201-1)*100))</f>
        <v>2.9940119760478945</v>
      </c>
      <c r="DW201" s="71">
        <f>SUM(DW199:DW200)</f>
        <v>330</v>
      </c>
      <c r="DX201" s="65">
        <f>IF(ISERROR(DW201/DO201),"NM",IF(OR(DW201/DO201&lt;0.5,DW201/DO201&gt;2),"NM",(DW201/DO201-1)*100))</f>
        <v>0.60975609756097615</v>
      </c>
      <c r="DY201" s="71">
        <f t="shared" ref="DY201:EA201" si="676">SUM(DY199:DY200)</f>
        <v>496</v>
      </c>
      <c r="DZ201" s="65">
        <f>IF(ISERROR(DY201/DQ201),"NM",IF(OR(DY201/DQ201&lt;0.5,DY201/DQ201&gt;2),"NM",(DY201/DQ201-1)*100))</f>
        <v>9.2511013215859084</v>
      </c>
      <c r="EA201" s="71">
        <f t="shared" si="676"/>
        <v>328</v>
      </c>
      <c r="EB201" s="65">
        <f>IF(ISERROR(EA201/DS201),"NM",IF(OR(EA201/DS201&lt;0.5,EA201/DS201&gt;2),"NM",(EA201/DS201-1)*100))</f>
        <v>3.7974683544303778</v>
      </c>
      <c r="EC201" s="71">
        <f t="shared" ref="EC201:EE201" si="677">SUM(EC199:EC200)</f>
        <v>347</v>
      </c>
      <c r="ED201" s="65">
        <f>IF(ISERROR(EC201/DU201),"NM",IF(OR(EC201/DU201&lt;0.5,EC201/DU201&gt;2),"NM",(EC201/DU201-1)*100))</f>
        <v>0.8720930232558155</v>
      </c>
      <c r="EE201" s="71">
        <f t="shared" si="677"/>
        <v>324</v>
      </c>
      <c r="EF201" s="65">
        <f>IF(ISERROR(EE201/DW201),"NM",IF(OR(EE201/DW201&lt;0.5,EE201/DW201&gt;2),"NM",(EE201/DW201-1)*100))</f>
        <v>-1.8181818181818188</v>
      </c>
      <c r="EG201" s="71">
        <f>SUM(EG199:EG200)</f>
        <v>483</v>
      </c>
      <c r="EH201" s="65">
        <f>IF(ISERROR(EG201/DY201),"NM",IF(OR(EG201/DY201&lt;0.5,EG201/DY201&gt;2),"NM",(EG201/DY201-1)*100))</f>
        <v>-2.6209677419354871</v>
      </c>
      <c r="EI201" s="71">
        <f>SUM(EI199:EI200)</f>
        <v>333</v>
      </c>
      <c r="EJ201" s="65">
        <f>IF(ISERROR(EI201/EA201),"NM",IF(OR(EI201/EA201&lt;0.5,EI201/EA201&gt;2),"NM",(EI201/EA201-1)*100))</f>
        <v>1.5243902439024293</v>
      </c>
      <c r="EK201" s="59">
        <v>356</v>
      </c>
      <c r="EL201" s="65">
        <f>IF(ISERROR(EK201/EC201),"NM",IF(OR(EK201/EC201&lt;0.5,EK201/EC201&gt;2),"NM",(EK201/EC201-1)*100))</f>
        <v>2.5936599423631135</v>
      </c>
      <c r="EM201" s="59">
        <v>348</v>
      </c>
      <c r="EN201" s="65">
        <f>IF(ISERROR(EM201/EE201),"NM",IF(OR(EM201/EE201&lt;0.5,EM201/EE201&gt;2),"NM",(EM201/EE201-1)*100))</f>
        <v>7.4074074074074181</v>
      </c>
      <c r="EO201" s="59">
        <v>515</v>
      </c>
      <c r="EP201" s="65">
        <f>IF(ISERROR(EO201/EG201),"NM",IF(OR(EO201/EG201&lt;0.5,EO201/EG201&gt;2),"NM",(EO201/EG201-1)*100))</f>
        <v>6.6252587991718404</v>
      </c>
      <c r="EQ201" s="88">
        <f t="shared" ref="EQ201:ES201" si="678">SUM(EQ199:EQ200)</f>
        <v>352.71</v>
      </c>
      <c r="ER201" s="65">
        <f>IF(ISERROR(EQ201/EI201),"NM",IF(OR(EQ201/EI201&lt;0.5,EQ201/EI201&gt;2),"NM",(EQ201/EI201-1)*100))</f>
        <v>5.918918918918914</v>
      </c>
      <c r="ES201" s="88">
        <f t="shared" si="678"/>
        <v>377.1</v>
      </c>
      <c r="ET201" s="65">
        <f>IF(ISERROR(ES201/EK201),"NM",IF(OR(ES201/EK201&lt;0.5,ES201/EK201&gt;2),"NM",(ES201/EK201-1)*100))</f>
        <v>5.9269662921348276</v>
      </c>
      <c r="EU201" s="88">
        <f t="shared" ref="EU201" si="679">SUM(EU199:EU200)</f>
        <v>368.64</v>
      </c>
      <c r="EV201" s="65">
        <f>IF(ISERROR(EU201/EM201),"NM",IF(OR(EU201/EM201&lt;0.5,EU201/EM201&gt;2),"NM",(EU201/EM201-1)*100))</f>
        <v>5.9310344827586237</v>
      </c>
      <c r="EW201" s="88">
        <f t="shared" ref="EW201" si="680">SUM(EW199:EW200)</f>
        <v>545.94999999999993</v>
      </c>
      <c r="EX201" s="65">
        <f>IF(ISERROR(EW201/EO201),"NM",IF(OR(EW201/EO201&lt;0.5,EW201/EO201&gt;2),"NM",(EW201/EO201-1)*100))</f>
        <v>6.0097087378640612</v>
      </c>
      <c r="EY201" s="65"/>
      <c r="EZ201" s="317"/>
      <c r="FA201" s="59"/>
      <c r="FB201" s="88">
        <f>SUM(FB199:FB200)</f>
        <v>482.1</v>
      </c>
      <c r="FC201" s="63"/>
      <c r="FD201" s="88">
        <f>SUM(FD199:FD200)</f>
        <v>555</v>
      </c>
      <c r="FE201" s="65">
        <f>IF(ISERROR(FD201/FB201),"NM",IF(OR(FD201/FB201&lt;0.5,FD201/FB201&gt;2),"NM",(FD201/FB201-1)*100))</f>
        <v>15.121344119477275</v>
      </c>
      <c r="FF201" s="88">
        <f>SUM(FF199:FF200)</f>
        <v>711</v>
      </c>
      <c r="FG201" s="65">
        <f>IF(ISERROR(FF201/FD201),"NM",IF(OR(FF201/FD201&lt;0.5,FF201/FD201&gt;2),"NM",(FF201/FD201-1)*100))</f>
        <v>28.108108108108109</v>
      </c>
      <c r="FH201" s="88">
        <f>SUM(FH199:FH200)</f>
        <v>918</v>
      </c>
      <c r="FI201" s="65">
        <f>IF(ISERROR(FH201/FF201),"NM",IF(OR(FH201/FF201&lt;0.5,FH201/FF201&gt;2),"NM",(FH201/FF201-1)*100))</f>
        <v>29.11392405063291</v>
      </c>
      <c r="FJ201" s="88">
        <f>SUM(FJ199:FJ200)</f>
        <v>1070</v>
      </c>
      <c r="FK201" s="65">
        <f>IF(ISERROR(FJ201/FH201),"NM",IF(OR(FJ201/FH201&lt;0.5,FJ201/FH201&gt;2),"NM",(FJ201/FH201-1)*100))</f>
        <v>16.557734204793029</v>
      </c>
      <c r="FL201" s="88">
        <f>SUM(FL199:FL200)</f>
        <v>1128.45</v>
      </c>
      <c r="FM201" s="65">
        <f>IF(ISERROR(FL201/FJ201),"NM",IF(OR(FL201/FJ201&lt;0.5,FL201/FJ201&gt;2),"NM",(FL201/FJ201-1)*100))</f>
        <v>5.4626168224298999</v>
      </c>
      <c r="FN201" s="88">
        <f>SUM(FN199:FN200)</f>
        <v>1185</v>
      </c>
      <c r="FO201" s="65">
        <f>IF(ISERROR(FN201/FL201),"NM",IF(OR(FN201/FL201&lt;0.5,FN201/FL201&gt;2),"NM",(FN201/FL201-1)*100))</f>
        <v>5.0112986840356255</v>
      </c>
      <c r="FP201" s="88">
        <f>SUM(FP199:FP200)</f>
        <v>1259</v>
      </c>
      <c r="FQ201" s="65">
        <f>IF(ISERROR(FP201/FN201),"NM",IF(OR(FP201/FN201&lt;0.5,FP201/FN201&gt;2),"NM",(FP201/FN201-1)*100))</f>
        <v>6.2447257383966281</v>
      </c>
      <c r="FR201" s="90">
        <f>SUM(FR199:FR200)</f>
        <v>1424</v>
      </c>
      <c r="FS201" s="65">
        <f>IF(ISERROR(FR201/FP201),"NM",IF(OR(FR201/FP201&lt;0.5,FR201/FP201&gt;2),"NM",(FR201/FP201-1)*100))</f>
        <v>13.105639396346302</v>
      </c>
      <c r="FT201" s="90">
        <f>SUM(FT199:FT200)</f>
        <v>1558</v>
      </c>
      <c r="FU201" s="65">
        <f>IF(ISERROR(FT201/FR201),"NM",IF(OR(FT201/FR201&lt;0.5,FT201/FR201&gt;2),"NM",(FT201/FR201-1)*100))</f>
        <v>9.4101123595505598</v>
      </c>
      <c r="FV201" s="90">
        <f>SUM(FV199:FV200)</f>
        <v>1551</v>
      </c>
      <c r="FW201" s="65">
        <f>IF(ISERROR(FV201/FT201),"NM",IF(OR(FV201/FT201&lt;0.5,FV201/FT201&gt;2),"NM",(FV201/FT201-1)*100))</f>
        <v>-0.449293966623876</v>
      </c>
      <c r="FX201" s="90">
        <f>SUM(FX199:FX200)</f>
        <v>1453</v>
      </c>
      <c r="FY201" s="65">
        <f>IF(ISERROR(FX201/FV201),"NM",IF(OR(FX201/FV201&lt;0.5,FX201/FV201&gt;2),"NM",(FX201/FV201-1)*100))</f>
        <v>-6.3185041908446209</v>
      </c>
      <c r="FZ201" s="90">
        <f>SUM(FZ199:FZ200)</f>
        <v>1382</v>
      </c>
      <c r="GA201" s="65">
        <f>IF(ISERROR(FZ201/FX201),"NM",IF(OR(FZ201/FX201&lt;0.5,FZ201/FX201&gt;2),"NM",(FZ201/FX201-1)*100))</f>
        <v>-4.8864418444597435</v>
      </c>
      <c r="GB201" s="90">
        <f>SUM(GB199:GB200)</f>
        <v>1476</v>
      </c>
      <c r="GC201" s="65">
        <f>IF(ISERROR(GB201/FZ201),"NM",IF(OR(GB201/FZ201&lt;0.5,GB201/FZ201&gt;2),"NM",(GB201/FZ201-1)*100))</f>
        <v>6.8017366136034818</v>
      </c>
      <c r="GD201" s="90">
        <f>SUM(GD199:GD200)</f>
        <v>1489</v>
      </c>
      <c r="GE201" s="65">
        <f>IF(ISERROR(GD201/GB201),"NM",IF(OR(GD201/GB201&lt;0.5,GD201/GB201&gt;2),"NM",(GD201/GB201-1)*100))</f>
        <v>0.88075880758806679</v>
      </c>
      <c r="GF201" s="90">
        <f>SUM(GF199:GF200)</f>
        <v>1423</v>
      </c>
      <c r="GG201" s="65">
        <f>IF(ISERROR(GF201/GD201),"NM",IF(OR(GF201/GD201&lt;0.5,GF201/GD201&gt;2),"NM",(GF201/GD201-1)*100))</f>
        <v>-4.4325050369375401</v>
      </c>
      <c r="GH201" s="90">
        <f>SUM(GH199:GH200)</f>
        <v>1434</v>
      </c>
      <c r="GI201" s="65">
        <f>IF(ISERROR(GH201/GF201),"NM",IF(OR(GH201/GF201&lt;0.5,GH201/GF201&gt;2),"NM",(GH201/GF201-1)*100))</f>
        <v>0.7730147575544688</v>
      </c>
      <c r="GJ201" s="90">
        <f>SUM(GJ199:GJ200)</f>
        <v>1486</v>
      </c>
      <c r="GK201" s="65">
        <f>IF(ISERROR(GJ201/GH201),"NM",IF(OR(GJ201/GH201&lt;0.5,GJ201/GH201&gt;2),"NM",(GJ201/GH201-1)*100))</f>
        <v>3.6262203626220346</v>
      </c>
      <c r="GL201" s="87">
        <f>SUM(GL199:GL200)</f>
        <v>1482</v>
      </c>
      <c r="GM201" s="67">
        <f>IF(ISERROR(GL201/GJ201),"NM",IF(OR(GL201/GJ201&lt;0.5,GL201/GJ201&gt;2),"NM",(GL201/GJ201-1)*100))</f>
        <v>-0.26917900403768957</v>
      </c>
      <c r="GN201" s="87">
        <f>SUM(EI201,EK201,EM201,EO201)</f>
        <v>1552</v>
      </c>
      <c r="GO201" s="67">
        <f>IF(ISERROR(GN201/GL201),"NM",IF(OR(GN201/GL201&lt;0.5,GN201/GL201&gt;2),"NM",(GN201/GL201-1)*100))</f>
        <v>4.7233468286099756</v>
      </c>
      <c r="GP201" s="87">
        <f>SUM(GP199:GP200)</f>
        <v>1644.3999999999999</v>
      </c>
      <c r="GQ201" s="65">
        <f>IF(ISERROR(GP201/GN201),"NM",IF(OR(GP201/GN201&lt;0.5,GP201/GN201&gt;2),"NM",(GP201/GN201-1)*100))</f>
        <v>5.9536082474226815</v>
      </c>
      <c r="GR201" s="88">
        <f>SUM(GR199:GR200)</f>
        <v>1742.4560000000001</v>
      </c>
      <c r="GS201" s="65">
        <f>IF(ISERROR(GR201/GP201),"NM",IF(OR(GR201/GP201&lt;0.5,GR201/GP201&gt;2),"NM",(GR201/GP201-1)*100))</f>
        <v>5.9630260277304892</v>
      </c>
      <c r="GT201" s="88">
        <f>SUM(GT199:GT200)</f>
        <v>1846.5233200000002</v>
      </c>
      <c r="GU201" s="65">
        <f>IF(ISERROR(GT201/GR201),"NM",IF(OR(GT201/GR201&lt;0.5,GT201/GR201&gt;2),"NM",(GT201/GR201-1)*100))</f>
        <v>5.9724503803826323</v>
      </c>
      <c r="GV201" s="88">
        <f>SUM(GV199:GV200)</f>
        <v>1956.9801224000003</v>
      </c>
      <c r="GW201" s="65">
        <f>IF(ISERROR(GV201/GT201),"NM",IF(OR(GV201/GT201&lt;0.5,GV201/GT201&gt;2),"NM",(GV201/GT201-1)*100))</f>
        <v>5.9818796331258861</v>
      </c>
      <c r="GX201" s="88">
        <f>SUM(GX199:GX200)</f>
        <v>2074.2289094680004</v>
      </c>
      <c r="GY201" s="65">
        <f>IF(ISERROR(GX201/GV201),"NM",IF(OR(GX201/GV201&lt;0.5,GX201/GV201&gt;2),"NM",(GX201/GV201-1)*100))</f>
        <v>5.9913121102225908</v>
      </c>
      <c r="GZ201" s="67">
        <f t="shared" si="511"/>
        <v>5.9724544413326752</v>
      </c>
      <c r="HA201" s="280"/>
      <c r="HB201" s="57"/>
      <c r="HC201"/>
      <c r="HD201"/>
      <c r="HE201"/>
      <c r="HF201"/>
      <c r="HG201"/>
      <c r="HH201"/>
    </row>
    <row r="202" spans="1:216" s="2" customFormat="1" ht="13.5" customHeight="1" x14ac:dyDescent="0.2">
      <c r="A202" s="4"/>
      <c r="B202" s="54"/>
      <c r="C202" s="57"/>
      <c r="D202" s="63"/>
      <c r="E202" s="57"/>
      <c r="F202" s="63"/>
      <c r="G202" s="57"/>
      <c r="H202" s="63"/>
      <c r="I202" s="57"/>
      <c r="J202" s="63"/>
      <c r="K202" s="57"/>
      <c r="L202" s="63"/>
      <c r="M202" s="57"/>
      <c r="N202" s="63"/>
      <c r="O202" s="57"/>
      <c r="P202" s="63"/>
      <c r="Q202" s="57"/>
      <c r="R202" s="63"/>
      <c r="S202" s="57"/>
      <c r="T202" s="63"/>
      <c r="U202" s="57"/>
      <c r="V202" s="63"/>
      <c r="W202" s="57"/>
      <c r="X202" s="63"/>
      <c r="Y202" s="57"/>
      <c r="Z202" s="63"/>
      <c r="AA202" s="57"/>
      <c r="AB202" s="63"/>
      <c r="AC202" s="57"/>
      <c r="AD202" s="63"/>
      <c r="AE202" s="57"/>
      <c r="AF202" s="63"/>
      <c r="AG202" s="57"/>
      <c r="AH202" s="63"/>
      <c r="AI202" s="55"/>
      <c r="AJ202" s="63"/>
      <c r="AK202" s="57"/>
      <c r="AL202" s="63"/>
      <c r="AM202" s="57"/>
      <c r="AN202" s="63"/>
      <c r="AO202" s="59"/>
      <c r="AP202" s="63"/>
      <c r="AQ202" s="59"/>
      <c r="AR202" s="63"/>
      <c r="AS202" s="59"/>
      <c r="AT202" s="63"/>
      <c r="AU202" s="59"/>
      <c r="AV202" s="63"/>
      <c r="AW202" s="59"/>
      <c r="AX202" s="63"/>
      <c r="AY202" s="59"/>
      <c r="AZ202" s="65"/>
      <c r="BA202" s="59"/>
      <c r="BB202" s="65"/>
      <c r="BC202" s="59"/>
      <c r="BD202" s="65"/>
      <c r="BE202" s="59"/>
      <c r="BF202" s="65"/>
      <c r="BG202" s="59"/>
      <c r="BH202" s="65"/>
      <c r="BI202" s="59"/>
      <c r="BJ202" s="65"/>
      <c r="BK202" s="59"/>
      <c r="BL202" s="65"/>
      <c r="BM202" s="59"/>
      <c r="BN202" s="65"/>
      <c r="BO202" s="59"/>
      <c r="BP202" s="65"/>
      <c r="BQ202" s="59"/>
      <c r="BR202" s="65"/>
      <c r="BS202" s="59"/>
      <c r="BT202" s="65"/>
      <c r="BU202" s="59"/>
      <c r="BV202" s="65"/>
      <c r="BW202" s="59"/>
      <c r="BX202" s="65"/>
      <c r="BY202" s="59"/>
      <c r="BZ202" s="65"/>
      <c r="CA202" s="59"/>
      <c r="CB202" s="65"/>
      <c r="CC202" s="59"/>
      <c r="CD202" s="65"/>
      <c r="CE202" s="59"/>
      <c r="CF202" s="65"/>
      <c r="CG202" s="59"/>
      <c r="CH202" s="65"/>
      <c r="CI202" s="59"/>
      <c r="CJ202" s="65"/>
      <c r="CK202" s="59"/>
      <c r="CL202" s="65"/>
      <c r="CM202" s="59"/>
      <c r="CN202" s="65"/>
      <c r="CO202" s="59"/>
      <c r="CP202" s="65"/>
      <c r="CQ202" s="59"/>
      <c r="CR202" s="65"/>
      <c r="CS202" s="59"/>
      <c r="CT202" s="65"/>
      <c r="CU202" s="59"/>
      <c r="CV202" s="65"/>
      <c r="CW202" s="59"/>
      <c r="CX202" s="65"/>
      <c r="CY202" s="59"/>
      <c r="CZ202" s="65"/>
      <c r="DA202" s="59"/>
      <c r="DB202" s="65"/>
      <c r="DC202" s="59"/>
      <c r="DD202" s="65"/>
      <c r="DE202" s="59"/>
      <c r="DF202" s="65"/>
      <c r="DG202" s="59"/>
      <c r="DH202" s="65"/>
      <c r="DI202" s="59"/>
      <c r="DJ202" s="65"/>
      <c r="DK202" s="59"/>
      <c r="DL202" s="65"/>
      <c r="DM202" s="59"/>
      <c r="DN202" s="65"/>
      <c r="DO202" s="59"/>
      <c r="DP202" s="65"/>
      <c r="DQ202" s="59"/>
      <c r="DR202" s="65"/>
      <c r="DS202" s="59"/>
      <c r="DT202" s="65"/>
      <c r="DU202" s="59"/>
      <c r="DV202" s="65"/>
      <c r="DW202" s="59"/>
      <c r="DX202" s="65"/>
      <c r="DY202" s="59"/>
      <c r="DZ202" s="65"/>
      <c r="EA202" s="59"/>
      <c r="EB202" s="65"/>
      <c r="EC202" s="147"/>
      <c r="ED202" s="65"/>
      <c r="EE202" s="147"/>
      <c r="EF202" s="65"/>
      <c r="EG202" s="147"/>
      <c r="EH202" s="65"/>
      <c r="EI202" s="147"/>
      <c r="EJ202" s="65"/>
      <c r="EK202" s="147"/>
      <c r="EL202" s="65"/>
      <c r="EM202" s="147"/>
      <c r="EN202" s="65"/>
      <c r="EO202" s="147"/>
      <c r="EP202" s="65"/>
      <c r="EQ202" s="147"/>
      <c r="ER202" s="65"/>
      <c r="ES202" s="147"/>
      <c r="ET202" s="65"/>
      <c r="EU202" s="147"/>
      <c r="EV202" s="65"/>
      <c r="EW202" s="147"/>
      <c r="EX202" s="65"/>
      <c r="EY202" s="65"/>
      <c r="EZ202" s="317"/>
      <c r="FA202" s="59"/>
      <c r="FB202" s="57"/>
      <c r="FC202" s="63"/>
      <c r="FD202" s="57"/>
      <c r="FE202" s="65"/>
      <c r="FF202" s="57"/>
      <c r="FG202" s="65"/>
      <c r="FH202" s="57"/>
      <c r="FI202" s="65"/>
      <c r="FJ202" s="57"/>
      <c r="FK202" s="65"/>
      <c r="FL202" s="57"/>
      <c r="FM202" s="65"/>
      <c r="FN202" s="57"/>
      <c r="FO202" s="65"/>
      <c r="FP202" s="57"/>
      <c r="FQ202" s="65"/>
      <c r="FR202" s="148"/>
      <c r="FS202" s="65"/>
      <c r="FT202" s="148"/>
      <c r="FU202" s="65"/>
      <c r="FV202" s="148"/>
      <c r="FW202" s="65"/>
      <c r="FX202" s="148"/>
      <c r="FY202" s="65"/>
      <c r="FZ202" s="148"/>
      <c r="GA202" s="65"/>
      <c r="GB202" s="148"/>
      <c r="GC202" s="65"/>
      <c r="GD202" s="148"/>
      <c r="GE202" s="65"/>
      <c r="GF202" s="148"/>
      <c r="GG202" s="65"/>
      <c r="GH202" s="148"/>
      <c r="GI202" s="65"/>
      <c r="GJ202" s="148"/>
      <c r="GK202" s="65"/>
      <c r="GL202" s="148"/>
      <c r="GM202" s="65"/>
      <c r="GN202" s="148"/>
      <c r="GO202" s="65"/>
      <c r="GP202" s="148"/>
      <c r="GQ202" s="65"/>
      <c r="GR202" s="147"/>
      <c r="GS202" s="65"/>
      <c r="GT202" s="147"/>
      <c r="GU202" s="65"/>
      <c r="GV202" s="147"/>
      <c r="GW202" s="65"/>
      <c r="GX202" s="147"/>
      <c r="GY202" s="65"/>
      <c r="GZ202" s="67" t="str">
        <f t="shared" si="511"/>
        <v/>
      </c>
      <c r="HA202" s="279"/>
      <c r="HB202" s="57"/>
      <c r="HC202"/>
      <c r="HD202"/>
      <c r="HE202"/>
      <c r="HF202"/>
      <c r="HG202"/>
      <c r="HH202"/>
    </row>
    <row r="203" spans="1:216" s="2" customFormat="1" ht="13.5" customHeight="1" x14ac:dyDescent="0.2">
      <c r="A203" s="4"/>
      <c r="B203" s="61" t="s">
        <v>202</v>
      </c>
      <c r="C203" s="95"/>
      <c r="D203" s="96"/>
      <c r="E203" s="95"/>
      <c r="F203" s="96"/>
      <c r="G203" s="62"/>
      <c r="H203" s="96"/>
      <c r="I203" s="62"/>
      <c r="J203" s="96"/>
      <c r="K203" s="95"/>
      <c r="L203" s="63"/>
      <c r="M203" s="95"/>
      <c r="N203" s="63"/>
      <c r="O203" s="62"/>
      <c r="P203" s="63"/>
      <c r="Q203" s="80"/>
      <c r="R203" s="63"/>
      <c r="S203" s="80"/>
      <c r="T203" s="63"/>
      <c r="U203" s="97"/>
      <c r="V203" s="63"/>
      <c r="W203" s="80"/>
      <c r="X203" s="63"/>
      <c r="Y203" s="80"/>
      <c r="Z203" s="63"/>
      <c r="AA203" s="62"/>
      <c r="AB203" s="63"/>
      <c r="AC203" s="97"/>
      <c r="AD203" s="63"/>
      <c r="AE203" s="80"/>
      <c r="AF203" s="63"/>
      <c r="AG203" s="80"/>
      <c r="AH203" s="63"/>
      <c r="AI203" s="98"/>
      <c r="AJ203" s="63"/>
      <c r="AK203" s="98"/>
      <c r="AL203" s="63"/>
      <c r="AM203" s="80"/>
      <c r="AN203" s="63"/>
      <c r="AO203" s="80"/>
      <c r="AP203" s="63"/>
      <c r="AQ203" s="80"/>
      <c r="AR203" s="63"/>
      <c r="AS203" s="80"/>
      <c r="AT203" s="63"/>
      <c r="AU203" s="80"/>
      <c r="AV203" s="63"/>
      <c r="AW203" s="80"/>
      <c r="AX203" s="63"/>
      <c r="AY203" s="80"/>
      <c r="AZ203" s="65"/>
      <c r="BA203" s="80"/>
      <c r="BB203" s="65"/>
      <c r="BC203" s="80"/>
      <c r="BD203" s="65"/>
      <c r="BE203" s="80"/>
      <c r="BF203" s="65"/>
      <c r="BG203" s="80"/>
      <c r="BH203" s="65"/>
      <c r="BI203" s="80"/>
      <c r="BJ203" s="65"/>
      <c r="BK203" s="80"/>
      <c r="BL203" s="65"/>
      <c r="BM203" s="80"/>
      <c r="BN203" s="65"/>
      <c r="BO203" s="80"/>
      <c r="BP203" s="65"/>
      <c r="BQ203" s="80"/>
      <c r="BR203" s="65"/>
      <c r="BS203" s="80"/>
      <c r="BT203" s="65"/>
      <c r="BU203" s="80"/>
      <c r="BV203" s="65"/>
      <c r="BW203" s="80"/>
      <c r="BX203" s="65"/>
      <c r="BY203" s="80"/>
      <c r="BZ203" s="65"/>
      <c r="CA203" s="80"/>
      <c r="CB203" s="65"/>
      <c r="CC203" s="80"/>
      <c r="CD203" s="65"/>
      <c r="CE203" s="80"/>
      <c r="CF203" s="65"/>
      <c r="CG203" s="80"/>
      <c r="CH203" s="65"/>
      <c r="CI203" s="80"/>
      <c r="CJ203" s="65"/>
      <c r="CK203" s="80"/>
      <c r="CL203" s="65"/>
      <c r="CM203" s="80"/>
      <c r="CN203" s="65"/>
      <c r="CO203" s="80"/>
      <c r="CP203" s="65"/>
      <c r="CQ203" s="80"/>
      <c r="CR203" s="65"/>
      <c r="CS203" s="80"/>
      <c r="CT203" s="65"/>
      <c r="CU203" s="80"/>
      <c r="CV203" s="65"/>
      <c r="CW203" s="80"/>
      <c r="CX203" s="65"/>
      <c r="CY203" s="80"/>
      <c r="CZ203" s="65"/>
      <c r="DA203" s="80"/>
      <c r="DB203" s="65"/>
      <c r="DC203" s="80"/>
      <c r="DD203" s="65"/>
      <c r="DE203" s="80"/>
      <c r="DF203" s="65"/>
      <c r="DG203" s="80"/>
      <c r="DH203" s="65"/>
      <c r="DI203" s="80"/>
      <c r="DJ203" s="65"/>
      <c r="DK203" s="80"/>
      <c r="DL203" s="65"/>
      <c r="DM203" s="80"/>
      <c r="DN203" s="65"/>
      <c r="DO203" s="80"/>
      <c r="DP203" s="65"/>
      <c r="DQ203" s="80"/>
      <c r="DR203" s="65"/>
      <c r="DS203" s="80"/>
      <c r="DT203" s="65"/>
      <c r="DU203" s="80"/>
      <c r="DV203" s="65"/>
      <c r="DW203" s="80"/>
      <c r="DX203" s="65"/>
      <c r="DY203" s="80"/>
      <c r="DZ203" s="65"/>
      <c r="EA203" s="80"/>
      <c r="EB203" s="65"/>
      <c r="EC203" s="57"/>
      <c r="ED203" s="65"/>
      <c r="EE203" s="57"/>
      <c r="EF203" s="65"/>
      <c r="EG203" s="57"/>
      <c r="EH203" s="65"/>
      <c r="EI203" s="57"/>
      <c r="EJ203" s="65"/>
      <c r="EK203" s="57"/>
      <c r="EL203" s="65"/>
      <c r="EM203" s="57"/>
      <c r="EN203" s="65"/>
      <c r="EO203" s="57"/>
      <c r="EP203" s="65"/>
      <c r="EQ203" s="57"/>
      <c r="ER203" s="65"/>
      <c r="ES203" s="57"/>
      <c r="ET203" s="65"/>
      <c r="EU203" s="57"/>
      <c r="EV203" s="65"/>
      <c r="EW203" s="57"/>
      <c r="EX203" s="65"/>
      <c r="EY203" s="65"/>
      <c r="EZ203" s="317"/>
      <c r="FA203" s="59"/>
      <c r="FB203" s="70"/>
      <c r="FC203" s="63"/>
      <c r="FD203" s="70"/>
      <c r="FE203" s="65"/>
      <c r="FF203" s="70"/>
      <c r="FG203" s="65"/>
      <c r="FH203" s="70"/>
      <c r="FI203" s="65"/>
      <c r="FJ203" s="80"/>
      <c r="FK203" s="65"/>
      <c r="FL203" s="80"/>
      <c r="FM203" s="65"/>
      <c r="FN203" s="59"/>
      <c r="FO203" s="65"/>
      <c r="FP203" s="59"/>
      <c r="FQ203" s="65"/>
      <c r="FR203" s="75"/>
      <c r="FS203" s="65"/>
      <c r="FT203" s="75"/>
      <c r="FU203" s="65"/>
      <c r="FV203" s="75"/>
      <c r="FW203" s="65"/>
      <c r="FX203" s="75"/>
      <c r="FY203" s="65"/>
      <c r="FZ203" s="75"/>
      <c r="GA203" s="65"/>
      <c r="GB203" s="75"/>
      <c r="GC203" s="65"/>
      <c r="GD203" s="75"/>
      <c r="GE203" s="65"/>
      <c r="GF203" s="75"/>
      <c r="GG203" s="65"/>
      <c r="GH203" s="75"/>
      <c r="GI203" s="65"/>
      <c r="GJ203" s="75"/>
      <c r="GK203" s="65"/>
      <c r="GL203" s="75"/>
      <c r="GM203" s="65"/>
      <c r="GN203" s="75"/>
      <c r="GO203" s="65"/>
      <c r="GP203" s="75"/>
      <c r="GQ203" s="65"/>
      <c r="GR203" s="57"/>
      <c r="GS203" s="65"/>
      <c r="GT203" s="57"/>
      <c r="GU203" s="65"/>
      <c r="GV203" s="57"/>
      <c r="GW203" s="65"/>
      <c r="GX203" s="57"/>
      <c r="GY203" s="65"/>
      <c r="GZ203" s="67" t="str">
        <f t="shared" si="511"/>
        <v/>
      </c>
      <c r="HA203" s="279"/>
      <c r="HB203" s="57"/>
      <c r="HC203"/>
      <c r="HD203"/>
      <c r="HE203"/>
      <c r="HF203"/>
      <c r="HG203"/>
      <c r="HH203"/>
    </row>
    <row r="204" spans="1:216" s="2" customFormat="1" ht="13.5" customHeight="1" x14ac:dyDescent="0.2">
      <c r="A204" s="4"/>
      <c r="B204" s="54" t="s">
        <v>303</v>
      </c>
      <c r="C204" s="99"/>
      <c r="D204" s="100"/>
      <c r="E204" s="101">
        <f>C207</f>
        <v>1638</v>
      </c>
      <c r="F204" s="100"/>
      <c r="G204" s="72">
        <f>+E207</f>
        <v>1693</v>
      </c>
      <c r="H204" s="250"/>
      <c r="I204" s="72">
        <f>+G207</f>
        <v>1752</v>
      </c>
      <c r="J204" s="100"/>
      <c r="K204" s="72">
        <f>+I207</f>
        <v>1861</v>
      </c>
      <c r="L204" s="63" t="str">
        <f>IF(ISERROR(K204/C204),"NM",IF(OR(K204/C204&lt;0.5,K204/C204&gt;2),"NM",(K204/C204-1)*100))</f>
        <v>NM</v>
      </c>
      <c r="M204" s="72">
        <f>+K207</f>
        <v>1934</v>
      </c>
      <c r="N204" s="63">
        <f>IF(ISERROR(M204/E204),"NM",IF(OR(M204/E204&lt;0.5,M204/E204&gt;2),"NM",(M204/E204-1)*100))</f>
        <v>18.070818070818074</v>
      </c>
      <c r="O204" s="72">
        <f>+M207</f>
        <v>2013</v>
      </c>
      <c r="P204" s="63">
        <f>IF(ISERROR(O204/G204),"NM",IF(OR(O204/G204&lt;0.5,O204/G204&gt;2),"NM",(O204/G204-1)*100))</f>
        <v>18.90135853514472</v>
      </c>
      <c r="Q204" s="72">
        <f>+O207</f>
        <v>2090</v>
      </c>
      <c r="R204" s="63">
        <f>IF(ISERROR(Q204/I204),"NM",IF(OR(Q204/I204&lt;0.5,Q204/I204&gt;2),"NM",(Q204/I204-1)*100))</f>
        <v>19.292237442922367</v>
      </c>
      <c r="S204" s="72">
        <f>+Q207</f>
        <v>2238</v>
      </c>
      <c r="T204" s="63">
        <f>IF(ISERROR(S204/K204),"NM",IF(OR(S204/K204&lt;0.5,S204/K204&gt;2),"NM",(S204/K204-1)*100))</f>
        <v>20.257925846319182</v>
      </c>
      <c r="U204" s="72">
        <f>+S207</f>
        <v>2307</v>
      </c>
      <c r="V204" s="63">
        <f>IF(ISERROR(U204/M204),"NM",IF(OR(U204/M204&lt;0.5,U204/M204&gt;2),"NM",(U204/M204-1)*100))</f>
        <v>19.286452947259569</v>
      </c>
      <c r="W204" s="72">
        <f>+U207</f>
        <v>2417</v>
      </c>
      <c r="X204" s="63">
        <f>IF(ISERROR(W204/O204),"NM",IF(OR(W204/O204&lt;0.5,W204/O204&gt;2),"NM",(W204/O204-1)*100))</f>
        <v>20.06954793840039</v>
      </c>
      <c r="Y204" s="72">
        <f>+W207</f>
        <v>2518</v>
      </c>
      <c r="Z204" s="63">
        <f>IF(ISERROR(Y204/Q204),"NM",IF(OR(Y204/Q204&lt;0.5,Y204/Q204&gt;2),"NM",(Y204/Q204-1)*100))</f>
        <v>20.478468899521541</v>
      </c>
      <c r="AA204" s="72">
        <f>+Y207</f>
        <v>2674</v>
      </c>
      <c r="AB204" s="63">
        <f>IF(ISERROR(AA204/S204),"NM",IF(OR(AA204/S204&lt;0.5,AA204/S204&gt;2),"NM",(AA204/S204-1)*100))</f>
        <v>19.481680071492402</v>
      </c>
      <c r="AC204" s="72">
        <f>+AA207</f>
        <v>2731</v>
      </c>
      <c r="AD204" s="63">
        <f>IF(ISERROR(AC204/U204),"NM",IF(OR(AC204/U204&lt;0.5,AC204/U204&gt;2),"NM",(AC204/U204-1)*100))</f>
        <v>18.378846987429554</v>
      </c>
      <c r="AE204" s="72">
        <f>+AC207</f>
        <v>2819</v>
      </c>
      <c r="AF204" s="63">
        <f>IF(ISERROR(AE204/W204),"NM",IF(OR(AE204/W204&lt;0.5,AE204/W204&gt;2),"NM",(AE204/W204-1)*100))</f>
        <v>16.632188663632608</v>
      </c>
      <c r="AG204" s="72">
        <f>+AE207</f>
        <v>2902</v>
      </c>
      <c r="AH204" s="63">
        <f>IF(ISERROR(AG204/Y204),"NM",IF(OR(AG204/Y204&lt;0.5,AG204/Y204&gt;2),"NM",(AG204/Y204-1)*100))</f>
        <v>15.250198570293882</v>
      </c>
      <c r="AI204" s="72">
        <f>+AG207</f>
        <v>3043</v>
      </c>
      <c r="AJ204" s="63">
        <f>IF(ISERROR(AI204/AA204),"NM",IF(OR(AI204/AA204&lt;0.5,AI204/AA204&gt;2),"NM",(AI204/AA204-1)*100))</f>
        <v>13.799551234106211</v>
      </c>
      <c r="AK204" s="72">
        <f>+AI207</f>
        <v>3117</v>
      </c>
      <c r="AL204" s="63">
        <f>IF(ISERROR(AK204/AC204),"NM",IF(OR(AK204/AC204&lt;0.5,AK204/AC204&gt;2),"NM",(AK204/AC204-1)*100))</f>
        <v>14.134016843647013</v>
      </c>
      <c r="AM204" s="72">
        <f>+AK207</f>
        <v>3190</v>
      </c>
      <c r="AN204" s="63">
        <f>IF(ISERROR(AM204/AE204),"NM",IF(OR(AM204/AE204&lt;0.5,AM204/AE204&gt;2),"NM",(AM204/AE204-1)*100))</f>
        <v>13.160695282014888</v>
      </c>
      <c r="AO204" s="72">
        <f>+AM207</f>
        <v>3251</v>
      </c>
      <c r="AP204" s="63">
        <f>IF(ISERROR(AO204/AG204),"NM",IF(OR(AO204/AG204&lt;0.5,AO204/AG204&gt;2),"NM",(AO204/AG204-1)*100))</f>
        <v>12.02618883528601</v>
      </c>
      <c r="AQ204" s="72">
        <f>+AO207</f>
        <v>3374</v>
      </c>
      <c r="AR204" s="63">
        <f>IF(ISERROR(AQ204/AI204),"NM",IF(OR(AQ204/AI204&lt;0.5,AQ204/AI204&gt;2),"NM",(AQ204/AI204-1)*100))</f>
        <v>10.877423595136371</v>
      </c>
      <c r="AS204" s="72">
        <f>+AQ207</f>
        <v>3421</v>
      </c>
      <c r="AT204" s="63">
        <f>IF(ISERROR(AS204/AK204),"NM",IF(OR(AS204/AK204&lt;0.5,AS204/AK204&gt;2),"NM",(AS204/AK204-1)*100))</f>
        <v>9.7529675970484462</v>
      </c>
      <c r="AU204" s="72">
        <f>+AS207</f>
        <v>3506</v>
      </c>
      <c r="AV204" s="63">
        <f>IF(ISERROR(AU204/AM204),"NM",IF(OR(AU204/AM204&lt;0.5,AU204/AM204&gt;2),"NM",(AU204/AM204-1)*100))</f>
        <v>9.9059561128526532</v>
      </c>
      <c r="AW204" s="72">
        <f>+AU207</f>
        <v>3585</v>
      </c>
      <c r="AX204" s="63">
        <f>IF(ISERROR(AW204/AO204),"NM",IF(OR(AW204/AO204&lt;0.5,AW204/AO204&gt;2),"NM",(AW204/AO204-1)*100))</f>
        <v>10.273761919409408</v>
      </c>
      <c r="AY204" s="72">
        <f>+AW207</f>
        <v>3711</v>
      </c>
      <c r="AZ204" s="65">
        <f>IF(ISERROR(AY204/AQ204),"NM",IF(OR(AY204/AQ204&lt;0.5,AY204/AQ204&gt;2),"NM",(AY204/AQ204-1)*100))</f>
        <v>9.9881446354475489</v>
      </c>
      <c r="BA204" s="72">
        <f>+AY207</f>
        <v>3759</v>
      </c>
      <c r="BB204" s="65">
        <f>IF(ISERROR(BA204/AS204),"NM",IF(OR(BA204/AS204&lt;0.5,BA204/AS204&gt;2),"NM",(BA204/AS204-1)*100))</f>
        <v>9.8801520023384946</v>
      </c>
      <c r="BC204" s="72">
        <f>+BA207</f>
        <v>3836</v>
      </c>
      <c r="BD204" s="65">
        <f>IF(ISERROR(BC204/AU204),"NM",IF(OR(BC204/AU204&lt;0.5,BC204/AU204&gt;2),"NM",(BC204/AU204-1)*100))</f>
        <v>9.4124358243012018</v>
      </c>
      <c r="BE204" s="72">
        <f>+BC207</f>
        <v>3919</v>
      </c>
      <c r="BF204" s="65">
        <f>IF(ISERROR(BE204/AW204),"NM",IF(OR(BE204/AW204&lt;0.5,BE204/AW204&gt;2),"NM",(BE204/AW204-1)*100))</f>
        <v>9.3165969316596922</v>
      </c>
      <c r="BG204" s="72">
        <f>+BE207</f>
        <v>4101</v>
      </c>
      <c r="BH204" s="65">
        <f>IF(ISERROR(BG204/AY204),"NM",IF(OR(BG204/AY204&lt;0.5,BG204/AY204&gt;2),"NM",(BG204/AY204-1)*100))</f>
        <v>10.509296685529513</v>
      </c>
      <c r="BI204" s="72">
        <f>+BG207</f>
        <v>4160</v>
      </c>
      <c r="BJ204" s="65">
        <f>IF(ISERROR(BI204/BA204),"NM",IF(OR(BI204/BA204&lt;0.5,BI204/BA204&gt;2),"NM",(BI204/BA204-1)*100))</f>
        <v>10.667730779462614</v>
      </c>
      <c r="BK204" s="72">
        <f>+BI207</f>
        <v>4241</v>
      </c>
      <c r="BL204" s="65">
        <f>IF(ISERROR(BK204/BC204),"NM",IF(OR(BK204/BC204&lt;0.5,BK204/BC204&gt;2),"NM",(BK204/BC204-1)*100))</f>
        <v>10.557872784150145</v>
      </c>
      <c r="BM204" s="72">
        <f>+BK207</f>
        <v>4332</v>
      </c>
      <c r="BN204" s="65">
        <f>IF(ISERROR(BM204/BE204),"NM",IF(OR(BM204/BE204&lt;0.5,BM204/BE204&gt;2),"NM",(BM204/BE204-1)*100))</f>
        <v>10.538402653738199</v>
      </c>
      <c r="BO204" s="72">
        <f>+BM207</f>
        <v>4510</v>
      </c>
      <c r="BP204" s="65">
        <f>IF(ISERROR(BO204/BG204),"NM",IF(OR(BO204/BG204&lt;0.5,BO204/BG204&gt;2),"NM",(BO204/BG204-1)*100))</f>
        <v>9.9731772738356419</v>
      </c>
      <c r="BQ204" s="72">
        <f>+BO207</f>
        <v>4539</v>
      </c>
      <c r="BR204" s="65">
        <f>IF(ISERROR(BQ204/BI204),"NM",IF(OR(BQ204/BI204&lt;0.5,BQ204/BI204&gt;2),"NM",(BQ204/BI204-1)*100))</f>
        <v>9.1105769230769305</v>
      </c>
      <c r="BS204" s="72">
        <f>+BQ207</f>
        <v>4617</v>
      </c>
      <c r="BT204" s="65">
        <f>IF(ISERROR(BS204/BK204),"NM",IF(OR(BS204/BK204&lt;0.5,BS204/BK204&gt;2),"NM",(BS204/BK204-1)*100))</f>
        <v>8.8658335298278601</v>
      </c>
      <c r="BU204" s="72">
        <f>+BS207</f>
        <v>4680</v>
      </c>
      <c r="BV204" s="65">
        <f>IF(ISERROR(BU204/BM204),"NM",IF(OR(BU204/BM204&lt;0.5,BU204/BM204&gt;2),"NM",(BU204/BM204-1)*100))</f>
        <v>8.0332409972299068</v>
      </c>
      <c r="BW204" s="72">
        <f>+BU207</f>
        <v>4789</v>
      </c>
      <c r="BX204" s="65">
        <f>IF(ISERROR(BW204/BO204),"NM",IF(OR(BW204/BO204&lt;0.5,BW204/BO204&gt;2),"NM",(BW204/BO204-1)*100))</f>
        <v>6.1862527716186166</v>
      </c>
      <c r="BY204" s="72">
        <f>+BW207</f>
        <v>4737</v>
      </c>
      <c r="BZ204" s="65">
        <f>IF(ISERROR(BY204/BQ204),"NM",IF(OR(BY204/BQ204&lt;0.5,BY204/BQ204&gt;2),"NM",(BY204/BQ204-1)*100))</f>
        <v>4.3621943159286136</v>
      </c>
      <c r="CA204" s="72">
        <f>+BY207</f>
        <v>4742</v>
      </c>
      <c r="CB204" s="65">
        <f>IF(ISERROR(CA204/BS204),"NM",IF(OR(CA204/BS204&lt;0.5,CA204/BS204&gt;2),"NM",(CA204/BS204-1)*100))</f>
        <v>2.7073857483214114</v>
      </c>
      <c r="CC204" s="72">
        <f>+CA207</f>
        <v>4774</v>
      </c>
      <c r="CD204" s="65">
        <f>IF(ISERROR(CC204/BU204),"NM",IF(OR(CC204/BU204&lt;0.5,CC204/BU204&gt;2),"NM",(CC204/BU204-1)*100))</f>
        <v>2.0085470085470014</v>
      </c>
      <c r="CE204" s="72">
        <f>+CC207</f>
        <v>4956</v>
      </c>
      <c r="CF204" s="65">
        <f>IF(ISERROR(CE204/BW204),"NM",IF(OR(CE204/BW204&lt;0.5,CE204/BW204&gt;2),"NM",(CE204/BW204-1)*100))</f>
        <v>3.4871580705784</v>
      </c>
      <c r="CG204" s="72">
        <f>+CE207</f>
        <v>4868</v>
      </c>
      <c r="CH204" s="65">
        <f>IF(ISERROR(CG204/BY204),"NM",IF(OR(CG204/BY204&lt;0.5,CG204/BY204&gt;2),"NM",(CG204/BY204-1)*100))</f>
        <v>2.7654633734431</v>
      </c>
      <c r="CI204" s="72">
        <f>+CG207</f>
        <v>4887</v>
      </c>
      <c r="CJ204" s="65">
        <f>IF(ISERROR(CI204/CA204),"NM",IF(OR(CI204/CA204&lt;0.5,CI204/CA204&gt;2),"NM",(CI204/CA204-1)*100))</f>
        <v>3.0577815267819553</v>
      </c>
      <c r="CK204" s="72">
        <f>+CI207</f>
        <v>4897</v>
      </c>
      <c r="CL204" s="65">
        <f>IF(ISERROR(CK204/CC204),"NM",IF(OR(CK204/CC204&lt;0.5,CK204/CC204&gt;2),"NM",(CK204/CC204-1)*100))</f>
        <v>2.5764558022622452</v>
      </c>
      <c r="CM204" s="72">
        <f>+CK207</f>
        <v>4973</v>
      </c>
      <c r="CN204" s="65">
        <f>IF(ISERROR(CM204/CE204),"NM",IF(OR(CM204/CE204&lt;0.5,CM204/CE204&gt;2),"NM",(CM204/CE204-1)*100))</f>
        <v>0.34301856335754444</v>
      </c>
      <c r="CO204" s="72">
        <f>+CM207</f>
        <v>4981</v>
      </c>
      <c r="CP204" s="65">
        <f>IF(ISERROR(CO204/CG204),"NM",IF(OR(CO204/CG204&lt;0.5,CO204/CG204&gt;2),"NM",(CO204/CG204-1)*100))</f>
        <v>2.3212818405916158</v>
      </c>
      <c r="CQ204" s="72">
        <f>+CO207</f>
        <v>5038</v>
      </c>
      <c r="CR204" s="65">
        <f>IF(ISERROR(CQ204/CI204),"NM",IF(OR(CQ204/CI204&lt;0.5,CQ204/CI204&gt;2),"NM",(CQ204/CI204-1)*100))</f>
        <v>3.0898301616533619</v>
      </c>
      <c r="CS204" s="72">
        <f>+CQ207</f>
        <v>5085</v>
      </c>
      <c r="CT204" s="65">
        <f>IF(ISERROR(CS204/CK204),"NM",IF(OR(CS204/CK204&lt;0.5,CS204/CK204&gt;2),"NM",(CS204/CK204-1)*100))</f>
        <v>3.8390851541760362</v>
      </c>
      <c r="CU204" s="72">
        <f>+CS207</f>
        <v>5188</v>
      </c>
      <c r="CV204" s="65">
        <f>IF(ISERROR(CU204/CM204),"NM",IF(OR(CU204/CM204&lt;0.5,CU204/CM204&gt;2),"NM",(CU204/CM204-1)*100))</f>
        <v>4.323346068771361</v>
      </c>
      <c r="CW204" s="72">
        <f>+CU207</f>
        <v>5237</v>
      </c>
      <c r="CX204" s="65">
        <f>IF(ISERROR(CW204/CO204),"NM",IF(OR(CW204/CO204&lt;0.5,CW204/CO204&gt;2),"NM",(CW204/CO204-1)*100))</f>
        <v>5.1395302148163013</v>
      </c>
      <c r="CY204" s="72">
        <f>+CW207</f>
        <v>5295</v>
      </c>
      <c r="CZ204" s="65">
        <f>IF(ISERROR(CY204/CQ204),"NM",IF(OR(CY204/CQ204&lt;0.5,CY204/CQ204&gt;2),"NM",(CY204/CQ204-1)*100))</f>
        <v>5.1012306470821667</v>
      </c>
      <c r="DA204" s="72">
        <f>+CY207</f>
        <v>5324</v>
      </c>
      <c r="DB204" s="65">
        <f>IF(ISERROR(DA204/CS204),"NM",IF(OR(DA204/CS204&lt;0.5,DA204/CS204&gt;2),"NM",(DA204/CS204-1)*100))</f>
        <v>4.7000983284169129</v>
      </c>
      <c r="DC204" s="72">
        <f>+DA207</f>
        <v>5451</v>
      </c>
      <c r="DD204" s="65">
        <f>IF(ISERROR(DC204/CU204),"NM",IF(OR(DC204/CU204&lt;0.5,DC204/CU204&gt;2),"NM",(DC204/CU204-1)*100))</f>
        <v>5.0693909020817163</v>
      </c>
      <c r="DE204" s="72">
        <f>+DC207</f>
        <v>5427</v>
      </c>
      <c r="DF204" s="65">
        <f>IF(ISERROR(DE204/CW204),"NM",IF(OR(DE204/CW204&lt;0.5,DE204/CW204&gt;2),"NM",(DE204/CW204-1)*100))</f>
        <v>3.6280313156387134</v>
      </c>
      <c r="DG204" s="72">
        <f>+DE207</f>
        <v>5484</v>
      </c>
      <c r="DH204" s="65">
        <f>IF(ISERROR(DG204/CY204),"NM",IF(OR(DG204/CY204&lt;0.5,DG204/CY204&gt;2),"NM",(DG204/CY204-1)*100))</f>
        <v>3.5694050991501358</v>
      </c>
      <c r="DI204" s="72">
        <f>+DG207</f>
        <v>5494</v>
      </c>
      <c r="DJ204" s="65">
        <f>IF(ISERROR(DI204/DA204),"NM",IF(OR(DI204/DA204&lt;0.5,DI204/DA204&gt;2),"NM",(DI204/DA204-1)*100))</f>
        <v>3.1930879038317039</v>
      </c>
      <c r="DK204" s="72">
        <f>+DI207</f>
        <v>5570</v>
      </c>
      <c r="DL204" s="65">
        <f>IF(ISERROR(DK204/DC204),"NM",IF(OR(DK204/DC204&lt;0.5,DK204/DC204&gt;2),"NM",(DK204/DC204-1)*100))</f>
        <v>2.1830856723537018</v>
      </c>
      <c r="DM204" s="72">
        <f>+DK207</f>
        <v>5506</v>
      </c>
      <c r="DN204" s="65">
        <f>IF(ISERROR(DM204/DE204),"NM",IF(OR(DM204/DE204&lt;0.5,DM204/DE204&gt;2),"NM",(DM204/DE204-1)*100))</f>
        <v>1.4556845402616592</v>
      </c>
      <c r="DO204" s="72">
        <f>+DM207</f>
        <v>5537</v>
      </c>
      <c r="DP204" s="65">
        <f>IF(ISERROR(DO204/DG204),"NM",IF(OR(DO204/DG204&lt;0.5,DO204/DG204&gt;2),"NM",(DO204/DG204-1)*100))</f>
        <v>0.96644784828592289</v>
      </c>
      <c r="DQ204" s="72">
        <f>+DO207</f>
        <v>5525</v>
      </c>
      <c r="DR204" s="65">
        <f>IF(ISERROR(DQ204/DI204),"NM",IF(OR(DQ204/DI204&lt;0.5,DQ204/DI204&gt;2),"NM",(DQ204/DI204-1)*100))</f>
        <v>0.56425191117583928</v>
      </c>
      <c r="DS204" s="72">
        <f>+DQ207</f>
        <v>5668</v>
      </c>
      <c r="DT204" s="65">
        <f>IF(ISERROR(DS204/DK204),"NM",IF(OR(DS204/DK204&lt;0.5,DS204/DK204&gt;2),"NM",(DS204/DK204-1)*100))</f>
        <v>1.7594254937163267</v>
      </c>
      <c r="DU204" s="72">
        <f>+DS207</f>
        <v>5607</v>
      </c>
      <c r="DV204" s="65">
        <f>IF(ISERROR(DU204/DM204),"NM",IF(OR(DU204/DM204&lt;0.5,DU204/DM204&gt;2),"NM",(DU204/DM204-1)*100))</f>
        <v>1.8343625136215014</v>
      </c>
      <c r="DW204" s="72">
        <f>+DU207</f>
        <v>5624</v>
      </c>
      <c r="DX204" s="65">
        <f>IF(ISERROR(DW204/DO204),"NM",IF(OR(DW204/DO204&lt;0.5,DW204/DO204&gt;2),"NM",(DW204/DO204-1)*100))</f>
        <v>1.5712479682138403</v>
      </c>
      <c r="DY204" s="72">
        <f t="shared" ref="DY204" si="681">+DW207</f>
        <v>5627</v>
      </c>
      <c r="DZ204" s="65">
        <f>IF(ISERROR(DY204/DQ204),"NM",IF(OR(DY204/DQ204&lt;0.5,DY204/DQ204&gt;2),"NM",(DY204/DQ204-1)*100))</f>
        <v>1.8461538461538529</v>
      </c>
      <c r="EA204" s="72">
        <f>+DY207</f>
        <v>5760</v>
      </c>
      <c r="EB204" s="65">
        <f>IF(ISERROR(EA204/DS204),"NM",IF(OR(EA204/DS204&lt;0.5,EA204/DS204&gt;2),"NM",(EA204/DS204-1)*100))</f>
        <v>1.6231474947071334</v>
      </c>
      <c r="EC204" s="72">
        <f>+EA207</f>
        <v>5736</v>
      </c>
      <c r="ED204" s="65">
        <f>IF(ISERROR(EC204/DU204),"NM",IF(OR(EC204/DU204&lt;0.5,EC204/DU204&gt;2),"NM",(EC204/DU204-1)*100))</f>
        <v>2.3006955591225342</v>
      </c>
      <c r="EE204" s="72">
        <f>+EC207</f>
        <v>5756</v>
      </c>
      <c r="EF204" s="65">
        <f>IF(ISERROR(EE204/DW204),"NM",IF(OR(EE204/DW204&lt;0.5,EE204/DW204&gt;2),"NM",(EE204/DW204-1)*100))</f>
        <v>2.3470839260312903</v>
      </c>
      <c r="EG204" s="72">
        <f>+EE207</f>
        <v>5762</v>
      </c>
      <c r="EH204" s="65">
        <f>IF(ISERROR(EG204/DY204),"NM",IF(OR(EG204/DY204&lt;0.5,EG204/DY204&gt;2),"NM",(EG204/DY204-1)*100))</f>
        <v>2.3991469699662371</v>
      </c>
      <c r="EI204" s="72">
        <f>+EG207</f>
        <v>5896</v>
      </c>
      <c r="EJ204" s="65">
        <f>IF(ISERROR(EI204/EA204),"NM",IF(OR(EI204/EA204&lt;0.5,EI204/EA204&gt;2),"NM",(EI204/EA204-1)*100))</f>
        <v>2.3611111111111027</v>
      </c>
      <c r="EK204" s="72">
        <f>+EI207</f>
        <v>5858</v>
      </c>
      <c r="EL204" s="65">
        <f>IF(ISERROR(EK204/EC204),"NM",IF(OR(EK204/EC204&lt;0.5,EK204/EC204&gt;2),"NM",(EK204/EC204-1)*100))</f>
        <v>2.1269177126917782</v>
      </c>
      <c r="EM204" s="72">
        <f>+EK207</f>
        <v>5882</v>
      </c>
      <c r="EN204" s="65">
        <f>IF(ISERROR(EM204/EE204),"NM",IF(OR(EM204/EE204&lt;0.5,EM204/EE204&gt;2),"NM",(EM204/EE204-1)*100))</f>
        <v>2.1890201528839581</v>
      </c>
      <c r="EO204" s="72">
        <f>+EM207</f>
        <v>5909</v>
      </c>
      <c r="EP204" s="65">
        <f>IF(ISERROR(EO204/EG204),"NM",IF(OR(EO204/EG204&lt;0.5,EO204/EG204&gt;2),"NM",(EO204/EG204-1)*100))</f>
        <v>2.5511975008677634</v>
      </c>
      <c r="EQ204" s="72">
        <f t="shared" ref="EQ204:EW204" si="682">+EO207</f>
        <v>6052</v>
      </c>
      <c r="ER204" s="65">
        <f>IF(ISERROR(EQ204/EI204),"NM",IF(OR(EQ204/EI204&lt;0.5,EQ204/EI204&gt;2),"NM",(EQ204/EI204-1)*100))</f>
        <v>2.6458616010854863</v>
      </c>
      <c r="ES204" s="72">
        <f t="shared" si="682"/>
        <v>6023.8938534599729</v>
      </c>
      <c r="ET204" s="65">
        <f>IF(ISERROR(ES204/EK204),"NM",IF(OR(ES204/EK204&lt;0.5,ES204/EK204&gt;2),"NM",(ES204/EK204-1)*100))</f>
        <v>2.8319196561962023</v>
      </c>
      <c r="EU204" s="72">
        <f t="shared" si="682"/>
        <v>6059.5918802014021</v>
      </c>
      <c r="EV204" s="65">
        <f>IF(ISERROR(EU204/EM204),"NM",IF(OR(EU204/EM204&lt;0.5,EU204/EM204&gt;2),"NM",(EU204/EM204-1)*100))</f>
        <v>3.0192431180109169</v>
      </c>
      <c r="EW204" s="72">
        <f t="shared" si="682"/>
        <v>6097.5401097925878</v>
      </c>
      <c r="EX204" s="65">
        <f>IF(ISERROR(EW204/EO204),"NM",IF(OR(EW204/EO204&lt;0.5,EW204/EO204&gt;2),"NM",(EW204/EO204-1)*100))</f>
        <v>3.1907278692264063</v>
      </c>
      <c r="EY204" s="65"/>
      <c r="EZ204" s="318"/>
      <c r="FA204" s="72"/>
      <c r="FB204" s="20">
        <f>FB207-FB205+FB206</f>
        <v>618.9</v>
      </c>
      <c r="FC204" s="102"/>
      <c r="FD204" s="70">
        <v>1393</v>
      </c>
      <c r="FE204" s="65" t="str">
        <f>IF(ISERROR(FD204/FB204),"NM",IF(OR(FD204/FB204&lt;0.5,FD204/FB204&gt;2),"NM",(FD204/FB204-1)*100))</f>
        <v>NM</v>
      </c>
      <c r="FF204" s="20">
        <f>C207</f>
        <v>1638</v>
      </c>
      <c r="FG204" s="65">
        <f>IF(ISERROR(FF204/FD204),"NM",IF(OR(FF204/FD204&lt;0.5,FF204/FD204&gt;2),"NM",(FF204/FD204-1)*100))</f>
        <v>17.587939698492463</v>
      </c>
      <c r="FH204" s="20">
        <f>FF207</f>
        <v>1861</v>
      </c>
      <c r="FI204" s="65">
        <f>IF(ISERROR(FH204/FF204),"NM",IF(OR(FH204/FF204&lt;0.5,FH204/FF204&gt;2),"NM",(FH204/FF204-1)*100))</f>
        <v>13.61416361416361</v>
      </c>
      <c r="FJ204" s="72">
        <f>FH207</f>
        <v>2238</v>
      </c>
      <c r="FK204" s="65">
        <f>IF(ISERROR(FJ204/FH204),"NM",IF(OR(FJ204/FH204&lt;0.5,FJ204/FH204&gt;2),"NM",(FJ204/FH204-1)*100))</f>
        <v>20.257925846319182</v>
      </c>
      <c r="FL204" s="72">
        <f>FJ207</f>
        <v>2674</v>
      </c>
      <c r="FM204" s="65">
        <f>IF(ISERROR(FL204/FJ204),"NM",IF(OR(FL204/FJ204&lt;0.5,FL204/FJ204&gt;2),"NM",(FL204/FJ204-1)*100))</f>
        <v>19.481680071492402</v>
      </c>
      <c r="FN204" s="72">
        <f>FL207</f>
        <v>3043</v>
      </c>
      <c r="FO204" s="65">
        <f>IF(ISERROR(FN204/FL204),"NM",IF(OR(FN204/FL204&lt;0.5,FN204/FL204&gt;2),"NM",(FN204/FL204-1)*100))</f>
        <v>13.799551234106211</v>
      </c>
      <c r="FP204" s="72">
        <f>FN207</f>
        <v>3374</v>
      </c>
      <c r="FQ204" s="65">
        <f>IF(ISERROR(FP204/FN204),"NM",IF(OR(FP204/FN204&lt;0.5,FP204/FN204&gt;2),"NM",(FP204/FN204-1)*100))</f>
        <v>10.877423595136371</v>
      </c>
      <c r="FR204" s="72">
        <f>FP207</f>
        <v>3711</v>
      </c>
      <c r="FS204" s="65">
        <f>IF(ISERROR(FR204/FP204),"NM",IF(OR(FR204/FP204&lt;0.5,FR204/FP204&gt;2),"NM",(FR204/FP204-1)*100))</f>
        <v>9.9881446354475489</v>
      </c>
      <c r="FT204" s="72">
        <f>FR207</f>
        <v>4101</v>
      </c>
      <c r="FU204" s="65">
        <f>IF(ISERROR(FT204/FR204),"NM",IF(OR(FT204/FR204&lt;0.5,FT204/FR204&gt;2),"NM",(FT204/FR204-1)*100))</f>
        <v>10.509296685529513</v>
      </c>
      <c r="FV204" s="72">
        <f>FT207</f>
        <v>4510</v>
      </c>
      <c r="FW204" s="65">
        <f>IF(ISERROR(FV204/FT204),"NM",IF(OR(FV204/FT204&lt;0.5,FV204/FT204&gt;2),"NM",(FV204/FT204-1)*100))</f>
        <v>9.9731772738356419</v>
      </c>
      <c r="FX204" s="72">
        <f>FV207</f>
        <v>4789</v>
      </c>
      <c r="FY204" s="65">
        <f>IF(ISERROR(FX204/FV204),"NM",IF(OR(FX204/FV204&lt;0.5,FX204/FV204&gt;2),"NM",(FX204/FV204-1)*100))</f>
        <v>6.1862527716186166</v>
      </c>
      <c r="FZ204" s="72">
        <f>FX207</f>
        <v>4956</v>
      </c>
      <c r="GA204" s="65">
        <f>IF(ISERROR(FZ204/FX204),"NM",IF(OR(FZ204/FX204&lt;0.5,FZ204/FX204&gt;2),"NM",(FZ204/FX204-1)*100))</f>
        <v>3.4871580705784</v>
      </c>
      <c r="GB204" s="72">
        <f>FZ207</f>
        <v>4973</v>
      </c>
      <c r="GC204" s="65">
        <f>IF(ISERROR(GB204/FZ204),"NM",IF(OR(GB204/FZ204&lt;0.5,GB204/FZ204&gt;2),"NM",(GB204/FZ204-1)*100))</f>
        <v>0.34301856335754444</v>
      </c>
      <c r="GD204" s="72">
        <f>GB207</f>
        <v>5188</v>
      </c>
      <c r="GE204" s="65">
        <f>IF(ISERROR(GD204/GB204),"NM",IF(OR(GD204/GB204&lt;0.5,GD204/GB204&gt;2),"NM",(GD204/GB204-1)*100))</f>
        <v>4.323346068771361</v>
      </c>
      <c r="GF204" s="72">
        <f>GD207</f>
        <v>5451</v>
      </c>
      <c r="GG204" s="65">
        <f>IF(ISERROR(GF204/GD204),"NM",IF(OR(GF204/GD204&lt;0.5,GF204/GD204&gt;2),"NM",(GF204/GD204-1)*100))</f>
        <v>5.0693909020817163</v>
      </c>
      <c r="GH204" s="72">
        <f>GF207</f>
        <v>5570</v>
      </c>
      <c r="GI204" s="65">
        <f>IF(ISERROR(GH204/GF204),"NM",IF(OR(GH204/GF204&lt;0.5,GH204/GF204&gt;2),"NM",(GH204/GF204-1)*100))</f>
        <v>2.1830856723537018</v>
      </c>
      <c r="GJ204" s="72">
        <f>GH207</f>
        <v>5668</v>
      </c>
      <c r="GK204" s="65">
        <f>IF(ISERROR(GJ204/GH204),"NM",IF(OR(GJ204/GH204&lt;0.5,GJ204/GH204&gt;2),"NM",(GJ204/GH204-1)*100))</f>
        <v>1.7594254937163267</v>
      </c>
      <c r="GL204" s="72">
        <f>GJ207</f>
        <v>5760</v>
      </c>
      <c r="GM204" s="65">
        <f>IF(ISERROR(GL204/GJ204),"NM",IF(OR(GL204/GJ204&lt;0.5,GL204/GJ204&gt;2),"NM",(GL204/GJ204-1)*100))</f>
        <v>1.6231474947071334</v>
      </c>
      <c r="GN204" s="72">
        <f>GL207</f>
        <v>5896</v>
      </c>
      <c r="GO204" s="65">
        <f>IF(ISERROR(GN204/GL204),"NM",IF(OR(GN204/GL204&lt;0.5,GN204/GL204&gt;2),"NM",(GN204/GL204-1)*100))</f>
        <v>2.3611111111111027</v>
      </c>
      <c r="GP204" s="72">
        <f>GN207</f>
        <v>6052</v>
      </c>
      <c r="GQ204" s="65">
        <f>IF(ISERROR(GP204/GN204),"NM",IF(OR(GP204/GN204&lt;0.5,GP204/GN204&gt;2),"NM",(GP204/GN204-1)*100))</f>
        <v>2.6458616010854863</v>
      </c>
      <c r="GR204" s="72">
        <f>GP207</f>
        <v>6259.6206021190656</v>
      </c>
      <c r="GS204" s="65">
        <f>IF(ISERROR(GR204/GP204),"NM",IF(OR(GR204/GP204&lt;0.5,GR204/GP204&gt;2),"NM",(GR204/GP204-1)*100))</f>
        <v>3.4306114031570578</v>
      </c>
      <c r="GT204" s="72">
        <f>GR207</f>
        <v>6725.1139992867766</v>
      </c>
      <c r="GU204" s="65">
        <f>IF(ISERROR(GT204/GR204),"NM",IF(OR(GT204/GR204&lt;0.5,GT204/GR204&gt;2),"NM",(GT204/GR204-1)*100))</f>
        <v>7.4364474583352269</v>
      </c>
      <c r="GV204" s="72">
        <f>GT207</f>
        <v>7199.7140634322732</v>
      </c>
      <c r="GW204" s="65">
        <f>IF(ISERROR(GV204/GT204),"NM",IF(OR(GV204/GT204&lt;0.5,GV204/GT204&gt;2),"NM",(GV204/GT204-1)*100))</f>
        <v>7.0571303950510034</v>
      </c>
      <c r="GX204" s="72">
        <f>GV207</f>
        <v>7687.95251689209</v>
      </c>
      <c r="GY204" s="65">
        <f>IF(ISERROR(GX204/GV204),"NM",IF(OR(GX204/GV204&lt;0.5,GX204/GV204&gt;2),"NM",(GX204/GV204-1)*100))</f>
        <v>6.7813589422891951</v>
      </c>
      <c r="GZ204" s="67">
        <f t="shared" si="511"/>
        <v>5.4509856629593845</v>
      </c>
      <c r="HA204" s="281"/>
      <c r="HB204" s="75"/>
      <c r="HC204"/>
      <c r="HD204"/>
      <c r="HE204"/>
      <c r="HF204"/>
      <c r="HG204"/>
      <c r="HH204"/>
    </row>
    <row r="205" spans="1:216" s="2" customFormat="1" ht="13.5" customHeight="1" x14ac:dyDescent="0.2">
      <c r="A205" s="4"/>
      <c r="B205" s="54" t="s">
        <v>305</v>
      </c>
      <c r="C205" s="99"/>
      <c r="D205" s="100"/>
      <c r="E205" s="72">
        <f>+E201</f>
        <v>167</v>
      </c>
      <c r="F205" s="100"/>
      <c r="G205" s="72">
        <f>+G201</f>
        <v>173</v>
      </c>
      <c r="H205" s="100"/>
      <c r="I205" s="72">
        <f>+I201</f>
        <v>221</v>
      </c>
      <c r="J205" s="100"/>
      <c r="K205" s="72">
        <f>+K201</f>
        <v>202</v>
      </c>
      <c r="L205" s="63" t="str">
        <f>IF(ISERROR(K205/C205),"NM",IF(OR(K205/C205&lt;0.5,K205/C205&gt;2),"NM",(K205/C205-1)*100))</f>
        <v>NM</v>
      </c>
      <c r="M205" s="72">
        <f>+M201</f>
        <v>214</v>
      </c>
      <c r="N205" s="63">
        <f>IF(ISERROR(M205/E205),"NM",IF(OR(M205/E205&lt;0.5,M205/E205&gt;2),"NM",(M205/E205-1)*100))</f>
        <v>28.143712574850312</v>
      </c>
      <c r="O205" s="72">
        <f>+O201</f>
        <v>211</v>
      </c>
      <c r="P205" s="63">
        <f>IF(ISERROR(O205/G205),"NM",IF(OR(O205/G205&lt;0.5,O205/G205&gt;2),"NM",(O205/G205-1)*100))</f>
        <v>21.965317919075144</v>
      </c>
      <c r="Q205" s="72">
        <f>+Q201</f>
        <v>291</v>
      </c>
      <c r="R205" s="63">
        <f>IF(ISERROR(Q205/I205),"NM",IF(OR(Q205/I205&lt;0.5,Q205/I205&gt;2),"NM",(Q205/I205-1)*100))</f>
        <v>31.674208144796378</v>
      </c>
      <c r="S205" s="72">
        <f>+S201</f>
        <v>236</v>
      </c>
      <c r="T205" s="63">
        <f>IF(ISERROR(S205/K205),"NM",IF(OR(S205/K205&lt;0.5,S205/K205&gt;2),"NM",(S205/K205-1)*100))</f>
        <v>16.831683168316825</v>
      </c>
      <c r="U205" s="72">
        <f>+U201</f>
        <v>254</v>
      </c>
      <c r="V205" s="63">
        <f>IF(ISERROR(U205/M205),"NM",IF(OR(U205/M205&lt;0.5,U205/M205&gt;2),"NM",(U205/M205-1)*100))</f>
        <v>18.691588785046733</v>
      </c>
      <c r="W205" s="72">
        <f>+W201</f>
        <v>260</v>
      </c>
      <c r="X205" s="63">
        <f>IF(ISERROR(W205/O205),"NM",IF(OR(W205/O205&lt;0.5,W205/O205&gt;2),"NM",(W205/O205-1)*100))</f>
        <v>23.222748815165883</v>
      </c>
      <c r="Y205" s="72">
        <f>+Y201</f>
        <v>320</v>
      </c>
      <c r="Z205" s="63">
        <f>IF(ISERROR(Y205/Q205),"NM",IF(OR(Y205/Q205&lt;0.5,Y205/Q205&gt;2),"NM",(Y205/Q205-1)*100))</f>
        <v>9.9656357388316241</v>
      </c>
      <c r="AA205" s="72">
        <f>+AA201</f>
        <v>256.85000000000002</v>
      </c>
      <c r="AB205" s="63">
        <f>IF(ISERROR(AA205/S205),"NM",IF(OR(AA205/S205&lt;0.5,AA205/S205&gt;2),"NM",(AA205/S205-1)*100))</f>
        <v>8.8347457627118828</v>
      </c>
      <c r="AC205" s="72">
        <f>+AC201</f>
        <v>264</v>
      </c>
      <c r="AD205" s="63">
        <f>IF(ISERROR(AC205/U205),"NM",IF(OR(AC205/U205&lt;0.5,AC205/U205&gt;2),"NM",(AC205/U205-1)*100))</f>
        <v>3.937007874015741</v>
      </c>
      <c r="AE205" s="72">
        <f>+AE201</f>
        <v>263</v>
      </c>
      <c r="AF205" s="63">
        <f>IF(ISERROR(AE205/W205),"NM",IF(OR(AE205/W205&lt;0.5,AE205/W205&gt;2),"NM",(AE205/W205-1)*100))</f>
        <v>1.1538461538461497</v>
      </c>
      <c r="AG205" s="72">
        <f>+AG201</f>
        <v>344.6</v>
      </c>
      <c r="AH205" s="63">
        <f>IF(ISERROR(AG205/Y205),"NM",IF(OR(AG205/Y205&lt;0.5,AG205/Y205&gt;2),"NM",(AG205/Y205-1)*100))</f>
        <v>7.6875000000000027</v>
      </c>
      <c r="AI205" s="72">
        <f>+AI201</f>
        <v>291</v>
      </c>
      <c r="AJ205" s="63">
        <f>IF(ISERROR(AI205/AA205),"NM",IF(OR(AI205/AA205&lt;0.5,AI205/AA205&gt;2),"NM",(AI205/AA205-1)*100))</f>
        <v>13.295697878138979</v>
      </c>
      <c r="AK205" s="72">
        <f>+AK201</f>
        <v>281</v>
      </c>
      <c r="AL205" s="63">
        <f>IF(ISERROR(AK205/AC205),"NM",IF(OR(AK205/AC205&lt;0.5,AK205/AC205&gt;2),"NM",(AK205/AC205-1)*100))</f>
        <v>6.4393939393939448</v>
      </c>
      <c r="AM205" s="72">
        <f>+AM201</f>
        <v>270</v>
      </c>
      <c r="AN205" s="63">
        <f>IF(ISERROR(AM205/AE205),"NM",IF(OR(AM205/AE205&lt;0.5,AM205/AE205&gt;2),"NM",(AM205/AE205-1)*100))</f>
        <v>2.6615969581748944</v>
      </c>
      <c r="AO205" s="72">
        <f>+AO201</f>
        <v>343</v>
      </c>
      <c r="AP205" s="63">
        <f>IF(ISERROR(AO205/AG205),"NM",IF(OR(AO205/AG205&lt;0.5,AO205/AG205&gt;2),"NM",(AO205/AG205-1)*100))</f>
        <v>-0.46430644225189388</v>
      </c>
      <c r="AQ205" s="72">
        <f>+AQ201</f>
        <v>286</v>
      </c>
      <c r="AR205" s="63">
        <f>IF(ISERROR(AQ205/AI205),"NM",IF(OR(AQ205/AI205&lt;0.5,AQ205/AI205&gt;2),"NM",(AQ205/AI205-1)*100))</f>
        <v>-1.718213058419249</v>
      </c>
      <c r="AS205" s="72">
        <f>+AS201</f>
        <v>307</v>
      </c>
      <c r="AT205" s="63">
        <f>IF(ISERROR(AS205/AK205),"NM",IF(OR(AS205/AK205&lt;0.5,AS205/AK205&gt;2),"NM",(AS205/AK205-1)*100))</f>
        <v>9.2526690391458999</v>
      </c>
      <c r="AU205" s="72">
        <f>+AU201</f>
        <v>297</v>
      </c>
      <c r="AV205" s="63">
        <f>IF(ISERROR(AU205/AM205),"NM",IF(OR(AU205/AM205&lt;0.5,AU205/AM205&gt;2),"NM",(AU205/AM205-1)*100))</f>
        <v>10.000000000000009</v>
      </c>
      <c r="AW205" s="72">
        <f>+AW201</f>
        <v>369</v>
      </c>
      <c r="AX205" s="63">
        <f>IF(ISERROR(AW205/AO205),"NM",IF(OR(AW205/AO205&lt;0.5,AW205/AO205&gt;2),"NM",(AW205/AO205-1)*100))</f>
        <v>7.580174927113692</v>
      </c>
      <c r="AY205" s="72">
        <f>+AY201</f>
        <v>318</v>
      </c>
      <c r="AZ205" s="65">
        <f>IF(ISERROR(AY205/AQ205),"NM",IF(OR(AY205/AQ205&lt;0.5,AY205/AQ205&gt;2),"NM",(AY205/AQ205-1)*100))</f>
        <v>11.188811188811187</v>
      </c>
      <c r="BA205" s="72">
        <f>+BA201</f>
        <v>327</v>
      </c>
      <c r="BB205" s="65">
        <f>IF(ISERROR(BA205/AS205),"NM",IF(OR(BA205/AS205&lt;0.5,BA205/AS205&gt;2),"NM",(BA205/AS205-1)*100))</f>
        <v>6.514657980456029</v>
      </c>
      <c r="BC205" s="72">
        <f>+BC201</f>
        <v>332</v>
      </c>
      <c r="BD205" s="65">
        <f>IF(ISERROR(BC205/AU205),"NM",IF(OR(BC205/AU205&lt;0.5,BC205/AU205&gt;2),"NM",(BC205/AU205-1)*100))</f>
        <v>11.784511784511785</v>
      </c>
      <c r="BE205" s="72">
        <f>+BE201</f>
        <v>447</v>
      </c>
      <c r="BF205" s="65">
        <f>IF(ISERROR(BE205/AW205),"NM",IF(OR(BE205/AW205&lt;0.5,BE205/AW205&gt;2),"NM",(BE205/AW205-1)*100))</f>
        <v>21.138211382113823</v>
      </c>
      <c r="BG205" s="72">
        <f>+BG201</f>
        <v>352</v>
      </c>
      <c r="BH205" s="65">
        <f>IF(ISERROR(BG205/AY205),"NM",IF(OR(BG205/AY205&lt;0.5,BG205/AY205&gt;2),"NM",(BG205/AY205-1)*100))</f>
        <v>10.691823899371066</v>
      </c>
      <c r="BI205" s="72">
        <f>+BI201</f>
        <v>365</v>
      </c>
      <c r="BJ205" s="65">
        <f>IF(ISERROR(BI205/BA205),"NM",IF(OR(BI205/BA205&lt;0.5,BI205/BA205&gt;2),"NM",(BI205/BA205-1)*100))</f>
        <v>11.620795107033643</v>
      </c>
      <c r="BK205" s="72">
        <f>+BK201</f>
        <v>368</v>
      </c>
      <c r="BL205" s="65">
        <f>IF(ISERROR(BK205/BC205),"NM",IF(OR(BK205/BC205&lt;0.5,BK205/BC205&gt;2),"NM",(BK205/BC205-1)*100))</f>
        <v>10.843373493975905</v>
      </c>
      <c r="BM205" s="72">
        <f>+BM201</f>
        <v>473</v>
      </c>
      <c r="BN205" s="65">
        <f>IF(ISERROR(BM205/BE205),"NM",IF(OR(BM205/BE205&lt;0.5,BM205/BE205&gt;2),"NM",(BM205/BE205-1)*100))</f>
        <v>5.8165548098433995</v>
      </c>
      <c r="BO205" s="72">
        <f>+BO201</f>
        <v>353</v>
      </c>
      <c r="BP205" s="65">
        <f>IF(ISERROR(BO205/BG205),"NM",IF(OR(BO205/BG205&lt;0.5,BO205/BG205&gt;2),"NM",(BO205/BG205-1)*100))</f>
        <v>0.28409090909091717</v>
      </c>
      <c r="BQ205" s="72">
        <f>+BQ201</f>
        <v>383</v>
      </c>
      <c r="BR205" s="65">
        <f>IF(ISERROR(BQ205/BI205),"NM",IF(OR(BQ205/BI205&lt;0.5,BQ205/BI205&gt;2),"NM",(BQ205/BI205-1)*100))</f>
        <v>4.9315068493150704</v>
      </c>
      <c r="BS205" s="72">
        <f>+BS201</f>
        <v>369</v>
      </c>
      <c r="BT205" s="65">
        <f>IF(ISERROR(BS205/BK205),"NM",IF(OR(BS205/BK205&lt;0.5,BS205/BK205&gt;2),"NM",(BS205/BK205-1)*100))</f>
        <v>0.27173913043478937</v>
      </c>
      <c r="BU205" s="72">
        <f>+BU201</f>
        <v>446</v>
      </c>
      <c r="BV205" s="65">
        <f>IF(ISERROR(BU205/BM205),"NM",IF(OR(BU205/BM205&lt;0.5,BU205/BM205&gt;2),"NM",(BU205/BM205-1)*100))</f>
        <v>-5.7082452431289621</v>
      </c>
      <c r="BW205" s="72">
        <f>+BW201</f>
        <v>351</v>
      </c>
      <c r="BX205" s="65">
        <f>IF(ISERROR(BW205/BO205),"NM",IF(OR(BW205/BO205&lt;0.5,BW205/BO205&gt;2),"NM",(BW205/BO205-1)*100))</f>
        <v>-0.56657223796033884</v>
      </c>
      <c r="BY205" s="72">
        <f>+BY201</f>
        <v>341</v>
      </c>
      <c r="BZ205" s="65">
        <f>IF(ISERROR(BY205/BQ205),"NM",IF(OR(BY205/BQ205&lt;0.5,BY205/BQ205&gt;2),"NM",(BY205/BQ205-1)*100))</f>
        <v>-10.966057441253263</v>
      </c>
      <c r="CA205" s="72">
        <f>+CA201</f>
        <v>342</v>
      </c>
      <c r="CB205" s="65">
        <f>IF(ISERROR(CA205/BS205),"NM",IF(OR(CA205/BS205&lt;0.5,CA205/BS205&gt;2),"NM",(CA205/BS205-1)*100))</f>
        <v>-7.3170731707317032</v>
      </c>
      <c r="CC205" s="72">
        <f>+CC201</f>
        <v>419</v>
      </c>
      <c r="CD205" s="65">
        <f>IF(ISERROR(CC205/BU205),"NM",IF(OR(CC205/BU205&lt;0.5,CC205/BU205&gt;2),"NM",(CC205/BU205-1)*100))</f>
        <v>-6.0538116591928208</v>
      </c>
      <c r="CE205" s="72">
        <f>+CE201</f>
        <v>316</v>
      </c>
      <c r="CF205" s="65">
        <f>IF(ISERROR(CE205/BW205),"NM",IF(OR(CE205/BW205&lt;0.5,CE205/BW205&gt;2),"NM",(CE205/BW205-1)*100))</f>
        <v>-9.971509971509974</v>
      </c>
      <c r="CG205" s="72">
        <f>+CG201</f>
        <v>333</v>
      </c>
      <c r="CH205" s="65">
        <f>IF(ISERROR(CG205/BY205),"NM",IF(OR(CG205/BY205&lt;0.5,CG205/BY205&gt;2),"NM",(CG205/BY205-1)*100))</f>
        <v>-2.346041055718473</v>
      </c>
      <c r="CI205" s="72">
        <f>+CI201</f>
        <v>324</v>
      </c>
      <c r="CJ205" s="65">
        <f>IF(ISERROR(CI205/CA205),"NM",IF(OR(CI205/CA205&lt;0.5,CI205/CA205&gt;2),"NM",(CI205/CA205-1)*100))</f>
        <v>-5.2631578947368478</v>
      </c>
      <c r="CK205" s="72">
        <f>+CK201</f>
        <v>409</v>
      </c>
      <c r="CL205" s="65">
        <f>IF(ISERROR(CK205/CC205),"NM",IF(OR(CK205/CC205&lt;0.5,CK205/CC205&gt;2),"NM",(CK205/CC205-1)*100))</f>
        <v>-2.3866348448687402</v>
      </c>
      <c r="CM205" s="72">
        <f>+CM201</f>
        <v>336</v>
      </c>
      <c r="CN205" s="65">
        <f>IF(ISERROR(CM205/CE205),"NM",IF(OR(CM205/CE205&lt;0.5,CM205/CE205&gt;2),"NM",(CM205/CE205-1)*100))</f>
        <v>6.3291139240506222</v>
      </c>
      <c r="CO205" s="72">
        <f>+CO201</f>
        <v>353</v>
      </c>
      <c r="CP205" s="65">
        <f>IF(ISERROR(CO205/CG205),"NM",IF(OR(CO205/CG205&lt;0.5,CO205/CG205&gt;2),"NM",(CO205/CG205-1)*100))</f>
        <v>6.0060060060060039</v>
      </c>
      <c r="CQ205" s="72">
        <f>+CQ201</f>
        <v>340</v>
      </c>
      <c r="CR205" s="65">
        <f>IF(ISERROR(CQ205/CI205),"NM",IF(OR(CQ205/CI205&lt;0.5,CQ205/CI205&gt;2),"NM",(CQ205/CI205-1)*100))</f>
        <v>4.9382716049382713</v>
      </c>
      <c r="CS205" s="72">
        <f>+CS201</f>
        <v>447</v>
      </c>
      <c r="CT205" s="65">
        <f>IF(ISERROR(CS205/CK205),"NM",IF(OR(CS205/CK205&lt;0.5,CS205/CK205&gt;2),"NM",(CS205/CK205-1)*100))</f>
        <v>9.2909535452322842</v>
      </c>
      <c r="CU205" s="72">
        <f>+CU201</f>
        <v>351</v>
      </c>
      <c r="CV205" s="65">
        <f>IF(ISERROR(CU205/CM205),"NM",IF(OR(CU205/CM205&lt;0.5,CU205/CM205&gt;2),"NM",(CU205/CM205-1)*100))</f>
        <v>4.4642857142857206</v>
      </c>
      <c r="CW205" s="72">
        <f>+CW201</f>
        <v>359</v>
      </c>
      <c r="CX205" s="65">
        <f>IF(ISERROR(CW205/CO205),"NM",IF(OR(CW205/CO205&lt;0.5,CW205/CO205&gt;2),"NM",(CW205/CO205-1)*100))</f>
        <v>1.6997167138810276</v>
      </c>
      <c r="CY205" s="72">
        <f>+CY201</f>
        <v>335</v>
      </c>
      <c r="CZ205" s="65">
        <f>IF(ISERROR(CY205/CQ205),"NM",IF(OR(CY205/CQ205&lt;0.5,CY205/CQ205&gt;2),"NM",(CY205/CQ205-1)*100))</f>
        <v>-1.4705882352941124</v>
      </c>
      <c r="DA205" s="72">
        <f>+DA201</f>
        <v>444</v>
      </c>
      <c r="DB205" s="65">
        <f>IF(ISERROR(DA205/CS205),"NM",IF(OR(DA205/CS205&lt;0.5,DA205/CS205&gt;2),"NM",(DA205/CS205-1)*100))</f>
        <v>-0.67114093959731447</v>
      </c>
      <c r="DC205" s="72">
        <f>+DC201</f>
        <v>332</v>
      </c>
      <c r="DD205" s="65">
        <f>IF(ISERROR(DC205/CU205),"NM",IF(OR(DC205/CU205&lt;0.5,DC205/CU205&gt;2),"NM",(DC205/CU205-1)*100))</f>
        <v>-5.4131054131054128</v>
      </c>
      <c r="DE205" s="72">
        <f>+DE201</f>
        <v>364</v>
      </c>
      <c r="DF205" s="65">
        <f>IF(ISERROR(DE205/CW205),"NM",IF(OR(DE205/CW205&lt;0.5,DE205/CW205&gt;2),"NM",(DE205/CW205-1)*100))</f>
        <v>1.3927576601671321</v>
      </c>
      <c r="DG205" s="72">
        <f>+DG201</f>
        <v>330</v>
      </c>
      <c r="DH205" s="65">
        <f>IF(ISERROR(DG205/CY205),"NM",IF(OR(DG205/CY205&lt;0.5,DG205/CY205&gt;2),"NM",(DG205/CY205-1)*100))</f>
        <v>-1.4925373134328401</v>
      </c>
      <c r="DI205" s="72">
        <f>+DI201</f>
        <v>397</v>
      </c>
      <c r="DJ205" s="65">
        <f>IF(ISERROR(DI205/DA205),"NM",IF(OR(DI205/DA205&lt;0.5,DI205/DA205&gt;2),"NM",(DI205/DA205-1)*100))</f>
        <v>-10.585585585585589</v>
      </c>
      <c r="DK205" s="72">
        <f>+DK201</f>
        <v>318</v>
      </c>
      <c r="DL205" s="65">
        <f>IF(ISERROR(DK205/DC205),"NM",IF(OR(DK205/DC205&lt;0.5,DK205/DC205&gt;2),"NM",(DK205/DC205-1)*100))</f>
        <v>-4.2168674698795154</v>
      </c>
      <c r="DM205" s="72">
        <f>+DM201</f>
        <v>334</v>
      </c>
      <c r="DN205" s="65">
        <f>IF(ISERROR(DM205/DE205),"NM",IF(OR(DM205/DE205&lt;0.5,DM205/DE205&gt;2),"NM",(DM205/DE205-1)*100))</f>
        <v>-8.2417582417582462</v>
      </c>
      <c r="DO205" s="72">
        <f>+DO201</f>
        <v>328</v>
      </c>
      <c r="DP205" s="65">
        <f>IF(ISERROR(DO205/DG205),"NM",IF(OR(DO205/DG205&lt;0.5,DO205/DG205&gt;2),"NM",(DO205/DG205-1)*100))</f>
        <v>-0.60606060606060996</v>
      </c>
      <c r="DQ205" s="72">
        <f>+DQ201</f>
        <v>454</v>
      </c>
      <c r="DR205" s="65">
        <f>IF(ISERROR(DQ205/DI205),"NM",IF(OR(DQ205/DI205&lt;0.5,DQ205/DI205&gt;2),"NM",(DQ205/DI205-1)*100))</f>
        <v>14.35768261964736</v>
      </c>
      <c r="DS205" s="72">
        <f>+DS201</f>
        <v>316</v>
      </c>
      <c r="DT205" s="65">
        <f>IF(ISERROR(DS205/DK205),"NM",IF(OR(DS205/DK205&lt;0.5,DS205/DK205&gt;2),"NM",(DS205/DK205-1)*100))</f>
        <v>-0.62893081761006275</v>
      </c>
      <c r="DU205" s="72">
        <f>+DU201</f>
        <v>344</v>
      </c>
      <c r="DV205" s="65">
        <f>IF(ISERROR(DU205/DM205),"NM",IF(OR(DU205/DM205&lt;0.5,DU205/DM205&gt;2),"NM",(DU205/DM205-1)*100))</f>
        <v>2.9940119760478945</v>
      </c>
      <c r="DW205" s="72">
        <f>+DW201</f>
        <v>330</v>
      </c>
      <c r="DX205" s="65">
        <f>IF(ISERROR(DW205/DO205),"NM",IF(OR(DW205/DO205&lt;0.5,DW205/DO205&gt;2),"NM",(DW205/DO205-1)*100))</f>
        <v>0.60975609756097615</v>
      </c>
      <c r="DY205" s="72">
        <f t="shared" ref="DY205:EA205" si="683">+DY201</f>
        <v>496</v>
      </c>
      <c r="DZ205" s="65">
        <f>IF(ISERROR(DY205/DQ205),"NM",IF(OR(DY205/DQ205&lt;0.5,DY205/DQ205&gt;2),"NM",(DY205/DQ205-1)*100))</f>
        <v>9.2511013215859084</v>
      </c>
      <c r="EA205" s="72">
        <f t="shared" si="683"/>
        <v>328</v>
      </c>
      <c r="EB205" s="65">
        <f>IF(ISERROR(EA205/DS205),"NM",IF(OR(EA205/DS205&lt;0.5,EA205/DS205&gt;2),"NM",(EA205/DS205-1)*100))</f>
        <v>3.7974683544303778</v>
      </c>
      <c r="EC205" s="72">
        <f t="shared" ref="EC205:EE205" si="684">+EC201</f>
        <v>347</v>
      </c>
      <c r="ED205" s="65">
        <f>IF(ISERROR(EC205/DU205),"NM",IF(OR(EC205/DU205&lt;0.5,EC205/DU205&gt;2),"NM",(EC205/DU205-1)*100))</f>
        <v>0.8720930232558155</v>
      </c>
      <c r="EE205" s="72">
        <f t="shared" si="684"/>
        <v>324</v>
      </c>
      <c r="EF205" s="65">
        <f>IF(ISERROR(EE205/DW205),"NM",IF(OR(EE205/DW205&lt;0.5,EE205/DW205&gt;2),"NM",(EE205/DW205-1)*100))</f>
        <v>-1.8181818181818188</v>
      </c>
      <c r="EG205" s="72">
        <f t="shared" ref="EG205:EI205" si="685">+EG201</f>
        <v>483</v>
      </c>
      <c r="EH205" s="65">
        <f>IF(ISERROR(EG205/DY205),"NM",IF(OR(EG205/DY205&lt;0.5,EG205/DY205&gt;2),"NM",(EG205/DY205-1)*100))</f>
        <v>-2.6209677419354871</v>
      </c>
      <c r="EI205" s="72">
        <f t="shared" si="685"/>
        <v>333</v>
      </c>
      <c r="EJ205" s="65">
        <f>IF(ISERROR(EI205/EA205),"NM",IF(OR(EI205/EA205&lt;0.5,EI205/EA205&gt;2),"NM",(EI205/EA205-1)*100))</f>
        <v>1.5243902439024293</v>
      </c>
      <c r="EK205" s="72">
        <f t="shared" ref="EK205:EM205" si="686">+EK201</f>
        <v>356</v>
      </c>
      <c r="EL205" s="65">
        <f>IF(ISERROR(EK205/EC205),"NM",IF(OR(EK205/EC205&lt;0.5,EK205/EC205&gt;2),"NM",(EK205/EC205-1)*100))</f>
        <v>2.5936599423631135</v>
      </c>
      <c r="EM205" s="72">
        <f t="shared" si="686"/>
        <v>348</v>
      </c>
      <c r="EN205" s="65">
        <f>IF(ISERROR(EM205/EE205),"NM",IF(OR(EM205/EE205&lt;0.5,EM205/EE205&gt;2),"NM",(EM205/EE205-1)*100))</f>
        <v>7.4074074074074181</v>
      </c>
      <c r="EO205" s="72">
        <f t="shared" ref="EO205" si="687">+EO201</f>
        <v>515</v>
      </c>
      <c r="EP205" s="65">
        <f>IF(ISERROR(EO205/EG205),"NM",IF(OR(EO205/EG205&lt;0.5,EO205/EG205&gt;2),"NM",(EO205/EG205-1)*100))</f>
        <v>6.6252587991718404</v>
      </c>
      <c r="EQ205" s="72">
        <f t="shared" ref="EQ205:ES205" si="688">+EQ201</f>
        <v>352.71</v>
      </c>
      <c r="ER205" s="65">
        <f>IF(ISERROR(EQ205/EI205),"NM",IF(OR(EQ205/EI205&lt;0.5,EQ205/EI205&gt;2),"NM",(EQ205/EI205-1)*100))</f>
        <v>5.918918918918914</v>
      </c>
      <c r="ES205" s="72">
        <f t="shared" si="688"/>
        <v>377.1</v>
      </c>
      <c r="ET205" s="65">
        <f>IF(ISERROR(ES205/EK205),"NM",IF(OR(ES205/EK205&lt;0.5,ES205/EK205&gt;2),"NM",(ES205/EK205-1)*100))</f>
        <v>5.9269662921348276</v>
      </c>
      <c r="EU205" s="72">
        <f t="shared" ref="EU205" si="689">+EU201</f>
        <v>368.64</v>
      </c>
      <c r="EV205" s="65">
        <f>IF(ISERROR(EU205/EM205),"NM",IF(OR(EU205/EM205&lt;0.5,EU205/EM205&gt;2),"NM",(EU205/EM205-1)*100))</f>
        <v>5.9310344827586237</v>
      </c>
      <c r="EW205" s="72">
        <f t="shared" ref="EW205" si="690">+EW201</f>
        <v>545.94999999999993</v>
      </c>
      <c r="EX205" s="65">
        <f>IF(ISERROR(EW205/EO205),"NM",IF(OR(EW205/EO205&lt;0.5,EW205/EO205&gt;2),"NM",(EW205/EO205-1)*100))</f>
        <v>6.0097087378640612</v>
      </c>
      <c r="EY205" s="65"/>
      <c r="EZ205" s="318"/>
      <c r="FA205" s="72"/>
      <c r="FB205" s="72">
        <f>+FB201</f>
        <v>482.1</v>
      </c>
      <c r="FC205" s="102"/>
      <c r="FD205" s="72">
        <f>+FD201</f>
        <v>555</v>
      </c>
      <c r="FE205" s="65">
        <f>IF(ISERROR(FD205/FB205),"NM",IF(OR(FD205/FB205&lt;0.5,FD205/FB205&gt;2),"NM",(FD205/FB205-1)*100))</f>
        <v>15.121344119477275</v>
      </c>
      <c r="FF205" s="72">
        <f>+FF201</f>
        <v>711</v>
      </c>
      <c r="FG205" s="65">
        <f>IF(ISERROR(FF205/FD205),"NM",IF(OR(FF205/FD205&lt;0.5,FF205/FD205&gt;2),"NM",(FF205/FD205-1)*100))</f>
        <v>28.108108108108109</v>
      </c>
      <c r="FH205" s="72">
        <f>+FH201</f>
        <v>918</v>
      </c>
      <c r="FI205" s="65">
        <f>IF(ISERROR(FH205/FF205),"NM",IF(OR(FH205/FF205&lt;0.5,FH205/FF205&gt;2),"NM",(FH205/FF205-1)*100))</f>
        <v>29.11392405063291</v>
      </c>
      <c r="FJ205" s="72">
        <f>+FJ201</f>
        <v>1070</v>
      </c>
      <c r="FK205" s="65">
        <f>IF(ISERROR(FJ205/FH205),"NM",IF(OR(FJ205/FH205&lt;0.5,FJ205/FH205&gt;2),"NM",(FJ205/FH205-1)*100))</f>
        <v>16.557734204793029</v>
      </c>
      <c r="FL205" s="72">
        <f>+FL201</f>
        <v>1128.45</v>
      </c>
      <c r="FM205" s="65">
        <f>IF(ISERROR(FL205/FJ205),"NM",IF(OR(FL205/FJ205&lt;0.5,FL205/FJ205&gt;2),"NM",(FL205/FJ205-1)*100))</f>
        <v>5.4626168224298999</v>
      </c>
      <c r="FN205" s="72">
        <f>+FN201</f>
        <v>1185</v>
      </c>
      <c r="FO205" s="65">
        <f>IF(ISERROR(FN205/FL205),"NM",IF(OR(FN205/FL205&lt;0.5,FN205/FL205&gt;2),"NM",(FN205/FL205-1)*100))</f>
        <v>5.0112986840356255</v>
      </c>
      <c r="FP205" s="72">
        <f>+FP201</f>
        <v>1259</v>
      </c>
      <c r="FQ205" s="65">
        <f>IF(ISERROR(FP205/FN205),"NM",IF(OR(FP205/FN205&lt;0.5,FP205/FN205&gt;2),"NM",(FP205/FN205-1)*100))</f>
        <v>6.2447257383966281</v>
      </c>
      <c r="FR205" s="72">
        <f>+FR201</f>
        <v>1424</v>
      </c>
      <c r="FS205" s="65">
        <f>IF(ISERROR(FR205/FP205),"NM",IF(OR(FR205/FP205&lt;0.5,FR205/FP205&gt;2),"NM",(FR205/FP205-1)*100))</f>
        <v>13.105639396346302</v>
      </c>
      <c r="FT205" s="72">
        <f>+FT201</f>
        <v>1558</v>
      </c>
      <c r="FU205" s="65">
        <f>IF(ISERROR(FT205/FR205),"NM",IF(OR(FT205/FR205&lt;0.5,FT205/FR205&gt;2),"NM",(FT205/FR205-1)*100))</f>
        <v>9.4101123595505598</v>
      </c>
      <c r="FV205" s="72">
        <f>+FV201</f>
        <v>1551</v>
      </c>
      <c r="FW205" s="65">
        <f>IF(ISERROR(FV205/FT205),"NM",IF(OR(FV205/FT205&lt;0.5,FV205/FT205&gt;2),"NM",(FV205/FT205-1)*100))</f>
        <v>-0.449293966623876</v>
      </c>
      <c r="FX205" s="72">
        <f>+FX201</f>
        <v>1453</v>
      </c>
      <c r="FY205" s="65">
        <f>IF(ISERROR(FX205/FV205),"NM",IF(OR(FX205/FV205&lt;0.5,FX205/FV205&gt;2),"NM",(FX205/FV205-1)*100))</f>
        <v>-6.3185041908446209</v>
      </c>
      <c r="FZ205" s="72">
        <f>+FZ201</f>
        <v>1382</v>
      </c>
      <c r="GA205" s="65">
        <f>IF(ISERROR(FZ205/FX205),"NM",IF(OR(FZ205/FX205&lt;0.5,FZ205/FX205&gt;2),"NM",(FZ205/FX205-1)*100))</f>
        <v>-4.8864418444597435</v>
      </c>
      <c r="GB205" s="72">
        <f>+GB201</f>
        <v>1476</v>
      </c>
      <c r="GC205" s="65">
        <f>IF(ISERROR(GB205/FZ205),"NM",IF(OR(GB205/FZ205&lt;0.5,GB205/FZ205&gt;2),"NM",(GB205/FZ205-1)*100))</f>
        <v>6.8017366136034818</v>
      </c>
      <c r="GD205" s="72">
        <f>+GD201</f>
        <v>1489</v>
      </c>
      <c r="GE205" s="65">
        <f>IF(ISERROR(GD205/GB205),"NM",IF(OR(GD205/GB205&lt;0.5,GD205/GB205&gt;2),"NM",(GD205/GB205-1)*100))</f>
        <v>0.88075880758806679</v>
      </c>
      <c r="GF205" s="72">
        <f>+GF201</f>
        <v>1423</v>
      </c>
      <c r="GG205" s="65">
        <f>IF(ISERROR(GF205/GD205),"NM",IF(OR(GF205/GD205&lt;0.5,GF205/GD205&gt;2),"NM",(GF205/GD205-1)*100))</f>
        <v>-4.4325050369375401</v>
      </c>
      <c r="GH205" s="72">
        <f>+GH201</f>
        <v>1434</v>
      </c>
      <c r="GI205" s="65">
        <f>IF(ISERROR(GH205/GF205),"NM",IF(OR(GH205/GF205&lt;0.5,GH205/GF205&gt;2),"NM",(GH205/GF205-1)*100))</f>
        <v>0.7730147575544688</v>
      </c>
      <c r="GJ205" s="72">
        <f>+GJ201</f>
        <v>1486</v>
      </c>
      <c r="GK205" s="65">
        <f>IF(ISERROR(GJ205/GH205),"NM",IF(OR(GJ205/GH205&lt;0.5,GJ205/GH205&gt;2),"NM",(GJ205/GH205-1)*100))</f>
        <v>3.6262203626220346</v>
      </c>
      <c r="GL205" s="72">
        <f>+GL201</f>
        <v>1482</v>
      </c>
      <c r="GM205" s="65">
        <f>IF(ISERROR(GL205/GJ205),"NM",IF(OR(GL205/GJ205&lt;0.5,GL205/GJ205&gt;2),"NM",(GL205/GJ205-1)*100))</f>
        <v>-0.26917900403768957</v>
      </c>
      <c r="GN205" s="72">
        <f>+GN201</f>
        <v>1552</v>
      </c>
      <c r="GO205" s="65">
        <f>IF(ISERROR(GN205/GL205),"NM",IF(OR(GN205/GL205&lt;0.5,GN205/GL205&gt;2),"NM",(GN205/GL205-1)*100))</f>
        <v>4.7233468286099756</v>
      </c>
      <c r="GP205" s="72">
        <f>+GP201</f>
        <v>1644.3999999999999</v>
      </c>
      <c r="GQ205" s="65">
        <f>IF(ISERROR(GP205/GN205),"NM",IF(OR(GP205/GN205&lt;0.5,GP205/GN205&gt;2),"NM",(GP205/GN205-1)*100))</f>
        <v>5.9536082474226815</v>
      </c>
      <c r="GR205" s="72">
        <f>+GR201</f>
        <v>1742.4560000000001</v>
      </c>
      <c r="GS205" s="65">
        <f>IF(ISERROR(GR205/GP205),"NM",IF(OR(GR205/GP205&lt;0.5,GR205/GP205&gt;2),"NM",(GR205/GP205-1)*100))</f>
        <v>5.9630260277304892</v>
      </c>
      <c r="GT205" s="72">
        <f>+GT201</f>
        <v>1846.5233200000002</v>
      </c>
      <c r="GU205" s="65">
        <f>IF(ISERROR(GT205/GR205),"NM",IF(OR(GT205/GR205&lt;0.5,GT205/GR205&gt;2),"NM",(GT205/GR205-1)*100))</f>
        <v>5.9724503803826323</v>
      </c>
      <c r="GV205" s="72">
        <f>+GV201</f>
        <v>1956.9801224000003</v>
      </c>
      <c r="GW205" s="65">
        <f>IF(ISERROR(GV205/GT205),"NM",IF(OR(GV205/GT205&lt;0.5,GV205/GT205&gt;2),"NM",(GV205/GT205-1)*100))</f>
        <v>5.9818796331258861</v>
      </c>
      <c r="GX205" s="72">
        <f>+GX201</f>
        <v>2074.2289094680004</v>
      </c>
      <c r="GY205" s="65">
        <f>IF(ISERROR(GX205/GV205),"NM",IF(OR(GX205/GV205&lt;0.5,GX205/GV205&gt;2),"NM",(GX205/GV205-1)*100))</f>
        <v>5.9913121102225908</v>
      </c>
      <c r="GZ205" s="67">
        <f t="shared" si="511"/>
        <v>5.9724544413326752</v>
      </c>
      <c r="HA205" s="281"/>
      <c r="HB205" s="75"/>
      <c r="HC205"/>
      <c r="HD205"/>
      <c r="HE205"/>
      <c r="HF205"/>
      <c r="HG205"/>
      <c r="HH205"/>
    </row>
    <row r="206" spans="1:216" s="2" customFormat="1" ht="13.5" customHeight="1" x14ac:dyDescent="0.2">
      <c r="A206" s="4"/>
      <c r="B206" s="54" t="s">
        <v>308</v>
      </c>
      <c r="C206" s="99"/>
      <c r="D206" s="100"/>
      <c r="E206" s="104">
        <f>+E207-E204-E205</f>
        <v>-112</v>
      </c>
      <c r="F206" s="100"/>
      <c r="G206" s="104">
        <f>+G207-G204-G205</f>
        <v>-114</v>
      </c>
      <c r="H206" s="100"/>
      <c r="I206" s="104">
        <f>+I207-I204-I205</f>
        <v>-112</v>
      </c>
      <c r="J206" s="100"/>
      <c r="K206" s="104">
        <f>+K207-K204-K205</f>
        <v>-129</v>
      </c>
      <c r="L206" s="63" t="str">
        <f>IF(ISERROR(K206/C206),"NM",IF(OR(K206/C206&lt;0.5,K206/C206&gt;2),"NM",(K206/C206-1)*100))</f>
        <v>NM</v>
      </c>
      <c r="M206" s="104">
        <f>+M207-M204-M205</f>
        <v>-135</v>
      </c>
      <c r="N206" s="63">
        <f>IF(ISERROR(M206/E206),"NM",IF(OR(M206/E206&lt;0.5,M206/E206&gt;2),"NM",(M206/E206-1)*100))</f>
        <v>20.535714285714278</v>
      </c>
      <c r="O206" s="104">
        <f>+O207-O204-O205</f>
        <v>-134</v>
      </c>
      <c r="P206" s="63">
        <f>IF(ISERROR(O206/G206),"NM",IF(OR(O206/G206&lt;0.5,O206/G206&gt;2),"NM",(O206/G206-1)*100))</f>
        <v>17.543859649122815</v>
      </c>
      <c r="Q206" s="104">
        <f>+Q207-Q204-Q205</f>
        <v>-143</v>
      </c>
      <c r="R206" s="63">
        <f>IF(ISERROR(Q206/I206),"NM",IF(OR(Q206/I206&lt;0.5,Q206/I206&gt;2),"NM",(Q206/I206-1)*100))</f>
        <v>27.67857142857142</v>
      </c>
      <c r="S206" s="104">
        <f>+S207-S204-S205</f>
        <v>-167</v>
      </c>
      <c r="T206" s="63">
        <f>IF(ISERROR(S206/K206),"NM",IF(OR(S206/K206&lt;0.5,S206/K206&gt;2),"NM",(S206/K206-1)*100))</f>
        <v>29.457364341085281</v>
      </c>
      <c r="U206" s="104">
        <f>+U207-U204-U205</f>
        <v>-144</v>
      </c>
      <c r="V206" s="63">
        <f>IF(ISERROR(U206/M206),"NM",IF(OR(U206/M206&lt;0.5,U206/M206&gt;2),"NM",(U206/M206-1)*100))</f>
        <v>6.6666666666666652</v>
      </c>
      <c r="W206" s="104">
        <f>+W207-W204-W205</f>
        <v>-159</v>
      </c>
      <c r="X206" s="63">
        <f>IF(ISERROR(W206/O206),"NM",IF(OR(W206/O206&lt;0.5,W206/O206&gt;2),"NM",(W206/O206-1)*100))</f>
        <v>18.656716417910445</v>
      </c>
      <c r="Y206" s="104">
        <f>+Y207-Y204-Y205</f>
        <v>-164</v>
      </c>
      <c r="Z206" s="63">
        <f>IF(ISERROR(Y206/Q206),"NM",IF(OR(Y206/Q206&lt;0.5,Y206/Q206&gt;2),"NM",(Y206/Q206-1)*100))</f>
        <v>14.685314685314687</v>
      </c>
      <c r="AA206" s="104">
        <f>+AA207-AA204-AA205</f>
        <v>-199.85000000000002</v>
      </c>
      <c r="AB206" s="63">
        <f>IF(ISERROR(AA206/S206),"NM",IF(OR(AA206/S206&lt;0.5,AA206/S206&gt;2),"NM",(AA206/S206-1)*100))</f>
        <v>19.670658682634734</v>
      </c>
      <c r="AC206" s="104">
        <f>+AC207-AC204-AC205</f>
        <v>-176</v>
      </c>
      <c r="AD206" s="63">
        <f>IF(ISERROR(AC206/U206),"NM",IF(OR(AC206/U206&lt;0.5,AC206/U206&gt;2),"NM",(AC206/U206-1)*100))</f>
        <v>22.222222222222232</v>
      </c>
      <c r="AE206" s="104">
        <f>+AE207-AE204-AE205</f>
        <v>-180</v>
      </c>
      <c r="AF206" s="63">
        <f>IF(ISERROR(AE206/W206),"NM",IF(OR(AE206/W206&lt;0.5,AE206/W206&gt;2),"NM",(AE206/W206-1)*100))</f>
        <v>13.207547169811317</v>
      </c>
      <c r="AG206" s="104">
        <f>+AG207-AG204-AG205</f>
        <v>-203.60000000000002</v>
      </c>
      <c r="AH206" s="63">
        <f>IF(ISERROR(AG206/Y206),"NM",IF(OR(AG206/Y206&lt;0.5,AG206/Y206&gt;2),"NM",(AG206/Y206-1)*100))</f>
        <v>24.146341463414657</v>
      </c>
      <c r="AI206" s="104">
        <f>+AI207-AI204-AI205</f>
        <v>-217</v>
      </c>
      <c r="AJ206" s="63">
        <f>IF(ISERROR(AI206/AA206),"NM",IF(OR(AI206/AA206&lt;0.5,AI206/AA206&gt;2),"NM",(AI206/AA206-1)*100))</f>
        <v>8.5814360770577913</v>
      </c>
      <c r="AK206" s="104">
        <f>+AK207-AK204-AK205</f>
        <v>-208</v>
      </c>
      <c r="AL206" s="63">
        <f>IF(ISERROR(AK206/AC206),"NM",IF(OR(AK206/AC206&lt;0.5,AK206/AC206&gt;2),"NM",(AK206/AC206-1)*100))</f>
        <v>18.181818181818187</v>
      </c>
      <c r="AM206" s="104">
        <f>+AM207-AM204-AM205</f>
        <v>-209</v>
      </c>
      <c r="AN206" s="63">
        <f>IF(ISERROR(AM206/AE206),"NM",IF(OR(AM206/AE206&lt;0.5,AM206/AE206&gt;2),"NM",(AM206/AE206-1)*100))</f>
        <v>16.111111111111121</v>
      </c>
      <c r="AO206" s="104">
        <f>+AO207-AO204-AO205</f>
        <v>-220</v>
      </c>
      <c r="AP206" s="63">
        <f>IF(ISERROR(AO206/AG206),"NM",IF(OR(AO206/AG206&lt;0.5,AO206/AG206&gt;2),"NM",(AO206/AG206-1)*100))</f>
        <v>8.0550098231827008</v>
      </c>
      <c r="AQ206" s="104">
        <f>+AQ207-AQ204-AQ205</f>
        <v>-239</v>
      </c>
      <c r="AR206" s="63">
        <f>IF(ISERROR(AQ206/AI206),"NM",IF(OR(AQ206/AI206&lt;0.5,AQ206/AI206&gt;2),"NM",(AQ206/AI206-1)*100))</f>
        <v>10.138248847926267</v>
      </c>
      <c r="AS206" s="104">
        <f>+AS207-AS204-AS205</f>
        <v>-222</v>
      </c>
      <c r="AT206" s="63">
        <f>IF(ISERROR(AS206/AK206),"NM",IF(OR(AS206/AK206&lt;0.5,AS206/AK206&gt;2),"NM",(AS206/AK206-1)*100))</f>
        <v>6.7307692307692291</v>
      </c>
      <c r="AU206" s="104">
        <f>+AU207-AU204-AU205</f>
        <v>-218</v>
      </c>
      <c r="AV206" s="63">
        <f>IF(ISERROR(AU206/AM206),"NM",IF(OR(AU206/AM206&lt;0.5,AU206/AM206&gt;2),"NM",(AU206/AM206-1)*100))</f>
        <v>4.3062200956937691</v>
      </c>
      <c r="AW206" s="104">
        <f>+AW207-AW204-AW205</f>
        <v>-243</v>
      </c>
      <c r="AX206" s="63">
        <f>IF(ISERROR(AW206/AO206),"NM",IF(OR(AW206/AO206&lt;0.5,AW206/AO206&gt;2),"NM",(AW206/AO206-1)*100))</f>
        <v>10.45454545454545</v>
      </c>
      <c r="AY206" s="104">
        <f>+AY207-AY204-AY205</f>
        <v>-270</v>
      </c>
      <c r="AZ206" s="65">
        <f>IF(ISERROR(AY206/AQ206),"NM",IF(OR(AY206/AQ206&lt;0.5,AY206/AQ206&gt;2),"NM",(AY206/AQ206-1)*100))</f>
        <v>12.970711297071125</v>
      </c>
      <c r="BA206" s="104">
        <f>+BA207-BA204-BA205</f>
        <v>-250</v>
      </c>
      <c r="BB206" s="65">
        <f>IF(ISERROR(BA206/AS206),"NM",IF(OR(BA206/AS206&lt;0.5,BA206/AS206&gt;2),"NM",(BA206/AS206-1)*100))</f>
        <v>12.612612612612617</v>
      </c>
      <c r="BC206" s="104">
        <f>+BC207-BC204-BC205</f>
        <v>-249</v>
      </c>
      <c r="BD206" s="65">
        <f>IF(ISERROR(BC206/AU206),"NM",IF(OR(BC206/AU206&lt;0.5,BC206/AU206&gt;2),"NM",(BC206/AU206-1)*100))</f>
        <v>14.220183486238525</v>
      </c>
      <c r="BE206" s="104">
        <f>+BE207-BE204-BE205</f>
        <v>-265</v>
      </c>
      <c r="BF206" s="65">
        <f>IF(ISERROR(BE206/AW206),"NM",IF(OR(BE206/AW206&lt;0.5,BE206/AW206&gt;2),"NM",(BE206/AW206-1)*100))</f>
        <v>9.0534979423868336</v>
      </c>
      <c r="BG206" s="104">
        <f>+BG207-BG204-BG205</f>
        <v>-293</v>
      </c>
      <c r="BH206" s="65">
        <f>IF(ISERROR(BG206/AY206),"NM",IF(OR(BG206/AY206&lt;0.5,BG206/AY206&gt;2),"NM",(BG206/AY206-1)*100))</f>
        <v>8.5185185185185262</v>
      </c>
      <c r="BI206" s="104">
        <f>+BI207-BI204-BI205</f>
        <v>-284</v>
      </c>
      <c r="BJ206" s="65">
        <f>IF(ISERROR(BI206/BA206),"NM",IF(OR(BI206/BA206&lt;0.5,BI206/BA206&gt;2),"NM",(BI206/BA206-1)*100))</f>
        <v>13.599999999999991</v>
      </c>
      <c r="BK206" s="104">
        <f>+BK207-BK204-BK205</f>
        <v>-277</v>
      </c>
      <c r="BL206" s="65">
        <f>IF(ISERROR(BK206/BC206),"NM",IF(OR(BK206/BC206&lt;0.5,BK206/BC206&gt;2),"NM",(BK206/BC206-1)*100))</f>
        <v>11.244979919678721</v>
      </c>
      <c r="BM206" s="104">
        <f>+BM207-BM204-BM205</f>
        <v>-295</v>
      </c>
      <c r="BN206" s="65">
        <f>IF(ISERROR(BM206/BE206),"NM",IF(OR(BM206/BE206&lt;0.5,BM206/BE206&gt;2),"NM",(BM206/BE206-1)*100))</f>
        <v>11.32075471698113</v>
      </c>
      <c r="BO206" s="104">
        <f>+BO207-BO204-BO205</f>
        <v>-324</v>
      </c>
      <c r="BP206" s="65">
        <f>IF(ISERROR(BO206/BG206),"NM",IF(OR(BO206/BG206&lt;0.5,BO206/BG206&gt;2),"NM",(BO206/BG206-1)*100))</f>
        <v>10.580204778156999</v>
      </c>
      <c r="BQ206" s="104">
        <f>+BQ207-BQ204-BQ205</f>
        <v>-305</v>
      </c>
      <c r="BR206" s="65">
        <f>IF(ISERROR(BQ206/BI206),"NM",IF(OR(BQ206/BI206&lt;0.5,BQ206/BI206&gt;2),"NM",(BQ206/BI206-1)*100))</f>
        <v>7.3943661971830998</v>
      </c>
      <c r="BS206" s="104">
        <f>+BS207-BS204-BS205</f>
        <v>-306</v>
      </c>
      <c r="BT206" s="65">
        <f>IF(ISERROR(BS206/BK206),"NM",IF(OR(BS206/BK206&lt;0.5,BS206/BK206&gt;2),"NM",(BS206/BK206-1)*100))</f>
        <v>10.469314079422375</v>
      </c>
      <c r="BU206" s="104">
        <f>+BU207-BU204-BU205</f>
        <v>-337</v>
      </c>
      <c r="BV206" s="65">
        <f>IF(ISERROR(BU206/BM206),"NM",IF(OR(BU206/BM206&lt;0.5,BU206/BM206&gt;2),"NM",(BU206/BM206-1)*100))</f>
        <v>14.237288135593218</v>
      </c>
      <c r="BW206" s="104">
        <f>+BW207-BW204-BW205</f>
        <v>-403</v>
      </c>
      <c r="BX206" s="65">
        <f>IF(ISERROR(BW206/BO206),"NM",IF(OR(BW206/BO206&lt;0.5,BW206/BO206&gt;2),"NM",(BW206/BO206-1)*100))</f>
        <v>24.382716049382715</v>
      </c>
      <c r="BY206" s="104">
        <f>+BY207-BY204-BY205</f>
        <v>-336</v>
      </c>
      <c r="BZ206" s="65">
        <f>IF(ISERROR(BY206/BQ206),"NM",IF(OR(BY206/BQ206&lt;0.5,BY206/BQ206&gt;2),"NM",(BY206/BQ206-1)*100))</f>
        <v>10.163934426229515</v>
      </c>
      <c r="CA206" s="104">
        <f>+CA207-CA204-CA205</f>
        <v>-310</v>
      </c>
      <c r="CB206" s="65">
        <f>IF(ISERROR(CA206/BS206),"NM",IF(OR(CA206/BS206&lt;0.5,CA206/BS206&gt;2),"NM",(CA206/BS206-1)*100))</f>
        <v>1.3071895424836555</v>
      </c>
      <c r="CC206" s="104">
        <f>+CC207-CC204-CC205</f>
        <v>-237</v>
      </c>
      <c r="CD206" s="65">
        <f>IF(ISERROR(CC206/BU206),"NM",IF(OR(CC206/BU206&lt;0.5,CC206/BU206&gt;2),"NM",(CC206/BU206-1)*100))</f>
        <v>-29.673590504451042</v>
      </c>
      <c r="CE206" s="104">
        <f>+CE207-CE204-CE205</f>
        <v>-404</v>
      </c>
      <c r="CF206" s="65">
        <f>IF(ISERROR(CE206/BW206),"NM",IF(OR(CE206/BW206&lt;0.5,CE206/BW206&gt;2),"NM",(CE206/BW206-1)*100))</f>
        <v>0.24813895781636841</v>
      </c>
      <c r="CG206" s="104">
        <f>+CG207-CG204-CG205</f>
        <v>-314</v>
      </c>
      <c r="CH206" s="65">
        <f>IF(ISERROR(CG206/BY206),"NM",IF(OR(CG206/BY206&lt;0.5,CG206/BY206&gt;2),"NM",(CG206/BY206-1)*100))</f>
        <v>-6.5476190476190466</v>
      </c>
      <c r="CI206" s="104">
        <f>+CI207-CI204-CI205</f>
        <v>-314</v>
      </c>
      <c r="CJ206" s="65">
        <f>IF(ISERROR(CI206/CA206),"NM",IF(OR(CI206/CA206&lt;0.5,CI206/CA206&gt;2),"NM",(CI206/CA206-1)*100))</f>
        <v>1.2903225806451646</v>
      </c>
      <c r="CK206" s="104">
        <f>+CK207-CK204-CK205</f>
        <v>-333</v>
      </c>
      <c r="CL206" s="65">
        <f>IF(ISERROR(CK206/CC206),"NM",IF(OR(CK206/CC206&lt;0.5,CK206/CC206&gt;2),"NM",(CK206/CC206-1)*100))</f>
        <v>40.506329113924046</v>
      </c>
      <c r="CM206" s="104">
        <f>+CM207-CM204-CM205</f>
        <v>-328</v>
      </c>
      <c r="CN206" s="65">
        <f>IF(ISERROR(CM206/CE206),"NM",IF(OR(CM206/CE206&lt;0.5,CM206/CE206&gt;2),"NM",(CM206/CE206-1)*100))</f>
        <v>-18.811881188118807</v>
      </c>
      <c r="CO206" s="104">
        <f>+CO207-CO204-CO205</f>
        <v>-296</v>
      </c>
      <c r="CP206" s="65">
        <f>IF(ISERROR(CO206/CG206),"NM",IF(OR(CO206/CG206&lt;0.5,CO206/CG206&gt;2),"NM",(CO206/CG206-1)*100))</f>
        <v>-5.7324840764331197</v>
      </c>
      <c r="CQ206" s="104">
        <f>+CQ207-CQ204-CQ205</f>
        <v>-293</v>
      </c>
      <c r="CR206" s="65">
        <f>IF(ISERROR(CQ206/CI206),"NM",IF(OR(CQ206/CI206&lt;0.5,CQ206/CI206&gt;2),"NM",(CQ206/CI206-1)*100))</f>
        <v>-6.6878980891719735</v>
      </c>
      <c r="CS206" s="104">
        <f>+CS207-CS204-CS205</f>
        <v>-344</v>
      </c>
      <c r="CT206" s="65">
        <f>IF(ISERROR(CS206/CK206),"NM",IF(OR(CS206/CK206&lt;0.5,CS206/CK206&gt;2),"NM",(CS206/CK206-1)*100))</f>
        <v>3.3033033033033066</v>
      </c>
      <c r="CU206" s="104">
        <f>+CU207-CU204-CU205</f>
        <v>-302</v>
      </c>
      <c r="CV206" s="65">
        <f>IF(ISERROR(CU206/CM206),"NM",IF(OR(CU206/CM206&lt;0.5,CU206/CM206&gt;2),"NM",(CU206/CM206-1)*100))</f>
        <v>-7.9268292682926784</v>
      </c>
      <c r="CW206" s="104">
        <f>+CW207-CW204-CW205</f>
        <v>-301</v>
      </c>
      <c r="CX206" s="65">
        <f>IF(ISERROR(CW206/CO206),"NM",IF(OR(CW206/CO206&lt;0.5,CW206/CO206&gt;2),"NM",(CW206/CO206-1)*100))</f>
        <v>1.6891891891891886</v>
      </c>
      <c r="CY206" s="104">
        <f>+CY207-CY204-CY205</f>
        <v>-306</v>
      </c>
      <c r="CZ206" s="65">
        <f>IF(ISERROR(CY206/CQ206),"NM",IF(OR(CY206/CQ206&lt;0.5,CY206/CQ206&gt;2),"NM",(CY206/CQ206-1)*100))</f>
        <v>4.4368600682593851</v>
      </c>
      <c r="DA206" s="104">
        <f>+DA207-DA204-DA205</f>
        <v>-317</v>
      </c>
      <c r="DB206" s="65">
        <f>IF(ISERROR(DA206/CS206),"NM",IF(OR(DA206/CS206&lt;0.5,DA206/CS206&gt;2),"NM",(DA206/CS206-1)*100))</f>
        <v>-7.848837209302328</v>
      </c>
      <c r="DC206" s="104">
        <f>+DC207-DC204-DC205</f>
        <v>-356</v>
      </c>
      <c r="DD206" s="65">
        <f>IF(ISERROR(DC206/CU206),"NM",IF(OR(DC206/CU206&lt;0.5,DC206/CU206&gt;2),"NM",(DC206/CU206-1)*100))</f>
        <v>17.880794701986758</v>
      </c>
      <c r="DE206" s="104">
        <f>+DE207-DE204-DE205</f>
        <v>-307</v>
      </c>
      <c r="DF206" s="65">
        <f>IF(ISERROR(DE206/CW206),"NM",IF(OR(DE206/CW206&lt;0.5,DE206/CW206&gt;2),"NM",(DE206/CW206-1)*100))</f>
        <v>1.9933554817275656</v>
      </c>
      <c r="DG206" s="104">
        <f>+DG207-DG204-DG205</f>
        <v>-320</v>
      </c>
      <c r="DH206" s="65">
        <f>IF(ISERROR(DG206/CY206),"NM",IF(OR(DG206/CY206&lt;0.5,DG206/CY206&gt;2),"NM",(DG206/CY206-1)*100))</f>
        <v>4.5751633986928164</v>
      </c>
      <c r="DI206" s="104">
        <f>+DI207-DI204-DI205</f>
        <v>-321</v>
      </c>
      <c r="DJ206" s="65">
        <f>IF(ISERROR(DI206/DA206),"NM",IF(OR(DI206/DA206&lt;0.5,DI206/DA206&gt;2),"NM",(DI206/DA206-1)*100))</f>
        <v>1.2618296529968376</v>
      </c>
      <c r="DK206" s="104">
        <f>+DK207-DK204-DK205</f>
        <v>-382</v>
      </c>
      <c r="DL206" s="65">
        <f>IF(ISERROR(DK206/DC206),"NM",IF(OR(DK206/DC206&lt;0.5,DK206/DC206&gt;2),"NM",(DK206/DC206-1)*100))</f>
        <v>7.3033707865168607</v>
      </c>
      <c r="DM206" s="104">
        <f>+DM207-DM204-DM205</f>
        <v>-303</v>
      </c>
      <c r="DN206" s="65">
        <f>IF(ISERROR(DM206/DE206),"NM",IF(OR(DM206/DE206&lt;0.5,DM206/DE206&gt;2),"NM",(DM206/DE206-1)*100))</f>
        <v>-1.3029315960912058</v>
      </c>
      <c r="DO206" s="104">
        <f>+DO207-DO204-DO205</f>
        <v>-340</v>
      </c>
      <c r="DP206" s="65">
        <f>IF(ISERROR(DO206/DG206),"NM",IF(OR(DO206/DG206&lt;0.5,DO206/DG206&gt;2),"NM",(DO206/DG206-1)*100))</f>
        <v>6.25</v>
      </c>
      <c r="DQ206" s="104">
        <f>+DQ207-DQ204-DQ205</f>
        <v>-311</v>
      </c>
      <c r="DR206" s="65">
        <f>IF(ISERROR(DQ206/DI206),"NM",IF(OR(DQ206/DI206&lt;0.5,DQ206/DI206&gt;2),"NM",(DQ206/DI206-1)*100))</f>
        <v>-3.1152647975077885</v>
      </c>
      <c r="DS206" s="104">
        <f>+DS207-DS204-DS205</f>
        <v>-377</v>
      </c>
      <c r="DT206" s="65">
        <f>IF(ISERROR(DS206/DK206),"NM",IF(OR(DS206/DK206&lt;0.5,DS206/DK206&gt;2),"NM",(DS206/DK206-1)*100))</f>
        <v>-1.308900523560208</v>
      </c>
      <c r="DU206" s="104">
        <f>+DU207-DU204-DU205</f>
        <v>-327</v>
      </c>
      <c r="DV206" s="65">
        <f>IF(ISERROR(DU206/DM206),"NM",IF(OR(DU206/DM206&lt;0.5,DU206/DM206&gt;2),"NM",(DU206/DM206-1)*100))</f>
        <v>7.9207920792079278</v>
      </c>
      <c r="DW206" s="104">
        <f>+DW207-DW204-DW205</f>
        <v>-327</v>
      </c>
      <c r="DX206" s="65">
        <f>IF(ISERROR(DW206/DO206),"NM",IF(OR(DW206/DO206&lt;0.5,DW206/DO206&gt;2),"NM",(DW206/DO206-1)*100))</f>
        <v>-3.8235294117647034</v>
      </c>
      <c r="DY206" s="104">
        <f t="shared" ref="DY206:EA206" si="691">+DY207-DY204-DY205</f>
        <v>-363</v>
      </c>
      <c r="DZ206" s="65">
        <f>IF(ISERROR(DY206/DQ206),"NM",IF(OR(DY206/DQ206&lt;0.5,DY206/DQ206&gt;2),"NM",(DY206/DQ206-1)*100))</f>
        <v>16.720257234726699</v>
      </c>
      <c r="EA206" s="104">
        <f t="shared" si="691"/>
        <v>-352</v>
      </c>
      <c r="EB206" s="65">
        <f>IF(ISERROR(EA206/DS206),"NM",IF(OR(EA206/DS206&lt;0.5,EA206/DS206&gt;2),"NM",(EA206/DS206-1)*100))</f>
        <v>-6.6312997347480085</v>
      </c>
      <c r="EC206" s="104">
        <f t="shared" ref="EC206:EE206" si="692">+EC207-EC204-EC205</f>
        <v>-327</v>
      </c>
      <c r="ED206" s="65">
        <f>IF(ISERROR(EC206/DU206),"NM",IF(OR(EC206/DU206&lt;0.5,EC206/DU206&gt;2),"NM",(EC206/DU206-1)*100))</f>
        <v>0</v>
      </c>
      <c r="EE206" s="104">
        <f t="shared" si="692"/>
        <v>-318</v>
      </c>
      <c r="EF206" s="65">
        <f>IF(ISERROR(EE206/DW206),"NM",IF(OR(EE206/DW206&lt;0.5,EE206/DW206&gt;2),"NM",(EE206/DW206-1)*100))</f>
        <v>-2.752293577981646</v>
      </c>
      <c r="EG206" s="104">
        <f t="shared" ref="EG206:EI206" si="693">+EG207-EG204-EG205</f>
        <v>-349</v>
      </c>
      <c r="EH206" s="65">
        <f>IF(ISERROR(EG206/DY206),"NM",IF(OR(EG206/DY206&lt;0.5,EG206/DY206&gt;2),"NM",(EG206/DY206-1)*100))</f>
        <v>-3.8567493112947604</v>
      </c>
      <c r="EI206" s="104">
        <f t="shared" si="693"/>
        <v>-371</v>
      </c>
      <c r="EJ206" s="65">
        <f>IF(ISERROR(EI206/EA206),"NM",IF(OR(EI206/EA206&lt;0.5,EI206/EA206&gt;2),"NM",(EI206/EA206-1)*100))</f>
        <v>5.3977272727272707</v>
      </c>
      <c r="EK206" s="104">
        <f t="shared" ref="EK206:EM206" si="694">+EK207-EK204-EK205</f>
        <v>-332</v>
      </c>
      <c r="EL206" s="65">
        <f>IF(ISERROR(EK206/EC206),"NM",IF(OR(EK206/EC206&lt;0.5,EK206/EC206&gt;2),"NM",(EK206/EC206-1)*100))</f>
        <v>1.5290519877675823</v>
      </c>
      <c r="EM206" s="104">
        <f t="shared" si="694"/>
        <v>-321</v>
      </c>
      <c r="EN206" s="65">
        <f>IF(ISERROR(EM206/EE206),"NM",IF(OR(EM206/EE206&lt;0.5,EM206/EE206&gt;2),"NM",(EM206/EE206-1)*100))</f>
        <v>0.94339622641510523</v>
      </c>
      <c r="EO206" s="104">
        <f t="shared" ref="EO206" si="695">+EO207-EO204-EO205</f>
        <v>-372</v>
      </c>
      <c r="EP206" s="65">
        <f>IF(ISERROR(EO206/EG206),"NM",IF(OR(EO206/EG206&lt;0.5,EO206/EG206&gt;2),"NM",(EO206/EG206-1)*100))</f>
        <v>6.5902578796561695</v>
      </c>
      <c r="EQ206" s="104">
        <f t="shared" ref="EQ206:ES206" si="696">-EQ204*(EQ210/400)</f>
        <v>-380.81614654002715</v>
      </c>
      <c r="ER206" s="65">
        <f>IF(ISERROR(EQ206/EI206),"NM",IF(OR(EQ206/EI206&lt;0.5,EQ206/EI206&gt;2),"NM",(EQ206/EI206-1)*100))</f>
        <v>2.6458616010854863</v>
      </c>
      <c r="ES206" s="104">
        <f t="shared" si="696"/>
        <v>-341.40197325857133</v>
      </c>
      <c r="ET206" s="65">
        <f>IF(ISERROR(ES206/EK206),"NM",IF(OR(ES206/EK206&lt;0.5,ES206/EK206&gt;2),"NM",(ES206/EK206-1)*100))</f>
        <v>2.8319196561961801</v>
      </c>
      <c r="EU206" s="104">
        <f t="shared" ref="EU206" si="697">-EU204*(EU210/400)</f>
        <v>-330.69177040881505</v>
      </c>
      <c r="EV206" s="65">
        <f>IF(ISERROR(EU206/EM206),"NM",IF(OR(EU206/EM206&lt;0.5,EU206/EM206&gt;2),"NM",(EU206/EM206-1)*100))</f>
        <v>3.0192431180109169</v>
      </c>
      <c r="EW206" s="104">
        <f t="shared" ref="EW206" si="698">-EW204*(EW210/400)</f>
        <v>-383.86950767352226</v>
      </c>
      <c r="EX206" s="65">
        <f>IF(ISERROR(EW206/EO206),"NM",IF(OR(EW206/EO206&lt;0.5,EW206/EO206&gt;2),"NM",(EW206/EO206-1)*100))</f>
        <v>3.1907278692264063</v>
      </c>
      <c r="EY206" s="65"/>
      <c r="EZ206" s="318"/>
      <c r="FA206" s="72"/>
      <c r="FB206" s="105">
        <v>-292</v>
      </c>
      <c r="FC206" s="102"/>
      <c r="FD206" s="104">
        <f>+FD207-FD204-FD205</f>
        <v>-356</v>
      </c>
      <c r="FE206" s="65">
        <f>IF(ISERROR(FD206/FB206),"NM",IF(OR(FD206/FB206&lt;0.5,FD206/FB206&gt;2),"NM",(FD206/FB206-1)*100))</f>
        <v>21.917808219178081</v>
      </c>
      <c r="FF206" s="104">
        <f>+FF207-FF204-FF205</f>
        <v>-488</v>
      </c>
      <c r="FG206" s="65">
        <f>IF(ISERROR(FF206/FD206),"NM",IF(OR(FF206/FD206&lt;0.5,FF206/FD206&gt;2),"NM",(FF206/FD206-1)*100))</f>
        <v>37.078651685393261</v>
      </c>
      <c r="FH206" s="104">
        <f>+FH207-FH204-FH205</f>
        <v>-541</v>
      </c>
      <c r="FI206" s="65">
        <f>IF(ISERROR(FH206/FF206),"NM",IF(OR(FH206/FF206&lt;0.5,FH206/FF206&gt;2),"NM",(FH206/FF206-1)*100))</f>
        <v>10.860655737704917</v>
      </c>
      <c r="FJ206" s="104">
        <f>+FJ207-FJ204-FJ205</f>
        <v>-634</v>
      </c>
      <c r="FK206" s="65">
        <f>IF(ISERROR(FJ206/FH206),"NM",IF(OR(FJ206/FH206&lt;0.5,FJ206/FH206&gt;2),"NM",(FJ206/FH206-1)*100))</f>
        <v>17.190388170055449</v>
      </c>
      <c r="FL206" s="104">
        <f>+FL207-FL204-FL205</f>
        <v>-759.45</v>
      </c>
      <c r="FM206" s="65">
        <f>IF(ISERROR(FL206/FJ206),"NM",IF(OR(FL206/FJ206&lt;0.5,FL206/FJ206&gt;2),"NM",(FL206/FJ206-1)*100))</f>
        <v>19.787066246056796</v>
      </c>
      <c r="FN206" s="104">
        <f>+FN207-FN204-FN205</f>
        <v>-854</v>
      </c>
      <c r="FO206" s="65">
        <f>IF(ISERROR(FN206/FL206),"NM",IF(OR(FN206/FL206&lt;0.5,FN206/FL206&gt;2),"NM",(FN206/FL206-1)*100))</f>
        <v>12.449799196787147</v>
      </c>
      <c r="FP206" s="104">
        <f>+FP207-FP204-FP205</f>
        <v>-922</v>
      </c>
      <c r="FQ206" s="65">
        <f>IF(ISERROR(FP206/FN206),"NM",IF(OR(FP206/FN206&lt;0.5,FP206/FN206&gt;2),"NM",(FP206/FN206-1)*100))</f>
        <v>7.9625292740046927</v>
      </c>
      <c r="FR206" s="104">
        <f>+FR207-FR204-FR205</f>
        <v>-1034</v>
      </c>
      <c r="FS206" s="65">
        <f>IF(ISERROR(FR206/FP206),"NM",IF(OR(FR206/FP206&lt;0.5,FR206/FP206&gt;2),"NM",(FR206/FP206-1)*100))</f>
        <v>12.147505422993499</v>
      </c>
      <c r="FT206" s="104">
        <f>+FT207-FT204-FT205</f>
        <v>-1149</v>
      </c>
      <c r="FU206" s="65">
        <f>IF(ISERROR(FT206/FR206),"NM",IF(OR(FT206/FR206&lt;0.5,FT206/FR206&gt;2),"NM",(FT206/FR206-1)*100))</f>
        <v>11.121856866537726</v>
      </c>
      <c r="FV206" s="104">
        <f>+FV207-FV204-FV205</f>
        <v>-1272</v>
      </c>
      <c r="FW206" s="65">
        <f>IF(ISERROR(FV206/FT206),"NM",IF(OR(FV206/FT206&lt;0.5,FV206/FT206&gt;2),"NM",(FV206/FT206-1)*100))</f>
        <v>10.704960835509137</v>
      </c>
      <c r="FX206" s="104">
        <f>+FX207-FX204-FX205</f>
        <v>-1286</v>
      </c>
      <c r="FY206" s="65">
        <f>IF(ISERROR(FX206/FV206),"NM",IF(OR(FX206/FV206&lt;0.5,FX206/FV206&gt;2),"NM",(FX206/FV206-1)*100))</f>
        <v>1.1006289308176154</v>
      </c>
      <c r="FZ206" s="104">
        <f>+FZ207-FZ204-FZ205</f>
        <v>-1365</v>
      </c>
      <c r="GA206" s="65">
        <f>IF(ISERROR(FZ206/FX206),"NM",IF(OR(FZ206/FX206&lt;0.5,FZ206/FX206&gt;2),"NM",(FZ206/FX206-1)*100))</f>
        <v>6.1430793157076113</v>
      </c>
      <c r="GB206" s="104">
        <f>+GB207-GB204-GB205</f>
        <v>-1261</v>
      </c>
      <c r="GC206" s="65">
        <f>IF(ISERROR(GB206/FZ206),"NM",IF(OR(GB206/FZ206&lt;0.5,GB206/FZ206&gt;2),"NM",(GB206/FZ206-1)*100))</f>
        <v>-7.6190476190476142</v>
      </c>
      <c r="GD206" s="104">
        <f>+GD207-GD204-GD205</f>
        <v>-1226</v>
      </c>
      <c r="GE206" s="65">
        <f>IF(ISERROR(GD206/GB206),"NM",IF(OR(GD206/GB206&lt;0.5,GD206/GB206&gt;2),"NM",(GD206/GB206-1)*100))</f>
        <v>-2.7755749405233954</v>
      </c>
      <c r="GF206" s="104">
        <f>+GF207-GF204-GF205</f>
        <v>-1304</v>
      </c>
      <c r="GG206" s="65">
        <f>IF(ISERROR(GF206/GD206),"NM",IF(OR(GF206/GD206&lt;0.5,GF206/GD206&gt;2),"NM",(GF206/GD206-1)*100))</f>
        <v>6.3621533442087985</v>
      </c>
      <c r="GH206" s="104">
        <f>+GH207-GH204-GH205</f>
        <v>-1336</v>
      </c>
      <c r="GI206" s="65">
        <f>IF(ISERROR(GH206/GF206),"NM",IF(OR(GH206/GF206&lt;0.5,GH206/GF206&gt;2),"NM",(GH206/GF206-1)*100))</f>
        <v>2.4539877300613577</v>
      </c>
      <c r="GJ206" s="104">
        <f>+GJ207-GJ204-GJ205</f>
        <v>-1394</v>
      </c>
      <c r="GK206" s="65">
        <f>IF(ISERROR(GJ206/GH206),"NM",IF(OR(GJ206/GH206&lt;0.5,GJ206/GH206&gt;2),"NM",(GJ206/GH206-1)*100))</f>
        <v>4.3413173652694592</v>
      </c>
      <c r="GL206" s="104">
        <f>+GL207-GL204-GL205</f>
        <v>-1346</v>
      </c>
      <c r="GM206" s="65">
        <f>IF(ISERROR(GL206/GJ206),"NM",IF(OR(GL206/GJ206&lt;0.5,GL206/GJ206&gt;2),"NM",(GL206/GJ206-1)*100))</f>
        <v>-3.4433285509325673</v>
      </c>
      <c r="GN206" s="104">
        <f>EI206+EK206+EM206+EO206</f>
        <v>-1396</v>
      </c>
      <c r="GO206" s="65">
        <f>IF(ISERROR(GN206/GL206),"NM",IF(OR(GN206/GL206&lt;0.5,GN206/GL206&gt;2),"NM",(GN206/GL206-1)*100))</f>
        <v>3.7147102526003062</v>
      </c>
      <c r="GP206" s="104">
        <f>+GP207-GP204-GP205</f>
        <v>-1436.7793978809343</v>
      </c>
      <c r="GQ206" s="65">
        <f>IF(ISERROR(GP206/GN206),"NM",IF(OR(GP206/GN206&lt;0.5,GP206/GN206&gt;2),"NM",(GP206/GN206-1)*100))</f>
        <v>2.921160306657189</v>
      </c>
      <c r="GR206" s="104">
        <f>-GR204*(GR210/100)</f>
        <v>-1276.9626028322893</v>
      </c>
      <c r="GS206" s="65">
        <f>IF(ISERROR(GR206/GP206),"NM",IF(OR(GR206/GP206&lt;0.5,GR206/GP206&gt;2),"NM",(GR206/GP206-1)*100))</f>
        <v>-11.12326605492494</v>
      </c>
      <c r="GT206" s="104">
        <f>-GT204*(GT210/100)</f>
        <v>-1371.9232558545023</v>
      </c>
      <c r="GU206" s="65">
        <f>IF(ISERROR(GT206/GR206),"NM",IF(OR(GT206/GR206&lt;0.5,GT206/GR206&gt;2),"NM",(GT206/GR206-1)*100))</f>
        <v>7.4364474583352047</v>
      </c>
      <c r="GV206" s="104">
        <f>-GV204*(GV210/100)</f>
        <v>-1468.7416689401837</v>
      </c>
      <c r="GW206" s="65">
        <f>IF(ISERROR(GV206/GT206),"NM",IF(OR(GV206/GT206&lt;0.5,GV206/GT206&gt;2),"NM",(GV206/GT206-1)*100))</f>
        <v>7.0571303950510034</v>
      </c>
      <c r="GX206" s="104">
        <f>-GX204*(GX210/100)</f>
        <v>-1568.3423134459863</v>
      </c>
      <c r="GY206" s="65">
        <f>IF(ISERROR(GX206/GV206),"NM",IF(OR(GX206/GV206&lt;0.5,GX206/GV206&gt;2),"NM",(GX206/GV206-1)*100))</f>
        <v>6.7813589422891951</v>
      </c>
      <c r="GZ206" s="67">
        <f t="shared" si="511"/>
        <v>2.3554774131983258</v>
      </c>
      <c r="HA206" s="281"/>
      <c r="HB206" s="75"/>
      <c r="HC206"/>
      <c r="HD206"/>
      <c r="HE206"/>
      <c r="HF206"/>
      <c r="HG206"/>
      <c r="HH206"/>
    </row>
    <row r="207" spans="1:216" s="2" customFormat="1" ht="13.5" customHeight="1" x14ac:dyDescent="0.2">
      <c r="A207" s="4"/>
      <c r="B207" s="54" t="s">
        <v>304</v>
      </c>
      <c r="C207" s="101">
        <v>1638</v>
      </c>
      <c r="D207" s="63"/>
      <c r="E207" s="101">
        <v>1693</v>
      </c>
      <c r="F207" s="63"/>
      <c r="G207" s="85">
        <v>1752</v>
      </c>
      <c r="H207" s="63"/>
      <c r="I207" s="84">
        <v>1861</v>
      </c>
      <c r="J207" s="63"/>
      <c r="K207" s="101">
        <v>1934</v>
      </c>
      <c r="L207" s="63">
        <f>IF(ISERROR(K207/C207),"NM",IF(OR(K207/C207&lt;0.5,K207/C207&gt;2),"NM",(K207/C207-1)*100))</f>
        <v>18.070818070818074</v>
      </c>
      <c r="M207" s="86">
        <v>2013</v>
      </c>
      <c r="N207" s="63">
        <f>IF(ISERROR(M207/E207),"NM",IF(OR(M207/E207&lt;0.5,M207/E207&gt;2),"NM",(M207/E207-1)*100))</f>
        <v>18.90135853514472</v>
      </c>
      <c r="O207" s="85">
        <v>2090</v>
      </c>
      <c r="P207" s="63">
        <f>IF(ISERROR(O207/G207),"NM",IF(OR(O207/G207&lt;0.5,O207/G207&gt;2),"NM",(O207/G207-1)*100))</f>
        <v>19.292237442922367</v>
      </c>
      <c r="Q207" s="84">
        <v>2238</v>
      </c>
      <c r="R207" s="63">
        <f>IF(ISERROR(Q207/I207),"NM",IF(OR(Q207/I207&lt;0.5,Q207/I207&gt;2),"NM",(Q207/I207-1)*100))</f>
        <v>20.257925846319182</v>
      </c>
      <c r="S207" s="101">
        <v>2307</v>
      </c>
      <c r="T207" s="63">
        <f>IF(ISERROR(S207/K207),"NM",IF(OR(S207/K207&lt;0.5,S207/K207&gt;2),"NM",(S207/K207-1)*100))</f>
        <v>19.286452947259569</v>
      </c>
      <c r="U207" s="101">
        <v>2417</v>
      </c>
      <c r="V207" s="63">
        <f>IF(ISERROR(U207/M207),"NM",IF(OR(U207/M207&lt;0.5,U207/M207&gt;2),"NM",(U207/M207-1)*100))</f>
        <v>20.06954793840039</v>
      </c>
      <c r="W207" s="85">
        <v>2518</v>
      </c>
      <c r="X207" s="63">
        <f>IF(ISERROR(W207/O207),"NM",IF(OR(W207/O207&lt;0.5,W207/O207&gt;2),"NM",(W207/O207-1)*100))</f>
        <v>20.478468899521541</v>
      </c>
      <c r="Y207" s="85">
        <v>2674</v>
      </c>
      <c r="Z207" s="63">
        <f>IF(ISERROR(Y207/Q207),"NM",IF(OR(Y207/Q207&lt;0.5,Y207/Q207&gt;2),"NM",(Y207/Q207-1)*100))</f>
        <v>19.481680071492402</v>
      </c>
      <c r="AA207" s="59">
        <v>2731</v>
      </c>
      <c r="AB207" s="63">
        <f>IF(ISERROR(AA207/S207),"NM",IF(OR(AA207/S207&lt;0.5,AA207/S207&gt;2),"NM",(AA207/S207-1)*100))</f>
        <v>18.378846987429554</v>
      </c>
      <c r="AC207" s="59">
        <v>2819</v>
      </c>
      <c r="AD207" s="63">
        <f>IF(ISERROR(AC207/U207),"NM",IF(OR(AC207/U207&lt;0.5,AC207/U207&gt;2),"NM",(AC207/U207-1)*100))</f>
        <v>16.632188663632608</v>
      </c>
      <c r="AE207" s="59">
        <v>2902</v>
      </c>
      <c r="AF207" s="63">
        <f>IF(ISERROR(AE207/W207),"NM",IF(OR(AE207/W207&lt;0.5,AE207/W207&gt;2),"NM",(AE207/W207-1)*100))</f>
        <v>15.250198570293882</v>
      </c>
      <c r="AG207" s="59">
        <v>3043</v>
      </c>
      <c r="AH207" s="63">
        <f>IF(ISERROR(AG207/Y207),"NM",IF(OR(AG207/Y207&lt;0.5,AG207/Y207&gt;2),"NM",(AG207/Y207-1)*100))</f>
        <v>13.799551234106211</v>
      </c>
      <c r="AI207" s="59">
        <v>3117</v>
      </c>
      <c r="AJ207" s="63">
        <f>IF(ISERROR(AI207/AA207),"NM",IF(OR(AI207/AA207&lt;0.5,AI207/AA207&gt;2),"NM",(AI207/AA207-1)*100))</f>
        <v>14.134016843647013</v>
      </c>
      <c r="AK207" s="59">
        <v>3190</v>
      </c>
      <c r="AL207" s="63">
        <f>IF(ISERROR(AK207/AC207),"NM",IF(OR(AK207/AC207&lt;0.5,AK207/AC207&gt;2),"NM",(AK207/AC207-1)*100))</f>
        <v>13.160695282014888</v>
      </c>
      <c r="AM207" s="59">
        <v>3251</v>
      </c>
      <c r="AN207" s="63">
        <f>IF(ISERROR(AM207/AE207),"NM",IF(OR(AM207/AE207&lt;0.5,AM207/AE207&gt;2),"NM",(AM207/AE207-1)*100))</f>
        <v>12.02618883528601</v>
      </c>
      <c r="AO207" s="59">
        <v>3374</v>
      </c>
      <c r="AP207" s="63">
        <f>IF(ISERROR(AO207/AG207),"NM",IF(OR(AO207/AG207&lt;0.5,AO207/AG207&gt;2),"NM",(AO207/AG207-1)*100))</f>
        <v>10.877423595136371</v>
      </c>
      <c r="AQ207" s="59">
        <v>3421</v>
      </c>
      <c r="AR207" s="63">
        <f>IF(ISERROR(AQ207/AI207),"NM",IF(OR(AQ207/AI207&lt;0.5,AQ207/AI207&gt;2),"NM",(AQ207/AI207-1)*100))</f>
        <v>9.7529675970484462</v>
      </c>
      <c r="AS207" s="59">
        <v>3506</v>
      </c>
      <c r="AT207" s="63">
        <f>IF(ISERROR(AS207/AK207),"NM",IF(OR(AS207/AK207&lt;0.5,AS207/AK207&gt;2),"NM",(AS207/AK207-1)*100))</f>
        <v>9.9059561128526532</v>
      </c>
      <c r="AU207" s="59">
        <v>3585</v>
      </c>
      <c r="AV207" s="63">
        <f>IF(ISERROR(AU207/AM207),"NM",IF(OR(AU207/AM207&lt;0.5,AU207/AM207&gt;2),"NM",(AU207/AM207-1)*100))</f>
        <v>10.273761919409408</v>
      </c>
      <c r="AW207" s="59">
        <v>3711</v>
      </c>
      <c r="AX207" s="63">
        <f>IF(ISERROR(AW207/AO207),"NM",IF(OR(AW207/AO207&lt;0.5,AW207/AO207&gt;2),"NM",(AW207/AO207-1)*100))</f>
        <v>9.9881446354475489</v>
      </c>
      <c r="AY207" s="59">
        <v>3759</v>
      </c>
      <c r="AZ207" s="65">
        <f>IF(ISERROR(AY207/AQ207),"NM",IF(OR(AY207/AQ207&lt;0.5,AY207/AQ207&gt;2),"NM",(AY207/AQ207-1)*100))</f>
        <v>9.8801520023384946</v>
      </c>
      <c r="BA207" s="59">
        <v>3836</v>
      </c>
      <c r="BB207" s="65">
        <f>IF(ISERROR(BA207/AS207),"NM",IF(OR(BA207/AS207&lt;0.5,BA207/AS207&gt;2),"NM",(BA207/AS207-1)*100))</f>
        <v>9.4124358243012018</v>
      </c>
      <c r="BC207" s="59">
        <v>3919</v>
      </c>
      <c r="BD207" s="65">
        <f>IF(ISERROR(BC207/AU207),"NM",IF(OR(BC207/AU207&lt;0.5,BC207/AU207&gt;2),"NM",(BC207/AU207-1)*100))</f>
        <v>9.3165969316596922</v>
      </c>
      <c r="BE207" s="59">
        <v>4101</v>
      </c>
      <c r="BF207" s="65">
        <f>IF(ISERROR(BE207/AW207),"NM",IF(OR(BE207/AW207&lt;0.5,BE207/AW207&gt;2),"NM",(BE207/AW207-1)*100))</f>
        <v>10.509296685529513</v>
      </c>
      <c r="BG207" s="59">
        <v>4160</v>
      </c>
      <c r="BH207" s="65">
        <f>IF(ISERROR(BG207/AY207),"NM",IF(OR(BG207/AY207&lt;0.5,BG207/AY207&gt;2),"NM",(BG207/AY207-1)*100))</f>
        <v>10.667730779462614</v>
      </c>
      <c r="BI207" s="59">
        <v>4241</v>
      </c>
      <c r="BJ207" s="65">
        <f>IF(ISERROR(BI207/BA207),"NM",IF(OR(BI207/BA207&lt;0.5,BI207/BA207&gt;2),"NM",(BI207/BA207-1)*100))</f>
        <v>10.557872784150145</v>
      </c>
      <c r="BK207" s="59">
        <v>4332</v>
      </c>
      <c r="BL207" s="65">
        <f>IF(ISERROR(BK207/BC207),"NM",IF(OR(BK207/BC207&lt;0.5,BK207/BC207&gt;2),"NM",(BK207/BC207-1)*100))</f>
        <v>10.538402653738199</v>
      </c>
      <c r="BM207" s="59">
        <v>4510</v>
      </c>
      <c r="BN207" s="65">
        <f>IF(ISERROR(BM207/BE207),"NM",IF(OR(BM207/BE207&lt;0.5,BM207/BE207&gt;2),"NM",(BM207/BE207-1)*100))</f>
        <v>9.9731772738356419</v>
      </c>
      <c r="BO207" s="59">
        <v>4539</v>
      </c>
      <c r="BP207" s="65">
        <f>IF(ISERROR(BO207/BG207),"NM",IF(OR(BO207/BG207&lt;0.5,BO207/BG207&gt;2),"NM",(BO207/BG207-1)*100))</f>
        <v>9.1105769230769305</v>
      </c>
      <c r="BQ207" s="59">
        <v>4617</v>
      </c>
      <c r="BR207" s="65">
        <f>IF(ISERROR(BQ207/BI207),"NM",IF(OR(BQ207/BI207&lt;0.5,BQ207/BI207&gt;2),"NM",(BQ207/BI207-1)*100))</f>
        <v>8.8658335298278601</v>
      </c>
      <c r="BS207" s="59">
        <v>4680</v>
      </c>
      <c r="BT207" s="65">
        <f>IF(ISERROR(BS207/BK207),"NM",IF(OR(BS207/BK207&lt;0.5,BS207/BK207&gt;2),"NM",(BS207/BK207-1)*100))</f>
        <v>8.0332409972299068</v>
      </c>
      <c r="BU207" s="59">
        <v>4789</v>
      </c>
      <c r="BV207" s="65">
        <f>IF(ISERROR(BU207/BM207),"NM",IF(OR(BU207/BM207&lt;0.5,BU207/BM207&gt;2),"NM",(BU207/BM207-1)*100))</f>
        <v>6.1862527716186166</v>
      </c>
      <c r="BW207" s="59">
        <v>4737</v>
      </c>
      <c r="BX207" s="65">
        <f>IF(ISERROR(BW207/BO207),"NM",IF(OR(BW207/BO207&lt;0.5,BW207/BO207&gt;2),"NM",(BW207/BO207-1)*100))</f>
        <v>4.3621943159286136</v>
      </c>
      <c r="BY207" s="59">
        <v>4742</v>
      </c>
      <c r="BZ207" s="65">
        <f>IF(ISERROR(BY207/BQ207),"NM",IF(OR(BY207/BQ207&lt;0.5,BY207/BQ207&gt;2),"NM",(BY207/BQ207-1)*100))</f>
        <v>2.7073857483214114</v>
      </c>
      <c r="CA207" s="59">
        <v>4774</v>
      </c>
      <c r="CB207" s="65">
        <f>IF(ISERROR(CA207/BS207),"NM",IF(OR(CA207/BS207&lt;0.5,CA207/BS207&gt;2),"NM",(CA207/BS207-1)*100))</f>
        <v>2.0085470085470014</v>
      </c>
      <c r="CC207" s="59">
        <v>4956</v>
      </c>
      <c r="CD207" s="65">
        <f>IF(ISERROR(CC207/BU207),"NM",IF(OR(CC207/BU207&lt;0.5,CC207/BU207&gt;2),"NM",(CC207/BU207-1)*100))</f>
        <v>3.4871580705784</v>
      </c>
      <c r="CE207" s="59">
        <v>4868</v>
      </c>
      <c r="CF207" s="65">
        <f>IF(ISERROR(CE207/BW207),"NM",IF(OR(CE207/BW207&lt;0.5,CE207/BW207&gt;2),"NM",(CE207/BW207-1)*100))</f>
        <v>2.7654633734431</v>
      </c>
      <c r="CG207" s="59">
        <v>4887</v>
      </c>
      <c r="CH207" s="65">
        <f>IF(ISERROR(CG207/BY207),"NM",IF(OR(CG207/BY207&lt;0.5,CG207/BY207&gt;2),"NM",(CG207/BY207-1)*100))</f>
        <v>3.0577815267819553</v>
      </c>
      <c r="CI207" s="59">
        <v>4897</v>
      </c>
      <c r="CJ207" s="65">
        <f>IF(ISERROR(CI207/CA207),"NM",IF(OR(CI207/CA207&lt;0.5,CI207/CA207&gt;2),"NM",(CI207/CA207-1)*100))</f>
        <v>2.5764558022622452</v>
      </c>
      <c r="CK207" s="59">
        <v>4973</v>
      </c>
      <c r="CL207" s="65">
        <f>IF(ISERROR(CK207/CC207),"NM",IF(OR(CK207/CC207&lt;0.5,CK207/CC207&gt;2),"NM",(CK207/CC207-1)*100))</f>
        <v>0.34301856335754444</v>
      </c>
      <c r="CM207" s="59">
        <v>4981</v>
      </c>
      <c r="CN207" s="65">
        <f>IF(ISERROR(CM207/CE207),"NM",IF(OR(CM207/CE207&lt;0.5,CM207/CE207&gt;2),"NM",(CM207/CE207-1)*100))</f>
        <v>2.3212818405916158</v>
      </c>
      <c r="CO207" s="59">
        <v>5038</v>
      </c>
      <c r="CP207" s="65">
        <f>IF(ISERROR(CO207/CG207),"NM",IF(OR(CO207/CG207&lt;0.5,CO207/CG207&gt;2),"NM",(CO207/CG207-1)*100))</f>
        <v>3.0898301616533619</v>
      </c>
      <c r="CQ207" s="59">
        <v>5085</v>
      </c>
      <c r="CR207" s="65">
        <f>IF(ISERROR(CQ207/CI207),"NM",IF(OR(CQ207/CI207&lt;0.5,CQ207/CI207&gt;2),"NM",(CQ207/CI207-1)*100))</f>
        <v>3.8390851541760362</v>
      </c>
      <c r="CS207" s="59">
        <v>5188</v>
      </c>
      <c r="CT207" s="65">
        <f>IF(ISERROR(CS207/CK207),"NM",IF(OR(CS207/CK207&lt;0.5,CS207/CK207&gt;2),"NM",(CS207/CK207-1)*100))</f>
        <v>4.323346068771361</v>
      </c>
      <c r="CU207" s="59">
        <v>5237</v>
      </c>
      <c r="CV207" s="65">
        <f>IF(ISERROR(CU207/CM207),"NM",IF(OR(CU207/CM207&lt;0.5,CU207/CM207&gt;2),"NM",(CU207/CM207-1)*100))</f>
        <v>5.1395302148163013</v>
      </c>
      <c r="CW207" s="59">
        <v>5295</v>
      </c>
      <c r="CX207" s="65">
        <f>IF(ISERROR(CW207/CO207),"NM",IF(OR(CW207/CO207&lt;0.5,CW207/CO207&gt;2),"NM",(CW207/CO207-1)*100))</f>
        <v>5.1012306470821667</v>
      </c>
      <c r="CY207" s="59">
        <v>5324</v>
      </c>
      <c r="CZ207" s="65">
        <f>IF(ISERROR(CY207/CQ207),"NM",IF(OR(CY207/CQ207&lt;0.5,CY207/CQ207&gt;2),"NM",(CY207/CQ207-1)*100))</f>
        <v>4.7000983284169129</v>
      </c>
      <c r="DA207" s="59">
        <v>5451</v>
      </c>
      <c r="DB207" s="65">
        <f>IF(ISERROR(DA207/CS207),"NM",IF(OR(DA207/CS207&lt;0.5,DA207/CS207&gt;2),"NM",(DA207/CS207-1)*100))</f>
        <v>5.0693909020817163</v>
      </c>
      <c r="DC207" s="59">
        <v>5427</v>
      </c>
      <c r="DD207" s="65">
        <f>IF(ISERROR(DC207/CU207),"NM",IF(OR(DC207/CU207&lt;0.5,DC207/CU207&gt;2),"NM",(DC207/CU207-1)*100))</f>
        <v>3.6280313156387134</v>
      </c>
      <c r="DE207" s="59">
        <v>5484</v>
      </c>
      <c r="DF207" s="65">
        <f>IF(ISERROR(DE207/CW207),"NM",IF(OR(DE207/CW207&lt;0.5,DE207/CW207&gt;2),"NM",(DE207/CW207-1)*100))</f>
        <v>3.5694050991501358</v>
      </c>
      <c r="DG207" s="59">
        <v>5494</v>
      </c>
      <c r="DH207" s="65">
        <f>IF(ISERROR(DG207/CY207),"NM",IF(OR(DG207/CY207&lt;0.5,DG207/CY207&gt;2),"NM",(DG207/CY207-1)*100))</f>
        <v>3.1930879038317039</v>
      </c>
      <c r="DI207" s="59">
        <v>5570</v>
      </c>
      <c r="DJ207" s="65">
        <f>IF(ISERROR(DI207/DA207),"NM",IF(OR(DI207/DA207&lt;0.5,DI207/DA207&gt;2),"NM",(DI207/DA207-1)*100))</f>
        <v>2.1830856723537018</v>
      </c>
      <c r="DK207" s="59">
        <v>5506</v>
      </c>
      <c r="DL207" s="65">
        <f>IF(ISERROR(DK207/DC207),"NM",IF(OR(DK207/DC207&lt;0.5,DK207/DC207&gt;2),"NM",(DK207/DC207-1)*100))</f>
        <v>1.4556845402616592</v>
      </c>
      <c r="DM207" s="59">
        <v>5537</v>
      </c>
      <c r="DN207" s="65">
        <f>IF(ISERROR(DM207/DE207),"NM",IF(OR(DM207/DE207&lt;0.5,DM207/DE207&gt;2),"NM",(DM207/DE207-1)*100))</f>
        <v>0.96644784828592289</v>
      </c>
      <c r="DO207" s="59">
        <v>5525</v>
      </c>
      <c r="DP207" s="65">
        <f>IF(ISERROR(DO207/DG207),"NM",IF(OR(DO207/DG207&lt;0.5,DO207/DG207&gt;2),"NM",(DO207/DG207-1)*100))</f>
        <v>0.56425191117583928</v>
      </c>
      <c r="DQ207" s="59">
        <v>5668</v>
      </c>
      <c r="DR207" s="65">
        <f>IF(ISERROR(DQ207/DI207),"NM",IF(OR(DQ207/DI207&lt;0.5,DQ207/DI207&gt;2),"NM",(DQ207/DI207-1)*100))</f>
        <v>1.7594254937163267</v>
      </c>
      <c r="DS207" s="59">
        <v>5607</v>
      </c>
      <c r="DT207" s="65">
        <f>IF(ISERROR(DS207/DK207),"NM",IF(OR(DS207/DK207&lt;0.5,DS207/DK207&gt;2),"NM",(DS207/DK207-1)*100))</f>
        <v>1.8343625136215014</v>
      </c>
      <c r="DU207" s="59">
        <v>5624</v>
      </c>
      <c r="DV207" s="65">
        <f>IF(ISERROR(DU207/DM207),"NM",IF(OR(DU207/DM207&lt;0.5,DU207/DM207&gt;2),"NM",(DU207/DM207-1)*100))</f>
        <v>1.5712479682138403</v>
      </c>
      <c r="DW207" s="59">
        <v>5627</v>
      </c>
      <c r="DX207" s="65">
        <f>IF(ISERROR(DW207/DO207),"NM",IF(OR(DW207/DO207&lt;0.5,DW207/DO207&gt;2),"NM",(DW207/DO207-1)*100))</f>
        <v>1.8461538461538529</v>
      </c>
      <c r="DY207" s="59">
        <v>5760</v>
      </c>
      <c r="DZ207" s="65">
        <f>IF(ISERROR(DY207/DQ207),"NM",IF(OR(DY207/DQ207&lt;0.5,DY207/DQ207&gt;2),"NM",(DY207/DQ207-1)*100))</f>
        <v>1.6231474947071334</v>
      </c>
      <c r="EA207" s="59">
        <v>5736</v>
      </c>
      <c r="EB207" s="65">
        <f>IF(ISERROR(EA207/DS207),"NM",IF(OR(EA207/DS207&lt;0.5,EA207/DS207&gt;2),"NM",(EA207/DS207-1)*100))</f>
        <v>2.3006955591225342</v>
      </c>
      <c r="EC207" s="59">
        <v>5756</v>
      </c>
      <c r="ED207" s="65">
        <f>IF(ISERROR(EC207/DU207),"NM",IF(OR(EC207/DU207&lt;0.5,EC207/DU207&gt;2),"NM",(EC207/DU207-1)*100))</f>
        <v>2.3470839260312903</v>
      </c>
      <c r="EE207" s="59">
        <v>5762</v>
      </c>
      <c r="EF207" s="65">
        <f>IF(ISERROR(EE207/DW207),"NM",IF(OR(EE207/DW207&lt;0.5,EE207/DW207&gt;2),"NM",(EE207/DW207-1)*100))</f>
        <v>2.3991469699662371</v>
      </c>
      <c r="EG207" s="59">
        <v>5896</v>
      </c>
      <c r="EH207" s="65">
        <f>IF(ISERROR(EG207/DY207),"NM",IF(OR(EG207/DY207&lt;0.5,EG207/DY207&gt;2),"NM",(EG207/DY207-1)*100))</f>
        <v>2.3611111111111027</v>
      </c>
      <c r="EI207" s="59">
        <v>5858</v>
      </c>
      <c r="EJ207" s="65">
        <f>IF(ISERROR(EI207/EA207),"NM",IF(OR(EI207/EA207&lt;0.5,EI207/EA207&gt;2),"NM",(EI207/EA207-1)*100))</f>
        <v>2.1269177126917782</v>
      </c>
      <c r="EK207" s="59">
        <v>5882</v>
      </c>
      <c r="EL207" s="65">
        <f>IF(ISERROR(EK207/EC207),"NM",IF(OR(EK207/EC207&lt;0.5,EK207/EC207&gt;2),"NM",(EK207/EC207-1)*100))</f>
        <v>2.1890201528839581</v>
      </c>
      <c r="EM207" s="59">
        <v>5909</v>
      </c>
      <c r="EN207" s="65">
        <f>IF(ISERROR(EM207/EE207),"NM",IF(OR(EM207/EE207&lt;0.5,EM207/EE207&gt;2),"NM",(EM207/EE207-1)*100))</f>
        <v>2.5511975008677634</v>
      </c>
      <c r="EO207" s="59">
        <v>6052</v>
      </c>
      <c r="EP207" s="65">
        <f>IF(ISERROR(EO207/EG207),"NM",IF(OR(EO207/EG207&lt;0.5,EO207/EG207&gt;2),"NM",(EO207/EG207-1)*100))</f>
        <v>2.6458616010854863</v>
      </c>
      <c r="EQ207" s="72">
        <f t="shared" ref="EQ207:ES207" si="699">SUM(EQ204:EQ206)</f>
        <v>6023.8938534599729</v>
      </c>
      <c r="ER207" s="65">
        <f>IF(ISERROR(EQ207/EI207),"NM",IF(OR(EQ207/EI207&lt;0.5,EQ207/EI207&gt;2),"NM",(EQ207/EI207-1)*100))</f>
        <v>2.8319196561962023</v>
      </c>
      <c r="ES207" s="72">
        <f t="shared" si="699"/>
        <v>6059.5918802014021</v>
      </c>
      <c r="ET207" s="65">
        <f>IF(ISERROR(ES207/EK207),"NM",IF(OR(ES207/EK207&lt;0.5,ES207/EK207&gt;2),"NM",(ES207/EK207-1)*100))</f>
        <v>3.0192431180109169</v>
      </c>
      <c r="EU207" s="72">
        <f t="shared" ref="EU207" si="700">SUM(EU204:EU206)</f>
        <v>6097.5401097925878</v>
      </c>
      <c r="EV207" s="65">
        <f>IF(ISERROR(EU207/EM207),"NM",IF(OR(EU207/EM207&lt;0.5,EU207/EM207&gt;2),"NM",(EU207/EM207-1)*100))</f>
        <v>3.1907278692264063</v>
      </c>
      <c r="EW207" s="72">
        <f t="shared" ref="EW207" si="701">SUM(EW204:EW206)</f>
        <v>6259.6206021190656</v>
      </c>
      <c r="EX207" s="65">
        <f>IF(ISERROR(EW207/EO207),"NM",IF(OR(EW207/EO207&lt;0.5,EW207/EO207&gt;2),"NM",(EW207/EO207-1)*100))</f>
        <v>3.4306114031570578</v>
      </c>
      <c r="EY207" s="65"/>
      <c r="EZ207" s="318"/>
      <c r="FA207" s="72"/>
      <c r="FB207" s="70">
        <v>1393</v>
      </c>
      <c r="FC207" s="102"/>
      <c r="FD207" s="70">
        <v>1592</v>
      </c>
      <c r="FE207" s="65">
        <f>IF(ISERROR(FD207/FB207),"NM",IF(OR(FD207/FB207&lt;0.5,FD207/FB207&gt;2),"NM",(FD207/FB207-1)*100))</f>
        <v>14.285714285714279</v>
      </c>
      <c r="FF207" s="72">
        <f>I207</f>
        <v>1861</v>
      </c>
      <c r="FG207" s="65">
        <f>IF(ISERROR(FF207/FD207),"NM",IF(OR(FF207/FD207&lt;0.5,FF207/FD207&gt;2),"NM",(FF207/FD207-1)*100))</f>
        <v>16.896984924623126</v>
      </c>
      <c r="FH207" s="20">
        <f>Q207</f>
        <v>2238</v>
      </c>
      <c r="FI207" s="65">
        <f>IF(ISERROR(FH207/FF207),"NM",IF(OR(FH207/FF207&lt;0.5,FH207/FF207&gt;2),"NM",(FH207/FF207-1)*100))</f>
        <v>20.257925846319182</v>
      </c>
      <c r="FJ207" s="72">
        <f>Y207</f>
        <v>2674</v>
      </c>
      <c r="FK207" s="65">
        <f>IF(ISERROR(FJ207/FH207),"NM",IF(OR(FJ207/FH207&lt;0.5,FJ207/FH207&gt;2),"NM",(FJ207/FH207-1)*100))</f>
        <v>19.481680071492402</v>
      </c>
      <c r="FL207" s="72">
        <f>AG207</f>
        <v>3043</v>
      </c>
      <c r="FM207" s="65">
        <f>IF(ISERROR(FL207/FJ207),"NM",IF(OR(FL207/FJ207&lt;0.5,FL207/FJ207&gt;2),"NM",(FL207/FJ207-1)*100))</f>
        <v>13.799551234106211</v>
      </c>
      <c r="FN207" s="72">
        <f>AO207</f>
        <v>3374</v>
      </c>
      <c r="FO207" s="65">
        <f>IF(ISERROR(FN207/FL207),"NM",IF(OR(FN207/FL207&lt;0.5,FN207/FL207&gt;2),"NM",(FN207/FL207-1)*100))</f>
        <v>10.877423595136371</v>
      </c>
      <c r="FP207" s="72">
        <f>AW207</f>
        <v>3711</v>
      </c>
      <c r="FQ207" s="65">
        <f>IF(ISERROR(FP207/FN207),"NM",IF(OR(FP207/FN207&lt;0.5,FP207/FN207&gt;2),"NM",(FP207/FN207-1)*100))</f>
        <v>9.9881446354475489</v>
      </c>
      <c r="FR207" s="72">
        <f>BE207</f>
        <v>4101</v>
      </c>
      <c r="FS207" s="65">
        <f>IF(ISERROR(FR207/FP207),"NM",IF(OR(FR207/FP207&lt;0.5,FR207/FP207&gt;2),"NM",(FR207/FP207-1)*100))</f>
        <v>10.509296685529513</v>
      </c>
      <c r="FT207" s="72">
        <f>BM207</f>
        <v>4510</v>
      </c>
      <c r="FU207" s="65">
        <f>IF(ISERROR(FT207/FR207),"NM",IF(OR(FT207/FR207&lt;0.5,FT207/FR207&gt;2),"NM",(FT207/FR207-1)*100))</f>
        <v>9.9731772738356419</v>
      </c>
      <c r="FV207" s="72">
        <f>BU207</f>
        <v>4789</v>
      </c>
      <c r="FW207" s="65">
        <f>IF(ISERROR(FV207/FT207),"NM",IF(OR(FV207/FT207&lt;0.5,FV207/FT207&gt;2),"NM",(FV207/FT207-1)*100))</f>
        <v>6.1862527716186166</v>
      </c>
      <c r="FX207" s="72">
        <f>CC207</f>
        <v>4956</v>
      </c>
      <c r="FY207" s="65">
        <f>IF(ISERROR(FX207/FV207),"NM",IF(OR(FX207/FV207&lt;0.5,FX207/FV207&gt;2),"NM",(FX207/FV207-1)*100))</f>
        <v>3.4871580705784</v>
      </c>
      <c r="FZ207" s="72">
        <f>CK207</f>
        <v>4973</v>
      </c>
      <c r="GA207" s="65">
        <f>IF(ISERROR(FZ207/FX207),"NM",IF(OR(FZ207/FX207&lt;0.5,FZ207/FX207&gt;2),"NM",(FZ207/FX207-1)*100))</f>
        <v>0.34301856335754444</v>
      </c>
      <c r="GB207" s="72">
        <f>CS207</f>
        <v>5188</v>
      </c>
      <c r="GC207" s="65">
        <f>IF(ISERROR(GB207/FZ207),"NM",IF(OR(GB207/FZ207&lt;0.5,GB207/FZ207&gt;2),"NM",(GB207/FZ207-1)*100))</f>
        <v>4.323346068771361</v>
      </c>
      <c r="GD207" s="72">
        <f>DA207</f>
        <v>5451</v>
      </c>
      <c r="GE207" s="65">
        <f>IF(ISERROR(GD207/GB207),"NM",IF(OR(GD207/GB207&lt;0.5,GD207/GB207&gt;2),"NM",(GD207/GB207-1)*100))</f>
        <v>5.0693909020817163</v>
      </c>
      <c r="GF207" s="72">
        <f>DI207</f>
        <v>5570</v>
      </c>
      <c r="GG207" s="65">
        <f>IF(ISERROR(GF207/GD207),"NM",IF(OR(GF207/GD207&lt;0.5,GF207/GD207&gt;2),"NM",(GF207/GD207-1)*100))</f>
        <v>2.1830856723537018</v>
      </c>
      <c r="GH207" s="72">
        <f>DQ207</f>
        <v>5668</v>
      </c>
      <c r="GI207" s="65">
        <f>IF(ISERROR(GH207/GF207),"NM",IF(OR(GH207/GF207&lt;0.5,GH207/GF207&gt;2),"NM",(GH207/GF207-1)*100))</f>
        <v>1.7594254937163267</v>
      </c>
      <c r="GJ207" s="72">
        <f>DY207</f>
        <v>5760</v>
      </c>
      <c r="GK207" s="65">
        <f>IF(ISERROR(GJ207/GH207),"NM",IF(OR(GJ207/GH207&lt;0.5,GJ207/GH207&gt;2),"NM",(GJ207/GH207-1)*100))</f>
        <v>1.6231474947071334</v>
      </c>
      <c r="GL207" s="72">
        <f>EG207</f>
        <v>5896</v>
      </c>
      <c r="GM207" s="65">
        <f>IF(ISERROR(GL207/GJ207),"NM",IF(OR(GL207/GJ207&lt;0.5,GL207/GJ207&gt;2),"NM",(GL207/GJ207-1)*100))</f>
        <v>2.3611111111111027</v>
      </c>
      <c r="GN207" s="72">
        <f>EO207</f>
        <v>6052</v>
      </c>
      <c r="GO207" s="65">
        <f>IF(ISERROR(GN207/GL207),"NM",IF(OR(GN207/GL207&lt;0.5,GN207/GL207&gt;2),"NM",(GN207/GL207-1)*100))</f>
        <v>2.6458616010854863</v>
      </c>
      <c r="GP207" s="72">
        <f>EW207</f>
        <v>6259.6206021190656</v>
      </c>
      <c r="GQ207" s="65">
        <f>IF(ISERROR(GP207/GN207),"NM",IF(OR(GP207/GN207&lt;0.5,GP207/GN207&gt;2),"NM",(GP207/GN207-1)*100))</f>
        <v>3.4306114031570578</v>
      </c>
      <c r="GR207" s="72">
        <f>SUM(GR204:GR206)</f>
        <v>6725.1139992867766</v>
      </c>
      <c r="GS207" s="65">
        <f>IF(ISERROR(GR207/GP207),"NM",IF(OR(GR207/GP207&lt;0.5,GR207/GP207&gt;2),"NM",(GR207/GP207-1)*100))</f>
        <v>7.4364474583352269</v>
      </c>
      <c r="GT207" s="72">
        <f>SUM(GT204:GT206)</f>
        <v>7199.7140634322732</v>
      </c>
      <c r="GU207" s="65">
        <f>IF(ISERROR(GT207/GR207),"NM",IF(OR(GT207/GR207&lt;0.5,GT207/GR207&gt;2),"NM",(GT207/GR207-1)*100))</f>
        <v>7.0571303950510034</v>
      </c>
      <c r="GV207" s="72">
        <f>SUM(GV204:GV206)</f>
        <v>7687.95251689209</v>
      </c>
      <c r="GW207" s="65">
        <f>IF(ISERROR(GV207/GT207),"NM",IF(OR(GV207/GT207&lt;0.5,GV207/GT207&gt;2),"NM",(GV207/GT207-1)*100))</f>
        <v>6.7813589422891951</v>
      </c>
      <c r="GX207" s="72">
        <f>SUM(GX204:GX206)</f>
        <v>8193.8391129141037</v>
      </c>
      <c r="GY207" s="65">
        <f>IF(ISERROR(GX207/GV207),"NM",IF(OR(GX207/GV207&lt;0.5,GX207/GV207&gt;2),"NM",(GX207/GV207-1)*100))</f>
        <v>6.5802513076202329</v>
      </c>
      <c r="GZ207" s="67">
        <f t="shared" si="511"/>
        <v>6.2472511181437929</v>
      </c>
      <c r="HA207" s="281"/>
      <c r="HB207" s="75"/>
      <c r="HC207"/>
      <c r="HD207"/>
      <c r="HE207"/>
      <c r="HF207"/>
      <c r="HG207"/>
      <c r="HH207"/>
    </row>
    <row r="208" spans="1:216" s="2" customFormat="1" ht="13.5" customHeight="1" x14ac:dyDescent="0.2">
      <c r="A208" s="4"/>
      <c r="B208" s="54" t="s">
        <v>201</v>
      </c>
      <c r="C208" s="72"/>
      <c r="D208" s="100"/>
      <c r="E208" s="72">
        <f>+AVERAGE(E207,E204)</f>
        <v>1665.5</v>
      </c>
      <c r="F208" s="100"/>
      <c r="G208" s="72">
        <f>+AVERAGE(G207,G204)</f>
        <v>1722.5</v>
      </c>
      <c r="H208" s="100"/>
      <c r="I208" s="72">
        <f>+AVERAGE(I207,I204)</f>
        <v>1806.5</v>
      </c>
      <c r="J208" s="100"/>
      <c r="K208" s="72">
        <f>+AVERAGE(K207,K204)</f>
        <v>1897.5</v>
      </c>
      <c r="L208" s="63" t="str">
        <f>IF(ISERROR(K208/C208),"NM",IF(OR(K208/C208&lt;0.5,K208/C208&gt;2),"NM",(K208/C208-1)*100))</f>
        <v>NM</v>
      </c>
      <c r="M208" s="72">
        <f>+AVERAGE(M207,M204)</f>
        <v>1973.5</v>
      </c>
      <c r="N208" s="63">
        <f>IF(ISERROR(M208/E208),"NM",IF(OR(M208/E208&lt;0.5,M208/E208&gt;2),"NM",(M208/E208-1)*100))</f>
        <v>18.492945061543086</v>
      </c>
      <c r="O208" s="72">
        <f>+AVERAGE(O207,O204)</f>
        <v>2051.5</v>
      </c>
      <c r="P208" s="63">
        <f>IF(ISERROR(O208/G208),"NM",IF(OR(O208/G208&lt;0.5,O208/G208&gt;2),"NM",(O208/G208-1)*100))</f>
        <v>19.100145137880986</v>
      </c>
      <c r="Q208" s="72">
        <f>+AVERAGE(Q207,Q204)</f>
        <v>2164</v>
      </c>
      <c r="R208" s="63">
        <f>IF(ISERROR(Q208/I208),"NM",IF(OR(Q208/I208&lt;0.5,Q208/I208&gt;2),"NM",(Q208/I208-1)*100))</f>
        <v>19.789648491558264</v>
      </c>
      <c r="S208" s="72">
        <f>+AVERAGE(S207,S204)</f>
        <v>2272.5</v>
      </c>
      <c r="T208" s="63">
        <f>IF(ISERROR(S208/K208),"NM",IF(OR(S208/K208&lt;0.5,S208/K208&gt;2),"NM",(S208/K208-1)*100))</f>
        <v>19.762845849802368</v>
      </c>
      <c r="U208" s="72">
        <f>+AVERAGE(U207,U204)</f>
        <v>2362</v>
      </c>
      <c r="V208" s="63">
        <f>IF(ISERROR(U208/M208),"NM",IF(OR(U208/M208&lt;0.5,U208/M208&gt;2),"NM",(U208/M208-1)*100))</f>
        <v>19.685837344818857</v>
      </c>
      <c r="W208" s="72">
        <f>+AVERAGE(W207,W204)</f>
        <v>2467.5</v>
      </c>
      <c r="X208" s="63">
        <f>IF(ISERROR(W208/O208),"NM",IF(OR(W208/O208&lt;0.5,W208/O208&gt;2),"NM",(W208/O208-1)*100))</f>
        <v>20.277845478917868</v>
      </c>
      <c r="Y208" s="72">
        <f>+AVERAGE(Y207,Y204)</f>
        <v>2596</v>
      </c>
      <c r="Z208" s="63">
        <f>IF(ISERROR(Y208/Q208),"NM",IF(OR(Y208/Q208&lt;0.5,Y208/Q208&gt;2),"NM",(Y208/Q208-1)*100))</f>
        <v>19.963031423290211</v>
      </c>
      <c r="AA208" s="72">
        <f>+AVERAGE(AA207,AA204)</f>
        <v>2702.5</v>
      </c>
      <c r="AB208" s="63">
        <f>IF(ISERROR(AA208/S208),"NM",IF(OR(AA208/S208&lt;0.5,AA208/S208&gt;2),"NM",(AA208/S208-1)*100))</f>
        <v>18.921892189218916</v>
      </c>
      <c r="AC208" s="72">
        <f>+AVERAGE(AC207,AC204)</f>
        <v>2775</v>
      </c>
      <c r="AD208" s="63">
        <f>IF(ISERROR(AC208/U208),"NM",IF(OR(AC208/U208&lt;0.5,AC208/U208&gt;2),"NM",(AC208/U208-1)*100))</f>
        <v>17.485182049110914</v>
      </c>
      <c r="AE208" s="72">
        <f>+AVERAGE(AE207,AE204)</f>
        <v>2860.5</v>
      </c>
      <c r="AF208" s="63">
        <f>IF(ISERROR(AE208/W208),"NM",IF(OR(AE208/W208&lt;0.5,AE208/W208&gt;2),"NM",(AE208/W208-1)*100))</f>
        <v>15.927051671732517</v>
      </c>
      <c r="AG208" s="72">
        <f>+AVERAGE(AG207,AG204)</f>
        <v>2972.5</v>
      </c>
      <c r="AH208" s="63">
        <f>IF(ISERROR(AG208/Y208),"NM",IF(OR(AG208/Y208&lt;0.5,AG208/Y208&gt;2),"NM",(AG208/Y208-1)*100))</f>
        <v>14.503081664098616</v>
      </c>
      <c r="AI208" s="72">
        <f>+AVERAGE(AI207,AI204)</f>
        <v>3080</v>
      </c>
      <c r="AJ208" s="63">
        <f>IF(ISERROR(AI208/AA208),"NM",IF(OR(AI208/AA208&lt;0.5,AI208/AA208&gt;2),"NM",(AI208/AA208-1)*100))</f>
        <v>13.968547641073069</v>
      </c>
      <c r="AK208" s="72">
        <f>+AVERAGE(AK207,AK204)</f>
        <v>3153.5</v>
      </c>
      <c r="AL208" s="63">
        <f>IF(ISERROR(AK208/AC208),"NM",IF(OR(AK208/AC208&lt;0.5,AK208/AC208&gt;2),"NM",(AK208/AC208-1)*100))</f>
        <v>13.639639639639633</v>
      </c>
      <c r="AM208" s="72">
        <f>+AVERAGE(AM207,AM204)</f>
        <v>3220.5</v>
      </c>
      <c r="AN208" s="63">
        <f>IF(ISERROR(AM208/AE208),"NM",IF(OR(AM208/AE208&lt;0.5,AM208/AE208&gt;2),"NM",(AM208/AE208-1)*100))</f>
        <v>12.585212375458843</v>
      </c>
      <c r="AO208" s="72">
        <f>+AVERAGE(AO207,AO204)</f>
        <v>3312.5</v>
      </c>
      <c r="AP208" s="63">
        <f>IF(ISERROR(AO208/AG208),"NM",IF(OR(AO208/AG208&lt;0.5,AO208/AG208&gt;2),"NM",(AO208/AG208-1)*100))</f>
        <v>11.438183347350716</v>
      </c>
      <c r="AQ208" s="72">
        <f>+AVERAGE(AQ207,AQ204)</f>
        <v>3397.5</v>
      </c>
      <c r="AR208" s="63">
        <f>IF(ISERROR(AQ208/AI208),"NM",IF(OR(AQ208/AI208&lt;0.5,AQ208/AI208&gt;2),"NM",(AQ208/AI208-1)*100))</f>
        <v>10.308441558441551</v>
      </c>
      <c r="AS208" s="72">
        <f>+AVERAGE(AS207,AS204)</f>
        <v>3463.5</v>
      </c>
      <c r="AT208" s="63">
        <f>IF(ISERROR(AS208/AK208),"NM",IF(OR(AS208/AK208&lt;0.5,AS208/AK208&gt;2),"NM",(AS208/AK208-1)*100))</f>
        <v>9.8303472332329065</v>
      </c>
      <c r="AU208" s="72">
        <f>+AVERAGE(AU207,AU204)</f>
        <v>3545.5</v>
      </c>
      <c r="AV208" s="63">
        <f>IF(ISERROR(AU208/AM208),"NM",IF(OR(AU208/AM208&lt;0.5,AU208/AM208&gt;2),"NM",(AU208/AM208-1)*100))</f>
        <v>10.091600683123737</v>
      </c>
      <c r="AW208" s="72">
        <f>+AVERAGE(AW207,AW204)</f>
        <v>3648</v>
      </c>
      <c r="AX208" s="63">
        <f>IF(ISERROR(AW208/AO208),"NM",IF(OR(AW208/AO208&lt;0.5,AW208/AO208&gt;2),"NM",(AW208/AO208-1)*100))</f>
        <v>10.128301886792457</v>
      </c>
      <c r="AY208" s="72">
        <f>+AVERAGE(AY207,AY204)</f>
        <v>3735</v>
      </c>
      <c r="AZ208" s="65">
        <f>IF(ISERROR(AY208/AQ208),"NM",IF(OR(AY208/AQ208&lt;0.5,AY208/AQ208&gt;2),"NM",(AY208/AQ208-1)*100))</f>
        <v>9.9337748344370915</v>
      </c>
      <c r="BA208" s="72">
        <f>+AVERAGE(BA207,BA204)</f>
        <v>3797.5</v>
      </c>
      <c r="BB208" s="65">
        <f>IF(ISERROR(BA208/AS208),"NM",IF(OR(BA208/AS208&lt;0.5,BA208/AS208&gt;2),"NM",(BA208/AS208-1)*100))</f>
        <v>9.6434242817958769</v>
      </c>
      <c r="BC208" s="72">
        <f>+AVERAGE(BC207,BC204)</f>
        <v>3877.5</v>
      </c>
      <c r="BD208" s="65">
        <f>IF(ISERROR(BC208/AU208),"NM",IF(OR(BC208/AU208&lt;0.5,BC208/AU208&gt;2),"NM",(BC208/AU208-1)*100))</f>
        <v>9.3639825130447107</v>
      </c>
      <c r="BE208" s="72">
        <f>+AVERAGE(BE207,BE204)</f>
        <v>4010</v>
      </c>
      <c r="BF208" s="65">
        <f>IF(ISERROR(BE208/AW208),"NM",IF(OR(BE208/AW208&lt;0.5,BE208/AW208&gt;2),"NM",(BE208/AW208-1)*100))</f>
        <v>9.923245614035082</v>
      </c>
      <c r="BG208" s="72">
        <f>+AVERAGE(BG207,BG204)</f>
        <v>4130.5</v>
      </c>
      <c r="BH208" s="65">
        <f>IF(ISERROR(BG208/AY208),"NM",IF(OR(BG208/AY208&lt;0.5,BG208/AY208&gt;2),"NM",(BG208/AY208-1)*100))</f>
        <v>10.589022757697464</v>
      </c>
      <c r="BI208" s="72">
        <f>+AVERAGE(BI207,BI204)</f>
        <v>4200.5</v>
      </c>
      <c r="BJ208" s="65">
        <f>IF(ISERROR(BI208/BA208),"NM",IF(OR(BI208/BA208&lt;0.5,BI208/BA208&gt;2),"NM",(BI208/BA208-1)*100))</f>
        <v>10.612244897959178</v>
      </c>
      <c r="BK208" s="72">
        <f>+AVERAGE(BK207,BK204)</f>
        <v>4286.5</v>
      </c>
      <c r="BL208" s="65">
        <f>IF(ISERROR(BK208/BC208),"NM",IF(OR(BK208/BC208&lt;0.5,BK208/BC208&gt;2),"NM",(BK208/BC208-1)*100))</f>
        <v>10.548033526756928</v>
      </c>
      <c r="BM208" s="72">
        <f>+AVERAGE(BM207,BM204)</f>
        <v>4421</v>
      </c>
      <c r="BN208" s="65">
        <f>IF(ISERROR(BM208/BE208),"NM",IF(OR(BM208/BE208&lt;0.5,BM208/BE208&gt;2),"NM",(BM208/BE208-1)*100))</f>
        <v>10.249376558603496</v>
      </c>
      <c r="BO208" s="72">
        <f>+AVERAGE(BO207,BO204)</f>
        <v>4524.5</v>
      </c>
      <c r="BP208" s="65">
        <f>IF(ISERROR(BO208/BG208),"NM",IF(OR(BO208/BG208&lt;0.5,BO208/BG208&gt;2),"NM",(BO208/BG208-1)*100))</f>
        <v>9.538796755840707</v>
      </c>
      <c r="BQ208" s="72">
        <f>+AVERAGE(BQ207,BQ204)</f>
        <v>4578</v>
      </c>
      <c r="BR208" s="65">
        <f>IF(ISERROR(BQ208/BI208),"NM",IF(OR(BQ208/BI208&lt;0.5,BQ208/BI208&gt;2),"NM",(BQ208/BI208-1)*100))</f>
        <v>8.9870253541245013</v>
      </c>
      <c r="BS208" s="72">
        <f>+AVERAGE(BS207,BS204)</f>
        <v>4648.5</v>
      </c>
      <c r="BT208" s="65">
        <f>IF(ISERROR(BS208/BK208),"NM",IF(OR(BS208/BK208&lt;0.5,BS208/BK208&gt;2),"NM",(BS208/BK208-1)*100))</f>
        <v>8.4451183949609145</v>
      </c>
      <c r="BU208" s="72">
        <f>+AVERAGE(BU207,BU204)</f>
        <v>4734.5</v>
      </c>
      <c r="BV208" s="65">
        <f>IF(ISERROR(BU208/BM208),"NM",IF(OR(BU208/BM208&lt;0.5,BU208/BM208&gt;2),"NM",(BU208/BM208-1)*100))</f>
        <v>7.0911558470934111</v>
      </c>
      <c r="BW208" s="72">
        <f>+AVERAGE(BW207,BW204)</f>
        <v>4763</v>
      </c>
      <c r="BX208" s="65">
        <f>IF(ISERROR(BW208/BO208),"NM",IF(OR(BW208/BO208&lt;0.5,BW208/BO208&gt;2),"NM",(BW208/BO208-1)*100))</f>
        <v>5.2713006962095355</v>
      </c>
      <c r="BY208" s="72">
        <f>+AVERAGE(BY207,BY204)</f>
        <v>4739.5</v>
      </c>
      <c r="BZ208" s="65">
        <f>IF(ISERROR(BY208/BQ208),"NM",IF(OR(BY208/BQ208&lt;0.5,BY208/BQ208&gt;2),"NM",(BY208/BQ208-1)*100))</f>
        <v>3.5277413717780703</v>
      </c>
      <c r="CA208" s="72">
        <f>+AVERAGE(CA207,CA204)</f>
        <v>4758</v>
      </c>
      <c r="CB208" s="65">
        <f>IF(ISERROR(CA208/BS208),"NM",IF(OR(CA208/BS208&lt;0.5,CA208/BS208&gt;2),"NM",(CA208/BS208-1)*100))</f>
        <v>2.3555985801871682</v>
      </c>
      <c r="CC208" s="72">
        <f>+AVERAGE(CC207,CC204)</f>
        <v>4865</v>
      </c>
      <c r="CD208" s="65">
        <f>IF(ISERROR(CC208/BU208),"NM",IF(OR(CC208/BU208&lt;0.5,CC208/BU208&gt;2),"NM",(CC208/BU208-1)*100))</f>
        <v>2.7563628683071162</v>
      </c>
      <c r="CE208" s="72">
        <f>+AVERAGE(CE207,CE204)</f>
        <v>4912</v>
      </c>
      <c r="CF208" s="65">
        <f>IF(ISERROR(CE208/BW208),"NM",IF(OR(CE208/BW208&lt;0.5,CE208/BW208&gt;2),"NM",(CE208/BW208-1)*100))</f>
        <v>3.1282804954860355</v>
      </c>
      <c r="CG208" s="72">
        <f>+AVERAGE(CG207,CG204)</f>
        <v>4877.5</v>
      </c>
      <c r="CH208" s="65">
        <f>IF(ISERROR(CG208/BY208),"NM",IF(OR(CG208/BY208&lt;0.5,CG208/BY208&gt;2),"NM",(CG208/BY208-1)*100))</f>
        <v>2.9116995463656536</v>
      </c>
      <c r="CI208" s="72">
        <f>+AVERAGE(CI207,CI204)</f>
        <v>4892</v>
      </c>
      <c r="CJ208" s="65">
        <f>IF(ISERROR(CI208/CA208),"NM",IF(OR(CI208/CA208&lt;0.5,CI208/CA208&gt;2),"NM",(CI208/CA208-1)*100))</f>
        <v>2.8163093736864209</v>
      </c>
      <c r="CK208" s="72">
        <f>+AVERAGE(CK207,CK204)</f>
        <v>4935</v>
      </c>
      <c r="CL208" s="65">
        <f>IF(ISERROR(CK208/CC208),"NM",IF(OR(CK208/CC208&lt;0.5,CK208/CC208&gt;2),"NM",(CK208/CC208-1)*100))</f>
        <v>1.4388489208633004</v>
      </c>
      <c r="CM208" s="72">
        <f>+AVERAGE(CM207,CM204)</f>
        <v>4977</v>
      </c>
      <c r="CN208" s="65">
        <f>IF(ISERROR(CM208/CE208),"NM",IF(OR(CM208/CE208&lt;0.5,CM208/CE208&gt;2),"NM",(CM208/CE208-1)*100))</f>
        <v>1.3232899022801226</v>
      </c>
      <c r="CO208" s="72">
        <f>+AVERAGE(CO207,CO204)</f>
        <v>5009.5</v>
      </c>
      <c r="CP208" s="65">
        <f>IF(ISERROR(CO208/CG208),"NM",IF(OR(CO208/CG208&lt;0.5,CO208/CG208&gt;2),"NM",(CO208/CG208-1)*100))</f>
        <v>2.7063044592516627</v>
      </c>
      <c r="CQ208" s="72">
        <f>+AVERAGE(CQ207,CQ204)</f>
        <v>5061.5</v>
      </c>
      <c r="CR208" s="65">
        <f>IF(ISERROR(CQ208/CI208),"NM",IF(OR(CQ208/CI208&lt;0.5,CQ208/CI208&gt;2),"NM",(CQ208/CI208-1)*100))</f>
        <v>3.4648405560098183</v>
      </c>
      <c r="CS208" s="72">
        <f>+AVERAGE(CS207,CS204)</f>
        <v>5136.5</v>
      </c>
      <c r="CT208" s="65">
        <f>IF(ISERROR(CS208/CK208),"NM",IF(OR(CS208/CK208&lt;0.5,CS208/CK208&gt;2),"NM",(CS208/CK208-1)*100))</f>
        <v>4.083080040526843</v>
      </c>
      <c r="CU208" s="72">
        <f>+AVERAGE(CU207,CU204)</f>
        <v>5212.5</v>
      </c>
      <c r="CV208" s="65">
        <f>IF(ISERROR(CU208/CM208),"NM",IF(OR(CU208/CM208&lt;0.5,CU208/CM208&gt;2),"NM",(CU208/CM208-1)*100))</f>
        <v>4.7317661241711884</v>
      </c>
      <c r="CW208" s="72">
        <f>+AVERAGE(CW207,CW204)</f>
        <v>5266</v>
      </c>
      <c r="CX208" s="65">
        <f>IF(ISERROR(CW208/CO208),"NM",IF(OR(CW208/CO208&lt;0.5,CW208/CO208&gt;2),"NM",(CW208/CO208-1)*100))</f>
        <v>5.1202714841800612</v>
      </c>
      <c r="CY208" s="72">
        <f>+AVERAGE(CY207,CY204)</f>
        <v>5309.5</v>
      </c>
      <c r="CZ208" s="65">
        <f>IF(ISERROR(CY208/CQ208),"NM",IF(OR(CY208/CQ208&lt;0.5,CY208/CQ208&gt;2),"NM",(CY208/CQ208-1)*100))</f>
        <v>4.8997332806480332</v>
      </c>
      <c r="DA208" s="72">
        <f>+AVERAGE(DA207,DA204)</f>
        <v>5387.5</v>
      </c>
      <c r="DB208" s="65">
        <f>IF(ISERROR(DA208/CS208),"NM",IF(OR(DA208/CS208&lt;0.5,DA208/CS208&gt;2),"NM",(DA208/CS208-1)*100))</f>
        <v>4.8865959310814722</v>
      </c>
      <c r="DC208" s="72">
        <f>+AVERAGE(DC207,DC204)</f>
        <v>5439</v>
      </c>
      <c r="DD208" s="65">
        <f>IF(ISERROR(DC208/CU208),"NM",IF(OR(DC208/CU208&lt;0.5,DC208/CU208&gt;2),"NM",(DC208/CU208-1)*100))</f>
        <v>4.345323741007201</v>
      </c>
      <c r="DE208" s="72">
        <f>+AVERAGE(DE207,DE204)</f>
        <v>5455.5</v>
      </c>
      <c r="DF208" s="65">
        <f>IF(ISERROR(DE208/CW208),"NM",IF(OR(DE208/CW208&lt;0.5,DE208/CW208&gt;2),"NM",(DE208/CW208-1)*100))</f>
        <v>3.5985567793391571</v>
      </c>
      <c r="DG208" s="72">
        <f>+AVERAGE(DG207,DG204)</f>
        <v>5489</v>
      </c>
      <c r="DH208" s="65">
        <f>IF(ISERROR(DG208/CY208),"NM",IF(OR(DG208/CY208&lt;0.5,DG208/CY208&gt;2),"NM",(DG208/CY208-1)*100))</f>
        <v>3.380732649025342</v>
      </c>
      <c r="DI208" s="72">
        <f>+AVERAGE(DI207,DI204)</f>
        <v>5532</v>
      </c>
      <c r="DJ208" s="65">
        <f>IF(ISERROR(DI208/DA208),"NM",IF(OR(DI208/DA208&lt;0.5,DI208/DA208&gt;2),"NM",(DI208/DA208-1)*100))</f>
        <v>2.6821345707656707</v>
      </c>
      <c r="DK208" s="72">
        <f>+AVERAGE(DK207,DK204)</f>
        <v>5538</v>
      </c>
      <c r="DL208" s="65">
        <f>IF(ISERROR(DK208/DC208),"NM",IF(OR(DK208/DC208&lt;0.5,DK208/DC208&gt;2),"NM",(DK208/DC208-1)*100))</f>
        <v>1.8201875344732388</v>
      </c>
      <c r="DM208" s="72">
        <f>+AVERAGE(DM207,DM204)</f>
        <v>5521.5</v>
      </c>
      <c r="DN208" s="65">
        <f>IF(ISERROR(DM208/DE208),"NM",IF(OR(DM208/DE208&lt;0.5,DM208/DE208&gt;2),"NM",(DM208/DE208-1)*100))</f>
        <v>1.2097882870497623</v>
      </c>
      <c r="DO208" s="72">
        <f>+AVERAGE(DO207,DO204)</f>
        <v>5531</v>
      </c>
      <c r="DP208" s="65">
        <f>IF(ISERROR(DO208/DG208),"NM",IF(OR(DO208/DG208&lt;0.5,DO208/DG208&gt;2),"NM",(DO208/DG208-1)*100))</f>
        <v>0.76516669703041718</v>
      </c>
      <c r="DQ208" s="72">
        <f>+AVERAGE(DQ207,DQ204)</f>
        <v>5596.5</v>
      </c>
      <c r="DR208" s="65">
        <f>IF(ISERROR(DQ208/DI208),"NM",IF(OR(DQ208/DI208&lt;0.5,DQ208/DI208&gt;2),"NM",(DQ208/DI208-1)*100))</f>
        <v>1.1659436008676805</v>
      </c>
      <c r="DS208" s="72">
        <f>+AVERAGE(DS207,DS204)</f>
        <v>5637.5</v>
      </c>
      <c r="DT208" s="65">
        <f>IF(ISERROR(DS208/DK208),"NM",IF(OR(DS208/DK208&lt;0.5,DS208/DK208&gt;2),"NM",(DS208/DK208-1)*100))</f>
        <v>1.7966775009028435</v>
      </c>
      <c r="DU208" s="72">
        <f>+AVERAGE(DU207,DU204)</f>
        <v>5615.5</v>
      </c>
      <c r="DV208" s="65">
        <f>IF(ISERROR(DU208/DM208),"NM",IF(OR(DU208/DM208&lt;0.5,DU208/DM208&gt;2),"NM",(DU208/DM208-1)*100))</f>
        <v>1.7024359322647786</v>
      </c>
      <c r="DW208" s="72">
        <f>+AVERAGE(DW207,DW204)</f>
        <v>5625.5</v>
      </c>
      <c r="DX208" s="65">
        <f>IF(ISERROR(DW208/DO208),"NM",IF(OR(DW208/DO208&lt;0.5,DW208/DO208&gt;2),"NM",(DW208/DO208-1)*100))</f>
        <v>1.7085517989513743</v>
      </c>
      <c r="DY208" s="72">
        <f t="shared" ref="DY208:EA208" si="702">+AVERAGE(DY207,DY204)</f>
        <v>5693.5</v>
      </c>
      <c r="DZ208" s="65">
        <f>IF(ISERROR(DY208/DQ208),"NM",IF(OR(DY208/DQ208&lt;0.5,DY208/DQ208&gt;2),"NM",(DY208/DQ208-1)*100))</f>
        <v>1.7332261234700219</v>
      </c>
      <c r="EA208" s="72">
        <f t="shared" si="702"/>
        <v>5748</v>
      </c>
      <c r="EB208" s="65">
        <f>IF(ISERROR(EA208/DS208),"NM",IF(OR(EA208/DS208&lt;0.5,EA208/DS208&gt;2),"NM",(EA208/DS208-1)*100))</f>
        <v>1.9600886917960025</v>
      </c>
      <c r="EC208" s="72">
        <f t="shared" ref="EC208:EE208" si="703">+AVERAGE(EC207,EC204)</f>
        <v>5746</v>
      </c>
      <c r="ED208" s="65">
        <f>IF(ISERROR(EC208/DU208),"NM",IF(OR(EC208/DU208&lt;0.5,EC208/DU208&gt;2),"NM",(EC208/DU208-1)*100))</f>
        <v>2.3239248508592381</v>
      </c>
      <c r="EE208" s="72">
        <f t="shared" si="703"/>
        <v>5759</v>
      </c>
      <c r="EF208" s="65">
        <f>IF(ISERROR(EE208/DW208),"NM",IF(OR(EE208/DW208&lt;0.5,EE208/DW208&gt;2),"NM",(EE208/DW208-1)*100))</f>
        <v>2.3731223891209741</v>
      </c>
      <c r="EG208" s="72">
        <f t="shared" ref="EG208:EK208" si="704">+AVERAGE(EG207,EG204)</f>
        <v>5829</v>
      </c>
      <c r="EH208" s="65">
        <f>IF(ISERROR(EG208/DY208),"NM",IF(OR(EG208/DY208&lt;0.5,EG208/DY208&gt;2),"NM",(EG208/DY208-1)*100))</f>
        <v>2.3799069113901838</v>
      </c>
      <c r="EI208" s="72">
        <f t="shared" si="704"/>
        <v>5877</v>
      </c>
      <c r="EJ208" s="65">
        <f>IF(ISERROR(EI208/EA208),"NM",IF(OR(EI208/EA208&lt;0.5,EI208/EA208&gt;2),"NM",(EI208/EA208-1)*100))</f>
        <v>2.2442588726513613</v>
      </c>
      <c r="EK208" s="72">
        <f t="shared" si="704"/>
        <v>5870</v>
      </c>
      <c r="EL208" s="65">
        <f>IF(ISERROR(EK208/EC208),"NM",IF(OR(EK208/EC208&lt;0.5,EK208/EC208&gt;2),"NM",(EK208/EC208-1)*100))</f>
        <v>2.1580229725026046</v>
      </c>
      <c r="EM208" s="72">
        <f t="shared" ref="EM208" si="705">+AVERAGE(EM207,EM204)</f>
        <v>5895.5</v>
      </c>
      <c r="EN208" s="65">
        <f>IF(ISERROR(EM208/EE208),"NM",IF(OR(EM208/EE208&lt;0.5,EM208/EE208&gt;2),"NM",(EM208/EE208-1)*100))</f>
        <v>2.3702031602708784</v>
      </c>
      <c r="EO208" s="72">
        <f t="shared" ref="EO208" si="706">+AVERAGE(EO207,EO204)</f>
        <v>5980.5</v>
      </c>
      <c r="EP208" s="65">
        <f>IF(ISERROR(EO208/EG208),"NM",IF(OR(EO208/EG208&lt;0.5,EO208/EG208&gt;2),"NM",(EO208/EG208-1)*100))</f>
        <v>2.5990735975295998</v>
      </c>
      <c r="EQ208" s="72">
        <f t="shared" ref="EQ208:ES208" si="707">+AVERAGE(EQ207,EQ204)</f>
        <v>6037.9469267299864</v>
      </c>
      <c r="ER208" s="65">
        <f>IF(ISERROR(EQ208/EI208),"NM",IF(OR(EQ208/EI208&lt;0.5,EQ208/EI208&gt;2),"NM",(EQ208/EI208-1)*100))</f>
        <v>2.7385898711925538</v>
      </c>
      <c r="ES208" s="72">
        <f t="shared" si="707"/>
        <v>6041.7428668306875</v>
      </c>
      <c r="ET208" s="65">
        <f>IF(ISERROR(ES208/EK208),"NM",IF(OR(ES208/EK208&lt;0.5,ES208/EK208&gt;2),"NM",(ES208/EK208-1)*100))</f>
        <v>2.9257728591258525</v>
      </c>
      <c r="EU208" s="72">
        <f t="shared" ref="EU208" si="708">+AVERAGE(EU207,EU204)</f>
        <v>6078.565994996995</v>
      </c>
      <c r="EV208" s="65">
        <f>IF(ISERROR(EU208/EM208),"NM",IF(OR(EU208/EM208&lt;0.5,EU208/EM208&gt;2),"NM",(EU208/EM208-1)*100))</f>
        <v>3.1051818335509296</v>
      </c>
      <c r="EW208" s="72">
        <f t="shared" ref="EW208" si="709">+AVERAGE(EW207,EW204)</f>
        <v>6178.5803559558262</v>
      </c>
      <c r="EX208" s="65">
        <f>IF(ISERROR(EW208/EO208),"NM",IF(OR(EW208/EO208&lt;0.5,EW208/EO208&gt;2),"NM",(EW208/EO208-1)*100))</f>
        <v>3.3121036026390049</v>
      </c>
      <c r="EY208" s="65"/>
      <c r="EZ208" s="318"/>
      <c r="FA208" s="72"/>
      <c r="FB208" s="72">
        <f>+AVERAGE(FB207,FB204)</f>
        <v>1005.95</v>
      </c>
      <c r="FC208" s="102"/>
      <c r="FD208" s="72">
        <f>+AVERAGE(FD207,FD204)</f>
        <v>1492.5</v>
      </c>
      <c r="FE208" s="65">
        <f>IF(ISERROR(FD208/FB208),"NM",IF(OR(FD208/FB208&lt;0.5,FD208/FB208&gt;2),"NM",(FD208/FB208-1)*100))</f>
        <v>48.367215070331525</v>
      </c>
      <c r="FF208" s="72">
        <f>+AVERAGE(FF207,FF204)</f>
        <v>1749.5</v>
      </c>
      <c r="FG208" s="65">
        <f>IF(ISERROR(FF208/FD208),"NM",IF(OR(FF208/FD208&lt;0.5,FF208/FD208&gt;2),"NM",(FF208/FD208-1)*100))</f>
        <v>17.219430485762153</v>
      </c>
      <c r="FH208" s="72">
        <f>+AVERAGE(FH207,FH204)</f>
        <v>2049.5</v>
      </c>
      <c r="FI208" s="65">
        <f>IF(ISERROR(FH208/FF208),"NM",IF(OR(FH208/FF208&lt;0.5,FH208/FF208&gt;2),"NM",(FH208/FF208-1)*100))</f>
        <v>17.147756501857671</v>
      </c>
      <c r="FJ208" s="72">
        <f>+AVERAGE(FJ207,FJ204)</f>
        <v>2456</v>
      </c>
      <c r="FK208" s="65">
        <f>IF(ISERROR(FJ208/FH208),"NM",IF(OR(FJ208/FH208&lt;0.5,FJ208/FH208&gt;2),"NM",(FJ208/FH208-1)*100))</f>
        <v>19.834105879482799</v>
      </c>
      <c r="FL208" s="72">
        <f>+AVERAGE(FL207,FL204)</f>
        <v>2858.5</v>
      </c>
      <c r="FM208" s="65">
        <f>IF(ISERROR(FL208/FJ208),"NM",IF(OR(FL208/FJ208&lt;0.5,FL208/FJ208&gt;2),"NM",(FL208/FJ208-1)*100))</f>
        <v>16.3884364820847</v>
      </c>
      <c r="FN208" s="72">
        <f>+AVERAGE(FN207,FN204)</f>
        <v>3208.5</v>
      </c>
      <c r="FO208" s="65">
        <f>IF(ISERROR(FN208/FL208),"NM",IF(OR(FN208/FL208&lt;0.5,FN208/FL208&gt;2),"NM",(FN208/FL208-1)*100))</f>
        <v>12.244184012594017</v>
      </c>
      <c r="FP208" s="72">
        <f>+AVERAGE(FP207,FP204)</f>
        <v>3542.5</v>
      </c>
      <c r="FQ208" s="65">
        <f>IF(ISERROR(FP208/FN208),"NM",IF(OR(FP208/FN208&lt;0.5,FP208/FN208&gt;2),"NM",(FP208/FN208-1)*100))</f>
        <v>10.40984883902134</v>
      </c>
      <c r="FR208" s="72">
        <f>AVERAGE(BE208,BC208,BA208,AY208)</f>
        <v>3855</v>
      </c>
      <c r="FS208" s="65">
        <f>IF(ISERROR(FR208/FP208),"NM",IF(OR(FR208/FP208&lt;0.5,FR208/FP208&gt;2),"NM",(FR208/FP208-1)*100))</f>
        <v>8.82145377558221</v>
      </c>
      <c r="FT208" s="72">
        <f>AVERAGE(BM208,BK208,BI208,BG208)</f>
        <v>4259.625</v>
      </c>
      <c r="FU208" s="65">
        <f>IF(ISERROR(FT208/FR208),"NM",IF(OR(FT208/FR208&lt;0.5,FT208/FR208&gt;2),"NM",(FT208/FR208-1)*100))</f>
        <v>10.49610894941635</v>
      </c>
      <c r="FV208" s="72">
        <f>AVERAGE(BU208,BS208,BQ208,BO208)</f>
        <v>4621.375</v>
      </c>
      <c r="FW208" s="65">
        <f>IF(ISERROR(FV208/FT208),"NM",IF(OR(FV208/FT208&lt;0.5,FV208/FT208&gt;2),"NM",(FV208/FT208-1)*100))</f>
        <v>8.4925316195674441</v>
      </c>
      <c r="FX208" s="72">
        <f>AVERAGE(BW208,BY208,CA208,CC208)</f>
        <v>4781.375</v>
      </c>
      <c r="FY208" s="65">
        <f>IF(ISERROR(FX208/FV208),"NM",IF(OR(FX208/FV208&lt;0.5,FX208/FV208&gt;2),"NM",(FX208/FV208-1)*100))</f>
        <v>3.4621730545562723</v>
      </c>
      <c r="FZ208" s="90">
        <f>AVERAGE(CE208,CG208,CI208,CK208)</f>
        <v>4904.125</v>
      </c>
      <c r="GA208" s="65">
        <f>IF(ISERROR(FZ208/FX208),"NM",IF(OR(FZ208/FX208&lt;0.5,FZ208/FX208&gt;2),"NM",(FZ208/FX208-1)*100))</f>
        <v>2.5672531437086699</v>
      </c>
      <c r="GB208" s="90">
        <f>AVERAGE(CM208,CO208,CQ208,CS208)</f>
        <v>5046.125</v>
      </c>
      <c r="GC208" s="65">
        <f>IF(ISERROR(GB208/FZ208),"NM",IF(OR(GB208/FZ208&lt;0.5,GB208/FZ208&gt;2),"NM",(GB208/FZ208-1)*100))</f>
        <v>2.8955216272015916</v>
      </c>
      <c r="GD208" s="90">
        <f>AVERAGE(CU208,CW208,CY208,DA208)</f>
        <v>5293.875</v>
      </c>
      <c r="GE208" s="65">
        <f>IF(ISERROR(GD208/GB208),"NM",IF(OR(GD208/GB208&lt;0.5,GD208/GB208&gt;2),"NM",(GD208/GB208-1)*100))</f>
        <v>4.9097079442146141</v>
      </c>
      <c r="GF208" s="90">
        <f>AVERAGE(DC208,DE208,DG208,DI208)</f>
        <v>5478.875</v>
      </c>
      <c r="GG208" s="65">
        <f>IF(ISERROR(GF208/GD208),"NM",IF(OR(GF208/GD208&lt;0.5,GF208/GD208&gt;2),"NM",(GF208/GD208-1)*100))</f>
        <v>3.4946046138225828</v>
      </c>
      <c r="GH208" s="90">
        <f>AVERAGE(DK208,DM208,DO208,DQ208)</f>
        <v>5546.75</v>
      </c>
      <c r="GI208" s="65">
        <f>IF(ISERROR(GH208/GF208),"NM",IF(OR(GH208/GF208&lt;0.5,GH208/GF208&gt;2),"NM",(GH208/GF208-1)*100))</f>
        <v>1.2388492163081022</v>
      </c>
      <c r="GJ208" s="90">
        <f>AVERAGE(DS208,DU208,DW208,DY208)</f>
        <v>5643</v>
      </c>
      <c r="GK208" s="65">
        <f>IF(ISERROR(GJ208/GH208),"NM",IF(OR(GJ208/GH208&lt;0.5,GJ208/GH208&gt;2),"NM",(GJ208/GH208-1)*100))</f>
        <v>1.7352503718393697</v>
      </c>
      <c r="GL208" s="90">
        <f>AVERAGE(EA208,EC208,EE208,EG208)</f>
        <v>5770.5</v>
      </c>
      <c r="GM208" s="65">
        <f>IF(ISERROR(GL208/GJ208),"NM",IF(OR(GL208/GJ208&lt;0.5,GL208/GJ208&gt;2),"NM",(GL208/GJ208-1)*100))</f>
        <v>2.2594364699627834</v>
      </c>
      <c r="GN208" s="90">
        <f>AVERAGE(EI208,EK208,EM208,EO208)</f>
        <v>5905.75</v>
      </c>
      <c r="GO208" s="65">
        <f>IF(ISERROR(GN208/GL208),"NM",IF(OR(GN208/GL208&lt;0.5,GN208/GL208&gt;2),"NM",(GN208/GL208-1)*100))</f>
        <v>2.3438176934407862</v>
      </c>
      <c r="GP208" s="90">
        <f>AVERAGE(EQ208,ES208,EU208,EW208)</f>
        <v>6084.2090361283736</v>
      </c>
      <c r="GQ208" s="65">
        <f>IF(ISERROR(GP208/GN208),"NM",IF(OR(GP208/GN208&lt;0.5,GP208/GN208&gt;2),"NM",(GP208/GN208-1)*100))</f>
        <v>3.0217844664669702</v>
      </c>
      <c r="GR208" s="72">
        <f>+AVERAGE(GR207,GR204)</f>
        <v>6492.3673007029211</v>
      </c>
      <c r="GS208" s="65">
        <f>IF(ISERROR(GR208/GP208),"NM",IF(OR(GR208/GP208&lt;0.5,GR208/GP208&gt;2),"NM",(GR208/GP208-1)*100))</f>
        <v>6.7084852303870735</v>
      </c>
      <c r="GT208" s="72">
        <f>+AVERAGE(GT207,GT204)</f>
        <v>6962.4140313595253</v>
      </c>
      <c r="GU208" s="65">
        <f>IF(ISERROR(GT208/GR208),"NM",IF(OR(GT208/GR208&lt;0.5,GT208/GR208&gt;2),"NM",(GT208/GR208-1)*100))</f>
        <v>7.2399898047313727</v>
      </c>
      <c r="GV208" s="72">
        <f>+AVERAGE(GV207,GV204)</f>
        <v>7443.8332901621816</v>
      </c>
      <c r="GW208" s="65">
        <f>IF(ISERROR(GV208/GT208),"NM",IF(OR(GV208/GT208&lt;0.5,GV208/GT208&gt;2),"NM",(GV208/GT208-1)*100))</f>
        <v>6.9145451079796194</v>
      </c>
      <c r="GX208" s="72">
        <f>+AVERAGE(GX207,GX204)</f>
        <v>7940.8958149030968</v>
      </c>
      <c r="GY208" s="65">
        <f>IF(ISERROR(GX208/GV208),"NM",IF(OR(GX208/GV208&lt;0.5,GX208/GV208&gt;2),"NM",(GX208/GV208-1)*100))</f>
        <v>6.6775074798872236</v>
      </c>
      <c r="GZ208" s="67">
        <f t="shared" si="511"/>
        <v>6.1008560432865622</v>
      </c>
      <c r="HA208" s="281"/>
      <c r="HB208" s="75"/>
      <c r="HC208"/>
      <c r="HD208"/>
      <c r="HE208"/>
      <c r="HF208"/>
      <c r="HG208"/>
      <c r="HH208"/>
    </row>
    <row r="209" spans="1:216" s="2" customFormat="1" ht="13.5" customHeight="1" x14ac:dyDescent="0.2">
      <c r="A209" s="4"/>
      <c r="B209" s="54"/>
      <c r="C209" s="72"/>
      <c r="D209" s="100"/>
      <c r="E209" s="72"/>
      <c r="F209" s="100"/>
      <c r="G209" s="72"/>
      <c r="H209" s="100"/>
      <c r="I209" s="72"/>
      <c r="J209" s="100"/>
      <c r="K209" s="72"/>
      <c r="L209" s="102"/>
      <c r="M209" s="72"/>
      <c r="N209" s="102"/>
      <c r="O209" s="72"/>
      <c r="P209" s="102"/>
      <c r="Q209" s="72"/>
      <c r="R209" s="102"/>
      <c r="S209" s="72"/>
      <c r="T209" s="102"/>
      <c r="U209" s="72"/>
      <c r="V209" s="102"/>
      <c r="W209" s="72"/>
      <c r="X209" s="102"/>
      <c r="Y209" s="72"/>
      <c r="Z209" s="102"/>
      <c r="AA209" s="72"/>
      <c r="AB209" s="102"/>
      <c r="AC209" s="72"/>
      <c r="AD209" s="102"/>
      <c r="AE209" s="72"/>
      <c r="AF209" s="102"/>
      <c r="AG209" s="72"/>
      <c r="AH209" s="102"/>
      <c r="AI209" s="72"/>
      <c r="AJ209" s="102"/>
      <c r="AK209" s="72"/>
      <c r="AL209" s="102"/>
      <c r="AM209" s="72"/>
      <c r="AN209" s="102"/>
      <c r="AO209" s="72"/>
      <c r="AP209" s="102"/>
      <c r="AQ209" s="72"/>
      <c r="AR209" s="102"/>
      <c r="AS209" s="72"/>
      <c r="AT209" s="102"/>
      <c r="AU209" s="72"/>
      <c r="AV209" s="102"/>
      <c r="AW209" s="72"/>
      <c r="AX209" s="102"/>
      <c r="AY209" s="72"/>
      <c r="AZ209" s="106"/>
      <c r="BA209" s="72"/>
      <c r="BB209" s="106"/>
      <c r="BC209" s="72"/>
      <c r="BD209" s="106"/>
      <c r="BE209" s="72"/>
      <c r="BF209" s="106"/>
      <c r="BG209" s="72"/>
      <c r="BH209" s="106"/>
      <c r="BI209" s="72"/>
      <c r="BJ209" s="106"/>
      <c r="BK209" s="72"/>
      <c r="BL209" s="106"/>
      <c r="BM209" s="72"/>
      <c r="BN209" s="106"/>
      <c r="BO209" s="72"/>
      <c r="BP209" s="106"/>
      <c r="BQ209" s="72"/>
      <c r="BR209" s="106"/>
      <c r="BS209" s="72"/>
      <c r="BT209" s="106"/>
      <c r="BU209" s="72"/>
      <c r="BV209" s="106"/>
      <c r="BW209" s="72"/>
      <c r="BX209" s="106"/>
      <c r="BY209" s="72"/>
      <c r="BZ209" s="106"/>
      <c r="CA209" s="72"/>
      <c r="CB209" s="106"/>
      <c r="CC209" s="72"/>
      <c r="CD209" s="106"/>
      <c r="CE209" s="72"/>
      <c r="CF209" s="106"/>
      <c r="CG209" s="72"/>
      <c r="CH209" s="106"/>
      <c r="CI209" s="72"/>
      <c r="CJ209" s="106"/>
      <c r="CK209" s="72"/>
      <c r="CL209" s="106"/>
      <c r="CM209" s="72"/>
      <c r="CN209" s="106"/>
      <c r="CO209" s="72"/>
      <c r="CP209" s="106"/>
      <c r="CQ209" s="72"/>
      <c r="CR209" s="106"/>
      <c r="CS209" s="72"/>
      <c r="CT209" s="106"/>
      <c r="CU209" s="72"/>
      <c r="CV209" s="106"/>
      <c r="CW209" s="72"/>
      <c r="CX209" s="106"/>
      <c r="CY209" s="72"/>
      <c r="CZ209" s="106"/>
      <c r="DA209" s="72"/>
      <c r="DB209" s="106"/>
      <c r="DC209" s="72"/>
      <c r="DD209" s="106"/>
      <c r="DE209" s="72"/>
      <c r="DF209" s="106"/>
      <c r="DG209" s="72"/>
      <c r="DH209" s="106"/>
      <c r="DI209" s="72"/>
      <c r="DJ209" s="106"/>
      <c r="DK209" s="72"/>
      <c r="DL209" s="106"/>
      <c r="DM209" s="72"/>
      <c r="DN209" s="106"/>
      <c r="DO209" s="72"/>
      <c r="DP209" s="106"/>
      <c r="DQ209" s="72"/>
      <c r="DR209" s="106"/>
      <c r="DS209" s="72"/>
      <c r="DT209" s="106"/>
      <c r="DU209" s="72"/>
      <c r="DV209" s="106"/>
      <c r="DW209" s="72"/>
      <c r="DX209" s="106"/>
      <c r="DY209" s="72"/>
      <c r="DZ209" s="106"/>
      <c r="EA209" s="72"/>
      <c r="EB209" s="106"/>
      <c r="EC209" s="72"/>
      <c r="ED209" s="106"/>
      <c r="EE209" s="72"/>
      <c r="EF209" s="106"/>
      <c r="EG209" s="72"/>
      <c r="EH209" s="106"/>
      <c r="EI209" s="72"/>
      <c r="EJ209" s="106"/>
      <c r="EK209" s="72"/>
      <c r="EL209" s="106"/>
      <c r="EM209" s="72"/>
      <c r="EN209" s="106"/>
      <c r="EO209" s="72"/>
      <c r="EP209" s="106"/>
      <c r="EQ209" s="72"/>
      <c r="ER209" s="106"/>
      <c r="ES209" s="72"/>
      <c r="ET209" s="106"/>
      <c r="EU209" s="72"/>
      <c r="EV209" s="106"/>
      <c r="EW209" s="72"/>
      <c r="EX209" s="106"/>
      <c r="EY209" s="106"/>
      <c r="EZ209" s="318"/>
      <c r="FA209" s="72"/>
      <c r="FB209" s="72"/>
      <c r="FC209" s="102"/>
      <c r="FD209" s="72"/>
      <c r="FE209" s="106"/>
      <c r="FF209" s="74"/>
      <c r="FG209" s="106"/>
      <c r="FH209" s="74"/>
      <c r="FI209" s="106"/>
      <c r="FJ209" s="74"/>
      <c r="FK209" s="106"/>
      <c r="FL209" s="74"/>
      <c r="FM209" s="106"/>
      <c r="FN209" s="74"/>
      <c r="FO209" s="106"/>
      <c r="FP209" s="72"/>
      <c r="FQ209" s="106"/>
      <c r="FR209" s="72"/>
      <c r="FS209" s="106"/>
      <c r="FT209" s="72"/>
      <c r="FU209" s="106"/>
      <c r="FV209" s="72"/>
      <c r="FW209" s="106"/>
      <c r="FX209" s="72"/>
      <c r="FY209" s="106"/>
      <c r="FZ209" s="72"/>
      <c r="GA209" s="106"/>
      <c r="GB209" s="72"/>
      <c r="GC209" s="106"/>
      <c r="GD209" s="72"/>
      <c r="GE209" s="106"/>
      <c r="GF209" s="72"/>
      <c r="GG209" s="106"/>
      <c r="GH209" s="72"/>
      <c r="GI209" s="106"/>
      <c r="GJ209" s="72"/>
      <c r="GK209" s="106"/>
      <c r="GL209" s="72"/>
      <c r="GM209" s="106"/>
      <c r="GN209" s="72"/>
      <c r="GO209" s="106"/>
      <c r="GP209" s="72"/>
      <c r="GQ209" s="106"/>
      <c r="GR209" s="72"/>
      <c r="GS209" s="106"/>
      <c r="GT209" s="72"/>
      <c r="GU209" s="106"/>
      <c r="GV209" s="72"/>
      <c r="GW209" s="106"/>
      <c r="GX209" s="72"/>
      <c r="GY209" s="106"/>
      <c r="GZ209" s="67" t="str">
        <f t="shared" si="511"/>
        <v/>
      </c>
      <c r="HA209" s="281"/>
      <c r="HB209" s="75"/>
      <c r="HC209"/>
      <c r="HD209"/>
      <c r="HE209"/>
      <c r="HF209"/>
      <c r="HG209"/>
      <c r="HH209"/>
    </row>
    <row r="210" spans="1:216" s="2" customFormat="1" ht="13.5" customHeight="1" x14ac:dyDescent="0.2">
      <c r="A210" s="4"/>
      <c r="B210" s="54" t="s">
        <v>264</v>
      </c>
      <c r="C210" s="131"/>
      <c r="D210" s="63"/>
      <c r="E210" s="131">
        <f>-E206/E204*400</f>
        <v>27.350427350427353</v>
      </c>
      <c r="F210" s="63"/>
      <c r="G210" s="131">
        <f>-G206/G204*400</f>
        <v>26.934435912581218</v>
      </c>
      <c r="H210" s="63"/>
      <c r="I210" s="131">
        <f>-I206/I204*400</f>
        <v>25.570776255707763</v>
      </c>
      <c r="J210" s="63"/>
      <c r="K210" s="131">
        <f>-K206/K204*400</f>
        <v>27.727028479312199</v>
      </c>
      <c r="L210" s="63" t="str">
        <f>IF(ISERROR(K210/C210),"NM",IF(OR(K210/C210&lt;0.5,K210/C210&gt;2),"NM",(K210/C210-1)*100))</f>
        <v>NM</v>
      </c>
      <c r="M210" s="131">
        <f>-M206/M204*400</f>
        <v>27.921406411582211</v>
      </c>
      <c r="N210" s="63">
        <f>IF(ISERROR(M210/E210),"NM",IF(OR(M210/E210&lt;0.5,M210/E210&gt;2),"NM",(M210/E210-1)*100))</f>
        <v>2.0876421923474497</v>
      </c>
      <c r="O210" s="131">
        <f>-O206/O204*400</f>
        <v>26.626924987580725</v>
      </c>
      <c r="P210" s="63">
        <f>IF(ISERROR(O210/G210),"NM",IF(OR(O210/G210&lt;0.5,O210/G210&gt;2),"NM",(O210/G210-1)*100))</f>
        <v>-1.1417017456706868</v>
      </c>
      <c r="Q210" s="131">
        <f>-Q206/Q204*400</f>
        <v>27.368421052631582</v>
      </c>
      <c r="R210" s="63">
        <f>IF(ISERROR(Q210/I210),"NM",IF(OR(Q210/I210&lt;0.5,Q210/I210&gt;2),"NM",(Q210/I210-1)*100))</f>
        <v>7.0300751879699419</v>
      </c>
      <c r="S210" s="131">
        <f>-S206/S204*400</f>
        <v>29.848078641644328</v>
      </c>
      <c r="T210" s="63">
        <f>IF(ISERROR(S210/K210),"NM",IF(OR(S210/K210&lt;0.5,S210/K210&gt;2),"NM",(S210/K210-1)*100))</f>
        <v>7.6497564963180054</v>
      </c>
      <c r="U210" s="131">
        <f>-U206/U204*400</f>
        <v>24.967490247074124</v>
      </c>
      <c r="V210" s="63">
        <f>IF(ISERROR(U210/M210),"NM",IF(OR(U210/M210&lt;0.5,U210/M210&gt;2),"NM",(U210/M210-1)*100))</f>
        <v>-10.579396041034517</v>
      </c>
      <c r="W210" s="131">
        <f>-W206/W204*400</f>
        <v>26.31361191559785</v>
      </c>
      <c r="X210" s="63">
        <f>IF(ISERROR(W210/O210),"NM",IF(OR(W210/O210&lt;0.5,W210/O210&gt;2),"NM",(W210/O210-1)*100))</f>
        <v>-1.1766776378759891</v>
      </c>
      <c r="Y210" s="131">
        <f>-Y206/Y204*400</f>
        <v>26.052422557585388</v>
      </c>
      <c r="Z210" s="63">
        <f>IF(ISERROR(Y210/Q210),"NM",IF(OR(Y210/Q210&lt;0.5,Y210/Q210&gt;2),"NM",(Y210/Q210-1)*100))</f>
        <v>-4.808456039591869</v>
      </c>
      <c r="AA210" s="131">
        <f>-AA206/AA204*400</f>
        <v>29.895287958115187</v>
      </c>
      <c r="AB210" s="63">
        <f>IF(ISERROR(AA210/S210),"NM",IF(OR(AA210/S210&lt;0.5,AA210/S210&gt;2),"NM",(AA210/S210-1)*100))</f>
        <v>0.15816534470327603</v>
      </c>
      <c r="AC210" s="131">
        <f>-AC206/AC204*400</f>
        <v>25.778103258879533</v>
      </c>
      <c r="AD210" s="63">
        <f>IF(ISERROR(AC210/U210),"NM",IF(OR(AC210/U210&lt;0.5,AC210/U210&gt;2),"NM",(AC210/U210-1)*100))</f>
        <v>3.2466739899914554</v>
      </c>
      <c r="AE210" s="131">
        <f>-AE206/AE204*400</f>
        <v>25.540971975877969</v>
      </c>
      <c r="AF210" s="63">
        <f>IF(ISERROR(AE210/W210),"NM",IF(OR(AE210/W210&lt;0.5,AE210/W210&gt;2),"NM",(AE210/W210-1)*100))</f>
        <v>-2.9362747394700461</v>
      </c>
      <c r="AG210" s="131">
        <f>-AG206/AG204*400</f>
        <v>28.063404548587183</v>
      </c>
      <c r="AH210" s="63">
        <f>IF(ISERROR(AG210/Y210),"NM",IF(OR(AG210/Y210&lt;0.5,AG210/Y210&gt;2),"NM",(AG210/Y210-1)*100))</f>
        <v>7.7189827032660308</v>
      </c>
      <c r="AI210" s="131">
        <f>-AI206/AI204*400</f>
        <v>28.524482418665791</v>
      </c>
      <c r="AJ210" s="63">
        <f>IF(ISERROR(AI210/AA210),"NM",IF(OR(AI210/AA210&lt;0.5,AI210/AA210&gt;2),"NM",(AI210/AA210-1)*100))</f>
        <v>-4.5853565330093655</v>
      </c>
      <c r="AK210" s="131">
        <f>-AK206/AK204*400</f>
        <v>26.692332370869426</v>
      </c>
      <c r="AL210" s="63">
        <f>IF(ISERROR(AK210/AC210),"NM",IF(OR(AK210/AC210&lt;0.5,AK210/AC210&gt;2),"NM",(AK210/AC210-1)*100))</f>
        <v>3.5465336716539841</v>
      </c>
      <c r="AM210" s="131">
        <f>-AM206/AM204*400</f>
        <v>26.206896551724139</v>
      </c>
      <c r="AN210" s="63">
        <f>IF(ISERROR(AM210/AE210),"NM",IF(OR(AM210/AE210&lt;0.5,AM210/AE210&gt;2),"NM",(AM210/AE210-1)*100))</f>
        <v>2.6072796934865972</v>
      </c>
      <c r="AO210" s="133">
        <f>-AO206/AO204*400</f>
        <v>27.068594278683484</v>
      </c>
      <c r="AP210" s="63">
        <f>IF(ISERROR(AO210/AG210),"NM",IF(OR(AO210/AG210&lt;0.5,AO210/AG210&gt;2),"NM",(AO210/AG210-1)*100))</f>
        <v>-3.5448666542982954</v>
      </c>
      <c r="AQ210" s="133">
        <f>-AQ206/AQ204*400</f>
        <v>28.33432128037937</v>
      </c>
      <c r="AR210" s="63">
        <f>IF(ISERROR(AQ210/AI210),"NM",IF(OR(AQ210/AI210&lt;0.5,AQ210/AI210&gt;2),"NM",(AQ210/AI210-1)*100))</f>
        <v>-0.66665938226448951</v>
      </c>
      <c r="AS210" s="133">
        <f>-AS206/AS204*400</f>
        <v>25.95732242034493</v>
      </c>
      <c r="AT210" s="63">
        <f>IF(ISERROR(AS210/AK210),"NM",IF(OR(AS210/AK210&lt;0.5,AS210/AK210&gt;2),"NM",(AS210/AK210-1)*100))</f>
        <v>-2.7536370382029496</v>
      </c>
      <c r="AU210" s="133">
        <f>-AU206/AU204*400</f>
        <v>24.871648602395894</v>
      </c>
      <c r="AV210" s="63">
        <f>IF(ISERROR(AU210/AM210),"NM",IF(OR(AU210/AM210&lt;0.5,AU210/AM210&gt;2),"NM",(AU210/AM210-1)*100))</f>
        <v>-5.095025069805148</v>
      </c>
      <c r="AW210" s="133">
        <f>-AW206/AW204*400</f>
        <v>27.11297071129707</v>
      </c>
      <c r="AX210" s="63">
        <f>IF(ISERROR(AW210/AO210),"NM",IF(OR(AW210/AO210&lt;0.5,AW210/AO210&gt;2),"NM",(AW210/AO210-1)*100))</f>
        <v>0.1639406618485939</v>
      </c>
      <c r="AY210" s="133">
        <f>-AY206/AY204*400</f>
        <v>29.102667744543247</v>
      </c>
      <c r="AZ210" s="65">
        <f>IF(ISERROR(AY210/AQ210),"NM",IF(OR(AY210/AQ210&lt;0.5,AY210/AQ210&gt;2),"NM",(AY210/AQ210-1)*100))</f>
        <v>2.7117164959089113</v>
      </c>
      <c r="BA210" s="133">
        <f>-BA206/BA204*400</f>
        <v>26.602819898909285</v>
      </c>
      <c r="BB210" s="65">
        <f>IF(ISERROR(BA210/AS210),"NM",IF(OR(BA210/AS210&lt;0.5,BA210/AS210&gt;2),"NM",(BA210/AS210-1)*100))</f>
        <v>2.4867644979376768</v>
      </c>
      <c r="BC210" s="133">
        <f>-BC206/BC204*400</f>
        <v>25.964546402502609</v>
      </c>
      <c r="BD210" s="65">
        <f>IF(ISERROR(BC210/AU210),"NM",IF(OR(BC210/AU210&lt;0.5,BC210/AU210&gt;2),"NM",(BC210/AU210-1)*100))</f>
        <v>4.3941510174015486</v>
      </c>
      <c r="BE210" s="133">
        <f>-BE206/BE204*400</f>
        <v>27.047716254146465</v>
      </c>
      <c r="BF210" s="65">
        <f>IF(ISERROR(BE210/AW210),"NM",IF(OR(BE210/AW210&lt;0.5,BE210/AW210&gt;2),"NM",(BE210/AW210-1)*100))</f>
        <v>-0.24067616140424075</v>
      </c>
      <c r="BG210" s="133">
        <f>-BG206/BG204*400</f>
        <v>28.57839551328944</v>
      </c>
      <c r="BH210" s="65">
        <f>IF(ISERROR(BG210/AY210),"NM",IF(OR(BG210/AY210&lt;0.5,BG210/AY210&gt;2),"NM",(BG210/AY210-1)*100))</f>
        <v>-1.8014576390582238</v>
      </c>
      <c r="BI210" s="133">
        <f>-BI206/BI204*400</f>
        <v>27.307692307692307</v>
      </c>
      <c r="BJ210" s="65">
        <f>IF(ISERROR(BI210/BA210),"NM",IF(OR(BI210/BA210&lt;0.5,BI210/BA210&gt;2),"NM",(BI210/BA210-1)*100))</f>
        <v>2.6496153846153891</v>
      </c>
      <c r="BK210" s="133">
        <f>-BK206/BK204*400</f>
        <v>26.125913699599153</v>
      </c>
      <c r="BL210" s="65">
        <f>IF(ISERROR(BK210/BC210),"NM",IF(OR(BK210/BC210&lt;0.5,BK210/BC210&gt;2),"NM",(BK210/BC210-1)*100))</f>
        <v>0.62149091532364142</v>
      </c>
      <c r="BM210" s="133">
        <f>-BM206/BM204*400</f>
        <v>27.239150507848571</v>
      </c>
      <c r="BN210" s="65">
        <f>IF(ISERROR(BM210/BE210),"NM",IF(OR(BM210/BE210&lt;0.5,BM210/BE210&gt;2),"NM",(BM210/BE210-1)*100))</f>
        <v>0.70776494364015452</v>
      </c>
      <c r="BO210" s="133">
        <f>-BO206/BO204*400</f>
        <v>28.736141906873613</v>
      </c>
      <c r="BP210" s="65">
        <f>IF(ISERROR(BO210/BG210),"NM",IF(OR(BO210/BG210&lt;0.5,BO210/BG210&gt;2),"NM",(BO210/BG210-1)*100))</f>
        <v>0.5519777816456406</v>
      </c>
      <c r="BQ210" s="133">
        <f>-BQ206/BQ204*400</f>
        <v>26.878166997135931</v>
      </c>
      <c r="BR210" s="65">
        <f>IF(ISERROR(BQ210/BI210),"NM",IF(OR(BQ210/BI210&lt;0.5,BQ210/BI210&gt;2),"NM",(BQ210/BI210-1)*100))</f>
        <v>-1.5729095879529198</v>
      </c>
      <c r="BS210" s="133">
        <f>-BS206/BS204*400</f>
        <v>26.510721247563353</v>
      </c>
      <c r="BT210" s="65">
        <f>IF(ISERROR(BS210/BK210),"NM",IF(OR(BS210/BK210&lt;0.5,BS210/BK210&gt;2),"NM",(BS210/BK210-1)*100))</f>
        <v>1.4728960387330181</v>
      </c>
      <c r="BU210" s="133">
        <f>-BU206/BU204*400</f>
        <v>28.803418803418801</v>
      </c>
      <c r="BV210" s="65">
        <f>IF(ISERROR(BU210/BM210),"NM",IF(OR(BU210/BM210&lt;0.5,BU210/BM210&gt;2),"NM",(BU210/BM210-1)*100))</f>
        <v>5.7427205562798678</v>
      </c>
      <c r="BW210" s="133">
        <f>-BW206/BW204*400</f>
        <v>33.660471914804759</v>
      </c>
      <c r="BX210" s="65">
        <f>IF(ISERROR(BW210/BO210),"NM",IF(OR(BW210/BO210&lt;0.5,BW210/BO210&gt;2),"NM",(BW210/BO210-1)*100))</f>
        <v>17.136364456612242</v>
      </c>
      <c r="BY210" s="133">
        <f>-BY206/BY204*400</f>
        <v>28.372387587080432</v>
      </c>
      <c r="BZ210" s="65">
        <f>IF(ISERROR(BY210/BQ210),"NM",IF(OR(BY210/BQ210&lt;0.5,BY210/BQ210&gt;2),"NM",(BY210/BQ210-1)*100))</f>
        <v>5.5592354571787572</v>
      </c>
      <c r="CA210" s="133">
        <f>-CA206/CA204*400</f>
        <v>26.149304091100799</v>
      </c>
      <c r="CB210" s="65">
        <f>IF(ISERROR(CA210/BS210),"NM",IF(OR(CA210/BS210&lt;0.5,CA210/BS210&gt;2),"NM",(CA210/BS210-1)*100))</f>
        <v>-1.3632867740094867</v>
      </c>
      <c r="CC210" s="133">
        <f>-CC206/CC204*400</f>
        <v>19.857561793045665</v>
      </c>
      <c r="CD210" s="65">
        <f>IF(ISERROR(CC210/BU210),"NM",IF(OR(CC210/BU210&lt;0.5,CC210/BU210&gt;2),"NM",(CC210/BU210-1)*100))</f>
        <v>-31.058316623550652</v>
      </c>
      <c r="CE210" s="133">
        <f>-CE206/CE204*400</f>
        <v>32.606941081517355</v>
      </c>
      <c r="CF210" s="65">
        <f>IF(ISERROR(CE210/BW210),"NM",IF(OR(CE210/BW210&lt;0.5,CE210/BW210&gt;2),"NM",(CE210/BW210-1)*100))</f>
        <v>-3.1298754098097903</v>
      </c>
      <c r="CG210" s="133">
        <f>-CG206/CG204*400</f>
        <v>25.801150369761711</v>
      </c>
      <c r="CH210" s="65">
        <f>IF(ISERROR(CG210/BY210),"NM",IF(OR(CG210/BY210&lt;0.5,CG210/BY210&gt;2),"NM",(CG210/BY210-1)*100))</f>
        <v>-9.0624633172907583</v>
      </c>
      <c r="CI210" s="133">
        <f>-CI206/CI204*400</f>
        <v>25.700838960507465</v>
      </c>
      <c r="CJ210" s="65">
        <f>IF(ISERROR(CI210/CA210),"NM",IF(OR(CI210/CA210&lt;0.5,CI210/CA210&gt;2),"NM",(CI210/CA210-1)*100))</f>
        <v>-1.7150174590916056</v>
      </c>
      <c r="CK210" s="133">
        <f>-CK206/CK204*400</f>
        <v>27.200326730651419</v>
      </c>
      <c r="CL210" s="65">
        <f>IF(ISERROR(CK210/CC210),"NM",IF(OR(CK210/CC210&lt;0.5,CK210/CC210&gt;2),"NM",(CK210/CC210-1)*100))</f>
        <v>36.977172797605348</v>
      </c>
      <c r="CM210" s="133">
        <f>-CM206/CM204*400</f>
        <v>26.38246531268852</v>
      </c>
      <c r="CN210" s="65">
        <f>IF(ISERROR(CM210/CE210),"NM",IF(OR(CM210/CE210&lt;0.5,CM210/CE210&gt;2),"NM",(CM210/CE210-1)*100))</f>
        <v>-19.089419498957739</v>
      </c>
      <c r="CO210" s="133">
        <f>-CO206/CO204*400</f>
        <v>23.770327243525397</v>
      </c>
      <c r="CP210" s="65">
        <f>IF(ISERROR(CO210/CG210),"NM",IF(OR(CO210/CG210&lt;0.5,CO210/CG210&gt;2),"NM",(CO210/CG210-1)*100))</f>
        <v>-7.8710565115592157</v>
      </c>
      <c r="CQ210" s="133">
        <f>-CQ206/CQ204*400</f>
        <v>23.263199682413656</v>
      </c>
      <c r="CR210" s="65">
        <f>IF(ISERROR(CQ210/CI210),"NM",IF(OR(CQ210/CI210&lt;0.5,CQ210/CI210&gt;2),"NM",(CQ210/CI210-1)*100))</f>
        <v>-9.4846681146850678</v>
      </c>
      <c r="CS210" s="133">
        <f>-CS206/CS204*400</f>
        <v>27.05998033431662</v>
      </c>
      <c r="CT210" s="65">
        <f>IF(ISERROR(CS210/CK210),"NM",IF(OR(CS210/CK210&lt;0.5,CS210/CK210&gt;2),"NM",(CS210/CK210-1)*100))</f>
        <v>-0.51597320033897054</v>
      </c>
      <c r="CU210" s="133">
        <f>-CU206/CU204*400</f>
        <v>23.284502698535082</v>
      </c>
      <c r="CV210" s="65">
        <f>IF(ISERROR(CU210/CM210),"NM",IF(OR(CU210/CM210&lt;0.5,CU210/CM210&gt;2),"NM",(CU210/CM210-1)*100))</f>
        <v>-11.742506158677624</v>
      </c>
      <c r="CW210" s="133">
        <f>-CW206/CW204*400</f>
        <v>22.99026160015276</v>
      </c>
      <c r="CX210" s="65">
        <f>IF(ISERROR(CW210/CO210),"NM",IF(OR(CW210/CO210&lt;0.5,CW210/CO210&gt;2),"NM",(CW210/CO210-1)*100))</f>
        <v>-3.2816781838168163</v>
      </c>
      <c r="CY210" s="133">
        <f>-CY206/CY204*400</f>
        <v>23.116147308781869</v>
      </c>
      <c r="CZ210" s="65">
        <f>IF(ISERROR(CY210/CQ210),"NM",IF(OR(CY210/CQ210&lt;0.5,CY210/CQ210&gt;2),"NM",(CY210/CQ210-1)*100))</f>
        <v>-0.63212445252298632</v>
      </c>
      <c r="DA210" s="133">
        <f>-DA206/DA204*400</f>
        <v>23.816679188580014</v>
      </c>
      <c r="DB210" s="65">
        <f>IF(ISERROR(DA210/CS210),"NM",IF(OR(DA210/CS210&lt;0.5,DA210/CS210&gt;2),"NM",(DA210/CS210-1)*100))</f>
        <v>-11.985600527667618</v>
      </c>
      <c r="DC210" s="133">
        <f>-DC206/DC204*400</f>
        <v>26.123647037240872</v>
      </c>
      <c r="DD210" s="65">
        <f>IF(ISERROR(DC210/CU210),"NM",IF(OR(DC210/CU210&lt;0.5,DC210/CU210&gt;2),"NM",(DC210/CU210-1)*100))</f>
        <v>12.193278832123866</v>
      </c>
      <c r="DE210" s="133">
        <f>-DE206/DE204*400</f>
        <v>22.627602727105213</v>
      </c>
      <c r="DF210" s="65">
        <f>IF(ISERROR(DE210/CW210),"NM",IF(OR(DE210/CW210&lt;0.5,DE210/CW210&gt;2),"NM",(DE210/CW210-1)*100))</f>
        <v>-1.5774456130813963</v>
      </c>
      <c r="DG210" s="133">
        <f>-DG206/DG204*400</f>
        <v>23.340627279358134</v>
      </c>
      <c r="DH210" s="65">
        <f>IF(ISERROR(DG210/CY210),"NM",IF(OR(DG210/CY210&lt;0.5,DG210/CY210&gt;2),"NM",(DG210/CY210-1)*100))</f>
        <v>0.97109595114486247</v>
      </c>
      <c r="DI210" s="133">
        <f>-DI206/DI204*400</f>
        <v>23.370950127411721</v>
      </c>
      <c r="DJ210" s="65">
        <f>IF(ISERROR(DI210/DA210),"NM",IF(OR(DI210/DA210&lt;0.5,DI210/DA210&gt;2),"NM",(DI210/DA210-1)*100))</f>
        <v>-1.8714996227602532</v>
      </c>
      <c r="DK210" s="133">
        <f>-DK206/DK204*400</f>
        <v>27.432675044883304</v>
      </c>
      <c r="DL210" s="134">
        <f>IF(ISERROR(DK210/DC210),"NM",IF(OR(DK210/DC210&lt;0.5,DK210/DC210&gt;2),"NM",(DK210/DC210-1)*100))</f>
        <v>5.0108930264458618</v>
      </c>
      <c r="DM210" s="133">
        <f>-DM206/DM204*400</f>
        <v>22.012350163458049</v>
      </c>
      <c r="DN210" s="134">
        <f>IF(ISERROR(DM210/DE210),"NM",IF(OR(DM210/DE210&lt;0.5,DM210/DE210&gt;2),"NM",(DM210/DE210-1)*100))</f>
        <v>-2.71903555611821</v>
      </c>
      <c r="DO210" s="133">
        <f>-DO206/DO204*400</f>
        <v>24.562037204262236</v>
      </c>
      <c r="DP210" s="134">
        <f>IF(ISERROR(DO210/DG210),"NM",IF(OR(DO210/DG210&lt;0.5,DO210/DG210&gt;2),"NM",(DO210/DG210-1)*100))</f>
        <v>5.2329781470110026</v>
      </c>
      <c r="DQ210" s="133">
        <f>-DQ206/DQ204*400</f>
        <v>22.515837104072396</v>
      </c>
      <c r="DR210" s="134">
        <f>IF(ISERROR(DQ210/DI210),"NM",IF(OR(DQ210/DI210&lt;0.5,DQ210/DI210&gt;2),"NM",(DQ210/DI210-1)*100))</f>
        <v>-3.6588714565624958</v>
      </c>
      <c r="DS210" s="133">
        <f>-DS206/DS204*400</f>
        <v>26.605504587155966</v>
      </c>
      <c r="DT210" s="134">
        <f>IF(ISERROR(DS210/DK210),"NM",IF(OR(DS210/DK210&lt;0.5,DS210/DK210&gt;2),"NM",(DS210/DK210-1)*100))</f>
        <v>-3.0152745088620869</v>
      </c>
      <c r="DU210" s="133">
        <f>-DU206/DU204*400</f>
        <v>23.327982878544677</v>
      </c>
      <c r="DV210" s="134">
        <f>IF(ISERROR(DU210/DM210),"NM",IF(OR(DU210/DM210&lt;0.5,DU210/DM210&gt;2),"NM",(DU210/DM210-1)*100))</f>
        <v>5.9767935059958477</v>
      </c>
      <c r="DW210" s="133">
        <f>-DW206/DW204*400</f>
        <v>23.257467994310097</v>
      </c>
      <c r="DX210" s="134">
        <f>IF(ISERROR(DW210/DO210),"NM",IF(OR(DW210/DO210&lt;0.5,DW210/DO210&gt;2),"NM",(DW210/DO210-1)*100))</f>
        <v>-5.3113233202242593</v>
      </c>
      <c r="DY210" s="133">
        <f t="shared" ref="DY210:EA210" si="710">-DY206/DY204*400</f>
        <v>25.80415852141461</v>
      </c>
      <c r="DZ210" s="134">
        <f>IF(ISERROR(DY210/DQ210),"NM",IF(OR(DY210/DQ210&lt;0.5,DY210/DQ210&gt;2),"NM",(DY210/DQ210-1)*100))</f>
        <v>14.60448217911232</v>
      </c>
      <c r="EA210" s="133">
        <f t="shared" si="710"/>
        <v>24.444444444444443</v>
      </c>
      <c r="EB210" s="134">
        <f>IF(ISERROR(EA210/DS210),"NM",IF(OR(EA210/DS210&lt;0.5,EA210/DS210&gt;2),"NM",(EA210/DS210-1)*100))</f>
        <v>-8.1226053639846914</v>
      </c>
      <c r="EC210" s="133">
        <f t="shared" ref="EC210:EE210" si="711">-EC206/EC204*400</f>
        <v>22.80334728033473</v>
      </c>
      <c r="ED210" s="134">
        <f>IF(ISERROR(EC210/DU210),"NM",IF(OR(EC210/DU210&lt;0.5,EC210/DU210&gt;2),"NM",(EC210/DU210-1)*100))</f>
        <v>-2.2489539748953957</v>
      </c>
      <c r="EE210" s="133">
        <f t="shared" si="711"/>
        <v>22.098679638637943</v>
      </c>
      <c r="EF210" s="134">
        <f>IF(ISERROR(EE210/DW210),"NM",IF(OR(EE210/DW210&lt;0.5,EE210/DW210&gt;2),"NM",(EE210/DW210-1)*100))</f>
        <v>-4.9824355598625303</v>
      </c>
      <c r="EG210" s="133">
        <f t="shared" ref="EG210:EI210" si="712">-EG206/EG204*400</f>
        <v>24.227698715723708</v>
      </c>
      <c r="EH210" s="134">
        <f>IF(ISERROR(EG210/DY210),"NM",IF(OR(EG210/DY210&lt;0.5,EG210/DY210&gt;2),"NM",(EG210/DY210-1)*100))</f>
        <v>-6.1093246051120538</v>
      </c>
      <c r="EI210" s="133">
        <f t="shared" si="712"/>
        <v>25.169606512890098</v>
      </c>
      <c r="EJ210" s="134">
        <f>IF(ISERROR(EI210/EA210),"NM",IF(OR(EI210/EA210&lt;0.5,EI210/EA210&gt;2),"NM",(EI210/EA210-1)*100))</f>
        <v>2.9665720981867816</v>
      </c>
      <c r="EK210" s="133">
        <f t="shared" ref="EK210:EM210" si="713">-EK206/EK204*400</f>
        <v>22.669853192215772</v>
      </c>
      <c r="EL210" s="134">
        <f>IF(ISERROR(EK210/EC210),"NM",IF(OR(EK210/EC210&lt;0.5,EK210/EC210&gt;2),"NM",(EK210/EC210-1)*100))</f>
        <v>-0.58541444147579558</v>
      </c>
      <c r="EM210" s="133">
        <f t="shared" si="713"/>
        <v>21.829309758585516</v>
      </c>
      <c r="EN210" s="134">
        <f>IF(ISERROR(EM210/EE210),"NM",IF(OR(EM210/EE210&lt;0.5,EM210/EE210&gt;2),"NM",(EM210/EE210-1)*100))</f>
        <v>-1.2189410609919515</v>
      </c>
      <c r="EO210" s="133">
        <f t="shared" ref="EO210" si="714">-EO206/EO204*400</f>
        <v>25.181925875782706</v>
      </c>
      <c r="EP210" s="134">
        <f>IF(ISERROR(EO210/EG210),"NM",IF(OR(EO210/EG210&lt;0.5,EO210/EG210&gt;2),"NM",(EO210/EG210-1)*100))</f>
        <v>3.9385794385816242</v>
      </c>
      <c r="EQ210" s="358">
        <f>EI210</f>
        <v>25.169606512890098</v>
      </c>
      <c r="ER210" s="134">
        <f>IF(ISERROR(EQ210/EI210),"NM",IF(OR(EQ210/EI210&lt;0.5,EQ210/EI210&gt;2),"NM",(EQ210/EI210-1)*100))</f>
        <v>0</v>
      </c>
      <c r="ES210" s="358">
        <f>EK210</f>
        <v>22.669853192215772</v>
      </c>
      <c r="ET210" s="134">
        <f>IF(ISERROR(ES210/EK210),"NM",IF(OR(ES210/EK210&lt;0.5,ES210/EK210&gt;2),"NM",(ES210/EK210-1)*100))</f>
        <v>0</v>
      </c>
      <c r="EU210" s="358">
        <f>EM210</f>
        <v>21.829309758585516</v>
      </c>
      <c r="EV210" s="134">
        <f>IF(ISERROR(EU210/EM210),"NM",IF(OR(EU210/EM210&lt;0.5,EU210/EM210&gt;2),"NM",(EU210/EM210-1)*100))</f>
        <v>0</v>
      </c>
      <c r="EW210" s="358">
        <f>EO210</f>
        <v>25.181925875782706</v>
      </c>
      <c r="EX210" s="134">
        <f>IF(ISERROR(EW210/EO210),"NM",IF(OR(EW210/EO210&lt;0.5,EW210/EO210&gt;2),"NM",(EW210/EO210-1)*100))</f>
        <v>0</v>
      </c>
      <c r="EY210" s="134"/>
      <c r="EZ210" s="317"/>
      <c r="FA210" s="59"/>
      <c r="FB210" s="131">
        <f>-FB206/FB204*100</f>
        <v>47.180481499434485</v>
      </c>
      <c r="FC210" s="63"/>
      <c r="FD210" s="131">
        <f>-FD206/FD204*100</f>
        <v>25.556353194544151</v>
      </c>
      <c r="FE210" s="65">
        <f>IF(ISERROR(FD210/FB210),"NM",IF(OR(FD210/FB210&lt;0.5,FD210/FB210&gt;2),"NM",(FD210/FB210-1)*100))</f>
        <v>-45.832784273618586</v>
      </c>
      <c r="FF210" s="131">
        <f>-FF206/FF204*100</f>
        <v>29.792429792429793</v>
      </c>
      <c r="FG210" s="65">
        <f>IF(ISERROR(FF210/FD210),"NM",IF(OR(FF210/FD210&lt;0.5,FF210/FD210&gt;2),"NM",(FF210/FD210-1)*100))</f>
        <v>16.575434552962641</v>
      </c>
      <c r="FH210" s="131">
        <f>-FH206/FH204*100</f>
        <v>29.070392262224608</v>
      </c>
      <c r="FI210" s="65">
        <f>IF(ISERROR(FH210/FF210),"NM",IF(OR(FH210/FF210&lt;0.5,FH210/FF210&gt;2),"NM",(FH210/FF210-1)*100))</f>
        <v>-2.4235603985165888</v>
      </c>
      <c r="FJ210" s="131">
        <f>-FJ206/FJ204*100</f>
        <v>28.328865058087576</v>
      </c>
      <c r="FK210" s="65">
        <f>IF(ISERROR(FJ210/FH210),"NM",IF(OR(FJ210/FH210&lt;0.5,FJ210/FH210&gt;2),"NM",(FJ210/FH210-1)*100))</f>
        <v>-2.5507987558207379</v>
      </c>
      <c r="FL210" s="131">
        <f>-FL206/FL204*100</f>
        <v>28.401271503365745</v>
      </c>
      <c r="FM210" s="65">
        <f>IF(ISERROR(FL210/FJ210),"NM",IF(OR(FL210/FJ210&lt;0.5,FL210/FJ210&gt;2),"NM",(FL210/FJ210-1)*100))</f>
        <v>0.25559246771693633</v>
      </c>
      <c r="FN210" s="131">
        <f>-FN206/FN204*100</f>
        <v>28.064410121590537</v>
      </c>
      <c r="FO210" s="65">
        <f>IF(ISERROR(FN210/FL210),"NM",IF(OR(FN210/FL210&lt;0.5,FN210/FL210&gt;2),"NM",(FN210/FL210-1)*100))</f>
        <v>-1.1860785237565397</v>
      </c>
      <c r="FP210" s="131">
        <f>-FP206/FP204*100</f>
        <v>27.326615293420272</v>
      </c>
      <c r="FQ210" s="65">
        <f>IF(ISERROR(FP210/FN210),"NM",IF(OR(FP210/FN210&lt;0.5,FP210/FN210&gt;2),"NM",(FP210/FN210-1)*100))</f>
        <v>-2.6289340305879594</v>
      </c>
      <c r="FR210" s="143">
        <f>-FR206/FR204*100</f>
        <v>27.863109673942333</v>
      </c>
      <c r="FS210" s="65">
        <f>IF(ISERROR(FR210/FP210),"NM",IF(OR(FR210/FP210&lt;0.5,FR210/FP210&gt;2),"NM",(FR210/FP210-1)*100))</f>
        <v>1.9632668545351839</v>
      </c>
      <c r="FT210" s="143">
        <f>-FT206/FT204*100</f>
        <v>28.017556693489393</v>
      </c>
      <c r="FU210" s="65">
        <f>IF(ISERROR(FT210/FR210),"NM",IF(OR(FT210/FR210&lt;0.5,FT210/FR210&gt;2),"NM",(FT210/FR210-1)*100))</f>
        <v>0.55430646957363994</v>
      </c>
      <c r="FV210" s="143">
        <f>-FV206/FV204*100</f>
        <v>28.203991130820398</v>
      </c>
      <c r="FW210" s="65">
        <f>IF(ISERROR(FV210/FT210),"NM",IF(OR(FV210/FT210&lt;0.5,FV210/FT210&gt;2),"NM",(FV210/FT210-1)*100))</f>
        <v>0.66542004133547383</v>
      </c>
      <c r="FX210" s="143">
        <f>-FX206/FX204*100</f>
        <v>26.853205262058882</v>
      </c>
      <c r="FY210" s="65">
        <f>IF(ISERROR(FX210/FV210),"NM",IF(OR(FX210/FV210&lt;0.5,FX210/FV210&gt;2),"NM",(FX210/FV210-1)*100))</f>
        <v>-4.7893429780773928</v>
      </c>
      <c r="FZ210" s="143">
        <f>-FZ206/FZ204*100</f>
        <v>27.542372881355931</v>
      </c>
      <c r="GA210" s="65">
        <f>IF(ISERROR(FZ210/FX210),"NM",IF(OR(FZ210/FX210&lt;0.5,FZ210/FX210&gt;2),"NM",(FZ210/FX210-1)*100))</f>
        <v>2.5664259166513048</v>
      </c>
      <c r="GB210" s="143">
        <f>-GB206/GB204*100</f>
        <v>25.356927408003216</v>
      </c>
      <c r="GC210" s="65">
        <f>IF(ISERROR(GB210/FZ210),"NM",IF(OR(GB210/FZ210&lt;0.5,GB210/FZ210&gt;2),"NM",(GB210/FZ210-1)*100))</f>
        <v>-7.9348481801729376</v>
      </c>
      <c r="GD210" s="143">
        <f>-GD206/GD204*100</f>
        <v>23.631457208943715</v>
      </c>
      <c r="GE210" s="65">
        <f>IF(ISERROR(GD210/GB210),"NM",IF(OR(GD210/GB210&lt;0.5,GD210/GB210&gt;2),"NM",(GD210/GB210-1)*100))</f>
        <v>-6.8047290245225156</v>
      </c>
      <c r="GF210" s="143">
        <f>-GF206/GF204*100</f>
        <v>23.922216107136304</v>
      </c>
      <c r="GG210" s="65">
        <f>IF(ISERROR(GF210/GD210),"NM",IF(OR(GF210/GD210&lt;0.5,GF210/GD210&gt;2),"NM",(GF210/GD210-1)*100))</f>
        <v>1.2303892037709208</v>
      </c>
      <c r="GH210" s="143">
        <f>-GH206/GH204*100</f>
        <v>23.98563734290844</v>
      </c>
      <c r="GI210" s="65">
        <f>IF(ISERROR(GH210/GF210),"NM",IF(OR(GH210/GF210&lt;0.5,GH210/GF210&gt;2),"NM",(GH210/GF210-1)*100))</f>
        <v>0.26511438358429729</v>
      </c>
      <c r="GJ210" s="143">
        <f>-GJ206/GJ204*100</f>
        <v>24.594213126323218</v>
      </c>
      <c r="GK210" s="65">
        <f>IF(ISERROR(GJ210/GH210),"NM",IF(OR(GJ210/GH210&lt;0.5,GJ210/GH210&gt;2),"NM",(GJ210/GH210-1)*100))</f>
        <v>2.5372508335481436</v>
      </c>
      <c r="GL210" s="143">
        <f>-GL206/GL204*100</f>
        <v>23.368055555555557</v>
      </c>
      <c r="GM210" s="65">
        <f>IF(ISERROR(GL210/GJ210),"NM",IF(OR(GL210/GJ210&lt;0.5,GL210/GJ210&gt;2),"NM",(GL210/GJ210-1)*100))</f>
        <v>-4.9855531643551725</v>
      </c>
      <c r="GN210" s="143">
        <f>-GN206/GN204*100</f>
        <v>23.677069199457261</v>
      </c>
      <c r="GO210" s="65">
        <f>IF(ISERROR(GN210/GL210),"NM",IF(OR(GN210/GL210&lt;0.5,GN210/GL210&gt;2),"NM",(GN210/GL210-1)*100))</f>
        <v>1.3223763661766919</v>
      </c>
      <c r="GP210" s="143">
        <f>-GP206/GP204*100</f>
        <v>23.740571676816497</v>
      </c>
      <c r="GQ210" s="65">
        <f>IF(ISERROR(GP210/GN210),"NM",IF(OR(GP210/GN210&lt;0.5,GP210/GN210&gt;2),"NM",(GP210/GN210-1)*100))</f>
        <v>0.26820244019345463</v>
      </c>
      <c r="GR210" s="142">
        <v>20.399999999999999</v>
      </c>
      <c r="GS210" s="65">
        <f>IF(ISERROR(GR210/GP210),"NM",IF(OR(GR210/GP210&lt;0.5,GR210/GP210&gt;2),"NM",(GR210/GP210-1)*100))</f>
        <v>-14.071150949067857</v>
      </c>
      <c r="GT210" s="142">
        <f>GR210</f>
        <v>20.399999999999999</v>
      </c>
      <c r="GU210" s="65">
        <f>IF(ISERROR(GT210/GR210),"NM",IF(OR(GT210/GR210&lt;0.5,GT210/GR210&gt;2),"NM",(GT210/GR210-1)*100))</f>
        <v>0</v>
      </c>
      <c r="GV210" s="142">
        <f>GT210</f>
        <v>20.399999999999999</v>
      </c>
      <c r="GW210" s="65">
        <f>IF(ISERROR(GV210/GT210),"NM",IF(OR(GV210/GT210&lt;0.5,GV210/GT210&gt;2),"NM",(GV210/GT210-1)*100))</f>
        <v>0</v>
      </c>
      <c r="GX210" s="142">
        <f>GV210</f>
        <v>20.399999999999999</v>
      </c>
      <c r="GY210" s="65">
        <f>IF(ISERROR(GX210/GV210),"NM",IF(OR(GX210/GV210&lt;0.5,GX210/GV210&gt;2),"NM",(GX210/GV210-1)*100))</f>
        <v>0</v>
      </c>
      <c r="GZ210" s="67">
        <f t="shared" si="511"/>
        <v>-2.9354948465392994</v>
      </c>
      <c r="HA210" s="280"/>
      <c r="HB210" s="57"/>
      <c r="HC210"/>
      <c r="HD210"/>
      <c r="HE210"/>
      <c r="HF210"/>
      <c r="HG210"/>
      <c r="HH210"/>
    </row>
    <row r="211" spans="1:216" s="2" customFormat="1" ht="13.5" customHeight="1" x14ac:dyDescent="0.2">
      <c r="A211" s="4" t="s">
        <v>484</v>
      </c>
      <c r="B211" s="54" t="s">
        <v>115</v>
      </c>
      <c r="C211" s="131"/>
      <c r="D211" s="63"/>
      <c r="E211" s="131">
        <f>100-E210</f>
        <v>72.649572649572647</v>
      </c>
      <c r="F211" s="63"/>
      <c r="G211" s="131">
        <f>100-G210</f>
        <v>73.065564087418778</v>
      </c>
      <c r="H211" s="63"/>
      <c r="I211" s="131">
        <f>100-I210</f>
        <v>74.429223744292244</v>
      </c>
      <c r="J211" s="63"/>
      <c r="K211" s="131">
        <f>100-K210</f>
        <v>72.272971520687804</v>
      </c>
      <c r="L211" s="63" t="str">
        <f>IF(ISERROR(K211/C211),"NM",IF(OR(K211/C211&lt;0.5,K211/C211&gt;2),"NM",(K211/C211-1)*100))</f>
        <v>NM</v>
      </c>
      <c r="M211" s="131">
        <f>100-M210</f>
        <v>72.078593588417789</v>
      </c>
      <c r="N211" s="63">
        <f>IF(ISERROR(M211/E211),"NM",IF(OR(M211/E211&lt;0.5,M211/E211&gt;2),"NM",(M211/E211-1)*100))</f>
        <v>-0.78593588417786853</v>
      </c>
      <c r="O211" s="131">
        <f>100-O210</f>
        <v>73.373075012419278</v>
      </c>
      <c r="P211" s="63">
        <f>IF(ISERROR(O211/G211),"NM",IF(OR(O211/G211&lt;0.5,O211/G211&gt;2),"NM",(O211/G211-1)*100))</f>
        <v>0.42086984318985277</v>
      </c>
      <c r="Q211" s="131">
        <f>100-Q210</f>
        <v>72.631578947368411</v>
      </c>
      <c r="R211" s="63">
        <f>IF(ISERROR(Q211/I211),"NM",IF(OR(Q211/I211&lt;0.5,Q211/I211&gt;2),"NM",(Q211/I211-1)*100))</f>
        <v>-2.4152405553761969</v>
      </c>
      <c r="S211" s="131">
        <f>100-S210</f>
        <v>70.151921358355679</v>
      </c>
      <c r="T211" s="63">
        <f>IF(ISERROR(S211/K211),"NM",IF(OR(S211/K211&lt;0.5,S211/K211&gt;2),"NM",(S211/K211-1)*100))</f>
        <v>-2.9347764699628853</v>
      </c>
      <c r="U211" s="131">
        <f>100-U210</f>
        <v>75.032509752925876</v>
      </c>
      <c r="V211" s="63">
        <f>IF(ISERROR(U211/M211),"NM",IF(OR(U211/M211&lt;0.5,U211/M211&gt;2),"NM",(U211/M211-1)*100))</f>
        <v>4.0981878494681823</v>
      </c>
      <c r="W211" s="131">
        <f>100-W210</f>
        <v>73.686388084402154</v>
      </c>
      <c r="X211" s="63">
        <f>IF(ISERROR(W211/O211),"NM",IF(OR(W211/O211&lt;0.5,W211/O211&gt;2),"NM",(W211/O211-1)*100))</f>
        <v>0.42701368578301757</v>
      </c>
      <c r="Y211" s="131">
        <f>100-Y210</f>
        <v>73.947577442414612</v>
      </c>
      <c r="Z211" s="63">
        <f>IF(ISERROR(Y211/Q211),"NM",IF(OR(Y211/Q211&lt;0.5,Y211/Q211&gt;2),"NM",(Y211/Q211-1)*100))</f>
        <v>1.8118819859331836</v>
      </c>
      <c r="AA211" s="131">
        <f>100-AA210</f>
        <v>70.10471204188481</v>
      </c>
      <c r="AB211" s="63">
        <f>IF(ISERROR(AA211/S211),"NM",IF(OR(AA211/S211&lt;0.5,AA211/S211&gt;2),"NM",(AA211/S211-1)*100))</f>
        <v>-6.7295828192237561E-2</v>
      </c>
      <c r="AC211" s="131">
        <f>100-AC210</f>
        <v>74.221896741120474</v>
      </c>
      <c r="AD211" s="63">
        <f>IF(ISERROR(AC211/U211),"NM",IF(OR(AC211/U211&lt;0.5,AC211/U211&gt;2),"NM",(AC211/U211-1)*100))</f>
        <v>-1.0803490573281671</v>
      </c>
      <c r="AE211" s="131">
        <f>100-AE210</f>
        <v>74.459028024122034</v>
      </c>
      <c r="AF211" s="63">
        <f>IF(ISERROR(AE211/W211),"NM",IF(OR(AE211/W211&lt;0.5,AE211/W211&gt;2),"NM",(AE211/W211-1)*100))</f>
        <v>1.0485517879297968</v>
      </c>
      <c r="AG211" s="131">
        <f>100-AG210</f>
        <v>71.936595451412813</v>
      </c>
      <c r="AH211" s="63">
        <f>IF(ISERROR(AG211/Y211),"NM",IF(OR(AG211/Y211&lt;0.5,AG211/Y211&gt;2),"NM",(AG211/Y211-1)*100))</f>
        <v>-2.7194697386372368</v>
      </c>
      <c r="AI211" s="131">
        <f>100-AI210</f>
        <v>71.475517581334202</v>
      </c>
      <c r="AJ211" s="63">
        <f>IF(ISERROR(AI211/AA211),"NM",IF(OR(AI211/AA211&lt;0.5,AI211/AA211&gt;2),"NM",(AI211/AA211-1)*100))</f>
        <v>1.9553686186320585</v>
      </c>
      <c r="AK211" s="131">
        <f>100-AK210</f>
        <v>73.307667629130577</v>
      </c>
      <c r="AL211" s="63">
        <f>IF(ISERROR(AK211/AC211),"NM",IF(OR(AK211/AC211&lt;0.5,AK211/AC211&gt;2),"NM",(AK211/AC211-1)*100))</f>
        <v>-1.231751211072718</v>
      </c>
      <c r="AM211" s="131">
        <f>100-AM210</f>
        <v>73.793103448275858</v>
      </c>
      <c r="AN211" s="63">
        <f>IF(ISERROR(AM211/AE211),"NM",IF(OR(AM211/AE211&lt;0.5,AM211/AE211&gt;2),"NM",(AM211/AE211-1)*100))</f>
        <v>-0.89435034745610764</v>
      </c>
      <c r="AO211" s="133">
        <f>100-AO210</f>
        <v>72.931405721316509</v>
      </c>
      <c r="AP211" s="63">
        <f>IF(ISERROR(AO211/AG211),"NM",IF(OR(AO211/AG211&lt;0.5,AO211/AG211&gt;2),"NM",(AO211/AG211-1)*100))</f>
        <v>1.3828987369517654</v>
      </c>
      <c r="AQ211" s="133">
        <f>100-AQ210</f>
        <v>71.66567871962063</v>
      </c>
      <c r="AR211" s="63">
        <f>IF(ISERROR(AQ211/AI211),"NM",IF(OR(AQ211/AI211&lt;0.5,AQ211/AI211&gt;2),"NM",(AQ211/AI211-1)*100))</f>
        <v>0.26605073278418434</v>
      </c>
      <c r="AS211" s="133">
        <f>100-AS210</f>
        <v>74.042677579655077</v>
      </c>
      <c r="AT211" s="63">
        <f>IF(ISERROR(AS211/AK211),"NM",IF(OR(AS211/AK211&lt;0.5,AS211/AK211&gt;2),"NM",(AS211/AK211-1)*100))</f>
        <v>1.0026372060327748</v>
      </c>
      <c r="AU211" s="133">
        <f>100-AU210</f>
        <v>75.128351397604106</v>
      </c>
      <c r="AV211" s="63">
        <f>IF(ISERROR(AU211/AM211),"NM",IF(OR(AU211/AM211&lt;0.5,AU211/AM211&gt;2),"NM",(AU211/AM211-1)*100))</f>
        <v>1.8094481556317321</v>
      </c>
      <c r="AW211" s="133">
        <f>100-AW210</f>
        <v>72.887029288702934</v>
      </c>
      <c r="AX211" s="63">
        <f>IF(ISERROR(AW211/AO211),"NM",IF(OR(AW211/AO211&lt;0.5,AW211/AO211&gt;2),"NM",(AW211/AO211-1)*100))</f>
        <v>-6.0846808277825737E-2</v>
      </c>
      <c r="AY211" s="133">
        <f>100-AY210</f>
        <v>70.897332255456746</v>
      </c>
      <c r="AZ211" s="65">
        <f>IF(ISERROR(AY211/AQ211),"NM",IF(OR(AY211/AQ211&lt;0.5,AY211/AQ211&gt;2),"NM",(AY211/AQ211-1)*100))</f>
        <v>-1.0721261249333924</v>
      </c>
      <c r="BA211" s="133">
        <f>100-BA210</f>
        <v>73.397180101090711</v>
      </c>
      <c r="BB211" s="65">
        <f>IF(ISERROR(BA211/AS211),"NM",IF(OR(BA211/AS211&lt;0.5,BA211/AS211&gt;2),"NM",(BA211/AS211-1)*100))</f>
        <v>-0.87179110705436491</v>
      </c>
      <c r="BC211" s="133">
        <f>100-BC210</f>
        <v>74.035453597497394</v>
      </c>
      <c r="BD211" s="65">
        <f>IF(ISERROR(BC211/AU211),"NM",IF(OR(BC211/AU211&lt;0.5,BC211/AU211&gt;2),"NM",(BC211/AU211-1)*100))</f>
        <v>-1.4547075501800011</v>
      </c>
      <c r="BE211" s="133">
        <f>100-BE210</f>
        <v>72.952283745853535</v>
      </c>
      <c r="BF211" s="65">
        <f>IF(ISERROR(BE211/AW211),"NM",IF(OR(BE211/AW211&lt;0.5,BE211/AW211&gt;2),"NM",(BE211/AW211-1)*100))</f>
        <v>8.9528216182510612E-2</v>
      </c>
      <c r="BG211" s="133">
        <f>100-BG210</f>
        <v>71.421604486710564</v>
      </c>
      <c r="BH211" s="65">
        <f>IF(ISERROR(BG211/AY211),"NM",IF(OR(BG211/AY211&lt;0.5,BG211/AY211&gt;2),"NM",(BG211/AY211-1)*100))</f>
        <v>0.73948090086770613</v>
      </c>
      <c r="BI211" s="133">
        <f>100-BI210</f>
        <v>72.692307692307693</v>
      </c>
      <c r="BJ211" s="65">
        <f>IF(ISERROR(BI211/BA211),"NM",IF(OR(BI211/BA211&lt;0.5,BI211/BA211&gt;2),"NM",(BI211/BA211-1)*100))</f>
        <v>-0.96035352831292942</v>
      </c>
      <c r="BK211" s="133">
        <f>100-BK210</f>
        <v>73.874086300400847</v>
      </c>
      <c r="BL211" s="65">
        <f>IF(ISERROR(BK211/BC211),"NM",IF(OR(BK211/BC211&lt;0.5,BK211/BC211&gt;2),"NM",(BK211/BC211-1)*100))</f>
        <v>-0.21795949002195725</v>
      </c>
      <c r="BM211" s="133">
        <f>100-BM210</f>
        <v>72.760849492151436</v>
      </c>
      <c r="BN211" s="65">
        <f>IF(ISERROR(BM211/BE211),"NM",IF(OR(BM211/BE211&lt;0.5,BM211/BE211&gt;2),"NM",(BM211/BE211-1)*100))</f>
        <v>-0.26241022744264431</v>
      </c>
      <c r="BO211" s="133">
        <f>100-BO210</f>
        <v>71.263858093126387</v>
      </c>
      <c r="BP211" s="65">
        <f>IF(ISERROR(BO211/BG211),"NM",IF(OR(BO211/BG211&lt;0.5,BO211/BG211&gt;2),"NM",(BO211/BG211-1)*100))</f>
        <v>-0.22086649371413358</v>
      </c>
      <c r="BQ211" s="133">
        <f>100-BQ210</f>
        <v>73.121833002864065</v>
      </c>
      <c r="BR211" s="65">
        <f>IF(ISERROR(BQ211/BI211),"NM",IF(OR(BQ211/BI211&lt;0.5,BQ211/BI211&gt;2),"NM",(BQ211/BI211-1)*100))</f>
        <v>0.59088137960134901</v>
      </c>
      <c r="BS211" s="133">
        <f>100-BS210</f>
        <v>73.489278752436647</v>
      </c>
      <c r="BT211" s="65">
        <f>IF(ISERROR(BS211/BK211),"NM",IF(OR(BS211/BK211&lt;0.5,BS211/BK211&gt;2),"NM",(BS211/BK211-1)*100))</f>
        <v>-0.52089652439073486</v>
      </c>
      <c r="BU211" s="133">
        <f>100-BU210</f>
        <v>71.196581196581207</v>
      </c>
      <c r="BV211" s="65">
        <f>IF(ISERROR(BU211/BM211),"NM",IF(OR(BU211/BM211&lt;0.5,BU211/BM211&gt;2),"NM",(BU211/BM211-1)*100))</f>
        <v>-2.1498763503839613</v>
      </c>
      <c r="BW211" s="133">
        <f>100-BW210</f>
        <v>66.339528085195241</v>
      </c>
      <c r="BX211" s="65">
        <f>IF(ISERROR(BW211/BO211),"NM",IF(OR(BW211/BO211&lt;0.5,BW211/BO211&gt;2),"NM",(BW211/BO211-1)*100))</f>
        <v>-6.9099963708056826</v>
      </c>
      <c r="BY211" s="133">
        <f>100-BY210</f>
        <v>71.627612412919575</v>
      </c>
      <c r="BZ211" s="65">
        <f>IF(ISERROR(BY211/BQ211),"NM",IF(OR(BY211/BQ211&lt;0.5,BY211/BQ211&gt;2),"NM",(BY211/BQ211-1)*100))</f>
        <v>-2.0434670857963355</v>
      </c>
      <c r="CA211" s="133">
        <f>100-CA210</f>
        <v>73.850695908899198</v>
      </c>
      <c r="CB211" s="65">
        <f>IF(ISERROR(CA211/BS211),"NM",IF(OR(CA211/BS211&lt;0.5,CA211/BS211&gt;2),"NM",(CA211/BS211-1)*100))</f>
        <v>0.49179575932436492</v>
      </c>
      <c r="CC211" s="133">
        <f>100-CC210</f>
        <v>80.142438206954338</v>
      </c>
      <c r="CD211" s="65">
        <f>IF(ISERROR(CC211/BU211),"NM",IF(OR(CC211/BU211&lt;0.5,CC211/BU211&gt;2),"NM",(CC211/BU211-1)*100))</f>
        <v>12.565009246262381</v>
      </c>
      <c r="CE211" s="133">
        <f>100-CE210</f>
        <v>67.393058918482637</v>
      </c>
      <c r="CF211" s="65">
        <f>IF(ISERROR(CE211/BW211),"NM",IF(OR(CE211/BW211&lt;0.5,CE211/BW211&gt;2),"NM",(CE211/BW211-1)*100))</f>
        <v>1.5880891283013288</v>
      </c>
      <c r="CG211" s="133">
        <f>100-CG210</f>
        <v>74.198849630238286</v>
      </c>
      <c r="CH211" s="65">
        <f>IF(ISERROR(CG211/BY211),"NM",IF(OR(CG211/BY211&lt;0.5,CG211/BY211&gt;2),"NM",(CG211/BY211-1)*100))</f>
        <v>3.589729059368918</v>
      </c>
      <c r="CI211" s="133">
        <f>100-CI210</f>
        <v>74.299161039492532</v>
      </c>
      <c r="CJ211" s="65">
        <f>IF(ISERROR(CI211/CA211),"NM",IF(OR(CI211/CA211&lt;0.5,CI211/CA211&gt;2),"NM",(CI211/CA211-1)*100))</f>
        <v>0.60725918026087733</v>
      </c>
      <c r="CK211" s="133">
        <f>100-CK210</f>
        <v>72.799673269348574</v>
      </c>
      <c r="CL211" s="65">
        <f>IF(ISERROR(CK211/CC211),"NM",IF(OR(CK211/CC211&lt;0.5,CK211/CC211&gt;2),"NM",(CK211/CC211-1)*100))</f>
        <v>-9.1621431814244421</v>
      </c>
      <c r="CM211" s="133">
        <f>100-CM210</f>
        <v>73.617534687311476</v>
      </c>
      <c r="CN211" s="65">
        <f>IF(ISERROR(CM211/CE211),"NM",IF(OR(CM211/CE211&lt;0.5,CM211/CE211&gt;2),"NM",(CM211/CE211-1)*100))</f>
        <v>9.2360784162621954</v>
      </c>
      <c r="CO211" s="133">
        <f>100-CO210</f>
        <v>76.229672756474599</v>
      </c>
      <c r="CP211" s="65">
        <f>IF(ISERROR(CO211/CG211),"NM",IF(OR(CO211/CG211&lt;0.5,CO211/CG211&gt;2),"NM",(CO211/CG211-1)*100))</f>
        <v>2.7370008246174971</v>
      </c>
      <c r="CQ211" s="133">
        <f>100-CQ210</f>
        <v>76.736800317586344</v>
      </c>
      <c r="CR211" s="65">
        <f>IF(ISERROR(CQ211/CI211),"NM",IF(OR(CQ211/CI211&lt;0.5,CQ211/CI211&gt;2),"NM",(CQ211/CI211-1)*100))</f>
        <v>3.2808436111386508</v>
      </c>
      <c r="CS211" s="133">
        <f>100-CS210</f>
        <v>72.94001966568338</v>
      </c>
      <c r="CT211" s="65">
        <f>IF(ISERROR(CS211/CK211),"NM",IF(OR(CS211/CK211&lt;0.5,CS211/CK211&gt;2),"NM",(CS211/CK211-1)*100))</f>
        <v>0.19278437667644699</v>
      </c>
      <c r="CU211" s="133">
        <f>100-CU210</f>
        <v>76.715497301464922</v>
      </c>
      <c r="CV211" s="65">
        <f>IF(ISERROR(CU211/CM211),"NM",IF(OR(CU211/CM211&lt;0.5,CU211/CM211&gt;2),"NM",(CU211/CM211-1)*100))</f>
        <v>4.2081857635031694</v>
      </c>
      <c r="CW211" s="133">
        <f>100-CW210</f>
        <v>77.009738399847237</v>
      </c>
      <c r="CX211" s="65">
        <f>IF(ISERROR(CW211/CO211),"NM",IF(OR(CW211/CO211&lt;0.5,CW211/CO211&gt;2),"NM",(CW211/CO211-1)*100))</f>
        <v>1.0233097102025468</v>
      </c>
      <c r="CY211" s="133">
        <f>100-CY210</f>
        <v>76.883852691218124</v>
      </c>
      <c r="CZ211" s="65">
        <f>IF(ISERROR(CY211/CQ211),"NM",IF(OR(CY211/CQ211&lt;0.5,CY211/CQ211&gt;2),"NM",(CY211/CQ211-1)*100))</f>
        <v>0.1916321413235611</v>
      </c>
      <c r="DA211" s="133">
        <f>100-DA210</f>
        <v>76.183320811419989</v>
      </c>
      <c r="DB211" s="65">
        <f>IF(ISERROR(DA211/CS211),"NM",IF(OR(DA211/CS211&lt;0.5,DA211/CS211&gt;2),"NM",(DA211/CS211-1)*100))</f>
        <v>4.4465317676113836</v>
      </c>
      <c r="DC211" s="133">
        <f>100-DC210</f>
        <v>73.876352962759128</v>
      </c>
      <c r="DD211" s="65">
        <f>IF(ISERROR(DC211/CU211),"NM",IF(OR(DC211/CU211&lt;0.5,DC211/CU211&gt;2),"NM",(DC211/CU211-1)*100))</f>
        <v>-3.700874580202429</v>
      </c>
      <c r="DE211" s="133">
        <f>100-DE210</f>
        <v>77.372397272894787</v>
      </c>
      <c r="DF211" s="65">
        <f>IF(ISERROR(DE211/CW211),"NM",IF(OR(DE211/CW211&lt;0.5,DE211/CW211&gt;2),"NM",(DE211/CW211-1)*100))</f>
        <v>0.47092599011901992</v>
      </c>
      <c r="DG211" s="133">
        <f>100-DG210</f>
        <v>76.659372720641869</v>
      </c>
      <c r="DH211" s="65">
        <f>IF(ISERROR(DG211/CY211),"NM",IF(OR(DG211/CY211&lt;0.5,DG211/CY211&gt;2),"NM",(DG211/CY211-1)*100))</f>
        <v>-0.29197284308555282</v>
      </c>
      <c r="DI211" s="133">
        <f>100-DI210</f>
        <v>76.629049872588283</v>
      </c>
      <c r="DJ211" s="65">
        <f>IF(ISERROR(DI211/DA211),"NM",IF(OR(DI211/DA211&lt;0.5,DI211/DA211&gt;2),"NM",(DI211/DA211-1)*100))</f>
        <v>0.58507433965975242</v>
      </c>
      <c r="DK211" s="133">
        <f>100-DK210</f>
        <v>72.567324955116703</v>
      </c>
      <c r="DL211" s="65">
        <f>IF(ISERROR(DK211/DC211),"NM",IF(OR(DK211/DC211&lt;0.5,DK211/DC211&gt;2),"NM",(DK211/DC211-1)*100))</f>
        <v>-1.7719174744620925</v>
      </c>
      <c r="DM211" s="133">
        <f>100-DM210</f>
        <v>77.987649836541948</v>
      </c>
      <c r="DN211" s="65">
        <f>IF(ISERROR(DM211/DE211),"NM",IF(OR(DM211/DE211&lt;0.5,DM211/DE211&gt;2),"NM",(DM211/DE211-1)*100))</f>
        <v>0.79518353486858206</v>
      </c>
      <c r="DO211" s="133">
        <f>100-DO210</f>
        <v>75.437962795737761</v>
      </c>
      <c r="DP211" s="65">
        <f>IF(ISERROR(DO211/DG211),"NM",IF(OR(DO211/DG211&lt;0.5,DO211/DG211&gt;2),"NM",(DO211/DG211-1)*100))</f>
        <v>-1.5932949638853833</v>
      </c>
      <c r="DQ211" s="133">
        <f>100-DQ210</f>
        <v>77.484162895927597</v>
      </c>
      <c r="DR211" s="65">
        <f>IF(ISERROR(DQ211/DI211),"NM",IF(OR(DQ211/DI211&lt;0.5,DQ211/DI211&gt;2),"NM",(DQ211/DI211-1)*100))</f>
        <v>1.1159123397211923</v>
      </c>
      <c r="DS211" s="133">
        <f>100-DS210</f>
        <v>73.394495412844037</v>
      </c>
      <c r="DT211" s="65">
        <f>IF(ISERROR(DS211/DK211),"NM",IF(OR(DS211/DK211&lt;0.5,DS211/DK211&gt;2),"NM",(DS211/DK211-1)*100))</f>
        <v>1.1398662665861536</v>
      </c>
      <c r="DU211" s="133">
        <f>100-DU210</f>
        <v>76.672017121455326</v>
      </c>
      <c r="DV211" s="65">
        <f>IF(ISERROR(DU211/DM211),"NM",IF(OR(DU211/DM211&lt;0.5,DU211/DM211&gt;2),"NM",(DU211/DM211-1)*100))</f>
        <v>-1.686975717109207</v>
      </c>
      <c r="DW211" s="133">
        <f>100-DW210</f>
        <v>76.742532005689895</v>
      </c>
      <c r="DX211" s="65">
        <f>IF(ISERROR(DW211/DO211),"NM",IF(OR(DW211/DO211&lt;0.5,DW211/DO211&gt;2),"NM",(DW211/DO211-1)*100))</f>
        <v>1.7293272002645299</v>
      </c>
      <c r="DY211" s="133">
        <f t="shared" ref="DY211:EA211" si="715">100-DY210</f>
        <v>74.195841478585393</v>
      </c>
      <c r="DZ211" s="65">
        <f>IF(ISERROR(DY211/DQ211),"NM",IF(OR(DY211/DQ211&lt;0.5,DY211/DQ211&gt;2),"NM",(DY211/DQ211-1)*100))</f>
        <v>-4.2438626093939895</v>
      </c>
      <c r="EA211" s="133">
        <f t="shared" si="715"/>
        <v>75.555555555555557</v>
      </c>
      <c r="EB211" s="65">
        <f>IF(ISERROR(EA211/DS211),"NM",IF(OR(EA211/DS211&lt;0.5,EA211/DS211&gt;2),"NM",(EA211/DS211-1)*100))</f>
        <v>2.9444444444444384</v>
      </c>
      <c r="EC211" s="133">
        <f t="shared" ref="EC211:EE211" si="716">100-EC210</f>
        <v>77.196652719665266</v>
      </c>
      <c r="ED211" s="65">
        <f>IF(ISERROR(EC211/DU211),"NM",IF(OR(EC211/DU211&lt;0.5,EC211/DU211&gt;2),"NM",(EC211/DU211-1)*100))</f>
        <v>0.6842595485375913</v>
      </c>
      <c r="EE211" s="133">
        <f t="shared" si="716"/>
        <v>77.901320361362053</v>
      </c>
      <c r="EF211" s="65">
        <f>IF(ISERROR(EE211/DW211),"NM",IF(OR(EE211/DW211&lt;0.5,EE211/DW211&gt;2),"NM",(EE211/DW211-1)*100))</f>
        <v>1.5099688860751304</v>
      </c>
      <c r="EG211" s="133">
        <f t="shared" ref="EG211:EI211" si="717">100-EG210</f>
        <v>75.772301284276296</v>
      </c>
      <c r="EH211" s="65">
        <f>IF(ISERROR(EG211/DY211),"NM",IF(OR(EG211/DY211&lt;0.5,EG211/DY211&gt;2),"NM",(EG211/DY211-1)*100))</f>
        <v>2.1247279824246013</v>
      </c>
      <c r="EI211" s="133">
        <f t="shared" si="717"/>
        <v>74.830393487109902</v>
      </c>
      <c r="EJ211" s="65">
        <f>IF(ISERROR(EI211/EA211),"NM",IF(OR(EI211/EA211&lt;0.5,EI211/EA211&gt;2),"NM",(EI211/EA211-1)*100))</f>
        <v>-0.95977332588395026</v>
      </c>
      <c r="EK211" s="133">
        <f t="shared" ref="EK211:EM211" si="718">100-EK210</f>
        <v>77.330146807784232</v>
      </c>
      <c r="EL211" s="65">
        <f>IF(ISERROR(EK211/EC211),"NM",IF(OR(EK211/EC211&lt;0.5,EK211/EC211&gt;2),"NM",(EK211/EC211-1)*100))</f>
        <v>0.17292730114055743</v>
      </c>
      <c r="EM211" s="133">
        <f t="shared" si="718"/>
        <v>78.170690241414491</v>
      </c>
      <c r="EN211" s="65">
        <f>IF(ISERROR(EM211/EE211),"NM",IF(OR(EM211/EE211&lt;0.5,EM211/EE211&gt;2),"NM",(EM211/EE211-1)*100))</f>
        <v>0.34578345887195105</v>
      </c>
      <c r="EO211" s="133">
        <f t="shared" ref="EO211" si="719">100-EO210</f>
        <v>74.81807412421729</v>
      </c>
      <c r="EP211" s="65">
        <f>IF(ISERROR(EO211/EG211),"NM",IF(OR(EO211/EG211&lt;0.5,EO211/EG211&gt;2),"NM",(EO211/EG211-1)*100))</f>
        <v>-1.2593350655657365</v>
      </c>
      <c r="EQ211" s="131">
        <f t="shared" ref="EQ211:ES211" si="720">100-EQ210</f>
        <v>74.830393487109902</v>
      </c>
      <c r="ER211" s="65">
        <f>IF(ISERROR(EQ211/EI211),"NM",IF(OR(EQ211/EI211&lt;0.5,EQ211/EI211&gt;2),"NM",(EQ211/EI211-1)*100))</f>
        <v>0</v>
      </c>
      <c r="ES211" s="131">
        <f t="shared" si="720"/>
        <v>77.330146807784232</v>
      </c>
      <c r="ET211" s="65">
        <f>IF(ISERROR(ES211/EK211),"NM",IF(OR(ES211/EK211&lt;0.5,ES211/EK211&gt;2),"NM",(ES211/EK211-1)*100))</f>
        <v>0</v>
      </c>
      <c r="EU211" s="131">
        <f t="shared" ref="EU211" si="721">100-EU210</f>
        <v>78.170690241414491</v>
      </c>
      <c r="EV211" s="65">
        <f>IF(ISERROR(EU211/EM211),"NM",IF(OR(EU211/EM211&lt;0.5,EU211/EM211&gt;2),"NM",(EU211/EM211-1)*100))</f>
        <v>0</v>
      </c>
      <c r="EW211" s="131">
        <f t="shared" ref="EW211" si="722">100-EW210</f>
        <v>74.81807412421729</v>
      </c>
      <c r="EX211" s="65">
        <f>IF(ISERROR(EW211/EO211),"NM",IF(OR(EW211/EO211&lt;0.5,EW211/EO211&gt;2),"NM",(EW211/EO211-1)*100))</f>
        <v>0</v>
      </c>
      <c r="EY211" s="65"/>
      <c r="EZ211" s="317"/>
      <c r="FA211" s="59"/>
      <c r="FB211" s="131">
        <f>100-FB210</f>
        <v>52.819518500565515</v>
      </c>
      <c r="FC211" s="63"/>
      <c r="FD211" s="131">
        <f>100-FD210</f>
        <v>74.443646805455842</v>
      </c>
      <c r="FE211" s="65">
        <f>IF(ISERROR(FD211/FB211),"NM",IF(OR(FD211/FB211&lt;0.5,FD211/FB211&gt;2),"NM",(FD211/FB211-1)*100))</f>
        <v>40.939654352696934</v>
      </c>
      <c r="FF211" s="131">
        <f>100-FF210</f>
        <v>70.2075702075702</v>
      </c>
      <c r="FG211" s="65">
        <f>IF(ISERROR(FF211/FD211),"NM",IF(OR(FF211/FD211&lt;0.5,FF211/FD211&gt;2),"NM",(FF211/FD211-1)*100))</f>
        <v>-5.6903131155783049</v>
      </c>
      <c r="FH211" s="131">
        <f>100-FH210</f>
        <v>70.929607737775399</v>
      </c>
      <c r="FI211" s="65">
        <f>IF(ISERROR(FH211/FF211),"NM",IF(OR(FH211/FF211&lt;0.5,FH211/FF211&gt;2),"NM",(FH211/FF211-1)*100))</f>
        <v>1.0284325865009603</v>
      </c>
      <c r="FJ211" s="131">
        <f>100-FJ210</f>
        <v>71.671134941912428</v>
      </c>
      <c r="FK211" s="65">
        <f>IF(ISERROR(FJ211/FH211),"NM",IF(OR(FJ211/FH211&lt;0.5,FJ211/FH211&gt;2),"NM",(FJ211/FH211-1)*100))</f>
        <v>1.0454410052265217</v>
      </c>
      <c r="FL211" s="131">
        <f>100-FL210</f>
        <v>71.598728496634251</v>
      </c>
      <c r="FM211" s="65">
        <f>IF(ISERROR(FL211/FJ211),"NM",IF(OR(FL211/FJ211&lt;0.5,FL211/FJ211&gt;2),"NM",(FL211/FJ211-1)*100))</f>
        <v>-0.10102595045671237</v>
      </c>
      <c r="FN211" s="131">
        <f>100-FN210</f>
        <v>71.935589878409459</v>
      </c>
      <c r="FO211" s="65">
        <f>IF(ISERROR(FN211/FL211),"NM",IF(OR(FN211/FL211&lt;0.5,FN211/FL211&gt;2),"NM",(FN211/FL211-1)*100))</f>
        <v>0.47048514526488727</v>
      </c>
      <c r="FP211" s="131">
        <f>100-FP210</f>
        <v>72.673384706579725</v>
      </c>
      <c r="FQ211" s="65">
        <f>IF(ISERROR(FP211/FN211),"NM",IF(OR(FP211/FN211&lt;0.5,FP211/FN211&gt;2),"NM",(FP211/FN211-1)*100))</f>
        <v>1.0256325546469158</v>
      </c>
      <c r="FR211" s="143">
        <f>100-FR210</f>
        <v>72.136890326057667</v>
      </c>
      <c r="FS211" s="65">
        <f>IF(ISERROR(FR211/FP211),"NM",IF(OR(FR211/FP211&lt;0.5,FR211/FP211&gt;2),"NM",(FR211/FP211-1)*100))</f>
        <v>-0.73822676993532399</v>
      </c>
      <c r="FT211" s="143">
        <f>100-FT210</f>
        <v>71.982443306510604</v>
      </c>
      <c r="FU211" s="65">
        <f>IF(ISERROR(FT211/FR211),"NM",IF(OR(FT211/FR211&lt;0.5,FT211/FR211&gt;2),"NM",(FT211/FR211-1)*100))</f>
        <v>-0.2141026856702144</v>
      </c>
      <c r="FV211" s="143">
        <f>100-FV210</f>
        <v>71.796008869179602</v>
      </c>
      <c r="FW211" s="65">
        <f>IF(ISERROR(FV211/FT211),"NM",IF(OR(FV211/FT211&lt;0.5,FV211/FT211&gt;2),"NM",(FV211/FT211-1)*100))</f>
        <v>-0.25899987381248213</v>
      </c>
      <c r="FX211" s="143">
        <f>100-FX210</f>
        <v>73.146794737941121</v>
      </c>
      <c r="FY211" s="65">
        <f>IF(ISERROR(FX211/FV211),"NM",IF(OR(FX211/FV211&lt;0.5,FX211/FV211&gt;2),"NM",(FX211/FV211-1)*100))</f>
        <v>1.8814219481514627</v>
      </c>
      <c r="FZ211" s="143">
        <f>100-FZ210</f>
        <v>72.457627118644069</v>
      </c>
      <c r="GA211" s="65">
        <f>IF(ISERROR(FZ211/FX211),"NM",IF(OR(FZ211/FX211&lt;0.5,FZ211/FX211&gt;2),"NM",(FZ211/FX211-1)*100))</f>
        <v>-0.94217063340381602</v>
      </c>
      <c r="GB211" s="143">
        <f>100-GB210</f>
        <v>74.643072591996784</v>
      </c>
      <c r="GC211" s="65">
        <f>IF(ISERROR(GB211/FZ211),"NM",IF(OR(GB211/FZ211&lt;0.5,GB211/FZ211&gt;2),"NM",(GB211/FZ211-1)*100))</f>
        <v>3.0161703608844403</v>
      </c>
      <c r="GD211" s="143">
        <f>100-GD210</f>
        <v>76.368542791056285</v>
      </c>
      <c r="GE211" s="65">
        <f>IF(ISERROR(GD211/GB211),"NM",IF(OR(GD211/GB211&lt;0.5,GD211/GB211&gt;2),"NM",(GD211/GB211-1)*100))</f>
        <v>2.3116280441602743</v>
      </c>
      <c r="GF211" s="143">
        <f>100-GF210</f>
        <v>76.077783892863692</v>
      </c>
      <c r="GG211" s="65">
        <f>IF(ISERROR(GF211/GD211),"NM",IF(OR(GF211/GD211&lt;0.5,GF211/GD211&gt;2),"NM",(GF211/GD211-1)*100))</f>
        <v>-0.38073123771407147</v>
      </c>
      <c r="GH211" s="143">
        <f>100-GH210</f>
        <v>76.014362657091567</v>
      </c>
      <c r="GI211" s="65">
        <f>IF(ISERROR(GH211/GF211),"NM",IF(OR(GH211/GF211&lt;0.5,GH211/GF211&gt;2),"NM",(GH211/GF211-1)*100))</f>
        <v>-8.336367402793643E-2</v>
      </c>
      <c r="GJ211" s="143">
        <f>100-GJ210</f>
        <v>75.405786873676789</v>
      </c>
      <c r="GK211" s="65">
        <f>IF(ISERROR(GJ211/GH211),"NM",IF(OR(GJ211/GH211&lt;0.5,GJ211/GH211&gt;2),"NM",(GJ211/GH211-1)*100))</f>
        <v>-0.80060630931041432</v>
      </c>
      <c r="GL211" s="143">
        <f>100-GL210</f>
        <v>76.631944444444443</v>
      </c>
      <c r="GM211" s="65">
        <f>IF(ISERROR(GL211/GJ211),"NM",IF(OR(GL211/GJ211&lt;0.5,GL211/GJ211&gt;2),"NM",(GL211/GJ211-1)*100))</f>
        <v>1.6260788748505117</v>
      </c>
      <c r="GN211" s="143">
        <f>100-GN210</f>
        <v>76.322930800542736</v>
      </c>
      <c r="GO211" s="65">
        <f>IF(ISERROR(GN211/GL211),"NM",IF(OR(GN211/GL211&lt;0.5,GN211/GL211&gt;2),"NM",(GN211/GL211-1)*100))</f>
        <v>-0.40324390323376313</v>
      </c>
      <c r="GP211" s="143">
        <f>100-GP210</f>
        <v>76.259428323183499</v>
      </c>
      <c r="GQ211" s="65">
        <f>IF(ISERROR(GP211/GN211),"NM",IF(OR(GP211/GN211&lt;0.5,GP211/GN211&gt;2),"NM",(GP211/GN211-1)*100))</f>
        <v>-8.3202357002232219E-2</v>
      </c>
      <c r="GR211" s="131">
        <f>100-GR210</f>
        <v>79.599999999999994</v>
      </c>
      <c r="GS211" s="65">
        <f>IF(ISERROR(GR211/GP211),"NM",IF(OR(GR211/GP211&lt;0.5,GR211/GP211&gt;2),"NM",(GR211/GP211-1)*100))</f>
        <v>4.3805359550550538</v>
      </c>
      <c r="GT211" s="131">
        <f>100-GT210</f>
        <v>79.599999999999994</v>
      </c>
      <c r="GU211" s="65">
        <f>IF(ISERROR(GT211/GR211),"NM",IF(OR(GT211/GR211&lt;0.5,GT211/GR211&gt;2),"NM",(GT211/GR211-1)*100))</f>
        <v>0</v>
      </c>
      <c r="GV211" s="131">
        <f>100-GV210</f>
        <v>79.599999999999994</v>
      </c>
      <c r="GW211" s="65">
        <f>IF(ISERROR(GV211/GT211),"NM",IF(OR(GV211/GT211&lt;0.5,GV211/GT211&gt;2),"NM",(GV211/GT211-1)*100))</f>
        <v>0</v>
      </c>
      <c r="GX211" s="131">
        <f>100-GX210</f>
        <v>79.599999999999994</v>
      </c>
      <c r="GY211" s="65">
        <f>IF(ISERROR(GX211/GV211),"NM",IF(OR(GX211/GV211&lt;0.5,GX211/GV211&gt;2),"NM",(GX211/GV211-1)*100))</f>
        <v>0</v>
      </c>
      <c r="GZ211" s="67">
        <f t="shared" si="511"/>
        <v>0.84435806246405676</v>
      </c>
      <c r="HA211" s="280"/>
      <c r="HB211" s="57"/>
      <c r="HC211"/>
      <c r="HD211"/>
      <c r="HE211"/>
      <c r="HF211"/>
      <c r="HG211"/>
      <c r="HH211"/>
    </row>
    <row r="212" spans="1:216" s="2" customFormat="1" ht="13.5" customHeight="1" x14ac:dyDescent="0.2">
      <c r="A212" s="4"/>
      <c r="B212" s="54"/>
      <c r="C212" s="70"/>
      <c r="D212" s="63"/>
      <c r="E212" s="70"/>
      <c r="F212" s="63"/>
      <c r="G212" s="57"/>
      <c r="H212" s="63"/>
      <c r="I212" s="57"/>
      <c r="J212" s="63"/>
      <c r="K212" s="70"/>
      <c r="L212" s="63"/>
      <c r="M212" s="70"/>
      <c r="N212" s="63"/>
      <c r="O212" s="57"/>
      <c r="P212" s="63"/>
      <c r="Q212" s="57"/>
      <c r="R212" s="63"/>
      <c r="S212" s="70"/>
      <c r="T212" s="63"/>
      <c r="U212" s="70"/>
      <c r="V212" s="63"/>
      <c r="W212" s="57"/>
      <c r="X212" s="63"/>
      <c r="Y212" s="57"/>
      <c r="Z212" s="63"/>
      <c r="AA212" s="70"/>
      <c r="AB212" s="63"/>
      <c r="AC212" s="70"/>
      <c r="AD212" s="63"/>
      <c r="AE212" s="57"/>
      <c r="AF212" s="63"/>
      <c r="AG212" s="57"/>
      <c r="AH212" s="63"/>
      <c r="AI212" s="55"/>
      <c r="AJ212" s="63"/>
      <c r="AK212" s="70"/>
      <c r="AL212" s="63"/>
      <c r="AM212" s="57"/>
      <c r="AN212" s="63"/>
      <c r="AO212" s="59"/>
      <c r="AP212" s="63"/>
      <c r="AQ212" s="59"/>
      <c r="AR212" s="63"/>
      <c r="AS212" s="59"/>
      <c r="AT212" s="63"/>
      <c r="AU212" s="59"/>
      <c r="AV212" s="63"/>
      <c r="AW212" s="59"/>
      <c r="AX212" s="63"/>
      <c r="AY212" s="59"/>
      <c r="AZ212" s="65"/>
      <c r="BA212" s="59"/>
      <c r="BB212" s="65"/>
      <c r="BC212" s="59"/>
      <c r="BD212" s="65"/>
      <c r="BE212" s="59"/>
      <c r="BF212" s="65"/>
      <c r="BG212" s="59"/>
      <c r="BH212" s="65"/>
      <c r="BI212" s="59"/>
      <c r="BJ212" s="65"/>
      <c r="BK212" s="59"/>
      <c r="BL212" s="65"/>
      <c r="BM212" s="59"/>
      <c r="BN212" s="65"/>
      <c r="BO212" s="59"/>
      <c r="BP212" s="65"/>
      <c r="BQ212" s="59"/>
      <c r="BR212" s="65"/>
      <c r="BS212" s="59"/>
      <c r="BT212" s="65"/>
      <c r="BU212" s="59"/>
      <c r="BV212" s="65"/>
      <c r="BW212" s="59"/>
      <c r="BX212" s="65"/>
      <c r="BY212" s="59"/>
      <c r="BZ212" s="65"/>
      <c r="CA212" s="59"/>
      <c r="CB212" s="65"/>
      <c r="CC212" s="59"/>
      <c r="CD212" s="65"/>
      <c r="CE212" s="59"/>
      <c r="CF212" s="65"/>
      <c r="CG212" s="59"/>
      <c r="CH212" s="65"/>
      <c r="CI212" s="59"/>
      <c r="CJ212" s="65"/>
      <c r="CK212" s="59"/>
      <c r="CL212" s="65"/>
      <c r="CM212" s="59"/>
      <c r="CN212" s="65"/>
      <c r="CO212" s="59"/>
      <c r="CP212" s="65"/>
      <c r="CQ212" s="59"/>
      <c r="CR212" s="65"/>
      <c r="CS212" s="59"/>
      <c r="CT212" s="65"/>
      <c r="CU212" s="59"/>
      <c r="CV212" s="65"/>
      <c r="CW212" s="59"/>
      <c r="CX212" s="65"/>
      <c r="CY212" s="59"/>
      <c r="CZ212" s="65"/>
      <c r="DA212" s="59"/>
      <c r="DB212" s="65"/>
      <c r="DC212" s="59"/>
      <c r="DD212" s="65"/>
      <c r="DE212" s="59"/>
      <c r="DF212" s="65"/>
      <c r="DG212" s="59"/>
      <c r="DH212" s="65"/>
      <c r="DI212" s="59"/>
      <c r="DJ212" s="65"/>
      <c r="DK212" s="59"/>
      <c r="DL212" s="65"/>
      <c r="DM212" s="59"/>
      <c r="DN212" s="65"/>
      <c r="DO212" s="59"/>
      <c r="DP212" s="65"/>
      <c r="DQ212" s="59"/>
      <c r="DR212" s="65"/>
      <c r="DS212" s="59"/>
      <c r="DT212" s="65"/>
      <c r="DU212" s="59"/>
      <c r="DV212" s="65"/>
      <c r="DW212" s="59"/>
      <c r="DX212" s="65"/>
      <c r="DY212" s="59"/>
      <c r="DZ212" s="65"/>
      <c r="EA212" s="59"/>
      <c r="EB212" s="65"/>
      <c r="EC212" s="57"/>
      <c r="ED212" s="65"/>
      <c r="EE212" s="57"/>
      <c r="EF212" s="65"/>
      <c r="EG212" s="57"/>
      <c r="EH212" s="65"/>
      <c r="EI212" s="57"/>
      <c r="EJ212" s="65"/>
      <c r="EK212" s="57"/>
      <c r="EL212" s="65"/>
      <c r="EM212" s="57"/>
      <c r="EN212" s="65"/>
      <c r="EO212" s="57"/>
      <c r="EP212" s="65"/>
      <c r="EQ212" s="57"/>
      <c r="ER212" s="65"/>
      <c r="ES212" s="57"/>
      <c r="ET212" s="65"/>
      <c r="EU212" s="57"/>
      <c r="EV212" s="65"/>
      <c r="EW212" s="57"/>
      <c r="EX212" s="65"/>
      <c r="EY212" s="65"/>
      <c r="EZ212" s="317"/>
      <c r="FA212" s="59"/>
      <c r="FB212" s="70"/>
      <c r="FC212" s="63"/>
      <c r="FD212" s="70"/>
      <c r="FE212" s="65"/>
      <c r="FF212" s="70"/>
      <c r="FG212" s="65"/>
      <c r="FH212" s="70"/>
      <c r="FI212" s="65"/>
      <c r="FJ212" s="57"/>
      <c r="FK212" s="65"/>
      <c r="FL212" s="57"/>
      <c r="FM212" s="65"/>
      <c r="FN212" s="57"/>
      <c r="FO212" s="65"/>
      <c r="FP212" s="57"/>
      <c r="FQ212" s="65"/>
      <c r="FR212" s="75"/>
      <c r="FS212" s="65"/>
      <c r="FT212" s="75"/>
      <c r="FU212" s="65"/>
      <c r="FV212" s="75"/>
      <c r="FW212" s="65"/>
      <c r="FX212" s="75"/>
      <c r="FY212" s="65"/>
      <c r="FZ212" s="75"/>
      <c r="GA212" s="65"/>
      <c r="GB212" s="75"/>
      <c r="GC212" s="65"/>
      <c r="GD212" s="75"/>
      <c r="GE212" s="65"/>
      <c r="GF212" s="75"/>
      <c r="GG212" s="65"/>
      <c r="GH212" s="75"/>
      <c r="GI212" s="65"/>
      <c r="GJ212" s="75"/>
      <c r="GK212" s="65"/>
      <c r="GL212" s="75"/>
      <c r="GM212" s="65"/>
      <c r="GN212" s="75"/>
      <c r="GO212" s="65"/>
      <c r="GP212" s="75"/>
      <c r="GQ212" s="65"/>
      <c r="GR212" s="57"/>
      <c r="GS212" s="65"/>
      <c r="GT212" s="57"/>
      <c r="GU212" s="65"/>
      <c r="GV212" s="57"/>
      <c r="GW212" s="65"/>
      <c r="GX212" s="57"/>
      <c r="GY212" s="65"/>
      <c r="GZ212" s="67" t="str">
        <f t="shared" si="511"/>
        <v/>
      </c>
      <c r="HA212" s="279"/>
      <c r="HB212" s="57"/>
      <c r="HC212"/>
      <c r="HD212"/>
      <c r="HE212"/>
      <c r="HF212"/>
      <c r="HG212"/>
      <c r="HH212"/>
    </row>
    <row r="213" spans="1:216" s="2" customFormat="1" ht="13.5" customHeight="1" x14ac:dyDescent="0.2">
      <c r="A213" s="4"/>
      <c r="B213" s="61" t="s">
        <v>153</v>
      </c>
      <c r="C213" s="55"/>
      <c r="D213" s="63"/>
      <c r="E213" s="55"/>
      <c r="F213" s="63"/>
      <c r="G213" s="57"/>
      <c r="H213" s="63"/>
      <c r="I213" s="57"/>
      <c r="J213" s="63"/>
      <c r="K213" s="55"/>
      <c r="L213" s="63"/>
      <c r="M213" s="55"/>
      <c r="N213" s="63"/>
      <c r="O213" s="57"/>
      <c r="P213" s="63"/>
      <c r="Q213" s="57"/>
      <c r="R213" s="63"/>
      <c r="S213" s="55"/>
      <c r="T213" s="63"/>
      <c r="U213" s="55"/>
      <c r="V213" s="63"/>
      <c r="W213" s="57"/>
      <c r="X213" s="63"/>
      <c r="Y213" s="57"/>
      <c r="Z213" s="63"/>
      <c r="AA213" s="55"/>
      <c r="AB213" s="63"/>
      <c r="AC213" s="55"/>
      <c r="AD213" s="63"/>
      <c r="AE213" s="57"/>
      <c r="AF213" s="63"/>
      <c r="AG213" s="57"/>
      <c r="AH213" s="63"/>
      <c r="AI213" s="55"/>
      <c r="AJ213" s="63"/>
      <c r="AK213" s="55"/>
      <c r="AL213" s="63"/>
      <c r="AM213" s="57"/>
      <c r="AN213" s="63"/>
      <c r="AO213" s="59"/>
      <c r="AP213" s="63"/>
      <c r="AQ213" s="59"/>
      <c r="AR213" s="63"/>
      <c r="AS213" s="59"/>
      <c r="AT213" s="63"/>
      <c r="AU213" s="59"/>
      <c r="AV213" s="63"/>
      <c r="AW213" s="59"/>
      <c r="AX213" s="63"/>
      <c r="AY213" s="59"/>
      <c r="AZ213" s="65"/>
      <c r="BA213" s="59"/>
      <c r="BB213" s="65"/>
      <c r="BC213" s="59"/>
      <c r="BD213" s="65"/>
      <c r="BE213" s="59"/>
      <c r="BF213" s="65"/>
      <c r="BG213" s="59"/>
      <c r="BH213" s="65"/>
      <c r="BI213" s="59"/>
      <c r="BJ213" s="65"/>
      <c r="BK213" s="59"/>
      <c r="BL213" s="65"/>
      <c r="BM213" s="59"/>
      <c r="BN213" s="65"/>
      <c r="BO213" s="59"/>
      <c r="BP213" s="65"/>
      <c r="BQ213" s="59"/>
      <c r="BR213" s="65"/>
      <c r="BS213" s="59"/>
      <c r="BT213" s="65"/>
      <c r="BU213" s="59"/>
      <c r="BV213" s="65"/>
      <c r="BW213" s="59"/>
      <c r="BX213" s="65"/>
      <c r="BY213" s="59"/>
      <c r="BZ213" s="65"/>
      <c r="CA213" s="59"/>
      <c r="CB213" s="65"/>
      <c r="CC213" s="59"/>
      <c r="CD213" s="65"/>
      <c r="CE213" s="59"/>
      <c r="CF213" s="65"/>
      <c r="CG213" s="59"/>
      <c r="CH213" s="65"/>
      <c r="CI213" s="59"/>
      <c r="CJ213" s="65"/>
      <c r="CK213" s="59"/>
      <c r="CL213" s="65"/>
      <c r="CM213" s="59"/>
      <c r="CN213" s="65"/>
      <c r="CO213" s="59"/>
      <c r="CP213" s="65"/>
      <c r="CQ213" s="59"/>
      <c r="CR213" s="65"/>
      <c r="CS213" s="59"/>
      <c r="CT213" s="65"/>
      <c r="CU213" s="59"/>
      <c r="CV213" s="65"/>
      <c r="CW213" s="59"/>
      <c r="CX213" s="65"/>
      <c r="CY213" s="59"/>
      <c r="CZ213" s="65"/>
      <c r="DA213" s="59"/>
      <c r="DB213" s="65"/>
      <c r="DC213" s="59"/>
      <c r="DD213" s="65"/>
      <c r="DE213" s="59"/>
      <c r="DF213" s="65"/>
      <c r="DG213" s="59"/>
      <c r="DH213" s="65"/>
      <c r="DI213" s="59"/>
      <c r="DJ213" s="65"/>
      <c r="DK213" s="59"/>
      <c r="DL213" s="65"/>
      <c r="DM213" s="59"/>
      <c r="DN213" s="65"/>
      <c r="DO213" s="59"/>
      <c r="DP213" s="65"/>
      <c r="DQ213" s="59"/>
      <c r="DR213" s="65"/>
      <c r="DS213" s="59"/>
      <c r="DT213" s="65"/>
      <c r="DU213" s="59"/>
      <c r="DV213" s="65"/>
      <c r="DW213" s="59"/>
      <c r="DX213" s="65"/>
      <c r="DY213" s="59"/>
      <c r="DZ213" s="65"/>
      <c r="EA213" s="59"/>
      <c r="EB213" s="65"/>
      <c r="EC213" s="57"/>
      <c r="ED213" s="65"/>
      <c r="EE213" s="57"/>
      <c r="EF213" s="65"/>
      <c r="EG213" s="57"/>
      <c r="EH213" s="65"/>
      <c r="EI213" s="57"/>
      <c r="EJ213" s="65"/>
      <c r="EK213" s="57"/>
      <c r="EL213" s="65"/>
      <c r="EM213" s="57"/>
      <c r="EN213" s="65"/>
      <c r="EO213" s="57"/>
      <c r="EP213" s="65"/>
      <c r="EQ213" s="57"/>
      <c r="ER213" s="65"/>
      <c r="ES213" s="57"/>
      <c r="ET213" s="65"/>
      <c r="EU213" s="57"/>
      <c r="EV213" s="65"/>
      <c r="EW213" s="57"/>
      <c r="EX213" s="65"/>
      <c r="EY213" s="65"/>
      <c r="EZ213" s="317"/>
      <c r="FA213" s="59"/>
      <c r="FB213" s="55"/>
      <c r="FC213" s="63"/>
      <c r="FD213" s="55"/>
      <c r="FE213" s="65"/>
      <c r="FF213" s="55"/>
      <c r="FG213" s="65"/>
      <c r="FH213" s="55"/>
      <c r="FI213" s="65"/>
      <c r="FJ213" s="57"/>
      <c r="FK213" s="65"/>
      <c r="FL213" s="57"/>
      <c r="FM213" s="65"/>
      <c r="FN213" s="57"/>
      <c r="FO213" s="65"/>
      <c r="FP213" s="57"/>
      <c r="FQ213" s="65"/>
      <c r="FR213" s="75"/>
      <c r="FS213" s="65"/>
      <c r="FT213" s="75"/>
      <c r="FU213" s="65"/>
      <c r="FV213" s="75"/>
      <c r="FW213" s="65"/>
      <c r="FX213" s="75"/>
      <c r="FY213" s="65"/>
      <c r="FZ213" s="75"/>
      <c r="GA213" s="65"/>
      <c r="GB213" s="75"/>
      <c r="GC213" s="65"/>
      <c r="GD213" s="75"/>
      <c r="GE213" s="65"/>
      <c r="GF213" s="75"/>
      <c r="GG213" s="65"/>
      <c r="GH213" s="75"/>
      <c r="GI213" s="65"/>
      <c r="GJ213" s="75"/>
      <c r="GK213" s="65"/>
      <c r="GL213" s="75"/>
      <c r="GM213" s="65"/>
      <c r="GN213" s="75"/>
      <c r="GO213" s="65"/>
      <c r="GP213" s="75"/>
      <c r="GQ213" s="65"/>
      <c r="GR213" s="57"/>
      <c r="GS213" s="65"/>
      <c r="GT213" s="57"/>
      <c r="GU213" s="65"/>
      <c r="GV213" s="57"/>
      <c r="GW213" s="65"/>
      <c r="GX213" s="57"/>
      <c r="GY213" s="65"/>
      <c r="GZ213" s="67" t="str">
        <f t="shared" ref="GZ213:GZ276" si="723">IF(ISERROR(((GX213/GN213)^0.2-1)*100),"",((GX213/GN213)^0.2-1)*100)</f>
        <v/>
      </c>
      <c r="HA213" s="279"/>
      <c r="HB213" s="57"/>
      <c r="HC213"/>
      <c r="HD213"/>
      <c r="HE213"/>
      <c r="HF213"/>
      <c r="HG213"/>
      <c r="HH213"/>
    </row>
    <row r="214" spans="1:216" s="2" customFormat="1" ht="13.5" customHeight="1" x14ac:dyDescent="0.2">
      <c r="A214" s="4"/>
      <c r="B214" s="54" t="s">
        <v>91</v>
      </c>
      <c r="C214" s="101">
        <v>374</v>
      </c>
      <c r="D214" s="63"/>
      <c r="E214" s="101">
        <v>377</v>
      </c>
      <c r="F214" s="63"/>
      <c r="G214" s="84">
        <v>395</v>
      </c>
      <c r="H214" s="63"/>
      <c r="I214" s="84">
        <v>408</v>
      </c>
      <c r="J214" s="63"/>
      <c r="K214" s="101">
        <v>439</v>
      </c>
      <c r="L214" s="63">
        <f>IF(ISERROR(K214/C214),"NM",IF(OR(K214/C214&lt;0.5,K214/C214&gt;2),"NM",(K214/C214-1)*100))</f>
        <v>17.37967914438503</v>
      </c>
      <c r="M214" s="101">
        <v>451</v>
      </c>
      <c r="N214" s="63">
        <f>IF(ISERROR(M214/E214),"NM",IF(OR(M214/E214&lt;0.5,M214/E214&gt;2),"NM",(M214/E214-1)*100))</f>
        <v>19.628647214854112</v>
      </c>
      <c r="O214" s="84">
        <v>471</v>
      </c>
      <c r="P214" s="63">
        <f>IF(ISERROR(O214/G214),"NM",IF(OR(O214/G214&lt;0.5,O214/G214&gt;2),"NM",(O214/G214-1)*100))</f>
        <v>19.240506329113916</v>
      </c>
      <c r="Q214" s="84">
        <v>483</v>
      </c>
      <c r="R214" s="63">
        <f>IF(ISERROR(Q214/I214),"NM",IF(OR(Q214/I214&lt;0.5,Q214/I214&gt;2),"NM",(Q214/I214-1)*100))</f>
        <v>18.382352941176471</v>
      </c>
      <c r="S214" s="101">
        <v>524</v>
      </c>
      <c r="T214" s="63">
        <f>IF(ISERROR(S214/K214),"NM",IF(OR(S214/K214&lt;0.5,S214/K214&gt;2),"NM",(S214/K214-1)*100))</f>
        <v>19.36218678815489</v>
      </c>
      <c r="U214" s="84">
        <v>544</v>
      </c>
      <c r="V214" s="63">
        <f>IF(ISERROR(U214/M214),"NM",IF(OR(U214/M214&lt;0.5,U214/M214&gt;2),"NM",(U214/M214-1)*100))</f>
        <v>20.620842572062092</v>
      </c>
      <c r="W214" s="84">
        <v>568</v>
      </c>
      <c r="X214" s="63">
        <f>IF(ISERROR(W214/O214),"NM",IF(OR(W214/O214&lt;0.5,W214/O214&gt;2),"NM",(W214/O214-1)*100))</f>
        <v>20.594479830148614</v>
      </c>
      <c r="Y214" s="84">
        <v>586</v>
      </c>
      <c r="Z214" s="63">
        <f>IF(ISERROR(Y214/Q214),"NM",IF(OR(Y214/Q214&lt;0.5,Y214/Q214&gt;2),"NM",(Y214/Q214-1)*100))</f>
        <v>21.325051759834366</v>
      </c>
      <c r="AA214" s="101">
        <v>624</v>
      </c>
      <c r="AB214" s="63">
        <f>IF(ISERROR(AA214/S214),"NM",IF(OR(AA214/S214&lt;0.5,AA214/S214&gt;2),"NM",(AA214/S214-1)*100))</f>
        <v>19.083969465648853</v>
      </c>
      <c r="AC214" s="84">
        <v>637</v>
      </c>
      <c r="AD214" s="63">
        <f>IF(ISERROR(AC214/U214),"NM",IF(OR(AC214/U214&lt;0.5,AC214/U214&gt;2),"NM",(AC214/U214-1)*100))</f>
        <v>17.095588235294112</v>
      </c>
      <c r="AE214" s="84">
        <v>660</v>
      </c>
      <c r="AF214" s="63">
        <f>IF(ISERROR(AE214/W214),"NM",IF(OR(AE214/W214&lt;0.5,AE214/W214&gt;2),"NM",(AE214/W214-1)*100))</f>
        <v>16.197183098591552</v>
      </c>
      <c r="AG214" s="84">
        <v>673</v>
      </c>
      <c r="AH214" s="63">
        <f>IF(ISERROR(AG214/Y214),"NM",IF(OR(AG214/Y214&lt;0.5,AG214/Y214&gt;2),"NM",(AG214/Y214-1)*100))</f>
        <v>14.846416382252571</v>
      </c>
      <c r="AI214" s="101">
        <v>710</v>
      </c>
      <c r="AJ214" s="63">
        <f>IF(ISERROR(AI214/AA214),"NM",IF(OR(AI214/AA214&lt;0.5,AI214/AA214&gt;2),"NM",(AI214/AA214-1)*100))</f>
        <v>13.782051282051277</v>
      </c>
      <c r="AK214" s="85">
        <v>726</v>
      </c>
      <c r="AL214" s="63">
        <f>IF(ISERROR(AK214/AC214),"NM",IF(OR(AK214/AC214&lt;0.5,AK214/AC214&gt;2),"NM",(AK214/AC214-1)*100))</f>
        <v>13.971742543171107</v>
      </c>
      <c r="AM214" s="84">
        <v>745</v>
      </c>
      <c r="AN214" s="63">
        <f>IF(ISERROR(AM214/AE214),"NM",IF(OR(AM214/AE214&lt;0.5,AM214/AE214&gt;2),"NM",(AM214/AE214-1)*100))</f>
        <v>12.87878787878789</v>
      </c>
      <c r="AO214" s="85">
        <v>753</v>
      </c>
      <c r="AP214" s="63">
        <f>IF(ISERROR(AO214/AG214),"NM",IF(OR(AO214/AG214&lt;0.5,AO214/AG214&gt;2),"NM",(AO214/AG214-1)*100))</f>
        <v>11.887072808320953</v>
      </c>
      <c r="AQ214" s="85">
        <v>787</v>
      </c>
      <c r="AR214" s="63">
        <f>IF(ISERROR(AQ214/AI214),"NM",IF(OR(AQ214/AI214&lt;0.5,AQ214/AI214&gt;2),"NM",(AQ214/AI214-1)*100))</f>
        <v>10.845070422535219</v>
      </c>
      <c r="AS214" s="85">
        <v>803</v>
      </c>
      <c r="AT214" s="63">
        <f>IF(ISERROR(AS214/AK214),"NM",IF(OR(AS214/AK214&lt;0.5,AS214/AK214&gt;2),"NM",(AS214/AK214-1)*100))</f>
        <v>10.606060606060597</v>
      </c>
      <c r="AU214" s="85">
        <v>820</v>
      </c>
      <c r="AV214" s="63">
        <f>IF(ISERROR(AU214/AM214),"NM",IF(OR(AU214/AM214&lt;0.5,AU214/AM214&gt;2),"NM",(AU214/AM214-1)*100))</f>
        <v>10.067114093959727</v>
      </c>
      <c r="AW214" s="85">
        <v>835</v>
      </c>
      <c r="AX214" s="63">
        <f>IF(ISERROR(AW214/AO214),"NM",IF(OR(AW214/AO214&lt;0.5,AW214/AO214&gt;2),"NM",(AW214/AO214-1)*100))</f>
        <v>10.889774236387773</v>
      </c>
      <c r="AY214" s="85">
        <v>866</v>
      </c>
      <c r="AZ214" s="65">
        <f>IF(ISERROR(AY214/AQ214),"NM",IF(OR(AY214/AQ214&lt;0.5,AY214/AQ214&gt;2),"NM",(AY214/AQ214-1)*100))</f>
        <v>10.038119440914862</v>
      </c>
      <c r="BA214" s="85">
        <v>878</v>
      </c>
      <c r="BB214" s="65">
        <f>IF(ISERROR(BA214/AS214),"NM",IF(OR(BA214/AS214&lt;0.5,BA214/AS214&gt;2),"NM",(BA214/AS214-1)*100))</f>
        <v>9.3399750933997439</v>
      </c>
      <c r="BC214" s="85">
        <v>898</v>
      </c>
      <c r="BD214" s="65">
        <f>IF(ISERROR(BC214/AU214),"NM",IF(OR(BC214/AU214&lt;0.5,BC214/AU214&gt;2),"NM",(BC214/AU214-1)*100))</f>
        <v>9.512195121951228</v>
      </c>
      <c r="BE214" s="85">
        <v>910</v>
      </c>
      <c r="BF214" s="65">
        <f>IF(ISERROR(BE214/AW214),"NM",IF(OR(BE214/AW214&lt;0.5,BE214/AW214&gt;2),"NM",(BE214/AW214-1)*100))</f>
        <v>8.9820359281437057</v>
      </c>
      <c r="BG214" s="85">
        <v>961</v>
      </c>
      <c r="BH214" s="65">
        <f>IF(ISERROR(BG214/AY214),"NM",IF(OR(BG214/AY214&lt;0.5,BG214/AY214&gt;2),"NM",(BG214/AY214-1)*100))</f>
        <v>10.969976905311785</v>
      </c>
      <c r="BI214" s="85">
        <v>972</v>
      </c>
      <c r="BJ214" s="65">
        <f>IF(ISERROR(BI214/BA214),"NM",IF(OR(BI214/BA214&lt;0.5,BI214/BA214&gt;2),"NM",(BI214/BA214-1)*100))</f>
        <v>10.70615034168565</v>
      </c>
      <c r="BK214" s="85">
        <v>993</v>
      </c>
      <c r="BL214" s="65">
        <f>IF(ISERROR(BK214/BC214),"NM",IF(OR(BK214/BC214&lt;0.5,BK214/BC214&gt;2),"NM",(BK214/BC214-1)*100))</f>
        <v>10.579064587973264</v>
      </c>
      <c r="BM214" s="85">
        <v>1010</v>
      </c>
      <c r="BN214" s="65">
        <f>IF(ISERROR(BM214/BE214),"NM",IF(OR(BM214/BE214&lt;0.5,BM214/BE214&gt;2),"NM",(BM214/BE214-1)*100))</f>
        <v>10.989010989010994</v>
      </c>
      <c r="BO214" s="85">
        <v>1050</v>
      </c>
      <c r="BP214" s="65">
        <f>IF(ISERROR(BO214/BG214),"NM",IF(OR(BO214/BG214&lt;0.5,BO214/BG214&gt;2),"NM",(BO214/BG214-1)*100))</f>
        <v>9.2611862643080087</v>
      </c>
      <c r="BQ214" s="85">
        <v>1064</v>
      </c>
      <c r="BR214" s="65">
        <f>IF(ISERROR(BQ214/BI214),"NM",IF(OR(BQ214/BI214&lt;0.5,BQ214/BI214&gt;2),"NM",(BQ214/BI214-1)*100))</f>
        <v>9.4650205761316784</v>
      </c>
      <c r="BS214" s="85">
        <v>1078</v>
      </c>
      <c r="BT214" s="65">
        <f>IF(ISERROR(BS214/BK214),"NM",IF(OR(BS214/BK214&lt;0.5,BS214/BK214&gt;2),"NM",(BS214/BK214-1)*100))</f>
        <v>8.5599194360523647</v>
      </c>
      <c r="BU214" s="85">
        <v>1080</v>
      </c>
      <c r="BV214" s="65">
        <f>IF(ISERROR(BU214/BM214),"NM",IF(OR(BU214/BM214&lt;0.5,BU214/BM214&gt;2),"NM",(BU214/BM214-1)*100))</f>
        <v>6.9306930693069368</v>
      </c>
      <c r="BW214" s="85">
        <v>1103</v>
      </c>
      <c r="BX214" s="65">
        <f>IF(ISERROR(BW214/BO214),"NM",IF(OR(BW214/BO214&lt;0.5,BW214/BO214&gt;2),"NM",(BW214/BO214-1)*100))</f>
        <v>5.0476190476190563</v>
      </c>
      <c r="BY214" s="85">
        <v>1094</v>
      </c>
      <c r="BZ214" s="65">
        <f>IF(ISERROR(BY214/BQ214),"NM",IF(OR(BY214/BQ214&lt;0.5,BY214/BQ214&gt;2),"NM",(BY214/BQ214-1)*100))</f>
        <v>2.8195488721804551</v>
      </c>
      <c r="CA214" s="85">
        <v>1110</v>
      </c>
      <c r="CB214" s="65">
        <f>IF(ISERROR(CA214/BS214),"NM",IF(OR(CA214/BS214&lt;0.5,CA214/BS214&gt;2),"NM",(CA214/BS214-1)*100))</f>
        <v>2.9684601113172615</v>
      </c>
      <c r="CC214" s="85">
        <v>1136</v>
      </c>
      <c r="CD214" s="65">
        <f>IF(ISERROR(CC214/BU214),"NM",IF(OR(CC214/BU214&lt;0.5,CC214/BU214&gt;2),"NM",(CC214/BU214-1)*100))</f>
        <v>5.1851851851851816</v>
      </c>
      <c r="CE214" s="85">
        <v>1142</v>
      </c>
      <c r="CF214" s="65">
        <f>IF(ISERROR(CE214/BW214),"NM",IF(OR(CE214/BW214&lt;0.5,CE214/BW214&gt;2),"NM",(CE214/BW214-1)*100))</f>
        <v>3.5358114233907445</v>
      </c>
      <c r="CG214" s="85">
        <v>1147</v>
      </c>
      <c r="CH214" s="65">
        <f>IF(ISERROR(CG214/BY214),"NM",IF(OR(CG214/BY214&lt;0.5,CG214/BY214&gt;2),"NM",(CG214/BY214-1)*100))</f>
        <v>4.8446069469835429</v>
      </c>
      <c r="CI214" s="85">
        <v>1150.3</v>
      </c>
      <c r="CJ214" s="65">
        <f>IF(ISERROR(CI214/CA214),"NM",IF(OR(CI214/CA214&lt;0.5,CI214/CA214&gt;2),"NM",(CI214/CA214-1)*100))</f>
        <v>3.6306306306306269</v>
      </c>
      <c r="CK214" s="85">
        <v>1148</v>
      </c>
      <c r="CL214" s="65">
        <f>IF(ISERROR(CK214/CC214),"NM",IF(OR(CK214/CC214&lt;0.5,CK214/CC214&gt;2),"NM",(CK214/CC214-1)*100))</f>
        <v>1.0563380281690238</v>
      </c>
      <c r="CM214" s="85">
        <v>1169</v>
      </c>
      <c r="CN214" s="65">
        <f>IF(ISERROR(CM214/CE214),"NM",IF(OR(CM214/CE214&lt;0.5,CM214/CE214&gt;2),"NM",(CM214/CE214-1)*100))</f>
        <v>2.3642732049036885</v>
      </c>
      <c r="CO214" s="85">
        <v>1186</v>
      </c>
      <c r="CP214" s="65">
        <f>IF(ISERROR(CO214/CG214),"NM",IF(OR(CO214/CG214&lt;0.5,CO214/CG214&gt;2),"NM",(CO214/CG214-1)*100))</f>
        <v>3.4001743679163088</v>
      </c>
      <c r="CQ214" s="85">
        <v>1192</v>
      </c>
      <c r="CR214" s="65">
        <f>IF(ISERROR(CQ214/CI214),"NM",IF(OR(CQ214/CI214&lt;0.5,CQ214/CI214&gt;2),"NM",(CQ214/CI214-1)*100))</f>
        <v>3.6251412674954464</v>
      </c>
      <c r="CS214" s="85">
        <v>1195</v>
      </c>
      <c r="CT214" s="65">
        <f>IF(ISERROR(CS214/CK214),"NM",IF(OR(CS214/CK214&lt;0.5,CS214/CK214&gt;2),"NM",(CS214/CK214-1)*100))</f>
        <v>4.0940766550522589</v>
      </c>
      <c r="CU214" s="85">
        <v>1231</v>
      </c>
      <c r="CV214" s="65">
        <f>IF(ISERROR(CU214/CM214),"NM",IF(OR(CU214/CM214&lt;0.5,CU214/CM214&gt;2),"NM",(CU214/CM214-1)*100))</f>
        <v>5.3036783575705737</v>
      </c>
      <c r="CW214" s="85">
        <v>1251</v>
      </c>
      <c r="CX214" s="65">
        <f>IF(ISERROR(CW214/CO214),"NM",IF(OR(CW214/CO214&lt;0.5,CW214/CO214&gt;2),"NM",(CW214/CO214-1)*100))</f>
        <v>5.4806070826306952</v>
      </c>
      <c r="CY214" s="85">
        <v>1254</v>
      </c>
      <c r="CZ214" s="65">
        <f>IF(ISERROR(CY214/CQ214),"NM",IF(OR(CY214/CQ214&lt;0.5,CY214/CQ214&gt;2),"NM",(CY214/CQ214-1)*100))</f>
        <v>5.2013422818791843</v>
      </c>
      <c r="DA214" s="85">
        <v>1261</v>
      </c>
      <c r="DB214" s="65">
        <f>IF(ISERROR(DA214/CS214),"NM",IF(OR(DA214/CS214&lt;0.5,DA214/CS214&gt;2),"NM",(DA214/CS214-1)*100))</f>
        <v>5.5230125523012541</v>
      </c>
      <c r="DC214" s="85">
        <v>1280</v>
      </c>
      <c r="DD214" s="65">
        <f>IF(ISERROR(DC214/CU214),"NM",IF(OR(DC214/CU214&lt;0.5,DC214/CU214&gt;2),"NM",(DC214/CU214-1)*100))</f>
        <v>3.9805036555645712</v>
      </c>
      <c r="DE214" s="85">
        <v>1295</v>
      </c>
      <c r="DF214" s="65">
        <f>IF(ISERROR(DE214/CW214),"NM",IF(OR(DE214/CW214&lt;0.5,DE214/CW214&gt;2),"NM",(DE214/CW214-1)*100))</f>
        <v>3.5171862509991936</v>
      </c>
      <c r="DG214" s="85">
        <v>1293</v>
      </c>
      <c r="DH214" s="65">
        <f>IF(ISERROR(DG214/CY214),"NM",IF(OR(DG214/CY214&lt;0.5,DG214/CY214&gt;2),"NM",(DG214/CY214-1)*100))</f>
        <v>3.1100478468899517</v>
      </c>
      <c r="DI214" s="85">
        <v>1285</v>
      </c>
      <c r="DJ214" s="65">
        <f>IF(ISERROR(DI214/DA214),"NM",IF(OR(DI214/DA214&lt;0.5,DI214/DA214&gt;2),"NM",(DI214/DA214-1)*100))</f>
        <v>1.9032513877874635</v>
      </c>
      <c r="DK214" s="85">
        <v>1294</v>
      </c>
      <c r="DL214" s="65">
        <f>IF(ISERROR(DK214/DC214),"NM",IF(OR(DK214/DC214&lt;0.5,DK214/DC214&gt;2),"NM",(DK214/DC214-1)*100))</f>
        <v>1.0937500000000044</v>
      </c>
      <c r="DM214" s="85">
        <v>1311</v>
      </c>
      <c r="DN214" s="65">
        <f>IF(ISERROR(DM214/DE214),"NM",IF(OR(DM214/DE214&lt;0.5,DM214/DE214&gt;2),"NM",(DM214/DE214-1)*100))</f>
        <v>1.2355212355212419</v>
      </c>
      <c r="DO214" s="85">
        <v>1306</v>
      </c>
      <c r="DP214" s="65">
        <f>IF(ISERROR(DO214/DG214),"NM",IF(OR(DO214/DG214&lt;0.5,DO214/DG214&gt;2),"NM",(DO214/DG214-1)*100))</f>
        <v>1.0054137664346374</v>
      </c>
      <c r="DQ214" s="85">
        <v>1301</v>
      </c>
      <c r="DR214" s="65">
        <f>IF(ISERROR(DQ214/DI214),"NM",IF(OR(DQ214/DI214&lt;0.5,DQ214/DI214&gt;2),"NM",(DQ214/DI214-1)*100))</f>
        <v>1.2451361867704236</v>
      </c>
      <c r="DS214" s="85">
        <v>1339</v>
      </c>
      <c r="DT214" s="65">
        <f>IF(ISERROR(DS214/DK214),"NM",IF(OR(DS214/DK214&lt;0.5,DS214/DK214&gt;2),"NM",(DS214/DK214-1)*100))</f>
        <v>3.4775888717156089</v>
      </c>
      <c r="DU214" s="85">
        <v>1331</v>
      </c>
      <c r="DV214" s="65">
        <f>IF(ISERROR(DU214/DM214),"NM",IF(OR(DU214/DM214&lt;0.5,DU214/DM214&gt;2),"NM",(DU214/DM214-1)*100))</f>
        <v>1.5255530129671957</v>
      </c>
      <c r="DW214" s="85">
        <v>1346</v>
      </c>
      <c r="DX214" s="65">
        <f>IF(ISERROR(DW214/DO214),"NM",IF(OR(DW214/DO214&lt;0.5,DW214/DO214&gt;2),"NM",(DW214/DO214-1)*100))</f>
        <v>3.0627871362940207</v>
      </c>
      <c r="DY214" s="85">
        <v>1331</v>
      </c>
      <c r="DZ214" s="65">
        <f>IF(ISERROR(DY214/DQ214),"NM",IF(OR(DY214/DQ214&lt;0.5,DY214/DQ214&gt;2),"NM",(DY214/DQ214-1)*100))</f>
        <v>2.3059185242121361</v>
      </c>
      <c r="EA214" s="85">
        <v>1367</v>
      </c>
      <c r="EB214" s="65">
        <f>IF(ISERROR(EA214/DS214),"NM",IF(OR(EA214/DS214&lt;0.5,EA214/DS214&gt;2),"NM",(EA214/DS214-1)*100))</f>
        <v>2.0911127707244237</v>
      </c>
      <c r="EC214" s="85">
        <v>1362</v>
      </c>
      <c r="ED214" s="65">
        <f>IF(ISERROR(EC214/DU214),"NM",IF(OR(EC214/DU214&lt;0.5,EC214/DU214&gt;2),"NM",(EC214/DU214-1)*100))</f>
        <v>2.3290758827948954</v>
      </c>
      <c r="EE214" s="85">
        <v>1365</v>
      </c>
      <c r="EF214" s="65">
        <f>IF(ISERROR(EE214/DW214),"NM",IF(OR(EE214/DW214&lt;0.5,EE214/DW214&gt;2),"NM",(EE214/DW214-1)*100))</f>
        <v>1.4115898959881079</v>
      </c>
      <c r="EG214" s="85">
        <v>1361</v>
      </c>
      <c r="EH214" s="65">
        <f>IF(ISERROR(EG214/DY214),"NM",IF(OR(EG214/DY214&lt;0.5,EG214/DY214&gt;2),"NM",(EG214/DY214-1)*100))</f>
        <v>2.2539444027047439</v>
      </c>
      <c r="EI214" s="85">
        <v>1390</v>
      </c>
      <c r="EJ214" s="65">
        <f>IF(ISERROR(EI214/EA214),"NM",IF(OR(EI214/EA214&lt;0.5,EI214/EA214&gt;2),"NM",(EI214/EA214-1)*100))</f>
        <v>1.6825164594001407</v>
      </c>
      <c r="EK214" s="85">
        <v>1388</v>
      </c>
      <c r="EL214" s="65">
        <f>IF(ISERROR(EK214/EC214),"NM",IF(OR(EK214/EC214&lt;0.5,EK214/EC214&gt;2),"NM",(EK214/EC214-1)*100))</f>
        <v>1.9089574155653377</v>
      </c>
      <c r="EM214" s="85">
        <v>1393</v>
      </c>
      <c r="EN214" s="65">
        <f>IF(ISERROR(EM214/EE214),"NM",IF(OR(EM214/EE214&lt;0.5,EM214/EE214&gt;2),"NM",(EM214/EE214-1)*100))</f>
        <v>2.051282051282044</v>
      </c>
      <c r="EO214" s="85">
        <v>1391</v>
      </c>
      <c r="EP214" s="65">
        <f>IF(ISERROR(EO214/EG214),"NM",IF(OR(EO214/EG214&lt;0.5,EO214/EG214&gt;2),"NM",(EO214/EG214-1)*100))</f>
        <v>2.2042615723732562</v>
      </c>
      <c r="EQ214" s="88">
        <f t="shared" ref="EQ214:ES214" si="724">EQ215*EQ208/400</f>
        <v>1422.6912446107528</v>
      </c>
      <c r="ER214" s="65">
        <f>IF(ISERROR(EQ214/EI214),"NM",IF(OR(EQ214/EI214&lt;0.5,EQ214/EI214&gt;2),"NM",(EQ214/EI214-1)*100))</f>
        <v>2.3518881014930049</v>
      </c>
      <c r="ES214" s="88">
        <f t="shared" si="724"/>
        <v>1423.5856629969808</v>
      </c>
      <c r="ET214" s="65">
        <f>IF(ISERROR(ES214/EK214),"NM",IF(OR(ES214/EK214&lt;0.5,ES214/EK214&gt;2),"NM",(ES214/EK214-1)*100))</f>
        <v>2.5638085732694993</v>
      </c>
      <c r="EU214" s="88">
        <f t="shared" ref="EU214" si="725">EU215*EU208/400</f>
        <v>1432.2621125711669</v>
      </c>
      <c r="EV214" s="65">
        <f>IF(ISERROR(EU214/EM214),"NM",IF(OR(EU214/EM214&lt;0.5,EU214/EM214&gt;2),"NM",(EU214/EM214-1)*100))</f>
        <v>2.8185292585187982</v>
      </c>
      <c r="EW214" s="88">
        <f t="shared" ref="EW214" si="726">EW215*EW208/400</f>
        <v>1455.8279963720915</v>
      </c>
      <c r="EX214" s="65">
        <f>IF(ISERROR(EW214/EO214),"NM",IF(OR(EW214/EO214&lt;0.5,EW214/EO214&gt;2),"NM",(EW214/EO214-1)*100))</f>
        <v>4.6605317305601357</v>
      </c>
      <c r="EY214" s="65"/>
      <c r="EZ214" s="317"/>
      <c r="FA214" s="59"/>
      <c r="FB214" s="101">
        <v>1197.614</v>
      </c>
      <c r="FC214" s="63"/>
      <c r="FD214" s="101">
        <v>1358</v>
      </c>
      <c r="FE214" s="65">
        <f>IF(ISERROR(FD214/FB214),"NM",IF(OR(FD214/FB214&lt;0.5,FD214/FB214&gt;2),"NM",(FD214/FB214-1)*100))</f>
        <v>13.392128014535576</v>
      </c>
      <c r="FF214" s="88">
        <f>C214+E214+G214+I214</f>
        <v>1554</v>
      </c>
      <c r="FG214" s="65">
        <f>IF(ISERROR(FF214/FD214),"NM",IF(OR(FF214/FD214&lt;0.5,FF214/FD214&gt;2),"NM",(FF214/FD214-1)*100))</f>
        <v>14.432989690721643</v>
      </c>
      <c r="FH214" s="88">
        <f>K214+M214+O214+Q214</f>
        <v>1844</v>
      </c>
      <c r="FI214" s="65">
        <f>IF(ISERROR(FH214/FF214),"NM",IF(OR(FH214/FF214&lt;0.5,FH214/FF214&gt;2),"NM",(FH214/FF214-1)*100))</f>
        <v>18.661518661518663</v>
      </c>
      <c r="FJ214" s="88">
        <f>S214+U214+W214+Y214</f>
        <v>2222</v>
      </c>
      <c r="FK214" s="65">
        <f>IF(ISERROR(FJ214/FH214),"NM",IF(OR(FJ214/FH214&lt;0.5,FJ214/FH214&gt;2),"NM",(FJ214/FH214-1)*100))</f>
        <v>20.49891540130151</v>
      </c>
      <c r="FL214" s="88">
        <f>AA214+AC214+AE214+AG214</f>
        <v>2594</v>
      </c>
      <c r="FM214" s="65">
        <f>IF(ISERROR(FL214/FJ214),"NM",IF(OR(FL214/FJ214&lt;0.5,FL214/FJ214&gt;2),"NM",(FL214/FJ214-1)*100))</f>
        <v>16.741674167416743</v>
      </c>
      <c r="FN214" s="88">
        <f>AI214+AK214+AM214+AO214</f>
        <v>2934</v>
      </c>
      <c r="FO214" s="65">
        <f>IF(ISERROR(FN214/FL214),"NM",IF(OR(FN214/FL214&lt;0.5,FN214/FL214&gt;2),"NM",(FN214/FL214-1)*100))</f>
        <v>13.107170393215117</v>
      </c>
      <c r="FP214" s="88">
        <f>AQ214+AS214+AU214+AW214</f>
        <v>3245</v>
      </c>
      <c r="FQ214" s="65">
        <f>IF(ISERROR(FP214/FN214),"NM",IF(OR(FP214/FN214&lt;0.5,FP214/FN214&gt;2),"NM",(FP214/FN214-1)*100))</f>
        <v>10.59986366734833</v>
      </c>
      <c r="FR214" s="90">
        <f>AY214+BA214+BC214+BE214</f>
        <v>3552</v>
      </c>
      <c r="FS214" s="65">
        <f>IF(ISERROR(FR214/FP214),"NM",IF(OR(FR214/FP214&lt;0.5,FR214/FP214&gt;2),"NM",(FR214/FP214-1)*100))</f>
        <v>9.4607087827426781</v>
      </c>
      <c r="FT214" s="90">
        <f>BG214+BI214+BK214+BM214</f>
        <v>3936</v>
      </c>
      <c r="FU214" s="65">
        <f>IF(ISERROR(FT214/FR214),"NM",IF(OR(FT214/FR214&lt;0.5,FT214/FR214&gt;2),"NM",(FT214/FR214-1)*100))</f>
        <v>10.810810810810811</v>
      </c>
      <c r="FV214" s="87">
        <f>BO214+BQ214+BS214+BU214</f>
        <v>4272</v>
      </c>
      <c r="FW214" s="65">
        <f>IF(ISERROR(FV214/FT214),"NM",IF(OR(FV214/FT214&lt;0.5,FV214/FT214&gt;2),"NM",(FV214/FT214-1)*100))</f>
        <v>8.5365853658536661</v>
      </c>
      <c r="FX214" s="87">
        <f>BW214+BY214+CA214+CC214</f>
        <v>4443</v>
      </c>
      <c r="FY214" s="65">
        <f>IF(ISERROR(FX214/FV214),"NM",IF(OR(FX214/FV214&lt;0.5,FX214/FV214&gt;2),"NM",(FX214/FV214-1)*100))</f>
        <v>4.0028089887640395</v>
      </c>
      <c r="FZ214" s="87">
        <f>CE214+CG214+CI214+CK214</f>
        <v>4587.3</v>
      </c>
      <c r="GA214" s="65">
        <f>IF(ISERROR(FZ214/FX214),"NM",IF(OR(FZ214/FX214&lt;0.5,FZ214/FX214&gt;2),"NM",(FZ214/FX214-1)*100))</f>
        <v>3.247805536799464</v>
      </c>
      <c r="GB214" s="87">
        <f>CM214+CO214+CQ214+CS214</f>
        <v>4742</v>
      </c>
      <c r="GC214" s="65">
        <f>IF(ISERROR(GB214/FZ214),"NM",IF(OR(GB214/FZ214&lt;0.5,GB214/FZ214&gt;2),"NM",(GB214/FZ214-1)*100))</f>
        <v>3.3723541080810104</v>
      </c>
      <c r="GD214" s="87">
        <f>CU214+CW214+CY214+DA214</f>
        <v>4997</v>
      </c>
      <c r="GE214" s="65">
        <f>IF(ISERROR(GD214/GB214),"NM",IF(OR(GD214/GB214&lt;0.5,GD214/GB214&gt;2),"NM",(GD214/GB214-1)*100))</f>
        <v>5.3774778574441129</v>
      </c>
      <c r="GF214" s="87">
        <f>DC214+DE214+DG214+DI214</f>
        <v>5153</v>
      </c>
      <c r="GG214" s="65">
        <f>IF(ISERROR(GF214/GD214),"NM",IF(OR(GF214/GD214&lt;0.5,GF214/GD214&gt;2),"NM",(GF214/GD214-1)*100))</f>
        <v>3.1218731238743302</v>
      </c>
      <c r="GH214" s="87">
        <f>DK214+DM214+DO214+DQ214</f>
        <v>5212</v>
      </c>
      <c r="GI214" s="65">
        <f>IF(ISERROR(GH214/GF214),"NM",IF(OR(GH214/GF214&lt;0.5,GH214/GF214&gt;2),"NM",(GH214/GF214-1)*100))</f>
        <v>1.1449640985833565</v>
      </c>
      <c r="GJ214" s="87">
        <f>DS214+DU214+DW214+DY214</f>
        <v>5347</v>
      </c>
      <c r="GK214" s="65">
        <f>IF(ISERROR(GJ214/GH214),"NM",IF(OR(GJ214/GH214&lt;0.5,GJ214/GH214&gt;2),"NM",(GJ214/GH214-1)*100))</f>
        <v>2.5901765157329226</v>
      </c>
      <c r="GL214" s="87">
        <f>EA214+EC214+EE214+EG214</f>
        <v>5455</v>
      </c>
      <c r="GM214" s="65">
        <f>IF(ISERROR(GL214/GJ214),"NM",IF(OR(GL214/GJ214&lt;0.5,GL214/GJ214&gt;2),"NM",(GL214/GJ214-1)*100))</f>
        <v>2.0198242004862532</v>
      </c>
      <c r="GN214" s="87">
        <f>EI214+EK214+EM214+EO214</f>
        <v>5562</v>
      </c>
      <c r="GO214" s="65">
        <f>IF(ISERROR(GN214/GL214),"NM",IF(OR(GN214/GL214&lt;0.5,GN214/GL214&gt;2),"NM",(GN214/GL214-1)*100))</f>
        <v>1.9615032080659844</v>
      </c>
      <c r="GP214" s="87">
        <f>EQ214+ES214+EU214+EW214</f>
        <v>5734.367016550992</v>
      </c>
      <c r="GQ214" s="65">
        <f>IF(ISERROR(GP214/GN214),"NM",IF(OR(GP214/GN214&lt;0.5,GP214/GN214&gt;2),"NM",(GP214/GN214-1)*100))</f>
        <v>3.0990114446420636</v>
      </c>
      <c r="GR214" s="88">
        <f>GR215*GR208/100</f>
        <v>6119.0561809125029</v>
      </c>
      <c r="GS214" s="65">
        <f>IF(ISERROR(GR214/GP214),"NM",IF(OR(GR214/GP214&lt;0.5,GR214/GP214&gt;2),"NM",(GR214/GP214-1)*100))</f>
        <v>6.7084852303870735</v>
      </c>
      <c r="GT214" s="88">
        <f>GT215*GT208/100</f>
        <v>6562.0752245563526</v>
      </c>
      <c r="GU214" s="65">
        <f>IF(ISERROR(GT214/GR214),"NM",IF(OR(GT214/GR214&lt;0.5,GT214/GR214&gt;2),"NM",(GT214/GR214-1)*100))</f>
        <v>7.2399898047313727</v>
      </c>
      <c r="GV214" s="88">
        <f>GV215*GV208/100</f>
        <v>7015.8128759778556</v>
      </c>
      <c r="GW214" s="65">
        <f>IF(ISERROR(GV214/GT214),"NM",IF(OR(GV214/GT214&lt;0.5,GV214/GT214&gt;2),"NM",(GV214/GT214-1)*100))</f>
        <v>6.9145451079795972</v>
      </c>
      <c r="GX214" s="88">
        <f>GX215*GX208/100</f>
        <v>7484.2943055461683</v>
      </c>
      <c r="GY214" s="65">
        <f>IF(ISERROR(GX214/GV214),"NM",IF(OR(GX214/GV214&lt;0.5,GX214/GV214&gt;2),"NM",(GX214/GV214-1)*100))</f>
        <v>6.6775074798872236</v>
      </c>
      <c r="GZ214" s="67">
        <f t="shared" si="723"/>
        <v>6.1167582968507883</v>
      </c>
      <c r="HA214" s="280"/>
      <c r="HB214" s="57"/>
      <c r="HC214"/>
      <c r="HD214"/>
      <c r="HE214"/>
      <c r="HF214"/>
      <c r="HG214"/>
      <c r="HH214"/>
    </row>
    <row r="215" spans="1:216" s="2" customFormat="1" ht="13.5" customHeight="1" x14ac:dyDescent="0.2">
      <c r="A215" s="4"/>
      <c r="B215" s="54" t="s">
        <v>547</v>
      </c>
      <c r="C215" s="88"/>
      <c r="D215" s="63"/>
      <c r="E215" s="131">
        <f>E214/E208*400</f>
        <v>90.543380366256372</v>
      </c>
      <c r="F215" s="63"/>
      <c r="G215" s="131">
        <f>G214/G208*400</f>
        <v>91.727140783744559</v>
      </c>
      <c r="H215" s="63"/>
      <c r="I215" s="131">
        <f>I214/I208*400</f>
        <v>90.340437309714915</v>
      </c>
      <c r="J215" s="63"/>
      <c r="K215" s="131">
        <f>K214/K208*400</f>
        <v>92.542819499341235</v>
      </c>
      <c r="L215" s="63" t="str">
        <f>IF(ISERROR(K215/C215),"NM",IF(OR(K215/C215&lt;0.5,K215/C215&gt;2),"NM",(K215/C215-1)*100))</f>
        <v>NM</v>
      </c>
      <c r="M215" s="131">
        <f>M214/M208*400</f>
        <v>91.411198378515323</v>
      </c>
      <c r="N215" s="63">
        <f>IF(ISERROR(M215/E215),"NM",IF(OR(M215/E215&lt;0.5,M215/E215&gt;2),"NM",(M215/E215-1)*100))</f>
        <v>0.95845550359237031</v>
      </c>
      <c r="O215" s="131">
        <f>O214/O208*400</f>
        <v>91.835242505483791</v>
      </c>
      <c r="P215" s="63">
        <f>IF(ISERROR(O215/G215),"NM",IF(OR(O215/G215&lt;0.5,O215/G215&gt;2),"NM",(O215/G215-1)*100))</f>
        <v>0.11785140233913083</v>
      </c>
      <c r="Q215" s="131">
        <f>Q214/Q208*400</f>
        <v>89.279112754158959</v>
      </c>
      <c r="R215" s="63">
        <f>IF(ISERROR(Q215/I215),"NM",IF(OR(Q215/I215&lt;0.5,Q215/I215&gt;2),"NM",(Q215/I215-1)*100))</f>
        <v>-1.1748056431445053</v>
      </c>
      <c r="S215" s="131">
        <f>S214/S208*400</f>
        <v>92.233223322332236</v>
      </c>
      <c r="T215" s="63">
        <f>IF(ISERROR(S215/K215),"NM",IF(OR(S215/K215&lt;0.5,S215/K215&gt;2),"NM",(S215/K215-1)*100))</f>
        <v>-0.33454370493996022</v>
      </c>
      <c r="U215" s="131">
        <f>U214/U208*400</f>
        <v>92.125317527519044</v>
      </c>
      <c r="V215" s="63">
        <f>IF(ISERROR(U215/M215),"NM",IF(OR(U215/M215&lt;0.5,U215/M215&gt;2),"NM",(U215/M215-1)*100))</f>
        <v>0.78121626416787215</v>
      </c>
      <c r="W215" s="131">
        <f>W214/W208*400</f>
        <v>92.077001013171227</v>
      </c>
      <c r="X215" s="63">
        <f>IF(ISERROR(W215/O215),"NM",IF(OR(W215/O215&lt;0.5,W215/O215&gt;2),"NM",(W215/O215-1)*100))</f>
        <v>0.26325243021272371</v>
      </c>
      <c r="Y215" s="131">
        <f>Y214/Y208*400</f>
        <v>90.292758089368263</v>
      </c>
      <c r="Z215" s="63">
        <f>IF(ISERROR(Y215/Q215),"NM",IF(OR(Y215/Q215&lt;0.5,Y215/Q215&gt;2),"NM",(Y215/Q215-1)*100))</f>
        <v>1.1353667212178786</v>
      </c>
      <c r="AA215" s="131">
        <f>AA214/AA208*400</f>
        <v>92.358926919518964</v>
      </c>
      <c r="AB215" s="63">
        <f>IF(ISERROR(AA215/S215),"NM",IF(OR(AA215/S215&lt;0.5,AA215/S215&gt;2),"NM",(AA215/S215-1)*100))</f>
        <v>0.13628884761776039</v>
      </c>
      <c r="AC215" s="131">
        <f>AC214/AC208*400</f>
        <v>91.819819819819813</v>
      </c>
      <c r="AD215" s="63">
        <f>IF(ISERROR(AC215/U215),"NM",IF(OR(AC215/U215&lt;0.5,AC215/U215&gt;2),"NM",(AC215/U215-1)*100))</f>
        <v>-0.33161102278749244</v>
      </c>
      <c r="AE215" s="131">
        <f>AE214/AE208*400</f>
        <v>92.291557420031467</v>
      </c>
      <c r="AF215" s="63">
        <f>IF(ISERROR(AE215/W215),"NM",IF(OR(AE215/W215&lt;0.5,AE215/W215&gt;2),"NM",(AE215/W215-1)*100))</f>
        <v>0.23301845683434408</v>
      </c>
      <c r="AG215" s="88">
        <f>AG214/AG208*400</f>
        <v>90.563498738435655</v>
      </c>
      <c r="AH215" s="63">
        <f>IF(ISERROR(AG215/Y215),"NM",IF(OR(AG215/Y215&lt;0.5,AG215/Y215&gt;2),"NM",(AG215/Y215-1)*100))</f>
        <v>0.29984757891592384</v>
      </c>
      <c r="AI215" s="131">
        <f>AI214/AI208*400</f>
        <v>92.20779220779221</v>
      </c>
      <c r="AJ215" s="63">
        <f>IF(ISERROR(AI215/AA215),"NM",IF(OR(AI215/AA215&lt;0.5,AI215/AA215&gt;2),"NM",(AI215/AA215-1)*100))</f>
        <v>-0.16363844488844759</v>
      </c>
      <c r="AK215" s="131">
        <f>AK214/AK208*400</f>
        <v>92.088156017123836</v>
      </c>
      <c r="AL215" s="63">
        <f>IF(ISERROR(AK215/AC215),"NM",IF(OR(AK215/AC215&lt;0.5,AK215/AC215&gt;2),"NM",(AK215/AC215-1)*100))</f>
        <v>0.29224213010936584</v>
      </c>
      <c r="AM215" s="131">
        <f>AM214/AM208*400</f>
        <v>92.53221549448844</v>
      </c>
      <c r="AN215" s="63">
        <f>IF(ISERROR(AM215/AE215),"NM",IF(OR(AM215/AE215&lt;0.5,AM215/AE215&gt;2),"NM",(AM215/AE215-1)*100))</f>
        <v>0.26075849317581667</v>
      </c>
      <c r="AO215" s="133">
        <f>AO214/AO208*400</f>
        <v>90.928301886792454</v>
      </c>
      <c r="AP215" s="63">
        <f>IF(ISERROR(AO215/AG215),"NM",IF(OR(AO215/AG215&lt;0.5,AO215/AG215&gt;2),"NM",(AO215/AG215-1)*100))</f>
        <v>0.40281476912726877</v>
      </c>
      <c r="AQ215" s="133">
        <f>AQ214/AQ208*400</f>
        <v>92.656364974245761</v>
      </c>
      <c r="AR215" s="63">
        <f>IF(ISERROR(AQ215/AI215),"NM",IF(OR(AQ215/AI215&lt;0.5,AQ215/AI215&gt;2),"NM",(AQ215/AI215-1)*100))</f>
        <v>0.48648032418201481</v>
      </c>
      <c r="AS215" s="133">
        <f>AS214/AS208*400</f>
        <v>92.738559260863283</v>
      </c>
      <c r="AT215" s="63">
        <f>IF(ISERROR(AS215/AK215),"NM",IF(OR(AS215/AK215&lt;0.5,AS215/AK215&gt;2),"NM",(AS215/AK215-1)*100))</f>
        <v>0.70628327449460127</v>
      </c>
      <c r="AU215" s="133">
        <f>AU214/AU208*400</f>
        <v>92.511634466224791</v>
      </c>
      <c r="AV215" s="63">
        <f>IF(ISERROR(AU215/AM215),"NM",IF(OR(AU215/AM215&lt;0.5,AU215/AM215&gt;2),"NM",(AU215/AM215-1)*100))</f>
        <v>-2.2242013933915228E-2</v>
      </c>
      <c r="AW215" s="133">
        <f>AW214/AW208*400</f>
        <v>91.557017543859658</v>
      </c>
      <c r="AX215" s="63">
        <f>IF(ISERROR(AW215/AO215),"NM",IF(OR(AW215/AO215&lt;0.5,AW215/AO215&gt;2),"NM",(AW215/AO215-1)*100))</f>
        <v>0.6914411069173676</v>
      </c>
      <c r="AY215" s="133">
        <f>AY214/AY208*400</f>
        <v>92.744310575635879</v>
      </c>
      <c r="AZ215" s="65">
        <f>IF(ISERROR(AY215/AQ215),"NM",IF(OR(AY215/AQ215&lt;0.5,AY215/AQ215&gt;2),"NM",(AY215/AQ215-1)*100))</f>
        <v>9.4915876976786606E-2</v>
      </c>
      <c r="BA215" s="133">
        <f>BA214/BA208*400</f>
        <v>92.481895984200136</v>
      </c>
      <c r="BB215" s="65">
        <f>IF(ISERROR(BA215/AS215),"NM",IF(OR(BA215/AS215&lt;0.5,BA215/AS215&gt;2),"NM",(BA215/AS215-1)*100))</f>
        <v>-0.27676004318891723</v>
      </c>
      <c r="BC215" s="133">
        <f>BC214/BC208*400</f>
        <v>92.637008381689228</v>
      </c>
      <c r="BD215" s="65">
        <f>IF(ISERROR(BC215/AU215),"NM",IF(OR(BC215/AU215&lt;0.5,BC215/AU215&gt;2),"NM",(BC215/AU215-1)*100))</f>
        <v>0.13552232234119721</v>
      </c>
      <c r="BE215" s="133">
        <f>BE214/BE208*400</f>
        <v>90.773067331670816</v>
      </c>
      <c r="BF215" s="65">
        <f>IF(ISERROR(BE215/AW215),"NM",IF(OR(BE215/AW215&lt;0.5,BE215/AW215&gt;2),"NM",(BE215/AW215-1)*100))</f>
        <v>-0.8562426269655421</v>
      </c>
      <c r="BG215" s="133">
        <f>BG214/BG208*400</f>
        <v>93.06379372957268</v>
      </c>
      <c r="BH215" s="65">
        <f>IF(ISERROR(BG215/AY215),"NM",IF(OR(BG215/AY215&lt;0.5,BG215/AY215&gt;2),"NM",(BG215/AY215-1)*100))</f>
        <v>0.34447736141858254</v>
      </c>
      <c r="BI215" s="133">
        <f>BI214/BI208*400</f>
        <v>92.560409475062485</v>
      </c>
      <c r="BJ215" s="65">
        <f>IF(ISERROR(BI215/BA215),"NM",IF(OR(BI215/BA215&lt;0.5,BI215/BA215&gt;2),"NM",(BI215/BA215-1)*100))</f>
        <v>8.4896065361550477E-2</v>
      </c>
      <c r="BK215" s="133">
        <f>BK214/BK208*400</f>
        <v>92.663011781173452</v>
      </c>
      <c r="BL215" s="65">
        <f>IF(ISERROR(BK215/BC215),"NM",IF(OR(BK215/BC215&lt;0.5,BK215/BC215&gt;2),"NM",(BK215/BC215-1)*100))</f>
        <v>2.8070206430985678E-2</v>
      </c>
      <c r="BM215" s="133">
        <f>BM214/BM208*400</f>
        <v>91.382040262384081</v>
      </c>
      <c r="BN215" s="65">
        <f>IF(ISERROR(BM215/BE215),"NM",IF(OR(BM215/BE215&lt;0.5,BM215/BE215&gt;2),"NM",(BM215/BE215-1)*100))</f>
        <v>0.67087402531873508</v>
      </c>
      <c r="BO215" s="133">
        <f>BO214/BO208*400</f>
        <v>92.827936788595423</v>
      </c>
      <c r="BP215" s="65">
        <f>IF(ISERROR(BO215/BG215),"NM",IF(OR(BO215/BG215&lt;0.5,BO215/BG215&gt;2),"NM",(BO215/BG215-1)*100))</f>
        <v>-0.25343576865415329</v>
      </c>
      <c r="BQ215" s="133">
        <f>BQ214/BQ208*400</f>
        <v>92.966360856269119</v>
      </c>
      <c r="BR215" s="65">
        <f>IF(ISERROR(BQ215/BI215),"NM",IF(OR(BQ215/BI215&lt;0.5,BQ215/BI215&gt;2),"NM",(BQ215/BI215-1)*100))</f>
        <v>0.43857993229383663</v>
      </c>
      <c r="BS215" s="133">
        <f>BS214/BS208*400</f>
        <v>92.761105733032153</v>
      </c>
      <c r="BT215" s="65">
        <f>IF(ISERROR(BS215/BK215),"NM",IF(OR(BS215/BK215&lt;0.5,BS215/BK215&gt;2),"NM",(BS215/BK215-1)*100))</f>
        <v>0.10586095786564442</v>
      </c>
      <c r="BU215" s="133">
        <f>BU214/BU208*400</f>
        <v>91.245115640511145</v>
      </c>
      <c r="BV215" s="65">
        <f>IF(ISERROR(BU215/BM215),"NM",IF(OR(BU215/BM215&lt;0.5,BU215/BM215&gt;2),"NM",(BU215/BM215-1)*100))</f>
        <v>-0.14983756269808524</v>
      </c>
      <c r="BW215" s="133">
        <f>BW214/BW208*400</f>
        <v>92.630694940163764</v>
      </c>
      <c r="BX215" s="65">
        <f>IF(ISERROR(BW215/BO215),"NM",IF(OR(BW215/BO215&lt;0.5,BW215/BO215&gt;2),"NM",(BW215/BO215-1)*100))</f>
        <v>-0.21248112934024732</v>
      </c>
      <c r="BY215" s="133">
        <f>BY214/BY208*400</f>
        <v>92.330414600696272</v>
      </c>
      <c r="BZ215" s="65">
        <f>IF(ISERROR(BY215/BQ215),"NM",IF(OR(BY215/BQ215&lt;0.5,BY215/BQ215&gt;2),"NM",(BY215/BQ215-1)*100))</f>
        <v>-0.68406061043526645</v>
      </c>
      <c r="CA215" s="133">
        <f>CA214/CA208*400</f>
        <v>93.316519546027749</v>
      </c>
      <c r="CB215" s="65">
        <f>IF(ISERROR(CA215/BS215),"NM",IF(OR(CA215/BS215&lt;0.5,CA215/BS215&gt;2),"NM",(CA215/BS215-1)*100))</f>
        <v>0.59875721468229948</v>
      </c>
      <c r="CC215" s="133">
        <f>CC214/CC208*400</f>
        <v>93.401849948612536</v>
      </c>
      <c r="CD215" s="65">
        <f>IF(ISERROR(CC215/BU215),"NM",IF(OR(CC215/BU215&lt;0.5,CC215/BU215&gt;2),"NM",(CC215/BU215-1)*100))</f>
        <v>2.3636709679875079</v>
      </c>
      <c r="CE215" s="133">
        <f>CE214/CE208*400</f>
        <v>92.99674267100977</v>
      </c>
      <c r="CF215" s="65">
        <f>IF(ISERROR(CE215/BW215),"NM",IF(OR(CE215/BW215&lt;0.5,CE215/BW215&gt;2),"NM",(CE215/BW215-1)*100))</f>
        <v>0.39516893518121154</v>
      </c>
      <c r="CG215" s="133">
        <f>CG214/CG208*400</f>
        <v>94.064582265504868</v>
      </c>
      <c r="CH215" s="65">
        <f>IF(ISERROR(CG215/BY215),"NM",IF(OR(CG215/BY215&lt;0.5,CG215/BY215&gt;2),"NM",(CG215/BY215-1)*100))</f>
        <v>1.8782192978428647</v>
      </c>
      <c r="CI215" s="133">
        <f>CI214/CI208*400</f>
        <v>94.055600981193777</v>
      </c>
      <c r="CJ215" s="65">
        <f>IF(ISERROR(CI215/CA215),"NM",IF(OR(CI215/CA215&lt;0.5,CI215/CA215&gt;2),"NM",(CI215/CA215-1)*100))</f>
        <v>0.79201564606306007</v>
      </c>
      <c r="CK215" s="133">
        <f>CK214/CK208*400</f>
        <v>93.049645390070921</v>
      </c>
      <c r="CL215" s="65">
        <f>IF(ISERROR(CK215/CC215),"NM",IF(OR(CK215/CC215&lt;0.5,CK215/CC215&gt;2),"NM",(CK215/CC215-1)*100))</f>
        <v>-0.37708520627309783</v>
      </c>
      <c r="CM215" s="133">
        <f>CM214/CM208*400</f>
        <v>93.952180028129391</v>
      </c>
      <c r="CN215" s="67">
        <f>IF(ISERROR(CM215/CE215),"NM",IF(OR(CM215/CE215&lt;0.5,CM215/CE215&gt;2),"NM",(CM215/CE215-1)*100))</f>
        <v>1.0273879812109366</v>
      </c>
      <c r="CO215" s="133">
        <f>CO214/CO208*400</f>
        <v>94.700069867252225</v>
      </c>
      <c r="CP215" s="67">
        <f>IF(ISERROR(CO215/CG215),"NM",IF(OR(CO215/CG215&lt;0.5,CO215/CG215&gt;2),"NM",(CO215/CG215-1)*100))</f>
        <v>0.67558648158734247</v>
      </c>
      <c r="CQ215" s="133">
        <f>CQ214/CQ208*400</f>
        <v>94.201323718265343</v>
      </c>
      <c r="CR215" s="67">
        <f>IF(ISERROR(CQ215/CI215),"NM",IF(OR(CQ215/CI215&lt;0.5,CQ215/CI215&gt;2),"NM",(CQ215/CI215-1)*100))</f>
        <v>0.15493254580416504</v>
      </c>
      <c r="CS215" s="133">
        <f>CS214/CS208*400</f>
        <v>93.059476297089461</v>
      </c>
      <c r="CT215" s="65">
        <f>IF(ISERROR(CS215/CK215),"NM",IF(OR(CS215/CK215&lt;0.5,CS215/CK215&gt;2),"NM",(CS215/CK215-1)*100))</f>
        <v>1.0565227817171952E-2</v>
      </c>
      <c r="CU215" s="133">
        <f>CU214/CU208*400</f>
        <v>94.465227817745799</v>
      </c>
      <c r="CV215" s="65">
        <f>IF(ISERROR(CU215/CM215),"NM",IF(OR(CU215/CM215&lt;0.5,CU215/CM215&gt;2),"NM",(CU215/CM215-1)*100))</f>
        <v>0.5460733209839308</v>
      </c>
      <c r="CW215" s="133">
        <f>CW214/CW208*400</f>
        <v>95.02468666919863</v>
      </c>
      <c r="CX215" s="65">
        <f>IF(ISERROR(CW215/CO215),"NM",IF(OR(CW215/CO215&lt;0.5,CW215/CO215&gt;2),"NM",(CW215/CO215-1)*100))</f>
        <v>0.34278412085804177</v>
      </c>
      <c r="CY215" s="133">
        <f>CY214/CY208*400</f>
        <v>94.472172520953009</v>
      </c>
      <c r="CZ215" s="65">
        <f>IF(ISERROR(CY215/CQ215),"NM",IF(OR(CY215/CQ215&lt;0.5,CY215/CQ215&gt;2),"NM",(CY215/CQ215-1)*100))</f>
        <v>0.2875212279370043</v>
      </c>
      <c r="DA215" s="133">
        <f>DA214/DA208*400</f>
        <v>93.624129930394432</v>
      </c>
      <c r="DB215" s="65">
        <f>IF(ISERROR(DA215/CS215),"NM",IF(OR(DA215/CS215&lt;0.5,DA215/CS215&gt;2),"NM",(DA215/CS215-1)*100))</f>
        <v>0.60676639905250518</v>
      </c>
      <c r="DC215" s="133">
        <f>DC214/DC208*400</f>
        <v>94.134951277808426</v>
      </c>
      <c r="DD215" s="65">
        <f>IF(ISERROR(DC215/CU215),"NM",IF(OR(DC215/CU215&lt;0.5,DC215/CU215&gt;2),"NM",(DC215/CU215-1)*100))</f>
        <v>-0.34962763290486976</v>
      </c>
      <c r="DE215" s="133">
        <f>DE214/DE208*400</f>
        <v>94.950050407845296</v>
      </c>
      <c r="DF215" s="65">
        <f>IF(ISERROR(DE215/CW215),"NM",IF(OR(DE215/CW215&lt;0.5,DE215/CW215&gt;2),"NM",(DE215/CW215-1)*100))</f>
        <v>-7.8544075197173324E-2</v>
      </c>
      <c r="DG215" s="133">
        <f>DG214/DG208*400</f>
        <v>94.224813262889413</v>
      </c>
      <c r="DH215" s="65">
        <f>IF(ISERROR(DG215/CY215),"NM",IF(OR(DG215/CY215&lt;0.5,DG215/CY215&gt;2),"NM",(DG215/CY215-1)*100))</f>
        <v>-0.26183293075929814</v>
      </c>
      <c r="DI215" s="133">
        <f>DI214/DI208*400</f>
        <v>92.913955169920456</v>
      </c>
      <c r="DJ215" s="65">
        <f>IF(ISERROR(DI215/DA215),"NM",IF(OR(DI215/DA215&lt;0.5,DI215/DA215&gt;2),"NM",(DI215/DA215-1)*100))</f>
        <v>-0.75853816852766709</v>
      </c>
      <c r="DK215" s="133">
        <f>DK214/DK208*400</f>
        <v>93.463344167569517</v>
      </c>
      <c r="DL215" s="65">
        <f>IF(ISERROR(DK215/DC215),"NM",IF(OR(DK215/DC215&lt;0.5,DK215/DC215&gt;2),"NM",(DK215/DC215-1)*100))</f>
        <v>-0.71345138136512665</v>
      </c>
      <c r="DM215" s="133">
        <f>DM214/DM208*400</f>
        <v>94.974191795707682</v>
      </c>
      <c r="DN215" s="65">
        <f>IF(ISERROR(DM215/DE215),"NM",IF(OR(DM215/DE215&lt;0.5,DM215/DE215&gt;2),"NM",(DM215/DE215-1)*100))</f>
        <v>2.5425355498698288E-2</v>
      </c>
      <c r="DO215" s="133">
        <f>DO214/DO208*400</f>
        <v>94.449466642560125</v>
      </c>
      <c r="DP215" s="65">
        <f>IF(ISERROR(DO215/DG215),"NM",IF(OR(DO215/DG215&lt;0.5,DO215/DG215&gt;2),"NM",(DO215/DG215-1)*100))</f>
        <v>0.23842273801479852</v>
      </c>
      <c r="DQ215" s="133">
        <f>DQ214/DQ208*400</f>
        <v>92.986688108639328</v>
      </c>
      <c r="DR215" s="65">
        <f>IF(ISERROR(DQ215/DI215),"NM",IF(OR(DQ215/DI215&lt;0.5,DQ215/DI215&gt;2),"NM",(DQ215/DI215-1)*100))</f>
        <v>7.8279886574472712E-2</v>
      </c>
      <c r="DS215" s="133">
        <f>DS214/DS208*400</f>
        <v>95.006651884700659</v>
      </c>
      <c r="DT215" s="65">
        <f>IF(ISERROR(DS215/DK215),"NM",IF(OR(DS215/DK215&lt;0.5,DS215/DK215&gt;2),"NM",(DS215/DK215-1)*100))</f>
        <v>1.6512438441793398</v>
      </c>
      <c r="DU215" s="133">
        <f>DU214/DU208*400</f>
        <v>94.809010773751226</v>
      </c>
      <c r="DV215" s="65">
        <f>IF(ISERROR(DU215/DM215),"NM",IF(OR(DU215/DM215&lt;0.5,DU215/DM215&gt;2),"NM",(DU215/DM215-1)*100))</f>
        <v>-0.17392200853023621</v>
      </c>
      <c r="DW215" s="133">
        <f>DW214/DW208*400</f>
        <v>95.707048262376688</v>
      </c>
      <c r="DX215" s="65">
        <f>IF(ISERROR(DW215/DO215),"NM",IF(OR(DW215/DO215&lt;0.5,DW215/DO215&gt;2),"NM",(DW215/DO215-1)*100))</f>
        <v>1.3314862058203314</v>
      </c>
      <c r="DY215" s="133">
        <f t="shared" ref="DY215:EA215" si="727">DY214/DY208*400</f>
        <v>93.510143145692453</v>
      </c>
      <c r="DZ215" s="65">
        <f>IF(ISERROR(DY215/DQ215),"NM",IF(OR(DY215/DQ215&lt;0.5,DY215/DQ215&gt;2),"NM",(DY215/DQ215-1)*100))</f>
        <v>0.56293545635430764</v>
      </c>
      <c r="EA215" s="133">
        <f t="shared" si="727"/>
        <v>95.128740431454418</v>
      </c>
      <c r="EB215" s="65">
        <f>IF(ISERROR(EA215/DS215),"NM",IF(OR(EA215/DS215&lt;0.5,EA215/DS215&gt;2),"NM",(EA215/DS215-1)*100))</f>
        <v>0.12850526182306421</v>
      </c>
      <c r="EC215" s="133">
        <f t="shared" ref="EC215:EE215" si="728">EC214/EC208*400</f>
        <v>94.813783501566306</v>
      </c>
      <c r="ED215" s="65">
        <f>IF(ISERROR(EC215/DU215),"NM",IF(OR(EC215/DU215&lt;0.5,EC215/DU215&gt;2),"NM",(EC215/DU215-1)*100))</f>
        <v>5.0340445239660525E-3</v>
      </c>
      <c r="EE215" s="133">
        <f t="shared" si="728"/>
        <v>94.808126410835214</v>
      </c>
      <c r="EF215" s="65">
        <f>IF(ISERROR(EE215/DW215),"NM",IF(OR(EE215/DW215&lt;0.5,EE215/DW215&gt;2),"NM",(EE215/DW215-1)*100))</f>
        <v>-0.93924310472632833</v>
      </c>
      <c r="EG215" s="133">
        <f t="shared" ref="EG215:EK215" si="729">EG214/EG208*400</f>
        <v>93.395093498027109</v>
      </c>
      <c r="EH215" s="65">
        <f>IF(ISERROR(EG215/DY215),"NM",IF(OR(EG215/DY215&lt;0.5,EG215/DY215&gt;2),"NM",(EG215/DY215-1)*100))</f>
        <v>-0.1230344043919307</v>
      </c>
      <c r="EI215" s="133">
        <f t="shared" si="729"/>
        <v>94.606091543304402</v>
      </c>
      <c r="EJ215" s="65">
        <f>IF(ISERROR(EI215/EA215),"NM",IF(OR(EI215/EA215&lt;0.5,EI215/EA215&gt;2),"NM",(EI215/EA215-1)*100))</f>
        <v>-0.54941218161782546</v>
      </c>
      <c r="EK215" s="133">
        <f t="shared" si="729"/>
        <v>94.582623509369682</v>
      </c>
      <c r="EL215" s="65">
        <f>IF(ISERROR(EK215/EC215),"NM",IF(OR(EK215/EC215&lt;0.5,EK215/EC215&gt;2),"NM",(EK215/EC215-1)*100))</f>
        <v>-0.24380420616039178</v>
      </c>
      <c r="EM215" s="133">
        <f t="shared" ref="EM215" si="730">EM214/EM208*400</f>
        <v>94.512763972521412</v>
      </c>
      <c r="EN215" s="65">
        <f>IF(ISERROR(EM215/EE215),"NM",IF(OR(EM215/EE215&lt;0.5,EM215/EE215&gt;2),"NM",(EM215/EE215-1)*100))</f>
        <v>-0.31153704803098536</v>
      </c>
      <c r="EO215" s="133">
        <f t="shared" ref="EO215" si="731">EO214/EO208*400</f>
        <v>93.035699356241125</v>
      </c>
      <c r="EP215" s="65">
        <f>IF(ISERROR(EO215/EG215),"NM",IF(OR(EO215/EG215&lt;0.5,EO215/EG215&gt;2),"NM",(EO215/EG215-1)*100))</f>
        <v>-0.3848105166183835</v>
      </c>
      <c r="EQ215" s="124">
        <v>94.25</v>
      </c>
      <c r="ER215" s="65">
        <f>IF(ISERROR(EQ215/EI215),"NM",IF(OR(EQ215/EI215&lt;0.5,EQ215/EI215&gt;2),"NM",(EQ215/EI215-1)*100))</f>
        <v>-0.37639388489207892</v>
      </c>
      <c r="ES215" s="124">
        <f>EQ215</f>
        <v>94.25</v>
      </c>
      <c r="ET215" s="65">
        <f>IF(ISERROR(ES215/EK215),"NM",IF(OR(ES215/EK215&lt;0.5,ES215/EK215&gt;2),"NM",(ES215/EK215-1)*100))</f>
        <v>-0.35167507204612036</v>
      </c>
      <c r="EU215" s="124">
        <f>ES215</f>
        <v>94.25</v>
      </c>
      <c r="EV215" s="65">
        <f>IF(ISERROR(EU215/EM215),"NM",IF(OR(EU215/EM215&lt;0.5,EU215/EM215&gt;2),"NM",(EU215/EM215-1)*100))</f>
        <v>-0.27801956209618783</v>
      </c>
      <c r="EW215" s="124">
        <f>EU215</f>
        <v>94.25</v>
      </c>
      <c r="EX215" s="65">
        <f>IF(ISERROR(EW215/EO215),"NM",IF(OR(EW215/EO215&lt;0.5,EW215/EO215&gt;2),"NM",(EW215/EO215-1)*100))</f>
        <v>1.3051985981308301</v>
      </c>
      <c r="EY215" s="65"/>
      <c r="EZ215" s="317"/>
      <c r="FA215" s="59"/>
      <c r="FB215" s="88">
        <f>FB214/FB208*100</f>
        <v>119.05303444505194</v>
      </c>
      <c r="FC215" s="63"/>
      <c r="FD215" s="131">
        <f>FD214/FD208*100</f>
        <v>90.988274706867671</v>
      </c>
      <c r="FE215" s="65">
        <f>IF(ISERROR(FD215/FB215),"NM",IF(OR(FD215/FB215&lt;0.5,FD215/FB215&gt;2),"NM",(FD215/FB215-1)*100))</f>
        <v>-23.573325845077342</v>
      </c>
      <c r="FF215" s="131">
        <f>FF214/FF208*100</f>
        <v>88.825378679622744</v>
      </c>
      <c r="FG215" s="65">
        <f>IF(ISERROR(FF215/FD215),"NM",IF(OR(FF215/FD215&lt;0.5,FF215/FD215&gt;2),"NM",(FF215/FD215-1)*100))</f>
        <v>-2.3771151109448052</v>
      </c>
      <c r="FH215" s="131">
        <f>FH214/FH208*100</f>
        <v>89.973164186386924</v>
      </c>
      <c r="FI215" s="65">
        <f>IF(ISERROR(FH215/FF215),"NM",IF(OR(FH215/FF215&lt;0.5,FH215/FF215&gt;2),"NM",(FH215/FF215-1)*100))</f>
        <v>1.2921819459999595</v>
      </c>
      <c r="FJ215" s="131">
        <f>FJ214/FJ208*100</f>
        <v>90.472312703583057</v>
      </c>
      <c r="FK215" s="65">
        <f>IF(ISERROR(FJ215/FH215),"NM",IF(OR(FJ215/FH215&lt;0.5,FJ215/FH215&gt;2),"NM",(FJ215/FH215-1)*100))</f>
        <v>0.55477488394439778</v>
      </c>
      <c r="FL215" s="131">
        <f>FL214/FL208*100</f>
        <v>90.746895224768238</v>
      </c>
      <c r="FM215" s="65">
        <f>IF(ISERROR(FL215/FJ215),"NM",IF(OR(FL215/FJ215&lt;0.5,FL215/FJ215&gt;2),"NM",(FL215/FJ215-1)*100))</f>
        <v>0.30349895230910029</v>
      </c>
      <c r="FN215" s="131">
        <f>FN214/FN208*100</f>
        <v>91.444600280504901</v>
      </c>
      <c r="FO215" s="65">
        <f>IF(ISERROR(FN215/FL215),"NM",IF(OR(FN215/FL215&lt;0.5,FN215/FL215&gt;2),"NM",(FN215/FL215-1)*100))</f>
        <v>0.76884730216779662</v>
      </c>
      <c r="FP215" s="131">
        <f>FP214/FP208*100</f>
        <v>91.601976005645739</v>
      </c>
      <c r="FQ215" s="65">
        <f>IF(ISERROR(FP215/FN215),"NM",IF(OR(FP215/FN215&lt;0.5,FP215/FN215&gt;2),"NM",(FP215/FN215-1)*100))</f>
        <v>0.17209952764634107</v>
      </c>
      <c r="FR215" s="143">
        <f>FR214/FR208*100</f>
        <v>92.140077821011673</v>
      </c>
      <c r="FS215" s="65">
        <f>IF(ISERROR(FR215/FP215),"NM",IF(OR(FR215/FP215&lt;0.5,FR215/FP215&gt;2),"NM",(FR215/FP215-1)*100))</f>
        <v>0.58743472447884137</v>
      </c>
      <c r="FT215" s="143">
        <f>FT214/FT208*100</f>
        <v>92.402500220089806</v>
      </c>
      <c r="FU215" s="65">
        <f>IF(ISERROR(FT215/FR215),"NM",IF(OR(FT215/FR215&lt;0.5,FT215/FR215&gt;2),"NM",(FT215/FR215-1)*100))</f>
        <v>0.28480809359407999</v>
      </c>
      <c r="FV215" s="143">
        <f>FV214/FV208*100</f>
        <v>92.440020556652513</v>
      </c>
      <c r="FW215" s="65">
        <f>IF(ISERROR(FV215/FT215),"NM",IF(OR(FV215/FT215&lt;0.5,FV215/FT215&gt;2),"NM",(FV215/FT215-1)*100))</f>
        <v>4.0605326125753294E-2</v>
      </c>
      <c r="FX215" s="143">
        <f>FX214/FX208*100</f>
        <v>92.923060835010858</v>
      </c>
      <c r="FY215" s="65">
        <f>IF(ISERROR(FX215/FV215),"NM",IF(OR(FX215/FV215&lt;0.5,FX215/FV215&gt;2),"NM",(FX215/FV215-1)*100))</f>
        <v>0.522544538014591</v>
      </c>
      <c r="FZ215" s="143">
        <f>FZ214/FZ208*100</f>
        <v>93.53962225677364</v>
      </c>
      <c r="GA215" s="65">
        <f>IF(ISERROR(FZ215/FX215),"NM",IF(OR(FZ215/FX215&lt;0.5,FZ215/FX215&gt;2),"NM",(FZ215/FX215-1)*100))</f>
        <v>0.66351820121113292</v>
      </c>
      <c r="GB215" s="143">
        <f>GB214/GB208*100</f>
        <v>93.973098169387399</v>
      </c>
      <c r="GC215" s="65">
        <f>IF(ISERROR(GB215/FZ215),"NM",IF(OR(GB215/FZ215&lt;0.5,GB215/FZ215&gt;2),"NM",(GB215/FZ215-1)*100))</f>
        <v>0.46341422186186865</v>
      </c>
      <c r="GD215" s="143">
        <f>GD214/GD208*100</f>
        <v>94.392104082548229</v>
      </c>
      <c r="GE215" s="65">
        <f>IF(ISERROR(GD215/GB215),"NM",IF(OR(GD215/GB215&lt;0.5,GD215/GB215&gt;2),"NM",(GD215/GB215-1)*100))</f>
        <v>0.44587857729834202</v>
      </c>
      <c r="GF215" s="143">
        <f>GF214/GF208*100</f>
        <v>94.052154867559494</v>
      </c>
      <c r="GG215" s="65">
        <f>IF(ISERROR(GF215/GD215),"NM",IF(OR(GF215/GD215&lt;0.5,GF215/GD215&gt;2),"NM",(GF215/GD215-1)*100))</f>
        <v>-0.36014581759025166</v>
      </c>
      <c r="GH215" s="143">
        <f>GH214/GH208*100</f>
        <v>93.964934421057379</v>
      </c>
      <c r="GI215" s="65">
        <f>IF(ISERROR(GH215/GF215),"NM",IF(OR(GH215/GF215&lt;0.5,GH215/GF215&gt;2),"NM",(GH215/GF215-1)*100))</f>
        <v>-9.273625535207719E-2</v>
      </c>
      <c r="GJ215" s="143">
        <f>GJ214/GJ208*100</f>
        <v>94.7545631756158</v>
      </c>
      <c r="GK215" s="65">
        <f>IF(ISERROR(GJ215/GH215),"NM",IF(OR(GJ215/GH215&lt;0.5,GJ215/GH215&gt;2),"NM",(GJ215/GH215-1)*100))</f>
        <v>0.84034407028912295</v>
      </c>
      <c r="GL215" s="143">
        <f>GL214/GL208*100</f>
        <v>94.532536175374744</v>
      </c>
      <c r="GM215" s="65">
        <f>IF(ISERROR(GL215/GJ215),"NM",IF(OR(GL215/GJ215&lt;0.5,GL215/GJ215&gt;2),"NM",(GL215/GJ215-1)*100))</f>
        <v>-0.23431800305970807</v>
      </c>
      <c r="GN215" s="143">
        <f>GN214/GN208*100</f>
        <v>94.179401430808966</v>
      </c>
      <c r="GO215" s="65">
        <f>IF(ISERROR(GN215/GL215),"NM",IF(OR(GN215/GL215&lt;0.5,GN215/GL215&gt;2),"NM",(GN215/GL215-1)*100))</f>
        <v>-0.37355894473268814</v>
      </c>
      <c r="GP215" s="143">
        <f>GP214/GP208*100</f>
        <v>94.25</v>
      </c>
      <c r="GQ215" s="65">
        <f>IF(ISERROR(GP215/GN215),"NM",IF(OR(GP215/GN215&lt;0.5,GP215/GN215&gt;2),"NM",(GP215/GN215-1)*100))</f>
        <v>7.4961794318584296E-2</v>
      </c>
      <c r="GR215" s="358">
        <f>+GP215</f>
        <v>94.25</v>
      </c>
      <c r="GS215" s="65">
        <f>IF(ISERROR(GR215/GP215),"NM",IF(OR(GR215/GP215&lt;0.5,GR215/GP215&gt;2),"NM",(GR215/GP215-1)*100))</f>
        <v>0</v>
      </c>
      <c r="GT215" s="358">
        <f>+GR215</f>
        <v>94.25</v>
      </c>
      <c r="GU215" s="65">
        <f>IF(ISERROR(GT215/GR215),"NM",IF(OR(GT215/GR215&lt;0.5,GT215/GR215&gt;2),"NM",(GT215/GR215-1)*100))</f>
        <v>0</v>
      </c>
      <c r="GV215" s="358">
        <f>+GT215</f>
        <v>94.25</v>
      </c>
      <c r="GW215" s="65">
        <f>IF(ISERROR(GV215/GT215),"NM",IF(OR(GV215/GT215&lt;0.5,GV215/GT215&gt;2),"NM",(GV215/GT215-1)*100))</f>
        <v>0</v>
      </c>
      <c r="GX215" s="358">
        <f>+GV215</f>
        <v>94.25</v>
      </c>
      <c r="GY215" s="65">
        <f>IF(ISERROR(GX215/GV215),"NM",IF(OR(GX215/GV215&lt;0.5,GX215/GV215&gt;2),"NM",(GX215/GV215-1)*100))</f>
        <v>0</v>
      </c>
      <c r="GZ215" s="67">
        <f t="shared" si="723"/>
        <v>1.4987865468074624E-2</v>
      </c>
      <c r="HA215" s="280"/>
      <c r="HB215" s="57"/>
      <c r="HC215"/>
      <c r="HD215"/>
      <c r="HE215"/>
      <c r="HF215"/>
      <c r="HG215"/>
      <c r="HH215"/>
    </row>
    <row r="216" spans="1:216" s="114" customFormat="1" ht="13.5" customHeight="1" x14ac:dyDescent="0.2">
      <c r="A216" s="247"/>
      <c r="B216" s="54" t="s">
        <v>552</v>
      </c>
      <c r="C216" s="84">
        <v>1</v>
      </c>
      <c r="D216" s="63"/>
      <c r="E216" s="84">
        <v>2</v>
      </c>
      <c r="F216" s="63"/>
      <c r="G216" s="84">
        <v>2</v>
      </c>
      <c r="H216" s="63"/>
      <c r="I216" s="84">
        <v>1</v>
      </c>
      <c r="J216" s="63"/>
      <c r="K216" s="84">
        <v>1</v>
      </c>
      <c r="L216" s="63">
        <f>IF(ISERROR(K216/C216),"NM",IF(OR(K216/C216&lt;0.5,K216/C216&gt;2),"NM",(K216/C216-1)*100))</f>
        <v>0</v>
      </c>
      <c r="M216" s="84">
        <v>3</v>
      </c>
      <c r="N216" s="63">
        <f>IF(ISERROR(M216/E216),"NM",IF(OR(M216/E216&lt;0.5,M216/E216&gt;2),"NM",(M216/E216-1)*100))</f>
        <v>50</v>
      </c>
      <c r="O216" s="84">
        <v>2</v>
      </c>
      <c r="P216" s="63">
        <f>IF(ISERROR(O216/G216),"NM",IF(OR(O216/G216&lt;0.5,O216/G216&gt;2),"NM",(O216/G216-1)*100))</f>
        <v>0</v>
      </c>
      <c r="Q216" s="84">
        <v>1</v>
      </c>
      <c r="R216" s="63">
        <f>IF(ISERROR(Q216/I216),"NM",IF(OR(Q216/I216&lt;0.5,Q216/I216&gt;2),"NM",(Q216/I216-1)*100))</f>
        <v>0</v>
      </c>
      <c r="S216" s="84">
        <v>2</v>
      </c>
      <c r="T216" s="63">
        <f>IF(ISERROR(S216/K216),"NM",IF(OR(S216/K216&lt;0.5,S216/K216&gt;2),"NM",(S216/K216-1)*100))</f>
        <v>100</v>
      </c>
      <c r="U216" s="84">
        <v>2</v>
      </c>
      <c r="V216" s="63">
        <f>IF(ISERROR(U216/M216),"NM",IF(OR(U216/M216&lt;0.5,U216/M216&gt;2),"NM",(U216/M216-1)*100))</f>
        <v>-33.333333333333336</v>
      </c>
      <c r="W216" s="84">
        <v>2</v>
      </c>
      <c r="X216" s="63">
        <f>IF(ISERROR(W216/O216),"NM",IF(OR(W216/O216&lt;0.5,W216/O216&gt;2),"NM",(W216/O216-1)*100))</f>
        <v>0</v>
      </c>
      <c r="Y216" s="84">
        <v>2</v>
      </c>
      <c r="Z216" s="63">
        <f>IF(ISERROR(Y216/Q216),"NM",IF(OR(Y216/Q216&lt;0.5,Y216/Q216&gt;2),"NM",(Y216/Q216-1)*100))</f>
        <v>100</v>
      </c>
      <c r="AA216" s="84">
        <v>2</v>
      </c>
      <c r="AB216" s="63">
        <f>IF(ISERROR(AA216/S216),"NM",IF(OR(AA216/S216&lt;0.5,AA216/S216&gt;2),"NM",(AA216/S216-1)*100))</f>
        <v>0</v>
      </c>
      <c r="AC216" s="84">
        <v>3</v>
      </c>
      <c r="AD216" s="63">
        <f>IF(ISERROR(AC216/U216),"NM",IF(OR(AC216/U216&lt;0.5,AC216/U216&gt;2),"NM",(AC216/U216-1)*100))</f>
        <v>50</v>
      </c>
      <c r="AE216" s="84">
        <v>3</v>
      </c>
      <c r="AF216" s="63">
        <f>IF(ISERROR(AE216/W216),"NM",IF(OR(AE216/W216&lt;0.5,AE216/W216&gt;2),"NM",(AE216/W216-1)*100))</f>
        <v>50</v>
      </c>
      <c r="AG216" s="84">
        <v>3</v>
      </c>
      <c r="AH216" s="63">
        <f>IF(ISERROR(AG216/Y216),"NM",IF(OR(AG216/Y216&lt;0.5,AG216/Y216&gt;2),"NM",(AG216/Y216-1)*100))</f>
        <v>50</v>
      </c>
      <c r="AI216" s="86">
        <v>3</v>
      </c>
      <c r="AJ216" s="63">
        <f>IF(ISERROR(AI216/AA216),"NM",IF(OR(AI216/AA216&lt;0.5,AI216/AA216&gt;2),"NM",(AI216/AA216-1)*100))</f>
        <v>50</v>
      </c>
      <c r="AK216" s="84">
        <v>3</v>
      </c>
      <c r="AL216" s="63">
        <f>IF(ISERROR(AK216/AC216),"NM",IF(OR(AK216/AC216&lt;0.5,AK216/AC216&gt;2),"NM",(AK216/AC216-1)*100))</f>
        <v>0</v>
      </c>
      <c r="AM216" s="84">
        <v>2</v>
      </c>
      <c r="AN216" s="63">
        <f>IF(ISERROR(AM216/AE216),"NM",IF(OR(AM216/AE216&lt;0.5,AM216/AE216&gt;2),"NM",(AM216/AE216-1)*100))</f>
        <v>-33.333333333333336</v>
      </c>
      <c r="AO216" s="85">
        <v>3</v>
      </c>
      <c r="AP216" s="63">
        <f>IF(ISERROR(AO216/AG216),"NM",IF(OR(AO216/AG216&lt;0.5,AO216/AG216&gt;2),"NM",(AO216/AG216-1)*100))</f>
        <v>0</v>
      </c>
      <c r="AQ216" s="85">
        <v>2</v>
      </c>
      <c r="AR216" s="63">
        <f>IF(ISERROR(AQ216/AI216),"NM",IF(OR(AQ216/AI216&lt;0.5,AQ216/AI216&gt;2),"NM",(AQ216/AI216-1)*100))</f>
        <v>-33.333333333333336</v>
      </c>
      <c r="AS216" s="85">
        <v>3</v>
      </c>
      <c r="AT216" s="63">
        <f>IF(ISERROR(AS216/AK216),"NM",IF(OR(AS216/AK216&lt;0.5,AS216/AK216&gt;2),"NM",(AS216/AK216-1)*100))</f>
        <v>0</v>
      </c>
      <c r="AU216" s="85">
        <v>2</v>
      </c>
      <c r="AV216" s="63">
        <f>IF(ISERROR(AU216/AM216),"NM",IF(OR(AU216/AM216&lt;0.5,AU216/AM216&gt;2),"NM",(AU216/AM216-1)*100))</f>
        <v>0</v>
      </c>
      <c r="AW216" s="85">
        <v>2</v>
      </c>
      <c r="AX216" s="63">
        <f>IF(ISERROR(AW216/AO216),"NM",IF(OR(AW216/AO216&lt;0.5,AW216/AO216&gt;2),"NM",(AW216/AO216-1)*100))</f>
        <v>-33.333333333333336</v>
      </c>
      <c r="AY216" s="85">
        <v>4</v>
      </c>
      <c r="AZ216" s="65">
        <f>IF(ISERROR(AY216/AQ216),"NM",IF(OR(AY216/AQ216&lt;0.5,AY216/AQ216&gt;2),"NM",(AY216/AQ216-1)*100))</f>
        <v>100</v>
      </c>
      <c r="BA216" s="85">
        <v>1</v>
      </c>
      <c r="BB216" s="65" t="str">
        <f>IF(ISERROR(BA216/AS216),"NM",IF(OR(BA216/AS216&lt;0.5,BA216/AS216&gt;2),"NM",(BA216/AS216-1)*100))</f>
        <v>NM</v>
      </c>
      <c r="BC216" s="85">
        <v>3</v>
      </c>
      <c r="BD216" s="65">
        <f>IF(ISERROR(BC216/AU216),"NM",IF(OR(BC216/AU216&lt;0.5,BC216/AU216&gt;2),"NM",(BC216/AU216-1)*100))</f>
        <v>50</v>
      </c>
      <c r="BE216" s="85">
        <v>3</v>
      </c>
      <c r="BF216" s="65">
        <f>IF(ISERROR(BE216/AW216),"NM",IF(OR(BE216/AW216&lt;0.5,BE216/AW216&gt;2),"NM",(BE216/AW216-1)*100))</f>
        <v>50</v>
      </c>
      <c r="BG216" s="85">
        <v>2</v>
      </c>
      <c r="BH216" s="65">
        <f>IF(ISERROR(BG216/AY216),"NM",IF(OR(BG216/AY216&lt;0.5,BG216/AY216&gt;2),"NM",(BG216/AY216-1)*100))</f>
        <v>-50</v>
      </c>
      <c r="BI216" s="85">
        <v>3</v>
      </c>
      <c r="BJ216" s="65" t="str">
        <f>IF(ISERROR(BI216/BA216),"NM",IF(OR(BI216/BA216&lt;0.5,BI216/BA216&gt;2),"NM",(BI216/BA216-1)*100))</f>
        <v>NM</v>
      </c>
      <c r="BK216" s="85">
        <v>2</v>
      </c>
      <c r="BL216" s="65">
        <f>IF(ISERROR(BK216/BC216),"NM",IF(OR(BK216/BC216&lt;0.5,BK216/BC216&gt;2),"NM",(BK216/BC216-1)*100))</f>
        <v>-33.333333333333336</v>
      </c>
      <c r="BM216" s="85">
        <v>3</v>
      </c>
      <c r="BN216" s="65">
        <f>IF(ISERROR(BM216/BE216),"NM",IF(OR(BM216/BE216&lt;0.5,BM216/BE216&gt;2),"NM",(BM216/BE216-1)*100))</f>
        <v>0</v>
      </c>
      <c r="BO216" s="85">
        <v>3</v>
      </c>
      <c r="BP216" s="65">
        <f>IF(ISERROR(BO216/BG216),"NM",IF(OR(BO216/BG216&lt;0.5,BO216/BG216&gt;2),"NM",(BO216/BG216-1)*100))</f>
        <v>50</v>
      </c>
      <c r="BQ216" s="85">
        <v>2</v>
      </c>
      <c r="BR216" s="65">
        <f>IF(ISERROR(BQ216/BI216),"NM",IF(OR(BQ216/BI216&lt;0.5,BQ216/BI216&gt;2),"NM",(BQ216/BI216-1)*100))</f>
        <v>-33.333333333333336</v>
      </c>
      <c r="BS216" s="85">
        <v>2</v>
      </c>
      <c r="BT216" s="65">
        <f>IF(ISERROR(BS216/BK216),"NM",IF(OR(BS216/BK216&lt;0.5,BS216/BK216&gt;2),"NM",(BS216/BK216-1)*100))</f>
        <v>0</v>
      </c>
      <c r="BU216" s="85">
        <v>3</v>
      </c>
      <c r="BV216" s="65">
        <f>IF(ISERROR(BU216/BM216),"NM",IF(OR(BU216/BM216&lt;0.5,BU216/BM216&gt;2),"NM",(BU216/BM216-1)*100))</f>
        <v>0</v>
      </c>
      <c r="BW216" s="85">
        <v>2</v>
      </c>
      <c r="BX216" s="65">
        <f>IF(ISERROR(BW216/BO216),"NM",IF(OR(BW216/BO216&lt;0.5,BW216/BO216&gt;2),"NM",(BW216/BO216-1)*100))</f>
        <v>-33.333333333333336</v>
      </c>
      <c r="BY216" s="85">
        <v>2</v>
      </c>
      <c r="BZ216" s="65">
        <f>IF(ISERROR(BY216/BQ216),"NM",IF(OR(BY216/BQ216&lt;0.5,BY216/BQ216&gt;2),"NM",(BY216/BQ216-1)*100))</f>
        <v>0</v>
      </c>
      <c r="CA216" s="85">
        <v>3</v>
      </c>
      <c r="CB216" s="65">
        <f>IF(ISERROR(CA216/BS216),"NM",IF(OR(CA216/BS216&lt;0.5,CA216/BS216&gt;2),"NM",(CA216/BS216-1)*100))</f>
        <v>50</v>
      </c>
      <c r="CC216" s="85">
        <v>4</v>
      </c>
      <c r="CD216" s="65">
        <f>IF(ISERROR(CC216/BU216),"NM",IF(OR(CC216/BU216&lt;0.5,CC216/BU216&gt;2),"NM",(CC216/BU216-1)*100))</f>
        <v>33.333333333333329</v>
      </c>
      <c r="CE216" s="85">
        <v>2</v>
      </c>
      <c r="CF216" s="65">
        <f>IF(ISERROR(CE216/BW216),"NM",IF(OR(CE216/BW216&lt;0.5,CE216/BW216&gt;2),"NM",(CE216/BW216-1)*100))</f>
        <v>0</v>
      </c>
      <c r="CG216" s="85">
        <v>3</v>
      </c>
      <c r="CH216" s="65">
        <f>IF(ISERROR(CG216/BY216),"NM",IF(OR(CG216/BY216&lt;0.5,CG216/BY216&gt;2),"NM",(CG216/BY216-1)*100))</f>
        <v>50</v>
      </c>
      <c r="CI216" s="85">
        <v>2</v>
      </c>
      <c r="CJ216" s="65">
        <f>IF(ISERROR(CI216/CA216),"NM",IF(OR(CI216/CA216&lt;0.5,CI216/CA216&gt;2),"NM",(CI216/CA216-1)*100))</f>
        <v>-33.333333333333336</v>
      </c>
      <c r="CK216" s="85">
        <v>3</v>
      </c>
      <c r="CL216" s="65">
        <f>IF(ISERROR(CK216/CC216),"NM",IF(OR(CK216/CC216&lt;0.5,CK216/CC216&gt;2),"NM",(CK216/CC216-1)*100))</f>
        <v>-25</v>
      </c>
      <c r="CM216" s="85">
        <v>3</v>
      </c>
      <c r="CN216" s="65">
        <f>IF(ISERROR(CM216/CE216),"NM",IF(OR(CM216/CE216&lt;0.5,CM216/CE216&gt;2),"NM",(CM216/CE216-1)*100))</f>
        <v>50</v>
      </c>
      <c r="CO216" s="85">
        <v>3</v>
      </c>
      <c r="CP216" s="65">
        <f>IF(ISERROR(CO216/CG216),"NM",IF(OR(CO216/CG216&lt;0.5,CO216/CG216&gt;2),"NM",(CO216/CG216-1)*100))</f>
        <v>0</v>
      </c>
      <c r="CQ216" s="85">
        <v>3</v>
      </c>
      <c r="CR216" s="65">
        <f>IF(ISERROR(CQ216/CI216),"NM",IF(OR(CQ216/CI216&lt;0.5,CQ216/CI216&gt;2),"NM",(CQ216/CI216-1)*100))</f>
        <v>50</v>
      </c>
      <c r="CS216" s="85">
        <v>3</v>
      </c>
      <c r="CT216" s="65">
        <f>IF(ISERROR(CS216/CK216),"NM",IF(OR(CS216/CK216&lt;0.5,CS216/CK216&gt;2),"NM",(CS216/CK216-1)*100))</f>
        <v>0</v>
      </c>
      <c r="CU216" s="85">
        <v>2</v>
      </c>
      <c r="CV216" s="65">
        <f>IF(ISERROR(CU216/CM216),"NM",IF(OR(CU216/CM216&lt;0.5,CU216/CM216&gt;2),"NM",(CU216/CM216-1)*100))</f>
        <v>-33.333333333333336</v>
      </c>
      <c r="CW216" s="85">
        <v>2</v>
      </c>
      <c r="CX216" s="65">
        <f>IF(ISERROR(CW216/CO216),"NM",IF(OR(CW216/CO216&lt;0.5,CW216/CO216&gt;2),"NM",(CW216/CO216-1)*100))</f>
        <v>-33.333333333333336</v>
      </c>
      <c r="CY216" s="85">
        <v>5</v>
      </c>
      <c r="CZ216" s="65">
        <f>IF(ISERROR(CY216/CQ216),"NM",IF(OR(CY216/CQ216&lt;0.5,CY216/CQ216&gt;2),"NM",(CY216/CQ216-1)*100))</f>
        <v>66.666666666666671</v>
      </c>
      <c r="DA216" s="85">
        <v>8</v>
      </c>
      <c r="DB216" s="65" t="str">
        <f>IF(ISERROR(DA216/CS216),"NM",IF(OR(DA216/CS216&lt;0.5,DA216/CS216&gt;2),"NM",(DA216/CS216-1)*100))</f>
        <v>NM</v>
      </c>
      <c r="DC216" s="85">
        <v>1</v>
      </c>
      <c r="DD216" s="65">
        <f>IF(ISERROR(DC216/CU216),"NM",IF(OR(DC216/CU216&lt;0.5,DC216/CU216&gt;2),"NM",(DC216/CU216-1)*100))</f>
        <v>-50</v>
      </c>
      <c r="DE216" s="85">
        <v>1</v>
      </c>
      <c r="DF216" s="65">
        <f>IF(ISERROR(DE216/CW216),"NM",IF(OR(DE216/CW216&lt;0.5,DE216/CW216&gt;2),"NM",(DE216/CW216-1)*100))</f>
        <v>-50</v>
      </c>
      <c r="DG216" s="85">
        <v>1</v>
      </c>
      <c r="DH216" s="65" t="str">
        <f>IF(ISERROR(DG216/CY216),"NM",IF(OR(DG216/CY216&lt;0.5,DG216/CY216&gt;2),"NM",(DG216/CY216-1)*100))</f>
        <v>NM</v>
      </c>
      <c r="DI216" s="85">
        <v>2</v>
      </c>
      <c r="DJ216" s="65" t="str">
        <f>IF(ISERROR(DI216/DA216),"NM",IF(OR(DI216/DA216&lt;0.5,DI216/DA216&gt;2),"NM",(DI216/DA216-1)*100))</f>
        <v>NM</v>
      </c>
      <c r="DK216" s="85">
        <v>0</v>
      </c>
      <c r="DL216" s="65" t="str">
        <f>IF(ISERROR(DK216/DC216),"NM",IF(OR(DK216/DC216&lt;0.5,DK216/DC216&gt;2),"NM",(DK216/DC216-1)*100))</f>
        <v>NM</v>
      </c>
      <c r="DM216" s="85">
        <v>1</v>
      </c>
      <c r="DN216" s="65">
        <f>IF(ISERROR(DM216/DE216),"NM",IF(OR(DM216/DE216&lt;0.5,DM216/DE216&gt;2),"NM",(DM216/DE216-1)*100))</f>
        <v>0</v>
      </c>
      <c r="DO216" s="85">
        <v>0</v>
      </c>
      <c r="DP216" s="65" t="str">
        <f>IF(ISERROR(DO216/DG216),"NM",IF(OR(DO216/DG216&lt;0.5,DO216/DG216&gt;2),"NM",(DO216/DG216-1)*100))</f>
        <v>NM</v>
      </c>
      <c r="DQ216" s="85">
        <v>1</v>
      </c>
      <c r="DR216" s="65">
        <f>IF(ISERROR(DQ216/DI216),"NM",IF(OR(DQ216/DI216&lt;0.5,DQ216/DI216&gt;2),"NM",(DQ216/DI216-1)*100))</f>
        <v>-50</v>
      </c>
      <c r="DS216" s="85">
        <v>3</v>
      </c>
      <c r="DT216" s="65" t="str">
        <f>IF(ISERROR(DS216/DK216),"NM",IF(OR(DS216/DK216&lt;0.5,DS216/DK216&gt;2),"NM",(DS216/DK216-1)*100))</f>
        <v>NM</v>
      </c>
      <c r="DU216" s="85">
        <v>2</v>
      </c>
      <c r="DV216" s="65">
        <f>IF(ISERROR(DU216/DM216),"NM",IF(OR(DU216/DM216&lt;0.5,DU216/DM216&gt;2),"NM",(DU216/DM216-1)*100))</f>
        <v>100</v>
      </c>
      <c r="DW216" s="85">
        <v>1</v>
      </c>
      <c r="DX216" s="65" t="str">
        <f>IF(ISERROR(DW216/DO216),"NM",IF(OR(DW216/DO216&lt;0.5,DW216/DO216&gt;2),"NM",(DW216/DO216-1)*100))</f>
        <v>NM</v>
      </c>
      <c r="DY216" s="85">
        <v>2</v>
      </c>
      <c r="DZ216" s="65">
        <f>IF(ISERROR(DY216/DQ216),"NM",IF(OR(DY216/DQ216&lt;0.5,DY216/DQ216&gt;2),"NM",(DY216/DQ216-1)*100))</f>
        <v>100</v>
      </c>
      <c r="EA216" s="85">
        <v>3</v>
      </c>
      <c r="EB216" s="65">
        <f>IF(ISERROR(EA216/DS216),"NM",IF(OR(EA216/DS216&lt;0.5,EA216/DS216&gt;2),"NM",(EA216/DS216-1)*100))</f>
        <v>0</v>
      </c>
      <c r="EC216" s="85">
        <v>0</v>
      </c>
      <c r="ED216" s="65" t="str">
        <f>IF(ISERROR(EC216/DU216),"NM",IF(OR(EC216/DU216&lt;0.5,EC216/DU216&gt;2),"NM",(EC216/DU216-1)*100))</f>
        <v>NM</v>
      </c>
      <c r="EE216" s="85">
        <v>1</v>
      </c>
      <c r="EF216" s="65">
        <f>IF(ISERROR(EE216/DW216),"NM",IF(OR(EE216/DW216&lt;0.5,EE216/DW216&gt;2),"NM",(EE216/DW216-1)*100))</f>
        <v>0</v>
      </c>
      <c r="EG216" s="85">
        <v>5</v>
      </c>
      <c r="EH216" s="65" t="str">
        <f>IF(ISERROR(EG216/DY216),"NM",IF(OR(EG216/DY216&lt;0.5,EG216/DY216&gt;2),"NM",(EG216/DY216-1)*100))</f>
        <v>NM</v>
      </c>
      <c r="EI216" s="85">
        <v>1</v>
      </c>
      <c r="EJ216" s="65" t="str">
        <f>IF(ISERROR(EI216/EA216),"NM",IF(OR(EI216/EA216&lt;0.5,EI216/EA216&gt;2),"NM",(EI216/EA216-1)*100))</f>
        <v>NM</v>
      </c>
      <c r="EK216" s="85">
        <f>2-1</f>
        <v>1</v>
      </c>
      <c r="EL216" s="65" t="str">
        <f>IF(ISERROR(EK216/EC216),"NM",IF(OR(EK216/EC216&lt;0.5,EK216/EC216&gt;2),"NM",(EK216/EC216-1)*100))</f>
        <v>NM</v>
      </c>
      <c r="EM216" s="85">
        <f>2-1</f>
        <v>1</v>
      </c>
      <c r="EN216" s="65">
        <f>IF(ISERROR(EM216/EE216),"NM",IF(OR(EM216/EE216&lt;0.5,EM216/EE216&gt;2),"NM",(EM216/EE216-1)*100))</f>
        <v>0</v>
      </c>
      <c r="EO216" s="85">
        <v>2</v>
      </c>
      <c r="EP216" s="65" t="str">
        <f>IF(ISERROR(EO216/EG216),"NM",IF(OR(EO216/EG216&lt;0.5,EO216/EG216&gt;2),"NM",(EO216/EG216-1)*100))</f>
        <v>NM</v>
      </c>
      <c r="EQ216" s="84">
        <f>EI216*1.1</f>
        <v>1.1000000000000001</v>
      </c>
      <c r="ER216" s="65">
        <f>IF(ISERROR(EQ216/EI216),"NM",IF(OR(EQ216/EI216&lt;0.5,EQ216/EI216&gt;2),"NM",(EQ216/EI216-1)*100))</f>
        <v>10.000000000000009</v>
      </c>
      <c r="ES216" s="84">
        <f>EK216*1.1</f>
        <v>1.1000000000000001</v>
      </c>
      <c r="ET216" s="65">
        <f>IF(ISERROR(ES216/EK216),"NM",IF(OR(ES216/EK216&lt;0.5,ES216/EK216&gt;2),"NM",(ES216/EK216-1)*100))</f>
        <v>10.000000000000009</v>
      </c>
      <c r="EU216" s="84">
        <f>EM216*1.1</f>
        <v>1.1000000000000001</v>
      </c>
      <c r="EV216" s="65">
        <f>IF(ISERROR(EU216/EM216),"NM",IF(OR(EU216/EM216&lt;0.5,EU216/EM216&gt;2),"NM",(EU216/EM216-1)*100))</f>
        <v>10.000000000000009</v>
      </c>
      <c r="EW216" s="84">
        <f>EO216*1.1</f>
        <v>2.2000000000000002</v>
      </c>
      <c r="EX216" s="65">
        <f>IF(ISERROR(EW216/EO216),"NM",IF(OR(EW216/EO216&lt;0.5,EW216/EO216&gt;2),"NM",(EW216/EO216-1)*100))</f>
        <v>10.000000000000009</v>
      </c>
      <c r="EY216" s="65"/>
      <c r="EZ216" s="320"/>
      <c r="FA216" s="124"/>
      <c r="FB216" s="142">
        <v>4.6189999999999998</v>
      </c>
      <c r="FC216" s="152"/>
      <c r="FD216" s="142">
        <v>3</v>
      </c>
      <c r="FE216" s="65">
        <f>IF(ISERROR(FD216/FB216),"NM",IF(OR(FD216/FB216&lt;0.5,FD216/FB216&gt;2),"NM",(FD216/FB216-1)*100))</f>
        <v>-35.050876813163022</v>
      </c>
      <c r="FF216" s="131">
        <f>C216+E216+G216+I216</f>
        <v>6</v>
      </c>
      <c r="FG216" s="65">
        <f>IF(ISERROR(FF216/FD216),"NM",IF(OR(FF216/FD216&lt;0.5,FF216/FD216&gt;2),"NM",(FF216/FD216-1)*100))</f>
        <v>100</v>
      </c>
      <c r="FH216" s="131">
        <f>K216+M216+O216+Q216</f>
        <v>7</v>
      </c>
      <c r="FI216" s="65">
        <f>IF(ISERROR(FH216/FF216),"NM",IF(OR(FH216/FF216&lt;0.5,FH216/FF216&gt;2),"NM",(FH216/FF216-1)*100))</f>
        <v>16.666666666666675</v>
      </c>
      <c r="FJ216" s="131">
        <f>S216+U216+W216+Y216</f>
        <v>8</v>
      </c>
      <c r="FK216" s="65">
        <f>IF(ISERROR(FJ216/FH216),"NM",IF(OR(FJ216/FH216&lt;0.5,FJ216/FH216&gt;2),"NM",(FJ216/FH216-1)*100))</f>
        <v>14.285714285714279</v>
      </c>
      <c r="FL216" s="131">
        <f>AA216+AC216+AE216+AG216</f>
        <v>11</v>
      </c>
      <c r="FM216" s="65">
        <f>IF(ISERROR(FL216/FJ216),"NM",IF(OR(FL216/FJ216&lt;0.5,FL216/FJ216&gt;2),"NM",(FL216/FJ216-1)*100))</f>
        <v>37.5</v>
      </c>
      <c r="FN216" s="131">
        <f>AI216+AK216+AM216+AO216</f>
        <v>11</v>
      </c>
      <c r="FO216" s="65">
        <f>IF(ISERROR(FN216/FL216),"NM",IF(OR(FN216/FL216&lt;0.5,FN216/FL216&gt;2),"NM",(FN216/FL216-1)*100))</f>
        <v>0</v>
      </c>
      <c r="FP216" s="131">
        <f>AQ216+AS216+AU216+AW216</f>
        <v>9</v>
      </c>
      <c r="FQ216" s="65">
        <f>IF(ISERROR(FP216/FN216),"NM",IF(OR(FP216/FN216&lt;0.5,FP216/FN216&gt;2),"NM",(FP216/FN216-1)*100))</f>
        <v>-18.181818181818176</v>
      </c>
      <c r="FR216" s="90">
        <f>AY216+BA216+BC216+BE216</f>
        <v>11</v>
      </c>
      <c r="FS216" s="65">
        <f>IF(ISERROR(FR216/FP216),"NM",IF(OR(FR216/FP216&lt;0.5,FR216/FP216&gt;2),"NM",(FR216/FP216-1)*100))</f>
        <v>22.222222222222232</v>
      </c>
      <c r="FT216" s="90">
        <f>BG216+BI216+BK216+BM216</f>
        <v>10</v>
      </c>
      <c r="FU216" s="65">
        <f>IF(ISERROR(FT216/FR216),"NM",IF(OR(FT216/FR216&lt;0.5,FT216/FR216&gt;2),"NM",(FT216/FR216-1)*100))</f>
        <v>-9.0909090909090935</v>
      </c>
      <c r="FV216" s="87">
        <f>BO216+BQ216+BS216+BU216</f>
        <v>10</v>
      </c>
      <c r="FW216" s="65">
        <f>IF(ISERROR(FV216/FT216),"NM",IF(OR(FV216/FT216&lt;0.5,FV216/FT216&gt;2),"NM",(FV216/FT216-1)*100))</f>
        <v>0</v>
      </c>
      <c r="FX216" s="87">
        <f>BW216+BY216+CA216+CC216</f>
        <v>11</v>
      </c>
      <c r="FY216" s="65">
        <f>IF(ISERROR(FX216/FV216),"NM",IF(OR(FX216/FV216&lt;0.5,FX216/FV216&gt;2),"NM",(FX216/FV216-1)*100))</f>
        <v>10.000000000000009</v>
      </c>
      <c r="FZ216" s="87">
        <f>CE216+CG216+CI216+CK216</f>
        <v>10</v>
      </c>
      <c r="GA216" s="65">
        <f>IF(ISERROR(FZ216/FX216),"NM",IF(OR(FZ216/FX216&lt;0.5,FZ216/FX216&gt;2),"NM",(FZ216/FX216-1)*100))</f>
        <v>-9.0909090909090935</v>
      </c>
      <c r="GB216" s="87">
        <f>CM216+CO216+CQ216+CS216</f>
        <v>12</v>
      </c>
      <c r="GC216" s="65">
        <f>IF(ISERROR(GB216/FZ216),"NM",IF(OR(GB216/FZ216&lt;0.5,GB216/FZ216&gt;2),"NM",(GB216/FZ216-1)*100))</f>
        <v>19.999999999999996</v>
      </c>
      <c r="GD216" s="87">
        <f>CU216+CW216+CY216+DA216</f>
        <v>17</v>
      </c>
      <c r="GE216" s="65">
        <f>IF(ISERROR(GD216/GB216),"NM",IF(OR(GD216/GB216&lt;0.5,GD216/GB216&gt;2),"NM",(GD216/GB216-1)*100))</f>
        <v>41.666666666666671</v>
      </c>
      <c r="GF216" s="87">
        <f>DC216+DE216+DG216+DI216</f>
        <v>5</v>
      </c>
      <c r="GG216" s="65" t="str">
        <f>IF(ISERROR(GF216/GD216),"NM",IF(OR(GF216/GD216&lt;0.5,GF216/GD216&gt;2),"NM",(GF216/GD216-1)*100))</f>
        <v>NM</v>
      </c>
      <c r="GH216" s="87">
        <f>DK216+DM216+DO216+DQ216</f>
        <v>2</v>
      </c>
      <c r="GI216" s="65" t="str">
        <f>IF(ISERROR(GH216/GF216),"NM",IF(OR(GH216/GF216&lt;0.5,GH216/GF216&gt;2),"NM",(GH216/GF216-1)*100))</f>
        <v>NM</v>
      </c>
      <c r="GJ216" s="87">
        <f>DS216+DU216+DW216+DY216</f>
        <v>8</v>
      </c>
      <c r="GK216" s="65" t="str">
        <f>IF(ISERROR(GJ216/GH216),"NM",IF(OR(GJ216/GH216&lt;0.5,GJ216/GH216&gt;2),"NM",(GJ216/GH216-1)*100))</f>
        <v>NM</v>
      </c>
      <c r="GL216" s="87">
        <f>EA216+EC216+EE216+EG216</f>
        <v>9</v>
      </c>
      <c r="GM216" s="65">
        <f>IF(ISERROR(GL216/GJ216),"NM",IF(OR(GL216/GJ216&lt;0.5,GL216/GJ216&gt;2),"NM",(GL216/GJ216-1)*100))</f>
        <v>12.5</v>
      </c>
      <c r="GN216" s="87">
        <f>EI216+EK216+EM216+EO216</f>
        <v>5</v>
      </c>
      <c r="GO216" s="65">
        <f>IF(ISERROR(GN216/GL216),"NM",IF(OR(GN216/GL216&lt;0.5,GN216/GL216&gt;2),"NM",(GN216/GL216-1)*100))</f>
        <v>-44.444444444444443</v>
      </c>
      <c r="GP216" s="87">
        <f>EQ216+ES216+EU216+EW216</f>
        <v>5.5</v>
      </c>
      <c r="GQ216" s="65">
        <f>IF(ISERROR(GP216/GN216),"NM",IF(OR(GP216/GN216&lt;0.5,GP216/GN216&gt;2),"NM",(GP216/GN216-1)*100))</f>
        <v>10.000000000000009</v>
      </c>
      <c r="GR216" s="84">
        <f>GP216*1.1</f>
        <v>6.0500000000000007</v>
      </c>
      <c r="GS216" s="65">
        <f>IF(ISERROR(GR216/GP216),"NM",IF(OR(GR216/GP216&lt;0.5,GR216/GP216&gt;2),"NM",(GR216/GP216-1)*100))</f>
        <v>10.000000000000009</v>
      </c>
      <c r="GT216" s="84">
        <f>GR216*1.1</f>
        <v>6.6550000000000011</v>
      </c>
      <c r="GU216" s="65">
        <f>IF(ISERROR(GT216/GR216),"NM",IF(OR(GT216/GR216&lt;0.5,GT216/GR216&gt;2),"NM",(GT216/GR216-1)*100))</f>
        <v>10.000000000000009</v>
      </c>
      <c r="GV216" s="84">
        <f>GT216*1.1</f>
        <v>7.3205000000000018</v>
      </c>
      <c r="GW216" s="65">
        <f>IF(ISERROR(GV216/GT216),"NM",IF(OR(GV216/GT216&lt;0.5,GV216/GT216&gt;2),"NM",(GV216/GT216-1)*100))</f>
        <v>10.000000000000009</v>
      </c>
      <c r="GX216" s="84">
        <f>GV216*1.1</f>
        <v>8.0525500000000019</v>
      </c>
      <c r="GY216" s="65">
        <f>IF(ISERROR(GX216/GV216),"NM",IF(OR(GX216/GV216&lt;0.5,GX216/GV216&gt;2),"NM",(GX216/GV216-1)*100))</f>
        <v>10.000000000000009</v>
      </c>
      <c r="GZ216" s="67">
        <f t="shared" si="723"/>
        <v>10.000000000000009</v>
      </c>
      <c r="HA216" s="280"/>
      <c r="HB216" s="57"/>
      <c r="HC216"/>
      <c r="HD216"/>
      <c r="HE216"/>
      <c r="HF216"/>
      <c r="HG216"/>
      <c r="HH216"/>
    </row>
    <row r="217" spans="1:216" s="2" customFormat="1" ht="13.5" customHeight="1" x14ac:dyDescent="0.2">
      <c r="A217" s="4"/>
      <c r="B217" s="54"/>
      <c r="C217" s="55"/>
      <c r="D217" s="63"/>
      <c r="E217" s="55"/>
      <c r="F217" s="63"/>
      <c r="G217" s="57"/>
      <c r="H217" s="63"/>
      <c r="I217" s="57"/>
      <c r="J217" s="63"/>
      <c r="K217" s="55"/>
      <c r="L217" s="63"/>
      <c r="M217" s="55"/>
      <c r="N217" s="63"/>
      <c r="O217" s="57"/>
      <c r="P217" s="63"/>
      <c r="Q217" s="57"/>
      <c r="R217" s="63"/>
      <c r="S217" s="55"/>
      <c r="T217" s="63"/>
      <c r="U217" s="55"/>
      <c r="V217" s="63"/>
      <c r="W217" s="57"/>
      <c r="X217" s="63"/>
      <c r="Y217" s="57"/>
      <c r="Z217" s="63"/>
      <c r="AA217" s="55"/>
      <c r="AB217" s="63"/>
      <c r="AC217" s="55"/>
      <c r="AD217" s="63"/>
      <c r="AE217" s="57"/>
      <c r="AF217" s="63"/>
      <c r="AG217" s="57"/>
      <c r="AH217" s="63"/>
      <c r="AI217" s="55"/>
      <c r="AJ217" s="63"/>
      <c r="AK217" s="55"/>
      <c r="AL217" s="63"/>
      <c r="AM217" s="57"/>
      <c r="AN217" s="63"/>
      <c r="AO217" s="59"/>
      <c r="AP217" s="63"/>
      <c r="AQ217" s="59"/>
      <c r="AR217" s="63"/>
      <c r="AS217" s="59"/>
      <c r="AT217" s="63"/>
      <c r="AU217" s="59"/>
      <c r="AV217" s="63"/>
      <c r="AW217" s="59"/>
      <c r="AX217" s="63"/>
      <c r="AY217" s="59"/>
      <c r="AZ217" s="65"/>
      <c r="BA217" s="59"/>
      <c r="BB217" s="65"/>
      <c r="BC217" s="59"/>
      <c r="BD217" s="65"/>
      <c r="BE217" s="59"/>
      <c r="BF217" s="65"/>
      <c r="BG217" s="59"/>
      <c r="BH217" s="65"/>
      <c r="BI217" s="59"/>
      <c r="BJ217" s="65"/>
      <c r="BK217" s="59"/>
      <c r="BL217" s="65"/>
      <c r="BM217" s="59"/>
      <c r="BN217" s="65"/>
      <c r="BO217" s="59"/>
      <c r="BP217" s="65"/>
      <c r="BQ217" s="59"/>
      <c r="BR217" s="65"/>
      <c r="BS217" s="59"/>
      <c r="BT217" s="65"/>
      <c r="BU217" s="59"/>
      <c r="BV217" s="65"/>
      <c r="BW217" s="59"/>
      <c r="BX217" s="65"/>
      <c r="BY217" s="59"/>
      <c r="BZ217" s="65"/>
      <c r="CA217" s="59"/>
      <c r="CB217" s="65"/>
      <c r="CC217" s="59"/>
      <c r="CD217" s="65"/>
      <c r="CE217" s="59"/>
      <c r="CF217" s="65"/>
      <c r="CG217" s="59"/>
      <c r="CH217" s="65"/>
      <c r="CI217" s="59"/>
      <c r="CJ217" s="65"/>
      <c r="CK217" s="59"/>
      <c r="CL217" s="65"/>
      <c r="CM217" s="59"/>
      <c r="CN217" s="65"/>
      <c r="CO217" s="59"/>
      <c r="CP217" s="65"/>
      <c r="CQ217" s="59"/>
      <c r="CR217" s="65"/>
      <c r="CS217" s="59"/>
      <c r="CT217" s="65"/>
      <c r="CU217" s="59"/>
      <c r="CV217" s="65"/>
      <c r="CW217" s="59"/>
      <c r="CX217" s="65"/>
      <c r="CY217" s="59"/>
      <c r="CZ217" s="65"/>
      <c r="DA217" s="59"/>
      <c r="DB217" s="65"/>
      <c r="DC217" s="59"/>
      <c r="DD217" s="65"/>
      <c r="DE217" s="59"/>
      <c r="DF217" s="65"/>
      <c r="DG217" s="59"/>
      <c r="DH217" s="65"/>
      <c r="DI217" s="59"/>
      <c r="DJ217" s="65"/>
      <c r="DK217" s="59"/>
      <c r="DL217" s="65"/>
      <c r="DM217" s="59"/>
      <c r="DN217" s="65"/>
      <c r="DO217" s="59"/>
      <c r="DP217" s="65"/>
      <c r="DQ217" s="59"/>
      <c r="DR217" s="65"/>
      <c r="DS217" s="59"/>
      <c r="DT217" s="65"/>
      <c r="DU217" s="59"/>
      <c r="DV217" s="65"/>
      <c r="DW217" s="59"/>
      <c r="DX217" s="65"/>
      <c r="DY217" s="59"/>
      <c r="DZ217" s="65"/>
      <c r="EA217" s="59"/>
      <c r="EB217" s="65"/>
      <c r="EC217" s="57"/>
      <c r="ED217" s="65"/>
      <c r="EE217" s="57"/>
      <c r="EF217" s="65"/>
      <c r="EG217" s="57"/>
      <c r="EH217" s="65"/>
      <c r="EI217" s="57"/>
      <c r="EJ217" s="65"/>
      <c r="EK217" s="57"/>
      <c r="EL217" s="65"/>
      <c r="EM217" s="57"/>
      <c r="EN217" s="65"/>
      <c r="EO217" s="57"/>
      <c r="EP217" s="65"/>
      <c r="EQ217" s="57"/>
      <c r="ER217" s="65"/>
      <c r="ES217" s="57"/>
      <c r="ET217" s="65"/>
      <c r="EU217" s="57"/>
      <c r="EV217" s="65"/>
      <c r="EW217" s="57"/>
      <c r="EX217" s="65"/>
      <c r="EY217" s="65"/>
      <c r="EZ217" s="317"/>
      <c r="FA217" s="59"/>
      <c r="FB217" s="55"/>
      <c r="FC217" s="63"/>
      <c r="FD217" s="55"/>
      <c r="FE217" s="65"/>
      <c r="FF217" s="55"/>
      <c r="FG217" s="65"/>
      <c r="FH217" s="55"/>
      <c r="FI217" s="65"/>
      <c r="FJ217" s="57"/>
      <c r="FK217" s="65"/>
      <c r="FL217" s="57"/>
      <c r="FM217" s="65"/>
      <c r="FN217" s="57"/>
      <c r="FO217" s="65"/>
      <c r="FP217" s="57"/>
      <c r="FQ217" s="65"/>
      <c r="FR217" s="75"/>
      <c r="FS217" s="65"/>
      <c r="FT217" s="75"/>
      <c r="FU217" s="65"/>
      <c r="FV217" s="75"/>
      <c r="FW217" s="65"/>
      <c r="FX217" s="75"/>
      <c r="FY217" s="65"/>
      <c r="FZ217" s="75"/>
      <c r="GA217" s="65"/>
      <c r="GB217" s="75"/>
      <c r="GC217" s="65"/>
      <c r="GD217" s="75"/>
      <c r="GE217" s="65"/>
      <c r="GF217" s="75"/>
      <c r="GG217" s="65"/>
      <c r="GH217" s="75"/>
      <c r="GI217" s="65"/>
      <c r="GJ217" s="75"/>
      <c r="GK217" s="65"/>
      <c r="GL217" s="75"/>
      <c r="GM217" s="65"/>
      <c r="GN217" s="75"/>
      <c r="GO217" s="65"/>
      <c r="GP217" s="75"/>
      <c r="GQ217" s="65"/>
      <c r="GR217" s="57"/>
      <c r="GS217" s="65"/>
      <c r="GT217" s="57"/>
      <c r="GU217" s="65"/>
      <c r="GV217" s="57"/>
      <c r="GW217" s="65"/>
      <c r="GX217" s="57"/>
      <c r="GY217" s="65"/>
      <c r="GZ217" s="67" t="str">
        <f t="shared" si="723"/>
        <v/>
      </c>
      <c r="HA217" s="279"/>
      <c r="HB217" s="57"/>
      <c r="HC217"/>
      <c r="HD217"/>
      <c r="HE217"/>
      <c r="HF217"/>
      <c r="HG217"/>
      <c r="HH217"/>
    </row>
    <row r="218" spans="1:216" s="2" customFormat="1" ht="13.5" customHeight="1" x14ac:dyDescent="0.2">
      <c r="A218" s="4"/>
      <c r="B218" s="61" t="s">
        <v>310</v>
      </c>
      <c r="C218" s="57"/>
      <c r="D218" s="63"/>
      <c r="E218" s="57"/>
      <c r="F218" s="63"/>
      <c r="G218" s="57"/>
      <c r="H218" s="63"/>
      <c r="I218" s="57"/>
      <c r="J218" s="63"/>
      <c r="K218" s="57"/>
      <c r="L218" s="63"/>
      <c r="M218" s="57"/>
      <c r="N218" s="63"/>
      <c r="O218" s="57"/>
      <c r="P218" s="63"/>
      <c r="Q218" s="57"/>
      <c r="R218" s="63"/>
      <c r="S218" s="57"/>
      <c r="T218" s="63"/>
      <c r="U218" s="57"/>
      <c r="V218" s="63"/>
      <c r="W218" s="57"/>
      <c r="X218" s="63"/>
      <c r="Y218" s="57"/>
      <c r="Z218" s="63"/>
      <c r="AA218" s="57"/>
      <c r="AB218" s="63"/>
      <c r="AC218" s="57"/>
      <c r="AD218" s="63"/>
      <c r="AE218" s="57"/>
      <c r="AF218" s="63"/>
      <c r="AG218" s="57"/>
      <c r="AH218" s="63"/>
      <c r="AI218" s="55"/>
      <c r="AJ218" s="63"/>
      <c r="AK218" s="57"/>
      <c r="AL218" s="63"/>
      <c r="AM218" s="57"/>
      <c r="AN218" s="63"/>
      <c r="AO218" s="59"/>
      <c r="AP218" s="63"/>
      <c r="AQ218" s="59"/>
      <c r="AR218" s="63"/>
      <c r="AS218" s="59"/>
      <c r="AT218" s="63"/>
      <c r="AU218" s="59"/>
      <c r="AV218" s="63"/>
      <c r="AW218" s="59"/>
      <c r="AX218" s="63"/>
      <c r="AY218" s="59"/>
      <c r="AZ218" s="65"/>
      <c r="BA218" s="59"/>
      <c r="BB218" s="65"/>
      <c r="BC218" s="59"/>
      <c r="BD218" s="65"/>
      <c r="BE218" s="59"/>
      <c r="BF218" s="65"/>
      <c r="BG218" s="59"/>
      <c r="BH218" s="65"/>
      <c r="BI218" s="59"/>
      <c r="BJ218" s="65"/>
      <c r="BK218" s="59"/>
      <c r="BL218" s="65"/>
      <c r="BM218" s="59"/>
      <c r="BN218" s="65"/>
      <c r="BO218" s="59"/>
      <c r="BP218" s="65"/>
      <c r="BQ218" s="59"/>
      <c r="BR218" s="65"/>
      <c r="BS218" s="59"/>
      <c r="BT218" s="65"/>
      <c r="BU218" s="59"/>
      <c r="BV218" s="65"/>
      <c r="BW218" s="59"/>
      <c r="BX218" s="65"/>
      <c r="BY218" s="59"/>
      <c r="BZ218" s="65"/>
      <c r="CA218" s="59"/>
      <c r="CB218" s="65"/>
      <c r="CC218" s="59"/>
      <c r="CD218" s="65"/>
      <c r="CE218" s="59"/>
      <c r="CF218" s="65"/>
      <c r="CG218" s="59"/>
      <c r="CH218" s="65"/>
      <c r="CI218" s="59"/>
      <c r="CJ218" s="65"/>
      <c r="CK218" s="59"/>
      <c r="CL218" s="65"/>
      <c r="CM218" s="59"/>
      <c r="CN218" s="65"/>
      <c r="CO218" s="59"/>
      <c r="CP218" s="65"/>
      <c r="CQ218" s="59"/>
      <c r="CR218" s="65"/>
      <c r="CS218" s="59"/>
      <c r="CT218" s="65"/>
      <c r="CU218" s="59"/>
      <c r="CV218" s="65"/>
      <c r="CW218" s="59"/>
      <c r="CX218" s="65"/>
      <c r="CY218" s="59"/>
      <c r="CZ218" s="65"/>
      <c r="DA218" s="59"/>
      <c r="DB218" s="65"/>
      <c r="DC218" s="59"/>
      <c r="DD218" s="65"/>
      <c r="DE218" s="59"/>
      <c r="DF218" s="65"/>
      <c r="DG218" s="59"/>
      <c r="DH218" s="65"/>
      <c r="DI218" s="59"/>
      <c r="DJ218" s="65"/>
      <c r="DK218" s="59"/>
      <c r="DL218" s="65"/>
      <c r="DM218" s="59"/>
      <c r="DN218" s="65"/>
      <c r="DO218" s="59"/>
      <c r="DP218" s="65"/>
      <c r="DQ218" s="59"/>
      <c r="DR218" s="65"/>
      <c r="DS218" s="59"/>
      <c r="DT218" s="65"/>
      <c r="DU218" s="59"/>
      <c r="DV218" s="65"/>
      <c r="DW218" s="59"/>
      <c r="DX218" s="65"/>
      <c r="DY218" s="59"/>
      <c r="DZ218" s="65"/>
      <c r="EA218" s="59"/>
      <c r="EB218" s="65"/>
      <c r="EC218" s="57"/>
      <c r="ED218" s="65"/>
      <c r="EE218" s="57"/>
      <c r="EF218" s="65"/>
      <c r="EG218" s="57"/>
      <c r="EH218" s="65"/>
      <c r="EI218" s="57"/>
      <c r="EJ218" s="65"/>
      <c r="EK218" s="57"/>
      <c r="EL218" s="65"/>
      <c r="EM218" s="57"/>
      <c r="EN218" s="65"/>
      <c r="EO218" s="57"/>
      <c r="EP218" s="65"/>
      <c r="EQ218" s="57"/>
      <c r="ER218" s="65"/>
      <c r="ES218" s="57"/>
      <c r="ET218" s="65"/>
      <c r="EU218" s="57"/>
      <c r="EV218" s="65"/>
      <c r="EW218" s="57"/>
      <c r="EX218" s="65"/>
      <c r="EY218" s="65"/>
      <c r="EZ218" s="317"/>
      <c r="FA218" s="59"/>
      <c r="FB218" s="57"/>
      <c r="FC218" s="63"/>
      <c r="FD218" s="57"/>
      <c r="FE218" s="65"/>
      <c r="FF218" s="57"/>
      <c r="FG218" s="65"/>
      <c r="FH218" s="57"/>
      <c r="FI218" s="65"/>
      <c r="FJ218" s="57"/>
      <c r="FK218" s="65"/>
      <c r="FL218" s="57"/>
      <c r="FM218" s="65"/>
      <c r="FN218" s="57"/>
      <c r="FO218" s="65"/>
      <c r="FP218" s="57"/>
      <c r="FQ218" s="65"/>
      <c r="FR218" s="75"/>
      <c r="FS218" s="65"/>
      <c r="FT218" s="75"/>
      <c r="FU218" s="65"/>
      <c r="FV218" s="75"/>
      <c r="FW218" s="65"/>
      <c r="FX218" s="75"/>
      <c r="FY218" s="65"/>
      <c r="FZ218" s="75"/>
      <c r="GA218" s="65"/>
      <c r="GB218" s="75"/>
      <c r="GC218" s="65"/>
      <c r="GD218" s="75"/>
      <c r="GE218" s="65"/>
      <c r="GF218" s="75"/>
      <c r="GG218" s="65"/>
      <c r="GH218" s="75"/>
      <c r="GI218" s="65"/>
      <c r="GJ218" s="75"/>
      <c r="GK218" s="65"/>
      <c r="GL218" s="75"/>
      <c r="GM218" s="65"/>
      <c r="GN218" s="75"/>
      <c r="GO218" s="65"/>
      <c r="GP218" s="75"/>
      <c r="GQ218" s="65"/>
      <c r="GR218" s="57"/>
      <c r="GS218" s="65"/>
      <c r="GT218" s="57"/>
      <c r="GU218" s="65"/>
      <c r="GV218" s="57"/>
      <c r="GW218" s="65"/>
      <c r="GX218" s="57"/>
      <c r="GY218" s="65"/>
      <c r="GZ218" s="67" t="str">
        <f t="shared" si="723"/>
        <v/>
      </c>
      <c r="HA218" s="279"/>
      <c r="HB218" s="57"/>
      <c r="HC218"/>
      <c r="HD218"/>
      <c r="HE218"/>
      <c r="HF218"/>
      <c r="HG218"/>
      <c r="HH218"/>
    </row>
    <row r="219" spans="1:216" s="2" customFormat="1" ht="13.5" customHeight="1" x14ac:dyDescent="0.2">
      <c r="A219" s="4" t="s">
        <v>12</v>
      </c>
      <c r="B219" s="54" t="s">
        <v>138</v>
      </c>
      <c r="C219" s="84">
        <v>67</v>
      </c>
      <c r="D219" s="63"/>
      <c r="E219" s="84">
        <v>68</v>
      </c>
      <c r="F219" s="63"/>
      <c r="G219" s="84">
        <v>70</v>
      </c>
      <c r="H219" s="63"/>
      <c r="I219" s="84">
        <v>72</v>
      </c>
      <c r="J219" s="63"/>
      <c r="K219" s="84">
        <v>73</v>
      </c>
      <c r="L219" s="63">
        <f>IF(ISERROR(K219/C219),"NM",IF(OR(K219/C219&lt;0.5,K219/C219&gt;2),"NM",(K219/C219-1)*100))</f>
        <v>8.9552238805970177</v>
      </c>
      <c r="M219" s="84">
        <v>75</v>
      </c>
      <c r="N219" s="63">
        <f>IF(ISERROR(M219/E219),"NM",IF(OR(M219/E219&lt;0.5,M219/E219&gt;2),"NM",(M219/E219-1)*100))</f>
        <v>10.294117647058831</v>
      </c>
      <c r="O219" s="84">
        <v>77</v>
      </c>
      <c r="P219" s="63">
        <f>IF(ISERROR(O219/G219),"NM",IF(OR(O219/G219&lt;0.5,O219/G219&gt;2),"NM",(O219/G219-1)*100))</f>
        <v>10.000000000000009</v>
      </c>
      <c r="Q219" s="84">
        <v>79</v>
      </c>
      <c r="R219" s="63">
        <f>IF(ISERROR(Q219/I219),"NM",IF(OR(Q219/I219&lt;0.5,Q219/I219&gt;2),"NM",(Q219/I219-1)*100))</f>
        <v>9.7222222222222321</v>
      </c>
      <c r="S219" s="84">
        <v>80</v>
      </c>
      <c r="T219" s="63">
        <f>IF(ISERROR(S219/K219),"NM",IF(OR(S219/K219&lt;0.5,S219/K219&gt;2),"NM",(S219/K219-1)*100))</f>
        <v>9.5890410958904049</v>
      </c>
      <c r="U219" s="84">
        <v>81</v>
      </c>
      <c r="V219" s="63">
        <f>IF(ISERROR(U219/M219),"NM",IF(OR(U219/M219&lt;0.5,U219/M219&gt;2),"NM",(U219/M219-1)*100))</f>
        <v>8.0000000000000071</v>
      </c>
      <c r="W219" s="84">
        <v>84</v>
      </c>
      <c r="X219" s="63">
        <f>IF(ISERROR(W219/O219),"NM",IF(OR(W219/O219&lt;0.5,W219/O219&gt;2),"NM",(W219/O219-1)*100))</f>
        <v>9.0909090909090828</v>
      </c>
      <c r="Y219" s="84">
        <v>86</v>
      </c>
      <c r="Z219" s="63">
        <f>IF(ISERROR(Y219/Q219),"NM",IF(OR(Y219/Q219&lt;0.5,Y219/Q219&gt;2),"NM",(Y219/Q219-1)*100))</f>
        <v>8.8607594936708889</v>
      </c>
      <c r="AA219" s="84">
        <v>88</v>
      </c>
      <c r="AB219" s="63">
        <f>IF(ISERROR(AA219/S219),"NM",IF(OR(AA219/S219&lt;0.5,AA219/S219&gt;2),"NM",(AA219/S219-1)*100))</f>
        <v>10.000000000000009</v>
      </c>
      <c r="AC219" s="84">
        <v>87</v>
      </c>
      <c r="AD219" s="63">
        <f>IF(ISERROR(AC219/U219),"NM",IF(OR(AC219/U219&lt;0.5,AC219/U219&gt;2),"NM",(AC219/U219-1)*100))</f>
        <v>7.4074074074074181</v>
      </c>
      <c r="AE219" s="84">
        <v>92</v>
      </c>
      <c r="AF219" s="63">
        <f>IF(ISERROR(AE219/W219),"NM",IF(OR(AE219/W219&lt;0.5,AE219/W219&gt;2),"NM",(AE219/W219-1)*100))</f>
        <v>9.5238095238095344</v>
      </c>
      <c r="AG219" s="84">
        <v>95</v>
      </c>
      <c r="AH219" s="63">
        <f>IF(ISERROR(AG219/Y219),"NM",IF(OR(AG219/Y219&lt;0.5,AG219/Y219&gt;2),"NM",(AG219/Y219-1)*100))</f>
        <v>10.465116279069765</v>
      </c>
      <c r="AI219" s="86">
        <v>97</v>
      </c>
      <c r="AJ219" s="63">
        <f>IF(ISERROR(AI219/AA219),"NM",IF(OR(AI219/AA219&lt;0.5,AI219/AA219&gt;2),"NM",(AI219/AA219-1)*100))</f>
        <v>10.22727272727273</v>
      </c>
      <c r="AK219" s="84">
        <v>98</v>
      </c>
      <c r="AL219" s="63">
        <f>IF(ISERROR(AK219/AC219),"NM",IF(OR(AK219/AC219&lt;0.5,AK219/AC219&gt;2),"NM",(AK219/AC219-1)*100))</f>
        <v>12.643678160919535</v>
      </c>
      <c r="AM219" s="84">
        <v>100</v>
      </c>
      <c r="AN219" s="63">
        <f>IF(ISERROR(AM219/AE219),"NM",IF(OR(AM219/AE219&lt;0.5,AM219/AE219&gt;2),"NM",(AM219/AE219-1)*100))</f>
        <v>8.6956521739130377</v>
      </c>
      <c r="AO219" s="85">
        <v>101</v>
      </c>
      <c r="AP219" s="63">
        <f>IF(ISERROR(AO219/AG219),"NM",IF(OR(AO219/AG219&lt;0.5,AO219/AG219&gt;2),"NM",(AO219/AG219-1)*100))</f>
        <v>6.315789473684208</v>
      </c>
      <c r="AQ219" s="85">
        <v>102</v>
      </c>
      <c r="AR219" s="63">
        <f>IF(ISERROR(AQ219/AI219),"NM",IF(OR(AQ219/AI219&lt;0.5,AQ219/AI219&gt;2),"NM",(AQ219/AI219-1)*100))</f>
        <v>5.1546391752577359</v>
      </c>
      <c r="AS219" s="85">
        <v>104</v>
      </c>
      <c r="AT219" s="63">
        <f>IF(ISERROR(AS219/AK219),"NM",IF(OR(AS219/AK219&lt;0.5,AS219/AK219&gt;2),"NM",(AS219/AK219-1)*100))</f>
        <v>6.1224489795918435</v>
      </c>
      <c r="AU219" s="85">
        <v>107</v>
      </c>
      <c r="AV219" s="63">
        <f>IF(ISERROR(AU219/AM219),"NM",IF(OR(AU219/AM219&lt;0.5,AU219/AM219&gt;2),"NM",(AU219/AM219-1)*100))</f>
        <v>7.0000000000000062</v>
      </c>
      <c r="AW219" s="85">
        <v>108</v>
      </c>
      <c r="AX219" s="63">
        <f>IF(ISERROR(AW219/AO219),"NM",IF(OR(AW219/AO219&lt;0.5,AW219/AO219&gt;2),"NM",(AW219/AO219-1)*100))</f>
        <v>6.9306930693069368</v>
      </c>
      <c r="AY219" s="85">
        <v>110</v>
      </c>
      <c r="AZ219" s="65">
        <f>IF(ISERROR(AY219/AQ219),"NM",IF(OR(AY219/AQ219&lt;0.5,AY219/AQ219&gt;2),"NM",(AY219/AQ219-1)*100))</f>
        <v>7.8431372549019551</v>
      </c>
      <c r="BA219" s="85">
        <v>115</v>
      </c>
      <c r="BB219" s="65">
        <f>IF(ISERROR(BA219/AS219),"NM",IF(OR(BA219/AS219&lt;0.5,BA219/AS219&gt;2),"NM",(BA219/AS219-1)*100))</f>
        <v>10.576923076923084</v>
      </c>
      <c r="BC219" s="85">
        <v>120</v>
      </c>
      <c r="BD219" s="65">
        <f>IF(ISERROR(BC219/AU219),"NM",IF(OR(BC219/AU219&lt;0.5,BC219/AU219&gt;2),"NM",(BC219/AU219-1)*100))</f>
        <v>12.149532710280365</v>
      </c>
      <c r="BE219" s="85">
        <v>120</v>
      </c>
      <c r="BF219" s="65">
        <f>IF(ISERROR(BE219/AW219),"NM",IF(OR(BE219/AW219&lt;0.5,BE219/AW219&gt;2),"NM",(BE219/AW219-1)*100))</f>
        <v>11.111111111111116</v>
      </c>
      <c r="BG219" s="85">
        <v>122</v>
      </c>
      <c r="BH219" s="65">
        <f>IF(ISERROR(BG219/AY219),"NM",IF(OR(BG219/AY219&lt;0.5,BG219/AY219&gt;2),"NM",(BG219/AY219-1)*100))</f>
        <v>10.909090909090914</v>
      </c>
      <c r="BI219" s="85">
        <v>124</v>
      </c>
      <c r="BJ219" s="65">
        <f>IF(ISERROR(BI219/BA219),"NM",IF(OR(BI219/BA219&lt;0.5,BI219/BA219&gt;2),"NM",(BI219/BA219-1)*100))</f>
        <v>7.8260869565217384</v>
      </c>
      <c r="BK219" s="85">
        <v>127</v>
      </c>
      <c r="BL219" s="65">
        <f>IF(ISERROR(BK219/BC219),"NM",IF(OR(BK219/BC219&lt;0.5,BK219/BC219&gt;2),"NM",(BK219/BC219-1)*100))</f>
        <v>5.8333333333333348</v>
      </c>
      <c r="BM219" s="85">
        <v>127</v>
      </c>
      <c r="BN219" s="65">
        <f>IF(ISERROR(BM219/BE219),"NM",IF(OR(BM219/BE219&lt;0.5,BM219/BE219&gt;2),"NM",(BM219/BE219-1)*100))</f>
        <v>5.8333333333333348</v>
      </c>
      <c r="BO219" s="85">
        <v>123</v>
      </c>
      <c r="BP219" s="65">
        <f>IF(ISERROR(BO219/BG219),"NM",IF(OR(BO219/BG219&lt;0.5,BO219/BG219&gt;2),"NM",(BO219/BG219-1)*100))</f>
        <v>0.81967213114753079</v>
      </c>
      <c r="BQ219" s="85">
        <v>125</v>
      </c>
      <c r="BR219" s="65">
        <f>IF(ISERROR(BQ219/BI219),"NM",IF(OR(BQ219/BI219&lt;0.5,BQ219/BI219&gt;2),"NM",(BQ219/BI219-1)*100))</f>
        <v>0.80645161290322509</v>
      </c>
      <c r="BS219" s="85">
        <v>129</v>
      </c>
      <c r="BT219" s="65">
        <f>IF(ISERROR(BS219/BK219),"NM",IF(OR(BS219/BK219&lt;0.5,BS219/BK219&gt;2),"NM",(BS219/BK219-1)*100))</f>
        <v>1.5748031496062964</v>
      </c>
      <c r="BU219" s="85">
        <v>128</v>
      </c>
      <c r="BV219" s="65">
        <f>IF(ISERROR(BU219/BM219),"NM",IF(OR(BU219/BM219&lt;0.5,BU219/BM219&gt;2),"NM",(BU219/BM219-1)*100))</f>
        <v>0.78740157480314821</v>
      </c>
      <c r="BW219" s="85">
        <v>125</v>
      </c>
      <c r="BX219" s="65">
        <f>IF(ISERROR(BW219/BO219),"NM",IF(OR(BW219/BO219&lt;0.5,BW219/BO219&gt;2),"NM",(BW219/BO219-1)*100))</f>
        <v>1.6260162601626105</v>
      </c>
      <c r="BY219" s="85">
        <v>127</v>
      </c>
      <c r="BZ219" s="65">
        <f>IF(ISERROR(BY219/BQ219),"NM",IF(OR(BY219/BQ219&lt;0.5,BY219/BQ219&gt;2),"NM",(BY219/BQ219-1)*100))</f>
        <v>1.6000000000000014</v>
      </c>
      <c r="CA219" s="85">
        <v>123</v>
      </c>
      <c r="CB219" s="65">
        <f>IF(ISERROR(CA219/BS219),"NM",IF(OR(CA219/BS219&lt;0.5,CA219/BS219&gt;2),"NM",(CA219/BS219-1)*100))</f>
        <v>-4.651162790697672</v>
      </c>
      <c r="CC219" s="85">
        <v>124</v>
      </c>
      <c r="CD219" s="65">
        <f>IF(ISERROR(CC219/BU219),"NM",IF(OR(CC219/BU219&lt;0.5,CC219/BU219&gt;2),"NM",(CC219/BU219-1)*100))</f>
        <v>-3.125</v>
      </c>
      <c r="CE219" s="85">
        <v>132</v>
      </c>
      <c r="CF219" s="65">
        <f>IF(ISERROR(CE219/BW219),"NM",IF(OR(CE219/BW219&lt;0.5,CE219/BW219&gt;2),"NM",(CE219/BW219-1)*100))</f>
        <v>5.600000000000005</v>
      </c>
      <c r="CG219" s="85">
        <v>135</v>
      </c>
      <c r="CH219" s="65">
        <f>IF(ISERROR(CG219/BY219),"NM",IF(OR(CG219/BY219&lt;0.5,CG219/BY219&gt;2),"NM",(CG219/BY219-1)*100))</f>
        <v>6.2992125984252079</v>
      </c>
      <c r="CI219" s="85">
        <v>138</v>
      </c>
      <c r="CJ219" s="65">
        <f>IF(ISERROR(CI219/CA219),"NM",IF(OR(CI219/CA219&lt;0.5,CI219/CA219&gt;2),"NM",(CI219/CA219-1)*100))</f>
        <v>12.195121951219523</v>
      </c>
      <c r="CK219" s="85">
        <v>144</v>
      </c>
      <c r="CL219" s="65">
        <f>IF(ISERROR(CK219/CC219),"NM",IF(OR(CK219/CC219&lt;0.5,CK219/CC219&gt;2),"NM",(CK219/CC219-1)*100))</f>
        <v>16.129032258064523</v>
      </c>
      <c r="CM219" s="85">
        <v>144</v>
      </c>
      <c r="CN219" s="65">
        <f>IF(ISERROR(CM219/CE219),"NM",IF(OR(CM219/CE219&lt;0.5,CM219/CE219&gt;2),"NM",(CM219/CE219-1)*100))</f>
        <v>9.0909090909090828</v>
      </c>
      <c r="CO219" s="85">
        <v>148</v>
      </c>
      <c r="CP219" s="65">
        <f>IF(ISERROR(CO219/CG219),"NM",IF(OR(CO219/CG219&lt;0.5,CO219/CG219&gt;2),"NM",(CO219/CG219-1)*100))</f>
        <v>9.6296296296296333</v>
      </c>
      <c r="CQ219" s="85">
        <v>147</v>
      </c>
      <c r="CR219" s="65">
        <f>IF(ISERROR(CQ219/CI219),"NM",IF(OR(CQ219/CI219&lt;0.5,CQ219/CI219&gt;2),"NM",(CQ219/CI219-1)*100))</f>
        <v>6.5217391304347894</v>
      </c>
      <c r="CS219" s="85">
        <v>149</v>
      </c>
      <c r="CT219" s="65">
        <f>IF(ISERROR(CS219/CK219),"NM",IF(OR(CS219/CK219&lt;0.5,CS219/CK219&gt;2),"NM",(CS219/CK219-1)*100))</f>
        <v>3.4722222222222321</v>
      </c>
      <c r="CU219" s="85">
        <v>152</v>
      </c>
      <c r="CV219" s="65">
        <f>IF(ISERROR(CU219/CM219),"NM",IF(OR(CU219/CM219&lt;0.5,CU219/CM219&gt;2),"NM",(CU219/CM219-1)*100))</f>
        <v>5.555555555555558</v>
      </c>
      <c r="CW219" s="85">
        <v>153</v>
      </c>
      <c r="CX219" s="65">
        <f>IF(ISERROR(CW219/CO219),"NM",IF(OR(CW219/CO219&lt;0.5,CW219/CO219&gt;2),"NM",(CW219/CO219-1)*100))</f>
        <v>3.3783783783783772</v>
      </c>
      <c r="CY219" s="85">
        <v>153</v>
      </c>
      <c r="CZ219" s="65">
        <f>IF(ISERROR(CY219/CQ219),"NM",IF(OR(CY219/CQ219&lt;0.5,CY219/CQ219&gt;2),"NM",(CY219/CQ219-1)*100))</f>
        <v>4.081632653061229</v>
      </c>
      <c r="DA219" s="85">
        <v>156</v>
      </c>
      <c r="DB219" s="65">
        <f>IF(ISERROR(DA219/CS219),"NM",IF(OR(DA219/CS219&lt;0.5,DA219/CS219&gt;2),"NM",(DA219/CS219-1)*100))</f>
        <v>4.6979865771812124</v>
      </c>
      <c r="DC219" s="85">
        <v>157</v>
      </c>
      <c r="DD219" s="65">
        <f>IF(ISERROR(DC219/CU219),"NM",IF(OR(DC219/CU219&lt;0.5,DC219/CU219&gt;2),"NM",(DC219/CU219-1)*100))</f>
        <v>3.289473684210531</v>
      </c>
      <c r="DE219" s="85">
        <v>158</v>
      </c>
      <c r="DF219" s="65">
        <f>IF(ISERROR(DE219/CW219),"NM",IF(OR(DE219/CW219&lt;0.5,DE219/CW219&gt;2),"NM",(DE219/CW219-1)*100))</f>
        <v>3.2679738562091609</v>
      </c>
      <c r="DG219" s="85">
        <v>159</v>
      </c>
      <c r="DH219" s="65">
        <f>IF(ISERROR(DG219/CY219),"NM",IF(OR(DG219/CY219&lt;0.5,DG219/CY219&gt;2),"NM",(DG219/CY219-1)*100))</f>
        <v>3.9215686274509887</v>
      </c>
      <c r="DI219" s="85">
        <v>159</v>
      </c>
      <c r="DJ219" s="65">
        <f>IF(ISERROR(DI219/DA219),"NM",IF(OR(DI219/DA219&lt;0.5,DI219/DA219&gt;2),"NM",(DI219/DA219-1)*100))</f>
        <v>1.9230769230769162</v>
      </c>
      <c r="DK219" s="85">
        <v>161</v>
      </c>
      <c r="DL219" s="65">
        <f>IF(ISERROR(DK219/DC219),"NM",IF(OR(DK219/DC219&lt;0.5,DK219/DC219&gt;2),"NM",(DK219/DC219-1)*100))</f>
        <v>2.5477707006369421</v>
      </c>
      <c r="DM219" s="85">
        <v>161</v>
      </c>
      <c r="DN219" s="65">
        <f>IF(ISERROR(DM219/DE219),"NM",IF(OR(DM219/DE219&lt;0.5,DM219/DE219&gt;2),"NM",(DM219/DE219-1)*100))</f>
        <v>1.8987341772152</v>
      </c>
      <c r="DO219" s="85">
        <v>162</v>
      </c>
      <c r="DP219" s="65">
        <f>IF(ISERROR(DO219/DG219),"NM",IF(OR(DO219/DG219&lt;0.5,DO219/DG219&gt;2),"NM",(DO219/DG219-1)*100))</f>
        <v>1.8867924528301883</v>
      </c>
      <c r="DQ219" s="85">
        <v>161</v>
      </c>
      <c r="DR219" s="65">
        <f>IF(ISERROR(DQ219/DI219),"NM",IF(OR(DQ219/DI219&lt;0.5,DQ219/DI219&gt;2),"NM",(DQ219/DI219-1)*100))</f>
        <v>1.2578616352201255</v>
      </c>
      <c r="DS219" s="85">
        <v>166</v>
      </c>
      <c r="DT219" s="65">
        <f>IF(ISERROR(DS219/DK219),"NM",IF(OR(DS219/DK219&lt;0.5,DS219/DK219&gt;2),"NM",(DS219/DK219-1)*100))</f>
        <v>3.105590062111796</v>
      </c>
      <c r="DU219" s="85">
        <v>168</v>
      </c>
      <c r="DV219" s="65">
        <f>IF(ISERROR(DU219/DM219),"NM",IF(OR(DU219/DM219&lt;0.5,DU219/DM219&gt;2),"NM",(DU219/DM219-1)*100))</f>
        <v>4.3478260869565188</v>
      </c>
      <c r="DW219" s="85">
        <v>173</v>
      </c>
      <c r="DX219" s="65">
        <f>IF(ISERROR(DW219/DO219),"NM",IF(OR(DW219/DO219&lt;0.5,DW219/DO219&gt;2),"NM",(DW219/DO219-1)*100))</f>
        <v>6.7901234567901314</v>
      </c>
      <c r="DY219" s="85">
        <v>171</v>
      </c>
      <c r="DZ219" s="65">
        <f>IF(ISERROR(DY219/DQ219),"NM",IF(OR(DY219/DQ219&lt;0.5,DY219/DQ219&gt;2),"NM",(DY219/DQ219-1)*100))</f>
        <v>6.211180124223592</v>
      </c>
      <c r="EA219" s="85">
        <v>174</v>
      </c>
      <c r="EB219" s="65">
        <f>IF(ISERROR(EA219/DS219),"NM",IF(OR(EA219/DS219&lt;0.5,EA219/DS219&gt;2),"NM",(EA219/DS219-1)*100))</f>
        <v>4.8192771084337283</v>
      </c>
      <c r="EC219" s="85">
        <v>176</v>
      </c>
      <c r="ED219" s="65">
        <f>IF(ISERROR(EC219/DU219),"NM",IF(OR(EC219/DU219&lt;0.5,EC219/DU219&gt;2),"NM",(EC219/DU219-1)*100))</f>
        <v>4.7619047619047672</v>
      </c>
      <c r="EE219" s="85">
        <v>176</v>
      </c>
      <c r="EF219" s="65">
        <f>IF(ISERROR(EE219/DW219),"NM",IF(OR(EE219/DW219&lt;0.5,EE219/DW219&gt;2),"NM",(EE219/DW219-1)*100))</f>
        <v>1.7341040462427681</v>
      </c>
      <c r="EG219" s="85">
        <v>177</v>
      </c>
      <c r="EH219" s="65">
        <f>IF(ISERROR(EG219/DY219),"NM",IF(OR(EG219/DY219&lt;0.5,EG219/DY219&gt;2),"NM",(EG219/DY219-1)*100))</f>
        <v>3.5087719298245723</v>
      </c>
      <c r="EI219" s="85">
        <v>178</v>
      </c>
      <c r="EJ219" s="65">
        <f>IF(ISERROR(EI219/EA219),"NM",IF(OR(EI219/EA219&lt;0.5,EI219/EA219&gt;2),"NM",(EI219/EA219-1)*100))</f>
        <v>2.2988505747126409</v>
      </c>
      <c r="EK219" s="85">
        <v>180</v>
      </c>
      <c r="EL219" s="65">
        <f>IF(ISERROR(EK219/EC219),"NM",IF(OR(EK219/EC219&lt;0.5,EK219/EC219&gt;2),"NM",(EK219/EC219-1)*100))</f>
        <v>2.2727272727272707</v>
      </c>
      <c r="EM219" s="85">
        <v>181</v>
      </c>
      <c r="EN219" s="65">
        <f>IF(ISERROR(EM219/EE219),"NM",IF(OR(EM219/EE219&lt;0.5,EM219/EE219&gt;2),"NM",(EM219/EE219-1)*100))</f>
        <v>2.8409090909090828</v>
      </c>
      <c r="EO219" s="85">
        <v>182</v>
      </c>
      <c r="EP219" s="65">
        <f>IF(ISERROR(EO219/EG219),"NM",IF(OR(EO219/EG219&lt;0.5,EO219/EG219&gt;2),"NM",(EO219/EG219-1)*100))</f>
        <v>2.8248587570621542</v>
      </c>
      <c r="EQ219" s="88">
        <f t="shared" ref="EQ219:ES219" si="732">EQ224/100*EQ221/4</f>
        <v>178.97717890175383</v>
      </c>
      <c r="ER219" s="65">
        <f>IF(ISERROR(EQ219/EI219),"NM",IF(OR(EQ219/EI219&lt;0.5,EQ219/EI219&gt;2),"NM",(EQ219/EI219-1)*100))</f>
        <v>0.5489769110976539</v>
      </c>
      <c r="ES219" s="88">
        <f t="shared" si="732"/>
        <v>179.08969838209174</v>
      </c>
      <c r="ET219" s="65">
        <f>IF(ISERROR(ES219/EK219),"NM",IF(OR(ES219/EK219&lt;0.5,ES219/EK219&gt;2),"NM",(ES219/EK219-1)*100))</f>
        <v>-0.50572312106014206</v>
      </c>
      <c r="EU219" s="88">
        <f t="shared" ref="EU219" si="733">EU224/100*EU221/4</f>
        <v>180.18121171891278</v>
      </c>
      <c r="EV219" s="65">
        <f>IF(ISERROR(EU219/EM219),"NM",IF(OR(EU219/EM219&lt;0.5,EU219/EM219&gt;2),"NM",(EU219/EM219-1)*100))</f>
        <v>-0.4523692160702919</v>
      </c>
      <c r="EW219" s="88">
        <f t="shared" ref="EW219" si="734">EW224/100*EW221/4</f>
        <v>183.14584330499525</v>
      </c>
      <c r="EX219" s="65">
        <f>IF(ISERROR(EW219/EO219),"NM",IF(OR(EW219/EO219&lt;0.5,EW219/EO219&gt;2),"NM",(EW219/EO219-1)*100))</f>
        <v>0.62958423351386905</v>
      </c>
      <c r="EY219" s="65"/>
      <c r="EZ219" s="317"/>
      <c r="FA219" s="59"/>
      <c r="FB219" s="84">
        <v>216.25799999999998</v>
      </c>
      <c r="FC219" s="63"/>
      <c r="FD219" s="84">
        <v>245</v>
      </c>
      <c r="FE219" s="65">
        <f>IF(ISERROR(FD219/FB219),"NM",IF(OR(FD219/FB219&lt;0.5,FD219/FB219&gt;2),"NM",(FD219/FB219-1)*100))</f>
        <v>13.290606590276433</v>
      </c>
      <c r="FF219" s="88">
        <f>C219+E219+G219+I219</f>
        <v>277</v>
      </c>
      <c r="FG219" s="65">
        <f>IF(ISERROR(FF219/FD219),"NM",IF(OR(FF219/FD219&lt;0.5,FF219/FD219&gt;2),"NM",(FF219/FD219-1)*100))</f>
        <v>13.061224489795919</v>
      </c>
      <c r="FH219" s="88">
        <f>K219+M219+O219+Q219</f>
        <v>304</v>
      </c>
      <c r="FI219" s="65">
        <f>IF(ISERROR(FH219/FF219),"NM",IF(OR(FH219/FF219&lt;0.5,FH219/FF219&gt;2),"NM",(FH219/FF219-1)*100))</f>
        <v>9.7472924187725685</v>
      </c>
      <c r="FJ219" s="88">
        <f>S219+U219+W219+Y219</f>
        <v>331</v>
      </c>
      <c r="FK219" s="65">
        <f>IF(ISERROR(FJ219/FH219),"NM",IF(OR(FJ219/FH219&lt;0.5,FJ219/FH219&gt;2),"NM",(FJ219/FH219-1)*100))</f>
        <v>8.8815789473684283</v>
      </c>
      <c r="FL219" s="88">
        <f>AA219+AC219+AE219+AG219</f>
        <v>362</v>
      </c>
      <c r="FM219" s="65">
        <f>IF(ISERROR(FL219/FJ219),"NM",IF(OR(FL219/FJ219&lt;0.5,FL219/FJ219&gt;2),"NM",(FL219/FJ219-1)*100))</f>
        <v>9.3655589123867067</v>
      </c>
      <c r="FN219" s="88">
        <f>AI219+AK219+AM219+AO219</f>
        <v>396</v>
      </c>
      <c r="FO219" s="65">
        <f>IF(ISERROR(FN219/FL219),"NM",IF(OR(FN219/FL219&lt;0.5,FN219/FL219&gt;2),"NM",(FN219/FL219-1)*100))</f>
        <v>9.3922651933701751</v>
      </c>
      <c r="FP219" s="88">
        <f>AQ219+AS219+AU219+AW219</f>
        <v>421</v>
      </c>
      <c r="FQ219" s="65">
        <f>IF(ISERROR(FP219/FN219),"NM",IF(OR(FP219/FN219&lt;0.5,FP219/FN219&gt;2),"NM",(FP219/FN219-1)*100))</f>
        <v>6.3131313131313149</v>
      </c>
      <c r="FR219" s="90">
        <f>AY219+BA219+BC219+BE219</f>
        <v>465</v>
      </c>
      <c r="FS219" s="65">
        <f>IF(ISERROR(FR219/FP219),"NM",IF(OR(FR219/FP219&lt;0.5,FR219/FP219&gt;2),"NM",(FR219/FP219-1)*100))</f>
        <v>10.451306413301653</v>
      </c>
      <c r="FT219" s="90">
        <f>BG219+BI219+BK219+BM219</f>
        <v>500</v>
      </c>
      <c r="FU219" s="65">
        <f>IF(ISERROR(FT219/FR219),"NM",IF(OR(FT219/FR219&lt;0.5,FT219/FR219&gt;2),"NM",(FT219/FR219-1)*100))</f>
        <v>7.5268817204301008</v>
      </c>
      <c r="FV219" s="87">
        <f>BO219+BQ219+BS219+BU219</f>
        <v>505</v>
      </c>
      <c r="FW219" s="65">
        <f>IF(ISERROR(FV219/FT219),"NM",IF(OR(FV219/FT219&lt;0.5,FV219/FT219&gt;2),"NM",(FV219/FT219-1)*100))</f>
        <v>1.0000000000000009</v>
      </c>
      <c r="FX219" s="87">
        <f>BW219+BY219+CA219+CC219</f>
        <v>499</v>
      </c>
      <c r="FY219" s="65">
        <f>IF(ISERROR(FX219/FV219),"NM",IF(OR(FX219/FV219&lt;0.5,FX219/FV219&gt;2),"NM",(FX219/FV219-1)*100))</f>
        <v>-1.1881188118811892</v>
      </c>
      <c r="FZ219" s="87">
        <f>CE219+CG219+CI219+CK219</f>
        <v>549</v>
      </c>
      <c r="GA219" s="65">
        <f>IF(ISERROR(FZ219/FX219),"NM",IF(OR(FZ219/FX219&lt;0.5,FZ219/FX219&gt;2),"NM",(FZ219/FX219-1)*100))</f>
        <v>10.020040080160332</v>
      </c>
      <c r="GB219" s="87">
        <f>CM219+CO219+CQ219+CS219</f>
        <v>588</v>
      </c>
      <c r="GC219" s="65">
        <f>IF(ISERROR(GB219/FZ219),"NM",IF(OR(GB219/FZ219&lt;0.5,GB219/FZ219&gt;2),"NM",(GB219/FZ219-1)*100))</f>
        <v>7.1038251366120297</v>
      </c>
      <c r="GD219" s="87">
        <f>CU219+CW219+CY219+DA219</f>
        <v>614</v>
      </c>
      <c r="GE219" s="65">
        <f>IF(ISERROR(GD219/GB219),"NM",IF(OR(GD219/GB219&lt;0.5,GD219/GB219&gt;2),"NM",(GD219/GB219-1)*100))</f>
        <v>4.421768707482987</v>
      </c>
      <c r="GF219" s="87">
        <f>DC219+DE219+DG219+DI219</f>
        <v>633</v>
      </c>
      <c r="GG219" s="65">
        <f>IF(ISERROR(GF219/GD219),"NM",IF(OR(GF219/GD219&lt;0.5,GF219/GD219&gt;2),"NM",(GF219/GD219-1)*100))</f>
        <v>3.0944625407166138</v>
      </c>
      <c r="GH219" s="87">
        <f>DK219+DM219+DO219+DQ219</f>
        <v>645</v>
      </c>
      <c r="GI219" s="65">
        <f>IF(ISERROR(GH219/GF219),"NM",IF(OR(GH219/GF219&lt;0.5,GH219/GF219&gt;2),"NM",(GH219/GF219-1)*100))</f>
        <v>1.8957345971563955</v>
      </c>
      <c r="GJ219" s="87">
        <f>DS219+DU219+DW219+DY219</f>
        <v>678</v>
      </c>
      <c r="GK219" s="65">
        <f>IF(ISERROR(GJ219/GH219),"NM",IF(OR(GJ219/GH219&lt;0.5,GJ219/GH219&gt;2),"NM",(GJ219/GH219-1)*100))</f>
        <v>5.1162790697674376</v>
      </c>
      <c r="GL219" s="87">
        <f>EA219+EC219+EE219+EG219</f>
        <v>703</v>
      </c>
      <c r="GM219" s="65">
        <f>IF(ISERROR(GL219/GJ219),"NM",IF(OR(GL219/GJ219&lt;0.5,GL219/GJ219&gt;2),"NM",(GL219/GJ219-1)*100))</f>
        <v>3.6873156342182911</v>
      </c>
      <c r="GN219" s="87">
        <f>EI219+EK219+EM219+EO219</f>
        <v>721</v>
      </c>
      <c r="GO219" s="65">
        <f>IF(ISERROR(GN219/GL219),"NM",IF(OR(GN219/GL219&lt;0.5,GN219/GL219&gt;2),"NM",(GN219/GL219-1)*100))</f>
        <v>2.560455192034139</v>
      </c>
      <c r="GP219" s="87">
        <f>EQ219+ES219+EU219+EW219</f>
        <v>721.39393230775363</v>
      </c>
      <c r="GQ219" s="65">
        <f>IF(ISERROR(GP219/GN219),"NM",IF(OR(GP219/GN219&lt;0.5,GP219/GN219&gt;2),"NM",(GP219/GN219-1)*100))</f>
        <v>5.4636935888163762E-2</v>
      </c>
      <c r="GR219" s="88">
        <f>GR224/100*GR221</f>
        <v>765.67032587711674</v>
      </c>
      <c r="GS219" s="65">
        <f>IF(ISERROR(GR219/GP219),"NM",IF(OR(GR219/GP219&lt;0.5,GR219/GP219&gt;2),"NM",(GR219/GP219-1)*100))</f>
        <v>6.1376165762473178</v>
      </c>
      <c r="GT219" s="88">
        <f>GT224/100*GT221</f>
        <v>813.72989303610848</v>
      </c>
      <c r="GU219" s="65">
        <f>IF(ISERROR(GT219/GR219),"NM",IF(OR(GT219/GR219&lt;0.5,GT219/GR219&gt;2),"NM",(GT219/GR219-1)*100))</f>
        <v>6.2767963619246858</v>
      </c>
      <c r="GV219" s="88">
        <f>GV224/100*GV221</f>
        <v>863.40536532455701</v>
      </c>
      <c r="GW219" s="65">
        <f>IF(ISERROR(GV219/GT219),"NM",IF(OR(GV219/GT219&lt;0.5,GV219/GT219&gt;2),"NM",(GV219/GT219-1)*100))</f>
        <v>6.1046635638644542</v>
      </c>
      <c r="GX219" s="88">
        <f>GX224/100*GX221</f>
        <v>914.66386273497255</v>
      </c>
      <c r="GY219" s="65">
        <f>IF(ISERROR(GX219/GV219),"NM",IF(OR(GX219/GV219&lt;0.5,GX219/GV219&gt;2),"NM",(GX219/GV219-1)*100))</f>
        <v>5.936782358440329</v>
      </c>
      <c r="GZ219" s="67">
        <f t="shared" si="723"/>
        <v>4.873376618221581</v>
      </c>
      <c r="HA219" s="280"/>
      <c r="HB219" s="57"/>
      <c r="HC219"/>
      <c r="HD219"/>
      <c r="HE219"/>
      <c r="HF219"/>
      <c r="HG219"/>
      <c r="HH219"/>
    </row>
    <row r="220" spans="1:216" s="2" customFormat="1" ht="13.5" customHeight="1" x14ac:dyDescent="0.2">
      <c r="A220" s="4" t="s">
        <v>44</v>
      </c>
      <c r="B220" s="54" t="s">
        <v>425</v>
      </c>
      <c r="C220" s="84">
        <v>3430</v>
      </c>
      <c r="D220" s="63"/>
      <c r="E220" s="84">
        <v>3440</v>
      </c>
      <c r="F220" s="63"/>
      <c r="G220" s="84">
        <v>3577</v>
      </c>
      <c r="H220" s="63"/>
      <c r="I220" s="84">
        <v>3649</v>
      </c>
      <c r="J220" s="63"/>
      <c r="K220" s="84">
        <v>3853</v>
      </c>
      <c r="L220" s="63">
        <f>IF(ISERROR(K220/C220),"NM",IF(OR(K220/C220&lt;0.5,K220/C220&gt;2),"NM",(K220/C220-1)*100))</f>
        <v>12.332361516034984</v>
      </c>
      <c r="M220" s="84">
        <v>4026</v>
      </c>
      <c r="N220" s="63">
        <f>IF(ISERROR(M220/E220),"NM",IF(OR(M220/E220&lt;0.5,M220/E220&gt;2),"NM",(M220/E220-1)*100))</f>
        <v>17.034883720930228</v>
      </c>
      <c r="O220" s="84">
        <v>4130</v>
      </c>
      <c r="P220" s="63">
        <f>IF(ISERROR(O220/G220),"NM",IF(OR(O220/G220&lt;0.5,O220/G220&gt;2),"NM",(O220/G220-1)*100))</f>
        <v>15.459882583170259</v>
      </c>
      <c r="Q220" s="84">
        <v>4157</v>
      </c>
      <c r="R220" s="63">
        <f>IF(ISERROR(Q220/I220),"NM",IF(OR(Q220/I220&lt;0.5,Q220/I220&gt;2),"NM",(Q220/I220-1)*100))</f>
        <v>13.921622362291043</v>
      </c>
      <c r="S220" s="84">
        <v>4159</v>
      </c>
      <c r="T220" s="63">
        <f>IF(ISERROR(S220/K220),"NM",IF(OR(S220/K220&lt;0.5,S220/K220&gt;2),"NM",(S220/K220-1)*100))</f>
        <v>7.9418634830002555</v>
      </c>
      <c r="U220" s="84">
        <v>4552</v>
      </c>
      <c r="V220" s="63">
        <f>IF(ISERROR(U220/M220),"NM",IF(OR(U220/M220&lt;0.5,U220/M220&gt;2),"NM",(U220/M220-1)*100))</f>
        <v>13.065076999503233</v>
      </c>
      <c r="W220" s="84">
        <v>4690</v>
      </c>
      <c r="X220" s="63">
        <f>IF(ISERROR(W220/O220),"NM",IF(OR(W220/O220&lt;0.5,W220/O220&gt;2),"NM",(W220/O220-1)*100))</f>
        <v>13.559322033898313</v>
      </c>
      <c r="Y220" s="85">
        <v>4824</v>
      </c>
      <c r="Z220" s="63">
        <f>IF(ISERROR(Y220/Q220),"NM",IF(OR(Y220/Q220&lt;0.5,Y220/Q220&gt;2),"NM",(Y220/Q220-1)*100))</f>
        <v>16.045224921818612</v>
      </c>
      <c r="AA220" s="84">
        <v>4974</v>
      </c>
      <c r="AB220" s="63">
        <f>IF(ISERROR(AA220/S220),"NM",IF(OR(AA220/S220&lt;0.5,AA220/S220&gt;2),"NM",(AA220/S220-1)*100))</f>
        <v>19.596056744409719</v>
      </c>
      <c r="AC220" s="84">
        <v>5432</v>
      </c>
      <c r="AD220" s="63">
        <f>IF(ISERROR(AC220/U220),"NM",IF(OR(AC220/U220&lt;0.5,AC220/U220&gt;2),"NM",(AC220/U220-1)*100))</f>
        <v>19.332161687170469</v>
      </c>
      <c r="AE220" s="84">
        <v>5722</v>
      </c>
      <c r="AF220" s="63">
        <f>IF(ISERROR(AE220/W220),"NM",IF(OR(AE220/W220&lt;0.5,AE220/W220&gt;2),"NM",(AE220/W220-1)*100))</f>
        <v>22.004264392324103</v>
      </c>
      <c r="AG220" s="85">
        <v>5866</v>
      </c>
      <c r="AH220" s="63">
        <f>IF(ISERROR(AG220/Y220),"NM",IF(OR(AG220/Y220&lt;0.5,AG220/Y220&gt;2),"NM",(AG220/Y220-1)*100))</f>
        <v>21.600331674958539</v>
      </c>
      <c r="AI220" s="86">
        <v>6202</v>
      </c>
      <c r="AJ220" s="63">
        <f>IF(ISERROR(AI220/AA220),"NM",IF(OR(AI220/AA220&lt;0.5,AI220/AA220&gt;2),"NM",(AI220/AA220-1)*100))</f>
        <v>24.688379573783671</v>
      </c>
      <c r="AK220" s="84">
        <v>6057</v>
      </c>
      <c r="AL220" s="63">
        <f>IF(ISERROR(AK220/AC220),"NM",IF(OR(AK220/AC220&lt;0.5,AK220/AC220&gt;2),"NM",(AK220/AC220-1)*100))</f>
        <v>11.505891016200298</v>
      </c>
      <c r="AM220" s="84">
        <v>6347</v>
      </c>
      <c r="AN220" s="63">
        <f>IF(ISERROR(AM220/AE220),"NM",IF(OR(AM220/AE220&lt;0.5,AM220/AE220&gt;2),"NM",(AM220/AE220-1)*100))</f>
        <v>10.922754281719671</v>
      </c>
      <c r="AO220" s="85">
        <v>9124</v>
      </c>
      <c r="AP220" s="63">
        <f>IF(ISERROR(AO220/AG220),"NM",IF(OR(AO220/AG220&lt;0.5,AO220/AG220&gt;2),"NM",(AO220/AG220-1)*100))</f>
        <v>55.540402318445281</v>
      </c>
      <c r="AQ220" s="85">
        <v>6613</v>
      </c>
      <c r="AR220" s="63">
        <f>IF(ISERROR(AQ220/AI220),"NM",IF(OR(AQ220/AI220&lt;0.5,AQ220/AI220&gt;2),"NM",(AQ220/AI220-1)*100))</f>
        <v>6.6268945501451126</v>
      </c>
      <c r="AS220" s="85">
        <v>6991</v>
      </c>
      <c r="AT220" s="63">
        <f>IF(ISERROR(AS220/AK220),"NM",IF(OR(AS220/AK220&lt;0.5,AS220/AK220&gt;2),"NM",(AS220/AK220-1)*100))</f>
        <v>15.420175004127445</v>
      </c>
      <c r="AU220" s="85">
        <v>6870</v>
      </c>
      <c r="AV220" s="63">
        <f>IF(ISERROR(AU220/AM220),"NM",IF(OR(AU220/AM220&lt;0.5,AU220/AM220&gt;2),"NM",(AU220/AM220-1)*100))</f>
        <v>8.2401134394201936</v>
      </c>
      <c r="AW220" s="85">
        <v>7040</v>
      </c>
      <c r="AX220" s="63">
        <f>IF(ISERROR(AW220/AO220),"NM",IF(OR(AW220/AO220&lt;0.5,AW220/AO220&gt;2),"NM",(AW220/AO220-1)*100))</f>
        <v>-22.840859272249013</v>
      </c>
      <c r="AY220" s="85">
        <v>6959</v>
      </c>
      <c r="AZ220" s="65">
        <f>IF(ISERROR(AY220/AQ220),"NM",IF(OR(AY220/AQ220&lt;0.5,AY220/AQ220&gt;2),"NM",(AY220/AQ220-1)*100))</f>
        <v>5.2321185543626081</v>
      </c>
      <c r="BA220" s="85">
        <v>6893</v>
      </c>
      <c r="BB220" s="65">
        <f>IF(ISERROR(BA220/AS220),"NM",IF(OR(BA220/AS220&lt;0.5,BA220/AS220&gt;2),"NM",(BA220/AS220-1)*100))</f>
        <v>-1.4018023172650551</v>
      </c>
      <c r="BC220" s="85">
        <v>7397</v>
      </c>
      <c r="BD220" s="65">
        <f>IF(ISERROR(BC220/AU220),"NM",IF(OR(BC220/AU220&lt;0.5,BC220/AU220&gt;2),"NM",(BC220/AU220-1)*100))</f>
        <v>7.6710334788937518</v>
      </c>
      <c r="BE220" s="85">
        <v>7486</v>
      </c>
      <c r="BF220" s="65">
        <f>IF(ISERROR(BE220/AW220),"NM",IF(OR(BE220/AW220&lt;0.5,BE220/AW220&gt;2),"NM",(BE220/AW220-1)*100))</f>
        <v>6.3352272727272618</v>
      </c>
      <c r="BG220" s="85">
        <v>7602</v>
      </c>
      <c r="BH220" s="65">
        <f>IF(ISERROR(BG220/AY220),"NM",IF(OR(BG220/AY220&lt;0.5,BG220/AY220&gt;2),"NM",(BG220/AY220-1)*100))</f>
        <v>9.2398333093835383</v>
      </c>
      <c r="BI220" s="85">
        <v>7762</v>
      </c>
      <c r="BJ220" s="65">
        <f>IF(ISERROR(BI220/BA220),"NM",IF(OR(BI220/BA220&lt;0.5,BI220/BA220&gt;2),"NM",(BI220/BA220-1)*100))</f>
        <v>12.606992601189603</v>
      </c>
      <c r="BK220" s="85">
        <v>7724</v>
      </c>
      <c r="BL220" s="65">
        <f>IF(ISERROR(BK220/BC220),"NM",IF(OR(BK220/BC220&lt;0.5,BK220/BC220&gt;2),"NM",(BK220/BC220-1)*100))</f>
        <v>4.4207110990942322</v>
      </c>
      <c r="BM220" s="85">
        <v>7396</v>
      </c>
      <c r="BN220" s="65">
        <f>IF(ISERROR(BM220/BE220),"NM",IF(OR(BM220/BE220&lt;0.5,BM220/BE220&gt;2),"NM",(BM220/BE220-1)*100))</f>
        <v>-1.2022441891530899</v>
      </c>
      <c r="BO220" s="85">
        <v>7391</v>
      </c>
      <c r="BP220" s="65">
        <f>IF(ISERROR(BO220/BG220),"NM",IF(OR(BO220/BG220&lt;0.5,BO220/BG220&gt;2),"NM",(BO220/BG220-1)*100))</f>
        <v>-2.7755853722704504</v>
      </c>
      <c r="BQ220" s="85">
        <v>7679</v>
      </c>
      <c r="BR220" s="65">
        <f>IF(ISERROR(BQ220/BI220),"NM",IF(OR(BQ220/BI220&lt;0.5,BQ220/BI220&gt;2),"NM",(BQ220/BI220-1)*100))</f>
        <v>-1.0693120329811956</v>
      </c>
      <c r="BS220" s="85">
        <v>6926</v>
      </c>
      <c r="BT220" s="65">
        <f>IF(ISERROR(BS220/BK220),"NM",IF(OR(BS220/BK220&lt;0.5,BS220/BK220&gt;2),"NM",(BS220/BK220-1)*100))</f>
        <v>-10.331434489901604</v>
      </c>
      <c r="BU220" s="85">
        <v>6393</v>
      </c>
      <c r="BV220" s="65">
        <f>IF(ISERROR(BU220/BM220),"NM",IF(OR(BU220/BM220&lt;0.5,BU220/BM220&gt;2),"NM",(BU220/BM220-1)*100))</f>
        <v>-13.561384532179554</v>
      </c>
      <c r="BW220" s="85">
        <v>6427</v>
      </c>
      <c r="BX220" s="65">
        <f>IF(ISERROR(BW220/BO220),"NM",IF(OR(BW220/BO220&lt;0.5,BW220/BO220&gt;2),"NM",(BW220/BO220-1)*100))</f>
        <v>-13.04289000135299</v>
      </c>
      <c r="BY220" s="85">
        <v>6864</v>
      </c>
      <c r="BZ220" s="65">
        <f>IF(ISERROR(BY220/BQ220),"NM",IF(OR(BY220/BQ220&lt;0.5,BY220/BQ220&gt;2),"NM",(BY220/BQ220-1)*100))</f>
        <v>-10.61336111472848</v>
      </c>
      <c r="CA220" s="85">
        <v>7617</v>
      </c>
      <c r="CB220" s="65">
        <f>IF(ISERROR(CA220/BS220),"NM",IF(OR(CA220/BS220&lt;0.5,CA220/BS220&gt;2),"NM",(CA220/BS220-1)*100))</f>
        <v>9.9768986427952733</v>
      </c>
      <c r="CC220" s="85">
        <v>8364</v>
      </c>
      <c r="CD220" s="65">
        <f>IF(ISERROR(CC220/BU220),"NM",IF(OR(CC220/BU220&lt;0.5,CC220/BU220&gt;2),"NM",(CC220/BU220-1)*100))</f>
        <v>30.830595964335995</v>
      </c>
      <c r="CE220" s="85">
        <v>8779</v>
      </c>
      <c r="CF220" s="65">
        <f>IF(ISERROR(CE220/BW220),"NM",IF(OR(CE220/BW220&lt;0.5,CE220/BW220&gt;2),"NM",(CE220/BW220-1)*100))</f>
        <v>36.595612260774857</v>
      </c>
      <c r="CG220" s="85">
        <v>9402</v>
      </c>
      <c r="CH220" s="65">
        <f>IF(ISERROR(CG220/BY220),"NM",IF(OR(CG220/BY220&lt;0.5,CG220/BY220&gt;2),"NM",(CG220/BY220-1)*100))</f>
        <v>36.97552447552448</v>
      </c>
      <c r="CI220" s="85">
        <v>9943</v>
      </c>
      <c r="CJ220" s="65">
        <f>IF(ISERROR(CI220/CA220),"NM",IF(OR(CI220/CA220&lt;0.5,CI220/CA220&gt;2),"NM",(CI220/CA220-1)*100))</f>
        <v>30.536956807141923</v>
      </c>
      <c r="CK220" s="85">
        <v>9553</v>
      </c>
      <c r="CL220" s="65">
        <f>IF(ISERROR(CK220/CC220),"NM",IF(OR(CK220/CC220&lt;0.5,CK220/CC220&gt;2),"NM",(CK220/CC220-1)*100))</f>
        <v>14.215686274509798</v>
      </c>
      <c r="CM220" s="85">
        <v>9708</v>
      </c>
      <c r="CN220" s="65">
        <f>IF(ISERROR(CM220/CE220),"NM",IF(OR(CM220/CE220&lt;0.5,CM220/CE220&gt;2),"NM",(CM220/CE220-1)*100))</f>
        <v>10.582070850894176</v>
      </c>
      <c r="CO220" s="85">
        <v>9617</v>
      </c>
      <c r="CP220" s="65">
        <f>IF(ISERROR(CO220/CG220),"NM",IF(OR(CO220/CG220&lt;0.5,CO220/CG220&gt;2),"NM",(CO220/CG220-1)*100))</f>
        <v>2.2867475005317939</v>
      </c>
      <c r="CQ220" s="85">
        <v>10381</v>
      </c>
      <c r="CR220" s="65">
        <f>IF(ISERROR(CQ220/CI220),"NM",IF(OR(CQ220/CI220&lt;0.5,CQ220/CI220&gt;2),"NM",(CQ220/CI220-1)*100))</f>
        <v>4.4051091219953653</v>
      </c>
      <c r="CS220" s="85">
        <v>10450</v>
      </c>
      <c r="CT220" s="65">
        <f>IF(ISERROR(CS220/CK220),"NM",IF(OR(CS220/CK220&lt;0.5,CS220/CK220&gt;2),"NM",(CS220/CK220-1)*100))</f>
        <v>9.3897205066471265</v>
      </c>
      <c r="CU220" s="85">
        <v>10618</v>
      </c>
      <c r="CV220" s="65">
        <f>IF(ISERROR(CU220/CM220),"NM",IF(OR(CU220/CM220&lt;0.5,CU220/CM220&gt;2),"NM",(CU220/CM220-1)*100))</f>
        <v>9.3737124021425533</v>
      </c>
      <c r="CW220" s="85">
        <v>11016</v>
      </c>
      <c r="CX220" s="65">
        <f>IF(ISERROR(CW220/CO220),"NM",IF(OR(CW220/CO220&lt;0.5,CW220/CO220&gt;2),"NM",(CW220/CO220-1)*100))</f>
        <v>14.547156077778922</v>
      </c>
      <c r="CY220" s="85">
        <v>12127</v>
      </c>
      <c r="CZ220" s="65">
        <f>IF(ISERROR(CY220/CQ220),"NM",IF(OR(CY220/CQ220&lt;0.5,CY220/CQ220&gt;2),"NM",(CY220/CQ220-1)*100))</f>
        <v>16.819188902803205</v>
      </c>
      <c r="DA220" s="85">
        <v>12420</v>
      </c>
      <c r="DB220" s="65">
        <f>IF(ISERROR(DA220/CS220),"NM",IF(OR(DA220/CS220&lt;0.5,DA220/CS220&gt;2),"NM",(DA220/CS220-1)*100))</f>
        <v>18.851674641148321</v>
      </c>
      <c r="DC220" s="85">
        <v>12378</v>
      </c>
      <c r="DD220" s="65">
        <f>IF(ISERROR(DC220/CU220),"NM",IF(OR(DC220/CU220&lt;0.5,DC220/CU220&gt;2),"NM",(DC220/CU220-1)*100))</f>
        <v>16.575626294970803</v>
      </c>
      <c r="DE220" s="85">
        <v>11821</v>
      </c>
      <c r="DF220" s="65">
        <f>IF(ISERROR(DE220/CW220),"NM",IF(OR(DE220/CW220&lt;0.5,DE220/CW220&gt;2),"NM",(DE220/CW220-1)*100))</f>
        <v>7.3075526506898969</v>
      </c>
      <c r="DG220" s="85">
        <v>12280</v>
      </c>
      <c r="DH220" s="65">
        <f>IF(ISERROR(DG220/CY220),"NM",IF(OR(DG220/CY220&lt;0.5,DG220/CY220&gt;2),"NM",(DG220/CY220-1)*100))</f>
        <v>1.261647563288526</v>
      </c>
      <c r="DI220" s="85">
        <v>12221</v>
      </c>
      <c r="DJ220" s="65">
        <f>IF(ISERROR(DI220/DA220),"NM",IF(OR(DI220/DA220&lt;0.5,DI220/DA220&gt;2),"NM",(DI220/DA220-1)*100))</f>
        <v>-1.6022544283413875</v>
      </c>
      <c r="DK220" s="85">
        <v>12799</v>
      </c>
      <c r="DL220" s="65">
        <f>IF(ISERROR(DK220/DC220),"NM",IF(OR(DK220/DC220&lt;0.5,DK220/DC220&gt;2),"NM",(DK220/DC220-1)*100))</f>
        <v>3.401195669736623</v>
      </c>
      <c r="DM220" s="85">
        <v>13095</v>
      </c>
      <c r="DN220" s="65">
        <f>IF(ISERROR(DM220/DE220),"NM",IF(OR(DM220/DE220&lt;0.5,DM220/DE220&gt;2),"NM",(DM220/DE220-1)*100))</f>
        <v>10.777429997462139</v>
      </c>
      <c r="DO220" s="85">
        <v>13401</v>
      </c>
      <c r="DP220" s="65">
        <f>IF(ISERROR(DO220/DG220),"NM",IF(OR(DO220/DG220&lt;0.5,DO220/DG220&gt;2),"NM",(DO220/DG220-1)*100))</f>
        <v>9.1286644951140019</v>
      </c>
      <c r="DQ220" s="85">
        <v>14311</v>
      </c>
      <c r="DR220" s="65">
        <f>IF(ISERROR(DQ220/DI220),"NM",IF(OR(DQ220/DI220&lt;0.5,DQ220/DI220&gt;2),"NM",(DQ220/DI220-1)*100))</f>
        <v>17.101710171017093</v>
      </c>
      <c r="DS220" s="85">
        <v>14716</v>
      </c>
      <c r="DT220" s="65">
        <f>IF(ISERROR(DS220/DK220),"NM",IF(OR(DS220/DK220&lt;0.5,DS220/DK220&gt;2),"NM",(DS220/DK220-1)*100))</f>
        <v>14.977732635362129</v>
      </c>
      <c r="DU220" s="85">
        <v>13822</v>
      </c>
      <c r="DV220" s="65">
        <f>IF(ISERROR(DU220/DM220),"NM",IF(OR(DU220/DM220&lt;0.5,DU220/DM220&gt;2),"NM",(DU220/DM220-1)*100))</f>
        <v>5.551737304314619</v>
      </c>
      <c r="DW220" s="85">
        <v>14589</v>
      </c>
      <c r="DX220" s="65">
        <f>IF(ISERROR(DW220/DO220),"NM",IF(OR(DW220/DO220&lt;0.5,DW220/DO220&gt;2),"NM",(DW220/DO220-1)*100))</f>
        <v>8.8650100738750801</v>
      </c>
      <c r="DY220" s="85">
        <v>14340</v>
      </c>
      <c r="DZ220" s="65">
        <f>IF(ISERROR(DY220/DQ220),"NM",IF(OR(DY220/DQ220&lt;0.5,DY220/DQ220&gt;2),"NM",(DY220/DQ220-1)*100))</f>
        <v>0.20264132485501296</v>
      </c>
      <c r="EA220" s="85">
        <v>15243</v>
      </c>
      <c r="EB220" s="65">
        <f>IF(ISERROR(EA220/DS220),"NM",IF(OR(EA220/DS220&lt;0.5,EA220/DS220&gt;2),"NM",(EA220/DS220-1)*100))</f>
        <v>3.5811361783093298</v>
      </c>
      <c r="EC220" s="85">
        <v>15433</v>
      </c>
      <c r="ED220" s="65">
        <f>IF(ISERROR(EC220/DU220),"NM",IF(OR(EC220/DU220&lt;0.5,EC220/DU220&gt;2),"NM",(EC220/DU220-1)*100))</f>
        <v>11.655332079293878</v>
      </c>
      <c r="EE220" s="85">
        <v>15906</v>
      </c>
      <c r="EF220" s="65">
        <f>IF(ISERROR(EE220/DW220),"NM",IF(OR(EE220/DW220&lt;0.5,EE220/DW220&gt;2),"NM",(EE220/DW220-1)*100))</f>
        <v>9.0273493728151308</v>
      </c>
      <c r="EG220" s="85">
        <v>15223</v>
      </c>
      <c r="EH220" s="65">
        <f>IF(ISERROR(EG220/DY220),"NM",IF(OR(EG220/DY220&lt;0.5,EG220/DY220&gt;2),"NM",(EG220/DY220-1)*100))</f>
        <v>6.157601115760114</v>
      </c>
      <c r="EI220" s="85">
        <v>15631</v>
      </c>
      <c r="EJ220" s="65">
        <f>IF(ISERROR(EI220/EA220),"NM",IF(OR(EI220/EA220&lt;0.5,EI220/EA220&gt;2),"NM",(EI220/EA220-1)*100))</f>
        <v>2.5454306894968193</v>
      </c>
      <c r="EK220" s="85">
        <v>15702</v>
      </c>
      <c r="EL220" s="65">
        <f>IF(ISERROR(EK220/EC220),"NM",IF(OR(EK220/EC220&lt;0.5,EK220/EC220&gt;2),"NM",(EK220/EC220-1)*100))</f>
        <v>1.7430182077366574</v>
      </c>
      <c r="EM220" s="85">
        <v>16006</v>
      </c>
      <c r="EN220" s="65">
        <f>IF(ISERROR(EM220/EE220),"NM",IF(OR(EM220/EE220&lt;0.5,EM220/EE220&gt;2),"NM",(EM220/EE220-1)*100))</f>
        <v>0.62869357475165977</v>
      </c>
      <c r="EO220" s="85">
        <v>15488</v>
      </c>
      <c r="EP220" s="65">
        <f>IF(ISERROR(EO220/EG220),"NM",IF(OR(EO220/EG220&lt;0.5,EO220/EG220&gt;2),"NM",(EO220/EG220-1)*100))</f>
        <v>1.7407869670892806</v>
      </c>
      <c r="EQ220" s="88">
        <f t="shared" ref="EQ220:EW220" si="735">EQ207/EO207*EO220</f>
        <v>15416.072042694657</v>
      </c>
      <c r="ER220" s="65">
        <f>IF(ISERROR(EQ220/EI220),"NM",IF(OR(EQ220/EI220&lt;0.5,EQ220/EI220&gt;2),"NM",(EQ220/EI220-1)*100))</f>
        <v>-1.3750109225599272</v>
      </c>
      <c r="ES220" s="88">
        <f t="shared" si="735"/>
        <v>15507.428790574904</v>
      </c>
      <c r="ET220" s="65">
        <f>IF(ISERROR(ES220/EK220),"NM",IF(OR(ES220/EK220&lt;0.5,ES220/EK220&gt;2),"NM",(ES220/EK220-1)*100))</f>
        <v>-1.2391492129989579</v>
      </c>
      <c r="EU220" s="88">
        <f t="shared" si="735"/>
        <v>15604.544154075942</v>
      </c>
      <c r="EV220" s="65">
        <f>IF(ISERROR(EU220/EM220),"NM",IF(OR(EU220/EM220&lt;0.5,EU220/EM220&gt;2),"NM",(EU220/EM220-1)*100))</f>
        <v>-2.5081584775962673</v>
      </c>
      <c r="EW220" s="88">
        <f t="shared" si="735"/>
        <v>16019.333094120966</v>
      </c>
      <c r="EX220" s="65">
        <f>IF(ISERROR(EW220/EO220),"NM",IF(OR(EW220/EO220&lt;0.5,EW220/EO220&gt;2),"NM",(EW220/EO220-1)*100))</f>
        <v>3.4306114031570578</v>
      </c>
      <c r="EY220" s="65"/>
      <c r="EZ220" s="317"/>
      <c r="FA220" s="59"/>
      <c r="FB220" s="84">
        <v>3247.34</v>
      </c>
      <c r="FC220" s="63"/>
      <c r="FD220" s="84">
        <v>3320</v>
      </c>
      <c r="FE220" s="65">
        <f>IF(ISERROR(FD220/FB220),"NM",IF(OR(FD220/FB220&lt;0.5,FD220/FB220&gt;2),"NM",(FD220/FB220-1)*100))</f>
        <v>2.2375236347287331</v>
      </c>
      <c r="FF220" s="88">
        <f>I220</f>
        <v>3649</v>
      </c>
      <c r="FG220" s="65">
        <f>IF(ISERROR(FF220/FD220),"NM",IF(OR(FF220/FD220&lt;0.5,FF220/FD220&gt;2),"NM",(FF220/FD220-1)*100))</f>
        <v>9.9096385542168708</v>
      </c>
      <c r="FH220" s="88">
        <f>Q220</f>
        <v>4157</v>
      </c>
      <c r="FI220" s="65">
        <f>IF(ISERROR(FH220/FF220),"NM",IF(OR(FH220/FF220&lt;0.5,FH220/FF220&gt;2),"NM",(FH220/FF220-1)*100))</f>
        <v>13.921622362291043</v>
      </c>
      <c r="FJ220" s="90">
        <f>+Y220</f>
        <v>4824</v>
      </c>
      <c r="FK220" s="65">
        <f>IF(ISERROR(FJ220/FH220),"NM",IF(OR(FJ220/FH220&lt;0.5,FJ220/FH220&gt;2),"NM",(FJ220/FH220-1)*100))</f>
        <v>16.045224921818612</v>
      </c>
      <c r="FL220" s="90">
        <f>+AG220</f>
        <v>5866</v>
      </c>
      <c r="FM220" s="65">
        <f>IF(ISERROR(FL220/FJ220),"NM",IF(OR(FL220/FJ220&lt;0.5,FL220/FJ220&gt;2),"NM",(FL220/FJ220-1)*100))</f>
        <v>21.600331674958539</v>
      </c>
      <c r="FN220" s="90">
        <f>+AO220</f>
        <v>9124</v>
      </c>
      <c r="FO220" s="65">
        <f>IF(ISERROR(FN220/FL220),"NM",IF(OR(FN220/FL220&lt;0.5,FN220/FL220&gt;2),"NM",(FN220/FL220-1)*100))</f>
        <v>55.540402318445281</v>
      </c>
      <c r="FP220" s="90">
        <f>+AW220</f>
        <v>7040</v>
      </c>
      <c r="FQ220" s="65">
        <f>IF(ISERROR(FP220/FN220),"NM",IF(OR(FP220/FN220&lt;0.5,FP220/FN220&gt;2),"NM",(FP220/FN220-1)*100))</f>
        <v>-22.840859272249013</v>
      </c>
      <c r="FR220" s="90">
        <f>BE220</f>
        <v>7486</v>
      </c>
      <c r="FS220" s="65">
        <f>IF(ISERROR(FR220/FP220),"NM",IF(OR(FR220/FP220&lt;0.5,FR220/FP220&gt;2),"NM",(FR220/FP220-1)*100))</f>
        <v>6.3352272727272618</v>
      </c>
      <c r="FT220" s="90">
        <f>BM220</f>
        <v>7396</v>
      </c>
      <c r="FU220" s="65">
        <f>IF(ISERROR(FT220/FR220),"NM",IF(OR(FT220/FR220&lt;0.5,FT220/FR220&gt;2),"NM",(FT220/FR220-1)*100))</f>
        <v>-1.2022441891530899</v>
      </c>
      <c r="FV220" s="72">
        <f>BU220</f>
        <v>6393</v>
      </c>
      <c r="FW220" s="65">
        <f>IF(ISERROR(FV220/FT220),"NM",IF(OR(FV220/FT220&lt;0.5,FV220/FT220&gt;2),"NM",(FV220/FT220-1)*100))</f>
        <v>-13.561384532179554</v>
      </c>
      <c r="FX220" s="72">
        <f>CC220</f>
        <v>8364</v>
      </c>
      <c r="FY220" s="65">
        <f>IF(ISERROR(FX220/FV220),"NM",IF(OR(FX220/FV220&lt;0.5,FX220/FV220&gt;2),"NM",(FX220/FV220-1)*100))</f>
        <v>30.830595964335995</v>
      </c>
      <c r="FZ220" s="72">
        <f>CK220</f>
        <v>9553</v>
      </c>
      <c r="GA220" s="65">
        <f>IF(ISERROR(FZ220/FX220),"NM",IF(OR(FZ220/FX220&lt;0.5,FZ220/FX220&gt;2),"NM",(FZ220/FX220-1)*100))</f>
        <v>14.215686274509798</v>
      </c>
      <c r="GB220" s="72">
        <f>CS220</f>
        <v>10450</v>
      </c>
      <c r="GC220" s="65">
        <f>IF(ISERROR(GB220/FZ220),"NM",IF(OR(GB220/FZ220&lt;0.5,GB220/FZ220&gt;2),"NM",(GB220/FZ220-1)*100))</f>
        <v>9.3897205066471265</v>
      </c>
      <c r="GD220" s="72">
        <f>DA220</f>
        <v>12420</v>
      </c>
      <c r="GE220" s="65">
        <f>IF(ISERROR(GD220/GB220),"NM",IF(OR(GD220/GB220&lt;0.5,GD220/GB220&gt;2),"NM",(GD220/GB220-1)*100))</f>
        <v>18.851674641148321</v>
      </c>
      <c r="GF220" s="72">
        <f>DI220</f>
        <v>12221</v>
      </c>
      <c r="GG220" s="65">
        <f>IF(ISERROR(GF220/GD220),"NM",IF(OR(GF220/GD220&lt;0.5,GF220/GD220&gt;2),"NM",(GF220/GD220-1)*100))</f>
        <v>-1.6022544283413875</v>
      </c>
      <c r="GH220" s="72">
        <f>DQ220</f>
        <v>14311</v>
      </c>
      <c r="GI220" s="65">
        <f>IF(ISERROR(GH220/GF220),"NM",IF(OR(GH220/GF220&lt;0.5,GH220/GF220&gt;2),"NM",(GH220/GF220-1)*100))</f>
        <v>17.101710171017093</v>
      </c>
      <c r="GJ220" s="72">
        <f>DY220</f>
        <v>14340</v>
      </c>
      <c r="GK220" s="65">
        <f>IF(ISERROR(GJ220/GH220),"NM",IF(OR(GJ220/GH220&lt;0.5,GJ220/GH220&gt;2),"NM",(GJ220/GH220-1)*100))</f>
        <v>0.20264132485501296</v>
      </c>
      <c r="GL220" s="72">
        <f>EG220</f>
        <v>15223</v>
      </c>
      <c r="GM220" s="65">
        <f>IF(ISERROR(GL220/GJ220),"NM",IF(OR(GL220/GJ220&lt;0.5,GL220/GJ220&gt;2),"NM",(GL220/GJ220-1)*100))</f>
        <v>6.157601115760114</v>
      </c>
      <c r="GN220" s="72">
        <f>EO220</f>
        <v>15488</v>
      </c>
      <c r="GO220" s="65">
        <f>IF(ISERROR(GN220/GL220),"NM",IF(OR(GN220/GL220&lt;0.5,GN220/GL220&gt;2),"NM",(GN220/GL220-1)*100))</f>
        <v>1.7407869670892806</v>
      </c>
      <c r="GP220" s="72">
        <f>EW220</f>
        <v>16019.333094120966</v>
      </c>
      <c r="GQ220" s="65">
        <f>IF(ISERROR(GP220/GN220),"NM",IF(OR(GP220/GN220&lt;0.5,GP220/GN220&gt;2),"NM",(GP220/GN220-1)*100))</f>
        <v>3.4306114031570578</v>
      </c>
      <c r="GR220" s="88">
        <f>GP220*(1+(GR214/GP214-1)*0.6+0.4*GR224/100)</f>
        <v>16961.643493118132</v>
      </c>
      <c r="GS220" s="65">
        <f>IF(ISERROR(GR220/GP220),"NM",IF(OR(GR220/GP220&lt;0.5,GR220/GP220&gt;2),"NM",(GR220/GP220-1)*100))</f>
        <v>5.8823322635259467</v>
      </c>
      <c r="GT220" s="88">
        <f>GR220*(1+(GT214/GR214-1)*0.6+0.4*GT224/100)</f>
        <v>18014.15333310773</v>
      </c>
      <c r="GU220" s="65">
        <f>IF(ISERROR(GT220/GR220),"NM",IF(OR(GT220/GR220&lt;0.5,GT220/GR220&gt;2),"NM",(GT220/GR220-1)*100))</f>
        <v>6.2052350081325258</v>
      </c>
      <c r="GV220" s="88">
        <f>GT220*(1+(GV214/GT214-1)*0.6+0.4*GV224/100)</f>
        <v>19096.798218140004</v>
      </c>
      <c r="GW220" s="65">
        <f>IF(ISERROR(GV220/GT220),"NM",IF(OR(GV220/GT220&lt;0.5,GV220/GT220&gt;2),"NM",(GV220/GT220-1)*100))</f>
        <v>6.0099681900814605</v>
      </c>
      <c r="GX220" s="88">
        <f>GV220*(1+(GX214/GV214-1)*0.6+0.4*GX224/100)</f>
        <v>20217.349757851545</v>
      </c>
      <c r="GY220" s="65">
        <f>IF(ISERROR(GX220/GV220),"NM",IF(OR(GX220/GV220&lt;0.5,GX220/GV220&gt;2),"NM",(GX220/GV220-1)*100))</f>
        <v>5.8677456132260497</v>
      </c>
      <c r="GZ220" s="67">
        <f t="shared" si="723"/>
        <v>5.4740875190981031</v>
      </c>
      <c r="HA220" s="280"/>
      <c r="HB220" s="57"/>
      <c r="HC220"/>
      <c r="HD220"/>
      <c r="HE220"/>
      <c r="HF220"/>
      <c r="HG220"/>
      <c r="HH220"/>
    </row>
    <row r="221" spans="1:216" s="2" customFormat="1" ht="13.5" customHeight="1" x14ac:dyDescent="0.2">
      <c r="A221" s="4"/>
      <c r="B221" s="54" t="s">
        <v>152</v>
      </c>
      <c r="C221" s="88">
        <f>AVERAGE(C220,FD220)</f>
        <v>3375</v>
      </c>
      <c r="D221" s="63"/>
      <c r="E221" s="88">
        <f>AVERAGE(E220,C220)</f>
        <v>3435</v>
      </c>
      <c r="F221" s="63"/>
      <c r="G221" s="88">
        <f>AVERAGE(G220,E220)</f>
        <v>3508.5</v>
      </c>
      <c r="H221" s="63"/>
      <c r="I221" s="88">
        <f>AVERAGE(I220,G220)</f>
        <v>3613</v>
      </c>
      <c r="J221" s="63"/>
      <c r="K221" s="88">
        <f>AVERAGE(K220,I220)</f>
        <v>3751</v>
      </c>
      <c r="L221" s="63">
        <f>IF(ISERROR(K221/C221),"NM",IF(OR(K221/C221&lt;0.5,K221/C221&gt;2),"NM",(K221/C221-1)*100))</f>
        <v>11.140740740740739</v>
      </c>
      <c r="M221" s="88">
        <f>AVERAGE(M220,K220)</f>
        <v>3939.5</v>
      </c>
      <c r="N221" s="63">
        <f>IF(ISERROR(M221/E221),"NM",IF(OR(M221/E221&lt;0.5,M221/E221&gt;2),"NM",(M221/E221-1)*100))</f>
        <v>14.687045123726339</v>
      </c>
      <c r="O221" s="88">
        <f>AVERAGE(O220,M220)</f>
        <v>4078</v>
      </c>
      <c r="P221" s="63">
        <f>IF(ISERROR(O221/G221),"NM",IF(OR(O221/G221&lt;0.5,O221/G221&gt;2),"NM",(O221/G221-1)*100))</f>
        <v>16.232007980618501</v>
      </c>
      <c r="Q221" s="88">
        <f>AVERAGE(Q220,O220)</f>
        <v>4143.5</v>
      </c>
      <c r="R221" s="63">
        <f>IF(ISERROR(Q221/I221),"NM",IF(OR(Q221/I221&lt;0.5,Q221/I221&gt;2),"NM",(Q221/I221-1)*100))</f>
        <v>14.68308884583449</v>
      </c>
      <c r="S221" s="88">
        <f>AVERAGE(S220,Q220)</f>
        <v>4158</v>
      </c>
      <c r="T221" s="63">
        <f>IF(ISERROR(S221/K221),"NM",IF(OR(S221/K221&lt;0.5,S221/K221&gt;2),"NM",(S221/K221-1)*100))</f>
        <v>10.850439882697938</v>
      </c>
      <c r="U221" s="88">
        <f>AVERAGE(U220,S220)</f>
        <v>4355.5</v>
      </c>
      <c r="V221" s="63">
        <f>IF(ISERROR(U221/M221),"NM",IF(OR(U221/M221&lt;0.5,U221/M221&gt;2),"NM",(U221/M221-1)*100))</f>
        <v>10.559715699961924</v>
      </c>
      <c r="W221" s="88">
        <f>AVERAGE(W220,U220)</f>
        <v>4621</v>
      </c>
      <c r="X221" s="63">
        <f>IF(ISERROR(W221/O221),"NM",IF(OR(W221/O221&lt;0.5,W221/O221&gt;2),"NM",(W221/O221-1)*100))</f>
        <v>13.315350662089266</v>
      </c>
      <c r="Y221" s="88">
        <f>AVERAGE(Y220,W220)</f>
        <v>4757</v>
      </c>
      <c r="Z221" s="63">
        <f>IF(ISERROR(Y221/Q221),"NM",IF(OR(Y221/Q221&lt;0.5,Y221/Q221&gt;2),"NM",(Y221/Q221-1)*100))</f>
        <v>14.806323156751544</v>
      </c>
      <c r="AA221" s="88">
        <f>AVERAGE(AA220,Y220)</f>
        <v>4899</v>
      </c>
      <c r="AB221" s="63">
        <f>IF(ISERROR(AA221/S221),"NM",IF(OR(AA221/S221&lt;0.5,AA221/S221&gt;2),"NM",(AA221/S221-1)*100))</f>
        <v>17.821067821067828</v>
      </c>
      <c r="AC221" s="88">
        <f>AVERAGE(AC220,AA220)</f>
        <v>5203</v>
      </c>
      <c r="AD221" s="63">
        <f>IF(ISERROR(AC221/U221),"NM",IF(OR(AC221/U221&lt;0.5,AC221/U221&gt;2),"NM",(AC221/U221-1)*100))</f>
        <v>19.45815635403514</v>
      </c>
      <c r="AE221" s="88">
        <f>AVERAGE(AE220,AC220)</f>
        <v>5577</v>
      </c>
      <c r="AF221" s="63">
        <f>IF(ISERROR(AE221/W221),"NM",IF(OR(AE221/W221&lt;0.5,AE221/W221&gt;2),"NM",(AE221/W221-1)*100))</f>
        <v>20.688162735338665</v>
      </c>
      <c r="AG221" s="88">
        <f>AVERAGE(AG220,AE220)</f>
        <v>5794</v>
      </c>
      <c r="AH221" s="63">
        <f>IF(ISERROR(AG221/Y221),"NM",IF(OR(AG221/Y221&lt;0.5,AG221/Y221&gt;2),"NM",(AG221/Y221-1)*100))</f>
        <v>21.79945343704015</v>
      </c>
      <c r="AI221" s="89">
        <f>AVERAGE(AI220,AG220)</f>
        <v>6034</v>
      </c>
      <c r="AJ221" s="63">
        <f>IF(ISERROR(AI221/AA221),"NM",IF(OR(AI221/AA221&lt;0.5,AI221/AA221&gt;2),"NM",(AI221/AA221-1)*100))</f>
        <v>23.167993468054714</v>
      </c>
      <c r="AK221" s="88">
        <f>AVERAGE(AK220,AI220)</f>
        <v>6129.5</v>
      </c>
      <c r="AL221" s="63">
        <f>IF(ISERROR(AK221/AC221),"NM",IF(OR(AK221/AC221&lt;0.5,AK221/AC221&gt;2),"NM",(AK221/AC221-1)*100))</f>
        <v>17.807034403228904</v>
      </c>
      <c r="AM221" s="88">
        <f>AVERAGE(AM220,AK220)</f>
        <v>6202</v>
      </c>
      <c r="AN221" s="63">
        <f>IF(ISERROR(AM221/AE221),"NM",IF(OR(AM221/AE221&lt;0.5,AM221/AE221&gt;2),"NM",(AM221/AE221-1)*100))</f>
        <v>11.206741975972756</v>
      </c>
      <c r="AO221" s="71">
        <f>AVERAGE(AO220,AM220)</f>
        <v>7735.5</v>
      </c>
      <c r="AP221" s="63">
        <f>IF(ISERROR(AO221/AG221),"NM",IF(OR(AO221/AG221&lt;0.5,AO221/AG221&gt;2),"NM",(AO221/AG221-1)*100))</f>
        <v>33.508802209181908</v>
      </c>
      <c r="AQ221" s="71">
        <f>AQ220</f>
        <v>6613</v>
      </c>
      <c r="AR221" s="63">
        <f>IF(ISERROR(AQ221/AI221),"NM",IF(OR(AQ221/AI221&lt;0.5,AQ221/AI221&gt;2),"NM",(AQ221/AI221-1)*100))</f>
        <v>9.5956247928405745</v>
      </c>
      <c r="AS221" s="71">
        <f>AVERAGE(AS220,AQ220)</f>
        <v>6802</v>
      </c>
      <c r="AT221" s="63">
        <f>IF(ISERROR(AS221/AK221),"NM",IF(OR(AS221/AK221&lt;0.5,AS221/AK221&gt;2),"NM",(AS221/AK221-1)*100))</f>
        <v>10.971531119993472</v>
      </c>
      <c r="AU221" s="71">
        <f>AVERAGE(AU220,AS220)</f>
        <v>6930.5</v>
      </c>
      <c r="AV221" s="63">
        <f>IF(ISERROR(AU221/AM221),"NM",IF(OR(AU221/AM221&lt;0.5,AU221/AM221&gt;2),"NM",(AU221/AM221-1)*100))</f>
        <v>11.746210899709775</v>
      </c>
      <c r="AW221" s="71">
        <f>AVERAGE(AW220,AU220)</f>
        <v>6955</v>
      </c>
      <c r="AX221" s="63">
        <f>IF(ISERROR(AW221/AO221),"NM",IF(OR(AW221/AO221&lt;0.5,AW221/AO221&gt;2),"NM",(AW221/AO221-1)*100))</f>
        <v>-10.089845517419693</v>
      </c>
      <c r="AY221" s="71">
        <f>AVERAGE(AY220,AW220)</f>
        <v>6999.5</v>
      </c>
      <c r="AZ221" s="65">
        <f>IF(ISERROR(AY221/AQ221),"NM",IF(OR(AY221/AQ221&lt;0.5,AY221/AQ221&gt;2),"NM",(AY221/AQ221-1)*100))</f>
        <v>5.8445486163617222</v>
      </c>
      <c r="BA221" s="71">
        <f>AVERAGE(BA220,AY220)</f>
        <v>6926</v>
      </c>
      <c r="BB221" s="65">
        <f>IF(ISERROR(BA221/AS221),"NM",IF(OR(BA221/AS221&lt;0.5,BA221/AS221&gt;2),"NM",(BA221/AS221-1)*100))</f>
        <v>1.8229932372831437</v>
      </c>
      <c r="BC221" s="71">
        <f>AVERAGE(BC220,BA220)</f>
        <v>7145</v>
      </c>
      <c r="BD221" s="65">
        <f>IF(ISERROR(BC221/AU221),"NM",IF(OR(BC221/AU221&lt;0.5,BC221/AU221&gt;2),"NM",(BC221/AU221-1)*100))</f>
        <v>3.0950147896977143</v>
      </c>
      <c r="BE221" s="71">
        <f>AVERAGE(BE220,BC220)</f>
        <v>7441.5</v>
      </c>
      <c r="BF221" s="65">
        <f>IF(ISERROR(BE221/AW221),"NM",IF(OR(BE221/AW221&lt;0.5,BE221/AW221&gt;2),"NM",(BE221/AW221-1)*100))</f>
        <v>6.9949676491732671</v>
      </c>
      <c r="BG221" s="71">
        <f>AVERAGE(BG220,BE220)</f>
        <v>7544</v>
      </c>
      <c r="BH221" s="65">
        <f>IF(ISERROR(BG221/AY221),"NM",IF(OR(BG221/AY221&lt;0.5,BG221/AY221&gt;2),"NM",(BG221/AY221-1)*100))</f>
        <v>7.7791270805057433</v>
      </c>
      <c r="BI221" s="71">
        <f>AVERAGE(BI220,BG220)</f>
        <v>7682</v>
      </c>
      <c r="BJ221" s="65">
        <f>IF(ISERROR(BI221/BA221),"NM",IF(OR(BI221/BA221&lt;0.5,BI221/BA221&gt;2),"NM",(BI221/BA221-1)*100))</f>
        <v>10.915391279237664</v>
      </c>
      <c r="BK221" s="71">
        <f>AVERAGE(BK220,BI220)</f>
        <v>7743</v>
      </c>
      <c r="BL221" s="65">
        <f>IF(ISERROR(BK221/BC221),"NM",IF(OR(BK221/BC221&lt;0.5,BK221/BC221&gt;2),"NM",(BK221/BC221-1)*100))</f>
        <v>8.3694891532540172</v>
      </c>
      <c r="BM221" s="71">
        <f>AVERAGE(BM220,BK220)</f>
        <v>7560</v>
      </c>
      <c r="BN221" s="65">
        <f>IF(ISERROR(BM221/BE221),"NM",IF(OR(BM221/BE221&lt;0.5,BM221/BE221&gt;2),"NM",(BM221/BE221-1)*100))</f>
        <v>1.5924208828865138</v>
      </c>
      <c r="BO221" s="71">
        <f>AVERAGE(BO220,BM220)</f>
        <v>7393.5</v>
      </c>
      <c r="BP221" s="65">
        <f>IF(ISERROR(BO221/BG221),"NM",IF(OR(BO221/BG221&lt;0.5,BO221/BG221&gt;2),"NM",(BO221/BG221-1)*100))</f>
        <v>-1.9949628844114553</v>
      </c>
      <c r="BQ221" s="71">
        <f>AVERAGE(BQ220,BO220)</f>
        <v>7535</v>
      </c>
      <c r="BR221" s="65">
        <f>IF(ISERROR(BQ221/BI221),"NM",IF(OR(BQ221/BI221&lt;0.5,BQ221/BI221&gt;2),"NM",(BQ221/BI221-1)*100))</f>
        <v>-1.91356417599583</v>
      </c>
      <c r="BS221" s="71">
        <f>AVERAGE(BS220,BQ220)</f>
        <v>7302.5</v>
      </c>
      <c r="BT221" s="65">
        <f>IF(ISERROR(BS221/BK221),"NM",IF(OR(BS221/BK221&lt;0.5,BS221/BK221&gt;2),"NM",(BS221/BK221-1)*100))</f>
        <v>-5.6890094278703396</v>
      </c>
      <c r="BU221" s="71">
        <f>AVERAGE(BU220,BS220)</f>
        <v>6659.5</v>
      </c>
      <c r="BV221" s="65">
        <f>IF(ISERROR(BU221/BM221),"NM",IF(OR(BU221/BM221&lt;0.5,BU221/BM221&gt;2),"NM",(BU221/BM221-1)*100))</f>
        <v>-11.911375661375656</v>
      </c>
      <c r="BW221" s="71">
        <f>AVERAGE(BW220,BU220)</f>
        <v>6410</v>
      </c>
      <c r="BX221" s="65">
        <f>IF(ISERROR(BW221/BO221),"NM",IF(OR(BW221/BO221&lt;0.5,BW221/BO221&gt;2),"NM",(BW221/BO221-1)*100))</f>
        <v>-13.30222492730101</v>
      </c>
      <c r="BY221" s="71">
        <f>AVERAGE(BY220,BW220)</f>
        <v>6645.5</v>
      </c>
      <c r="BZ221" s="65">
        <f>IF(ISERROR(BY221/BQ221),"NM",IF(OR(BY221/BQ221&lt;0.5,BY221/BQ221&gt;2),"NM",(BY221/BQ221-1)*100))</f>
        <v>-11.804910418049108</v>
      </c>
      <c r="CA221" s="71">
        <f>AVERAGE(CA220,BY220)</f>
        <v>7240.5</v>
      </c>
      <c r="CB221" s="65">
        <f>IF(ISERROR(CA221/BS221),"NM",IF(OR(CA221/BS221&lt;0.5,CA221/BS221&gt;2),"NM",(CA221/BS221-1)*100))</f>
        <v>-0.84902430674426155</v>
      </c>
      <c r="CC221" s="71">
        <f>AVERAGE(CC220,CA220)</f>
        <v>7990.5</v>
      </c>
      <c r="CD221" s="65">
        <f>IF(ISERROR(CC221/BU221),"NM",IF(OR(CC221/BU221&lt;0.5,CC221/BU221&gt;2),"NM",(CC221/BU221-1)*100))</f>
        <v>19.986485471882265</v>
      </c>
      <c r="CE221" s="71">
        <f>AVERAGE(CE220,CC220)</f>
        <v>8571.5</v>
      </c>
      <c r="CF221" s="65">
        <f>IF(ISERROR(CE221/BW221),"NM",IF(OR(CE221/BW221&lt;0.5,CE221/BW221&gt;2),"NM",(CE221/BW221-1)*100))</f>
        <v>33.720748829953195</v>
      </c>
      <c r="CG221" s="71">
        <f>AVERAGE(CG220,CE220)</f>
        <v>9090.5</v>
      </c>
      <c r="CH221" s="65">
        <f>IF(ISERROR(CG221/BY221),"NM",IF(OR(CG221/BY221&lt;0.5,CG221/BY221&gt;2),"NM",(CG221/BY221-1)*100))</f>
        <v>36.791814009480106</v>
      </c>
      <c r="CI221" s="71">
        <f>AVERAGE(CI220,CG220)</f>
        <v>9672.5</v>
      </c>
      <c r="CJ221" s="65">
        <f>IF(ISERROR(CI221/CA221),"NM",IF(OR(CI221/CA221&lt;0.5,CI221/CA221&gt;2),"NM",(CI221/CA221-1)*100))</f>
        <v>33.588840549685806</v>
      </c>
      <c r="CK221" s="71">
        <f>AVERAGE(CK220,CI220)</f>
        <v>9748</v>
      </c>
      <c r="CL221" s="65">
        <f>IF(ISERROR(CK221/CC221),"NM",IF(OR(CK221/CC221&lt;0.5,CK221/CC221&gt;2),"NM",(CK221/CC221-1)*100))</f>
        <v>21.994868906826849</v>
      </c>
      <c r="CM221" s="71">
        <f>AVERAGE(CM220,CK220)</f>
        <v>9630.5</v>
      </c>
      <c r="CN221" s="65">
        <f>IF(ISERROR(CM221/CE221),"NM",IF(OR(CM221/CE221&lt;0.5,CM221/CE221&gt;2),"NM",(CM221/CE221-1)*100))</f>
        <v>12.354897042524637</v>
      </c>
      <c r="CO221" s="71">
        <f>AVERAGE(CO220,CM220)</f>
        <v>9662.5</v>
      </c>
      <c r="CP221" s="65">
        <f>IF(ISERROR(CO221/CG221),"NM",IF(OR(CO221/CG221&lt;0.5,CO221/CG221&gt;2),"NM",(CO221/CG221-1)*100))</f>
        <v>6.2922831527418843</v>
      </c>
      <c r="CQ221" s="71">
        <f>AVERAGE(CQ220,CO220)</f>
        <v>9999</v>
      </c>
      <c r="CR221" s="65">
        <f>IF(ISERROR(CQ221/CI221),"NM",IF(OR(CQ221/CI221&lt;0.5,CQ221/CI221&gt;2),"NM",(CQ221/CI221-1)*100))</f>
        <v>3.3755492375290741</v>
      </c>
      <c r="CS221" s="71">
        <f>AVERAGE(CS220,CQ220)</f>
        <v>10415.5</v>
      </c>
      <c r="CT221" s="65">
        <f>IF(ISERROR(CS221/CK221),"NM",IF(OR(CS221/CK221&lt;0.5,CS221/CK221&gt;2),"NM",(CS221/CK221-1)*100))</f>
        <v>6.8475584735330219</v>
      </c>
      <c r="CU221" s="71">
        <f>AVERAGE(CU220,CS220)</f>
        <v>10534</v>
      </c>
      <c r="CV221" s="65">
        <f>IF(ISERROR(CU221/CM221),"NM",IF(OR(CU221/CM221&lt;0.5,CU221/CM221&gt;2),"NM",(CU221/CM221-1)*100))</f>
        <v>9.3816520429884207</v>
      </c>
      <c r="CW221" s="71">
        <f>AVERAGE(CW220,CU220)</f>
        <v>10817</v>
      </c>
      <c r="CX221" s="65">
        <f>IF(ISERROR(CW221/CO221),"NM",IF(OR(CW221/CO221&lt;0.5,CW221/CO221&gt;2),"NM",(CW221/CO221-1)*100))</f>
        <v>11.948253557567924</v>
      </c>
      <c r="CY221" s="71">
        <f>AVERAGE(CY220,CW220)</f>
        <v>11571.5</v>
      </c>
      <c r="CZ221" s="65">
        <f>IF(ISERROR(CY221/CQ221),"NM",IF(OR(CY221/CQ221&lt;0.5,CY221/CQ221&gt;2),"NM",(CY221/CQ221-1)*100))</f>
        <v>15.726572657265736</v>
      </c>
      <c r="DA221" s="71">
        <f>AVERAGE(DA220,CY220)</f>
        <v>12273.5</v>
      </c>
      <c r="DB221" s="65">
        <f>IF(ISERROR(DA221/CS221),"NM",IF(OR(DA221/CS221&lt;0.5,DA221/CS221&gt;2),"NM",(DA221/CS221-1)*100))</f>
        <v>17.83879794536989</v>
      </c>
      <c r="DC221" s="71">
        <f>AVERAGE(DC220,DA220)</f>
        <v>12399</v>
      </c>
      <c r="DD221" s="65">
        <f>IF(ISERROR(DC221/CU221),"NM",IF(OR(DC221/CU221&lt;0.5,DC221/CU221&gt;2),"NM",(DC221/CU221-1)*100))</f>
        <v>17.704575659768373</v>
      </c>
      <c r="DE221" s="71">
        <f>AVERAGE(DE220,DC220)</f>
        <v>12099.5</v>
      </c>
      <c r="DF221" s="65">
        <f>IF(ISERROR(DE221/CW221),"NM",IF(OR(DE221/CW221&lt;0.5,DE221/CW221&gt;2),"NM",(DE221/CW221-1)*100))</f>
        <v>11.856337246926142</v>
      </c>
      <c r="DG221" s="71">
        <f>AVERAGE(DG220,DE220)</f>
        <v>12050.5</v>
      </c>
      <c r="DH221" s="65">
        <f>IF(ISERROR(DG221/CY221),"NM",IF(OR(DG221/CY221&lt;0.5,DG221/CY221&gt;2),"NM",(DG221/CY221-1)*100))</f>
        <v>4.1394806204899881</v>
      </c>
      <c r="DI221" s="71">
        <f>AVERAGE(DI220,DG220)</f>
        <v>12250.5</v>
      </c>
      <c r="DJ221" s="65">
        <f>IF(ISERROR(DI221/DA221),"NM",IF(OR(DI221/DA221&lt;0.5,DI221/DA221&gt;2),"NM",(DI221/DA221-1)*100))</f>
        <v>-0.18739560842465641</v>
      </c>
      <c r="DK221" s="71">
        <f>AVERAGE(DK220,DI220)</f>
        <v>12510</v>
      </c>
      <c r="DL221" s="65">
        <f>IF(ISERROR(DK221/DC221),"NM",IF(OR(DK221/DC221&lt;0.5,DK221/DC221&gt;2),"NM",(DK221/DC221-1)*100))</f>
        <v>0.89523348657150059</v>
      </c>
      <c r="DM221" s="71">
        <f>AVERAGE(DM220,DK220)</f>
        <v>12947</v>
      </c>
      <c r="DN221" s="65">
        <f>IF(ISERROR(DM221/DE221),"NM",IF(OR(DM221/DE221&lt;0.5,DM221/DE221&gt;2),"NM",(DM221/DE221-1)*100))</f>
        <v>7.0044216703169626</v>
      </c>
      <c r="DO221" s="71">
        <f>AVERAGE(DO220,DM220)</f>
        <v>13248</v>
      </c>
      <c r="DP221" s="65">
        <f>IF(ISERROR(DO221/DG221),"NM",IF(OR(DO221/DG221&lt;0.5,DO221/DG221&gt;2),"NM",(DO221/DG221-1)*100))</f>
        <v>9.9373469980498683</v>
      </c>
      <c r="DQ221" s="71">
        <f>AVERAGE(DQ220,DO220)</f>
        <v>13856</v>
      </c>
      <c r="DR221" s="65">
        <f>IF(ISERROR(DQ221/DI221),"NM",IF(OR(DQ221/DI221&lt;0.5,DQ221/DI221&gt;2),"NM",(DQ221/DI221-1)*100))</f>
        <v>13.10558752703972</v>
      </c>
      <c r="DS221" s="71">
        <f>AVERAGE(DS220,DQ220)</f>
        <v>14513.5</v>
      </c>
      <c r="DT221" s="65">
        <f>IF(ISERROR(DS221/DK221),"NM",IF(OR(DS221/DK221&lt;0.5,DS221/DK221&gt;2),"NM",(DS221/DK221-1)*100))</f>
        <v>16.015187849720224</v>
      </c>
      <c r="DU221" s="71">
        <f>AVERAGE(DU220,DS220)</f>
        <v>14269</v>
      </c>
      <c r="DV221" s="65">
        <f>IF(ISERROR(DU221/DM221),"NM",IF(OR(DU221/DM221&lt;0.5,DU221/DM221&gt;2),"NM",(DU221/DM221-1)*100))</f>
        <v>10.210859658608173</v>
      </c>
      <c r="DW221" s="71">
        <f>AVERAGE(DW220,DU220)</f>
        <v>14205.5</v>
      </c>
      <c r="DX221" s="65">
        <f>IF(ISERROR(DW221/DO221),"NM",IF(OR(DW221/DO221&lt;0.5,DW221/DO221&gt;2),"NM",(DW221/DO221-1)*100))</f>
        <v>7.2275060386473466</v>
      </c>
      <c r="DY221" s="71">
        <f t="shared" ref="DY221:EE221" si="736">AVERAGE(DY220,DW220)</f>
        <v>14464.5</v>
      </c>
      <c r="DZ221" s="65">
        <f>IF(ISERROR(DY221/DQ221),"NM",IF(OR(DY221/DQ221&lt;0.5,DY221/DQ221&gt;2),"NM",(DY221/DQ221-1)*100))</f>
        <v>4.3915993071593551</v>
      </c>
      <c r="EA221" s="71">
        <f t="shared" si="736"/>
        <v>14791.5</v>
      </c>
      <c r="EB221" s="65">
        <f>IF(ISERROR(EA221/DS221),"NM",IF(OR(EA221/DS221&lt;0.5,EA221/DS221&gt;2),"NM",(EA221/DS221-1)*100))</f>
        <v>1.9154580218417427</v>
      </c>
      <c r="EC221" s="71">
        <f t="shared" si="736"/>
        <v>15338</v>
      </c>
      <c r="ED221" s="65">
        <f>IF(ISERROR(EC221/DU221),"NM",IF(OR(EC221/DU221&lt;0.5,EC221/DU221&gt;2),"NM",(EC221/DU221-1)*100))</f>
        <v>7.4917653654775984</v>
      </c>
      <c r="EE221" s="71">
        <f t="shared" si="736"/>
        <v>15669.5</v>
      </c>
      <c r="EF221" s="65">
        <f>IF(ISERROR(EE221/DW221),"NM",IF(OR(EE221/DW221&lt;0.5,EE221/DW221&gt;2),"NM",(EE221/DW221-1)*100))</f>
        <v>10.305867445707651</v>
      </c>
      <c r="EG221" s="71">
        <f t="shared" ref="EG221:EI221" si="737">AVERAGE(EG220,EE220)</f>
        <v>15564.5</v>
      </c>
      <c r="EH221" s="65">
        <f>IF(ISERROR(EG221/DY221),"NM",IF(OR(EG221/DY221&lt;0.5,EG221/DY221&gt;2),"NM",(EG221/DY221-1)*100))</f>
        <v>7.6048256075218701</v>
      </c>
      <c r="EI221" s="71">
        <f t="shared" si="737"/>
        <v>15427</v>
      </c>
      <c r="EJ221" s="65">
        <f>IF(ISERROR(EI221/EA221),"NM",IF(OR(EI221/EA221&lt;0.5,EI221/EA221&gt;2),"NM",(EI221/EA221-1)*100))</f>
        <v>4.2963864381570405</v>
      </c>
      <c r="EK221" s="71">
        <f t="shared" ref="EK221:EM221" si="738">AVERAGE(EK220,EI220)</f>
        <v>15666.5</v>
      </c>
      <c r="EL221" s="65">
        <f>IF(ISERROR(EK221/EC221),"NM",IF(OR(EK221/EC221&lt;0.5,EK221/EC221&gt;2),"NM",(EK221/EC221-1)*100))</f>
        <v>2.1417394705959047</v>
      </c>
      <c r="EM221" s="71">
        <f t="shared" si="738"/>
        <v>15854</v>
      </c>
      <c r="EN221" s="65">
        <f>IF(ISERROR(EM221/EE221),"NM",IF(OR(EM221/EE221&lt;0.5,EM221/EE221&gt;2),"NM",(EM221/EE221-1)*100))</f>
        <v>1.1774466319920851</v>
      </c>
      <c r="EO221" s="71">
        <f t="shared" ref="EO221" si="739">AVERAGE(EO220,EM220)</f>
        <v>15747</v>
      </c>
      <c r="EP221" s="65">
        <f>IF(ISERROR(EO221/EG221),"NM",IF(OR(EO221/EG221&lt;0.5,EO221/EG221&gt;2),"NM",(EO221/EG221-1)*100))</f>
        <v>1.1725400751710691</v>
      </c>
      <c r="EQ221" s="88">
        <f t="shared" ref="EQ221:EW221" si="740">AVERAGE(EQ220,EO220)</f>
        <v>15452.036021347329</v>
      </c>
      <c r="ER221" s="65">
        <f>IF(ISERROR(EQ221/EI221),"NM",IF(OR(EQ221/EI221&lt;0.5,EQ221/EI221&gt;2),"NM",(EQ221/EI221-1)*100))</f>
        <v>0.16228703796803412</v>
      </c>
      <c r="ES221" s="88">
        <f t="shared" si="740"/>
        <v>15461.750416634781</v>
      </c>
      <c r="ET221" s="65">
        <f>IF(ISERROR(ES221/EK221),"NM",IF(OR(ES221/EK221&lt;0.5,ES221/EK221&gt;2),"NM",(ES221/EK221-1)*100))</f>
        <v>-1.3069261377156249</v>
      </c>
      <c r="EU221" s="88">
        <f t="shared" si="740"/>
        <v>15555.986472325423</v>
      </c>
      <c r="EV221" s="65">
        <f>IF(ISERROR(EU221/EM221),"NM",IF(OR(EU221/EM221&lt;0.5,EU221/EM221&gt;2),"NM",(EU221/EM221-1)*100))</f>
        <v>-1.8797371494548853</v>
      </c>
      <c r="EW221" s="88">
        <f t="shared" si="740"/>
        <v>15811.938624098453</v>
      </c>
      <c r="EX221" s="65">
        <f>IF(ISERROR(EW221/EO221),"NM",IF(OR(EW221/EO221&lt;0.5,EW221/EO221&gt;2),"NM",(EW221/EO221-1)*100))</f>
        <v>0.41238727439165679</v>
      </c>
      <c r="EY221" s="65"/>
      <c r="EZ221" s="317"/>
      <c r="FA221" s="59"/>
      <c r="FB221" s="88">
        <f>AVERAGE(FB220,2906)</f>
        <v>3076.67</v>
      </c>
      <c r="FC221" s="63"/>
      <c r="FD221" s="88">
        <f>AVERAGE(FD220,FB220)</f>
        <v>3283.67</v>
      </c>
      <c r="FE221" s="65">
        <f>IF(ISERROR(FD221/FB221),"NM",IF(OR(FD221/FB221&lt;0.5,FD221/FB221&gt;2),"NM",(FD221/FB221-1)*100))</f>
        <v>6.7280533823907085</v>
      </c>
      <c r="FF221" s="88">
        <f>AVERAGE(I221,G221,E221,C221)</f>
        <v>3482.875</v>
      </c>
      <c r="FG221" s="65">
        <f>IF(ISERROR(FF221/FD221),"NM",IF(OR(FF221/FD221&lt;0.5,FF221/FD221&gt;2),"NM",(FF221/FD221-1)*100))</f>
        <v>6.0665353095773922</v>
      </c>
      <c r="FH221" s="88">
        <f>AVERAGE(Q221,O221,M221,K221)</f>
        <v>3978</v>
      </c>
      <c r="FI221" s="65">
        <f>IF(ISERROR(FH221/FF221),"NM",IF(OR(FH221/FF221&lt;0.5,FH221/FF221&gt;2),"NM",(FH221/FF221-1)*100))</f>
        <v>14.215985356924964</v>
      </c>
      <c r="FJ221" s="88">
        <f>AVERAGE(FJ220,FH220)</f>
        <v>4490.5</v>
      </c>
      <c r="FK221" s="65">
        <f>IF(ISERROR(FJ221/FH221),"NM",IF(OR(FJ221/FH221&lt;0.5,FJ221/FH221&gt;2),"NM",(FJ221/FH221-1)*100))</f>
        <v>12.883358471593764</v>
      </c>
      <c r="FL221" s="88">
        <f>AVERAGE(FL220,FJ220)</f>
        <v>5345</v>
      </c>
      <c r="FM221" s="65">
        <f>IF(ISERROR(FL221/FJ221),"NM",IF(OR(FL221/FJ221&lt;0.5,FL221/FJ221&gt;2),"NM",(FL221/FJ221-1)*100))</f>
        <v>19.029061351742559</v>
      </c>
      <c r="FN221" s="88">
        <f>AVERAGE(FN220,FL220)</f>
        <v>7495</v>
      </c>
      <c r="FO221" s="65">
        <f>IF(ISERROR(FN221/FL221),"NM",IF(OR(FN221/FL221&lt;0.5,FN221/FL221&gt;2),"NM",(FN221/FL221-1)*100))</f>
        <v>40.224508886810106</v>
      </c>
      <c r="FP221" s="88">
        <f>AVERAGE(FP220,FN220)</f>
        <v>8082</v>
      </c>
      <c r="FQ221" s="65">
        <f>IF(ISERROR(FP221/FN221),"NM",IF(OR(FP221/FN221&lt;0.5,FP221/FN221&gt;2),"NM",(FP221/FN221-1)*100))</f>
        <v>7.8318879252835316</v>
      </c>
      <c r="FR221" s="90">
        <f>AVERAGE(FR220,FP220)</f>
        <v>7263</v>
      </c>
      <c r="FS221" s="65">
        <f>IF(ISERROR(FR221/FP221),"NM",IF(OR(FR221/FP221&lt;0.5,FR221/FP221&gt;2),"NM",(FR221/FP221-1)*100))</f>
        <v>-10.133630289532292</v>
      </c>
      <c r="FT221" s="90">
        <f>AVERAGE(FT220,FR220)</f>
        <v>7441</v>
      </c>
      <c r="FU221" s="65">
        <f>IF(ISERROR(FT221/FR221),"NM",IF(OR(FT221/FR221&lt;0.5,FT221/FR221&gt;2),"NM",(FT221/FR221-1)*100))</f>
        <v>2.4507779154619325</v>
      </c>
      <c r="FV221" s="90">
        <f>AVERAGE(FV220,FT220)</f>
        <v>6894.5</v>
      </c>
      <c r="FW221" s="65">
        <f>IF(ISERROR(FV221/FT221),"NM",IF(OR(FV221/FT221&lt;0.5,FV221/FT221&gt;2),"NM",(FV221/FT221-1)*100))</f>
        <v>-7.3444429512162346</v>
      </c>
      <c r="FX221" s="90">
        <f>AVERAGE(FX220,FV220)</f>
        <v>7378.5</v>
      </c>
      <c r="FY221" s="65">
        <f>IF(ISERROR(FX221/FV221),"NM",IF(OR(FX221/FV221&lt;0.5,FX221/FV221&gt;2),"NM",(FX221/FV221-1)*100))</f>
        <v>7.0200884763216953</v>
      </c>
      <c r="FZ221" s="90">
        <f>AVERAGE(FZ220,FX220)</f>
        <v>8958.5</v>
      </c>
      <c r="GA221" s="65">
        <f>IF(ISERROR(FZ221/FX221),"NM",IF(OR(FZ221/FX221&lt;0.5,FZ221/FX221&gt;2),"NM",(FZ221/FX221-1)*100))</f>
        <v>21.413566443043976</v>
      </c>
      <c r="GB221" s="90">
        <f>AVERAGE(GB220,FZ220)</f>
        <v>10001.5</v>
      </c>
      <c r="GC221" s="65">
        <f>IF(ISERROR(GB221/FZ221),"NM",IF(OR(GB221/FZ221&lt;0.5,GB221/FZ221&gt;2),"NM",(GB221/FZ221-1)*100))</f>
        <v>11.642574091644796</v>
      </c>
      <c r="GD221" s="90">
        <f>AVERAGE(GD220,GB220)</f>
        <v>11435</v>
      </c>
      <c r="GE221" s="65">
        <f>IF(ISERROR(GD221/GB221),"NM",IF(OR(GD221/GB221&lt;0.5,GD221/GB221&gt;2),"NM",(GD221/GB221-1)*100))</f>
        <v>14.332850072489123</v>
      </c>
      <c r="GF221" s="90">
        <f>AVERAGE(GF220,GD220)</f>
        <v>12320.5</v>
      </c>
      <c r="GG221" s="65">
        <f>IF(ISERROR(GF221/GD221),"NM",IF(OR(GF221/GD221&lt;0.5,GF221/GD221&gt;2),"NM",(GF221/GD221-1)*100))</f>
        <v>7.7437691298644529</v>
      </c>
      <c r="GH221" s="90">
        <f>AVERAGE(DQ221,DO221,DM221,DK221)</f>
        <v>13140.25</v>
      </c>
      <c r="GI221" s="65">
        <f>IF(ISERROR(GH221/GF221),"NM",IF(OR(GH221/GF221&lt;0.5,GH221/GF221&gt;2),"NM",(GH221/GF221-1)*100))</f>
        <v>6.6535449048334083</v>
      </c>
      <c r="GJ221" s="90">
        <f>AVERAGE(DY221,DW221,DU221,DS221)</f>
        <v>14363.125</v>
      </c>
      <c r="GK221" s="65">
        <f>IF(ISERROR(GJ221/GH221),"NM",IF(OR(GJ221/GH221&lt;0.5,GJ221/GH221&gt;2),"NM",(GJ221/GH221-1)*100))</f>
        <v>9.3063297882460372</v>
      </c>
      <c r="GL221" s="90">
        <f>AVERAGE(EG221,EE221,EC221,EA221)</f>
        <v>15340.875</v>
      </c>
      <c r="GM221" s="65">
        <f>IF(ISERROR(GL221/GJ221),"NM",IF(OR(GL221/GJ221&lt;0.5,GL221/GJ221&gt;2),"NM",(GL221/GJ221-1)*100))</f>
        <v>6.8073626038901658</v>
      </c>
      <c r="GN221" s="90">
        <f>AVERAGE(EO221,EM221,EK221,EI221)</f>
        <v>15673.625</v>
      </c>
      <c r="GO221" s="65">
        <f>IF(ISERROR(GN221/GL221),"NM",IF(OR(GN221/GL221&lt;0.5,GN221/GL221&gt;2),"NM",(GN221/GL221-1)*100))</f>
        <v>2.1690418571300496</v>
      </c>
      <c r="GP221" s="90">
        <f>AVERAGE(EW221,EU221,ES221,EQ221)</f>
        <v>15570.427883601496</v>
      </c>
      <c r="GQ221" s="65">
        <f>IF(ISERROR(GP221/GN221),"NM",IF(OR(GP221/GN221&lt;0.5,GP221/GN221&gt;2),"NM",(GP221/GN221-1)*100))</f>
        <v>-0.65841256504799439</v>
      </c>
      <c r="GR221" s="88">
        <f>AVERAGE(GR220,GP220)</f>
        <v>16490.48829361955</v>
      </c>
      <c r="GS221" s="65">
        <f>IF(ISERROR(GR221/GP221),"NM",IF(OR(GR221/GP221&lt;0.5,GR221/GP221&gt;2),"NM",(GR221/GP221-1)*100))</f>
        <v>5.9090245746364234</v>
      </c>
      <c r="GT221" s="88">
        <f>AVERAGE(GT220,GR220)</f>
        <v>17487.898413112933</v>
      </c>
      <c r="GU221" s="65">
        <f>IF(ISERROR(GT221/GR221),"NM",IF(OR(GT221/GR221&lt;0.5,GT221/GR221&gt;2),"NM",(GT221/GR221-1)*100))</f>
        <v>6.0483965164287889</v>
      </c>
      <c r="GV221" s="88">
        <f>AVERAGE(GV220,GT220)</f>
        <v>18555.475775623869</v>
      </c>
      <c r="GW221" s="65">
        <f>IF(ISERROR(GV221/GT221),"NM",IF(OR(GV221/GT221&lt;0.5,GV221/GT221&gt;2),"NM",(GV221/GT221-1)*100))</f>
        <v>6.1046635638644542</v>
      </c>
      <c r="GX221" s="88">
        <f>AVERAGE(GX220,GV220)</f>
        <v>19657.073987995776</v>
      </c>
      <c r="GY221" s="65">
        <f>IF(ISERROR(GX221/GV221),"NM",IF(OR(GX221/GV221&lt;0.5,GX221/GV221&gt;2),"NM",(GX221/GV221-1)*100))</f>
        <v>5.936782358440329</v>
      </c>
      <c r="GZ221" s="67">
        <f t="shared" si="723"/>
        <v>4.6332907180357985</v>
      </c>
      <c r="HA221" s="280"/>
      <c r="HB221" s="57"/>
      <c r="HC221"/>
      <c r="HD221"/>
      <c r="HE221"/>
      <c r="HF221"/>
      <c r="HG221"/>
      <c r="HH221"/>
    </row>
    <row r="222" spans="1:216" s="2" customFormat="1" ht="13.5" customHeight="1" x14ac:dyDescent="0.2">
      <c r="B222" s="54"/>
      <c r="C222" s="57"/>
      <c r="D222" s="63"/>
      <c r="E222" s="57"/>
      <c r="F222" s="63"/>
      <c r="G222" s="57"/>
      <c r="H222" s="63"/>
      <c r="I222" s="57"/>
      <c r="J222" s="63"/>
      <c r="K222" s="57"/>
      <c r="L222" s="63"/>
      <c r="M222" s="57"/>
      <c r="N222" s="63"/>
      <c r="O222" s="57"/>
      <c r="P222" s="63"/>
      <c r="Q222" s="57"/>
      <c r="R222" s="63"/>
      <c r="S222" s="57"/>
      <c r="T222" s="63"/>
      <c r="U222" s="57"/>
      <c r="V222" s="63"/>
      <c r="W222" s="57"/>
      <c r="X222" s="63"/>
      <c r="Y222" s="57"/>
      <c r="Z222" s="63"/>
      <c r="AA222" s="57"/>
      <c r="AB222" s="63"/>
      <c r="AC222" s="57"/>
      <c r="AD222" s="63"/>
      <c r="AE222" s="57"/>
      <c r="AF222" s="63"/>
      <c r="AG222" s="57"/>
      <c r="AH222" s="63"/>
      <c r="AI222" s="55"/>
      <c r="AJ222" s="63"/>
      <c r="AK222" s="57"/>
      <c r="AL222" s="63"/>
      <c r="AM222" s="57"/>
      <c r="AN222" s="63"/>
      <c r="AO222" s="59"/>
      <c r="AP222" s="63"/>
      <c r="AQ222" s="59"/>
      <c r="AR222" s="63"/>
      <c r="AS222" s="59"/>
      <c r="AT222" s="63"/>
      <c r="AU222" s="59"/>
      <c r="AV222" s="63"/>
      <c r="AW222" s="59"/>
      <c r="AX222" s="63"/>
      <c r="AY222" s="59"/>
      <c r="AZ222" s="65"/>
      <c r="BA222" s="59"/>
      <c r="BB222" s="65"/>
      <c r="BC222" s="59"/>
      <c r="BD222" s="65"/>
      <c r="BE222" s="59"/>
      <c r="BF222" s="65"/>
      <c r="BG222" s="59"/>
      <c r="BH222" s="65"/>
      <c r="BI222" s="59"/>
      <c r="BJ222" s="65"/>
      <c r="BK222" s="59"/>
      <c r="BL222" s="65"/>
      <c r="BM222" s="59"/>
      <c r="BN222" s="65"/>
      <c r="BO222" s="59"/>
      <c r="BP222" s="65"/>
      <c r="BQ222" s="59"/>
      <c r="BR222" s="65"/>
      <c r="BS222" s="59"/>
      <c r="BT222" s="65"/>
      <c r="BU222" s="59"/>
      <c r="BV222" s="65"/>
      <c r="BW222" s="59"/>
      <c r="BX222" s="65"/>
      <c r="BY222" s="59"/>
      <c r="BZ222" s="65"/>
      <c r="CA222" s="59"/>
      <c r="CB222" s="65"/>
      <c r="CC222" s="59"/>
      <c r="CD222" s="65"/>
      <c r="CE222" s="59"/>
      <c r="CF222" s="65"/>
      <c r="CG222" s="59"/>
      <c r="CH222" s="65"/>
      <c r="CI222" s="59"/>
      <c r="CJ222" s="65"/>
      <c r="CK222" s="59"/>
      <c r="CL222" s="65"/>
      <c r="CM222" s="59"/>
      <c r="CN222" s="65"/>
      <c r="CO222" s="59"/>
      <c r="CP222" s="65"/>
      <c r="CQ222" s="59"/>
      <c r="CR222" s="65"/>
      <c r="CS222" s="59"/>
      <c r="CT222" s="65"/>
      <c r="CU222" s="59"/>
      <c r="CV222" s="65"/>
      <c r="CW222" s="59"/>
      <c r="CX222" s="65"/>
      <c r="CY222" s="59"/>
      <c r="CZ222" s="65"/>
      <c r="DA222" s="59"/>
      <c r="DB222" s="65"/>
      <c r="DC222" s="59"/>
      <c r="DD222" s="65"/>
      <c r="DE222" s="59"/>
      <c r="DF222" s="65"/>
      <c r="DG222" s="59"/>
      <c r="DH222" s="65"/>
      <c r="DI222" s="59"/>
      <c r="DJ222" s="65"/>
      <c r="DK222" s="59"/>
      <c r="DL222" s="65"/>
      <c r="DM222" s="59"/>
      <c r="DN222" s="65"/>
      <c r="DO222" s="59"/>
      <c r="DP222" s="65"/>
      <c r="DQ222" s="59"/>
      <c r="DR222" s="65"/>
      <c r="DS222" s="59"/>
      <c r="DT222" s="65"/>
      <c r="DU222" s="59"/>
      <c r="DV222" s="65"/>
      <c r="DW222" s="59"/>
      <c r="DX222" s="65"/>
      <c r="DY222" s="59"/>
      <c r="DZ222" s="65"/>
      <c r="EA222" s="59"/>
      <c r="EB222" s="65"/>
      <c r="EC222" s="57"/>
      <c r="ED222" s="65"/>
      <c r="EE222" s="57"/>
      <c r="EF222" s="65"/>
      <c r="EG222" s="57"/>
      <c r="EH222" s="65"/>
      <c r="EI222" s="57"/>
      <c r="EJ222" s="65"/>
      <c r="EK222" s="57"/>
      <c r="EL222" s="65"/>
      <c r="EM222" s="57"/>
      <c r="EN222" s="65"/>
      <c r="EO222" s="57"/>
      <c r="EP222" s="65"/>
      <c r="EQ222" s="57"/>
      <c r="ER222" s="65"/>
      <c r="ES222" s="57"/>
      <c r="ET222" s="65"/>
      <c r="EU222" s="57"/>
      <c r="EV222" s="65"/>
      <c r="EW222" s="57"/>
      <c r="EX222" s="65"/>
      <c r="EY222" s="65"/>
      <c r="EZ222" s="317"/>
      <c r="FA222" s="59"/>
      <c r="FB222" s="57"/>
      <c r="FC222" s="63"/>
      <c r="FD222" s="57"/>
      <c r="FE222" s="65"/>
      <c r="FF222" s="57"/>
      <c r="FG222" s="65"/>
      <c r="FH222" s="57"/>
      <c r="FI222" s="65"/>
      <c r="FJ222" s="57"/>
      <c r="FK222" s="65"/>
      <c r="FL222" s="57"/>
      <c r="FM222" s="65"/>
      <c r="FN222" s="57"/>
      <c r="FO222" s="65"/>
      <c r="FP222" s="57"/>
      <c r="FQ222" s="65"/>
      <c r="FR222" s="75"/>
      <c r="FS222" s="65"/>
      <c r="FT222" s="75"/>
      <c r="FU222" s="65"/>
      <c r="FV222" s="75"/>
      <c r="FW222" s="65"/>
      <c r="FX222" s="75"/>
      <c r="FY222" s="65"/>
      <c r="FZ222" s="75"/>
      <c r="GA222" s="65"/>
      <c r="GB222" s="75"/>
      <c r="GC222" s="65"/>
      <c r="GD222" s="75"/>
      <c r="GE222" s="65"/>
      <c r="GF222" s="75"/>
      <c r="GG222" s="65"/>
      <c r="GH222" s="75"/>
      <c r="GI222" s="65"/>
      <c r="GJ222" s="75"/>
      <c r="GK222" s="65"/>
      <c r="GL222" s="75"/>
      <c r="GM222" s="65"/>
      <c r="GN222" s="75"/>
      <c r="GO222" s="65"/>
      <c r="GP222" s="75"/>
      <c r="GQ222" s="65"/>
      <c r="GR222" s="57"/>
      <c r="GS222" s="65"/>
      <c r="GT222" s="57"/>
      <c r="GU222" s="65"/>
      <c r="GV222" s="57"/>
      <c r="GW222" s="65"/>
      <c r="GX222" s="57"/>
      <c r="GY222" s="65"/>
      <c r="GZ222" s="67" t="str">
        <f t="shared" si="723"/>
        <v/>
      </c>
      <c r="HA222" s="279"/>
      <c r="HB222" s="57"/>
      <c r="HC222"/>
      <c r="HD222"/>
      <c r="HE222"/>
      <c r="HF222"/>
      <c r="HG222"/>
      <c r="HH222"/>
    </row>
    <row r="223" spans="1:216" s="2" customFormat="1" ht="13.5" customHeight="1" x14ac:dyDescent="0.2">
      <c r="B223" s="61" t="s">
        <v>255</v>
      </c>
      <c r="C223" s="57"/>
      <c r="D223" s="63"/>
      <c r="E223" s="57"/>
      <c r="F223" s="63"/>
      <c r="G223" s="57"/>
      <c r="H223" s="63"/>
      <c r="I223" s="57"/>
      <c r="J223" s="63"/>
      <c r="K223" s="57"/>
      <c r="L223" s="63"/>
      <c r="M223" s="57"/>
      <c r="N223" s="63"/>
      <c r="O223" s="57"/>
      <c r="P223" s="63"/>
      <c r="Q223" s="57"/>
      <c r="R223" s="63"/>
      <c r="S223" s="57"/>
      <c r="T223" s="63"/>
      <c r="U223" s="57"/>
      <c r="V223" s="63"/>
      <c r="W223" s="57"/>
      <c r="X223" s="63"/>
      <c r="Y223" s="57"/>
      <c r="Z223" s="63"/>
      <c r="AA223" s="57"/>
      <c r="AB223" s="63"/>
      <c r="AC223" s="57"/>
      <c r="AD223" s="63"/>
      <c r="AE223" s="57"/>
      <c r="AF223" s="63"/>
      <c r="AG223" s="57"/>
      <c r="AH223" s="63"/>
      <c r="AI223" s="55"/>
      <c r="AJ223" s="63"/>
      <c r="AK223" s="57"/>
      <c r="AL223" s="63"/>
      <c r="AM223" s="57"/>
      <c r="AN223" s="63"/>
      <c r="AO223" s="59"/>
      <c r="AP223" s="63"/>
      <c r="AQ223" s="59"/>
      <c r="AR223" s="63"/>
      <c r="AS223" s="59"/>
      <c r="AT223" s="63"/>
      <c r="AU223" s="59"/>
      <c r="AV223" s="63"/>
      <c r="AW223" s="59"/>
      <c r="AX223" s="63"/>
      <c r="AY223" s="59"/>
      <c r="AZ223" s="65"/>
      <c r="BA223" s="59"/>
      <c r="BB223" s="65"/>
      <c r="BC223" s="59"/>
      <c r="BD223" s="65"/>
      <c r="BE223" s="59"/>
      <c r="BF223" s="65"/>
      <c r="BG223" s="59"/>
      <c r="BH223" s="65"/>
      <c r="BI223" s="59"/>
      <c r="BJ223" s="65"/>
      <c r="BK223" s="59"/>
      <c r="BL223" s="65"/>
      <c r="BM223" s="59"/>
      <c r="BN223" s="65"/>
      <c r="BO223" s="59"/>
      <c r="BP223" s="65"/>
      <c r="BQ223" s="59"/>
      <c r="BR223" s="65"/>
      <c r="BS223" s="59"/>
      <c r="BT223" s="65"/>
      <c r="BU223" s="59"/>
      <c r="BV223" s="65"/>
      <c r="BW223" s="59"/>
      <c r="BX223" s="65"/>
      <c r="BY223" s="59"/>
      <c r="BZ223" s="65"/>
      <c r="CA223" s="59"/>
      <c r="CB223" s="65"/>
      <c r="CC223" s="59"/>
      <c r="CD223" s="65"/>
      <c r="CE223" s="59"/>
      <c r="CF223" s="65"/>
      <c r="CG223" s="59"/>
      <c r="CH223" s="65"/>
      <c r="CI223" s="59"/>
      <c r="CJ223" s="65"/>
      <c r="CK223" s="59"/>
      <c r="CL223" s="65"/>
      <c r="CM223" s="59"/>
      <c r="CN223" s="65"/>
      <c r="CO223" s="59"/>
      <c r="CP223" s="65"/>
      <c r="CQ223" s="59"/>
      <c r="CR223" s="65"/>
      <c r="CS223" s="59"/>
      <c r="CT223" s="65"/>
      <c r="CU223" s="59"/>
      <c r="CV223" s="65"/>
      <c r="CW223" s="59"/>
      <c r="CX223" s="65"/>
      <c r="CY223" s="59"/>
      <c r="CZ223" s="65"/>
      <c r="DA223" s="59"/>
      <c r="DB223" s="65"/>
      <c r="DC223" s="59"/>
      <c r="DD223" s="65"/>
      <c r="DE223" s="59"/>
      <c r="DF223" s="65"/>
      <c r="DG223" s="59"/>
      <c r="DH223" s="65"/>
      <c r="DI223" s="59"/>
      <c r="DJ223" s="65"/>
      <c r="DK223" s="59"/>
      <c r="DL223" s="65"/>
      <c r="DM223" s="59"/>
      <c r="DN223" s="65"/>
      <c r="DO223" s="59"/>
      <c r="DP223" s="65"/>
      <c r="DQ223" s="59"/>
      <c r="DR223" s="65"/>
      <c r="DS223" s="59"/>
      <c r="DT223" s="67"/>
      <c r="DU223" s="59"/>
      <c r="DV223" s="67"/>
      <c r="DW223" s="59"/>
      <c r="DX223" s="67"/>
      <c r="DY223" s="59"/>
      <c r="DZ223" s="67"/>
      <c r="EA223" s="59"/>
      <c r="EB223" s="67"/>
      <c r="EC223" s="59"/>
      <c r="ED223" s="67"/>
      <c r="EE223" s="59"/>
      <c r="EF223" s="67"/>
      <c r="EG223" s="59"/>
      <c r="EH223" s="67"/>
      <c r="EI223" s="59"/>
      <c r="EJ223" s="67"/>
      <c r="EK223" s="59"/>
      <c r="EL223" s="67"/>
      <c r="EM223" s="59"/>
      <c r="EN223" s="67"/>
      <c r="EO223" s="59"/>
      <c r="EP223" s="67"/>
      <c r="EQ223" s="59"/>
      <c r="ER223" s="67"/>
      <c r="ES223" s="59"/>
      <c r="ET223" s="67"/>
      <c r="EU223" s="59"/>
      <c r="EV223" s="67"/>
      <c r="EW223" s="59"/>
      <c r="EX223" s="67"/>
      <c r="EY223" s="67"/>
      <c r="EZ223" s="317"/>
      <c r="FA223" s="59"/>
      <c r="FB223" s="57"/>
      <c r="FC223" s="63"/>
      <c r="FD223" s="57"/>
      <c r="FE223" s="65"/>
      <c r="FF223" s="57"/>
      <c r="FG223" s="65"/>
      <c r="FH223" s="57"/>
      <c r="FI223" s="65"/>
      <c r="FJ223" s="57"/>
      <c r="FK223" s="65"/>
      <c r="FL223" s="57"/>
      <c r="FM223" s="65"/>
      <c r="FN223" s="57"/>
      <c r="FO223" s="65"/>
      <c r="FP223" s="57"/>
      <c r="FQ223" s="65"/>
      <c r="FR223" s="75"/>
      <c r="FS223" s="65"/>
      <c r="FT223" s="75"/>
      <c r="FU223" s="65"/>
      <c r="FV223" s="75"/>
      <c r="FW223" s="65"/>
      <c r="FX223" s="75"/>
      <c r="FY223" s="65"/>
      <c r="FZ223" s="75"/>
      <c r="GA223" s="65"/>
      <c r="GB223" s="75"/>
      <c r="GC223" s="65"/>
      <c r="GD223" s="75"/>
      <c r="GE223" s="65"/>
      <c r="GF223" s="75"/>
      <c r="GG223" s="65"/>
      <c r="GH223" s="75"/>
      <c r="GI223" s="65"/>
      <c r="GJ223" s="75"/>
      <c r="GK223" s="65"/>
      <c r="GL223" s="75"/>
      <c r="GM223" s="65"/>
      <c r="GN223" s="75"/>
      <c r="GO223" s="65"/>
      <c r="GP223" s="75"/>
      <c r="GQ223" s="65"/>
      <c r="GR223" s="57"/>
      <c r="GS223" s="65"/>
      <c r="GT223" s="57"/>
      <c r="GU223" s="65"/>
      <c r="GV223" s="57"/>
      <c r="GW223" s="65"/>
      <c r="GX223" s="57"/>
      <c r="GY223" s="65"/>
      <c r="GZ223" s="67" t="str">
        <f t="shared" si="723"/>
        <v/>
      </c>
      <c r="HA223" s="279"/>
      <c r="HB223" s="57"/>
      <c r="HC223"/>
      <c r="HD223"/>
      <c r="HE223"/>
      <c r="HF223"/>
      <c r="HG223"/>
      <c r="HH223"/>
    </row>
    <row r="224" spans="1:216" s="2" customFormat="1" ht="13.5" customHeight="1" x14ac:dyDescent="0.2">
      <c r="B224" s="54" t="s">
        <v>551</v>
      </c>
      <c r="C224" s="131">
        <f>C219*4/C221*100</f>
        <v>7.9407407407407415</v>
      </c>
      <c r="D224" s="63"/>
      <c r="E224" s="131">
        <f>E219*4/E221*100</f>
        <v>7.9184861717612813</v>
      </c>
      <c r="F224" s="63"/>
      <c r="G224" s="131">
        <f>G219*4/G221*100</f>
        <v>7.9806184979335892</v>
      </c>
      <c r="H224" s="63"/>
      <c r="I224" s="131">
        <f>I219*4/I221*100</f>
        <v>7.9712150567395517</v>
      </c>
      <c r="J224" s="63"/>
      <c r="K224" s="131">
        <f>K219*4/K221*100</f>
        <v>7.7845907757931228</v>
      </c>
      <c r="L224" s="63">
        <f>IF(ISERROR(K224/C224),"NM",IF(OR(K224/C224&lt;0.5,K224/C224&gt;2),"NM",(K224/C224-1)*100))</f>
        <v>-1.9664407899187109</v>
      </c>
      <c r="M224" s="131">
        <f>M219*4/M221*100</f>
        <v>7.6151795913186948</v>
      </c>
      <c r="N224" s="63">
        <f>IF(ISERROR(M224/E224),"NM",IF(OR(M224/E224&lt;0.5,M224/E224&gt;2),"NM",(M224/E224-1)*100))</f>
        <v>-3.830360675809874</v>
      </c>
      <c r="O224" s="131">
        <f>O219*4/O221*100</f>
        <v>7.5527219225110356</v>
      </c>
      <c r="P224" s="63">
        <f>IF(ISERROR(O224/G224),"NM",IF(OR(O224/G224&lt;0.5,O224/G224&gt;2),"NM",(O224/G224-1)*100))</f>
        <v>-5.3616969102501022</v>
      </c>
      <c r="Q224" s="131">
        <f>Q219*4/Q221*100</f>
        <v>7.626402799565585</v>
      </c>
      <c r="R224" s="63">
        <f>IF(ISERROR(Q224/I224),"NM",IF(OR(Q224/I224&lt;0.5,Q224/I224&gt;2),"NM",(Q224/I224-1)*100))</f>
        <v>-4.3257176568386901</v>
      </c>
      <c r="S224" s="131">
        <f>S219*4/S221*100</f>
        <v>7.6960076960076966</v>
      </c>
      <c r="T224" s="63">
        <f>IF(ISERROR(S224/K224),"NM",IF(OR(S224/K224&lt;0.5,S224/K224&gt;2),"NM",(S224/K224-1)*100))</f>
        <v>-1.1379285351888146</v>
      </c>
      <c r="U224" s="131">
        <f>U219*4/U221*100</f>
        <v>7.438870393755022</v>
      </c>
      <c r="V224" s="63">
        <f>IF(ISERROR(U224/M224),"NM",IF(OR(U224/M224&lt;0.5,U224/M224&gt;2),"NM",(U224/M224-1)*100))</f>
        <v>-2.3152336126736284</v>
      </c>
      <c r="W224" s="131">
        <f>W219*4/W221*100</f>
        <v>7.2711534299935083</v>
      </c>
      <c r="X224" s="63">
        <f>IF(ISERROR(W224/O224),"NM",IF(OR(W224/O224&lt;0.5,W224/O224&gt;2),"NM",(W224/O224-1)*100))</f>
        <v>-3.7280399756054461</v>
      </c>
      <c r="Y224" s="131">
        <f>Y219*4/Y221*100</f>
        <v>7.2314483918435997</v>
      </c>
      <c r="Z224" s="63">
        <f>IF(ISERROR(Y224/Q224),"NM",IF(OR(Y224/Q224&lt;0.5,Y224/Q224&gt;2),"NM",(Y224/Q224-1)*100))</f>
        <v>-5.1787771784684971</v>
      </c>
      <c r="AA224" s="131">
        <f>AA219*4/AA221*100</f>
        <v>7.1851398244539704</v>
      </c>
      <c r="AB224" s="63">
        <f>IF(ISERROR(AA224/S224),"NM",IF(OR(AA224/S224&lt;0.5,AA224/S224&gt;2),"NM",(AA224/S224-1)*100))</f>
        <v>-6.6380894060012352</v>
      </c>
      <c r="AC224" s="131">
        <f>AC219*4/AC221*100</f>
        <v>6.6884489717470688</v>
      </c>
      <c r="AD224" s="63">
        <f>IF(ISERROR(AC224/U224),"NM",IF(OR(AC224/U224&lt;0.5,AC224/U224&gt;2),"NM",(AC224/U224-1)*100))</f>
        <v>-10.087841060356917</v>
      </c>
      <c r="AE224" s="131">
        <f>AE219*4/AE221*100</f>
        <v>6.5985296754527525</v>
      </c>
      <c r="AF224" s="63">
        <f>IF(ISERROR(AE224/W224),"NM",IF(OR(AE224/W224&lt;0.5,AE224/W224&gt;2),"NM",(AE224/W224-1)*100))</f>
        <v>-9.2505784813477163</v>
      </c>
      <c r="AG224" s="131">
        <f>AG219*4/AG221*100</f>
        <v>6.5585088022091815</v>
      </c>
      <c r="AH224" s="63">
        <f>IF(ISERROR(AG224/Y224),"NM",IF(OR(AG224/Y224&lt;0.5,AG224/Y224&gt;2),"NM",(AG224/Y224-1)*100))</f>
        <v>-9.3057372903806002</v>
      </c>
      <c r="AI224" s="132">
        <f>AI219*4/AI221*100</f>
        <v>6.4302287040106068</v>
      </c>
      <c r="AJ224" s="63">
        <f>IF(ISERROR(AI224/AA224),"NM",IF(OR(AI224/AA224&lt;0.5,AI224/AA224&gt;2),"NM",(AI224/AA224-1)*100))</f>
        <v>-10.506561304125107</v>
      </c>
      <c r="AK224" s="131">
        <f>AK219*4/AK221*100</f>
        <v>6.3953014112080915</v>
      </c>
      <c r="AL224" s="63">
        <f>IF(ISERROR(AK224/AC224),"NM",IF(OR(AK224/AC224&lt;0.5,AK224/AC224&gt;2),"NM",(AK224/AC224-1)*100))</f>
        <v>-4.3828929812767203</v>
      </c>
      <c r="AM224" s="131">
        <f>AM219*4/AM221*100</f>
        <v>6.449532408900355</v>
      </c>
      <c r="AN224" s="63">
        <f>IF(ISERROR(AM224/AE224),"NM",IF(OR(AM224/AE224&lt;0.5,AM224/AE224&gt;2),"NM",(AM224/AE224-1)*100))</f>
        <v>-2.2580373792465247</v>
      </c>
      <c r="AO224" s="141">
        <f>AO219*4/AO221*100</f>
        <v>5.2226746816624656</v>
      </c>
      <c r="AP224" s="63">
        <f>IF(ISERROR(AO224/AG224),"NM",IF(OR(AO224/AG224&lt;0.5,AO224/AG224&gt;2),"NM",(AO224/AG224-1)*100))</f>
        <v>-20.367954985388614</v>
      </c>
      <c r="AQ224" s="141">
        <f>AQ219*4/AQ221*100</f>
        <v>6.1696658097686372</v>
      </c>
      <c r="AR224" s="63">
        <f>IF(ISERROR(AQ224/AI224),"NM",IF(OR(AQ224/AI224&lt;0.5,AQ224/AI224&gt;2),"NM",(AQ224/AI224-1)*100))</f>
        <v>-4.0521559377733052</v>
      </c>
      <c r="AS224" s="141">
        <f>AS219*4/AS221*100</f>
        <v>6.115848279917671</v>
      </c>
      <c r="AT224" s="63">
        <f>IF(ISERROR(AS224/AK224),"NM",IF(OR(AS224/AK224&lt;0.5,AS224/AK224&gt;2),"NM",(AS224/AK224-1)*100))</f>
        <v>-4.3696631842975346</v>
      </c>
      <c r="AU224" s="141">
        <f>AU219*4/AU221*100</f>
        <v>6.1756006060168813</v>
      </c>
      <c r="AV224" s="63">
        <f>IF(ISERROR(AU224/AM224),"NM",IF(OR(AU224/AM224&lt;0.5,AU224/AM224&gt;2),"NM",(AU224/AM224-1)*100))</f>
        <v>-4.2473126037082531</v>
      </c>
      <c r="AW224" s="141">
        <f>AW219*4/AW221*100</f>
        <v>6.2113587347232206</v>
      </c>
      <c r="AX224" s="63">
        <f>IF(ISERROR(AW224/AO224),"NM",IF(OR(AW224/AO224&lt;0.5,AW224/AO224&gt;2),"NM",(AW224/AO224-1)*100))</f>
        <v>18.930607654582854</v>
      </c>
      <c r="AY224" s="141">
        <f>AY219*4/AY221*100</f>
        <v>6.2861632973783843</v>
      </c>
      <c r="AZ224" s="65">
        <f>IF(ISERROR(AY224/AQ224),"NM",IF(OR(AY224/AQ224&lt;0.5,AY224/AQ224&gt;2),"NM",(AY224/AQ224-1)*100))</f>
        <v>1.8882301116746492</v>
      </c>
      <c r="BA224" s="141">
        <f>BA219*4/BA221*100</f>
        <v>6.6416401963615366</v>
      </c>
      <c r="BB224" s="65">
        <f>IF(ISERROR(BA224/AS224),"NM",IF(OR(BA224/AS224&lt;0.5,BA224/AS224&gt;2),"NM",(BA224/AS224-1)*100))</f>
        <v>8.5972034030076259</v>
      </c>
      <c r="BC224" s="141">
        <f>BC219*4/BC221*100</f>
        <v>6.7179846046186142</v>
      </c>
      <c r="BD224" s="65">
        <f>IF(ISERROR(BC224/AU224),"NM",IF(OR(BC224/AU224&lt;0.5,BC224/AU224&gt;2),"NM",(BC224/AU224-1)*100))</f>
        <v>8.7826922951152131</v>
      </c>
      <c r="BE224" s="141">
        <f>BE219*4/BE221*100</f>
        <v>6.4503124370086677</v>
      </c>
      <c r="BF224" s="65">
        <f>IF(ISERROR(BE224/AW224),"NM",IF(OR(BE224/AW224&lt;0.5,BE224/AW224&gt;2),"NM",(BE224/AW224-1)*100))</f>
        <v>3.847043980081688</v>
      </c>
      <c r="BG224" s="141">
        <f>BG219*4/BG221*100</f>
        <v>6.4687168610816537</v>
      </c>
      <c r="BH224" s="65">
        <f>IF(ISERROR(BG224/AY224),"NM",IF(OR(BG224/AY224&lt;0.5,BG224/AY224&gt;2),"NM",(BG224/AY224-1)*100))</f>
        <v>2.9040537935023591</v>
      </c>
      <c r="BI224" s="141">
        <f>BI219*4/BI221*100</f>
        <v>6.4566519135641762</v>
      </c>
      <c r="BJ224" s="65">
        <f>IF(ISERROR(BI224/BA224),"NM",IF(OR(BI224/BA224&lt;0.5,BI224/BA224&gt;2),"NM",(BI224/BA224-1)*100))</f>
        <v>-2.7852801014228601</v>
      </c>
      <c r="BK224" s="141">
        <f>BK219*4/BK221*100</f>
        <v>6.5607645615394548</v>
      </c>
      <c r="BL224" s="65">
        <f>IF(ISERROR(BK224/BC224),"NM",IF(OR(BK224/BC224&lt;0.5,BK224/BC224&gt;2),"NM",(BK224/BC224-1)*100))</f>
        <v>-2.3402858495845669</v>
      </c>
      <c r="BM224" s="141">
        <f>BM219*4/BM221*100</f>
        <v>6.71957671957672</v>
      </c>
      <c r="BN224" s="65">
        <f>IF(ISERROR(BM224/BE224),"NM",IF(OR(BM224/BE224&lt;0.5,BM224/BE224&gt;2),"NM",(BM224/BE224-1)*100))</f>
        <v>4.1744378306878271</v>
      </c>
      <c r="BO224" s="141">
        <f>BO219*4/BO221*100</f>
        <v>6.6544938121322783</v>
      </c>
      <c r="BP224" s="65">
        <f>IF(ISERROR(BO224/BG224),"NM",IF(OR(BO224/BG224&lt;0.5,BO224/BG224&gt;2),"NM",(BO224/BG224-1)*100))</f>
        <v>2.871928931815404</v>
      </c>
      <c r="BQ224" s="141">
        <f>BQ219*4/BQ221*100</f>
        <v>6.6357000663570007</v>
      </c>
      <c r="BR224" s="65">
        <f>IF(ISERROR(BQ224/BI224),"NM",IF(OR(BQ224/BI224&lt;0.5,BQ224/BI224&gt;2),"NM",(BQ224/BI224-1)*100))</f>
        <v>2.7730804632146722</v>
      </c>
      <c r="BS224" s="141">
        <f>BS219*4/BS221*100</f>
        <v>7.0660732625813072</v>
      </c>
      <c r="BT224" s="65">
        <f>IF(ISERROR(BS224/BK224),"NM",IF(OR(BS224/BK224&lt;0.5,BS224/BK224&gt;2),"NM",(BS224/BK224-1)*100))</f>
        <v>7.7019788822186186</v>
      </c>
      <c r="BU224" s="141">
        <f>BU219*4/BU221*100</f>
        <v>7.6882648847511073</v>
      </c>
      <c r="BV224" s="65">
        <f>IF(ISERROR(BU224/BM224),"NM",IF(OR(BU224/BM224&lt;0.5,BU224/BM224&gt;2),"NM",(BU224/BM224-1)*100))</f>
        <v>14.415910489603089</v>
      </c>
      <c r="BW224" s="141">
        <f>BW219*4/BW221*100</f>
        <v>7.8003120124804992</v>
      </c>
      <c r="BX224" s="65">
        <f>IF(ISERROR(BW224/BO224),"NM",IF(OR(BW224/BO224&lt;0.5,BW224/BO224&gt;2),"NM",(BW224/BO224-1)*100))</f>
        <v>17.218713138769459</v>
      </c>
      <c r="BY224" s="141">
        <f>BY219*4/BY221*100</f>
        <v>7.6442705590249043</v>
      </c>
      <c r="BZ224" s="65">
        <f>IF(ISERROR(BY224/BQ224),"NM",IF(OR(BY224/BQ224&lt;0.5,BY224/BQ224&gt;2),"NM",(BY224/BQ224-1)*100))</f>
        <v>15.199157324505297</v>
      </c>
      <c r="CA224" s="141">
        <f>CA219*4/CA221*100</f>
        <v>6.795110834887093</v>
      </c>
      <c r="CB224" s="65">
        <f>IF(ISERROR(CA224/BS224),"NM",IF(OR(CA224/BS224&lt;0.5,CA224/BS224&gt;2),"NM",(CA224/BS224-1)*100))</f>
        <v>-3.8346959849554274</v>
      </c>
      <c r="CC224" s="141">
        <f>CC219*4/CC221*100</f>
        <v>6.2073712533633687</v>
      </c>
      <c r="CD224" s="65">
        <f>IF(ISERROR(CC224/BU224),"NM",IF(OR(CC224/BU224&lt;0.5,CC224/BU224&gt;2),"NM",(CC224/BU224-1)*100))</f>
        <v>-19.261740504348911</v>
      </c>
      <c r="CE224" s="141">
        <f>CE219*4/CE221*100</f>
        <v>6.159948667094441</v>
      </c>
      <c r="CF224" s="65">
        <f>IF(ISERROR(CE224/BW224),"NM",IF(OR(CE224/BW224&lt;0.5,CE224/BW224&gt;2),"NM",(CE224/BW224-1)*100))</f>
        <v>-21.029458087849264</v>
      </c>
      <c r="CG224" s="141">
        <f>CG219*4/CG221*100</f>
        <v>5.9402673120290412</v>
      </c>
      <c r="CH224" s="65">
        <f>IF(ISERROR(CG224/BY224),"NM",IF(OR(CG224/BY224&lt;0.5,CG224/BY224&gt;2),"NM",(CG224/BY224-1)*100))</f>
        <v>-22.291247200612219</v>
      </c>
      <c r="CI224" s="141">
        <f>CI219*4/CI221*100</f>
        <v>5.7069010080124061</v>
      </c>
      <c r="CJ224" s="65">
        <f>IF(ISERROR(CI224/CA224),"NM",IF(OR(CI224/CA224&lt;0.5,CI224/CA224&gt;2),"NM",(CI224/CA224-1)*100))</f>
        <v>-16.014600104646693</v>
      </c>
      <c r="CK224" s="141">
        <f>CK219*4/CK221*100</f>
        <v>5.9089043906442349</v>
      </c>
      <c r="CL224" s="65">
        <f>IF(ISERROR(CK224/CC224),"NM",IF(OR(CK224/CC224&lt;0.5,CK224/CC224&gt;2),"NM",(CK224/CC224-1)*100))</f>
        <v>-4.8082650535428151</v>
      </c>
      <c r="CM224" s="141">
        <f>CM219*4/CM221*100</f>
        <v>5.9809978713462435</v>
      </c>
      <c r="CN224" s="65">
        <f>IF(ISERROR(CM224/CE224),"NM",IF(OR(CM224/CE224&lt;0.5,CM224/CE224&gt;2),"NM",(CM224/CE224-1)*100))</f>
        <v>-2.9050695942342331</v>
      </c>
      <c r="CO224" s="141">
        <f>CO219*4/CO221*100</f>
        <v>6.1267787839586028</v>
      </c>
      <c r="CP224" s="65">
        <f>IF(ISERROR(CO224/CG224),"NM",IF(OR(CO224/CG224&lt;0.5,CO224/CG224&gt;2),"NM",(CO224/CG224-1)*100))</f>
        <v>3.1397824732882995</v>
      </c>
      <c r="CQ224" s="141">
        <f>CQ219*4/CQ221*100</f>
        <v>5.8805880588058805</v>
      </c>
      <c r="CR224" s="65">
        <f>IF(ISERROR(CQ224/CI224),"NM",IF(OR(CQ224/CI224&lt;0.5,CQ224/CI224&gt;2),"NM",(CQ224/CI224-1)*100))</f>
        <v>3.0434565195650132</v>
      </c>
      <c r="CS224" s="141">
        <f>CS219*4/CS221*100</f>
        <v>5.7222408909797897</v>
      </c>
      <c r="CT224" s="65">
        <f>IF(ISERROR(CS224/CK224),"NM",IF(OR(CS224/CK224&lt;0.5,CS224/CK224&gt;2),"NM",(CS224/CK224-1)*100))</f>
        <v>-3.1590204769600949</v>
      </c>
      <c r="CU224" s="141">
        <f>CU219*4/CU221*100</f>
        <v>5.7717865957850769</v>
      </c>
      <c r="CV224" s="65">
        <f>IF(ISERROR(CU224/CM224),"NM",IF(OR(CU224/CM224&lt;0.5,CU224/CM224&gt;2),"NM",(CU224/CM224-1)*100))</f>
        <v>-3.4979326202982941</v>
      </c>
      <c r="CW224" s="141">
        <f>CW219*4/CW221*100</f>
        <v>5.6577609318665072</v>
      </c>
      <c r="CX224" s="65">
        <f>IF(ISERROR(CW224/CO224),"NM",IF(OR(CW224/CO224&lt;0.5,CW224/CO224&gt;2),"NM",(CW224/CO224-1)*100))</f>
        <v>-7.6552111416214093</v>
      </c>
      <c r="CY224" s="141">
        <f>CY219*4/CY221*100</f>
        <v>5.2888562416281388</v>
      </c>
      <c r="CZ224" s="65">
        <f>IF(ISERROR(CY224/CQ224),"NM",IF(OR(CY224/CQ224&lt;0.5,CY224/CQ224&gt;2),"NM",(CY224/CQ224-1)*100))</f>
        <v>-10.062459931905165</v>
      </c>
      <c r="DA224" s="141">
        <f>DA219*4/DA221*100</f>
        <v>5.0841243329123724</v>
      </c>
      <c r="DB224" s="65">
        <f>IF(ISERROR(DA224/CS224),"NM",IF(OR(DA224/CS224&lt;0.5,DA224/CS224&gt;2),"NM",(DA224/CS224-1)*100))</f>
        <v>-11.151515118374466</v>
      </c>
      <c r="DC224" s="141">
        <f>DC219*4/DC221*100</f>
        <v>5.0649245906927982</v>
      </c>
      <c r="DD224" s="65">
        <f>IF(ISERROR(DC224/CU224),"NM",IF(OR(DC224/CU224&lt;0.5,DC224/CU224&gt;2),"NM",(DC224/CU224-1)*100))</f>
        <v>-12.246849279016548</v>
      </c>
      <c r="DE224" s="141">
        <f>DE219*4/DE221*100</f>
        <v>5.2233563370387204</v>
      </c>
      <c r="DF224" s="65">
        <f>IF(ISERROR(DE224/CW224),"NM",IF(OR(DE224/CW224&lt;0.5,DE224/CW224&gt;2),"NM",(DE224/CW224-1)*100))</f>
        <v>-7.6780302324381822</v>
      </c>
      <c r="DG224" s="141">
        <f>DG219*4/DG221*100</f>
        <v>5.2777893033484089</v>
      </c>
      <c r="DH224" s="65">
        <f>IF(ISERROR(DG224/CY224),"NM",IF(OR(DG224/CY224&lt;0.5,DG224/CY224&gt;2),"NM",(DG224/CY224-1)*100))</f>
        <v>-0.20925012467957194</v>
      </c>
      <c r="DI224" s="141">
        <f>DI219*4/DI221*100</f>
        <v>5.1916248316395253</v>
      </c>
      <c r="DJ224" s="65">
        <f>IF(ISERROR(DI224/DA224),"NM",IF(OR(DI224/DA224&lt;0.5,DI224/DA224&gt;2),"NM",(DI224/DA224-1)*100))</f>
        <v>2.1144348896277476</v>
      </c>
      <c r="DK224" s="141">
        <f>DK219*4/DK221*100</f>
        <v>5.1478816946442842</v>
      </c>
      <c r="DL224" s="65">
        <f>IF(ISERROR(DK224/DC224),"NM",IF(OR(DK224/DC224&lt;0.5,DK224/DC224&gt;2),"NM",(DK224/DC224-1)*100))</f>
        <v>1.6378744138447088</v>
      </c>
      <c r="DM224" s="141">
        <f>DM219*4/DM221*100</f>
        <v>4.9741252799876419</v>
      </c>
      <c r="DN224" s="65">
        <f>IF(ISERROR(DM224/DE224),"NM",IF(OR(DM224/DE224&lt;0.5,DM224/DE224&gt;2),"NM",(DM224/DE224-1)*100))</f>
        <v>-4.7714733778315255</v>
      </c>
      <c r="DO224" s="141">
        <f>DO219*4/DO221*100</f>
        <v>4.8913043478260869</v>
      </c>
      <c r="DP224" s="65">
        <f>IF(ISERROR(DO224/DG224),"NM",IF(OR(DO224/DG224&lt;0.5,DO224/DG224&gt;2),"NM",(DO224/DG224-1)*100))</f>
        <v>-7.3228568498769464</v>
      </c>
      <c r="DQ224" s="141">
        <f>DQ219*4/DQ221*100</f>
        <v>4.6478060046189373</v>
      </c>
      <c r="DR224" s="65">
        <f>IF(ISERROR(DQ224/DI224),"NM",IF(OR(DQ224/DI224&lt;0.5,DQ224/DI224&gt;2),"NM",(DQ224/DI224-1)*100))</f>
        <v>-10.474925378012124</v>
      </c>
      <c r="DS224" s="141">
        <f>DS219*4/DS221*100</f>
        <v>4.575050814758673</v>
      </c>
      <c r="DT224" s="67">
        <f>IF(ISERROR(DS224/DK224),"NM",IF(OR(DS224/DK224&lt;0.5,DS224/DK224&gt;2),"NM",(DS224/DK224-1)*100))</f>
        <v>-11.127506688461175</v>
      </c>
      <c r="DU224" s="141">
        <f>DU219*4/DU221*100</f>
        <v>4.7095101268484125</v>
      </c>
      <c r="DV224" s="67">
        <f>IF(ISERROR(DU224/DM224),"NM",IF(OR(DU224/DM224&lt;0.5,DU224/DM224&gt;2),"NM",(DU224/DM224-1)*100))</f>
        <v>-5.3198329001453493</v>
      </c>
      <c r="DW224" s="141">
        <f>DW219*4/DW221*100</f>
        <v>4.8713526451022489</v>
      </c>
      <c r="DX224" s="67">
        <f>IF(ISERROR(DW224/DO224),"NM",IF(OR(DW224/DO224&lt;0.5,DW224/DO224&gt;2),"NM",(DW224/DO224-1)*100))</f>
        <v>-0.40790147790957798</v>
      </c>
      <c r="DY224" s="141">
        <f t="shared" ref="DY224:EA224" si="741">DY219*4/DY221*100</f>
        <v>4.7288188323135953</v>
      </c>
      <c r="DZ224" s="67">
        <f>IF(ISERROR(DY224/DQ224),"NM",IF(OR(DY224/DQ224&lt;0.5,DY224/DQ224&gt;2),"NM",(DY224/DQ224-1)*100))</f>
        <v>1.7430337585981004</v>
      </c>
      <c r="EA224" s="141">
        <f t="shared" si="741"/>
        <v>4.7054051313254233</v>
      </c>
      <c r="EB224" s="67">
        <f>IF(ISERROR(EA224/DS224),"NM",IF(OR(EA224/DS224&lt;0.5,EA224/DS224&gt;2),"NM",(EA224/DS224-1)*100))</f>
        <v>2.849243032366755</v>
      </c>
      <c r="EC224" s="141">
        <f t="shared" ref="EC224:EE224" si="742">EC219*4/EC221*100</f>
        <v>4.5899074194810279</v>
      </c>
      <c r="ED224" s="67">
        <f>IF(ISERROR(EC224/DU224),"NM",IF(OR(EC224/DU224&lt;0.5,EC224/DU224&gt;2),"NM",(EC224/DU224-1)*100))</f>
        <v>-2.5395997491446609</v>
      </c>
      <c r="EE224" s="141">
        <f t="shared" si="742"/>
        <v>4.4928044928044928</v>
      </c>
      <c r="EF224" s="67">
        <f>IF(ISERROR(EE224/DW224),"NM",IF(OR(EE224/DW224&lt;0.5,EE224/DW224&gt;2),"NM",(EE224/DW224-1)*100))</f>
        <v>-7.7709043026962021</v>
      </c>
      <c r="EG224" s="141">
        <f t="shared" ref="EG224" si="743">EG219*4/EG221*100</f>
        <v>4.5488130039512988</v>
      </c>
      <c r="EH224" s="67">
        <f>IF(ISERROR(EG224/DY224),"NM",IF(OR(EG224/DY224&lt;0.5,EG224/DY224&gt;2),"NM",(EG224/DY224-1)*100))</f>
        <v>-3.8065706203895266</v>
      </c>
      <c r="EI224" s="141">
        <f t="shared" ref="EI224:EK224" si="744">EI219*4/EI221*100</f>
        <v>4.6152848901276977</v>
      </c>
      <c r="EJ224" s="67">
        <f>IF(ISERROR(EI224/EA224),"NM",IF(OR(EI224/EA224&lt;0.5,EI224/EA224&gt;2),"NM",(EI224/EA224-1)*100))</f>
        <v>-1.915249350109427</v>
      </c>
      <c r="EK224" s="141">
        <f t="shared" si="744"/>
        <v>4.5957935722720453</v>
      </c>
      <c r="EL224" s="67">
        <f>IF(ISERROR(EK224/EC224),"NM",IF(OR(EK224/EC224&lt;0.5,EK224/EC224&gt;2),"NM",(EK224/EC224-1)*100))</f>
        <v>0.12824120952930063</v>
      </c>
      <c r="EM224" s="141">
        <f t="shared" ref="EM224" si="745">EM219*4/EM221*100</f>
        <v>4.5666708717043019</v>
      </c>
      <c r="EN224" s="67">
        <f>IF(ISERROR(EM224/EE224),"NM",IF(OR(EM224/EE224&lt;0.5,EM224/EE224&gt;2),"NM",(EM224/EE224-1)*100))</f>
        <v>1.6441040116059069</v>
      </c>
      <c r="EO224" s="141">
        <f t="shared" ref="EO224" si="746">EO219*4/EO221*100</f>
        <v>4.6231028132342669</v>
      </c>
      <c r="EP224" s="67">
        <f>IF(ISERROR(EO224/EG224),"NM",IF(OR(EO224/EG224&lt;0.5,EO224/EG224&gt;2),"NM",(EO224/EG224-1)*100))</f>
        <v>1.6331691194700015</v>
      </c>
      <c r="EQ224" s="121">
        <f>EO224+0.01</f>
        <v>4.6331028132342666</v>
      </c>
      <c r="ER224" s="67">
        <f>IF(ISERROR(EQ224/EI224),"NM",IF(OR(EQ224/EI224&lt;0.5,EQ224/EI224&gt;2),"NM",(EQ224/EI224-1)*100))</f>
        <v>0.3860633423666382</v>
      </c>
      <c r="ES224" s="121">
        <f>EQ224</f>
        <v>4.6331028132342666</v>
      </c>
      <c r="ET224" s="67">
        <f>IF(ISERROR(ES224/EK224),"NM",IF(OR(ES224/EK224&lt;0.5,ES224/EK224&gt;2),"NM",(ES224/EK224-1)*100))</f>
        <v>0.81181281046478482</v>
      </c>
      <c r="EU224" s="121">
        <f>ES224</f>
        <v>4.6331028132342666</v>
      </c>
      <c r="EV224" s="67">
        <f>IF(ISERROR(EU224/EM224),"NM",IF(OR(EU224/EM224&lt;0.5,EU224/EM224&gt;2),"NM",(EU224/EM224-1)*100))</f>
        <v>1.4547127085857259</v>
      </c>
      <c r="EW224" s="121">
        <f>EU224</f>
        <v>4.6331028132342666</v>
      </c>
      <c r="EX224" s="67">
        <f>IF(ISERROR(EW224/EO224),"NM",IF(OR(EW224/EO224&lt;0.5,EW224/EO224&gt;2),"NM",(EW224/EO224-1)*100))</f>
        <v>0.21630494505493481</v>
      </c>
      <c r="EY224" s="67"/>
      <c r="EZ224" s="322"/>
      <c r="FA224" s="121"/>
      <c r="FB224" s="139">
        <f>FB219/FB221*100</f>
        <v>7.0289631322176236</v>
      </c>
      <c r="FC224" s="163"/>
      <c r="FD224" s="139">
        <f>FD219/FD221*100</f>
        <v>7.4611638806579226</v>
      </c>
      <c r="FE224" s="65">
        <f>IF(ISERROR(FD224/FB224),"NM",IF(OR(FD224/FB224&lt;0.5,FD224/FB224&gt;2),"NM",(FD224/FB224-1)*100))</f>
        <v>6.1488549635334344</v>
      </c>
      <c r="FF224" s="139">
        <f>FF219/FF221*100</f>
        <v>7.9531995836772786</v>
      </c>
      <c r="FG224" s="65">
        <f>IF(ISERROR(FF224/FD224),"NM",IF(OR(FF224/FD224&lt;0.5,FF224/FD224&gt;2),"NM",(FF224/FD224-1)*100))</f>
        <v>6.5946239874839607</v>
      </c>
      <c r="FH224" s="139">
        <f>FH219/FH221*100</f>
        <v>7.6420311714429365</v>
      </c>
      <c r="FI224" s="65">
        <f>IF(ISERROR(FH224/FF224),"NM",IF(OR(FH224/FF224&lt;0.5,FH224/FF224&gt;2),"NM",(FH224/FF224-1)*100))</f>
        <v>-3.9124934431793656</v>
      </c>
      <c r="FJ224" s="139">
        <f>FJ219/FJ221*100</f>
        <v>7.3711168021378466</v>
      </c>
      <c r="FK224" s="65">
        <f>IF(ISERROR(FJ224/FH224),"NM",IF(OR(FJ224/FH224&lt;0.5,FJ224/FH224&gt;2),"NM",(FJ224/FH224-1)*100))</f>
        <v>-3.5450571088672667</v>
      </c>
      <c r="FL224" s="139">
        <f>FL219/FL221*100</f>
        <v>6.7726847521047713</v>
      </c>
      <c r="FM224" s="65">
        <f>IF(ISERROR(FL224/FJ224),"NM",IF(OR(FL224/FJ224&lt;0.5,FL224/FJ224&gt;2),"NM",(FL224/FJ224-1)*100))</f>
        <v>-8.1186076153278659</v>
      </c>
      <c r="FN224" s="139">
        <f>FN219/FN221*100</f>
        <v>5.2835223482321547</v>
      </c>
      <c r="FO224" s="65">
        <f>IF(ISERROR(FN224/FL224),"NM",IF(OR(FN224/FL224&lt;0.5,FN224/FL224&gt;2),"NM",(FN224/FL224-1)*100))</f>
        <v>-21.987770852760047</v>
      </c>
      <c r="FP224" s="139">
        <f>FP219/FP221*100</f>
        <v>5.2091066567681272</v>
      </c>
      <c r="FQ224" s="65">
        <f>IF(ISERROR(FP224/FN224),"NM",IF(OR(FP224/FN224&lt;0.5,FP224/FN224&gt;2),"NM",(FP224/FN224-1)*100))</f>
        <v>-1.4084485038456718</v>
      </c>
      <c r="FR224" s="3">
        <f>FR219/FR221*100</f>
        <v>6.402313093762908</v>
      </c>
      <c r="FS224" s="65">
        <f>IF(ISERROR(FR224/FP224),"NM",IF(OR(FR224/FP224&lt;0.5,FR224/FP224&gt;2),"NM",(FR224/FP224-1)*100))</f>
        <v>22.906162526821426</v>
      </c>
      <c r="FT224" s="3">
        <f>FT219/FT221*100</f>
        <v>6.7195269453030502</v>
      </c>
      <c r="FU224" s="65">
        <f>IF(ISERROR(FT224/FR224),"NM",IF(OR(FT224/FR224&lt;0.5,FT224/FR224&gt;2),"NM",(FT224/FR224-1)*100))</f>
        <v>4.954675706959244</v>
      </c>
      <c r="FV224" s="3">
        <f>FV219/FV221*100</f>
        <v>7.3246790920298785</v>
      </c>
      <c r="FW224" s="65">
        <f>IF(ISERROR(FV224/FT224),"NM",IF(OR(FV224/FT224&lt;0.5,FV224/FT224&gt;2),"NM",(FV224/FT224-1)*100))</f>
        <v>9.0058742475886522</v>
      </c>
      <c r="FX224" s="3">
        <f>FX219/FX221*100</f>
        <v>6.7628921867588261</v>
      </c>
      <c r="FY224" s="65">
        <f>IF(ISERROR(FX224/FV224),"NM",IF(OR(FX224/FV224&lt;0.5,FX224/FV224&gt;2),"NM",(FX224/FV224-1)*100))</f>
        <v>-7.6697818185965776</v>
      </c>
      <c r="FZ224" s="3">
        <f>FZ219/FZ221*100</f>
        <v>6.1282580789194618</v>
      </c>
      <c r="GA224" s="65">
        <f>IF(ISERROR(FZ224/FX224),"NM",IF(OR(FZ224/FX224&lt;0.5,FZ224/FX224&gt;2),"NM",(FZ224/FX224-1)*100))</f>
        <v>-9.3840636566988938</v>
      </c>
      <c r="GB224" s="3">
        <f>GB219/GB221*100</f>
        <v>5.8791181322801584</v>
      </c>
      <c r="GC224" s="65">
        <f>IF(ISERROR(GB224/FZ224),"NM",IF(OR(GB224/FZ224&lt;0.5,GB224/FZ224&gt;2),"NM",(GB224/FZ224-1)*100))</f>
        <v>-4.0654284371005485</v>
      </c>
      <c r="GD224" s="3">
        <f>GD219/GD221*100</f>
        <v>5.3694796676869254</v>
      </c>
      <c r="GE224" s="65">
        <f>IF(ISERROR(GD224/GB224),"NM",IF(OR(GD224/GB224&lt;0.5,GD224/GB224&gt;2),"NM",(GD224/GB224-1)*100))</f>
        <v>-8.6686209245394945</v>
      </c>
      <c r="GF224" s="3">
        <f>GF219/GF221*100</f>
        <v>5.1377784992492188</v>
      </c>
      <c r="GG224" s="65">
        <f>IF(ISERROR(GF224/GD224),"NM",IF(OR(GF224/GD224&lt;0.5,GF224/GD224&gt;2),"NM",(GF224/GD224-1)*100))</f>
        <v>-4.3151512395524065</v>
      </c>
      <c r="GH224" s="3">
        <f>GH219/GH221*100</f>
        <v>4.9085824090104833</v>
      </c>
      <c r="GI224" s="65">
        <f>IF(ISERROR(GH224/GF224),"NM",IF(OR(GH224/GF224&lt;0.5,GH224/GF224&gt;2),"NM",(GH224/GF224-1)*100))</f>
        <v>-4.460995939630874</v>
      </c>
      <c r="GJ224" s="3">
        <f>GJ219/GJ221*100</f>
        <v>4.7204212175275231</v>
      </c>
      <c r="GK224" s="65">
        <f>IF(ISERROR(GJ224/GH224),"NM",IF(OR(GJ224/GH224&lt;0.5,GJ224/GH224&gt;2),"NM",(GJ224/GH224-1)*100))</f>
        <v>-3.8333102269518915</v>
      </c>
      <c r="GL224" s="3">
        <f>GL219/GL221*100</f>
        <v>4.5825287019156331</v>
      </c>
      <c r="GM224" s="65">
        <f>IF(ISERROR(GL224/GJ224),"NM",IF(OR(GL224/GJ224&lt;0.5,GL224/GJ224&gt;2),"NM",(GL224/GJ224-1)*100))</f>
        <v>-2.9211909119439938</v>
      </c>
      <c r="GN224" s="3">
        <f>GN219/GN221*100</f>
        <v>4.6000845369211012</v>
      </c>
      <c r="GO224" s="65">
        <f>IF(ISERROR(GN224/GL224),"NM",IF(OR(GN224/GL224&lt;0.5,GN224/GL224&gt;2),"NM",(GN224/GL224-1)*100))</f>
        <v>0.38310365624396603</v>
      </c>
      <c r="GP224" s="3">
        <f>GP219/GP221*100</f>
        <v>4.6331028132342666</v>
      </c>
      <c r="GQ224" s="65">
        <f>IF(ISERROR(GP224/GN224),"NM",IF(OR(GP224/GN224&lt;0.5,GP224/GN224&gt;2),"NM",(GP224/GN224-1)*100))</f>
        <v>0.71777542452002852</v>
      </c>
      <c r="GR224" s="121">
        <f>GP224+0.01</f>
        <v>4.6431028132342664</v>
      </c>
      <c r="GS224" s="65">
        <f>IF(ISERROR(GR224/GP224),"NM",IF(OR(GR224/GP224&lt;0.5,GR224/GP224&gt;2),"NM",(GR224/GP224-1)*100))</f>
        <v>0.21583807662188814</v>
      </c>
      <c r="GT224" s="121">
        <f>GR224+0.01</f>
        <v>4.6531028132342662</v>
      </c>
      <c r="GU224" s="65">
        <f>IF(ISERROR(GT224/GR224),"NM",IF(OR(GT224/GR224&lt;0.5,GT224/GR224&gt;2),"NM",(GT224/GR224-1)*100))</f>
        <v>0.21537321920799268</v>
      </c>
      <c r="GV224" s="121">
        <f>GT224</f>
        <v>4.6531028132342662</v>
      </c>
      <c r="GW224" s="65">
        <f>IF(ISERROR(GV224/GT224),"NM",IF(OR(GV224/GT224&lt;0.5,GV224/GT224&gt;2),"NM",(GV224/GT224-1)*100))</f>
        <v>0</v>
      </c>
      <c r="GX224" s="121">
        <f>GV224</f>
        <v>4.6531028132342662</v>
      </c>
      <c r="GY224" s="65">
        <f>IF(ISERROR(GX224/GV224),"NM",IF(OR(GX224/GV224&lt;0.5,GX224/GV224&gt;2),"NM",(GX224/GV224-1)*100))</f>
        <v>0</v>
      </c>
      <c r="GZ224" s="67">
        <f t="shared" si="723"/>
        <v>0.22945460143537488</v>
      </c>
      <c r="HA224" s="280"/>
      <c r="HB224" s="57"/>
      <c r="HC224"/>
      <c r="HD224"/>
      <c r="HE224"/>
      <c r="HF224"/>
      <c r="HG224"/>
      <c r="HH224"/>
    </row>
    <row r="225" spans="1:216" s="114" customFormat="1" ht="13.5" customHeight="1" x14ac:dyDescent="0.2">
      <c r="B225" s="54" t="s">
        <v>553</v>
      </c>
      <c r="C225" s="142">
        <v>8.11</v>
      </c>
      <c r="D225" s="63"/>
      <c r="E225" s="62">
        <v>8.44</v>
      </c>
      <c r="F225" s="63"/>
      <c r="G225" s="59"/>
      <c r="H225" s="63"/>
      <c r="I225" s="62">
        <v>7.96</v>
      </c>
      <c r="J225" s="63"/>
      <c r="K225" s="124">
        <v>7.87</v>
      </c>
      <c r="L225" s="63">
        <f>IF(ISERROR(K225/C225),"NM",IF(OR(K225/C225&lt;0.5,K225/C225&gt;2),"NM",(K225/C225-1)*100))</f>
        <v>-2.9593094944512899</v>
      </c>
      <c r="M225" s="124">
        <f>((1+8.02/100)^(0.5)/(1+K225/100)^0.25)^4*100-100</f>
        <v>8.1702085844071064</v>
      </c>
      <c r="N225" s="63">
        <f>IF(ISERROR(M225/E225),"NM",IF(OR(M225/E225&lt;0.5,M225/E225&gt;2),"NM",(M225/E225-1)*100))</f>
        <v>-3.1965807534703017</v>
      </c>
      <c r="O225" s="124">
        <f>((1+7.92/100)^(0.75)/(1+8.02/100)^0.5)^4*100-100</f>
        <v>7.7202776406448237</v>
      </c>
      <c r="P225" s="63" t="str">
        <f>IF(ISERROR(O225/G225),"NM",IF(OR(O225/G225&lt;0.5,O225/G225&gt;2),"NM",(O225/G225-1)*100))</f>
        <v>NM</v>
      </c>
      <c r="Q225" s="62">
        <v>7.52</v>
      </c>
      <c r="R225" s="63">
        <f>IF(ISERROR(Q225/I225),"NM",IF(OR(Q225/I225&lt;0.5,Q225/I225&gt;2),"NM",(Q225/I225-1)*100))</f>
        <v>-5.5276381909547752</v>
      </c>
      <c r="S225" s="124">
        <v>7.52</v>
      </c>
      <c r="T225" s="63">
        <f>IF(ISERROR(S225/K225),"NM",IF(OR(S225/K225&lt;0.5,S225/K225&gt;2),"NM",(S225/K225-1)*100))</f>
        <v>-4.4472681067344366</v>
      </c>
      <c r="U225" s="124">
        <v>7.53</v>
      </c>
      <c r="V225" s="63">
        <f>IF(ISERROR(U225/M225),"NM",IF(OR(U225/M225&lt;0.5,U225/M225&gt;2),"NM",(U225/M225-1)*100))</f>
        <v>-7.8358903300088105</v>
      </c>
      <c r="W225" s="124">
        <v>7.66</v>
      </c>
      <c r="X225" s="63">
        <f>IF(ISERROR(W225/O225),"NM",IF(OR(W225/O225&lt;0.5,W225/O225&gt;2),"NM",(W225/O225-1)*100))</f>
        <v>-0.78077037446788733</v>
      </c>
      <c r="Y225" s="124">
        <v>7.64</v>
      </c>
      <c r="Z225" s="63">
        <f>IF(ISERROR(Y225/Q225),"NM",IF(OR(Y225/Q225&lt;0.5,Y225/Q225&gt;2),"NM",(Y225/Q225-1)*100))</f>
        <v>1.5957446808510634</v>
      </c>
      <c r="AA225" s="124">
        <v>7.05</v>
      </c>
      <c r="AB225" s="63">
        <f>IF(ISERROR(AA225/S225),"NM",IF(OR(AA225/S225&lt;0.5,AA225/S225&gt;2),"NM",(AA225/S225-1)*100))</f>
        <v>-6.25</v>
      </c>
      <c r="AC225" s="124">
        <v>6.21</v>
      </c>
      <c r="AD225" s="63">
        <f>IF(ISERROR(AC225/U225),"NM",IF(OR(AC225/U225&lt;0.5,AC225/U225&gt;2),"NM",(AC225/U225-1)*100))</f>
        <v>-17.529880478087655</v>
      </c>
      <c r="AE225" s="124">
        <v>6.29</v>
      </c>
      <c r="AF225" s="63">
        <f>IF(ISERROR(AE225/W225),"NM",IF(OR(AE225/W225&lt;0.5,AE225/W225&gt;2),"NM",(AE225/W225-1)*100))</f>
        <v>-17.885117493472592</v>
      </c>
      <c r="AG225" s="124">
        <v>6.64</v>
      </c>
      <c r="AH225" s="63">
        <f>IF(ISERROR(AG225/Y225),"NM",IF(OR(AG225/Y225&lt;0.5,AG225/Y225&gt;2),"NM",(AG225/Y225-1)*100))</f>
        <v>-13.089005235602091</v>
      </c>
      <c r="AI225" s="122">
        <v>6.1</v>
      </c>
      <c r="AJ225" s="63">
        <f>IF(ISERROR(AI225/AA225),"NM",IF(OR(AI225/AA225&lt;0.5,AI225/AA225&gt;2),"NM",(AI225/AA225-1)*100))</f>
        <v>-13.475177304964546</v>
      </c>
      <c r="AK225" s="124">
        <v>6.74</v>
      </c>
      <c r="AL225" s="63">
        <f>IF(ISERROR(AK225/AC225),"NM",IF(OR(AK225/AC225&lt;0.5,AK225/AC225&gt;2),"NM",(AK225/AC225-1)*100))</f>
        <v>8.5346215780998325</v>
      </c>
      <c r="AM225" s="124">
        <v>6.33</v>
      </c>
      <c r="AN225" s="63">
        <f>IF(ISERROR(AM225/AE225),"NM",IF(OR(AM225/AE225&lt;0.5,AM225/AE225&gt;2),"NM",(AM225/AE225-1)*100))</f>
        <v>0.63593004769475492</v>
      </c>
      <c r="AO225" s="121">
        <v>6.2</v>
      </c>
      <c r="AP225" s="63">
        <f>IF(ISERROR(AO225/AG225),"NM",IF(OR(AO225/AG225&lt;0.5,AO225/AG225&gt;2),"NM",(AO225/AG225-1)*100))</f>
        <v>-6.6265060240963791</v>
      </c>
      <c r="AQ225" s="121">
        <v>6.04</v>
      </c>
      <c r="AR225" s="63">
        <f>IF(ISERROR(AQ225/AI225),"NM",IF(OR(AQ225/AI225&lt;0.5,AQ225/AI225&gt;2),"NM",(AQ225/AI225-1)*100))</f>
        <v>-0.98360655737704805</v>
      </c>
      <c r="AS225" s="121">
        <v>6.06</v>
      </c>
      <c r="AT225" s="63">
        <f>IF(ISERROR(AS225/AK225),"NM",IF(OR(AS225/AK225&lt;0.5,AS225/AK225&gt;2),"NM",(AS225/AK225-1)*100))</f>
        <v>-10.089020771513358</v>
      </c>
      <c r="AU225" s="121">
        <v>6.22</v>
      </c>
      <c r="AV225" s="63">
        <f>IF(ISERROR(AU225/AM225),"NM",IF(OR(AU225/AM225&lt;0.5,AU225/AM225&gt;2),"NM",(AU225/AM225-1)*100))</f>
        <v>-1.7377567140600347</v>
      </c>
      <c r="AW225" s="121">
        <v>6.3</v>
      </c>
      <c r="AX225" s="63">
        <f>IF(ISERROR(AW225/AO225),"NM",IF(OR(AW225/AO225&lt;0.5,AW225/AO225&gt;2),"NM",(AW225/AO225-1)*100))</f>
        <v>1.6129032258064502</v>
      </c>
      <c r="AY225" s="121">
        <v>6.21</v>
      </c>
      <c r="AZ225" s="65">
        <f>IF(ISERROR(AY225/AQ225),"NM",IF(OR(AY225/AQ225&lt;0.5,AY225/AQ225&gt;2),"NM",(AY225/AQ225-1)*100))</f>
        <v>2.8145695364238499</v>
      </c>
      <c r="BA225" s="121">
        <v>6.54</v>
      </c>
      <c r="BB225" s="65">
        <f>IF(ISERROR(BA225/AS225),"NM",IF(OR(BA225/AS225&lt;0.5,BA225/AS225&gt;2),"NM",(BA225/AS225-1)*100))</f>
        <v>7.9207920792079278</v>
      </c>
      <c r="BC225" s="121">
        <v>6.61</v>
      </c>
      <c r="BD225" s="65">
        <f>IF(ISERROR(BC225/AU225),"NM",IF(OR(BC225/AU225&lt;0.5,BC225/AU225&gt;2),"NM",(BC225/AU225-1)*100))</f>
        <v>6.2700964630225231</v>
      </c>
      <c r="BE225" s="121">
        <v>6.44</v>
      </c>
      <c r="BF225" s="65">
        <f>IF(ISERROR(BE225/AW225),"NM",IF(OR(BE225/AW225&lt;0.5,BE225/AW225&gt;2),"NM",(BE225/AW225-1)*100))</f>
        <v>2.2222222222222365</v>
      </c>
      <c r="BG225" s="121">
        <v>6.27</v>
      </c>
      <c r="BH225" s="65">
        <f>IF(ISERROR(BG225/AY225),"NM",IF(OR(BG225/AY225&lt;0.5,BG225/AY225&gt;2),"NM",(BG225/AY225-1)*100))</f>
        <v>0.96618357487923134</v>
      </c>
      <c r="BI225" s="121">
        <v>6.51</v>
      </c>
      <c r="BJ225" s="65">
        <f>IF(ISERROR(BI225/BA225),"NM",IF(OR(BI225/BA225&lt;0.5,BI225/BA225&gt;2),"NM",(BI225/BA225-1)*100))</f>
        <v>-0.45871559633028358</v>
      </c>
      <c r="BK225" s="121">
        <v>7.01</v>
      </c>
      <c r="BL225" s="65">
        <f>IF(ISERROR(BK225/BC225),"NM",IF(OR(BK225/BC225&lt;0.5,BK225/BC225&gt;2),"NM",(BK225/BC225-1)*100))</f>
        <v>6.051437216338873</v>
      </c>
      <c r="BM225" s="121">
        <v>6.29</v>
      </c>
      <c r="BN225" s="65">
        <f>IF(ISERROR(BM225/BE225),"NM",IF(OR(BM225/BE225&lt;0.5,BM225/BE225&gt;2),"NM",(BM225/BE225-1)*100))</f>
        <v>-2.3291925465838581</v>
      </c>
      <c r="BO225" s="121">
        <v>7.03</v>
      </c>
      <c r="BP225" s="65">
        <f>IF(ISERROR(BO225/BG225),"NM",IF(OR(BO225/BG225&lt;0.5,BO225/BG225&gt;2),"NM",(BO225/BG225-1)*100))</f>
        <v>12.121212121212132</v>
      </c>
      <c r="BQ225" s="121">
        <v>7.29</v>
      </c>
      <c r="BR225" s="65">
        <f>IF(ISERROR(BQ225/BI225),"NM",IF(OR(BQ225/BI225&lt;0.5,BQ225/BI225&gt;2),"NM",(BQ225/BI225-1)*100))</f>
        <v>11.981566820276512</v>
      </c>
      <c r="BS225" s="121">
        <v>7.48</v>
      </c>
      <c r="BT225" s="65">
        <f>IF(ISERROR(BS225/BK225),"NM",IF(OR(BS225/BK225&lt;0.5,BS225/BK225&gt;2),"NM",(BS225/BK225-1)*100))</f>
        <v>6.7047075606276874</v>
      </c>
      <c r="BU225" s="121">
        <v>9.08</v>
      </c>
      <c r="BV225" s="65">
        <f>IF(ISERROR(BU225/BM225),"NM",IF(OR(BU225/BM225&lt;0.5,BU225/BM225&gt;2),"NM",(BU225/BM225-1)*100))</f>
        <v>44.356120826709059</v>
      </c>
      <c r="BW225" s="121">
        <v>8.67</v>
      </c>
      <c r="BX225" s="65">
        <f>IF(ISERROR(BW225/BO225),"NM",IF(OR(BW225/BO225&lt;0.5,BW225/BO225&gt;2),"NM",(BW225/BO225-1)*100))</f>
        <v>23.328591749644367</v>
      </c>
      <c r="BY225" s="121">
        <v>7.45</v>
      </c>
      <c r="BZ225" s="65">
        <f>IF(ISERROR(BY225/BQ225),"NM",IF(OR(BY225/BQ225&lt;0.5,BY225/BQ225&gt;2),"NM",(BY225/BQ225-1)*100))</f>
        <v>2.1947873799725626</v>
      </c>
      <c r="CA225" s="121">
        <v>7.36</v>
      </c>
      <c r="CB225" s="65">
        <f>IF(ISERROR(CA225/BS225),"NM",IF(OR(CA225/BS225&lt;0.5,CA225/BS225&gt;2),"NM",(CA225/BS225-1)*100))</f>
        <v>-1.6042780748663166</v>
      </c>
      <c r="CC225" s="121">
        <v>6.25</v>
      </c>
      <c r="CD225" s="65">
        <f>IF(ISERROR(CC225/BU225),"NM",IF(OR(CC225/BU225&lt;0.5,CC225/BU225&gt;2),"NM",(CC225/BU225-1)*100))</f>
        <v>-31.167400881057272</v>
      </c>
      <c r="CE225" s="121">
        <v>5.98</v>
      </c>
      <c r="CF225" s="65">
        <f>IF(ISERROR(CE225/BW225),"NM",IF(OR(CE225/BW225&lt;0.5,CE225/BW225&gt;2),"NM",(CE225/BW225-1)*100))</f>
        <v>-31.026528258362163</v>
      </c>
      <c r="CG225" s="121">
        <v>6.11</v>
      </c>
      <c r="CH225" s="65">
        <f>IF(ISERROR(CG225/BY225),"NM",IF(OR(CG225/BY225&lt;0.5,CG225/BY225&gt;2),"NM",(CG225/BY225-1)*100))</f>
        <v>-17.986577181208052</v>
      </c>
      <c r="CI225" s="121">
        <v>5.69</v>
      </c>
      <c r="CJ225" s="65">
        <f>IF(ISERROR(CI225/CA225),"NM",IF(OR(CI225/CA225&lt;0.5,CI225/CA225&gt;2),"NM",(CI225/CA225-1)*100))</f>
        <v>-22.690217391304344</v>
      </c>
      <c r="CK225" s="121">
        <v>5.45</v>
      </c>
      <c r="CL225" s="65">
        <f>IF(ISERROR(CK225/CC225),"NM",IF(OR(CK225/CC225&lt;0.5,CK225/CC225&gt;2),"NM",(CK225/CC225-1)*100))</f>
        <v>-12.8</v>
      </c>
      <c r="CM225" s="121">
        <v>5.77</v>
      </c>
      <c r="CN225" s="65">
        <f>IF(ISERROR(CM225/CE225),"NM",IF(OR(CM225/CE225&lt;0.5,CM225/CE225&gt;2),"NM",(CM225/CE225-1)*100))</f>
        <v>-3.5117056856187379</v>
      </c>
      <c r="CO225" s="121">
        <v>5.72</v>
      </c>
      <c r="CP225" s="65">
        <f>IF(ISERROR(CO225/CG225),"NM",IF(OR(CO225/CG225&lt;0.5,CO225/CG225&gt;2),"NM",(CO225/CG225-1)*100))</f>
        <v>-6.3829787234042641</v>
      </c>
      <c r="CQ225" s="121">
        <v>5.77</v>
      </c>
      <c r="CR225" s="65">
        <f>IF(ISERROR(CQ225/CI225),"NM",IF(OR(CQ225/CI225&lt;0.5,CQ225/CI225&gt;2),"NM",(CQ225/CI225-1)*100))</f>
        <v>1.4059753954305698</v>
      </c>
      <c r="CS225" s="121">
        <v>5.35</v>
      </c>
      <c r="CT225" s="65">
        <f>IF(ISERROR(CS225/CK225),"NM",IF(OR(CS225/CK225&lt;0.5,CS225/CK225&gt;2),"NM",(CS225/CK225-1)*100))</f>
        <v>-1.8348623853211121</v>
      </c>
      <c r="CU225" s="121">
        <v>4.7</v>
      </c>
      <c r="CV225" s="65">
        <f>IF(ISERROR(CU225/CM225),"NM",IF(OR(CU225/CM225&lt;0.5,CU225/CM225&gt;2),"NM",(CU225/CM225-1)*100))</f>
        <v>-18.544194107452327</v>
      </c>
      <c r="CW225" s="121">
        <v>4.3600000000000003</v>
      </c>
      <c r="CX225" s="65">
        <f>IF(ISERROR(CW225/CO225),"NM",IF(OR(CW225/CO225&lt;0.5,CW225/CO225&gt;2),"NM",(CW225/CO225-1)*100))</f>
        <v>-23.77622377622377</v>
      </c>
      <c r="CY225" s="121">
        <v>3.98</v>
      </c>
      <c r="CZ225" s="65">
        <f>IF(ISERROR(CY225/CQ225),"NM",IF(OR(CY225/CQ225&lt;0.5,CY225/CQ225&gt;2),"NM",(CY225/CQ225-1)*100))</f>
        <v>-31.02253032928942</v>
      </c>
      <c r="DA225" s="121">
        <v>3.47</v>
      </c>
      <c r="DB225" s="65">
        <f>IF(ISERROR(DA225/CS225),"NM",IF(OR(DA225/CS225&lt;0.5,DA225/CS225&gt;2),"NM",(DA225/CS225-1)*100))</f>
        <v>-35.140186915887838</v>
      </c>
      <c r="DC225" s="121">
        <v>3.69</v>
      </c>
      <c r="DD225" s="65">
        <f>IF(ISERROR(DC225/CU225),"NM",IF(OR(DC225/CU225&lt;0.5,DC225/CU225&gt;2),"NM",(DC225/CU225-1)*100))</f>
        <v>-21.489361702127663</v>
      </c>
      <c r="DE225" s="121">
        <v>3.7</v>
      </c>
      <c r="DF225" s="65">
        <f>IF(ISERROR(DE225/CW225),"NM",IF(OR(DE225/CW225&lt;0.5,DE225/CW225&gt;2),"NM",(DE225/CW225-1)*100))</f>
        <v>-15.13761467889908</v>
      </c>
      <c r="DG225" s="121">
        <v>4.51</v>
      </c>
      <c r="DH225" s="65">
        <f>IF(ISERROR(DG225/CY225),"NM",IF(OR(DG225/CY225&lt;0.5,DG225/CY225&gt;2),"NM",(DG225/CY225-1)*100))</f>
        <v>13.31658291457285</v>
      </c>
      <c r="DI225" s="121">
        <v>4.32</v>
      </c>
      <c r="DJ225" s="65">
        <f>IF(ISERROR(DI225/DA225),"NM",IF(OR(DI225/DA225&lt;0.5,DI225/DA225&gt;2),"NM",(DI225/DA225-1)*100))</f>
        <v>24.495677233429404</v>
      </c>
      <c r="DK225" s="121">
        <v>4.33</v>
      </c>
      <c r="DL225" s="65">
        <f>IF(ISERROR(DK225/DC225),"NM",IF(OR(DK225/DC225&lt;0.5,DK225/DC225&gt;2),"NM",(DK225/DC225-1)*100))</f>
        <v>17.344173441734423</v>
      </c>
      <c r="DM225" s="121">
        <v>4.3099999999999996</v>
      </c>
      <c r="DN225" s="65">
        <f>IF(ISERROR(DM225/DE225),"NM",IF(OR(DM225/DE225&lt;0.5,DM225/DE225&gt;2),"NM",(DM225/DE225-1)*100))</f>
        <v>16.486486486486474</v>
      </c>
      <c r="DO225" s="121">
        <v>4.3600000000000003</v>
      </c>
      <c r="DP225" s="65">
        <f>IF(ISERROR(DO225/DG225),"NM",IF(OR(DO225/DG225&lt;0.5,DO225/DG225&gt;2),"NM",(DO225/DG225-1)*100))</f>
        <v>-3.325942350332578</v>
      </c>
      <c r="DQ225" s="121">
        <v>4.26</v>
      </c>
      <c r="DR225" s="65">
        <f>IF(ISERROR(DQ225/DI225),"NM",IF(OR(DQ225/DI225&lt;0.5,DQ225/DI225&gt;2),"NM",(DQ225/DI225-1)*100))</f>
        <v>-1.3888888888888951</v>
      </c>
      <c r="DS225" s="121">
        <v>3.79</v>
      </c>
      <c r="DT225" s="67">
        <f>IF(ISERROR(DS225/DK225),"NM",IF(OR(DS225/DK225&lt;0.5,DS225/DK225&gt;2),"NM",(DS225/DK225-1)*100))</f>
        <v>-12.471131639722866</v>
      </c>
      <c r="DU225" s="121">
        <v>4.5599999999999996</v>
      </c>
      <c r="DV225" s="67">
        <f>IF(ISERROR(DU225/DM225),"NM",IF(OR(DU225/DM225&lt;0.5,DU225/DM225&gt;2),"NM",(DU225/DM225-1)*100))</f>
        <v>5.8004640371229765</v>
      </c>
      <c r="DW225" s="121">
        <v>4.6500000000000004</v>
      </c>
      <c r="DX225" s="67">
        <f>IF(ISERROR(DW225/DO225),"NM",IF(OR(DW225/DO225&lt;0.5,DW225/DO225&gt;2),"NM",(DW225/DO225-1)*100))</f>
        <v>6.6513761467889898</v>
      </c>
      <c r="DY225" s="121">
        <v>4.8600000000000003</v>
      </c>
      <c r="DZ225" s="67">
        <f>IF(ISERROR(DY225/DQ225),"NM",IF(OR(DY225/DQ225&lt;0.5,DY225/DQ225&gt;2),"NM",(DY225/DQ225-1)*100))</f>
        <v>14.084507042253524</v>
      </c>
      <c r="EA225" s="121">
        <v>4.67</v>
      </c>
      <c r="EB225" s="67">
        <f>IF(ISERROR(EA225/DS225),"NM",IF(OR(EA225/DS225&lt;0.5,EA225/DS225&gt;2),"NM",(EA225/DS225-1)*100))</f>
        <v>23.218997361477566</v>
      </c>
      <c r="EC225" s="121">
        <v>3.7</v>
      </c>
      <c r="ED225" s="67">
        <f>IF(ISERROR(EC225/DU225),"NM",IF(OR(EC225/DU225&lt;0.5,EC225/DU225&gt;2),"NM",(EC225/DU225-1)*100))</f>
        <v>-18.85964912280701</v>
      </c>
      <c r="EE225" s="121">
        <v>3.28</v>
      </c>
      <c r="EF225" s="67">
        <f>IF(ISERROR(EE225/DW225),"NM",IF(OR(EE225/DW225&lt;0.5,EE225/DW225&gt;2),"NM",(EE225/DW225-1)*100))</f>
        <v>-29.462365591397855</v>
      </c>
      <c r="EG225" s="121">
        <v>3.79</v>
      </c>
      <c r="EH225" s="67">
        <f>IF(ISERROR(EG225/DY225),"NM",IF(OR(EG225/DY225&lt;0.5,EG225/DY225&gt;2),"NM",(EG225/DY225-1)*100))</f>
        <v>-22.016460905349799</v>
      </c>
      <c r="EI225" s="121">
        <v>4.33</v>
      </c>
      <c r="EJ225" s="67">
        <f>IF(ISERROR(EI225/EA225),"NM",IF(OR(EI225/EA225&lt;0.5,EI225/EA225&gt;2),"NM",(EI225/EA225-1)*100))</f>
        <v>-7.2805139186295502</v>
      </c>
      <c r="EK225" s="121">
        <v>4.46</v>
      </c>
      <c r="EL225" s="67">
        <f>IF(ISERROR(EK225/EC225),"NM",IF(OR(EK225/EC225&lt;0.5,EK225/EC225&gt;2),"NM",(EK225/EC225-1)*100))</f>
        <v>20.54054054054053</v>
      </c>
      <c r="EM225" s="121">
        <v>4.4000000000000004</v>
      </c>
      <c r="EN225" s="67">
        <f>IF(ISERROR(EM225/EE225),"NM",IF(OR(EM225/EE225&lt;0.5,EM225/EE225&gt;2),"NM",(EM225/EE225-1)*100))</f>
        <v>34.146341463414643</v>
      </c>
      <c r="EO225" s="121">
        <v>4.8</v>
      </c>
      <c r="EP225" s="67">
        <f>IF(ISERROR(EO225/EG225),"NM",IF(OR(EO225/EG225&lt;0.5,EO225/EG225&gt;2),"NM",(EO225/EG225-1)*100))</f>
        <v>26.649076517150384</v>
      </c>
      <c r="EQ225" s="121"/>
      <c r="ER225" s="67" t="str">
        <f>IF(ISERROR(EQ225/EI225),"NM",IF(OR(EQ225/EI225&lt;0.5,EQ225/EI225&gt;2),"NM",(EQ225/EI225-1)*100))</f>
        <v>NM</v>
      </c>
      <c r="ES225" s="121"/>
      <c r="ET225" s="67" t="str">
        <f>IF(ISERROR(ES225/EK225),"NM",IF(OR(ES225/EK225&lt;0.5,ES225/EK225&gt;2),"NM",(ES225/EK225-1)*100))</f>
        <v>NM</v>
      </c>
      <c r="EU225" s="121"/>
      <c r="EV225" s="67" t="str">
        <f>IF(ISERROR(EU225/EM225),"NM",IF(OR(EU225/EM225&lt;0.5,EU225/EM225&gt;2),"NM",(EU225/EM225-1)*100))</f>
        <v>NM</v>
      </c>
      <c r="EW225" s="121"/>
      <c r="EX225" s="67" t="str">
        <f>IF(ISERROR(EW225/EO225),"NM",IF(OR(EW225/EO225&lt;0.5,EW225/EO225&gt;2),"NM",(EW225/EO225-1)*100))</f>
        <v>NM</v>
      </c>
      <c r="EY225" s="67"/>
      <c r="EZ225" s="322"/>
      <c r="FA225" s="121"/>
      <c r="FB225" s="153">
        <v>7.71</v>
      </c>
      <c r="FC225" s="163"/>
      <c r="FD225" s="153">
        <v>7.93</v>
      </c>
      <c r="FE225" s="65">
        <f>IF(ISERROR(FD225/FB225),"NM",IF(OR(FD225/FB225&lt;0.5,FD225/FB225&gt;2),"NM",(FD225/FB225-1)*100))</f>
        <v>2.8534370946822207</v>
      </c>
      <c r="FF225" s="153"/>
      <c r="FG225" s="65" t="str">
        <f>IF(ISERROR(FF225/FD225),"NM",IF(OR(FF225/FD225&lt;0.5,FF225/FD225&gt;2),"NM",(FF225/FD225-1)*100))</f>
        <v>NM</v>
      </c>
      <c r="FH225" s="153"/>
      <c r="FI225" s="65" t="str">
        <f>IF(ISERROR(FH225/FF225),"NM",IF(OR(FH225/FF225&lt;0.5,FH225/FF225&gt;2),"NM",(FH225/FF225-1)*100))</f>
        <v>NM</v>
      </c>
      <c r="FJ225" s="153"/>
      <c r="FK225" s="65" t="str">
        <f>IF(ISERROR(FJ225/FH225),"NM",IF(OR(FJ225/FH225&lt;0.5,FJ225/FH225&gt;2),"NM",(FJ225/FH225-1)*100))</f>
        <v>NM</v>
      </c>
      <c r="FL225" s="153"/>
      <c r="FM225" s="65" t="str">
        <f>IF(ISERROR(FL225/FJ225),"NM",IF(OR(FL225/FJ225&lt;0.5,FL225/FJ225&gt;2),"NM",(FL225/FJ225-1)*100))</f>
        <v>NM</v>
      </c>
      <c r="FN225" s="153"/>
      <c r="FO225" s="65" t="str">
        <f>IF(ISERROR(FN225/FL225),"NM",IF(OR(FN225/FL225&lt;0.5,FN225/FL225&gt;2),"NM",(FN225/FL225-1)*100))</f>
        <v>NM</v>
      </c>
      <c r="FP225" s="153"/>
      <c r="FQ225" s="65" t="str">
        <f>IF(ISERROR(FP225/FN225),"NM",IF(OR(FP225/FN225&lt;0.5,FP225/FN225&gt;2),"NM",(FP225/FN225-1)*100))</f>
        <v>NM</v>
      </c>
      <c r="FR225" s="3"/>
      <c r="FS225" s="65" t="str">
        <f>IF(ISERROR(FR225/FP225),"NM",IF(OR(FR225/FP225&lt;0.5,FR225/FP225&gt;2),"NM",(FR225/FP225-1)*100))</f>
        <v>NM</v>
      </c>
      <c r="FT225" s="3"/>
      <c r="FU225" s="65" t="str">
        <f>IF(ISERROR(FT225/FR225),"NM",IF(OR(FT225/FR225&lt;0.5,FT225/FR225&gt;2),"NM",(FT225/FR225-1)*100))</f>
        <v>NM</v>
      </c>
      <c r="FV225" s="3"/>
      <c r="FW225" s="65" t="str">
        <f>IF(ISERROR(FV225/FT225),"NM",IF(OR(FV225/FT225&lt;0.5,FV225/FT225&gt;2),"NM",(FV225/FT225-1)*100))</f>
        <v>NM</v>
      </c>
      <c r="FX225" s="3"/>
      <c r="FY225" s="65" t="str">
        <f>IF(ISERROR(FX225/FV225),"NM",IF(OR(FX225/FV225&lt;0.5,FX225/FV225&gt;2),"NM",(FX225/FV225-1)*100))</f>
        <v>NM</v>
      </c>
      <c r="FZ225" s="3"/>
      <c r="GA225" s="65" t="str">
        <f>IF(ISERROR(FZ225/FX225),"NM",IF(OR(FZ225/FX225&lt;0.5,FZ225/FX225&gt;2),"NM",(FZ225/FX225-1)*100))</f>
        <v>NM</v>
      </c>
      <c r="GB225" s="3"/>
      <c r="GC225" s="65" t="str">
        <f>IF(ISERROR(GB225/FZ225),"NM",IF(OR(GB225/FZ225&lt;0.5,GB225/FZ225&gt;2),"NM",(GB225/FZ225-1)*100))</f>
        <v>NM</v>
      </c>
      <c r="GD225" s="3"/>
      <c r="GE225" s="65"/>
      <c r="GF225" s="3"/>
      <c r="GG225" s="65"/>
      <c r="GH225" s="3"/>
      <c r="GI225" s="65"/>
      <c r="GJ225" s="3"/>
      <c r="GK225" s="65"/>
      <c r="GL225" s="3"/>
      <c r="GM225" s="65"/>
      <c r="GN225" s="3"/>
      <c r="GO225" s="65"/>
      <c r="GP225" s="3"/>
      <c r="GQ225" s="65"/>
      <c r="GR225" s="153"/>
      <c r="GS225" s="65"/>
      <c r="GT225" s="153"/>
      <c r="GU225" s="65"/>
      <c r="GV225" s="153"/>
      <c r="GW225" s="65"/>
      <c r="GX225" s="153"/>
      <c r="GY225" s="65"/>
      <c r="GZ225" s="67" t="str">
        <f t="shared" si="723"/>
        <v/>
      </c>
      <c r="HA225" s="282"/>
      <c r="HB225" s="57"/>
      <c r="HC225"/>
      <c r="HD225"/>
      <c r="HE225"/>
      <c r="HF225"/>
      <c r="HG225"/>
      <c r="HH225"/>
    </row>
    <row r="226" spans="1:216" s="114" customFormat="1" ht="13.5" customHeight="1" x14ac:dyDescent="0.2">
      <c r="B226" s="54" t="s">
        <v>554</v>
      </c>
      <c r="C226" s="124">
        <v>7.96</v>
      </c>
      <c r="D226" s="66"/>
      <c r="E226" s="124">
        <v>7.98</v>
      </c>
      <c r="F226" s="66"/>
      <c r="G226" s="124">
        <v>7.99</v>
      </c>
      <c r="H226" s="66"/>
      <c r="I226" s="164">
        <v>8.01</v>
      </c>
      <c r="J226" s="66"/>
      <c r="K226" s="124">
        <v>8</v>
      </c>
      <c r="L226" s="63">
        <f>IF(ISERROR(K226/C226),"NM",IF(OR(K226/C226&lt;0.5,K226/C226&gt;2),"NM",(K226/C226-1)*100))</f>
        <v>0.50251256281406143</v>
      </c>
      <c r="M226" s="124">
        <f>((1+8.06/100)^(0.5)/(1+K226/100)^0.25)^4*100-100</f>
        <v>8.120033333333339</v>
      </c>
      <c r="N226" s="63">
        <f>IF(ISERROR(M226/E226),"NM",IF(OR(M226/E226&lt;0.5,M226/E226&gt;2),"NM",(M226/E226-1)*100))</f>
        <v>1.7548036758563645</v>
      </c>
      <c r="O226" s="124">
        <f>((1+8.04/100)^(0.75)/(1+8.06/100)^0.5)^4*100-100</f>
        <v>8.0000111042565862</v>
      </c>
      <c r="P226" s="63">
        <f>IF(ISERROR(O226/G226),"NM",IF(OR(O226/G226&lt;0.5,O226/G226&gt;2),"NM",(O226/G226-1)*100))</f>
        <v>0.12529542248542747</v>
      </c>
      <c r="Q226" s="164">
        <v>8.02</v>
      </c>
      <c r="R226" s="63">
        <f>IF(ISERROR(Q226/I226),"NM",IF(OR(Q226/I226&lt;0.5,Q226/I226&gt;2),"NM",(Q226/I226-1)*100))</f>
        <v>0.12484394506866447</v>
      </c>
      <c r="S226" s="124">
        <v>8</v>
      </c>
      <c r="T226" s="63">
        <f>IF(ISERROR(S226/K226),"NM",IF(OR(S226/K226&lt;0.5,S226/K226&gt;2),"NM",(S226/K226-1)*100))</f>
        <v>0</v>
      </c>
      <c r="U226" s="124">
        <v>7.98</v>
      </c>
      <c r="V226" s="63">
        <f>IF(ISERROR(U226/M226),"NM",IF(OR(U226/M226&lt;0.5,U226/M226&gt;2),"NM",(U226/M226-1)*100))</f>
        <v>-1.7245413606677085</v>
      </c>
      <c r="W226" s="124">
        <v>7.98</v>
      </c>
      <c r="X226" s="63">
        <f>IF(ISERROR(W226/O226),"NM",IF(OR(W226/O226&lt;0.5,W226/O226&gt;2),"NM",(W226/O226-1)*100))</f>
        <v>-0.2501384560071207</v>
      </c>
      <c r="Y226" s="124">
        <v>7.98</v>
      </c>
      <c r="Z226" s="63">
        <f>IF(ISERROR(Y226/Q226),"NM",IF(OR(Y226/Q226&lt;0.5,Y226/Q226&gt;2),"NM",(Y226/Q226-1)*100))</f>
        <v>-0.49875311720697368</v>
      </c>
      <c r="AA226" s="124">
        <v>7.94</v>
      </c>
      <c r="AB226" s="63">
        <f>IF(ISERROR(AA226/S226),"NM",IF(OR(AA226/S226&lt;0.5,AA226/S226&gt;2),"NM",(AA226/S226-1)*100))</f>
        <v>-0.74999999999999512</v>
      </c>
      <c r="AC226" s="124">
        <v>7.79</v>
      </c>
      <c r="AD226" s="63">
        <f>IF(ISERROR(AC226/U226),"NM",IF(OR(AC226/U226&lt;0.5,AC226/U226&gt;2),"NM",(AC226/U226-1)*100))</f>
        <v>-2.3809523809523836</v>
      </c>
      <c r="AE226" s="124">
        <v>7.63</v>
      </c>
      <c r="AF226" s="63">
        <f>IF(ISERROR(AE226/W226),"NM",IF(OR(AE226/W226&lt;0.5,AE226/W226&gt;2),"NM",(AE226/W226-1)*100))</f>
        <v>-4.3859649122807038</v>
      </c>
      <c r="AG226" s="124">
        <v>7.56</v>
      </c>
      <c r="AH226" s="63">
        <f>IF(ISERROR(AG226/Y226),"NM",IF(OR(AG226/Y226&lt;0.5,AG226/Y226&gt;2),"NM",(AG226/Y226-1)*100))</f>
        <v>-5.2631578947368478</v>
      </c>
      <c r="AI226" s="122">
        <v>7.52</v>
      </c>
      <c r="AJ226" s="63">
        <f>IF(ISERROR(AI226/AA226),"NM",IF(OR(AI226/AA226&lt;0.5,AI226/AA226&gt;2),"NM",(AI226/AA226-1)*100))</f>
        <v>-5.2896725440806147</v>
      </c>
      <c r="AK226" s="124">
        <v>7.48</v>
      </c>
      <c r="AL226" s="63">
        <f>IF(ISERROR(AK226/AC226),"NM",IF(OR(AK226/AC226&lt;0.5,AK226/AC226&gt;2),"NM",(AK226/AC226-1)*100))</f>
        <v>-3.9794608472400461</v>
      </c>
      <c r="AM226" s="124">
        <v>7.45</v>
      </c>
      <c r="AN226" s="63">
        <f>IF(ISERROR(AM226/AE226),"NM",IF(OR(AM226/AE226&lt;0.5,AM226/AE226&gt;2),"NM",(AM226/AE226-1)*100))</f>
        <v>-2.3591087811271283</v>
      </c>
      <c r="AO226" s="121">
        <v>7.39</v>
      </c>
      <c r="AP226" s="63">
        <f>IF(ISERROR(AO226/AG226),"NM",IF(OR(AO226/AG226&lt;0.5,AO226/AG226&gt;2),"NM",(AO226/AG226-1)*100))</f>
        <v>-2.2486772486772444</v>
      </c>
      <c r="AQ226" s="121">
        <v>7.31</v>
      </c>
      <c r="AR226" s="63">
        <f>IF(ISERROR(AQ226/AI226),"NM",IF(OR(AQ226/AI226&lt;0.5,AQ226/AI226&gt;2),"NM",(AQ226/AI226-1)*100))</f>
        <v>-2.7925531914893664</v>
      </c>
      <c r="AS226" s="121">
        <v>7.3</v>
      </c>
      <c r="AT226" s="63">
        <f>IF(ISERROR(AS226/AK226),"NM",IF(OR(AS226/AK226&lt;0.5,AS226/AK226&gt;2),"NM",(AS226/AK226-1)*100))</f>
        <v>-2.4064171122994749</v>
      </c>
      <c r="AU226" s="121">
        <v>7.25</v>
      </c>
      <c r="AV226" s="63">
        <f>IF(ISERROR(AU226/AM226),"NM",IF(OR(AU226/AM226&lt;0.5,AU226/AM226&gt;2),"NM",(AU226/AM226-1)*100))</f>
        <v>-2.684563758389269</v>
      </c>
      <c r="AW226" s="121">
        <v>7.24</v>
      </c>
      <c r="AX226" s="63">
        <f>IF(ISERROR(AW226/AO226),"NM",IF(OR(AW226/AO226&lt;0.5,AW226/AO226&gt;2),"NM",(AW226/AO226-1)*100))</f>
        <v>-2.0297699594045926</v>
      </c>
      <c r="AY226" s="121">
        <v>7.21</v>
      </c>
      <c r="AZ226" s="65">
        <f>IF(ISERROR(AY226/AQ226),"NM",IF(OR(AY226/AQ226&lt;0.5,AY226/AQ226&gt;2),"NM",(AY226/AQ226-1)*100))</f>
        <v>-1.3679890560875485</v>
      </c>
      <c r="BA226" s="121">
        <v>7.19</v>
      </c>
      <c r="BB226" s="65">
        <f>IF(ISERROR(BA226/AS226),"NM",IF(OR(BA226/AS226&lt;0.5,BA226/AS226&gt;2),"NM",(BA226/AS226-1)*100))</f>
        <v>-1.5068493150684814</v>
      </c>
      <c r="BC226" s="121">
        <v>7.17</v>
      </c>
      <c r="BD226" s="65">
        <f>IF(ISERROR(BC226/AU226),"NM",IF(OR(BC226/AU226&lt;0.5,BC226/AU226&gt;2),"NM",(BC226/AU226-1)*100))</f>
        <v>-1.1034482758620734</v>
      </c>
      <c r="BE226" s="121">
        <v>7.15</v>
      </c>
      <c r="BF226" s="65">
        <f>IF(ISERROR(BE226/AW226),"NM",IF(OR(BE226/AW226&lt;0.5,BE226/AW226&gt;2),"NM",(BE226/AW226-1)*100))</f>
        <v>-1.2430939226519278</v>
      </c>
      <c r="BG226" s="121">
        <v>7.07</v>
      </c>
      <c r="BH226" s="65">
        <f>IF(ISERROR(BG226/AY226),"NM",IF(OR(BG226/AY226&lt;0.5,BG226/AY226&gt;2),"NM",(BG226/AY226-1)*100))</f>
        <v>-1.9417475728155331</v>
      </c>
      <c r="BI226" s="121">
        <v>7.01</v>
      </c>
      <c r="BJ226" s="65">
        <f>IF(ISERROR(BI226/BA226),"NM",IF(OR(BI226/BA226&lt;0.5,BI226/BA226&gt;2),"NM",(BI226/BA226-1)*100))</f>
        <v>-2.5034770514603677</v>
      </c>
      <c r="BK226" s="121">
        <v>7.01</v>
      </c>
      <c r="BL226" s="65">
        <f>IF(ISERROR(BK226/BC226),"NM",IF(OR(BK226/BC226&lt;0.5,BK226/BC226&gt;2),"NM",(BK226/BC226-1)*100))</f>
        <v>-2.2315202231520281</v>
      </c>
      <c r="BM226" s="121">
        <v>7</v>
      </c>
      <c r="BN226" s="65">
        <f>IF(ISERROR(BM226/BE226),"NM",IF(OR(BM226/BE226&lt;0.5,BM226/BE226&gt;2),"NM",(BM226/BE226-1)*100))</f>
        <v>-2.0979020979021046</v>
      </c>
      <c r="BO226" s="121">
        <v>7.01</v>
      </c>
      <c r="BP226" s="65">
        <f>IF(ISERROR(BO226/BG226),"NM",IF(OR(BO226/BG226&lt;0.5,BO226/BG226&gt;2),"NM",(BO226/BG226-1)*100))</f>
        <v>-0.84865629420085575</v>
      </c>
      <c r="BQ226" s="121">
        <v>7.04</v>
      </c>
      <c r="BR226" s="65">
        <f>IF(ISERROR(BQ226/BI226),"NM",IF(OR(BQ226/BI226&lt;0.5,BQ226/BI226&gt;2),"NM",(BQ226/BI226-1)*100))</f>
        <v>0.42796005706133844</v>
      </c>
      <c r="BS226" s="121">
        <v>7.05</v>
      </c>
      <c r="BT226" s="65">
        <f>IF(ISERROR(BS226/BK226),"NM",IF(OR(BS226/BK226&lt;0.5,BS226/BK226&gt;2),"NM",(BS226/BK226-1)*100))</f>
        <v>0.57061340941513272</v>
      </c>
      <c r="BU226" s="121">
        <v>7.1</v>
      </c>
      <c r="BV226" s="65">
        <f>IF(ISERROR(BU226/BM226),"NM",IF(OR(BU226/BM226&lt;0.5,BU226/BM226&gt;2),"NM",(BU226/BM226-1)*100))</f>
        <v>1.4285714285714235</v>
      </c>
      <c r="BW226" s="121">
        <v>7.18</v>
      </c>
      <c r="BX226" s="65">
        <f>IF(ISERROR(BW226/BO226),"NM",IF(OR(BW226/BO226&lt;0.5,BW226/BO226&gt;2),"NM",(BW226/BO226-1)*100))</f>
        <v>2.4251069900142586</v>
      </c>
      <c r="BY226" s="121">
        <v>6.8</v>
      </c>
      <c r="BZ226" s="65">
        <f>IF(ISERROR(BY226/BQ226),"NM",IF(OR(BY226/BQ226&lt;0.5,BY226/BQ226&gt;2),"NM",(BY226/BQ226-1)*100))</f>
        <v>-3.4090909090909172</v>
      </c>
      <c r="CA226" s="121">
        <v>7.2</v>
      </c>
      <c r="CB226" s="65">
        <f>IF(ISERROR(CA226/BS226),"NM",IF(OR(CA226/BS226&lt;0.5,CA226/BS226&gt;2),"NM",(CA226/BS226-1)*100))</f>
        <v>2.1276595744680993</v>
      </c>
      <c r="CC226" s="121">
        <v>7.17</v>
      </c>
      <c r="CD226" s="65">
        <f>IF(ISERROR(CC226/BU226),"NM",IF(OR(CC226/BU226&lt;0.5,CC226/BU226&gt;2),"NM",(CC226/BU226-1)*100))</f>
        <v>0.98591549295774517</v>
      </c>
      <c r="CE226" s="121">
        <v>7.06</v>
      </c>
      <c r="CF226" s="65">
        <f>IF(ISERROR(CE226/BW226),"NM",IF(OR(CE226/BW226&lt;0.5,CE226/BW226&gt;2),"NM",(CE226/BW226-1)*100))</f>
        <v>-1.6713091922005541</v>
      </c>
      <c r="CG226" s="121">
        <v>7.04</v>
      </c>
      <c r="CH226" s="65">
        <f>IF(ISERROR(CG226/BY226),"NM",IF(OR(CG226/BY226&lt;0.5,CG226/BY226&gt;2),"NM",(CG226/BY226-1)*100))</f>
        <v>3.529411764705892</v>
      </c>
      <c r="CI226" s="121">
        <v>6.96</v>
      </c>
      <c r="CJ226" s="65">
        <f>IF(ISERROR(CI226/CA226),"NM",IF(OR(CI226/CA226&lt;0.5,CI226/CA226&gt;2),"NM",(CI226/CA226-1)*100))</f>
        <v>-3.3333333333333326</v>
      </c>
      <c r="CK226" s="121">
        <v>6.92</v>
      </c>
      <c r="CL226" s="65">
        <f>IF(ISERROR(CK226/CC226),"NM",IF(OR(CK226/CC226&lt;0.5,CK226/CC226&gt;2),"NM",(CK226/CC226-1)*100))</f>
        <v>-3.4867503486750384</v>
      </c>
      <c r="CM226" s="121">
        <v>6.84</v>
      </c>
      <c r="CN226" s="65">
        <f>IF(ISERROR(CM226/CE226),"NM",IF(OR(CM226/CE226&lt;0.5,CM226/CE226&gt;2),"NM",(CM226/CE226-1)*100))</f>
        <v>-3.1161473087818692</v>
      </c>
      <c r="CO226" s="121">
        <v>6.76</v>
      </c>
      <c r="CP226" s="65">
        <f>IF(ISERROR(CO226/CG226),"NM",IF(OR(CO226/CG226&lt;0.5,CO226/CG226&gt;2),"NM",(CO226/CG226-1)*100))</f>
        <v>-3.9772727272727293</v>
      </c>
      <c r="CQ226" s="121">
        <v>6.72</v>
      </c>
      <c r="CR226" s="65">
        <f>IF(ISERROR(CQ226/CI226),"NM",IF(OR(CQ226/CI226&lt;0.5,CQ226/CI226&gt;2),"NM",(CQ226/CI226-1)*100))</f>
        <v>-3.4482758620689724</v>
      </c>
      <c r="CS226" s="121">
        <v>6.72</v>
      </c>
      <c r="CT226" s="65">
        <f>IF(ISERROR(CS226/CK226),"NM",IF(OR(CS226/CK226&lt;0.5,CS226/CK226&gt;2),"NM",(CS226/CK226-1)*100))</f>
        <v>-2.8901734104046284</v>
      </c>
      <c r="CU226" s="121">
        <v>6.61</v>
      </c>
      <c r="CV226" s="65">
        <f>IF(ISERROR(CU226/CM226),"NM",IF(OR(CU226/CM226&lt;0.5,CU226/CM226&gt;2),"NM",(CU226/CM226-1)*100))</f>
        <v>-3.3625730994152003</v>
      </c>
      <c r="CW226" s="121">
        <v>6.54</v>
      </c>
      <c r="CX226" s="65">
        <f>IF(ISERROR(CW226/CO226),"NM",IF(OR(CW226/CO226&lt;0.5,CW226/CO226&gt;2),"NM",(CW226/CO226-1)*100))</f>
        <v>-3.2544378698224796</v>
      </c>
      <c r="CY226" s="121">
        <v>6.46</v>
      </c>
      <c r="CZ226" s="65">
        <f>IF(ISERROR(CY226/CQ226),"NM",IF(OR(CY226/CQ226&lt;0.5,CY226/CQ226&gt;2),"NM",(CY226/CQ226-1)*100))</f>
        <v>-3.8690476190476164</v>
      </c>
      <c r="DA226" s="121">
        <v>6.28</v>
      </c>
      <c r="DB226" s="65">
        <f>IF(ISERROR(DA226/CS226),"NM",IF(OR(DA226/CS226&lt;0.5,DA226/CS226&gt;2),"NM",(DA226/CS226-1)*100))</f>
        <v>-6.547619047619035</v>
      </c>
      <c r="DC226" s="121">
        <v>6.19</v>
      </c>
      <c r="DD226" s="65">
        <f>IF(ISERROR(DC226/CU226),"NM",IF(OR(DC226/CU226&lt;0.5,DC226/CU226&gt;2),"NM",(DC226/CU226-1)*100))</f>
        <v>-6.35400907715582</v>
      </c>
      <c r="DE226" s="121">
        <v>6.15</v>
      </c>
      <c r="DF226" s="65">
        <f>IF(ISERROR(DE226/CW226),"NM",IF(OR(DE226/CW226&lt;0.5,DE226/CW226&gt;2),"NM",(DE226/CW226-1)*100))</f>
        <v>-5.9633027522935755</v>
      </c>
      <c r="DG226" s="121">
        <v>6.06</v>
      </c>
      <c r="DH226" s="65">
        <f>IF(ISERROR(DG226/CY226),"NM",IF(OR(DG226/CY226&lt;0.5,DG226/CY226&gt;2),"NM",(DG226/CY226-1)*100))</f>
        <v>-6.1919504643962897</v>
      </c>
      <c r="DI226" s="121">
        <v>6.05</v>
      </c>
      <c r="DJ226" s="65">
        <f>IF(ISERROR(DI226/DA226),"NM",IF(OR(DI226/DA226&lt;0.5,DI226/DA226&gt;2),"NM",(DI226/DA226-1)*100))</f>
        <v>-3.6624203821656098</v>
      </c>
      <c r="DK226" s="121">
        <v>5.96</v>
      </c>
      <c r="DL226" s="65">
        <f>IF(ISERROR(DK226/DC226),"NM",IF(OR(DK226/DC226&lt;0.5,DK226/DC226&gt;2),"NM",(DK226/DC226-1)*100))</f>
        <v>-3.7156704361874016</v>
      </c>
      <c r="DM226" s="121">
        <v>5.99</v>
      </c>
      <c r="DN226" s="65">
        <f>IF(ISERROR(DM226/DE226),"NM",IF(OR(DM226/DE226&lt;0.5,DM226/DE226&gt;2),"NM",(DM226/DE226-1)*100))</f>
        <v>-2.6016260162601612</v>
      </c>
      <c r="DO226" s="121">
        <v>5.92</v>
      </c>
      <c r="DP226" s="65">
        <f>IF(ISERROR(DO226/DG226),"NM",IF(OR(DO226/DG226&lt;0.5,DO226/DG226&gt;2),"NM",(DO226/DG226-1)*100))</f>
        <v>-2.3102310231023049</v>
      </c>
      <c r="DQ226" s="121">
        <v>5.89</v>
      </c>
      <c r="DR226" s="65">
        <f>IF(ISERROR(DQ226/DI226),"NM",IF(OR(DQ226/DI226&lt;0.5,DQ226/DI226&gt;2),"NM",(DQ226/DI226-1)*100))</f>
        <v>-2.6446280991735516</v>
      </c>
      <c r="DS226" s="121">
        <v>5.85</v>
      </c>
      <c r="DT226" s="67">
        <f>IF(ISERROR(DS226/DK226),"NM",IF(OR(DS226/DK226&lt;0.5,DS226/DK226&gt;2),"NM",(DS226/DK226-1)*100))</f>
        <v>-1.8456375838926231</v>
      </c>
      <c r="DU226" s="121">
        <v>5.81</v>
      </c>
      <c r="DV226" s="67">
        <f>IF(ISERROR(DU226/DM226),"NM",IF(OR(DU226/DM226&lt;0.5,DU226/DM226&gt;2),"NM",(DU226/DM226-1)*100))</f>
        <v>-3.0050083472454192</v>
      </c>
      <c r="DW226" s="121">
        <v>5.79</v>
      </c>
      <c r="DX226" s="67">
        <f>IF(ISERROR(DW226/DO226),"NM",IF(OR(DW226/DO226&lt;0.5,DW226/DO226&gt;2),"NM",(DW226/DO226-1)*100))</f>
        <v>-2.1959459459459429</v>
      </c>
      <c r="DY226" s="121">
        <v>5.77</v>
      </c>
      <c r="DZ226" s="67">
        <f>IF(ISERROR(DY226/DQ226),"NM",IF(OR(DY226/DQ226&lt;0.5,DY226/DQ226&gt;2),"NM",(DY226/DQ226-1)*100))</f>
        <v>-2.0373514431239359</v>
      </c>
      <c r="EA226" s="121">
        <v>5.74</v>
      </c>
      <c r="EB226" s="67">
        <f>IF(ISERROR(EA226/DS226),"NM",IF(OR(EA226/DS226&lt;0.5,EA226/DS226&gt;2),"NM",(EA226/DS226-1)*100))</f>
        <v>-1.8803418803418737</v>
      </c>
      <c r="EC226" s="121">
        <v>5.69</v>
      </c>
      <c r="ED226" s="67">
        <f>IF(ISERROR(EC226/DU226),"NM",IF(OR(EC226/DU226&lt;0.5,EC226/DU226&gt;2),"NM",(EC226/DU226-1)*100))</f>
        <v>-2.06540447504302</v>
      </c>
      <c r="EE226" s="121">
        <v>5.65</v>
      </c>
      <c r="EF226" s="67">
        <f>IF(ISERROR(EE226/DW226),"NM",IF(OR(EE226/DW226&lt;0.5,EE226/DW226&gt;2),"NM",(EE226/DW226-1)*100))</f>
        <v>-2.4179620034542215</v>
      </c>
      <c r="EG226" s="121">
        <v>5.6</v>
      </c>
      <c r="EH226" s="67">
        <f>IF(ISERROR(EG226/DY226),"NM",IF(OR(EG226/DY226&lt;0.5,EG226/DY226&gt;2),"NM",(EG226/DY226-1)*100))</f>
        <v>-2.9462738301559765</v>
      </c>
      <c r="EI226" s="121">
        <v>5.56</v>
      </c>
      <c r="EJ226" s="67">
        <f>IF(ISERROR(EI226/EA226),"NM",IF(OR(EI226/EA226&lt;0.5,EI226/EA226&gt;2),"NM",(EI226/EA226-1)*100))</f>
        <v>-3.1358885017421678</v>
      </c>
      <c r="EK226" s="121">
        <v>5.54</v>
      </c>
      <c r="EL226" s="67">
        <f>IF(ISERROR(EK226/EC226),"NM",IF(OR(EK226/EC226&lt;0.5,EK226/EC226&gt;2),"NM",(EK226/EC226-1)*100))</f>
        <v>-2.6362038664323406</v>
      </c>
      <c r="EM226" s="121">
        <v>5.5</v>
      </c>
      <c r="EN226" s="67">
        <f>IF(ISERROR(EM226/EE226),"NM",IF(OR(EM226/EE226&lt;0.5,EM226/EE226&gt;2),"NM",(EM226/EE226-1)*100))</f>
        <v>-2.6548672566371723</v>
      </c>
      <c r="EO226" s="121">
        <v>5.52</v>
      </c>
      <c r="EP226" s="67">
        <f>IF(ISERROR(EO226/EG226),"NM",IF(OR(EO226/EG226&lt;0.5,EO226/EG226&gt;2),"NM",(EO226/EG226-1)*100))</f>
        <v>-1.4285714285714346</v>
      </c>
      <c r="EQ226" s="121"/>
      <c r="ER226" s="67" t="str">
        <f>IF(ISERROR(EQ226/EI226),"NM",IF(OR(EQ226/EI226&lt;0.5,EQ226/EI226&gt;2),"NM",(EQ226/EI226-1)*100))</f>
        <v>NM</v>
      </c>
      <c r="ES226" s="121"/>
      <c r="ET226" s="67" t="str">
        <f>IF(ISERROR(ES226/EK226),"NM",IF(OR(ES226/EK226&lt;0.5,ES226/EK226&gt;2),"NM",(ES226/EK226-1)*100))</f>
        <v>NM</v>
      </c>
      <c r="EU226" s="121"/>
      <c r="EV226" s="67" t="str">
        <f>IF(ISERROR(EU226/EM226),"NM",IF(OR(EU226/EM226&lt;0.5,EU226/EM226&gt;2),"NM",(EU226/EM226-1)*100))</f>
        <v>NM</v>
      </c>
      <c r="EW226" s="121"/>
      <c r="EX226" s="67" t="str">
        <f>IF(ISERROR(EW226/EO226),"NM",IF(OR(EW226/EO226&lt;0.5,EW226/EO226&gt;2),"NM",(EW226/EO226-1)*100))</f>
        <v>NM</v>
      </c>
      <c r="EY226" s="67"/>
      <c r="EZ226" s="322"/>
      <c r="FA226" s="121"/>
      <c r="FB226" s="153">
        <v>7.9</v>
      </c>
      <c r="FC226" s="163"/>
      <c r="FD226" s="153">
        <v>7.96</v>
      </c>
      <c r="FE226" s="65">
        <f>IF(ISERROR(FD226/FB226),"NM",IF(OR(FD226/FB226&lt;0.5,FD226/FB226&gt;2),"NM",(FD226/FB226-1)*100))</f>
        <v>0.75949367088608</v>
      </c>
      <c r="FF226" s="153"/>
      <c r="FG226" s="65" t="str">
        <f>IF(ISERROR(FF226/FD226),"NM",IF(OR(FF226/FD226&lt;0.5,FF226/FD226&gt;2),"NM",(FF226/FD226-1)*100))</f>
        <v>NM</v>
      </c>
      <c r="FH226" s="153"/>
      <c r="FI226" s="65" t="str">
        <f>IF(ISERROR(FH226/FF226),"NM",IF(OR(FH226/FF226&lt;0.5,FH226/FF226&gt;2),"NM",(FH226/FF226-1)*100))</f>
        <v>NM</v>
      </c>
      <c r="FJ226" s="153"/>
      <c r="FK226" s="65" t="str">
        <f>IF(ISERROR(FJ226/FH226),"NM",IF(OR(FJ226/FH226&lt;0.5,FJ226/FH226&gt;2),"NM",(FJ226/FH226-1)*100))</f>
        <v>NM</v>
      </c>
      <c r="FL226" s="153"/>
      <c r="FM226" s="65" t="str">
        <f>IF(ISERROR(FL226/FJ226),"NM",IF(OR(FL226/FJ226&lt;0.5,FL226/FJ226&gt;2),"NM",(FL226/FJ226-1)*100))</f>
        <v>NM</v>
      </c>
      <c r="FN226" s="153"/>
      <c r="FO226" s="65" t="str">
        <f>IF(ISERROR(FN226/FL226),"NM",IF(OR(FN226/FL226&lt;0.5,FN226/FL226&gt;2),"NM",(FN226/FL226-1)*100))</f>
        <v>NM</v>
      </c>
      <c r="FP226" s="153"/>
      <c r="FQ226" s="65" t="str">
        <f>IF(ISERROR(FP226/FN226),"NM",IF(OR(FP226/FN226&lt;0.5,FP226/FN226&gt;2),"NM",(FP226/FN226-1)*100))</f>
        <v>NM</v>
      </c>
      <c r="FR226" s="3"/>
      <c r="FS226" s="65" t="str">
        <f>IF(ISERROR(FR226/FP226),"NM",IF(OR(FR226/FP226&lt;0.5,FR226/FP226&gt;2),"NM",(FR226/FP226-1)*100))</f>
        <v>NM</v>
      </c>
      <c r="FT226" s="3"/>
      <c r="FU226" s="65" t="str">
        <f>IF(ISERROR(FT226/FR226),"NM",IF(OR(FT226/FR226&lt;0.5,FT226/FR226&gt;2),"NM",(FT226/FR226-1)*100))</f>
        <v>NM</v>
      </c>
      <c r="FV226" s="3"/>
      <c r="FW226" s="65" t="str">
        <f>IF(ISERROR(FV226/FT226),"NM",IF(OR(FV226/FT226&lt;0.5,FV226/FT226&gt;2),"NM",(FV226/FT226-1)*100))</f>
        <v>NM</v>
      </c>
      <c r="FX226" s="3"/>
      <c r="FY226" s="65" t="str">
        <f>IF(ISERROR(FX226/FV226),"NM",IF(OR(FX226/FV226&lt;0.5,FX226/FV226&gt;2),"NM",(FX226/FV226-1)*100))</f>
        <v>NM</v>
      </c>
      <c r="FZ226" s="3"/>
      <c r="GA226" s="65" t="str">
        <f>IF(ISERROR(FZ226/FX226),"NM",IF(OR(FZ226/FX226&lt;0.5,FZ226/FX226&gt;2),"NM",(FZ226/FX226-1)*100))</f>
        <v>NM</v>
      </c>
      <c r="GB226" s="3"/>
      <c r="GC226" s="65" t="str">
        <f>IF(ISERROR(GB226/FZ226),"NM",IF(OR(GB226/FZ226&lt;0.5,GB226/FZ226&gt;2),"NM",(GB226/FZ226-1)*100))</f>
        <v>NM</v>
      </c>
      <c r="GD226" s="3"/>
      <c r="GE226" s="65"/>
      <c r="GF226" s="3"/>
      <c r="GG226" s="65"/>
      <c r="GH226" s="3"/>
      <c r="GI226" s="65"/>
      <c r="GJ226" s="3"/>
      <c r="GK226" s="65"/>
      <c r="GL226" s="3"/>
      <c r="GM226" s="65"/>
      <c r="GN226" s="3"/>
      <c r="GO226" s="65"/>
      <c r="GP226" s="3"/>
      <c r="GQ226" s="65"/>
      <c r="GR226" s="153"/>
      <c r="GS226" s="65"/>
      <c r="GT226" s="153"/>
      <c r="GU226" s="65"/>
      <c r="GV226" s="153"/>
      <c r="GW226" s="65"/>
      <c r="GX226" s="153"/>
      <c r="GY226" s="65"/>
      <c r="GZ226" s="67" t="str">
        <f t="shared" si="723"/>
        <v/>
      </c>
      <c r="HA226" s="282"/>
      <c r="HB226" s="57"/>
      <c r="HC226"/>
      <c r="HD226"/>
      <c r="HE226"/>
      <c r="HF226"/>
      <c r="HG226"/>
      <c r="HH226"/>
    </row>
    <row r="227" spans="1:216" s="114" customFormat="1" ht="13.5" customHeight="1" x14ac:dyDescent="0.2">
      <c r="B227" s="54"/>
      <c r="C227" s="57"/>
      <c r="D227" s="63"/>
      <c r="E227" s="57"/>
      <c r="F227" s="63"/>
      <c r="G227" s="57"/>
      <c r="H227" s="63"/>
      <c r="I227" s="57"/>
      <c r="J227" s="63"/>
      <c r="K227" s="57"/>
      <c r="L227" s="63"/>
      <c r="M227" s="57"/>
      <c r="N227" s="63"/>
      <c r="O227" s="93"/>
      <c r="P227" s="63"/>
      <c r="Q227" s="57"/>
      <c r="R227" s="63"/>
      <c r="S227" s="57"/>
      <c r="T227" s="63"/>
      <c r="U227" s="57"/>
      <c r="V227" s="63"/>
      <c r="W227" s="93"/>
      <c r="X227" s="63"/>
      <c r="Y227" s="93"/>
      <c r="Z227" s="63"/>
      <c r="AA227" s="57"/>
      <c r="AB227" s="63"/>
      <c r="AC227" s="57"/>
      <c r="AD227" s="63"/>
      <c r="AE227" s="93"/>
      <c r="AF227" s="63"/>
      <c r="AG227" s="93"/>
      <c r="AH227" s="63"/>
      <c r="AI227" s="92"/>
      <c r="AJ227" s="63"/>
      <c r="AK227" s="57"/>
      <c r="AL227" s="63"/>
      <c r="AM227" s="93"/>
      <c r="AN227" s="63"/>
      <c r="AO227" s="109"/>
      <c r="AP227" s="63"/>
      <c r="AQ227" s="109"/>
      <c r="AR227" s="63"/>
      <c r="AS227" s="109"/>
      <c r="AT227" s="63"/>
      <c r="AU227" s="109"/>
      <c r="AV227" s="63"/>
      <c r="AW227" s="109"/>
      <c r="AX227" s="63"/>
      <c r="AY227" s="109"/>
      <c r="AZ227" s="65"/>
      <c r="BA227" s="109"/>
      <c r="BB227" s="65"/>
      <c r="BC227" s="109"/>
      <c r="BD227" s="65"/>
      <c r="BE227" s="109"/>
      <c r="BF227" s="65"/>
      <c r="BG227" s="109"/>
      <c r="BH227" s="65"/>
      <c r="BI227" s="109"/>
      <c r="BJ227" s="65"/>
      <c r="BK227" s="109"/>
      <c r="BL227" s="65"/>
      <c r="BM227" s="109"/>
      <c r="BN227" s="65"/>
      <c r="BO227" s="109"/>
      <c r="BP227" s="65"/>
      <c r="BQ227" s="109"/>
      <c r="BR227" s="65"/>
      <c r="BS227" s="109"/>
      <c r="BT227" s="65"/>
      <c r="BU227" s="109"/>
      <c r="BV227" s="65"/>
      <c r="BW227" s="109"/>
      <c r="BX227" s="65"/>
      <c r="BY227" s="109"/>
      <c r="BZ227" s="65"/>
      <c r="CA227" s="109"/>
      <c r="CB227" s="65"/>
      <c r="CC227" s="109"/>
      <c r="CD227" s="65"/>
      <c r="CE227" s="109"/>
      <c r="CF227" s="65"/>
      <c r="CG227" s="109"/>
      <c r="CH227" s="65"/>
      <c r="CI227" s="109"/>
      <c r="CJ227" s="65"/>
      <c r="CK227" s="109"/>
      <c r="CL227" s="65"/>
      <c r="CM227" s="109"/>
      <c r="CN227" s="65"/>
      <c r="CO227" s="109"/>
      <c r="CP227" s="65"/>
      <c r="CQ227" s="109"/>
      <c r="CR227" s="65"/>
      <c r="CS227" s="109"/>
      <c r="CT227" s="65"/>
      <c r="CU227" s="109"/>
      <c r="CV227" s="65"/>
      <c r="CW227" s="109"/>
      <c r="CX227" s="65"/>
      <c r="CY227" s="109"/>
      <c r="CZ227" s="65"/>
      <c r="DA227" s="109"/>
      <c r="DB227" s="65"/>
      <c r="DC227" s="109"/>
      <c r="DD227" s="65"/>
      <c r="DE227" s="109"/>
      <c r="DF227" s="65"/>
      <c r="DG227" s="109"/>
      <c r="DH227" s="65"/>
      <c r="DI227" s="109"/>
      <c r="DJ227" s="65"/>
      <c r="DK227" s="109"/>
      <c r="DL227" s="65"/>
      <c r="DM227" s="109"/>
      <c r="DN227" s="65"/>
      <c r="DO227" s="109"/>
      <c r="DP227" s="65"/>
      <c r="DQ227" s="109"/>
      <c r="DR227" s="65"/>
      <c r="DS227" s="109"/>
      <c r="DT227" s="67"/>
      <c r="DU227" s="109"/>
      <c r="DV227" s="67"/>
      <c r="DW227" s="109"/>
      <c r="DX227" s="67"/>
      <c r="DY227" s="109"/>
      <c r="DZ227" s="67"/>
      <c r="EA227" s="109"/>
      <c r="EB227" s="65"/>
      <c r="EC227" s="57"/>
      <c r="ED227" s="65"/>
      <c r="EE227" s="57"/>
      <c r="EF227" s="65"/>
      <c r="EG227" s="57"/>
      <c r="EH227" s="65"/>
      <c r="EI227" s="57"/>
      <c r="EJ227" s="65"/>
      <c r="EK227" s="57"/>
      <c r="EL227" s="65"/>
      <c r="EM227" s="57"/>
      <c r="EN227" s="65"/>
      <c r="EO227" s="57"/>
      <c r="EP227" s="65"/>
      <c r="EQ227" s="57"/>
      <c r="ER227" s="65"/>
      <c r="ES227" s="57"/>
      <c r="ET227" s="65"/>
      <c r="EU227" s="57"/>
      <c r="EV227" s="65"/>
      <c r="EW227" s="57"/>
      <c r="EX227" s="65"/>
      <c r="EY227" s="65"/>
      <c r="EZ227" s="317"/>
      <c r="FA227" s="59"/>
      <c r="FB227" s="57"/>
      <c r="FC227" s="63"/>
      <c r="FD227" s="57"/>
      <c r="FE227" s="65"/>
      <c r="FF227" s="57"/>
      <c r="FG227" s="65"/>
      <c r="FH227" s="57"/>
      <c r="FI227" s="65"/>
      <c r="FJ227" s="57"/>
      <c r="FK227" s="65"/>
      <c r="FL227" s="57"/>
      <c r="FM227" s="65"/>
      <c r="FN227" s="57"/>
      <c r="FO227" s="65"/>
      <c r="FP227" s="57"/>
      <c r="FQ227" s="65"/>
      <c r="FR227" s="75"/>
      <c r="FS227" s="65"/>
      <c r="FT227" s="75"/>
      <c r="FU227" s="65"/>
      <c r="FV227" s="75"/>
      <c r="FW227" s="65"/>
      <c r="FX227" s="75"/>
      <c r="FY227" s="65"/>
      <c r="FZ227" s="75"/>
      <c r="GA227" s="65"/>
      <c r="GB227" s="75"/>
      <c r="GC227" s="65"/>
      <c r="GD227" s="75"/>
      <c r="GE227" s="65"/>
      <c r="GF227" s="75"/>
      <c r="GG227" s="65"/>
      <c r="GH227" s="75"/>
      <c r="GI227" s="65"/>
      <c r="GJ227" s="75"/>
      <c r="GK227" s="65"/>
      <c r="GL227" s="75"/>
      <c r="GM227" s="65"/>
      <c r="GN227" s="75"/>
      <c r="GO227" s="65"/>
      <c r="GP227" s="75"/>
      <c r="GQ227" s="65"/>
      <c r="GR227" s="57"/>
      <c r="GS227" s="65"/>
      <c r="GT227" s="57"/>
      <c r="GU227" s="65"/>
      <c r="GV227" s="57"/>
      <c r="GW227" s="65"/>
      <c r="GX227" s="57"/>
      <c r="GY227" s="65"/>
      <c r="GZ227" s="67" t="str">
        <f t="shared" si="723"/>
        <v/>
      </c>
      <c r="HA227" s="279"/>
      <c r="HB227" s="57"/>
      <c r="HC227"/>
      <c r="HD227"/>
      <c r="HE227"/>
      <c r="HF227"/>
      <c r="HG227"/>
      <c r="HH227"/>
    </row>
    <row r="228" spans="1:216" s="2" customFormat="1" ht="13.5" customHeight="1" x14ac:dyDescent="0.2">
      <c r="B228" s="61" t="s">
        <v>555</v>
      </c>
      <c r="C228" s="127">
        <f>C216+C219+C214</f>
        <v>442</v>
      </c>
      <c r="D228" s="63"/>
      <c r="E228" s="127">
        <f>E216+E219+E214</f>
        <v>447</v>
      </c>
      <c r="F228" s="63"/>
      <c r="G228" s="127">
        <f>G216+G219+G214</f>
        <v>467</v>
      </c>
      <c r="H228" s="63"/>
      <c r="I228" s="127">
        <f>I216+I219+I214</f>
        <v>481</v>
      </c>
      <c r="J228" s="63"/>
      <c r="K228" s="127">
        <f>K216+K219+K214</f>
        <v>513</v>
      </c>
      <c r="L228" s="63">
        <f>IF(ISERROR(K228/C228),"NM",IF(OR(K228/C228&lt;0.5,K228/C228&gt;2),"NM",(K228/C228-1)*100))</f>
        <v>16.063348416289603</v>
      </c>
      <c r="M228" s="127">
        <f>M216+M219+M214</f>
        <v>529</v>
      </c>
      <c r="N228" s="63">
        <f>IF(ISERROR(M228/E228),"NM",IF(OR(M228/E228&lt;0.5,M228/E228&gt;2),"NM",(M228/E228-1)*100))</f>
        <v>18.344519015659966</v>
      </c>
      <c r="O228" s="127">
        <f>O216+O219+O214</f>
        <v>550</v>
      </c>
      <c r="P228" s="63">
        <f>IF(ISERROR(O228/G228),"NM",IF(OR(O228/G228&lt;0.5,O228/G228&gt;2),"NM",(O228/G228-1)*100))</f>
        <v>17.773019271948609</v>
      </c>
      <c r="Q228" s="127">
        <f>Q216+Q219+Q214</f>
        <v>563</v>
      </c>
      <c r="R228" s="63">
        <f>IF(ISERROR(Q228/I228),"NM",IF(OR(Q228/I228&lt;0.5,Q228/I228&gt;2),"NM",(Q228/I228-1)*100))</f>
        <v>17.047817047817038</v>
      </c>
      <c r="S228" s="127">
        <f>S216+S219+S214</f>
        <v>606</v>
      </c>
      <c r="T228" s="63">
        <f>IF(ISERROR(S228/K228),"NM",IF(OR(S228/K228&lt;0.5,S228/K228&gt;2),"NM",(S228/K228-1)*100))</f>
        <v>18.128654970760238</v>
      </c>
      <c r="U228" s="127">
        <f>U216+U219+U214</f>
        <v>627</v>
      </c>
      <c r="V228" s="63">
        <f>IF(ISERROR(U228/M228),"NM",IF(OR(U228/M228&lt;0.5,U228/M228&gt;2),"NM",(U228/M228-1)*100))</f>
        <v>18.525519848771268</v>
      </c>
      <c r="W228" s="127">
        <f>W216+W219+W214</f>
        <v>654</v>
      </c>
      <c r="X228" s="63">
        <f>IF(ISERROR(W228/O228),"NM",IF(OR(W228/O228&lt;0.5,W228/O228&gt;2),"NM",(W228/O228-1)*100))</f>
        <v>18.909090909090921</v>
      </c>
      <c r="Y228" s="127">
        <f>Y216+Y219+Y214</f>
        <v>674</v>
      </c>
      <c r="Z228" s="63">
        <f>IF(ISERROR(Y228/Q228),"NM",IF(OR(Y228/Q228&lt;0.5,Y228/Q228&gt;2),"NM",(Y228/Q228-1)*100))</f>
        <v>19.715808170515103</v>
      </c>
      <c r="AA228" s="127">
        <f>AA216+AA219+AA214</f>
        <v>714</v>
      </c>
      <c r="AB228" s="63">
        <f>IF(ISERROR(AA228/S228),"NM",IF(OR(AA228/S228&lt;0.5,AA228/S228&gt;2),"NM",(AA228/S228-1)*100))</f>
        <v>17.821782178217816</v>
      </c>
      <c r="AC228" s="127">
        <f>AC216+AC219+AC214</f>
        <v>727</v>
      </c>
      <c r="AD228" s="63">
        <f>IF(ISERROR(AC228/U228),"NM",IF(OR(AC228/U228&lt;0.5,AC228/U228&gt;2),"NM",(AC228/U228-1)*100))</f>
        <v>15.948963317384379</v>
      </c>
      <c r="AE228" s="127">
        <f>AE216+AE219+AE214</f>
        <v>755</v>
      </c>
      <c r="AF228" s="63">
        <f>IF(ISERROR(AE228/W228),"NM",IF(OR(AE228/W228&lt;0.5,AE228/W228&gt;2),"NM",(AE228/W228-1)*100))</f>
        <v>15.443425076452598</v>
      </c>
      <c r="AG228" s="127">
        <f>AG216+AG219+AG214</f>
        <v>771</v>
      </c>
      <c r="AH228" s="63">
        <f>IF(ISERROR(AG228/Y228),"NM",IF(OR(AG228/Y228&lt;0.5,AG228/Y228&gt;2),"NM",(AG228/Y228-1)*100))</f>
        <v>14.391691394658746</v>
      </c>
      <c r="AI228" s="126">
        <f>AI216+AI219+AI214</f>
        <v>810</v>
      </c>
      <c r="AJ228" s="63">
        <f>IF(ISERROR(AI228/AA228),"NM",IF(OR(AI228/AA228&lt;0.5,AI228/AA228&gt;2),"NM",(AI228/AA228-1)*100))</f>
        <v>13.445378151260501</v>
      </c>
      <c r="AK228" s="127">
        <f>AK216+AK219+AK214</f>
        <v>827</v>
      </c>
      <c r="AL228" s="63">
        <f>IF(ISERROR(AK228/AC228),"NM",IF(OR(AK228/AC228&lt;0.5,AK228/AC228&gt;2),"NM",(AK228/AC228-1)*100))</f>
        <v>13.755158184319116</v>
      </c>
      <c r="AM228" s="127">
        <f>AM216+AM219+AM214</f>
        <v>847</v>
      </c>
      <c r="AN228" s="63">
        <f>IF(ISERROR(AM228/AE228),"NM",IF(OR(AM228/AE228&lt;0.5,AM228/AE228&gt;2),"NM",(AM228/AE228-1)*100))</f>
        <v>12.185430463576164</v>
      </c>
      <c r="AO228" s="145">
        <f>AO216+AO219+AO214</f>
        <v>857</v>
      </c>
      <c r="AP228" s="63">
        <f>IF(ISERROR(AO228/AG228),"NM",IF(OR(AO228/AG228&lt;0.5,AO228/AG228&gt;2),"NM",(AO228/AG228-1)*100))</f>
        <v>11.154345006485089</v>
      </c>
      <c r="AQ228" s="145">
        <f>AQ216+AQ219+AQ214</f>
        <v>891</v>
      </c>
      <c r="AR228" s="63">
        <f>IF(ISERROR(AQ228/AI228),"NM",IF(OR(AQ228/AI228&lt;0.5,AQ228/AI228&gt;2),"NM",(AQ228/AI228-1)*100))</f>
        <v>10.000000000000009</v>
      </c>
      <c r="AS228" s="145">
        <f>AS216+AS219+AS214</f>
        <v>910</v>
      </c>
      <c r="AT228" s="63">
        <f>IF(ISERROR(AS228/AK228),"NM",IF(OR(AS228/AK228&lt;0.5,AS228/AK228&gt;2),"NM",(AS228/AK228-1)*100))</f>
        <v>10.036275695284157</v>
      </c>
      <c r="AU228" s="145">
        <f>AU216+AU219+AU214</f>
        <v>929</v>
      </c>
      <c r="AV228" s="63">
        <f>IF(ISERROR(AU228/AM228),"NM",IF(OR(AU228/AM228&lt;0.5,AU228/AM228&gt;2),"NM",(AU228/AM228-1)*100))</f>
        <v>9.681227863046038</v>
      </c>
      <c r="AW228" s="145">
        <f>AW216+AW219+AW214</f>
        <v>945</v>
      </c>
      <c r="AX228" s="63">
        <f>IF(ISERROR(AW228/AO228),"NM",IF(OR(AW228/AO228&lt;0.5,AW228/AO228&gt;2),"NM",(AW228/AO228-1)*100))</f>
        <v>10.268378063010509</v>
      </c>
      <c r="AY228" s="145">
        <f>AY216+AY219+AY214</f>
        <v>980</v>
      </c>
      <c r="AZ228" s="65">
        <f>IF(ISERROR(AY228/AQ228),"NM",IF(OR(AY228/AQ228&lt;0.5,AY228/AQ228&gt;2),"NM",(AY228/AQ228-1)*100))</f>
        <v>9.9887766554433313</v>
      </c>
      <c r="BA228" s="145">
        <f>BA216+BA219+BA214</f>
        <v>994</v>
      </c>
      <c r="BB228" s="65">
        <f>IF(ISERROR(BA228/AS228),"NM",IF(OR(BA228/AS228&lt;0.5,BA228/AS228&gt;2),"NM",(BA228/AS228-1)*100))</f>
        <v>9.2307692307692193</v>
      </c>
      <c r="BC228" s="145">
        <f>BC216+BC219+BC214</f>
        <v>1021</v>
      </c>
      <c r="BD228" s="65">
        <f>IF(ISERROR(BC228/AU228),"NM",IF(OR(BC228/AU228&lt;0.5,BC228/AU228&gt;2),"NM",(BC228/AU228-1)*100))</f>
        <v>9.9031216361679331</v>
      </c>
      <c r="BE228" s="145">
        <f>BE216+BE219+BE214</f>
        <v>1033</v>
      </c>
      <c r="BF228" s="65">
        <f>IF(ISERROR(BE228/AW228),"NM",IF(OR(BE228/AW228&lt;0.5,BE228/AW228&gt;2),"NM",(BE228/AW228-1)*100))</f>
        <v>9.312169312169317</v>
      </c>
      <c r="BG228" s="145">
        <f>BG216+BG219+BG214</f>
        <v>1085</v>
      </c>
      <c r="BH228" s="65">
        <f>IF(ISERROR(BG228/AY228),"NM",IF(OR(BG228/AY228&lt;0.5,BG228/AY228&gt;2),"NM",(BG228/AY228-1)*100))</f>
        <v>10.714285714285721</v>
      </c>
      <c r="BI228" s="145">
        <f>BI216+BI219+BI214</f>
        <v>1099</v>
      </c>
      <c r="BJ228" s="65">
        <f>IF(ISERROR(BI228/BA228),"NM",IF(OR(BI228/BA228&lt;0.5,BI228/BA228&gt;2),"NM",(BI228/BA228-1)*100))</f>
        <v>10.563380281690149</v>
      </c>
      <c r="BK228" s="145">
        <f>BK216+BK219+BK214</f>
        <v>1122</v>
      </c>
      <c r="BL228" s="65">
        <f>IF(ISERROR(BK228/BC228),"NM",IF(OR(BK228/BC228&lt;0.5,BK228/BC228&gt;2),"NM",(BK228/BC228-1)*100))</f>
        <v>9.8922624877570975</v>
      </c>
      <c r="BM228" s="145">
        <f>BM216+BM219+BM214</f>
        <v>1140</v>
      </c>
      <c r="BN228" s="65">
        <f>IF(ISERROR(BM228/BE228),"NM",IF(OR(BM228/BE228&lt;0.5,BM228/BE228&gt;2),"NM",(BM228/BE228-1)*100))</f>
        <v>10.358180058083244</v>
      </c>
      <c r="BO228" s="145">
        <f>BO216+BO219+BO214</f>
        <v>1176</v>
      </c>
      <c r="BP228" s="65">
        <f>IF(ISERROR(BO228/BG228),"NM",IF(OR(BO228/BG228&lt;0.5,BO228/BG228&gt;2),"NM",(BO228/BG228-1)*100))</f>
        <v>8.3870967741935587</v>
      </c>
      <c r="BQ228" s="145">
        <f>BQ216+BQ219+BQ214</f>
        <v>1191</v>
      </c>
      <c r="BR228" s="65">
        <f>IF(ISERROR(BQ228/BI228),"NM",IF(OR(BQ228/BI228&lt;0.5,BQ228/BI228&gt;2),"NM",(BQ228/BI228-1)*100))</f>
        <v>8.3712465878071018</v>
      </c>
      <c r="BS228" s="145">
        <f>BS216+BS219+BS214</f>
        <v>1209</v>
      </c>
      <c r="BT228" s="65">
        <f>IF(ISERROR(BS228/BK228),"NM",IF(OR(BS228/BK228&lt;0.5,BS228/BK228&gt;2),"NM",(BS228/BK228-1)*100))</f>
        <v>7.7540106951871746</v>
      </c>
      <c r="BU228" s="145">
        <f>BU216+BU219+BU214</f>
        <v>1211</v>
      </c>
      <c r="BV228" s="65">
        <f>IF(ISERROR(BU228/BM228),"NM",IF(OR(BU228/BM228&lt;0.5,BU228/BM228&gt;2),"NM",(BU228/BM228-1)*100))</f>
        <v>6.2280701754386047</v>
      </c>
      <c r="BW228" s="145">
        <f>BW216+BW219+BW214</f>
        <v>1230</v>
      </c>
      <c r="BX228" s="65">
        <f>IF(ISERROR(BW228/BO228),"NM",IF(OR(BW228/BO228&lt;0.5,BW228/BO228&gt;2),"NM",(BW228/BO228-1)*100))</f>
        <v>4.5918367346938771</v>
      </c>
      <c r="BY228" s="145">
        <f>BY216+BY219+BY214</f>
        <v>1223</v>
      </c>
      <c r="BZ228" s="65">
        <f>IF(ISERROR(BY228/BQ228),"NM",IF(OR(BY228/BQ228&lt;0.5,BY228/BQ228&gt;2),"NM",(BY228/BQ228-1)*100))</f>
        <v>2.6868178001679288</v>
      </c>
      <c r="CA228" s="145">
        <f>CA216+CA219+CA214</f>
        <v>1236</v>
      </c>
      <c r="CB228" s="65">
        <f>IF(ISERROR(CA228/BS228),"NM",IF(OR(CA228/BS228&lt;0.5,CA228/BS228&gt;2),"NM",(CA228/BS228-1)*100))</f>
        <v>2.2332506203474045</v>
      </c>
      <c r="CC228" s="145">
        <f>CC216+CC219+CC214</f>
        <v>1264</v>
      </c>
      <c r="CD228" s="65">
        <f>IF(ISERROR(CC228/BU228),"NM",IF(OR(CC228/BU228&lt;0.5,CC228/BU228&gt;2),"NM",(CC228/BU228-1)*100))</f>
        <v>4.3765483071841471</v>
      </c>
      <c r="CE228" s="145">
        <f>CE216+CE219+CE214</f>
        <v>1276</v>
      </c>
      <c r="CF228" s="65">
        <f>IF(ISERROR(CE228/BW228),"NM",IF(OR(CE228/BW228&lt;0.5,CE228/BW228&gt;2),"NM",(CE228/BW228-1)*100))</f>
        <v>3.7398373983739797</v>
      </c>
      <c r="CG228" s="145">
        <f>CG216+CG219+CG214</f>
        <v>1285</v>
      </c>
      <c r="CH228" s="65">
        <f>IF(ISERROR(CG228/BY228),"NM",IF(OR(CG228/BY228&lt;0.5,CG228/BY228&gt;2),"NM",(CG228/BY228-1)*100))</f>
        <v>5.0695012264922346</v>
      </c>
      <c r="CI228" s="145">
        <f>CI216+CI219+CI214</f>
        <v>1290.3</v>
      </c>
      <c r="CJ228" s="65">
        <f>IF(ISERROR(CI228/CA228),"NM",IF(OR(CI228/CA228&lt;0.5,CI228/CA228&gt;2),"NM",(CI228/CA228-1)*100))</f>
        <v>4.3932038834951337</v>
      </c>
      <c r="CK228" s="145">
        <f>CK216+CK219+CK214</f>
        <v>1295</v>
      </c>
      <c r="CL228" s="65">
        <f>IF(ISERROR(CK228/CC228),"NM",IF(OR(CK228/CC228&lt;0.5,CK228/CC228&gt;2),"NM",(CK228/CC228-1)*100))</f>
        <v>2.4525316455696222</v>
      </c>
      <c r="CM228" s="145">
        <f>CM216+CM219+CM214</f>
        <v>1316</v>
      </c>
      <c r="CN228" s="65">
        <f>IF(ISERROR(CM228/CE228),"NM",IF(OR(CM228/CE228&lt;0.5,CM228/CE228&gt;2),"NM",(CM228/CE228-1)*100))</f>
        <v>3.1347962382445083</v>
      </c>
      <c r="CO228" s="145">
        <f>CO216+CO219+CO214</f>
        <v>1337</v>
      </c>
      <c r="CP228" s="65">
        <f>IF(ISERROR(CO228/CG228),"NM",IF(OR(CO228/CG228&lt;0.5,CO228/CG228&gt;2),"NM",(CO228/CG228-1)*100))</f>
        <v>4.0466926070038989</v>
      </c>
      <c r="CQ228" s="145">
        <f>CQ216+CQ219+CQ214</f>
        <v>1342</v>
      </c>
      <c r="CR228" s="65">
        <f>IF(ISERROR(CQ228/CI228),"NM",IF(OR(CQ228/CI228&lt;0.5,CQ228/CI228&gt;2),"NM",(CQ228/CI228-1)*100))</f>
        <v>4.0068201193520947</v>
      </c>
      <c r="CS228" s="145">
        <f>CS216+CS219+CS214</f>
        <v>1347</v>
      </c>
      <c r="CT228" s="65">
        <f>IF(ISERROR(CS228/CK228),"NM",IF(OR(CS228/CK228&lt;0.5,CS228/CK228&gt;2),"NM",(CS228/CK228-1)*100))</f>
        <v>4.0154440154440252</v>
      </c>
      <c r="CU228" s="145">
        <f>CU216+CU219+CU214</f>
        <v>1385</v>
      </c>
      <c r="CV228" s="65">
        <f>IF(ISERROR(CU228/CM228),"NM",IF(OR(CU228/CM228&lt;0.5,CU228/CM228&gt;2),"NM",(CU228/CM228-1)*100))</f>
        <v>5.2431610942249129</v>
      </c>
      <c r="CW228" s="145">
        <f>CW216+CW219+CW214</f>
        <v>1406</v>
      </c>
      <c r="CX228" s="65">
        <f>IF(ISERROR(CW228/CO228),"NM",IF(OR(CW228/CO228&lt;0.5,CW228/CO228&gt;2),"NM",(CW228/CO228-1)*100))</f>
        <v>5.1608077786088336</v>
      </c>
      <c r="CY228" s="145">
        <f>CY216+CY219+CY214</f>
        <v>1412</v>
      </c>
      <c r="CZ228" s="65">
        <f>IF(ISERROR(CY228/CQ228),"NM",IF(OR(CY228/CQ228&lt;0.5,CY228/CQ228&gt;2),"NM",(CY228/CQ228-1)*100))</f>
        <v>5.216095380029806</v>
      </c>
      <c r="DA228" s="145">
        <f>DA216+DA219+DA214</f>
        <v>1425</v>
      </c>
      <c r="DB228" s="65">
        <f>IF(ISERROR(DA228/CS228),"NM",IF(OR(DA228/CS228&lt;0.5,DA228/CS228&gt;2),"NM",(DA228/CS228-1)*100))</f>
        <v>5.7906458797327476</v>
      </c>
      <c r="DC228" s="145">
        <f>DC216+DC219+DC214</f>
        <v>1438</v>
      </c>
      <c r="DD228" s="65">
        <f>IF(ISERROR(DC228/CU228),"NM",IF(OR(DC228/CU228&lt;0.5,DC228/CU228&gt;2),"NM",(DC228/CU228-1)*100))</f>
        <v>3.8267148014440533</v>
      </c>
      <c r="DE228" s="145">
        <f>DE216+DE219+DE214</f>
        <v>1454</v>
      </c>
      <c r="DF228" s="65">
        <f>IF(ISERROR(DE228/CW228),"NM",IF(OR(DE228/CW228&lt;0.5,DE228/CW228&gt;2),"NM",(DE228/CW228-1)*100))</f>
        <v>3.4139402560455112</v>
      </c>
      <c r="DG228" s="145">
        <f>DG216+DG219+DG214</f>
        <v>1453</v>
      </c>
      <c r="DH228" s="65">
        <f>IF(ISERROR(DG228/CY228),"NM",IF(OR(DG228/CY228&lt;0.5,DG228/CY228&gt;2),"NM",(DG228/CY228-1)*100))</f>
        <v>2.9036827195467518</v>
      </c>
      <c r="DI228" s="145">
        <f>DI216+DI219+DI214</f>
        <v>1446</v>
      </c>
      <c r="DJ228" s="65">
        <f>IF(ISERROR(DI228/DA228),"NM",IF(OR(DI228/DA228&lt;0.5,DI228/DA228&gt;2),"NM",(DI228/DA228-1)*100))</f>
        <v>1.4736842105263159</v>
      </c>
      <c r="DK228" s="145">
        <f>DK216+DK219+DK214</f>
        <v>1455</v>
      </c>
      <c r="DL228" s="65">
        <f>IF(ISERROR(DK228/DC228),"NM",IF(OR(DK228/DC228&lt;0.5,DK228/DC228&gt;2),"NM",(DK228/DC228-1)*100))</f>
        <v>1.182197496522952</v>
      </c>
      <c r="DM228" s="145">
        <f>DM216+DM219+DM214</f>
        <v>1473</v>
      </c>
      <c r="DN228" s="65">
        <f>IF(ISERROR(DM228/DE228),"NM",IF(OR(DM228/DE228&lt;0.5,DM228/DE228&gt;2),"NM",(DM228/DE228-1)*100))</f>
        <v>1.3067400275103225</v>
      </c>
      <c r="DO228" s="145">
        <f>DO216+DO219+DO214</f>
        <v>1468</v>
      </c>
      <c r="DP228" s="65">
        <f>IF(ISERROR(DO228/DG228),"NM",IF(OR(DO228/DG228&lt;0.5,DO228/DG228&gt;2),"NM",(DO228/DG228-1)*100))</f>
        <v>1.0323468685478288</v>
      </c>
      <c r="DQ228" s="145">
        <f>DQ216+DQ219+DQ214</f>
        <v>1463</v>
      </c>
      <c r="DR228" s="65">
        <f>IF(ISERROR(DQ228/DI228),"NM",IF(OR(DQ228/DI228&lt;0.5,DQ228/DI228&gt;2),"NM",(DQ228/DI228-1)*100))</f>
        <v>1.1756569847856113</v>
      </c>
      <c r="DS228" s="145">
        <f>DS216+DS219+DS214</f>
        <v>1508</v>
      </c>
      <c r="DT228" s="67">
        <f>IF(ISERROR(DS228/DK228),"NM",IF(OR(DS228/DK228&lt;0.5,DS228/DK228&gt;2),"NM",(DS228/DK228-1)*100))</f>
        <v>3.6426116838488065</v>
      </c>
      <c r="DU228" s="145">
        <f>DU216+DU219+DU214</f>
        <v>1501</v>
      </c>
      <c r="DV228" s="67">
        <f>IF(ISERROR(DU228/DM228),"NM",IF(OR(DU228/DM228&lt;0.5,DU228/DM228&gt;2),"NM",(DU228/DM228-1)*100))</f>
        <v>1.9008825526137141</v>
      </c>
      <c r="DW228" s="145">
        <f>DW216+DW219+DW214</f>
        <v>1520</v>
      </c>
      <c r="DX228" s="67">
        <f>IF(ISERROR(DW228/DO228),"NM",IF(OR(DW228/DO228&lt;0.5,DW228/DO228&gt;2),"NM",(DW228/DO228-1)*100))</f>
        <v>3.5422343324250649</v>
      </c>
      <c r="DY228" s="145">
        <f t="shared" ref="DY228:EA228" si="747">DY216+DY219+DY214</f>
        <v>1504</v>
      </c>
      <c r="DZ228" s="67">
        <f>IF(ISERROR(DY228/DQ228),"NM",IF(OR(DY228/DQ228&lt;0.5,DY228/DQ228&gt;2),"NM",(DY228/DQ228-1)*100))</f>
        <v>2.8024606971975397</v>
      </c>
      <c r="EA228" s="145">
        <f t="shared" si="747"/>
        <v>1544</v>
      </c>
      <c r="EB228" s="65">
        <f>IF(ISERROR(EA228/DS228),"NM",IF(OR(EA228/DS228&lt;0.5,EA228/DS228&gt;2),"NM",(EA228/DS228-1)*100))</f>
        <v>2.3872679045092937</v>
      </c>
      <c r="EC228" s="127">
        <f>EC216+EC219+EC214</f>
        <v>1538</v>
      </c>
      <c r="ED228" s="65">
        <f>IF(ISERROR(EC228/DU228),"NM",IF(OR(EC228/DU228&lt;0.5,EC228/DU228&gt;2),"NM",(EC228/DU228-1)*100))</f>
        <v>2.4650233177881509</v>
      </c>
      <c r="EE228" s="127">
        <f>EE216+EE219+EE214</f>
        <v>1542</v>
      </c>
      <c r="EF228" s="65">
        <f>IF(ISERROR(EE228/DW228),"NM",IF(OR(EE228/DW228&lt;0.5,EE228/DW228&gt;2),"NM",(EE228/DW228-1)*100))</f>
        <v>1.4473684210526416</v>
      </c>
      <c r="EG228" s="127">
        <f>EG216+EG219+EG214</f>
        <v>1543</v>
      </c>
      <c r="EH228" s="65">
        <f>IF(ISERROR(EG228/DY228),"NM",IF(OR(EG228/DY228&lt;0.5,EG228/DY228&gt;2),"NM",(EG228/DY228-1)*100))</f>
        <v>2.5930851063829863</v>
      </c>
      <c r="EI228" s="127">
        <f>EI216+EI219+EI214</f>
        <v>1569</v>
      </c>
      <c r="EJ228" s="65">
        <f>IF(ISERROR(EI228/EA228),"NM",IF(OR(EI228/EA228&lt;0.5,EI228/EA228&gt;2),"NM",(EI228/EA228-1)*100))</f>
        <v>1.6191709844559643</v>
      </c>
      <c r="EK228" s="127">
        <f>EK216+EK219+EK214</f>
        <v>1569</v>
      </c>
      <c r="EL228" s="65">
        <f>IF(ISERROR(EK228/EC228),"NM",IF(OR(EK228/EC228&lt;0.5,EK228/EC228&gt;2),"NM",(EK228/EC228-1)*100))</f>
        <v>2.0156046814044259</v>
      </c>
      <c r="EM228" s="127">
        <f>EM216+EM219+EM214</f>
        <v>1575</v>
      </c>
      <c r="EN228" s="65">
        <f>IF(ISERROR(EM228/EE228),"NM",IF(OR(EM228/EE228&lt;0.5,EM228/EE228&gt;2),"NM",(EM228/EE228-1)*100))</f>
        <v>2.1400778210116655</v>
      </c>
      <c r="EO228" s="127">
        <f>EO216+EO219+EO214</f>
        <v>1575</v>
      </c>
      <c r="EP228" s="65">
        <f>IF(ISERROR(EO228/EG228),"NM",IF(OR(EO228/EG228&lt;0.5,EO228/EG228&gt;2),"NM",(EO228/EG228-1)*100))</f>
        <v>2.0738820479585307</v>
      </c>
      <c r="EQ228" s="127">
        <f t="shared" ref="EQ228:ES228" si="748">EQ216+EQ219+EQ214</f>
        <v>1602.7684235125066</v>
      </c>
      <c r="ER228" s="65">
        <f>IF(ISERROR(EQ228/EI228),"NM",IF(OR(EQ228/EI228&lt;0.5,EQ228/EI228&gt;2),"NM",(EQ228/EI228-1)*100))</f>
        <v>2.1522258452840504</v>
      </c>
      <c r="ES228" s="127">
        <f t="shared" si="748"/>
        <v>1603.7753613790726</v>
      </c>
      <c r="ET228" s="65">
        <f>IF(ISERROR(ES228/EK228),"NM",IF(OR(ES228/EK228&lt;0.5,ES228/EK228&gt;2),"NM",(ES228/EK228-1)*100))</f>
        <v>2.2164028922289747</v>
      </c>
      <c r="EU228" s="127">
        <f t="shared" ref="EU228" si="749">EU216+EU219+EU214</f>
        <v>1613.5433242900797</v>
      </c>
      <c r="EV228" s="65">
        <f>IF(ISERROR(EU228/EM228),"NM",IF(OR(EU228/EM228&lt;0.5,EU228/EM228&gt;2),"NM",(EU228/EM228-1)*100))</f>
        <v>2.4471951930209235</v>
      </c>
      <c r="EW228" s="127">
        <f t="shared" ref="EW228" si="750">EW216+EW219+EW214</f>
        <v>1641.1738396770868</v>
      </c>
      <c r="EX228" s="65">
        <f>IF(ISERROR(EW228/EO228),"NM",IF(OR(EW228/EO228&lt;0.5,EW228/EO228&gt;2),"NM",(EW228/EO228-1)*100))</f>
        <v>4.2015136302912204</v>
      </c>
      <c r="EY228" s="65"/>
      <c r="EZ228" s="317"/>
      <c r="FA228" s="59"/>
      <c r="FB228" s="127">
        <f>FB216+FB219+FB214</f>
        <v>1418.491</v>
      </c>
      <c r="FC228" s="63"/>
      <c r="FD228" s="127">
        <f>FD216+FD219+FD214</f>
        <v>1606</v>
      </c>
      <c r="FE228" s="65">
        <f>IF(ISERROR(FD228/FB228),"NM",IF(OR(FD228/FB228&lt;0.5,FD228/FB228&gt;2),"NM",(FD228/FB228-1)*100))</f>
        <v>13.218906570432942</v>
      </c>
      <c r="FF228" s="127">
        <f>FF216+FF219+FF214</f>
        <v>1837</v>
      </c>
      <c r="FG228" s="65">
        <f>IF(ISERROR(FF228/FD228),"NM",IF(OR(FF228/FD228&lt;0.5,FF228/FD228&gt;2),"NM",(FF228/FD228-1)*100))</f>
        <v>14.383561643835607</v>
      </c>
      <c r="FH228" s="127">
        <f>FH216+FH219+FH214</f>
        <v>2155</v>
      </c>
      <c r="FI228" s="65">
        <f>IF(ISERROR(FH228/FF228),"NM",IF(OR(FH228/FF228&lt;0.5,FH228/FF228&gt;2),"NM",(FH228/FF228-1)*100))</f>
        <v>17.310832879695148</v>
      </c>
      <c r="FJ228" s="127">
        <f>FJ216+FJ219+FJ214</f>
        <v>2561</v>
      </c>
      <c r="FK228" s="65">
        <f>IF(ISERROR(FJ228/FH228),"NM",IF(OR(FJ228/FH228&lt;0.5,FJ228/FH228&gt;2),"NM",(FJ228/FH228-1)*100))</f>
        <v>18.839907192575399</v>
      </c>
      <c r="FL228" s="127">
        <f>FL216+FL219+FL214</f>
        <v>2967</v>
      </c>
      <c r="FM228" s="65">
        <f>IF(ISERROR(FL228/FJ228),"NM",IF(OR(FL228/FJ228&lt;0.5,FL228/FJ228&gt;2),"NM",(FL228/FJ228-1)*100))</f>
        <v>15.853182350644278</v>
      </c>
      <c r="FN228" s="127">
        <f>FN216+FN219+FN214</f>
        <v>3341</v>
      </c>
      <c r="FO228" s="65">
        <f>IF(ISERROR(FN228/FL228),"NM",IF(OR(FN228/FL228&lt;0.5,FN228/FL228&gt;2),"NM",(FN228/FL228-1)*100))</f>
        <v>12.60532524435456</v>
      </c>
      <c r="FP228" s="127">
        <f>FP216+FP219+FP214</f>
        <v>3675</v>
      </c>
      <c r="FQ228" s="65">
        <f>IF(ISERROR(FP228/FN228),"NM",IF(OR(FP228/FN228&lt;0.5,FP228/FN228&gt;2),"NM",(FP228/FN228-1)*100))</f>
        <v>9.9970068841664261</v>
      </c>
      <c r="FR228" s="146">
        <f>FR216+FR219+FR214</f>
        <v>4028</v>
      </c>
      <c r="FS228" s="65">
        <f>IF(ISERROR(FR228/FP228),"NM",IF(OR(FR228/FP228&lt;0.5,FR228/FP228&gt;2),"NM",(FR228/FP228-1)*100))</f>
        <v>9.6054421768707385</v>
      </c>
      <c r="FT228" s="146">
        <f>FT216+FT219+FT214</f>
        <v>4446</v>
      </c>
      <c r="FU228" s="65">
        <f>IF(ISERROR(FT228/FR228),"NM",IF(OR(FT228/FR228&lt;0.5,FT228/FR228&gt;2),"NM",(FT228/FR228-1)*100))</f>
        <v>10.377358490566046</v>
      </c>
      <c r="FV228" s="146">
        <f>FV216+FV219+FV214</f>
        <v>4787</v>
      </c>
      <c r="FW228" s="65">
        <f>IF(ISERROR(FV228/FT228),"NM",IF(OR(FV228/FT228&lt;0.5,FV228/FT228&gt;2),"NM",(FV228/FT228-1)*100))</f>
        <v>7.6698155645523958</v>
      </c>
      <c r="FX228" s="146">
        <f>FX216+FX219+FX214</f>
        <v>4953</v>
      </c>
      <c r="FY228" s="65">
        <f>IF(ISERROR(FX228/FV228),"NM",IF(OR(FX228/FV228&lt;0.5,FX228/FV228&gt;2),"NM",(FX228/FV228-1)*100))</f>
        <v>3.4677250887821254</v>
      </c>
      <c r="FZ228" s="146">
        <f>FZ216+FZ219+FZ214</f>
        <v>5146.3</v>
      </c>
      <c r="GA228" s="65">
        <f>IF(ISERROR(FZ228/FX228),"NM",IF(OR(FZ228/FX228&lt;0.5,FZ228/FX228&gt;2),"NM",(FZ228/FX228-1)*100))</f>
        <v>3.9026852412679114</v>
      </c>
      <c r="GB228" s="146">
        <f>GB216+GB219+GB214</f>
        <v>5342</v>
      </c>
      <c r="GC228" s="65">
        <f>IF(ISERROR(GB228/FZ228),"NM",IF(OR(GB228/FZ228&lt;0.5,GB228/FZ228&gt;2),"NM",(GB228/FZ228-1)*100))</f>
        <v>3.8027320599265391</v>
      </c>
      <c r="GD228" s="146">
        <f>GD216+GD219+GD214</f>
        <v>5628</v>
      </c>
      <c r="GE228" s="65">
        <f>IF(ISERROR(GD228/GB228),"NM",IF(OR(GD228/GB228&lt;0.5,GD228/GB228&gt;2),"NM",(GD228/GB228-1)*100))</f>
        <v>5.3538000748783121</v>
      </c>
      <c r="GF228" s="146">
        <f>GF216+GF219+GF214</f>
        <v>5791</v>
      </c>
      <c r="GG228" s="65">
        <f>IF(ISERROR(GF228/GD228),"NM",IF(OR(GF228/GD228&lt;0.5,GF228/GD228&gt;2),"NM",(GF228/GD228-1)*100))</f>
        <v>2.8962331201137115</v>
      </c>
      <c r="GH228" s="146">
        <f>GH216+GH219+GH214</f>
        <v>5859</v>
      </c>
      <c r="GI228" s="65">
        <f>IF(ISERROR(GH228/GF228),"NM",IF(OR(GH228/GF228&lt;0.5,GH228/GF228&gt;2),"NM",(GH228/GF228-1)*100))</f>
        <v>1.1742358832671496</v>
      </c>
      <c r="GJ228" s="146">
        <f>GJ216+GJ219+GJ214</f>
        <v>6033</v>
      </c>
      <c r="GK228" s="65">
        <f>IF(ISERROR(GJ228/GH228),"NM",IF(OR(GJ228/GH228&lt;0.5,GJ228/GH228&gt;2),"NM",(GJ228/GH228-1)*100))</f>
        <v>2.9697900665642596</v>
      </c>
      <c r="GL228" s="146">
        <f>GL216+GL219+GL214</f>
        <v>6167</v>
      </c>
      <c r="GM228" s="65">
        <f>IF(ISERROR(GL228/GJ228),"NM",IF(OR(GL228/GJ228&lt;0.5,GL228/GJ228&gt;2),"NM",(GL228/GJ228-1)*100))</f>
        <v>2.2211171887949632</v>
      </c>
      <c r="GN228" s="146">
        <f>GN216+GN219+GN214</f>
        <v>6288</v>
      </c>
      <c r="GO228" s="65">
        <f>IF(ISERROR(GN228/GL228),"NM",IF(OR(GN228/GL228&lt;0.5,GN228/GL228&gt;2),"NM",(GN228/GL228-1)*100))</f>
        <v>1.9620561050754048</v>
      </c>
      <c r="GP228" s="146">
        <f>GP216+GP219+GP214</f>
        <v>6461.2609488587459</v>
      </c>
      <c r="GQ228" s="65">
        <f>IF(ISERROR(GP228/GN228),"NM",IF(OR(GP228/GN228&lt;0.5,GP228/GN228&gt;2),"NM",(GP228/GN228-1)*100))</f>
        <v>2.7554222146747076</v>
      </c>
      <c r="GR228" s="127">
        <f>GR216+GR219+GR214</f>
        <v>6890.7765067896198</v>
      </c>
      <c r="GS228" s="65">
        <f>IF(ISERROR(GR228/GP228),"NM",IF(OR(GR228/GP228&lt;0.5,GR228/GP228&gt;2),"NM",(GR228/GP228-1)*100))</f>
        <v>6.6475500886052252</v>
      </c>
      <c r="GT228" s="127">
        <f>GT216+GT219+GT214</f>
        <v>7382.4601175924608</v>
      </c>
      <c r="GU228" s="65">
        <f>IF(ISERROR(GT228/GR228),"NM",IF(OR(GT228/GR228&lt;0.5,GT228/GR228&gt;2),"NM",(GT228/GR228-1)*100))</f>
        <v>7.1353875766885677</v>
      </c>
      <c r="GV228" s="127">
        <f>GV216+GV219+GV214</f>
        <v>7886.5387413024127</v>
      </c>
      <c r="GW228" s="65">
        <f>IF(ISERROR(GV228/GT228),"NM",IF(OR(GV228/GT228&lt;0.5,GV228/GT228&gt;2),"NM",(GV228/GT228-1)*100))</f>
        <v>6.8280575266330024</v>
      </c>
      <c r="GX228" s="127">
        <f>GX216+GX219+GX214</f>
        <v>8407.0107182811407</v>
      </c>
      <c r="GY228" s="65">
        <f>IF(ISERROR(GX228/GV228),"NM",IF(OR(GX228/GV228&lt;0.5,GX228/GV228&gt;2),"NM",(GX228/GV228-1)*100))</f>
        <v>6.5994981328497904</v>
      </c>
      <c r="GZ228" s="67">
        <f t="shared" si="723"/>
        <v>5.9804632727904039</v>
      </c>
      <c r="HA228" s="283"/>
      <c r="HB228" s="57"/>
      <c r="HC228"/>
      <c r="HD228"/>
      <c r="HE228"/>
      <c r="HF228"/>
      <c r="HG228"/>
      <c r="HH228"/>
    </row>
    <row r="229" spans="1:216" s="2" customFormat="1" ht="13.5" customHeight="1" x14ac:dyDescent="0.2">
      <c r="B229" s="54"/>
      <c r="C229" s="57"/>
      <c r="D229" s="63"/>
      <c r="E229" s="57"/>
      <c r="F229" s="63"/>
      <c r="G229" s="57"/>
      <c r="H229" s="63"/>
      <c r="I229" s="57"/>
      <c r="J229" s="63"/>
      <c r="K229" s="57"/>
      <c r="L229" s="63"/>
      <c r="M229" s="57"/>
      <c r="N229" s="63"/>
      <c r="O229" s="57"/>
      <c r="P229" s="63"/>
      <c r="Q229" s="57"/>
      <c r="R229" s="63"/>
      <c r="S229" s="57"/>
      <c r="T229" s="63"/>
      <c r="U229" s="57"/>
      <c r="V229" s="63"/>
      <c r="W229" s="57"/>
      <c r="X229" s="63"/>
      <c r="Y229" s="57"/>
      <c r="Z229" s="63"/>
      <c r="AA229" s="57"/>
      <c r="AB229" s="63"/>
      <c r="AC229" s="57"/>
      <c r="AD229" s="63"/>
      <c r="AE229" s="57"/>
      <c r="AF229" s="63"/>
      <c r="AG229" s="57"/>
      <c r="AH229" s="63"/>
      <c r="AI229" s="165"/>
      <c r="AJ229" s="63"/>
      <c r="AK229" s="57"/>
      <c r="AL229" s="63"/>
      <c r="AM229" s="57"/>
      <c r="AN229" s="63"/>
      <c r="AO229" s="59"/>
      <c r="AP229" s="63"/>
      <c r="AQ229" s="59"/>
      <c r="AR229" s="63"/>
      <c r="AS229" s="59"/>
      <c r="AT229" s="63"/>
      <c r="AU229" s="59"/>
      <c r="AV229" s="63"/>
      <c r="AW229" s="59"/>
      <c r="AX229" s="63"/>
      <c r="AY229" s="59"/>
      <c r="AZ229" s="65"/>
      <c r="BA229" s="59"/>
      <c r="BB229" s="65"/>
      <c r="BC229" s="59"/>
      <c r="BD229" s="65"/>
      <c r="BE229" s="59"/>
      <c r="BF229" s="65"/>
      <c r="BG229" s="59"/>
      <c r="BH229" s="65"/>
      <c r="BI229" s="59"/>
      <c r="BJ229" s="65"/>
      <c r="BK229" s="59"/>
      <c r="BL229" s="65"/>
      <c r="BM229" s="59"/>
      <c r="BN229" s="65"/>
      <c r="BO229" s="59"/>
      <c r="BP229" s="65"/>
      <c r="BQ229" s="59"/>
      <c r="BR229" s="65"/>
      <c r="BS229" s="59"/>
      <c r="BT229" s="65"/>
      <c r="BU229" s="59"/>
      <c r="BV229" s="65"/>
      <c r="BW229" s="59"/>
      <c r="BX229" s="65"/>
      <c r="BY229" s="59"/>
      <c r="BZ229" s="65"/>
      <c r="CA229" s="59"/>
      <c r="CB229" s="65"/>
      <c r="CC229" s="59"/>
      <c r="CD229" s="65"/>
      <c r="CE229" s="59"/>
      <c r="CF229" s="65"/>
      <c r="CG229" s="59"/>
      <c r="CH229" s="65"/>
      <c r="CI229" s="59"/>
      <c r="CJ229" s="65"/>
      <c r="CK229" s="59"/>
      <c r="CL229" s="65"/>
      <c r="CM229" s="59"/>
      <c r="CN229" s="65"/>
      <c r="CO229" s="59"/>
      <c r="CP229" s="65"/>
      <c r="CQ229" s="59"/>
      <c r="CR229" s="65"/>
      <c r="CS229" s="59"/>
      <c r="CT229" s="65"/>
      <c r="CU229" s="59"/>
      <c r="CV229" s="65"/>
      <c r="CW229" s="59"/>
      <c r="CX229" s="65"/>
      <c r="CY229" s="59"/>
      <c r="CZ229" s="65"/>
      <c r="DA229" s="59"/>
      <c r="DB229" s="65"/>
      <c r="DC229" s="59"/>
      <c r="DD229" s="65"/>
      <c r="DE229" s="59"/>
      <c r="DF229" s="65"/>
      <c r="DG229" s="59"/>
      <c r="DH229" s="65"/>
      <c r="DI229" s="59"/>
      <c r="DJ229" s="65"/>
      <c r="DK229" s="59"/>
      <c r="DL229" s="65"/>
      <c r="DM229" s="59"/>
      <c r="DN229" s="65"/>
      <c r="DO229" s="59"/>
      <c r="DP229" s="65"/>
      <c r="DQ229" s="59"/>
      <c r="DR229" s="65"/>
      <c r="DS229" s="59"/>
      <c r="DT229" s="67"/>
      <c r="DU229" s="59"/>
      <c r="DV229" s="67"/>
      <c r="DW229" s="59"/>
      <c r="DX229" s="67"/>
      <c r="DY229" s="59"/>
      <c r="DZ229" s="67"/>
      <c r="EA229" s="59"/>
      <c r="EB229" s="65"/>
      <c r="EC229" s="57"/>
      <c r="ED229" s="65"/>
      <c r="EE229" s="57"/>
      <c r="EF229" s="65"/>
      <c r="EG229" s="57"/>
      <c r="EH229" s="65"/>
      <c r="EI229" s="57"/>
      <c r="EJ229" s="65"/>
      <c r="EK229" s="57"/>
      <c r="EL229" s="65"/>
      <c r="EM229" s="57"/>
      <c r="EN229" s="65"/>
      <c r="EO229" s="57"/>
      <c r="EP229" s="65"/>
      <c r="EQ229" s="57"/>
      <c r="ER229" s="65"/>
      <c r="ES229" s="57"/>
      <c r="ET229" s="65"/>
      <c r="EU229" s="57"/>
      <c r="EV229" s="65"/>
      <c r="EW229" s="57"/>
      <c r="EX229" s="65"/>
      <c r="EY229" s="65"/>
      <c r="EZ229" s="317"/>
      <c r="FA229" s="59"/>
      <c r="FB229" s="57"/>
      <c r="FC229" s="63"/>
      <c r="FD229" s="57"/>
      <c r="FE229" s="65"/>
      <c r="FF229" s="57"/>
      <c r="FG229" s="65"/>
      <c r="FH229" s="57"/>
      <c r="FI229" s="65"/>
      <c r="FJ229" s="57"/>
      <c r="FK229" s="65"/>
      <c r="FL229" s="57"/>
      <c r="FM229" s="65"/>
      <c r="FN229" s="57"/>
      <c r="FO229" s="65"/>
      <c r="FP229" s="57"/>
      <c r="FQ229" s="65"/>
      <c r="FR229" s="75"/>
      <c r="FS229" s="65"/>
      <c r="FT229" s="75"/>
      <c r="FU229" s="65"/>
      <c r="FV229" s="75"/>
      <c r="FW229" s="65"/>
      <c r="FX229" s="75"/>
      <c r="FY229" s="65"/>
      <c r="FZ229" s="75"/>
      <c r="GA229" s="65"/>
      <c r="GB229" s="75"/>
      <c r="GC229" s="65"/>
      <c r="GD229" s="75"/>
      <c r="GE229" s="65"/>
      <c r="GF229" s="75"/>
      <c r="GG229" s="65"/>
      <c r="GH229" s="75"/>
      <c r="GI229" s="65"/>
      <c r="GJ229" s="75"/>
      <c r="GK229" s="65"/>
      <c r="GL229" s="75"/>
      <c r="GM229" s="65"/>
      <c r="GN229" s="75"/>
      <c r="GO229" s="65"/>
      <c r="GP229" s="75"/>
      <c r="GQ229" s="65"/>
      <c r="GR229" s="57"/>
      <c r="GS229" s="65"/>
      <c r="GT229" s="57"/>
      <c r="GU229" s="65"/>
      <c r="GV229" s="57"/>
      <c r="GW229" s="65"/>
      <c r="GX229" s="57"/>
      <c r="GY229" s="65"/>
      <c r="GZ229" s="67" t="str">
        <f t="shared" si="723"/>
        <v/>
      </c>
      <c r="HA229" s="283"/>
      <c r="HB229" s="57"/>
      <c r="HC229"/>
      <c r="HD229"/>
      <c r="HE229"/>
      <c r="HF229"/>
      <c r="HG229"/>
      <c r="HH229"/>
    </row>
    <row r="230" spans="1:216" s="2" customFormat="1" ht="13.5" customHeight="1" x14ac:dyDescent="0.2">
      <c r="B230" s="61" t="s">
        <v>556</v>
      </c>
      <c r="C230" s="57"/>
      <c r="D230" s="63"/>
      <c r="E230" s="57"/>
      <c r="F230" s="63"/>
      <c r="G230" s="57"/>
      <c r="H230" s="63"/>
      <c r="I230" s="57"/>
      <c r="J230" s="63"/>
      <c r="K230" s="57"/>
      <c r="L230" s="63"/>
      <c r="M230" s="57"/>
      <c r="N230" s="63"/>
      <c r="O230" s="57"/>
      <c r="P230" s="63"/>
      <c r="Q230" s="57"/>
      <c r="R230" s="63"/>
      <c r="S230" s="57"/>
      <c r="T230" s="63"/>
      <c r="U230" s="57"/>
      <c r="V230" s="63"/>
      <c r="W230" s="57"/>
      <c r="X230" s="63"/>
      <c r="Y230" s="57"/>
      <c r="Z230" s="63"/>
      <c r="AA230" s="57"/>
      <c r="AB230" s="63"/>
      <c r="AC230" s="57"/>
      <c r="AD230" s="63"/>
      <c r="AE230" s="57"/>
      <c r="AF230" s="63"/>
      <c r="AG230" s="57"/>
      <c r="AH230" s="63"/>
      <c r="AI230" s="165"/>
      <c r="AJ230" s="63"/>
      <c r="AK230" s="57"/>
      <c r="AL230" s="63"/>
      <c r="AM230" s="57"/>
      <c r="AN230" s="63"/>
      <c r="AO230" s="59"/>
      <c r="AP230" s="63"/>
      <c r="AQ230" s="59"/>
      <c r="AR230" s="63"/>
      <c r="AS230" s="59"/>
      <c r="AT230" s="63"/>
      <c r="AU230" s="59"/>
      <c r="AV230" s="63"/>
      <c r="AW230" s="59"/>
      <c r="AX230" s="63"/>
      <c r="AY230" s="59"/>
      <c r="AZ230" s="65"/>
      <c r="BA230" s="59"/>
      <c r="BB230" s="65"/>
      <c r="BC230" s="59"/>
      <c r="BD230" s="65"/>
      <c r="BE230" s="59"/>
      <c r="BF230" s="65"/>
      <c r="BG230" s="59"/>
      <c r="BH230" s="65"/>
      <c r="BI230" s="59"/>
      <c r="BJ230" s="65"/>
      <c r="BK230" s="59"/>
      <c r="BL230" s="65"/>
      <c r="BM230" s="59"/>
      <c r="BN230" s="65"/>
      <c r="BO230" s="59"/>
      <c r="BP230" s="65"/>
      <c r="BQ230" s="59"/>
      <c r="BR230" s="65"/>
      <c r="BS230" s="59"/>
      <c r="BT230" s="65"/>
      <c r="BU230" s="59"/>
      <c r="BV230" s="65"/>
      <c r="BW230" s="59"/>
      <c r="BX230" s="65"/>
      <c r="BY230" s="59"/>
      <c r="BZ230" s="65"/>
      <c r="CA230" s="59"/>
      <c r="CB230" s="65"/>
      <c r="CC230" s="59"/>
      <c r="CD230" s="65"/>
      <c r="CE230" s="59"/>
      <c r="CF230" s="65"/>
      <c r="CG230" s="59"/>
      <c r="CH230" s="65"/>
      <c r="CI230" s="59"/>
      <c r="CJ230" s="65"/>
      <c r="CK230" s="59"/>
      <c r="CL230" s="65"/>
      <c r="CM230" s="59"/>
      <c r="CN230" s="65"/>
      <c r="CO230" s="59"/>
      <c r="CP230" s="65"/>
      <c r="CQ230" s="59"/>
      <c r="CR230" s="65"/>
      <c r="CS230" s="59"/>
      <c r="CT230" s="65"/>
      <c r="CU230" s="59"/>
      <c r="CV230" s="65"/>
      <c r="CW230" s="59"/>
      <c r="CX230" s="65"/>
      <c r="CY230" s="59"/>
      <c r="CZ230" s="65"/>
      <c r="DA230" s="59"/>
      <c r="DB230" s="65"/>
      <c r="DC230" s="59"/>
      <c r="DD230" s="65"/>
      <c r="DE230" s="59"/>
      <c r="DF230" s="65"/>
      <c r="DG230" s="59"/>
      <c r="DH230" s="65"/>
      <c r="DI230" s="59"/>
      <c r="DJ230" s="65"/>
      <c r="DK230" s="59"/>
      <c r="DL230" s="65"/>
      <c r="DM230" s="59"/>
      <c r="DN230" s="65"/>
      <c r="DO230" s="59"/>
      <c r="DP230" s="65"/>
      <c r="DQ230" s="59"/>
      <c r="DR230" s="65"/>
      <c r="DS230" s="59"/>
      <c r="DT230" s="67"/>
      <c r="DU230" s="59"/>
      <c r="DV230" s="67"/>
      <c r="DW230" s="59"/>
      <c r="DX230" s="67"/>
      <c r="DY230" s="59"/>
      <c r="DZ230" s="67"/>
      <c r="EA230" s="59"/>
      <c r="EB230" s="65"/>
      <c r="EC230" s="57"/>
      <c r="ED230" s="65"/>
      <c r="EE230" s="57"/>
      <c r="EF230" s="65"/>
      <c r="EG230" s="57"/>
      <c r="EH230" s="65"/>
      <c r="EI230" s="57"/>
      <c r="EJ230" s="65"/>
      <c r="EK230" s="57"/>
      <c r="EL230" s="65"/>
      <c r="EM230" s="57"/>
      <c r="EN230" s="65"/>
      <c r="EO230" s="57"/>
      <c r="EP230" s="65"/>
      <c r="EQ230" s="57"/>
      <c r="ER230" s="65"/>
      <c r="ES230" s="57"/>
      <c r="ET230" s="65"/>
      <c r="EU230" s="57"/>
      <c r="EV230" s="65"/>
      <c r="EW230" s="57"/>
      <c r="EX230" s="65"/>
      <c r="EY230" s="65"/>
      <c r="EZ230" s="317"/>
      <c r="FA230" s="59"/>
      <c r="FB230" s="57"/>
      <c r="FC230" s="63"/>
      <c r="FD230" s="57"/>
      <c r="FE230" s="65"/>
      <c r="FF230" s="57"/>
      <c r="FG230" s="65"/>
      <c r="FH230" s="57"/>
      <c r="FI230" s="65"/>
      <c r="FJ230" s="57"/>
      <c r="FK230" s="65"/>
      <c r="FL230" s="57"/>
      <c r="FM230" s="65"/>
      <c r="FN230" s="57"/>
      <c r="FO230" s="65"/>
      <c r="FP230" s="57"/>
      <c r="FQ230" s="65"/>
      <c r="FR230" s="75"/>
      <c r="FS230" s="65"/>
      <c r="FT230" s="75"/>
      <c r="FU230" s="65"/>
      <c r="FV230" s="75"/>
      <c r="FW230" s="65"/>
      <c r="FX230" s="75"/>
      <c r="FY230" s="65"/>
      <c r="FZ230" s="75"/>
      <c r="GA230" s="65"/>
      <c r="GB230" s="75"/>
      <c r="GC230" s="65"/>
      <c r="GD230" s="75"/>
      <c r="GE230" s="65"/>
      <c r="GF230" s="75"/>
      <c r="GG230" s="65"/>
      <c r="GH230" s="75"/>
      <c r="GI230" s="65"/>
      <c r="GJ230" s="75"/>
      <c r="GK230" s="65"/>
      <c r="GL230" s="75"/>
      <c r="GM230" s="65"/>
      <c r="GN230" s="75"/>
      <c r="GO230" s="65"/>
      <c r="GP230" s="75"/>
      <c r="GQ230" s="65"/>
      <c r="GR230" s="57"/>
      <c r="GS230" s="65"/>
      <c r="GT230" s="57"/>
      <c r="GU230" s="65"/>
      <c r="GV230" s="57"/>
      <c r="GW230" s="65"/>
      <c r="GX230" s="57"/>
      <c r="GY230" s="65"/>
      <c r="GZ230" s="67" t="str">
        <f t="shared" si="723"/>
        <v/>
      </c>
      <c r="HA230" s="283"/>
      <c r="HB230" s="57"/>
      <c r="HC230"/>
      <c r="HD230"/>
      <c r="HE230"/>
      <c r="HF230"/>
      <c r="HG230"/>
      <c r="HH230"/>
    </row>
    <row r="231" spans="1:216" s="2" customFormat="1" ht="13.5" customHeight="1" x14ac:dyDescent="0.2">
      <c r="B231" s="54" t="s">
        <v>557</v>
      </c>
      <c r="C231" s="84">
        <v>186</v>
      </c>
      <c r="D231" s="63"/>
      <c r="E231" s="84">
        <v>190</v>
      </c>
      <c r="F231" s="63"/>
      <c r="G231" s="84">
        <v>189</v>
      </c>
      <c r="H231" s="63"/>
      <c r="I231" s="84">
        <v>193</v>
      </c>
      <c r="J231" s="63"/>
      <c r="K231" s="84">
        <v>216</v>
      </c>
      <c r="L231" s="63">
        <f>IF(ISERROR(K231/C231),"NM",IF(OR(K231/C231&lt;0.5,K231/C231&gt;2),"NM",(K231/C231-1)*100))</f>
        <v>16.129032258064523</v>
      </c>
      <c r="M231" s="84">
        <v>214</v>
      </c>
      <c r="N231" s="63">
        <f>IF(ISERROR(M231/E231),"NM",IF(OR(M231/E231&lt;0.5,M231/E231&gt;2),"NM",(M231/E231-1)*100))</f>
        <v>12.631578947368416</v>
      </c>
      <c r="O231" s="84">
        <f>228-1</f>
        <v>227</v>
      </c>
      <c r="P231" s="63">
        <f>IF(ISERROR(O231/G231),"NM",IF(OR(O231/G231&lt;0.5,O231/G231&gt;2),"NM",(O231/G231-1)*100))</f>
        <v>20.105820105820115</v>
      </c>
      <c r="Q231" s="84">
        <v>230</v>
      </c>
      <c r="R231" s="63">
        <f>IF(ISERROR(Q231/I231),"NM",IF(OR(Q231/I231&lt;0.5,Q231/I231&gt;2),"NM",(Q231/I231-1)*100))</f>
        <v>19.17098445595855</v>
      </c>
      <c r="S231" s="84">
        <v>252</v>
      </c>
      <c r="T231" s="63">
        <f>IF(ISERROR(S231/K231),"NM",IF(OR(S231/K231&lt;0.5,S231/K231&gt;2),"NM",(S231/K231-1)*100))</f>
        <v>16.666666666666675</v>
      </c>
      <c r="U231" s="84">
        <v>272</v>
      </c>
      <c r="V231" s="63">
        <f>IF(ISERROR(U231/M231),"NM",IF(OR(U231/M231&lt;0.5,U231/M231&gt;2),"NM",(U231/M231-1)*100))</f>
        <v>27.10280373831775</v>
      </c>
      <c r="W231" s="84">
        <v>277</v>
      </c>
      <c r="X231" s="63">
        <f>IF(ISERROR(W231/O231),"NM",IF(OR(W231/O231&lt;0.5,W231/O231&gt;2),"NM",(W231/O231-1)*100))</f>
        <v>22.026431718061666</v>
      </c>
      <c r="Y231" s="84">
        <v>273</v>
      </c>
      <c r="Z231" s="63">
        <f>IF(ISERROR(Y231/Q231),"NM",IF(OR(Y231/Q231&lt;0.5,Y231/Q231&gt;2),"NM",(Y231/Q231-1)*100))</f>
        <v>18.695652173913047</v>
      </c>
      <c r="AA231" s="84">
        <v>304</v>
      </c>
      <c r="AB231" s="63">
        <f>IF(ISERROR(AA231/S231),"NM",IF(OR(AA231/S231&lt;0.5,AA231/S231&gt;2),"NM",(AA231/S231-1)*100))</f>
        <v>20.634920634920629</v>
      </c>
      <c r="AC231" s="84">
        <v>304</v>
      </c>
      <c r="AD231" s="63">
        <f>IF(ISERROR(AC231/U231),"NM",IF(OR(AC231/U231&lt;0.5,AC231/U231&gt;2),"NM",(AC231/U231-1)*100))</f>
        <v>11.764705882352944</v>
      </c>
      <c r="AE231" s="84">
        <v>313</v>
      </c>
      <c r="AF231" s="63">
        <f>IF(ISERROR(AE231/W231),"NM",IF(OR(AE231/W231&lt;0.5,AE231/W231&gt;2),"NM",(AE231/W231-1)*100))</f>
        <v>12.996389891696758</v>
      </c>
      <c r="AG231" s="84">
        <v>330</v>
      </c>
      <c r="AH231" s="63">
        <f>IF(ISERROR(AG231/Y231),"NM",IF(OR(AG231/Y231&lt;0.5,AG231/Y231&gt;2),"NM",(AG231/Y231-1)*100))</f>
        <v>20.879120879120872</v>
      </c>
      <c r="AI231" s="86">
        <v>341</v>
      </c>
      <c r="AJ231" s="63">
        <f>IF(ISERROR(AI231/AA231),"NM",IF(OR(AI231/AA231&lt;0.5,AI231/AA231&gt;2),"NM",(AI231/AA231-1)*100))</f>
        <v>12.171052631578938</v>
      </c>
      <c r="AK231" s="84">
        <v>348</v>
      </c>
      <c r="AL231" s="63">
        <f>IF(ISERROR(AK231/AC231),"NM",IF(OR(AK231/AC231&lt;0.5,AK231/AC231&gt;2),"NM",(AK231/AC231-1)*100))</f>
        <v>14.473684210526304</v>
      </c>
      <c r="AM231" s="84">
        <v>367</v>
      </c>
      <c r="AN231" s="63">
        <f>IF(ISERROR(AM231/AE231),"NM",IF(OR(AM231/AE231&lt;0.5,AM231/AE231&gt;2),"NM",(AM231/AE231-1)*100))</f>
        <v>17.252396166134186</v>
      </c>
      <c r="AO231" s="85">
        <v>369</v>
      </c>
      <c r="AP231" s="63">
        <f>IF(ISERROR(AO231/AG231),"NM",IF(OR(AO231/AG231&lt;0.5,AO231/AG231&gt;2),"NM",(AO231/AG231-1)*100))</f>
        <v>11.818181818181817</v>
      </c>
      <c r="AQ231" s="85">
        <v>369</v>
      </c>
      <c r="AR231" s="63">
        <f>IF(ISERROR(AQ231/AI231),"NM",IF(OR(AQ231/AI231&lt;0.5,AQ231/AI231&gt;2),"NM",(AQ231/AI231-1)*100))</f>
        <v>8.2111436950146555</v>
      </c>
      <c r="AS231" s="85">
        <v>395</v>
      </c>
      <c r="AT231" s="63">
        <f>IF(ISERROR(AS231/AK231),"NM",IF(OR(AS231/AK231&lt;0.5,AS231/AK231&gt;2),"NM",(AS231/AK231-1)*100))</f>
        <v>13.505747126436773</v>
      </c>
      <c r="AU231" s="85">
        <v>400</v>
      </c>
      <c r="AV231" s="63">
        <f>IF(ISERROR(AU231/AM231),"NM",IF(OR(AU231/AM231&lt;0.5,AU231/AM231&gt;2),"NM",(AU231/AM231-1)*100))</f>
        <v>8.9918256130790297</v>
      </c>
      <c r="AW231" s="85">
        <v>401</v>
      </c>
      <c r="AX231" s="63">
        <f>IF(ISERROR(AW231/AO231),"NM",IF(OR(AW231/AO231&lt;0.5,AW231/AO231&gt;2),"NM",(AW231/AO231-1)*100))</f>
        <v>8.6720867208672114</v>
      </c>
      <c r="AY231" s="85">
        <v>416</v>
      </c>
      <c r="AZ231" s="65">
        <f>IF(ISERROR(AY231/AQ231),"NM",IF(OR(AY231/AQ231&lt;0.5,AY231/AQ231&gt;2),"NM",(AY231/AQ231-1)*100))</f>
        <v>12.737127371273704</v>
      </c>
      <c r="BA231" s="85">
        <v>415</v>
      </c>
      <c r="BB231" s="65">
        <f>IF(ISERROR(BA231/AS231),"NM",IF(OR(BA231/AS231&lt;0.5,BA231/AS231&gt;2),"NM",(BA231/AS231-1)*100))</f>
        <v>5.0632911392405111</v>
      </c>
      <c r="BC231" s="85">
        <v>429</v>
      </c>
      <c r="BD231" s="65">
        <f>IF(ISERROR(BC231/AU231),"NM",IF(OR(BC231/AU231&lt;0.5,BC231/AU231&gt;2),"NM",(BC231/AU231-1)*100))</f>
        <v>7.2500000000000009</v>
      </c>
      <c r="BE231" s="85">
        <v>297</v>
      </c>
      <c r="BF231" s="65">
        <f>IF(ISERROR(BE231/AW231),"NM",IF(OR(BE231/AW231&lt;0.5,BE231/AW231&gt;2),"NM",(BE231/AW231-1)*100))</f>
        <v>-25.935162094763086</v>
      </c>
      <c r="BG231" s="85">
        <v>404</v>
      </c>
      <c r="BH231" s="65">
        <f>IF(ISERROR(BG231/AY231),"NM",IF(OR(BG231/AY231&lt;0.5,BG231/AY231&gt;2),"NM",(BG231/AY231-1)*100))</f>
        <v>-2.8846153846153855</v>
      </c>
      <c r="BI231" s="85">
        <v>449</v>
      </c>
      <c r="BJ231" s="65">
        <f>IF(ISERROR(BI231/BA231),"NM",IF(OR(BI231/BA231&lt;0.5,BI231/BA231&gt;2),"NM",(BI231/BA231-1)*100))</f>
        <v>8.1927710843373589</v>
      </c>
      <c r="BK231" s="85">
        <v>462</v>
      </c>
      <c r="BL231" s="65">
        <f>IF(ISERROR(BK231/BC231),"NM",IF(OR(BK231/BC231&lt;0.5,BK231/BC231&gt;2),"NM",(BK231/BC231-1)*100))</f>
        <v>7.6923076923076872</v>
      </c>
      <c r="BM231" s="85">
        <v>468</v>
      </c>
      <c r="BN231" s="65">
        <f>IF(ISERROR(BM231/BE231),"NM",IF(OR(BM231/BE231&lt;0.5,BM231/BE231&gt;2),"NM",(BM231/BE231-1)*100))</f>
        <v>57.575757575757571</v>
      </c>
      <c r="BO231" s="85">
        <v>471</v>
      </c>
      <c r="BP231" s="65">
        <f>IF(ISERROR(BO231/BG231),"NM",IF(OR(BO231/BG231&lt;0.5,BO231/BG231&gt;2),"NM",(BO231/BG231-1)*100))</f>
        <v>16.584158415841578</v>
      </c>
      <c r="BQ231" s="85">
        <v>483</v>
      </c>
      <c r="BR231" s="65">
        <f>IF(ISERROR(BQ231/BI231),"NM",IF(OR(BQ231/BI231&lt;0.5,BQ231/BI231&gt;2),"NM",(BQ231/BI231-1)*100))</f>
        <v>7.572383073496658</v>
      </c>
      <c r="BS231" s="85">
        <v>526</v>
      </c>
      <c r="BT231" s="65">
        <f>IF(ISERROR(BS231/BK231),"NM",IF(OR(BS231/BK231&lt;0.5,BS231/BK231&gt;2),"NM",(BS231/BK231-1)*100))</f>
        <v>13.852813852813849</v>
      </c>
      <c r="BU231" s="85">
        <v>563</v>
      </c>
      <c r="BV231" s="65">
        <f>IF(ISERROR(BU231/BM231),"NM",IF(OR(BU231/BM231&lt;0.5,BU231/BM231&gt;2),"NM",(BU231/BM231-1)*100))</f>
        <v>20.299145299145295</v>
      </c>
      <c r="BW231" s="85">
        <v>542</v>
      </c>
      <c r="BX231" s="65">
        <f>IF(ISERROR(BW231/BO231),"NM",IF(OR(BW231/BO231&lt;0.5,BW231/BO231&gt;2),"NM",(BW231/BO231-1)*100))</f>
        <v>15.074309978768575</v>
      </c>
      <c r="BY231" s="85">
        <v>558</v>
      </c>
      <c r="BZ231" s="65">
        <f>IF(ISERROR(BY231/BQ231),"NM",IF(OR(BY231/BQ231&lt;0.5,BY231/BQ231&gt;2),"NM",(BY231/BQ231-1)*100))</f>
        <v>15.527950310559003</v>
      </c>
      <c r="CA231" s="85">
        <v>549</v>
      </c>
      <c r="CB231" s="65">
        <f>IF(ISERROR(CA231/BS231),"NM",IF(OR(CA231/BS231&lt;0.5,CA231/BS231&gt;2),"NM",(CA231/BS231-1)*100))</f>
        <v>4.3726235741444963</v>
      </c>
      <c r="CC231" s="85">
        <v>576</v>
      </c>
      <c r="CD231" s="65">
        <f>IF(ISERROR(CC231/BU231),"NM",IF(OR(CC231/BU231&lt;0.5,CC231/BU231&gt;2),"NM",(CC231/BU231-1)*100))</f>
        <v>2.3090586145648295</v>
      </c>
      <c r="CE231" s="85">
        <v>574</v>
      </c>
      <c r="CF231" s="65">
        <f>IF(ISERROR(CE231/BW231),"NM",IF(OR(CE231/BW231&lt;0.5,CE231/BW231&gt;2),"NM",(CE231/BW231-1)*100))</f>
        <v>5.9040590405904148</v>
      </c>
      <c r="CG231" s="85">
        <v>560</v>
      </c>
      <c r="CH231" s="65">
        <f>IF(ISERROR(CG231/BY231),"NM",IF(OR(CG231/BY231&lt;0.5,CG231/BY231&gt;2),"NM",(CG231/BY231-1)*100))</f>
        <v>0.35842293906809264</v>
      </c>
      <c r="CI231" s="85">
        <v>566</v>
      </c>
      <c r="CJ231" s="65">
        <f>IF(ISERROR(CI231/CA231),"NM",IF(OR(CI231/CA231&lt;0.5,CI231/CA231&gt;2),"NM",(CI231/CA231-1)*100))</f>
        <v>3.0965391621129434</v>
      </c>
      <c r="CK231" s="85">
        <v>568</v>
      </c>
      <c r="CL231" s="65">
        <f>IF(ISERROR(CK231/CC231),"NM",IF(OR(CK231/CC231&lt;0.5,CK231/CC231&gt;2),"NM",(CK231/CC231-1)*100))</f>
        <v>-1.388888888888884</v>
      </c>
      <c r="CM231" s="85">
        <v>564</v>
      </c>
      <c r="CN231" s="65">
        <f>IF(ISERROR(CM231/CE231),"NM",IF(OR(CM231/CE231&lt;0.5,CM231/CE231&gt;2),"NM",(CM231/CE231-1)*100))</f>
        <v>-1.7421602787456414</v>
      </c>
      <c r="CO231" s="85">
        <v>565</v>
      </c>
      <c r="CP231" s="65">
        <f>IF(ISERROR(CO231/CG231),"NM",IF(OR(CO231/CG231&lt;0.5,CO231/CG231&gt;2),"NM",(CO231/CG231-1)*100))</f>
        <v>0.89285714285713969</v>
      </c>
      <c r="CQ231" s="85">
        <v>605</v>
      </c>
      <c r="CR231" s="65">
        <f>IF(ISERROR(CQ231/CI231),"NM",IF(OR(CQ231/CI231&lt;0.5,CQ231/CI231&gt;2),"NM",(CQ231/CI231-1)*100))</f>
        <v>6.8904593639576017</v>
      </c>
      <c r="CS231" s="85">
        <v>574</v>
      </c>
      <c r="CT231" s="65">
        <f>IF(ISERROR(CS231/CK231),"NM",IF(OR(CS231/CK231&lt;0.5,CS231/CK231&gt;2),"NM",(CS231/CK231-1)*100))</f>
        <v>1.0563380281690238</v>
      </c>
      <c r="CU231" s="85">
        <v>593</v>
      </c>
      <c r="CV231" s="65">
        <f>IF(ISERROR(CU231/CM231),"NM",IF(OR(CU231/CM231&lt;0.5,CU231/CM231&gt;2),"NM",(CU231/CM231-1)*100))</f>
        <v>5.1418439716311992</v>
      </c>
      <c r="CW231" s="85">
        <v>599</v>
      </c>
      <c r="CX231" s="65">
        <f>IF(ISERROR(CW231/CO231),"NM",IF(OR(CW231/CO231&lt;0.5,CW231/CO231&gt;2),"NM",(CW231/CO231-1)*100))</f>
        <v>6.0176991150442394</v>
      </c>
      <c r="CY231" s="85">
        <v>600</v>
      </c>
      <c r="CZ231" s="65">
        <f>IF(ISERROR(CY231/CQ231),"NM",IF(OR(CY231/CQ231&lt;0.5,CY231/CQ231&gt;2),"NM",(CY231/CQ231-1)*100))</f>
        <v>-0.82644628099173278</v>
      </c>
      <c r="DA231" s="85">
        <v>593</v>
      </c>
      <c r="DB231" s="65">
        <f>IF(ISERROR(DA231/CS231),"NM",IF(OR(DA231/CS231&lt;0.5,DA231/CS231&gt;2),"NM",(DA231/CS231-1)*100))</f>
        <v>3.3101045296167309</v>
      </c>
      <c r="DC231" s="85">
        <v>609</v>
      </c>
      <c r="DD231" s="65">
        <f>IF(ISERROR(DC231/CU231),"NM",IF(OR(DC231/CU231&lt;0.5,DC231/CU231&gt;2),"NM",(DC231/CU231-1)*100))</f>
        <v>2.6981450252951067</v>
      </c>
      <c r="DE231" s="85">
        <v>598</v>
      </c>
      <c r="DF231" s="65">
        <f>IF(ISERROR(DE231/CW231),"NM",IF(OR(DE231/CW231&lt;0.5,DE231/CW231&gt;2),"NM",(DE231/CW231-1)*100))</f>
        <v>-0.16694490818029983</v>
      </c>
      <c r="DG231" s="85">
        <v>616</v>
      </c>
      <c r="DH231" s="65">
        <f>IF(ISERROR(DG231/CY231),"NM",IF(OR(DG231/CY231&lt;0.5,DG231/CY231&gt;2),"NM",(DG231/CY231-1)*100))</f>
        <v>2.6666666666666616</v>
      </c>
      <c r="DI231" s="85">
        <v>644</v>
      </c>
      <c r="DJ231" s="65">
        <f>IF(ISERROR(DI231/DA231),"NM",IF(OR(DI231/DA231&lt;0.5,DI231/DA231&gt;2),"NM",(DI231/DA231-1)*100))</f>
        <v>8.6003372681281665</v>
      </c>
      <c r="DK231" s="85">
        <v>612</v>
      </c>
      <c r="DL231" s="65">
        <f>IF(ISERROR(DK231/DC231),"NM",IF(OR(DK231/DC231&lt;0.5,DK231/DC231&gt;2),"NM",(DK231/DC231-1)*100))</f>
        <v>0.49261083743843415</v>
      </c>
      <c r="DM231" s="85">
        <v>611</v>
      </c>
      <c r="DN231" s="65">
        <f>IF(ISERROR(DM231/DE231),"NM",IF(OR(DM231/DE231&lt;0.5,DM231/DE231&gt;2),"NM",(DM231/DE231-1)*100))</f>
        <v>2.1739130434782705</v>
      </c>
      <c r="DO231" s="85">
        <v>630</v>
      </c>
      <c r="DP231" s="65">
        <f>IF(ISERROR(DO231/DG231),"NM",IF(OR(DO231/DG231&lt;0.5,DO231/DG231&gt;2),"NM",(DO231/DG231-1)*100))</f>
        <v>2.2727272727272707</v>
      </c>
      <c r="DQ231" s="85">
        <v>624</v>
      </c>
      <c r="DR231" s="65">
        <f>IF(ISERROR(DQ231/DI231),"NM",IF(OR(DQ231/DI231&lt;0.5,DQ231/DI231&gt;2),"NM",(DQ231/DI231-1)*100))</f>
        <v>-3.105590062111796</v>
      </c>
      <c r="DS231" s="85">
        <v>617</v>
      </c>
      <c r="DT231" s="67">
        <f>IF(ISERROR(DS231/DK231),"NM",IF(OR(DS231/DK231&lt;0.5,DS231/DK231&gt;2),"NM",(DS231/DK231-1)*100))</f>
        <v>0.81699346405228468</v>
      </c>
      <c r="DU231" s="85">
        <v>623</v>
      </c>
      <c r="DV231" s="67">
        <f>IF(ISERROR(DU231/DM231),"NM",IF(OR(DU231/DM231&lt;0.5,DU231/DM231&gt;2),"NM",(DU231/DM231-1)*100))</f>
        <v>1.9639934533551617</v>
      </c>
      <c r="DW231" s="85">
        <v>641</v>
      </c>
      <c r="DX231" s="67">
        <f>IF(ISERROR(DW231/DO231),"NM",IF(OR(DW231/DO231&lt;0.5,DW231/DO231&gt;2),"NM",(DW231/DO231-1)*100))</f>
        <v>1.7460317460317398</v>
      </c>
      <c r="DY231" s="85">
        <f>634+0</f>
        <v>634</v>
      </c>
      <c r="DZ231" s="67">
        <f>IF(ISERROR(DY231/DQ231),"NM",IF(OR(DY231/DQ231&lt;0.5,DY231/DQ231&gt;2),"NM",(DY231/DQ231-1)*100))</f>
        <v>1.6025641025640969</v>
      </c>
      <c r="EA231" s="85">
        <f>619</f>
        <v>619</v>
      </c>
      <c r="EB231" s="65">
        <f>IF(ISERROR(EA231/DS231),"NM",IF(OR(EA231/DS231&lt;0.5,EA231/DS231&gt;2),"NM",(EA231/DS231-1)*100))</f>
        <v>0.32414910858995505</v>
      </c>
      <c r="EC231" s="85">
        <v>644</v>
      </c>
      <c r="ED231" s="65">
        <f>IF(ISERROR(EC231/DU231),"NM",IF(OR(EC231/DU231&lt;0.5,EC231/DU231&gt;2),"NM",(EC231/DU231-1)*100))</f>
        <v>3.3707865168539408</v>
      </c>
      <c r="EE231" s="85">
        <v>617</v>
      </c>
      <c r="EF231" s="65">
        <f>IF(ISERROR(EE231/DW231),"NM",IF(OR(EE231/DW231&lt;0.5,EE231/DW231&gt;2),"NM",(EE231/DW231-1)*100))</f>
        <v>-3.7441497659906342</v>
      </c>
      <c r="EG231" s="85">
        <v>634</v>
      </c>
      <c r="EH231" s="65">
        <f>IF(ISERROR(EG231/DY231),"NM",IF(OR(EG231/DY231&lt;0.5,EG231/DY231&gt;2),"NM",(EG231/DY231-1)*100))</f>
        <v>0</v>
      </c>
      <c r="EI231" s="85">
        <v>639</v>
      </c>
      <c r="EJ231" s="65">
        <f>IF(ISERROR(EI231/EA231),"NM",IF(OR(EI231/EA231&lt;0.5,EI231/EA231&gt;2),"NM",(EI231/EA231-1)*100))</f>
        <v>3.2310177705977328</v>
      </c>
      <c r="EK231" s="85">
        <v>624</v>
      </c>
      <c r="EL231" s="65">
        <f>IF(ISERROR(EK231/EC231),"NM",IF(OR(EK231/EC231&lt;0.5,EK231/EC231&gt;2),"NM",(EK231/EC231-1)*100))</f>
        <v>-3.105590062111796</v>
      </c>
      <c r="EM231" s="85">
        <f>628</f>
        <v>628</v>
      </c>
      <c r="EN231" s="65">
        <f>IF(ISERROR(EM231/EE231),"NM",IF(OR(EM231/EE231&lt;0.5,EM231/EE231&gt;2),"NM",(EM231/EE231-1)*100))</f>
        <v>1.7828200972447306</v>
      </c>
      <c r="EO231" s="85">
        <v>636</v>
      </c>
      <c r="EP231" s="65">
        <f>IF(ISERROR(EO231/EG231),"NM",IF(OR(EO231/EG231&lt;0.5,EO231/EG231&gt;2),"NM",(EO231/EG231-1)*100))</f>
        <v>0.3154574132492094</v>
      </c>
      <c r="EQ231" s="90">
        <f t="shared" ref="EQ231:ES231" si="751">(EQ237/100)*EQ228</f>
        <v>652.75272315136499</v>
      </c>
      <c r="ER231" s="65">
        <f>IF(ISERROR(EQ231/EI231),"NM",IF(OR(EQ231/EI231&lt;0.5,EQ231/EI231&gt;2),"NM",(EQ231/EI231-1)*100))</f>
        <v>2.1522258452840282</v>
      </c>
      <c r="ES231" s="90">
        <f t="shared" si="751"/>
        <v>637.83035404750888</v>
      </c>
      <c r="ET231" s="65">
        <f>IF(ISERROR(ES231/EK231),"NM",IF(OR(ES231/EK231&lt;0.5,ES231/EK231&gt;2),"NM",(ES231/EK231-1)*100))</f>
        <v>2.2164028922289969</v>
      </c>
      <c r="EU231" s="90">
        <f t="shared" ref="EU231" si="752">(EU237/100)*EU228</f>
        <v>643.36838581217148</v>
      </c>
      <c r="EV231" s="65">
        <f>IF(ISERROR(EU231/EM231),"NM",IF(OR(EU231/EM231&lt;0.5,EU231/EM231&gt;2),"NM",(EU231/EM231-1)*100))</f>
        <v>2.4471951930209457</v>
      </c>
      <c r="EW231" s="90">
        <f t="shared" ref="EW231" si="753">(EW237/100)*EW228</f>
        <v>662.72162668865212</v>
      </c>
      <c r="EX231" s="65">
        <f>IF(ISERROR(EW231/EO231),"NM",IF(OR(EW231/EO231&lt;0.5,EW231/EO231&gt;2),"NM",(EW231/EO231-1)*100))</f>
        <v>4.2015136302912204</v>
      </c>
      <c r="EY231" s="65"/>
      <c r="EZ231" s="317"/>
      <c r="FA231" s="59"/>
      <c r="FB231" s="84">
        <v>582.60500000000002</v>
      </c>
      <c r="FC231" s="63"/>
      <c r="FD231" s="84">
        <v>664</v>
      </c>
      <c r="FE231" s="65">
        <f>IF(ISERROR(FD231/FB231),"NM",IF(OR(FD231/FB231&lt;0.5,FD231/FB231&gt;2),"NM",(FD231/FB231-1)*100))</f>
        <v>13.970872203293826</v>
      </c>
      <c r="FF231" s="88">
        <f>C231+E231+G231+I231</f>
        <v>758</v>
      </c>
      <c r="FG231" s="65">
        <f>IF(ISERROR(FF231/FD231),"NM",IF(OR(FF231/FD231&lt;0.5,FF231/FD231&gt;2),"NM",(FF231/FD231-1)*100))</f>
        <v>14.156626506024095</v>
      </c>
      <c r="FH231" s="88">
        <f>K231+M231+O231+Q231</f>
        <v>887</v>
      </c>
      <c r="FI231" s="65">
        <f>IF(ISERROR(FH231/FF231),"NM",IF(OR(FH231/FF231&lt;0.5,FH231/FF231&gt;2),"NM",(FH231/FF231-1)*100))</f>
        <v>17.018469656992075</v>
      </c>
      <c r="FJ231" s="88">
        <f>S231+U231+W231+Y231</f>
        <v>1074</v>
      </c>
      <c r="FK231" s="65">
        <f>IF(ISERROR(FJ231/FH231),"NM",IF(OR(FJ231/FH231&lt;0.5,FJ231/FH231&gt;2),"NM",(FJ231/FH231-1)*100))</f>
        <v>21.082299887260426</v>
      </c>
      <c r="FL231" s="88">
        <f>AA231+AC231+AE231+AG231</f>
        <v>1251</v>
      </c>
      <c r="FM231" s="65">
        <f>IF(ISERROR(FL231/FJ231),"NM",IF(OR(FL231/FJ231&lt;0.5,FL231/FJ231&gt;2),"NM",(FL231/FJ231-1)*100))</f>
        <v>16.480446927374292</v>
      </c>
      <c r="FN231" s="88">
        <f>AI231+AK231+AM231+AO231</f>
        <v>1425</v>
      </c>
      <c r="FO231" s="65">
        <f>IF(ISERROR(FN231/FL231),"NM",IF(OR(FN231/FL231&lt;0.5,FN231/FL231&gt;2),"NM",(FN231/FL231-1)*100))</f>
        <v>13.908872901678659</v>
      </c>
      <c r="FP231" s="88">
        <f>AQ231+AS231+AU231+AW231</f>
        <v>1565</v>
      </c>
      <c r="FQ231" s="65">
        <f>IF(ISERROR(FP231/FN231),"NM",IF(OR(FP231/FN231&lt;0.5,FP231/FN231&gt;2),"NM",(FP231/FN231-1)*100))</f>
        <v>9.8245614035087812</v>
      </c>
      <c r="FR231" s="90">
        <f>AY231+BA231+BC231+BE231</f>
        <v>1557</v>
      </c>
      <c r="FS231" s="65">
        <f>IF(ISERROR(FR231/FP231),"NM",IF(OR(FR231/FP231&lt;0.5,FR231/FP231&gt;2),"NM",(FR231/FP231-1)*100))</f>
        <v>-0.51118210862619584</v>
      </c>
      <c r="FT231" s="90">
        <f>BG231+BI231+BK231+BM231</f>
        <v>1783</v>
      </c>
      <c r="FU231" s="65">
        <f>IF(ISERROR(FT231/FR231),"NM",IF(OR(FT231/FR231&lt;0.5,FT231/FR231&gt;2),"NM",(FT231/FR231-1)*100))</f>
        <v>14.515093127809898</v>
      </c>
      <c r="FV231" s="87">
        <f>BO231+BQ231+BS231+BU231</f>
        <v>2043</v>
      </c>
      <c r="FW231" s="65">
        <f>IF(ISERROR(FV231/FT231),"NM",IF(OR(FV231/FT231&lt;0.5,FV231/FT231&gt;2),"NM",(FV231/FT231-1)*100))</f>
        <v>14.582164890633752</v>
      </c>
      <c r="FX231" s="87">
        <f>BW231+BY231+CA231+CC231</f>
        <v>2225</v>
      </c>
      <c r="FY231" s="65">
        <f>IF(ISERROR(FX231/FV231),"NM",IF(OR(FX231/FV231&lt;0.5,FX231/FV231&gt;2),"NM",(FX231/FV231-1)*100))</f>
        <v>8.9084679393049537</v>
      </c>
      <c r="FZ231" s="87">
        <f>CE231+CG231+CI231+CK231</f>
        <v>2268</v>
      </c>
      <c r="GA231" s="65">
        <f>IF(ISERROR(FZ231/FX231),"NM",IF(OR(FZ231/FX231&lt;0.5,FZ231/FX231&gt;2),"NM",(FZ231/FX231-1)*100))</f>
        <v>1.9325842696629181</v>
      </c>
      <c r="GB231" s="87">
        <f>CM231+CO231+CQ231+CS231</f>
        <v>2308</v>
      </c>
      <c r="GC231" s="65">
        <f>IF(ISERROR(GB231/FZ231),"NM",IF(OR(GB231/FZ231&lt;0.5,GB231/FZ231&gt;2),"NM",(GB231/FZ231-1)*100))</f>
        <v>1.763668430335108</v>
      </c>
      <c r="GD231" s="87">
        <f>CU231+CW231+CY231+DA231</f>
        <v>2385</v>
      </c>
      <c r="GE231" s="65">
        <f>IF(ISERROR(GD231/GB231),"NM",IF(OR(GD231/GB231&lt;0.5,GD231/GB231&gt;2),"NM",(GD231/GB231-1)*100))</f>
        <v>3.3362218370883934</v>
      </c>
      <c r="GF231" s="87">
        <f>DC231+DE231+DG231+DI231</f>
        <v>2467</v>
      </c>
      <c r="GG231" s="65">
        <f>IF(ISERROR(GF231/GD231),"NM",IF(OR(GF231/GD231&lt;0.5,GF231/GD231&gt;2),"NM",(GF231/GD231-1)*100))</f>
        <v>3.4381551362683505</v>
      </c>
      <c r="GH231" s="87">
        <f>DK231+DM231+DO231+DQ231</f>
        <v>2477</v>
      </c>
      <c r="GI231" s="65">
        <f>IF(ISERROR(GH231/GF231),"NM",IF(OR(GH231/GF231&lt;0.5,GH231/GF231&gt;2),"NM",(GH231/GF231-1)*100))</f>
        <v>0.40535062829347712</v>
      </c>
      <c r="GJ231" s="87">
        <f>DS231+DU231+DW231+DY231</f>
        <v>2515</v>
      </c>
      <c r="GK231" s="65">
        <f>IF(ISERROR(GJ231/GH231),"NM",IF(OR(GJ231/GH231&lt;0.5,GJ231/GH231&gt;2),"NM",(GJ231/GH231-1)*100))</f>
        <v>1.5341138473960347</v>
      </c>
      <c r="GL231" s="87">
        <f>EA231+EC231+EE231+EG231</f>
        <v>2514</v>
      </c>
      <c r="GM231" s="65">
        <f>IF(ISERROR(GL231/GJ231),"NM",IF(OR(GL231/GJ231&lt;0.5,GL231/GJ231&gt;2),"NM",(GL231/GJ231-1)*100))</f>
        <v>-3.9761431411533543E-2</v>
      </c>
      <c r="GN231" s="87">
        <f>EI231+EK231+EM231+EO231</f>
        <v>2527</v>
      </c>
      <c r="GO231" s="65">
        <f>IF(ISERROR(GN231/GL231),"NM",IF(OR(GN231/GL231&lt;0.5,GN231/GL231&gt;2),"NM",(GN231/GL231-1)*100))</f>
        <v>0.51710421638822002</v>
      </c>
      <c r="GP231" s="87">
        <f>EQ231+ES231+EU231+EW231</f>
        <v>2596.6730896996978</v>
      </c>
      <c r="GQ231" s="65">
        <f>IF(ISERROR(GP231/GN231),"NM",IF(OR(GP231/GN231&lt;0.5,GP231/GN231&gt;2),"NM",(GP231/GN231-1)*100))</f>
        <v>2.7571464067945417</v>
      </c>
      <c r="GR231" s="90">
        <f>(GR237/100)*GR228</f>
        <v>2815.571280674239</v>
      </c>
      <c r="GS231" s="65">
        <f>IF(ISERROR(GR231/GP231),"NM",IF(OR(GR231/GP231&lt;0.5,GR231/GP231&gt;2),"NM",(GR231/GP231-1)*100))</f>
        <v>8.4299479916378992</v>
      </c>
      <c r="GT231" s="90">
        <f>(GT237/100)*GT228</f>
        <v>3049.6942745774459</v>
      </c>
      <c r="GU231" s="65">
        <f>IF(ISERROR(GT231/GR231),"NM",IF(OR(GT231/GR231&lt;0.5,GT231/GR231&gt;2),"NM",(GT231/GR231-1)*100))</f>
        <v>8.315292726211565</v>
      </c>
      <c r="GV231" s="90">
        <f>(GV237/100)*GV228</f>
        <v>3297.3618477385389</v>
      </c>
      <c r="GW231" s="65">
        <f>IF(ISERROR(GV231/GT231),"NM",IF(OR(GV231/GT231&lt;0.5,GV231/GT231&gt;2),"NM",(GV231/GT231-1)*100))</f>
        <v>8.1210623381390956</v>
      </c>
      <c r="GX231" s="90">
        <f>(GX237/100)*GX228</f>
        <v>3561.209740263891</v>
      </c>
      <c r="GY231" s="65">
        <f>IF(ISERROR(GX231/GV231),"NM",IF(OR(GX231/GV231&lt;0.5,GX231/GV231&gt;2),"NM",(GX231/GV231-1)*100))</f>
        <v>8.0017876323251969</v>
      </c>
      <c r="GZ231" s="67">
        <f t="shared" si="723"/>
        <v>7.1022173375313136</v>
      </c>
      <c r="HA231" s="283"/>
      <c r="HB231" s="57"/>
      <c r="HC231"/>
      <c r="HD231"/>
      <c r="HE231"/>
      <c r="HF231"/>
      <c r="HG231"/>
      <c r="HH231"/>
    </row>
    <row r="232" spans="1:216" s="2" customFormat="1" ht="13.5" customHeight="1" x14ac:dyDescent="0.2">
      <c r="B232" s="54" t="s">
        <v>113</v>
      </c>
      <c r="C232" s="84">
        <v>49</v>
      </c>
      <c r="D232" s="63"/>
      <c r="E232" s="84">
        <v>46</v>
      </c>
      <c r="F232" s="63"/>
      <c r="G232" s="84">
        <v>59</v>
      </c>
      <c r="H232" s="63"/>
      <c r="I232" s="84">
        <v>57</v>
      </c>
      <c r="J232" s="63"/>
      <c r="K232" s="84">
        <v>56</v>
      </c>
      <c r="L232" s="63">
        <f>IF(ISERROR(K232/C232),"NM",IF(OR(K232/C232&lt;0.5,K232/C232&gt;2),"NM",(K232/C232-1)*100))</f>
        <v>14.285714285714279</v>
      </c>
      <c r="M232" s="84">
        <v>63</v>
      </c>
      <c r="N232" s="63">
        <f>IF(ISERROR(M232/E232),"NM",IF(OR(M232/E232&lt;0.5,M232/E232&gt;2),"NM",(M232/E232-1)*100))</f>
        <v>36.956521739130444</v>
      </c>
      <c r="O232" s="84">
        <v>61</v>
      </c>
      <c r="P232" s="63">
        <f>IF(ISERROR(O232/G232),"NM",IF(OR(O232/G232&lt;0.5,O232/G232&gt;2),"NM",(O232/G232-1)*100))</f>
        <v>3.3898305084745672</v>
      </c>
      <c r="Q232" s="84">
        <v>64</v>
      </c>
      <c r="R232" s="63">
        <f>IF(ISERROR(Q232/I232),"NM",IF(OR(Q232/I232&lt;0.5,Q232/I232&gt;2),"NM",(Q232/I232-1)*100))</f>
        <v>12.280701754385959</v>
      </c>
      <c r="S232" s="84">
        <v>68</v>
      </c>
      <c r="T232" s="63">
        <f>IF(ISERROR(S232/K232),"NM",IF(OR(S232/K232&lt;0.5,S232/K232&gt;2),"NM",(S232/K232-1)*100))</f>
        <v>21.42857142857142</v>
      </c>
      <c r="U232" s="84">
        <v>64</v>
      </c>
      <c r="V232" s="63">
        <f>IF(ISERROR(U232/M232),"NM",IF(OR(U232/M232&lt;0.5,U232/M232&gt;2),"NM",(U232/M232-1)*100))</f>
        <v>1.5873015873015817</v>
      </c>
      <c r="W232" s="84">
        <v>73</v>
      </c>
      <c r="X232" s="63">
        <f>IF(ISERROR(W232/O232),"NM",IF(OR(W232/O232&lt;0.5,W232/O232&gt;2),"NM",(W232/O232-1)*100))</f>
        <v>19.672131147540984</v>
      </c>
      <c r="Y232" s="84">
        <v>80</v>
      </c>
      <c r="Z232" s="63">
        <f>IF(ISERROR(Y232/Q232),"NM",IF(OR(Y232/Q232&lt;0.5,Y232/Q232&gt;2),"NM",(Y232/Q232-1)*100))</f>
        <v>25</v>
      </c>
      <c r="AA232" s="84">
        <v>79</v>
      </c>
      <c r="AB232" s="63">
        <f>IF(ISERROR(AA232/S232),"NM",IF(OR(AA232/S232&lt;0.5,AA232/S232&gt;2),"NM",(AA232/S232-1)*100))</f>
        <v>16.176470588235304</v>
      </c>
      <c r="AC232" s="84">
        <v>85</v>
      </c>
      <c r="AD232" s="63">
        <f>IF(ISERROR(AC232/U232),"NM",IF(OR(AC232/U232&lt;0.5,AC232/U232&gt;2),"NM",(AC232/U232-1)*100))</f>
        <v>32.8125</v>
      </c>
      <c r="AE232" s="84">
        <v>90</v>
      </c>
      <c r="AF232" s="63">
        <f>IF(ISERROR(AE232/W232),"NM",IF(OR(AE232/W232&lt;0.5,AE232/W232&gt;2),"NM",(AE232/W232-1)*100))</f>
        <v>23.287671232876718</v>
      </c>
      <c r="AG232" s="84">
        <v>80</v>
      </c>
      <c r="AH232" s="63">
        <f>IF(ISERROR(AG232/Y232),"NM",IF(OR(AG232/Y232&lt;0.5,AG232/Y232&gt;2),"NM",(AG232/Y232-1)*100))</f>
        <v>0</v>
      </c>
      <c r="AI232" s="86">
        <v>94</v>
      </c>
      <c r="AJ232" s="63">
        <f>IF(ISERROR(AI232/AA232),"NM",IF(OR(AI232/AA232&lt;0.5,AI232/AA232&gt;2),"NM",(AI232/AA232-1)*100))</f>
        <v>18.98734177215189</v>
      </c>
      <c r="AK232" s="84">
        <v>98</v>
      </c>
      <c r="AL232" s="63">
        <f>IF(ISERROR(AK232/AC232),"NM",IF(OR(AK232/AC232&lt;0.5,AK232/AC232&gt;2),"NM",(AK232/AC232-1)*100))</f>
        <v>15.294117647058814</v>
      </c>
      <c r="AM232" s="84">
        <v>92</v>
      </c>
      <c r="AN232" s="63">
        <f>IF(ISERROR(AM232/AE232),"NM",IF(OR(AM232/AE232&lt;0.5,AM232/AE232&gt;2),"NM",(AM232/AE232-1)*100))</f>
        <v>2.2222222222222143</v>
      </c>
      <c r="AO232" s="85">
        <v>94</v>
      </c>
      <c r="AP232" s="63">
        <f>IF(ISERROR(AO232/AG232),"NM",IF(OR(AO232/AG232&lt;0.5,AO232/AG232&gt;2),"NM",(AO232/AG232-1)*100))</f>
        <v>17.500000000000004</v>
      </c>
      <c r="AQ232" s="85">
        <v>111</v>
      </c>
      <c r="AR232" s="63">
        <f>IF(ISERROR(AQ232/AI232),"NM",IF(OR(AQ232/AI232&lt;0.5,AQ232/AI232&gt;2),"NM",(AQ232/AI232-1)*100))</f>
        <v>18.085106382978733</v>
      </c>
      <c r="AS232" s="85">
        <v>99</v>
      </c>
      <c r="AT232" s="63">
        <f>IF(ISERROR(AS232/AK232),"NM",IF(OR(AS232/AK232&lt;0.5,AS232/AK232&gt;2),"NM",(AS232/AK232-1)*100))</f>
        <v>1.0204081632652962</v>
      </c>
      <c r="AU232" s="85">
        <v>108</v>
      </c>
      <c r="AV232" s="63">
        <f>IF(ISERROR(AU232/AM232),"NM",IF(OR(AU232/AM232&lt;0.5,AU232/AM232&gt;2),"NM",(AU232/AM232-1)*100))</f>
        <v>17.391304347826097</v>
      </c>
      <c r="AW232" s="85">
        <v>108</v>
      </c>
      <c r="AX232" s="63">
        <f>IF(ISERROR(AW232/AO232),"NM",IF(OR(AW232/AO232&lt;0.5,AW232/AO232&gt;2),"NM",(AW232/AO232-1)*100))</f>
        <v>14.893617021276606</v>
      </c>
      <c r="AY232" s="85">
        <v>107</v>
      </c>
      <c r="AZ232" s="65">
        <f>IF(ISERROR(AY232/AQ232),"NM",IF(OR(AY232/AQ232&lt;0.5,AY232/AQ232&gt;2),"NM",(AY232/AQ232-1)*100))</f>
        <v>-3.6036036036036001</v>
      </c>
      <c r="BA232" s="85">
        <v>112</v>
      </c>
      <c r="BB232" s="65">
        <f>IF(ISERROR(BA232/AS232),"NM",IF(OR(BA232/AS232&lt;0.5,BA232/AS232&gt;2),"NM",(BA232/AS232-1)*100))</f>
        <v>13.131313131313128</v>
      </c>
      <c r="BC232" s="85">
        <v>116</v>
      </c>
      <c r="BD232" s="65">
        <f>IF(ISERROR(BC232/AU232),"NM",IF(OR(BC232/AU232&lt;0.5,BC232/AU232&gt;2),"NM",(BC232/AU232-1)*100))</f>
        <v>7.4074074074074181</v>
      </c>
      <c r="BE232" s="85">
        <v>277</v>
      </c>
      <c r="BF232" s="65" t="str">
        <f>IF(ISERROR(BE232/AW232),"NM",IF(OR(BE232/AW232&lt;0.5,BE232/AW232&gt;2),"NM",(BE232/AW232-1)*100))</f>
        <v>NM</v>
      </c>
      <c r="BG232" s="85">
        <v>168</v>
      </c>
      <c r="BH232" s="65">
        <f>IF(ISERROR(BG232/AY232),"NM",IF(OR(BG232/AY232&lt;0.5,BG232/AY232&gt;2),"NM",(BG232/AY232-1)*100))</f>
        <v>57.009345794392516</v>
      </c>
      <c r="BI232" s="85">
        <v>135</v>
      </c>
      <c r="BJ232" s="65">
        <f>IF(ISERROR(BI232/BA232),"NM",IF(OR(BI232/BA232&lt;0.5,BI232/BA232&gt;2),"NM",(BI232/BA232-1)*100))</f>
        <v>20.535714285714278</v>
      </c>
      <c r="BK232" s="85">
        <v>134</v>
      </c>
      <c r="BL232" s="65">
        <f>IF(ISERROR(BK232/BC232),"NM",IF(OR(BK232/BC232&lt;0.5,BK232/BC232&gt;2),"NM",(BK232/BC232-1)*100))</f>
        <v>15.517241379310342</v>
      </c>
      <c r="BM232" s="85">
        <v>131</v>
      </c>
      <c r="BN232" s="65" t="str">
        <f>IF(ISERROR(BM232/BE232),"NM",IF(OR(BM232/BE232&lt;0.5,BM232/BE232&gt;2),"NM",(BM232/BE232-1)*100))</f>
        <v>NM</v>
      </c>
      <c r="BO232" s="85">
        <v>145</v>
      </c>
      <c r="BP232" s="65">
        <f>IF(ISERROR(BO232/BG232),"NM",IF(OR(BO232/BG232&lt;0.5,BO232/BG232&gt;2),"NM",(BO232/BG232-1)*100))</f>
        <v>-13.690476190476186</v>
      </c>
      <c r="BQ232" s="85">
        <v>145</v>
      </c>
      <c r="BR232" s="65">
        <f>IF(ISERROR(BQ232/BI232),"NM",IF(OR(BQ232/BI232&lt;0.5,BQ232/BI232&gt;2),"NM",(BQ232/BI232-1)*100))</f>
        <v>7.4074074074074181</v>
      </c>
      <c r="BS232" s="85">
        <v>111</v>
      </c>
      <c r="BT232" s="65">
        <f>IF(ISERROR(BS232/BK232),"NM",IF(OR(BS232/BK232&lt;0.5,BS232/BK232&gt;2),"NM",(BS232/BK232-1)*100))</f>
        <v>-17.164179104477618</v>
      </c>
      <c r="BU232" s="85">
        <v>82</v>
      </c>
      <c r="BV232" s="65">
        <f>IF(ISERROR(BU232/BM232),"NM",IF(OR(BU232/BM232&lt;0.5,BU232/BM232&gt;2),"NM",(BU232/BM232-1)*100))</f>
        <v>-37.404580152671748</v>
      </c>
      <c r="BW232" s="85">
        <v>67</v>
      </c>
      <c r="BX232" s="65" t="str">
        <f>IF(ISERROR(BW232/BO232),"NM",IF(OR(BW232/BO232&lt;0.5,BW232/BO232&gt;2),"NM",(BW232/BO232-1)*100))</f>
        <v>NM</v>
      </c>
      <c r="BY232" s="85">
        <v>73</v>
      </c>
      <c r="BZ232" s="65">
        <f>IF(ISERROR(BY232/BQ232),"NM",IF(OR(BY232/BQ232&lt;0.5,BY232/BQ232&gt;2),"NM",(BY232/BQ232-1)*100))</f>
        <v>-49.655172413793103</v>
      </c>
      <c r="CA232" s="85">
        <v>93</v>
      </c>
      <c r="CB232" s="65">
        <f>IF(ISERROR(CA232/BS232),"NM",IF(OR(CA232/BS232&lt;0.5,CA232/BS232&gt;2),"NM",(CA232/BS232-1)*100))</f>
        <v>-16.216216216216218</v>
      </c>
      <c r="CC232" s="85">
        <v>104</v>
      </c>
      <c r="CD232" s="65">
        <f>IF(ISERROR(CC232/BU232),"NM",IF(OR(CC232/BU232&lt;0.5,CC232/BU232&gt;2),"NM",(CC232/BU232-1)*100))</f>
        <v>26.829268292682929</v>
      </c>
      <c r="CE232" s="85">
        <v>6</v>
      </c>
      <c r="CF232" s="65" t="str">
        <f>IF(ISERROR(CE232/BW232),"NM",IF(OR(CE232/BW232&lt;0.5,CE232/BW232&gt;2),"NM",(CE232/BW232-1)*100))</f>
        <v>NM</v>
      </c>
      <c r="CG232" s="85">
        <v>95</v>
      </c>
      <c r="CH232" s="65">
        <f>IF(ISERROR(CG232/BY232),"NM",IF(OR(CG232/BY232&lt;0.5,CG232/BY232&gt;2),"NM",(CG232/BY232-1)*100))</f>
        <v>30.136986301369873</v>
      </c>
      <c r="CI232" s="85">
        <v>102</v>
      </c>
      <c r="CJ232" s="65">
        <f>IF(ISERROR(CI232/CA232),"NM",IF(OR(CI232/CA232&lt;0.5,CI232/CA232&gt;2),"NM",(CI232/CA232-1)*100))</f>
        <v>9.6774193548387011</v>
      </c>
      <c r="CK232" s="85">
        <v>81</v>
      </c>
      <c r="CL232" s="65">
        <f>IF(ISERROR(CK232/CC232),"NM",IF(OR(CK232/CC232&lt;0.5,CK232/CC232&gt;2),"NM",(CK232/CC232-1)*100))</f>
        <v>-22.115384615384613</v>
      </c>
      <c r="CM232" s="85">
        <v>78</v>
      </c>
      <c r="CN232" s="65" t="str">
        <f>IF(ISERROR(CM232/CE232),"NM",IF(OR(CM232/CE232&lt;0.5,CM232/CE232&gt;2),"NM",(CM232/CE232-1)*100))</f>
        <v>NM</v>
      </c>
      <c r="CO232" s="85">
        <v>111</v>
      </c>
      <c r="CP232" s="65">
        <f>IF(ISERROR(CO232/CG232),"NM",IF(OR(CO232/CG232&lt;0.5,CO232/CG232&gt;2),"NM",(CO232/CG232-1)*100))</f>
        <v>16.842105263157904</v>
      </c>
      <c r="CQ232" s="85">
        <v>100</v>
      </c>
      <c r="CR232" s="65">
        <f>IF(ISERROR(CQ232/CI232),"NM",IF(OR(CQ232/CI232&lt;0.5,CQ232/CI232&gt;2),"NM",(CQ232/CI232-1)*100))</f>
        <v>-1.9607843137254943</v>
      </c>
      <c r="CS232" s="85">
        <v>116</v>
      </c>
      <c r="CT232" s="65">
        <f>IF(ISERROR(CS232/CK232),"NM",IF(OR(CS232/CK232&lt;0.5,CS232/CK232&gt;2),"NM",(CS232/CK232-1)*100))</f>
        <v>43.209876543209866</v>
      </c>
      <c r="CU232" s="85">
        <v>85</v>
      </c>
      <c r="CV232" s="65">
        <f>IF(ISERROR(CU232/CM232),"NM",IF(OR(CU232/CM232&lt;0.5,CU232/CM232&gt;2),"NM",(CU232/CM232-1)*100))</f>
        <v>8.9743589743589638</v>
      </c>
      <c r="CW232" s="85">
        <v>120</v>
      </c>
      <c r="CX232" s="65">
        <f>IF(ISERROR(CW232/CO232),"NM",IF(OR(CW232/CO232&lt;0.5,CW232/CO232&gt;2),"NM",(CW232/CO232-1)*100))</f>
        <v>8.1081081081081141</v>
      </c>
      <c r="CY232" s="85">
        <v>112</v>
      </c>
      <c r="CZ232" s="65">
        <f>IF(ISERROR(CY232/CQ232),"NM",IF(OR(CY232/CQ232&lt;0.5,CY232/CQ232&gt;2),"NM",(CY232/CQ232-1)*100))</f>
        <v>12.000000000000011</v>
      </c>
      <c r="DA232" s="85">
        <v>131</v>
      </c>
      <c r="DB232" s="65">
        <f>IF(ISERROR(DA232/CS232),"NM",IF(OR(DA232/CS232&lt;0.5,DA232/CS232&gt;2),"NM",(DA232/CS232-1)*100))</f>
        <v>12.93103448275863</v>
      </c>
      <c r="DC232" s="85">
        <v>82</v>
      </c>
      <c r="DD232" s="65">
        <f>IF(ISERROR(DC232/CU232),"NM",IF(OR(DC232/CU232&lt;0.5,DC232/CU232&gt;2),"NM",(DC232/CU232-1)*100))</f>
        <v>-3.5294117647058809</v>
      </c>
      <c r="DE232" s="85">
        <v>116</v>
      </c>
      <c r="DF232" s="65">
        <f>IF(ISERROR(DE232/CW232),"NM",IF(OR(DE232/CW232&lt;0.5,DE232/CW232&gt;2),"NM",(DE232/CW232-1)*100))</f>
        <v>-3.3333333333333326</v>
      </c>
      <c r="DG232" s="85">
        <v>108</v>
      </c>
      <c r="DH232" s="65">
        <f>IF(ISERROR(DG232/CY232),"NM",IF(OR(DG232/CY232&lt;0.5,DG232/CY232&gt;2),"NM",(DG232/CY232-1)*100))</f>
        <v>-3.5714285714285698</v>
      </c>
      <c r="DI232" s="85">
        <v>117</v>
      </c>
      <c r="DJ232" s="65">
        <f>IF(ISERROR(DI232/DA232),"NM",IF(OR(DI232/DA232&lt;0.5,DI232/DA232&gt;2),"NM",(DI232/DA232-1)*100))</f>
        <v>-10.687022900763354</v>
      </c>
      <c r="DK232" s="85">
        <v>74</v>
      </c>
      <c r="DL232" s="65">
        <f>IF(ISERROR(DK232/DC232),"NM",IF(OR(DK232/DC232&lt;0.5,DK232/DC232&gt;2),"NM",(DK232/DC232-1)*100))</f>
        <v>-9.7560975609756078</v>
      </c>
      <c r="DM232" s="85">
        <v>97</v>
      </c>
      <c r="DN232" s="65">
        <f>IF(ISERROR(DM232/DE232),"NM",IF(OR(DM232/DE232&lt;0.5,DM232/DE232&gt;2),"NM",(DM232/DE232-1)*100))</f>
        <v>-16.379310344827591</v>
      </c>
      <c r="DO232" s="85">
        <v>92</v>
      </c>
      <c r="DP232" s="65">
        <f>IF(ISERROR(DO232/DG232),"NM",IF(OR(DO232/DG232&lt;0.5,DO232/DG232&gt;2),"NM",(DO232/DG232-1)*100))</f>
        <v>-14.814814814814813</v>
      </c>
      <c r="DQ232" s="85">
        <v>113</v>
      </c>
      <c r="DR232" s="65">
        <f>IF(ISERROR(DQ232/DI232),"NM",IF(OR(DQ232/DI232&lt;0.5,DQ232/DI232&gt;2),"NM",(DQ232/DI232-1)*100))</f>
        <v>-3.4188034188034178</v>
      </c>
      <c r="DS232" s="85">
        <v>93</v>
      </c>
      <c r="DT232" s="67">
        <f>IF(ISERROR(DS232/DK232),"NM",IF(OR(DS232/DK232&lt;0.5,DS232/DK232&gt;2),"NM",(DS232/DK232-1)*100))</f>
        <v>25.675675675675681</v>
      </c>
      <c r="DU232" s="85">
        <v>92</v>
      </c>
      <c r="DV232" s="67">
        <f>IF(ISERROR(DU232/DM232),"NM",IF(OR(DU232/DM232&lt;0.5,DU232/DM232&gt;2),"NM",(DU232/DM232-1)*100))</f>
        <v>-5.1546391752577359</v>
      </c>
      <c r="DW232" s="85">
        <v>94</v>
      </c>
      <c r="DX232" s="67">
        <f>IF(ISERROR(DW232/DO232),"NM",IF(OR(DW232/DO232&lt;0.5,DW232/DO232&gt;2),"NM",(DW232/DO232-1)*100))</f>
        <v>2.1739130434782705</v>
      </c>
      <c r="DY232" s="85">
        <f>78+0</f>
        <v>78</v>
      </c>
      <c r="DZ232" s="67">
        <f>IF(ISERROR(DY232/DQ232),"NM",IF(OR(DY232/DQ232&lt;0.5,DY232/DQ232&gt;2),"NM",(DY232/DQ232-1)*100))</f>
        <v>-30.973451327433633</v>
      </c>
      <c r="EA232" s="85">
        <v>71</v>
      </c>
      <c r="EB232" s="65">
        <f>IF(ISERROR(EA232/DS232),"NM",IF(OR(EA232/DS232&lt;0.5,EA232/DS232&gt;2),"NM",(EA232/DS232-1)*100))</f>
        <v>-23.655913978494624</v>
      </c>
      <c r="EC232" s="85">
        <v>99</v>
      </c>
      <c r="ED232" s="65">
        <f>IF(ISERROR(EC232/DU232),"NM",IF(OR(EC232/DU232&lt;0.5,EC232/DU232&gt;2),"NM",(EC232/DU232-1)*100))</f>
        <v>7.6086956521739024</v>
      </c>
      <c r="EE232" s="85">
        <v>98</v>
      </c>
      <c r="EF232" s="65">
        <f>IF(ISERROR(EE232/DW232),"NM",IF(OR(EE232/DW232&lt;0.5,EE232/DW232&gt;2),"NM",(EE232/DW232-1)*100))</f>
        <v>4.2553191489361764</v>
      </c>
      <c r="EG232" s="85">
        <f>87+1</f>
        <v>88</v>
      </c>
      <c r="EH232" s="65">
        <f>IF(ISERROR(EG232/DY232),"NM",IF(OR(EG232/DY232&lt;0.5,EG232/DY232&gt;2),"NM",(EG232/DY232-1)*100))</f>
        <v>12.820512820512819</v>
      </c>
      <c r="EI232" s="85">
        <f>72-1</f>
        <v>71</v>
      </c>
      <c r="EJ232" s="65">
        <f>IF(ISERROR(EI232/EA232),"NM",IF(OR(EI232/EA232&lt;0.5,EI232/EA232&gt;2),"NM",(EI232/EA232-1)*100))</f>
        <v>0</v>
      </c>
      <c r="EK232" s="85">
        <f>92-1</f>
        <v>91</v>
      </c>
      <c r="EL232" s="65">
        <f>IF(ISERROR(EK232/EC232),"NM",IF(OR(EK232/EC232&lt;0.5,EK232/EC232&gt;2),"NM",(EK232/EC232-1)*100))</f>
        <v>-8.0808080808080778</v>
      </c>
      <c r="EM232" s="85">
        <f>104-1</f>
        <v>103</v>
      </c>
      <c r="EN232" s="65">
        <f>IF(ISERROR(EM232/EE232),"NM",IF(OR(EM232/EE232&lt;0.5,EM232/EE232&gt;2),"NM",(EM232/EE232-1)*100))</f>
        <v>5.1020408163265252</v>
      </c>
      <c r="EO232" s="85">
        <f>94-1</f>
        <v>93</v>
      </c>
      <c r="EP232" s="65">
        <f>IF(ISERROR(EO232/EG232),"NM",IF(OR(EO232/EG232&lt;0.5,EO232/EG232&gt;2),"NM",(EO232/EG232-1)*100))</f>
        <v>5.6818181818181879</v>
      </c>
      <c r="EQ232" s="90">
        <f t="shared" ref="EQ232:ES232" si="754">(EQ238/100)*EQ228</f>
        <v>72.528080350151669</v>
      </c>
      <c r="ER232" s="65">
        <f>IF(ISERROR(EQ232/EI232),"NM",IF(OR(EQ232/EI232&lt;0.5,EQ232/EI232&gt;2),"NM",(EQ232/EI232-1)*100))</f>
        <v>2.1522258452840504</v>
      </c>
      <c r="ES232" s="90">
        <f t="shared" si="754"/>
        <v>93.016926631928357</v>
      </c>
      <c r="ET232" s="65">
        <f>IF(ISERROR(ES232/EK232),"NM",IF(OR(ES232/EK232&lt;0.5,ES232/EK232&gt;2),"NM",(ES232/EK232-1)*100))</f>
        <v>2.2164028922289525</v>
      </c>
      <c r="EU232" s="90">
        <f t="shared" ref="EU232" si="755">(EU238/100)*EU228</f>
        <v>105.52061104881156</v>
      </c>
      <c r="EV232" s="65">
        <f>IF(ISERROR(EU232/EM232),"NM",IF(OR(EU232/EM232&lt;0.5,EU232/EM232&gt;2),"NM",(EU232/EM232-1)*100))</f>
        <v>2.4471951930209235</v>
      </c>
      <c r="EW232" s="90">
        <f t="shared" ref="EW232" si="756">(EW238/100)*EW228</f>
        <v>96.907407676170848</v>
      </c>
      <c r="EX232" s="65">
        <f>IF(ISERROR(EW232/EO232),"NM",IF(OR(EW232/EO232&lt;0.5,EW232/EO232&gt;2),"NM",(EW232/EO232-1)*100))</f>
        <v>4.2015136302912426</v>
      </c>
      <c r="EY232" s="65"/>
      <c r="EZ232" s="317"/>
      <c r="FA232" s="59"/>
      <c r="FB232" s="84">
        <v>166.869</v>
      </c>
      <c r="FC232" s="63"/>
      <c r="FD232" s="84">
        <v>181</v>
      </c>
      <c r="FE232" s="65">
        <f>IF(ISERROR(FD232/FB232),"NM",IF(OR(FD232/FB232&lt;0.5,FD232/FB232&gt;2),"NM",(FD232/FB232-1)*100))</f>
        <v>8.4683194601753442</v>
      </c>
      <c r="FF232" s="88">
        <f>C232+E232+G232+I232</f>
        <v>211</v>
      </c>
      <c r="FG232" s="65">
        <f>IF(ISERROR(FF232/FD232),"NM",IF(OR(FF232/FD232&lt;0.5,FF232/FD232&gt;2),"NM",(FF232/FD232-1)*100))</f>
        <v>16.574585635359117</v>
      </c>
      <c r="FH232" s="88">
        <f>K232+M232+O232+Q232</f>
        <v>244</v>
      </c>
      <c r="FI232" s="65">
        <f>IF(ISERROR(FH232/FF232),"NM",IF(OR(FH232/FF232&lt;0.5,FH232/FF232&gt;2),"NM",(FH232/FF232-1)*100))</f>
        <v>15.639810426540279</v>
      </c>
      <c r="FJ232" s="88">
        <f>S232+U232+W232+Y232</f>
        <v>285</v>
      </c>
      <c r="FK232" s="65">
        <f>IF(ISERROR(FJ232/FH232),"NM",IF(OR(FJ232/FH232&lt;0.5,FJ232/FH232&gt;2),"NM",(FJ232/FH232-1)*100))</f>
        <v>16.803278688524582</v>
      </c>
      <c r="FL232" s="88">
        <f>AA232+AC232+AE232+AG232</f>
        <v>334</v>
      </c>
      <c r="FM232" s="65">
        <f>IF(ISERROR(FL232/FJ232),"NM",IF(OR(FL232/FJ232&lt;0.5,FL232/FJ232&gt;2),"NM",(FL232/FJ232-1)*100))</f>
        <v>17.19298245614036</v>
      </c>
      <c r="FN232" s="88">
        <f>AI232+AK232+AM232+AO232</f>
        <v>378</v>
      </c>
      <c r="FO232" s="65">
        <f>IF(ISERROR(FN232/FL232),"NM",IF(OR(FN232/FL232&lt;0.5,FN232/FL232&gt;2),"NM",(FN232/FL232-1)*100))</f>
        <v>13.173652694610771</v>
      </c>
      <c r="FP232" s="88">
        <f>AQ232+AS232+AU232+AW232</f>
        <v>426</v>
      </c>
      <c r="FQ232" s="65">
        <f>IF(ISERROR(FP232/FN232),"NM",IF(OR(FP232/FN232&lt;0.5,FP232/FN232&gt;2),"NM",(FP232/FN232-1)*100))</f>
        <v>12.698412698412698</v>
      </c>
      <c r="FR232" s="90">
        <f>AY232+BA232+BC232+BE232</f>
        <v>612</v>
      </c>
      <c r="FS232" s="65">
        <f>IF(ISERROR(FR232/FP232),"NM",IF(OR(FR232/FP232&lt;0.5,FR232/FP232&gt;2),"NM",(FR232/FP232-1)*100))</f>
        <v>43.661971830985927</v>
      </c>
      <c r="FT232" s="90">
        <f>BG232+BI232+BK232+BM232</f>
        <v>568</v>
      </c>
      <c r="FU232" s="65">
        <f>IF(ISERROR(FT232/FR232),"NM",IF(OR(FT232/FR232&lt;0.5,FT232/FR232&gt;2),"NM",(FT232/FR232-1)*100))</f>
        <v>-7.1895424836601274</v>
      </c>
      <c r="FV232" s="87">
        <f>BO232+BQ232+BS232+BU232</f>
        <v>483</v>
      </c>
      <c r="FW232" s="65">
        <f>IF(ISERROR(FV232/FT232),"NM",IF(OR(FV232/FT232&lt;0.5,FV232/FT232&gt;2),"NM",(FV232/FT232-1)*100))</f>
        <v>-14.964788732394362</v>
      </c>
      <c r="FX232" s="87">
        <f>BW232+BY232+CA232+CC232</f>
        <v>337</v>
      </c>
      <c r="FY232" s="65">
        <f>IF(ISERROR(FX232/FV232),"NM",IF(OR(FX232/FV232&lt;0.5,FX232/FV232&gt;2),"NM",(FX232/FV232-1)*100))</f>
        <v>-30.227743271221531</v>
      </c>
      <c r="FZ232" s="87">
        <f>CE232+CG232+CI232+CK232</f>
        <v>284</v>
      </c>
      <c r="GA232" s="65">
        <f>IF(ISERROR(FZ232/FX232),"NM",IF(OR(FZ232/FX232&lt;0.5,FZ232/FX232&gt;2),"NM",(FZ232/FX232-1)*100))</f>
        <v>-15.727002967359049</v>
      </c>
      <c r="GB232" s="87">
        <f>CM232+CO232+CQ232+CS232</f>
        <v>405</v>
      </c>
      <c r="GC232" s="65">
        <f>IF(ISERROR(GB232/FZ232),"NM",IF(OR(GB232/FZ232&lt;0.5,GB232/FZ232&gt;2),"NM",(GB232/FZ232-1)*100))</f>
        <v>42.605633802816897</v>
      </c>
      <c r="GD232" s="87">
        <f>CU232+CW232+CY232+DA232</f>
        <v>448</v>
      </c>
      <c r="GE232" s="65">
        <f>IF(ISERROR(GD232/GB232),"NM",IF(OR(GD232/GB232&lt;0.5,GD232/GB232&gt;2),"NM",(GD232/GB232-1)*100))</f>
        <v>10.617283950617274</v>
      </c>
      <c r="GF232" s="87">
        <f>DC232+DE232+DG232+DI232</f>
        <v>423</v>
      </c>
      <c r="GG232" s="65">
        <f>IF(ISERROR(GF232/GD232),"NM",IF(OR(GF232/GD232&lt;0.5,GF232/GD232&gt;2),"NM",(GF232/GD232-1)*100))</f>
        <v>-5.5803571428571397</v>
      </c>
      <c r="GH232" s="87">
        <f>DK232+DM232+DO232+DQ232</f>
        <v>376</v>
      </c>
      <c r="GI232" s="65">
        <f>IF(ISERROR(GH232/GF232),"NM",IF(OR(GH232/GF232&lt;0.5,GH232/GF232&gt;2),"NM",(GH232/GF232-1)*100))</f>
        <v>-11.111111111111116</v>
      </c>
      <c r="GJ232" s="87">
        <f>DS232+DU232+DW232+DY232</f>
        <v>357</v>
      </c>
      <c r="GK232" s="65">
        <f>IF(ISERROR(GJ232/GH232),"NM",IF(OR(GJ232/GH232&lt;0.5,GJ232/GH232&gt;2),"NM",(GJ232/GH232-1)*100))</f>
        <v>-5.0531914893616969</v>
      </c>
      <c r="GL232" s="87">
        <f>EA232+EC232+EE232+EG232</f>
        <v>356</v>
      </c>
      <c r="GM232" s="65">
        <f>IF(ISERROR(GL232/GJ232),"NM",IF(OR(GL232/GJ232&lt;0.5,GL232/GJ232&gt;2),"NM",(GL232/GJ232-1)*100))</f>
        <v>-0.28011204481792618</v>
      </c>
      <c r="GN232" s="87">
        <f>EI232+EK232+EM232+EO232</f>
        <v>358</v>
      </c>
      <c r="GO232" s="65">
        <f>IF(ISERROR(GN232/GL232),"NM",IF(OR(GN232/GL232&lt;0.5,GN232/GL232&gt;2),"NM",(GN232/GL232-1)*100))</f>
        <v>0.56179775280897903</v>
      </c>
      <c r="GP232" s="87">
        <f>EQ232+ES232+EU232+EW232</f>
        <v>367.97302570706245</v>
      </c>
      <c r="GQ232" s="65">
        <f>IF(ISERROR(GP232/GN232),"NM",IF(OR(GP232/GN232&lt;0.5,GP232/GN232&gt;2),"NM",(GP232/GN232-1)*100))</f>
        <v>2.7857613706878448</v>
      </c>
      <c r="GR232" s="90">
        <f>(GR238/100)*GR228</f>
        <v>392.43421690349561</v>
      </c>
      <c r="GS232" s="65">
        <f>IF(ISERROR(GR232/GP232),"NM",IF(OR(GR232/GP232&lt;0.5,GR232/GP232&gt;2),"NM",(GR232/GP232-1)*100))</f>
        <v>6.6475500886052252</v>
      </c>
      <c r="GT232" s="90">
        <f>(GT238/100)*GT228</f>
        <v>432.98610146300985</v>
      </c>
      <c r="GU232" s="65">
        <f>IF(ISERROR(GT232/GR232),"NM",IF(OR(GT232/GR232&lt;0.5,GT232/GR232&gt;2),"NM",(GT232/GR232-1)*100))</f>
        <v>10.333422217738587</v>
      </c>
      <c r="GV232" s="90">
        <f>(GV238/100)*GV228</f>
        <v>478.32371903583459</v>
      </c>
      <c r="GW232" s="65">
        <f>IF(ISERROR(GV232/GT232),"NM",IF(OR(GV232/GT232&lt;0.5,GV232/GT232&gt;2),"NM",(GV232/GT232-1)*100))</f>
        <v>10.470917523595835</v>
      </c>
      <c r="GX232" s="90">
        <f>(GX238/100)*GX228</f>
        <v>522.50120002000392</v>
      </c>
      <c r="GY232" s="65">
        <f>IF(ISERROR(GX232/GV232),"NM",IF(OR(GX232/GV232&lt;0.5,GX232/GV232&gt;2),"NM",(GX232/GV232-1)*100))</f>
        <v>9.2358959478778591</v>
      </c>
      <c r="GZ232" s="67">
        <f t="shared" si="723"/>
        <v>7.8551415453641971</v>
      </c>
      <c r="HA232" s="283"/>
      <c r="HB232" s="57"/>
      <c r="HC232"/>
      <c r="HD232"/>
      <c r="HE232"/>
      <c r="HF232"/>
      <c r="HG232"/>
      <c r="HH232"/>
    </row>
    <row r="233" spans="1:216" s="2" customFormat="1" ht="13.5" customHeight="1" x14ac:dyDescent="0.2">
      <c r="B233" s="54" t="s">
        <v>105</v>
      </c>
      <c r="C233" s="88">
        <f>SUM(C231:C232)</f>
        <v>235</v>
      </c>
      <c r="D233" s="63"/>
      <c r="E233" s="88">
        <f>SUM(E231:E232)</f>
        <v>236</v>
      </c>
      <c r="F233" s="63"/>
      <c r="G233" s="88">
        <f>SUM(G231:G232)</f>
        <v>248</v>
      </c>
      <c r="H233" s="63"/>
      <c r="I233" s="88">
        <f>SUM(I231:I232)</f>
        <v>250</v>
      </c>
      <c r="J233" s="63"/>
      <c r="K233" s="88">
        <f>SUM(K231:K232)</f>
        <v>272</v>
      </c>
      <c r="L233" s="63">
        <f>IF(ISERROR(K233/C233),"NM",IF(OR(K233/C233&lt;0.5,K233/C233&gt;2),"NM",(K233/C233-1)*100))</f>
        <v>15.744680851063819</v>
      </c>
      <c r="M233" s="88">
        <f>SUM(M231:M232)</f>
        <v>277</v>
      </c>
      <c r="N233" s="63">
        <f>IF(ISERROR(M233/E233),"NM",IF(OR(M233/E233&lt;0.5,M233/E233&gt;2),"NM",(M233/E233-1)*100))</f>
        <v>17.372881355932201</v>
      </c>
      <c r="O233" s="88">
        <f>SUM(O231:O232)</f>
        <v>288</v>
      </c>
      <c r="P233" s="63">
        <f>IF(ISERROR(O233/G233),"NM",IF(OR(O233/G233&lt;0.5,O233/G233&gt;2),"NM",(O233/G233-1)*100))</f>
        <v>16.129032258064523</v>
      </c>
      <c r="Q233" s="88">
        <f>SUM(Q231:Q232)</f>
        <v>294</v>
      </c>
      <c r="R233" s="63">
        <f>IF(ISERROR(Q233/I233),"NM",IF(OR(Q233/I233&lt;0.5,Q233/I233&gt;2),"NM",(Q233/I233-1)*100))</f>
        <v>17.599999999999994</v>
      </c>
      <c r="S233" s="88">
        <f>SUM(S231:S232)</f>
        <v>320</v>
      </c>
      <c r="T233" s="63">
        <f>IF(ISERROR(S233/K233),"NM",IF(OR(S233/K233&lt;0.5,S233/K233&gt;2),"NM",(S233/K233-1)*100))</f>
        <v>17.647058823529417</v>
      </c>
      <c r="U233" s="88">
        <f>SUM(U231:U232)</f>
        <v>336</v>
      </c>
      <c r="V233" s="63">
        <f>IF(ISERROR(U233/M233),"NM",IF(OR(U233/M233&lt;0.5,U233/M233&gt;2),"NM",(U233/M233-1)*100))</f>
        <v>21.299638989169665</v>
      </c>
      <c r="W233" s="88">
        <f>SUM(W231:W232)</f>
        <v>350</v>
      </c>
      <c r="X233" s="63">
        <f>IF(ISERROR(W233/O233),"NM",IF(OR(W233/O233&lt;0.5,W233/O233&gt;2),"NM",(W233/O233-1)*100))</f>
        <v>21.527777777777768</v>
      </c>
      <c r="Y233" s="88">
        <f>SUM(Y231:Y232)</f>
        <v>353</v>
      </c>
      <c r="Z233" s="63">
        <f>IF(ISERROR(Y233/Q233),"NM",IF(OR(Y233/Q233&lt;0.5,Y233/Q233&gt;2),"NM",(Y233/Q233-1)*100))</f>
        <v>20.068027210884342</v>
      </c>
      <c r="AA233" s="88">
        <f>SUM(AA231:AA232)</f>
        <v>383</v>
      </c>
      <c r="AB233" s="63">
        <f>IF(ISERROR(AA233/S233),"NM",IF(OR(AA233/S233&lt;0.5,AA233/S233&gt;2),"NM",(AA233/S233-1)*100))</f>
        <v>19.687499999999993</v>
      </c>
      <c r="AC233" s="88">
        <f>SUM(AC231:AC232)</f>
        <v>389</v>
      </c>
      <c r="AD233" s="63">
        <f>IF(ISERROR(AC233/U233),"NM",IF(OR(AC233/U233&lt;0.5,AC233/U233&gt;2),"NM",(AC233/U233-1)*100))</f>
        <v>15.773809523809534</v>
      </c>
      <c r="AE233" s="88">
        <f>SUM(AE231:AE232)</f>
        <v>403</v>
      </c>
      <c r="AF233" s="63">
        <f>IF(ISERROR(AE233/W233),"NM",IF(OR(AE233/W233&lt;0.5,AE233/W233&gt;2),"NM",(AE233/W233-1)*100))</f>
        <v>15.142857142857146</v>
      </c>
      <c r="AG233" s="88">
        <f>SUM(AG231:AG232)</f>
        <v>410</v>
      </c>
      <c r="AH233" s="63">
        <f>IF(ISERROR(AG233/Y233),"NM",IF(OR(AG233/Y233&lt;0.5,AG233/Y233&gt;2),"NM",(AG233/Y233-1)*100))</f>
        <v>16.147308781869697</v>
      </c>
      <c r="AI233" s="89">
        <f>SUM(AI231:AI232)</f>
        <v>435</v>
      </c>
      <c r="AJ233" s="63">
        <f>IF(ISERROR(AI233/AA233),"NM",IF(OR(AI233/AA233&lt;0.5,AI233/AA233&gt;2),"NM",(AI233/AA233-1)*100))</f>
        <v>13.577023498694519</v>
      </c>
      <c r="AK233" s="88">
        <f>SUM(AK231:AK232)</f>
        <v>446</v>
      </c>
      <c r="AL233" s="63">
        <f>IF(ISERROR(AK233/AC233),"NM",IF(OR(AK233/AC233&lt;0.5,AK233/AC233&gt;2),"NM",(AK233/AC233-1)*100))</f>
        <v>14.652956298200515</v>
      </c>
      <c r="AM233" s="88">
        <f>SUM(AM231:AM232)</f>
        <v>459</v>
      </c>
      <c r="AN233" s="63">
        <f>IF(ISERROR(AM233/AE233),"NM",IF(OR(AM233/AE233&lt;0.5,AM233/AE233&gt;2),"NM",(AM233/AE233-1)*100))</f>
        <v>13.895781637717119</v>
      </c>
      <c r="AO233" s="71">
        <f>SUM(AO231:AO232)</f>
        <v>463</v>
      </c>
      <c r="AP233" s="63">
        <f>IF(ISERROR(AO233/AG233),"NM",IF(OR(AO233/AG233&lt;0.5,AO233/AG233&gt;2),"NM",(AO233/AG233-1)*100))</f>
        <v>12.926829268292671</v>
      </c>
      <c r="AQ233" s="71">
        <f>SUM(AQ231:AQ232)</f>
        <v>480</v>
      </c>
      <c r="AR233" s="63">
        <f>IF(ISERROR(AQ233/AI233),"NM",IF(OR(AQ233/AI233&lt;0.5,AQ233/AI233&gt;2),"NM",(AQ233/AI233-1)*100))</f>
        <v>10.344827586206895</v>
      </c>
      <c r="AS233" s="71">
        <f>SUM(AS231:AS232)</f>
        <v>494</v>
      </c>
      <c r="AT233" s="63">
        <f>IF(ISERROR(AS233/AK233),"NM",IF(OR(AS233/AK233&lt;0.5,AS233/AK233&gt;2),"NM",(AS233/AK233-1)*100))</f>
        <v>10.762331838565032</v>
      </c>
      <c r="AU233" s="71">
        <f>SUM(AU231:AU232)</f>
        <v>508</v>
      </c>
      <c r="AV233" s="63">
        <f>IF(ISERROR(AU233/AM233),"NM",IF(OR(AU233/AM233&lt;0.5,AU233/AM233&gt;2),"NM",(AU233/AM233-1)*100))</f>
        <v>10.675381263616558</v>
      </c>
      <c r="AW233" s="71">
        <f>SUM(AW231:AW232)</f>
        <v>509</v>
      </c>
      <c r="AX233" s="63">
        <f>IF(ISERROR(AW233/AO233),"NM",IF(OR(AW233/AO233&lt;0.5,AW233/AO233&gt;2),"NM",(AW233/AO233-1)*100))</f>
        <v>9.935205183585305</v>
      </c>
      <c r="AY233" s="71">
        <f>SUM(AY231:AY232)</f>
        <v>523</v>
      </c>
      <c r="AZ233" s="65">
        <f>IF(ISERROR(AY233/AQ233),"NM",IF(OR(AY233/AQ233&lt;0.5,AY233/AQ233&gt;2),"NM",(AY233/AQ233-1)*100))</f>
        <v>8.9583333333333357</v>
      </c>
      <c r="BA233" s="71">
        <f>SUM(BA231:BA232)</f>
        <v>527</v>
      </c>
      <c r="BB233" s="65">
        <f>IF(ISERROR(BA233/AS233),"NM",IF(OR(BA233/AS233&lt;0.5,BA233/AS233&gt;2),"NM",(BA233/AS233-1)*100))</f>
        <v>6.68016194331984</v>
      </c>
      <c r="BC233" s="71">
        <f>SUM(BC231:BC232)</f>
        <v>545</v>
      </c>
      <c r="BD233" s="65">
        <f>IF(ISERROR(BC233/AU233),"NM",IF(OR(BC233/AU233&lt;0.5,BC233/AU233&gt;2),"NM",(BC233/AU233-1)*100))</f>
        <v>7.2834645669291431</v>
      </c>
      <c r="BE233" s="71">
        <f>SUM(BE231:BE232)</f>
        <v>574</v>
      </c>
      <c r="BF233" s="65">
        <f>IF(ISERROR(BE233/AW233),"NM",IF(OR(BE233/AW233&lt;0.5,BE233/AW233&gt;2),"NM",(BE233/AW233-1)*100))</f>
        <v>12.770137524557956</v>
      </c>
      <c r="BG233" s="71">
        <f>SUM(BG231:BG232)</f>
        <v>572</v>
      </c>
      <c r="BH233" s="65">
        <f>IF(ISERROR(BG233/AY233),"NM",IF(OR(BG233/AY233&lt;0.5,BG233/AY233&gt;2),"NM",(BG233/AY233-1)*100))</f>
        <v>9.3690248565965639</v>
      </c>
      <c r="BI233" s="71">
        <f>SUM(BI231:BI232)</f>
        <v>584</v>
      </c>
      <c r="BJ233" s="65">
        <f>IF(ISERROR(BI233/BA233),"NM",IF(OR(BI233/BA233&lt;0.5,BI233/BA233&gt;2),"NM",(BI233/BA233-1)*100))</f>
        <v>10.815939278937382</v>
      </c>
      <c r="BK233" s="71">
        <f>SUM(BK231:BK232)</f>
        <v>596</v>
      </c>
      <c r="BL233" s="65">
        <f>IF(ISERROR(BK233/BC233),"NM",IF(OR(BK233/BC233&lt;0.5,BK233/BC233&gt;2),"NM",(BK233/BC233-1)*100))</f>
        <v>9.3577981651376199</v>
      </c>
      <c r="BM233" s="71">
        <f>SUM(BM231:BM232)</f>
        <v>599</v>
      </c>
      <c r="BN233" s="65">
        <f>IF(ISERROR(BM233/BE233),"NM",IF(OR(BM233/BE233&lt;0.5,BM233/BE233&gt;2),"NM",(BM233/BE233-1)*100))</f>
        <v>4.355400696864109</v>
      </c>
      <c r="BO233" s="71">
        <f>SUM(BO231:BO232)</f>
        <v>616</v>
      </c>
      <c r="BP233" s="65">
        <f>IF(ISERROR(BO233/BG233),"NM",IF(OR(BO233/BG233&lt;0.5,BO233/BG233&gt;2),"NM",(BO233/BG233-1)*100))</f>
        <v>7.6923076923076872</v>
      </c>
      <c r="BQ233" s="71">
        <f>SUM(BQ231:BQ232)</f>
        <v>628</v>
      </c>
      <c r="BR233" s="65">
        <f>IF(ISERROR(BQ233/BI233),"NM",IF(OR(BQ233/BI233&lt;0.5,BQ233/BI233&gt;2),"NM",(BQ233/BI233-1)*100))</f>
        <v>7.5342465753424737</v>
      </c>
      <c r="BS233" s="71">
        <f>SUM(BS231:BS232)</f>
        <v>637</v>
      </c>
      <c r="BT233" s="65">
        <f>IF(ISERROR(BS233/BK233),"NM",IF(OR(BS233/BK233&lt;0.5,BS233/BK233&gt;2),"NM",(BS233/BK233-1)*100))</f>
        <v>6.8791946308724761</v>
      </c>
      <c r="BU233" s="71">
        <f>SUM(BU231:BU232)</f>
        <v>645</v>
      </c>
      <c r="BV233" s="65">
        <f>IF(ISERROR(BU233/BM233),"NM",IF(OR(BU233/BM233&lt;0.5,BU233/BM233&gt;2),"NM",(BU233/BM233-1)*100))</f>
        <v>7.6794657762938145</v>
      </c>
      <c r="BW233" s="71">
        <f>SUM(BW231:BW232)</f>
        <v>609</v>
      </c>
      <c r="BX233" s="65">
        <f>IF(ISERROR(BW233/BO233),"NM",IF(OR(BW233/BO233&lt;0.5,BW233/BO233&gt;2),"NM",(BW233/BO233-1)*100))</f>
        <v>-1.1363636363636354</v>
      </c>
      <c r="BY233" s="71">
        <f>SUM(BY231:BY232)</f>
        <v>631</v>
      </c>
      <c r="BZ233" s="65">
        <f>IF(ISERROR(BY233/BQ233),"NM",IF(OR(BY233/BQ233&lt;0.5,BY233/BQ233&gt;2),"NM",(BY233/BQ233-1)*100))</f>
        <v>0.47770700636942109</v>
      </c>
      <c r="CA233" s="71">
        <f>SUM(CA231:CA232)</f>
        <v>642</v>
      </c>
      <c r="CB233" s="65">
        <f>IF(ISERROR(CA233/BS233),"NM",IF(OR(CA233/BS233&lt;0.5,CA233/BS233&gt;2),"NM",(CA233/BS233-1)*100))</f>
        <v>0.78492935635792183</v>
      </c>
      <c r="CC233" s="71">
        <f>SUM(CC231:CC232)</f>
        <v>680</v>
      </c>
      <c r="CD233" s="65">
        <f>IF(ISERROR(CC233/BU233),"NM",IF(OR(CC233/BU233&lt;0.5,CC233/BU233&gt;2),"NM",(CC233/BU233-1)*100))</f>
        <v>5.4263565891472965</v>
      </c>
      <c r="CE233" s="71">
        <f>SUM(CE231:CE232)</f>
        <v>580</v>
      </c>
      <c r="CF233" s="65">
        <f>IF(ISERROR(CE233/BW233),"NM",IF(OR(CE233/BW233&lt;0.5,CE233/BW233&gt;2),"NM",(CE233/BW233-1)*100))</f>
        <v>-4.7619047619047672</v>
      </c>
      <c r="CG233" s="71">
        <f>SUM(CG231:CG232)</f>
        <v>655</v>
      </c>
      <c r="CH233" s="65">
        <f>IF(ISERROR(CG233/BY233),"NM",IF(OR(CG233/BY233&lt;0.5,CG233/BY233&gt;2),"NM",(CG233/BY233-1)*100))</f>
        <v>3.8034865293185449</v>
      </c>
      <c r="CI233" s="71">
        <f>SUM(CI231:CI232)</f>
        <v>668</v>
      </c>
      <c r="CJ233" s="65">
        <f>IF(ISERROR(CI233/CA233),"NM",IF(OR(CI233/CA233&lt;0.5,CI233/CA233&gt;2),"NM",(CI233/CA233-1)*100))</f>
        <v>4.049844236760114</v>
      </c>
      <c r="CK233" s="71">
        <f>SUM(CK231:CK232)</f>
        <v>649</v>
      </c>
      <c r="CL233" s="65">
        <f>IF(ISERROR(CK233/CC233),"NM",IF(OR(CK233/CC233&lt;0.5,CK233/CC233&gt;2),"NM",(CK233/CC233-1)*100))</f>
        <v>-4.5588235294117592</v>
      </c>
      <c r="CM233" s="71">
        <f>SUM(CM231:CM232)</f>
        <v>642</v>
      </c>
      <c r="CN233" s="65">
        <f>IF(ISERROR(CM233/CE233),"NM",IF(OR(CM233/CE233&lt;0.5,CM233/CE233&gt;2),"NM",(CM233/CE233-1)*100))</f>
        <v>10.689655172413804</v>
      </c>
      <c r="CO233" s="71">
        <f>SUM(CO231:CO232)</f>
        <v>676</v>
      </c>
      <c r="CP233" s="65">
        <f>IF(ISERROR(CO233/CG233),"NM",IF(OR(CO233/CG233&lt;0.5,CO233/CG233&gt;2),"NM",(CO233/CG233-1)*100))</f>
        <v>3.2061068702289974</v>
      </c>
      <c r="CQ233" s="71">
        <f>SUM(CQ231:CQ232)</f>
        <v>705</v>
      </c>
      <c r="CR233" s="65">
        <f>IF(ISERROR(CQ233/CI233),"NM",IF(OR(CQ233/CI233&lt;0.5,CQ233/CI233&gt;2),"NM",(CQ233/CI233-1)*100))</f>
        <v>5.5389221556886303</v>
      </c>
      <c r="CS233" s="71">
        <f>SUM(CS231:CS232)</f>
        <v>690</v>
      </c>
      <c r="CT233" s="65">
        <f>IF(ISERROR(CS233/CK233),"NM",IF(OR(CS233/CK233&lt;0.5,CS233/CK233&gt;2),"NM",(CS233/CK233-1)*100))</f>
        <v>6.3174114021571581</v>
      </c>
      <c r="CU233" s="71">
        <f>SUM(CU231:CU232)</f>
        <v>678</v>
      </c>
      <c r="CV233" s="65">
        <f>IF(ISERROR(CU233/CM233),"NM",IF(OR(CU233/CM233&lt;0.5,CU233/CM233&gt;2),"NM",(CU233/CM233-1)*100))</f>
        <v>5.6074766355140193</v>
      </c>
      <c r="CW233" s="71">
        <f>SUM(CW231:CW232)</f>
        <v>719</v>
      </c>
      <c r="CX233" s="65">
        <f>IF(ISERROR(CW233/CO233),"NM",IF(OR(CW233/CO233&lt;0.5,CW233/CO233&gt;2),"NM",(CW233/CO233-1)*100))</f>
        <v>6.3609467455621349</v>
      </c>
      <c r="CY233" s="71">
        <f>SUM(CY231:CY232)</f>
        <v>712</v>
      </c>
      <c r="CZ233" s="65">
        <f>IF(ISERROR(CY233/CQ233),"NM",IF(OR(CY233/CQ233&lt;0.5,CY233/CQ233&gt;2),"NM",(CY233/CQ233-1)*100))</f>
        <v>0.99290780141843005</v>
      </c>
      <c r="DA233" s="71">
        <f>SUM(DA231:DA232)</f>
        <v>724</v>
      </c>
      <c r="DB233" s="65">
        <f>IF(ISERROR(DA233/CS233),"NM",IF(OR(DA233/CS233&lt;0.5,DA233/CS233&gt;2),"NM",(DA233/CS233-1)*100))</f>
        <v>4.9275362318840665</v>
      </c>
      <c r="DC233" s="71">
        <f>SUM(DC231:DC232)</f>
        <v>691</v>
      </c>
      <c r="DD233" s="65">
        <f>IF(ISERROR(DC233/CU233),"NM",IF(OR(DC233/CU233&lt;0.5,DC233/CU233&gt;2),"NM",(DC233/CU233-1)*100))</f>
        <v>1.9174041297935096</v>
      </c>
      <c r="DE233" s="71">
        <f>SUM(DE231:DE232)</f>
        <v>714</v>
      </c>
      <c r="DF233" s="65">
        <f>IF(ISERROR(DE233/CW233),"NM",IF(OR(DE233/CW233&lt;0.5,DE233/CW233&gt;2),"NM",(DE233/CW233-1)*100))</f>
        <v>-0.69541029207231819</v>
      </c>
      <c r="DG233" s="71">
        <f>SUM(DG231:DG232)</f>
        <v>724</v>
      </c>
      <c r="DH233" s="65">
        <f>IF(ISERROR(DG233/CY233),"NM",IF(OR(DG233/CY233&lt;0.5,DG233/CY233&gt;2),"NM",(DG233/CY233-1)*100))</f>
        <v>1.6853932584269593</v>
      </c>
      <c r="DI233" s="71">
        <f>SUM(DI231:DI232)</f>
        <v>761</v>
      </c>
      <c r="DJ233" s="65">
        <f>IF(ISERROR(DI233/DA233),"NM",IF(OR(DI233/DA233&lt;0.5,DI233/DA233&gt;2),"NM",(DI233/DA233-1)*100))</f>
        <v>5.1104972375690672</v>
      </c>
      <c r="DK233" s="71">
        <f>SUM(DK231:DK232)</f>
        <v>686</v>
      </c>
      <c r="DL233" s="65">
        <f>IF(ISERROR(DK233/DC233),"NM",IF(OR(DK233/DC233&lt;0.5,DK233/DC233&gt;2),"NM",(DK233/DC233-1)*100))</f>
        <v>-0.72358900144717797</v>
      </c>
      <c r="DM233" s="71">
        <f>SUM(DM231:DM232)</f>
        <v>708</v>
      </c>
      <c r="DN233" s="65">
        <f>IF(ISERROR(DM233/DE233),"NM",IF(OR(DM233/DE233&lt;0.5,DM233/DE233&gt;2),"NM",(DM233/DE233-1)*100))</f>
        <v>-0.84033613445377853</v>
      </c>
      <c r="DO233" s="71">
        <f>SUM(DO231:DO232)</f>
        <v>722</v>
      </c>
      <c r="DP233" s="65">
        <f>IF(ISERROR(DO233/DG233),"NM",IF(OR(DO233/DG233&lt;0.5,DO233/DG233&gt;2),"NM",(DO233/DG233-1)*100))</f>
        <v>-0.27624309392265678</v>
      </c>
      <c r="DQ233" s="71">
        <f>SUM(DQ231:DQ232)</f>
        <v>737</v>
      </c>
      <c r="DR233" s="65">
        <f>IF(ISERROR(DQ233/DI233),"NM",IF(OR(DQ233/DI233&lt;0.5,DQ233/DI233&gt;2),"NM",(DQ233/DI233-1)*100))</f>
        <v>-3.1537450722733285</v>
      </c>
      <c r="DS233" s="71">
        <f>SUM(DS231:DS232)</f>
        <v>710</v>
      </c>
      <c r="DT233" s="67">
        <f>IF(ISERROR(DS233/DK233),"NM",IF(OR(DS233/DK233&lt;0.5,DS233/DK233&gt;2),"NM",(DS233/DK233-1)*100))</f>
        <v>3.4985422740524852</v>
      </c>
      <c r="DU233" s="71">
        <f>SUM(DU231:DU232)</f>
        <v>715</v>
      </c>
      <c r="DV233" s="67">
        <f>IF(ISERROR(DU233/DM233),"NM",IF(OR(DU233/DM233&lt;0.5,DU233/DM233&gt;2),"NM",(DU233/DM233-1)*100))</f>
        <v>0.98870056497175618</v>
      </c>
      <c r="DW233" s="71">
        <f>SUM(DW231:DW232)</f>
        <v>735</v>
      </c>
      <c r="DX233" s="67">
        <f>IF(ISERROR(DW233/DO233),"NM",IF(OR(DW233/DO233&lt;0.5,DW233/DO233&gt;2),"NM",(DW233/DO233-1)*100))</f>
        <v>1.8005540166204925</v>
      </c>
      <c r="DY233" s="71">
        <f t="shared" ref="DY233:EA233" si="757">SUM(DY231:DY232)</f>
        <v>712</v>
      </c>
      <c r="DZ233" s="67">
        <f>IF(ISERROR(DY233/DQ233),"NM",IF(OR(DY233/DQ233&lt;0.5,DY233/DQ233&gt;2),"NM",(DY233/DQ233-1)*100))</f>
        <v>-3.3921302578018953</v>
      </c>
      <c r="EA233" s="71">
        <f t="shared" si="757"/>
        <v>690</v>
      </c>
      <c r="EB233" s="65">
        <f>IF(ISERROR(EA233/DS233),"NM",IF(OR(EA233/DS233&lt;0.5,EA233/DS233&gt;2),"NM",(EA233/DS233-1)*100))</f>
        <v>-2.8169014084507005</v>
      </c>
      <c r="EC233" s="71">
        <f t="shared" ref="EC233:EE233" si="758">SUM(EC231:EC232)</f>
        <v>743</v>
      </c>
      <c r="ED233" s="65">
        <f>IF(ISERROR(EC233/DU233),"NM",IF(OR(EC233/DU233&lt;0.5,EC233/DU233&gt;2),"NM",(EC233/DU233-1)*100))</f>
        <v>3.9160839160839123</v>
      </c>
      <c r="EE233" s="71">
        <f t="shared" si="758"/>
        <v>715</v>
      </c>
      <c r="EF233" s="65">
        <f>IF(ISERROR(EE233/DW233),"NM",IF(OR(EE233/DW233&lt;0.5,EE233/DW233&gt;2),"NM",(EE233/DW233-1)*100))</f>
        <v>-2.7210884353741527</v>
      </c>
      <c r="EG233" s="71">
        <f>SUM(EG231:EG232)</f>
        <v>722</v>
      </c>
      <c r="EH233" s="65">
        <f>IF(ISERROR(EG233/DY233),"NM",IF(OR(EG233/DY233&lt;0.5,EG233/DY233&gt;2),"NM",(EG233/DY233-1)*100))</f>
        <v>1.4044943820224809</v>
      </c>
      <c r="EI233" s="71">
        <f t="shared" ref="EI233" si="759">SUM(EI231:EI232)</f>
        <v>710</v>
      </c>
      <c r="EJ233" s="65">
        <f>IF(ISERROR(EI233/EA233),"NM",IF(OR(EI233/EA233&lt;0.5,EI233/EA233&gt;2),"NM",(EI233/EA233-1)*100))</f>
        <v>2.8985507246376718</v>
      </c>
      <c r="EK233" s="71">
        <f t="shared" ref="EK233:EM233" si="760">SUM(EK231:EK232)</f>
        <v>715</v>
      </c>
      <c r="EL233" s="65">
        <f>IF(ISERROR(EK233/EC233),"NM",IF(OR(EK233/EC233&lt;0.5,EK233/EC233&gt;2),"NM",(EK233/EC233-1)*100))</f>
        <v>-3.7685060565275874</v>
      </c>
      <c r="EM233" s="71">
        <f t="shared" si="760"/>
        <v>731</v>
      </c>
      <c r="EN233" s="65">
        <f>IF(ISERROR(EM233/EE233),"NM",IF(OR(EM233/EE233&lt;0.5,EM233/EE233&gt;2),"NM",(EM233/EE233-1)*100))</f>
        <v>2.2377622377622419</v>
      </c>
      <c r="EO233" s="71">
        <f t="shared" ref="EO233" si="761">SUM(EO231:EO232)</f>
        <v>729</v>
      </c>
      <c r="EP233" s="65">
        <f>IF(ISERROR(EO233/EG233),"NM",IF(OR(EO233/EG233&lt;0.5,EO233/EG233&gt;2),"NM",(EO233/EG233-1)*100))</f>
        <v>0.96952908587257802</v>
      </c>
      <c r="EQ233" s="88">
        <f t="shared" ref="EQ233:ES233" si="762">SUM(EQ231:EQ232)</f>
        <v>725.28080350151663</v>
      </c>
      <c r="ER233" s="65">
        <f>IF(ISERROR(EQ233/EI233),"NM",IF(OR(EQ233/EI233&lt;0.5,EQ233/EI233&gt;2),"NM",(EQ233/EI233-1)*100))</f>
        <v>2.1522258452840282</v>
      </c>
      <c r="ES233" s="88">
        <f t="shared" si="762"/>
        <v>730.84728067943729</v>
      </c>
      <c r="ET233" s="65">
        <f>IF(ISERROR(ES233/EK233),"NM",IF(OR(ES233/EK233&lt;0.5,ES233/EK233&gt;2),"NM",(ES233/EK233-1)*100))</f>
        <v>2.2164028922289969</v>
      </c>
      <c r="EU233" s="88">
        <f t="shared" ref="EU233" si="763">SUM(EU231:EU232)</f>
        <v>748.88899686098307</v>
      </c>
      <c r="EV233" s="65">
        <f>IF(ISERROR(EU233/EM233),"NM",IF(OR(EU233/EM233&lt;0.5,EU233/EM233&gt;2),"NM",(EU233/EM233-1)*100))</f>
        <v>2.4471951930209457</v>
      </c>
      <c r="EW233" s="88">
        <f t="shared" ref="EW233" si="764">SUM(EW231:EW232)</f>
        <v>759.62903436482293</v>
      </c>
      <c r="EX233" s="65">
        <f>IF(ISERROR(EW233/EO233),"NM",IF(OR(EW233/EO233&lt;0.5,EW233/EO233&gt;2),"NM",(EW233/EO233-1)*100))</f>
        <v>4.2015136302912204</v>
      </c>
      <c r="EY233" s="65"/>
      <c r="EZ233" s="317"/>
      <c r="FA233" s="59"/>
      <c r="FB233" s="88">
        <f>SUM(FB231:FB232)</f>
        <v>749.47400000000005</v>
      </c>
      <c r="FC233" s="63"/>
      <c r="FD233" s="88">
        <f>SUM(FD231:FD232)</f>
        <v>845</v>
      </c>
      <c r="FE233" s="65">
        <f>IF(ISERROR(FD233/FB233),"NM",IF(OR(FD233/FB233&lt;0.5,FD233/FB233&gt;2),"NM",(FD233/FB233-1)*100))</f>
        <v>12.74573901162681</v>
      </c>
      <c r="FF233" s="88">
        <f>SUM(FF231:FF232)</f>
        <v>969</v>
      </c>
      <c r="FG233" s="65">
        <f>IF(ISERROR(FF233/FD233),"NM",IF(OR(FF233/FD233&lt;0.5,FF233/FD233&gt;2),"NM",(FF233/FD233-1)*100))</f>
        <v>14.674556213017741</v>
      </c>
      <c r="FH233" s="88">
        <f>SUM(FH231:FH232)</f>
        <v>1131</v>
      </c>
      <c r="FI233" s="65">
        <f>IF(ISERROR(FH233/FF233),"NM",IF(OR(FH233/FF233&lt;0.5,FH233/FF233&gt;2),"NM",(FH233/FF233-1)*100))</f>
        <v>16.718266253869963</v>
      </c>
      <c r="FJ233" s="88">
        <f>SUM(FJ231:FJ232)</f>
        <v>1359</v>
      </c>
      <c r="FK233" s="65">
        <f>IF(ISERROR(FJ233/FH233),"NM",IF(OR(FJ233/FH233&lt;0.5,FJ233/FH233&gt;2),"NM",(FJ233/FH233-1)*100))</f>
        <v>20.15915119363396</v>
      </c>
      <c r="FL233" s="88">
        <f>SUM(FL231:FL232)</f>
        <v>1585</v>
      </c>
      <c r="FM233" s="65">
        <f>IF(ISERROR(FL233/FJ233),"NM",IF(OR(FL233/FJ233&lt;0.5,FL233/FJ233&gt;2),"NM",(FL233/FJ233-1)*100))</f>
        <v>16.629874908020614</v>
      </c>
      <c r="FN233" s="88">
        <f>SUM(FN231:FN232)</f>
        <v>1803</v>
      </c>
      <c r="FO233" s="65">
        <f>IF(ISERROR(FN233/FL233),"NM",IF(OR(FN233/FL233&lt;0.5,FN233/FL233&gt;2),"NM",(FN233/FL233-1)*100))</f>
        <v>13.75394321766561</v>
      </c>
      <c r="FP233" s="88">
        <f>SUM(FP231:FP232)</f>
        <v>1991</v>
      </c>
      <c r="FQ233" s="65">
        <f>IF(ISERROR(FP233/FN233),"NM",IF(OR(FP233/FN233&lt;0.5,FP233/FN233&gt;2),"NM",(FP233/FN233-1)*100))</f>
        <v>10.427066001109253</v>
      </c>
      <c r="FR233" s="90">
        <f>SUM(FR231:FR232)</f>
        <v>2169</v>
      </c>
      <c r="FS233" s="65">
        <f>IF(ISERROR(FR233/FP233),"NM",IF(OR(FR233/FP233&lt;0.5,FR233/FP233&gt;2),"NM",(FR233/FP233-1)*100))</f>
        <v>8.940231039678558</v>
      </c>
      <c r="FT233" s="90">
        <f>SUM(FT231:FT232)</f>
        <v>2351</v>
      </c>
      <c r="FU233" s="65">
        <f>IF(ISERROR(FT233/FR233),"NM",IF(OR(FT233/FR233&lt;0.5,FT233/FR233&gt;2),"NM",(FT233/FR233-1)*100))</f>
        <v>8.3909635776855609</v>
      </c>
      <c r="FV233" s="90">
        <f>SUM(FV231:FV232)</f>
        <v>2526</v>
      </c>
      <c r="FW233" s="65">
        <f>IF(ISERROR(FV233/FT233),"NM",IF(OR(FV233/FT233&lt;0.5,FV233/FT233&gt;2),"NM",(FV233/FT233-1)*100))</f>
        <v>7.4436410038281497</v>
      </c>
      <c r="FX233" s="90">
        <f>SUM(FX231:FX232)</f>
        <v>2562</v>
      </c>
      <c r="FY233" s="65">
        <f>IF(ISERROR(FX233/FV233),"NM",IF(OR(FX233/FV233&lt;0.5,FX233/FV233&gt;2),"NM",(FX233/FV233-1)*100))</f>
        <v>1.4251781472684133</v>
      </c>
      <c r="FZ233" s="90">
        <f>SUM(FZ231:FZ232)</f>
        <v>2552</v>
      </c>
      <c r="GA233" s="65">
        <f>IF(ISERROR(FZ233/FX233),"NM",IF(OR(FZ233/FX233&lt;0.5,FZ233/FX233&gt;2),"NM",(FZ233/FX233-1)*100))</f>
        <v>-0.39032006245121043</v>
      </c>
      <c r="GB233" s="90">
        <f>SUM(GB231:GB232)</f>
        <v>2713</v>
      </c>
      <c r="GC233" s="65">
        <f>IF(ISERROR(GB233/FZ233),"NM",IF(OR(GB233/FZ233&lt;0.5,GB233/FZ233&gt;2),"NM",(GB233/FZ233-1)*100))</f>
        <v>6.308777429467094</v>
      </c>
      <c r="GD233" s="90">
        <f>SUM(GD231:GD232)</f>
        <v>2833</v>
      </c>
      <c r="GE233" s="65">
        <f>IF(ISERROR(GD233/GB233),"NM",IF(OR(GD233/GB233&lt;0.5,GD233/GB233&gt;2),"NM",(GD233/GB233-1)*100))</f>
        <v>4.4231478068558872</v>
      </c>
      <c r="GF233" s="90">
        <f>SUM(GF231:GF232)</f>
        <v>2890</v>
      </c>
      <c r="GG233" s="65">
        <f>IF(ISERROR(GF233/GD233),"NM",IF(OR(GF233/GD233&lt;0.5,GF233/GD233&gt;2),"NM",(GF233/GD233-1)*100))</f>
        <v>2.0120014119308083</v>
      </c>
      <c r="GH233" s="90">
        <f>SUM(GH231:GH232)</f>
        <v>2853</v>
      </c>
      <c r="GI233" s="65">
        <f>IF(ISERROR(GH233/GF233),"NM",IF(OR(GH233/GF233&lt;0.5,GH233/GF233&gt;2),"NM",(GH233/GF233-1)*100))</f>
        <v>-1.280276816608994</v>
      </c>
      <c r="GJ233" s="90">
        <f>SUM(GJ231:GJ232)</f>
        <v>2872</v>
      </c>
      <c r="GK233" s="65">
        <f>IF(ISERROR(GJ233/GH233),"NM",IF(OR(GJ233/GH233&lt;0.5,GJ233/GH233&gt;2),"NM",(GJ233/GH233-1)*100))</f>
        <v>0.66596565019279019</v>
      </c>
      <c r="GL233" s="90">
        <f>SUM(GL231:GL232)</f>
        <v>2870</v>
      </c>
      <c r="GM233" s="65">
        <f>IF(ISERROR(GL233/GJ233),"NM",IF(OR(GL233/GJ233&lt;0.5,GL233/GJ233&gt;2),"NM",(GL233/GJ233-1)*100))</f>
        <v>-6.9637883008355494E-2</v>
      </c>
      <c r="GN233" s="90">
        <f>SUM(GN231:GN232)</f>
        <v>2885</v>
      </c>
      <c r="GO233" s="65">
        <f>IF(ISERROR(GN233/GL233),"NM",IF(OR(GN233/GL233&lt;0.5,GN233/GL233&gt;2),"NM",(GN233/GL233-1)*100))</f>
        <v>0.52264808362370019</v>
      </c>
      <c r="GP233" s="90">
        <f>SUM(GP231:GP232)</f>
        <v>2964.6461154067601</v>
      </c>
      <c r="GQ233" s="65">
        <f>IF(ISERROR(GP233/GN233),"NM",IF(OR(GP233/GN233&lt;0.5,GP233/GN233&gt;2),"NM",(GP233/GN233-1)*100))</f>
        <v>2.7606972411355235</v>
      </c>
      <c r="GR233" s="88">
        <f>SUM(GR231:GR232)</f>
        <v>3208.0054975777348</v>
      </c>
      <c r="GS233" s="65">
        <f>IF(ISERROR(GR233/GP233),"NM",IF(OR(GR233/GP233&lt;0.5,GR233/GP233&gt;2),"NM",(GR233/GP233-1)*100))</f>
        <v>8.2087160725955677</v>
      </c>
      <c r="GT233" s="88">
        <f>SUM(GT231:GT232)</f>
        <v>3482.6803760404555</v>
      </c>
      <c r="GU233" s="65">
        <f>IF(ISERROR(GT233/GR233),"NM",IF(OR(GT233/GR233&lt;0.5,GT233/GR233&gt;2),"NM",(GT233/GR233-1)*100))</f>
        <v>8.5621698176676873</v>
      </c>
      <c r="GV233" s="88">
        <f>SUM(GV231:GV232)</f>
        <v>3775.6855667743735</v>
      </c>
      <c r="GW233" s="65">
        <f>IF(ISERROR(GV233/GT233),"NM",IF(OR(GV233/GT233&lt;0.5,GV233/GT233&gt;2),"NM",(GV233/GT233-1)*100))</f>
        <v>8.4132093415659082</v>
      </c>
      <c r="GX233" s="88">
        <f>SUM(GX231:GX232)</f>
        <v>4083.7109402838951</v>
      </c>
      <c r="GY233" s="65">
        <f>IF(ISERROR(GX233/GV233),"NM",IF(OR(GX233/GV233&lt;0.5,GX233/GV233&gt;2),"NM",(GX233/GV233-1)*100))</f>
        <v>8.1581309688526957</v>
      </c>
      <c r="GZ233" s="67">
        <f t="shared" si="723"/>
        <v>7.1968034726311414</v>
      </c>
      <c r="HA233" s="283"/>
      <c r="HB233" s="57"/>
      <c r="HC233"/>
      <c r="HD233"/>
      <c r="HE233"/>
      <c r="HF233"/>
      <c r="HG233"/>
      <c r="HH233"/>
    </row>
    <row r="234" spans="1:216" s="2" customFormat="1" ht="13.5" customHeight="1" x14ac:dyDescent="0.2">
      <c r="B234" s="54"/>
      <c r="C234" s="57"/>
      <c r="D234" s="63"/>
      <c r="E234" s="57"/>
      <c r="F234" s="63"/>
      <c r="G234" s="57"/>
      <c r="H234" s="63"/>
      <c r="I234" s="57"/>
      <c r="J234" s="63"/>
      <c r="K234" s="57"/>
      <c r="L234" s="63"/>
      <c r="M234" s="57"/>
      <c r="N234" s="63"/>
      <c r="O234" s="57"/>
      <c r="P234" s="63"/>
      <c r="Q234" s="57"/>
      <c r="R234" s="63"/>
      <c r="S234" s="57"/>
      <c r="T234" s="63"/>
      <c r="U234" s="57"/>
      <c r="V234" s="63"/>
      <c r="W234" s="57"/>
      <c r="X234" s="63"/>
      <c r="Y234" s="57"/>
      <c r="Z234" s="63"/>
      <c r="AA234" s="57"/>
      <c r="AB234" s="63"/>
      <c r="AC234" s="57"/>
      <c r="AD234" s="63"/>
      <c r="AE234" s="57"/>
      <c r="AF234" s="63"/>
      <c r="AG234" s="57"/>
      <c r="AH234" s="63"/>
      <c r="AI234" s="55"/>
      <c r="AJ234" s="63"/>
      <c r="AK234" s="57"/>
      <c r="AL234" s="63"/>
      <c r="AM234" s="57"/>
      <c r="AN234" s="63"/>
      <c r="AO234" s="59"/>
      <c r="AP234" s="63"/>
      <c r="AQ234" s="59"/>
      <c r="AR234" s="63"/>
      <c r="AS234" s="59"/>
      <c r="AT234" s="63"/>
      <c r="AU234" s="59"/>
      <c r="AV234" s="63"/>
      <c r="AW234" s="59"/>
      <c r="AX234" s="63"/>
      <c r="AY234" s="59"/>
      <c r="AZ234" s="65"/>
      <c r="BA234" s="59"/>
      <c r="BB234" s="65"/>
      <c r="BC234" s="59"/>
      <c r="BD234" s="65"/>
      <c r="BE234" s="59"/>
      <c r="BF234" s="65"/>
      <c r="BG234" s="59"/>
      <c r="BH234" s="65"/>
      <c r="BI234" s="59"/>
      <c r="BJ234" s="65"/>
      <c r="BK234" s="59"/>
      <c r="BL234" s="65"/>
      <c r="BM234" s="59"/>
      <c r="BN234" s="65"/>
      <c r="BO234" s="59"/>
      <c r="BP234" s="65"/>
      <c r="BQ234" s="59"/>
      <c r="BR234" s="65"/>
      <c r="BS234" s="59"/>
      <c r="BT234" s="65"/>
      <c r="BU234" s="59"/>
      <c r="BV234" s="65"/>
      <c r="BW234" s="59"/>
      <c r="BX234" s="65"/>
      <c r="BY234" s="59"/>
      <c r="BZ234" s="65"/>
      <c r="CA234" s="59"/>
      <c r="CB234" s="65"/>
      <c r="CC234" s="59"/>
      <c r="CD234" s="65"/>
      <c r="CE234" s="59"/>
      <c r="CF234" s="65"/>
      <c r="CG234" s="59"/>
      <c r="CH234" s="65"/>
      <c r="CI234" s="59"/>
      <c r="CJ234" s="65"/>
      <c r="CK234" s="59"/>
      <c r="CL234" s="65"/>
      <c r="CM234" s="59"/>
      <c r="CN234" s="65"/>
      <c r="CO234" s="59"/>
      <c r="CP234" s="65"/>
      <c r="CQ234" s="59"/>
      <c r="CR234" s="65"/>
      <c r="CS234" s="59"/>
      <c r="CT234" s="65"/>
      <c r="CU234" s="59"/>
      <c r="CV234" s="65"/>
      <c r="CW234" s="59"/>
      <c r="CX234" s="65"/>
      <c r="CY234" s="59"/>
      <c r="CZ234" s="65"/>
      <c r="DA234" s="59"/>
      <c r="DB234" s="65"/>
      <c r="DC234" s="59"/>
      <c r="DD234" s="65"/>
      <c r="DE234" s="59"/>
      <c r="DF234" s="65"/>
      <c r="DG234" s="59"/>
      <c r="DH234" s="65"/>
      <c r="DI234" s="59"/>
      <c r="DJ234" s="65"/>
      <c r="DK234" s="59"/>
      <c r="DL234" s="65"/>
      <c r="DM234" s="59"/>
      <c r="DN234" s="65"/>
      <c r="DO234" s="59"/>
      <c r="DP234" s="65"/>
      <c r="DQ234" s="59"/>
      <c r="DR234" s="65"/>
      <c r="DS234" s="59"/>
      <c r="DT234" s="67"/>
      <c r="DU234" s="59"/>
      <c r="DV234" s="67"/>
      <c r="DW234" s="59"/>
      <c r="DX234" s="67"/>
      <c r="DY234" s="59"/>
      <c r="DZ234" s="67"/>
      <c r="EA234" s="59"/>
      <c r="EB234" s="65"/>
      <c r="EC234" s="57"/>
      <c r="ED234" s="65"/>
      <c r="EE234" s="57"/>
      <c r="EF234" s="65"/>
      <c r="EG234" s="57"/>
      <c r="EH234" s="65"/>
      <c r="EI234" s="57"/>
      <c r="EJ234" s="65"/>
      <c r="EK234" s="57"/>
      <c r="EL234" s="65"/>
      <c r="EM234" s="57"/>
      <c r="EN234" s="65"/>
      <c r="EO234" s="57"/>
      <c r="EP234" s="65"/>
      <c r="EQ234" s="57"/>
      <c r="ER234" s="65"/>
      <c r="ES234" s="57"/>
      <c r="ET234" s="65"/>
      <c r="EU234" s="57"/>
      <c r="EV234" s="65"/>
      <c r="EW234" s="57"/>
      <c r="EX234" s="65"/>
      <c r="EY234" s="65"/>
      <c r="EZ234" s="317"/>
      <c r="FA234" s="59"/>
      <c r="FB234" s="57"/>
      <c r="FC234" s="63"/>
      <c r="FD234" s="57"/>
      <c r="FE234" s="65"/>
      <c r="FF234" s="57"/>
      <c r="FG234" s="65"/>
      <c r="FH234" s="57"/>
      <c r="FI234" s="65"/>
      <c r="FJ234" s="57"/>
      <c r="FK234" s="65"/>
      <c r="FL234" s="57"/>
      <c r="FM234" s="65"/>
      <c r="FN234" s="57"/>
      <c r="FO234" s="65"/>
      <c r="FP234" s="57"/>
      <c r="FQ234" s="65"/>
      <c r="FR234" s="75"/>
      <c r="FS234" s="65"/>
      <c r="FT234" s="75"/>
      <c r="FU234" s="65"/>
      <c r="FV234" s="75"/>
      <c r="FW234" s="65"/>
      <c r="FX234" s="75"/>
      <c r="FY234" s="65"/>
      <c r="FZ234" s="75"/>
      <c r="GA234" s="65"/>
      <c r="GB234" s="75"/>
      <c r="GC234" s="65"/>
      <c r="GD234" s="75"/>
      <c r="GE234" s="65"/>
      <c r="GF234" s="75"/>
      <c r="GG234" s="65"/>
      <c r="GH234" s="75"/>
      <c r="GI234" s="65"/>
      <c r="GJ234" s="75"/>
      <c r="GK234" s="65"/>
      <c r="GL234" s="75"/>
      <c r="GM234" s="65"/>
      <c r="GN234" s="75"/>
      <c r="GO234" s="65"/>
      <c r="GP234" s="75"/>
      <c r="GQ234" s="65"/>
      <c r="GR234" s="57"/>
      <c r="GS234" s="65"/>
      <c r="GT234" s="57"/>
      <c r="GU234" s="65"/>
      <c r="GV234" s="57"/>
      <c r="GW234" s="65"/>
      <c r="GX234" s="57"/>
      <c r="GY234" s="65"/>
      <c r="GZ234" s="67" t="str">
        <f t="shared" si="723"/>
        <v/>
      </c>
      <c r="HA234" s="283"/>
      <c r="HB234" s="57"/>
      <c r="HC234"/>
      <c r="HD234"/>
      <c r="HE234"/>
      <c r="HF234"/>
      <c r="HG234"/>
      <c r="HH234"/>
    </row>
    <row r="235" spans="1:216" s="2" customFormat="1" ht="13.5" customHeight="1" x14ac:dyDescent="0.2">
      <c r="B235" s="54" t="s">
        <v>114</v>
      </c>
      <c r="C235" s="57"/>
      <c r="D235" s="63"/>
      <c r="E235" s="57"/>
      <c r="F235" s="63"/>
      <c r="G235" s="57"/>
      <c r="H235" s="63"/>
      <c r="I235" s="57"/>
      <c r="J235" s="63"/>
      <c r="K235" s="57"/>
      <c r="L235" s="63"/>
      <c r="M235" s="57"/>
      <c r="N235" s="63"/>
      <c r="O235" s="57"/>
      <c r="P235" s="63"/>
      <c r="Q235" s="57"/>
      <c r="R235" s="63"/>
      <c r="S235" s="57"/>
      <c r="T235" s="63"/>
      <c r="U235" s="57"/>
      <c r="V235" s="63"/>
      <c r="W235" s="57"/>
      <c r="X235" s="63"/>
      <c r="Y235" s="57"/>
      <c r="Z235" s="63"/>
      <c r="AA235" s="57"/>
      <c r="AB235" s="63"/>
      <c r="AC235" s="57"/>
      <c r="AD235" s="63"/>
      <c r="AE235" s="57"/>
      <c r="AF235" s="63"/>
      <c r="AG235" s="57"/>
      <c r="AH235" s="63"/>
      <c r="AI235" s="55"/>
      <c r="AJ235" s="63"/>
      <c r="AK235" s="57"/>
      <c r="AL235" s="63"/>
      <c r="AM235" s="57"/>
      <c r="AN235" s="63"/>
      <c r="AO235" s="59"/>
      <c r="AP235" s="63"/>
      <c r="AQ235" s="59"/>
      <c r="AR235" s="63"/>
      <c r="AS235" s="59"/>
      <c r="AT235" s="63"/>
      <c r="AU235" s="59"/>
      <c r="AV235" s="63"/>
      <c r="AW235" s="59"/>
      <c r="AX235" s="63"/>
      <c r="AY235" s="59"/>
      <c r="AZ235" s="65"/>
      <c r="BA235" s="59"/>
      <c r="BB235" s="65"/>
      <c r="BC235" s="59"/>
      <c r="BD235" s="65"/>
      <c r="BE235" s="59"/>
      <c r="BF235" s="65"/>
      <c r="BG235" s="59"/>
      <c r="BH235" s="65"/>
      <c r="BI235" s="59"/>
      <c r="BJ235" s="65"/>
      <c r="BK235" s="59"/>
      <c r="BL235" s="65"/>
      <c r="BM235" s="59"/>
      <c r="BN235" s="65"/>
      <c r="BO235" s="59"/>
      <c r="BP235" s="65"/>
      <c r="BQ235" s="59"/>
      <c r="BR235" s="65"/>
      <c r="BS235" s="59"/>
      <c r="BT235" s="65"/>
      <c r="BU235" s="59"/>
      <c r="BV235" s="65"/>
      <c r="BW235" s="59"/>
      <c r="BX235" s="65"/>
      <c r="BY235" s="59"/>
      <c r="BZ235" s="65"/>
      <c r="CA235" s="59"/>
      <c r="CB235" s="65"/>
      <c r="CC235" s="59"/>
      <c r="CD235" s="65"/>
      <c r="CE235" s="59"/>
      <c r="CF235" s="65"/>
      <c r="CG235" s="59"/>
      <c r="CH235" s="67"/>
      <c r="CI235" s="59"/>
      <c r="CJ235" s="67"/>
      <c r="CK235" s="59"/>
      <c r="CL235" s="67"/>
      <c r="CM235" s="59"/>
      <c r="CN235" s="67"/>
      <c r="CO235" s="59"/>
      <c r="CP235" s="67"/>
      <c r="CQ235" s="59"/>
      <c r="CR235" s="67"/>
      <c r="CS235" s="59"/>
      <c r="CT235" s="67"/>
      <c r="CU235" s="59"/>
      <c r="CV235" s="67"/>
      <c r="CW235" s="59"/>
      <c r="CX235" s="67"/>
      <c r="CY235" s="59"/>
      <c r="CZ235" s="67"/>
      <c r="DA235" s="59"/>
      <c r="DB235" s="67"/>
      <c r="DC235" s="59"/>
      <c r="DD235" s="67"/>
      <c r="DE235" s="59"/>
      <c r="DF235" s="67"/>
      <c r="DG235" s="59"/>
      <c r="DH235" s="67"/>
      <c r="DI235" s="59"/>
      <c r="DJ235" s="67"/>
      <c r="DK235" s="59"/>
      <c r="DL235" s="67"/>
      <c r="DM235" s="59"/>
      <c r="DN235" s="67"/>
      <c r="DO235" s="59"/>
      <c r="DP235" s="67"/>
      <c r="DQ235" s="59"/>
      <c r="DR235" s="67"/>
      <c r="DS235" s="59"/>
      <c r="DT235" s="67"/>
      <c r="DU235" s="59"/>
      <c r="DV235" s="67"/>
      <c r="DW235" s="59"/>
      <c r="DX235" s="67"/>
      <c r="DY235" s="59"/>
      <c r="DZ235" s="67"/>
      <c r="EA235" s="59"/>
      <c r="EB235" s="67"/>
      <c r="EC235" s="59"/>
      <c r="ED235" s="67"/>
      <c r="EE235" s="59"/>
      <c r="EF235" s="67"/>
      <c r="EG235" s="59"/>
      <c r="EH235" s="67"/>
      <c r="EI235" s="59"/>
      <c r="EJ235" s="67"/>
      <c r="EK235" s="59"/>
      <c r="EL235" s="67"/>
      <c r="EM235" s="59"/>
      <c r="EN235" s="67"/>
      <c r="EO235" s="59"/>
      <c r="EP235" s="67"/>
      <c r="EQ235" s="59"/>
      <c r="ER235" s="67"/>
      <c r="ES235" s="59"/>
      <c r="ET235" s="67"/>
      <c r="EU235" s="59"/>
      <c r="EV235" s="67"/>
      <c r="EW235" s="59"/>
      <c r="EX235" s="67"/>
      <c r="EY235" s="67"/>
      <c r="EZ235" s="317"/>
      <c r="FA235" s="59"/>
      <c r="FB235" s="57"/>
      <c r="FC235" s="63"/>
      <c r="FD235" s="57"/>
      <c r="FE235" s="65"/>
      <c r="FF235" s="57"/>
      <c r="FG235" s="65"/>
      <c r="FH235" s="57"/>
      <c r="FI235" s="65"/>
      <c r="FJ235" s="57"/>
      <c r="FK235" s="65"/>
      <c r="FL235" s="57"/>
      <c r="FM235" s="65"/>
      <c r="FN235" s="57"/>
      <c r="FO235" s="65"/>
      <c r="FP235" s="57"/>
      <c r="FQ235" s="65"/>
      <c r="FR235" s="75"/>
      <c r="FS235" s="65"/>
      <c r="FT235" s="75"/>
      <c r="FU235" s="65"/>
      <c r="FV235" s="75"/>
      <c r="FW235" s="65"/>
      <c r="FX235" s="75"/>
      <c r="FY235" s="65"/>
      <c r="FZ235" s="75"/>
      <c r="GA235" s="65"/>
      <c r="GB235" s="75"/>
      <c r="GC235" s="65"/>
      <c r="GD235" s="75"/>
      <c r="GE235" s="65"/>
      <c r="GF235" s="75"/>
      <c r="GG235" s="65"/>
      <c r="GH235" s="75"/>
      <c r="GI235" s="65"/>
      <c r="GJ235" s="75"/>
      <c r="GK235" s="65"/>
      <c r="GL235" s="75"/>
      <c r="GM235" s="65"/>
      <c r="GN235" s="75"/>
      <c r="GO235" s="65"/>
      <c r="GP235" s="75"/>
      <c r="GQ235" s="65"/>
      <c r="GR235" s="59"/>
      <c r="GS235" s="65"/>
      <c r="GT235" s="59"/>
      <c r="GU235" s="65"/>
      <c r="GV235" s="59"/>
      <c r="GW235" s="65"/>
      <c r="GX235" s="59"/>
      <c r="GY235" s="65"/>
      <c r="GZ235" s="67" t="str">
        <f t="shared" si="723"/>
        <v/>
      </c>
      <c r="HA235" s="283"/>
      <c r="HB235" s="57"/>
      <c r="HC235"/>
      <c r="HD235"/>
      <c r="HE235"/>
      <c r="HF235"/>
      <c r="HG235"/>
      <c r="HH235"/>
    </row>
    <row r="236" spans="1:216" s="2" customFormat="1" ht="13.5" customHeight="1" x14ac:dyDescent="0.2">
      <c r="B236" s="54" t="s">
        <v>41</v>
      </c>
      <c r="C236" s="131">
        <f>C231/C$228*100</f>
        <v>42.081447963800905</v>
      </c>
      <c r="D236" s="63"/>
      <c r="E236" s="131">
        <f>E231/E$228*100</f>
        <v>42.505592841163306</v>
      </c>
      <c r="F236" s="63"/>
      <c r="G236" s="131">
        <f>G231/G$228*100</f>
        <v>40.471092077087796</v>
      </c>
      <c r="H236" s="63"/>
      <c r="I236" s="131">
        <f>I231/I$228*100</f>
        <v>40.124740124740129</v>
      </c>
      <c r="J236" s="63"/>
      <c r="K236" s="131">
        <f>K231/K$228*100</f>
        <v>42.105263157894733</v>
      </c>
      <c r="L236" s="63">
        <f>IF(ISERROR(K236/C236),"NM",IF(OR(K236/C236&lt;0.5,K236/C236&gt;2),"NM",(K236/C236-1)*100))</f>
        <v>5.6593095642321067E-2</v>
      </c>
      <c r="M236" s="131">
        <f>M231/M$228*100</f>
        <v>40.453686200378073</v>
      </c>
      <c r="N236" s="63">
        <f>IF(ISERROR(M236/E236),"NM",IF(OR(M236/E236&lt;0.5,M236/E236&gt;2),"NM",(M236/E236-1)*100))</f>
        <v>-4.8273803601631577</v>
      </c>
      <c r="O236" s="131">
        <f>O231/O$228*100</f>
        <v>41.272727272727273</v>
      </c>
      <c r="P236" s="63">
        <f>IF(ISERROR(O236/G236),"NM",IF(OR(O236/G236&lt;0.5,O236/G236&gt;2),"NM",(O236/G236-1)*100))</f>
        <v>1.9807599807599718</v>
      </c>
      <c r="Q236" s="131">
        <f>Q231/Q$228*100</f>
        <v>40.852575488454704</v>
      </c>
      <c r="R236" s="63">
        <f>IF(ISERROR(Q236/I236),"NM",IF(OR(Q236/I236&lt;0.5,Q236/I236&gt;2),"NM",(Q236/I236-1)*100))</f>
        <v>1.8139316577549858</v>
      </c>
      <c r="S236" s="131">
        <f>S231/S$228*100</f>
        <v>41.584158415841586</v>
      </c>
      <c r="T236" s="63">
        <f>IF(ISERROR(S236/K236),"NM",IF(OR(S236/K236&lt;0.5,S236/K236&gt;2),"NM",(S236/K236-1)*100))</f>
        <v>-1.2376237623762276</v>
      </c>
      <c r="U236" s="131">
        <f>U231/U$228*100</f>
        <v>43.38118022328549</v>
      </c>
      <c r="V236" s="63">
        <f>IF(ISERROR(U236/M236),"NM",IF(OR(U236/M236&lt;0.5,U236/M236&gt;2),"NM",(U236/M236-1)*100))</f>
        <v>7.236655785598245</v>
      </c>
      <c r="W236" s="131">
        <f>W231/W$228*100</f>
        <v>42.354740061162076</v>
      </c>
      <c r="X236" s="63">
        <f>IF(ISERROR(W236/O236),"NM",IF(OR(W236/O236&lt;0.5,W236/O236&gt;2),"NM",(W236/O236-1)*100))</f>
        <v>2.6216168882781554</v>
      </c>
      <c r="Y236" s="131">
        <f>Y231/Y$228*100</f>
        <v>40.504451038575667</v>
      </c>
      <c r="Z236" s="63">
        <f>IF(ISERROR(Y236/Q236),"NM",IF(OR(Y236/Q236&lt;0.5,Y236/Q236&gt;2),"NM",(Y236/Q236-1)*100))</f>
        <v>-0.85214810992129131</v>
      </c>
      <c r="AA236" s="131">
        <f>AA231/AA$228*100</f>
        <v>42.577030812324928</v>
      </c>
      <c r="AB236" s="63">
        <f>IF(ISERROR(AA236/S236),"NM",IF(OR(AA236/S236&lt;0.5,AA236/S236&gt;2),"NM",(AA236/S236-1)*100))</f>
        <v>2.3876217153528057</v>
      </c>
      <c r="AC236" s="131">
        <f>AC231/AC$228*100</f>
        <v>41.815680880330127</v>
      </c>
      <c r="AD236" s="63">
        <f>IF(ISERROR(AC236/U236),"NM",IF(OR(AC236/U236&lt;0.5,AC236/U236&gt;2),"NM",(AC236/U236-1)*100))</f>
        <v>-3.6087062060037201</v>
      </c>
      <c r="AE236" s="131">
        <f>AE231/AE$228*100</f>
        <v>41.4569536423841</v>
      </c>
      <c r="AF236" s="63">
        <f>IF(ISERROR(AE236/W236),"NM",IF(OR(AE236/W236&lt;0.5,AE236/W236&gt;2),"NM",(AE236/W236-1)*100))</f>
        <v>-2.1196834580534119</v>
      </c>
      <c r="AG236" s="131">
        <f>AG231/AG$228*100</f>
        <v>42.80155642023346</v>
      </c>
      <c r="AH236" s="63">
        <f>IF(ISERROR(AG236/Y236),"NM",IF(OR(AG236/Y236&lt;0.5,AG236/Y236&gt;2),"NM",(AG236/Y236-1)*100))</f>
        <v>5.6712418580122881</v>
      </c>
      <c r="AI236" s="132">
        <f>AI231/AI$228*100</f>
        <v>42.098765432098766</v>
      </c>
      <c r="AJ236" s="63">
        <f>IF(ISERROR(AI236/AA236),"NM",IF(OR(AI236/AA236&lt;0.5,AI236/AA236&gt;2),"NM",(AI236/AA236-1)*100))</f>
        <v>-1.1232943469785539</v>
      </c>
      <c r="AK236" s="131">
        <f>AK231/AK$228*100</f>
        <v>42.079806529625152</v>
      </c>
      <c r="AL236" s="63">
        <f>IF(ISERROR(AK236/AC236),"NM",IF(OR(AK236/AC236&lt;0.5,AK236/AC236&gt;2),"NM",(AK236/AC236-1)*100))</f>
        <v>0.63164258893908531</v>
      </c>
      <c r="AM236" s="131">
        <f>AM231/AM$228*100</f>
        <v>43.329397874852418</v>
      </c>
      <c r="AN236" s="63">
        <f>IF(ISERROR(AM236/AE236),"NM",IF(OR(AM236/AE236&lt;0.5,AM236/AE236&gt;2),"NM",(AM236/AE236-1)*100))</f>
        <v>4.516598707711128</v>
      </c>
      <c r="AO236" s="133">
        <f>AO231/AO$228*100</f>
        <v>43.057176196032671</v>
      </c>
      <c r="AP236" s="63">
        <f>IF(ISERROR(AO236/AG236),"NM",IF(OR(AO236/AG236&lt;0.5,AO236/AG236&gt;2),"NM",(AO236/AG236-1)*100))</f>
        <v>0.59722074891270793</v>
      </c>
      <c r="AQ236" s="133">
        <f>AQ231/AQ$228*100</f>
        <v>41.414141414141412</v>
      </c>
      <c r="AR236" s="63">
        <f>IF(ISERROR(AQ236/AI236),"NM",IF(OR(AQ236/AI236&lt;0.5,AQ236/AI236&gt;2),"NM",(AQ236/AI236-1)*100))</f>
        <v>-1.6262330045321294</v>
      </c>
      <c r="AS236" s="133">
        <f>AS231/AS$228*100</f>
        <v>43.406593406593409</v>
      </c>
      <c r="AT236" s="63">
        <f>IF(ISERROR(AS236/AK236),"NM",IF(OR(AS236/AK236&lt;0.5,AS236/AK236&gt;2),"NM",(AS236/AK236-1)*100))</f>
        <v>3.1530251357837491</v>
      </c>
      <c r="AU236" s="133">
        <f>AU231/AU$228*100</f>
        <v>43.057050592034443</v>
      </c>
      <c r="AV236" s="63">
        <f>IF(ISERROR(AU236/AM236),"NM",IF(OR(AU236/AM236&lt;0.5,AU236/AM236&gt;2),"NM",(AU236/AM236-1)*100))</f>
        <v>-0.62855081347908959</v>
      </c>
      <c r="AW236" s="133">
        <f>AW231/AW$228*100</f>
        <v>42.433862433862437</v>
      </c>
      <c r="AX236" s="63">
        <f>IF(ISERROR(AW236/AO236),"NM",IF(OR(AW236/AO236&lt;0.5,AW236/AO236&gt;2),"NM",(AW236/AO236-1)*100))</f>
        <v>-1.4476419896473969</v>
      </c>
      <c r="AY236" s="133">
        <f>AY231/AY$228*100</f>
        <v>42.448979591836732</v>
      </c>
      <c r="AZ236" s="65">
        <f>IF(ISERROR(AY236/AQ236),"NM",IF(OR(AY236/AQ236&lt;0.5,AY236/AQ236&gt;2),"NM",(AY236/AQ236-1)*100))</f>
        <v>2.4987555998009059</v>
      </c>
      <c r="BA236" s="133">
        <f>BA231/BA$228*100</f>
        <v>41.750503018108652</v>
      </c>
      <c r="BB236" s="65">
        <f>IF(ISERROR(BA236/AS236),"NM",IF(OR(BA236/AS236&lt;0.5,BA236/AS236&gt;2),"NM",(BA236/AS236-1)*100))</f>
        <v>-3.8152968443572854</v>
      </c>
      <c r="BC236" s="133">
        <f>BC231/BC$228*100</f>
        <v>42.017629774730658</v>
      </c>
      <c r="BD236" s="65">
        <f>IF(ISERROR(BC236/AU236),"NM",IF(OR(BC236/AU236&lt;0.5,BC236/AU236&gt;2),"NM",(BC236/AU236-1)*100))</f>
        <v>-2.4140548481880408</v>
      </c>
      <c r="BE236" s="133">
        <f>BE231/BE$228*100</f>
        <v>28.751210067763793</v>
      </c>
      <c r="BF236" s="65">
        <f>IF(ISERROR(BE236/AW236),"NM",IF(OR(BE236/AW236&lt;0.5,BE236/AW236&gt;2),"NM",(BE236/AW236-1)*100))</f>
        <v>-32.244654578461883</v>
      </c>
      <c r="BG236" s="133">
        <f>BG231/BG$228*100</f>
        <v>37.235023041474655</v>
      </c>
      <c r="BH236" s="65">
        <f>IF(ISERROR(BG236/AY236),"NM",IF(OR(BG236/AY236&lt;0.5,BG236/AY236&gt;2),"NM",(BG236/AY236-1)*100))</f>
        <v>-12.282878411910659</v>
      </c>
      <c r="BI236" s="133">
        <f>BI231/BI$228*100</f>
        <v>40.855323020928111</v>
      </c>
      <c r="BJ236" s="65">
        <f>IF(ISERROR(BI236/BA236),"NM",IF(OR(BI236/BA236&lt;0.5,BI236/BA236&gt;2),"NM",(BI236/BA236-1)*100))</f>
        <v>-2.1441178727649612</v>
      </c>
      <c r="BK236" s="133">
        <f>BK231/BK$228*100</f>
        <v>41.17647058823529</v>
      </c>
      <c r="BL236" s="65">
        <f>IF(ISERROR(BK236/BC236),"NM",IF(OR(BK236/BC236&lt;0.5,BK236/BC236&gt;2),"NM",(BK236/BC236-1)*100))</f>
        <v>-2.0019196489784896</v>
      </c>
      <c r="BM236" s="133">
        <f>BM231/BM$228*100</f>
        <v>41.05263157894737</v>
      </c>
      <c r="BN236" s="65">
        <f>IF(ISERROR(BM236/BE236),"NM",IF(OR(BM236/BE236&lt;0.5,BM236/BE236&gt;2),"NM",(BM236/BE236-1)*100))</f>
        <v>42.785752259436485</v>
      </c>
      <c r="BO236" s="133">
        <f>BO231/BO$228*100</f>
        <v>40.051020408163261</v>
      </c>
      <c r="BP236" s="65">
        <f>IF(ISERROR(BO236/BG236),"NM",IF(OR(BO236/BG236&lt;0.5,BO236/BG236&gt;2),"NM",(BO236/BG236-1)*100))</f>
        <v>7.5627652050919147</v>
      </c>
      <c r="BQ236" s="133">
        <f>BQ231/BQ$228*100</f>
        <v>40.554156171284632</v>
      </c>
      <c r="BR236" s="65">
        <f>IF(ISERROR(BQ236/BI236),"NM",IF(OR(BQ236/BI236&lt;0.5,BQ236/BI236&gt;2),"NM",(BQ236/BI236-1)*100))</f>
        <v>-0.7371544938935104</v>
      </c>
      <c r="BS236" s="133">
        <f>BS231/BS$228*100</f>
        <v>43.5070306038048</v>
      </c>
      <c r="BT236" s="65">
        <f>IF(ISERROR(BS236/BK236),"NM",IF(OR(BS236/BK236&lt;0.5,BS236/BK236&gt;2),"NM",(BS236/BK236-1)*100))</f>
        <v>5.6599314663831057</v>
      </c>
      <c r="BU236" s="133">
        <f>BU231/BU$228*100</f>
        <v>46.490503715937244</v>
      </c>
      <c r="BV236" s="65">
        <f>IF(ISERROR(BU236/BM236),"NM",IF(OR(BU236/BM236&lt;0.5,BU236/BM236&gt;2),"NM",(BU236/BM236-1)*100))</f>
        <v>13.246098795231752</v>
      </c>
      <c r="BW236" s="133">
        <f>BW231/BW$228*100</f>
        <v>44.065040650406509</v>
      </c>
      <c r="BX236" s="67">
        <f>IF(ISERROR(BW236/BO236),"NM",IF(OR(BW236/BO236&lt;0.5,BW236/BO236&gt;2),"NM",(BW236/BO236-1)*100))</f>
        <v>10.022267101651927</v>
      </c>
      <c r="BY236" s="133">
        <f>BY231/BY$228*100</f>
        <v>45.625511038430091</v>
      </c>
      <c r="BZ236" s="67">
        <f>IF(ISERROR(BY236/BQ236),"NM",IF(OR(BY236/BQ236&lt;0.5,BY236/BQ236&gt;2),"NM",(BY236/BQ236-1)*100))</f>
        <v>12.505142125818303</v>
      </c>
      <c r="CA236" s="133">
        <f>CA231/CA$228*100</f>
        <v>44.417475728155345</v>
      </c>
      <c r="CB236" s="67">
        <f>IF(ISERROR(CA236/BS236),"NM",IF(OR(CA236/BS236&lt;0.5,CA236/BS236&gt;2),"NM",(CA236/BS236-1)*100))</f>
        <v>2.092639078592784</v>
      </c>
      <c r="CC236" s="133">
        <f>CC231/CC$228*100</f>
        <v>45.569620253164558</v>
      </c>
      <c r="CD236" s="65">
        <f>IF(ISERROR(CC236/BU236),"NM",IF(OR(CC236/BU236&lt;0.5,CC236/BU236&gt;2),"NM",(CC236/BU236-1)*100))</f>
        <v>-1.9807990646851237</v>
      </c>
      <c r="CE236" s="133">
        <f>CE231/CE$228*100</f>
        <v>44.98432601880878</v>
      </c>
      <c r="CF236" s="65">
        <f>IF(ISERROR(CE236/BW236),"NM",IF(OR(CE236/BW236&lt;0.5,CE236/BW236&gt;2),"NM",(CE236/BW236-1)*100))</f>
        <v>2.0862011127948277</v>
      </c>
      <c r="CG236" s="133">
        <f>CG231/CG$228*100</f>
        <v>43.579766536964982</v>
      </c>
      <c r="CH236" s="67">
        <f>IF(ISERROR(CG236/BY236),"NM",IF(OR(CG236/BY236&lt;0.5,CG236/BY236&gt;2),"NM",(CG236/BY236-1)*100))</f>
        <v>-4.4837733428168995</v>
      </c>
      <c r="CI236" s="133">
        <f>CI231/CI$228*100</f>
        <v>43.865767650933897</v>
      </c>
      <c r="CJ236" s="67">
        <f>IF(ISERROR(CI236/CA236),"NM",IF(OR(CI236/CA236&lt;0.5,CI236/CA236&gt;2),"NM",(CI236/CA236-1)*100))</f>
        <v>-1.2420968733073079</v>
      </c>
      <c r="CK236" s="133">
        <f>CK231/CK$228*100</f>
        <v>43.861003861003859</v>
      </c>
      <c r="CL236" s="67">
        <f>IF(ISERROR(CK236/CC236),"NM",IF(OR(CK236/CC236&lt;0.5,CK236/CC236&gt;2),"NM",(CK236/CC236-1)*100))</f>
        <v>-3.749463749463755</v>
      </c>
      <c r="CM236" s="133">
        <f>CM231/CM$228*100</f>
        <v>42.857142857142854</v>
      </c>
      <c r="CN236" s="67">
        <f>IF(ISERROR(CM236/CE236),"NM",IF(OR(CM236/CE236&lt;0.5,CM236/CE236&gt;2),"NM",(CM236/CE236-1)*100))</f>
        <v>-4.7287207565953278</v>
      </c>
      <c r="CO236" s="133">
        <f>CO231/CO$228*100</f>
        <v>42.258788332086759</v>
      </c>
      <c r="CP236" s="67">
        <f>IF(ISERROR(CO236/CG236),"NM",IF(OR(CO236/CG236&lt;0.5,CO236/CG236&gt;2),"NM",(CO236/CG236-1)*100))</f>
        <v>-3.0311732022652027</v>
      </c>
      <c r="CQ236" s="133">
        <f>CQ231/CQ$228*100</f>
        <v>45.081967213114751</v>
      </c>
      <c r="CR236" s="67">
        <f>IF(ISERROR(CQ236/CI236),"NM",IF(OR(CQ236/CI236&lt;0.5,CQ236/CI236&gt;2),"NM",(CQ236/CI236-1)*100))</f>
        <v>2.7725482245264166</v>
      </c>
      <c r="CS236" s="133">
        <f>CS231/CS$228*100</f>
        <v>42.613214550853748</v>
      </c>
      <c r="CT236" s="67">
        <f>IF(ISERROR(CS236/CK236),"NM",IF(OR(CS236/CK236&lt;0.5,CS236/CK236&gt;2),"NM",(CS236/CK236-1)*100))</f>
        <v>-2.8448717546556201</v>
      </c>
      <c r="CU236" s="133">
        <f>CU231/CU$228*100</f>
        <v>42.815884476534293</v>
      </c>
      <c r="CV236" s="67">
        <f>IF(ISERROR(CU236/CM236),"NM",IF(OR(CU236/CM236&lt;0.5,CU236/CM236&gt;2),"NM",(CU236/CM236-1)*100))</f>
        <v>-9.6269554753303233E-2</v>
      </c>
      <c r="CW236" s="133">
        <f>CW231/CW$228*100</f>
        <v>42.603129445234714</v>
      </c>
      <c r="CX236" s="67">
        <f>IF(ISERROR(CW236/CO236),"NM",IF(OR(CW236/CO236&lt;0.5,CW236/CO236&gt;2),"NM",(CW236/CO236-1)*100))</f>
        <v>0.81483905890056274</v>
      </c>
      <c r="CY236" s="133">
        <f>CY231/CY$228*100</f>
        <v>42.492917847025495</v>
      </c>
      <c r="CZ236" s="67">
        <f>IF(ISERROR(CY236/CQ236),"NM",IF(OR(CY236/CQ236&lt;0.5,CY236/CQ236&gt;2),"NM",(CY236/CQ236-1)*100))</f>
        <v>-5.7429822302343503</v>
      </c>
      <c r="DA236" s="133">
        <f>DA231/DA$228*100</f>
        <v>41.614035087719294</v>
      </c>
      <c r="DB236" s="67">
        <f>IF(ISERROR(DA236/CS236),"NM",IF(OR(DA236/CS236&lt;0.5,DA236/CS236&gt;2),"NM",(DA236/CS236-1)*100))</f>
        <v>-2.3447643498991422</v>
      </c>
      <c r="DC236" s="133">
        <f>DC231/DC$228*100</f>
        <v>42.350486787204453</v>
      </c>
      <c r="DD236" s="67">
        <f>IF(ISERROR(DC236/CU236),"NM",IF(OR(DC236/CU236&lt;0.5,DC236/CU236&gt;2),"NM",(DC236/CU236-1)*100))</f>
        <v>-1.0869743671531706</v>
      </c>
      <c r="DE236" s="133">
        <f>DE231/DE$228*100</f>
        <v>41.127922971114167</v>
      </c>
      <c r="DF236" s="67">
        <f>IF(ISERROR(DE236/CW236),"NM",IF(OR(DE236/CW236&lt;0.5,DE236/CW236&gt;2),"NM",(DE236/CW236-1)*100))</f>
        <v>-3.462671623728697</v>
      </c>
      <c r="DG236" s="133">
        <f>DG231/DG$228*100</f>
        <v>42.395044735030964</v>
      </c>
      <c r="DH236" s="67">
        <f>IF(ISERROR(DG236/CY236),"NM",IF(OR(DG236/CY236&lt;0.5,DG236/CY236&gt;2),"NM",(DG236/CY236-1)*100))</f>
        <v>-0.23032805689379154</v>
      </c>
      <c r="DI236" s="133">
        <f>DI231/DI$228*100</f>
        <v>44.536652835408027</v>
      </c>
      <c r="DJ236" s="67">
        <f>IF(ISERROR(DI236/DA236),"NM",IF(OR(DI236/DA236&lt;0.5,DI236/DA236&gt;2),"NM",(DI236/DA236-1)*100))</f>
        <v>7.0231539468068149</v>
      </c>
      <c r="DK236" s="133">
        <f>DK231/DK$228*100</f>
        <v>42.061855670103093</v>
      </c>
      <c r="DL236" s="67">
        <f>IF(ISERROR(DK236/DC236),"NM",IF(OR(DK236/DC236&lt;0.5,DK236/DC236&gt;2),"NM",(DK236/DC236-1)*100))</f>
        <v>-0.68152963282718249</v>
      </c>
      <c r="DM236" s="133">
        <f>DM231/DM$228*100</f>
        <v>41.479972844534963</v>
      </c>
      <c r="DN236" s="67">
        <f>IF(ISERROR(DM236/DE236),"NM",IF(OR(DM236/DE236&lt;0.5,DM236/DE236&gt;2),"NM",(DM236/DE236-1)*100))</f>
        <v>0.85598748487263343</v>
      </c>
      <c r="DO236" s="133">
        <f>DO231/DO$228*100</f>
        <v>42.915531335149865</v>
      </c>
      <c r="DP236" s="67">
        <f>IF(ISERROR(DO236/DG236),"NM",IF(OR(DO236/DG236&lt;0.5,DO236/DG236&gt;2),"NM",(DO236/DG236-1)*100))</f>
        <v>1.2277062174882447</v>
      </c>
      <c r="DQ236" s="133">
        <f>DQ231/DQ$228*100</f>
        <v>42.652084757347914</v>
      </c>
      <c r="DR236" s="67">
        <f>IF(ISERROR(DQ236/DI236),"NM",IF(OR(DQ236/DI236&lt;0.5,DQ236/DI236&gt;2),"NM",(DQ236/DI236-1)*100))</f>
        <v>-4.2314991317933597</v>
      </c>
      <c r="DS236" s="133">
        <f>DS231/DS$228*100</f>
        <v>40.915119363395227</v>
      </c>
      <c r="DT236" s="67">
        <f>IF(ISERROR(DS236/DK236),"NM",IF(OR(DS236/DK236&lt;0.5,DS236/DK236&gt;2),"NM",(DS236/DK236-1)*100))</f>
        <v>-2.7263093566338936</v>
      </c>
      <c r="DU236" s="133">
        <f>DU231/DU$228*100</f>
        <v>41.505662891405734</v>
      </c>
      <c r="DV236" s="67">
        <f>IF(ISERROR(DU236/DM236),"NM",IF(OR(DU236/DM236&lt;0.5,DU236/DM236&gt;2),"NM",(DU236/DM236-1)*100))</f>
        <v>6.1933615451148505E-2</v>
      </c>
      <c r="DW236" s="133">
        <f>DW231/DW$228*100</f>
        <v>42.171052631578945</v>
      </c>
      <c r="DX236" s="67">
        <f>IF(ISERROR(DW236/DO236),"NM",IF(OR(DW236/DO236&lt;0.5,DW236/DO236&gt;2),"NM",(DW236/DO236-1)*100))</f>
        <v>-1.7347535505430334</v>
      </c>
      <c r="DY236" s="133">
        <f t="shared" ref="DY236:EA236" si="765">DY231/DY$228*100</f>
        <v>42.154255319148938</v>
      </c>
      <c r="DZ236" s="67">
        <f>IF(ISERROR(DY236/DQ236),"NM",IF(OR(DY236/DQ236&lt;0.5,DY236/DQ236&gt;2),"NM",(DY236/DQ236-1)*100))</f>
        <v>-1.1671866475722825</v>
      </c>
      <c r="EA236" s="133">
        <f t="shared" si="765"/>
        <v>40.090673575129529</v>
      </c>
      <c r="EB236" s="67">
        <f>IF(ISERROR(EA236/DS236),"NM",IF(OR(EA236/DS236&lt;0.5,EA236/DS236&gt;2),"NM",(EA236/DS236-1)*100))</f>
        <v>-2.0150149897968817</v>
      </c>
      <c r="EC236" s="133">
        <f t="shared" ref="EC236:EE236" si="766">EC231/EC$228*100</f>
        <v>41.872561768530559</v>
      </c>
      <c r="ED236" s="67">
        <f>IF(ISERROR(EC236/DU236),"NM",IF(OR(EC236/DU236&lt;0.5,EC236/DU236&gt;2),"NM",(EC236/DU236-1)*100))</f>
        <v>0.88397305708565188</v>
      </c>
      <c r="EE236" s="133">
        <f t="shared" si="766"/>
        <v>40.012970168612192</v>
      </c>
      <c r="EF236" s="67">
        <f>IF(ISERROR(EE236/DW236),"NM",IF(OR(EE236/DW236&lt;0.5,EE236/DW236&gt;2),"NM",(EE236/DW236-1)*100))</f>
        <v>-5.1174498341801318</v>
      </c>
      <c r="EG236" s="133">
        <f t="shared" ref="EG236:EI236" si="767">EG231/EG$228*100</f>
        <v>41.088788075178222</v>
      </c>
      <c r="EH236" s="67">
        <f>IF(ISERROR(EG236/DY236),"NM",IF(OR(EG236/DY236&lt;0.5,EG236/DY236&gt;2),"NM",(EG236/DY236-1)*100))</f>
        <v>-2.5275437459494565</v>
      </c>
      <c r="EI236" s="133">
        <f t="shared" si="767"/>
        <v>40.726577437858509</v>
      </c>
      <c r="EJ236" s="67">
        <f>IF(ISERROR(EI236/EA236),"NM",IF(OR(EI236/EA236&lt;0.5,EI236/EA236&gt;2),"NM",(EI236/EA236-1)*100))</f>
        <v>1.5861640776309249</v>
      </c>
      <c r="EK236" s="133">
        <f t="shared" ref="EK236:EM236" si="768">EK231/EK$228*100</f>
        <v>39.770554493307841</v>
      </c>
      <c r="EL236" s="67">
        <f>IF(ISERROR(EK236/EC236),"NM",IF(OR(EK236/EC236&lt;0.5,EK236/EC236&gt;2),"NM",(EK236/EC236-1)*100))</f>
        <v>-5.0200111634977285</v>
      </c>
      <c r="EM236" s="133">
        <f t="shared" si="768"/>
        <v>39.873015873015873</v>
      </c>
      <c r="EN236" s="67">
        <f>IF(ISERROR(EM236/EE236),"NM",IF(OR(EM236/EE236&lt;0.5,EM236/EE236&gt;2),"NM",(EM236/EE236-1)*100))</f>
        <v>-0.34977232384039159</v>
      </c>
      <c r="EO236" s="133">
        <f t="shared" ref="EO236" si="769">EO231/EO$228*100</f>
        <v>40.38095238095238</v>
      </c>
      <c r="EP236" s="67">
        <f>IF(ISERROR(EO236/EG236),"NM",IF(OR(EO236/EG236&lt;0.5,EO236/EG236&gt;2),"NM",(EO236/EG236-1)*100))</f>
        <v>-1.7226979119723596</v>
      </c>
      <c r="EQ236" s="124">
        <f>EI236</f>
        <v>40.726577437858509</v>
      </c>
      <c r="ER236" s="67">
        <f>IF(ISERROR(EQ236/EI236),"NM",IF(OR(EQ236/EI236&lt;0.5,EQ236/EI236&gt;2),"NM",(EQ236/EI236-1)*100))</f>
        <v>0</v>
      </c>
      <c r="ES236" s="124">
        <f>EK236</f>
        <v>39.770554493307841</v>
      </c>
      <c r="ET236" s="67">
        <f>IF(ISERROR(ES236/EK236),"NM",IF(OR(ES236/EK236&lt;0.5,ES236/EK236&gt;2),"NM",(ES236/EK236-1)*100))</f>
        <v>0</v>
      </c>
      <c r="EU236" s="124">
        <f>EM236</f>
        <v>39.873015873015873</v>
      </c>
      <c r="EV236" s="67">
        <f>IF(ISERROR(EU236/EM236),"NM",IF(OR(EU236/EM236&lt;0.5,EU236/EM236&gt;2),"NM",(EU236/EM236-1)*100))</f>
        <v>0</v>
      </c>
      <c r="EW236" s="124">
        <f>EO236</f>
        <v>40.38095238095238</v>
      </c>
      <c r="EX236" s="67">
        <f>IF(ISERROR(EW236/EO236),"NM",IF(OR(EW236/EO236&lt;0.5,EW236/EO236&gt;2),"NM",(EW236/EO236-1)*100))</f>
        <v>0</v>
      </c>
      <c r="EY236" s="67"/>
      <c r="EZ236" s="317"/>
      <c r="FA236" s="59"/>
      <c r="FB236" s="131">
        <f>FB231/FB$228*100</f>
        <v>41.072167535782746</v>
      </c>
      <c r="FC236" s="63"/>
      <c r="FD236" s="131">
        <f>FD231/FD$228*100</f>
        <v>41.344956413449566</v>
      </c>
      <c r="FE236" s="65">
        <f>IF(ISERROR(FD236/FB236),"NM",IF(OR(FD236/FB236&lt;0.5,FD236/FB236&gt;2),"NM",(FD236/FB236-1)*100))</f>
        <v>0.66416966533153765</v>
      </c>
      <c r="FF236" s="131">
        <f>FF231/FF$228*100</f>
        <v>41.262928688078389</v>
      </c>
      <c r="FG236" s="65">
        <f>IF(ISERROR(FF236/FD236),"NM",IF(OR(FF236/FD236&lt;0.5,FF236/FD236&gt;2),"NM",(FF236/FD236-1)*100))</f>
        <v>-0.19839838395498965</v>
      </c>
      <c r="FH236" s="131">
        <f>FH231/FH$228*100</f>
        <v>41.16009280742459</v>
      </c>
      <c r="FI236" s="65">
        <f>IF(ISERROR(FH236/FF236),"NM",IF(OR(FH236/FF236&lt;0.5,FH236/FF236&gt;2),"NM",(FH236/FF236-1)*100))</f>
        <v>-0.24922099308842816</v>
      </c>
      <c r="FJ236" s="131">
        <f>FJ231/FJ$228*100</f>
        <v>41.936743459586104</v>
      </c>
      <c r="FK236" s="65">
        <f>IF(ISERROR(FJ236/FH236),"NM",IF(OR(FJ236/FH236&lt;0.5,FJ236/FH236&gt;2),"NM",(FJ236/FH236-1)*100))</f>
        <v>1.8869020917791079</v>
      </c>
      <c r="FL236" s="131">
        <f>FL231/FL$228*100</f>
        <v>42.163801820020225</v>
      </c>
      <c r="FM236" s="65">
        <f>IF(ISERROR(FL236/FJ236),"NM",IF(OR(FL236/FJ236&lt;0.5,FL236/FJ236&gt;2),"NM",(FL236/FJ236-1)*100))</f>
        <v>0.54143059690110462</v>
      </c>
      <c r="FN236" s="131">
        <f>FN231/FN$228*100</f>
        <v>42.651900628554323</v>
      </c>
      <c r="FO236" s="65">
        <f>IF(ISERROR(FN236/FL236),"NM",IF(OR(FN236/FL236&lt;0.5,FN236/FL236&gt;2),"NM",(FN236/FL236-1)*100))</f>
        <v>1.157625231751136</v>
      </c>
      <c r="FP236" s="131">
        <f>FP231/FP$228*100</f>
        <v>42.585034013605444</v>
      </c>
      <c r="FQ236" s="65">
        <f>IF(ISERROR(FP236/FN236),"NM",IF(OR(FP236/FN236&lt;0.5,FP236/FN236&gt;2),"NM",(FP236/FN236-1)*100))</f>
        <v>-0.15677288459242655</v>
      </c>
      <c r="FR236" s="143">
        <f>FR231/FR$228*100</f>
        <v>38.65441906653426</v>
      </c>
      <c r="FS236" s="65">
        <f>IF(ISERROR(FR236/FP236),"NM",IF(OR(FR236/FP236&lt;0.5,FR236/FP236&gt;2),"NM",(FR236/FP236-1)*100))</f>
        <v>-9.2300382942406394</v>
      </c>
      <c r="FT236" s="143">
        <f>FT231/FT$228*100</f>
        <v>40.103463787674315</v>
      </c>
      <c r="FU236" s="65">
        <f>IF(ISERROR(FT236/FR236),"NM",IF(OR(FT236/FR236&lt;0.5,FT236/FR236&gt;2),"NM",(FT236/FR236-1)*100))</f>
        <v>3.7487168508363089</v>
      </c>
      <c r="FV236" s="143">
        <f>FV231/FV$228*100</f>
        <v>42.678086484228118</v>
      </c>
      <c r="FW236" s="65">
        <f>IF(ISERROR(FV236/FT236),"NM",IF(OR(FV236/FT236&lt;0.5,FV236/FT236&gt;2),"NM",(FV236/FT236-1)*100))</f>
        <v>6.419950930385987</v>
      </c>
      <c r="FX236" s="143">
        <f>FX231/FX$228*100</f>
        <v>44.922269331718148</v>
      </c>
      <c r="FY236" s="65">
        <f>IF(ISERROR(FX236/FV236),"NM",IF(OR(FX236/FV236&lt;0.5,FX236/FV236&gt;2),"NM",(FX236/FV236-1)*100))</f>
        <v>5.2583961287003378</v>
      </c>
      <c r="FZ236" s="143">
        <f>FZ231/FZ$228*100</f>
        <v>44.07049725045178</v>
      </c>
      <c r="GA236" s="65">
        <f>IF(ISERROR(FZ236/FX236),"NM",IF(OR(FZ236/FX236&lt;0.5,FZ236/FX236&gt;2),"NM",(FZ236/FX236-1)*100))</f>
        <v>-1.8961020757358726</v>
      </c>
      <c r="GB236" s="143">
        <f>GB231/GB$228*100</f>
        <v>43.204792212654439</v>
      </c>
      <c r="GC236" s="65">
        <f>IF(ISERROR(GB236/FZ236),"NM",IF(OR(GB236/FZ236&lt;0.5,GB236/FZ236&gt;2),"NM",(GB236/FZ236-1)*100))</f>
        <v>-1.9643641252277133</v>
      </c>
      <c r="GD236" s="143">
        <f>GD231/GD$228*100</f>
        <v>42.377398720682301</v>
      </c>
      <c r="GE236" s="65">
        <f>IF(ISERROR(GD236/GB236),"NM",IF(OR(GD236/GB236&lt;0.5,GD236/GB236&gt;2),"NM",(GD236/GB236-1)*100))</f>
        <v>-1.9150502747465992</v>
      </c>
      <c r="GF236" s="143">
        <f>GF231/GF$228*100</f>
        <v>42.600587117941636</v>
      </c>
      <c r="GG236" s="65">
        <f>IF(ISERROR(GF236/GD236),"NM",IF(OR(GF236/GD236&lt;0.5,GF236/GD236&gt;2),"NM",(GF236/GD236-1)*100))</f>
        <v>0.52666846950757407</v>
      </c>
      <c r="GH236" s="143">
        <f>GH231/GH$228*100</f>
        <v>42.276839051032603</v>
      </c>
      <c r="GI236" s="65">
        <f>IF(ISERROR(GH236/GF236),"NM",IF(OR(GH236/GF236&lt;0.5,GH236/GF236&gt;2),"NM",(GH236/GF236-1)*100))</f>
        <v>-0.7599615141752003</v>
      </c>
      <c r="GJ236" s="143">
        <f>GJ231/GJ$228*100</f>
        <v>41.687386043427814</v>
      </c>
      <c r="GK236" s="65">
        <f>IF(ISERROR(GJ236/GH236),"NM",IF(OR(GJ236/GH236&lt;0.5,GJ236/GH236&gt;2),"NM",(GJ236/GH236-1)*100))</f>
        <v>-1.3942693466114098</v>
      </c>
      <c r="GL236" s="143">
        <f>GL231/GL$228*100</f>
        <v>40.765364034376525</v>
      </c>
      <c r="GM236" s="65">
        <f>IF(ISERROR(GL236/GJ236),"NM",IF(OR(GL236/GJ236&lt;0.5,GL236/GJ236&gt;2),"NM",(GL236/GJ236-1)*100))</f>
        <v>-2.2117529942769054</v>
      </c>
      <c r="GN236" s="143">
        <f>GN231/GN$228*100</f>
        <v>40.18765903307888</v>
      </c>
      <c r="GO236" s="65">
        <f>IF(ISERROR(GN236/GL236),"NM",IF(OR(GN236/GL236&lt;0.5,GN236/GL236&gt;2),"NM",(GN236/GL236-1)*100))</f>
        <v>-1.4171466758164608</v>
      </c>
      <c r="GP236" s="143">
        <f>GP231/GP$228*100</f>
        <v>40.188333364841874</v>
      </c>
      <c r="GQ236" s="65">
        <f>IF(ISERROR(GP236/GN236),"NM",IF(OR(GP236/GN236&lt;0.5,GP236/GN236&gt;2),"NM",(GP236/GN236-1)*100))</f>
        <v>1.6779573113190338E-3</v>
      </c>
      <c r="GR236" s="124">
        <v>40.86</v>
      </c>
      <c r="GS236" s="65">
        <f>IF(ISERROR(GR236/GP236),"NM",IF(OR(GR236/GP236&lt;0.5,GR236/GP236&gt;2),"NM",(GR236/GP236-1)*100))</f>
        <v>1.6712975605644775</v>
      </c>
      <c r="GT236" s="124">
        <f>GR236+0.45</f>
        <v>41.31</v>
      </c>
      <c r="GU236" s="65">
        <f>IF(ISERROR(GT236/GR236),"NM",IF(OR(GT236/GR236&lt;0.5,GT236/GR236&gt;2),"NM",(GT236/GR236-1)*100))</f>
        <v>1.1013215859030812</v>
      </c>
      <c r="GV236" s="124">
        <f>GT236+0.5</f>
        <v>41.81</v>
      </c>
      <c r="GW236" s="65">
        <f>IF(ISERROR(GV236/GT236),"NM",IF(OR(GV236/GT236&lt;0.5,GV236/GT236&gt;2),"NM",(GV236/GT236-1)*100))</f>
        <v>1.2103606874848793</v>
      </c>
      <c r="GX236" s="124">
        <f>GV236+0.55</f>
        <v>42.36</v>
      </c>
      <c r="GY236" s="65">
        <f>IF(ISERROR(GX236/GV236),"NM",IF(OR(GX236/GV236&lt;0.5,GX236/GV236&gt;2),"NM",(GX236/GV236-1)*100))</f>
        <v>1.3154747668021827</v>
      </c>
      <c r="GZ236" s="67">
        <f t="shared" si="723"/>
        <v>1.0584536339056649</v>
      </c>
      <c r="HA236" s="283"/>
      <c r="HB236" s="57"/>
      <c r="HC236"/>
      <c r="HD236"/>
      <c r="HE236"/>
      <c r="HF236"/>
      <c r="HG236"/>
      <c r="HH236"/>
    </row>
    <row r="237" spans="1:216" s="341" customFormat="1" ht="13.5" hidden="1" customHeight="1" outlineLevel="1" x14ac:dyDescent="0.2">
      <c r="B237" s="334" t="s">
        <v>416</v>
      </c>
      <c r="C237" s="348">
        <f>C236</f>
        <v>42.081447963800905</v>
      </c>
      <c r="D237" s="344"/>
      <c r="E237" s="348">
        <f>E236</f>
        <v>42.505592841163306</v>
      </c>
      <c r="F237" s="344"/>
      <c r="G237" s="348">
        <f>G236</f>
        <v>40.471092077087796</v>
      </c>
      <c r="H237" s="344"/>
      <c r="I237" s="348">
        <f>I236</f>
        <v>40.124740124740129</v>
      </c>
      <c r="J237" s="344"/>
      <c r="K237" s="348">
        <f>K236</f>
        <v>42.105263157894733</v>
      </c>
      <c r="L237" s="344">
        <f>IF(ISERROR(K237/C237),"NM",IF(OR(K237/C237&lt;0.5,K237/C237&gt;2),"NM",(K237/C237-1)*100))</f>
        <v>5.6593095642321067E-2</v>
      </c>
      <c r="M237" s="348">
        <f>M236</f>
        <v>40.453686200378073</v>
      </c>
      <c r="N237" s="344">
        <f>IF(ISERROR(M237/E237),"NM",IF(OR(M237/E237&lt;0.5,M237/E237&gt;2),"NM",(M237/E237-1)*100))</f>
        <v>-4.8273803601631577</v>
      </c>
      <c r="O237" s="348">
        <f>O236</f>
        <v>41.272727272727273</v>
      </c>
      <c r="P237" s="344">
        <f>IF(ISERROR(O237/G237),"NM",IF(OR(O237/G237&lt;0.5,O237/G237&gt;2),"NM",(O237/G237-1)*100))</f>
        <v>1.9807599807599718</v>
      </c>
      <c r="Q237" s="348">
        <f>Q236</f>
        <v>40.852575488454704</v>
      </c>
      <c r="R237" s="344">
        <f>IF(ISERROR(Q237/I237),"NM",IF(OR(Q237/I237&lt;0.5,Q237/I237&gt;2),"NM",(Q237/I237-1)*100))</f>
        <v>1.8139316577549858</v>
      </c>
      <c r="S237" s="348">
        <f>S236</f>
        <v>41.584158415841586</v>
      </c>
      <c r="T237" s="344">
        <f>IF(ISERROR(S237/K237),"NM",IF(OR(S237/K237&lt;0.5,S237/K237&gt;2),"NM",(S237/K237-1)*100))</f>
        <v>-1.2376237623762276</v>
      </c>
      <c r="U237" s="348">
        <f>U236</f>
        <v>43.38118022328549</v>
      </c>
      <c r="V237" s="344">
        <f>IF(ISERROR(U237/M237),"NM",IF(OR(U237/M237&lt;0.5,U237/M237&gt;2),"NM",(U237/M237-1)*100))</f>
        <v>7.236655785598245</v>
      </c>
      <c r="W237" s="348">
        <f>W236</f>
        <v>42.354740061162076</v>
      </c>
      <c r="X237" s="344">
        <f>IF(ISERROR(W237/O237),"NM",IF(OR(W237/O237&lt;0.5,W237/O237&gt;2),"NM",(W237/O237-1)*100))</f>
        <v>2.6216168882781554</v>
      </c>
      <c r="Y237" s="348">
        <f>Y236</f>
        <v>40.504451038575667</v>
      </c>
      <c r="Z237" s="344">
        <f>IF(ISERROR(Y237/Q237),"NM",IF(OR(Y237/Q237&lt;0.5,Y237/Q237&gt;2),"NM",(Y237/Q237-1)*100))</f>
        <v>-0.85214810992129131</v>
      </c>
      <c r="AA237" s="348">
        <f>AA236</f>
        <v>42.577030812324928</v>
      </c>
      <c r="AB237" s="344">
        <f>IF(ISERROR(AA237/S237),"NM",IF(OR(AA237/S237&lt;0.5,AA237/S237&gt;2),"NM",(AA237/S237-1)*100))</f>
        <v>2.3876217153528057</v>
      </c>
      <c r="AC237" s="348">
        <f>AC236</f>
        <v>41.815680880330127</v>
      </c>
      <c r="AD237" s="344">
        <f>IF(ISERROR(AC237/U237),"NM",IF(OR(AC237/U237&lt;0.5,AC237/U237&gt;2),"NM",(AC237/U237-1)*100))</f>
        <v>-3.6087062060037201</v>
      </c>
      <c r="AE237" s="348">
        <f>AE236</f>
        <v>41.4569536423841</v>
      </c>
      <c r="AF237" s="344">
        <f>IF(ISERROR(AE237/W237),"NM",IF(OR(AE237/W237&lt;0.5,AE237/W237&gt;2),"NM",(AE237/W237-1)*100))</f>
        <v>-2.1196834580534119</v>
      </c>
      <c r="AG237" s="348">
        <f>AG236</f>
        <v>42.80155642023346</v>
      </c>
      <c r="AH237" s="344">
        <f>IF(ISERROR(AG237/Y237),"NM",IF(OR(AG237/Y237&lt;0.5,AG237/Y237&gt;2),"NM",(AG237/Y237-1)*100))</f>
        <v>5.6712418580122881</v>
      </c>
      <c r="AI237" s="348">
        <f>AI236</f>
        <v>42.098765432098766</v>
      </c>
      <c r="AJ237" s="344">
        <f>IF(ISERROR(AI237/AA237),"NM",IF(OR(AI237/AA237&lt;0.5,AI237/AA237&gt;2),"NM",(AI237/AA237-1)*100))</f>
        <v>-1.1232943469785539</v>
      </c>
      <c r="AK237" s="348">
        <f>AK236</f>
        <v>42.079806529625152</v>
      </c>
      <c r="AL237" s="344">
        <f>IF(ISERROR(AK237/AC237),"NM",IF(OR(AK237/AC237&lt;0.5,AK237/AC237&gt;2),"NM",(AK237/AC237-1)*100))</f>
        <v>0.63164258893908531</v>
      </c>
      <c r="AM237" s="348">
        <f>AM236</f>
        <v>43.329397874852418</v>
      </c>
      <c r="AN237" s="344">
        <f>IF(ISERROR(AM237/AE237),"NM",IF(OR(AM237/AE237&lt;0.5,AM237/AE237&gt;2),"NM",(AM237/AE237-1)*100))</f>
        <v>4.516598707711128</v>
      </c>
      <c r="AO237" s="349">
        <f>AO236</f>
        <v>43.057176196032671</v>
      </c>
      <c r="AP237" s="344">
        <f>IF(ISERROR(AO237/AG237),"NM",IF(OR(AO237/AG237&lt;0.5,AO237/AG237&gt;2),"NM",(AO237/AG237-1)*100))</f>
        <v>0.59722074891270793</v>
      </c>
      <c r="AQ237" s="349">
        <f t="shared" ref="AQ237:AY237" si="770">AQ236</f>
        <v>41.414141414141412</v>
      </c>
      <c r="AR237" s="344">
        <f>IF(ISERROR(AQ237/AI237),"NM",IF(OR(AQ237/AI237&lt;0.5,AQ237/AI237&gt;2),"NM",(AQ237/AI237-1)*100))</f>
        <v>-1.6262330045321294</v>
      </c>
      <c r="AS237" s="349">
        <f t="shared" si="770"/>
        <v>43.406593406593409</v>
      </c>
      <c r="AT237" s="344">
        <f>IF(ISERROR(AS237/AK237),"NM",IF(OR(AS237/AK237&lt;0.5,AS237/AK237&gt;2),"NM",(AS237/AK237-1)*100))</f>
        <v>3.1530251357837491</v>
      </c>
      <c r="AU237" s="349">
        <f t="shared" si="770"/>
        <v>43.057050592034443</v>
      </c>
      <c r="AV237" s="344">
        <f>IF(ISERROR(AU237/AM237),"NM",IF(OR(AU237/AM237&lt;0.5,AU237/AM237&gt;2),"NM",(AU237/AM237-1)*100))</f>
        <v>-0.62855081347908959</v>
      </c>
      <c r="AW237" s="349">
        <f t="shared" si="770"/>
        <v>42.433862433862437</v>
      </c>
      <c r="AX237" s="344">
        <f>IF(ISERROR(AW237/AO237),"NM",IF(OR(AW237/AO237&lt;0.5,AW237/AO237&gt;2),"NM",(AW237/AO237-1)*100))</f>
        <v>-1.4476419896473969</v>
      </c>
      <c r="AY237" s="349">
        <f t="shared" si="770"/>
        <v>42.448979591836732</v>
      </c>
      <c r="AZ237" s="339">
        <f>IF(ISERROR(AY237/AQ237),"NM",IF(OR(AY237/AQ237&lt;0.5,AY237/AQ237&gt;2),"NM",(AY237/AQ237-1)*100))</f>
        <v>2.4987555998009059</v>
      </c>
      <c r="BA237" s="349">
        <f>BA236</f>
        <v>41.750503018108652</v>
      </c>
      <c r="BB237" s="339">
        <f>IF(ISERROR(BA237/AS237),"NM",IF(OR(BA237/AS237&lt;0.5,BA237/AS237&gt;2),"NM",(BA237/AS237-1)*100))</f>
        <v>-3.8152968443572854</v>
      </c>
      <c r="BC237" s="349">
        <f>BC236</f>
        <v>42.017629774730658</v>
      </c>
      <c r="BD237" s="339">
        <f>IF(ISERROR(BC237/AU237),"NM",IF(OR(BC237/AU237&lt;0.5,BC237/AU237&gt;2),"NM",(BC237/AU237-1)*100))</f>
        <v>-2.4140548481880408</v>
      </c>
      <c r="BE237" s="349">
        <f>BE236</f>
        <v>28.751210067763793</v>
      </c>
      <c r="BF237" s="339">
        <f>IF(ISERROR(BE237/AW237),"NM",IF(OR(BE237/AW237&lt;0.5,BE237/AW237&gt;2),"NM",(BE237/AW237-1)*100))</f>
        <v>-32.244654578461883</v>
      </c>
      <c r="BG237" s="349">
        <f>BG236</f>
        <v>37.235023041474655</v>
      </c>
      <c r="BH237" s="339">
        <f>IF(ISERROR(BG237/AY237),"NM",IF(OR(BG237/AY237&lt;0.5,BG237/AY237&gt;2),"NM",(BG237/AY237-1)*100))</f>
        <v>-12.282878411910659</v>
      </c>
      <c r="BI237" s="349">
        <f>BI236</f>
        <v>40.855323020928111</v>
      </c>
      <c r="BJ237" s="339">
        <f>IF(ISERROR(BI237/BA237),"NM",IF(OR(BI237/BA237&lt;0.5,BI237/BA237&gt;2),"NM",(BI237/BA237-1)*100))</f>
        <v>-2.1441178727649612</v>
      </c>
      <c r="BK237" s="349">
        <f>BK236</f>
        <v>41.17647058823529</v>
      </c>
      <c r="BL237" s="339">
        <f>IF(ISERROR(BK237/BC237),"NM",IF(OR(BK237/BC237&lt;0.5,BK237/BC237&gt;2),"NM",(BK237/BC237-1)*100))</f>
        <v>-2.0019196489784896</v>
      </c>
      <c r="BM237" s="349">
        <f>BM236</f>
        <v>41.05263157894737</v>
      </c>
      <c r="BN237" s="339">
        <f>IF(ISERROR(BM237/BE237),"NM",IF(OR(BM237/BE237&lt;0.5,BM237/BE237&gt;2),"NM",(BM237/BE237-1)*100))</f>
        <v>42.785752259436485</v>
      </c>
      <c r="BO237" s="349">
        <f>BO236</f>
        <v>40.051020408163261</v>
      </c>
      <c r="BP237" s="339">
        <f>IF(ISERROR(BO237/BG237),"NM",IF(OR(BO237/BG237&lt;0.5,BO237/BG237&gt;2),"NM",(BO237/BG237-1)*100))</f>
        <v>7.5627652050919147</v>
      </c>
      <c r="BQ237" s="349">
        <f>BQ236</f>
        <v>40.554156171284632</v>
      </c>
      <c r="BR237" s="339">
        <f>IF(ISERROR(BQ237/BI237),"NM",IF(OR(BQ237/BI237&lt;0.5,BQ237/BI237&gt;2),"NM",(BQ237/BI237-1)*100))</f>
        <v>-0.7371544938935104</v>
      </c>
      <c r="BS237" s="349">
        <f>BS236</f>
        <v>43.5070306038048</v>
      </c>
      <c r="BT237" s="339">
        <f>IF(ISERROR(BS237/BK237),"NM",IF(OR(BS237/BK237&lt;0.5,BS237/BK237&gt;2),"NM",(BS237/BK237-1)*100))</f>
        <v>5.6599314663831057</v>
      </c>
      <c r="BU237" s="349">
        <f>BU236</f>
        <v>46.490503715937244</v>
      </c>
      <c r="BV237" s="339">
        <f>IF(ISERROR(BU237/BM237),"NM",IF(OR(BU237/BM237&lt;0.5,BU237/BM237&gt;2),"NM",(BU237/BM237-1)*100))</f>
        <v>13.246098795231752</v>
      </c>
      <c r="BW237" s="349">
        <f>BW236</f>
        <v>44.065040650406509</v>
      </c>
      <c r="BX237" s="339">
        <f>IF(ISERROR(BW237/BO237),"NM",IF(OR(BW237/BO237&lt;0.5,BW237/BO237&gt;2),"NM",(BW237/BO237-1)*100))</f>
        <v>10.022267101651927</v>
      </c>
      <c r="BY237" s="349">
        <f>BY236</f>
        <v>45.625511038430091</v>
      </c>
      <c r="BZ237" s="339">
        <f>IF(ISERROR(BY237/BQ237),"NM",IF(OR(BY237/BQ237&lt;0.5,BY237/BQ237&gt;2),"NM",(BY237/BQ237-1)*100))</f>
        <v>12.505142125818303</v>
      </c>
      <c r="CA237" s="349">
        <f>CA236</f>
        <v>44.417475728155345</v>
      </c>
      <c r="CB237" s="339">
        <f>IF(ISERROR(CA237/BS237),"NM",IF(OR(CA237/BS237&lt;0.5,CA237/BS237&gt;2),"NM",(CA237/BS237-1)*100))</f>
        <v>2.092639078592784</v>
      </c>
      <c r="CC237" s="349">
        <f>CC236</f>
        <v>45.569620253164558</v>
      </c>
      <c r="CD237" s="339">
        <f>IF(ISERROR(CC237/BU237),"NM",IF(OR(CC237/BU237&lt;0.5,CC237/BU237&gt;2),"NM",(CC237/BU237-1)*100))</f>
        <v>-1.9807990646851237</v>
      </c>
      <c r="CE237" s="349">
        <f>CE236</f>
        <v>44.98432601880878</v>
      </c>
      <c r="CF237" s="339">
        <f>IF(ISERROR(CE237/BW237),"NM",IF(OR(CE237/BW237&lt;0.5,CE237/BW237&gt;2),"NM",(CE237/BW237-1)*100))</f>
        <v>2.0862011127948277</v>
      </c>
      <c r="CG237" s="349">
        <f>CG236</f>
        <v>43.579766536964982</v>
      </c>
      <c r="CH237" s="73">
        <f>IF(ISERROR(CG237/BY237),"NM",IF(OR(CG237/BY237&lt;0.5,CG237/BY237&gt;2),"NM",(CG237/BY237-1)*100))</f>
        <v>-4.4837733428168995</v>
      </c>
      <c r="CI237" s="349">
        <f>CI236</f>
        <v>43.865767650933897</v>
      </c>
      <c r="CJ237" s="73">
        <f>IF(ISERROR(CI237/CA237),"NM",IF(OR(CI237/CA237&lt;0.5,CI237/CA237&gt;2),"NM",(CI237/CA237-1)*100))</f>
        <v>-1.2420968733073079</v>
      </c>
      <c r="CK237" s="349">
        <f>CK236</f>
        <v>43.861003861003859</v>
      </c>
      <c r="CL237" s="73">
        <f>IF(ISERROR(CK237/CC237),"NM",IF(OR(CK237/CC237&lt;0.5,CK237/CC237&gt;2),"NM",(CK237/CC237-1)*100))</f>
        <v>-3.749463749463755</v>
      </c>
      <c r="CM237" s="349">
        <f>CM236</f>
        <v>42.857142857142854</v>
      </c>
      <c r="CN237" s="73">
        <f>IF(ISERROR(CM237/CE237),"NM",IF(OR(CM237/CE237&lt;0.5,CM237/CE237&gt;2),"NM",(CM237/CE237-1)*100))</f>
        <v>-4.7287207565953278</v>
      </c>
      <c r="CO237" s="349">
        <f>CO236</f>
        <v>42.258788332086759</v>
      </c>
      <c r="CP237" s="73">
        <f>IF(ISERROR(CO237/CG237),"NM",IF(OR(CO237/CG237&lt;0.5,CO237/CG237&gt;2),"NM",(CO237/CG237-1)*100))</f>
        <v>-3.0311732022652027</v>
      </c>
      <c r="CQ237" s="349">
        <f>CQ236</f>
        <v>45.081967213114751</v>
      </c>
      <c r="CR237" s="73">
        <f>IF(ISERROR(CQ237/CI237),"NM",IF(OR(CQ237/CI237&lt;0.5,CQ237/CI237&gt;2),"NM",(CQ237/CI237-1)*100))</f>
        <v>2.7725482245264166</v>
      </c>
      <c r="CS237" s="349">
        <f>CS236</f>
        <v>42.613214550853748</v>
      </c>
      <c r="CT237" s="73">
        <f>IF(ISERROR(CS237/CK237),"NM",IF(OR(CS237/CK237&lt;0.5,CS237/CK237&gt;2),"NM",(CS237/CK237-1)*100))</f>
        <v>-2.8448717546556201</v>
      </c>
      <c r="CU237" s="349">
        <f>CU236</f>
        <v>42.815884476534293</v>
      </c>
      <c r="CV237" s="73">
        <f>IF(ISERROR(CU237/CM237),"NM",IF(OR(CU237/CM237&lt;0.5,CU237/CM237&gt;2),"NM",(CU237/CM237-1)*100))</f>
        <v>-9.6269554753303233E-2</v>
      </c>
      <c r="CW237" s="349">
        <f>CW236</f>
        <v>42.603129445234714</v>
      </c>
      <c r="CX237" s="73">
        <f>IF(ISERROR(CW237/CO237),"NM",IF(OR(CW237/CO237&lt;0.5,CW237/CO237&gt;2),"NM",(CW237/CO237-1)*100))</f>
        <v>0.81483905890056274</v>
      </c>
      <c r="CY237" s="349">
        <f>CY236</f>
        <v>42.492917847025495</v>
      </c>
      <c r="CZ237" s="73">
        <f>IF(ISERROR(CY237/CQ237),"NM",IF(OR(CY237/CQ237&lt;0.5,CY237/CQ237&gt;2),"NM",(CY237/CQ237-1)*100))</f>
        <v>-5.7429822302343503</v>
      </c>
      <c r="DA237" s="349">
        <f>DA236</f>
        <v>41.614035087719294</v>
      </c>
      <c r="DB237" s="73">
        <f>IF(ISERROR(DA237/CS237),"NM",IF(OR(DA237/CS237&lt;0.5,DA237/CS237&gt;2),"NM",(DA237/CS237-1)*100))</f>
        <v>-2.3447643498991422</v>
      </c>
      <c r="DC237" s="349">
        <f>DC236</f>
        <v>42.350486787204453</v>
      </c>
      <c r="DD237" s="73">
        <f>IF(ISERROR(DC237/CU237),"NM",IF(OR(DC237/CU237&lt;0.5,DC237/CU237&gt;2),"NM",(DC237/CU237-1)*100))</f>
        <v>-1.0869743671531706</v>
      </c>
      <c r="DE237" s="349">
        <f>DE236</f>
        <v>41.127922971114167</v>
      </c>
      <c r="DF237" s="73">
        <f>IF(ISERROR(DE237/CW237),"NM",IF(OR(DE237/CW237&lt;0.5,DE237/CW237&gt;2),"NM",(DE237/CW237-1)*100))</f>
        <v>-3.462671623728697</v>
      </c>
      <c r="DG237" s="349">
        <f>DG236</f>
        <v>42.395044735030964</v>
      </c>
      <c r="DH237" s="73">
        <f>IF(ISERROR(DG237/CY237),"NM",IF(OR(DG237/CY237&lt;0.5,DG237/CY237&gt;2),"NM",(DG237/CY237-1)*100))</f>
        <v>-0.23032805689379154</v>
      </c>
      <c r="DI237" s="349">
        <f>DI236</f>
        <v>44.536652835408027</v>
      </c>
      <c r="DJ237" s="73">
        <f>IF(ISERROR(DI237/DA237),"NM",IF(OR(DI237/DA237&lt;0.5,DI237/DA237&gt;2),"NM",(DI237/DA237-1)*100))</f>
        <v>7.0231539468068149</v>
      </c>
      <c r="DK237" s="349">
        <f>DK236</f>
        <v>42.061855670103093</v>
      </c>
      <c r="DL237" s="73">
        <f>IF(ISERROR(DK237/DC237),"NM",IF(OR(DK237/DC237&lt;0.5,DK237/DC237&gt;2),"NM",(DK237/DC237-1)*100))</f>
        <v>-0.68152963282718249</v>
      </c>
      <c r="DM237" s="349">
        <f>DM236</f>
        <v>41.479972844534963</v>
      </c>
      <c r="DN237" s="73">
        <f>IF(ISERROR(DM237/DE237),"NM",IF(OR(DM237/DE237&lt;0.5,DM237/DE237&gt;2),"NM",(DM237/DE237-1)*100))</f>
        <v>0.85598748487263343</v>
      </c>
      <c r="DO237" s="349">
        <f>DO236</f>
        <v>42.915531335149865</v>
      </c>
      <c r="DP237" s="73">
        <f>IF(ISERROR(DO237/DG237),"NM",IF(OR(DO237/DG237&lt;0.5,DO237/DG237&gt;2),"NM",(DO237/DG237-1)*100))</f>
        <v>1.2277062174882447</v>
      </c>
      <c r="DQ237" s="349">
        <f>DQ236</f>
        <v>42.652084757347914</v>
      </c>
      <c r="DR237" s="73">
        <f>IF(ISERROR(DQ237/DI237),"NM",IF(OR(DQ237/DI237&lt;0.5,DQ237/DI237&gt;2),"NM",(DQ237/DI237-1)*100))</f>
        <v>-4.2314991317933597</v>
      </c>
      <c r="DS237" s="349">
        <f>DS236</f>
        <v>40.915119363395227</v>
      </c>
      <c r="DT237" s="73">
        <f>IF(ISERROR(DS237/DK237),"NM",IF(OR(DS237/DK237&lt;0.5,DS237/DK237&gt;2),"NM",(DS237/DK237-1)*100))</f>
        <v>-2.7263093566338936</v>
      </c>
      <c r="DU237" s="349">
        <f>DU236</f>
        <v>41.505662891405734</v>
      </c>
      <c r="DV237" s="73">
        <f>IF(ISERROR(DU237/DM237),"NM",IF(OR(DU237/DM237&lt;0.5,DU237/DM237&gt;2),"NM",(DU237/DM237-1)*100))</f>
        <v>6.1933615451148505E-2</v>
      </c>
      <c r="DW237" s="349">
        <f>DW236</f>
        <v>42.171052631578945</v>
      </c>
      <c r="DX237" s="73">
        <f>IF(ISERROR(DW237/DO237),"NM",IF(OR(DW237/DO237&lt;0.5,DW237/DO237&gt;2),"NM",(DW237/DO237-1)*100))</f>
        <v>-1.7347535505430334</v>
      </c>
      <c r="DY237" s="349">
        <f t="shared" ref="DY237:EA237" si="771">DY236</f>
        <v>42.154255319148938</v>
      </c>
      <c r="DZ237" s="73">
        <f>IF(ISERROR(DY237/DQ237),"NM",IF(OR(DY237/DQ237&lt;0.5,DY237/DQ237&gt;2),"NM",(DY237/DQ237-1)*100))</f>
        <v>-1.1671866475722825</v>
      </c>
      <c r="EA237" s="349">
        <f t="shared" si="771"/>
        <v>40.090673575129529</v>
      </c>
      <c r="EB237" s="73">
        <f>IF(ISERROR(EA237/DS237),"NM",IF(OR(EA237/DS237&lt;0.5,EA237/DS237&gt;2),"NM",(EA237/DS237-1)*100))</f>
        <v>-2.0150149897968817</v>
      </c>
      <c r="EC237" s="349">
        <f t="shared" ref="EC237:EE237" si="772">EC236</f>
        <v>41.872561768530559</v>
      </c>
      <c r="ED237" s="73">
        <f>IF(ISERROR(EC237/DU237),"NM",IF(OR(EC237/DU237&lt;0.5,EC237/DU237&gt;2),"NM",(EC237/DU237-1)*100))</f>
        <v>0.88397305708565188</v>
      </c>
      <c r="EE237" s="349">
        <f t="shared" si="772"/>
        <v>40.012970168612192</v>
      </c>
      <c r="EF237" s="73">
        <f>IF(ISERROR(EE237/DW237),"NM",IF(OR(EE237/DW237&lt;0.5,EE237/DW237&gt;2),"NM",(EE237/DW237-1)*100))</f>
        <v>-5.1174498341801318</v>
      </c>
      <c r="EG237" s="349">
        <f t="shared" ref="EG237:EI237" si="773">EG236</f>
        <v>41.088788075178222</v>
      </c>
      <c r="EH237" s="73">
        <f>IF(ISERROR(EG237/DY237),"NM",IF(OR(EG237/DY237&lt;0.5,EG237/DY237&gt;2),"NM",(EG237/DY237-1)*100))</f>
        <v>-2.5275437459494565</v>
      </c>
      <c r="EI237" s="349">
        <f t="shared" si="773"/>
        <v>40.726577437858509</v>
      </c>
      <c r="EJ237" s="73">
        <f>IF(ISERROR(EI237/EA237),"NM",IF(OR(EI237/EA237&lt;0.5,EI237/EA237&gt;2),"NM",(EI237/EA237-1)*100))</f>
        <v>1.5861640776309249</v>
      </c>
      <c r="EK237" s="349">
        <f t="shared" ref="EK237:EM237" si="774">EK236</f>
        <v>39.770554493307841</v>
      </c>
      <c r="EL237" s="73">
        <f>IF(ISERROR(EK237/EC237),"NM",IF(OR(EK237/EC237&lt;0.5,EK237/EC237&gt;2),"NM",(EK237/EC237-1)*100))</f>
        <v>-5.0200111634977285</v>
      </c>
      <c r="EM237" s="349">
        <f t="shared" si="774"/>
        <v>39.873015873015873</v>
      </c>
      <c r="EN237" s="73">
        <f>IF(ISERROR(EM237/EE237),"NM",IF(OR(EM237/EE237&lt;0.5,EM237/EE237&gt;2),"NM",(EM237/EE237-1)*100))</f>
        <v>-0.34977232384039159</v>
      </c>
      <c r="EO237" s="349">
        <f t="shared" ref="EO237" si="775">EO236</f>
        <v>40.38095238095238</v>
      </c>
      <c r="EP237" s="73">
        <f>IF(ISERROR(EO237/EG237),"NM",IF(OR(EO237/EG237&lt;0.5,EO237/EG237&gt;2),"NM",(EO237/EG237-1)*100))</f>
        <v>-1.7226979119723596</v>
      </c>
      <c r="EQ237" s="359">
        <f>IF($B$6=1,EQ236,IF($B$6=2,EQ236+EQ495,IF($B$6=3,EQ236+EQ496)))</f>
        <v>40.726577437858509</v>
      </c>
      <c r="ER237" s="73">
        <f>IF(ISERROR(EQ237/EI237),"NM",IF(OR(EQ237/EI237&lt;0.5,EQ237/EI237&gt;2),"NM",(EQ237/EI237-1)*100))</f>
        <v>0</v>
      </c>
      <c r="ES237" s="359">
        <f>IF($B$6=1,ES236,IF($B$6=2,ES236+ES495,IF($B$6=3,ES236+ES496)))</f>
        <v>39.770554493307841</v>
      </c>
      <c r="ET237" s="73">
        <f>IF(ISERROR(ES237/EK237),"NM",IF(OR(ES237/EK237&lt;0.5,ES237/EK237&gt;2),"NM",(ES237/EK237-1)*100))</f>
        <v>0</v>
      </c>
      <c r="EU237" s="359">
        <f>IF($B$6=1,EU236,IF($B$6=2,EU236+EU495,IF($B$6=3,EU236+EU496)))</f>
        <v>39.873015873015873</v>
      </c>
      <c r="EV237" s="73">
        <f>IF(ISERROR(EU237/EM237),"NM",IF(OR(EU237/EM237&lt;0.5,EU237/EM237&gt;2),"NM",(EU237/EM237-1)*100))</f>
        <v>0</v>
      </c>
      <c r="EW237" s="359">
        <f>IF($B$6=1,EW236,IF($B$6=2,EW236+EW495,IF($B$6=3,EW236+EW496)))</f>
        <v>40.38095238095238</v>
      </c>
      <c r="EX237" s="73">
        <f>IF(ISERROR(EW237/EO237),"NM",IF(OR(EW237/EO237&lt;0.5,EW237/EO237&gt;2),"NM",(EW237/EO237-1)*100))</f>
        <v>0</v>
      </c>
      <c r="EY237" s="73"/>
      <c r="EZ237" s="347"/>
      <c r="FA237" s="338"/>
      <c r="FB237" s="348">
        <f>FB236</f>
        <v>41.072167535782746</v>
      </c>
      <c r="FC237" s="344"/>
      <c r="FD237" s="348">
        <f>FD236</f>
        <v>41.344956413449566</v>
      </c>
      <c r="FE237" s="339">
        <f>IF(ISERROR(FD237/FB237),"NM",IF(OR(FD237/FB237&lt;0.5,FD237/FB237&gt;2),"NM",(FD237/FB237-1)*100))</f>
        <v>0.66416966533153765</v>
      </c>
      <c r="FF237" s="348">
        <f>FF236</f>
        <v>41.262928688078389</v>
      </c>
      <c r="FG237" s="339">
        <f>IF(ISERROR(FF237/FD237),"NM",IF(OR(FF237/FD237&lt;0.5,FF237/FD237&gt;2),"NM",(FF237/FD237-1)*100))</f>
        <v>-0.19839838395498965</v>
      </c>
      <c r="FH237" s="348">
        <f>FH236</f>
        <v>41.16009280742459</v>
      </c>
      <c r="FI237" s="339">
        <f>IF(ISERROR(FH237/FF237),"NM",IF(OR(FH237/FF237&lt;0.5,FH237/FF237&gt;2),"NM",(FH237/FF237-1)*100))</f>
        <v>-0.24922099308842816</v>
      </c>
      <c r="FJ237" s="348">
        <f>FJ236</f>
        <v>41.936743459586104</v>
      </c>
      <c r="FK237" s="339">
        <f>IF(ISERROR(FJ237/FH237),"NM",IF(OR(FJ237/FH237&lt;0.5,FJ237/FH237&gt;2),"NM",(FJ237/FH237-1)*100))</f>
        <v>1.8869020917791079</v>
      </c>
      <c r="FL237" s="348">
        <f>FL236</f>
        <v>42.163801820020225</v>
      </c>
      <c r="FM237" s="339">
        <f>IF(ISERROR(FL237/FJ237),"NM",IF(OR(FL237/FJ237&lt;0.5,FL237/FJ237&gt;2),"NM",(FL237/FJ237-1)*100))</f>
        <v>0.54143059690110462</v>
      </c>
      <c r="FN237" s="348">
        <f>FN236</f>
        <v>42.651900628554323</v>
      </c>
      <c r="FO237" s="339">
        <f>IF(ISERROR(FN237/FL237),"NM",IF(OR(FN237/FL237&lt;0.5,FN237/FL237&gt;2),"NM",(FN237/FL237-1)*100))</f>
        <v>1.157625231751136</v>
      </c>
      <c r="FP237" s="348">
        <f>FP236</f>
        <v>42.585034013605444</v>
      </c>
      <c r="FQ237" s="339">
        <f>IF(ISERROR(FP237/FN237),"NM",IF(OR(FP237/FN237&lt;0.5,FP237/FN237&gt;2),"NM",(FP237/FN237-1)*100))</f>
        <v>-0.15677288459242655</v>
      </c>
      <c r="FR237" s="350">
        <f>FR236</f>
        <v>38.65441906653426</v>
      </c>
      <c r="FS237" s="339">
        <f>IF(ISERROR(FR237/FP237),"NM",IF(OR(FR237/FP237&lt;0.5,FR237/FP237&gt;2),"NM",(FR237/FP237-1)*100))</f>
        <v>-9.2300382942406394</v>
      </c>
      <c r="FT237" s="350">
        <f>FT236</f>
        <v>40.103463787674315</v>
      </c>
      <c r="FU237" s="339">
        <f>IF(ISERROR(FT237/FR237),"NM",IF(OR(FT237/FR237&lt;0.5,FT237/FR237&gt;2),"NM",(FT237/FR237-1)*100))</f>
        <v>3.7487168508363089</v>
      </c>
      <c r="FV237" s="350">
        <f>FV236</f>
        <v>42.678086484228118</v>
      </c>
      <c r="FW237" s="339">
        <f>IF(ISERROR(FV237/FT237),"NM",IF(OR(FV237/FT237&lt;0.5,FV237/FT237&gt;2),"NM",(FV237/FT237-1)*100))</f>
        <v>6.419950930385987</v>
      </c>
      <c r="FX237" s="350">
        <f>FX236</f>
        <v>44.922269331718148</v>
      </c>
      <c r="FY237" s="339">
        <f>IF(ISERROR(FX237/FV237),"NM",IF(OR(FX237/FV237&lt;0.5,FX237/FV237&gt;2),"NM",(FX237/FV237-1)*100))</f>
        <v>5.2583961287003378</v>
      </c>
      <c r="FZ237" s="350">
        <f>FZ236</f>
        <v>44.07049725045178</v>
      </c>
      <c r="GA237" s="339">
        <f>IF(ISERROR(FZ237/FX237),"NM",IF(OR(FZ237/FX237&lt;0.5,FZ237/FX237&gt;2),"NM",(FZ237/FX237-1)*100))</f>
        <v>-1.8961020757358726</v>
      </c>
      <c r="GB237" s="350">
        <f>IF($B$6=1,GB236,IF($B$6=2,GB236+GB495,IF($B$6=3,GB236+GB496)))</f>
        <v>43.204792212654439</v>
      </c>
      <c r="GC237" s="339">
        <f>IF(ISERROR(GB237/FZ237),"NM",IF(OR(GB237/FZ237&lt;0.5,GB237/FZ237&gt;2),"NM",(GB237/FZ237-1)*100))</f>
        <v>-1.9643641252277133</v>
      </c>
      <c r="GD237" s="350">
        <f>IF($B$6=1,GD236,IF($B$6=2,GD236+GD495,IF($B$6=3,GD236+GD496)))</f>
        <v>42.377398720682301</v>
      </c>
      <c r="GE237" s="339">
        <f>IF(ISERROR(GD237/GB237),"NM",IF(OR(GD237/GB237&lt;0.5,GD237/GB237&gt;2),"NM",(GD237/GB237-1)*100))</f>
        <v>-1.9150502747465992</v>
      </c>
      <c r="GF237" s="350">
        <f>IF($B$6=1,GF236,IF($B$6=2,GF236+GF495,IF($B$6=3,GF236+GF496)))</f>
        <v>42.600587117941636</v>
      </c>
      <c r="GG237" s="339">
        <f>IF(ISERROR(GF237/GD237),"NM",IF(OR(GF237/GD237&lt;0.5,GF237/GD237&gt;2),"NM",(GF237/GD237-1)*100))</f>
        <v>0.52666846950757407</v>
      </c>
      <c r="GH237" s="350">
        <f>IF($B$6=1,GH236,IF($B$6=2,GH236+GH495,IF($B$6=3,GH236+GH496)))</f>
        <v>42.276839051032603</v>
      </c>
      <c r="GI237" s="339">
        <f>IF(ISERROR(GH237/GF237),"NM",IF(OR(GH237/GF237&lt;0.5,GH237/GF237&gt;2),"NM",(GH237/GF237-1)*100))</f>
        <v>-0.7599615141752003</v>
      </c>
      <c r="GJ237" s="350">
        <f>IF($B$6=1,GJ236,IF($B$6=2,GJ236+GJ495,IF($B$6=3,GJ236+GJ496)))</f>
        <v>41.687386043427814</v>
      </c>
      <c r="GK237" s="339">
        <f>IF(ISERROR(GJ237/GH237),"NM",IF(OR(GJ237/GH237&lt;0.5,GJ237/GH237&gt;2),"NM",(GJ237/GH237-1)*100))</f>
        <v>-1.3942693466114098</v>
      </c>
      <c r="GL237" s="350">
        <f>IF($B$6=1,GL236,IF($B$6=2,GL236+GL495,IF($B$6=3,GL236+GL496)))</f>
        <v>40.765364034376525</v>
      </c>
      <c r="GM237" s="339">
        <f>IF(ISERROR(GL237/GJ237),"NM",IF(OR(GL237/GJ237&lt;0.5,GL237/GJ237&gt;2),"NM",(GL237/GJ237-1)*100))</f>
        <v>-2.2117529942769054</v>
      </c>
      <c r="GN237" s="350">
        <f>IF($B$6=1,GN236,IF($B$6=2,GN236+GN495,IF($B$6=3,GN236+GN496)))</f>
        <v>40.18765903307888</v>
      </c>
      <c r="GO237" s="339">
        <f>IF(ISERROR(GN237/GL237),"NM",IF(OR(GN237/GL237&lt;0.5,GN237/GL237&gt;2),"NM",(GN237/GL237-1)*100))</f>
        <v>-1.4171466758164608</v>
      </c>
      <c r="GP237" s="350">
        <f>IF($B$6=1,GP236,IF($B$6=2,GP236+GP495,IF($B$6=3,GP236+GP496)))</f>
        <v>40.188333364841874</v>
      </c>
      <c r="GQ237" s="339">
        <f>IF(ISERROR(GP237/GN237),"NM",IF(OR(GP237/GN237&lt;0.5,GP237/GN237&gt;2),"NM",(GP237/GN237-1)*100))</f>
        <v>1.6779573113190338E-3</v>
      </c>
      <c r="GR237" s="350">
        <f>IF($B$6=1,GR236,IF($B$6=2,GR236+GR495,IF($B$6=3,GR236+GR496)))</f>
        <v>40.86</v>
      </c>
      <c r="GS237" s="339">
        <f>IF(ISERROR(GR237/GP237),"NM",IF(OR(GR237/GP237&lt;0.5,GR237/GP237&gt;2),"NM",(GR237/GP237-1)*100))</f>
        <v>1.6712975605644775</v>
      </c>
      <c r="GT237" s="350">
        <f>IF($B$6=1,GT236,IF($B$6=2,GT236+GT495,IF($B$6=3,GT236+GT496)))</f>
        <v>41.31</v>
      </c>
      <c r="GU237" s="339">
        <f>IF(ISERROR(GT237/GR237),"NM",IF(OR(GT237/GR237&lt;0.5,GT237/GR237&gt;2),"NM",(GT237/GR237-1)*100))</f>
        <v>1.1013215859030812</v>
      </c>
      <c r="GV237" s="350">
        <f>IF($B$6=1,GV236,IF($B$6=2,GV236+GV495,IF($B$6=3,GV236+GV496)))</f>
        <v>41.81</v>
      </c>
      <c r="GW237" s="339">
        <f>IF(ISERROR(GV237/GT237),"NM",IF(OR(GV237/GT237&lt;0.5,GV237/GT237&gt;2),"NM",(GV237/GT237-1)*100))</f>
        <v>1.2103606874848793</v>
      </c>
      <c r="GX237" s="350">
        <f>IF($B$6=1,GX236,IF($B$6=2,GX236+GX495,IF($B$6=3,GX236+GX496)))</f>
        <v>42.36</v>
      </c>
      <c r="GY237" s="339">
        <f>IF(ISERROR(GX237/GV237),"NM",IF(OR(GX237/GV237&lt;0.5,GX237/GV237&gt;2),"NM",(GX237/GV237-1)*100))</f>
        <v>1.3154747668021827</v>
      </c>
      <c r="GZ237" s="73">
        <f t="shared" si="723"/>
        <v>1.0584536339056649</v>
      </c>
      <c r="HA237" s="352"/>
      <c r="HB237" s="335"/>
      <c r="HC237"/>
      <c r="HD237"/>
      <c r="HE237"/>
      <c r="HF237"/>
      <c r="HG237"/>
      <c r="HH237"/>
    </row>
    <row r="238" spans="1:216" s="2" customFormat="1" ht="13.5" customHeight="1" collapsed="1" x14ac:dyDescent="0.2">
      <c r="B238" s="54" t="s">
        <v>157</v>
      </c>
      <c r="C238" s="131">
        <f>C232/C$228*100</f>
        <v>11.085972850678733</v>
      </c>
      <c r="D238" s="63"/>
      <c r="E238" s="131">
        <f>E232/E$228*100</f>
        <v>10.290827740492169</v>
      </c>
      <c r="F238" s="63"/>
      <c r="G238" s="131">
        <f>G232/G$228*100</f>
        <v>12.633832976445397</v>
      </c>
      <c r="H238" s="63"/>
      <c r="I238" s="131">
        <f>I232/I$228*100</f>
        <v>11.850311850311851</v>
      </c>
      <c r="J238" s="63"/>
      <c r="K238" s="131">
        <f>K232/K$228*100</f>
        <v>10.916179337231968</v>
      </c>
      <c r="L238" s="63">
        <f>IF(ISERROR(K238/C238),"NM",IF(OR(K238/C238&lt;0.5,K238/C238&gt;2),"NM",(K238/C238-1)*100))</f>
        <v>-1.531606794764695</v>
      </c>
      <c r="M238" s="131">
        <f>M232/M$228*100</f>
        <v>11.909262759924385</v>
      </c>
      <c r="N238" s="63">
        <f>IF(ISERROR(M238/E238),"NM",IF(OR(M238/E238&lt;0.5,M238/E238&gt;2),"NM",(M238/E238-1)*100))</f>
        <v>15.72696638448261</v>
      </c>
      <c r="O238" s="131">
        <f>O232/O$228*100</f>
        <v>11.090909090909092</v>
      </c>
      <c r="P238" s="63">
        <f>IF(ISERROR(O238/G238),"NM",IF(OR(O238/G238&lt;0.5,O238/G238&gt;2),"NM",(O238/G238-1)*100))</f>
        <v>-12.212634822804313</v>
      </c>
      <c r="Q238" s="131">
        <f>Q232/Q$228*100</f>
        <v>11.367673179396093</v>
      </c>
      <c r="R238" s="63">
        <f>IF(ISERROR(Q238/I238),"NM",IF(OR(Q238/I238&lt;0.5,Q238/I238&gt;2),"NM",(Q238/I238-1)*100))</f>
        <v>-4.0727929949206931</v>
      </c>
      <c r="S238" s="131">
        <f>S232/S$228*100</f>
        <v>11.221122112211221</v>
      </c>
      <c r="T238" s="63">
        <f>IF(ISERROR(S238/K238),"NM",IF(OR(S238/K238&lt;0.5,S238/K238&gt;2),"NM",(S238/K238-1)*100))</f>
        <v>2.7934936350777928</v>
      </c>
      <c r="U238" s="131">
        <f>U232/U$228*100</f>
        <v>10.207336523125997</v>
      </c>
      <c r="V238" s="63">
        <f>IF(ISERROR(U238/M238),"NM",IF(OR(U238/M238&lt;0.5,U238/M238&gt;2),"NM",(U238/M238-1)*100))</f>
        <v>-14.290777448672177</v>
      </c>
      <c r="W238" s="131">
        <f>W232/W$228*100</f>
        <v>11.162079510703364</v>
      </c>
      <c r="X238" s="63">
        <f>IF(ISERROR(W238/O238),"NM",IF(OR(W238/O238&lt;0.5,W238/O238&gt;2),"NM",(W238/O238-1)*100))</f>
        <v>0.64170050634180242</v>
      </c>
      <c r="Y238" s="131">
        <f>Y232/Y$228*100</f>
        <v>11.869436201780417</v>
      </c>
      <c r="Z238" s="63">
        <f>IF(ISERROR(Y238/Q238),"NM",IF(OR(Y238/Q238&lt;0.5,Y238/Q238&gt;2),"NM",(Y238/Q238-1)*100))</f>
        <v>4.4139465875371098</v>
      </c>
      <c r="AA238" s="131">
        <f>AA232/AA$228*100</f>
        <v>11.064425770308123</v>
      </c>
      <c r="AB238" s="63">
        <f>IF(ISERROR(AA238/S238),"NM",IF(OR(AA238/S238&lt;0.5,AA238/S238&gt;2),"NM",(AA238/S238-1)*100))</f>
        <v>-1.3964409293129032</v>
      </c>
      <c r="AC238" s="131">
        <f>AC232/AC$228*100</f>
        <v>11.691884456671252</v>
      </c>
      <c r="AD238" s="63">
        <f>IF(ISERROR(AC238/U238),"NM",IF(OR(AC238/U238&lt;0.5,AC238/U238&gt;2),"NM",(AC238/U238-1)*100))</f>
        <v>14.543930536451155</v>
      </c>
      <c r="AE238" s="131">
        <f>AE232/AE$228*100</f>
        <v>11.920529801324504</v>
      </c>
      <c r="AF238" s="63">
        <f>IF(ISERROR(AE238/W238),"NM",IF(OR(AE238/W238&lt;0.5,AE238/W238&gt;2),"NM",(AE238/W238-1)*100))</f>
        <v>6.794883425564735</v>
      </c>
      <c r="AG238" s="131">
        <f>AG232/AG$228*100</f>
        <v>10.376134889753567</v>
      </c>
      <c r="AH238" s="63">
        <f>IF(ISERROR(AG238/Y238),"NM",IF(OR(AG238/Y238&lt;0.5,AG238/Y238&gt;2),"NM",(AG238/Y238-1)*100))</f>
        <v>-12.58106355382621</v>
      </c>
      <c r="AI238" s="132">
        <f>AI232/AI$228*100</f>
        <v>11.604938271604938</v>
      </c>
      <c r="AJ238" s="63">
        <f>IF(ISERROR(AI238/AA238),"NM",IF(OR(AI238/AA238&lt;0.5,AI238/AA238&gt;2),"NM",(AI238/AA238-1)*100))</f>
        <v>4.885138302859815</v>
      </c>
      <c r="AK238" s="131">
        <f>AK232/AK$228*100</f>
        <v>11.850060459492139</v>
      </c>
      <c r="AL238" s="63">
        <f>IF(ISERROR(AK238/AC238),"NM",IF(OR(AK238/AC238&lt;0.5,AK238/AC238&gt;2),"NM",(AK238/AC238-1)*100))</f>
        <v>1.352870047656296</v>
      </c>
      <c r="AM238" s="131">
        <f>AM232/AM$228*100</f>
        <v>10.861865407319952</v>
      </c>
      <c r="AN238" s="63">
        <f>IF(ISERROR(AM238/AE238),"NM",IF(OR(AM238/AE238&lt;0.5,AM238/AE238&gt;2),"NM",(AM238/AE238-1)*100))</f>
        <v>-8.8810179719270739</v>
      </c>
      <c r="AO238" s="133">
        <f>AO232/AO$228*100</f>
        <v>10.968494749124854</v>
      </c>
      <c r="AP238" s="63">
        <f>IF(ISERROR(AO238/AG238),"NM",IF(OR(AO238/AG238&lt;0.5,AO238/AG238&gt;2),"NM",(AO238/AG238-1)*100))</f>
        <v>5.7088681446907819</v>
      </c>
      <c r="AQ238" s="133">
        <f>AQ232/AQ$228*100</f>
        <v>12.457912457912458</v>
      </c>
      <c r="AR238" s="63">
        <f>IF(ISERROR(AQ238/AI238),"NM",IF(OR(AQ238/AI238&lt;0.5,AQ238/AI238&gt;2),"NM",(AQ238/AI238-1)*100))</f>
        <v>7.350096711798848</v>
      </c>
      <c r="AS238" s="133">
        <f>AS232/AS$228*100</f>
        <v>10.87912087912088</v>
      </c>
      <c r="AT238" s="63">
        <f>IF(ISERROR(AS238/AK238),"NM",IF(OR(AS238/AK238&lt;0.5,AS238/AK238&gt;2),"NM",(AS238/AK238-1)*100))</f>
        <v>-8.1935411527248156</v>
      </c>
      <c r="AU238" s="133">
        <f>AU232/AU$228*100</f>
        <v>11.625403659849299</v>
      </c>
      <c r="AV238" s="63">
        <f>IF(ISERROR(AU238/AM238),"NM",IF(OR(AU238/AM238&lt;0.5,AU238/AM238&gt;2),"NM",(AU238/AM238-1)*100))</f>
        <v>7.02953152056911</v>
      </c>
      <c r="AW238" s="133">
        <f>AW232/AW$228*100</f>
        <v>11.428571428571429</v>
      </c>
      <c r="AX238" s="63">
        <f>IF(ISERROR(AW238/AO238),"NM",IF(OR(AW238/AO238&lt;0.5,AW238/AO238&gt;2),"NM",(AW238/AO238-1)*100))</f>
        <v>4.1945288753799437</v>
      </c>
      <c r="AY238" s="133">
        <f>AY232/AY$228*100</f>
        <v>10.918367346938776</v>
      </c>
      <c r="AZ238" s="65">
        <f>IF(ISERROR(AY238/AQ238),"NM",IF(OR(AY238/AQ238&lt;0.5,AY238/AQ238&gt;2),"NM",(AY238/AQ238-1)*100))</f>
        <v>-12.357970215113067</v>
      </c>
      <c r="BA238" s="133">
        <f>BA232/BA$228*100</f>
        <v>11.267605633802818</v>
      </c>
      <c r="BB238" s="65">
        <f>IF(ISERROR(BA238/AS238),"NM",IF(OR(BA238/AS238&lt;0.5,BA238/AS238&gt;2),"NM",(BA238/AS238-1)*100))</f>
        <v>3.5709204723289201</v>
      </c>
      <c r="BC238" s="133">
        <f>BC232/BC$228*100</f>
        <v>11.361410381978452</v>
      </c>
      <c r="BD238" s="65">
        <f>IF(ISERROR(BC238/AU238),"NM",IF(OR(BC238/AU238&lt;0.5,BC238/AU238&gt;2),"NM",(BC238/AU238-1)*100))</f>
        <v>-2.2708310661297859</v>
      </c>
      <c r="BE238" s="133">
        <f>BE232/BE$228*100</f>
        <v>26.815101645692156</v>
      </c>
      <c r="BF238" s="65" t="str">
        <f>IF(ISERROR(BE238/AW238),"NM",IF(OR(BE238/AW238&lt;0.5,BE238/AW238&gt;2),"NM",(BE238/AW238-1)*100))</f>
        <v>NM</v>
      </c>
      <c r="BG238" s="133">
        <f>BG232/BG$228*100</f>
        <v>15.483870967741936</v>
      </c>
      <c r="BH238" s="65">
        <f>IF(ISERROR(BG238/AY238),"NM",IF(OR(BG238/AY238&lt;0.5,BG238/AY238&gt;2),"NM",(BG238/AY238-1)*100))</f>
        <v>41.814892975580342</v>
      </c>
      <c r="BI238" s="133">
        <f>BI232/BI$228*100</f>
        <v>12.283894449499545</v>
      </c>
      <c r="BJ238" s="65">
        <f>IF(ISERROR(BI238/BA238),"NM",IF(OR(BI238/BA238&lt;0.5,BI238/BA238&gt;2),"NM",(BI238/BA238-1)*100))</f>
        <v>9.019563239308459</v>
      </c>
      <c r="BK238" s="133">
        <f>BK232/BK$228*100</f>
        <v>11.942959001782532</v>
      </c>
      <c r="BL238" s="65">
        <f>IF(ISERROR(BK238/BC238),"NM",IF(OR(BK238/BC238&lt;0.5,BK238/BC238&gt;2),"NM",(BK238/BC238-1)*100))</f>
        <v>5.1186305243100527</v>
      </c>
      <c r="BM238" s="133">
        <f>BM232/BM$228*100</f>
        <v>11.491228070175438</v>
      </c>
      <c r="BN238" s="65" t="str">
        <f>IF(ISERROR(BM238/BE238),"NM",IF(OR(BM238/BE238&lt;0.5,BM238/BE238&gt;2),"NM",(BM238/BE238-1)*100))</f>
        <v>NM</v>
      </c>
      <c r="BO238" s="133">
        <f>BO232/BO$228*100</f>
        <v>12.329931972789115</v>
      </c>
      <c r="BP238" s="65">
        <f>IF(ISERROR(BO238/BG238),"NM",IF(OR(BO238/BG238&lt;0.5,BO238/BG238&gt;2),"NM",(BO238/BG238-1)*100))</f>
        <v>-20.369189342403637</v>
      </c>
      <c r="BQ238" s="133">
        <f>BQ232/BQ$228*100</f>
        <v>12.174643157010916</v>
      </c>
      <c r="BR238" s="65">
        <f>IF(ISERROR(BQ238/BI238),"NM",IF(OR(BQ238/BI238&lt;0.5,BQ238/BI238&gt;2),"NM",(BQ238/BI238-1)*100))</f>
        <v>-0.8893864477407698</v>
      </c>
      <c r="BS238" s="133">
        <f>BS232/BS$228*100</f>
        <v>9.1811414392059554</v>
      </c>
      <c r="BT238" s="65">
        <f>IF(ISERROR(BS238/BK238),"NM",IF(OR(BS238/BK238&lt;0.5,BS238/BK238&gt;2),"NM",(BS238/BK238-1)*100))</f>
        <v>-23.125069441872526</v>
      </c>
      <c r="BU238" s="133">
        <f>BU232/BU$228*100</f>
        <v>6.7712634186622624</v>
      </c>
      <c r="BV238" s="65">
        <f>IF(ISERROR(BU238/BM238),"NM",IF(OR(BU238/BM238&lt;0.5,BU238/BM238&gt;2),"NM",(BU238/BM238-1)*100))</f>
        <v>-41.07450154751924</v>
      </c>
      <c r="BW238" s="133">
        <f>BW232/BW$228*100</f>
        <v>5.4471544715447155</v>
      </c>
      <c r="BX238" s="65" t="str">
        <f>IF(ISERROR(BW238/BO238),"NM",IF(OR(BW238/BO238&lt;0.5,BW238/BO238&gt;2),"NM",(BW238/BO238-1)*100))</f>
        <v>NM</v>
      </c>
      <c r="BY238" s="133">
        <f>BY232/BY$228*100</f>
        <v>5.9689288634505315</v>
      </c>
      <c r="BZ238" s="65" t="str">
        <f>IF(ISERROR(BY238/BQ238),"NM",IF(OR(BY238/BQ238&lt;0.5,BY238/BQ238&gt;2),"NM",(BY238/BQ238-1)*100))</f>
        <v>NM</v>
      </c>
      <c r="CA238" s="133">
        <f>CA232/CA$228*100</f>
        <v>7.5242718446601939</v>
      </c>
      <c r="CB238" s="65">
        <f>IF(ISERROR(CA238/BS238),"NM",IF(OR(CA238/BS238&lt;0.5,CA238/BS238&gt;2),"NM",(CA238/BS238-1)*100))</f>
        <v>-18.046444502755186</v>
      </c>
      <c r="CC238" s="133">
        <f>CC232/CC$228*100</f>
        <v>8.2278481012658222</v>
      </c>
      <c r="CD238" s="65">
        <f>IF(ISERROR(CC238/BU238),"NM",IF(OR(CC238/BU238&lt;0.5,CC238/BU238&gt;2),"NM",(CC238/BU238-1)*100))</f>
        <v>21.511268910157444</v>
      </c>
      <c r="CE238" s="133">
        <f>CE232/CE$228*100</f>
        <v>0.47021943573667713</v>
      </c>
      <c r="CF238" s="65" t="str">
        <f>IF(ISERROR(CE238/BW238),"NM",IF(OR(CE238/BW238&lt;0.5,CE238/BW238&gt;2),"NM",(CE238/BW238-1)*100))</f>
        <v>NM</v>
      </c>
      <c r="CG238" s="133">
        <f>CG232/CG$228*100</f>
        <v>7.3929961089494167</v>
      </c>
      <c r="CH238" s="67">
        <f>IF(ISERROR(CG238/BY238),"NM",IF(OR(CG238/BY238&lt;0.5,CG238/BY238&gt;2),"NM",(CG238/BY238-1)*100))</f>
        <v>23.858003304727895</v>
      </c>
      <c r="CI238" s="133">
        <f>CI232/CI$228*100</f>
        <v>7.9051383399209492</v>
      </c>
      <c r="CJ238" s="67">
        <f>IF(ISERROR(CI238/CA238),"NM",IF(OR(CI238/CA238&lt;0.5,CI238/CA238&gt;2),"NM",(CI238/CA238-1)*100))</f>
        <v>5.0618385821751932</v>
      </c>
      <c r="CK238" s="133">
        <f>CK232/CK$228*100</f>
        <v>6.2548262548262556</v>
      </c>
      <c r="CL238" s="67">
        <f>IF(ISERROR(CK238/CC238),"NM",IF(OR(CK238/CC238&lt;0.5,CK238/CC238&gt;2),"NM",(CK238/CC238-1)*100))</f>
        <v>-23.979803979803961</v>
      </c>
      <c r="CM238" s="133">
        <f>CM232/CM$228*100</f>
        <v>5.9270516717325226</v>
      </c>
      <c r="CN238" s="67" t="str">
        <f>IF(ISERROR(CM238/CE238),"NM",IF(OR(CM238/CE238&lt;0.5,CM238/CE238&gt;2),"NM",(CM238/CE238-1)*100))</f>
        <v>NM</v>
      </c>
      <c r="CO238" s="133">
        <f>CO232/CO$228*100</f>
        <v>8.3021690351533284</v>
      </c>
      <c r="CP238" s="67">
        <f>IF(ISERROR(CO238/CG238),"NM",IF(OR(CO238/CG238&lt;0.5,CO238/CG238&gt;2),"NM",(CO238/CG238-1)*100))</f>
        <v>12.297760107073952</v>
      </c>
      <c r="CQ238" s="133">
        <f>CQ232/CQ$228*100</f>
        <v>7.4515648286140088</v>
      </c>
      <c r="CR238" s="67">
        <f>IF(ISERROR(CQ238/CI238),"NM",IF(OR(CQ238/CI238&lt;0.5,CQ238/CI238&gt;2),"NM",(CQ238/CI238-1)*100))</f>
        <v>-5.7377049180327937</v>
      </c>
      <c r="CS238" s="133">
        <f>CS232/CS$228*100</f>
        <v>8.6117297698589468</v>
      </c>
      <c r="CT238" s="67">
        <f>IF(ISERROR(CS238/CK238),"NM",IF(OR(CS238/CK238&lt;0.5,CS238/CK238&gt;2),"NM",(CS238/CK238-1)*100))</f>
        <v>37.681358666263385</v>
      </c>
      <c r="CU238" s="133">
        <f>CU232/CU$228*100</f>
        <v>6.1371841155234659</v>
      </c>
      <c r="CV238" s="67">
        <f>IF(ISERROR(CU238/CM238),"NM",IF(OR(CU238/CM238&lt;0.5,CU238/CM238&gt;2),"NM",(CU238/CM238-1)*100))</f>
        <v>3.5453114875497516</v>
      </c>
      <c r="CW238" s="133">
        <f>CW232/CW$228*100</f>
        <v>8.5348506401137971</v>
      </c>
      <c r="CX238" s="67">
        <f>IF(ISERROR(CW238/CO238),"NM",IF(OR(CW238/CO238&lt;0.5,CW238/CO238&gt;2),"NM",(CW238/CO238-1)*100))</f>
        <v>2.8026604129022248</v>
      </c>
      <c r="CY238" s="133">
        <f>CY232/CY$228*100</f>
        <v>7.9320113314447589</v>
      </c>
      <c r="CZ238" s="67">
        <f>IF(ISERROR(CY238/CQ238),"NM",IF(OR(CY238/CQ238&lt;0.5,CY238/CQ238&gt;2),"NM",(CY238/CQ238-1)*100))</f>
        <v>6.4475920679886611</v>
      </c>
      <c r="DA238" s="133">
        <f>DA232/DA$228*100</f>
        <v>9.192982456140351</v>
      </c>
      <c r="DB238" s="67">
        <f>IF(ISERROR(DA238/CS238),"NM",IF(OR(DA238/CS238&lt;0.5,DA238/CS238&gt;2),"NM",(DA238/CS238-1)*100))</f>
        <v>6.7495462794918248</v>
      </c>
      <c r="DC238" s="133">
        <f>DC232/DC$228*100</f>
        <v>5.7023643949930456</v>
      </c>
      <c r="DD238" s="67">
        <f>IF(ISERROR(DC238/CU238),"NM",IF(OR(DC238/CU238&lt;0.5,DC238/CU238&gt;2),"NM",(DC238/CU238-1)*100))</f>
        <v>-7.0850036815839008</v>
      </c>
      <c r="DE238" s="133">
        <f>DE232/DE$228*100</f>
        <v>7.9779917469050883</v>
      </c>
      <c r="DF238" s="67">
        <f>IF(ISERROR(DE238/CW238),"NM",IF(OR(DE238/CW238&lt;0.5,DE238/CW238&gt;2),"NM",(DE238/CW238-1)*100))</f>
        <v>-6.5245300320953774</v>
      </c>
      <c r="DG238" s="133">
        <f>DG232/DG$228*100</f>
        <v>7.4328974535443901</v>
      </c>
      <c r="DH238" s="67">
        <f>IF(ISERROR(DG238/CY238),"NM",IF(OR(DG238/CY238&lt;0.5,DG238/CY238&gt;2),"NM",(DG238/CY238-1)*100))</f>
        <v>-6.2923999606725012</v>
      </c>
      <c r="DI238" s="133">
        <f>DI232/DI$228*100</f>
        <v>8.0912863070539416</v>
      </c>
      <c r="DJ238" s="67">
        <f>IF(ISERROR(DI238/DA238),"NM",IF(OR(DI238/DA238&lt;0.5,DI238/DA238&gt;2),"NM",(DI238/DA238-1)*100))</f>
        <v>-11.984099331665144</v>
      </c>
      <c r="DK238" s="133">
        <f>DK232/DK$228*100</f>
        <v>5.0859106529209619</v>
      </c>
      <c r="DL238" s="67">
        <f>IF(ISERROR(DK238/DC238),"NM",IF(OR(DK238/DC238&lt;0.5,DK238/DC238&gt;2),"NM",(DK238/DC238-1)*100))</f>
        <v>-10.810493671947031</v>
      </c>
      <c r="DM238" s="133">
        <f>DM232/DM$228*100</f>
        <v>6.5852002715546503</v>
      </c>
      <c r="DN238" s="67">
        <f>IF(ISERROR(DM238/DE238),"NM",IF(OR(DM238/DE238&lt;0.5,DM238/DE238&gt;2),"NM",(DM238/DE238-1)*100))</f>
        <v>-17.457920734133936</v>
      </c>
      <c r="DO238" s="133">
        <f>DO232/DO$228*100</f>
        <v>6.2670299727520433</v>
      </c>
      <c r="DP238" s="67">
        <f>IF(ISERROR(DO238/DG238),"NM",IF(OR(DO238/DG238&lt;0.5,DO238/DG238&gt;2),"NM",(DO238/DG238-1)*100))</f>
        <v>-15.685235644363704</v>
      </c>
      <c r="DQ238" s="133">
        <f>DQ232/DQ$228*100</f>
        <v>7.7238550922761453</v>
      </c>
      <c r="DR238" s="67">
        <f>IF(ISERROR(DQ238/DI238),"NM",IF(OR(DQ238/DI238&lt;0.5,DQ238/DI238&gt;2),"NM",(DQ238/DI238-1)*100))</f>
        <v>-4.5410729621255808</v>
      </c>
      <c r="DS238" s="133">
        <f>DS232/DS$228*100</f>
        <v>6.1671087533156497</v>
      </c>
      <c r="DT238" s="67">
        <f>IF(ISERROR(DS238/DK238),"NM",IF(OR(DS238/DK238&lt;0.5,DS238/DK238&gt;2),"NM",(DS238/DK238-1)*100))</f>
        <v>21.258692379382026</v>
      </c>
      <c r="DU238" s="133">
        <f>DU232/DU$228*100</f>
        <v>6.1292471685542971</v>
      </c>
      <c r="DV238" s="67">
        <f>IF(ISERROR(DU238/DM238),"NM",IF(OR(DU238/DM238&lt;0.5,DU238/DM238&gt;2),"NM",(DU238/DM238-1)*100))</f>
        <v>-6.9239063991703098</v>
      </c>
      <c r="DW238" s="133">
        <f>DW232/DW$228*100</f>
        <v>6.1842105263157894</v>
      </c>
      <c r="DX238" s="67">
        <f>IF(ISERROR(DW238/DO238),"NM",IF(OR(DW238/DO238&lt;0.5,DW238/DO238&gt;2),"NM",(DW238/DO238-1)*100))</f>
        <v>-1.3215102974828308</v>
      </c>
      <c r="DY238" s="133">
        <f t="shared" ref="DY238" si="776">DY232/DY$228*100</f>
        <v>5.1861702127659575</v>
      </c>
      <c r="DZ238" s="67">
        <f>IF(ISERROR(DY238/DQ238),"NM",IF(OR(DY238/DQ238&lt;0.5,DY238/DQ238&gt;2),"NM",(DY238/DQ238-1)*100))</f>
        <v>-32.855159103746942</v>
      </c>
      <c r="EA238" s="133">
        <f>EA232/EA$228*100</f>
        <v>4.5984455958549217</v>
      </c>
      <c r="EB238" s="67">
        <f>IF(ISERROR(EA238/DS238),"NM",IF(OR(EA238/DS238&lt;0.5,EA238/DS238&gt;2),"NM",(EA238/DS238-1)*100))</f>
        <v>-25.435957434954602</v>
      </c>
      <c r="EC238" s="133">
        <f>EC232/EC$228*100</f>
        <v>6.4369310793237977</v>
      </c>
      <c r="ED238" s="67">
        <f>IF(ISERROR(EC238/DU238),"NM",IF(OR(EC238/DU238&lt;0.5,EC238/DU238&gt;2),"NM",(EC238/DU238-1)*100))</f>
        <v>5.0199298920110991</v>
      </c>
      <c r="EE238" s="133">
        <f>EE232/EE$228*100</f>
        <v>6.3553826199740593</v>
      </c>
      <c r="EF238" s="67">
        <f>IF(ISERROR(EE238/DW238),"NM",IF(OR(EE238/DW238&lt;0.5,EE238/DW238&gt;2),"NM",(EE238/DW238-1)*100))</f>
        <v>2.7678891740486211</v>
      </c>
      <c r="EG238" s="133">
        <f>EG232/EG$228*100</f>
        <v>5.7031756318859363</v>
      </c>
      <c r="EH238" s="67">
        <f>IF(ISERROR(EG238/DY238),"NM",IF(OR(EG238/DY238&lt;0.5,EG238/DY238&gt;2),"NM",(EG238/DY238-1)*100))</f>
        <v>9.9689250045698508</v>
      </c>
      <c r="EI238" s="133">
        <f>EI232/EI$228*100</f>
        <v>4.5251752708731674</v>
      </c>
      <c r="EJ238" s="67">
        <f>IF(ISERROR(EI238/EA238),"NM",IF(OR(EI238/EA238&lt;0.5,EI238/EA238&gt;2),"NM",(EI238/EA238-1)*100))</f>
        <v>-1.5933715742511123</v>
      </c>
      <c r="EK238" s="133">
        <f>EK232/EK$228*100</f>
        <v>5.7998725302740599</v>
      </c>
      <c r="EL238" s="67">
        <f>IF(ISERROR(EK238/EC238),"NM",IF(OR(EK238/EC238&lt;0.5,EK238/EC238&gt;2),"NM",(EK238/EC238-1)*100))</f>
        <v>-9.8969297822070423</v>
      </c>
      <c r="EM238" s="133">
        <f>EM232/EM$228*100</f>
        <v>6.5396825396825395</v>
      </c>
      <c r="EN238" s="67">
        <f>IF(ISERROR(EM238/EE238),"NM",IF(OR(EM238/EE238&lt;0.5,EM238/EE238&gt;2),"NM",(EM238/EE238-1)*100))</f>
        <v>2.8999028182701725</v>
      </c>
      <c r="EO238" s="133">
        <f>EO232/EO$228*100</f>
        <v>5.9047619047619051</v>
      </c>
      <c r="EP238" s="67">
        <f>IF(ISERROR(EO238/EG238),"NM",IF(OR(EO238/EG238&lt;0.5,EO238/EG238&gt;2),"NM",(EO238/EG238-1)*100))</f>
        <v>3.5346320346320459</v>
      </c>
      <c r="EQ238" s="124">
        <f>EI238</f>
        <v>4.5251752708731674</v>
      </c>
      <c r="ER238" s="67">
        <f>IF(ISERROR(EQ238/EI238),"NM",IF(OR(EQ238/EI238&lt;0.5,EQ238/EI238&gt;2),"NM",(EQ238/EI238-1)*100))</f>
        <v>0</v>
      </c>
      <c r="ES238" s="124">
        <f>EK238</f>
        <v>5.7998725302740599</v>
      </c>
      <c r="ET238" s="67">
        <f>IF(ISERROR(ES238/EK238),"NM",IF(OR(ES238/EK238&lt;0.5,ES238/EK238&gt;2),"NM",(ES238/EK238-1)*100))</f>
        <v>0</v>
      </c>
      <c r="EU238" s="124">
        <f>EM238</f>
        <v>6.5396825396825395</v>
      </c>
      <c r="EV238" s="67">
        <f>IF(ISERROR(EU238/EM238),"NM",IF(OR(EU238/EM238&lt;0.5,EU238/EM238&gt;2),"NM",(EU238/EM238-1)*100))</f>
        <v>0</v>
      </c>
      <c r="EW238" s="124">
        <f>EO238</f>
        <v>5.9047619047619051</v>
      </c>
      <c r="EX238" s="67">
        <f>IF(ISERROR(EW238/EO238),"NM",IF(OR(EW238/EO238&lt;0.5,EW238/EO238&gt;2),"NM",(EW238/EO238-1)*100))</f>
        <v>0</v>
      </c>
      <c r="EY238" s="67"/>
      <c r="EZ238" s="317"/>
      <c r="FA238" s="59"/>
      <c r="FB238" s="131">
        <f>FB232/FB$228*100</f>
        <v>11.763839178394505</v>
      </c>
      <c r="FC238" s="63"/>
      <c r="FD238" s="131">
        <f>FD232/FD$228*100</f>
        <v>11.270236612702366</v>
      </c>
      <c r="FE238" s="65">
        <f>IF(ISERROR(FD238/FB238),"NM",IF(OR(FD238/FB238&lt;0.5,FD238/FB238&gt;2),"NM",(FD238/FB238-1)*100))</f>
        <v>-4.1959309219280261</v>
      </c>
      <c r="FF238" s="131">
        <f>FF232/FF$228*100</f>
        <v>11.486118671747414</v>
      </c>
      <c r="FG238" s="65">
        <f>IF(ISERROR(FF238/FD238),"NM",IF(OR(FF238/FD238&lt;0.5,FF238/FD238&gt;2),"NM",(FF238/FD238-1)*100))</f>
        <v>1.9155060045654482</v>
      </c>
      <c r="FH238" s="131">
        <f>FH232/FH$228*100</f>
        <v>11.322505800464038</v>
      </c>
      <c r="FI238" s="65">
        <f>IF(ISERROR(FH238/FF238),"NM",IF(OR(FH238/FF238&lt;0.5,FH238/FF238&gt;2),"NM",(FH238/FF238-1)*100))</f>
        <v>-1.4244400215524311</v>
      </c>
      <c r="FJ238" s="131">
        <f>FJ232/FJ$228*100</f>
        <v>11.128465443186256</v>
      </c>
      <c r="FK238" s="65">
        <f>IF(ISERROR(FJ238/FH238),"NM",IF(OR(FJ238/FH238&lt;0.5,FJ238/FH238&gt;2),"NM",(FJ238/FH238-1)*100))</f>
        <v>-1.7137580734984392</v>
      </c>
      <c r="FL238" s="131">
        <f>FL232/FL$228*100</f>
        <v>11.257162116616112</v>
      </c>
      <c r="FM238" s="65">
        <f>IF(ISERROR(FL238/FJ238),"NM",IF(OR(FL238/FJ238&lt;0.5,FL238/FJ238&gt;2),"NM",(FL238/FJ238-1)*100))</f>
        <v>1.1564637917679255</v>
      </c>
      <c r="FN238" s="131">
        <f>FN232/FN$228*100</f>
        <v>11.313977850942832</v>
      </c>
      <c r="FO238" s="65">
        <f>IF(ISERROR(FN238/FL238),"NM",IF(OR(FN238/FL238&lt;0.5,FN238/FL238&gt;2),"NM",(FN238/FL238-1)*100))</f>
        <v>0.50470743636941151</v>
      </c>
      <c r="FP238" s="131">
        <f>FP232/FP$228*100</f>
        <v>11.591836734693878</v>
      </c>
      <c r="FQ238" s="65">
        <f>IF(ISERROR(FP238/FN238),"NM",IF(OR(FP238/FN238&lt;0.5,FP238/FN238&gt;2),"NM",(FP238/FN238-1)*100))</f>
        <v>2.4558902926249848</v>
      </c>
      <c r="FR238" s="143">
        <f>FR232/FR$228*100</f>
        <v>15.193644488579942</v>
      </c>
      <c r="FS238" s="65">
        <f>IF(ISERROR(FR238/FP238),"NM",IF(OR(FR238/FP238&lt;0.5,FR238/FP238&gt;2),"NM",(FR238/FP238-1)*100))</f>
        <v>31.071933088101609</v>
      </c>
      <c r="FT238" s="143">
        <f>FT232/FT$228*100</f>
        <v>12.775528565002251</v>
      </c>
      <c r="FU238" s="65">
        <f>IF(ISERROR(FT238/FR238),"NM",IF(OR(FT238/FR238&lt;0.5,FT238/FR238&gt;2),"NM",(FT238/FR238-1)*100))</f>
        <v>-15.915311993743364</v>
      </c>
      <c r="FV238" s="143">
        <f>FV232/FV$228*100</f>
        <v>10.08982661374556</v>
      </c>
      <c r="FW238" s="65">
        <f>IF(ISERROR(FV238/FT238),"NM",IF(OR(FV238/FT238&lt;0.5,FV238/FT238&gt;2),"NM",(FV238/FT238-1)*100))</f>
        <v>-21.022237456491631</v>
      </c>
      <c r="FX238" s="143">
        <f>FX232/FX$228*100</f>
        <v>6.8039571976579856</v>
      </c>
      <c r="FY238" s="65">
        <f>IF(ISERROR(FX238/FV238),"NM",IF(OR(FX238/FV238&lt;0.5,FX238/FV238&gt;2),"NM",(FX238/FV238-1)*100))</f>
        <v>-32.566163343294448</v>
      </c>
      <c r="FZ238" s="143">
        <f>FZ232/FZ$228*100</f>
        <v>5.5185278743951969</v>
      </c>
      <c r="GA238" s="65">
        <f>IF(ISERROR(FZ238/FX238),"NM",IF(OR(FZ238/FX238&lt;0.5,FZ238/FX238&gt;2),"NM",(FZ238/FX238-1)*100))</f>
        <v>-18.892378154660506</v>
      </c>
      <c r="GB238" s="143">
        <f>GB232/GB$228*100</f>
        <v>7.5814301759640585</v>
      </c>
      <c r="GC238" s="65">
        <f>IF(ISERROR(GB238/FZ238),"NM",IF(OR(GB238/FZ238&lt;0.5,GB238/FZ238&gt;2),"NM",(GB238/FZ238-1)*100))</f>
        <v>37.381387727337433</v>
      </c>
      <c r="GD238" s="143">
        <f>GD232/GD$228*100</f>
        <v>7.9601990049751246</v>
      </c>
      <c r="GE238" s="65">
        <f>IF(ISERROR(GD238/GB238),"NM",IF(OR(GD238/GB238&lt;0.5,GD238/GB238&gt;2),"NM",(GD238/GB238-1)*100))</f>
        <v>4.9960076162397948</v>
      </c>
      <c r="GF238" s="143">
        <f>GF232/GF$228*100</f>
        <v>7.3044379209117594</v>
      </c>
      <c r="GG238" s="65">
        <f>IF(ISERROR(GF238/GD238),"NM",IF(OR(GF238/GD238&lt;0.5,GF238/GD238&gt;2),"NM",(GF238/GD238-1)*100))</f>
        <v>-8.2379986185460279</v>
      </c>
      <c r="GH238" s="143">
        <f>GH232/GH$228*100</f>
        <v>6.4174773852193212</v>
      </c>
      <c r="GI238" s="65">
        <f>IF(ISERROR(GH238/GF238),"NM",IF(OR(GH238/GF238&lt;0.5,GH238/GF238&gt;2),"NM",(GH238/GF238-1)*100))</f>
        <v>-12.142762321973777</v>
      </c>
      <c r="GJ238" s="143">
        <f>GJ232/GJ$228*100</f>
        <v>5.9174540029835905</v>
      </c>
      <c r="GK238" s="65">
        <f>IF(ISERROR(GJ238/GH238),"NM",IF(OR(GJ238/GH238&lt;0.5,GJ238/GH238&gt;2),"NM",(GJ238/GH238-1)*100))</f>
        <v>-7.7915877566998581</v>
      </c>
      <c r="GL238" s="143">
        <f>GL232/GL$228*100</f>
        <v>5.7726609372466351</v>
      </c>
      <c r="GM238" s="65">
        <f>IF(ISERROR(GL238/GJ238),"NM",IF(OR(GL238/GJ238&lt;0.5,GL238/GJ238&gt;2),"NM",(GL238/GJ238-1)*100))</f>
        <v>-2.4468811361093912</v>
      </c>
      <c r="GN238" s="143">
        <f>GN232/GN$228*100</f>
        <v>5.6933842239185752</v>
      </c>
      <c r="GO238" s="65">
        <f>IF(ISERROR(GN238/GL238),"NM",IF(OR(GN238/GL238&lt;0.5,GN238/GL238&gt;2),"NM",(GN238/GL238-1)*100))</f>
        <v>-1.3733131772307394</v>
      </c>
      <c r="GP238" s="143">
        <f>GP232/GP$228*100</f>
        <v>5.695065229830373</v>
      </c>
      <c r="GQ238" s="65">
        <f>IF(ISERROR(GP238/GN238),"NM",IF(OR(GP238/GN238&lt;0.5,GP238/GN238&gt;2),"NM",(GP238/GN238-1)*100))</f>
        <v>2.9525601042967864E-2</v>
      </c>
      <c r="GR238" s="124">
        <f>GP238</f>
        <v>5.695065229830373</v>
      </c>
      <c r="GS238" s="65">
        <f>IF(ISERROR(GR238/GP238),"NM",IF(OR(GR238/GP238&lt;0.5,GR238/GP238&gt;2),"NM",(GR238/GP238-1)*100))</f>
        <v>0</v>
      </c>
      <c r="GT238" s="124">
        <f>GR238+0.17</f>
        <v>5.8650652298303729</v>
      </c>
      <c r="GU238" s="65">
        <f>IF(ISERROR(GT238/GR238),"NM",IF(OR(GT238/GR238&lt;0.5,GT238/GR238&gt;2),"NM",(GT238/GR238-1)*100))</f>
        <v>2.9850404365792116</v>
      </c>
      <c r="GV238" s="124">
        <f>GT238+0.2</f>
        <v>6.0650652298303731</v>
      </c>
      <c r="GW238" s="65">
        <f>IF(ISERROR(GV238/GT238),"NM",IF(OR(GV238/GT238&lt;0.5,GV238/GT238&gt;2),"NM",(GV238/GT238-1)*100))</f>
        <v>3.4100217501892072</v>
      </c>
      <c r="GX238" s="124">
        <f>GV238+0.15</f>
        <v>6.2150652298303735</v>
      </c>
      <c r="GY238" s="65">
        <f>IF(ISERROR(GX238/GV238),"NM",IF(OR(GX238/GV238&lt;0.5,GX238/GV238&gt;2),"NM",(GX238/GV238-1)*100))</f>
        <v>2.4731803256169638</v>
      </c>
      <c r="GZ238" s="67">
        <f t="shared" si="723"/>
        <v>1.7688904300676933</v>
      </c>
      <c r="HA238" s="283"/>
      <c r="HB238" s="57"/>
      <c r="HC238"/>
      <c r="HD238"/>
      <c r="HE238"/>
      <c r="HF238"/>
      <c r="HG238"/>
      <c r="HH238"/>
    </row>
    <row r="239" spans="1:216" s="2" customFormat="1" ht="13.5" customHeight="1" x14ac:dyDescent="0.2">
      <c r="A239" s="4" t="s">
        <v>248</v>
      </c>
      <c r="B239" s="54" t="s">
        <v>272</v>
      </c>
      <c r="C239" s="131">
        <f>C233/C$228*100</f>
        <v>53.167420814479641</v>
      </c>
      <c r="D239" s="63"/>
      <c r="E239" s="131">
        <f>E233/E$228*100</f>
        <v>52.796420581655482</v>
      </c>
      <c r="F239" s="63"/>
      <c r="G239" s="131">
        <f>G233/G$228*100</f>
        <v>53.104925053533194</v>
      </c>
      <c r="H239" s="63"/>
      <c r="I239" s="131">
        <f>I233/I$228*100</f>
        <v>51.975051975051976</v>
      </c>
      <c r="J239" s="63"/>
      <c r="K239" s="131">
        <f>K233/K$228*100</f>
        <v>53.021442495126706</v>
      </c>
      <c r="L239" s="63">
        <f>IF(ISERROR(K239/C239),"NM",IF(OR(K239/C239&lt;0.5,K239/C239&gt;2),"NM",(K239/C239-1)*100))</f>
        <v>-0.27456347725105523</v>
      </c>
      <c r="M239" s="131">
        <f>M233/M$228*100</f>
        <v>52.362948960302461</v>
      </c>
      <c r="N239" s="63">
        <f>IF(ISERROR(M239/E239),"NM",IF(OR(M239/E239&lt;0.5,M239/E239&gt;2),"NM",(M239/E239-1)*100))</f>
        <v>-0.8210246387491571</v>
      </c>
      <c r="O239" s="131">
        <f>O233/O$228*100</f>
        <v>52.363636363636367</v>
      </c>
      <c r="P239" s="63">
        <f>IF(ISERROR(O239/G239),"NM",IF(OR(O239/G239&lt;0.5,O239/G239&gt;2),"NM",(O239/G239-1)*100))</f>
        <v>-1.3958944281524888</v>
      </c>
      <c r="Q239" s="131">
        <f>Q233/Q$228*100</f>
        <v>52.220248667850797</v>
      </c>
      <c r="R239" s="63">
        <f>IF(ISERROR(Q239/I239),"NM",IF(OR(Q239/I239&lt;0.5,Q239/I239&gt;2),"NM",(Q239/I239-1)*100))</f>
        <v>0.47175843694493569</v>
      </c>
      <c r="S239" s="131">
        <f>S233/S$228*100</f>
        <v>52.805280528052798</v>
      </c>
      <c r="T239" s="63">
        <f>IF(ISERROR(S239/K239),"NM",IF(OR(S239/K239&lt;0.5,S239/K239&gt;2),"NM",(S239/K239-1)*100))</f>
        <v>-0.40768782760630673</v>
      </c>
      <c r="U239" s="131">
        <f>U233/U$228*100</f>
        <v>53.588516746411486</v>
      </c>
      <c r="V239" s="63">
        <f>IF(ISERROR(U239/M239),"NM",IF(OR(U239/M239&lt;0.5,U239/M239&gt;2),"NM",(U239/M239-1)*100))</f>
        <v>2.3405247611973712</v>
      </c>
      <c r="W239" s="131">
        <f>W233/W$228*100</f>
        <v>53.516819571865447</v>
      </c>
      <c r="X239" s="63">
        <f>IF(ISERROR(W239/O239),"NM",IF(OR(W239/O239&lt;0.5,W239/O239&gt;2),"NM",(W239/O239-1)*100))</f>
        <v>2.2022595990485838</v>
      </c>
      <c r="Y239" s="131">
        <f>Y233/Y$228*100</f>
        <v>52.37388724035609</v>
      </c>
      <c r="Z239" s="63">
        <f>IF(ISERROR(Y239/Q239),"NM",IF(OR(Y239/Q239&lt;0.5,Y239/Q239&gt;2),"NM",(Y239/Q239-1)*100))</f>
        <v>0.2942126405458545</v>
      </c>
      <c r="AA239" s="131">
        <f>AA233/AA$228*100</f>
        <v>53.641456582633054</v>
      </c>
      <c r="AB239" s="63">
        <f>IF(ISERROR(AA239/S239),"NM",IF(OR(AA239/S239&lt;0.5,AA239/S239&gt;2),"NM",(AA239/S239-1)*100))</f>
        <v>1.5835084033613667</v>
      </c>
      <c r="AC239" s="131">
        <f>AC233/AC$228*100</f>
        <v>53.507565337001374</v>
      </c>
      <c r="AD239" s="63">
        <f>IF(ISERROR(AC239/U239),"NM",IF(OR(AC239/U239&lt;0.5,AC239/U239&gt;2),"NM",(AC239/U239-1)*100))</f>
        <v>-0.15106111220279939</v>
      </c>
      <c r="AE239" s="131">
        <f>AE233/AE$228*100</f>
        <v>53.377483443708606</v>
      </c>
      <c r="AF239" s="63">
        <f>IF(ISERROR(AE239/W239),"NM",IF(OR(AE239/W239&lt;0.5,AE239/W239&gt;2),"NM",(AE239/W239-1)*100))</f>
        <v>-0.26035950804164099</v>
      </c>
      <c r="AG239" s="131">
        <f>AG233/AG$228*100</f>
        <v>53.177691309987033</v>
      </c>
      <c r="AH239" s="63">
        <f>IF(ISERROR(AG239/Y239),"NM",IF(OR(AG239/Y239&lt;0.5,AG239/Y239&gt;2),"NM",(AG239/Y239-1)*100))</f>
        <v>1.5347420479638885</v>
      </c>
      <c r="AI239" s="132">
        <f>AI233/AI$228*100</f>
        <v>53.703703703703709</v>
      </c>
      <c r="AJ239" s="63">
        <f>IF(ISERROR(AI239/AA239),"NM",IF(OR(AI239/AA239&lt;0.5,AI239/AA239&gt;2),"NM",(AI239/AA239-1)*100))</f>
        <v>0.11604293588629577</v>
      </c>
      <c r="AK239" s="131">
        <f>AK233/AK$228*100</f>
        <v>53.929866989117293</v>
      </c>
      <c r="AL239" s="63">
        <f>IF(ISERROR(AK239/AC239),"NM",IF(OR(AK239/AC239&lt;0.5,AK239/AC239&gt;2),"NM",(AK239/AC239-1)*100))</f>
        <v>0.78923727786188724</v>
      </c>
      <c r="AM239" s="131">
        <f>AM233/AM$228*100</f>
        <v>54.191263282172372</v>
      </c>
      <c r="AN239" s="63">
        <f>IF(ISERROR(AM239/AE239),"NM",IF(OR(AM239/AE239&lt;0.5,AM239/AE239&gt;2),"NM",(AM239/AE239-1)*100))</f>
        <v>1.5245751316132594</v>
      </c>
      <c r="AO239" s="133">
        <f>AO233/AO$228*100</f>
        <v>54.025670945157522</v>
      </c>
      <c r="AP239" s="63">
        <f>IF(ISERROR(AO239/AG239),"NM",IF(OR(AO239/AG239&lt;0.5,AO239/AG239&gt;2),"NM",(AO239/AG239-1)*100))</f>
        <v>1.5946153627230508</v>
      </c>
      <c r="AQ239" s="133">
        <f>AQ233/AQ$228*100</f>
        <v>53.872053872053868</v>
      </c>
      <c r="AR239" s="63">
        <f>IF(ISERROR(AQ239/AI239),"NM",IF(OR(AQ239/AI239&lt;0.5,AQ239/AI239&gt;2),"NM",(AQ239/AI239-1)*100))</f>
        <v>0.31347962382444194</v>
      </c>
      <c r="AS239" s="133">
        <f>AS233/AS$228*100</f>
        <v>54.285714285714285</v>
      </c>
      <c r="AT239" s="63">
        <f>IF(ISERROR(AS239/AK239),"NM",IF(OR(AS239/AK239&lt;0.5,AS239/AK239&gt;2),"NM",(AS239/AK239-1)*100))</f>
        <v>0.65983344010249745</v>
      </c>
      <c r="AU239" s="133">
        <f>AU233/AU$228*100</f>
        <v>54.682454251883748</v>
      </c>
      <c r="AV239" s="63">
        <f>IF(ISERROR(AU239/AM239),"NM",IF(OR(AU239/AM239&lt;0.5,AU239/AM239&gt;2),"NM",(AU239/AM239-1)*100))</f>
        <v>0.90640250837807912</v>
      </c>
      <c r="AW239" s="133">
        <f>AW233/AW$228*100</f>
        <v>53.862433862433868</v>
      </c>
      <c r="AX239" s="63">
        <f>IF(ISERROR(AW239/AO239),"NM",IF(OR(AW239/AO239&lt;0.5,AW239/AO239&gt;2),"NM",(AW239/AO239-1)*100))</f>
        <v>-0.30214725679086341</v>
      </c>
      <c r="AY239" s="133">
        <f>AY233/AY$228*100</f>
        <v>53.367346938775505</v>
      </c>
      <c r="AZ239" s="65">
        <f>IF(ISERROR(AY239/AQ239),"NM",IF(OR(AY239/AQ239&lt;0.5,AY239/AQ239&gt;2),"NM",(AY239/AQ239-1)*100))</f>
        <v>-0.93686224489796244</v>
      </c>
      <c r="BA239" s="133">
        <f>BA233/BA$228*100</f>
        <v>53.018108651911469</v>
      </c>
      <c r="BB239" s="65">
        <f>IF(ISERROR(BA239/AS239),"NM",IF(OR(BA239/AS239&lt;0.5,BA239/AS239&gt;2),"NM",(BA239/AS239-1)*100))</f>
        <v>-2.3350630096367619</v>
      </c>
      <c r="BC239" s="133">
        <f>BC233/BC$228*100</f>
        <v>53.37904015670911</v>
      </c>
      <c r="BD239" s="65">
        <f>IF(ISERROR(BC239/AU239),"NM",IF(OR(BC239/AU239&lt;0.5,BC239/AU239&gt;2),"NM",(BC239/AU239-1)*100))</f>
        <v>-2.3836056976717312</v>
      </c>
      <c r="BE239" s="133">
        <f>BE233/BE$228*100</f>
        <v>55.566311713455953</v>
      </c>
      <c r="BF239" s="65">
        <f>IF(ISERROR(BE239/AW239),"NM",IF(OR(BE239/AW239&lt;0.5,BE239/AW239&gt;2),"NM",(BE239/AW239-1)*100))</f>
        <v>3.1633881517011186</v>
      </c>
      <c r="BG239" s="133">
        <f>BG233/BG$228*100</f>
        <v>52.718894009216591</v>
      </c>
      <c r="BH239" s="65">
        <f>IF(ISERROR(BG239/AY239),"NM",IF(OR(BG239/AY239&lt;0.5,BG239/AY239&gt;2),"NM",(BG239/AY239-1)*100))</f>
        <v>-1.2150743230740613</v>
      </c>
      <c r="BI239" s="133">
        <f>BI233/BI$228*100</f>
        <v>53.13921747042766</v>
      </c>
      <c r="BJ239" s="65">
        <f>IF(ISERROR(BI239/BA239),"NM",IF(OR(BI239/BA239&lt;0.5,BI239/BA239&gt;2),"NM",(BI239/BA239-1)*100))</f>
        <v>0.22842915674590181</v>
      </c>
      <c r="BK239" s="133">
        <f>BK233/BK$228*100</f>
        <v>53.11942959001783</v>
      </c>
      <c r="BL239" s="65">
        <f>IF(ISERROR(BK239/BC239),"NM",IF(OR(BK239/BC239&lt;0.5,BK239/BC239&gt;2),"NM",(BK239/BC239-1)*100))</f>
        <v>-0.48635300659045644</v>
      </c>
      <c r="BM239" s="133">
        <f>BM233/BM$228*100</f>
        <v>52.543859649122801</v>
      </c>
      <c r="BN239" s="65">
        <f>IF(ISERROR(BM239/BE239),"NM",IF(OR(BM239/BE239&lt;0.5,BM239/BE239&gt;2),"NM",(BM239/BE239-1)*100))</f>
        <v>-5.4393605966134961</v>
      </c>
      <c r="BO239" s="133">
        <f>BO233/BO$228*100</f>
        <v>52.380952380952387</v>
      </c>
      <c r="BP239" s="65">
        <f>IF(ISERROR(BO239/BG239),"NM",IF(OR(BO239/BG239&lt;0.5,BO239/BG239&gt;2),"NM",(BO239/BG239-1)*100))</f>
        <v>-0.64102564102562765</v>
      </c>
      <c r="BQ239" s="133">
        <f>BQ233/BQ$228*100</f>
        <v>52.728799328295551</v>
      </c>
      <c r="BR239" s="65">
        <f>IF(ISERROR(BQ239/BI239),"NM",IF(OR(BQ239/BI239&lt;0.5,BQ239/BI239&gt;2),"NM",(BQ239/BI239-1)*100))</f>
        <v>-0.77234509966299658</v>
      </c>
      <c r="BS239" s="133">
        <f>BS233/BS$228*100</f>
        <v>52.688172043010752</v>
      </c>
      <c r="BT239" s="65">
        <f>IF(ISERROR(BS239/BK239),"NM",IF(OR(BS239/BK239&lt;0.5,BS239/BK239&gt;2),"NM",(BS239/BK239-1)*100))</f>
        <v>-0.81186403983547484</v>
      </c>
      <c r="BU239" s="133">
        <f>BU233/BU$228*100</f>
        <v>53.261767134599502</v>
      </c>
      <c r="BV239" s="65">
        <f>IF(ISERROR(BU239/BM239),"NM",IF(OR(BU239/BM239&lt;0.5,BU239/BM239&gt;2),"NM",(BU239/BM239-1)*100))</f>
        <v>1.366301391391378</v>
      </c>
      <c r="BW239" s="133">
        <f>BW233/BW$228*100</f>
        <v>49.512195121951223</v>
      </c>
      <c r="BX239" s="65">
        <f>IF(ISERROR(BW239/BO239),"NM",IF(OR(BW239/BO239&lt;0.5,BW239/BO239&gt;2),"NM",(BW239/BO239-1)*100))</f>
        <v>-5.4767184035476753</v>
      </c>
      <c r="BY239" s="133">
        <f>BY233/BY$228*100</f>
        <v>51.594439901880619</v>
      </c>
      <c r="BZ239" s="65">
        <f>IF(ISERROR(BY239/BQ239),"NM",IF(OR(BY239/BQ239&lt;0.5,BY239/BQ239&gt;2),"NM",(BY239/BQ239-1)*100))</f>
        <v>-2.1513090395862799</v>
      </c>
      <c r="CA239" s="133">
        <f>CA233/CA$228*100</f>
        <v>51.94174757281553</v>
      </c>
      <c r="CB239" s="65">
        <f>IF(ISERROR(CA239/BS239),"NM",IF(OR(CA239/BS239&lt;0.5,CA239/BS239&gt;2),"NM",(CA239/BS239-1)*100))</f>
        <v>-1.4166831781256217</v>
      </c>
      <c r="CC239" s="133">
        <f>CC233/CC$228*100</f>
        <v>53.797468354430379</v>
      </c>
      <c r="CD239" s="65">
        <f>IF(ISERROR(CC239/BU239),"NM",IF(OR(CC239/BU239&lt;0.5,CC239/BU239&gt;2),"NM",(CC239/BU239-1)*100))</f>
        <v>1.0057894220390606</v>
      </c>
      <c r="CE239" s="133">
        <f>CE233/CE$228*100</f>
        <v>45.454545454545453</v>
      </c>
      <c r="CF239" s="65">
        <f>IF(ISERROR(CE239/BW239),"NM",IF(OR(CE239/BW239&lt;0.5,CE239/BW239&gt;2),"NM",(CE239/BW239-1)*100))</f>
        <v>-8.195253022839232</v>
      </c>
      <c r="CG239" s="133">
        <f>CG233/CG$228*100</f>
        <v>50.972762645914393</v>
      </c>
      <c r="CH239" s="65">
        <f>IF(ISERROR(CG239/BY239),"NM",IF(OR(CG239/BY239&lt;0.5,CG239/BY239&gt;2),"NM",(CG239/BY239-1)*100))</f>
        <v>-1.2049307195668657</v>
      </c>
      <c r="CI239" s="133">
        <f>CI233/CI$228*100</f>
        <v>51.770905990854843</v>
      </c>
      <c r="CJ239" s="65">
        <f>IF(ISERROR(CI239/CA239),"NM",IF(OR(CI239/CA239&lt;0.5,CI239/CA239&gt;2),"NM",(CI239/CA239-1)*100))</f>
        <v>-0.32890996153178698</v>
      </c>
      <c r="CK239" s="133">
        <f>CK233/CK$228*100</f>
        <v>50.115830115830121</v>
      </c>
      <c r="CL239" s="65">
        <f>IF(ISERROR(CK239/CC239),"NM",IF(OR(CK239/CC239&lt;0.5,CK239/CC239&gt;2),"NM",(CK239/CC239-1)*100))</f>
        <v>-6.8435157846922445</v>
      </c>
      <c r="CM239" s="133">
        <f>CM233/CM$228*100</f>
        <v>48.784194528875382</v>
      </c>
      <c r="CN239" s="65">
        <f>IF(ISERROR(CM239/CE239),"NM",IF(OR(CM239/CE239&lt;0.5,CM239/CE239&gt;2),"NM",(CM239/CE239-1)*100))</f>
        <v>7.3252279635258377</v>
      </c>
      <c r="CO239" s="133">
        <f>CO233/CO$228*100</f>
        <v>50.560957367240093</v>
      </c>
      <c r="CP239" s="65">
        <f>IF(ISERROR(CO239/CG239),"NM",IF(OR(CO239/CG239&lt;0.5,CO239/CG239&gt;2),"NM",(CO239/CG239-1)*100))</f>
        <v>-0.80789279862057972</v>
      </c>
      <c r="CQ239" s="133">
        <f>CQ233/CQ$228*100</f>
        <v>52.533532041728762</v>
      </c>
      <c r="CR239" s="65">
        <f>IF(ISERROR(CQ239/CI239),"NM",IF(OR(CQ239/CI239&lt;0.5,CQ239/CI239&gt;2),"NM",(CQ239/CI239-1)*100))</f>
        <v>1.4730784332973368</v>
      </c>
      <c r="CS239" s="133">
        <f>CS233/CS$228*100</f>
        <v>51.224944320712694</v>
      </c>
      <c r="CT239" s="65">
        <f>IF(ISERROR(CS239/CK239),"NM",IF(OR(CS239/CK239&lt;0.5,CS239/CK239&gt;2),"NM",(CS239/CK239-1)*100))</f>
        <v>2.2131015336254833</v>
      </c>
      <c r="CU239" s="133">
        <f>CU233/CU$228*100</f>
        <v>48.953068592057761</v>
      </c>
      <c r="CV239" s="65">
        <f>IF(ISERROR(CU239/CM239),"NM",IF(OR(CU239/CM239&lt;0.5,CU239/CM239&gt;2),"NM",(CU239/CM239-1)*100))</f>
        <v>0.34616552515267518</v>
      </c>
      <c r="CW239" s="133">
        <f>CW233/CW$228*100</f>
        <v>51.137980085348509</v>
      </c>
      <c r="CX239" s="65">
        <f>IF(ISERROR(CW239/CO239),"NM",IF(OR(CW239/CO239&lt;0.5,CW239/CO239&gt;2),"NM",(CW239/CO239-1)*100))</f>
        <v>1.141241677678928</v>
      </c>
      <c r="CY239" s="133">
        <f>CY233/CY$228*100</f>
        <v>50.424929178470258</v>
      </c>
      <c r="CZ239" s="65">
        <f>IF(ISERROR(CY239/CQ239),"NM",IF(OR(CY239/CQ239&lt;0.5,CY239/CQ239&gt;2),"NM",(CY239/CQ239-1)*100))</f>
        <v>-4.0138227553090928</v>
      </c>
      <c r="DA239" s="133">
        <f>DA233/DA$228*100</f>
        <v>50.807017543859644</v>
      </c>
      <c r="DB239" s="65">
        <f>IF(ISERROR(DA239/CS239),"NM",IF(OR(DA239/CS239&lt;0.5,DA239/CS239&gt;2),"NM",(DA239/CS239-1)*100))</f>
        <v>-0.8158657513348655</v>
      </c>
      <c r="DC239" s="133">
        <f>DC233/DC$228*100</f>
        <v>48.0528511821975</v>
      </c>
      <c r="DD239" s="65">
        <f>IF(ISERROR(DC239/CU239),"NM",IF(OR(DC239/CU239&lt;0.5,DC239/CU239&gt;2),"NM",(DC239/CU239-1)*100))</f>
        <v>-1.8389396941835723</v>
      </c>
      <c r="DE239" s="133">
        <f>DE233/DE$228*100</f>
        <v>49.105914718019257</v>
      </c>
      <c r="DF239" s="65">
        <f>IF(ISERROR(DE239/CW239),"NM",IF(OR(DE239/CW239&lt;0.5,DE239/CW239&gt;2),"NM",(DE239/CW239-1)*100))</f>
        <v>-3.9736911077398185</v>
      </c>
      <c r="DG239" s="133">
        <f>DG233/DG$228*100</f>
        <v>49.827942188575364</v>
      </c>
      <c r="DH239" s="65">
        <f>IF(ISERROR(DG239/CY239),"NM",IF(OR(DG239/CY239&lt;0.5,DG239/CY239&gt;2),"NM",(DG239/CY239-1)*100))</f>
        <v>-1.1839124013084179</v>
      </c>
      <c r="DI239" s="133">
        <f>DI233/DI$228*100</f>
        <v>52.627939142461969</v>
      </c>
      <c r="DJ239" s="65">
        <f>IF(ISERROR(DI239/DA239),"NM",IF(OR(DI239/DA239&lt;0.5,DI239/DA239&gt;2),"NM",(DI239/DA239-1)*100))</f>
        <v>3.5839962403429793</v>
      </c>
      <c r="DK239" s="133">
        <f>DK233/DK$214*100</f>
        <v>53.013910355486857</v>
      </c>
      <c r="DL239" s="65">
        <f>IF(ISERROR(DK239/DC239),"NM",IF(OR(DK239/DC239&lt;0.5,DK239/DC239&gt;2),"NM",(DK239/DC239-1)*100))</f>
        <v>10.32417234615064</v>
      </c>
      <c r="DM239" s="133">
        <f>DM233/DM$214*100</f>
        <v>54.004576659038904</v>
      </c>
      <c r="DN239" s="65">
        <f>IF(ISERROR(DM239/DE239),"NM",IF(OR(DM239/DE239&lt;0.5,DM239/DE239&gt;2),"NM",(DM239/DE239-1)*100))</f>
        <v>9.9757065297515055</v>
      </c>
      <c r="DO239" s="133">
        <f>DO233/DO$214*100</f>
        <v>55.283307810107196</v>
      </c>
      <c r="DP239" s="65">
        <f>IF(ISERROR(DO239/DG239),"NM",IF(OR(DO239/DG239&lt;0.5,DO239/DG239&gt;2),"NM",(DO239/DG239-1)*100))</f>
        <v>10.948406420007938</v>
      </c>
      <c r="DQ239" s="133">
        <f>DQ233/DQ$214*100</f>
        <v>56.648731744811684</v>
      </c>
      <c r="DR239" s="65">
        <f>IF(ISERROR(DQ239/DI239),"NM",IF(OR(DQ239/DI239&lt;0.5,DQ239/DI239&gt;2),"NM",(DQ239/DI239-1)*100))</f>
        <v>7.6400343009167981</v>
      </c>
      <c r="DS239" s="133">
        <f>DS233/DS$214*100</f>
        <v>53.024645257654967</v>
      </c>
      <c r="DT239" s="67">
        <f>IF(ISERROR(DS239/DK239),"NM",IF(OR(DS239/DK239&lt;0.5,DS239/DK239&gt;2),"NM",(DS239/DK239-1)*100))</f>
        <v>2.0249217792334129E-2</v>
      </c>
      <c r="DU239" s="133">
        <f>DU233/DU$214*100</f>
        <v>53.719008264462808</v>
      </c>
      <c r="DV239" s="67">
        <f>IF(ISERROR(DU239/DM239),"NM",IF(OR(DU239/DM239&lt;0.5,DU239/DM239&gt;2),"NM",(DU239/DM239-1)*100))</f>
        <v>-0.52878554419387713</v>
      </c>
      <c r="DW239" s="133">
        <f>DW233/DW$214*100</f>
        <v>54.606240713224366</v>
      </c>
      <c r="DX239" s="67">
        <f>IF(ISERROR(DW239/DO239),"NM",IF(OR(DW239/DO239&lt;0.5,DW239/DO239&gt;2),"NM",(DW239/DO239-1)*100))</f>
        <v>-1.2247224771869458</v>
      </c>
      <c r="DY239" s="133">
        <f>DY233/DY$214*100</f>
        <v>53.49361382419233</v>
      </c>
      <c r="DZ239" s="67">
        <f>IF(ISERROR(DY239/DQ239),"NM",IF(OR(DY239/DQ239&lt;0.5,DY239/DQ239&gt;2),"NM",(DY239/DQ239-1)*100))</f>
        <v>-5.5696179304284605</v>
      </c>
      <c r="EA239" s="133">
        <f>EA233/EA$214*100</f>
        <v>50.475493782004385</v>
      </c>
      <c r="EB239" s="65">
        <f>IF(ISERROR(EA239/DS239),"NM",IF(OR(EA239/DS239&lt;0.5,EA239/DS239&gt;2),"NM",(EA239/DS239-1)*100))</f>
        <v>-4.8074842618255342</v>
      </c>
      <c r="EC239" s="133">
        <f>EC233/EC$214*100</f>
        <v>54.552129221732748</v>
      </c>
      <c r="ED239" s="65">
        <f>IF(ISERROR(EC239/DU239),"NM",IF(OR(EC239/DU239&lt;0.5,EC239/DU239&gt;2),"NM",(EC239/DU239-1)*100))</f>
        <v>1.5508867050717301</v>
      </c>
      <c r="EE239" s="133">
        <f>EE233/EE$214*100</f>
        <v>52.380952380952387</v>
      </c>
      <c r="EF239" s="65">
        <f>IF(ISERROR(EE239/DW239),"NM",IF(OR(EE239/DW239&lt;0.5,EE239/DW239&gt;2),"NM",(EE239/DW239-1)*100))</f>
        <v>-4.0751538710722235</v>
      </c>
      <c r="EG239" s="133">
        <f>EG233/EG$214*100</f>
        <v>53.049228508449666</v>
      </c>
      <c r="EH239" s="65">
        <f>IF(ISERROR(EG239/DY239),"NM",IF(OR(EG239/DY239&lt;0.5,EG239/DY239&gt;2),"NM",(EG239/DY239-1)*100))</f>
        <v>-0.83072592029983516</v>
      </c>
      <c r="EI239" s="133">
        <f>EI233/EI$214*100</f>
        <v>51.079136690647488</v>
      </c>
      <c r="EJ239" s="65">
        <f>IF(ISERROR(EI239/EA239),"NM",IF(OR(EI239/EA239&lt;0.5,EI239/EA239&gt;2),"NM",(EI239/EA239-1)*100))</f>
        <v>1.1959128349494419</v>
      </c>
      <c r="EK239" s="133">
        <f>EK233/EK$214*100</f>
        <v>51.512968299711815</v>
      </c>
      <c r="EL239" s="65">
        <f>IF(ISERROR(EK239/EC239),"NM",IF(OR(EK239/EC239&lt;0.5,EK239/EC239&gt;2),"NM",(EK239/EC239-1)*100))</f>
        <v>-5.5711132917799606</v>
      </c>
      <c r="EM239" s="133">
        <f>EM233/EM$214*100</f>
        <v>52.476669059583635</v>
      </c>
      <c r="EN239" s="65">
        <f>IF(ISERROR(EM239/EE239),"NM",IF(OR(EM239/EE239&lt;0.5,EM239/EE239&gt;2),"NM",(EM239/EE239-1)*100))</f>
        <v>0.18273184102328699</v>
      </c>
      <c r="EO239" s="133">
        <f>EO233/EO$214*100</f>
        <v>52.408339324227171</v>
      </c>
      <c r="EP239" s="65">
        <f>IF(ISERROR(EO239/EG239),"NM",IF(OR(EO239/EG239&lt;0.5,EO239/EG239&gt;2),"NM",(EO239/EG239-1)*100))</f>
        <v>-1.2081027420039026</v>
      </c>
      <c r="EQ239" s="133">
        <f>EQ233/EQ$214*100</f>
        <v>50.979494408848545</v>
      </c>
      <c r="ER239" s="65">
        <f>IF(ISERROR(EQ239/EI239),"NM",IF(OR(EQ239/EI239&lt;0.5,EQ239/EI239&gt;2),"NM",(EQ239/EI239-1)*100))</f>
        <v>-0.19507432633877331</v>
      </c>
      <c r="ES239" s="133">
        <f>ES233/ES$214*100</f>
        <v>51.338482795677564</v>
      </c>
      <c r="ET239" s="65">
        <f>IF(ISERROR(ES239/EK239),"NM",IF(OR(ES239/EK239&lt;0.5,ES239/EK239&gt;2),"NM",(ES239/EK239-1)*100))</f>
        <v>-0.3387215099294294</v>
      </c>
      <c r="EU239" s="133">
        <f>EU233/EU$214*100</f>
        <v>52.287147044376759</v>
      </c>
      <c r="EV239" s="65">
        <f>IF(ISERROR(EU239/EM239),"NM",IF(OR(EU239/EM239&lt;0.5,EU239/EM239&gt;2),"NM",(EU239/EM239-1)*100))</f>
        <v>-0.36115481146810069</v>
      </c>
      <c r="EW239" s="133">
        <f>EW233/EW$214*100</f>
        <v>52.178487861053</v>
      </c>
      <c r="EX239" s="65">
        <f>IF(ISERROR(EW239/EO239),"NM",IF(OR(EW239/EO239&lt;0.5,EW239/EO239&gt;2),"NM",(EW239/EO239-1)*100))</f>
        <v>-0.4385780319276722</v>
      </c>
      <c r="EY239" s="65"/>
      <c r="EZ239" s="317"/>
      <c r="FA239" s="59"/>
      <c r="FB239" s="131">
        <f>FB233/FB$228*100</f>
        <v>52.836006714177252</v>
      </c>
      <c r="FC239" s="63"/>
      <c r="FD239" s="131">
        <f>FD233/FD$228*100</f>
        <v>52.615193026151928</v>
      </c>
      <c r="FE239" s="65">
        <f>IF(ISERROR(FD239/FB239),"NM",IF(OR(FD239/FB239&lt;0.5,FD239/FB239&gt;2),"NM",(FD239/FB239-1)*100))</f>
        <v>-0.41792274200402879</v>
      </c>
      <c r="FF239" s="131">
        <f>FF233/FF$228*100</f>
        <v>52.749047359825809</v>
      </c>
      <c r="FG239" s="65">
        <f>IF(ISERROR(FF239/FD239),"NM",IF(OR(FF239/FD239&lt;0.5,FF239/FD239&gt;2),"NM",(FF239/FD239-1)*100))</f>
        <v>0.25440243772811844</v>
      </c>
      <c r="FH239" s="131">
        <f>FH233/FH$228*100</f>
        <v>52.482598607888633</v>
      </c>
      <c r="FI239" s="65">
        <f>IF(ISERROR(FH239/FF239),"NM",IF(OR(FH239/FF239&lt;0.5,FH239/FF239&gt;2),"NM",(FH239/FF239-1)*100))</f>
        <v>-0.5051252397405448</v>
      </c>
      <c r="FJ239" s="131">
        <f>FJ233/FJ$228*100</f>
        <v>53.065208902772355</v>
      </c>
      <c r="FK239" s="65">
        <f>IF(ISERROR(FJ239/FH239),"NM",IF(OR(FJ239/FH239&lt;0.5,FJ239/FH239&gt;2),"NM",(FJ239/FH239-1)*100))</f>
        <v>1.1101018439207966</v>
      </c>
      <c r="FL239" s="131">
        <f>FL233/FL$228*100</f>
        <v>53.420963936636333</v>
      </c>
      <c r="FM239" s="65">
        <f>IF(ISERROR(FL239/FJ239),"NM",IF(OR(FL239/FJ239&lt;0.5,FL239/FJ239&gt;2),"NM",(FL239/FJ239-1)*100))</f>
        <v>0.67041106823080288</v>
      </c>
      <c r="FN239" s="133">
        <f>FN233/FN$228*100</f>
        <v>53.965878479497157</v>
      </c>
      <c r="FO239" s="65">
        <f>IF(ISERROR(FN239/FL239),"NM",IF(OR(FN239/FL239&lt;0.5,FN239/FL239&gt;2),"NM",(FN239/FL239-1)*100))</f>
        <v>1.0200387688757528</v>
      </c>
      <c r="FP239" s="133">
        <f>FP233/FP$228*100</f>
        <v>54.176870748299322</v>
      </c>
      <c r="FQ239" s="65">
        <f>IF(ISERROR(FP239/FN239),"NM",IF(OR(FP239/FN239&lt;0.5,FP239/FN239&gt;2),"NM",(FP239/FN239-1)*100))</f>
        <v>0.39097347202885491</v>
      </c>
      <c r="FR239" s="143">
        <f>FR233/FR$228*100</f>
        <v>53.848063555114202</v>
      </c>
      <c r="FS239" s="65">
        <f>IF(ISERROR(FR239/FP239),"NM",IF(OR(FR239/FP239&lt;0.5,FR239/FP239&gt;2),"NM",(FR239/FP239-1)*100))</f>
        <v>-0.60691433197153088</v>
      </c>
      <c r="FT239" s="143">
        <f>FT233/FT$228*100</f>
        <v>52.878992352676569</v>
      </c>
      <c r="FU239" s="65">
        <f>IF(ISERROR(FT239/FR239),"NM",IF(OR(FT239/FR239&lt;0.5,FT239/FR239&gt;2),"NM",(FT239/FR239-1)*100))</f>
        <v>-1.7996398356010967</v>
      </c>
      <c r="FV239" s="143">
        <f>FV233/FV$228*100</f>
        <v>52.767913097973675</v>
      </c>
      <c r="FW239" s="65">
        <f>IF(ISERROR(FV239/FT239),"NM",IF(OR(FV239/FT239&lt;0.5,FV239/FT239&gt;2),"NM",(FV239/FT239-1)*100))</f>
        <v>-0.21006310778777237</v>
      </c>
      <c r="FX239" s="143">
        <f>FX233/FX$228*100</f>
        <v>51.726226529376142</v>
      </c>
      <c r="FY239" s="65">
        <f>IF(ISERROR(FX239/FV239),"NM",IF(OR(FX239/FV239&lt;0.5,FX239/FV239&gt;2),"NM",(FX239/FV239-1)*100))</f>
        <v>-1.9740908962297632</v>
      </c>
      <c r="FZ239" s="143">
        <f>FZ233/FZ$228*100</f>
        <v>49.589025124846977</v>
      </c>
      <c r="GA239" s="65">
        <f>IF(ISERROR(FZ239/FX239),"NM",IF(OR(FZ239/FX239&lt;0.5,FZ239/FX239&gt;2),"NM",(FZ239/FX239-1)*100))</f>
        <v>-4.1317558769059186</v>
      </c>
      <c r="GB239" s="143">
        <f>GB233/GB$228*100</f>
        <v>50.786222388618498</v>
      </c>
      <c r="GC239" s="65">
        <f>IF(ISERROR(GB239/FZ239),"NM",IF(OR(GB239/FZ239&lt;0.5,GB239/FZ239&gt;2),"NM",(GB239/FZ239-1)*100))</f>
        <v>2.4142383536627676</v>
      </c>
      <c r="GD239" s="143">
        <f>GD233/GD$228*100</f>
        <v>50.337597725657425</v>
      </c>
      <c r="GE239" s="65">
        <f>IF(ISERROR(GD239/GB239),"NM",IF(OR(GD239/GB239&lt;0.5,GD239/GB239&gt;2),"NM",(GD239/GB239-1)*100))</f>
        <v>-0.88335899356359882</v>
      </c>
      <c r="GF239" s="133">
        <f>GF233/GF$214*100</f>
        <v>56.083834659421697</v>
      </c>
      <c r="GG239" s="65">
        <f>IF(ISERROR(GF239/GD239),"NM",IF(OR(GF239/GD239&lt;0.5,GF239/GD239&gt;2),"NM",(GF239/GD239-1)*100))</f>
        <v>11.415397622035051</v>
      </c>
      <c r="GH239" s="143">
        <f>GH233/GH$214*100</f>
        <v>54.7390636991558</v>
      </c>
      <c r="GI239" s="65">
        <f>IF(ISERROR(GH239/GF239),"NM",IF(OR(GH239/GF239&lt;0.5,GH239/GF239&gt;2),"NM",(GH239/GF239-1)*100))</f>
        <v>-2.3977871135813733</v>
      </c>
      <c r="GJ239" s="143">
        <f>GJ233/GJ$214*100</f>
        <v>53.712362072190011</v>
      </c>
      <c r="GK239" s="65">
        <f>IF(ISERROR(GJ239/GH239),"NM",IF(OR(GJ239/GH239&lt;0.5,GJ239/GH239&gt;2),"NM",(GJ239/GH239-1)*100))</f>
        <v>-1.8756287696269469</v>
      </c>
      <c r="GL239" s="143">
        <f>GL233/GL$214*100</f>
        <v>52.612282309807512</v>
      </c>
      <c r="GM239" s="65">
        <f>IF(ISERROR(GL239/GJ239),"NM",IF(OR(GL239/GJ239&lt;0.5,GL239/GJ239&gt;2),"NM",(GL239/GJ239-1)*100))</f>
        <v>-2.0480941815665843</v>
      </c>
      <c r="GN239" s="143">
        <f>GN233/GN$214*100</f>
        <v>51.869830996044584</v>
      </c>
      <c r="GO239" s="65">
        <f>IF(ISERROR(GN239/GL239),"NM",IF(OR(GN239/GL239&lt;0.5,GN239/GL239&gt;2),"NM",(GN239/GL239-1)*100))</f>
        <v>-1.4111748838246618</v>
      </c>
      <c r="GP239" s="143">
        <f>GP233/GP$214*100</f>
        <v>51.69962276306974</v>
      </c>
      <c r="GQ239" s="65">
        <f>IF(ISERROR(GP239/GN239),"NM",IF(OR(GP239/GN239&lt;0.5,GP239/GN239&gt;2),"NM",(GP239/GN239-1)*100))</f>
        <v>-0.32814495383226561</v>
      </c>
      <c r="GR239" s="131">
        <f>GR233/GR$214*100</f>
        <v>52.426475631726291</v>
      </c>
      <c r="GS239" s="65">
        <f>IF(ISERROR(GR239/GP239),"NM",IF(OR(GR239/GP239&lt;0.5,GR239/GP239&gt;2),"NM",(GR239/GP239-1)*100))</f>
        <v>1.405915226862664</v>
      </c>
      <c r="GT239" s="131">
        <f>GT233/GT$214*100</f>
        <v>53.072850536789019</v>
      </c>
      <c r="GU239" s="65">
        <f>IF(ISERROR(GT239/GR239),"NM",IF(OR(GT239/GR239&lt;0.5,GT239/GR239&gt;2),"NM",(GT239/GR239-1)*100))</f>
        <v>1.2329169513572547</v>
      </c>
      <c r="GV239" s="131">
        <f>GV233/GV$214*100</f>
        <v>53.816794055359161</v>
      </c>
      <c r="GW239" s="65">
        <f>IF(ISERROR(GV239/GT239),"NM",IF(OR(GV239/GT239&lt;0.5,GV239/GT239&gt;2),"NM",(GV239/GT239-1)*100))</f>
        <v>1.4017402702996895</v>
      </c>
      <c r="GX239" s="131">
        <f>GX233/GX$214*100</f>
        <v>54.563740729138587</v>
      </c>
      <c r="GY239" s="65">
        <f>IF(ISERROR(GX239/GV239),"NM",IF(OR(GX239/GV239&lt;0.5,GX239/GV239&gt;2),"NM",(GX239/GV239-1)*100))</f>
        <v>1.3879434605693408</v>
      </c>
      <c r="GZ239" s="67">
        <f t="shared" si="723"/>
        <v>1.0177894548559774</v>
      </c>
      <c r="HA239" s="283"/>
      <c r="HB239" s="57"/>
      <c r="HC239"/>
      <c r="HD239"/>
      <c r="HE239"/>
      <c r="HF239"/>
      <c r="HG239"/>
      <c r="HH239"/>
    </row>
    <row r="240" spans="1:216" s="2" customFormat="1" ht="13.5" customHeight="1" x14ac:dyDescent="0.2">
      <c r="B240" s="54" t="s">
        <v>381</v>
      </c>
      <c r="C240" s="57"/>
      <c r="D240" s="63"/>
      <c r="E240" s="57"/>
      <c r="F240" s="63"/>
      <c r="G240" s="57"/>
      <c r="H240" s="63"/>
      <c r="I240" s="57"/>
      <c r="J240" s="63"/>
      <c r="K240" s="57"/>
      <c r="L240" s="63"/>
      <c r="M240" s="57"/>
      <c r="N240" s="63"/>
      <c r="O240" s="57"/>
      <c r="P240" s="63"/>
      <c r="Q240" s="57"/>
      <c r="R240" s="63"/>
      <c r="S240" s="57"/>
      <c r="T240" s="63"/>
      <c r="U240" s="57"/>
      <c r="V240" s="63"/>
      <c r="W240" s="57"/>
      <c r="X240" s="63"/>
      <c r="Y240" s="57"/>
      <c r="Z240" s="63"/>
      <c r="AA240" s="57"/>
      <c r="AB240" s="63"/>
      <c r="AC240" s="57"/>
      <c r="AD240" s="63"/>
      <c r="AE240" s="57"/>
      <c r="AF240" s="63"/>
      <c r="AG240" s="57"/>
      <c r="AH240" s="63"/>
      <c r="AI240" s="55"/>
      <c r="AJ240" s="63"/>
      <c r="AK240" s="57"/>
      <c r="AL240" s="63"/>
      <c r="AM240" s="57"/>
      <c r="AN240" s="63"/>
      <c r="AO240" s="59"/>
      <c r="AP240" s="63"/>
      <c r="AQ240" s="59"/>
      <c r="AR240" s="63"/>
      <c r="AS240" s="59"/>
      <c r="AT240" s="63"/>
      <c r="AU240" s="59"/>
      <c r="AV240" s="63"/>
      <c r="AW240" s="59"/>
      <c r="AX240" s="63"/>
      <c r="AY240" s="59"/>
      <c r="AZ240" s="65"/>
      <c r="BA240" s="59"/>
      <c r="BB240" s="65"/>
      <c r="BC240" s="59"/>
      <c r="BD240" s="65"/>
      <c r="BE240" s="59"/>
      <c r="BF240" s="65"/>
      <c r="BG240" s="59"/>
      <c r="BH240" s="65"/>
      <c r="BI240" s="59"/>
      <c r="BJ240" s="65"/>
      <c r="BK240" s="59"/>
      <c r="BL240" s="65"/>
      <c r="BM240" s="59"/>
      <c r="BN240" s="65"/>
      <c r="BO240" s="133">
        <f>BO233/BO214*100</f>
        <v>58.666666666666664</v>
      </c>
      <c r="BP240" s="65"/>
      <c r="BQ240" s="133">
        <f>BQ233/BQ214*100</f>
        <v>59.022556390977442</v>
      </c>
      <c r="BR240" s="65"/>
      <c r="BS240" s="133">
        <f>BS233/BS214*100</f>
        <v>59.090909090909093</v>
      </c>
      <c r="BT240" s="65"/>
      <c r="BU240" s="133">
        <f>BU233/BU214*100</f>
        <v>59.722222222222221</v>
      </c>
      <c r="BV240" s="65"/>
      <c r="BW240" s="133">
        <f>BW233/BW214*100</f>
        <v>55.213055303717141</v>
      </c>
      <c r="BX240" s="65"/>
      <c r="BY240" s="133">
        <f>BY233/BY214*100</f>
        <v>57.678244972577694</v>
      </c>
      <c r="BZ240" s="65"/>
      <c r="CA240" s="133">
        <f>CA233/CA214*100</f>
        <v>57.837837837837839</v>
      </c>
      <c r="CB240" s="65"/>
      <c r="CC240" s="133">
        <f>CC233/CC214*100</f>
        <v>59.859154929577464</v>
      </c>
      <c r="CD240" s="65"/>
      <c r="CE240" s="133">
        <f>CE233/CE214*100</f>
        <v>50.78809106830122</v>
      </c>
      <c r="CF240" s="65"/>
      <c r="CG240" s="133">
        <f>CG233/CG214*100</f>
        <v>57.105492589363557</v>
      </c>
      <c r="CH240" s="65"/>
      <c r="CI240" s="133">
        <f>CI233/CI214*100</f>
        <v>58.071807354603145</v>
      </c>
      <c r="CJ240" s="65"/>
      <c r="CK240" s="133">
        <f>CK233/CK214*100</f>
        <v>56.533101045296164</v>
      </c>
      <c r="CL240" s="65"/>
      <c r="CM240" s="133">
        <f>CM233/CM214*100</f>
        <v>54.918733960650123</v>
      </c>
      <c r="CN240" s="65"/>
      <c r="CO240" s="133">
        <f>CO233/CO214*100</f>
        <v>56.998313659359191</v>
      </c>
      <c r="CP240" s="65"/>
      <c r="CQ240" s="133">
        <f>CQ233/CQ214*100</f>
        <v>59.144295302013425</v>
      </c>
      <c r="CR240" s="65"/>
      <c r="CS240" s="133">
        <f>CS233/CS214*100</f>
        <v>57.740585774058573</v>
      </c>
      <c r="CT240" s="65"/>
      <c r="CU240" s="133">
        <f>CU233/CU214*100</f>
        <v>55.077173030056869</v>
      </c>
      <c r="CV240" s="65"/>
      <c r="CW240" s="133">
        <f>CW233/CW214*100</f>
        <v>57.474020783373305</v>
      </c>
      <c r="CX240" s="65"/>
      <c r="CY240" s="133">
        <f>CY233/CY214*100</f>
        <v>56.778309409888358</v>
      </c>
      <c r="CZ240" s="65"/>
      <c r="DA240" s="133">
        <f>DA233/DA214*100</f>
        <v>57.414750198255348</v>
      </c>
      <c r="DB240" s="65"/>
      <c r="DC240" s="133">
        <f>DC233/DC214*100</f>
        <v>53.984374999999993</v>
      </c>
      <c r="DD240" s="65"/>
      <c r="DE240" s="133">
        <f>DE233/DE214*100</f>
        <v>55.135135135135137</v>
      </c>
      <c r="DF240" s="65"/>
      <c r="DG240" s="133">
        <f>DG233/DG214*100</f>
        <v>55.993812838360398</v>
      </c>
      <c r="DH240" s="65"/>
      <c r="DI240" s="133">
        <f>DI233/DI214*100</f>
        <v>59.221789883268485</v>
      </c>
      <c r="DJ240" s="65"/>
      <c r="DK240" s="133">
        <f>DK233/DK214*100</f>
        <v>53.013910355486857</v>
      </c>
      <c r="DL240" s="65"/>
      <c r="DM240" s="133">
        <f>DM233/DM214*100</f>
        <v>54.004576659038904</v>
      </c>
      <c r="DN240" s="65"/>
      <c r="DO240" s="133">
        <f>DO233/DO214*100</f>
        <v>55.283307810107196</v>
      </c>
      <c r="DP240" s="65"/>
      <c r="DQ240" s="133">
        <f>DQ233/DQ214*100</f>
        <v>56.648731744811684</v>
      </c>
      <c r="DR240" s="65"/>
      <c r="DS240" s="133">
        <f>DS233/DS214*100</f>
        <v>53.024645257654967</v>
      </c>
      <c r="DT240" s="65"/>
      <c r="DU240" s="133">
        <f>DU233/DU214*100</f>
        <v>53.719008264462808</v>
      </c>
      <c r="DV240" s="65"/>
      <c r="DW240" s="133">
        <f>DW233/DW214*100</f>
        <v>54.606240713224366</v>
      </c>
      <c r="DX240" s="65"/>
      <c r="DY240" s="133">
        <f t="shared" ref="DY240:EA240" si="777">DY233/DY214*100</f>
        <v>53.49361382419233</v>
      </c>
      <c r="DZ240" s="65"/>
      <c r="EA240" s="133">
        <f t="shared" si="777"/>
        <v>50.475493782004385</v>
      </c>
      <c r="EB240" s="65"/>
      <c r="EC240" s="133">
        <f t="shared" ref="EC240:EE240" si="778">EC233/EC214*100</f>
        <v>54.552129221732748</v>
      </c>
      <c r="ED240" s="65"/>
      <c r="EE240" s="133">
        <f t="shared" si="778"/>
        <v>52.380952380952387</v>
      </c>
      <c r="EF240" s="65"/>
      <c r="EG240" s="133">
        <f t="shared" ref="EG240:EI240" si="779">EG233/EG214*100</f>
        <v>53.049228508449666</v>
      </c>
      <c r="EH240" s="65"/>
      <c r="EI240" s="133">
        <f t="shared" si="779"/>
        <v>51.079136690647488</v>
      </c>
      <c r="EJ240" s="65"/>
      <c r="EK240" s="133">
        <f t="shared" ref="EK240:EM240" si="780">EK233/EK214*100</f>
        <v>51.512968299711815</v>
      </c>
      <c r="EL240" s="65"/>
      <c r="EM240" s="133">
        <f t="shared" si="780"/>
        <v>52.476669059583635</v>
      </c>
      <c r="EN240" s="65"/>
      <c r="EO240" s="133">
        <f t="shared" ref="EO240" si="781">EO233/EO214*100</f>
        <v>52.408339324227171</v>
      </c>
      <c r="EP240" s="65"/>
      <c r="EQ240" s="133">
        <f t="shared" ref="EQ240:ES240" si="782">EQ233/EQ214*100</f>
        <v>50.979494408848545</v>
      </c>
      <c r="ER240" s="65"/>
      <c r="ES240" s="133">
        <f t="shared" si="782"/>
        <v>51.338482795677564</v>
      </c>
      <c r="ET240" s="65"/>
      <c r="EU240" s="133">
        <f t="shared" ref="EU240" si="783">EU233/EU214*100</f>
        <v>52.287147044376759</v>
      </c>
      <c r="EV240" s="65"/>
      <c r="EW240" s="133">
        <f t="shared" ref="EW240" si="784">EW233/EW214*100</f>
        <v>52.178487861053</v>
      </c>
      <c r="EX240" s="65"/>
      <c r="EY240" s="65"/>
      <c r="EZ240" s="317"/>
      <c r="FA240" s="59"/>
      <c r="FB240" s="57"/>
      <c r="FC240" s="63"/>
      <c r="FD240" s="57"/>
      <c r="FE240" s="65"/>
      <c r="FF240" s="57"/>
      <c r="FG240" s="65"/>
      <c r="FH240" s="57"/>
      <c r="FI240" s="65"/>
      <c r="FJ240" s="57"/>
      <c r="FK240" s="65"/>
      <c r="FL240" s="57"/>
      <c r="FM240" s="65"/>
      <c r="FN240" s="57"/>
      <c r="FO240" s="65"/>
      <c r="FP240" s="57"/>
      <c r="FQ240" s="65"/>
      <c r="FR240" s="75"/>
      <c r="FS240" s="65"/>
      <c r="FT240" s="75"/>
      <c r="FU240" s="65"/>
      <c r="FV240" s="75"/>
      <c r="FW240" s="65"/>
      <c r="FX240" s="133">
        <f>FX233/FX214*100</f>
        <v>57.663740715732615</v>
      </c>
      <c r="FY240" s="65"/>
      <c r="FZ240" s="133">
        <f>FZ233/FZ214*100</f>
        <v>55.631853159810788</v>
      </c>
      <c r="GA240" s="65"/>
      <c r="GB240" s="133">
        <f>GB233/GB214*100</f>
        <v>57.212146773513282</v>
      </c>
      <c r="GC240" s="65"/>
      <c r="GD240" s="133">
        <f>GD233/GD214*100</f>
        <v>56.694016409845901</v>
      </c>
      <c r="GE240" s="65"/>
      <c r="GF240" s="133">
        <f>GF233/GF214*100</f>
        <v>56.083834659421697</v>
      </c>
      <c r="GG240" s="65"/>
      <c r="GH240" s="133">
        <f>GH233/GH214*100</f>
        <v>54.7390636991558</v>
      </c>
      <c r="GI240" s="65">
        <f>IF(ISERROR(GH240/GF240),"NM",IF(OR(GH240/GF240&lt;0.5,GH240/GF240&gt;2),"NM",(GH240/GF240-1)*100))</f>
        <v>-2.3977871135813733</v>
      </c>
      <c r="GJ240" s="133">
        <f>GJ233/GJ214*100</f>
        <v>53.712362072190011</v>
      </c>
      <c r="GK240" s="65">
        <f>IF(ISERROR(GJ240/GH240),"NM",IF(OR(GJ240/GH240&lt;0.5,GJ240/GH240&gt;2),"NM",(GJ240/GH240-1)*100))</f>
        <v>-1.8756287696269469</v>
      </c>
      <c r="GL240" s="133">
        <f>GL233/GL214*100</f>
        <v>52.612282309807512</v>
      </c>
      <c r="GM240" s="65">
        <f>IF(ISERROR(GL240/GJ240),"NM",IF(OR(GL240/GJ240&lt;0.5,GL240/GJ240&gt;2),"NM",(GL240/GJ240-1)*100))</f>
        <v>-2.0480941815665843</v>
      </c>
      <c r="GN240" s="133">
        <f>GN233/GN214*100</f>
        <v>51.869830996044584</v>
      </c>
      <c r="GO240" s="65">
        <f>IF(ISERROR(GN240/GL240),"NM",IF(OR(GN240/GL240&lt;0.5,GN240/GL240&gt;2),"NM",(GN240/GL240-1)*100))</f>
        <v>-1.4111748838246618</v>
      </c>
      <c r="GP240" s="133">
        <f>GP233/GP214*100</f>
        <v>51.69962276306974</v>
      </c>
      <c r="GQ240" s="65">
        <f>IF(ISERROR(GP240/GN240),"NM",IF(OR(GP240/GN240&lt;0.5,GP240/GN240&gt;2),"NM",(GP240/GN240-1)*100))</f>
        <v>-0.32814495383226561</v>
      </c>
      <c r="GR240" s="133">
        <f>GR233/GR214*100</f>
        <v>52.426475631726291</v>
      </c>
      <c r="GS240" s="65">
        <f>IF(ISERROR(GR240/GP240),"NM",IF(OR(GR240/GP240&lt;0.5,GR240/GP240&gt;2),"NM",(GR240/GP240-1)*100))</f>
        <v>1.405915226862664</v>
      </c>
      <c r="GT240" s="133">
        <f>GT233/GT214*100</f>
        <v>53.072850536789019</v>
      </c>
      <c r="GU240" s="65">
        <f>IF(ISERROR(GT240/GR240),"NM",IF(OR(GT240/GR240&lt;0.5,GT240/GR240&gt;2),"NM",(GT240/GR240-1)*100))</f>
        <v>1.2329169513572547</v>
      </c>
      <c r="GV240" s="133">
        <f>GV233/GV214*100</f>
        <v>53.816794055359161</v>
      </c>
      <c r="GW240" s="65">
        <f>IF(ISERROR(GV240/GT240),"NM",IF(OR(GV240/GT240&lt;0.5,GV240/GT240&gt;2),"NM",(GV240/GT240-1)*100))</f>
        <v>1.4017402702996895</v>
      </c>
      <c r="GX240" s="133">
        <f>GX233/GX214*100</f>
        <v>54.563740729138587</v>
      </c>
      <c r="GY240" s="65">
        <f>IF(ISERROR(GX240/GV240),"NM",IF(OR(GX240/GV240&lt;0.5,GX240/GV240&gt;2),"NM",(GX240/GV240-1)*100))</f>
        <v>1.3879434605693408</v>
      </c>
      <c r="GZ240" s="67">
        <f t="shared" si="723"/>
        <v>1.0177894548559774</v>
      </c>
      <c r="HA240" s="283"/>
      <c r="HB240" s="57"/>
      <c r="HC240"/>
      <c r="HD240"/>
      <c r="HE240"/>
      <c r="HF240"/>
      <c r="HG240"/>
      <c r="HH240"/>
    </row>
    <row r="241" spans="2:216" s="2" customFormat="1" ht="13.5" customHeight="1" x14ac:dyDescent="0.2">
      <c r="B241" s="54"/>
      <c r="C241" s="57"/>
      <c r="D241" s="63"/>
      <c r="E241" s="57"/>
      <c r="F241" s="63"/>
      <c r="G241" s="57"/>
      <c r="H241" s="63"/>
      <c r="I241" s="57"/>
      <c r="J241" s="63"/>
      <c r="K241" s="57"/>
      <c r="L241" s="63"/>
      <c r="M241" s="57"/>
      <c r="N241" s="63"/>
      <c r="O241" s="57"/>
      <c r="P241" s="63"/>
      <c r="Q241" s="57"/>
      <c r="R241" s="63"/>
      <c r="S241" s="57"/>
      <c r="T241" s="63"/>
      <c r="U241" s="57"/>
      <c r="V241" s="63"/>
      <c r="W241" s="57"/>
      <c r="X241" s="63"/>
      <c r="Y241" s="57"/>
      <c r="Z241" s="63"/>
      <c r="AA241" s="57"/>
      <c r="AB241" s="63"/>
      <c r="AC241" s="57"/>
      <c r="AD241" s="63"/>
      <c r="AE241" s="57"/>
      <c r="AF241" s="63"/>
      <c r="AG241" s="57"/>
      <c r="AH241" s="63"/>
      <c r="AI241" s="55"/>
      <c r="AJ241" s="63"/>
      <c r="AK241" s="57"/>
      <c r="AL241" s="63"/>
      <c r="AM241" s="57"/>
      <c r="AN241" s="63"/>
      <c r="AO241" s="59"/>
      <c r="AP241" s="63"/>
      <c r="AQ241" s="59"/>
      <c r="AR241" s="63"/>
      <c r="AS241" s="59"/>
      <c r="AT241" s="63"/>
      <c r="AU241" s="59"/>
      <c r="AV241" s="63"/>
      <c r="AW241" s="59"/>
      <c r="AX241" s="63"/>
      <c r="AY241" s="59"/>
      <c r="AZ241" s="65"/>
      <c r="BA241" s="59"/>
      <c r="BB241" s="65"/>
      <c r="BC241" s="59"/>
      <c r="BD241" s="65"/>
      <c r="BE241" s="59"/>
      <c r="BF241" s="65"/>
      <c r="BG241" s="59"/>
      <c r="BH241" s="65"/>
      <c r="BI241" s="59"/>
      <c r="BJ241" s="65"/>
      <c r="BK241" s="59"/>
      <c r="BL241" s="65"/>
      <c r="BM241" s="59"/>
      <c r="BN241" s="65"/>
      <c r="BO241" s="59"/>
      <c r="BP241" s="65"/>
      <c r="BQ241" s="59"/>
      <c r="BR241" s="65"/>
      <c r="BS241" s="59"/>
      <c r="BT241" s="65"/>
      <c r="BU241" s="59"/>
      <c r="BV241" s="65"/>
      <c r="BW241" s="59"/>
      <c r="BX241" s="65"/>
      <c r="BY241" s="59"/>
      <c r="BZ241" s="65"/>
      <c r="CA241" s="59"/>
      <c r="CB241" s="65"/>
      <c r="CC241" s="59"/>
      <c r="CD241" s="65"/>
      <c r="CE241" s="59"/>
      <c r="CF241" s="65"/>
      <c r="CG241" s="59"/>
      <c r="CH241" s="65"/>
      <c r="CI241" s="59"/>
      <c r="CJ241" s="65"/>
      <c r="CK241" s="59"/>
      <c r="CL241" s="65"/>
      <c r="CM241" s="59"/>
      <c r="CN241" s="65"/>
      <c r="CO241" s="59"/>
      <c r="CP241" s="65"/>
      <c r="CQ241" s="59"/>
      <c r="CR241" s="65"/>
      <c r="CS241" s="59"/>
      <c r="CT241" s="65"/>
      <c r="CU241" s="59"/>
      <c r="CV241" s="65"/>
      <c r="CW241" s="59"/>
      <c r="CX241" s="65"/>
      <c r="CY241" s="59"/>
      <c r="CZ241" s="65"/>
      <c r="DA241" s="59"/>
      <c r="DB241" s="65"/>
      <c r="DC241" s="59"/>
      <c r="DD241" s="65"/>
      <c r="DE241" s="59"/>
      <c r="DF241" s="65"/>
      <c r="DG241" s="59"/>
      <c r="DH241" s="65"/>
      <c r="DI241" s="59"/>
      <c r="DJ241" s="65"/>
      <c r="DK241" s="59"/>
      <c r="DL241" s="65"/>
      <c r="DM241" s="59"/>
      <c r="DN241" s="65"/>
      <c r="DO241" s="59"/>
      <c r="DP241" s="65"/>
      <c r="DQ241" s="59"/>
      <c r="DR241" s="65"/>
      <c r="DS241" s="59"/>
      <c r="DT241" s="65"/>
      <c r="DU241" s="59"/>
      <c r="DV241" s="65"/>
      <c r="DW241" s="59"/>
      <c r="DX241" s="65"/>
      <c r="DY241" s="59"/>
      <c r="DZ241" s="65"/>
      <c r="EA241" s="59"/>
      <c r="EB241" s="65"/>
      <c r="EC241" s="57"/>
      <c r="ED241" s="65"/>
      <c r="EE241" s="57"/>
      <c r="EF241" s="65"/>
      <c r="EG241" s="57"/>
      <c r="EH241" s="65"/>
      <c r="EI241" s="62"/>
      <c r="EJ241" s="65"/>
      <c r="EK241" s="62"/>
      <c r="EL241" s="65"/>
      <c r="EM241" s="62"/>
      <c r="EN241" s="65"/>
      <c r="EO241" s="62"/>
      <c r="EP241" s="65"/>
      <c r="EQ241" s="57"/>
      <c r="ER241" s="65"/>
      <c r="ES241" s="57"/>
      <c r="ET241" s="65"/>
      <c r="EU241" s="57"/>
      <c r="EV241" s="65"/>
      <c r="EW241" s="57"/>
      <c r="EX241" s="65"/>
      <c r="EY241" s="65"/>
      <c r="EZ241" s="317"/>
      <c r="FA241" s="59"/>
      <c r="FB241" s="57"/>
      <c r="FC241" s="63"/>
      <c r="FD241" s="57"/>
      <c r="FE241" s="65"/>
      <c r="FF241" s="57"/>
      <c r="FG241" s="65"/>
      <c r="FH241" s="57"/>
      <c r="FI241" s="65"/>
      <c r="FJ241" s="57"/>
      <c r="FK241" s="65"/>
      <c r="FL241" s="57"/>
      <c r="FM241" s="65"/>
      <c r="FN241" s="57"/>
      <c r="FO241" s="65"/>
      <c r="FP241" s="57"/>
      <c r="FQ241" s="65"/>
      <c r="FR241" s="75"/>
      <c r="FS241" s="65"/>
      <c r="FT241" s="75"/>
      <c r="FU241" s="65"/>
      <c r="FV241" s="75"/>
      <c r="FW241" s="65"/>
      <c r="FX241" s="75"/>
      <c r="FY241" s="65"/>
      <c r="FZ241" s="111"/>
      <c r="GA241" s="65"/>
      <c r="GB241" s="75"/>
      <c r="GC241" s="65"/>
      <c r="GD241" s="75"/>
      <c r="GE241" s="65"/>
      <c r="GF241" s="75"/>
      <c r="GG241" s="65"/>
      <c r="GH241" s="75"/>
      <c r="GI241" s="65"/>
      <c r="GJ241" s="75"/>
      <c r="GK241" s="65"/>
      <c r="GL241" s="75"/>
      <c r="GM241" s="65"/>
      <c r="GN241" s="75"/>
      <c r="GO241" s="65"/>
      <c r="GP241" s="75"/>
      <c r="GQ241" s="65"/>
      <c r="GR241" s="57"/>
      <c r="GS241" s="65"/>
      <c r="GT241" s="57"/>
      <c r="GU241" s="65"/>
      <c r="GV241" s="57"/>
      <c r="GW241" s="65"/>
      <c r="GX241" s="57"/>
      <c r="GY241" s="65"/>
      <c r="GZ241" s="67" t="str">
        <f t="shared" si="723"/>
        <v/>
      </c>
      <c r="HA241" s="283"/>
      <c r="HB241" s="57"/>
      <c r="HC241"/>
      <c r="HD241"/>
      <c r="HE241"/>
      <c r="HF241"/>
      <c r="HG241"/>
      <c r="HH241"/>
    </row>
    <row r="242" spans="2:216" s="2" customFormat="1" ht="13.5" customHeight="1" x14ac:dyDescent="0.2">
      <c r="B242" s="61" t="s">
        <v>141</v>
      </c>
      <c r="C242" s="57"/>
      <c r="D242" s="63"/>
      <c r="E242" s="57"/>
      <c r="F242" s="63"/>
      <c r="G242" s="57"/>
      <c r="H242" s="63"/>
      <c r="I242" s="57"/>
      <c r="J242" s="63"/>
      <c r="K242" s="57"/>
      <c r="L242" s="63"/>
      <c r="M242" s="57"/>
      <c r="N242" s="63"/>
      <c r="O242" s="57"/>
      <c r="P242" s="63"/>
      <c r="Q242" s="57"/>
      <c r="R242" s="63"/>
      <c r="S242" s="57"/>
      <c r="T242" s="63"/>
      <c r="U242" s="57"/>
      <c r="V242" s="63"/>
      <c r="W242" s="57"/>
      <c r="X242" s="63"/>
      <c r="Y242" s="57"/>
      <c r="Z242" s="63"/>
      <c r="AA242" s="57"/>
      <c r="AB242" s="63"/>
      <c r="AC242" s="57"/>
      <c r="AD242" s="63"/>
      <c r="AE242" s="57"/>
      <c r="AF242" s="63"/>
      <c r="AG242" s="57"/>
      <c r="AH242" s="63"/>
      <c r="AI242" s="55"/>
      <c r="AJ242" s="63"/>
      <c r="AK242" s="57"/>
      <c r="AL242" s="63"/>
      <c r="AM242" s="57"/>
      <c r="AN242" s="63"/>
      <c r="AO242" s="59"/>
      <c r="AP242" s="63"/>
      <c r="AQ242" s="59"/>
      <c r="AR242" s="63"/>
      <c r="AS242" s="59"/>
      <c r="AT242" s="63"/>
      <c r="AU242" s="59"/>
      <c r="AV242" s="63"/>
      <c r="AW242" s="59"/>
      <c r="AX242" s="63"/>
      <c r="AY242" s="59"/>
      <c r="AZ242" s="65"/>
      <c r="BA242" s="59"/>
      <c r="BB242" s="65"/>
      <c r="BC242" s="59"/>
      <c r="BD242" s="65"/>
      <c r="BE242" s="59"/>
      <c r="BF242" s="65"/>
      <c r="BG242" s="59"/>
      <c r="BH242" s="65"/>
      <c r="BI242" s="59"/>
      <c r="BJ242" s="65"/>
      <c r="BK242" s="59"/>
      <c r="BL242" s="65"/>
      <c r="BM242" s="59"/>
      <c r="BN242" s="65"/>
      <c r="BO242" s="59"/>
      <c r="BP242" s="65"/>
      <c r="BQ242" s="59"/>
      <c r="BR242" s="65"/>
      <c r="BS242" s="59"/>
      <c r="BT242" s="65"/>
      <c r="BU242" s="59"/>
      <c r="BV242" s="65"/>
      <c r="BW242" s="59"/>
      <c r="BX242" s="65"/>
      <c r="BY242" s="59"/>
      <c r="BZ242" s="65"/>
      <c r="CA242" s="59"/>
      <c r="CB242" s="65"/>
      <c r="CC242" s="59"/>
      <c r="CD242" s="65"/>
      <c r="CE242" s="59"/>
      <c r="CF242" s="65"/>
      <c r="CG242" s="59"/>
      <c r="CH242" s="65"/>
      <c r="CI242" s="59"/>
      <c r="CJ242" s="65"/>
      <c r="CK242" s="59"/>
      <c r="CL242" s="65"/>
      <c r="CM242" s="59"/>
      <c r="CN242" s="65"/>
      <c r="CO242" s="59"/>
      <c r="CP242" s="65"/>
      <c r="CQ242" s="59"/>
      <c r="CR242" s="65"/>
      <c r="CS242" s="59"/>
      <c r="CT242" s="65"/>
      <c r="CU242" s="59"/>
      <c r="CV242" s="65"/>
      <c r="CW242" s="59"/>
      <c r="CX242" s="65"/>
      <c r="CY242" s="59"/>
      <c r="CZ242" s="65"/>
      <c r="DA242" s="59"/>
      <c r="DB242" s="65"/>
      <c r="DC242" s="59"/>
      <c r="DD242" s="65"/>
      <c r="DE242" s="59"/>
      <c r="DF242" s="65"/>
      <c r="DG242" s="59"/>
      <c r="DH242" s="65"/>
      <c r="DI242" s="59"/>
      <c r="DJ242" s="65"/>
      <c r="DK242" s="59"/>
      <c r="DL242" s="65"/>
      <c r="DM242" s="59"/>
      <c r="DN242" s="65"/>
      <c r="DO242" s="59"/>
      <c r="DP242" s="65"/>
      <c r="DQ242" s="59"/>
      <c r="DR242" s="65"/>
      <c r="DS242" s="59"/>
      <c r="DT242" s="65"/>
      <c r="DU242" s="59"/>
      <c r="DV242" s="65"/>
      <c r="DW242" s="59"/>
      <c r="DX242" s="65"/>
      <c r="DY242" s="59"/>
      <c r="DZ242" s="65"/>
      <c r="EA242" s="59"/>
      <c r="EB242" s="65"/>
      <c r="EC242" s="57"/>
      <c r="ED242" s="65"/>
      <c r="EE242" s="57"/>
      <c r="EF242" s="65"/>
      <c r="EG242" s="57"/>
      <c r="EH242" s="65"/>
      <c r="EI242" s="57"/>
      <c r="EJ242" s="65"/>
      <c r="EK242" s="57"/>
      <c r="EL242" s="65"/>
      <c r="EM242" s="57"/>
      <c r="EN242" s="65"/>
      <c r="EO242" s="57"/>
      <c r="EP242" s="65"/>
      <c r="EQ242" s="57"/>
      <c r="ER242" s="65"/>
      <c r="ES242" s="57"/>
      <c r="ET242" s="65"/>
      <c r="EU242" s="57"/>
      <c r="EV242" s="65"/>
      <c r="EW242" s="57"/>
      <c r="EX242" s="65"/>
      <c r="EY242" s="65"/>
      <c r="EZ242" s="317"/>
      <c r="FA242" s="59"/>
      <c r="FB242" s="57"/>
      <c r="FC242" s="63"/>
      <c r="FD242" s="57"/>
      <c r="FE242" s="65"/>
      <c r="FF242" s="57"/>
      <c r="FG242" s="65"/>
      <c r="FH242" s="57"/>
      <c r="FI242" s="65"/>
      <c r="FJ242" s="57"/>
      <c r="FK242" s="65"/>
      <c r="FL242" s="57"/>
      <c r="FM242" s="65"/>
      <c r="FN242" s="57"/>
      <c r="FO242" s="65"/>
      <c r="FP242" s="57"/>
      <c r="FQ242" s="65"/>
      <c r="FR242" s="75"/>
      <c r="FS242" s="65"/>
      <c r="FT242" s="75"/>
      <c r="FU242" s="65"/>
      <c r="FV242" s="75"/>
      <c r="FW242" s="65"/>
      <c r="FX242" s="75"/>
      <c r="FY242" s="65"/>
      <c r="FZ242" s="75"/>
      <c r="GA242" s="65"/>
      <c r="GB242" s="75"/>
      <c r="GC242" s="65"/>
      <c r="GD242" s="75"/>
      <c r="GE242" s="65"/>
      <c r="GF242" s="75"/>
      <c r="GG242" s="65"/>
      <c r="GH242" s="75"/>
      <c r="GI242" s="65"/>
      <c r="GJ242" s="75"/>
      <c r="GK242" s="65"/>
      <c r="GL242" s="75"/>
      <c r="GM242" s="65"/>
      <c r="GN242" s="75"/>
      <c r="GO242" s="65"/>
      <c r="GP242" s="75"/>
      <c r="GQ242" s="65"/>
      <c r="GR242" s="57"/>
      <c r="GS242" s="65"/>
      <c r="GT242" s="57"/>
      <c r="GU242" s="65"/>
      <c r="GV242" s="57"/>
      <c r="GW242" s="65"/>
      <c r="GX242" s="57"/>
      <c r="GY242" s="65"/>
      <c r="GZ242" s="67" t="str">
        <f t="shared" si="723"/>
        <v/>
      </c>
      <c r="HA242" s="283"/>
      <c r="HB242" s="57"/>
      <c r="HC242"/>
      <c r="HD242"/>
      <c r="HE242"/>
      <c r="HF242"/>
      <c r="HG242"/>
      <c r="HH242"/>
    </row>
    <row r="243" spans="2:216" s="2" customFormat="1" ht="13.5" customHeight="1" x14ac:dyDescent="0.2">
      <c r="B243" s="112" t="s">
        <v>140</v>
      </c>
      <c r="C243" s="84">
        <v>28</v>
      </c>
      <c r="D243" s="63"/>
      <c r="E243" s="84">
        <v>31</v>
      </c>
      <c r="F243" s="63"/>
      <c r="G243" s="84">
        <v>31</v>
      </c>
      <c r="H243" s="63"/>
      <c r="I243" s="84">
        <v>35</v>
      </c>
      <c r="J243" s="63"/>
      <c r="K243" s="84">
        <v>33</v>
      </c>
      <c r="L243" s="63">
        <f>IF(ISERROR(K243/C243),"NM",IF(OR(K243/C243&lt;0.5,K243/C243&gt;2),"NM",(K243/C243-1)*100))</f>
        <v>17.857142857142861</v>
      </c>
      <c r="M243" s="84">
        <v>39</v>
      </c>
      <c r="N243" s="63">
        <f>IF(ISERROR(M243/E243),"NM",IF(OR(M243/E243&lt;0.5,M243/E243&gt;2),"NM",(M243/E243-1)*100))</f>
        <v>25.806451612903224</v>
      </c>
      <c r="O243" s="84">
        <v>36</v>
      </c>
      <c r="P243" s="63">
        <f>IF(ISERROR(O243/G243),"NM",IF(OR(O243/G243&lt;0.5,O243/G243&gt;2),"NM",(O243/G243-1)*100))</f>
        <v>16.129032258064523</v>
      </c>
      <c r="Q243" s="84">
        <v>42</v>
      </c>
      <c r="R243" s="63">
        <f>IF(ISERROR(Q243/I243),"NM",IF(OR(Q243/I243&lt;0.5,Q243/I243&gt;2),"NM",(Q243/I243-1)*100))</f>
        <v>19.999999999999996</v>
      </c>
      <c r="S243" s="84">
        <v>42</v>
      </c>
      <c r="T243" s="63">
        <f>IF(ISERROR(S243/K243),"NM",IF(OR(S243/K243&lt;0.5,S243/K243&gt;2),"NM",(S243/K243-1)*100))</f>
        <v>27.27272727272727</v>
      </c>
      <c r="U243" s="84">
        <v>43</v>
      </c>
      <c r="V243" s="63">
        <f>IF(ISERROR(U243/M243),"NM",IF(OR(U243/M243&lt;0.5,U243/M243&gt;2),"NM",(U243/M243-1)*100))</f>
        <v>10.256410256410264</v>
      </c>
      <c r="W243" s="84">
        <v>42</v>
      </c>
      <c r="X243" s="63">
        <f>IF(ISERROR(W243/O243),"NM",IF(OR(W243/O243&lt;0.5,W243/O243&gt;2),"NM",(W243/O243-1)*100))</f>
        <v>16.666666666666675</v>
      </c>
      <c r="Y243" s="84">
        <v>49</v>
      </c>
      <c r="Z243" s="63">
        <f>IF(ISERROR(Y243/Q243),"NM",IF(OR(Y243/Q243&lt;0.5,Y243/Q243&gt;2),"NM",(Y243/Q243-1)*100))</f>
        <v>16.666666666666675</v>
      </c>
      <c r="AA243" s="84">
        <v>50</v>
      </c>
      <c r="AB243" s="63">
        <f>IF(ISERROR(AA243/S243),"NM",IF(OR(AA243/S243&lt;0.5,AA243/S243&gt;2),"NM",(AA243/S243-1)*100))</f>
        <v>19.047619047619047</v>
      </c>
      <c r="AC243" s="84">
        <v>51</v>
      </c>
      <c r="AD243" s="63">
        <f>IF(ISERROR(AC243/U243),"NM",IF(OR(AC243/U243&lt;0.5,AC243/U243&gt;2),"NM",(AC243/U243-1)*100))</f>
        <v>18.604651162790709</v>
      </c>
      <c r="AE243" s="84">
        <v>48</v>
      </c>
      <c r="AF243" s="63">
        <f>IF(ISERROR(AE243/W243),"NM",IF(OR(AE243/W243&lt;0.5,AE243/W243&gt;2),"NM",(AE243/W243-1)*100))</f>
        <v>14.285714285714279</v>
      </c>
      <c r="AG243" s="84">
        <v>60</v>
      </c>
      <c r="AH243" s="63">
        <f>IF(ISERROR(AG243/Y243),"NM",IF(OR(AG243/Y243&lt;0.5,AG243/Y243&gt;2),"NM",(AG243/Y243-1)*100))</f>
        <v>22.448979591836739</v>
      </c>
      <c r="AI243" s="86">
        <v>59</v>
      </c>
      <c r="AJ243" s="63">
        <f>IF(ISERROR(AI243/AA243),"NM",IF(OR(AI243/AA243&lt;0.5,AI243/AA243&gt;2),"NM",(AI243/AA243-1)*100))</f>
        <v>17.999999999999993</v>
      </c>
      <c r="AK243" s="84">
        <v>61</v>
      </c>
      <c r="AL243" s="63">
        <f>IF(ISERROR(AK243/AC243),"NM",IF(OR(AK243/AC243&lt;0.5,AK243/AC243&gt;2),"NM",(AK243/AC243-1)*100))</f>
        <v>19.6078431372549</v>
      </c>
      <c r="AM243" s="84">
        <v>59</v>
      </c>
      <c r="AN243" s="63">
        <f>IF(ISERROR(AM243/AE243),"NM",IF(OR(AM243/AE243&lt;0.5,AM243/AE243&gt;2),"NM",(AM243/AE243-1)*100))</f>
        <v>22.916666666666675</v>
      </c>
      <c r="AO243" s="85">
        <v>66</v>
      </c>
      <c r="AP243" s="63">
        <f>IF(ISERROR(AO243/AG243),"NM",IF(OR(AO243/AG243&lt;0.5,AO243/AG243&gt;2),"NM",(AO243/AG243-1)*100))</f>
        <v>10.000000000000009</v>
      </c>
      <c r="AQ243" s="85">
        <v>64</v>
      </c>
      <c r="AR243" s="63">
        <f>IF(ISERROR(AQ243/AI243),"NM",IF(OR(AQ243/AI243&lt;0.5,AQ243/AI243&gt;2),"NM",(AQ243/AI243-1)*100))</f>
        <v>8.4745762711864394</v>
      </c>
      <c r="AS243" s="85">
        <v>62</v>
      </c>
      <c r="AT243" s="63">
        <f>IF(ISERROR(AS243/AK243),"NM",IF(OR(AS243/AK243&lt;0.5,AS243/AK243&gt;2),"NM",(AS243/AK243-1)*100))</f>
        <v>1.6393442622950838</v>
      </c>
      <c r="AU243" s="85">
        <v>60</v>
      </c>
      <c r="AV243" s="63">
        <f>IF(ISERROR(AU243/AM243),"NM",IF(OR(AU243/AM243&lt;0.5,AU243/AM243&gt;2),"NM",(AU243/AM243-1)*100))</f>
        <v>1.6949152542372836</v>
      </c>
      <c r="AW243" s="85">
        <v>72</v>
      </c>
      <c r="AX243" s="63">
        <f>IF(ISERROR(AW243/AO243),"NM",IF(OR(AW243/AO243&lt;0.5,AW243/AO243&gt;2),"NM",(AW243/AO243-1)*100))</f>
        <v>9.0909090909090828</v>
      </c>
      <c r="AY243" s="85">
        <v>75</v>
      </c>
      <c r="AZ243" s="65">
        <f>IF(ISERROR(AY243/AQ243),"NM",IF(OR(AY243/AQ243&lt;0.5,AY243/AQ243&gt;2),"NM",(AY243/AQ243-1)*100))</f>
        <v>17.1875</v>
      </c>
      <c r="BA243" s="85">
        <v>70</v>
      </c>
      <c r="BB243" s="65">
        <f>IF(ISERROR(BA243/AS243),"NM",IF(OR(BA243/AS243&lt;0.5,BA243/AS243&gt;2),"NM",(BA243/AS243-1)*100))</f>
        <v>12.903225806451623</v>
      </c>
      <c r="BC243" s="85">
        <v>68</v>
      </c>
      <c r="BD243" s="65">
        <f>IF(ISERROR(BC243/AU243),"NM",IF(OR(BC243/AU243&lt;0.5,BC243/AU243&gt;2),"NM",(BC243/AU243-1)*100))</f>
        <v>13.33333333333333</v>
      </c>
      <c r="BE243" s="85">
        <v>77</v>
      </c>
      <c r="BF243" s="65">
        <f>IF(ISERROR(BE243/AW243),"NM",IF(OR(BE243/AW243&lt;0.5,BE243/AW243&gt;2),"NM",(BE243/AW243-1)*100))</f>
        <v>6.944444444444442</v>
      </c>
      <c r="BG243" s="85">
        <v>80</v>
      </c>
      <c r="BH243" s="65">
        <f>IF(ISERROR(BG243/AY243),"NM",IF(OR(BG243/AY243&lt;0.5,BG243/AY243&gt;2),"NM",(BG243/AY243-1)*100))</f>
        <v>6.6666666666666652</v>
      </c>
      <c r="BI243" s="85">
        <v>79</v>
      </c>
      <c r="BJ243" s="65">
        <f>IF(ISERROR(BI243/BA243),"NM",IF(OR(BI243/BA243&lt;0.5,BI243/BA243&gt;2),"NM",(BI243/BA243-1)*100))</f>
        <v>12.857142857142856</v>
      </c>
      <c r="BK243" s="85">
        <v>76</v>
      </c>
      <c r="BL243" s="65">
        <f>IF(ISERROR(BK243/BC243),"NM",IF(OR(BK243/BC243&lt;0.5,BK243/BC243&gt;2),"NM",(BK243/BC243-1)*100))</f>
        <v>11.764705882352944</v>
      </c>
      <c r="BM243" s="85">
        <v>88</v>
      </c>
      <c r="BN243" s="65">
        <f>IF(ISERROR(BM243/BE243),"NM",IF(OR(BM243/BE243&lt;0.5,BM243/BE243&gt;2),"NM",(BM243/BE243-1)*100))</f>
        <v>14.285714285714279</v>
      </c>
      <c r="BO243" s="85">
        <v>95</v>
      </c>
      <c r="BP243" s="65">
        <f>IF(ISERROR(BO243/BG243),"NM",IF(OR(BO243/BG243&lt;0.5,BO243/BG243&gt;2),"NM",(BO243/BG243-1)*100))</f>
        <v>18.75</v>
      </c>
      <c r="BQ243" s="85">
        <v>85</v>
      </c>
      <c r="BR243" s="65">
        <f>IF(ISERROR(BQ243/BI243),"NM",IF(OR(BQ243/BI243&lt;0.5,BQ243/BI243&gt;2),"NM",(BQ243/BI243-1)*100))</f>
        <v>7.5949367088607556</v>
      </c>
      <c r="BS243" s="85">
        <v>88</v>
      </c>
      <c r="BT243" s="65">
        <f>IF(ISERROR(BS243/BK243),"NM",IF(OR(BS243/BK243&lt;0.5,BS243/BK243&gt;2),"NM",(BS243/BK243-1)*100))</f>
        <v>15.789473684210531</v>
      </c>
      <c r="BU243" s="85">
        <v>102</v>
      </c>
      <c r="BV243" s="65">
        <f>IF(ISERROR(BU243/BM243),"NM",IF(OR(BU243/BM243&lt;0.5,BU243/BM243&gt;2),"NM",(BU243/BM243-1)*100))</f>
        <v>15.909090909090917</v>
      </c>
      <c r="BW243" s="85">
        <v>126</v>
      </c>
      <c r="BX243" s="65">
        <f>IF(ISERROR(BW243/BO243),"NM",IF(OR(BW243/BO243&lt;0.5,BW243/BO243&gt;2),"NM",(BW243/BO243-1)*100))</f>
        <v>32.631578947368411</v>
      </c>
      <c r="BY243" s="85">
        <v>104</v>
      </c>
      <c r="BZ243" s="65">
        <f>IF(ISERROR(BY243/BQ243),"NM",IF(OR(BY243/BQ243&lt;0.5,BY243/BQ243&gt;2),"NM",(BY243/BQ243-1)*100))</f>
        <v>22.352941176470598</v>
      </c>
      <c r="CA243" s="85">
        <v>93</v>
      </c>
      <c r="CB243" s="65">
        <f>IF(ISERROR(CA243/BS243),"NM",IF(OR(CA243/BS243&lt;0.5,CA243/BS243&gt;2),"NM",(CA243/BS243-1)*100))</f>
        <v>5.6818181818181879</v>
      </c>
      <c r="CC243" s="85">
        <v>96</v>
      </c>
      <c r="CD243" s="65">
        <f>IF(ISERROR(CC243/BU243),"NM",IF(OR(CC243/BU243&lt;0.5,CC243/BU243&gt;2),"NM",(CC243/BU243-1)*100))</f>
        <v>-5.8823529411764719</v>
      </c>
      <c r="CE243" s="85">
        <v>125</v>
      </c>
      <c r="CF243" s="65">
        <f>IF(ISERROR(CE243/BW243),"NM",IF(OR(CE243/BW243&lt;0.5,CE243/BW243&gt;2),"NM",(CE243/BW243-1)*100))</f>
        <v>-0.79365079365079083</v>
      </c>
      <c r="CG243" s="85">
        <v>82</v>
      </c>
      <c r="CH243" s="65">
        <f>IF(ISERROR(CG243/BY243),"NM",IF(OR(CG243/BY243&lt;0.5,CG243/BY243&gt;2),"NM",(CG243/BY243-1)*100))</f>
        <v>-21.153846153846157</v>
      </c>
      <c r="CI243" s="85">
        <v>89</v>
      </c>
      <c r="CJ243" s="65">
        <f>IF(ISERROR(CI243/CA243),"NM",IF(OR(CI243/CA243&lt;0.5,CI243/CA243&gt;2),"NM",(CI243/CA243-1)*100))</f>
        <v>-4.3010752688172005</v>
      </c>
      <c r="CK243" s="85">
        <v>100.3</v>
      </c>
      <c r="CL243" s="65">
        <f>IF(ISERROR(CK243/CC243),"NM",IF(OR(CK243/CC243&lt;0.5,CK243/CC243&gt;2),"NM",(CK243/CC243-1)*100))</f>
        <v>4.4791666666666563</v>
      </c>
      <c r="CM243" s="85">
        <v>107</v>
      </c>
      <c r="CN243" s="65">
        <f>IF(ISERROR(CM243/CE243),"NM",IF(OR(CM243/CE243&lt;0.5,CM243/CE243&gt;2),"NM",(CM243/CE243-1)*100))</f>
        <v>-14.400000000000002</v>
      </c>
      <c r="CO243" s="85">
        <v>89</v>
      </c>
      <c r="CP243" s="65">
        <f>IF(ISERROR(CO243/CG243),"NM",IF(OR(CO243/CG243&lt;0.5,CO243/CG243&gt;2),"NM",(CO243/CG243-1)*100))</f>
        <v>8.5365853658536661</v>
      </c>
      <c r="CQ243" s="85">
        <v>91.3</v>
      </c>
      <c r="CR243" s="65">
        <f>IF(ISERROR(CQ243/CI243),"NM",IF(OR(CQ243/CI243&lt;0.5,CQ243/CI243&gt;2),"NM",(CQ243/CI243-1)*100))</f>
        <v>2.5842696629213346</v>
      </c>
      <c r="CS243" s="85">
        <v>96</v>
      </c>
      <c r="CT243" s="65">
        <f>IF(ISERROR(CS243/CK243),"NM",IF(OR(CS243/CK243&lt;0.5,CS243/CK243&gt;2),"NM",(CS243/CK243-1)*100))</f>
        <v>-4.287138584247252</v>
      </c>
      <c r="CU243" s="85">
        <v>110</v>
      </c>
      <c r="CV243" s="65">
        <f>IF(ISERROR(CU243/CM243),"NM",IF(OR(CU243/CM243&lt;0.5,CU243/CM243&gt;2),"NM",(CU243/CM243-1)*100))</f>
        <v>2.8037383177569986</v>
      </c>
      <c r="CW243" s="85">
        <v>92</v>
      </c>
      <c r="CX243" s="65">
        <f>IF(ISERROR(CW243/CO243),"NM",IF(OR(CW243/CO243&lt;0.5,CW243/CO243&gt;2),"NM",(CW243/CO243-1)*100))</f>
        <v>3.3707865168539408</v>
      </c>
      <c r="CY243" s="85">
        <v>101</v>
      </c>
      <c r="CZ243" s="65">
        <f>IF(ISERROR(CY243/CQ243),"NM",IF(OR(CY243/CQ243&lt;0.5,CY243/CQ243&gt;2),"NM",(CY243/CQ243-1)*100))</f>
        <v>10.624315443592547</v>
      </c>
      <c r="DA243" s="85">
        <v>98</v>
      </c>
      <c r="DB243" s="65">
        <f>IF(ISERROR(DA243/CS243),"NM",IF(OR(DA243/CS243&lt;0.5,DA243/CS243&gt;2),"NM",(DA243/CS243-1)*100))</f>
        <v>2.0833333333333259</v>
      </c>
      <c r="DC243" s="85">
        <v>120</v>
      </c>
      <c r="DD243" s="65">
        <f>IF(ISERROR(DC243/CU243),"NM",IF(OR(DC243/CU243&lt;0.5,DC243/CU243&gt;2),"NM",(DC243/CU243-1)*100))</f>
        <v>9.0909090909090828</v>
      </c>
      <c r="DE243" s="85">
        <v>98</v>
      </c>
      <c r="DF243" s="65">
        <f>IF(ISERROR(DE243/CW243),"NM",IF(OR(DE243/CW243&lt;0.5,DE243/CW243&gt;2),"NM",(DE243/CW243-1)*100))</f>
        <v>6.5217391304347894</v>
      </c>
      <c r="DG243" s="85">
        <v>103</v>
      </c>
      <c r="DH243" s="65">
        <f>IF(ISERROR(DG243/CY243),"NM",IF(OR(DG243/CY243&lt;0.5,DG243/CY243&gt;2),"NM",(DG243/CY243-1)*100))</f>
        <v>1.980198019801982</v>
      </c>
      <c r="DI243" s="85">
        <v>112</v>
      </c>
      <c r="DJ243" s="65">
        <f>IF(ISERROR(DI243/DA243),"NM",IF(OR(DI243/DA243&lt;0.5,DI243/DA243&gt;2),"NM",(DI243/DA243-1)*100))</f>
        <v>14.285714285714279</v>
      </c>
      <c r="DK243" s="85">
        <v>130</v>
      </c>
      <c r="DL243" s="65">
        <f>IF(ISERROR(DK243/DC243),"NM",IF(OR(DK243/DC243&lt;0.5,DK243/DC243&gt;2),"NM",(DK243/DC243-1)*100))</f>
        <v>8.333333333333325</v>
      </c>
      <c r="DM243" s="85">
        <v>108</v>
      </c>
      <c r="DN243" s="65">
        <f>IF(ISERROR(DM243/DE243),"NM",IF(OR(DM243/DE243&lt;0.5,DM243/DE243&gt;2),"NM",(DM243/DE243-1)*100))</f>
        <v>10.20408163265305</v>
      </c>
      <c r="DO243" s="85">
        <v>112</v>
      </c>
      <c r="DP243" s="65">
        <f>IF(ISERROR(DO243/DG243),"NM",IF(OR(DO243/DG243&lt;0.5,DO243/DG243&gt;2),"NM",(DO243/DG243-1)*100))</f>
        <v>8.737864077669899</v>
      </c>
      <c r="DQ243" s="85">
        <v>109</v>
      </c>
      <c r="DR243" s="65">
        <f>IF(ISERROR(DQ243/DI243),"NM",IF(OR(DQ243/DI243&lt;0.5,DQ243/DI243&gt;2),"NM",(DQ243/DI243-1)*100))</f>
        <v>-2.6785714285714302</v>
      </c>
      <c r="DS243" s="85">
        <v>128</v>
      </c>
      <c r="DT243" s="65">
        <f>IF(ISERROR(DS243/DK243),"NM",IF(OR(DS243/DK243&lt;0.5,DS243/DK243&gt;2),"NM",(DS243/DK243-1)*100))</f>
        <v>-1.538461538461533</v>
      </c>
      <c r="DU243" s="85">
        <v>113</v>
      </c>
      <c r="DV243" s="65">
        <f>IF(ISERROR(DU243/DM243),"NM",IF(OR(DU243/DM243&lt;0.5,DU243/DM243&gt;2),"NM",(DU243/DM243-1)*100))</f>
        <v>4.629629629629628</v>
      </c>
      <c r="DW243" s="85">
        <v>114</v>
      </c>
      <c r="DX243" s="65">
        <f>IF(ISERROR(DW243/DO243),"NM",IF(OR(DW243/DO243&lt;0.5,DW243/DO243&gt;2),"NM",(DW243/DO243-1)*100))</f>
        <v>1.7857142857142794</v>
      </c>
      <c r="DY243" s="85">
        <v>133</v>
      </c>
      <c r="DZ243" s="65">
        <f>IF(ISERROR(DY243/DQ243),"NM",IF(OR(DY243/DQ243&lt;0.5,DY243/DQ243&gt;2),"NM",(DY243/DQ243-1)*100))</f>
        <v>22.018348623853214</v>
      </c>
      <c r="EA243" s="85">
        <v>141</v>
      </c>
      <c r="EB243" s="65">
        <f>IF(ISERROR(EA243/DS243),"NM",IF(OR(EA243/DS243&lt;0.5,EA243/DS243&gt;2),"NM",(EA243/DS243-1)*100))</f>
        <v>10.15625</v>
      </c>
      <c r="EC243" s="85">
        <v>117</v>
      </c>
      <c r="ED243" s="65">
        <f>IF(ISERROR(EC243/DU243),"NM",IF(OR(EC243/DU243&lt;0.5,EC243/DU243&gt;2),"NM",(EC243/DU243-1)*100))</f>
        <v>3.539823008849563</v>
      </c>
      <c r="EE243" s="85">
        <v>116</v>
      </c>
      <c r="EF243" s="65">
        <f>IF(ISERROR(EE243/DW243),"NM",IF(OR(EE243/DW243&lt;0.5,EE243/DW243&gt;2),"NM",(EE243/DW243-1)*100))</f>
        <v>1.7543859649122862</v>
      </c>
      <c r="EG243" s="85">
        <v>124</v>
      </c>
      <c r="EH243" s="65">
        <f>IF(ISERROR(EG243/DY243),"NM",IF(OR(EG243/DY243&lt;0.5,EG243/DY243&gt;2),"NM",(EG243/DY243-1)*100))</f>
        <v>-6.7669172932330879</v>
      </c>
      <c r="EI243" s="85">
        <v>140</v>
      </c>
      <c r="EJ243" s="65">
        <f>IF(ISERROR(EI243/EA243),"NM",IF(OR(EI243/EA243&lt;0.5,EI243/EA243&gt;2),"NM",(EI243/EA243-1)*100))</f>
        <v>-0.70921985815602939</v>
      </c>
      <c r="EK243" s="85">
        <v>116</v>
      </c>
      <c r="EL243" s="65">
        <f>IF(ISERROR(EK243/EC243),"NM",IF(OR(EK243/EC243&lt;0.5,EK243/EC243&gt;2),"NM",(EK243/EC243-1)*100))</f>
        <v>-0.85470085470085166</v>
      </c>
      <c r="EM243" s="85">
        <v>116</v>
      </c>
      <c r="EN243" s="65">
        <f>IF(ISERROR(EM243/EE243),"NM",IF(OR(EM243/EE243&lt;0.5,EM243/EE243&gt;2),"NM",(EM243/EE243-1)*100))</f>
        <v>0</v>
      </c>
      <c r="EO243" s="85">
        <v>131</v>
      </c>
      <c r="EP243" s="65">
        <f>IF(ISERROR(EO243/EG243),"NM",IF(OR(EO243/EG243&lt;0.5,EO243/EG243&gt;2),"NM",(EO243/EG243-1)*100))</f>
        <v>5.6451612903225756</v>
      </c>
      <c r="EQ243" s="90">
        <f t="shared" ref="EQ243:EW243" si="785">EO244*(EQ247/400)</f>
        <v>145.5080545229244</v>
      </c>
      <c r="ER243" s="65">
        <f>IF(ISERROR(EQ243/EI243),"NM",IF(OR(EQ243/EI243&lt;0.5,EQ243/EI243&gt;2),"NM",(EQ243/EI243-1)*100))</f>
        <v>3.9343246592317138</v>
      </c>
      <c r="ES243" s="90">
        <f t="shared" si="785"/>
        <v>124.85300045539034</v>
      </c>
      <c r="ET243" s="65">
        <f>IF(ISERROR(ES243/EK243),"NM",IF(OR(ES243/EK243&lt;0.5,ES243/EK243&gt;2),"NM",(ES243/EK243-1)*100))</f>
        <v>7.631896944302019</v>
      </c>
      <c r="EU243" s="90">
        <f t="shared" si="785"/>
        <v>124.9790379383132</v>
      </c>
      <c r="EV243" s="65">
        <f>IF(ISERROR(EU243/EM243),"NM",IF(OR(EU243/EM243&lt;0.5,EU243/EM243&gt;2),"NM",(EU243/EM243-1)*100))</f>
        <v>7.7405499468217176</v>
      </c>
      <c r="EW243" s="90">
        <f t="shared" si="785"/>
        <v>131.95539765123053</v>
      </c>
      <c r="EX243" s="65">
        <f>IF(ISERROR(EW243/EO243),"NM",IF(OR(EW243/EO243&lt;0.5,EW243/EO243&gt;2),"NM",(EW243/EO243-1)*100))</f>
        <v>0.72931118414543139</v>
      </c>
      <c r="EY243" s="65"/>
      <c r="EZ243" s="317"/>
      <c r="FA243" s="59"/>
      <c r="FB243" s="84">
        <v>90.558999999999997</v>
      </c>
      <c r="FC243" s="63"/>
      <c r="FD243" s="84">
        <v>105</v>
      </c>
      <c r="FE243" s="65">
        <f>IF(ISERROR(FD243/FB243),"NM",IF(OR(FD243/FB243&lt;0.5,FD243/FB243&gt;2),"NM",(FD243/FB243-1)*100))</f>
        <v>15.946510010048698</v>
      </c>
      <c r="FF243" s="88">
        <f>C243+E243+G243+I243</f>
        <v>125</v>
      </c>
      <c r="FG243" s="65">
        <f>IF(ISERROR(FF243/FD243),"NM",IF(OR(FF243/FD243&lt;0.5,FF243/FD243&gt;2),"NM",(FF243/FD243-1)*100))</f>
        <v>19.047619047619047</v>
      </c>
      <c r="FH243" s="88">
        <f>K243+M243+O243+Q243</f>
        <v>150</v>
      </c>
      <c r="FI243" s="65">
        <f>IF(ISERROR(FH243/FF243),"NM",IF(OR(FH243/FF243&lt;0.5,FH243/FF243&gt;2),"NM",(FH243/FF243-1)*100))</f>
        <v>19.999999999999996</v>
      </c>
      <c r="FJ243" s="88">
        <f>S243+U243+W243+Y243</f>
        <v>176</v>
      </c>
      <c r="FK243" s="65">
        <f>IF(ISERROR(FJ243/FH243),"NM",IF(OR(FJ243/FH243&lt;0.5,FJ243/FH243&gt;2),"NM",(FJ243/FH243-1)*100))</f>
        <v>17.333333333333336</v>
      </c>
      <c r="FL243" s="88">
        <f>AA243+AC243+AE243+AG243</f>
        <v>209</v>
      </c>
      <c r="FM243" s="65">
        <f>IF(ISERROR(FL243/FJ243),"NM",IF(OR(FL243/FJ243&lt;0.5,FL243/FJ243&gt;2),"NM",(FL243/FJ243-1)*100))</f>
        <v>18.75</v>
      </c>
      <c r="FN243" s="88">
        <f>AI243+AK243+AM243+AO243</f>
        <v>245</v>
      </c>
      <c r="FO243" s="65">
        <f>IF(ISERROR(FN243/FL243),"NM",IF(OR(FN243/FL243&lt;0.5,FN243/FL243&gt;2),"NM",(FN243/FL243-1)*100))</f>
        <v>17.224880382775119</v>
      </c>
      <c r="FP243" s="88">
        <f>AQ243+AS243+AU243+AW243</f>
        <v>258</v>
      </c>
      <c r="FQ243" s="65">
        <f>IF(ISERROR(FP243/FN243),"NM",IF(OR(FP243/FN243&lt;0.5,FP243/FN243&gt;2),"NM",(FP243/FN243-1)*100))</f>
        <v>5.3061224489795888</v>
      </c>
      <c r="FR243" s="90">
        <f>AY243+BA243+BC243+BE243</f>
        <v>290</v>
      </c>
      <c r="FS243" s="65">
        <f>IF(ISERROR(FR243/FP243),"NM",IF(OR(FR243/FP243&lt;0.5,FR243/FP243&gt;2),"NM",(FR243/FP243-1)*100))</f>
        <v>12.403100775193799</v>
      </c>
      <c r="FT243" s="90">
        <f>BG243+BI243+BK243+BM243</f>
        <v>323</v>
      </c>
      <c r="FU243" s="65">
        <f>IF(ISERROR(FT243/FR243),"NM",IF(OR(FT243/FR243&lt;0.5,FT243/FR243&gt;2),"NM",(FT243/FR243-1)*100))</f>
        <v>11.379310344827577</v>
      </c>
      <c r="FV243" s="87">
        <f>BO243+BQ243+BS243+BU243</f>
        <v>370</v>
      </c>
      <c r="FW243" s="65">
        <f>IF(ISERROR(FV243/FT243),"NM",IF(OR(FV243/FT243&lt;0.5,FV243/FT243&gt;2),"NM",(FV243/FT243-1)*100))</f>
        <v>14.55108359133126</v>
      </c>
      <c r="FX243" s="87">
        <f>BW243+BY243+CA243+CC243</f>
        <v>419</v>
      </c>
      <c r="FY243" s="65">
        <f>IF(ISERROR(FX243/FV243),"NM",IF(OR(FX243/FV243&lt;0.5,FX243/FV243&gt;2),"NM",(FX243/FV243-1)*100))</f>
        <v>13.243243243243242</v>
      </c>
      <c r="FZ243" s="87">
        <f>CE243+CG243+CI243+CK243</f>
        <v>396.3</v>
      </c>
      <c r="GA243" s="65">
        <f>IF(ISERROR(FZ243/FX243),"NM",IF(OR(FZ243/FX243&lt;0.5,FZ243/FX243&gt;2),"NM",(FZ243/FX243-1)*100))</f>
        <v>-5.4176610978520223</v>
      </c>
      <c r="GB243" s="87">
        <f>CM243+CO243+CQ243+CS243</f>
        <v>383.3</v>
      </c>
      <c r="GC243" s="65">
        <f>IF(ISERROR(GB243/FZ243),"NM",IF(OR(GB243/FZ243&lt;0.5,GB243/FZ243&gt;2),"NM",(GB243/FZ243-1)*100))</f>
        <v>-3.2803431743628542</v>
      </c>
      <c r="GD243" s="87">
        <f>CU243+CW243+CY243+DA243</f>
        <v>401</v>
      </c>
      <c r="GE243" s="65">
        <f>IF(ISERROR(GD243/GB243),"NM",IF(OR(GD243/GB243&lt;0.5,GD243/GB243&gt;2),"NM",(GD243/GB243-1)*100))</f>
        <v>4.6177928515523048</v>
      </c>
      <c r="GF243" s="87">
        <f>DC243+DE243+DG243+DI243</f>
        <v>433</v>
      </c>
      <c r="GG243" s="65">
        <f>IF(ISERROR(GF243/GD243),"NM",IF(OR(GF243/GD243&lt;0.5,GF243/GD243&gt;2),"NM",(GF243/GD243-1)*100))</f>
        <v>7.9800498753117122</v>
      </c>
      <c r="GH243" s="87">
        <f>DK243+DM243+DO243+DQ243</f>
        <v>459</v>
      </c>
      <c r="GI243" s="65">
        <f>IF(ISERROR(GH243/GF243),"NM",IF(OR(GH243/GF243&lt;0.5,GH243/GF243&gt;2),"NM",(GH243/GF243-1)*100))</f>
        <v>6.004618937644346</v>
      </c>
      <c r="GJ243" s="87">
        <f>DS243+DU243+DW243+DY243</f>
        <v>488</v>
      </c>
      <c r="GK243" s="65">
        <f>IF(ISERROR(GJ243/GH243),"NM",IF(OR(GJ243/GH243&lt;0.5,GJ243/GH243&gt;2),"NM",(GJ243/GH243-1)*100))</f>
        <v>6.3180827886710311</v>
      </c>
      <c r="GL243" s="87">
        <f>EA243+EC243+EE243+EG243</f>
        <v>498</v>
      </c>
      <c r="GM243" s="65">
        <f>IF(ISERROR(GL243/GJ243),"NM",IF(OR(GL243/GJ243&lt;0.5,GL243/GJ243&gt;2),"NM",(GL243/GJ243-1)*100))</f>
        <v>2.0491803278688492</v>
      </c>
      <c r="GN243" s="87">
        <f>EI243+EK243+EM243+EO243</f>
        <v>503</v>
      </c>
      <c r="GO243" s="65">
        <f>IF(ISERROR(GN243/GL243),"NM",IF(OR(GN243/GL243&lt;0.5,GN243/GL243&gt;2),"NM",(GN243/GL243-1)*100))</f>
        <v>1.0040160642570184</v>
      </c>
      <c r="GP243" s="87">
        <f>EQ243+ES243+EU243+EW243</f>
        <v>527.29549056785845</v>
      </c>
      <c r="GQ243" s="65">
        <f>IF(ISERROR(GP243/GN243),"NM",IF(OR(GP243/GN243&lt;0.5,GP243/GN243&gt;2),"NM",(GP243/GN243-1)*100))</f>
        <v>4.8301174091169852</v>
      </c>
      <c r="GR243" s="90">
        <f>GP244*(GR247/100)</f>
        <v>528.90668267283138</v>
      </c>
      <c r="GS243" s="65">
        <f>IF(ISERROR(GR243/GP243),"NM",IF(OR(GR243/GP243&lt;0.5,GR243/GP243&gt;2),"NM",(GR243/GP243-1)*100))</f>
        <v>0.30555772499358813</v>
      </c>
      <c r="GT243" s="90">
        <f>GR244*(GT247/100)</f>
        <v>533.3854348857401</v>
      </c>
      <c r="GU243" s="65">
        <f>IF(ISERROR(GT243/GR243),"NM",IF(OR(GT243/GR243&lt;0.5,GT243/GR243&gt;2),"NM",(GT243/GR243-1)*100))</f>
        <v>0.84679440809394269</v>
      </c>
      <c r="GV243" s="90">
        <f>GT244*(GV247/100)</f>
        <v>542.36535753982889</v>
      </c>
      <c r="GW243" s="65">
        <f>IF(ISERROR(GV243/GT243),"NM",IF(OR(GV243/GT243&lt;0.5,GV243/GT243&gt;2),"NM",(GV243/GT243-1)*100))</f>
        <v>1.6835710288962913</v>
      </c>
      <c r="GX243" s="90">
        <f>GV244*(GX247/100)</f>
        <v>555.46282061564034</v>
      </c>
      <c r="GY243" s="65">
        <f>IF(ISERROR(GX243/GV243),"NM",IF(OR(GX243/GV243&lt;0.5,GX243/GV243&gt;2),"NM",(GX243/GV243-1)*100))</f>
        <v>2.4148782538806701</v>
      </c>
      <c r="GZ243" s="67">
        <f t="shared" si="723"/>
        <v>2.0040468420338131</v>
      </c>
      <c r="HA243" s="283"/>
      <c r="HB243" s="57"/>
      <c r="HC243"/>
      <c r="HD243"/>
      <c r="HE243"/>
      <c r="HF243"/>
      <c r="HG243"/>
      <c r="HH243"/>
    </row>
    <row r="244" spans="2:216" s="2" customFormat="1" ht="13.5" customHeight="1" x14ac:dyDescent="0.2">
      <c r="B244" s="54" t="s">
        <v>275</v>
      </c>
      <c r="C244" s="84">
        <v>865</v>
      </c>
      <c r="D244" s="63"/>
      <c r="E244" s="84">
        <v>893</v>
      </c>
      <c r="F244" s="63"/>
      <c r="G244" s="84">
        <v>928</v>
      </c>
      <c r="H244" s="63"/>
      <c r="I244" s="84">
        <v>979</v>
      </c>
      <c r="J244" s="63"/>
      <c r="K244" s="84">
        <v>1022</v>
      </c>
      <c r="L244" s="63">
        <f>IF(ISERROR(K244/C244),"NM",IF(OR(K244/C244&lt;0.5,K244/C244&gt;2),"NM",(K244/C244-1)*100))</f>
        <v>18.150289017341038</v>
      </c>
      <c r="M244" s="84">
        <v>1065</v>
      </c>
      <c r="N244" s="63">
        <f>IF(ISERROR(M244/E244),"NM",IF(OR(M244/E244&lt;0.5,M244/E244&gt;2),"NM",(M244/E244-1)*100))</f>
        <v>19.260918253079517</v>
      </c>
      <c r="O244" s="84">
        <v>1108</v>
      </c>
      <c r="P244" s="63">
        <f>IF(ISERROR(O244/G244),"NM",IF(OR(O244/G244&lt;0.5,O244/G244&gt;2),"NM",(O244/G244-1)*100))</f>
        <v>19.396551724137922</v>
      </c>
      <c r="Q244" s="84">
        <v>1175</v>
      </c>
      <c r="R244" s="63">
        <f>IF(ISERROR(Q244/I244),"NM",IF(OR(Q244/I244&lt;0.5,Q244/I244&gt;2),"NM",(Q244/I244-1)*100))</f>
        <v>20.020429009193052</v>
      </c>
      <c r="S244" s="84">
        <v>1217</v>
      </c>
      <c r="T244" s="63">
        <f>IF(ISERROR(S244/K244),"NM",IF(OR(S244/K244&lt;0.5,S244/K244&gt;2),"NM",(S244/K244-1)*100))</f>
        <v>19.080234833659482</v>
      </c>
      <c r="U244" s="84">
        <v>1272</v>
      </c>
      <c r="V244" s="63">
        <f>IF(ISERROR(U244/M244),"NM",IF(OR(U244/M244&lt;0.5,U244/M244&gt;2),"NM",(U244/M244-1)*100))</f>
        <v>19.436619718309856</v>
      </c>
      <c r="W244" s="84">
        <v>1336</v>
      </c>
      <c r="X244" s="63">
        <f>IF(ISERROR(W244/O244),"NM",IF(OR(W244/O244&lt;0.5,W244/O244&gt;2),"NM",(W244/O244-1)*100))</f>
        <v>20.57761732851986</v>
      </c>
      <c r="Y244" s="85">
        <v>1410</v>
      </c>
      <c r="Z244" s="63">
        <f>IF(ISERROR(Y244/Q244),"NM",IF(OR(Y244/Q244&lt;0.5,Y244/Q244&gt;2),"NM",(Y244/Q244-1)*100))</f>
        <v>19.999999999999996</v>
      </c>
      <c r="AA244" s="84">
        <v>1448</v>
      </c>
      <c r="AB244" s="63">
        <f>IF(ISERROR(AA244/S244),"NM",IF(OR(AA244/S244&lt;0.5,AA244/S244&gt;2),"NM",(AA244/S244-1)*100))</f>
        <v>18.981101068200502</v>
      </c>
      <c r="AC244" s="84">
        <v>1495</v>
      </c>
      <c r="AD244" s="63">
        <f>IF(ISERROR(AC244/U244),"NM",IF(OR(AC244/U244&lt;0.5,AC244/U244&gt;2),"NM",(AC244/U244-1)*100))</f>
        <v>17.531446540880502</v>
      </c>
      <c r="AE244" s="84">
        <v>1538</v>
      </c>
      <c r="AF244" s="63">
        <f>IF(ISERROR(AE244/W244),"NM",IF(OR(AE244/W244&lt;0.5,AE244/W244&gt;2),"NM",(AE244/W244-1)*100))</f>
        <v>15.119760479041911</v>
      </c>
      <c r="AG244" s="85">
        <v>1604</v>
      </c>
      <c r="AH244" s="63">
        <f>IF(ISERROR(AG244/Y244),"NM",IF(OR(AG244/Y244&lt;0.5,AG244/Y244&gt;2),"NM",(AG244/Y244-1)*100))</f>
        <v>13.758865248226959</v>
      </c>
      <c r="AI244" s="86">
        <v>1642</v>
      </c>
      <c r="AJ244" s="63">
        <f>IF(ISERROR(AI244/AA244),"NM",IF(OR(AI244/AA244&lt;0.5,AI244/AA244&gt;2),"NM",(AI244/AA244-1)*100))</f>
        <v>13.397790055248615</v>
      </c>
      <c r="AK244" s="84">
        <v>1683</v>
      </c>
      <c r="AL244" s="63">
        <f>IF(ISERROR(AK244/AC244),"NM",IF(OR(AK244/AC244&lt;0.5,AK244/AC244&gt;2),"NM",(AK244/AC244-1)*100))</f>
        <v>12.575250836120411</v>
      </c>
      <c r="AM244" s="84">
        <v>1719</v>
      </c>
      <c r="AN244" s="63">
        <f>IF(ISERROR(AM244/AE244),"NM",IF(OR(AM244/AE244&lt;0.5,AM244/AE244&gt;2),"NM",(AM244/AE244-1)*100))</f>
        <v>11.768530559167756</v>
      </c>
      <c r="AO244" s="85">
        <v>1783</v>
      </c>
      <c r="AP244" s="63">
        <f>IF(ISERROR(AO244/AG244),"NM",IF(OR(AO244/AG244&lt;0.5,AO244/AG244&gt;2),"NM",(AO244/AG244-1)*100))</f>
        <v>11.159600997506235</v>
      </c>
      <c r="AQ244" s="85">
        <v>1816</v>
      </c>
      <c r="AR244" s="63">
        <f>IF(ISERROR(AQ244/AI244),"NM",IF(OR(AQ244/AI244&lt;0.5,AQ244/AI244&gt;2),"NM",(AQ244/AI244-1)*100))</f>
        <v>10.596833130328864</v>
      </c>
      <c r="AS244" s="85">
        <v>1864</v>
      </c>
      <c r="AT244" s="63">
        <f>IF(ISERROR(AS244/AK244),"NM",IF(OR(AS244/AK244&lt;0.5,AS244/AK244&gt;2),"NM",(AS244/AK244-1)*100))</f>
        <v>10.754604872251928</v>
      </c>
      <c r="AU244" s="85">
        <v>1909</v>
      </c>
      <c r="AV244" s="63">
        <f>IF(ISERROR(AU244/AM244),"NM",IF(OR(AU244/AM244&lt;0.5,AU244/AM244&gt;2),"NM",(AU244/AM244-1)*100))</f>
        <v>11.052937754508442</v>
      </c>
      <c r="AW244" s="85">
        <v>1966</v>
      </c>
      <c r="AX244" s="63">
        <f>IF(ISERROR(AW244/AO244),"NM",IF(OR(AW244/AO244&lt;0.5,AW244/AO244&gt;2),"NM",(AW244/AO244-1)*100))</f>
        <v>10.263600673022989</v>
      </c>
      <c r="AY244" s="85">
        <v>1997</v>
      </c>
      <c r="AZ244" s="65">
        <f>IF(ISERROR(AY244/AQ244),"NM",IF(OR(AY244/AQ244&lt;0.5,AY244/AQ244&gt;2),"NM",(AY244/AQ244-1)*100))</f>
        <v>9.9669603524229053</v>
      </c>
      <c r="BA244" s="85">
        <v>2046</v>
      </c>
      <c r="BB244" s="65">
        <f>IF(ISERROR(BA244/AS244),"NM",IF(OR(BA244/AS244&lt;0.5,BA244/AS244&gt;2),"NM",(BA244/AS244-1)*100))</f>
        <v>9.76394849785407</v>
      </c>
      <c r="BC244" s="85">
        <v>2096</v>
      </c>
      <c r="BD244" s="65">
        <f>IF(ISERROR(BC244/AU244),"NM",IF(OR(BC244/AU244&lt;0.5,BC244/AU244&gt;2),"NM",(BC244/AU244-1)*100))</f>
        <v>9.7957045573598744</v>
      </c>
      <c r="BE244" s="85">
        <v>2168</v>
      </c>
      <c r="BF244" s="65">
        <f>IF(ISERROR(BE244/AW244),"NM",IF(OR(BE244/AW244&lt;0.5,BE244/AW244&gt;2),"NM",(BE244/AW244-1)*100))</f>
        <v>10.274669379450652</v>
      </c>
      <c r="BG244" s="85">
        <v>2208</v>
      </c>
      <c r="BH244" s="65">
        <f>IF(ISERROR(BG244/AY244),"NM",IF(OR(BG244/AY244&lt;0.5,BG244/AY244&gt;2),"NM",(BG244/AY244-1)*100))</f>
        <v>10.565848773159736</v>
      </c>
      <c r="BI244" s="85">
        <v>2258</v>
      </c>
      <c r="BJ244" s="65">
        <f>IF(ISERROR(BI244/BA244),"NM",IF(OR(BI244/BA244&lt;0.5,BI244/BA244&gt;2),"NM",(BI244/BA244-1)*100))</f>
        <v>10.361681329423256</v>
      </c>
      <c r="BK244" s="85">
        <v>2313</v>
      </c>
      <c r="BL244" s="65">
        <f>IF(ISERROR(BK244/BC244),"NM",IF(OR(BK244/BC244&lt;0.5,BK244/BC244&gt;2),"NM",(BK244/BC244-1)*100))</f>
        <v>10.3530534351145</v>
      </c>
      <c r="BM244" s="85">
        <v>2385</v>
      </c>
      <c r="BN244" s="65">
        <f>IF(ISERROR(BM244/BE244),"NM",IF(OR(BM244/BE244&lt;0.5,BM244/BE244&gt;2),"NM",(BM244/BE244-1)*100))</f>
        <v>10.009225092250929</v>
      </c>
      <c r="BO244" s="85">
        <v>2426</v>
      </c>
      <c r="BP244" s="65">
        <f>IF(ISERROR(BO244/BG244),"NM",IF(OR(BO244/BG244&lt;0.5,BO244/BG244&gt;2),"NM",(BO244/BG244-1)*100))</f>
        <v>9.8731884057970944</v>
      </c>
      <c r="BQ244" s="85">
        <v>2486</v>
      </c>
      <c r="BR244" s="65">
        <f>IF(ISERROR(BQ244/BI244),"NM",IF(OR(BQ244/BI244&lt;0.5,BQ244/BI244&gt;2),"NM",(BQ244/BI244-1)*100))</f>
        <v>10.097431355181573</v>
      </c>
      <c r="BS244" s="85">
        <v>2538</v>
      </c>
      <c r="BT244" s="65">
        <f>IF(ISERROR(BS244/BK244),"NM",IF(OR(BS244/BK244&lt;0.5,BS244/BK244&gt;2),"NM",(BS244/BK244-1)*100))</f>
        <v>9.7276264591439787</v>
      </c>
      <c r="BU244" s="85">
        <v>2593</v>
      </c>
      <c r="BV244" s="65">
        <f>IF(ISERROR(BU244/BM244),"NM",IF(OR(BU244/BM244&lt;0.5,BU244/BM244&gt;2),"NM",(BU244/BM244-1)*100))</f>
        <v>8.7211740041928785</v>
      </c>
      <c r="BW244" s="85">
        <v>2588</v>
      </c>
      <c r="BX244" s="65">
        <f>IF(ISERROR(BW244/BO244),"NM",IF(OR(BW244/BO244&lt;0.5,BW244/BO244&gt;2),"NM",(BW244/BO244-1)*100))</f>
        <v>6.6776586974443441</v>
      </c>
      <c r="BY244" s="85">
        <v>2608</v>
      </c>
      <c r="BZ244" s="65">
        <f>IF(ISERROR(BY244/BQ244),"NM",IF(OR(BY244/BQ244&lt;0.5,BY244/BQ244&gt;2),"NM",(BY244/BQ244-1)*100))</f>
        <v>4.9074818986323487</v>
      </c>
      <c r="CA244" s="85">
        <v>2642</v>
      </c>
      <c r="CB244" s="65">
        <f>IF(ISERROR(CA244/BS244),"NM",IF(OR(CA244/BS244&lt;0.5,CA244/BS244&gt;2),"NM",(CA244/BS244-1)*100))</f>
        <v>4.0977147360126143</v>
      </c>
      <c r="CC244" s="85">
        <v>2687</v>
      </c>
      <c r="CD244" s="65">
        <f>IF(ISERROR(CC244/BU244),"NM",IF(OR(CC244/BU244&lt;0.5,CC244/BU244&gt;2),"NM",(CC244/BU244-1)*100))</f>
        <v>3.6251446201311266</v>
      </c>
      <c r="CE244" s="85">
        <v>2668</v>
      </c>
      <c r="CF244" s="65">
        <f>IF(ISERROR(CE244/BW244),"NM",IF(OR(CE244/BW244&lt;0.5,CE244/BW244&gt;2),"NM",(CE244/BW244-1)*100))</f>
        <v>3.0911901081916549</v>
      </c>
      <c r="CG244" s="85">
        <v>2668</v>
      </c>
      <c r="CH244" s="67">
        <f>IF(ISERROR(CG244/BY244),"NM",IF(OR(CG244/BY244&lt;0.5,CG244/BY244&gt;2),"NM",(CG244/BY244-1)*100))</f>
        <v>2.3006134969325132</v>
      </c>
      <c r="CI244" s="85">
        <v>2735</v>
      </c>
      <c r="CJ244" s="67">
        <f>IF(ISERROR(CI244/CA244),"NM",IF(OR(CI244/CA244&lt;0.5,CI244/CA244&gt;2),"NM",(CI244/CA244-1)*100))</f>
        <v>3.5200605601816815</v>
      </c>
      <c r="CK244" s="85">
        <v>2549</v>
      </c>
      <c r="CL244" s="67">
        <f>IF(ISERROR(CK244/CC244),"NM",IF(OR(CK244/CC244&lt;0.5,CK244/CC244&gt;2),"NM",(CK244/CC244-1)*100))</f>
        <v>-5.1358392259024939</v>
      </c>
      <c r="CM244" s="85">
        <v>2548</v>
      </c>
      <c r="CN244" s="67">
        <f>IF(ISERROR(CM244/CE244),"NM",IF(OR(CM244/CE244&lt;0.5,CM244/CE244&gt;2),"NM",(CM244/CE244-1)*100))</f>
        <v>-4.4977511244377766</v>
      </c>
      <c r="CO244" s="85">
        <v>2588</v>
      </c>
      <c r="CP244" s="67">
        <f>IF(ISERROR(CO244/CG244),"NM",IF(OR(CO244/CG244&lt;0.5,CO244/CG244&gt;2),"NM",(CO244/CG244-1)*100))</f>
        <v>-2.9985007496251881</v>
      </c>
      <c r="CQ244" s="85">
        <v>2627</v>
      </c>
      <c r="CR244" s="67">
        <f>IF(ISERROR(CQ244/CI244),"NM",IF(OR(CQ244/CI244&lt;0.5,CQ244/CI244&gt;2),"NM",(CQ244/CI244-1)*100))</f>
        <v>-3.9488117001828194</v>
      </c>
      <c r="CS244" s="85">
        <v>2687</v>
      </c>
      <c r="CT244" s="65">
        <f>IF(ISERROR(CS244/CK244),"NM",IF(OR(CS244/CK244&lt;0.5,CS244/CK244&gt;2),"NM",(CS244/CK244-1)*100))</f>
        <v>5.4138877991369183</v>
      </c>
      <c r="CU244" s="85">
        <v>2716</v>
      </c>
      <c r="CV244" s="65">
        <f>IF(ISERROR(CU244/CM244),"NM",IF(OR(CU244/CM244&lt;0.5,CU244/CM244&gt;2),"NM",(CU244/CM244-1)*100))</f>
        <v>6.5934065934065922</v>
      </c>
      <c r="CW244" s="85">
        <v>2770</v>
      </c>
      <c r="CX244" s="65">
        <f>IF(ISERROR(CW244/CO244),"NM",IF(OR(CW244/CO244&lt;0.5,CW244/CO244&gt;2),"NM",(CW244/CO244-1)*100))</f>
        <v>7.0324574961360131</v>
      </c>
      <c r="CY244" s="85">
        <v>2805</v>
      </c>
      <c r="CZ244" s="65">
        <f>IF(ISERROR(CY244/CQ244),"NM",IF(OR(CY244/CQ244&lt;0.5,CY244/CQ244&gt;2),"NM",(CY244/CQ244-1)*100))</f>
        <v>6.7757898743814327</v>
      </c>
      <c r="DA244" s="85">
        <v>2857</v>
      </c>
      <c r="DB244" s="65">
        <f>IF(ISERROR(DA244/CS244),"NM",IF(OR(DA244/CS244&lt;0.5,DA244/CS244&gt;2),"NM",(DA244/CS244-1)*100))</f>
        <v>6.3267584666914845</v>
      </c>
      <c r="DC244" s="85">
        <v>2864</v>
      </c>
      <c r="DD244" s="65">
        <f>IF(ISERROR(DC244/CU244),"NM",IF(OR(DC244/CU244&lt;0.5,DC244/CU244&gt;2),"NM",(DC244/CU244-1)*100))</f>
        <v>5.4491899852724623</v>
      </c>
      <c r="DE244" s="85">
        <v>2912</v>
      </c>
      <c r="DF244" s="65">
        <f>IF(ISERROR(DE244/CW244),"NM",IF(OR(DE244/CW244&lt;0.5,DE244/CW244&gt;2),"NM",(DE244/CW244-1)*100))</f>
        <v>5.1263537906137246</v>
      </c>
      <c r="DG244" s="85">
        <v>2939</v>
      </c>
      <c r="DH244" s="65">
        <f>IF(ISERROR(DG244/CY244),"NM",IF(OR(DG244/CY244&lt;0.5,DG244/CY244&gt;2),"NM",(DG244/CY244-1)*100))</f>
        <v>4.7771836007130197</v>
      </c>
      <c r="DI244" s="85">
        <v>2979</v>
      </c>
      <c r="DJ244" s="65">
        <f>IF(ISERROR(DI244/DA244),"NM",IF(OR(DI244/DA244&lt;0.5,DI244/DA244&gt;2),"NM",(DI244/DA244-1)*100))</f>
        <v>4.2702135106755357</v>
      </c>
      <c r="DK244" s="85">
        <v>2970</v>
      </c>
      <c r="DL244" s="65">
        <f>IF(ISERROR(DK244/DC244),"NM",IF(OR(DK244/DC244&lt;0.5,DK244/DC244&gt;2),"NM",(DK244/DC244-1)*100))</f>
        <v>3.7011173184357649</v>
      </c>
      <c r="DM244" s="85">
        <v>3000</v>
      </c>
      <c r="DN244" s="65">
        <f>IF(ISERROR(DM244/DE244),"NM",IF(OR(DM244/DE244&lt;0.5,DM244/DE244&gt;2),"NM",(DM244/DE244-1)*100))</f>
        <v>3.0219780219780112</v>
      </c>
      <c r="DO244" s="85">
        <v>3007</v>
      </c>
      <c r="DP244" s="65">
        <f>IF(ISERROR(DO244/DG244),"NM",IF(OR(DO244/DG244&lt;0.5,DO244/DG244&gt;2),"NM",(DO244/DG244-1)*100))</f>
        <v>2.3137121469887667</v>
      </c>
      <c r="DQ244" s="85">
        <v>3062</v>
      </c>
      <c r="DR244" s="65">
        <f>IF(ISERROR(DQ244/DI244),"NM",IF(OR(DQ244/DI244&lt;0.5,DQ244/DI244&gt;2),"NM",(DQ244/DI244-1)*100))</f>
        <v>2.7861698556562509</v>
      </c>
      <c r="DS244" s="85">
        <v>3069</v>
      </c>
      <c r="DT244" s="65">
        <f>IF(ISERROR(DS244/DK244),"NM",IF(OR(DS244/DK244&lt;0.5,DS244/DK244&gt;2),"NM",(DS244/DK244-1)*100))</f>
        <v>3.3333333333333437</v>
      </c>
      <c r="DU244" s="85">
        <v>3095</v>
      </c>
      <c r="DV244" s="65">
        <f>IF(ISERROR(DU244/DM244),"NM",IF(OR(DU244/DM244&lt;0.5,DU244/DM244&gt;2),"NM",(DU244/DM244-1)*100))</f>
        <v>3.1666666666666732</v>
      </c>
      <c r="DW244" s="85">
        <v>3111</v>
      </c>
      <c r="DX244" s="65">
        <f>IF(ISERROR(DW244/DO244),"NM",IF(OR(DW244/DO244&lt;0.5,DW244/DO244&gt;2),"NM",(DW244/DO244-1)*100))</f>
        <v>3.4585966079148545</v>
      </c>
      <c r="DY244" s="85">
        <v>3142</v>
      </c>
      <c r="DZ244" s="65">
        <f>IF(ISERROR(DY244/DQ244),"NM",IF(OR(DY244/DQ244&lt;0.5,DY244/DQ244&gt;2),"NM",(DY244/DQ244-1)*100))</f>
        <v>2.6126714565643416</v>
      </c>
      <c r="EA244" s="85">
        <v>3135</v>
      </c>
      <c r="EB244" s="67">
        <f>IF(ISERROR(EA244/DS244),"NM",IF(OR(EA244/DS244&lt;0.5,EA244/DS244&gt;2),"NM",(EA244/DS244-1)*100))</f>
        <v>2.1505376344086002</v>
      </c>
      <c r="EC244" s="85">
        <v>3162</v>
      </c>
      <c r="ED244" s="65">
        <f>IF(ISERROR(EC244/DU244),"NM",IF(OR(EC244/DU244&lt;0.5,EC244/DU244&gt;2),"NM",(EC244/DU244-1)*100))</f>
        <v>2.1647819063004947</v>
      </c>
      <c r="EE244" s="85">
        <v>3189</v>
      </c>
      <c r="EF244" s="65">
        <f>IF(ISERROR(EE244/DW244),"NM",IF(OR(EE244/DW244&lt;0.5,EE244/DW244&gt;2),"NM",(EE244/DW244-1)*100))</f>
        <v>2.5072324011571778</v>
      </c>
      <c r="EG244" s="85">
        <v>3228</v>
      </c>
      <c r="EH244" s="65">
        <f>IF(ISERROR(EG244/DY244),"NM",IF(OR(EG244/DY244&lt;0.5,EG244/DY244&gt;2),"NM",(EG244/DY244-1)*100))</f>
        <v>2.7371101209420656</v>
      </c>
      <c r="EI244" s="85">
        <v>3227</v>
      </c>
      <c r="EJ244" s="65">
        <f>IF(ISERROR(EI244/EA244),"NM",IF(OR(EI244/EA244&lt;0.5,EI244/EA244&gt;2),"NM",(EI244/EA244-1)*100))</f>
        <v>2.9346092503987231</v>
      </c>
      <c r="EK244" s="85">
        <v>3264</v>
      </c>
      <c r="EL244" s="65">
        <f>IF(ISERROR(EK244/EC244),"NM",IF(OR(EK244/EC244&lt;0.5,EK244/EC244&gt;2),"NM",(EK244/EC244-1)*100))</f>
        <v>3.2258064516129004</v>
      </c>
      <c r="EM244" s="85">
        <v>3309</v>
      </c>
      <c r="EN244" s="65">
        <f>IF(ISERROR(EM244/EE244),"NM",IF(OR(EM244/EE244&lt;0.5,EM244/EE244&gt;2),"NM",(EM244/EE244-1)*100))</f>
        <v>3.7629350893697122</v>
      </c>
      <c r="EO244" s="85">
        <v>3355</v>
      </c>
      <c r="EP244" s="65">
        <f>IF(ISERROR(EO244/EG244),"NM",IF(OR(EO244/EG244&lt;0.5,EO244/EG244&gt;2),"NM",(EO244/EG244-1)*100))</f>
        <v>3.9343246592317138</v>
      </c>
      <c r="EQ244" s="84">
        <f>EO244-EQ243+0.34*EQ201</f>
        <v>3329.4133454770758</v>
      </c>
      <c r="ER244" s="65">
        <f>IF(ISERROR(EQ244/EI244),"NM",IF(OR(EQ244/EI244&lt;0.5,EQ244/EI244&gt;2),"NM",(EQ244/EI244-1)*100))</f>
        <v>3.1736394631879605</v>
      </c>
      <c r="ES244" s="84">
        <f>EQ244-ES243+0.34*ES201</f>
        <v>3332.7743450216853</v>
      </c>
      <c r="ET244" s="65">
        <f>IF(ISERROR(ES244/EK244),"NM",IF(OR(ES244/EK244&lt;0.5,ES244/EK244&gt;2),"NM",(ES244/EK244-1)*100))</f>
        <v>2.1070571391447634</v>
      </c>
      <c r="EU244" s="84">
        <f>ES244-EU243+0.34*EU201</f>
        <v>3333.1329070833722</v>
      </c>
      <c r="EV244" s="65">
        <f>IF(ISERROR(EU244/EM244),"NM",IF(OR(EU244/EM244&lt;0.5,EU244/EM244&gt;2),"NM",(EU244/EM244-1)*100))</f>
        <v>0.72931118414543139</v>
      </c>
      <c r="EW244" s="84">
        <f>EU244-EW243+0.34*EW201</f>
        <v>3386.8005094321416</v>
      </c>
      <c r="EX244" s="65">
        <f>IF(ISERROR(EW244/EO244),"NM",IF(OR(EW244/EO244&lt;0.5,EW244/EO244&gt;2),"NM",(EW244/EO244-1)*100))</f>
        <v>0.94785423046621631</v>
      </c>
      <c r="EY244" s="65"/>
      <c r="EZ244" s="317"/>
      <c r="FA244" s="59"/>
      <c r="FB244" s="84">
        <v>727.37400000000002</v>
      </c>
      <c r="FC244" s="63"/>
      <c r="FD244" s="84">
        <v>836</v>
      </c>
      <c r="FE244" s="65">
        <f>IF(ISERROR(FD244/FB244),"NM",IF(OR(FD244/FB244&lt;0.5,FD244/FB244&gt;2),"NM",(FD244/FB244-1)*100))</f>
        <v>14.933995441134829</v>
      </c>
      <c r="FF244" s="88">
        <f>I244</f>
        <v>979</v>
      </c>
      <c r="FG244" s="65">
        <f>IF(ISERROR(FF244/FD244),"NM",IF(OR(FF244/FD244&lt;0.5,FF244/FD244&gt;2),"NM",(FF244/FD244-1)*100))</f>
        <v>17.105263157894733</v>
      </c>
      <c r="FH244" s="88">
        <f>Q244</f>
        <v>1175</v>
      </c>
      <c r="FI244" s="65">
        <f>IF(ISERROR(FH244/FF244),"NM",IF(OR(FH244/FF244&lt;0.5,FH244/FF244&gt;2),"NM",(FH244/FF244-1)*100))</f>
        <v>20.020429009193052</v>
      </c>
      <c r="FJ244" s="90">
        <f>+Y244</f>
        <v>1410</v>
      </c>
      <c r="FK244" s="65">
        <f>IF(ISERROR(FJ244/FH244),"NM",IF(OR(FJ244/FH244&lt;0.5,FJ244/FH244&gt;2),"NM",(FJ244/FH244-1)*100))</f>
        <v>19.999999999999996</v>
      </c>
      <c r="FL244" s="90">
        <f>+AG244</f>
        <v>1604</v>
      </c>
      <c r="FM244" s="65">
        <f>IF(ISERROR(FL244/FJ244),"NM",IF(OR(FL244/FJ244&lt;0.5,FL244/FJ244&gt;2),"NM",(FL244/FJ244-1)*100))</f>
        <v>13.758865248226959</v>
      </c>
      <c r="FN244" s="90">
        <f>+AO244</f>
        <v>1783</v>
      </c>
      <c r="FO244" s="65">
        <f>IF(ISERROR(FN244/FL244),"NM",IF(OR(FN244/FL244&lt;0.5,FN244/FL244&gt;2),"NM",(FN244/FL244-1)*100))</f>
        <v>11.159600997506235</v>
      </c>
      <c r="FP244" s="90">
        <f>+AW244</f>
        <v>1966</v>
      </c>
      <c r="FQ244" s="65">
        <f>IF(ISERROR(FP244/FN244),"NM",IF(OR(FP244/FN244&lt;0.5,FP244/FN244&gt;2),"NM",(FP244/FN244-1)*100))</f>
        <v>10.263600673022989</v>
      </c>
      <c r="FR244" s="90">
        <f>BE244</f>
        <v>2168</v>
      </c>
      <c r="FS244" s="65">
        <f>IF(ISERROR(FR244/FP244),"NM",IF(OR(FR244/FP244&lt;0.5,FR244/FP244&gt;2),"NM",(FR244/FP244-1)*100))</f>
        <v>10.274669379450652</v>
      </c>
      <c r="FT244" s="90">
        <f>BM244</f>
        <v>2385</v>
      </c>
      <c r="FU244" s="65">
        <f>IF(ISERROR(FT244/FR244),"NM",IF(OR(FT244/FR244&lt;0.5,FT244/FR244&gt;2),"NM",(FT244/FR244-1)*100))</f>
        <v>10.009225092250929</v>
      </c>
      <c r="FV244" s="90">
        <f>BU244</f>
        <v>2593</v>
      </c>
      <c r="FW244" s="65">
        <f>IF(ISERROR(FV244/FT244),"NM",IF(OR(FV244/FT244&lt;0.5,FV244/FT244&gt;2),"NM",(FV244/FT244-1)*100))</f>
        <v>8.7211740041928785</v>
      </c>
      <c r="FX244" s="90">
        <f>CC244</f>
        <v>2687</v>
      </c>
      <c r="FY244" s="65">
        <f>IF(ISERROR(FX244/FV244),"NM",IF(OR(FX244/FV244&lt;0.5,FX244/FV244&gt;2),"NM",(FX244/FV244-1)*100))</f>
        <v>3.6251446201311266</v>
      </c>
      <c r="FZ244" s="90">
        <f>CK244</f>
        <v>2549</v>
      </c>
      <c r="GA244" s="65">
        <f>IF(ISERROR(FZ244/FX244),"NM",IF(OR(FZ244/FX244&lt;0.5,FZ244/FX244&gt;2),"NM",(FZ244/FX244-1)*100))</f>
        <v>-5.1358392259024939</v>
      </c>
      <c r="GB244" s="90">
        <f>CS244</f>
        <v>2687</v>
      </c>
      <c r="GC244" s="65">
        <f>IF(ISERROR(GB244/FZ244),"NM",IF(OR(GB244/FZ244&lt;0.5,GB244/FZ244&gt;2),"NM",(GB244/FZ244-1)*100))</f>
        <v>5.4138877991369183</v>
      </c>
      <c r="GD244" s="90">
        <f>DA244</f>
        <v>2857</v>
      </c>
      <c r="GE244" s="65">
        <f>IF(ISERROR(GD244/GB244),"NM",IF(OR(GD244/GB244&lt;0.5,GD244/GB244&gt;2),"NM",(GD244/GB244-1)*100))</f>
        <v>6.3267584666914845</v>
      </c>
      <c r="GF244" s="90">
        <f>DI244</f>
        <v>2979</v>
      </c>
      <c r="GG244" s="65">
        <f>IF(ISERROR(GF244/GD244),"NM",IF(OR(GF244/GD244&lt;0.5,GF244/GD244&gt;2),"NM",(GF244/GD244-1)*100))</f>
        <v>4.2702135106755357</v>
      </c>
      <c r="GH244" s="90">
        <f>DQ244</f>
        <v>3062</v>
      </c>
      <c r="GI244" s="65">
        <f>IF(ISERROR(GH244/GF244),"NM",IF(OR(GH244/GF244&lt;0.5,GH244/GF244&gt;2),"NM",(GH244/GF244-1)*100))</f>
        <v>2.7861698556562509</v>
      </c>
      <c r="GJ244" s="90">
        <f>DY244</f>
        <v>3142</v>
      </c>
      <c r="GK244" s="65">
        <f>IF(ISERROR(GJ244/GH244),"NM",IF(OR(GJ244/GH244&lt;0.5,GJ244/GH244&gt;2),"NM",(GJ244/GH244-1)*100))</f>
        <v>2.6126714565643416</v>
      </c>
      <c r="GL244" s="90">
        <f>EG244</f>
        <v>3228</v>
      </c>
      <c r="GM244" s="65">
        <f>IF(ISERROR(GL244/GJ244),"NM",IF(OR(GL244/GJ244&lt;0.5,GL244/GJ244&gt;2),"NM",(GL244/GJ244-1)*100))</f>
        <v>2.7371101209420656</v>
      </c>
      <c r="GN244" s="90">
        <f>EO244</f>
        <v>3355</v>
      </c>
      <c r="GO244" s="65">
        <f>IF(ISERROR(GN244/GL244),"NM",IF(OR(GN244/GL244&lt;0.5,GN244/GL244&gt;2),"NM",(GN244/GL244-1)*100))</f>
        <v>3.9343246592317138</v>
      </c>
      <c r="GP244" s="90">
        <f>EW244</f>
        <v>3386.8005094321416</v>
      </c>
      <c r="GQ244" s="65">
        <f>IF(ISERROR(GP244/GN244),"NM",IF(OR(GP244/GN244&lt;0.5,GP244/GN244&gt;2),"NM",(GP244/GN244-1)*100))</f>
        <v>0.94785423046621631</v>
      </c>
      <c r="GR244" s="84">
        <f>GP244-GR243+0.32*GR201</f>
        <v>3415.4797467593103</v>
      </c>
      <c r="GS244" s="65">
        <f>IF(ISERROR(GR244/GP244),"NM",IF(OR(GR244/GP244&lt;0.5,GR244/GP244&gt;2),"NM",(GR244/GP244-1)*100))</f>
        <v>0.84679440809394269</v>
      </c>
      <c r="GT244" s="84">
        <f>GR244-GT243+0.32*GT201</f>
        <v>3472.9817742735704</v>
      </c>
      <c r="GU244" s="65">
        <f>IF(ISERROR(GT244/GR244),"NM",IF(OR(GT244/GR244&lt;0.5,GT244/GR244&gt;2),"NM",(GT244/GR244-1)*100))</f>
        <v>1.6835710288962913</v>
      </c>
      <c r="GV244" s="84">
        <f>GT244-GV243+0.32*GV201</f>
        <v>3556.8500559017416</v>
      </c>
      <c r="GW244" s="65">
        <f>IF(ISERROR(GV244/GT244),"NM",IF(OR(GV244/GT244&lt;0.5,GV244/GT244&gt;2),"NM",(GV244/GT244-1)*100))</f>
        <v>2.4148782538806701</v>
      </c>
      <c r="GX244" s="84">
        <f>GV244-GX243+0.32*GX201</f>
        <v>3665.1404863158614</v>
      </c>
      <c r="GY244" s="65">
        <f>IF(ISERROR(GX244/GV244),"NM",IF(OR(GX244/GV244&lt;0.5,GX244/GV244&gt;2),"NM",(GX244/GV244-1)*100))</f>
        <v>3.0445598974417676</v>
      </c>
      <c r="GZ244" s="67">
        <f t="shared" si="723"/>
        <v>1.784024871781309</v>
      </c>
      <c r="HA244" s="283"/>
      <c r="HB244" s="57"/>
      <c r="HC244"/>
      <c r="HD244"/>
      <c r="HE244"/>
      <c r="HF244"/>
      <c r="HG244"/>
      <c r="HH244"/>
    </row>
    <row r="245" spans="2:216" s="2" customFormat="1" ht="13.5" customHeight="1" x14ac:dyDescent="0.2">
      <c r="B245" s="54" t="s">
        <v>317</v>
      </c>
      <c r="C245" s="88">
        <f>C244+C243-FD244</f>
        <v>57</v>
      </c>
      <c r="D245" s="63"/>
      <c r="E245" s="88">
        <f>E244+E243-C244</f>
        <v>59</v>
      </c>
      <c r="F245" s="63"/>
      <c r="G245" s="88">
        <f>G244+G243-E244</f>
        <v>66</v>
      </c>
      <c r="H245" s="63"/>
      <c r="I245" s="88">
        <f>I244+I243-G244</f>
        <v>86</v>
      </c>
      <c r="J245" s="63"/>
      <c r="K245" s="88">
        <f>K244+K243-I244</f>
        <v>76</v>
      </c>
      <c r="L245" s="63">
        <f>IF(ISERROR(K245/C245),"NM",IF(OR(K245/C245&lt;0.5,K245/C245&gt;2),"NM",(K245/C245-1)*100))</f>
        <v>33.333333333333329</v>
      </c>
      <c r="M245" s="88">
        <f>M244+M243-K244</f>
        <v>82</v>
      </c>
      <c r="N245" s="63">
        <f>IF(ISERROR(M245/E245),"NM",IF(OR(M245/E245&lt;0.5,M245/E245&gt;2),"NM",(M245/E245-1)*100))</f>
        <v>38.983050847457633</v>
      </c>
      <c r="O245" s="88">
        <f>O244+O243-M244</f>
        <v>79</v>
      </c>
      <c r="P245" s="63">
        <f>IF(ISERROR(O245/G245),"NM",IF(OR(O245/G245&lt;0.5,O245/G245&gt;2),"NM",(O245/G245-1)*100))</f>
        <v>19.696969696969703</v>
      </c>
      <c r="Q245" s="88">
        <f>Q244+Q243-O244</f>
        <v>109</v>
      </c>
      <c r="R245" s="63">
        <f>IF(ISERROR(Q245/I245),"NM",IF(OR(Q245/I245&lt;0.5,Q245/I245&gt;2),"NM",(Q245/I245-1)*100))</f>
        <v>26.744186046511629</v>
      </c>
      <c r="S245" s="88">
        <f>S244+S243-Q244</f>
        <v>84</v>
      </c>
      <c r="T245" s="63">
        <f>IF(ISERROR(S245/K245),"NM",IF(OR(S245/K245&lt;0.5,S245/K245&gt;2),"NM",(S245/K245-1)*100))</f>
        <v>10.526315789473696</v>
      </c>
      <c r="U245" s="88">
        <f>U244+U243-S244</f>
        <v>98</v>
      </c>
      <c r="V245" s="63">
        <f>IF(ISERROR(U245/M245),"NM",IF(OR(U245/M245&lt;0.5,U245/M245&gt;2),"NM",(U245/M245-1)*100))</f>
        <v>19.512195121951216</v>
      </c>
      <c r="W245" s="88">
        <f>W244+W243-U244</f>
        <v>106</v>
      </c>
      <c r="X245" s="63">
        <f>IF(ISERROR(W245/O245),"NM",IF(OR(W245/O245&lt;0.5,W245/O245&gt;2),"NM",(W245/O245-1)*100))</f>
        <v>34.177215189873422</v>
      </c>
      <c r="Y245" s="88">
        <f>Y244+Y243-W244</f>
        <v>123</v>
      </c>
      <c r="Z245" s="63">
        <f>IF(ISERROR(Y245/Q245),"NM",IF(OR(Y245/Q245&lt;0.5,Y245/Q245&gt;2),"NM",(Y245/Q245-1)*100))</f>
        <v>12.844036697247695</v>
      </c>
      <c r="AA245" s="88">
        <f>AA244+AA243-Y244</f>
        <v>88</v>
      </c>
      <c r="AB245" s="63">
        <f>IF(ISERROR(AA245/S245),"NM",IF(OR(AA245/S245&lt;0.5,AA245/S245&gt;2),"NM",(AA245/S245-1)*100))</f>
        <v>4.7619047619047672</v>
      </c>
      <c r="AC245" s="88">
        <f>AC244+AC243-AA244</f>
        <v>98</v>
      </c>
      <c r="AD245" s="63">
        <f>IF(ISERROR(AC245/U245),"NM",IF(OR(AC245/U245&lt;0.5,AC245/U245&gt;2),"NM",(AC245/U245-1)*100))</f>
        <v>0</v>
      </c>
      <c r="AE245" s="88">
        <f>AE244+AE243-AC244</f>
        <v>91</v>
      </c>
      <c r="AF245" s="63">
        <f>IF(ISERROR(AE245/W245),"NM",IF(OR(AE245/W245&lt;0.5,AE245/W245&gt;2),"NM",(AE245/W245-1)*100))</f>
        <v>-14.150943396226412</v>
      </c>
      <c r="AG245" s="88">
        <f>AG244+AG243-AE244</f>
        <v>126</v>
      </c>
      <c r="AH245" s="63">
        <f>IF(ISERROR(AG245/Y245),"NM",IF(OR(AG245/Y245&lt;0.5,AG245/Y245&gt;2),"NM",(AG245/Y245-1)*100))</f>
        <v>2.4390243902439046</v>
      </c>
      <c r="AI245" s="89">
        <f>AI244+AI243-AG244</f>
        <v>97</v>
      </c>
      <c r="AJ245" s="63">
        <f>IF(ISERROR(AI245/AA245),"NM",IF(OR(AI245/AA245&lt;0.5,AI245/AA245&gt;2),"NM",(AI245/AA245-1)*100))</f>
        <v>10.22727272727273</v>
      </c>
      <c r="AK245" s="88">
        <f>AK244+AK243-AI244</f>
        <v>102</v>
      </c>
      <c r="AL245" s="63">
        <f>IF(ISERROR(AK245/AC245),"NM",IF(OR(AK245/AC245&lt;0.5,AK245/AC245&gt;2),"NM",(AK245/AC245-1)*100))</f>
        <v>4.081632653061229</v>
      </c>
      <c r="AM245" s="88">
        <f>AM244+AM243-AK244</f>
        <v>95</v>
      </c>
      <c r="AN245" s="63">
        <f>IF(ISERROR(AM245/AE245),"NM",IF(OR(AM245/AE245&lt;0.5,AM245/AE245&gt;2),"NM",(AM245/AE245-1)*100))</f>
        <v>4.3956043956044022</v>
      </c>
      <c r="AO245" s="71">
        <f>AO244+AO243-AM244</f>
        <v>130</v>
      </c>
      <c r="AP245" s="63">
        <f>IF(ISERROR(AO245/AG245),"NM",IF(OR(AO245/AG245&lt;0.5,AO245/AG245&gt;2),"NM",(AO245/AG245-1)*100))</f>
        <v>3.1746031746031855</v>
      </c>
      <c r="AQ245" s="71">
        <f>AQ244+AQ243-AO244</f>
        <v>97</v>
      </c>
      <c r="AR245" s="63">
        <f>IF(ISERROR(AQ245/AI245),"NM",IF(OR(AQ245/AI245&lt;0.5,AQ245/AI245&gt;2),"NM",(AQ245/AI245-1)*100))</f>
        <v>0</v>
      </c>
      <c r="AS245" s="71">
        <f>AS244+AS243-AQ244</f>
        <v>110</v>
      </c>
      <c r="AT245" s="63">
        <f>IF(ISERROR(AS245/AK245),"NM",IF(OR(AS245/AK245&lt;0.5,AS245/AK245&gt;2),"NM",(AS245/AK245-1)*100))</f>
        <v>7.8431372549019551</v>
      </c>
      <c r="AU245" s="71">
        <f>AU244+AU243-AS244</f>
        <v>105</v>
      </c>
      <c r="AV245" s="63">
        <f>IF(ISERROR(AU245/AM245),"NM",IF(OR(AU245/AM245&lt;0.5,AU245/AM245&gt;2),"NM",(AU245/AM245-1)*100))</f>
        <v>10.526315789473696</v>
      </c>
      <c r="AW245" s="71">
        <f>AW244+AW243-AU244</f>
        <v>129</v>
      </c>
      <c r="AX245" s="63">
        <f>IF(ISERROR(AW245/AO245),"NM",IF(OR(AW245/AO245&lt;0.5,AW245/AO245&gt;2),"NM",(AW245/AO245-1)*100))</f>
        <v>-0.7692307692307665</v>
      </c>
      <c r="AY245" s="71">
        <f>AY244+AY243-AW244</f>
        <v>106</v>
      </c>
      <c r="AZ245" s="65">
        <f>IF(ISERROR(AY245/AQ245),"NM",IF(OR(AY245/AQ245&lt;0.5,AY245/AQ245&gt;2),"NM",(AY245/AQ245-1)*100))</f>
        <v>9.2783505154639059</v>
      </c>
      <c r="BA245" s="71">
        <f>BA244+BA243-AY244</f>
        <v>119</v>
      </c>
      <c r="BB245" s="65">
        <f>IF(ISERROR(BA245/AS245),"NM",IF(OR(BA245/AS245&lt;0.5,BA245/AS245&gt;2),"NM",(BA245/AS245-1)*100))</f>
        <v>8.1818181818181799</v>
      </c>
      <c r="BC245" s="71">
        <f>BC244+BC243-BA244</f>
        <v>118</v>
      </c>
      <c r="BD245" s="65">
        <f>IF(ISERROR(BC245/AU245),"NM",IF(OR(BC245/AU245&lt;0.5,BC245/AU245&gt;2),"NM",(BC245/AU245-1)*100))</f>
        <v>12.380952380952381</v>
      </c>
      <c r="BE245" s="71">
        <f>BE244+BE243-BC244</f>
        <v>149</v>
      </c>
      <c r="BF245" s="65">
        <f>IF(ISERROR(BE245/AW245),"NM",IF(OR(BE245/AW245&lt;0.5,BE245/AW245&gt;2),"NM",(BE245/AW245-1)*100))</f>
        <v>15.503875968992254</v>
      </c>
      <c r="BG245" s="71">
        <f>BG244+BG243-BE244</f>
        <v>120</v>
      </c>
      <c r="BH245" s="65">
        <f>IF(ISERROR(BG245/AY245),"NM",IF(OR(BG245/AY245&lt;0.5,BG245/AY245&gt;2),"NM",(BG245/AY245-1)*100))</f>
        <v>13.207547169811317</v>
      </c>
      <c r="BI245" s="71">
        <f>BI244+BI243-BG244</f>
        <v>129</v>
      </c>
      <c r="BJ245" s="65">
        <f>IF(ISERROR(BI245/BA245),"NM",IF(OR(BI245/BA245&lt;0.5,BI245/BA245&gt;2),"NM",(BI245/BA245-1)*100))</f>
        <v>8.4033613445378066</v>
      </c>
      <c r="BK245" s="71">
        <f>BK244+BK243-BI244</f>
        <v>131</v>
      </c>
      <c r="BL245" s="65">
        <f>IF(ISERROR(BK245/BC245),"NM",IF(OR(BK245/BC245&lt;0.5,BK245/BC245&gt;2),"NM",(BK245/BC245-1)*100))</f>
        <v>11.016949152542367</v>
      </c>
      <c r="BM245" s="71">
        <f>BM244+BM243-BK244</f>
        <v>160</v>
      </c>
      <c r="BN245" s="65">
        <f>IF(ISERROR(BM245/BE245),"NM",IF(OR(BM245/BE245&lt;0.5,BM245/BE245&gt;2),"NM",(BM245/BE245-1)*100))</f>
        <v>7.3825503355704702</v>
      </c>
      <c r="BO245" s="71">
        <f>BO244+BO243-BM244</f>
        <v>136</v>
      </c>
      <c r="BP245" s="65">
        <f>IF(ISERROR(BO245/BG245),"NM",IF(OR(BO245/BG245&lt;0.5,BO245/BG245&gt;2),"NM",(BO245/BG245-1)*100))</f>
        <v>13.33333333333333</v>
      </c>
      <c r="BQ245" s="71">
        <f>BQ244+BQ243-BO244</f>
        <v>145</v>
      </c>
      <c r="BR245" s="65">
        <f>IF(ISERROR(BQ245/BI245),"NM",IF(OR(BQ245/BI245&lt;0.5,BQ245/BI245&gt;2),"NM",(BQ245/BI245-1)*100))</f>
        <v>12.403100775193799</v>
      </c>
      <c r="BS245" s="71">
        <f>BS244+BS243-BQ244</f>
        <v>140</v>
      </c>
      <c r="BT245" s="65">
        <f>IF(ISERROR(BS245/BK245),"NM",IF(OR(BS245/BK245&lt;0.5,BS245/BK245&gt;2),"NM",(BS245/BK245-1)*100))</f>
        <v>6.8702290076335881</v>
      </c>
      <c r="BU245" s="71">
        <f>BU244+BU243-BS244</f>
        <v>157</v>
      </c>
      <c r="BV245" s="65">
        <f>IF(ISERROR(BU245/BM245),"NM",IF(OR(BU245/BM245&lt;0.5,BU245/BM245&gt;2),"NM",(BU245/BM245-1)*100))</f>
        <v>-1.8750000000000044</v>
      </c>
      <c r="BW245" s="71">
        <f>BW244+BW243-BU244</f>
        <v>121</v>
      </c>
      <c r="BX245" s="65">
        <f>IF(ISERROR(BW245/BO245),"NM",IF(OR(BW245/BO245&lt;0.5,BW245/BO245&gt;2),"NM",(BW245/BO245-1)*100))</f>
        <v>-11.029411764705888</v>
      </c>
      <c r="BY245" s="71">
        <f>BY244+BY243-BW244</f>
        <v>124</v>
      </c>
      <c r="BZ245" s="65">
        <f>IF(ISERROR(BY245/BQ245),"NM",IF(OR(BY245/BQ245&lt;0.5,BY245/BQ245&gt;2),"NM",(BY245/BQ245-1)*100))</f>
        <v>-14.482758620689651</v>
      </c>
      <c r="CA245" s="71">
        <f>CA244+CA243-BY244</f>
        <v>127</v>
      </c>
      <c r="CB245" s="65">
        <f>IF(ISERROR(CA245/BS245),"NM",IF(OR(CA245/BS245&lt;0.5,CA245/BS245&gt;2),"NM",(CA245/BS245-1)*100))</f>
        <v>-9.2857142857142865</v>
      </c>
      <c r="CC245" s="71">
        <f>CC244+CC243-CA244</f>
        <v>141</v>
      </c>
      <c r="CD245" s="65">
        <f>IF(ISERROR(CC245/BU245),"NM",IF(OR(CC245/BU245&lt;0.5,CC245/BU245&gt;2),"NM",(CC245/BU245-1)*100))</f>
        <v>-10.191082802547768</v>
      </c>
      <c r="CE245" s="71">
        <f>CE244+CE243-CC244</f>
        <v>106</v>
      </c>
      <c r="CF245" s="65">
        <f>IF(ISERROR(CE245/BW245),"NM",IF(OR(CE245/BW245&lt;0.5,CE245/BW245&gt;2),"NM",(CE245/BW245-1)*100))</f>
        <v>-12.396694214876035</v>
      </c>
      <c r="CG245" s="71">
        <f>CG244+CG243-CE244</f>
        <v>82</v>
      </c>
      <c r="CH245" s="65">
        <f>IF(ISERROR(CG245/BY245),"NM",IF(OR(CG245/BY245&lt;0.5,CG245/BY245&gt;2),"NM",(CG245/BY245-1)*100))</f>
        <v>-33.870967741935488</v>
      </c>
      <c r="CI245" s="71">
        <f>CI244+CI243-CG244</f>
        <v>156</v>
      </c>
      <c r="CJ245" s="65">
        <f>IF(ISERROR(CI245/CA245),"NM",IF(OR(CI245/CA245&lt;0.5,CI245/CA245&gt;2),"NM",(CI245/CA245-1)*100))</f>
        <v>22.834645669291341</v>
      </c>
      <c r="CK245" s="71">
        <f>CK244+CK243-CI244</f>
        <v>-85.699999999999818</v>
      </c>
      <c r="CL245" s="65" t="str">
        <f>IF(ISERROR(CK245/CC245),"NM",IF(OR(CK245/CC245&lt;0.5,CK245/CC245&gt;2),"NM",(CK245/CC245-1)*100))</f>
        <v>NM</v>
      </c>
      <c r="CM245" s="71">
        <f>CM244+CM243-CK244</f>
        <v>106</v>
      </c>
      <c r="CN245" s="65">
        <f>IF(ISERROR(CM245/CE245),"NM",IF(OR(CM245/CE245&lt;0.5,CM245/CE245&gt;2),"NM",(CM245/CE245-1)*100))</f>
        <v>0</v>
      </c>
      <c r="CO245" s="71">
        <f>CO244+CO243-CM244</f>
        <v>129</v>
      </c>
      <c r="CP245" s="65">
        <f>IF(ISERROR(CO245/CG245),"NM",IF(OR(CO245/CG245&lt;0.5,CO245/CG245&gt;2),"NM",(CO245/CG245-1)*100))</f>
        <v>57.317073170731717</v>
      </c>
      <c r="CQ245" s="71">
        <f>CQ244+CQ243-CO244</f>
        <v>130.30000000000018</v>
      </c>
      <c r="CR245" s="65">
        <f>IF(ISERROR(CQ245/CI245),"NM",IF(OR(CQ245/CI245&lt;0.5,CQ245/CI245&gt;2),"NM",(CQ245/CI245-1)*100))</f>
        <v>-16.474358974358861</v>
      </c>
      <c r="CS245" s="71">
        <f>CS244+CS243-CQ244</f>
        <v>156</v>
      </c>
      <c r="CT245" s="65" t="str">
        <f>IF(ISERROR(CS245/CK245),"NM",IF(OR(CS245/CK245&lt;0.5,CS245/CK245&gt;2),"NM",(CS245/CK245-1)*100))</f>
        <v>NM</v>
      </c>
      <c r="CU245" s="71">
        <f>CU244+CU243-CS244</f>
        <v>139</v>
      </c>
      <c r="CV245" s="65">
        <f>IF(ISERROR(CU245/CM245),"NM",IF(OR(CU245/CM245&lt;0.5,CU245/CM245&gt;2),"NM",(CU245/CM245-1)*100))</f>
        <v>31.132075471698116</v>
      </c>
      <c r="CW245" s="71">
        <f>CW244+CW243-CU244</f>
        <v>146</v>
      </c>
      <c r="CX245" s="65">
        <f>IF(ISERROR(CW245/CO245),"NM",IF(OR(CW245/CO245&lt;0.5,CW245/CO245&gt;2),"NM",(CW245/CO245-1)*100))</f>
        <v>13.178294573643413</v>
      </c>
      <c r="CY245" s="71">
        <f>CY244+CY243-CW244</f>
        <v>136</v>
      </c>
      <c r="CZ245" s="65">
        <f>IF(ISERROR(CY245/CQ245),"NM",IF(OR(CY245/CQ245&lt;0.5,CY245/CQ245&gt;2),"NM",(CY245/CQ245-1)*100))</f>
        <v>4.3745203376821307</v>
      </c>
      <c r="DA245" s="71">
        <f>DA244+DA243-CY244</f>
        <v>150</v>
      </c>
      <c r="DB245" s="65">
        <f>IF(ISERROR(DA245/CS245),"NM",IF(OR(DA245/CS245&lt;0.5,DA245/CS245&gt;2),"NM",(DA245/CS245-1)*100))</f>
        <v>-3.8461538461538436</v>
      </c>
      <c r="DC245" s="71">
        <f>DC244+DC243-DA244</f>
        <v>127</v>
      </c>
      <c r="DD245" s="65">
        <f>IF(ISERROR(DC245/CU245),"NM",IF(OR(DC245/CU245&lt;0.5,DC245/CU245&gt;2),"NM",(DC245/CU245-1)*100))</f>
        <v>-8.6330935251798575</v>
      </c>
      <c r="DE245" s="71">
        <f>DE244+DE243-DC244</f>
        <v>146</v>
      </c>
      <c r="DF245" s="65">
        <f>IF(ISERROR(DE245/CW245),"NM",IF(OR(DE245/CW245&lt;0.5,DE245/CW245&gt;2),"NM",(DE245/CW245-1)*100))</f>
        <v>0</v>
      </c>
      <c r="DG245" s="71">
        <f>DG244+DG243-DE244</f>
        <v>130</v>
      </c>
      <c r="DH245" s="65">
        <f>IF(ISERROR(DG245/CY245),"NM",IF(OR(DG245/CY245&lt;0.5,DG245/CY245&gt;2),"NM",(DG245/CY245-1)*100))</f>
        <v>-4.4117647058823479</v>
      </c>
      <c r="DI245" s="71">
        <f>DI244+DI243-DG244</f>
        <v>152</v>
      </c>
      <c r="DJ245" s="65">
        <f>IF(ISERROR(DI245/DA245),"NM",IF(OR(DI245/DA245&lt;0.5,DI245/DA245&gt;2),"NM",(DI245/DA245-1)*100))</f>
        <v>1.3333333333333419</v>
      </c>
      <c r="DK245" s="71">
        <f>DK244+DK243-DI244</f>
        <v>121</v>
      </c>
      <c r="DL245" s="65">
        <f>IF(ISERROR(DK245/DC245),"NM",IF(OR(DK245/DC245&lt;0.5,DK245/DC245&gt;2),"NM",(DK245/DC245-1)*100))</f>
        <v>-4.7244094488188999</v>
      </c>
      <c r="DM245" s="71">
        <f>DM244+DM243-DK244</f>
        <v>138</v>
      </c>
      <c r="DN245" s="65">
        <f>IF(ISERROR(DM245/DE245),"NM",IF(OR(DM245/DE245&lt;0.5,DM245/DE245&gt;2),"NM",(DM245/DE245-1)*100))</f>
        <v>-5.4794520547945202</v>
      </c>
      <c r="DO245" s="71">
        <f>DO244+DO243-DM244</f>
        <v>119</v>
      </c>
      <c r="DP245" s="65">
        <f>IF(ISERROR(DO245/DG245),"NM",IF(OR(DO245/DG245&lt;0.5,DO245/DG245&gt;2),"NM",(DO245/DG245-1)*100))</f>
        <v>-8.4615384615384652</v>
      </c>
      <c r="DQ245" s="71">
        <f>DQ244+DQ243-DO244</f>
        <v>164</v>
      </c>
      <c r="DR245" s="65">
        <f>IF(ISERROR(DQ245/DI245),"NM",IF(OR(DQ245/DI245&lt;0.5,DQ245/DI245&gt;2),"NM",(DQ245/DI245-1)*100))</f>
        <v>7.8947368421052655</v>
      </c>
      <c r="DS245" s="71">
        <f>DS244+DS243-DQ244</f>
        <v>135</v>
      </c>
      <c r="DT245" s="65">
        <f>IF(ISERROR(DS245/DK245),"NM",IF(OR(DS245/DK245&lt;0.5,DS245/DK245&gt;2),"NM",(DS245/DK245-1)*100))</f>
        <v>11.570247933884303</v>
      </c>
      <c r="DU245" s="71">
        <f>DU244+DU243-DS244</f>
        <v>139</v>
      </c>
      <c r="DV245" s="65">
        <f>IF(ISERROR(DU245/DM245),"NM",IF(OR(DU245/DM245&lt;0.5,DU245/DM245&gt;2),"NM",(DU245/DM245-1)*100))</f>
        <v>0.72463768115942351</v>
      </c>
      <c r="DW245" s="71">
        <f>DW244+DW243-DU244</f>
        <v>130</v>
      </c>
      <c r="DX245" s="65">
        <f>IF(ISERROR(DW245/DO245),"NM",IF(OR(DW245/DO245&lt;0.5,DW245/DO245&gt;2),"NM",(DW245/DO245-1)*100))</f>
        <v>9.2436974789915851</v>
      </c>
      <c r="DY245" s="71">
        <f t="shared" ref="DY245:EE245" si="786">DY244+DY243-DW244</f>
        <v>164</v>
      </c>
      <c r="DZ245" s="65">
        <f>IF(ISERROR(DY245/DQ245),"NM",IF(OR(DY245/DQ245&lt;0.5,DY245/DQ245&gt;2),"NM",(DY245/DQ245-1)*100))</f>
        <v>0</v>
      </c>
      <c r="EA245" s="71">
        <f t="shared" si="786"/>
        <v>134</v>
      </c>
      <c r="EB245" s="65">
        <f>IF(ISERROR(EA245/DS245),"NM",IF(OR(EA245/DS245&lt;0.5,EA245/DS245&gt;2),"NM",(EA245/DS245-1)*100))</f>
        <v>-0.74074074074074181</v>
      </c>
      <c r="EC245" s="71">
        <f t="shared" si="786"/>
        <v>144</v>
      </c>
      <c r="ED245" s="65">
        <f>IF(ISERROR(EC245/DU245),"NM",IF(OR(EC245/DU245&lt;0.5,EC245/DU245&gt;2),"NM",(EC245/DU245-1)*100))</f>
        <v>3.5971223021582732</v>
      </c>
      <c r="EE245" s="71">
        <f t="shared" si="786"/>
        <v>143</v>
      </c>
      <c r="EF245" s="65">
        <f>IF(ISERROR(EE245/DW245),"NM",IF(OR(EE245/DW245&lt;0.5,EE245/DW245&gt;2),"NM",(EE245/DW245-1)*100))</f>
        <v>10.000000000000009</v>
      </c>
      <c r="EG245" s="71">
        <f t="shared" ref="EG245" si="787">EG244+EG243-EE244</f>
        <v>163</v>
      </c>
      <c r="EH245" s="65">
        <f>IF(ISERROR(EG245/DY245),"NM",IF(OR(EG245/DY245&lt;0.5,EG245/DY245&gt;2),"NM",(EG245/DY245-1)*100))</f>
        <v>-0.60975609756097615</v>
      </c>
      <c r="EI245" s="71">
        <f>EI244+EI243-EG244</f>
        <v>139</v>
      </c>
      <c r="EJ245" s="65">
        <f>IF(ISERROR(EI245/EA245),"NM",IF(OR(EI245/EA245&lt;0.5,EI245/EA245&gt;2),"NM",(EI245/EA245-1)*100))</f>
        <v>3.7313432835820892</v>
      </c>
      <c r="EK245" s="71">
        <f>EK244+EK243-EI244</f>
        <v>153</v>
      </c>
      <c r="EL245" s="65">
        <f>IF(ISERROR(EK245/EC245),"NM",IF(OR(EK245/EC245&lt;0.5,EK245/EC245&gt;2),"NM",(EK245/EC245-1)*100))</f>
        <v>6.25</v>
      </c>
      <c r="EM245" s="71">
        <f>EM244+EM243-EK244</f>
        <v>161</v>
      </c>
      <c r="EN245" s="65">
        <f>IF(ISERROR(EM245/EE245),"NM",IF(OR(EM245/EE245&lt;0.5,EM245/EE245&gt;2),"NM",(EM245/EE245-1)*100))</f>
        <v>12.587412587412583</v>
      </c>
      <c r="EO245" s="71">
        <f>EO244+EO243-EM244</f>
        <v>177</v>
      </c>
      <c r="EP245" s="65">
        <f>IF(ISERROR(EO245/EG245),"NM",IF(OR(EO245/EG245&lt;0.5,EO245/EG245&gt;2),"NM",(EO245/EG245-1)*100))</f>
        <v>8.5889570552147187</v>
      </c>
      <c r="EQ245" s="88">
        <f t="shared" ref="EQ245:EW245" si="788">EQ244+EQ243-EO244</f>
        <v>119.92140000000018</v>
      </c>
      <c r="ER245" s="65">
        <f>IF(ISERROR(EQ245/EI245),"NM",IF(OR(EQ245/EI245&lt;0.5,EQ245/EI245&gt;2),"NM",(EQ245/EI245-1)*100))</f>
        <v>-13.725611510791236</v>
      </c>
      <c r="ES245" s="88">
        <f t="shared" si="788"/>
        <v>128.21399999999994</v>
      </c>
      <c r="ET245" s="65">
        <f>IF(ISERROR(ES245/EK245),"NM",IF(OR(ES245/EK245&lt;0.5,ES245/EK245&gt;2),"NM",(ES245/EK245-1)*100))</f>
        <v>-16.200000000000038</v>
      </c>
      <c r="EU245" s="88">
        <f t="shared" si="788"/>
        <v>125.33759999999984</v>
      </c>
      <c r="EV245" s="65">
        <f>IF(ISERROR(EU245/EM245),"NM",IF(OR(EU245/EM245&lt;0.5,EU245/EM245&gt;2),"NM",(EU245/EM245-1)*100))</f>
        <v>-22.150559006211278</v>
      </c>
      <c r="EW245" s="88">
        <f t="shared" si="788"/>
        <v>185.62300000000005</v>
      </c>
      <c r="EX245" s="65">
        <f>IF(ISERROR(EW245/EO245),"NM",IF(OR(EW245/EO245&lt;0.5,EW245/EO245&gt;2),"NM",(EW245/EO245-1)*100))</f>
        <v>4.8717514124294148</v>
      </c>
      <c r="EY245" s="65"/>
      <c r="EZ245" s="317"/>
      <c r="FA245" s="59"/>
      <c r="FB245" s="88">
        <f>FB244+FB243-641</f>
        <v>176.93299999999999</v>
      </c>
      <c r="FC245" s="63"/>
      <c r="FD245" s="88">
        <f>FD244+FD243-FB244</f>
        <v>213.62599999999998</v>
      </c>
      <c r="FE245" s="65">
        <f>IF(ISERROR(FD245/FB245),"NM",IF(OR(FD245/FB245&lt;0.5,FD245/FB245&gt;2),"NM",(FD245/FB245-1)*100))</f>
        <v>20.738358587713979</v>
      </c>
      <c r="FF245" s="88">
        <f>FF244+FF243-FD244</f>
        <v>268</v>
      </c>
      <c r="FG245" s="65">
        <f>IF(ISERROR(FF245/FD245),"NM",IF(OR(FF245/FD245&lt;0.5,FF245/FD245&gt;2),"NM",(FF245/FD245-1)*100))</f>
        <v>25.452894310617637</v>
      </c>
      <c r="FH245" s="88">
        <f>FH244+FH243-FF244</f>
        <v>346</v>
      </c>
      <c r="FI245" s="65">
        <f>IF(ISERROR(FH245/FF245),"NM",IF(OR(FH245/FF245&lt;0.5,FH245/FF245&gt;2),"NM",(FH245/FF245-1)*100))</f>
        <v>29.104477611940304</v>
      </c>
      <c r="FJ245" s="88">
        <f>FJ244+FJ243-FH244</f>
        <v>411</v>
      </c>
      <c r="FK245" s="65">
        <f>IF(ISERROR(FJ245/FH245),"NM",IF(OR(FJ245/FH245&lt;0.5,FJ245/FH245&gt;2),"NM",(FJ245/FH245-1)*100))</f>
        <v>18.786127167630063</v>
      </c>
      <c r="FL245" s="88">
        <f>FL244+FL243-FJ244</f>
        <v>403</v>
      </c>
      <c r="FM245" s="65">
        <f>IF(ISERROR(FL245/FJ245),"NM",IF(OR(FL245/FJ245&lt;0.5,FL245/FJ245&gt;2),"NM",(FL245/FJ245-1)*100))</f>
        <v>-1.9464720194647178</v>
      </c>
      <c r="FN245" s="88">
        <f>FN244+FN243-FL244</f>
        <v>424</v>
      </c>
      <c r="FO245" s="65">
        <f>IF(ISERROR(FN245/FL245),"NM",IF(OR(FN245/FL245&lt;0.5,FN245/FL245&gt;2),"NM",(FN245/FL245-1)*100))</f>
        <v>5.2109181141439143</v>
      </c>
      <c r="FP245" s="88">
        <f>FP244+FP243-FN244</f>
        <v>441</v>
      </c>
      <c r="FQ245" s="65">
        <f>IF(ISERROR(FP245/FN245),"NM",IF(OR(FP245/FN245&lt;0.5,FP245/FN245&gt;2),"NM",(FP245/FN245-1)*100))</f>
        <v>4.0094339622641417</v>
      </c>
      <c r="FR245" s="90">
        <f>FR244+FR243-FP244</f>
        <v>492</v>
      </c>
      <c r="FS245" s="65">
        <f>IF(ISERROR(FR245/FP245),"NM",IF(OR(FR245/FP245&lt;0.5,FR245/FP245&gt;2),"NM",(FR245/FP245-1)*100))</f>
        <v>11.564625850340127</v>
      </c>
      <c r="FT245" s="90">
        <f>FT244+FT243-FR244</f>
        <v>540</v>
      </c>
      <c r="FU245" s="65">
        <f>IF(ISERROR(FT245/FR245),"NM",IF(OR(FT245/FR245&lt;0.5,FT245/FR245&gt;2),"NM",(FT245/FR245-1)*100))</f>
        <v>9.7560975609756184</v>
      </c>
      <c r="FV245" s="90">
        <f>FV244+FV243-FT244</f>
        <v>578</v>
      </c>
      <c r="FW245" s="65">
        <f>IF(ISERROR(FV245/FT245),"NM",IF(OR(FV245/FT245&lt;0.5,FV245/FT245&gt;2),"NM",(FV245/FT245-1)*100))</f>
        <v>7.0370370370370416</v>
      </c>
      <c r="FX245" s="90">
        <f>FX244+FX243-FV244</f>
        <v>513</v>
      </c>
      <c r="FY245" s="65">
        <f>IF(ISERROR(FX245/FV245),"NM",IF(OR(FX245/FV245&lt;0.5,FX245/FV245&gt;2),"NM",(FX245/FV245-1)*100))</f>
        <v>-11.245674740484423</v>
      </c>
      <c r="FZ245" s="90">
        <f>FZ244+FZ243-FX244</f>
        <v>258.30000000000018</v>
      </c>
      <c r="GA245" s="65">
        <f>IF(ISERROR(FZ245/FX245),"NM",IF(OR(FZ245/FX245&lt;0.5,FZ245/FX245&gt;2),"NM",(FZ245/FX245-1)*100))</f>
        <v>-49.649122807017513</v>
      </c>
      <c r="GB245" s="90">
        <f>GB244+GB243-FZ244</f>
        <v>521.30000000000018</v>
      </c>
      <c r="GC245" s="65" t="str">
        <f>IF(ISERROR(GB245/FZ245),"NM",IF(OR(GB245/FZ245&lt;0.5,GB245/FZ245&gt;2),"NM",(GB245/FZ245-1)*100))</f>
        <v>NM</v>
      </c>
      <c r="GD245" s="90">
        <f>GD244+GD243-GB244</f>
        <v>571</v>
      </c>
      <c r="GE245" s="65">
        <f>IF(ISERROR(GD245/GB245),"NM",IF(OR(GD245/GB245&lt;0.5,GD245/GB245&gt;2),"NM",(GD245/GB245-1)*100))</f>
        <v>9.5338576635334285</v>
      </c>
      <c r="GF245" s="90">
        <f>GF244+GF243-GD244</f>
        <v>555</v>
      </c>
      <c r="GG245" s="65">
        <f>IF(ISERROR(GF245/GD245),"NM",IF(OR(GF245/GD245&lt;0.5,GF245/GD245&gt;2),"NM",(GF245/GD245-1)*100))</f>
        <v>-2.8021015761821366</v>
      </c>
      <c r="GH245" s="90">
        <f>GH244+GH243-GF244</f>
        <v>542</v>
      </c>
      <c r="GI245" s="65">
        <f>IF(ISERROR(GH245/GF245),"NM",IF(OR(GH245/GF245&lt;0.5,GH245/GF245&gt;2),"NM",(GH245/GF245-1)*100))</f>
        <v>-2.3423423423423406</v>
      </c>
      <c r="GJ245" s="90">
        <f>GJ244+GJ243-GH244</f>
        <v>568</v>
      </c>
      <c r="GK245" s="65">
        <f>IF(ISERROR(GJ245/GH245),"NM",IF(OR(GJ245/GH245&lt;0.5,GJ245/GH245&gt;2),"NM",(GJ245/GH245-1)*100))</f>
        <v>4.7970479704797064</v>
      </c>
      <c r="GL245" s="90">
        <f>GL244+GL243-GJ244</f>
        <v>584</v>
      </c>
      <c r="GM245" s="65">
        <f>IF(ISERROR(GL245/GJ245),"NM",IF(OR(GL245/GJ245&lt;0.5,GL245/GJ245&gt;2),"NM",(GL245/GJ245-1)*100))</f>
        <v>2.8169014084507005</v>
      </c>
      <c r="GN245" s="90">
        <f>GN244+GN243-GL244</f>
        <v>630</v>
      </c>
      <c r="GO245" s="65">
        <f>IF(ISERROR(GN245/GL245),"NM",IF(OR(GN245/GL245&lt;0.5,GN245/GL245&gt;2),"NM",(GN245/GL245-1)*100))</f>
        <v>7.8767123287671215</v>
      </c>
      <c r="GP245" s="90">
        <f>GP244+GP243-GN244</f>
        <v>559.096</v>
      </c>
      <c r="GQ245" s="65">
        <f>IF(ISERROR(GP245/GN245),"NM",IF(OR(GP245/GN245&lt;0.5,GP245/GN245&gt;2),"NM",(GP245/GN245-1)*100))</f>
        <v>-11.254603174603172</v>
      </c>
      <c r="GR245" s="88">
        <f>GR244+GR243-GP244</f>
        <v>557.58591999999999</v>
      </c>
      <c r="GS245" s="65">
        <f>IF(ISERROR(GR245/GP245),"NM",IF(OR(GR245/GP245&lt;0.5,GR245/GP245&gt;2),"NM",(GR245/GP245-1)*100))</f>
        <v>-0.27009315037131998</v>
      </c>
      <c r="GT245" s="88">
        <f>GT244+GT243-GR244</f>
        <v>590.88746240000046</v>
      </c>
      <c r="GU245" s="65">
        <f>IF(ISERROR(GT245/GR245),"NM",IF(OR(GT245/GR245&lt;0.5,GT245/GR245&gt;2),"NM",(GT245/GR245-1)*100))</f>
        <v>5.9724503803827211</v>
      </c>
      <c r="GV245" s="88">
        <f>GV244+GV243-GT244</f>
        <v>626.23363916800008</v>
      </c>
      <c r="GW245" s="65">
        <f>IF(ISERROR(GV245/GT245),"NM",IF(OR(GV245/GT245&lt;0.5,GV245/GT245&gt;2),"NM",(GV245/GT245-1)*100))</f>
        <v>5.9818796331258195</v>
      </c>
      <c r="GX245" s="88">
        <f>GX244+GX243-GV244</f>
        <v>663.75325102976012</v>
      </c>
      <c r="GY245" s="65">
        <f>IF(ISERROR(GX245/GV245),"NM",IF(OR(GX245/GV245&lt;0.5,GX245/GV245&gt;2),"NM",(GX245/GV245-1)*100))</f>
        <v>5.9913121102225908</v>
      </c>
      <c r="GZ245" s="67">
        <f t="shared" si="723"/>
        <v>1.0492797550329946</v>
      </c>
      <c r="HA245" s="283"/>
      <c r="HB245" s="57"/>
      <c r="HC245"/>
      <c r="HD245"/>
      <c r="HE245"/>
      <c r="HF245"/>
      <c r="HG245"/>
      <c r="HH245"/>
    </row>
    <row r="246" spans="2:216" s="2" customFormat="1" ht="13.5" customHeight="1" x14ac:dyDescent="0.2">
      <c r="B246" s="54"/>
      <c r="C246" s="88"/>
      <c r="D246" s="63"/>
      <c r="E246" s="88"/>
      <c r="F246" s="63"/>
      <c r="G246" s="88"/>
      <c r="H246" s="63"/>
      <c r="I246" s="88"/>
      <c r="J246" s="63"/>
      <c r="K246" s="88"/>
      <c r="L246" s="63"/>
      <c r="M246" s="88"/>
      <c r="N246" s="63"/>
      <c r="O246" s="88"/>
      <c r="P246" s="63"/>
      <c r="Q246" s="88"/>
      <c r="R246" s="63"/>
      <c r="S246" s="88"/>
      <c r="T246" s="63"/>
      <c r="U246" s="88"/>
      <c r="V246" s="63"/>
      <c r="W246" s="88"/>
      <c r="X246" s="63"/>
      <c r="Y246" s="88"/>
      <c r="Z246" s="63"/>
      <c r="AA246" s="88"/>
      <c r="AB246" s="63"/>
      <c r="AC246" s="88"/>
      <c r="AD246" s="63"/>
      <c r="AE246" s="88"/>
      <c r="AF246" s="63"/>
      <c r="AG246" s="88"/>
      <c r="AH246" s="63"/>
      <c r="AI246" s="89"/>
      <c r="AJ246" s="63"/>
      <c r="AK246" s="88"/>
      <c r="AL246" s="63"/>
      <c r="AM246" s="88"/>
      <c r="AN246" s="63"/>
      <c r="AO246" s="71"/>
      <c r="AP246" s="63"/>
      <c r="AQ246" s="71"/>
      <c r="AR246" s="63"/>
      <c r="AS246" s="71"/>
      <c r="AT246" s="63"/>
      <c r="AU246" s="71"/>
      <c r="AV246" s="63"/>
      <c r="AW246" s="71"/>
      <c r="AX246" s="63"/>
      <c r="AY246" s="71"/>
      <c r="AZ246" s="65"/>
      <c r="BA246" s="71"/>
      <c r="BB246" s="65"/>
      <c r="BC246" s="71"/>
      <c r="BD246" s="65"/>
      <c r="BE246" s="71"/>
      <c r="BF246" s="65"/>
      <c r="BG246" s="71"/>
      <c r="BH246" s="65"/>
      <c r="BI246" s="71"/>
      <c r="BJ246" s="65"/>
      <c r="BK246" s="71"/>
      <c r="BL246" s="65"/>
      <c r="BM246" s="71"/>
      <c r="BN246" s="65"/>
      <c r="BO246" s="71"/>
      <c r="BP246" s="65"/>
      <c r="BQ246" s="71"/>
      <c r="BR246" s="65"/>
      <c r="BS246" s="71"/>
      <c r="BT246" s="65"/>
      <c r="BU246" s="71"/>
      <c r="BV246" s="65"/>
      <c r="BW246" s="71"/>
      <c r="BX246" s="65"/>
      <c r="BY246" s="71"/>
      <c r="BZ246" s="65"/>
      <c r="CA246" s="71"/>
      <c r="CB246" s="65"/>
      <c r="CC246" s="71"/>
      <c r="CD246" s="65"/>
      <c r="CE246" s="71"/>
      <c r="CF246" s="65"/>
      <c r="CG246" s="71"/>
      <c r="CH246" s="65"/>
      <c r="CI246" s="71"/>
      <c r="CJ246" s="65"/>
      <c r="CK246" s="71"/>
      <c r="CL246" s="65"/>
      <c r="CM246" s="71"/>
      <c r="CN246" s="65"/>
      <c r="CO246" s="71"/>
      <c r="CP246" s="65"/>
      <c r="CQ246" s="71"/>
      <c r="CR246" s="65"/>
      <c r="CS246" s="71"/>
      <c r="CT246" s="65"/>
      <c r="CU246" s="71"/>
      <c r="CV246" s="65"/>
      <c r="CW246" s="71"/>
      <c r="CX246" s="65"/>
      <c r="CY246" s="71"/>
      <c r="CZ246" s="65"/>
      <c r="DA246" s="71"/>
      <c r="DB246" s="65"/>
      <c r="DC246" s="71"/>
      <c r="DD246" s="65"/>
      <c r="DE246" s="71"/>
      <c r="DF246" s="65"/>
      <c r="DG246" s="71"/>
      <c r="DH246" s="65"/>
      <c r="DI246" s="71"/>
      <c r="DJ246" s="65"/>
      <c r="DK246" s="71"/>
      <c r="DL246" s="65"/>
      <c r="DM246" s="71"/>
      <c r="DN246" s="65"/>
      <c r="DO246" s="71"/>
      <c r="DP246" s="65"/>
      <c r="DQ246" s="71"/>
      <c r="DR246" s="65"/>
      <c r="DS246" s="71"/>
      <c r="DT246" s="65"/>
      <c r="DU246" s="71"/>
      <c r="DV246" s="65"/>
      <c r="DW246" s="71"/>
      <c r="DX246" s="65"/>
      <c r="DY246" s="71"/>
      <c r="DZ246" s="65"/>
      <c r="EA246" s="71"/>
      <c r="EB246" s="65"/>
      <c r="EC246" s="88"/>
      <c r="ED246" s="65"/>
      <c r="EE246" s="88"/>
      <c r="EF246" s="65"/>
      <c r="EG246" s="88"/>
      <c r="EH246" s="65"/>
      <c r="EI246" s="88"/>
      <c r="EJ246" s="65"/>
      <c r="EK246" s="88"/>
      <c r="EL246" s="65"/>
      <c r="EM246" s="88"/>
      <c r="EN246" s="65"/>
      <c r="EO246" s="88"/>
      <c r="EP246" s="65"/>
      <c r="EQ246" s="88"/>
      <c r="ER246" s="65"/>
      <c r="ES246" s="88"/>
      <c r="ET246" s="65"/>
      <c r="EU246" s="88"/>
      <c r="EV246" s="65"/>
      <c r="EW246" s="88"/>
      <c r="EX246" s="65"/>
      <c r="EY246" s="65"/>
      <c r="EZ246" s="317"/>
      <c r="FA246" s="59"/>
      <c r="FB246" s="88"/>
      <c r="FC246" s="63"/>
      <c r="FD246" s="88"/>
      <c r="FE246" s="65"/>
      <c r="FF246" s="88"/>
      <c r="FG246" s="65"/>
      <c r="FH246" s="88"/>
      <c r="FI246" s="65"/>
      <c r="FJ246" s="88"/>
      <c r="FK246" s="65"/>
      <c r="FL246" s="88"/>
      <c r="FM246" s="65"/>
      <c r="FN246" s="88"/>
      <c r="FO246" s="65"/>
      <c r="FP246" s="88"/>
      <c r="FQ246" s="65"/>
      <c r="FR246" s="90"/>
      <c r="FS246" s="65"/>
      <c r="FT246" s="90"/>
      <c r="FU246" s="65"/>
      <c r="FV246" s="90"/>
      <c r="FW246" s="65"/>
      <c r="FX246" s="90"/>
      <c r="FY246" s="65"/>
      <c r="FZ246" s="90"/>
      <c r="GA246" s="65"/>
      <c r="GB246" s="90"/>
      <c r="GC246" s="65"/>
      <c r="GD246" s="90"/>
      <c r="GE246" s="65"/>
      <c r="GF246" s="90"/>
      <c r="GG246" s="65"/>
      <c r="GH246" s="90"/>
      <c r="GI246" s="65"/>
      <c r="GJ246" s="90"/>
      <c r="GK246" s="65"/>
      <c r="GL246" s="90"/>
      <c r="GM246" s="65"/>
      <c r="GN246" s="90"/>
      <c r="GO246" s="65"/>
      <c r="GP246" s="90"/>
      <c r="GQ246" s="65"/>
      <c r="GR246" s="88"/>
      <c r="GS246" s="65"/>
      <c r="GT246" s="88"/>
      <c r="GU246" s="65"/>
      <c r="GV246" s="88"/>
      <c r="GW246" s="65"/>
      <c r="GX246" s="88"/>
      <c r="GY246" s="65"/>
      <c r="GZ246" s="67" t="str">
        <f t="shared" si="723"/>
        <v/>
      </c>
      <c r="HA246" s="283"/>
      <c r="HB246" s="57"/>
      <c r="HC246"/>
      <c r="HD246"/>
      <c r="HE246"/>
      <c r="HF246"/>
      <c r="HG246"/>
      <c r="HH246"/>
    </row>
    <row r="247" spans="2:216" s="2" customFormat="1" ht="13.5" customHeight="1" x14ac:dyDescent="0.2">
      <c r="B247" s="54" t="s">
        <v>287</v>
      </c>
      <c r="C247" s="131">
        <f>C243*4/FD244*100</f>
        <v>13.397129186602871</v>
      </c>
      <c r="D247" s="63"/>
      <c r="E247" s="131">
        <f>E243*4/C244*100</f>
        <v>14.335260115606937</v>
      </c>
      <c r="F247" s="63"/>
      <c r="G247" s="131">
        <f>G243*4/E244*100</f>
        <v>13.885778275475925</v>
      </c>
      <c r="H247" s="63"/>
      <c r="I247" s="131">
        <f>I243*4/G244*100</f>
        <v>15.086206896551724</v>
      </c>
      <c r="J247" s="63"/>
      <c r="K247" s="131">
        <f>K243*4/I244*100</f>
        <v>13.48314606741573</v>
      </c>
      <c r="L247" s="63">
        <f>IF(ISERROR(K247/C247),"NM",IF(OR(K247/C247&lt;0.5,K247/C247&gt;2),"NM",(K247/C247-1)*100))</f>
        <v>0.64205457463883953</v>
      </c>
      <c r="M247" s="131">
        <f>M243*4/K244*100</f>
        <v>15.264187866927593</v>
      </c>
      <c r="N247" s="63">
        <f>IF(ISERROR(M247/E247),"NM",IF(OR(M247/E247&lt;0.5,M247/E247&gt;2),"NM",(M247/E247-1)*100))</f>
        <v>6.4800202007448959</v>
      </c>
      <c r="O247" s="131">
        <f>O243*4/M244*100</f>
        <v>13.521126760563378</v>
      </c>
      <c r="P247" s="63">
        <f>IF(ISERROR(O247/G247),"NM",IF(OR(O247/G247&lt;0.5,O247/G247&gt;2),"NM",(O247/G247-1)*100))</f>
        <v>-2.6260790549750279</v>
      </c>
      <c r="Q247" s="131">
        <f>Q243*4/O244*100</f>
        <v>15.162454873646208</v>
      </c>
      <c r="R247" s="63">
        <f>IF(ISERROR(Q247/I247),"NM",IF(OR(Q247/I247&lt;0.5,Q247/I247&gt;2),"NM",(Q247/I247-1)*100))</f>
        <v>0.50541516245485862</v>
      </c>
      <c r="S247" s="131">
        <f>S243*4/Q244*100</f>
        <v>14.297872340425533</v>
      </c>
      <c r="T247" s="63">
        <f>IF(ISERROR(S247/K247),"NM",IF(OR(S247/K247&lt;0.5,S247/K247&gt;2),"NM",(S247/K247-1)*100))</f>
        <v>6.042553191489386</v>
      </c>
      <c r="U247" s="131">
        <f>U243*4/S244*100</f>
        <v>14.133114215283484</v>
      </c>
      <c r="V247" s="63">
        <f>IF(ISERROR(U247/M247),"NM",IF(OR(U247/M247&lt;0.5,U247/M247&gt;2),"NM",(U247/M247-1)*100))</f>
        <v>-7.409982512694091</v>
      </c>
      <c r="W247" s="131">
        <f>W243*4/U244*100</f>
        <v>13.20754716981132</v>
      </c>
      <c r="X247" s="63">
        <f>IF(ISERROR(W247/O247),"NM",IF(OR(W247/O247&lt;0.5,W247/O247&gt;2),"NM",(W247/O247-1)*100))</f>
        <v>-2.3191823899370911</v>
      </c>
      <c r="Y247" s="131">
        <f>Y243*4/W244*100</f>
        <v>14.67065868263473</v>
      </c>
      <c r="Z247" s="63">
        <f>IF(ISERROR(Y247/Q247),"NM",IF(OR(Y247/Q247&lt;0.5,Y247/Q247&gt;2),"NM",(Y247/Q247-1)*100))</f>
        <v>-3.2435129740518875</v>
      </c>
      <c r="AA247" s="131">
        <f>AA243*4/Y244*100</f>
        <v>14.184397163120568</v>
      </c>
      <c r="AB247" s="63">
        <f>IF(ISERROR(AA247/S247),"NM",IF(OR(AA247/S247&lt;0.5,AA247/S247&gt;2),"NM",(AA247/S247-1)*100))</f>
        <v>-0.79365079365079083</v>
      </c>
      <c r="AC247" s="131">
        <f>AC243*4/AA244*100</f>
        <v>14.088397790055248</v>
      </c>
      <c r="AD247" s="63">
        <f>IF(ISERROR(AC247/U247),"NM",IF(OR(AC247/U247&lt;0.5,AC247/U247&gt;2),"NM",(AC247/U247-1)*100))</f>
        <v>-0.31639470641141587</v>
      </c>
      <c r="AE247" s="131">
        <f>AE243*4/AC244*100</f>
        <v>12.842809364548494</v>
      </c>
      <c r="AF247" s="63">
        <f>IF(ISERROR(AE247/W247),"NM",IF(OR(AE247/W247&lt;0.5,AE247/W247&gt;2),"NM",(AE247/W247-1)*100))</f>
        <v>-2.7615862398471136</v>
      </c>
      <c r="AG247" s="131">
        <f>AG243*4/AE244*100</f>
        <v>15.604681404421328</v>
      </c>
      <c r="AH247" s="63">
        <f>IF(ISERROR(AG247/Y247),"NM",IF(OR(AG247/Y247&lt;0.5,AG247/Y247&gt;2),"NM",(AG247/Y247-1)*100))</f>
        <v>6.3666038587086415</v>
      </c>
      <c r="AI247" s="132">
        <f>AI243*4/AG244*100</f>
        <v>14.713216957605985</v>
      </c>
      <c r="AJ247" s="63">
        <f>IF(ISERROR(AI247/AA247),"NM",IF(OR(AI247/AA247&lt;0.5,AI247/AA247&gt;2),"NM",(AI247/AA247-1)*100))</f>
        <v>3.7281795511221905</v>
      </c>
      <c r="AK247" s="131">
        <f>AK243*4/AI244*100</f>
        <v>14.859926918392205</v>
      </c>
      <c r="AL247" s="63">
        <f>IF(ISERROR(AK247/AC247),"NM",IF(OR(AK247/AC247&lt;0.5,AK247/AC247&gt;2),"NM",(AK247/AC247-1)*100))</f>
        <v>5.4763440089799609</v>
      </c>
      <c r="AM247" s="131">
        <f>AM243*4/AK244*100</f>
        <v>14.022578728461083</v>
      </c>
      <c r="AN247" s="63">
        <f>IF(ISERROR(AM247/AE247),"NM",IF(OR(AM247/AE247&lt;0.5,AM247/AE247&gt;2),"NM",(AM247/AE247-1)*100))</f>
        <v>9.1862249950485531</v>
      </c>
      <c r="AO247" s="133">
        <f>AO243*4/AM244*100</f>
        <v>15.357766143106458</v>
      </c>
      <c r="AP247" s="63">
        <f>IF(ISERROR(AO247/AG247),"NM",IF(OR(AO247/AG247&lt;0.5,AO247/AG247&gt;2),"NM",(AO247/AG247-1)*100))</f>
        <v>-1.5823152995927847</v>
      </c>
      <c r="AQ247" s="133">
        <f>AQ243*4/AO244*100</f>
        <v>14.35782389231632</v>
      </c>
      <c r="AR247" s="63">
        <f>IF(ISERROR(AQ247/AI247),"NM",IF(OR(AQ247/AI247&lt;0.5,AQ247/AI247&gt;2),"NM",(AQ247/AI247-1)*100))</f>
        <v>-2.4154681217145035</v>
      </c>
      <c r="AS247" s="133">
        <f>AS243*4/AQ244*100</f>
        <v>13.656387665198238</v>
      </c>
      <c r="AT247" s="63">
        <f>IF(ISERROR(AS247/AK247),"NM",IF(OR(AS247/AK247&lt;0.5,AS247/AK247&gt;2),"NM",(AS247/AK247-1)*100))</f>
        <v>-8.0992272694446417</v>
      </c>
      <c r="AU247" s="133">
        <f>AU243*4/AS244*100</f>
        <v>12.875536480686694</v>
      </c>
      <c r="AV247" s="63">
        <f>IF(ISERROR(AU247/AM247),"NM",IF(OR(AU247/AM247&lt;0.5,AU247/AM247&gt;2),"NM",(AU247/AM247-1)*100))</f>
        <v>-8.1799665381537938</v>
      </c>
      <c r="AW247" s="133">
        <f>AW243*4/AU244*100</f>
        <v>15.086432687270824</v>
      </c>
      <c r="AX247" s="63">
        <f>IF(ISERROR(AW247/AO247),"NM",IF(OR(AW247/AO247&lt;0.5,AW247/AO247&gt;2),"NM",(AW247/AO247-1)*100))</f>
        <v>-1.766750797657024</v>
      </c>
      <c r="AY247" s="133">
        <f>AY243*4/AW244*100</f>
        <v>15.25940996948118</v>
      </c>
      <c r="AZ247" s="65">
        <f>IF(ISERROR(AY247/AQ247),"NM",IF(OR(AY247/AQ247&lt;0.5,AY247/AQ247&gt;2),"NM",(AY247/AQ247-1)*100))</f>
        <v>6.2794061546286972</v>
      </c>
      <c r="BA247" s="133">
        <f>BA243*4/AY244*100</f>
        <v>14.02103154732098</v>
      </c>
      <c r="BB247" s="65">
        <f>IF(ISERROR(BA247/AS247),"NM",IF(OR(BA247/AS247&lt;0.5,BA247/AS247&gt;2),"NM",(BA247/AS247-1)*100))</f>
        <v>2.6701342336084677</v>
      </c>
      <c r="BC247" s="133">
        <f>BC243*4/BA244*100</f>
        <v>13.294232649071358</v>
      </c>
      <c r="BD247" s="65">
        <f>IF(ISERROR(BC247/AU247),"NM",IF(OR(BC247/AU247&lt;0.5,BC247/AU247&gt;2),"NM",(BC247/AU247-1)*100))</f>
        <v>3.2518735744542226</v>
      </c>
      <c r="BE247" s="133">
        <f>BE243*4/BC244*100</f>
        <v>14.694656488549619</v>
      </c>
      <c r="BF247" s="65">
        <f>IF(ISERROR(BE247/AW247),"NM",IF(OR(BE247/AW247&lt;0.5,BE247/AW247&gt;2),"NM",(BE247/AW247-1)*100))</f>
        <v>-2.5968776505513214</v>
      </c>
      <c r="BG247" s="133">
        <f>BG243*4/BE244*100</f>
        <v>14.760147601476014</v>
      </c>
      <c r="BH247" s="65">
        <f>IF(ISERROR(BG247/AY247),"NM",IF(OR(BG247/AY247&lt;0.5,BG247/AY247&gt;2),"NM",(BG247/AY247-1)*100))</f>
        <v>-3.2718327183271834</v>
      </c>
      <c r="BI247" s="133">
        <f>BI243*4/BG244*100</f>
        <v>14.311594202898551</v>
      </c>
      <c r="BJ247" s="65">
        <f>IF(ISERROR(BI247/BA247),"NM",IF(OR(BI247/BA247&lt;0.5,BI247/BA247&gt;2),"NM",(BI247/BA247-1)*100))</f>
        <v>2.0723343685300266</v>
      </c>
      <c r="BK247" s="133">
        <f>BK243*4/BI244*100</f>
        <v>13.463241806908769</v>
      </c>
      <c r="BL247" s="65">
        <f>IF(ISERROR(BK247/BC247),"NM",IF(OR(BK247/BC247&lt;0.5,BK247/BC247&gt;2),"NM",(BK247/BC247-1)*100))</f>
        <v>1.2712968269681824</v>
      </c>
      <c r="BM247" s="133">
        <f>BM243*4/BK244*100</f>
        <v>15.218331171638564</v>
      </c>
      <c r="BN247" s="65">
        <f>IF(ISERROR(BM247/BE247),"NM",IF(OR(BM247/BE247&lt;0.5,BM247/BE247&gt;2),"NM",(BM247/BE247-1)*100))</f>
        <v>3.5637082329689207</v>
      </c>
      <c r="BO247" s="133">
        <f>BO243*4/BM244*100</f>
        <v>15.932914046121594</v>
      </c>
      <c r="BP247" s="65">
        <f>IF(ISERROR(BO247/BG247),"NM",IF(OR(BO247/BG247&lt;0.5,BO247/BG247&gt;2),"NM",(BO247/BG247-1)*100))</f>
        <v>7.9454926624737965</v>
      </c>
      <c r="BQ247" s="133">
        <f>BQ243*4/BO244*100</f>
        <v>14.014839241549875</v>
      </c>
      <c r="BR247" s="65">
        <f>IF(ISERROR(BQ247/BI247),"NM",IF(OR(BQ247/BI247&lt;0.5,BQ247/BI247&gt;2),"NM",(BQ247/BI247-1)*100))</f>
        <v>-2.0735283375249214</v>
      </c>
      <c r="BS247" s="133">
        <f>BS243*4/BQ244*100</f>
        <v>14.159292035398231</v>
      </c>
      <c r="BT247" s="65">
        <f>IF(ISERROR(BS247/BK247),"NM",IF(OR(BS247/BK247&lt;0.5,BS247/BK247&gt;2),"NM",(BS247/BK247-1)*100))</f>
        <v>5.1700046576618641</v>
      </c>
      <c r="BU247" s="133">
        <f>BU243*4/BS244*100</f>
        <v>16.07565011820331</v>
      </c>
      <c r="BV247" s="65">
        <f>IF(ISERROR(BU247/BM247),"NM",IF(OR(BU247/BM247&lt;0.5,BU247/BM247&gt;2),"NM",(BU247/BM247-1)*100))</f>
        <v>5.6334622823984493</v>
      </c>
      <c r="BW247" s="133">
        <f>BW243*4/BU244*100</f>
        <v>19.436945622830699</v>
      </c>
      <c r="BX247" s="65">
        <f>IF(ISERROR(BW247/BO247),"NM",IF(OR(BW247/BO247&lt;0.5,BW247/BO247&gt;2),"NM",(BW247/BO247-1)*100))</f>
        <v>21.992408711713729</v>
      </c>
      <c r="BY247" s="133">
        <f>BY243*4/BW244*100</f>
        <v>16.0741885625966</v>
      </c>
      <c r="BZ247" s="65">
        <f>IF(ISERROR(BY247/BQ247),"NM",IF(OR(BY247/BQ247&lt;0.5,BY247/BQ247&gt;2),"NM",(BY247/BQ247-1)*100))</f>
        <v>14.694063096645159</v>
      </c>
      <c r="CA247" s="133">
        <f>CA243*4/BY244*100</f>
        <v>14.263803680981596</v>
      </c>
      <c r="CB247" s="65">
        <f>IF(ISERROR(CA247/BS247),"NM",IF(OR(CA247/BS247&lt;0.5,CA247/BS247&gt;2),"NM",(CA247/BS247-1)*100))</f>
        <v>0.73811349693251316</v>
      </c>
      <c r="CC247" s="133">
        <f>CC243*4/CA244*100</f>
        <v>14.534443603330811</v>
      </c>
      <c r="CD247" s="65">
        <f>IF(ISERROR(CC247/BU247),"NM",IF(OR(CC247/BU247&lt;0.5,CC247/BU247&gt;2),"NM",(CC247/BU247-1)*100))</f>
        <v>-9.5872111145745116</v>
      </c>
      <c r="CE247" s="133">
        <f>CE243*4/CC244*100</f>
        <v>18.608113137327877</v>
      </c>
      <c r="CF247" s="65">
        <f>IF(ISERROR(CE247/BW247),"NM",IF(OR(CE247/BW247&lt;0.5,CE247/BW247&gt;2),"NM",(CE247/BW247-1)*100))</f>
        <v>-4.2642115772000384</v>
      </c>
      <c r="CG247" s="133">
        <f>CG243*4/CE244*100</f>
        <v>12.293853073463268</v>
      </c>
      <c r="CH247" s="65">
        <f>IF(ISERROR(CG247/BY247),"NM",IF(OR(CG247/BY247&lt;0.5,CG247/BY247&gt;2),"NM",(CG247/BY247-1)*100))</f>
        <v>-23.518048667973712</v>
      </c>
      <c r="CI247" s="133">
        <f>CI243*4/CG244*100</f>
        <v>13.343328335832084</v>
      </c>
      <c r="CJ247" s="65">
        <f>IF(ISERROR(CI247/CA247),"NM",IF(OR(CI247/CA247&lt;0.5,CI247/CA247&gt;2),"NM",(CI247/CA247-1)*100))</f>
        <v>-6.4532250004030285</v>
      </c>
      <c r="CK247" s="133">
        <f>CK243*4/CI244*100</f>
        <v>14.6691042047532</v>
      </c>
      <c r="CL247" s="65">
        <f>IF(ISERROR(CK247/CC247),"NM",IF(OR(CK247/CC247&lt;0.5,CK247/CC247&gt;2),"NM",(CK247/CC247-1)*100))</f>
        <v>0.92649299207800961</v>
      </c>
      <c r="CM247" s="133">
        <f>CM243*4/CK244*100</f>
        <v>16.790898391526088</v>
      </c>
      <c r="CN247" s="65">
        <f>IF(ISERROR(CM247/CE247),"NM",IF(OR(CM247/CE247&lt;0.5,CM247/CE247&gt;2),"NM",(CM247/CE247-1)*100))</f>
        <v>-9.7657120439388123</v>
      </c>
      <c r="CO247" s="133">
        <f>CO243*4/CM244*100</f>
        <v>13.971742543171114</v>
      </c>
      <c r="CP247" s="65">
        <f>IF(ISERROR(CO247/CG247),"NM",IF(OR(CO247/CG247&lt;0.5,CO247/CG247&gt;2),"NM",(CO247/CG247-1)*100))</f>
        <v>13.648198491404063</v>
      </c>
      <c r="CQ247" s="133">
        <f>CQ243*4/CO244*100</f>
        <v>14.111282843894898</v>
      </c>
      <c r="CR247" s="65">
        <f>IF(ISERROR(CQ247/CI247),"NM",IF(OR(CQ247/CI247&lt;0.5,CQ247/CI247&gt;2),"NM",(CQ247/CI247-1)*100))</f>
        <v>5.7553444593022141</v>
      </c>
      <c r="CS247" s="133">
        <f>CS243*4/CQ244*100</f>
        <v>14.617434335744194</v>
      </c>
      <c r="CT247" s="65">
        <f>IF(ISERROR(CS247/CK247),"NM",IF(OR(CS247/CK247&lt;0.5,CS247/CK247&gt;2),"NM",(CS247/CK247-1)*100))</f>
        <v>-0.3522360212852238</v>
      </c>
      <c r="CU247" s="133">
        <f>CU243*4/CS244*100</f>
        <v>16.375139560848531</v>
      </c>
      <c r="CV247" s="65">
        <f>IF(ISERROR(CU247/CM247),"NM",IF(OR(CU247/CM247&lt;0.5,CU247/CM247&gt;2),"NM",(CU247/CM247-1)*100))</f>
        <v>-2.4760964004605035</v>
      </c>
      <c r="CW247" s="133">
        <f>CW243*4/CU244*100</f>
        <v>13.549337260677467</v>
      </c>
      <c r="CX247" s="65">
        <f>IF(ISERROR(CW247/CO247),"NM",IF(OR(CW247/CO247&lt;0.5,CW247/CO247&gt;2),"NM",(CW247/CO247-1)*100))</f>
        <v>-3.0232827522298167</v>
      </c>
      <c r="CY247" s="133">
        <f>CY243*4/CW244*100</f>
        <v>14.584837545126353</v>
      </c>
      <c r="CZ247" s="65">
        <f>IF(ISERROR(CY247/CQ247),"NM",IF(OR(CY247/CQ247&lt;0.5,CY247/CQ247&gt;2),"NM",(CY247/CQ247-1)*100))</f>
        <v>3.3558586166128279</v>
      </c>
      <c r="DA247" s="133">
        <f>DA243*4/CY244*100</f>
        <v>13.975044563279857</v>
      </c>
      <c r="DB247" s="65">
        <f>IF(ISERROR(DA247/CS247),"NM",IF(OR(DA247/CS247&lt;0.5,DA247/CS247&gt;2),"NM",(DA247/CS247-1)*100))</f>
        <v>-4.3946821152703546</v>
      </c>
      <c r="DC247" s="133">
        <f>DC243*4/DA244*100</f>
        <v>16.8008400420021</v>
      </c>
      <c r="DD247" s="65">
        <f>IF(ISERROR(DC247/CU247),"NM",IF(OR(DC247/CU247&lt;0.5,DC247/CU247&gt;2),"NM",(DC247/CU247-1)*100))</f>
        <v>2.5996754383173615</v>
      </c>
      <c r="DE247" s="133">
        <f>DE243*4/DC244*100</f>
        <v>13.687150837988826</v>
      </c>
      <c r="DF247" s="65">
        <f>IF(ISERROR(DE247/CW247),"NM",IF(OR(DE247/CW247&lt;0.5,DE247/CW247&gt;2),"NM",(DE247/CW247-1)*100))</f>
        <v>1.0171241195044978</v>
      </c>
      <c r="DG247" s="133">
        <f>DG243*4/DE244*100</f>
        <v>14.148351648351648</v>
      </c>
      <c r="DH247" s="65">
        <f>IF(ISERROR(DG247/CY247),"NM",IF(OR(DG247/CY247&lt;0.5,DG247/CY247&gt;2),"NM",(DG247/CY247-1)*100))</f>
        <v>-2.9927374605592472</v>
      </c>
      <c r="DI247" s="133">
        <f>DI243*4/DG244*100</f>
        <v>15.243280027220143</v>
      </c>
      <c r="DJ247" s="65">
        <f>IF(ISERROR(DI247/DA247),"NM",IF(OR(DI247/DA247&lt;0.5,DI247/DA247&gt;2),"NM",(DI247/DA247-1)*100))</f>
        <v>9.0750012151849635</v>
      </c>
      <c r="DK247" s="133">
        <f>DK243*4/DI244*100</f>
        <v>17.45552198724404</v>
      </c>
      <c r="DL247" s="65">
        <f>IF(ISERROR(DK247/DC247),"NM",IF(OR(DK247/DC247&lt;0.5,DK247/DC247&gt;2),"NM",(DK247/DC247-1)*100))</f>
        <v>3.8967214949088058</v>
      </c>
      <c r="DM247" s="133">
        <f>DM243*4/DK244*100</f>
        <v>14.545454545454545</v>
      </c>
      <c r="DN247" s="67">
        <f>IF(ISERROR(DM247/DE247),"NM",IF(OR(DM247/DE247&lt;0.5,DM247/DE247&gt;2),"NM",(DM247/DE247-1)*100))</f>
        <v>6.2708719851576999</v>
      </c>
      <c r="DO247" s="133">
        <f>DO243*4/DM244*100</f>
        <v>14.933333333333335</v>
      </c>
      <c r="DP247" s="67">
        <f>IF(ISERROR(DO247/DG247),"NM",IF(OR(DO247/DG247&lt;0.5,DO247/DG247&gt;2),"NM",(DO247/DG247-1)*100))</f>
        <v>5.5482200647249291</v>
      </c>
      <c r="DQ247" s="133">
        <f>DQ243*4/DO244*100</f>
        <v>14.499501163950782</v>
      </c>
      <c r="DR247" s="67">
        <f>IF(ISERROR(DQ247/DI247),"NM",IF(OR(DQ247/DI247&lt;0.5,DQ247/DI247&gt;2),"NM",(DQ247/DI247-1)*100))</f>
        <v>-4.879388569528242</v>
      </c>
      <c r="DS247" s="133">
        <f>DS243*4/DQ244*100</f>
        <v>16.721097322011758</v>
      </c>
      <c r="DT247" s="67">
        <f>IF(ISERROR(DS247/DK247),"NM",IF(OR(DS247/DK247&lt;0.5,DS247/DK247&gt;2),"NM",(DS247/DK247-1)*100))</f>
        <v>-4.2074059187057085</v>
      </c>
      <c r="DU247" s="133">
        <f>DU243*4/DS244*100</f>
        <v>14.727924405343758</v>
      </c>
      <c r="DV247" s="67">
        <f>IF(ISERROR(DU247/DM247),"NM",IF(OR(DU247/DM247&lt;0.5,DU247/DM247&gt;2),"NM",(DU247/DM247-1)*100))</f>
        <v>1.2544802867383353</v>
      </c>
      <c r="DW247" s="133">
        <f>DW243*4/DU244*100</f>
        <v>14.733441033925686</v>
      </c>
      <c r="DX247" s="67">
        <f>IF(ISERROR(DW247/DO247),"NM",IF(OR(DW247/DO247&lt;0.5,DW247/DO247&gt;2),"NM",(DW247/DO247-1)*100))</f>
        <v>-1.3385645049619366</v>
      </c>
      <c r="DY247" s="133">
        <f t="shared" ref="DY247:EE247" si="789">DY243*4/DW244*100</f>
        <v>17.100610736097718</v>
      </c>
      <c r="DZ247" s="67">
        <f>IF(ISERROR(DY247/DQ247),"NM",IF(OR(DY247/DQ247&lt;0.5,DY247/DQ247&gt;2),"NM",(DY247/DQ247-1)*100))</f>
        <v>17.939303861114308</v>
      </c>
      <c r="EA247" s="133">
        <f t="shared" si="789"/>
        <v>17.950350095480587</v>
      </c>
      <c r="EB247" s="67">
        <f>IF(ISERROR(EA247/DS247),"NM",IF(OR(EA247/DS247&lt;0.5,EA247/DS247&gt;2),"NM",(EA247/DS247-1)*100))</f>
        <v>7.3515077975811582</v>
      </c>
      <c r="EC247" s="133">
        <f t="shared" si="789"/>
        <v>14.928229665071772</v>
      </c>
      <c r="ED247" s="67">
        <f>IF(ISERROR(EC247/DU247),"NM",IF(OR(EC247/DU247&lt;0.5,EC247/DU247&gt;2),"NM",(EC247/DU247-1)*100))</f>
        <v>1.3600372612948552</v>
      </c>
      <c r="EE247" s="133">
        <f t="shared" si="789"/>
        <v>14.674256799493989</v>
      </c>
      <c r="EF247" s="67">
        <f>IF(ISERROR(EE247/DW247),"NM",IF(OR(EE247/DW247&lt;0.5,EE247/DW247&gt;2),"NM",(EE247/DW247-1)*100))</f>
        <v>-0.40170001220636298</v>
      </c>
      <c r="EG247" s="133">
        <f t="shared" ref="EG247:EM247" si="790">EG243*4/EE244*100</f>
        <v>15.553465036061462</v>
      </c>
      <c r="EH247" s="67">
        <f>IF(ISERROR(EG247/DY247),"NM",IF(OR(EG247/DY247&lt;0.5,EG247/DY247&gt;2),"NM",(EG247/DY247-1)*100))</f>
        <v>-9.0473125428811798</v>
      </c>
      <c r="EI247" s="133">
        <f t="shared" si="790"/>
        <v>17.348203221809168</v>
      </c>
      <c r="EJ247" s="67">
        <f>IF(ISERROR(EI247/EA247),"NM",IF(OR(EI247/EA247&lt;0.5,EI247/EA247&gt;2),"NM",(EI247/EA247-1)*100))</f>
        <v>-3.3545132572262437</v>
      </c>
      <c r="EK247" s="133">
        <f t="shared" si="790"/>
        <v>14.378679888441276</v>
      </c>
      <c r="EL247" s="67">
        <f>IF(ISERROR(EK247/EC247),"NM",IF(OR(EK247/EC247&lt;0.5,EK247/EC247&gt;2),"NM",(EK247/EC247-1)*100))</f>
        <v>-3.681278952428646</v>
      </c>
      <c r="EM247" s="133">
        <f t="shared" si="790"/>
        <v>14.215686274509803</v>
      </c>
      <c r="EN247" s="67">
        <f>IF(ISERROR(EM247/EE247),"NM",IF(OR(EM247/EE247&lt;0.5,EM247/EE247&gt;2),"NM",(EM247/EE247-1)*100))</f>
        <v>-3.1249999999999889</v>
      </c>
      <c r="EO247" s="133">
        <f t="shared" ref="EO247" si="791">EO243*4/EM244*100</f>
        <v>15.835599879117559</v>
      </c>
      <c r="EP247" s="67">
        <f>IF(ISERROR(EO247/EG247),"NM",IF(OR(EO247/EG247&lt;0.5,EO247/EG247&gt;2),"NM",(EO247/EG247-1)*100))</f>
        <v>1.8139677711812352</v>
      </c>
      <c r="EQ247" s="124">
        <f>EI247</f>
        <v>17.348203221809168</v>
      </c>
      <c r="ER247" s="67">
        <f>IF(ISERROR(EQ247/EI247),"NM",IF(OR(EQ247/EI247&lt;0.5,EQ247/EI247&gt;2),"NM",(EQ247/EI247-1)*100))</f>
        <v>0</v>
      </c>
      <c r="ES247" s="124">
        <v>15</v>
      </c>
      <c r="ET247" s="67">
        <f>IF(ISERROR(ES247/EK247),"NM",IF(OR(ES247/EK247&lt;0.5,ES247/EK247&gt;2),"NM",(ES247/EK247-1)*100))</f>
        <v>4.3211206896551779</v>
      </c>
      <c r="EU247" s="124">
        <v>15</v>
      </c>
      <c r="EV247" s="67">
        <f>IF(ISERROR(EU247/EM247),"NM",IF(OR(EU247/EM247&lt;0.5,EU247/EM247&gt;2),"NM",(EU247/EM247-1)*100))</f>
        <v>5.5172413793103559</v>
      </c>
      <c r="EW247" s="124">
        <f>EO247</f>
        <v>15.835599879117559</v>
      </c>
      <c r="EX247" s="67">
        <f>IF(ISERROR(EW247/EO247),"NM",IF(OR(EW247/EO247&lt;0.5,EW247/EO247&gt;2),"NM",(EW247/EO247-1)*100))</f>
        <v>0</v>
      </c>
      <c r="EY247" s="67"/>
      <c r="EZ247" s="317"/>
      <c r="FA247" s="59"/>
      <c r="FB247" s="131">
        <f>FB243/641*100</f>
        <v>14.127769110764429</v>
      </c>
      <c r="FC247" s="63"/>
      <c r="FD247" s="131">
        <f>FD243/FB244*100</f>
        <v>14.435489858037268</v>
      </c>
      <c r="FE247" s="65">
        <f>IF(ISERROR(FD247/FB247),"NM",IF(OR(FD247/FB247&lt;0.5,FD247/FB247&gt;2),"NM",(FD247/FB247-1)*100))</f>
        <v>2.1781269559280725</v>
      </c>
      <c r="FF247" s="131">
        <f>FF243/FD244*100</f>
        <v>14.952153110047847</v>
      </c>
      <c r="FG247" s="65">
        <f>IF(ISERROR(FF247/FD247),"NM",IF(OR(FF247/FD247&lt;0.5,FF247/FD247&gt;2),"NM",(FF247/FD247-1)*100))</f>
        <v>3.5791182501708763</v>
      </c>
      <c r="FH247" s="131">
        <f>FH243/FF244*100</f>
        <v>15.321756894790603</v>
      </c>
      <c r="FI247" s="65">
        <f>IF(ISERROR(FH247/FF247),"NM",IF(OR(FH247/FF247&lt;0.5,FH247/FF247&gt;2),"NM",(FH247/FF247-1)*100))</f>
        <v>2.4719101123595433</v>
      </c>
      <c r="FJ247" s="131">
        <f>FJ243/FH244*100</f>
        <v>14.978723404255319</v>
      </c>
      <c r="FK247" s="65">
        <f>IF(ISERROR(FJ247/FH247),"NM",IF(OR(FJ247/FH247&lt;0.5,FJ247/FH247&gt;2),"NM",(FJ247/FH247-1)*100))</f>
        <v>-2.2388652482269511</v>
      </c>
      <c r="FL247" s="131">
        <f>FL243/FJ244*100</f>
        <v>14.822695035460992</v>
      </c>
      <c r="FM247" s="65">
        <f>IF(ISERROR(FL247/FJ247),"NM",IF(OR(FL247/FJ247&lt;0.5,FL247/FJ247&gt;2),"NM",(FL247/FJ247-1)*100))</f>
        <v>-1.0416666666666741</v>
      </c>
      <c r="FN247" s="131">
        <f>FN243/FL244*100</f>
        <v>15.274314214463841</v>
      </c>
      <c r="FO247" s="65">
        <f>IF(ISERROR(FN247/FL247),"NM",IF(OR(FN247/FL247&lt;0.5,FN247/FL247&gt;2),"NM",(FN247/FL247-1)*100))</f>
        <v>3.0468088152823869</v>
      </c>
      <c r="FP247" s="131">
        <f>FP243/FN244*100</f>
        <v>14.469994391475041</v>
      </c>
      <c r="FQ247" s="65">
        <f>IF(ISERROR(FP247/FN247),"NM",IF(OR(FP247/FN247&lt;0.5,FP247/FN247&gt;2),"NM",(FP247/FN247-1)*100))</f>
        <v>-5.2658326370368824</v>
      </c>
      <c r="FR247" s="143">
        <f>FR243/FP244*100</f>
        <v>14.750762970498474</v>
      </c>
      <c r="FS247" s="65">
        <f>IF(ISERROR(FR247/FP247),"NM",IF(OR(FR247/FP247&lt;0.5,FR247/FP247&gt;2),"NM",(FR247/FP247-1)*100))</f>
        <v>1.9403502961193198</v>
      </c>
      <c r="FT247" s="143">
        <f>FT243/FR244*100</f>
        <v>14.898523985239853</v>
      </c>
      <c r="FU247" s="65">
        <f>IF(ISERROR(FT247/FR247),"NM",IF(OR(FT247/FR247&lt;0.5,FT247/FR247&gt;2),"NM",(FT247/FR247-1)*100))</f>
        <v>1.0017177757984497</v>
      </c>
      <c r="FV247" s="143">
        <f>FV243/FT244*100</f>
        <v>15.513626834381553</v>
      </c>
      <c r="FW247" s="65">
        <f>IF(ISERROR(FV247/FT247),"NM",IF(OR(FV247/FT247&lt;0.5,FV247/FT247&gt;2),"NM",(FV247/FT247-1)*100))</f>
        <v>4.1286160276755579</v>
      </c>
      <c r="FX247" s="143">
        <f>FX243/FV244*100</f>
        <v>16.15888931739298</v>
      </c>
      <c r="FY247" s="65">
        <f>IF(ISERROR(FX247/FV247),"NM",IF(OR(FX247/FV247&lt;0.5,FX247/FV247&gt;2),"NM",(FX247/FV247-1)*100))</f>
        <v>4.1593270864385135</v>
      </c>
      <c r="FZ247" s="143">
        <f>FZ243/FX244*100</f>
        <v>14.748790472646073</v>
      </c>
      <c r="GA247" s="65">
        <f>IF(ISERROR(FZ247/FX247),"NM",IF(OR(FZ247/FX247&lt;0.5,FZ247/FX247&gt;2),"NM",(FZ247/FX247-1)*100))</f>
        <v>-8.7264589604504224</v>
      </c>
      <c r="GB247" s="143">
        <f>GB243/FZ244*100</f>
        <v>15.037269517457826</v>
      </c>
      <c r="GC247" s="65">
        <f>IF(ISERROR(GB247/FZ247),"NM",IF(OR(GB247/FZ247&lt;0.5,GB247/FZ247&gt;2),"NM",(GB247/FZ247-1)*100))</f>
        <v>1.9559505258874177</v>
      </c>
      <c r="GD247" s="143">
        <f>GD243/GB244*100</f>
        <v>14.923706736136955</v>
      </c>
      <c r="GE247" s="65">
        <f>IF(ISERROR(GD247/GB247),"NM",IF(OR(GD247/GB247&lt;0.5,GD247/GB247&gt;2),"NM",(GD247/GB247-1)*100))</f>
        <v>-0.75520879099113536</v>
      </c>
      <c r="GF247" s="143">
        <f>GF243/GD244*100</f>
        <v>15.155757787889396</v>
      </c>
      <c r="GG247" s="65">
        <f>IF(ISERROR(GF247/GD247),"NM",IF(OR(GF247/GD247&lt;0.5,GF247/GD247&gt;2),"NM",(GF247/GD247-1)*100))</f>
        <v>1.5549156510194617</v>
      </c>
      <c r="GH247" s="143">
        <f>GH243/GF244*100</f>
        <v>15.407854984894259</v>
      </c>
      <c r="GI247" s="65">
        <f>IF(ISERROR(GH247/GF247),"NM",IF(OR(GH247/GF247&lt;0.5,GH247/GF247&gt;2),"NM",(GH247/GF247-1)*100))</f>
        <v>1.6633757317387809</v>
      </c>
      <c r="GJ247" s="143">
        <f>GJ243/GH244*100</f>
        <v>15.937295885042454</v>
      </c>
      <c r="GK247" s="65">
        <f>IF(ISERROR(GJ247/GH247),"NM",IF(OR(GJ247/GH247&lt;0.5,GJ247/GH247&gt;2),"NM",(GJ247/GH247-1)*100))</f>
        <v>3.4361752539029844</v>
      </c>
      <c r="GL247" s="143">
        <f>GL243/GJ244*100</f>
        <v>15.8497772119669</v>
      </c>
      <c r="GM247" s="65">
        <f>IF(ISERROR(GL247/GJ247),"NM",IF(OR(GL247/GJ247&lt;0.5,GL247/GJ247&gt;2),"NM",(GL247/GJ247-1)*100))</f>
        <v>-0.54914380524045958</v>
      </c>
      <c r="GN247" s="143">
        <f>GN243/GL244*100</f>
        <v>15.582403965303593</v>
      </c>
      <c r="GO247" s="65">
        <f>IF(ISERROR(GN247/GL247),"NM",IF(OR(GN247/GL247&lt;0.5,GN247/GL247&gt;2),"NM",(GN247/GL247-1)*100))</f>
        <v>-1.686921166699018</v>
      </c>
      <c r="GP247" s="143">
        <f>GP243/GN244*100</f>
        <v>15.716706127208896</v>
      </c>
      <c r="GQ247" s="65">
        <f>IF(ISERROR(GP247/GN247),"NM",IF(OR(GP247/GN247&lt;0.5,GP247/GN247&gt;2),"NM",(GP247/GN247-1)*100))</f>
        <v>0.86188345652151721</v>
      </c>
      <c r="GR247" s="142">
        <f>GP247-0.1</f>
        <v>15.616706127208897</v>
      </c>
      <c r="GS247" s="65">
        <f>IF(ISERROR(GR247/GP247),"NM",IF(OR(GR247/GP247&lt;0.5,GR247/GP247&gt;2),"NM",(GR247/GP247-1)*100))</f>
        <v>-0.63626563473677678</v>
      </c>
      <c r="GT247" s="142">
        <f>GR247</f>
        <v>15.616706127208897</v>
      </c>
      <c r="GU247" s="65">
        <f>IF(ISERROR(GT247/GR247),"NM",IF(OR(GT247/GR247&lt;0.5,GT247/GR247&gt;2),"NM",(GT247/GR247-1)*100))</f>
        <v>0</v>
      </c>
      <c r="GV247" s="142">
        <f>GT247</f>
        <v>15.616706127208897</v>
      </c>
      <c r="GW247" s="65">
        <f>IF(ISERROR(GV247/GT247),"NM",IF(OR(GV247/GT247&lt;0.5,GV247/GT247&gt;2),"NM",(GV247/GT247-1)*100))</f>
        <v>0</v>
      </c>
      <c r="GX247" s="142">
        <f>GV247</f>
        <v>15.616706127208897</v>
      </c>
      <c r="GY247" s="65">
        <f>IF(ISERROR(GX247/GV247),"NM",IF(OR(GX247/GV247&lt;0.5,GX247/GV247&gt;2),"NM",(GX247/GV247-1)*100))</f>
        <v>0</v>
      </c>
      <c r="GZ247" s="67">
        <f t="shared" si="723"/>
        <v>4.3988074666923005E-2</v>
      </c>
      <c r="HA247" s="283"/>
      <c r="HB247" s="57"/>
      <c r="HC247"/>
      <c r="HD247"/>
      <c r="HE247"/>
      <c r="HF247"/>
      <c r="HG247"/>
      <c r="HH247"/>
    </row>
    <row r="248" spans="2:216" s="2" customFormat="1" ht="13.5" customHeight="1" x14ac:dyDescent="0.2">
      <c r="B248" s="54" t="s">
        <v>445</v>
      </c>
      <c r="C248" s="88">
        <f>100/C247</f>
        <v>7.4642857142857135</v>
      </c>
      <c r="D248" s="63"/>
      <c r="E248" s="88">
        <f>100/E247</f>
        <v>6.975806451612903</v>
      </c>
      <c r="F248" s="63"/>
      <c r="G248" s="88">
        <f>100/G247</f>
        <v>7.2016129032258061</v>
      </c>
      <c r="H248" s="63"/>
      <c r="I248" s="88">
        <f>100/I247</f>
        <v>6.6285714285714281</v>
      </c>
      <c r="J248" s="63"/>
      <c r="K248" s="88">
        <f>100/K247</f>
        <v>7.416666666666667</v>
      </c>
      <c r="L248" s="63">
        <f>IF(ISERROR(K248/C248),"NM",IF(OR(K248/C248&lt;0.5,K248/C248&gt;2),"NM",(K248/C248-1)*100))</f>
        <v>-0.63795853269535963</v>
      </c>
      <c r="M248" s="88">
        <f>100/M247</f>
        <v>6.5512820512820511</v>
      </c>
      <c r="N248" s="63">
        <f>IF(ISERROR(M248/E248),"NM",IF(OR(M248/E248&lt;0.5,M248/E248&gt;2),"NM",(M248/E248-1)*100))</f>
        <v>-6.08566770416481</v>
      </c>
      <c r="O248" s="88">
        <f>100/O247</f>
        <v>7.3958333333333348</v>
      </c>
      <c r="P248" s="63">
        <f>IF(ISERROR(O248/G248),"NM",IF(OR(O248/G248&lt;0.5,O248/G248&gt;2),"NM",(O248/G248-1)*100))</f>
        <v>2.696901829040721</v>
      </c>
      <c r="Q248" s="88">
        <f>100/Q247</f>
        <v>6.5952380952380958</v>
      </c>
      <c r="R248" s="63">
        <f>IF(ISERROR(Q248/I248),"NM",IF(OR(Q248/I248&lt;0.5,Q248/I248&gt;2),"NM",(Q248/I248-1)*100))</f>
        <v>-0.50287356321837562</v>
      </c>
      <c r="S248" s="88">
        <f>100/S247</f>
        <v>6.9940476190476186</v>
      </c>
      <c r="T248" s="63">
        <f>IF(ISERROR(S248/K248),"NM",IF(OR(S248/K248&lt;0.5,S248/K248&gt;2),"NM",(S248/K248-1)*100))</f>
        <v>-5.6982343499197512</v>
      </c>
      <c r="U248" s="88">
        <f>100/U247</f>
        <v>7.0755813953488369</v>
      </c>
      <c r="V248" s="63">
        <f>IF(ISERROR(U248/M248),"NM",IF(OR(U248/M248&lt;0.5,U248/M248&gt;2),"NM",(U248/M248-1)*100))</f>
        <v>8.0030036863423248</v>
      </c>
      <c r="W248" s="88">
        <f>100/W247</f>
        <v>7.5714285714285712</v>
      </c>
      <c r="X248" s="63">
        <f>IF(ISERROR(W248/O248),"NM",IF(OR(W248/O248&lt;0.5,W248/O248&gt;2),"NM",(W248/O248-1)*100))</f>
        <v>2.3742454728369999</v>
      </c>
      <c r="Y248" s="88">
        <f>100/Y247</f>
        <v>6.8163265306122449</v>
      </c>
      <c r="Z248" s="63">
        <f>IF(ISERROR(Y248/Q248),"NM",IF(OR(Y248/Q248&lt;0.5,Y248/Q248&gt;2),"NM",(Y248/Q248-1)*100))</f>
        <v>3.3522434244455779</v>
      </c>
      <c r="AA248" s="88">
        <f>100/AA247</f>
        <v>7.05</v>
      </c>
      <c r="AB248" s="63">
        <f>IF(ISERROR(AA248/S248),"NM",IF(OR(AA248/S248&lt;0.5,AA248/S248&gt;2),"NM",(AA248/S248-1)*100))</f>
        <v>0.80000000000000071</v>
      </c>
      <c r="AC248" s="88">
        <f>100/AC247</f>
        <v>7.098039215686275</v>
      </c>
      <c r="AD248" s="63">
        <f>IF(ISERROR(AC248/U248),"NM",IF(OR(AC248/U248&lt;0.5,AC248/U248&gt;2),"NM",(AC248/U248-1)*100))</f>
        <v>0.31739893985534007</v>
      </c>
      <c r="AE248" s="88">
        <f>100/AE247</f>
        <v>7.7864583333333339</v>
      </c>
      <c r="AF248" s="63">
        <f>IF(ISERROR(AE248/W248),"NM",IF(OR(AE248/W248&lt;0.5,AE248/W248&gt;2),"NM",(AE248/W248-1)*100))</f>
        <v>2.8400157232704615</v>
      </c>
      <c r="AG248" s="88">
        <f>100/AG247</f>
        <v>6.4083333333333323</v>
      </c>
      <c r="AH248" s="63">
        <f>IF(ISERROR(AG248/Y248),"NM",IF(OR(AG248/Y248&lt;0.5,AG248/Y248&gt;2),"NM",(AG248/Y248-1)*100))</f>
        <v>-5.9855289421157813</v>
      </c>
      <c r="AI248" s="89">
        <f>100/AI247</f>
        <v>6.796610169491526</v>
      </c>
      <c r="AJ248" s="63">
        <f>IF(ISERROR(AI248/AA248),"NM",IF(OR(AI248/AA248&lt;0.5,AI248/AA248&gt;2),"NM",(AI248/AA248-1)*100))</f>
        <v>-3.5941819930280006</v>
      </c>
      <c r="AK248" s="88">
        <f>100/AK247</f>
        <v>6.7295081967213113</v>
      </c>
      <c r="AL248" s="63">
        <f>IF(ISERROR(AK248/AC248),"NM",IF(OR(AK248/AC248&lt;0.5,AK248/AC248&gt;2),"NM",(AK248/AC248-1)*100))</f>
        <v>-5.1920115931528006</v>
      </c>
      <c r="AM248" s="88">
        <f>100/AM247</f>
        <v>7.1313559322033893</v>
      </c>
      <c r="AN248" s="63">
        <f>IF(ISERROR(AM248/AE248),"NM",IF(OR(AM248/AE248&lt;0.5,AM248/AE248&gt;2),"NM",(AM248/AE248-1)*100))</f>
        <v>-8.4133552519698558</v>
      </c>
      <c r="AO248" s="71">
        <f>100/AO247</f>
        <v>6.5113636363636358</v>
      </c>
      <c r="AP248" s="63">
        <f>IF(ISERROR(AO248/AG248),"NM",IF(OR(AO248/AG248&lt;0.5,AO248/AG248&gt;2),"NM",(AO248/AG248-1)*100))</f>
        <v>1.607755053788873</v>
      </c>
      <c r="AQ248" s="71">
        <f>100/AQ247</f>
        <v>6.96484375</v>
      </c>
      <c r="AR248" s="63">
        <f>IF(ISERROR(AQ248/AI248),"NM",IF(OR(AQ248/AI248&lt;0.5,AQ248/AI248&gt;2),"NM",(AQ248/AI248-1)*100))</f>
        <v>2.4752571695760617</v>
      </c>
      <c r="AS248" s="71">
        <f>100/AS247</f>
        <v>7.32258064516129</v>
      </c>
      <c r="AT248" s="63">
        <f>IF(ISERROR(AS248/AK248),"NM",IF(OR(AS248/AK248&lt;0.5,AS248/AK248&gt;2),"NM",(AS248/AK248-1)*100))</f>
        <v>8.8130132411300188</v>
      </c>
      <c r="AU248" s="71">
        <f>100/AU247</f>
        <v>7.7666666666666675</v>
      </c>
      <c r="AV248" s="63">
        <f>IF(ISERROR(AU248/AM248),"NM",IF(OR(AU248/AM248&lt;0.5,AU248/AM248&gt;2),"NM",(AU248/AM248-1)*100))</f>
        <v>8.9086947910477434</v>
      </c>
      <c r="AW248" s="71">
        <f>100/AW247</f>
        <v>6.6284722222222214</v>
      </c>
      <c r="AX248" s="63">
        <f>IF(ISERROR(AW248/AO248),"NM",IF(OR(AW248/AO248&lt;0.5,AW248/AO248&gt;2),"NM",(AW248/AO248-1)*100))</f>
        <v>1.7985262749660613</v>
      </c>
      <c r="AY248" s="71">
        <f>100/AY247</f>
        <v>6.5533333333333337</v>
      </c>
      <c r="AZ248" s="65">
        <f>IF(ISERROR(AY248/AQ248),"NM",IF(OR(AY248/AQ248&lt;0.5,AY248/AQ248&gt;2),"NM",(AY248/AQ248-1)*100))</f>
        <v>-5.9083940923537082</v>
      </c>
      <c r="BA248" s="71">
        <f>100/BA247</f>
        <v>7.132142857142858</v>
      </c>
      <c r="BB248" s="65">
        <f>IF(ISERROR(BA248/AS248),"NM",IF(OR(BA248/AS248&lt;0.5,BA248/AS248&gt;2),"NM",(BA248/AS248-1)*100))</f>
        <v>-2.6006922592825554</v>
      </c>
      <c r="BC248" s="71">
        <f>100/BC247</f>
        <v>7.5220588235294121</v>
      </c>
      <c r="BD248" s="65">
        <f>IF(ISERROR(BC248/AU248),"NM",IF(OR(BC248/AU248&lt;0.5,BC248/AU248&gt;2),"NM",(BC248/AU248-1)*100))</f>
        <v>-3.1494572077758187</v>
      </c>
      <c r="BE248" s="71">
        <f>100/BE247</f>
        <v>6.8051948051948052</v>
      </c>
      <c r="BF248" s="65">
        <f>IF(ISERROR(BE248/AW248),"NM",IF(OR(BE248/AW248&lt;0.5,BE248/AW248&gt;2),"NM",(BE248/AW248-1)*100))</f>
        <v>2.6661133523365077</v>
      </c>
      <c r="BG248" s="71">
        <f>100/BG247</f>
        <v>6.7750000000000004</v>
      </c>
      <c r="BH248" s="65">
        <f>IF(ISERROR(BG248/AY248),"NM",IF(OR(BG248/AY248&lt;0.5,BG248/AY248&gt;2),"NM",(BG248/AY248-1)*100))</f>
        <v>3.3825025432349998</v>
      </c>
      <c r="BI248" s="71">
        <f>100/BI247</f>
        <v>6.9873417721518987</v>
      </c>
      <c r="BJ248" s="65">
        <f>IF(ISERROR(BI248/BA248),"NM",IF(OR(BI248/BA248&lt;0.5,BI248/BA248&gt;2),"NM",(BI248/BA248-1)*100))</f>
        <v>-2.0302605807445473</v>
      </c>
      <c r="BK248" s="71">
        <f>100/BK247</f>
        <v>7.4276315789473681</v>
      </c>
      <c r="BL248" s="65">
        <f>IF(ISERROR(BK248/BC248),"NM",IF(OR(BK248/BC248&lt;0.5,BK248/BC248&gt;2),"NM",(BK248/BC248-1)*100))</f>
        <v>-1.255337757884456</v>
      </c>
      <c r="BM248" s="71">
        <f>100/BM247</f>
        <v>6.5710227272727275</v>
      </c>
      <c r="BN248" s="65">
        <f>IF(ISERROR(BM248/BE248),"NM",IF(OR(BM248/BE248&lt;0.5,BM248/BE248&gt;2),"NM",(BM248/BE248-1)*100))</f>
        <v>-3.4410782442748089</v>
      </c>
      <c r="BO248" s="71">
        <f>100/BO247</f>
        <v>6.2763157894736841</v>
      </c>
      <c r="BP248" s="65">
        <f>IF(ISERROR(BO248/BG248),"NM",IF(OR(BO248/BG248&lt;0.5,BO248/BG248&gt;2),"NM",(BO248/BG248-1)*100))</f>
        <v>-7.3606525538939653</v>
      </c>
      <c r="BQ248" s="71">
        <f>100/BQ247</f>
        <v>7.1352941176470592</v>
      </c>
      <c r="BR248" s="65">
        <f>IF(ISERROR(BQ248/BI248),"NM",IF(OR(BQ248/BI248&lt;0.5,BQ248/BI248&gt;2),"NM",(BQ248/BI248-1)*100))</f>
        <v>2.1174339300937817</v>
      </c>
      <c r="BS248" s="71">
        <f>100/BS247</f>
        <v>7.0625</v>
      </c>
      <c r="BT248" s="65">
        <f>IF(ISERROR(BS248/BK248),"NM",IF(OR(BS248/BK248&lt;0.5,BS248/BK248&gt;2),"NM",(BS248/BK248-1)*100))</f>
        <v>-4.9158547387068152</v>
      </c>
      <c r="BU248" s="71">
        <f>100/BU247</f>
        <v>6.2205882352941178</v>
      </c>
      <c r="BV248" s="65">
        <f>IF(ISERROR(BU248/BM248),"NM",IF(OR(BU248/BM248&lt;0.5,BU248/BM248&gt;2),"NM",(BU248/BM248-1)*100))</f>
        <v>-5.3330281528954027</v>
      </c>
      <c r="BW248" s="71">
        <f>100/BW247</f>
        <v>5.1448412698412698</v>
      </c>
      <c r="BX248" s="65">
        <f>IF(ISERROR(BW248/BO248),"NM",IF(OR(BW248/BO248&lt;0.5,BW248/BO248&gt;2),"NM",(BW248/BO248-1)*100))</f>
        <v>-18.027686266679975</v>
      </c>
      <c r="BY248" s="71">
        <f>100/BY247</f>
        <v>6.2211538461538458</v>
      </c>
      <c r="BZ248" s="65">
        <f>IF(ISERROR(BY248/BQ248),"NM",IF(OR(BY248/BQ248&lt;0.5,BY248/BQ248&gt;2),"NM",(BY248/BQ248-1)*100))</f>
        <v>-12.811528949204142</v>
      </c>
      <c r="CA248" s="71">
        <f>100/CA247</f>
        <v>7.010752688172043</v>
      </c>
      <c r="CB248" s="65">
        <f>IF(ISERROR(CA248/BS248),"NM",IF(OR(CA248/BS248&lt;0.5,CA248/BS248&gt;2),"NM",(CA248/BS248-1)*100))</f>
        <v>-0.73270530021886104</v>
      </c>
      <c r="CC248" s="71">
        <f>100/CC247</f>
        <v>6.880208333333333</v>
      </c>
      <c r="CD248" s="65">
        <f>IF(ISERROR(CC248/BU248),"NM",IF(OR(CC248/BU248&lt;0.5,CC248/BU248&gt;2),"NM",(CC248/BU248-1)*100))</f>
        <v>10.603821907013389</v>
      </c>
      <c r="CE248" s="71">
        <f>100/CE247</f>
        <v>5.3739999999999997</v>
      </c>
      <c r="CF248" s="65">
        <f>IF(ISERROR(CE248/BW248),"NM",IF(OR(CE248/BW248&lt;0.5,CE248/BW248&gt;2),"NM",(CE248/BW248-1)*100))</f>
        <v>4.4541457770921555</v>
      </c>
      <c r="CG248" s="71">
        <f>100/CG247</f>
        <v>8.1341463414634152</v>
      </c>
      <c r="CH248" s="65">
        <f>IF(ISERROR(CG248/BY248),"NM",IF(OR(CG248/BY248&lt;0.5,CG248/BY248&gt;2),"NM",(CG248/BY248-1)*100))</f>
        <v>30.749802088438205</v>
      </c>
      <c r="CI248" s="71">
        <f>100/CI247</f>
        <v>7.4943820224719104</v>
      </c>
      <c r="CJ248" s="65">
        <f>IF(ISERROR(CI248/CA248),"NM",IF(OR(CI248/CA248&lt;0.5,CI248/CA248&gt;2),"NM",(CI248/CA248-1)*100))</f>
        <v>6.8983938788171217</v>
      </c>
      <c r="CK248" s="71">
        <f>100/CK247</f>
        <v>6.8170488534396805</v>
      </c>
      <c r="CL248" s="65">
        <f>IF(ISERROR(CK248/CC248),"NM",IF(OR(CK248/CC248&lt;0.5,CK248/CC248&gt;2),"NM",(CK248/CC248-1)*100))</f>
        <v>-0.91798789853000384</v>
      </c>
      <c r="CM248" s="71">
        <f>100/CM247</f>
        <v>5.9556074766355138</v>
      </c>
      <c r="CN248" s="65">
        <f>IF(ISERROR(CM248/CE248),"NM",IF(OR(CM248/CE248&lt;0.5,CM248/CE248&gt;2),"NM",(CM248/CE248-1)*100))</f>
        <v>10.822617726749417</v>
      </c>
      <c r="CO248" s="71">
        <f>100/CO247</f>
        <v>7.1573033707865168</v>
      </c>
      <c r="CP248" s="65">
        <f>IF(ISERROR(CO248/CG248),"NM",IF(OR(CO248/CG248&lt;0.5,CO248/CG248&gt;2),"NM",(CO248/CG248-1)*100))</f>
        <v>-12.00916395734718</v>
      </c>
      <c r="CQ248" s="71">
        <f>100/CQ247</f>
        <v>7.0865279299014245</v>
      </c>
      <c r="CR248" s="65">
        <f>IF(ISERROR(CQ248/CI248),"NM",IF(OR(CQ248/CI248&lt;0.5,CQ248/CI248&gt;2),"NM",(CQ248/CI248-1)*100))</f>
        <v>-5.4421310702808423</v>
      </c>
      <c r="CS248" s="71">
        <f>100/CS247</f>
        <v>6.8411458333333339</v>
      </c>
      <c r="CT248" s="65">
        <f>IF(ISERROR(CS248/CK248),"NM",IF(OR(CS248/CK248&lt;0.5,CS248/CK248&gt;2),"NM",(CS248/CK248-1)*100))</f>
        <v>0.35348110907984509</v>
      </c>
      <c r="CU248" s="71">
        <f>100/CU247</f>
        <v>6.1068181818181815</v>
      </c>
      <c r="CV248" s="65">
        <f>IF(ISERROR(CU248/CM248),"NM",IF(OR(CU248/CM248&lt;0.5,CU248/CM248&gt;2),"NM",(CU248/CM248-1)*100))</f>
        <v>2.5389635864331739</v>
      </c>
      <c r="CW248" s="71">
        <f>100/CW247</f>
        <v>7.3804347826086953</v>
      </c>
      <c r="CX248" s="65">
        <f>IF(ISERROR(CW248/CO248),"NM",IF(OR(CW248/CO248&lt;0.5,CW248/CO248&gt;2),"NM",(CW248/CO248-1)*100))</f>
        <v>3.1175346392737557</v>
      </c>
      <c r="CY248" s="71">
        <f>100/CY247</f>
        <v>6.8564356435643568</v>
      </c>
      <c r="CZ248" s="65">
        <f>IF(ISERROR(CY248/CQ248),"NM",IF(OR(CY248/CQ248&lt;0.5,CY248/CQ248&gt;2),"NM",(CY248/CQ248-1)*100))</f>
        <v>-3.2468973327008155</v>
      </c>
      <c r="DA248" s="71">
        <f>100/DA247</f>
        <v>7.1556122448979593</v>
      </c>
      <c r="DB248" s="65">
        <f>IF(ISERROR(DA248/CS248),"NM",IF(OR(DA248/CS248&lt;0.5,DA248/CS248&gt;2),"NM",(DA248/CS248-1)*100))</f>
        <v>4.5966921218430157</v>
      </c>
      <c r="DC248" s="71">
        <f>100/DC247</f>
        <v>5.9520833333333334</v>
      </c>
      <c r="DD248" s="65">
        <f>IF(ISERROR(DC248/CU248),"NM",IF(OR(DC248/CU248&lt;0.5,DC248/CU248&gt;2),"NM",(DC248/CU248-1)*100))</f>
        <v>-2.5338047388661411</v>
      </c>
      <c r="DE248" s="71">
        <f>100/DE247</f>
        <v>7.3061224489795924</v>
      </c>
      <c r="DF248" s="65">
        <f>IF(ISERROR(DE248/CW248),"NM",IF(OR(DE248/CW248&lt;0.5,DE248/CW248&gt;2),"NM",(DE248/CW248-1)*100))</f>
        <v>-1.006882870968695</v>
      </c>
      <c r="DG248" s="71">
        <f>100/DG247</f>
        <v>7.0679611650485441</v>
      </c>
      <c r="DH248" s="65">
        <f>IF(ISERROR(DG248/CY248),"NM",IF(OR(DG248/CY248&lt;0.5,DG248/CY248&gt;2),"NM",(DG248/CY248-1)*100))</f>
        <v>3.085065367494999</v>
      </c>
      <c r="DI248" s="71">
        <f>100/DI247</f>
        <v>6.5602678571428568</v>
      </c>
      <c r="DJ248" s="65">
        <f>IF(ISERROR(DI248/DA248),"NM",IF(OR(DI248/DA248&lt;0.5,DI248/DA248&gt;2),"NM",(DI248/DA248-1)*100))</f>
        <v>-8.319964349376118</v>
      </c>
      <c r="DK248" s="71">
        <f>100/DK247</f>
        <v>5.7288461538461544</v>
      </c>
      <c r="DL248" s="65">
        <f>IF(ISERROR(DK248/DC248),"NM",IF(OR(DK248/DC248&lt;0.5,DK248/DC248&gt;2),"NM",(DK248/DC248-1)*100))</f>
        <v>-3.7505721439918038</v>
      </c>
      <c r="DM248" s="71">
        <f>100/DM247</f>
        <v>6.875</v>
      </c>
      <c r="DN248" s="65">
        <f>IF(ISERROR(DM248/DE248),"NM",IF(OR(DM248/DE248&lt;0.5,DM248/DE248&gt;2),"NM",(DM248/DE248-1)*100))</f>
        <v>-5.9008379888268241</v>
      </c>
      <c r="DO248" s="71">
        <f>100/DO247</f>
        <v>6.6964285714285703</v>
      </c>
      <c r="DP248" s="65">
        <f>IF(ISERROR(DO248/DG248),"NM",IF(OR(DO248/DG248&lt;0.5,DO248/DG248&gt;2),"NM",(DO248/DG248-1)*100))</f>
        <v>-5.256573783359519</v>
      </c>
      <c r="DQ248" s="71">
        <f>100/DQ247</f>
        <v>6.8967889908256881</v>
      </c>
      <c r="DR248" s="65">
        <f>IF(ISERROR(DQ248/DI248),"NM",IF(OR(DQ248/DI248&lt;0.5,DQ248/DI248&gt;2),"NM",(DQ248/DI248-1)*100))</f>
        <v>5.129685875804979</v>
      </c>
      <c r="DS248" s="71">
        <f>100/DS247</f>
        <v>5.98046875</v>
      </c>
      <c r="DT248" s="65">
        <f>IF(ISERROR(DS248/DK248),"NM",IF(OR(DS248/DK248&lt;0.5,DS248/DK248&gt;2),"NM",(DS248/DK248-1)*100))</f>
        <v>4.3922037596508812</v>
      </c>
      <c r="DU248" s="71">
        <f>100/DU247</f>
        <v>6.7898230088495586</v>
      </c>
      <c r="DV248" s="65">
        <f>IF(ISERROR(DU248/DM248),"NM",IF(OR(DU248/DM248&lt;0.5,DU248/DM248&gt;2),"NM",(DU248/DM248-1)*100))</f>
        <v>-1.2389380530973271</v>
      </c>
      <c r="DW248" s="71">
        <f>100/DW247</f>
        <v>6.7872807017543861</v>
      </c>
      <c r="DX248" s="65">
        <f>IF(ISERROR(DW248/DO248),"NM",IF(OR(DW248/DO248&lt;0.5,DW248/DO248&gt;2),"NM",(DW248/DO248-1)*100))</f>
        <v>1.356725146198845</v>
      </c>
      <c r="DY248" s="71">
        <f t="shared" ref="DY248:EA248" si="792">100/DY247</f>
        <v>5.8477443609022561</v>
      </c>
      <c r="DZ248" s="65">
        <f>IF(ISERROR(DY248/DQ248),"NM",IF(OR(DY248/DQ248&lt;0.5,DY248/DQ248&gt;2),"NM",(DY248/DQ248-1)*100))</f>
        <v>-15.210623832611114</v>
      </c>
      <c r="EA248" s="71">
        <f t="shared" si="792"/>
        <v>5.5709219858156027</v>
      </c>
      <c r="EB248" s="65">
        <f>IF(ISERROR(EA248/DS248),"NM",IF(OR(EA248/DS248&lt;0.5,EA248/DS248&gt;2),"NM",(EA248/DS248-1)*100))</f>
        <v>-6.8480713018423067</v>
      </c>
      <c r="EC248" s="71">
        <f t="shared" ref="EC248:EE248" si="793">100/EC247</f>
        <v>6.698717948717948</v>
      </c>
      <c r="ED248" s="65">
        <f>IF(ISERROR(EC248/DU248),"NM",IF(OR(EC248/DU248&lt;0.5,EC248/DU248&gt;2),"NM",(EC248/DU248-1)*100))</f>
        <v>-1.3417884385626633</v>
      </c>
      <c r="EE248" s="71">
        <f t="shared" si="793"/>
        <v>6.8146551724137945</v>
      </c>
      <c r="EF248" s="65">
        <f>IF(ISERROR(EE248/DW248),"NM",IF(OR(EE248/DW248&lt;0.5,EE248/DW248&gt;2),"NM",(EE248/DW248-1)*100))</f>
        <v>0.40332014929531645</v>
      </c>
      <c r="EG248" s="71">
        <f t="shared" ref="EG248" si="794">100/EG247</f>
        <v>6.4294354838709671</v>
      </c>
      <c r="EH248" s="65">
        <f>IF(ISERROR(EG248/DY248),"NM",IF(OR(EG248/DY248&lt;0.5,EG248/DY248&gt;2),"NM",(EG248/DY248-1)*100))</f>
        <v>9.9472734625314807</v>
      </c>
      <c r="EI248" s="71">
        <f t="shared" ref="EI248:EK248" si="795">100/EI247</f>
        <v>5.7642857142857151</v>
      </c>
      <c r="EJ248" s="65">
        <f>IF(ISERROR(EI248/EA248),"NM",IF(OR(EI248/EA248&lt;0.5,EI248/EA248&gt;2),"NM",(EI248/EA248-1)*100))</f>
        <v>3.4709466218059593</v>
      </c>
      <c r="EK248" s="71">
        <f t="shared" si="795"/>
        <v>6.9547413793103452</v>
      </c>
      <c r="EL248" s="65">
        <f>IF(ISERROR(EK248/EC248),"NM",IF(OR(EK248/EC248&lt;0.5,EK248/EC248&gt;2),"NM",(EK248/EC248-1)*100))</f>
        <v>3.8219765715228782</v>
      </c>
      <c r="EM248" s="71">
        <f t="shared" ref="EM248" si="796">100/EM247</f>
        <v>7.0344827586206904</v>
      </c>
      <c r="EN248" s="65">
        <f>IF(ISERROR(EM248/EE248),"NM",IF(OR(EM248/EE248&lt;0.5,EM248/EE248&gt;2),"NM",(EM248/EE248-1)*100))</f>
        <v>3.2258064516129004</v>
      </c>
      <c r="EO248" s="71">
        <f t="shared" ref="EO248" si="797">100/EO247</f>
        <v>6.3148854961832059</v>
      </c>
      <c r="EP248" s="65">
        <f>IF(ISERROR(EO248/EG248),"NM",IF(OR(EO248/EG248&lt;0.5,EO248/EG248&gt;2),"NM",(EO248/EG248-1)*100))</f>
        <v>-1.7816492283828644</v>
      </c>
      <c r="EQ248" s="88">
        <f t="shared" ref="EQ248:ES248" si="798">100/EQ247</f>
        <v>5.7642857142857151</v>
      </c>
      <c r="ER248" s="65">
        <f>IF(ISERROR(EQ248/EI248),"NM",IF(OR(EQ248/EI248&lt;0.5,EQ248/EI248&gt;2),"NM",(EQ248/EI248-1)*100))</f>
        <v>0</v>
      </c>
      <c r="ES248" s="88">
        <f t="shared" si="798"/>
        <v>6.666666666666667</v>
      </c>
      <c r="ET248" s="65">
        <f>IF(ISERROR(ES248/EK248),"NM",IF(OR(ES248/EK248&lt;0.5,ES248/EK248&gt;2),"NM",(ES248/EK248-1)*100))</f>
        <v>-4.1421340770581576</v>
      </c>
      <c r="EU248" s="88">
        <f t="shared" ref="EU248" si="799">100/EU247</f>
        <v>6.666666666666667</v>
      </c>
      <c r="EV248" s="65">
        <f>IF(ISERROR(EU248/EM248),"NM",IF(OR(EU248/EM248&lt;0.5,EU248/EM248&gt;2),"NM",(EU248/EM248-1)*100))</f>
        <v>-5.2287581699346442</v>
      </c>
      <c r="EW248" s="88">
        <f t="shared" ref="EW248" si="800">100/EW247</f>
        <v>6.3148854961832059</v>
      </c>
      <c r="EX248" s="65">
        <f>IF(ISERROR(EW248/EO248),"NM",IF(OR(EW248/EO248&lt;0.5,EW248/EO248&gt;2),"NM",(EW248/EO248-1)*100))</f>
        <v>0</v>
      </c>
      <c r="EY248" s="65"/>
      <c r="EZ248" s="317"/>
      <c r="FA248" s="59"/>
      <c r="FB248" s="88">
        <f>100/FB247</f>
        <v>7.0782583729944024</v>
      </c>
      <c r="FC248" s="63"/>
      <c r="FD248" s="88">
        <f>100/FD247</f>
        <v>6.927371428571429</v>
      </c>
      <c r="FE248" s="65">
        <f>IF(ISERROR(FD248/FB248),"NM",IF(OR(FD248/FB248&lt;0.5,FD248/FB248&gt;2),"NM",(FD248/FB248-1)*100))</f>
        <v>-2.1316959126365109</v>
      </c>
      <c r="FF248" s="88">
        <f>100/FF247</f>
        <v>6.6879999999999997</v>
      </c>
      <c r="FG248" s="65">
        <f>IF(ISERROR(FF248/FD248),"NM",IF(OR(FF248/FD248&lt;0.5,FF248/FD248&gt;2),"NM",(FF248/FD248-1)*100))</f>
        <v>-3.4554438294467582</v>
      </c>
      <c r="FH248" s="88">
        <f>100/FH247</f>
        <v>6.5266666666666664</v>
      </c>
      <c r="FI248" s="65">
        <f>IF(ISERROR(FH248/FF248),"NM",IF(OR(FH248/FF248&lt;0.5,FH248/FF248&gt;2),"NM",(FH248/FF248-1)*100))</f>
        <v>-2.4122807017543879</v>
      </c>
      <c r="FJ248" s="88">
        <f>100/FJ247</f>
        <v>6.6761363636363633</v>
      </c>
      <c r="FK248" s="65">
        <f>IF(ISERROR(FJ248/FH248),"NM",IF(OR(FJ248/FH248&lt;0.5,FJ248/FH248&gt;2),"NM",(FJ248/FH248-1)*100))</f>
        <v>2.2901383601077185</v>
      </c>
      <c r="FL248" s="88">
        <f>100/FL247</f>
        <v>6.7464114832535893</v>
      </c>
      <c r="FM248" s="65">
        <f>IF(ISERROR(FL248/FJ248),"NM",IF(OR(FL248/FJ248&lt;0.5,FL248/FJ248&gt;2),"NM",(FL248/FJ248-1)*100))</f>
        <v>1.0526315789473939</v>
      </c>
      <c r="FN248" s="88">
        <f>100/FN247</f>
        <v>6.5469387755102035</v>
      </c>
      <c r="FO248" s="65">
        <f>IF(ISERROR(FN248/FL248),"NM",IF(OR(FN248/FL248&lt;0.5,FN248/FL248&gt;2),"NM",(FN248/FL248-1)*100))</f>
        <v>-2.9567231147778483</v>
      </c>
      <c r="FP248" s="88">
        <f>100/FP247</f>
        <v>6.9108527131782953</v>
      </c>
      <c r="FQ248" s="65">
        <f>IF(ISERROR(FP248/FN248),"NM",IF(OR(FP248/FN248&lt;0.5,FP248/FN248&gt;2),"NM",(FP248/FN248-1)*100))</f>
        <v>5.5585358309652388</v>
      </c>
      <c r="FR248" s="90">
        <f>100/FR247</f>
        <v>6.7793103448275858</v>
      </c>
      <c r="FS248" s="65">
        <f>IF(ISERROR(FR248/FP248),"NM",IF(OR(FR248/FP248&lt;0.5,FR248/FP248&gt;2),"NM",(FR248/FP248-1)*100))</f>
        <v>-1.9034173322761139</v>
      </c>
      <c r="FT248" s="90">
        <f>100/FT247</f>
        <v>6.7120743034055721</v>
      </c>
      <c r="FU248" s="65">
        <f>IF(ISERROR(FT248/FR248),"NM",IF(OR(FT248/FR248&lt;0.5,FT248/FR248&gt;2),"NM",(FT248/FR248-1)*100))</f>
        <v>-0.99178291009074382</v>
      </c>
      <c r="FV248" s="90">
        <f>100/FV247</f>
        <v>6.4459459459459456</v>
      </c>
      <c r="FW248" s="65">
        <f>IF(ISERROR(FV248/FT248),"NM",IF(OR(FV248/FT248&lt;0.5,FV248/FT248&gt;2),"NM",(FV248/FT248-1)*100))</f>
        <v>-3.9649197167647254</v>
      </c>
      <c r="FX248" s="90">
        <f>100/FX247</f>
        <v>6.1885441527446305</v>
      </c>
      <c r="FY248" s="65">
        <f>IF(ISERROR(FX248/FV248),"NM",IF(OR(FX248/FV248&lt;0.5,FX248/FV248&gt;2),"NM",(FX248/FV248-1)*100))</f>
        <v>-3.9932353662258557</v>
      </c>
      <c r="FZ248" s="90">
        <f>100/FZ247</f>
        <v>6.7802170073176891</v>
      </c>
      <c r="GA248" s="65">
        <f>IF(ISERROR(FZ248/FX248),"NM",IF(OR(FZ248/FX248&lt;0.5,FZ248/FX248&gt;2),"NM",(FZ248/FX248-1)*100))</f>
        <v>9.5607761691520068</v>
      </c>
      <c r="GB248" s="90">
        <f>100/GB247</f>
        <v>6.6501434907383254</v>
      </c>
      <c r="GC248" s="65">
        <f>IF(ISERROR(GB248/FZ248),"NM",IF(OR(GB248/FZ248&lt;0.5,GB248/FZ248&gt;2),"NM",(GB248/FZ248-1)*100))</f>
        <v>-1.9184270420692928</v>
      </c>
      <c r="GD248" s="90">
        <f>100/GD247</f>
        <v>6.7007481296758105</v>
      </c>
      <c r="GE248" s="65">
        <f>IF(ISERROR(GD248/GB248),"NM",IF(OR(GD248/GB248&lt;0.5,GD248/GB248&gt;2),"NM",(GD248/GB248-1)*100))</f>
        <v>0.76095559453659423</v>
      </c>
      <c r="GF248" s="90">
        <f>100/GF247</f>
        <v>6.5981524249422625</v>
      </c>
      <c r="GG248" s="65">
        <f>IF(ISERROR(GF248/GD248),"NM",IF(OR(GF248/GD248&lt;0.5,GF248/GD248&gt;2),"NM",(GF248/GD248-1)*100))</f>
        <v>-1.5311082098307671</v>
      </c>
      <c r="GH248" s="90">
        <f>100/GH247</f>
        <v>6.4901960784313726</v>
      </c>
      <c r="GI248" s="65">
        <f>IF(ISERROR(GH248/GF248),"NM",IF(OR(GH248/GF248&lt;0.5,GH248/GF248&gt;2),"NM",(GH248/GF248-1)*100))</f>
        <v>-1.6361602393845098</v>
      </c>
      <c r="GJ248" s="90">
        <f>100/GJ247</f>
        <v>6.2745901639344268</v>
      </c>
      <c r="GK248" s="65">
        <f>IF(ISERROR(GJ248/GH248),"NM",IF(OR(GJ248/GH248&lt;0.5,GJ248/GH248&gt;2),"NM",(GJ248/GH248-1)*100))</f>
        <v>-3.3220246644544482</v>
      </c>
      <c r="GL248" s="90">
        <f>100/GL247</f>
        <v>6.3092369477911641</v>
      </c>
      <c r="GM248" s="65">
        <f>IF(ISERROR(GL248/GJ248),"NM",IF(OR(GL248/GJ248&lt;0.5,GL248/GJ248&gt;2),"NM",(GL248/GJ248-1)*100))</f>
        <v>0.55217604578994273</v>
      </c>
      <c r="GN248" s="90">
        <f>100/GN247</f>
        <v>6.4174950298210742</v>
      </c>
      <c r="GO248" s="65">
        <f>IF(ISERROR(GN248/GL248),"NM",IF(OR(GN248/GL248&lt;0.5,GN248/GL248&gt;2),"NM",(GN248/GL248-1)*100))</f>
        <v>1.7158664815689173</v>
      </c>
      <c r="GP248" s="90">
        <f>100/GP247</f>
        <v>6.3626563473677953</v>
      </c>
      <c r="GQ248" s="65">
        <f>IF(ISERROR(GP248/GN248),"NM",IF(OR(GP248/GN248&lt;0.5,GP248/GN248&gt;2),"NM",(GP248/GN248-1)*100))</f>
        <v>-0.85451850291199394</v>
      </c>
      <c r="GR248" s="88">
        <f>100/GR247</f>
        <v>6.4033989744976108</v>
      </c>
      <c r="GS248" s="65">
        <f>IF(ISERROR(GR248/GP248),"NM",IF(OR(GR248/GP248&lt;0.5,GR248/GP248&gt;2),"NM",(GR248/GP248-1)*100))</f>
        <v>0.64033989744975983</v>
      </c>
      <c r="GT248" s="88">
        <f>100/GT247</f>
        <v>6.4033989744976108</v>
      </c>
      <c r="GU248" s="65">
        <f>IF(ISERROR(GT248/GR248),"NM",IF(OR(GT248/GR248&lt;0.5,GT248/GR248&gt;2),"NM",(GT248/GR248-1)*100))</f>
        <v>0</v>
      </c>
      <c r="GV248" s="88">
        <f>100/GV247</f>
        <v>6.4033989744976108</v>
      </c>
      <c r="GW248" s="65">
        <f>IF(ISERROR(GV248/GT248),"NM",IF(OR(GV248/GT248&lt;0.5,GV248/GT248&gt;2),"NM",(GV248/GT248-1)*100))</f>
        <v>0</v>
      </c>
      <c r="GX248" s="88">
        <f>100/GX247</f>
        <v>6.4033989744976108</v>
      </c>
      <c r="GY248" s="65">
        <f>IF(ISERROR(GX248/GV248),"NM",IF(OR(GX248/GV248&lt;0.5,GX248/GV248&gt;2),"NM",(GX248/GV248-1)*100))</f>
        <v>0</v>
      </c>
      <c r="GZ248" s="67">
        <f t="shared" si="723"/>
        <v>-4.3968733667532067E-2</v>
      </c>
      <c r="HA248" s="283"/>
      <c r="HB248" s="57"/>
      <c r="HC248"/>
      <c r="HD248"/>
      <c r="HE248"/>
      <c r="HF248"/>
      <c r="HG248"/>
      <c r="HH248"/>
    </row>
    <row r="249" spans="2:216" s="2" customFormat="1" ht="13.5" customHeight="1" x14ac:dyDescent="0.2">
      <c r="B249" s="54"/>
      <c r="C249" s="57"/>
      <c r="D249" s="63"/>
      <c r="E249" s="57"/>
      <c r="F249" s="63"/>
      <c r="G249" s="57"/>
      <c r="H249" s="63"/>
      <c r="I249" s="57"/>
      <c r="J249" s="63"/>
      <c r="K249" s="57"/>
      <c r="L249" s="63"/>
      <c r="M249" s="57"/>
      <c r="N249" s="63"/>
      <c r="O249" s="57"/>
      <c r="P249" s="63"/>
      <c r="Q249" s="57"/>
      <c r="R249" s="63"/>
      <c r="S249" s="57"/>
      <c r="T249" s="63"/>
      <c r="U249" s="57"/>
      <c r="V249" s="63"/>
      <c r="W249" s="57"/>
      <c r="X249" s="63"/>
      <c r="Y249" s="57"/>
      <c r="Z249" s="63"/>
      <c r="AA249" s="57"/>
      <c r="AB249" s="63"/>
      <c r="AC249" s="57"/>
      <c r="AD249" s="63"/>
      <c r="AE249" s="57"/>
      <c r="AF249" s="63"/>
      <c r="AG249" s="57"/>
      <c r="AH249" s="63"/>
      <c r="AI249" s="55"/>
      <c r="AJ249" s="63"/>
      <c r="AK249" s="57"/>
      <c r="AL249" s="63"/>
      <c r="AM249" s="57"/>
      <c r="AN249" s="63"/>
      <c r="AO249" s="59"/>
      <c r="AP249" s="63"/>
      <c r="AQ249" s="59"/>
      <c r="AR249" s="63"/>
      <c r="AS249" s="59"/>
      <c r="AT249" s="63"/>
      <c r="AU249" s="59"/>
      <c r="AV249" s="63"/>
      <c r="AW249" s="59"/>
      <c r="AX249" s="63"/>
      <c r="AY249" s="59"/>
      <c r="AZ249" s="65"/>
      <c r="BA249" s="59"/>
      <c r="BB249" s="65"/>
      <c r="BC249" s="59"/>
      <c r="BD249" s="65"/>
      <c r="BE249" s="59"/>
      <c r="BF249" s="65"/>
      <c r="BG249" s="59"/>
      <c r="BH249" s="65"/>
      <c r="BI249" s="59"/>
      <c r="BJ249" s="65"/>
      <c r="BK249" s="59"/>
      <c r="BL249" s="65"/>
      <c r="BM249" s="59"/>
      <c r="BN249" s="65"/>
      <c r="BO249" s="59"/>
      <c r="BP249" s="65"/>
      <c r="BQ249" s="59"/>
      <c r="BR249" s="65"/>
      <c r="BS249" s="59"/>
      <c r="BT249" s="65"/>
      <c r="BU249" s="124"/>
      <c r="BV249" s="65"/>
      <c r="BW249" s="59"/>
      <c r="BX249" s="65"/>
      <c r="BY249" s="124"/>
      <c r="BZ249" s="65"/>
      <c r="CA249" s="59"/>
      <c r="CB249" s="65"/>
      <c r="CC249" s="59"/>
      <c r="CD249" s="65"/>
      <c r="CE249" s="59"/>
      <c r="CF249" s="65"/>
      <c r="CG249" s="124"/>
      <c r="CH249" s="65"/>
      <c r="CI249" s="59"/>
      <c r="CJ249" s="65"/>
      <c r="CK249" s="59"/>
      <c r="CL249" s="65"/>
      <c r="CM249" s="59"/>
      <c r="CN249" s="65"/>
      <c r="CO249" s="59"/>
      <c r="CP249" s="65"/>
      <c r="CQ249" s="59"/>
      <c r="CR249" s="65"/>
      <c r="CS249" s="59"/>
      <c r="CT249" s="65"/>
      <c r="CU249" s="59"/>
      <c r="CV249" s="65"/>
      <c r="CW249" s="59"/>
      <c r="CX249" s="65"/>
      <c r="CY249" s="59"/>
      <c r="CZ249" s="65"/>
      <c r="DA249" s="59"/>
      <c r="DB249" s="65"/>
      <c r="DC249" s="59"/>
      <c r="DD249" s="65"/>
      <c r="DE249" s="59"/>
      <c r="DF249" s="65"/>
      <c r="DG249" s="59"/>
      <c r="DH249" s="65"/>
      <c r="DI249" s="59"/>
      <c r="DJ249" s="65"/>
      <c r="DK249" s="59"/>
      <c r="DL249" s="65"/>
      <c r="DM249" s="59"/>
      <c r="DN249" s="65"/>
      <c r="DO249" s="59"/>
      <c r="DP249" s="65"/>
      <c r="DQ249" s="59"/>
      <c r="DR249" s="65"/>
      <c r="DS249" s="59"/>
      <c r="DT249" s="65"/>
      <c r="DU249" s="59"/>
      <c r="DV249" s="65"/>
      <c r="DW249" s="59"/>
      <c r="DX249" s="65"/>
      <c r="DY249" s="59"/>
      <c r="DZ249" s="65"/>
      <c r="EA249" s="59"/>
      <c r="EB249" s="65"/>
      <c r="EC249" s="59"/>
      <c r="ED249" s="65"/>
      <c r="EE249" s="59"/>
      <c r="EF249" s="65"/>
      <c r="EG249" s="59"/>
      <c r="EH249" s="65"/>
      <c r="EI249" s="59"/>
      <c r="EJ249" s="65"/>
      <c r="EK249" s="59"/>
      <c r="EL249" s="65"/>
      <c r="EM249" s="59"/>
      <c r="EN249" s="65"/>
      <c r="EO249" s="59"/>
      <c r="EP249" s="65"/>
      <c r="EQ249" s="57"/>
      <c r="ER249" s="65"/>
      <c r="ES249" s="57"/>
      <c r="ET249" s="65"/>
      <c r="EU249" s="57"/>
      <c r="EV249" s="65"/>
      <c r="EW249" s="57"/>
      <c r="EX249" s="65"/>
      <c r="EY249" s="65"/>
      <c r="EZ249" s="317"/>
      <c r="FA249" s="59"/>
      <c r="FB249" s="57"/>
      <c r="FC249" s="63"/>
      <c r="FD249" s="57"/>
      <c r="FE249" s="65"/>
      <c r="FF249" s="57"/>
      <c r="FG249" s="65"/>
      <c r="FH249" s="57"/>
      <c r="FI249" s="65"/>
      <c r="FJ249" s="57"/>
      <c r="FK249" s="65"/>
      <c r="FL249" s="57"/>
      <c r="FM249" s="65"/>
      <c r="FN249" s="57"/>
      <c r="FO249" s="65"/>
      <c r="FP249" s="57"/>
      <c r="FQ249" s="65"/>
      <c r="FR249" s="75"/>
      <c r="FS249" s="65"/>
      <c r="FT249" s="75"/>
      <c r="FU249" s="65"/>
      <c r="FV249" s="75"/>
      <c r="FW249" s="65"/>
      <c r="FX249" s="75"/>
      <c r="FY249" s="65"/>
      <c r="FZ249" s="143"/>
      <c r="GA249" s="65"/>
      <c r="GB249" s="75"/>
      <c r="GC249" s="65"/>
      <c r="GD249" s="75"/>
      <c r="GE249" s="65"/>
      <c r="GF249" s="75"/>
      <c r="GG249" s="65"/>
      <c r="GH249" s="75"/>
      <c r="GI249" s="65"/>
      <c r="GJ249" s="75"/>
      <c r="GK249" s="65"/>
      <c r="GL249" s="75"/>
      <c r="GM249" s="65"/>
      <c r="GN249" s="75"/>
      <c r="GO249" s="65"/>
      <c r="GP249" s="75"/>
      <c r="GQ249" s="65"/>
      <c r="GR249" s="57"/>
      <c r="GS249" s="65"/>
      <c r="GT249" s="57"/>
      <c r="GU249" s="65"/>
      <c r="GV249" s="57"/>
      <c r="GW249" s="65"/>
      <c r="GX249" s="57"/>
      <c r="GY249" s="65"/>
      <c r="GZ249" s="67" t="str">
        <f t="shared" si="723"/>
        <v/>
      </c>
      <c r="HA249" s="283"/>
      <c r="HB249" s="57"/>
      <c r="HC249"/>
      <c r="HD249"/>
      <c r="HE249"/>
      <c r="HF249"/>
      <c r="HG249"/>
      <c r="HH249"/>
    </row>
    <row r="250" spans="2:216" s="2" customFormat="1" ht="13.5" customHeight="1" x14ac:dyDescent="0.2">
      <c r="B250" s="54" t="s">
        <v>446</v>
      </c>
      <c r="C250" s="139">
        <f>C243/C214*100</f>
        <v>7.4866310160427805</v>
      </c>
      <c r="D250" s="63"/>
      <c r="E250" s="139">
        <f>E243/E214*100</f>
        <v>8.2228116710875341</v>
      </c>
      <c r="F250" s="63"/>
      <c r="G250" s="139">
        <f>G243/G214*100</f>
        <v>7.8481012658227849</v>
      </c>
      <c r="H250" s="63"/>
      <c r="I250" s="139">
        <f>I243/I214*100</f>
        <v>8.5784313725490193</v>
      </c>
      <c r="J250" s="63"/>
      <c r="K250" s="139">
        <f>K243/K214*100</f>
        <v>7.5170842824601358</v>
      </c>
      <c r="L250" s="63">
        <f>IF(ISERROR(K250/C250),"NM",IF(OR(K250/C250&lt;0.5,K250/C250&gt;2),"NM",(K250/C250-1)*100))</f>
        <v>0.40676863000324026</v>
      </c>
      <c r="M250" s="139">
        <f>M243/M214*100</f>
        <v>8.6474501108647441</v>
      </c>
      <c r="N250" s="63">
        <f>IF(ISERROR(M250/E250),"NM",IF(OR(M250/E250&lt;0.5,M250/E250&gt;2),"NM",(M250/E250-1)*100))</f>
        <v>5.164151348258339</v>
      </c>
      <c r="O250" s="139">
        <f>O243/O214*100</f>
        <v>7.6433121019108281</v>
      </c>
      <c r="P250" s="63">
        <f>IF(ISERROR(O250/G250),"NM",IF(OR(O250/G250&lt;0.5,O250/G250&gt;2),"NM",(O250/G250-1)*100))</f>
        <v>-2.6094103143620262</v>
      </c>
      <c r="Q250" s="139">
        <f>Q243/Q214*100</f>
        <v>8.695652173913043</v>
      </c>
      <c r="R250" s="63">
        <f>IF(ISERROR(Q250/I250),"NM",IF(OR(Q250/I250&lt;0.5,Q250/I250&gt;2),"NM",(Q250/I250-1)*100))</f>
        <v>1.3664596273291973</v>
      </c>
      <c r="S250" s="139">
        <f>S243/S214*100</f>
        <v>8.015267175572518</v>
      </c>
      <c r="T250" s="63">
        <f>IF(ISERROR(S250/K250),"NM",IF(OR(S250/K250&lt;0.5,S250/K250&gt;2),"NM",(S250/K250-1)*100))</f>
        <v>6.6273421235253371</v>
      </c>
      <c r="U250" s="139">
        <f>U243/U214*100</f>
        <v>7.9044117647058822</v>
      </c>
      <c r="V250" s="63">
        <f>IF(ISERROR(U250/M250),"NM",IF(OR(U250/M250&lt;0.5,U250/M250&gt;2),"NM",(U250/M250-1)*100))</f>
        <v>-8.5925716440422235</v>
      </c>
      <c r="W250" s="139">
        <f>W243/W214*100</f>
        <v>7.3943661971830981</v>
      </c>
      <c r="X250" s="63">
        <f>IF(ISERROR(W250/O250),"NM",IF(OR(W250/O250&lt;0.5,W250/O250&gt;2),"NM",(W250/O250-1)*100))</f>
        <v>-3.2570422535211363</v>
      </c>
      <c r="Y250" s="139">
        <f>Y243/Y214*100</f>
        <v>8.3617747440273025</v>
      </c>
      <c r="Z250" s="63">
        <f>IF(ISERROR(Y250/Q250),"NM",IF(OR(Y250/Q250&lt;0.5,Y250/Q250&gt;2),"NM",(Y250/Q250-1)*100))</f>
        <v>-3.839590443686014</v>
      </c>
      <c r="AA250" s="139">
        <f>AA243/AA214*100</f>
        <v>8.0128205128205128</v>
      </c>
      <c r="AB250" s="63">
        <f>IF(ISERROR(AA250/S250),"NM",IF(OR(AA250/S250&lt;0.5,AA250/S250&gt;2),"NM",(AA250/S250-1)*100))</f>
        <v>-3.0525030525019314E-2</v>
      </c>
      <c r="AC250" s="139">
        <f>AC243/AC214*100</f>
        <v>8.0062794348508639</v>
      </c>
      <c r="AD250" s="63">
        <f>IF(ISERROR(AC250/U250),"NM",IF(OR(AC250/U250&lt;0.5,AC250/U250&gt;2),"NM",(AC250/U250-1)*100))</f>
        <v>1.2887444781132462</v>
      </c>
      <c r="AE250" s="139">
        <f>AE243/AE214*100</f>
        <v>7.2727272727272725</v>
      </c>
      <c r="AF250" s="63">
        <f>IF(ISERROR(AE250/W250),"NM",IF(OR(AE250/W250&lt;0.5,AE250/W250&gt;2),"NM",(AE250/W250-1)*100))</f>
        <v>-1.6450216450216382</v>
      </c>
      <c r="AG250" s="139">
        <f>AG243/AG214*100</f>
        <v>8.9153046062407135</v>
      </c>
      <c r="AH250" s="63">
        <f>IF(ISERROR(AG250/Y250),"NM",IF(OR(AG250/Y250&lt;0.5,AG250/Y250&gt;2),"NM",(AG250/Y250-1)*100))</f>
        <v>6.6197652909603777</v>
      </c>
      <c r="AI250" s="140">
        <f>AI243/AI214*100</f>
        <v>8.3098591549295779</v>
      </c>
      <c r="AJ250" s="63">
        <f>IF(ISERROR(AI250/AA250),"NM",IF(OR(AI250/AA250&lt;0.5,AI250/AA250&gt;2),"NM",(AI250/AA250-1)*100))</f>
        <v>3.7070422535211422</v>
      </c>
      <c r="AK250" s="139">
        <f>AK243/AK214*100</f>
        <v>8.4022038567493116</v>
      </c>
      <c r="AL250" s="63">
        <f>IF(ISERROR(AK250/AC250),"NM",IF(OR(AK250/AC250&lt;0.5,AK250/AC250&gt;2),"NM",(AK250/AC250-1)*100))</f>
        <v>4.945173661751201</v>
      </c>
      <c r="AM250" s="139">
        <f>AM243/AM214*100</f>
        <v>7.9194630872483227</v>
      </c>
      <c r="AN250" s="63">
        <f>IF(ISERROR(AM250/AE250),"NM",IF(OR(AM250/AE250&lt;0.5,AM250/AE250&gt;2),"NM",(AM250/AE250-1)*100))</f>
        <v>8.8926174496644315</v>
      </c>
      <c r="AO250" s="141">
        <f>AO243/AO214*100</f>
        <v>8.7649402390438258</v>
      </c>
      <c r="AP250" s="63">
        <f>IF(ISERROR(AO250/AG250),"NM",IF(OR(AO250/AG250&lt;0.5,AO250/AG250&gt;2),"NM",(AO250/AG250-1)*100))</f>
        <v>-1.6865869853917581</v>
      </c>
      <c r="AQ250" s="141">
        <f>AQ243/AQ214*100</f>
        <v>8.132147395171538</v>
      </c>
      <c r="AR250" s="63">
        <f>IF(ISERROR(AQ250/AI250),"NM",IF(OR(AQ250/AI250&lt;0.5,AQ250/AI250&gt;2),"NM",(AQ250/AI250-1)*100))</f>
        <v>-2.1385652445459091</v>
      </c>
      <c r="AS250" s="141">
        <f>AS243/AS214*100</f>
        <v>7.7210460772104614</v>
      </c>
      <c r="AT250" s="63">
        <f>IF(ISERROR(AS250/AK250),"NM",IF(OR(AS250/AK250&lt;0.5,AS250/AK250&gt;2),"NM",(AS250/AK250-1)*100))</f>
        <v>-8.1068942286099173</v>
      </c>
      <c r="AU250" s="141">
        <f>AU243/AU214*100</f>
        <v>7.3170731707317067</v>
      </c>
      <c r="AV250" s="63">
        <f>IF(ISERROR(AU250/AM250),"NM",IF(OR(AU250/AM250&lt;0.5,AU250/AM250&gt;2),"NM",(AU250/AM250-1)*100))</f>
        <v>-7.6064489458454005</v>
      </c>
      <c r="AW250" s="141">
        <f>AW243/AW214*100</f>
        <v>8.6227544910179645</v>
      </c>
      <c r="AX250" s="63">
        <f>IF(ISERROR(AW250/AO250),"NM",IF(OR(AW250/AO250&lt;0.5,AW250/AO250&gt;2),"NM",(AW250/AO250-1)*100))</f>
        <v>-1.6222101252041488</v>
      </c>
      <c r="AY250" s="141">
        <f>AY243/AY214*100</f>
        <v>8.6605080831408774</v>
      </c>
      <c r="AZ250" s="65">
        <f>IF(ISERROR(AY250/AQ250),"NM",IF(OR(AY250/AQ250&lt;0.5,AY250/AQ250&gt;2),"NM",(AY250/AQ250-1)*100))</f>
        <v>6.4971853348729791</v>
      </c>
      <c r="BA250" s="141">
        <f>BA243/BA214*100</f>
        <v>7.9726651480637818</v>
      </c>
      <c r="BB250" s="65">
        <f>IF(ISERROR(BA250/AS250),"NM",IF(OR(BA250/AS250&lt;0.5,BA250/AS250&gt;2),"NM",(BA250/AS250-1)*100))</f>
        <v>3.2588728047615589</v>
      </c>
      <c r="BC250" s="141">
        <f>BC243/BC214*100</f>
        <v>7.5723830734966597</v>
      </c>
      <c r="BD250" s="65">
        <f>IF(ISERROR(BC250/AU250),"NM",IF(OR(BC250/AU250&lt;0.5,BC250/AU250&gt;2),"NM",(BC250/AU250-1)*100))</f>
        <v>3.4892353377876884</v>
      </c>
      <c r="BE250" s="141">
        <f>BE243/BE214*100</f>
        <v>8.4615384615384617</v>
      </c>
      <c r="BF250" s="65">
        <f>IF(ISERROR(BE250/AW250),"NM",IF(OR(BE250/AW250&lt;0.5,BE250/AW250&gt;2),"NM",(BE250/AW250-1)*100))</f>
        <v>-1.8696581196581241</v>
      </c>
      <c r="BG250" s="133">
        <f>BG243/BG214*100</f>
        <v>8.3246618106139447</v>
      </c>
      <c r="BH250" s="65">
        <f>IF(ISERROR(BG250/AY250),"NM",IF(OR(BG250/AY250&lt;0.5,BG250/AY250&gt;2),"NM",(BG250/AY250-1)*100))</f>
        <v>-3.8779049601109783</v>
      </c>
      <c r="BI250" s="133">
        <f>BI243/BI214*100</f>
        <v>8.1275720164609062</v>
      </c>
      <c r="BJ250" s="65">
        <f>IF(ISERROR(BI250/BA250),"NM",IF(OR(BI250/BA250&lt;0.5,BI250/BA250&gt;2),"NM",(BI250/BA250-1)*100))</f>
        <v>1.9429747207525105</v>
      </c>
      <c r="BK250" s="133">
        <f>BK243/BK214*100</f>
        <v>7.6535750251762336</v>
      </c>
      <c r="BL250" s="65">
        <f>IF(ISERROR(BK250/BC250),"NM",IF(OR(BK250/BC250&lt;0.5,BK250/BC250&gt;2),"NM",(BK250/BC250-1)*100))</f>
        <v>1.0722113618861329</v>
      </c>
      <c r="BM250" s="133">
        <f>BM243/BM214*100</f>
        <v>8.7128712871287117</v>
      </c>
      <c r="BN250" s="65">
        <f>IF(ISERROR(BM250/BE250),"NM",IF(OR(BM250/BE250&lt;0.5,BM250/BE250&gt;2),"NM",(BM250/BE250-1)*100))</f>
        <v>2.9702970297029507</v>
      </c>
      <c r="BO250" s="133">
        <f>BO243/BO214*100</f>
        <v>9.0476190476190474</v>
      </c>
      <c r="BP250" s="65">
        <f>IF(ISERROR(BO250/BG250),"NM",IF(OR(BO250/BG250&lt;0.5,BO250/BG250&gt;2),"NM",(BO250/BG250-1)*100))</f>
        <v>8.6845238095238031</v>
      </c>
      <c r="BQ250" s="133">
        <f>BQ243/BQ214*100</f>
        <v>7.9887218045112789</v>
      </c>
      <c r="BR250" s="65">
        <f>IF(ISERROR(BQ250/BI250),"NM",IF(OR(BQ250/BI250&lt;0.5,BQ250/BI250&gt;2),"NM",(BQ250/BI250-1)*100))</f>
        <v>-1.7083848862663009</v>
      </c>
      <c r="BS250" s="133">
        <f>BS243/BS214*100</f>
        <v>8.1632653061224492</v>
      </c>
      <c r="BT250" s="65">
        <f>IF(ISERROR(BS250/BK250),"NM",IF(OR(BS250/BK250&lt;0.5,BS250/BK250&gt;2),"NM",(BS250/BK250-1)*100))</f>
        <v>6.6595059076262064</v>
      </c>
      <c r="BU250" s="133">
        <f>BU243/BU214*100</f>
        <v>9.4444444444444446</v>
      </c>
      <c r="BV250" s="65">
        <f>IF(ISERROR(BU250/BM250),"NM",IF(OR(BU250/BM250&lt;0.5,BU250/BM250&gt;2),"NM",(BU250/BM250-1)*100))</f>
        <v>8.3964646464646631</v>
      </c>
      <c r="BW250" s="133">
        <f>BW243/BW214*100</f>
        <v>11.423390752493201</v>
      </c>
      <c r="BX250" s="65">
        <f>IF(ISERROR(BW250/BO250),"NM",IF(OR(BW250/BO250&lt;0.5,BW250/BO250&gt;2),"NM",(BW250/BO250-1)*100))</f>
        <v>26.258529369661709</v>
      </c>
      <c r="BY250" s="133">
        <f>BY243/BY214*100</f>
        <v>9.506398537477148</v>
      </c>
      <c r="BZ250" s="65">
        <f>IF(ISERROR(BY250/BQ250),"NM",IF(OR(BY250/BQ250&lt;0.5,BY250/BQ250&gt;2),"NM",(BY250/BQ250-1)*100))</f>
        <v>18.997741692655111</v>
      </c>
      <c r="CA250" s="133">
        <f>CA243/CA214*100</f>
        <v>8.378378378378379</v>
      </c>
      <c r="CB250" s="65">
        <f>IF(ISERROR(CA250/BS250),"NM",IF(OR(CA250/BS250&lt;0.5,CA250/BS250&gt;2),"NM",(CA250/BS250-1)*100))</f>
        <v>2.635135135135136</v>
      </c>
      <c r="CC250" s="133">
        <f>CC243/CC214*100</f>
        <v>8.4507042253521121</v>
      </c>
      <c r="CD250" s="65">
        <f>IF(ISERROR(CC250/BU250),"NM",IF(OR(CC250/BU250&lt;0.5,CC250/BU250&gt;2),"NM",(CC250/BU250-1)*100))</f>
        <v>-10.521955260977634</v>
      </c>
      <c r="CE250" s="133">
        <f>CE243/CE214*100</f>
        <v>10.945709281961472</v>
      </c>
      <c r="CF250" s="65">
        <f>IF(ISERROR(CE250/BW250),"NM",IF(OR(CE250/BW250&lt;0.5,CE250/BW250&gt;2),"NM",(CE250/BW250-1)*100))</f>
        <v>-4.1816084285436368</v>
      </c>
      <c r="CG250" s="133">
        <f>CG243/CG214*100</f>
        <v>7.1490845684394069</v>
      </c>
      <c r="CH250" s="65">
        <f>IF(ISERROR(CG250/BY250),"NM",IF(OR(CG250/BY250&lt;0.5,CG250/BY250&gt;2),"NM",(CG250/BY250-1)*100))</f>
        <v>-24.797129635839323</v>
      </c>
      <c r="CI250" s="133">
        <f>CI243/CI214*100</f>
        <v>7.7371120577240733</v>
      </c>
      <c r="CJ250" s="65">
        <f>IF(ISERROR(CI250/CA250),"NM",IF(OR(CI250/CA250&lt;0.5,CI250/CA250&gt;2),"NM",(CI250/CA250-1)*100))</f>
        <v>-7.6538238271642971</v>
      </c>
      <c r="CK250" s="133">
        <f>CK243/CK214*100</f>
        <v>8.7369337979094084</v>
      </c>
      <c r="CL250" s="65">
        <f>IF(ISERROR(CK250/CC250),"NM",IF(OR(CK250/CC250&lt;0.5,CK250/CC250&gt;2),"NM",(CK250/CC250-1)*100))</f>
        <v>3.3870499419279998</v>
      </c>
      <c r="CM250" s="133">
        <f>CM243/CM214*100</f>
        <v>9.1531223267750228</v>
      </c>
      <c r="CN250" s="65">
        <f>IF(ISERROR(CM250/CE250),"NM",IF(OR(CM250/CE250&lt;0.5,CM250/CE250&gt;2),"NM",(CM250/CE250-1)*100))</f>
        <v>-16.377074422583394</v>
      </c>
      <c r="CO250" s="133">
        <f>CO243/CO214*100</f>
        <v>7.5042158516020239</v>
      </c>
      <c r="CP250" s="65">
        <f>IF(ISERROR(CO250/CG250),"NM",IF(OR(CO250/CG250&lt;0.5,CO250/CG250&gt;2),"NM",(CO250/CG250-1)*100))</f>
        <v>4.9675070949697808</v>
      </c>
      <c r="CQ250" s="133">
        <f>CQ243/CQ214*100</f>
        <v>7.6593959731543624</v>
      </c>
      <c r="CR250" s="65">
        <f>IF(ISERROR(CQ250/CI250),"NM",IF(OR(CQ250/CI250&lt;0.5,CQ250/CI250&gt;2),"NM",(CQ250/CI250-1)*100))</f>
        <v>-1.0044585627026814</v>
      </c>
      <c r="CS250" s="133">
        <f>CS243/CS214*100</f>
        <v>8.03347280334728</v>
      </c>
      <c r="CT250" s="65">
        <f>IF(ISERROR(CS250/CK250),"NM",IF(OR(CS250/CK250&lt;0.5,CS250/CK250&gt;2),"NM",(CS250/CK250-1)*100))</f>
        <v>-8.0515774851178783</v>
      </c>
      <c r="CU250" s="133">
        <f>CU243/CU214*100</f>
        <v>8.9358245329000816</v>
      </c>
      <c r="CV250" s="65">
        <f>IF(ISERROR(CU250/CM250),"NM",IF(OR(CU250/CM250&lt;0.5,CU250/CM250&gt;2),"NM",(CU250/CM250-1)*100))</f>
        <v>-2.3740291685963144</v>
      </c>
      <c r="CW250" s="133">
        <f>CW243/CW214*100</f>
        <v>7.3541167066346915</v>
      </c>
      <c r="CX250" s="65">
        <f>IF(ISERROR(CW250/CO250),"NM",IF(OR(CW250/CO250&lt;0.5,CW250/CO250&gt;2),"NM",(CW250/CO250-1)*100))</f>
        <v>-2.0001975947332107</v>
      </c>
      <c r="CY250" s="133">
        <f>CY243/CY214*100</f>
        <v>8.0542264752791066</v>
      </c>
      <c r="CZ250" s="65">
        <f>IF(ISERROR(CY250/CQ250),"NM",IF(OR(CY250/CQ250&lt;0.5,CY250/CQ250&gt;2),"NM",(CY250/CQ250-1)*100))</f>
        <v>5.1548516816286361</v>
      </c>
      <c r="DA250" s="133">
        <f>DA243/DA214*100</f>
        <v>7.7716098334655035</v>
      </c>
      <c r="DB250" s="65">
        <f>IF(ISERROR(DA250/CS250),"NM",IF(OR(DA250/CS250&lt;0.5,DA250/CS250&gt;2),"NM",(DA250/CS250-1)*100))</f>
        <v>-3.2596484271741999</v>
      </c>
      <c r="DC250" s="133">
        <f>DC243/DC214*100</f>
        <v>9.375</v>
      </c>
      <c r="DD250" s="65">
        <f>IF(ISERROR(DC250/CU250),"NM",IF(OR(DC250/CU250&lt;0.5,DC250/CU250&gt;2),"NM",(DC250/CU250-1)*100))</f>
        <v>4.9147727272727204</v>
      </c>
      <c r="DE250" s="133">
        <f>DE243/DE214*100</f>
        <v>7.5675675675675684</v>
      </c>
      <c r="DF250" s="65">
        <f>IF(ISERROR(DE250/CW250),"NM",IF(OR(DE250/CW250&lt;0.5,DE250/CW250&gt;2),"NM",(DE250/CW250-1)*100))</f>
        <v>2.9024676850764042</v>
      </c>
      <c r="DG250" s="133">
        <f>DG243/DG214*100</f>
        <v>7.9659706109822119</v>
      </c>
      <c r="DH250" s="65">
        <f>IF(ISERROR(DG250/CY250),"NM",IF(OR(DG250/CY250&lt;0.5,DG250/CY250&gt;2),"NM",(DG250/CY250-1)*100))</f>
        <v>-1.0957708299832225</v>
      </c>
      <c r="DI250" s="133">
        <f>DI243/DI214*100</f>
        <v>8.7159533073929953</v>
      </c>
      <c r="DJ250" s="65">
        <f>IF(ISERROR(DI250/DA250),"NM",IF(OR(DI250/DA250&lt;0.5,DI250/DA250&gt;2),"NM",(DI250/DA250-1)*100))</f>
        <v>12.151195108393553</v>
      </c>
      <c r="DK250" s="133">
        <f>DK243/DK214*100</f>
        <v>10.046367851622875</v>
      </c>
      <c r="DL250" s="65">
        <f>IF(ISERROR(DK250/DC250),"NM",IF(OR(DK250/DC250&lt;0.5,DK250/DC250&gt;2),"NM",(DK250/DC250-1)*100))</f>
        <v>7.1612570839773459</v>
      </c>
      <c r="DM250" s="133">
        <f>DM243/DM214*100</f>
        <v>8.2379862700228834</v>
      </c>
      <c r="DN250" s="65">
        <f>IF(ISERROR(DM250/DE250),"NM",IF(OR(DM250/DE250&lt;0.5,DM250/DE250&gt;2),"NM",(DM250/DE250-1)*100))</f>
        <v>8.8591042824452302</v>
      </c>
      <c r="DO250" s="133">
        <f>DO243/DO214*100</f>
        <v>8.5758039816232774</v>
      </c>
      <c r="DP250" s="65">
        <f>IF(ISERROR(DO250/DG250),"NM",IF(OR(DO250/DG250&lt;0.5,DO250/DG250&gt;2),"NM",(DO250/DG250-1)*100))</f>
        <v>7.6554810508630888</v>
      </c>
      <c r="DQ250" s="133">
        <f>DQ243/DQ214*100</f>
        <v>8.3781706379707916</v>
      </c>
      <c r="DR250" s="65">
        <f>IF(ISERROR(DQ250/DI250),"NM",IF(OR(DQ250/DI250&lt;0.5,DQ250/DI250&gt;2),"NM",(DQ250/DI250-1)*100))</f>
        <v>-3.8754529482815325</v>
      </c>
      <c r="DS250" s="133">
        <f>DS243/DS214*100</f>
        <v>9.5593726661687839</v>
      </c>
      <c r="DT250" s="65">
        <f>IF(ISERROR(DS250/DK250),"NM",IF(OR(DS250/DK250&lt;0.5,DS250/DK250&gt;2),"NM",(DS250/DK250-1)*100))</f>
        <v>-4.8474751536738081</v>
      </c>
      <c r="DU250" s="133">
        <f>DU243/DU214*100</f>
        <v>8.4898572501878284</v>
      </c>
      <c r="DV250" s="65">
        <f>IF(ISERROR(DU250/DM250),"NM",IF(OR(DU250/DM250&lt;0.5,DU250/DM250&gt;2),"NM",(DU250/DM250-1)*100))</f>
        <v>3.0574338425578107</v>
      </c>
      <c r="DW250" s="133">
        <f>DW243/DW214*100</f>
        <v>8.4695393759286777</v>
      </c>
      <c r="DX250" s="65">
        <f>IF(ISERROR(DW250/DO250),"NM",IF(OR(DW250/DO250&lt;0.5,DW250/DO250&gt;2),"NM",(DW250/DO250-1)*100))</f>
        <v>-1.2391212056888201</v>
      </c>
      <c r="DY250" s="133">
        <f t="shared" ref="DY250:EA250" si="801">DY243/DY214*100</f>
        <v>9.992486851990984</v>
      </c>
      <c r="DZ250" s="65">
        <f>IF(ISERROR(DY250/DQ250),"NM",IF(OR(DY250/DQ250&lt;0.5,DY250/DQ250&gt;2),"NM",(DY250/DQ250-1)*100))</f>
        <v>19.268122884773131</v>
      </c>
      <c r="EA250" s="133">
        <f t="shared" si="801"/>
        <v>10.314557425018288</v>
      </c>
      <c r="EB250" s="65">
        <f>IF(ISERROR(EA250/DS250),"NM",IF(OR(EA250/DS250&lt;0.5,EA250/DS250&gt;2),"NM",(EA250/DS250-1)*100))</f>
        <v>7.8999405632772302</v>
      </c>
      <c r="EC250" s="133">
        <f t="shared" ref="EC250:EE250" si="802">EC243/EC214*100</f>
        <v>8.5903083700440526</v>
      </c>
      <c r="ED250" s="65">
        <f>IF(ISERROR(EC250/DU250),"NM",IF(OR(EC250/DU250&lt;0.5,EC250/DU250&gt;2),"NM",(EC250/DU250-1)*100))</f>
        <v>1.1831897391914481</v>
      </c>
      <c r="EE250" s="133">
        <f t="shared" si="802"/>
        <v>8.4981684981684982</v>
      </c>
      <c r="EF250" s="65">
        <f>IF(ISERROR(EE250/DW250),"NM",IF(OR(EE250/DW250&lt;0.5,EE250/DW250&gt;2),"NM",(EE250/DW250-1)*100))</f>
        <v>0.33802454855085262</v>
      </c>
      <c r="EG250" s="133">
        <f t="shared" ref="EG250" si="803">EG243/EG214*100</f>
        <v>9.1109478324761213</v>
      </c>
      <c r="EH250" s="65">
        <f>IF(ISERROR(EG250/DY250),"NM",IF(OR(EG250/DY250&lt;0.5,EG250/DY250&gt;2),"NM",(EG250/DY250-1)*100))</f>
        <v>-8.8220183080773058</v>
      </c>
      <c r="EI250" s="133">
        <f t="shared" ref="EI250:EK250" si="804">EI243/EI214*100</f>
        <v>10.071942446043165</v>
      </c>
      <c r="EJ250" s="65">
        <f>IF(ISERROR(EI250/EA250),"NM",IF(OR(EI250/EA250&lt;0.5,EI250/EA250&gt;2),"NM",(EI250/EA250-1)*100))</f>
        <v>-2.3521608245318681</v>
      </c>
      <c r="EK250" s="133">
        <f t="shared" si="804"/>
        <v>8.3573487031700289</v>
      </c>
      <c r="EL250" s="65">
        <f>IF(ISERROR(EK250/EC250),"NM",IF(OR(EK250/EC250&lt;0.5,EK250/EC250&gt;2),"NM",(EK250/EC250-1)*100))</f>
        <v>-2.711889455405303</v>
      </c>
      <c r="EM250" s="133">
        <f t="shared" ref="EM250" si="805">EM243/EM214*100</f>
        <v>8.3273510409188809</v>
      </c>
      <c r="EN250" s="65">
        <f>IF(ISERROR(EM250/EE250),"NM",IF(OR(EM250/EE250&lt;0.5,EM250/EE250&gt;2),"NM",(EM250/EE250-1)*100))</f>
        <v>-2.0100502512562679</v>
      </c>
      <c r="EO250" s="133">
        <f t="shared" ref="EO250" si="806">EO243/EO214*100</f>
        <v>9.4176851186196977</v>
      </c>
      <c r="EP250" s="65">
        <f>IF(ISERROR(EO250/EG250),"NM",IF(OR(EO250/EG250&lt;0.5,EO250/EG250&gt;2),"NM",(EO250/EG250-1)*100))</f>
        <v>3.3666890842048991</v>
      </c>
      <c r="EQ250" s="131">
        <f t="shared" ref="EQ250:ES250" si="807">EQ243/EQ214*100</f>
        <v>10.227662191225145</v>
      </c>
      <c r="ER250" s="65">
        <f>IF(ISERROR(EQ250/EI250),"NM",IF(OR(EQ250/EI250&lt;0.5,EQ250/EI250&gt;2),"NM",(EQ250/EI250-1)*100))</f>
        <v>1.5460746128782343</v>
      </c>
      <c r="ES250" s="131">
        <f t="shared" si="807"/>
        <v>8.7703187592199807</v>
      </c>
      <c r="ET250" s="65">
        <f>IF(ISERROR(ES250/EK250),"NM",IF(OR(ES250/EK250&lt;0.5,ES250/EK250&gt;2),"NM",(ES250/EK250-1)*100))</f>
        <v>4.9414003258390737</v>
      </c>
      <c r="EU250" s="131">
        <f t="shared" ref="EU250" si="808">EU243/EU214*100</f>
        <v>8.7259892474536969</v>
      </c>
      <c r="EV250" s="65">
        <f>IF(ISERROR(EU250/EM250),"NM",IF(OR(EU250/EM250&lt;0.5,EU250/EM250&gt;2),"NM",(EU250/EM250-1)*100))</f>
        <v>4.7870950146810198</v>
      </c>
      <c r="EW250" s="131">
        <f t="shared" ref="EW250" si="809">EW243/EW214*100</f>
        <v>9.0639414807286318</v>
      </c>
      <c r="EX250" s="65">
        <f>IF(ISERROR(EW250/EO250),"NM",IF(OR(EW250/EO250&lt;0.5,EW250/EO250&gt;2),"NM",(EW250/EO250-1)*100))</f>
        <v>-3.7561633611181144</v>
      </c>
      <c r="EY250" s="65"/>
      <c r="EZ250" s="317"/>
      <c r="FA250" s="59"/>
      <c r="FB250" s="139">
        <f>FB243/FB214*100</f>
        <v>7.5616183511548796</v>
      </c>
      <c r="FC250" s="63"/>
      <c r="FD250" s="139">
        <f>FD243/FD214*100</f>
        <v>7.731958762886598</v>
      </c>
      <c r="FE250" s="65">
        <f>IF(ISERROR(FD250/FB250),"NM",IF(OR(FD250/FB250&lt;0.5,FD250/FB250&gt;2),"NM",(FD250/FB250-1)*100))</f>
        <v>2.2526978197161096</v>
      </c>
      <c r="FF250" s="139">
        <f>FF243/FF214*100</f>
        <v>8.0437580437580447</v>
      </c>
      <c r="FG250" s="65">
        <f>IF(ISERROR(FF250/FD250),"NM",IF(OR(FF250/FD250&lt;0.5,FF250/FD250&gt;2),"NM",(FF250/FD250-1)*100))</f>
        <v>4.0326040326040369</v>
      </c>
      <c r="FH250" s="139">
        <f>FH243/FH214*100</f>
        <v>8.1344902386117131</v>
      </c>
      <c r="FI250" s="65">
        <f>IF(ISERROR(FH250/FF250),"NM",IF(OR(FH250/FF250&lt;0.5,FH250/FF250&gt;2),"NM",(FH250/FF250-1)*100))</f>
        <v>1.1279826464207998</v>
      </c>
      <c r="FJ250" s="139">
        <f>FJ243/FJ214*100</f>
        <v>7.9207920792079207</v>
      </c>
      <c r="FK250" s="65">
        <f>IF(ISERROR(FJ250/FH250),"NM",IF(OR(FJ250/FH250&lt;0.5,FJ250/FH250&gt;2),"NM",(FJ250/FH250-1)*100))</f>
        <v>-2.627062706270622</v>
      </c>
      <c r="FL250" s="139">
        <f>FL243/FL214*100</f>
        <v>8.0570547417116423</v>
      </c>
      <c r="FM250" s="65">
        <f>IF(ISERROR(FL250/FJ250),"NM",IF(OR(FL250/FJ250&lt;0.5,FL250/FJ250&gt;2),"NM",(FL250/FJ250-1)*100))</f>
        <v>1.7203161141094769</v>
      </c>
      <c r="FN250" s="139">
        <f>FN243/FN214*100</f>
        <v>8.3503749147920932</v>
      </c>
      <c r="FO250" s="65">
        <f>IF(ISERROR(FN250/FL250),"NM",IF(OR(FN250/FL250&lt;0.5,FN250/FL250&gt;2),"NM",(FN250/FL250-1)*100))</f>
        <v>3.6405384161277032</v>
      </c>
      <c r="FP250" s="139">
        <f>FP243/FP214*100</f>
        <v>7.9506933744221877</v>
      </c>
      <c r="FQ250" s="65">
        <f>IF(ISERROR(FP250/FN250),"NM",IF(OR(FP250/FN250&lt;0.5,FP250/FN250&gt;2),"NM",(FP250/FN250-1)*100))</f>
        <v>-4.7863903650828714</v>
      </c>
      <c r="FR250" s="3">
        <f>FR243/FR214*100</f>
        <v>8.1644144144144146</v>
      </c>
      <c r="FS250" s="65">
        <f>IF(ISERROR(FR250/FP250),"NM",IF(OR(FR250/FP250&lt;0.5,FR250/FP250&gt;2),"NM",(FR250/FP250-1)*100))</f>
        <v>2.6880805223828519</v>
      </c>
      <c r="FT250" s="3">
        <f>FT243/FT214*100</f>
        <v>8.2063008130081307</v>
      </c>
      <c r="FU250" s="65">
        <f>IF(ISERROR(FT250/FR250),"NM",IF(OR(FT250/FR250&lt;0.5,FT250/FR250&gt;2),"NM",(FT250/FR250-1)*100))</f>
        <v>0.51303616484441594</v>
      </c>
      <c r="FV250" s="3">
        <f>FV243/FV214*100</f>
        <v>8.6610486891385765</v>
      </c>
      <c r="FW250" s="65">
        <f>IF(ISERROR(FV250/FT250),"NM",IF(OR(FV250/FT250&lt;0.5,FV250/FT250&gt;2),"NM",(FV250/FT250-1)*100))</f>
        <v>5.5414478032490333</v>
      </c>
      <c r="FX250" s="143">
        <f>FX243/FX214*100</f>
        <v>9.4305649336034207</v>
      </c>
      <c r="FY250" s="65">
        <f>IF(ISERROR(FX250/FV250),"NM",IF(OR(FX250/FV250&lt;0.5,FX250/FV250&gt;2),"NM",(FX250/FV250-1)*100))</f>
        <v>8.8847929631184144</v>
      </c>
      <c r="FZ250" s="143">
        <f>FZ243/FZ214*100</f>
        <v>8.6390687332417766</v>
      </c>
      <c r="GA250" s="65">
        <f>IF(ISERROR(FZ250/FX250),"NM",IF(OR(FZ250/FX250&lt;0.5,FZ250/FX250&gt;2),"NM",(FZ250/FX250-1)*100))</f>
        <v>-8.3928821436916152</v>
      </c>
      <c r="GB250" s="143">
        <f>GB243/GB214*100</f>
        <v>8.0830873049346277</v>
      </c>
      <c r="GC250" s="65">
        <f>IF(ISERROR(GB250/FZ250),"NM",IF(OR(GB250/FZ250&lt;0.5,GB250/FZ250&gt;2),"NM",(GB250/FZ250-1)*100))</f>
        <v>-6.4356639063168908</v>
      </c>
      <c r="GD250" s="143">
        <f>GD243/GD214*100</f>
        <v>8.0248148889333599</v>
      </c>
      <c r="GE250" s="65">
        <f>IF(ISERROR(GD250/GB250),"NM",IF(OR(GD250/GB250&lt;0.5,GD250/GB250&gt;2),"NM",(GD250/GB250-1)*100))</f>
        <v>-0.72091781027396884</v>
      </c>
      <c r="GF250" s="143">
        <f>GF243/GF214*100</f>
        <v>8.4028721133320392</v>
      </c>
      <c r="GG250" s="65">
        <f>IF(ISERROR(GF250/GD250),"NM",IF(OR(GF250/GD250&lt;0.5,GF250/GD250&gt;2),"NM",(GF250/GD250-1)*100))</f>
        <v>4.7111021204992554</v>
      </c>
      <c r="GH250" s="143">
        <f>GH243/GH214*100</f>
        <v>8.8066001534919423</v>
      </c>
      <c r="GI250" s="65">
        <f>IF(ISERROR(GH250/GF250),"NM",IF(OR(GH250/GF250&lt;0.5,GH250/GF250&gt;2),"NM",(GH250/GF250-1)*100))</f>
        <v>4.804643397099273</v>
      </c>
      <c r="GJ250" s="143">
        <f>GJ243/GJ214*100</f>
        <v>9.1266130540490007</v>
      </c>
      <c r="GK250" s="65">
        <f>IF(ISERROR(GJ250/GH250),"NM",IF(OR(GJ250/GH250&lt;0.5,GJ250/GH250&gt;2),"NM",(GJ250/GH250-1)*100))</f>
        <v>3.6337848315977972</v>
      </c>
      <c r="GL250" s="143">
        <f>GL243/GL214*100</f>
        <v>9.1292392300641616</v>
      </c>
      <c r="GM250" s="65">
        <f>IF(ISERROR(GL250/GJ250),"NM",IF(OR(GL250/GJ250&lt;0.5,GL250/GJ250&gt;2),"NM",(GL250/GJ250-1)*100))</f>
        <v>2.8774924493979448E-2</v>
      </c>
      <c r="GN250" s="143">
        <f>GN243/GN214*100</f>
        <v>9.0435095289464229</v>
      </c>
      <c r="GO250" s="65">
        <f>IF(ISERROR(GN250/GL250),"NM",IF(OR(GN250/GL250&lt;0.5,GN250/GL250&gt;2),"NM",(GN250/GL250-1)*100))</f>
        <v>-0.93906730842824304</v>
      </c>
      <c r="GP250" s="143">
        <f>GP243/GP214*100</f>
        <v>9.195356506584524</v>
      </c>
      <c r="GQ250" s="65">
        <f>IF(ISERROR(GP250/GN250),"NM",IF(OR(GP250/GN250&lt;0.5,GP250/GN250&gt;2),"NM",(GP250/GN250-1)*100))</f>
        <v>1.6790713511394051</v>
      </c>
      <c r="GR250" s="131">
        <f>GR243/GR214*100</f>
        <v>8.6435990622651602</v>
      </c>
      <c r="GS250" s="65">
        <f>IF(ISERROR(GR250/GP250),"NM",IF(OR(GR250/GP250&lt;0.5,GR250/GP250&gt;2),"NM",(GR250/GP250-1)*100))</f>
        <v>-6.0003920883792468</v>
      </c>
      <c r="GT250" s="131">
        <f>GT243/GT214*100</f>
        <v>8.1283041817278328</v>
      </c>
      <c r="GU250" s="65">
        <f>IF(ISERROR(GT250/GR250),"NM",IF(OR(GT250/GR250&lt;0.5,GT250/GR250&gt;2),"NM",(GT250/GR250-1)*100))</f>
        <v>-5.9615777736257929</v>
      </c>
      <c r="GV250" s="131">
        <f>GV243/GV214*100</f>
        <v>7.7306132179905758</v>
      </c>
      <c r="GW250" s="65">
        <f>IF(ISERROR(GV250/GT250),"NM",IF(OR(GV250/GT250&lt;0.5,GV250/GT250&gt;2),"NM",(GV250/GT250-1)*100))</f>
        <v>-4.8926683210411053</v>
      </c>
      <c r="GX250" s="131">
        <f>GX243/GX214*100</f>
        <v>7.4217126951303838</v>
      </c>
      <c r="GY250" s="65">
        <f>IF(ISERROR(GX250/GV250),"NM",IF(OR(GX250/GV250&lt;0.5,GX250/GV250&gt;2),"NM",(GX250/GV250-1)*100))</f>
        <v>-3.9958087948485543</v>
      </c>
      <c r="GZ250" s="67">
        <f t="shared" si="723"/>
        <v>-3.8756474668327989</v>
      </c>
      <c r="HA250" s="283"/>
      <c r="HB250" s="57"/>
      <c r="HC250"/>
      <c r="HD250"/>
      <c r="HE250"/>
      <c r="HF250"/>
      <c r="HG250"/>
      <c r="HH250"/>
    </row>
    <row r="251" spans="2:216" s="2" customFormat="1" ht="13.5" customHeight="1" x14ac:dyDescent="0.2">
      <c r="B251" s="54" t="s">
        <v>447</v>
      </c>
      <c r="C251" s="139">
        <f>C243/C228*100</f>
        <v>6.3348416289592757</v>
      </c>
      <c r="D251" s="63"/>
      <c r="E251" s="139">
        <f>E243/E228*100</f>
        <v>6.9351230425055936</v>
      </c>
      <c r="F251" s="63"/>
      <c r="G251" s="139">
        <f>G243/G228*100</f>
        <v>6.6381156316916492</v>
      </c>
      <c r="H251" s="63"/>
      <c r="I251" s="139">
        <f>I243/I228*100</f>
        <v>7.2765072765072771</v>
      </c>
      <c r="J251" s="63"/>
      <c r="K251" s="139">
        <f>K243/K228*100</f>
        <v>6.4327485380116958</v>
      </c>
      <c r="L251" s="63">
        <f>IF(ISERROR(K251/C251),"NM",IF(OR(K251/C251&lt;0.5,K251/C251&gt;2),"NM",(K251/C251-1)*100))</f>
        <v>1.5455304928989166</v>
      </c>
      <c r="M251" s="139">
        <f>M243/M228*100</f>
        <v>7.3724007561436666</v>
      </c>
      <c r="N251" s="63">
        <f>IF(ISERROR(M251/E251),"NM",IF(OR(M251/E251&lt;0.5,M251/E251&gt;2),"NM",(M251/E251-1)*100))</f>
        <v>6.3052625160070486</v>
      </c>
      <c r="O251" s="139">
        <f>O243/O228*100</f>
        <v>6.5454545454545459</v>
      </c>
      <c r="P251" s="63">
        <f>IF(ISERROR(O251/G251),"NM",IF(OR(O251/G251&lt;0.5,O251/G251&gt;2),"NM",(O251/G251-1)*100))</f>
        <v>-1.3958944281524888</v>
      </c>
      <c r="Q251" s="139">
        <f>Q243/Q228*100</f>
        <v>7.4600355239786849</v>
      </c>
      <c r="R251" s="63">
        <f>IF(ISERROR(Q251/I251),"NM",IF(OR(Q251/I251&lt;0.5,Q251/I251&gt;2),"NM",(Q251/I251-1)*100))</f>
        <v>2.5222024866784931</v>
      </c>
      <c r="S251" s="139">
        <f>S243/S228*100</f>
        <v>6.9306930693069315</v>
      </c>
      <c r="T251" s="63">
        <f>IF(ISERROR(S251/K251),"NM",IF(OR(S251/K251&lt;0.5,S251/K251&gt;2),"NM",(S251/K251-1)*100))</f>
        <v>7.7407740774077638</v>
      </c>
      <c r="U251" s="139">
        <f>U243/U228*100</f>
        <v>6.8580542264752795</v>
      </c>
      <c r="V251" s="63">
        <f>IF(ISERROR(U251/M251),"NM",IF(OR(U251/M251&lt;0.5,U251/M251&gt;2),"NM",(U251/M251-1)*100))</f>
        <v>-6.9766490819122229</v>
      </c>
      <c r="W251" s="139">
        <f>W243/W228*100</f>
        <v>6.4220183486238538</v>
      </c>
      <c r="X251" s="63">
        <f>IF(ISERROR(W251/O251),"NM",IF(OR(W251/O251&lt;0.5,W251/O251&gt;2),"NM",(W251/O251-1)*100))</f>
        <v>-1.885830784913356</v>
      </c>
      <c r="Y251" s="139">
        <f>Y243/Y228*100</f>
        <v>7.2700296735905043</v>
      </c>
      <c r="Z251" s="63">
        <f>IF(ISERROR(Y251/Q251),"NM",IF(OR(Y251/Q251&lt;0.5,Y251/Q251&gt;2),"NM",(Y251/Q251-1)*100))</f>
        <v>-2.5469831849653679</v>
      </c>
      <c r="AA251" s="139">
        <f>AA243/AA228*100</f>
        <v>7.0028011204481793</v>
      </c>
      <c r="AB251" s="63">
        <f>IF(ISERROR(AA251/S251),"NM",IF(OR(AA251/S251&lt;0.5,AA251/S251&gt;2),"NM",(AA251/S251-1)*100))</f>
        <v>1.0404161664665734</v>
      </c>
      <c r="AC251" s="139">
        <f>AC243/AC228*100</f>
        <v>7.0151306740027506</v>
      </c>
      <c r="AD251" s="63">
        <f>IF(ISERROR(AC251/U251),"NM",IF(OR(AC251/U251&lt;0.5,AC251/U251&gt;2),"NM",(AC251/U251-1)*100))</f>
        <v>2.290393781388933</v>
      </c>
      <c r="AE251" s="139">
        <f>AE243/AE228*100</f>
        <v>6.3576158940397347</v>
      </c>
      <c r="AF251" s="63">
        <f>IF(ISERROR(AE251/W251),"NM",IF(OR(AE251/W251&lt;0.5,AE251/W251&gt;2),"NM",(AE251/W251-1)*100))</f>
        <v>-1.0028382213812859</v>
      </c>
      <c r="AG251" s="139">
        <f>AG243/AG228*100</f>
        <v>7.782101167315175</v>
      </c>
      <c r="AH251" s="63">
        <f>IF(ISERROR(AG251/Y251),"NM",IF(OR(AG251/Y251&lt;0.5,AG251/Y251&gt;2),"NM",(AG251/Y251-1)*100))</f>
        <v>7.0435956483760886</v>
      </c>
      <c r="AI251" s="140">
        <f>AI243/AI228*100</f>
        <v>7.2839506172839501</v>
      </c>
      <c r="AJ251" s="63">
        <f>IF(ISERROR(AI251/AA251),"NM",IF(OR(AI251/AA251&lt;0.5,AI251/AA251&gt;2),"NM",(AI251/AA251-1)*100))</f>
        <v>4.0148148148148044</v>
      </c>
      <c r="AK251" s="139">
        <f>AK243/AK228*100</f>
        <v>7.3760580411124543</v>
      </c>
      <c r="AL251" s="63">
        <f>IF(ISERROR(AK251/AC251),"NM",IF(OR(AK251/AC251&lt;0.5,AK251/AC251&gt;2),"NM",(AK251/AC251-1)*100))</f>
        <v>5.1449842331128259</v>
      </c>
      <c r="AM251" s="139">
        <f>AM243/AM228*100</f>
        <v>6.9657615112160567</v>
      </c>
      <c r="AN251" s="63">
        <f>IF(ISERROR(AM251/AE251),"NM",IF(OR(AM251/AE251&lt;0.5,AM251/AE251&gt;2),"NM",(AM251/AE251-1)*100))</f>
        <v>9.5656237701692284</v>
      </c>
      <c r="AO251" s="141">
        <f>AO243/AO228*100</f>
        <v>7.7012835472578773</v>
      </c>
      <c r="AP251" s="63">
        <f>IF(ISERROR(AO251/AG251),"NM",IF(OR(AO251/AG251&lt;0.5,AO251/AG251&gt;2),"NM",(AO251/AG251-1)*100))</f>
        <v>-1.0385064177362735</v>
      </c>
      <c r="AQ251" s="141">
        <f>AQ243/AQ228*100</f>
        <v>7.1829405162738507</v>
      </c>
      <c r="AR251" s="63">
        <f>IF(ISERROR(AQ251/AI251),"NM",IF(OR(AQ251/AI251&lt;0.5,AQ251/AI251&gt;2),"NM",(AQ251/AI251-1)*100))</f>
        <v>-1.3867488443759401</v>
      </c>
      <c r="AS251" s="141">
        <f>AS243/AS228*100</f>
        <v>6.813186813186813</v>
      </c>
      <c r="AT251" s="63">
        <f>IF(ISERROR(AS251/AK251),"NM",IF(OR(AS251/AK251&lt;0.5,AS251/AK251&gt;2),"NM",(AS251/AK251-1)*100))</f>
        <v>-7.6310574671230373</v>
      </c>
      <c r="AU251" s="141">
        <f>AU243/AU228*100</f>
        <v>6.4585575888051663</v>
      </c>
      <c r="AV251" s="63">
        <f>IF(ISERROR(AU251/AM251),"NM",IF(OR(AU251/AM251&lt;0.5,AU251/AM251&gt;2),"NM",(AU251/AM251-1)*100))</f>
        <v>-7.2813851234241334</v>
      </c>
      <c r="AW251" s="141">
        <f>AW243/AW228*100</f>
        <v>7.6190476190476195</v>
      </c>
      <c r="AX251" s="63">
        <f>IF(ISERROR(AW251/AO251),"NM",IF(OR(AW251/AO251&lt;0.5,AW251/AO251&gt;2),"NM",(AW251/AO251-1)*100))</f>
        <v>-1.0678210678210731</v>
      </c>
      <c r="AY251" s="141">
        <f>AY243/AY228*100</f>
        <v>7.6530612244897958</v>
      </c>
      <c r="AZ251" s="65">
        <f>IF(ISERROR(AY251/AQ251),"NM",IF(OR(AY251/AQ251&lt;0.5,AY251/AQ251&gt;2),"NM",(AY251/AQ251-1)*100))</f>
        <v>6.5449617346938549</v>
      </c>
      <c r="BA251" s="141">
        <f>BA243/BA228*100</f>
        <v>7.042253521126761</v>
      </c>
      <c r="BB251" s="65">
        <f>IF(ISERROR(BA251/AS251),"NM",IF(OR(BA251/AS251&lt;0.5,BA251/AS251&gt;2),"NM",(BA251/AS251-1)*100))</f>
        <v>3.3621081326669744</v>
      </c>
      <c r="BC251" s="141">
        <f>BC243/BC228*100</f>
        <v>6.6601371204701278</v>
      </c>
      <c r="BD251" s="65">
        <f>IF(ISERROR(BC251/AU251),"NM",IF(OR(BC251/AU251&lt;0.5,BC251/AU251&gt;2),"NM",(BC251/AU251-1)*100))</f>
        <v>3.1211230819458313</v>
      </c>
      <c r="BE251" s="141">
        <f>BE243/BE228*100</f>
        <v>7.4540174249757989</v>
      </c>
      <c r="BF251" s="65">
        <f>IF(ISERROR(BE251/AW251),"NM",IF(OR(BE251/AW251&lt;0.5,BE251/AW251&gt;2),"NM",(BE251/AW251-1)*100))</f>
        <v>-2.166021297192644</v>
      </c>
      <c r="BG251" s="133">
        <f>BG243/BG228*100</f>
        <v>7.3732718894009217</v>
      </c>
      <c r="BH251" s="65">
        <f>IF(ISERROR(BG251/AY251),"NM",IF(OR(BG251/AY251&lt;0.5,BG251/AY251&gt;2),"NM",(BG251/AY251-1)*100))</f>
        <v>-3.6559139784946182</v>
      </c>
      <c r="BI251" s="133">
        <f>BI243/BI228*100</f>
        <v>7.1883530482256592</v>
      </c>
      <c r="BJ251" s="65">
        <f>IF(ISERROR(BI251/BA251),"NM",IF(OR(BI251/BA251&lt;0.5,BI251/BA251&gt;2),"NM",(BI251/BA251-1)*100))</f>
        <v>2.0746132848043608</v>
      </c>
      <c r="BK251" s="133">
        <f>BK243/BK228*100</f>
        <v>6.7736185383244205</v>
      </c>
      <c r="BL251" s="65">
        <f>IF(ISERROR(BK251/BC251),"NM",IF(OR(BK251/BC251&lt;0.5,BK251/BC251&gt;2),"NM",(BK251/BC251-1)*100))</f>
        <v>1.703890112194606</v>
      </c>
      <c r="BM251" s="133">
        <f>BM243/BM228*100</f>
        <v>7.7192982456140351</v>
      </c>
      <c r="BN251" s="65">
        <f>IF(ISERROR(BM251/BE251),"NM",IF(OR(BM251/BE251&lt;0.5,BM251/BE251&gt;2),"NM",(BM251/BE251-1)*100))</f>
        <v>3.5588972431077615</v>
      </c>
      <c r="BO251" s="133">
        <f>BO243/BO228*100</f>
        <v>8.0782312925170068</v>
      </c>
      <c r="BP251" s="65">
        <f>IF(ISERROR(BO251/BG251),"NM",IF(OR(BO251/BG251&lt;0.5,BO251/BG251&gt;2),"NM",(BO251/BG251-1)*100))</f>
        <v>9.5610119047619069</v>
      </c>
      <c r="BQ251" s="133">
        <f>BQ243/BQ228*100</f>
        <v>7.1368597816960531</v>
      </c>
      <c r="BR251" s="65">
        <f>IF(ISERROR(BQ251/BI251),"NM",IF(OR(BQ251/BI251&lt;0.5,BQ251/BI251&gt;2),"NM",(BQ251/BI251-1)*100))</f>
        <v>-0.71634303691185952</v>
      </c>
      <c r="BS251" s="133">
        <f>BS243/BS228*100</f>
        <v>7.2787427626137307</v>
      </c>
      <c r="BT251" s="65">
        <f>IF(ISERROR(BS251/BK251),"NM",IF(OR(BS251/BK251&lt;0.5,BS251/BK251&gt;2),"NM",(BS251/BK251-1)*100))</f>
        <v>7.4572286796395604</v>
      </c>
      <c r="BU251" s="133">
        <f>BU243/BU228*100</f>
        <v>8.4227910817506189</v>
      </c>
      <c r="BV251" s="65">
        <f>IF(ISERROR(BU251/BM251),"NM",IF(OR(BU251/BM251&lt;0.5,BU251/BM251&gt;2),"NM",(BU251/BM251-1)*100))</f>
        <v>9.1134299226784741</v>
      </c>
      <c r="BW251" s="133">
        <f>BW243/BW228*100</f>
        <v>10.24390243902439</v>
      </c>
      <c r="BX251" s="65">
        <f>IF(ISERROR(BW251/BO251),"NM",IF(OR(BW251/BO251&lt;0.5,BW251/BO251&gt;2),"NM",(BW251/BO251-1)*100))</f>
        <v>26.808729139922981</v>
      </c>
      <c r="BY251" s="133">
        <f>BY243/BY228*100</f>
        <v>8.5036794766966484</v>
      </c>
      <c r="BZ251" s="65">
        <f>IF(ISERROR(BY251/BQ251),"NM",IF(OR(BY251/BQ251&lt;0.5,BY251/BQ251&gt;2),"NM",(BY251/BQ251-1)*100))</f>
        <v>19.15155596171423</v>
      </c>
      <c r="CA251" s="133">
        <f>CA243/CA228*100</f>
        <v>7.5242718446601939</v>
      </c>
      <c r="CB251" s="65">
        <f>IF(ISERROR(CA251/BS251),"NM",IF(OR(CA251/BS251&lt;0.5,CA251/BS251&gt;2),"NM",(CA251/BS251-1)*100))</f>
        <v>3.3732347749337865</v>
      </c>
      <c r="CC251" s="133">
        <f>CC243/CC228*100</f>
        <v>7.59493670886076</v>
      </c>
      <c r="CD251" s="65">
        <f>IF(ISERROR(CC251/BU251),"NM",IF(OR(CC251/BU251&lt;0.5,CC251/BU251&gt;2),"NM",(CC251/BU251-1)*100))</f>
        <v>-9.8287416232315632</v>
      </c>
      <c r="CE251" s="133">
        <f>CE243/CE228*100</f>
        <v>9.7962382445141056</v>
      </c>
      <c r="CF251" s="65">
        <f>IF(ISERROR(CE251/BW251),"NM",IF(OR(CE251/BW251&lt;0.5,CE251/BW251&gt;2),"NM",(CE251/BW251-1)*100))</f>
        <v>-4.3700552321242032</v>
      </c>
      <c r="CG251" s="133">
        <f>CG243/CG228*100</f>
        <v>6.3813229571984431</v>
      </c>
      <c r="CH251" s="65">
        <f>IF(ISERROR(CG251/BY251),"NM",IF(OR(CG251/BY251&lt;0.5,CG251/BY251&gt;2),"NM",(CG251/BY251-1)*100))</f>
        <v>-24.958096378329852</v>
      </c>
      <c r="CI251" s="133">
        <f>CI243/CI228*100</f>
        <v>6.897620708362397</v>
      </c>
      <c r="CJ251" s="65">
        <f>IF(ISERROR(CI251/CA251),"NM",IF(OR(CI251/CA251&lt;0.5,CI251/CA251&gt;2),"NM",(CI251/CA251-1)*100))</f>
        <v>-8.3283957469255547</v>
      </c>
      <c r="CK251" s="133">
        <f>CK243/CK228*100</f>
        <v>7.7451737451737444</v>
      </c>
      <c r="CL251" s="65">
        <f>IF(ISERROR(CK251/CC251),"NM",IF(OR(CK251/CC251&lt;0.5,CK251/CC251&gt;2),"NM",(CK251/CC251-1)*100))</f>
        <v>1.9781209781209563</v>
      </c>
      <c r="CM251" s="133">
        <f>CM243/CM228*100</f>
        <v>8.1306990881458976</v>
      </c>
      <c r="CN251" s="65">
        <f>IF(ISERROR(CM251/CE251),"NM",IF(OR(CM251/CE251&lt;0.5,CM251/CE251&gt;2),"NM",(CM251/CE251-1)*100))</f>
        <v>-17.001823708206665</v>
      </c>
      <c r="CO251" s="133">
        <f>CO243/CO228*100</f>
        <v>6.656694091249066</v>
      </c>
      <c r="CP251" s="65">
        <f>IF(ISERROR(CO251/CG251),"NM",IF(OR(CO251/CG251&lt;0.5,CO251/CG251&gt;2),"NM",(CO251/CG251-1)*100))</f>
        <v>4.3152671616469629</v>
      </c>
      <c r="CQ251" s="133">
        <f>CQ243/CQ228*100</f>
        <v>6.8032786885245899</v>
      </c>
      <c r="CR251" s="65">
        <f>IF(ISERROR(CQ251/CI251),"NM",IF(OR(CQ251/CI251&lt;0.5,CQ251/CI251&gt;2),"NM",(CQ251/CI251-1)*100))</f>
        <v>-1.3677472831092441</v>
      </c>
      <c r="CS251" s="133">
        <f>CS243/CS228*100</f>
        <v>7.1269487750556788</v>
      </c>
      <c r="CT251" s="65">
        <f>IF(ISERROR(CS251/CK251),"NM",IF(OR(CS251/CK251&lt;0.5,CS251/CK251&gt;2),"NM",(CS251/CK251-1)*100))</f>
        <v>-7.9820671615443146</v>
      </c>
      <c r="CU251" s="133">
        <f>CU243/CU228*100</f>
        <v>7.9422382671480145</v>
      </c>
      <c r="CV251" s="65">
        <f>IF(ISERROR(CU251/CM251),"NM",IF(OR(CU251/CM251&lt;0.5,CU251/CM251&gt;2),"NM",(CU251/CM251-1)*100))</f>
        <v>-2.3178919666655529</v>
      </c>
      <c r="CW251" s="133">
        <f>CW243/CW228*100</f>
        <v>6.5433854907539111</v>
      </c>
      <c r="CX251" s="65">
        <f>IF(ISERROR(CW251/CO251),"NM",IF(OR(CW251/CO251&lt;0.5,CW251/CO251&gt;2),"NM",(CW251/CO251-1)*100))</f>
        <v>-1.7021752681126046</v>
      </c>
      <c r="CY251" s="133">
        <f>CY243/CY228*100</f>
        <v>7.1529745042492916</v>
      </c>
      <c r="CZ251" s="65">
        <f>IF(ISERROR(CY251/CQ251),"NM",IF(OR(CY251/CQ251&lt;0.5,CY251/CQ251&gt;2),"NM",(CY251/CQ251-1)*100))</f>
        <v>5.1401071708932156</v>
      </c>
      <c r="DA251" s="133">
        <f>DA243/DA228*100</f>
        <v>6.8771929824561404</v>
      </c>
      <c r="DB251" s="65">
        <f>IF(ISERROR(DA251/CS251),"NM",IF(OR(DA251/CS251&lt;0.5,DA251/CS251&gt;2),"NM",(DA251/CS251-1)*100))</f>
        <v>-3.5043859649122711</v>
      </c>
      <c r="DC251" s="133">
        <f>DC243/DC228*100</f>
        <v>8.3449235048678716</v>
      </c>
      <c r="DD251" s="65">
        <f>IF(ISERROR(DC251/CU251),"NM",IF(OR(DC251/CU251&lt;0.5,DC251/CU251&gt;2),"NM",(DC251/CU251-1)*100))</f>
        <v>5.070173220381835</v>
      </c>
      <c r="DE251" s="133">
        <f>DE243/DE228*100</f>
        <v>6.7400275103163683</v>
      </c>
      <c r="DF251" s="65">
        <f>IF(ISERROR(DE251/CW251),"NM",IF(OR(DE251/CW251&lt;0.5,DE251/CW251&gt;2),"NM",(DE251/CW251-1)*100))</f>
        <v>3.0052030380958161</v>
      </c>
      <c r="DG251" s="133">
        <f>DG243/DG228*100</f>
        <v>7.0887818306951136</v>
      </c>
      <c r="DH251" s="65">
        <f>IF(ISERROR(DG251/CY251),"NM",IF(OR(DG251/CY251&lt;0.5,DG251/CY251&gt;2),"NM",(DG251/CY251-1)*100))</f>
        <v>-0.89742628770791422</v>
      </c>
      <c r="DI251" s="133">
        <f>DI243/DI228*100</f>
        <v>7.7455048409405256</v>
      </c>
      <c r="DJ251" s="65">
        <f>IF(ISERROR(DI251/DA251),"NM",IF(OR(DI251/DA251&lt;0.5,DI251/DA251&gt;2),"NM",(DI251/DA251-1)*100))</f>
        <v>12.625963248369887</v>
      </c>
      <c r="DK251" s="133">
        <f>DK243/DK228*100</f>
        <v>8.934707903780069</v>
      </c>
      <c r="DL251" s="65">
        <f>IF(ISERROR(DK251/DC251),"NM",IF(OR(DK251/DC251&lt;0.5,DK251/DC251&gt;2),"NM",(DK251/DC251-1)*100))</f>
        <v>7.0675830469645096</v>
      </c>
      <c r="DM251" s="133">
        <f>DM243/DM228*100</f>
        <v>7.3319755600814664</v>
      </c>
      <c r="DN251" s="65">
        <f>IF(ISERROR(DM251/DE251),"NM",IF(OR(DM251/DE251&lt;0.5,DM251/DE251&gt;2),"NM",(DM251/DE251-1)*100))</f>
        <v>8.7825761669229951</v>
      </c>
      <c r="DO251" s="133">
        <f>DO243/DO228*100</f>
        <v>7.6294277929155312</v>
      </c>
      <c r="DP251" s="65">
        <f>IF(ISERROR(DO251/DG251),"NM",IF(OR(DO251/DG251&lt;0.5,DO251/DG251&gt;2),"NM",(DO251/DG251-1)*100))</f>
        <v>7.6267823602550244</v>
      </c>
      <c r="DQ251" s="133">
        <f>DQ243/DQ228*100</f>
        <v>7.4504442925495562</v>
      </c>
      <c r="DR251" s="65">
        <f>IF(ISERROR(DQ251/DI251),"NM",IF(OR(DQ251/DI251&lt;0.5,DQ251/DI251&gt;2),"NM",(DQ251/DI251-1)*100))</f>
        <v>-3.8094424372619784</v>
      </c>
      <c r="DS251" s="133">
        <f>DS243/DS228*100</f>
        <v>8.4880636604774526</v>
      </c>
      <c r="DT251" s="65">
        <f>IF(ISERROR(DS251/DK251),"NM",IF(OR(DS251/DK251&lt;0.5,DS251/DK251&gt;2),"NM",(DS251/DK251-1)*100))</f>
        <v>-4.9989798000408259</v>
      </c>
      <c r="DU251" s="133">
        <f>DU243/DU228*100</f>
        <v>7.5283144570286478</v>
      </c>
      <c r="DV251" s="65">
        <f>IF(ISERROR(DU251/DM251),"NM",IF(OR(DU251/DM251&lt;0.5,DU251/DM251&gt;2),"NM",(DU251/DM251-1)*100))</f>
        <v>2.6778444000296053</v>
      </c>
      <c r="DW251" s="133">
        <f>DW243/DW228*100</f>
        <v>7.5</v>
      </c>
      <c r="DX251" s="65">
        <f>IF(ISERROR(DW251/DO251),"NM",IF(OR(DW251/DO251&lt;0.5,DW251/DO251&gt;2),"NM",(DW251/DO251-1)*100))</f>
        <v>-1.6964285714285654</v>
      </c>
      <c r="DY251" s="133">
        <f t="shared" ref="DY251:EA251" si="810">DY243/DY228*100</f>
        <v>8.8430851063829792</v>
      </c>
      <c r="DZ251" s="65">
        <f>IF(ISERROR(DY251/DQ251),"NM",IF(OR(DY251/DQ251&lt;0.5,DY251/DQ251&gt;2),"NM",(DY251/DQ251-1)*100))</f>
        <v>18.692050556314665</v>
      </c>
      <c r="EA251" s="133">
        <f t="shared" si="810"/>
        <v>9.1321243523316067</v>
      </c>
      <c r="EB251" s="65">
        <f>IF(ISERROR(EA251/DS251),"NM",IF(OR(EA251/DS251&lt;0.5,EA251/DS251&gt;2),"NM",(EA251/DS251-1)*100))</f>
        <v>7.5878400259067558</v>
      </c>
      <c r="EC251" s="133">
        <f t="shared" ref="EC251:EE251" si="811">EC243/EC228*100</f>
        <v>7.6072821846553964</v>
      </c>
      <c r="ED251" s="65">
        <f>IF(ISERROR(EC251/DU251),"NM",IF(OR(EC251/DU251&lt;0.5,EC251/DU251&gt;2),"NM",(EC251/DU251-1)*100))</f>
        <v>1.0489430014845036</v>
      </c>
      <c r="EE251" s="133">
        <f t="shared" si="811"/>
        <v>7.5226977950713358</v>
      </c>
      <c r="EF251" s="65">
        <f>IF(ISERROR(EE251/DW251),"NM",IF(OR(EE251/DW251&lt;0.5,EE251/DW251&gt;2),"NM",(EE251/DW251-1)*100))</f>
        <v>0.30263726761781129</v>
      </c>
      <c r="EG251" s="133">
        <f t="shared" ref="EG251" si="812">EG243/EG228*100</f>
        <v>8.0362929358392741</v>
      </c>
      <c r="EH251" s="65">
        <f>IF(ISERROR(EG251/DY251),"NM",IF(OR(EG251/DY251&lt;0.5,EG251/DY251&gt;2),"NM",(EG251/DY251-1)*100))</f>
        <v>-9.1234242443438482</v>
      </c>
      <c r="EI251" s="133">
        <f t="shared" ref="EI251:EK251" si="813">EI243/EI228*100</f>
        <v>8.9228808158062467</v>
      </c>
      <c r="EJ251" s="65">
        <f>IF(ISERROR(EI251/EA251),"NM",IF(OR(EI251/EA251&lt;0.5,EI251/EA251&gt;2),"NM",(EI251/EA251-1)*100))</f>
        <v>-2.2912909247883362</v>
      </c>
      <c r="EK251" s="133">
        <f t="shared" si="813"/>
        <v>7.3932441045251744</v>
      </c>
      <c r="EL251" s="65">
        <f>IF(ISERROR(EK251/EC251),"NM",IF(OR(EK251/EC251&lt;0.5,EK251/EC251&gt;2),"NM",(EK251/EC251-1)*100))</f>
        <v>-2.8135945917972749</v>
      </c>
      <c r="EM251" s="133">
        <f t="shared" ref="EM251" si="814">EM243/EM228*100</f>
        <v>7.3650793650793647</v>
      </c>
      <c r="EN251" s="65">
        <f>IF(ISERROR(EM251/EE251),"NM",IF(OR(EM251/EE251&lt;0.5,EM251/EE251&gt;2),"NM",(EM251/EE251-1)*100))</f>
        <v>-2.0952380952380945</v>
      </c>
      <c r="EO251" s="133">
        <f t="shared" ref="EO251" si="815">EO243/EO228*100</f>
        <v>8.3174603174603181</v>
      </c>
      <c r="EP251" s="65">
        <f>IF(ISERROR(EO251/EG251),"NM",IF(OR(EO251/EG251&lt;0.5,EO251/EG251&gt;2),"NM",(EO251/EG251-1)*100))</f>
        <v>3.4987199180747552</v>
      </c>
      <c r="EQ251" s="131">
        <f t="shared" ref="EQ251:ES251" si="816">EQ243/EQ228*100</f>
        <v>9.0785451215740753</v>
      </c>
      <c r="ER251" s="65">
        <f>IF(ISERROR(EQ251/EI251),"NM",IF(OR(EQ251/EI251&lt;0.5,EQ251/EI251&gt;2),"NM",(EQ251/EI251-1)*100))</f>
        <v>1.7445521124980212</v>
      </c>
      <c r="ES251" s="131">
        <f t="shared" si="816"/>
        <v>7.7849431698483214</v>
      </c>
      <c r="ET251" s="65">
        <f>IF(ISERROR(ES251/EK251),"NM",IF(OR(ES251/EK251&lt;0.5,ES251/EK251&gt;2),"NM",(ES251/EK251-1)*100))</f>
        <v>5.2980675301036007</v>
      </c>
      <c r="EU251" s="131">
        <f t="shared" ref="EU251" si="817">EU243/EU228*100</f>
        <v>7.7456264146672966</v>
      </c>
      <c r="EV251" s="65">
        <f>IF(ISERROR(EU251/EM251),"NM",IF(OR(EU251/EM251&lt;0.5,EU251/EM251&gt;2),"NM",(EU251/EM251-1)*100))</f>
        <v>5.1669103715602738</v>
      </c>
      <c r="EW251" s="131">
        <f t="shared" ref="EW251" si="818">EW243/EW228*100</f>
        <v>8.0403059359752973</v>
      </c>
      <c r="EX251" s="65">
        <f>IF(ISERROR(EW251/EO251),"NM",IF(OR(EW251/EO251&lt;0.5,EW251/EO251&gt;2),"NM",(EW251/EO251-1)*100))</f>
        <v>-3.3321996247244856</v>
      </c>
      <c r="EY251" s="65"/>
      <c r="EZ251" s="317"/>
      <c r="FA251" s="59"/>
      <c r="FB251" s="139">
        <f>FB243/FB228*100</f>
        <v>6.3841786800198239</v>
      </c>
      <c r="FC251" s="63"/>
      <c r="FD251" s="139">
        <f>FD243/FD228*100</f>
        <v>6.5379825653798251</v>
      </c>
      <c r="FE251" s="65">
        <f>IF(ISERROR(FD251/FB251),"NM",IF(OR(FD251/FB251&lt;0.5,FD251/FB251&gt;2),"NM",(FD251/FB251-1)*100))</f>
        <v>2.4091413017832908</v>
      </c>
      <c r="FF251" s="139">
        <f>FF243/FF228*100</f>
        <v>6.8045726728361453</v>
      </c>
      <c r="FG251" s="65">
        <f>IF(ISERROR(FF251/FD251),"NM",IF(OR(FF251/FD251&lt;0.5,FF251/FD251&gt;2),"NM",(FF251/FD251-1)*100))</f>
        <v>4.0775591673795297</v>
      </c>
      <c r="FH251" s="139">
        <f>FH243/FH228*100</f>
        <v>6.9605568445475638</v>
      </c>
      <c r="FI251" s="65">
        <f>IF(ISERROR(FH251/FF251),"NM",IF(OR(FH251/FF251&lt;0.5,FH251/FF251&gt;2),"NM",(FH251/FF251-1)*100))</f>
        <v>2.2923433874709964</v>
      </c>
      <c r="FJ251" s="139">
        <f>FJ243/FJ228*100</f>
        <v>6.872315501757126</v>
      </c>
      <c r="FK251" s="65">
        <f>IF(ISERROR(FJ251/FH251),"NM",IF(OR(FJ251/FH251&lt;0.5,FJ251/FH251&gt;2),"NM",(FJ251/FH251-1)*100))</f>
        <v>-1.2677339580892899</v>
      </c>
      <c r="FL251" s="139">
        <f>FL243/FL228*100</f>
        <v>7.0441523424334349</v>
      </c>
      <c r="FM251" s="65">
        <f>IF(ISERROR(FL251/FJ251),"NM",IF(OR(FL251/FJ251&lt;0.5,FL251/FJ251&gt;2),"NM",(FL251/FJ251-1)*100))</f>
        <v>2.500421300977429</v>
      </c>
      <c r="FN251" s="139">
        <f>FN243/FN228*100</f>
        <v>7.3331337922777617</v>
      </c>
      <c r="FO251" s="65">
        <f>IF(ISERROR(FN251/FL251),"NM",IF(OR(FN251/FL251&lt;0.5,FN251/FL251&gt;2),"NM",(FN251/FL251-1)*100))</f>
        <v>4.1024304386991339</v>
      </c>
      <c r="FP251" s="139">
        <f>FP243/FP228*100</f>
        <v>7.0204081632653059</v>
      </c>
      <c r="FQ251" s="65">
        <f>IF(ISERROR(FP251/FN251),"NM",IF(OR(FP251/FN251&lt;0.5,FP251/FN251&gt;2),"NM",(FP251/FN251-1)*100))</f>
        <v>-4.2645564348188341</v>
      </c>
      <c r="FR251" s="3">
        <f>FR243/FR228*100</f>
        <v>7.1996027805362459</v>
      </c>
      <c r="FS251" s="65">
        <f>IF(ISERROR(FR251/FP251),"NM",IF(OR(FR251/FP251&lt;0.5,FR251/FP251&gt;2),"NM",(FR251/FP251-1)*100))</f>
        <v>2.5524814669407148</v>
      </c>
      <c r="FT251" s="3">
        <f>FT243/FT228*100</f>
        <v>7.2649572649572658</v>
      </c>
      <c r="FU251" s="65">
        <f>IF(ISERROR(FT251/FR251),"NM",IF(OR(FT251/FR251&lt;0.5,FT251/FR251&gt;2),"NM",(FT251/FR251-1)*100))</f>
        <v>0.90775125257884781</v>
      </c>
      <c r="FV251" s="3">
        <f>FV243/FV228*100</f>
        <v>7.7292667641529142</v>
      </c>
      <c r="FW251" s="65">
        <f>IF(ISERROR(FV251/FT251),"NM",IF(OR(FV251/FT251&lt;0.5,FV251/FT251&gt;2),"NM",(FV251/FT251-1)*100))</f>
        <v>6.3910836948106953</v>
      </c>
      <c r="FX251" s="143">
        <f>FX243/FX228*100</f>
        <v>8.4595194831415306</v>
      </c>
      <c r="FY251" s="65">
        <f>IF(ISERROR(FX251/FV251),"NM",IF(OR(FX251/FV251&lt;0.5,FX251/FV251&gt;2),"NM",(FX251/FV251-1)*100))</f>
        <v>9.4478912589148756</v>
      </c>
      <c r="FZ251" s="143">
        <f>FZ243/FZ228*100</f>
        <v>7.7006781571225922</v>
      </c>
      <c r="GA251" s="65">
        <f>IF(ISERROR(FZ251/FX251),"NM",IF(OR(FZ251/FX251&lt;0.5,FZ251/FX251&gt;2),"NM",(FZ251/FX251-1)*100))</f>
        <v>-8.9702651259470194</v>
      </c>
      <c r="GB251" s="143">
        <f>GB243/GB228*100</f>
        <v>7.1752152751778357</v>
      </c>
      <c r="GC251" s="65">
        <f>IF(ISERROR(GB251/FZ251),"NM",IF(OR(GB251/FZ251&lt;0.5,GB251/FZ251&gt;2),"NM",(GB251/FZ251-1)*100))</f>
        <v>-6.8235923021758733</v>
      </c>
      <c r="GD251" s="143">
        <f>GD243/GD228*100</f>
        <v>7.1250888415067521</v>
      </c>
      <c r="GE251" s="65">
        <f>IF(ISERROR(GD251/GB251),"NM",IF(OR(GD251/GB251&lt;0.5,GD251/GB251&gt;2),"NM",(GD251/GB251-1)*100))</f>
        <v>-0.69860529264526017</v>
      </c>
      <c r="GF251" s="143">
        <f>GF243/GF228*100</f>
        <v>7.4771196684510448</v>
      </c>
      <c r="GG251" s="65">
        <f>IF(ISERROR(GF251/GD251),"NM",IF(OR(GF251/GD251&lt;0.5,GF251/GD251&gt;2),"NM",(GF251/GD251-1)*100))</f>
        <v>4.9407219302805006</v>
      </c>
      <c r="GH251" s="143">
        <f>GH243/GH228*100</f>
        <v>7.8341013824884786</v>
      </c>
      <c r="GI251" s="65">
        <f>IF(ISERROR(GH251/GF251),"NM",IF(OR(GH251/GF251&lt;0.5,GH251/GF251&gt;2),"NM",(GH251/GF251-1)*100))</f>
        <v>4.7743212609486774</v>
      </c>
      <c r="GJ251" s="143">
        <f>GJ243/GJ228*100</f>
        <v>8.0888446875517985</v>
      </c>
      <c r="GK251" s="65">
        <f>IF(ISERROR(GJ251/GH251),"NM",IF(OR(GJ251/GH251&lt;0.5,GJ251/GH251&gt;2),"NM",(GJ251/GH251-1)*100))</f>
        <v>3.2517233646317978</v>
      </c>
      <c r="GL251" s="143">
        <f>GL243/GL228*100</f>
        <v>8.0752391762607427</v>
      </c>
      <c r="GM251" s="65">
        <f>IF(ISERROR(GL251/GJ251),"NM",IF(OR(GL251/GJ251&lt;0.5,GL251/GJ251&gt;2),"NM",(GL251/GJ251-1)*100))</f>
        <v>-0.16820092135028109</v>
      </c>
      <c r="GN251" s="143">
        <f>GN243/GN228*100</f>
        <v>7.9993638676844778</v>
      </c>
      <c r="GO251" s="65">
        <f>IF(ISERROR(GN251/GL251),"NM",IF(OR(GN251/GL251&lt;0.5,GN251/GL251&gt;2),"NM",(GN251/GL251-1)*100))</f>
        <v>-0.93960447387515522</v>
      </c>
      <c r="GP251" s="143">
        <f>GP243/GP228*100</f>
        <v>8.1608759457547482</v>
      </c>
      <c r="GQ251" s="65">
        <f>IF(ISERROR(GP251/GN251),"NM",IF(OR(GP251/GN251&lt;0.5,GP251/GN251&gt;2),"NM",(GP251/GN251-1)*100))</f>
        <v>2.0190615246637345</v>
      </c>
      <c r="GR251" s="131">
        <f>GR243/GR228*100</f>
        <v>7.6755744748315244</v>
      </c>
      <c r="GS251" s="65">
        <f>IF(ISERROR(GR251/GP251),"NM",IF(OR(GR251/GP251&lt;0.5,GR251/GP251&gt;2),"NM",(GR251/GP251-1)*100))</f>
        <v>-5.9466835931463402</v>
      </c>
      <c r="GT251" s="131">
        <f>GT243/GT228*100</f>
        <v>7.2250364565421537</v>
      </c>
      <c r="GU251" s="65">
        <f>IF(ISERROR(GT251/GR251),"NM",IF(OR(GT251/GR251&lt;0.5,GT251/GR251&gt;2),"NM",(GT251/GR251-1)*100))</f>
        <v>-5.8697628401196633</v>
      </c>
      <c r="GV251" s="131">
        <f>GV243/GV228*100</f>
        <v>6.8771025583050722</v>
      </c>
      <c r="GW251" s="65">
        <f>IF(ISERROR(GV251/GT251),"NM",IF(OR(GV251/GT251&lt;0.5,GV251/GT251&gt;2),"NM",(GV251/GT251-1)*100))</f>
        <v>-4.815669793915478</v>
      </c>
      <c r="GX251" s="131">
        <f>GX243/GX228*100</f>
        <v>6.6071382472224061</v>
      </c>
      <c r="GY251" s="65">
        <f>IF(ISERROR(GX251/GV251),"NM",IF(OR(GX251/GV251&lt;0.5,GX251/GV251&gt;2),"NM",(GX251/GV251-1)*100))</f>
        <v>-3.92555307695166</v>
      </c>
      <c r="GZ251" s="67">
        <f t="shared" si="723"/>
        <v>-3.7520277869718455</v>
      </c>
      <c r="HA251" s="283"/>
      <c r="HB251" s="57"/>
      <c r="HC251"/>
      <c r="HD251"/>
      <c r="HE251"/>
      <c r="HF251"/>
      <c r="HG251"/>
      <c r="HH251"/>
    </row>
    <row r="252" spans="2:216" s="2" customFormat="1" ht="13.5" customHeight="1" x14ac:dyDescent="0.2">
      <c r="B252" s="54"/>
      <c r="C252" s="57"/>
      <c r="D252" s="63"/>
      <c r="E252" s="57"/>
      <c r="F252" s="63"/>
      <c r="G252" s="57"/>
      <c r="H252" s="63"/>
      <c r="I252" s="57"/>
      <c r="J252" s="63"/>
      <c r="K252" s="57"/>
      <c r="L252" s="63"/>
      <c r="M252" s="57"/>
      <c r="N252" s="63"/>
      <c r="O252" s="57"/>
      <c r="P252" s="63"/>
      <c r="Q252" s="57"/>
      <c r="R252" s="63"/>
      <c r="S252" s="57"/>
      <c r="T252" s="63"/>
      <c r="U252" s="57"/>
      <c r="V252" s="63"/>
      <c r="W252" s="57"/>
      <c r="X252" s="63"/>
      <c r="Y252" s="57"/>
      <c r="Z252" s="63"/>
      <c r="AA252" s="57"/>
      <c r="AB252" s="63"/>
      <c r="AC252" s="57"/>
      <c r="AD252" s="63"/>
      <c r="AE252" s="57"/>
      <c r="AF252" s="63"/>
      <c r="AG252" s="57"/>
      <c r="AH252" s="63"/>
      <c r="AI252" s="55"/>
      <c r="AJ252" s="63"/>
      <c r="AK252" s="57"/>
      <c r="AL252" s="63"/>
      <c r="AM252" s="57"/>
      <c r="AN252" s="63"/>
      <c r="AO252" s="59"/>
      <c r="AP252" s="63"/>
      <c r="AQ252" s="59"/>
      <c r="AR252" s="63"/>
      <c r="AS252" s="59"/>
      <c r="AT252" s="63"/>
      <c r="AU252" s="59"/>
      <c r="AV252" s="63"/>
      <c r="AW252" s="59"/>
      <c r="AX252" s="63"/>
      <c r="AY252" s="59"/>
      <c r="AZ252" s="65"/>
      <c r="BA252" s="59"/>
      <c r="BB252" s="65"/>
      <c r="BC252" s="59"/>
      <c r="BD252" s="65"/>
      <c r="BE252" s="59"/>
      <c r="BF252" s="65"/>
      <c r="BG252" s="59"/>
      <c r="BH252" s="65"/>
      <c r="BI252" s="59"/>
      <c r="BJ252" s="65"/>
      <c r="BK252" s="59"/>
      <c r="BL252" s="65"/>
      <c r="BM252" s="59"/>
      <c r="BN252" s="65"/>
      <c r="BO252" s="59"/>
      <c r="BP252" s="65"/>
      <c r="BQ252" s="124"/>
      <c r="BR252" s="65"/>
      <c r="BS252" s="59"/>
      <c r="BT252" s="65"/>
      <c r="BU252" s="59"/>
      <c r="BV252" s="65"/>
      <c r="BW252" s="59"/>
      <c r="BX252" s="65"/>
      <c r="BY252" s="59"/>
      <c r="BZ252" s="65"/>
      <c r="CA252" s="59"/>
      <c r="CB252" s="65"/>
      <c r="CC252" s="59"/>
      <c r="CD252" s="65"/>
      <c r="CE252" s="59"/>
      <c r="CF252" s="65"/>
      <c r="CG252" s="124"/>
      <c r="CH252" s="65"/>
      <c r="CI252" s="59"/>
      <c r="CJ252" s="65"/>
      <c r="CK252" s="59"/>
      <c r="CL252" s="65"/>
      <c r="CM252" s="59"/>
      <c r="CN252" s="65"/>
      <c r="CO252" s="59"/>
      <c r="CP252" s="65"/>
      <c r="CQ252" s="59"/>
      <c r="CR252" s="65"/>
      <c r="CS252" s="59"/>
      <c r="CT252" s="65"/>
      <c r="CU252" s="59"/>
      <c r="CV252" s="65"/>
      <c r="CW252" s="59"/>
      <c r="CX252" s="65"/>
      <c r="CY252" s="59"/>
      <c r="CZ252" s="65"/>
      <c r="DA252" s="59"/>
      <c r="DB252" s="65"/>
      <c r="DC252" s="59"/>
      <c r="DD252" s="65"/>
      <c r="DE252" s="59"/>
      <c r="DF252" s="65"/>
      <c r="DG252" s="59"/>
      <c r="DH252" s="65"/>
      <c r="DI252" s="59"/>
      <c r="DJ252" s="65"/>
      <c r="DK252" s="59"/>
      <c r="DL252" s="65"/>
      <c r="DM252" s="59"/>
      <c r="DN252" s="65"/>
      <c r="DO252" s="59"/>
      <c r="DP252" s="65"/>
      <c r="DQ252" s="59"/>
      <c r="DR252" s="65"/>
      <c r="DS252" s="59"/>
      <c r="DT252" s="65"/>
      <c r="DU252" s="59"/>
      <c r="DV252" s="65"/>
      <c r="DW252" s="59"/>
      <c r="DX252" s="65"/>
      <c r="DY252" s="59"/>
      <c r="DZ252" s="65"/>
      <c r="EA252" s="59"/>
      <c r="EB252" s="65"/>
      <c r="EC252" s="142"/>
      <c r="ED252" s="65"/>
      <c r="EE252" s="142"/>
      <c r="EF252" s="65"/>
      <c r="EG252" s="142"/>
      <c r="EH252" s="65"/>
      <c r="EI252" s="142"/>
      <c r="EJ252" s="65"/>
      <c r="EK252" s="142"/>
      <c r="EL252" s="65"/>
      <c r="EM252" s="142"/>
      <c r="EN252" s="65"/>
      <c r="EO252" s="142"/>
      <c r="EP252" s="65"/>
      <c r="EQ252" s="142"/>
      <c r="ER252" s="65"/>
      <c r="ES252" s="142"/>
      <c r="ET252" s="65"/>
      <c r="EU252" s="142"/>
      <c r="EV252" s="65"/>
      <c r="EW252" s="142"/>
      <c r="EX252" s="65"/>
      <c r="EY252" s="65"/>
      <c r="EZ252" s="317"/>
      <c r="FA252" s="59"/>
      <c r="FB252" s="57"/>
      <c r="FC252" s="63"/>
      <c r="FD252" s="57"/>
      <c r="FE252" s="65"/>
      <c r="FF252" s="57"/>
      <c r="FG252" s="65"/>
      <c r="FH252" s="57"/>
      <c r="FI252" s="65"/>
      <c r="FJ252" s="57"/>
      <c r="FK252" s="65"/>
      <c r="FL252" s="57"/>
      <c r="FM252" s="65"/>
      <c r="FN252" s="57"/>
      <c r="FO252" s="65"/>
      <c r="FP252" s="57"/>
      <c r="FQ252" s="65"/>
      <c r="FR252" s="3"/>
      <c r="FS252" s="65"/>
      <c r="FT252" s="3"/>
      <c r="FU252" s="65"/>
      <c r="FV252" s="3"/>
      <c r="FW252" s="65"/>
      <c r="FX252" s="3"/>
      <c r="FY252" s="65"/>
      <c r="FZ252" s="143"/>
      <c r="GA252" s="65"/>
      <c r="GB252" s="3"/>
      <c r="GC252" s="65"/>
      <c r="GD252" s="3"/>
      <c r="GE252" s="65"/>
      <c r="GF252" s="3"/>
      <c r="GG252" s="65"/>
      <c r="GH252" s="3"/>
      <c r="GI252" s="65"/>
      <c r="GJ252" s="3"/>
      <c r="GK252" s="65"/>
      <c r="GL252" s="3"/>
      <c r="GM252" s="65"/>
      <c r="GN252" s="3"/>
      <c r="GO252" s="65"/>
      <c r="GP252" s="3"/>
      <c r="GQ252" s="65"/>
      <c r="GR252" s="153"/>
      <c r="GS252" s="65"/>
      <c r="GT252" s="153"/>
      <c r="GU252" s="65"/>
      <c r="GV252" s="153"/>
      <c r="GW252" s="65"/>
      <c r="GX252" s="153"/>
      <c r="GY252" s="65"/>
      <c r="GZ252" s="67" t="str">
        <f t="shared" si="723"/>
        <v/>
      </c>
      <c r="HA252" s="283"/>
      <c r="HB252" s="57"/>
      <c r="HC252"/>
      <c r="HD252"/>
      <c r="HE252"/>
      <c r="HF252"/>
      <c r="HG252"/>
      <c r="HH252"/>
    </row>
    <row r="253" spans="2:216" s="2" customFormat="1" ht="13.5" customHeight="1" x14ac:dyDescent="0.2">
      <c r="B253" s="61" t="s">
        <v>448</v>
      </c>
      <c r="C253" s="57"/>
      <c r="D253" s="63"/>
      <c r="E253" s="57"/>
      <c r="F253" s="63"/>
      <c r="G253" s="57"/>
      <c r="H253" s="63"/>
      <c r="I253" s="57"/>
      <c r="J253" s="63"/>
      <c r="K253" s="57"/>
      <c r="L253" s="63"/>
      <c r="M253" s="57"/>
      <c r="N253" s="63"/>
      <c r="O253" s="57"/>
      <c r="P253" s="63"/>
      <c r="Q253" s="57"/>
      <c r="R253" s="63"/>
      <c r="S253" s="57"/>
      <c r="T253" s="63"/>
      <c r="U253" s="57"/>
      <c r="V253" s="63"/>
      <c r="W253" s="57"/>
      <c r="X253" s="63"/>
      <c r="Y253" s="57"/>
      <c r="Z253" s="63"/>
      <c r="AA253" s="57"/>
      <c r="AB253" s="63"/>
      <c r="AC253" s="57"/>
      <c r="AD253" s="63"/>
      <c r="AE253" s="57"/>
      <c r="AF253" s="63"/>
      <c r="AG253" s="57"/>
      <c r="AH253" s="63"/>
      <c r="AI253" s="55"/>
      <c r="AJ253" s="63"/>
      <c r="AK253" s="57"/>
      <c r="AL253" s="63"/>
      <c r="AM253" s="57"/>
      <c r="AN253" s="63"/>
      <c r="AO253" s="59"/>
      <c r="AP253" s="63"/>
      <c r="AQ253" s="59"/>
      <c r="AR253" s="63"/>
      <c r="AS253" s="59"/>
      <c r="AT253" s="63"/>
      <c r="AU253" s="59"/>
      <c r="AV253" s="63"/>
      <c r="AW253" s="59"/>
      <c r="AX253" s="63"/>
      <c r="AY253" s="59"/>
      <c r="AZ253" s="65"/>
      <c r="BA253" s="59"/>
      <c r="BB253" s="65"/>
      <c r="BC253" s="59"/>
      <c r="BD253" s="65"/>
      <c r="BE253" s="59"/>
      <c r="BF253" s="65"/>
      <c r="BG253" s="59"/>
      <c r="BH253" s="65"/>
      <c r="BI253" s="59"/>
      <c r="BJ253" s="65"/>
      <c r="BK253" s="59"/>
      <c r="BL253" s="65"/>
      <c r="BM253" s="59"/>
      <c r="BN253" s="65"/>
      <c r="BO253" s="59"/>
      <c r="BP253" s="65"/>
      <c r="BQ253" s="59"/>
      <c r="BR253" s="65"/>
      <c r="BS253" s="59"/>
      <c r="BT253" s="65"/>
      <c r="BU253" s="59"/>
      <c r="BV253" s="65"/>
      <c r="BW253" s="59"/>
      <c r="BX253" s="65"/>
      <c r="BY253" s="59"/>
      <c r="BZ253" s="65"/>
      <c r="CA253" s="59"/>
      <c r="CB253" s="65"/>
      <c r="CC253" s="59"/>
      <c r="CD253" s="65"/>
      <c r="CE253" s="59"/>
      <c r="CF253" s="65"/>
      <c r="CG253" s="59"/>
      <c r="CH253" s="65"/>
      <c r="CI253" s="59"/>
      <c r="CJ253" s="65"/>
      <c r="CK253" s="59"/>
      <c r="CL253" s="65"/>
      <c r="CM253" s="59"/>
      <c r="CN253" s="65"/>
      <c r="CO253" s="59"/>
      <c r="CP253" s="65"/>
      <c r="CQ253" s="59"/>
      <c r="CR253" s="65"/>
      <c r="CS253" s="59"/>
      <c r="CT253" s="65"/>
      <c r="CU253" s="59"/>
      <c r="CV253" s="65"/>
      <c r="CW253" s="59"/>
      <c r="CX253" s="65"/>
      <c r="CY253" s="59"/>
      <c r="CZ253" s="65"/>
      <c r="DA253" s="59"/>
      <c r="DB253" s="65"/>
      <c r="DC253" s="59"/>
      <c r="DD253" s="65"/>
      <c r="DE253" s="59"/>
      <c r="DF253" s="65"/>
      <c r="DG253" s="59"/>
      <c r="DH253" s="65"/>
      <c r="DI253" s="59"/>
      <c r="DJ253" s="65"/>
      <c r="DK253" s="59"/>
      <c r="DL253" s="65"/>
      <c r="DM253" s="59"/>
      <c r="DN253" s="65"/>
      <c r="DO253" s="59"/>
      <c r="DP253" s="65"/>
      <c r="DQ253" s="59"/>
      <c r="DR253" s="65"/>
      <c r="DS253" s="59"/>
      <c r="DT253" s="65"/>
      <c r="DU253" s="59"/>
      <c r="DV253" s="65"/>
      <c r="DW253" s="59"/>
      <c r="DX253" s="65"/>
      <c r="DY253" s="59"/>
      <c r="DZ253" s="65"/>
      <c r="EA253" s="59"/>
      <c r="EB253" s="65"/>
      <c r="EC253" s="57"/>
      <c r="ED253" s="65"/>
      <c r="EE253" s="57"/>
      <c r="EF253" s="65"/>
      <c r="EG253" s="57"/>
      <c r="EH253" s="65"/>
      <c r="EI253" s="57"/>
      <c r="EJ253" s="65"/>
      <c r="EK253" s="57"/>
      <c r="EL253" s="65"/>
      <c r="EM253" s="57"/>
      <c r="EN253" s="65"/>
      <c r="EO253" s="57"/>
      <c r="EP253" s="65"/>
      <c r="EQ253" s="57"/>
      <c r="ER253" s="65"/>
      <c r="ES253" s="57"/>
      <c r="ET253" s="65"/>
      <c r="EU253" s="57"/>
      <c r="EV253" s="65"/>
      <c r="EW253" s="57"/>
      <c r="EX253" s="65"/>
      <c r="EY253" s="65"/>
      <c r="EZ253" s="317"/>
      <c r="FA253" s="59"/>
      <c r="FB253" s="57"/>
      <c r="FC253" s="63"/>
      <c r="FD253" s="57"/>
      <c r="FE253" s="65"/>
      <c r="FF253" s="57"/>
      <c r="FG253" s="65"/>
      <c r="FH253" s="57"/>
      <c r="FI253" s="65"/>
      <c r="FJ253" s="57"/>
      <c r="FK253" s="65"/>
      <c r="FL253" s="57"/>
      <c r="FM253" s="65"/>
      <c r="FN253" s="57"/>
      <c r="FO253" s="65"/>
      <c r="FP253" s="57"/>
      <c r="FQ253" s="65"/>
      <c r="FR253" s="94"/>
      <c r="FS253" s="65"/>
      <c r="FT253" s="75"/>
      <c r="FU253" s="65"/>
      <c r="FV253" s="75"/>
      <c r="FW253" s="65"/>
      <c r="FX253" s="75"/>
      <c r="FY253" s="65"/>
      <c r="FZ253" s="75"/>
      <c r="GA253" s="65"/>
      <c r="GB253" s="75"/>
      <c r="GC253" s="65"/>
      <c r="GD253" s="75"/>
      <c r="GE253" s="65"/>
      <c r="GF253" s="75"/>
      <c r="GG253" s="65"/>
      <c r="GH253" s="75"/>
      <c r="GI253" s="65"/>
      <c r="GJ253" s="75"/>
      <c r="GK253" s="65"/>
      <c r="GL253" s="75"/>
      <c r="GM253" s="65"/>
      <c r="GN253" s="75"/>
      <c r="GO253" s="65"/>
      <c r="GP253" s="75"/>
      <c r="GQ253" s="65"/>
      <c r="GR253" s="57"/>
      <c r="GS253" s="65"/>
      <c r="GT253" s="57"/>
      <c r="GU253" s="65"/>
      <c r="GV253" s="57"/>
      <c r="GW253" s="65"/>
      <c r="GX253" s="57"/>
      <c r="GY253" s="65"/>
      <c r="GZ253" s="67" t="str">
        <f t="shared" si="723"/>
        <v/>
      </c>
      <c r="HA253" s="283"/>
      <c r="HB253" s="57"/>
      <c r="HC253"/>
      <c r="HD253"/>
      <c r="HE253"/>
      <c r="HF253"/>
      <c r="HG253"/>
      <c r="HH253"/>
    </row>
    <row r="254" spans="2:216" s="2" customFormat="1" ht="13.5" customHeight="1" x14ac:dyDescent="0.2">
      <c r="B254" s="112" t="s">
        <v>95</v>
      </c>
      <c r="C254" s="84">
        <v>109</v>
      </c>
      <c r="D254" s="63"/>
      <c r="E254" s="84">
        <v>109</v>
      </c>
      <c r="F254" s="63"/>
      <c r="G254" s="84">
        <v>113</v>
      </c>
      <c r="H254" s="63"/>
      <c r="I254" s="84">
        <v>122</v>
      </c>
      <c r="J254" s="63"/>
      <c r="K254" s="84">
        <v>127</v>
      </c>
      <c r="L254" s="63">
        <f>IF(ISERROR(K254/C254),"NM",IF(OR(K254/C254&lt;0.5,K254/C254&gt;2),"NM",(K254/C254-1)*100))</f>
        <v>16.5137614678899</v>
      </c>
      <c r="M254" s="84">
        <v>128</v>
      </c>
      <c r="N254" s="63">
        <f>IF(ISERROR(M254/E254),"NM",IF(OR(M254/E254&lt;0.5,M254/E254&gt;2),"NM",(M254/E254-1)*100))</f>
        <v>17.431192660550465</v>
      </c>
      <c r="O254" s="84">
        <v>140</v>
      </c>
      <c r="P254" s="63">
        <f>IF(ISERROR(O254/G254),"NM",IF(OR(O254/G254&lt;0.5,O254/G254&gt;2),"NM",(O254/G254-1)*100))</f>
        <v>23.893805309734507</v>
      </c>
      <c r="Q254" s="84">
        <v>134</v>
      </c>
      <c r="R254" s="63">
        <f>IF(ISERROR(Q254/I254),"NM",IF(OR(Q254/I254&lt;0.5,Q254/I254&gt;2),"NM",(Q254/I254-1)*100))</f>
        <v>9.8360655737705027</v>
      </c>
      <c r="S254" s="84">
        <v>152</v>
      </c>
      <c r="T254" s="63">
        <f>IF(ISERROR(S254/K254),"NM",IF(OR(S254/K254&lt;0.5,S254/K254&gt;2),"NM",(S254/K254-1)*100))</f>
        <v>19.685039370078748</v>
      </c>
      <c r="U254" s="84">
        <v>150</v>
      </c>
      <c r="V254" s="63">
        <f>IF(ISERROR(U254/M254),"NM",IF(OR(U254/M254&lt;0.5,U254/M254&gt;2),"NM",(U254/M254-1)*100))</f>
        <v>17.1875</v>
      </c>
      <c r="W254" s="84">
        <v>162</v>
      </c>
      <c r="X254" s="63">
        <f>IF(ISERROR(W254/O254),"NM",IF(OR(W254/O254&lt;0.5,W254/O254&gt;2),"NM",(W254/O254-1)*100))</f>
        <v>15.714285714285726</v>
      </c>
      <c r="Y254" s="84">
        <v>160</v>
      </c>
      <c r="Z254" s="63">
        <f>IF(ISERROR(Y254/Q254),"NM",IF(OR(Y254/Q254&lt;0.5,Y254/Q254&gt;2),"NM",(Y254/Q254-1)*100))</f>
        <v>19.402985074626855</v>
      </c>
      <c r="AA254" s="84">
        <v>174</v>
      </c>
      <c r="AB254" s="63">
        <f>IF(ISERROR(AA254/S254),"NM",IF(OR(AA254/S254&lt;0.5,AA254/S254&gt;2),"NM",(AA254/S254-1)*100))</f>
        <v>14.473684210526304</v>
      </c>
      <c r="AC254" s="84">
        <v>183</v>
      </c>
      <c r="AD254" s="63">
        <f>IF(ISERROR(AC254/U254),"NM",IF(OR(AC254/U254&lt;0.5,AC254/U254&gt;2),"NM",(AC254/U254-1)*100))</f>
        <v>21.999999999999996</v>
      </c>
      <c r="AE254" s="84">
        <v>187</v>
      </c>
      <c r="AF254" s="63">
        <f>IF(ISERROR(AE254/W254),"NM",IF(OR(AE254/W254&lt;0.5,AE254/W254&gt;2),"NM",(AE254/W254-1)*100))</f>
        <v>15.432098765432102</v>
      </c>
      <c r="AG254" s="84">
        <v>178</v>
      </c>
      <c r="AH254" s="63">
        <f>IF(ISERROR(AG254/Y254),"NM",IF(OR(AG254/Y254&lt;0.5,AG254/Y254&gt;2),"NM",(AG254/Y254-1)*100))</f>
        <v>11.250000000000004</v>
      </c>
      <c r="AI254" s="86">
        <v>194</v>
      </c>
      <c r="AJ254" s="63">
        <f>IF(ISERROR(AI254/AA254),"NM",IF(OR(AI254/AA254&lt;0.5,AI254/AA254&gt;2),"NM",(AI254/AA254-1)*100))</f>
        <v>11.494252873563227</v>
      </c>
      <c r="AK254" s="84">
        <v>199</v>
      </c>
      <c r="AL254" s="63">
        <f>IF(ISERROR(AK254/AC254),"NM",IF(OR(AK254/AC254&lt;0.5,AK254/AC254&gt;2),"NM",(AK254/AC254-1)*100))</f>
        <v>8.7431693989071135</v>
      </c>
      <c r="AM254" s="84">
        <v>202</v>
      </c>
      <c r="AN254" s="63">
        <f>IF(ISERROR(AM254/AE254),"NM",IF(OR(AM254/AE254&lt;0.5,AM254/AE254&gt;2),"NM",(AM254/AE254-1)*100))</f>
        <v>8.0213903743315598</v>
      </c>
      <c r="AO254" s="85">
        <v>199</v>
      </c>
      <c r="AP254" s="63">
        <f>IF(ISERROR(AO254/AG254),"NM",IF(OR(AO254/AG254&lt;0.5,AO254/AG254&gt;2),"NM",(AO254/AG254-1)*100))</f>
        <v>11.79775280898876</v>
      </c>
      <c r="AQ254" s="85">
        <v>214</v>
      </c>
      <c r="AR254" s="63">
        <f>IF(ISERROR(AQ254/AI254),"NM",IF(OR(AQ254/AI254&lt;0.5,AQ254/AI254&gt;2),"NM",(AQ254/AI254-1)*100))</f>
        <v>10.309278350515472</v>
      </c>
      <c r="AS254" s="85">
        <v>224</v>
      </c>
      <c r="AT254" s="63">
        <f>IF(ISERROR(AS254/AK254),"NM",IF(OR(AS254/AK254&lt;0.5,AS254/AK254&gt;2),"NM",(AS254/AK254-1)*100))</f>
        <v>12.562814070351758</v>
      </c>
      <c r="AU254" s="85">
        <v>228</v>
      </c>
      <c r="AV254" s="63">
        <f>IF(ISERROR(AU254/AM254),"NM",IF(OR(AU254/AM254&lt;0.5,AU254/AM254&gt;2),"NM",(AU254/AM254-1)*100))</f>
        <v>12.871287128712861</v>
      </c>
      <c r="AW254" s="85">
        <v>235</v>
      </c>
      <c r="AX254" s="63">
        <f>IF(ISERROR(AW254/AO254),"NM",IF(OR(AW254/AO254&lt;0.5,AW254/AO254&gt;2),"NM",(AW254/AO254-1)*100))</f>
        <v>18.090452261306524</v>
      </c>
      <c r="AY254" s="85">
        <v>235</v>
      </c>
      <c r="AZ254" s="65">
        <f>IF(ISERROR(AY254/AQ254),"NM",IF(OR(AY254/AQ254&lt;0.5,AY254/AQ254&gt;2),"NM",(AY254/AQ254-1)*100))</f>
        <v>9.8130841121495394</v>
      </c>
      <c r="BA254" s="85">
        <v>247</v>
      </c>
      <c r="BB254" s="65">
        <f>IF(ISERROR(BA254/AS254),"NM",IF(OR(BA254/AS254&lt;0.5,BA254/AS254&gt;2),"NM",(BA254/AS254-1)*100))</f>
        <v>10.267857142857139</v>
      </c>
      <c r="BC254" s="85">
        <v>246</v>
      </c>
      <c r="BD254" s="65">
        <f>IF(ISERROR(BC254/AU254),"NM",IF(OR(BC254/AU254&lt;0.5,BC254/AU254&gt;2),"NM",(BC254/AU254-1)*100))</f>
        <v>7.8947368421052655</v>
      </c>
      <c r="BE254" s="85">
        <v>256</v>
      </c>
      <c r="BF254" s="65">
        <f>IF(ISERROR(BE254/AW254),"NM",IF(OR(BE254/AW254&lt;0.5,BE254/AW254&gt;2),"NM",(BE254/AW254-1)*100))</f>
        <v>8.9361702127659584</v>
      </c>
      <c r="BG254" s="85">
        <v>264</v>
      </c>
      <c r="BH254" s="65">
        <f>IF(ISERROR(BG254/AY254),"NM",IF(OR(BG254/AY254&lt;0.5,BG254/AY254&gt;2),"NM",(BG254/AY254-1)*100))</f>
        <v>12.340425531914899</v>
      </c>
      <c r="BI254" s="85">
        <v>265</v>
      </c>
      <c r="BJ254" s="65">
        <f>IF(ISERROR(BI254/BA254),"NM",IF(OR(BI254/BA254&lt;0.5,BI254/BA254&gt;2),"NM",(BI254/BA254-1)*100))</f>
        <v>7.2874493927125528</v>
      </c>
      <c r="BK254" s="85">
        <v>268</v>
      </c>
      <c r="BL254" s="65">
        <f>IF(ISERROR(BK254/BC254),"NM",IF(OR(BK254/BC254&lt;0.5,BK254/BC254&gt;2),"NM",(BK254/BC254-1)*100))</f>
        <v>8.9430894308943021</v>
      </c>
      <c r="BM254" s="85">
        <v>283</v>
      </c>
      <c r="BN254" s="65">
        <f>IF(ISERROR(BM254/BE254),"NM",IF(OR(BM254/BE254&lt;0.5,BM254/BE254&gt;2),"NM",(BM254/BE254-1)*100))</f>
        <v>10.546875</v>
      </c>
      <c r="BO254" s="85">
        <v>274</v>
      </c>
      <c r="BP254" s="65">
        <f>IF(ISERROR(BO254/BG254),"NM",IF(OR(BO254/BG254&lt;0.5,BO254/BG254&gt;2),"NM",(BO254/BG254-1)*100))</f>
        <v>3.7878787878787845</v>
      </c>
      <c r="BQ254" s="85">
        <v>288</v>
      </c>
      <c r="BR254" s="65">
        <f>IF(ISERROR(BQ254/BI254),"NM",IF(OR(BQ254/BI254&lt;0.5,BQ254/BI254&gt;2),"NM",(BQ254/BI254-1)*100))</f>
        <v>8.6792452830188651</v>
      </c>
      <c r="BS254" s="85">
        <v>280</v>
      </c>
      <c r="BT254" s="65">
        <f>IF(ISERROR(BS254/BK254),"NM",IF(OR(BS254/BK254&lt;0.5,BS254/BK254&gt;2),"NM",(BS254/BK254-1)*100))</f>
        <v>4.4776119402984982</v>
      </c>
      <c r="BU254" s="85">
        <v>304</v>
      </c>
      <c r="BV254" s="65">
        <f>IF(ISERROR(BU254/BM254),"NM",IF(OR(BU254/BM254&lt;0.5,BU254/BM254&gt;2),"NM",(BU254/BM254-1)*100))</f>
        <v>7.4204946996466514</v>
      </c>
      <c r="BW254" s="85">
        <v>291</v>
      </c>
      <c r="BX254" s="65">
        <f>IF(ISERROR(BW254/BO254),"NM",IF(OR(BW254/BO254&lt;0.5,BW254/BO254&gt;2),"NM",(BW254/BO254-1)*100))</f>
        <v>6.2043795620438047</v>
      </c>
      <c r="BY254" s="85">
        <v>290</v>
      </c>
      <c r="BZ254" s="65">
        <f>IF(ISERROR(BY254/BQ254),"NM",IF(OR(BY254/BQ254&lt;0.5,BY254/BQ254&gt;2),"NM",(BY254/BQ254-1)*100))</f>
        <v>0.69444444444444198</v>
      </c>
      <c r="CA254" s="85">
        <v>285</v>
      </c>
      <c r="CB254" s="65">
        <f>IF(ISERROR(CA254/BS254),"NM",IF(OR(CA254/BS254&lt;0.5,CA254/BS254&gt;2),"NM",(CA254/BS254-1)*100))</f>
        <v>1.7857142857142794</v>
      </c>
      <c r="CC254" s="85">
        <v>330</v>
      </c>
      <c r="CD254" s="65">
        <f>IF(ISERROR(CC254/BU254),"NM",IF(OR(CC254/BU254&lt;0.5,CC254/BU254&gt;2),"NM",(CC254/BU254-1)*100))</f>
        <v>8.5526315789473664</v>
      </c>
      <c r="CE254" s="85">
        <v>325</v>
      </c>
      <c r="CF254" s="65">
        <f>IF(ISERROR(CE254/BW254),"NM",IF(OR(CE254/BW254&lt;0.5,CE254/BW254&gt;2),"NM",(CE254/BW254-1)*100))</f>
        <v>11.683848797250862</v>
      </c>
      <c r="CG254" s="85">
        <v>323</v>
      </c>
      <c r="CH254" s="65">
        <f>IF(ISERROR(CG254/BY254),"NM",IF(OR(CG254/BY254&lt;0.5,CG254/BY254&gt;2),"NM",(CG254/BY254-1)*100))</f>
        <v>11.379310344827577</v>
      </c>
      <c r="CI254" s="85">
        <v>307</v>
      </c>
      <c r="CJ254" s="65">
        <f>IF(ISERROR(CI254/CA254),"NM",IF(OR(CI254/CA254&lt;0.5,CI254/CA254&gt;2),"NM",(CI254/CA254-1)*100))</f>
        <v>7.7192982456140369</v>
      </c>
      <c r="CK254" s="85">
        <v>320.3</v>
      </c>
      <c r="CL254" s="65">
        <f>IF(ISERROR(CK254/CC254),"NM",IF(OR(CK254/CC254&lt;0.5,CK254/CC254&gt;2),"NM",(CK254/CC254-1)*100))</f>
        <v>-2.9393939393939306</v>
      </c>
      <c r="CM254" s="85">
        <v>316</v>
      </c>
      <c r="CN254" s="67">
        <f>IF(ISERROR(CM254/CE254),"NM",IF(OR(CM254/CE254&lt;0.5,CM254/CE254&gt;2),"NM",(CM254/CE254-1)*100))</f>
        <v>-2.7692307692307683</v>
      </c>
      <c r="CO254" s="85">
        <v>329</v>
      </c>
      <c r="CP254" s="67">
        <f>IF(ISERROR(CO254/CG254),"NM",IF(OR(CO254/CG254&lt;0.5,CO254/CG254&gt;2),"NM",(CO254/CG254-1)*100))</f>
        <v>1.8575851393188847</v>
      </c>
      <c r="CQ254" s="85">
        <v>332.3</v>
      </c>
      <c r="CR254" s="67">
        <f>IF(ISERROR(CQ254/CI254),"NM",IF(OR(CQ254/CI254&lt;0.5,CQ254/CI254&gt;2),"NM",(CQ254/CI254-1)*100))</f>
        <v>8.2410423452768722</v>
      </c>
      <c r="CS254" s="85">
        <v>365</v>
      </c>
      <c r="CT254" s="67">
        <f>IF(ISERROR(CS254/CK254),"NM",IF(OR(CS254/CK254&lt;0.5,CS254/CK254&gt;2),"NM",(CS254/CK254-1)*100))</f>
        <v>13.955666562597568</v>
      </c>
      <c r="CU254" s="85">
        <v>326</v>
      </c>
      <c r="CV254" s="65">
        <f>IF(ISERROR(CU254/CM254),"NM",IF(OR(CU254/CM254&lt;0.5,CU254/CM254&gt;2),"NM",(CU254/CM254-1)*100))</f>
        <v>3.1645569620253111</v>
      </c>
      <c r="CW254" s="85">
        <v>337</v>
      </c>
      <c r="CX254" s="65">
        <f>IF(ISERROR(CW254/CO254),"NM",IF(OR(CW254/CO254&lt;0.5,CW254/CO254&gt;2),"NM",(CW254/CO254-1)*100))</f>
        <v>2.4316109422492405</v>
      </c>
      <c r="CY254" s="85">
        <v>339</v>
      </c>
      <c r="CZ254" s="65">
        <f>IF(ISERROR(CY254/CQ254),"NM",IF(OR(CY254/CQ254&lt;0.5,CY254/CQ254&gt;2),"NM",(CY254/CQ254-1)*100))</f>
        <v>2.0162503761661066</v>
      </c>
      <c r="DA254" s="85">
        <v>395</v>
      </c>
      <c r="DB254" s="65">
        <f>IF(ISERROR(DA254/CS254),"NM",IF(OR(DA254/CS254&lt;0.5,DA254/CS254&gt;2),"NM",(DA254/CS254-1)*100))</f>
        <v>8.2191780821917924</v>
      </c>
      <c r="DC254" s="85">
        <v>346</v>
      </c>
      <c r="DD254" s="65">
        <f>IF(ISERROR(DC254/CU254),"NM",IF(OR(DC254/CU254&lt;0.5,DC254/CU254&gt;2),"NM",(DC254/CU254-1)*100))</f>
        <v>6.1349693251533832</v>
      </c>
      <c r="DE254" s="85">
        <v>359</v>
      </c>
      <c r="DF254" s="65">
        <f>IF(ISERROR(DE254/CW254),"NM",IF(OR(DE254/CW254&lt;0.5,DE254/CW254&gt;2),"NM",(DE254/CW254-1)*100))</f>
        <v>6.5281899109792318</v>
      </c>
      <c r="DG254" s="85">
        <v>357</v>
      </c>
      <c r="DH254" s="65">
        <f>IF(ISERROR(DG254/CY254),"NM",IF(OR(DG254/CY254&lt;0.5,DG254/CY254&gt;2),"NM",(DG254/CY254-1)*100))</f>
        <v>5.3097345132743445</v>
      </c>
      <c r="DI254" s="85">
        <v>368</v>
      </c>
      <c r="DJ254" s="65">
        <f>IF(ISERROR(DI254/DA254),"NM",IF(OR(DI254/DA254&lt;0.5,DI254/DA254&gt;2),"NM",(DI254/DA254-1)*100))</f>
        <v>-6.8354430379746862</v>
      </c>
      <c r="DK254" s="85">
        <v>336</v>
      </c>
      <c r="DL254" s="65">
        <f>IF(ISERROR(DK254/DC254),"NM",IF(OR(DK254/DC254&lt;0.5,DK254/DC254&gt;2),"NM",(DK254/DC254-1)*100))</f>
        <v>-2.8901734104046284</v>
      </c>
      <c r="DM254" s="85">
        <v>357</v>
      </c>
      <c r="DN254" s="65">
        <f>IF(ISERROR(DM254/DE254),"NM",IF(OR(DM254/DE254&lt;0.5,DM254/DE254&gt;2),"NM",(DM254/DE254-1)*100))</f>
        <v>-0.55710306406685506</v>
      </c>
      <c r="DO254" s="85">
        <v>365</v>
      </c>
      <c r="DP254" s="65">
        <f>IF(ISERROR(DO254/DG254),"NM",IF(OR(DO254/DG254&lt;0.5,DO254/DG254&gt;2),"NM",(DO254/DG254-1)*100))</f>
        <v>2.2408963585434094</v>
      </c>
      <c r="DQ254" s="85">
        <v>416</v>
      </c>
      <c r="DR254" s="65">
        <f>IF(ISERROR(DQ254/DI254),"NM",IF(OR(DQ254/DI254&lt;0.5,DQ254/DI254&gt;2),"NM",(DQ254/DI254-1)*100))</f>
        <v>13.043478260869556</v>
      </c>
      <c r="DS254" s="85">
        <v>385</v>
      </c>
      <c r="DT254" s="65">
        <f>IF(ISERROR(DS254/DK254),"NM",IF(OR(DS254/DK254&lt;0.5,DS254/DK254&gt;2),"NM",(DS254/DK254-1)*100))</f>
        <v>14.583333333333325</v>
      </c>
      <c r="DU254" s="85">
        <v>380</v>
      </c>
      <c r="DV254" s="65">
        <f>IF(ISERROR(DU254/DM254),"NM",IF(OR(DU254/DM254&lt;0.5,DU254/DM254&gt;2),"NM",(DU254/DM254-1)*100))</f>
        <v>6.4425770308123242</v>
      </c>
      <c r="DW254" s="85">
        <v>385</v>
      </c>
      <c r="DX254" s="65">
        <f>IF(ISERROR(DW254/DO254),"NM",IF(OR(DW254/DO254&lt;0.5,DW254/DO254&gt;2),"NM",(DW254/DO254-1)*100))</f>
        <v>5.4794520547945202</v>
      </c>
      <c r="DY254" s="85">
        <v>422</v>
      </c>
      <c r="DZ254" s="65">
        <f>IF(ISERROR(DY254/DQ254),"NM",IF(OR(DY254/DQ254&lt;0.5,DY254/DQ254&gt;2),"NM",(DY254/DQ254-1)*100))</f>
        <v>1.4423076923076872</v>
      </c>
      <c r="EA254" s="85">
        <v>381</v>
      </c>
      <c r="EB254" s="65">
        <f>IF(ISERROR(EA254/DS254),"NM",IF(OR(EA254/DS254&lt;0.5,EA254/DS254&gt;2),"NM",(EA254/DS254-1)*100))</f>
        <v>-1.0389610389610393</v>
      </c>
      <c r="EC254" s="85">
        <v>387</v>
      </c>
      <c r="ED254" s="65">
        <f>IF(ISERROR(EC254/DU254),"NM",IF(OR(EC254/DU254&lt;0.5,EC254/DU254&gt;2),"NM",(EC254/DU254-1)*100))</f>
        <v>1.8421052631578894</v>
      </c>
      <c r="EE254" s="85">
        <v>388</v>
      </c>
      <c r="EF254" s="65">
        <f>IF(ISERROR(EE254/DW254),"NM",IF(OR(EE254/DW254&lt;0.5,EE254/DW254&gt;2),"NM",(EE254/DW254-1)*100))</f>
        <v>0.77922077922076838</v>
      </c>
      <c r="EG254" s="85">
        <v>434</v>
      </c>
      <c r="EH254" s="65">
        <f>IF(ISERROR(EG254/DY254),"NM",IF(OR(EG254/DY254&lt;0.5,EG254/DY254&gt;2),"NM",(EG254/DY254-1)*100))</f>
        <v>2.8436018957346043</v>
      </c>
      <c r="EI254" s="85">
        <v>409</v>
      </c>
      <c r="EJ254" s="65">
        <f>IF(ISERROR(EI254/EA254),"NM",IF(OR(EI254/EA254&lt;0.5,EI254/EA254&gt;2),"NM",(EI254/EA254-1)*100))</f>
        <v>7.3490813648293907</v>
      </c>
      <c r="EK254" s="85">
        <v>408</v>
      </c>
      <c r="EL254" s="65">
        <f>IF(ISERROR(EK254/EC254),"NM",IF(OR(EK254/EC254&lt;0.5,EK254/EC254&gt;2),"NM",(EK254/EC254-1)*100))</f>
        <v>5.4263565891472965</v>
      </c>
      <c r="EM254" s="85">
        <v>412</v>
      </c>
      <c r="EN254" s="65">
        <f>IF(ISERROR(EM254/EE254),"NM",IF(OR(EM254/EE254&lt;0.5,EM254/EE254&gt;2),"NM",(EM254/EE254-1)*100))</f>
        <v>6.1855670103092786</v>
      </c>
      <c r="EO254" s="85">
        <v>427</v>
      </c>
      <c r="EP254" s="65">
        <f>IF(ISERROR(EO254/EG254),"NM",IF(OR(EO254/EG254&lt;0.5,EO254/EG254&gt;2),"NM",(EO254/EG254-1)*100))</f>
        <v>-1.6129032258064502</v>
      </c>
      <c r="EQ254" s="90">
        <f t="shared" ref="EQ254:ES254" si="819">EQ256/100*EQ228</f>
        <v>422.61090897774926</v>
      </c>
      <c r="ER254" s="65">
        <f>IF(ISERROR(EQ254/EI254),"NM",IF(OR(EQ254/EI254&lt;0.5,EQ254/EI254&gt;2),"NM",(EQ254/EI254-1)*100))</f>
        <v>3.3278506058066704</v>
      </c>
      <c r="ES254" s="90">
        <f t="shared" si="819"/>
        <v>425.00047076545428</v>
      </c>
      <c r="ET254" s="65">
        <f>IF(ISERROR(ES254/EK254),"NM",IF(OR(ES254/EK254&lt;0.5,ES254/EK254&gt;2),"NM",(ES254/EK254-1)*100))</f>
        <v>4.1667820503564323</v>
      </c>
      <c r="EU254" s="90">
        <f t="shared" ref="EU254" si="820">EU256/100*EU228</f>
        <v>426.9230741681165</v>
      </c>
      <c r="EV254" s="65">
        <f>IF(ISERROR(EU254/EM254),"NM",IF(OR(EU254/EM254&lt;0.5,EU254/EM254&gt;2),"NM",(EU254/EM254-1)*100))</f>
        <v>3.6221053806108072</v>
      </c>
      <c r="EW254" s="90">
        <f t="shared" ref="EW254" si="821">EW256/100*EW228</f>
        <v>449.86398472037484</v>
      </c>
      <c r="EX254" s="65">
        <f>IF(ISERROR(EW254/EO254),"NM",IF(OR(EW254/EO254&lt;0.5,EW254/EO254&gt;2),"NM",(EW254/EO254-1)*100))</f>
        <v>5.3545631663641347</v>
      </c>
      <c r="EY254" s="65"/>
      <c r="EZ254" s="317"/>
      <c r="FA254" s="59"/>
      <c r="FB254" s="84">
        <v>348.27100000000002</v>
      </c>
      <c r="FC254" s="63"/>
      <c r="FD254" s="84">
        <v>400</v>
      </c>
      <c r="FE254" s="65">
        <f>IF(ISERROR(FD254/FB254),"NM",IF(OR(FD254/FB254&lt;0.5,FD254/FB254&gt;2),"NM",(FD254/FB254-1)*100))</f>
        <v>14.853088543117288</v>
      </c>
      <c r="FF254" s="88">
        <f>C254+E254+G254+I254</f>
        <v>453</v>
      </c>
      <c r="FG254" s="65">
        <f>IF(ISERROR(FF254/FD254),"NM",IF(OR(FF254/FD254&lt;0.5,FF254/FD254&gt;2),"NM",(FF254/FD254-1)*100))</f>
        <v>13.250000000000007</v>
      </c>
      <c r="FH254" s="88">
        <f>K254+M254+O254+Q254</f>
        <v>529</v>
      </c>
      <c r="FI254" s="65">
        <f>IF(ISERROR(FH254/FF254),"NM",IF(OR(FH254/FF254&lt;0.5,FH254/FF254&gt;2),"NM",(FH254/FF254-1)*100))</f>
        <v>16.777041942604853</v>
      </c>
      <c r="FJ254" s="88">
        <f>S254+U254+W254+Y254</f>
        <v>624</v>
      </c>
      <c r="FK254" s="65">
        <f>IF(ISERROR(FJ254/FH254),"NM",IF(OR(FJ254/FH254&lt;0.5,FJ254/FH254&gt;2),"NM",(FJ254/FH254-1)*100))</f>
        <v>17.95841209829867</v>
      </c>
      <c r="FL254" s="88">
        <f>AA254+AC254+AE254+AG254</f>
        <v>722</v>
      </c>
      <c r="FM254" s="65">
        <f>IF(ISERROR(FL254/FJ254),"NM",IF(OR(FL254/FJ254&lt;0.5,FL254/FJ254&gt;2),"NM",(FL254/FJ254-1)*100))</f>
        <v>15.705128205128215</v>
      </c>
      <c r="FN254" s="88">
        <f>AI254+AK254+AM254+AO254</f>
        <v>794</v>
      </c>
      <c r="FO254" s="65">
        <f>IF(ISERROR(FN254/FL254),"NM",IF(OR(FN254/FL254&lt;0.5,FN254/FL254&gt;2),"NM",(FN254/FL254-1)*100))</f>
        <v>9.9722991689750629</v>
      </c>
      <c r="FP254" s="88">
        <f>AQ254+AS254+AU254+AW254</f>
        <v>901</v>
      </c>
      <c r="FQ254" s="65">
        <f>IF(ISERROR(FP254/FN254),"NM",IF(OR(FP254/FN254&lt;0.5,FP254/FN254&gt;2),"NM",(FP254/FN254-1)*100))</f>
        <v>13.476070528967243</v>
      </c>
      <c r="FR254" s="90">
        <f>AY254+BA254+BC254+BE254</f>
        <v>984</v>
      </c>
      <c r="FS254" s="65">
        <f>IF(ISERROR(FR254/FP254),"NM",IF(OR(FR254/FP254&lt;0.5,FR254/FP254&gt;2),"NM",(FR254/FP254-1)*100))</f>
        <v>9.2119866814650351</v>
      </c>
      <c r="FT254" s="90">
        <f>BG254+BI254+BK254+BM254</f>
        <v>1080</v>
      </c>
      <c r="FU254" s="65">
        <f>IF(ISERROR(FT254/FR254),"NM",IF(OR(FT254/FR254&lt;0.5,FT254/FR254&gt;2),"NM",(FT254/FR254-1)*100))</f>
        <v>9.7560975609756184</v>
      </c>
      <c r="FV254" s="87">
        <f>BO254+BQ254+BS254+BU254</f>
        <v>1146</v>
      </c>
      <c r="FW254" s="65">
        <f>IF(ISERROR(FV254/FT254),"NM",IF(OR(FV254/FT254&lt;0.5,FV254/FT254&gt;2),"NM",(FV254/FT254-1)*100))</f>
        <v>6.1111111111111116</v>
      </c>
      <c r="FX254" s="87">
        <f>BW254+BY254+CA254+CC254</f>
        <v>1196</v>
      </c>
      <c r="FY254" s="65">
        <f>IF(ISERROR(FX254/FV254),"NM",IF(OR(FX254/FV254&lt;0.5,FX254/FV254&gt;2),"NM",(FX254/FV254-1)*100))</f>
        <v>4.3630017452007008</v>
      </c>
      <c r="FZ254" s="87">
        <f>CE254+CG254+CI254+CK254</f>
        <v>1275.3</v>
      </c>
      <c r="GA254" s="65">
        <f>IF(ISERROR(FZ254/FX254),"NM",IF(OR(FZ254/FX254&lt;0.5,FZ254/FX254&gt;2),"NM",(FZ254/FX254-1)*100))</f>
        <v>6.6304347826086962</v>
      </c>
      <c r="GB254" s="87">
        <f>CM254+CO254+CQ254+CS254</f>
        <v>1342.3</v>
      </c>
      <c r="GC254" s="65">
        <f>IF(ISERROR(GB254/FZ254),"NM",IF(OR(GB254/FZ254&lt;0.5,GB254/FZ254&gt;2),"NM",(GB254/FZ254-1)*100))</f>
        <v>5.2536658041245188</v>
      </c>
      <c r="GD254" s="87">
        <f>CU254+CW254+CY254+DA254</f>
        <v>1397</v>
      </c>
      <c r="GE254" s="65">
        <f>IF(ISERROR(GD254/GB254),"NM",IF(OR(GD254/GB254&lt;0.5,GD254/GB254&gt;2),"NM",(GD254/GB254-1)*100))</f>
        <v>4.0750949862176977</v>
      </c>
      <c r="GF254" s="87">
        <f>DC254+DE254+DG254+DI254</f>
        <v>1430</v>
      </c>
      <c r="GG254" s="65">
        <f>IF(ISERROR(GF254/GD254),"NM",IF(OR(GF254/GD254&lt;0.5,GF254/GD254&gt;2),"NM",(GF254/GD254-1)*100))</f>
        <v>2.3622047244094446</v>
      </c>
      <c r="GH254" s="87">
        <f>DK254+DM254+DO254+DQ254</f>
        <v>1474</v>
      </c>
      <c r="GI254" s="65">
        <f>IF(ISERROR(GH254/GF254),"NM",IF(OR(GH254/GF254&lt;0.5,GH254/GF254&gt;2),"NM",(GH254/GF254-1)*100))</f>
        <v>3.076923076923066</v>
      </c>
      <c r="GJ254" s="87">
        <f>DS254+DU254+DW254+DY254</f>
        <v>1572</v>
      </c>
      <c r="GK254" s="65">
        <f>IF(ISERROR(GJ254/GH254),"NM",IF(OR(GJ254/GH254&lt;0.5,GJ254/GH254&gt;2),"NM",(GJ254/GH254-1)*100))</f>
        <v>6.6485753052917262</v>
      </c>
      <c r="GL254" s="87">
        <f>EA254+EC254+EE254+EG254</f>
        <v>1590</v>
      </c>
      <c r="GM254" s="67">
        <f>IF(ISERROR(GL254/GJ254),"NM",IF(OR(GL254/GJ254&lt;0.5,GL254/GJ254&gt;2),"NM",(GL254/GJ254-1)*100))</f>
        <v>1.1450381679389388</v>
      </c>
      <c r="GN254" s="87">
        <f>EI254+EK254+EM254+EO254</f>
        <v>1656</v>
      </c>
      <c r="GO254" s="67">
        <f>IF(ISERROR(GN254/GL254),"NM",IF(OR(GN254/GL254&lt;0.5,GN254/GL254&gt;2),"NM",(GN254/GL254-1)*100))</f>
        <v>4.1509433962264142</v>
      </c>
      <c r="GP254" s="87">
        <f>EQ254+ES254+EU254+EW254</f>
        <v>1724.3984386316949</v>
      </c>
      <c r="GQ254" s="65">
        <f>IF(ISERROR(GP254/GN254),"NM",IF(OR(GP254/GN254&lt;0.5,GP254/GN254&gt;2),"NM",(GP254/GN254-1)*100))</f>
        <v>4.1303404970830293</v>
      </c>
      <c r="GR254" s="90">
        <f>GR256/100*GR228</f>
        <v>1839.0286885668631</v>
      </c>
      <c r="GS254" s="65">
        <f>IF(ISERROR(GR254/GP254),"NM",IF(OR(GR254/GP254&lt;0.5,GR254/GP254&gt;2),"NM",(GR254/GP254-1)*100))</f>
        <v>6.6475500886052252</v>
      </c>
      <c r="GT254" s="90">
        <f>GT256/100*GT228</f>
        <v>1975.4182352249168</v>
      </c>
      <c r="GU254" s="65">
        <f>IF(ISERROR(GT254/GR254),"NM",IF(OR(GT254/GR254&lt;0.5,GT254/GR254&gt;2),"NM",(GT254/GR254-1)*100))</f>
        <v>7.4163903753095228</v>
      </c>
      <c r="GV254" s="90">
        <f>GV256/100*GV228</f>
        <v>2114.2441980883236</v>
      </c>
      <c r="GW254" s="65">
        <f>IF(ISERROR(GV254/GT254),"NM",IF(OR(GV254/GT254&lt;0.5,GV254/GT254&gt;2),"NM",(GV254/GT254-1)*100))</f>
        <v>7.0276744634586441</v>
      </c>
      <c r="GX254" s="90">
        <f>GX256/100*GX228</f>
        <v>2257.1365087523595</v>
      </c>
      <c r="GY254" s="65">
        <f>IF(ISERROR(GX254/GV254),"NM",IF(OR(GX254/GV254&lt;0.5,GX254/GV254&gt;2),"NM",(GX254/GV254-1)*100))</f>
        <v>6.7585528101833159</v>
      </c>
      <c r="GZ254" s="67">
        <f t="shared" si="723"/>
        <v>6.3896790161431793</v>
      </c>
      <c r="HA254" s="283"/>
      <c r="HB254" s="57"/>
      <c r="HC254"/>
      <c r="HD254"/>
      <c r="HE254"/>
      <c r="HF254"/>
      <c r="HG254"/>
      <c r="HH254"/>
    </row>
    <row r="255" spans="2:216" s="2" customFormat="1" ht="13.5" customHeight="1" x14ac:dyDescent="0.2">
      <c r="B255" s="54" t="s">
        <v>92</v>
      </c>
      <c r="C255" s="131">
        <f>C254/C214*100</f>
        <v>29.144385026737968</v>
      </c>
      <c r="D255" s="63"/>
      <c r="E255" s="131">
        <f>E254/E214*100</f>
        <v>28.912466843501328</v>
      </c>
      <c r="F255" s="63"/>
      <c r="G255" s="131">
        <f>G254/G214*100</f>
        <v>28.607594936708864</v>
      </c>
      <c r="H255" s="63"/>
      <c r="I255" s="131">
        <f>I254/I214*100</f>
        <v>29.901960784313726</v>
      </c>
      <c r="J255" s="63"/>
      <c r="K255" s="131">
        <f>K254/K214*100</f>
        <v>28.929384965831435</v>
      </c>
      <c r="L255" s="63">
        <f>IF(ISERROR(K255/C255),"NM",IF(OR(K255/C255&lt;0.5,K255/C255&gt;2),"NM",(K255/C255-1)*100))</f>
        <v>-0.73770663100040101</v>
      </c>
      <c r="M255" s="131">
        <f>M254/M214*100</f>
        <v>28.381374722838139</v>
      </c>
      <c r="N255" s="63">
        <f>IF(ISERROR(M255/E255),"NM",IF(OR(M255/E255&lt;0.5,M255/E255&gt;2),"NM",(M255/E255-1)*100))</f>
        <v>-1.836896600825888</v>
      </c>
      <c r="O255" s="131">
        <f>O254/O214*100</f>
        <v>29.723991507430998</v>
      </c>
      <c r="P255" s="63">
        <f>IF(ISERROR(O255/G255),"NM",IF(OR(O255/G255&lt;0.5,O255/G255&gt;2),"NM",(O255/G255-1)*100))</f>
        <v>3.902448189692409</v>
      </c>
      <c r="Q255" s="131">
        <f>Q254/Q214*100</f>
        <v>27.74327122153209</v>
      </c>
      <c r="R255" s="63">
        <f>IF(ISERROR(Q255/I255),"NM",IF(OR(Q255/I255&lt;0.5,Q255/I255&gt;2),"NM",(Q255/I255-1)*100))</f>
        <v>-7.2192241115975992</v>
      </c>
      <c r="S255" s="131">
        <f>S254/S214*100</f>
        <v>29.007633587786259</v>
      </c>
      <c r="T255" s="63">
        <f>IF(ISERROR(S255/K255),"NM",IF(OR(S255/K255&lt;0.5,S255/K255&gt;2),"NM",(S255/K255-1)*100))</f>
        <v>0.27048145699344328</v>
      </c>
      <c r="U255" s="131">
        <f>U254/U214*100</f>
        <v>27.573529411764707</v>
      </c>
      <c r="V255" s="63">
        <f>IF(ISERROR(U255/M255),"NM",IF(OR(U255/M255&lt;0.5,U255/M255&gt;2),"NM",(U255/M255-1)*100))</f>
        <v>-2.8463924632352922</v>
      </c>
      <c r="W255" s="131">
        <f>W254/W214*100</f>
        <v>28.52112676056338</v>
      </c>
      <c r="X255" s="63">
        <f>IF(ISERROR(W255/O255),"NM",IF(OR(W255/O255&lt;0.5,W255/O255&gt;2),"NM",(W255/O255-1)*100))</f>
        <v>-4.0467806841046343</v>
      </c>
      <c r="Y255" s="131">
        <f>Y254/Y214*100</f>
        <v>27.303754266211605</v>
      </c>
      <c r="Z255" s="63">
        <f>IF(ISERROR(Y255/Q255),"NM",IF(OR(Y255/Q255&lt;0.5,Y255/Q255&gt;2),"NM",(Y255/Q255-1)*100))</f>
        <v>-1.5842290255208558</v>
      </c>
      <c r="AA255" s="131">
        <f>AA254/AA214*100</f>
        <v>27.884615384615387</v>
      </c>
      <c r="AB255" s="63">
        <f>IF(ISERROR(AA255/S255),"NM",IF(OR(AA255/S255&lt;0.5,AA255/S255&gt;2),"NM",(AA255/S255-1)*100))</f>
        <v>-3.8714574898785381</v>
      </c>
      <c r="AC255" s="131">
        <f>AC254/AC214*100</f>
        <v>28.728414442700156</v>
      </c>
      <c r="AD255" s="63">
        <f>IF(ISERROR(AC255/U255),"NM",IF(OR(AC255/U255&lt;0.5,AC255/U255&gt;2),"NM",(AC255/U255-1)*100))</f>
        <v>4.1883830455258897</v>
      </c>
      <c r="AE255" s="131">
        <f>AE254/AE214*100</f>
        <v>28.333333333333332</v>
      </c>
      <c r="AF255" s="63">
        <f>IF(ISERROR(AE255/W255),"NM",IF(OR(AE255/W255&lt;0.5,AE255/W255&gt;2),"NM",(AE255/W255-1)*100))</f>
        <v>-0.65843621399177543</v>
      </c>
      <c r="AG255" s="131">
        <f>AG254/AG214*100</f>
        <v>26.448736998514118</v>
      </c>
      <c r="AH255" s="63">
        <f>IF(ISERROR(AG255/Y255),"NM",IF(OR(AG255/Y255&lt;0.5,AG255/Y255&gt;2),"NM",(AG255/Y255-1)*100))</f>
        <v>-3.1315007429420505</v>
      </c>
      <c r="AI255" s="132">
        <f>AI254/AI214*100</f>
        <v>27.323943661971832</v>
      </c>
      <c r="AJ255" s="63">
        <f>IF(ISERROR(AI255/AA255),"NM",IF(OR(AI255/AA255&lt;0.5,AI255/AA255&gt;2),"NM",(AI255/AA255-1)*100))</f>
        <v>-2.0106847984458498</v>
      </c>
      <c r="AK255" s="131">
        <f>AK254/AK214*100</f>
        <v>27.410468319559229</v>
      </c>
      <c r="AL255" s="63">
        <f>IF(ISERROR(AK255/AC255),"NM",IF(OR(AK255/AC255&lt;0.5,AK255/AC255&gt;2),"NM",(AK255/AC255-1)*100))</f>
        <v>-4.587604811151758</v>
      </c>
      <c r="AM255" s="131">
        <f>AM254/AM214*100</f>
        <v>27.114093959731544</v>
      </c>
      <c r="AN255" s="63">
        <f>IF(ISERROR(AM255/AE255),"NM",IF(OR(AM255/AE255&lt;0.5,AM255/AE255&gt;2),"NM",(AM255/AE255-1)*100))</f>
        <v>-4.3031977891827777</v>
      </c>
      <c r="AO255" s="133">
        <f>AO254/AO214*100</f>
        <v>26.427622841965469</v>
      </c>
      <c r="AP255" s="63">
        <f>IF(ISERROR(AO255/AG255),"NM",IF(OR(AO255/AG255&lt;0.5,AO255/AG255&gt;2),"NM",(AO255/AG255-1)*100))</f>
        <v>-7.9830490771015672E-2</v>
      </c>
      <c r="AQ255" s="133">
        <f>AQ254/AQ214*100</f>
        <v>27.19186785260483</v>
      </c>
      <c r="AR255" s="63">
        <f>IF(ISERROR(AQ255/AI255),"NM",IF(OR(AQ255/AI255&lt;0.5,AQ255/AI255&gt;2),"NM",(AQ255/AI255-1)*100))</f>
        <v>-0.48337023015758707</v>
      </c>
      <c r="AS255" s="133">
        <f>AS254/AS214*100</f>
        <v>27.895392278953924</v>
      </c>
      <c r="AT255" s="63">
        <f>IF(ISERROR(AS255/AK255),"NM",IF(OR(AS255/AK255&lt;0.5,AS255/AK255&gt;2),"NM",(AS255/AK255-1)*100))</f>
        <v>1.7691195704550244</v>
      </c>
      <c r="AU255" s="133">
        <f>AU254/AU214*100</f>
        <v>27.804878048780491</v>
      </c>
      <c r="AV255" s="63">
        <f>IF(ISERROR(AU255/AM255),"NM",IF(OR(AU255/AM255&lt;0.5,AU255/AM255&gt;2),"NM",(AU255/AM255-1)*100))</f>
        <v>2.5476937937696231</v>
      </c>
      <c r="AW255" s="133">
        <f>AW254/AW214*100</f>
        <v>28.143712574850298</v>
      </c>
      <c r="AX255" s="63">
        <f>IF(ISERROR(AW255/AO255),"NM",IF(OR(AW255/AO255&lt;0.5,AW255/AO255&gt;2),"NM",(AW255/AO255-1)*100))</f>
        <v>6.4935455721722324</v>
      </c>
      <c r="AY255" s="133">
        <f>AY254/AY214*100</f>
        <v>27.136258660508084</v>
      </c>
      <c r="AZ255" s="65">
        <f>IF(ISERROR(AY255/AQ255),"NM",IF(OR(AY255/AQ255&lt;0.5,AY255/AQ255&gt;2),"NM",(AY255/AQ255-1)*100))</f>
        <v>-0.20450670177635244</v>
      </c>
      <c r="BA255" s="133">
        <f>BA254/BA214*100</f>
        <v>28.132118451025057</v>
      </c>
      <c r="BB255" s="65">
        <f>IF(ISERROR(BA255/AS255),"NM",IF(OR(BA255/AS255&lt;0.5,BA255/AS255&gt;2),"NM",(BA255/AS255-1)*100))</f>
        <v>0.84862105434428958</v>
      </c>
      <c r="BC255" s="133">
        <f>BC254/BC214*100</f>
        <v>27.394209354120271</v>
      </c>
      <c r="BD255" s="65">
        <f>IF(ISERROR(BC255/AU255),"NM",IF(OR(BC255/AU255&lt;0.5,BC255/AU255&gt;2),"NM",(BC255/AU255-1)*100))</f>
        <v>-1.4769663579885073</v>
      </c>
      <c r="BE255" s="133">
        <f>BE254/BE214*100</f>
        <v>28.131868131868131</v>
      </c>
      <c r="BF255" s="65">
        <f>IF(ISERROR(BE255/AW255),"NM",IF(OR(BE255/AW255&lt;0.5,BE255/AW255&gt;2),"NM",(BE255/AW255-1)*100))</f>
        <v>-4.208557400046109E-2</v>
      </c>
      <c r="BG255" s="133">
        <f>BG254/BG214*100</f>
        <v>27.471383975026015</v>
      </c>
      <c r="BH255" s="65">
        <f>IF(ISERROR(BG255/AY255),"NM",IF(OR(BG255/AY255&lt;0.5,BG255/AY255&gt;2),"NM",(BG255/AY255-1)*100))</f>
        <v>1.2349724356277791</v>
      </c>
      <c r="BI255" s="133">
        <f>BI254/BI214*100</f>
        <v>27.26337448559671</v>
      </c>
      <c r="BJ255" s="65">
        <f>IF(ISERROR(BI255/BA255),"NM",IF(OR(BI255/BA255&lt;0.5,BI255/BA255&gt;2),"NM",(BI255/BA255-1)*100))</f>
        <v>-3.0880858366238439</v>
      </c>
      <c r="BK255" s="133">
        <f>BK254/BK214*100</f>
        <v>26.988922457200403</v>
      </c>
      <c r="BL255" s="65">
        <f>IF(ISERROR(BK255/BC255),"NM",IF(OR(BK255/BC255&lt;0.5,BK255/BC255&gt;2),"NM",(BK255/BC255-1)*100))</f>
        <v>-1.4794619245286245</v>
      </c>
      <c r="BM255" s="133">
        <f>BM254/BM214*100</f>
        <v>28.019801980198022</v>
      </c>
      <c r="BN255" s="65">
        <f>IF(ISERROR(BM255/BE255),"NM",IF(OR(BM255/BE255&lt;0.5,BM255/BE255&gt;2),"NM",(BM255/BE255-1)*100))</f>
        <v>-0.39836014851484247</v>
      </c>
      <c r="BO255" s="133">
        <f>BO254/BO214*100</f>
        <v>26.095238095238095</v>
      </c>
      <c r="BP255" s="65">
        <f>IF(ISERROR(BO255/BG255),"NM",IF(OR(BO255/BG255&lt;0.5,BO255/BG255&gt;2),"NM",(BO255/BG255-1)*100))</f>
        <v>-5.0093795093795084</v>
      </c>
      <c r="BQ255" s="133">
        <f>BQ254/BQ214*100</f>
        <v>27.06766917293233</v>
      </c>
      <c r="BR255" s="65">
        <f>IF(ISERROR(BQ255/BI255),"NM",IF(OR(BQ255/BI255&lt;0.5,BQ255/BI255&gt;2),"NM",(BQ255/BI255-1)*100))</f>
        <v>-0.71783231664066527</v>
      </c>
      <c r="BS255" s="133">
        <f>BS254/BS214*100</f>
        <v>25.97402597402597</v>
      </c>
      <c r="BT255" s="65">
        <f>IF(ISERROR(BS255/BK255),"NM",IF(OR(BS255/BK255&lt;0.5,BS255/BK255&gt;2),"NM",(BS255/BK255-1)*100))</f>
        <v>-3.7604186857918331</v>
      </c>
      <c r="BU255" s="133">
        <f>BU254/BU214*100</f>
        <v>28.148148148148149</v>
      </c>
      <c r="BV255" s="65">
        <f>IF(ISERROR(BU255/BM255),"NM",IF(OR(BU255/BM255&lt;0.5,BU255/BM255&gt;2),"NM",(BU255/BM255-1)*100))</f>
        <v>0.4580552283732553</v>
      </c>
      <c r="BW255" s="133">
        <f>BW254/BW214*100</f>
        <v>26.382592928377154</v>
      </c>
      <c r="BX255" s="65">
        <f>IF(ISERROR(BW255/BO255),"NM",IF(OR(BW255/BO255&lt;0.5,BW255/BO255&gt;2),"NM",(BW255/BO255-1)*100))</f>
        <v>1.10117728027741</v>
      </c>
      <c r="BY255" s="133">
        <f>BY254/BY214*100</f>
        <v>26.508226691042047</v>
      </c>
      <c r="BZ255" s="65">
        <f>IF(ISERROR(BY255/BQ255),"NM",IF(OR(BY255/BQ255&lt;0.5,BY255/BQ255&gt;2),"NM",(BY255/BQ255-1)*100))</f>
        <v>-2.0668291692057639</v>
      </c>
      <c r="CA255" s="133">
        <f>CA254/CA214*100</f>
        <v>25.675675675675674</v>
      </c>
      <c r="CB255" s="65">
        <f>IF(ISERROR(CA255/BS255),"NM",IF(OR(CA255/BS255&lt;0.5,CA255/BS255&gt;2),"NM",(CA255/BS255-1)*100))</f>
        <v>-1.1486486486486425</v>
      </c>
      <c r="CC255" s="133">
        <f>CC254/CC214*100</f>
        <v>29.049295774647888</v>
      </c>
      <c r="CD255" s="65">
        <f>IF(ISERROR(CC255/BU255),"NM",IF(OR(CC255/BU255&lt;0.5,CC255/BU255&gt;2),"NM",(CC255/BU255-1)*100))</f>
        <v>3.2014455151964327</v>
      </c>
      <c r="CE255" s="133">
        <f>CE254/CE214*100</f>
        <v>28.458844133099824</v>
      </c>
      <c r="CF255" s="65">
        <f>IF(ISERROR(CE255/BW255),"NM",IF(OR(CE255/BW255&lt;0.5,CE255/BW255&gt;2),"NM",(CE255/BW255-1)*100))</f>
        <v>7.8697769031240705</v>
      </c>
      <c r="CG255" s="133">
        <f>CG254/CG214*100</f>
        <v>28.160418482999127</v>
      </c>
      <c r="CH255" s="65">
        <f>IF(ISERROR(CG255/BY255),"NM",IF(OR(CG255/BY255&lt;0.5,CG255/BY255&gt;2),"NM",(CG255/BY255-1)*100))</f>
        <v>6.2327511048311912</v>
      </c>
      <c r="CI255" s="133">
        <f>CI254/CI214*100</f>
        <v>26.688689906980791</v>
      </c>
      <c r="CJ255" s="65">
        <f>IF(ISERROR(CI255/CA255),"NM",IF(OR(CI255/CA255&lt;0.5,CI255/CA255&gt;2),"NM",(CI255/CA255-1)*100))</f>
        <v>3.945423848240992</v>
      </c>
      <c r="CK255" s="133">
        <f>CK254/CK214*100</f>
        <v>27.900696864111502</v>
      </c>
      <c r="CL255" s="65">
        <f>IF(ISERROR(CK255/CC255),"NM",IF(OR(CK255/CC255&lt;0.5,CK255/CC255&gt;2),"NM",(CK255/CC255-1)*100))</f>
        <v>-3.9539647344525308</v>
      </c>
      <c r="CM255" s="133">
        <f>CM254/CM214*100</f>
        <v>27.03165098374679</v>
      </c>
      <c r="CN255" s="67">
        <f>IF(ISERROR(CM255/CE255),"NM",IF(OR(CM255/CE255&lt;0.5,CM255/CE255&gt;2),"NM",(CM255/CE255-1)*100))</f>
        <v>-5.0149371586497349</v>
      </c>
      <c r="CO255" s="133">
        <f>CO254/CO214*100</f>
        <v>27.740303541315349</v>
      </c>
      <c r="CP255" s="67">
        <f>IF(ISERROR(CO255/CG255),"NM",IF(OR(CO255/CG255&lt;0.5,CO255/CG255&gt;2),"NM",(CO255/CG255-1)*100))</f>
        <v>-1.4918632758863626</v>
      </c>
      <c r="CQ255" s="133">
        <f>CQ254/CQ214*100</f>
        <v>27.877516778523493</v>
      </c>
      <c r="CR255" s="67">
        <f>IF(ISERROR(CQ255/CI255),"NM",IF(OR(CQ255/CI255&lt;0.5,CQ255/CI255&gt;2),"NM",(CQ255/CI255-1)*100))</f>
        <v>4.4544219880637392</v>
      </c>
      <c r="CS255" s="133">
        <f>CS254/CS214*100</f>
        <v>30.543933054393307</v>
      </c>
      <c r="CT255" s="67">
        <f>IF(ISERROR(CS255/CK255),"NM",IF(OR(CS255/CK255&lt;0.5,CS255/CK255&gt;2),"NM",(CS255/CK255-1)*100))</f>
        <v>9.4737282124368161</v>
      </c>
      <c r="CU255" s="133">
        <f>CU254/CU214*100</f>
        <v>26.482534524776604</v>
      </c>
      <c r="CV255" s="65">
        <f>IF(ISERROR(CU255/CM255),"NM",IF(OR(CU255/CM255&lt;0.5,CU255/CM255&gt;2),"NM",(CU255/CM255-1)*100))</f>
        <v>-2.0313833561270478</v>
      </c>
      <c r="CW255" s="133">
        <f>CW254/CW214*100</f>
        <v>26.938449240607515</v>
      </c>
      <c r="CX255" s="65">
        <f>IF(ISERROR(CW255/CO255),"NM",IF(OR(CW255/CO255&lt;0.5,CW255/CO255&gt;2),"NM",(CW255/CO255-1)*100))</f>
        <v>-2.8905750779315897</v>
      </c>
      <c r="CY255" s="133">
        <f>CY254/CY214*100</f>
        <v>27.033492822966508</v>
      </c>
      <c r="CZ255" s="65">
        <f>IF(ISERROR(CY255/CQ255),"NM",IF(OR(CY255/CQ255&lt;0.5,CY255/CQ255&gt;2),"NM",(CY255/CQ255-1)*100))</f>
        <v>-3.0276152724162619</v>
      </c>
      <c r="DA255" s="133">
        <f>DA254/DA214*100</f>
        <v>31.324345757335447</v>
      </c>
      <c r="DB255" s="65">
        <f>IF(ISERROR(DA255/CS255),"NM",IF(OR(DA255/CS255&lt;0.5,DA255/CS255&gt;2),"NM",(DA255/CS255-1)*100))</f>
        <v>2.5550498082626216</v>
      </c>
      <c r="DC255" s="133">
        <f>DC254/DC214*100</f>
        <v>27.03125</v>
      </c>
      <c r="DD255" s="65">
        <f>IF(ISERROR(DC255/CU255),"NM",IF(OR(DC255/CU255&lt;0.5,DC255/CU255&gt;2),"NM",(DC255/CU255-1)*100))</f>
        <v>2.0719900306748418</v>
      </c>
      <c r="DE255" s="133">
        <f>DE254/DE214*100</f>
        <v>27.722007722007724</v>
      </c>
      <c r="DF255" s="65">
        <f>IF(ISERROR(DE255/CW255),"NM",IF(OR(DE255/CW255&lt;0.5,DE255/CW255&gt;2),"NM",(DE255/CW255-1)*100))</f>
        <v>2.9086992885212437</v>
      </c>
      <c r="DG255" s="133">
        <f>DG254/DG214*100</f>
        <v>27.610208816705335</v>
      </c>
      <c r="DH255" s="65">
        <f>IF(ISERROR(DG255/CY255),"NM",IF(OR(DG255/CY255&lt;0.5,DG255/CY255&gt;2),"NM",(DG255/CY255-1)*100))</f>
        <v>2.1333388086976157</v>
      </c>
      <c r="DI255" s="133">
        <f>DI254/DI214*100</f>
        <v>28.638132295719842</v>
      </c>
      <c r="DJ255" s="65">
        <f>IF(ISERROR(DI255/DA255),"NM",IF(OR(DI255/DA255&lt;0.5,DI255/DA255&gt;2),"NM",(DI255/DA255-1)*100))</f>
        <v>-8.5754814559424801</v>
      </c>
      <c r="DK255" s="133">
        <f>DK254/DK214*100</f>
        <v>25.965996908809892</v>
      </c>
      <c r="DL255" s="65">
        <f>IF(ISERROR(DK255/DC255),"NM",IF(OR(DK255/DC255&lt;0.5,DK255/DC255&gt;2),"NM",(DK255/DC255-1)*100))</f>
        <v>-3.9408206841714977</v>
      </c>
      <c r="DM255" s="133">
        <f>DM254/DM214*100</f>
        <v>27.231121281464532</v>
      </c>
      <c r="DN255" s="65">
        <f>IF(ISERROR(DM255/DE255),"NM",IF(OR(DM255/DE255&lt;0.5,DM255/DE255&gt;2),"NM",(DM255/DE255-1)*100))</f>
        <v>-1.7707463523772504</v>
      </c>
      <c r="DO255" s="133">
        <f>DO254/DO214*100</f>
        <v>27.947932618683001</v>
      </c>
      <c r="DP255" s="65">
        <f>IF(ISERROR(DO255/DG255),"NM",IF(OR(DO255/DG255&lt;0.5,DO255/DG255&gt;2),"NM",(DO255/DG255-1)*100))</f>
        <v>1.2231845264905505</v>
      </c>
      <c r="DQ255" s="133">
        <f>DQ254/DQ214*100</f>
        <v>31.975403535741737</v>
      </c>
      <c r="DR255" s="65">
        <f>IF(ISERROR(DQ255/DI255),"NM",IF(OR(DQ255/DI255&lt;0.5,DQ255/DI255&gt;2),"NM",(DQ255/DI255-1)*100))</f>
        <v>11.653243324532969</v>
      </c>
      <c r="DS255" s="133">
        <f>DS254/DS214*100</f>
        <v>28.752800597460791</v>
      </c>
      <c r="DT255" s="65">
        <f>IF(ISERROR(DS255/DK255),"NM",IF(OR(DS255/DK255&lt;0.5,DS255/DK255&gt;2),"NM",(DS255/DK255-1)*100))</f>
        <v>10.73251182474484</v>
      </c>
      <c r="DU255" s="133">
        <f>DU254/DU214*100</f>
        <v>28.549962434259957</v>
      </c>
      <c r="DV255" s="65">
        <f>IF(ISERROR(DU255/DM255),"NM",IF(OR(DU255/DM255&lt;0.5,DU255/DM255&gt;2),"NM",(DU255/DM255-1)*100))</f>
        <v>4.8431393594252192</v>
      </c>
      <c r="DW255" s="133">
        <f>DW254/DW214*100</f>
        <v>28.603268945022286</v>
      </c>
      <c r="DX255" s="65">
        <f>IF(ISERROR(DW255/DO255),"NM",IF(OR(DW255/DO255&lt;0.5,DW255/DO255&gt;2),"NM",(DW255/DO255-1)*100))</f>
        <v>2.3448472389016706</v>
      </c>
      <c r="DY255" s="133">
        <f t="shared" ref="DY255:EA255" si="822">DY254/DY214*100</f>
        <v>31.705484598046578</v>
      </c>
      <c r="DZ255" s="65">
        <f>IF(ISERROR(DY255/DQ255),"NM",IF(OR(DY255/DQ255&lt;0.5,DY255/DQ255&gt;2),"NM",(DY255/DQ255-1)*100))</f>
        <v>-0.84414552389759923</v>
      </c>
      <c r="EA255" s="133">
        <f t="shared" si="822"/>
        <v>27.871250914411121</v>
      </c>
      <c r="EB255" s="65">
        <f>IF(ISERROR(EA255/DS255),"NM",IF(OR(EA255/DS255&lt;0.5,EA255/DS255&gt;2),"NM",(EA255/DS255-1)*100))</f>
        <v>-3.0659611054636549</v>
      </c>
      <c r="EC255" s="133">
        <f t="shared" ref="EC255:EE255" si="823">EC254/EC214*100</f>
        <v>28.41409691629956</v>
      </c>
      <c r="ED255" s="65">
        <f>IF(ISERROR(EC255/DU255),"NM",IF(OR(EC255/DU255&lt;0.5,EC255/DU255&gt;2),"NM",(EC255/DU255-1)*100))</f>
        <v>-0.47588685369812644</v>
      </c>
      <c r="EE255" s="133">
        <f t="shared" si="823"/>
        <v>28.424908424908423</v>
      </c>
      <c r="EF255" s="65">
        <f>IF(ISERROR(EE255/DW255),"NM",IF(OR(EE255/DW255&lt;0.5,EE255/DW255&gt;2),"NM",(EE255/DW255-1)*100))</f>
        <v>-0.62356690928119241</v>
      </c>
      <c r="EG255" s="133">
        <f t="shared" ref="EG255:EI255" si="824">EG254/EG214*100</f>
        <v>31.888317413666421</v>
      </c>
      <c r="EH255" s="65">
        <f>IF(ISERROR(EG255/DY255),"NM",IF(OR(EG255/DY255&lt;0.5,EG255/DY255&gt;2),"NM",(EG255/DY255-1)*100))</f>
        <v>0.57665989950239638</v>
      </c>
      <c r="EI255" s="133">
        <f t="shared" si="824"/>
        <v>29.424460431654676</v>
      </c>
      <c r="EJ255" s="65">
        <f>IF(ISERROR(EI255/EA255),"NM",IF(OR(EI255/EA255&lt;0.5,EI255/EA255&gt;2),"NM",(EI255/EA255-1)*100))</f>
        <v>5.5728016012386972</v>
      </c>
      <c r="EK255" s="133">
        <f t="shared" ref="EK255:EM255" si="825">EK254/EK214*100</f>
        <v>29.394812680115272</v>
      </c>
      <c r="EL255" s="65">
        <f>IF(ISERROR(EK255/EC255),"NM",IF(OR(EK255/EC255&lt;0.5,EK255/EC255&gt;2),"NM",(EK255/EC255-1)*100))</f>
        <v>3.4515112928087843</v>
      </c>
      <c r="EM255" s="133">
        <f t="shared" si="825"/>
        <v>29.576453697056714</v>
      </c>
      <c r="EN255" s="65">
        <f>IF(ISERROR(EM255/EE255),"NM",IF(OR(EM255/EE255&lt;0.5,EM255/EE255&gt;2),"NM",(EM255/EE255-1)*100))</f>
        <v>4.051183753820653</v>
      </c>
      <c r="EO255" s="133">
        <f t="shared" ref="EO255" si="826">EO254/EO214*100</f>
        <v>30.697340043134435</v>
      </c>
      <c r="EP255" s="65">
        <f>IF(ISERROR(EO255/EG255),"NM",IF(OR(EO255/EG255&lt;0.5,EO255/EG255&gt;2),"NM",(EO255/EG255-1)*100))</f>
        <v>-3.7348391734885578</v>
      </c>
      <c r="EQ255" s="131">
        <f t="shared" ref="EQ255:ES255" si="827">EQ254/EQ214*100</f>
        <v>29.705033370988044</v>
      </c>
      <c r="ER255" s="65">
        <f>IF(ISERROR(EQ255/EI255),"NM",IF(OR(EQ255/EI255&lt;0.5,EQ255/EI255&gt;2),"NM",(EQ255/EI255-1)*100))</f>
        <v>0.95353639528943379</v>
      </c>
      <c r="ES255" s="131">
        <f t="shared" si="827"/>
        <v>29.854225271609501</v>
      </c>
      <c r="ET255" s="65">
        <f>IF(ISERROR(ES255/EK255),"NM",IF(OR(ES255/EK255&lt;0.5,ES255/EK255&gt;2),"NM",(ES255/EK255-1)*100))</f>
        <v>1.5629036200833113</v>
      </c>
      <c r="EU255" s="131">
        <f t="shared" ref="EU255" si="828">EU254/EU214*100</f>
        <v>29.807607868765945</v>
      </c>
      <c r="EV255" s="65">
        <f>IF(ISERROR(EU255/EM255),"NM",IF(OR(EU255/EM255&lt;0.5,EU255/EM255&gt;2),"NM",(EU255/EM255-1)*100))</f>
        <v>0.78154796405571769</v>
      </c>
      <c r="EW255" s="131">
        <f t="shared" ref="EW255" si="829">EW254/EW214*100</f>
        <v>30.900902156122239</v>
      </c>
      <c r="EX255" s="65">
        <f>IF(ISERROR(EW255/EO255),"NM",IF(OR(EW255/EO255&lt;0.5,EW255/EO255&gt;2),"NM",(EW255/EO255-1)*100))</f>
        <v>0.66312622755511086</v>
      </c>
      <c r="EY255" s="65"/>
      <c r="EZ255" s="317"/>
      <c r="FA255" s="59"/>
      <c r="FB255" s="131">
        <f>FB254/FB214*100</f>
        <v>29.08040487168654</v>
      </c>
      <c r="FC255" s="63"/>
      <c r="FD255" s="131">
        <f>FD254/FD214*100</f>
        <v>29.455081001472756</v>
      </c>
      <c r="FE255" s="65">
        <f>IF(ISERROR(FD255/FB255),"NM",IF(OR(FD255/FB255&lt;0.5,FD255/FB255&gt;2),"NM",(FD255/FB255-1)*100))</f>
        <v>1.2884144200860481</v>
      </c>
      <c r="FF255" s="131">
        <f>FF254/FF214*100</f>
        <v>29.150579150579148</v>
      </c>
      <c r="FG255" s="65">
        <f>IF(ISERROR(FF255/FD255),"NM",IF(OR(FF255/FD255&lt;0.5,FF255/FD255&gt;2),"NM",(FF255/FD255-1)*100))</f>
        <v>-1.0337837837838038</v>
      </c>
      <c r="FH255" s="131">
        <f>FH254/FH214*100</f>
        <v>28.687635574837312</v>
      </c>
      <c r="FI255" s="65">
        <f>IF(ISERROR(FH255/FF255),"NM",IF(OR(FH255/FF255&lt;0.5,FH255/FF255&gt;2),"NM",(FH255/FF255-1)*100))</f>
        <v>-1.5881110743991456</v>
      </c>
      <c r="FJ255" s="131">
        <f>FJ254/FJ214*100</f>
        <v>28.082808280828083</v>
      </c>
      <c r="FK255" s="65">
        <f>IF(ISERROR(FJ255/FH255),"NM",IF(OR(FJ255/FH255&lt;0.5,FJ255/FH255&gt;2),"NM",(FJ255/FH255-1)*100))</f>
        <v>-2.108320472879055</v>
      </c>
      <c r="FL255" s="131">
        <f>FL254/FL214*100</f>
        <v>27.833461835003853</v>
      </c>
      <c r="FM255" s="65">
        <f>IF(ISERROR(FL255/FJ255),"NM",IF(OR(FL255/FJ255&lt;0.5,FL255/FJ255&gt;2),"NM",(FL255/FJ255-1)*100))</f>
        <v>-0.88789711958563444</v>
      </c>
      <c r="FN255" s="131">
        <f>FN254/FN214*100</f>
        <v>27.062031356509884</v>
      </c>
      <c r="FO255" s="65">
        <f>IF(ISERROR(FN255/FL255),"NM",IF(OR(FN255/FL255&lt;0.5,FN255/FL255&gt;2),"NM",(FN255/FL255-1)*100))</f>
        <v>-2.7715937135919022</v>
      </c>
      <c r="FP255" s="131">
        <f>FP254/FP214*100</f>
        <v>27.765793528505395</v>
      </c>
      <c r="FQ255" s="65">
        <f>IF(ISERROR(FP255/FN255),"NM",IF(OR(FP255/FN255&lt;0.5,FP255/FN255&gt;2),"NM",(FP255/FN255-1)*100))</f>
        <v>2.6005519050816384</v>
      </c>
      <c r="FR255" s="143">
        <f>FR254/FR214*100</f>
        <v>27.702702702702702</v>
      </c>
      <c r="FS255" s="65">
        <f>IF(ISERROR(FR255/FP255),"NM",IF(OR(FR255/FP255&lt;0.5,FR255/FP255&gt;2),"NM",(FR255/FP255-1)*100))</f>
        <v>-0.22722500524943179</v>
      </c>
      <c r="FT255" s="143">
        <f>FT254/FT214*100</f>
        <v>27.439024390243905</v>
      </c>
      <c r="FU255" s="65">
        <f>IF(ISERROR(FT255/FR255),"NM",IF(OR(FT255/FR255&lt;0.5,FT255/FR255&gt;2),"NM",(FT255/FR255-1)*100))</f>
        <v>-0.95181439619272945</v>
      </c>
      <c r="FV255" s="143">
        <f>FV254/FV214*100</f>
        <v>26.825842696629216</v>
      </c>
      <c r="FW255" s="65">
        <f>IF(ISERROR(FV255/FT255),"NM",IF(OR(FV255/FT255&lt;0.5,FV255/FT255&gt;2),"NM",(FV255/FT255-1)*100))</f>
        <v>-2.2347066167290874</v>
      </c>
      <c r="FX255" s="143">
        <f>FX254/FX214*100</f>
        <v>26.918748593292818</v>
      </c>
      <c r="FY255" s="65">
        <f>IF(ISERROR(FX255/FV255),"NM",IF(OR(FX255/FV255&lt;0.5,FX255/FV255&gt;2),"NM",(FX255/FV255-1)*100))</f>
        <v>0.3463298346831678</v>
      </c>
      <c r="FZ255" s="143">
        <f>FZ254/FZ214*100</f>
        <v>27.800667059054344</v>
      </c>
      <c r="GA255" s="65">
        <f>IF(ISERROR(FZ255/FX255),"NM",IF(OR(FZ255/FX255&lt;0.5,FZ255/FX255&gt;2),"NM",(FZ255/FX255-1)*100))</f>
        <v>3.2762238657010556</v>
      </c>
      <c r="GB255" s="143">
        <f>GB254/GB214*100</f>
        <v>28.306621678616615</v>
      </c>
      <c r="GC255" s="65">
        <f>IF(ISERROR(GB255/FZ255),"NM",IF(OR(GB255/FZ255&lt;0.5,GB255/FZ255&gt;2),"NM",(GB255/FZ255-1)*100))</f>
        <v>1.819936976647063</v>
      </c>
      <c r="GD255" s="143">
        <f>GD254/GD214*100</f>
        <v>27.956774064438662</v>
      </c>
      <c r="GE255" s="65">
        <f>IF(ISERROR(GD255/GB255),"NM",IF(OR(GD255/GB255&lt;0.5,GD255/GB255&gt;2),"NM",(GD255/GB255-1)*100))</f>
        <v>-1.235921467951917</v>
      </c>
      <c r="GF255" s="143">
        <f>GF254/GF214*100</f>
        <v>27.750824762274402</v>
      </c>
      <c r="GG255" s="65">
        <f>IF(ISERROR(GF255/GD255),"NM",IF(OR(GF255/GD255&lt;0.5,GF255/GD255&gt;2),"NM",(GF255/GD255-1)*100))</f>
        <v>-0.73667048168561955</v>
      </c>
      <c r="GH255" s="143">
        <f>GH254/GH214*100</f>
        <v>28.280890253261703</v>
      </c>
      <c r="GI255" s="65">
        <f>IF(ISERROR(GH255/GF255),"NM",IF(OR(GH255/GF255&lt;0.5,GH255/GF255&gt;2),"NM",(GH255/GF255-1)*100))</f>
        <v>1.9100891433968981</v>
      </c>
      <c r="GJ255" s="143">
        <f>GJ254/GJ214*100</f>
        <v>29.399663362633255</v>
      </c>
      <c r="GK255" s="65">
        <f>IF(ISERROR(GJ255/GH255),"NM",IF(OR(GJ255/GH255&lt;0.5,GJ255/GH255&gt;2),"NM",(GJ255/GH255-1)*100))</f>
        <v>3.9559331384291241</v>
      </c>
      <c r="GL255" s="135">
        <f>GL254/GL214*100</f>
        <v>29.147571035747021</v>
      </c>
      <c r="GM255" s="67">
        <f>IF(ISERROR(GL255/GJ255),"NM",IF(OR(GL255/GJ255&lt;0.5,GL255/GJ255&gt;2),"NM",(GL255/GJ255-1)*100))</f>
        <v>-0.85746671237957317</v>
      </c>
      <c r="GN255" s="135">
        <f>GN254/GN214*100</f>
        <v>29.773462783171524</v>
      </c>
      <c r="GO255" s="67">
        <f>IF(ISERROR(GN255/GL255),"NM",IF(OR(GN255/GL255&lt;0.5,GN255/GL255&gt;2),"NM",(GN255/GL255-1)*100))</f>
        <v>2.1473204290570314</v>
      </c>
      <c r="GP255" s="135">
        <f>GP254/GP214*100</f>
        <v>30.071295291260519</v>
      </c>
      <c r="GQ255" s="65">
        <f>IF(ISERROR(GP255/GN255),"NM",IF(OR(GP255/GN255&lt;0.5,GP255/GN255&gt;2),"NM",(GP255/GN255-1)*100))</f>
        <v>1.0003287499945612</v>
      </c>
      <c r="GR255" s="131">
        <f>GR254/GR214*100</f>
        <v>30.054123286258477</v>
      </c>
      <c r="GS255" s="65">
        <f>IF(ISERROR(GR255/GP255),"NM",IF(OR(GR255/GP255&lt;0.5,GR255/GP255&gt;2),"NM",(GR255/GP255-1)*100))</f>
        <v>-5.7104307731736803E-2</v>
      </c>
      <c r="GT255" s="131">
        <f>GT254/GT214*100</f>
        <v>30.10355973720905</v>
      </c>
      <c r="GU255" s="65">
        <f>IF(ISERROR(GT255/GR255),"NM",IF(OR(GT255/GR255&lt;0.5,GT255/GR255&gt;2),"NM",(GT255/GR255-1)*100))</f>
        <v>0.16449140931413808</v>
      </c>
      <c r="GV255" s="131">
        <f>GV254/GV214*100</f>
        <v>30.135413179668692</v>
      </c>
      <c r="GW255" s="65">
        <f>IF(ISERROR(GV255/GT255),"NM",IF(OR(GV255/GT255&lt;0.5,GV255/GT255&gt;2),"NM",(GV255/GT255-1)*100))</f>
        <v>0.10581287640967219</v>
      </c>
      <c r="GX255" s="131">
        <f>GX254/GX214*100</f>
        <v>30.158307738910388</v>
      </c>
      <c r="GY255" s="65">
        <f>IF(ISERROR(GX255/GV255),"NM",IF(OR(GX255/GV255&lt;0.5,GX255/GV255&gt;2),"NM",(GX255/GV255-1)*100))</f>
        <v>7.5972275890823227E-2</v>
      </c>
      <c r="GZ255" s="67">
        <f t="shared" si="723"/>
        <v>0.25718908462029066</v>
      </c>
      <c r="HA255" s="283"/>
      <c r="HB255" s="57"/>
      <c r="HC255"/>
      <c r="HD255"/>
      <c r="HE255"/>
      <c r="HF255"/>
      <c r="HG255"/>
      <c r="HH255"/>
    </row>
    <row r="256" spans="2:216" s="2" customFormat="1" ht="13.5" customHeight="1" x14ac:dyDescent="0.2">
      <c r="B256" s="54" t="s">
        <v>449</v>
      </c>
      <c r="C256" s="131">
        <f>C254/C228*100</f>
        <v>24.660633484162897</v>
      </c>
      <c r="D256" s="63"/>
      <c r="E256" s="131">
        <f>E254/E228*100</f>
        <v>24.384787472035793</v>
      </c>
      <c r="F256" s="63"/>
      <c r="G256" s="131">
        <f>G254/G228*100</f>
        <v>24.197002141327623</v>
      </c>
      <c r="H256" s="63"/>
      <c r="I256" s="131">
        <f>I254/I228*100</f>
        <v>25.363825363825367</v>
      </c>
      <c r="J256" s="63"/>
      <c r="K256" s="131">
        <f>K254/K228*100</f>
        <v>24.756335282651072</v>
      </c>
      <c r="L256" s="63">
        <f>IF(ISERROR(K256/C256),"NM",IF(OR(K256/C256&lt;0.5,K256/C256&gt;2),"NM",(K256/C256-1)*100))</f>
        <v>0.38807518286030351</v>
      </c>
      <c r="M256" s="131">
        <f>M254/M228*100</f>
        <v>24.196597353497165</v>
      </c>
      <c r="N256" s="63">
        <f>IF(ISERROR(M256/E256),"NM",IF(OR(M256/E256&lt;0.5,M256/E256&gt;2),"NM",(M256/E256-1)*100))</f>
        <v>-0.77175213749327565</v>
      </c>
      <c r="O256" s="131">
        <f>O254/O228*100</f>
        <v>25.454545454545453</v>
      </c>
      <c r="P256" s="63">
        <f>IF(ISERROR(O256/G256),"NM",IF(OR(O256/G256&lt;0.5,O256/G256&gt;2),"NM",(O256/G256-1)*100))</f>
        <v>5.1971037811745724</v>
      </c>
      <c r="Q256" s="131">
        <f>Q254/Q228*100</f>
        <v>23.801065719360569</v>
      </c>
      <c r="R256" s="63">
        <f>IF(ISERROR(Q256/I256),"NM",IF(OR(Q256/I256&lt;0.5,Q256/I256&gt;2),"NM",(Q256/I256-1)*100))</f>
        <v>-6.161372040881707</v>
      </c>
      <c r="S256" s="131">
        <f>S254/S228*100</f>
        <v>25.082508250825082</v>
      </c>
      <c r="T256" s="63">
        <f>IF(ISERROR(S256/K256),"NM",IF(OR(S256/K256&lt;0.5,S256/K256&gt;2),"NM",(S256/K256-1)*100))</f>
        <v>1.3175333281359558</v>
      </c>
      <c r="U256" s="131">
        <f>U254/U228*100</f>
        <v>23.923444976076556</v>
      </c>
      <c r="V256" s="63">
        <f>IF(ISERROR(U256/M256),"NM",IF(OR(U256/M256&lt;0.5,U256/M256&gt;2),"NM",(U256/M256-1)*100))</f>
        <v>-1.1288875598086112</v>
      </c>
      <c r="W256" s="131">
        <f>W254/W228*100</f>
        <v>24.770642201834864</v>
      </c>
      <c r="X256" s="63">
        <f>IF(ISERROR(W256/O256),"NM",IF(OR(W256/O256&lt;0.5,W256/O256&gt;2),"NM",(W256/O256-1)*100))</f>
        <v>-2.6867627785058912</v>
      </c>
      <c r="Y256" s="131">
        <f>Y254/Y228*100</f>
        <v>23.738872403560833</v>
      </c>
      <c r="Z256" s="63">
        <f>IF(ISERROR(Y256/Q256),"NM",IF(OR(Y256/Q256&lt;0.5,Y256/Q256&gt;2),"NM",(Y256/Q256-1)*100))</f>
        <v>-0.2613047522033618</v>
      </c>
      <c r="AA256" s="131">
        <f>AA254/AA228*100</f>
        <v>24.369747899159663</v>
      </c>
      <c r="AB256" s="63">
        <f>IF(ISERROR(AA256/S256),"NM",IF(OR(AA256/S256&lt;0.5,AA256/S256&gt;2),"NM",(AA256/S256-1)*100))</f>
        <v>-2.8416629809818739</v>
      </c>
      <c r="AC256" s="131">
        <f>AC254/AC228*100</f>
        <v>25.17193947730399</v>
      </c>
      <c r="AD256" s="63">
        <f>IF(ISERROR(AC256/U256),"NM",IF(OR(AC256/U256&lt;0.5,AC256/U256&gt;2),"NM",(AC256/U256-1)*100))</f>
        <v>5.2187070151306747</v>
      </c>
      <c r="AE256" s="131">
        <f>AE254/AE228*100</f>
        <v>24.768211920529801</v>
      </c>
      <c r="AF256" s="63">
        <f>IF(ISERROR(AE256/W256),"NM",IF(OR(AE256/W256&lt;0.5,AE256/W256&gt;2),"NM",(AE256/W256-1)*100))</f>
        <v>-9.8111356389596338E-3</v>
      </c>
      <c r="AG256" s="131">
        <f>AG254/AG228*100</f>
        <v>23.086900129701686</v>
      </c>
      <c r="AH256" s="63">
        <f>IF(ISERROR(AG256/Y256),"NM",IF(OR(AG256/Y256&lt;0.5,AG256/Y256&gt;2),"NM",(AG256/Y256-1)*100))</f>
        <v>-2.7464332036316597</v>
      </c>
      <c r="AI256" s="132">
        <f>AI254/AI228*100</f>
        <v>23.950617283950617</v>
      </c>
      <c r="AJ256" s="63">
        <f>IF(ISERROR(AI256/AA256),"NM",IF(OR(AI256/AA256&lt;0.5,AI256/AA256&gt;2),"NM",(AI256/AA256-1)*100))</f>
        <v>-1.7198808003405675</v>
      </c>
      <c r="AK256" s="131">
        <f>AK254/AK228*100</f>
        <v>24.062877871825876</v>
      </c>
      <c r="AL256" s="63">
        <f>IF(ISERROR(AK256/AC256),"NM",IF(OR(AK256/AC256&lt;0.5,AK256/AC256&gt;2),"NM",(AK256/AC256-1)*100))</f>
        <v>-4.4059441922545854</v>
      </c>
      <c r="AM256" s="131">
        <f>AM254/AM228*100</f>
        <v>23.848878394332939</v>
      </c>
      <c r="AN256" s="63">
        <f>IF(ISERROR(AM256/AE256),"NM",IF(OR(AM256/AE256&lt;0.5,AM256/AE256&gt;2),"NM",(AM256/AE256-1)*100))</f>
        <v>-3.7117476592440135</v>
      </c>
      <c r="AO256" s="133">
        <f>AO254/AO228*100</f>
        <v>23.22053675612602</v>
      </c>
      <c r="AP256" s="63">
        <f>IF(ISERROR(AO256/AG256),"NM",IF(OR(AO256/AG256&lt;0.5,AO256/AG256&gt;2),"NM",(AO256/AG256-1)*100))</f>
        <v>0.57884179198404162</v>
      </c>
      <c r="AQ256" s="133">
        <f>AQ254/AQ228*100</f>
        <v>24.017957351290683</v>
      </c>
      <c r="AR256" s="63">
        <f>IF(ISERROR(AQ256/AI256),"NM",IF(OR(AQ256/AI256&lt;0.5,AQ256/AI256&gt;2),"NM",(AQ256/AI256-1)*100))</f>
        <v>0.2811621368322248</v>
      </c>
      <c r="AS256" s="133">
        <f>AS254/AS228*100</f>
        <v>24.615384615384617</v>
      </c>
      <c r="AT256" s="63">
        <f>IF(ISERROR(AS256/AK256),"NM",IF(OR(AS256/AK256&lt;0.5,AS256/AK256&gt;2),"NM",(AS256/AK256-1)*100))</f>
        <v>2.2960958639350659</v>
      </c>
      <c r="AU256" s="133">
        <f>AU254/AU228*100</f>
        <v>24.542518837459635</v>
      </c>
      <c r="AV256" s="63">
        <f>IF(ISERROR(AU256/AM256),"NM",IF(OR(AU256/AM256&lt;0.5,AU256/AM256&gt;2),"NM",(AU256/AM256-1)*100))</f>
        <v>2.9084824521203645</v>
      </c>
      <c r="AW256" s="133">
        <f>AW254/AW228*100</f>
        <v>24.867724867724867</v>
      </c>
      <c r="AX256" s="63">
        <f>IF(ISERROR(AW256/AO256),"NM",IF(OR(AW256/AO256&lt;0.5,AW256/AO256&gt;2),"NM",(AW256/AO256-1)*100))</f>
        <v>7.0936694052271987</v>
      </c>
      <c r="AY256" s="133">
        <f>AY254/AY228*100</f>
        <v>23.979591836734691</v>
      </c>
      <c r="AZ256" s="65">
        <f>IF(ISERROR(AY256/AQ256),"NM",IF(OR(AY256/AQ256&lt;0.5,AY256/AQ256&gt;2),"NM",(AY256/AQ256-1)*100))</f>
        <v>-0.15973679191303436</v>
      </c>
      <c r="BA256" s="133">
        <f>BA254/BA228*100</f>
        <v>24.849094567404425</v>
      </c>
      <c r="BB256" s="65">
        <f>IF(ISERROR(BA256/AS256),"NM",IF(OR(BA256/AS256&lt;0.5,BA256/AS256&gt;2),"NM",(BA256/AS256-1)*100))</f>
        <v>0.94944668008047906</v>
      </c>
      <c r="BC256" s="133">
        <f>BC254/BC228*100</f>
        <v>24.094025465230168</v>
      </c>
      <c r="BD256" s="65">
        <f>IF(ISERROR(BC256/AU256),"NM",IF(OR(BC256/AU256&lt;0.5,BC256/AU256&gt;2),"NM",(BC256/AU256-1)*100))</f>
        <v>-1.8274137842156812</v>
      </c>
      <c r="BE256" s="133">
        <f>BE254/BE228*100</f>
        <v>24.78218780251694</v>
      </c>
      <c r="BF256" s="65">
        <f>IF(ISERROR(BE256/AW256),"NM",IF(OR(BE256/AW256&lt;0.5,BE256/AW256&gt;2),"NM",(BE256/AW256-1)*100))</f>
        <v>-0.34396819838932169</v>
      </c>
      <c r="BG256" s="133">
        <f>BG254/BG228*100</f>
        <v>24.331797235023043</v>
      </c>
      <c r="BH256" s="65">
        <f>IF(ISERROR(BG256/AY256),"NM",IF(OR(BG256/AY256&lt;0.5,BG256/AY256&gt;2),"NM",(BG256/AY256-1)*100))</f>
        <v>1.4687714481812053</v>
      </c>
      <c r="BI256" s="133">
        <f>BI254/BI228*100</f>
        <v>24.112829845313922</v>
      </c>
      <c r="BJ256" s="65">
        <f>IF(ISERROR(BI256/BA256),"NM",IF(OR(BI256/BA256&lt;0.5,BI256/BA256&gt;2),"NM",(BI256/BA256-1)*100))</f>
        <v>-2.9629438613682613</v>
      </c>
      <c r="BK256" s="133">
        <f>BK254/BK228*100</f>
        <v>23.885918003565063</v>
      </c>
      <c r="BL256" s="65">
        <f>IF(ISERROR(BK256/BC256),"NM",IF(OR(BK256/BC256&lt;0.5,BK256/BC256&gt;2),"NM",(BK256/BC256-1)*100))</f>
        <v>-0.86373056243931323</v>
      </c>
      <c r="BM256" s="133">
        <f>BM254/BM228*100</f>
        <v>24.82456140350877</v>
      </c>
      <c r="BN256" s="65">
        <f>IF(ISERROR(BM256/BE256),"NM",IF(OR(BM256/BE256&lt;0.5,BM256/BE256&gt;2),"NM",(BM256/BE256-1)*100))</f>
        <v>0.17098410087719174</v>
      </c>
      <c r="BO256" s="133">
        <f>BO254/BO228*100</f>
        <v>23.299319727891156</v>
      </c>
      <c r="BP256" s="65">
        <f>IF(ISERROR(BO256/BG256),"NM",IF(OR(BO256/BG256&lt;0.5,BO256/BG256&gt;2),"NM",(BO256/BG256-1)*100))</f>
        <v>-4.243326118326129</v>
      </c>
      <c r="BQ256" s="133">
        <f>BQ254/BQ228*100</f>
        <v>24.181360201511335</v>
      </c>
      <c r="BR256" s="65">
        <f>IF(ISERROR(BQ256/BI256),"NM",IF(OR(BQ256/BI256&lt;0.5,BQ256/BI256&gt;2),"NM",(BQ256/BI256-1)*100))</f>
        <v>0.2842070243809669</v>
      </c>
      <c r="BS256" s="133">
        <f>BS254/BS228*100</f>
        <v>23.159636062861868</v>
      </c>
      <c r="BT256" s="65">
        <f>IF(ISERROR(BS256/BK256),"NM",IF(OR(BS256/BK256&lt;0.5,BS256/BK256&gt;2),"NM",(BS256/BK256-1)*100))</f>
        <v>-3.0406281248842704</v>
      </c>
      <c r="BU256" s="133">
        <f>BU254/BU228*100</f>
        <v>25.103220478943022</v>
      </c>
      <c r="BV256" s="65">
        <f>IF(ISERROR(BU256/BM256),"NM",IF(OR(BU256/BM256&lt;0.5,BU256/BM256&gt;2),"NM",(BU256/BM256-1)*100))</f>
        <v>1.122513590088503</v>
      </c>
      <c r="BW256" s="133">
        <f>BW254/BW228*100</f>
        <v>23.658536585365852</v>
      </c>
      <c r="BX256" s="65">
        <f>IF(ISERROR(BW256/BO256),"NM",IF(OR(BW256/BO256&lt;0.5,BW256/BO256&gt;2),"NM",(BW256/BO256-1)*100))</f>
        <v>1.541748264197973</v>
      </c>
      <c r="BY256" s="133">
        <f>BY254/BY228*100</f>
        <v>23.712183156173346</v>
      </c>
      <c r="BZ256" s="65">
        <f>IF(ISERROR(BY256/BQ256),"NM",IF(OR(BY256/BQ256&lt;0.5,BY256/BQ256&gt;2),"NM",(BY256/BQ256-1)*100))</f>
        <v>-1.9402425729081463</v>
      </c>
      <c r="CA256" s="133">
        <f>CA254/CA228*100</f>
        <v>23.058252427184467</v>
      </c>
      <c r="CB256" s="65">
        <f>IF(ISERROR(CA256/BS256),"NM",IF(OR(CA256/BS256&lt;0.5,CA256/BS256&gt;2),"NM",(CA256/BS256-1)*100))</f>
        <v>-0.43776005547848662</v>
      </c>
      <c r="CC256" s="133">
        <f>CC254/CC228*100</f>
        <v>26.10759493670886</v>
      </c>
      <c r="CD256" s="65">
        <f>IF(ISERROR(CC256/BU256),"NM",IF(OR(CC256/BU256&lt;0.5,CC256/BU256&gt;2),"NM",(CC256/BU256-1)*100))</f>
        <v>4.0009785143237719</v>
      </c>
      <c r="CE256" s="133">
        <f>CE254/CE228*100</f>
        <v>25.470219435736681</v>
      </c>
      <c r="CF256" s="65">
        <f>IF(ISERROR(CE256/BW256),"NM",IF(OR(CE256/BW256&lt;0.5,CE256/BW256&gt;2),"NM",(CE256/BW256-1)*100))</f>
        <v>7.6576285428045399</v>
      </c>
      <c r="CG256" s="133">
        <f>CG254/CG228*100</f>
        <v>25.136186770428015</v>
      </c>
      <c r="CH256" s="65">
        <f>IF(ISERROR(CG256/BY256),"NM",IF(OR(CG256/BY256&lt;0.5,CG256/BY256&gt;2),"NM",(CG256/BY256-1)*100))</f>
        <v>6.0053669663222786</v>
      </c>
      <c r="CI256" s="133">
        <f>CI254/CI228*100</f>
        <v>23.792916376036583</v>
      </c>
      <c r="CJ256" s="65">
        <f>IF(ISERROR(CI256/CA256),"NM",IF(OR(CI256/CA256&lt;0.5,CI256/CA256&gt;2),"NM",(CI256/CA256-1)*100))</f>
        <v>3.186121546600762</v>
      </c>
      <c r="CK256" s="133">
        <f>CK254/CK228*100</f>
        <v>24.733590733590734</v>
      </c>
      <c r="CL256" s="65">
        <f>IF(ISERROR(CK256/CC256),"NM",IF(OR(CK256/CC256&lt;0.5,CK256/CC256&gt;2),"NM",(CK256/CC256-1)*100))</f>
        <v>-5.2628524628524627</v>
      </c>
      <c r="CM256" s="133">
        <f>CM254/CM228*100</f>
        <v>24.012158054711247</v>
      </c>
      <c r="CN256" s="67">
        <f>IF(ISERROR(CM256/CE256),"NM",IF(OR(CM256/CE256&lt;0.5,CM256/CE256&gt;2),"NM",(CM256/CE256-1)*100))</f>
        <v>-5.7245732990413911</v>
      </c>
      <c r="CO256" s="133">
        <f>CO254/CO228*100</f>
        <v>24.607329842931939</v>
      </c>
      <c r="CP256" s="67">
        <f>IF(ISERROR(CO256/CG256),"NM",IF(OR(CO256/CG256&lt;0.5,CO256/CG256&gt;2),"NM",(CO256/CG256-1)*100))</f>
        <v>-2.1039664143419734</v>
      </c>
      <c r="CQ256" s="133">
        <f>CQ254/CQ228*100</f>
        <v>24.761549925484353</v>
      </c>
      <c r="CR256" s="67">
        <f>IF(ISERROR(CQ256/CI256),"NM",IF(OR(CQ256/CI256&lt;0.5,CQ256/CI256&gt;2),"NM",(CQ256/CI256-1)*100))</f>
        <v>4.0711005500080111</v>
      </c>
      <c r="CS256" s="133">
        <f>CS254/CS228*100</f>
        <v>27.097253155159613</v>
      </c>
      <c r="CT256" s="67">
        <f>IF(ISERROR(CS256/CK256),"NM",IF(OR(CS256/CK256&lt;0.5,CS256/CK256&gt;2),"NM",(CS256/CK256-1)*100))</f>
        <v>9.5564871555781963</v>
      </c>
      <c r="CU256" s="133">
        <f>CU254/CU228*100</f>
        <v>23.537906137184113</v>
      </c>
      <c r="CV256" s="65">
        <f>IF(ISERROR(CU256/CM256),"NM",IF(OR(CU256/CM256&lt;0.5,CU256/CM256&gt;2),"NM",(CU256/CM256-1)*100))</f>
        <v>-1.9750491248914814</v>
      </c>
      <c r="CW256" s="133">
        <f>CW254/CW228*100</f>
        <v>23.968705547652917</v>
      </c>
      <c r="CX256" s="65">
        <f>IF(ISERROR(CW256/CO256),"NM",IF(OR(CW256/CO256&lt;0.5,CW256/CO256&gt;2),"NM",(CW256/CO256-1)*100))</f>
        <v>-2.5952604340062413</v>
      </c>
      <c r="CY256" s="133">
        <f>CY254/CY228*100</f>
        <v>24.008498583569406</v>
      </c>
      <c r="CZ256" s="65">
        <f>IF(ISERROR(CY256/CQ256),"NM",IF(OR(CY256/CQ256&lt;0.5,CY256/CQ256&gt;2),"NM",(CY256/CQ256-1)*100))</f>
        <v>-3.0412124611792324</v>
      </c>
      <c r="DA256" s="133">
        <f>DA254/DA228*100</f>
        <v>27.719298245614034</v>
      </c>
      <c r="DB256" s="65">
        <f>IF(ISERROR(DA256/CS256),"NM",IF(OR(DA256/CS256&lt;0.5,DA256/CS256&gt;2),"NM",(DA256/CS256-1)*100))</f>
        <v>2.2956020187455017</v>
      </c>
      <c r="DC256" s="133">
        <f>DC254/DC228*100</f>
        <v>24.061196105702365</v>
      </c>
      <c r="DD256" s="65">
        <f>IF(ISERROR(DC256/CU256),"NM",IF(OR(DC256/CU256&lt;0.5,DC256/CU256&gt;2),"NM",(DC256/CU256-1)*100))</f>
        <v>2.2231797742263248</v>
      </c>
      <c r="DE256" s="133">
        <f>DE254/DE228*100</f>
        <v>24.690508940852819</v>
      </c>
      <c r="DF256" s="65">
        <f>IF(ISERROR(DE256/CW256),"NM",IF(OR(DE256/CW256&lt;0.5,DE256/CW256&gt;2),"NM",(DE256/CW256-1)*100))</f>
        <v>3.0114408630239176</v>
      </c>
      <c r="DG256" s="133">
        <f>DG254/DG228*100</f>
        <v>24.569855471438405</v>
      </c>
      <c r="DH256" s="65">
        <f>IF(ISERROR(DG256/CY256),"NM",IF(OR(DG256/CY256&lt;0.5,DG256/CY256&gt;2),"NM",(DG256/CY256-1)*100))</f>
        <v>2.3381590727759027</v>
      </c>
      <c r="DI256" s="133">
        <f>DI254/DI228*100</f>
        <v>25.44951590594744</v>
      </c>
      <c r="DJ256" s="65">
        <f>IF(ISERROR(DI256/DA256),"NM",IF(OR(DI256/DA256&lt;0.5,DI256/DA256&gt;2),"NM",(DI256/DA256-1)*100))</f>
        <v>-8.1884552760123963</v>
      </c>
      <c r="DK256" s="133">
        <f>DK254/DK228*100</f>
        <v>23.092783505154639</v>
      </c>
      <c r="DL256" s="134">
        <f>IF(ISERROR(DK256/DC256),"NM",IF(OR(DK256/DC256&lt;0.5,DK256/DC256&gt;2),"NM",(DK256/DC256-1)*100))</f>
        <v>-4.0247899410047143</v>
      </c>
      <c r="DM256" s="133">
        <f>DM254/DM228*100</f>
        <v>24.236252545824847</v>
      </c>
      <c r="DN256" s="65">
        <f>IF(ISERROR(DM256/DE256),"NM",IF(OR(DM256/DE256&lt;0.5,DM256/DE256&gt;2),"NM",(DM256/DE256-1)*100))</f>
        <v>-1.8398016667706685</v>
      </c>
      <c r="DO256" s="133">
        <f>DO254/DO228*100</f>
        <v>24.863760217983653</v>
      </c>
      <c r="DP256" s="65">
        <f>IF(ISERROR(DO256/DG256),"NM",IF(OR(DO256/DG256&lt;0.5,DO256/DG256&gt;2),"NM",(DO256/DG256-1)*100))</f>
        <v>1.1962005510651075</v>
      </c>
      <c r="DQ256" s="133">
        <f>DQ254/DQ228*100</f>
        <v>28.434723171565281</v>
      </c>
      <c r="DR256" s="65">
        <f>IF(ISERROR(DQ256/DI256),"NM",IF(OR(DQ256/DI256&lt;0.5,DQ256/DI256&gt;2),"NM",(DQ256/DI256-1)*100))</f>
        <v>11.729917679574452</v>
      </c>
      <c r="DS256" s="133">
        <f>DS254/DS228*100</f>
        <v>25.530503978779841</v>
      </c>
      <c r="DT256" s="67">
        <f>IF(ISERROR(DS256/DK256),"NM",IF(OR(DS256/DK256&lt;0.5,DS256/DK256&gt;2),"NM",(DS256/DK256-1)*100))</f>
        <v>10.556200265251992</v>
      </c>
      <c r="DU256" s="133">
        <f>DU254/DU228*100</f>
        <v>25.316455696202532</v>
      </c>
      <c r="DV256" s="67">
        <f>IF(ISERROR(DU256/DM256),"NM",IF(OR(DU256/DM256&lt;0.5,DU256/DM256&gt;2),"NM",(DU256/DM256-1)*100))</f>
        <v>4.4569726624827055</v>
      </c>
      <c r="DW256" s="133">
        <f>DW254/DW228*100</f>
        <v>25.328947368421051</v>
      </c>
      <c r="DX256" s="67">
        <f>IF(ISERROR(DW256/DO256),"NM",IF(OR(DW256/DO256&lt;0.5,DW256/DO256&gt;2),"NM",(DW256/DO256-1)*100))</f>
        <v>1.8709444844988932</v>
      </c>
      <c r="DY256" s="133">
        <f t="shared" ref="DY256:EA256" si="830">DY254/DY228*100</f>
        <v>28.058510638297875</v>
      </c>
      <c r="DZ256" s="65">
        <f>IF(ISERROR(DY256/DQ256),"NM",IF(OR(DY256/DQ256&lt;0.5,DY256/DQ256&gt;2),"NM",(DY256/DQ256-1)*100))</f>
        <v>-1.323074365793786</v>
      </c>
      <c r="EA256" s="133">
        <f t="shared" si="830"/>
        <v>24.676165803108809</v>
      </c>
      <c r="EB256" s="65">
        <f>IF(ISERROR(EA256/DS256),"NM",IF(OR(EA256/DS256&lt;0.5,EA256/DS256&gt;2),"NM",(EA256/DS256-1)*100))</f>
        <v>-3.3463427763945841</v>
      </c>
      <c r="EC256" s="133">
        <f t="shared" ref="EC256:EE256" si="831">EC254/EC228*100</f>
        <v>25.162548764629388</v>
      </c>
      <c r="ED256" s="65">
        <f>IF(ISERROR(EC256/DU256),"NM",IF(OR(EC256/DU256&lt;0.5,EC256/DU256&gt;2),"NM",(EC256/DU256-1)*100))</f>
        <v>-0.60793237971391578</v>
      </c>
      <c r="EE256" s="133">
        <f t="shared" si="831"/>
        <v>25.162127107652399</v>
      </c>
      <c r="EF256" s="65">
        <f>IF(ISERROR(EE256/DW256),"NM",IF(OR(EE256/DW256&lt;0.5,EE256/DW256&gt;2),"NM",(EE256/DW256-1)*100))</f>
        <v>-0.65861505550220967</v>
      </c>
      <c r="EG256" s="133">
        <f t="shared" ref="EG256:EI256" si="832">EG254/EG228*100</f>
        <v>28.127025275437461</v>
      </c>
      <c r="EH256" s="65">
        <f>IF(ISERROR(EG256/DY256),"NM",IF(OR(EG256/DY256&lt;0.5,EG256/DY256&gt;2),"NM",(EG256/DY256-1)*100))</f>
        <v>0.24418486790980243</v>
      </c>
      <c r="EI256" s="133">
        <f t="shared" si="832"/>
        <v>26.06755895474825</v>
      </c>
      <c r="EJ256" s="65">
        <f>IF(ISERROR(EI256/EA256),"NM",IF(OR(EI256/EA256&lt;0.5,EI256/EA256&gt;2),"NM",(EI256/EA256-1)*100))</f>
        <v>5.6386116171425193</v>
      </c>
      <c r="EK256" s="133">
        <f t="shared" ref="EK256:EM256" si="833">EK254/EK228*100</f>
        <v>26.003824091778206</v>
      </c>
      <c r="EL256" s="65">
        <f>IF(ISERROR(EK256/EC256),"NM",IF(OR(EK256/EC256&lt;0.5,EK256/EC256&gt;2),"NM",(EK256/EC256-1)*100))</f>
        <v>3.3433629280487986</v>
      </c>
      <c r="EM256" s="133">
        <f t="shared" si="833"/>
        <v>26.158730158730158</v>
      </c>
      <c r="EN256" s="65">
        <f>IF(ISERROR(EM256/EE256),"NM",IF(OR(EM256/EE256&lt;0.5,EM256/EE256&gt;2),"NM",(EM256/EE256-1)*100))</f>
        <v>3.9607265586647067</v>
      </c>
      <c r="EO256" s="133">
        <f t="shared" ref="EO256" si="834">EO254/EO228*100</f>
        <v>27.111111111111114</v>
      </c>
      <c r="EP256" s="65">
        <f>IF(ISERROR(EO256/EG256),"NM",IF(OR(EO256/EG256&lt;0.5,EO256/EG256&gt;2),"NM",(EO256/EG256-1)*100))</f>
        <v>-3.6118791602662514</v>
      </c>
      <c r="EQ256" s="560">
        <f>EI256+0.3</f>
        <v>26.367558954748251</v>
      </c>
      <c r="ER256" s="65">
        <f>IF(ISERROR(EQ256/EI256),"NM",IF(OR(EQ256/EI256&lt;0.5,EQ256/EI256&gt;2),"NM",(EQ256/EI256-1)*100))</f>
        <v>1.1508557457212687</v>
      </c>
      <c r="ES256" s="560">
        <v>26.5</v>
      </c>
      <c r="ET256" s="65">
        <f>IF(ISERROR(ES256/EK256),"NM",IF(OR(ES256/EK256&lt;0.5,ES256/EK256&gt;2),"NM",(ES256/EK256-1)*100))</f>
        <v>1.9080882352941142</v>
      </c>
      <c r="EU256" s="560">
        <f>EM256+0.3</f>
        <v>26.458730158730159</v>
      </c>
      <c r="EV256" s="65">
        <f>IF(ISERROR(EU256/EM256),"NM",IF(OR(EU256/EM256&lt;0.5,EU256/EM256&gt;2),"NM",(EU256/EM256-1)*100))</f>
        <v>1.1468446601941684</v>
      </c>
      <c r="EW256" s="560">
        <f>EO256+0.3</f>
        <v>27.411111111111115</v>
      </c>
      <c r="EX256" s="65">
        <f>IF(ISERROR(EW256/EO256),"NM",IF(OR(EW256/EO256&lt;0.5,EW256/EO256&gt;2),"NM",(EW256/EO256-1)*100))</f>
        <v>1.1065573770491888</v>
      </c>
      <c r="EY256" s="65"/>
      <c r="EZ256" s="317"/>
      <c r="FA256" s="59"/>
      <c r="FB256" s="131">
        <f>FB254/FB228*100</f>
        <v>24.552217814564916</v>
      </c>
      <c r="FC256" s="63"/>
      <c r="FD256" s="131">
        <f>FD254/FD228*100</f>
        <v>24.906600249066003</v>
      </c>
      <c r="FE256" s="65">
        <f>IF(ISERROR(FD256/FB256),"NM",IF(OR(FD256/FB256&lt;0.5,FD256/FB256&gt;2),"NM",(FD256/FB256-1)*100))</f>
        <v>1.443382578216057</v>
      </c>
      <c r="FF256" s="131">
        <f>FF254/FF228*100</f>
        <v>24.659771366358193</v>
      </c>
      <c r="FG256" s="65">
        <f>IF(ISERROR(FF256/FD256),"NM",IF(OR(FF256/FD256&lt;0.5,FF256/FD256&gt;2),"NM",(FF256/FD256-1)*100))</f>
        <v>-0.99101796407186082</v>
      </c>
      <c r="FH256" s="131">
        <f>FH254/FH228*100</f>
        <v>24.547563805104406</v>
      </c>
      <c r="FI256" s="65">
        <f>IF(ISERROR(FH256/FF256),"NM",IF(OR(FH256/FF256&lt;0.5,FH256/FF256&gt;2),"NM",(FH256/FF256-1)*100))</f>
        <v>-0.45502271528301552</v>
      </c>
      <c r="FJ256" s="131">
        <f>FJ254/FJ228*100</f>
        <v>24.36548223350254</v>
      </c>
      <c r="FK256" s="65">
        <f>IF(ISERROR(FJ256/FH256),"NM",IF(OR(FJ256/FH256&lt;0.5,FJ256/FH256&gt;2),"NM",(FJ256/FH256-1)*100))</f>
        <v>-0.741750069569036</v>
      </c>
      <c r="FL256" s="131">
        <f>FL254/FL228*100</f>
        <v>24.334344455679137</v>
      </c>
      <c r="FM256" s="65">
        <f>IF(ISERROR(FL256/FJ256),"NM",IF(OR(FL256/FJ256&lt;0.5,FL256/FJ256&gt;2),"NM",(FL256/FJ256-1)*100))</f>
        <v>-0.12779462981687972</v>
      </c>
      <c r="FN256" s="131">
        <f>FN254/FN228*100</f>
        <v>23.765339718647109</v>
      </c>
      <c r="FO256" s="65">
        <f>IF(ISERROR(FN256/FL256),"NM",IF(OR(FN256/FL256&lt;0.5,FN256/FL256&gt;2),"NM",(FN256/FL256-1)*100))</f>
        <v>-2.338278469216104</v>
      </c>
      <c r="FP256" s="131">
        <f>FP254/FP228*100</f>
        <v>24.517006802721088</v>
      </c>
      <c r="FQ256" s="65">
        <f>IF(ISERROR(FP256/FN256),"NM",IF(OR(FP256/FN256&lt;0.5,FP256/FN256&gt;2),"NM",(FP256/FN256-1)*100))</f>
        <v>3.1628711938175957</v>
      </c>
      <c r="FR256" s="143">
        <f>FR254/FR228*100</f>
        <v>24.42899702085402</v>
      </c>
      <c r="FS256" s="65">
        <f>IF(ISERROR(FR256/FP256),"NM",IF(OR(FR256/FP256&lt;0.5,FR256/FP256&gt;2),"NM",(FR256/FP256-1)*100))</f>
        <v>-0.35897441549553877</v>
      </c>
      <c r="FT256" s="143">
        <f>FT254/FT228*100</f>
        <v>24.291497975708502</v>
      </c>
      <c r="FU256" s="65">
        <f>IF(ISERROR(FT256/FR256),"NM",IF(OR(FT256/FR256&lt;0.5,FT256/FR256&gt;2),"NM",(FT256/FR256-1)*100))</f>
        <v>-0.56285178236397115</v>
      </c>
      <c r="FV256" s="143">
        <f>FV254/FV228*100</f>
        <v>23.939837058700647</v>
      </c>
      <c r="FW256" s="65">
        <f>IF(ISERROR(FV256/FT256),"NM",IF(OR(FV256/FT256&lt;0.5,FV256/FT256&gt;2),"NM",(FV256/FT256-1)*100))</f>
        <v>-1.4476707750156748</v>
      </c>
      <c r="FX256" s="143">
        <f>FX254/FX228*100</f>
        <v>24.146981627296586</v>
      </c>
      <c r="FY256" s="65">
        <f>IF(ISERROR(FX256/FV256),"NM",IF(OR(FX256/FV256&lt;0.5,FX256/FV256&gt;2),"NM",(FX256/FV256-1)*100))</f>
        <v>0.86527142222405651</v>
      </c>
      <c r="FZ256" s="143">
        <f>FZ254/FZ228*100</f>
        <v>24.780910557099272</v>
      </c>
      <c r="GA256" s="65">
        <f>IF(ISERROR(FZ256/FX256),"NM",IF(OR(FZ256/FX256&lt;0.5,FZ256/FX256&gt;2),"NM",(FZ256/FX256-1)*100))</f>
        <v>2.6252926332045901</v>
      </c>
      <c r="GB256" s="143">
        <f>GB254/GB228*100</f>
        <v>25.127293148633466</v>
      </c>
      <c r="GC256" s="65">
        <f>IF(ISERROR(GB256/FZ256),"NM",IF(OR(GB256/FZ256&lt;0.5,GB256/FZ256&gt;2),"NM",(GB256/FZ256-1)*100))</f>
        <v>1.397779919087605</v>
      </c>
      <c r="GD256" s="143">
        <f>GD254/GD228*100</f>
        <v>24.822316986496091</v>
      </c>
      <c r="GE256" s="65">
        <f>IF(ISERROR(GD256/GB256),"NM",IF(OR(GD256/GB256&lt;0.5,GD256/GB256&gt;2),"NM",(GD256/GB256-1)*100))</f>
        <v>-1.2137246950293279</v>
      </c>
      <c r="GF256" s="143">
        <f>GF254/GF228*100</f>
        <v>24.693489898117768</v>
      </c>
      <c r="GG256" s="65">
        <f>IF(ISERROR(GF256/GD256),"NM",IF(OR(GF256/GD256&lt;0.5,GF256/GD256&gt;2),"NM",(GF256/GD256-1)*100))</f>
        <v>-0.51899703177752388</v>
      </c>
      <c r="GH256" s="143">
        <f>GH254/GH228*100</f>
        <v>25.157876770779996</v>
      </c>
      <c r="GI256" s="65">
        <f>IF(ISERROR(GH256/GF256),"NM",IF(OR(GH256/GF256&lt;0.5,GH256/GF256&gt;2),"NM",(GH256/GF256-1)*100))</f>
        <v>1.8806044612496242</v>
      </c>
      <c r="GJ256" s="143">
        <f>GJ254/GJ228*100</f>
        <v>26.056688214818497</v>
      </c>
      <c r="GK256" s="65">
        <f>IF(ISERROR(GJ256/GH256),"NM",IF(OR(GJ256/GH256&lt;0.5,GJ256/GH256&gt;2),"NM",(GJ256/GH256-1)*100))</f>
        <v>3.5726840234881818</v>
      </c>
      <c r="GL256" s="135">
        <f>GL254/GL228*100</f>
        <v>25.782390141073456</v>
      </c>
      <c r="GM256" s="67">
        <f>IF(ISERROR(GL256/GJ256),"NM",IF(OR(GL256/GJ256&lt;0.5,GL256/GJ256&gt;2),"NM",(GL256/GJ256-1)*100))</f>
        <v>-1.0526973784375504</v>
      </c>
      <c r="GN256" s="135">
        <f>GN254/GN228*100</f>
        <v>26.335877862595421</v>
      </c>
      <c r="GO256" s="67">
        <f>IF(ISERROR(GN256/GL256),"NM",IF(OR(GN256/GL256&lt;0.5,GN256/GL256&gt;2),"NM",(GN256/GL256-1)*100))</f>
        <v>2.1467665274377046</v>
      </c>
      <c r="GP256" s="135">
        <f>GP254/GP228*100</f>
        <v>26.688264911143634</v>
      </c>
      <c r="GQ256" s="65">
        <f>IF(ISERROR(GP256/GN256),"NM",IF(OR(GP256/GN256&lt;0.5,GP256/GN256&gt;2),"NM",(GP256/GN256-1)*100))</f>
        <v>1.3380493727482845</v>
      </c>
      <c r="GR256" s="124">
        <f>GP256</f>
        <v>26.688264911143634</v>
      </c>
      <c r="GS256" s="65">
        <f>IF(ISERROR(GR256/GP256),"NM",IF(OR(GR256/GP256&lt;0.5,GR256/GP256&gt;2),"NM",(GR256/GP256-1)*100))</f>
        <v>0</v>
      </c>
      <c r="GT256" s="124">
        <f>GR256+0.07</f>
        <v>26.758264911143634</v>
      </c>
      <c r="GU256" s="65">
        <f>IF(ISERROR(GT256/GR256),"NM",IF(OR(GT256/GR256&lt;0.5,GT256/GR256&gt;2),"NM",(GT256/GR256-1)*100))</f>
        <v>0.26228756433983591</v>
      </c>
      <c r="GV256" s="124">
        <f>GT256+0.05</f>
        <v>26.808264911143635</v>
      </c>
      <c r="GW256" s="65">
        <f>IF(ISERROR(GV256/GT256),"NM",IF(OR(GV256/GT256&lt;0.5,GV256/GT256&gt;2),"NM",(GV256/GT256-1)*100))</f>
        <v>0.18685815454042576</v>
      </c>
      <c r="GX256" s="124">
        <f>GV256+0.04</f>
        <v>26.848264911143634</v>
      </c>
      <c r="GY256" s="65">
        <f>IF(ISERROR(GX256/GV256),"NM",IF(OR(GX256/GV256&lt;0.5,GX256/GV256&gt;2),"NM",(GX256/GV256-1)*100))</f>
        <v>0.14920771684621137</v>
      </c>
      <c r="GZ256" s="67">
        <f t="shared" si="723"/>
        <v>0.38612375405404631</v>
      </c>
      <c r="HA256" s="283"/>
      <c r="HB256" s="57"/>
      <c r="HC256"/>
      <c r="HD256"/>
      <c r="HE256"/>
      <c r="HF256"/>
      <c r="HG256"/>
      <c r="HH256"/>
    </row>
    <row r="257" spans="2:216" s="2" customFormat="1" ht="13.5" customHeight="1" x14ac:dyDescent="0.2">
      <c r="B257" s="54" t="s">
        <v>380</v>
      </c>
      <c r="C257" s="57"/>
      <c r="D257" s="63"/>
      <c r="E257" s="57"/>
      <c r="F257" s="63"/>
      <c r="G257" s="57"/>
      <c r="H257" s="63"/>
      <c r="I257" s="57"/>
      <c r="J257" s="63"/>
      <c r="K257" s="57"/>
      <c r="L257" s="63"/>
      <c r="M257" s="57"/>
      <c r="N257" s="63"/>
      <c r="O257" s="57"/>
      <c r="P257" s="63"/>
      <c r="Q257" s="57"/>
      <c r="R257" s="63"/>
      <c r="S257" s="57"/>
      <c r="T257" s="63"/>
      <c r="U257" s="57"/>
      <c r="V257" s="63"/>
      <c r="W257" s="57"/>
      <c r="X257" s="63"/>
      <c r="Y257" s="57"/>
      <c r="Z257" s="63"/>
      <c r="AA257" s="57"/>
      <c r="AB257" s="63"/>
      <c r="AC257" s="57"/>
      <c r="AD257" s="63"/>
      <c r="AE257" s="57"/>
      <c r="AF257" s="63"/>
      <c r="AG257" s="57"/>
      <c r="AH257" s="63"/>
      <c r="AI257" s="55"/>
      <c r="AJ257" s="63"/>
      <c r="AK257" s="57"/>
      <c r="AL257" s="63"/>
      <c r="AM257" s="57"/>
      <c r="AN257" s="63"/>
      <c r="AO257" s="59"/>
      <c r="AP257" s="63"/>
      <c r="AQ257" s="59"/>
      <c r="AR257" s="63"/>
      <c r="AS257" s="59"/>
      <c r="AT257" s="63"/>
      <c r="AU257" s="59"/>
      <c r="AV257" s="63"/>
      <c r="AW257" s="59"/>
      <c r="AX257" s="63"/>
      <c r="AY257" s="59"/>
      <c r="AZ257" s="65"/>
      <c r="BA257" s="59"/>
      <c r="BB257" s="65"/>
      <c r="BC257" s="59"/>
      <c r="BD257" s="65"/>
      <c r="BE257" s="59"/>
      <c r="BF257" s="65"/>
      <c r="BG257" s="59"/>
      <c r="BH257" s="65"/>
      <c r="BI257" s="59"/>
      <c r="BJ257" s="65"/>
      <c r="BK257" s="59"/>
      <c r="BL257" s="65"/>
      <c r="BM257" s="59"/>
      <c r="BN257" s="65"/>
      <c r="BO257" s="133">
        <f>(BO243+BO254)/BO228*100</f>
        <v>31.377551020408163</v>
      </c>
      <c r="BP257" s="65"/>
      <c r="BQ257" s="133">
        <f>(BQ243+BQ254)/BQ228*100</f>
        <v>31.318219983207392</v>
      </c>
      <c r="BR257" s="65"/>
      <c r="BS257" s="133">
        <f>(BS243+BS254)/BS228*100</f>
        <v>30.438378825475599</v>
      </c>
      <c r="BT257" s="65"/>
      <c r="BU257" s="133">
        <f>(BU243+BU254)/BU228*100</f>
        <v>33.52601156069364</v>
      </c>
      <c r="BV257" s="65"/>
      <c r="BW257" s="133">
        <f>(BW243+BW254)/BW228*100</f>
        <v>33.902439024390247</v>
      </c>
      <c r="BX257" s="65"/>
      <c r="BY257" s="133">
        <f>(BY243+BY254)/BY228*100</f>
        <v>32.215862632869992</v>
      </c>
      <c r="BZ257" s="65"/>
      <c r="CA257" s="133">
        <f>(CA243+CA254)/CA228*100</f>
        <v>30.582524271844658</v>
      </c>
      <c r="CB257" s="65"/>
      <c r="CC257" s="133">
        <f>(CC243+CC254)/CC228*100</f>
        <v>33.702531645569621</v>
      </c>
      <c r="CD257" s="65"/>
      <c r="CE257" s="133">
        <f>(CE243+CE254)/CE228*100</f>
        <v>35.266457680250781</v>
      </c>
      <c r="CF257" s="65"/>
      <c r="CG257" s="133">
        <f>(CG243+CG254)/CG228*100</f>
        <v>31.517509727626457</v>
      </c>
      <c r="CH257" s="65"/>
      <c r="CI257" s="133">
        <f>(CI243+CI254)/CI228*100</f>
        <v>30.690537084398979</v>
      </c>
      <c r="CJ257" s="65"/>
      <c r="CK257" s="133">
        <f>(CK243+CK254)/CK228*100</f>
        <v>32.478764478764482</v>
      </c>
      <c r="CL257" s="65"/>
      <c r="CM257" s="133">
        <f>(CM243+CM254)/CM228*100</f>
        <v>32.142857142857146</v>
      </c>
      <c r="CN257" s="67"/>
      <c r="CO257" s="133">
        <f>(CO243+CO254)/CO228*100</f>
        <v>31.264023934181001</v>
      </c>
      <c r="CP257" s="67"/>
      <c r="CQ257" s="133">
        <f>(CQ243+CQ254)/CQ228*100</f>
        <v>31.564828614008945</v>
      </c>
      <c r="CR257" s="67"/>
      <c r="CS257" s="133">
        <f>(CS243+CS254)/CS228*100</f>
        <v>34.224201930215294</v>
      </c>
      <c r="CT257" s="67"/>
      <c r="CU257" s="133">
        <f>(CU243+CU254)/CU228*100</f>
        <v>31.480144404332126</v>
      </c>
      <c r="CV257" s="65"/>
      <c r="CW257" s="133">
        <f>(CW243+CW254)/CW228*100</f>
        <v>30.51209103840683</v>
      </c>
      <c r="CX257" s="65"/>
      <c r="CY257" s="133">
        <f>(CY243+CY254)/CY228*100</f>
        <v>31.161473087818699</v>
      </c>
      <c r="CZ257" s="65"/>
      <c r="DA257" s="133">
        <f>(DA243+DA254)/DA228*100</f>
        <v>34.596491228070178</v>
      </c>
      <c r="DB257" s="65"/>
      <c r="DC257" s="133">
        <f>(DC243+DC254)/DC228*100</f>
        <v>32.406119610570236</v>
      </c>
      <c r="DD257" s="65"/>
      <c r="DE257" s="133">
        <f>(DE243+DE254)/DE228*100</f>
        <v>31.430536451169189</v>
      </c>
      <c r="DF257" s="65"/>
      <c r="DG257" s="133">
        <f>(DG243+DG254)/DG228*100</f>
        <v>31.658637302133521</v>
      </c>
      <c r="DH257" s="65"/>
      <c r="DI257" s="133">
        <f>(DI243+DI254)/DI228*100</f>
        <v>33.195020746887963</v>
      </c>
      <c r="DJ257" s="65"/>
      <c r="DK257" s="133">
        <f>(DK243+DK254)/DK228*100</f>
        <v>32.027491408934708</v>
      </c>
      <c r="DL257" s="65"/>
      <c r="DM257" s="133">
        <f>(DM243+DM254)/DM228*100</f>
        <v>31.568228105906314</v>
      </c>
      <c r="DN257" s="65">
        <f t="shared" ref="DN257:DZ257" si="835">IF(ISERROR(DM257/DE257),"NM",IF(OR(DM257/DE257&lt;0.5,DM257/DE257&gt;2),"NM",(DM257/DE257-1)*100))</f>
        <v>0.43808242010454634</v>
      </c>
      <c r="DO257" s="133">
        <f>(DO243+DO254)/DO228*100</f>
        <v>32.493188010899182</v>
      </c>
      <c r="DP257" s="65">
        <f t="shared" si="835"/>
        <v>2.6360916952967495</v>
      </c>
      <c r="DQ257" s="133">
        <f>(DQ243+DQ254)/DQ228*100</f>
        <v>35.885167464114829</v>
      </c>
      <c r="DR257" s="65">
        <f t="shared" si="835"/>
        <v>8.1040669856459413</v>
      </c>
      <c r="DS257" s="133">
        <f>(DS243+DS254)/DS228*100</f>
        <v>34.018567639257299</v>
      </c>
      <c r="DT257" s="65">
        <f t="shared" si="835"/>
        <v>6.2167723500415661</v>
      </c>
      <c r="DU257" s="133">
        <f>(DU243+DU254)/DU228*100</f>
        <v>32.844770153231181</v>
      </c>
      <c r="DV257" s="65">
        <f t="shared" si="835"/>
        <v>4.0437557757194265</v>
      </c>
      <c r="DW257" s="133">
        <f>(DW243+DW254)/DW228*100</f>
        <v>32.828947368421055</v>
      </c>
      <c r="DX257" s="65">
        <f t="shared" si="835"/>
        <v>1.0333222994593383</v>
      </c>
      <c r="DY257" s="133">
        <f t="shared" ref="DY257:EA257" si="836">(DY243+DY254)/DY228*100</f>
        <v>36.901595744680847</v>
      </c>
      <c r="DZ257" s="65">
        <f t="shared" si="835"/>
        <v>2.8324468085106469</v>
      </c>
      <c r="EA257" s="133">
        <f t="shared" si="836"/>
        <v>33.80829015544041</v>
      </c>
      <c r="EB257" s="65">
        <f t="shared" ref="EB257" si="837">IF(ISERROR(EA257/DS257),"NM",IF(OR(EA257/DS257&lt;0.5,EA257/DS257&gt;2),"NM",(EA257/DS257-1)*100))</f>
        <v>-0.61812562494321099</v>
      </c>
      <c r="EC257" s="133">
        <f t="shared" ref="EC257:EE257" si="838">(EC243+EC254)/EC228*100</f>
        <v>32.769830949284781</v>
      </c>
      <c r="ED257" s="65">
        <f t="shared" ref="ED257" si="839">IF(ISERROR(EC257/DU257),"NM",IF(OR(EC257/DU257&lt;0.5,EC257/DU257&gt;2),"NM",(EC257/DU257-1)*100))</f>
        <v>-0.22816175481449319</v>
      </c>
      <c r="EE257" s="133">
        <f t="shared" si="838"/>
        <v>32.684824902723733</v>
      </c>
      <c r="EF257" s="65">
        <f t="shared" ref="EF257" si="840">IF(ISERROR(EE257/DW257),"NM",IF(OR(EE257/DW257&lt;0.5,EE257/DW257&gt;2),"NM",(EE257/DW257-1)*100))</f>
        <v>-0.4390103163525616</v>
      </c>
      <c r="EG257" s="133">
        <f t="shared" ref="EG257:EI257" si="841">(EG243+EG254)/EG228*100</f>
        <v>36.163318211276732</v>
      </c>
      <c r="EH257" s="65">
        <f>IF(ISERROR(EG257/DY257),"NM",IF(OR(EG257/DY257&lt;0.5,EG257/DY257&gt;2),"NM",(EG257/DY257-1)*100))</f>
        <v>-2.0006656040356563</v>
      </c>
      <c r="EI257" s="133">
        <f t="shared" si="841"/>
        <v>34.990439770554495</v>
      </c>
      <c r="EJ257" s="65">
        <f>IF(ISERROR(EI257/EA257),"NM",IF(OR(EI257/EA257&lt;0.5,EI257/EA257&gt;2),"NM",(EI257/EA257-1)*100))</f>
        <v>3.4966264477704012</v>
      </c>
      <c r="EK257" s="133">
        <f t="shared" ref="EK257:EM257" si="842">(EK243+EK254)/EK228*100</f>
        <v>33.397068196303373</v>
      </c>
      <c r="EL257" s="65">
        <f>IF(ISERROR(EK257/EC257),"NM",IF(OR(EK257/EC257&lt;0.5,EK257/EC257&gt;2),"NM",(EK257/EC257-1)*100))</f>
        <v>1.914069218084502</v>
      </c>
      <c r="EM257" s="133">
        <f t="shared" si="842"/>
        <v>33.523809523809526</v>
      </c>
      <c r="EN257" s="65">
        <f>IF(ISERROR(EM257/EE257),"NM",IF(OR(EM257/EE257&lt;0.5,EM257/EE257&gt;2),"NM",(EM257/EE257-1)*100))</f>
        <v>2.5668934240362873</v>
      </c>
      <c r="EO257" s="133">
        <f t="shared" ref="EO257" si="843">(EO243+EO254)/EO228*100</f>
        <v>35.428571428571423</v>
      </c>
      <c r="EP257" s="65">
        <f>IF(ISERROR(EO257/EG257),"NM",IF(OR(EO257/EG257&lt;0.5,EO257/EG257&gt;2),"NM",(EO257/EG257-1)*100))</f>
        <v>-2.0317460317460401</v>
      </c>
      <c r="EQ257" s="133">
        <f t="shared" ref="EQ257:ES257" si="844">(EQ243+EQ254)/EQ228*100</f>
        <v>35.446104076322328</v>
      </c>
      <c r="ER257" s="65">
        <f>IF(ISERROR(EQ257/EI257),"NM",IF(OR(EQ257/EI257&lt;0.5,EQ257/EI257&gt;2),"NM",(EQ257/EI257-1)*100))</f>
        <v>1.3022537263200906</v>
      </c>
      <c r="ES257" s="133">
        <f t="shared" si="844"/>
        <v>34.284943169848326</v>
      </c>
      <c r="ET257" s="65">
        <f>IF(ISERROR(ES257/EK257),"NM",IF(OR(ES257/EK257&lt;0.5,ES257/EK257&gt;2),"NM",(ES257/EK257-1)*100))</f>
        <v>2.6585416669695272</v>
      </c>
      <c r="EU257" s="133">
        <f t="shared" ref="EU257" si="845">(EU243+EU254)/EU228*100</f>
        <v>34.204356573397462</v>
      </c>
      <c r="EV257" s="65">
        <f>IF(ISERROR(EU257/EM257),"NM",IF(OR(EU257/EM257&lt;0.5,EU257/EM257&gt;2),"NM",(EU257/EM257-1)*100))</f>
        <v>2.0300409149640153</v>
      </c>
      <c r="EW257" s="133">
        <f t="shared" ref="EW257" si="846">(EW243+EW254)/EW228*100</f>
        <v>35.451417047086409</v>
      </c>
      <c r="EX257" s="65">
        <f>IF(ISERROR(EW257/EO257),"NM",IF(OR(EW257/EO257&lt;0.5,EW257/EO257&gt;2),"NM",(EW257/EO257-1)*100))</f>
        <v>6.4483600647124995E-2</v>
      </c>
      <c r="EY257" s="65"/>
      <c r="EZ257" s="317"/>
      <c r="FA257" s="59"/>
      <c r="FB257" s="57"/>
      <c r="FC257" s="63"/>
      <c r="FD257" s="57"/>
      <c r="FE257" s="65"/>
      <c r="FF257" s="57"/>
      <c r="FG257" s="65"/>
      <c r="FH257" s="57"/>
      <c r="FI257" s="65"/>
      <c r="FJ257" s="57"/>
      <c r="FK257" s="65"/>
      <c r="FL257" s="57"/>
      <c r="FM257" s="65"/>
      <c r="FN257" s="57"/>
      <c r="FO257" s="65"/>
      <c r="FP257" s="57"/>
      <c r="FQ257" s="65"/>
      <c r="FR257" s="133">
        <f>(FR243+FR254)/FR228*100</f>
        <v>31.628599801390266</v>
      </c>
      <c r="FS257" s="65"/>
      <c r="FT257" s="133">
        <f>(FT243+FT254)/FT228*100</f>
        <v>31.556455240665766</v>
      </c>
      <c r="FU257" s="65"/>
      <c r="FV257" s="133">
        <f>(FV243+FV254)/FV228*100</f>
        <v>31.669103822853561</v>
      </c>
      <c r="FW257" s="65"/>
      <c r="FX257" s="133">
        <f>(FX243+FX254)/FX228*100</f>
        <v>32.606501110438117</v>
      </c>
      <c r="FY257" s="65"/>
      <c r="FZ257" s="133">
        <f>(FZ243+FZ254)/FZ228*100</f>
        <v>32.481588714221864</v>
      </c>
      <c r="GA257" s="65"/>
      <c r="GB257" s="133">
        <f>(GB243+GB254)/GB228*100</f>
        <v>32.302508423811304</v>
      </c>
      <c r="GC257" s="65"/>
      <c r="GD257" s="133">
        <f>(GD243+GD254)/GD228*100</f>
        <v>31.947405828002847</v>
      </c>
      <c r="GE257" s="65"/>
      <c r="GF257" s="133">
        <f>(GF243+GF254)/GF228*100</f>
        <v>32.170609566568814</v>
      </c>
      <c r="GG257" s="65"/>
      <c r="GH257" s="133">
        <f>(GH243+GH254)/GH228*100</f>
        <v>32.991978153268477</v>
      </c>
      <c r="GI257" s="65"/>
      <c r="GJ257" s="133">
        <f>(GJ243+GJ254)/GJ228*100</f>
        <v>34.145532902370299</v>
      </c>
      <c r="GK257" s="65"/>
      <c r="GL257" s="133">
        <f>(GL243+GL254)/GL228*100</f>
        <v>33.857629317334201</v>
      </c>
      <c r="GM257" s="67"/>
      <c r="GN257" s="133">
        <f>(GN243+GN254)/GN228*100</f>
        <v>34.335241730279897</v>
      </c>
      <c r="GO257" s="67"/>
      <c r="GP257" s="133">
        <f>(GP243+GP254)/GP228*100</f>
        <v>34.84914085689838</v>
      </c>
      <c r="GQ257" s="65"/>
      <c r="GR257" s="133">
        <f>(GR243+GR254)/GR228*100</f>
        <v>34.363839385975162</v>
      </c>
      <c r="GS257" s="65"/>
      <c r="GT257" s="133">
        <f>(GT243+GT254)/GT228*100</f>
        <v>33.983301367685783</v>
      </c>
      <c r="GU257" s="65"/>
      <c r="GV257" s="133">
        <f>(GV243+GV254)/GV228*100</f>
        <v>33.685367469448707</v>
      </c>
      <c r="GW257" s="65"/>
      <c r="GX257" s="133">
        <f>(GX243+GX254)/GX228*100</f>
        <v>33.455403158366039</v>
      </c>
      <c r="GY257" s="65"/>
      <c r="GZ257" s="67">
        <f t="shared" si="723"/>
        <v>-0.51783418145817661</v>
      </c>
      <c r="HA257" s="283"/>
      <c r="HB257" s="57"/>
      <c r="HC257"/>
      <c r="HD257"/>
      <c r="HE257"/>
      <c r="HF257"/>
      <c r="HG257"/>
      <c r="HH257"/>
    </row>
    <row r="258" spans="2:216" s="2" customFormat="1" ht="13.5" customHeight="1" x14ac:dyDescent="0.2">
      <c r="B258" s="54"/>
      <c r="C258" s="57"/>
      <c r="D258" s="63"/>
      <c r="E258" s="57"/>
      <c r="F258" s="63"/>
      <c r="G258" s="57"/>
      <c r="H258" s="63"/>
      <c r="I258" s="57"/>
      <c r="J258" s="63"/>
      <c r="K258" s="57"/>
      <c r="L258" s="63"/>
      <c r="M258" s="57"/>
      <c r="N258" s="63"/>
      <c r="O258" s="57"/>
      <c r="P258" s="63"/>
      <c r="Q258" s="57"/>
      <c r="R258" s="63"/>
      <c r="S258" s="57"/>
      <c r="T258" s="63"/>
      <c r="U258" s="57"/>
      <c r="V258" s="63"/>
      <c r="W258" s="57"/>
      <c r="X258" s="63"/>
      <c r="Y258" s="57"/>
      <c r="Z258" s="63"/>
      <c r="AA258" s="57"/>
      <c r="AB258" s="63"/>
      <c r="AC258" s="57"/>
      <c r="AD258" s="63"/>
      <c r="AE258" s="57"/>
      <c r="AF258" s="63"/>
      <c r="AG258" s="57"/>
      <c r="AH258" s="63"/>
      <c r="AI258" s="55"/>
      <c r="AJ258" s="63"/>
      <c r="AK258" s="57"/>
      <c r="AL258" s="63"/>
      <c r="AM258" s="57"/>
      <c r="AN258" s="63"/>
      <c r="AO258" s="59"/>
      <c r="AP258" s="63"/>
      <c r="AQ258" s="59"/>
      <c r="AR258" s="63"/>
      <c r="AS258" s="59"/>
      <c r="AT258" s="63"/>
      <c r="AU258" s="59"/>
      <c r="AV258" s="63"/>
      <c r="AW258" s="59"/>
      <c r="AX258" s="63"/>
      <c r="AY258" s="59"/>
      <c r="AZ258" s="65"/>
      <c r="BA258" s="59"/>
      <c r="BB258" s="65"/>
      <c r="BC258" s="59"/>
      <c r="BD258" s="65"/>
      <c r="BE258" s="59"/>
      <c r="BF258" s="65"/>
      <c r="BG258" s="59"/>
      <c r="BH258" s="65"/>
      <c r="BI258" s="59"/>
      <c r="BJ258" s="65"/>
      <c r="BK258" s="59"/>
      <c r="BL258" s="65"/>
      <c r="BM258" s="59"/>
      <c r="BN258" s="65"/>
      <c r="BO258" s="59"/>
      <c r="BP258" s="65"/>
      <c r="BQ258" s="59"/>
      <c r="BR258" s="65"/>
      <c r="BS258" s="59"/>
      <c r="BT258" s="65"/>
      <c r="BU258" s="59"/>
      <c r="BV258" s="65"/>
      <c r="BW258" s="59"/>
      <c r="BX258" s="65"/>
      <c r="BY258" s="59"/>
      <c r="BZ258" s="65"/>
      <c r="CA258" s="59"/>
      <c r="CB258" s="65"/>
      <c r="CC258" s="59"/>
      <c r="CD258" s="65"/>
      <c r="CE258" s="59"/>
      <c r="CF258" s="65"/>
      <c r="CG258" s="59"/>
      <c r="CH258" s="65"/>
      <c r="CI258" s="59"/>
      <c r="CJ258" s="65"/>
      <c r="CK258" s="59"/>
      <c r="CL258" s="65"/>
      <c r="CM258" s="59"/>
      <c r="CN258" s="67"/>
      <c r="CO258" s="59"/>
      <c r="CP258" s="67"/>
      <c r="CQ258" s="59"/>
      <c r="CR258" s="67"/>
      <c r="CS258" s="59"/>
      <c r="CT258" s="67"/>
      <c r="CU258" s="59"/>
      <c r="CV258" s="65"/>
      <c r="CW258" s="59"/>
      <c r="CX258" s="65"/>
      <c r="CY258" s="59"/>
      <c r="CZ258" s="65"/>
      <c r="DA258" s="59"/>
      <c r="DB258" s="65"/>
      <c r="DC258" s="59"/>
      <c r="DD258" s="65"/>
      <c r="DE258" s="59"/>
      <c r="DF258" s="65"/>
      <c r="DG258" s="59"/>
      <c r="DH258" s="65"/>
      <c r="DI258" s="59"/>
      <c r="DJ258" s="65"/>
      <c r="DK258" s="59"/>
      <c r="DL258" s="65"/>
      <c r="DM258" s="59"/>
      <c r="DN258" s="65"/>
      <c r="DO258" s="59"/>
      <c r="DP258" s="65"/>
      <c r="DQ258" s="59"/>
      <c r="DR258" s="65"/>
      <c r="DS258" s="59"/>
      <c r="DT258" s="65"/>
      <c r="DU258" s="59"/>
      <c r="DV258" s="65"/>
      <c r="DW258" s="59"/>
      <c r="DX258" s="65"/>
      <c r="DY258" s="59"/>
      <c r="DZ258" s="65"/>
      <c r="EA258" s="59"/>
      <c r="EB258" s="65"/>
      <c r="EC258" s="57"/>
      <c r="ED258" s="65"/>
      <c r="EE258" s="57"/>
      <c r="EF258" s="65"/>
      <c r="EG258" s="57"/>
      <c r="EH258" s="65"/>
      <c r="EI258" s="57"/>
      <c r="EJ258" s="65"/>
      <c r="EK258" s="57"/>
      <c r="EL258" s="65"/>
      <c r="EM258" s="57"/>
      <c r="EN258" s="65"/>
      <c r="EO258" s="57"/>
      <c r="EP258" s="65"/>
      <c r="EQ258" s="57"/>
      <c r="ER258" s="65"/>
      <c r="ES258" s="57"/>
      <c r="ET258" s="65"/>
      <c r="EU258" s="57"/>
      <c r="EV258" s="65"/>
      <c r="EW258" s="57"/>
      <c r="EX258" s="65"/>
      <c r="EY258" s="65"/>
      <c r="EZ258" s="317"/>
      <c r="FA258" s="59"/>
      <c r="FB258" s="57"/>
      <c r="FC258" s="63"/>
      <c r="FD258" s="57"/>
      <c r="FE258" s="65"/>
      <c r="FF258" s="57"/>
      <c r="FG258" s="65"/>
      <c r="FH258" s="57"/>
      <c r="FI258" s="65"/>
      <c r="FJ258" s="57"/>
      <c r="FK258" s="65"/>
      <c r="FL258" s="57"/>
      <c r="FM258" s="65"/>
      <c r="FN258" s="57"/>
      <c r="FO258" s="65"/>
      <c r="FP258" s="57"/>
      <c r="FQ258" s="65"/>
      <c r="FR258" s="75"/>
      <c r="FS258" s="65"/>
      <c r="FT258" s="75"/>
      <c r="FU258" s="65"/>
      <c r="FV258" s="75"/>
      <c r="FW258" s="65"/>
      <c r="FX258" s="75"/>
      <c r="FY258" s="65"/>
      <c r="FZ258" s="75"/>
      <c r="GA258" s="65"/>
      <c r="GB258" s="75"/>
      <c r="GC258" s="65"/>
      <c r="GD258" s="75"/>
      <c r="GE258" s="65"/>
      <c r="GF258" s="75"/>
      <c r="GG258" s="65"/>
      <c r="GH258" s="75"/>
      <c r="GI258" s="65"/>
      <c r="GJ258" s="75"/>
      <c r="GK258" s="65"/>
      <c r="GL258" s="72"/>
      <c r="GM258" s="67"/>
      <c r="GN258" s="72"/>
      <c r="GO258" s="67"/>
      <c r="GP258" s="72"/>
      <c r="GQ258" s="65"/>
      <c r="GR258" s="57"/>
      <c r="GS258" s="65"/>
      <c r="GT258" s="57"/>
      <c r="GU258" s="65"/>
      <c r="GV258" s="57"/>
      <c r="GW258" s="65"/>
      <c r="GX258" s="57"/>
      <c r="GY258" s="65"/>
      <c r="GZ258" s="67" t="str">
        <f t="shared" si="723"/>
        <v/>
      </c>
      <c r="HA258" s="283"/>
      <c r="HB258" s="57"/>
      <c r="HC258"/>
      <c r="HD258"/>
      <c r="HE258"/>
      <c r="HF258"/>
      <c r="HG258"/>
      <c r="HH258"/>
    </row>
    <row r="259" spans="2:216" s="2" customFormat="1" ht="13.5" customHeight="1" x14ac:dyDescent="0.2">
      <c r="B259" s="61" t="s">
        <v>567</v>
      </c>
      <c r="C259" s="127">
        <f>C254+C243+C233</f>
        <v>372</v>
      </c>
      <c r="D259" s="63"/>
      <c r="E259" s="127">
        <f>E254+E243+E233</f>
        <v>376</v>
      </c>
      <c r="F259" s="63"/>
      <c r="G259" s="127">
        <f>G254+G243+G233</f>
        <v>392</v>
      </c>
      <c r="H259" s="63"/>
      <c r="I259" s="127">
        <f>I254+I243+I233</f>
        <v>407</v>
      </c>
      <c r="J259" s="63"/>
      <c r="K259" s="127">
        <f>K254+K243+K233</f>
        <v>432</v>
      </c>
      <c r="L259" s="63">
        <f>IF(ISERROR(K259/C259),"NM",IF(OR(K259/C259&lt;0.5,K259/C259&gt;2),"NM",(K259/C259-1)*100))</f>
        <v>16.129032258064523</v>
      </c>
      <c r="M259" s="127">
        <f>M254+M243+M233</f>
        <v>444</v>
      </c>
      <c r="N259" s="63">
        <f>IF(ISERROR(M259/E259),"NM",IF(OR(M259/E259&lt;0.5,M259/E259&gt;2),"NM",(M259/E259-1)*100))</f>
        <v>18.085106382978733</v>
      </c>
      <c r="O259" s="127">
        <f>O254+O243+O233</f>
        <v>464</v>
      </c>
      <c r="P259" s="63">
        <f>IF(ISERROR(O259/G259),"NM",IF(OR(O259/G259&lt;0.5,O259/G259&gt;2),"NM",(O259/G259-1)*100))</f>
        <v>18.367346938775508</v>
      </c>
      <c r="Q259" s="127">
        <f>Q254+Q243+Q233</f>
        <v>470</v>
      </c>
      <c r="R259" s="63">
        <f>IF(ISERROR(Q259/I259),"NM",IF(OR(Q259/I259&lt;0.5,Q259/I259&gt;2),"NM",(Q259/I259-1)*100))</f>
        <v>15.479115479115467</v>
      </c>
      <c r="S259" s="127">
        <f>S254+S243+S233</f>
        <v>514</v>
      </c>
      <c r="T259" s="63">
        <f>IF(ISERROR(S259/K259),"NM",IF(OR(S259/K259&lt;0.5,S259/K259&gt;2),"NM",(S259/K259-1)*100))</f>
        <v>18.981481481481488</v>
      </c>
      <c r="U259" s="127">
        <f>U254+U243+U233</f>
        <v>529</v>
      </c>
      <c r="V259" s="63">
        <f>IF(ISERROR(U259/M259),"NM",IF(OR(U259/M259&lt;0.5,U259/M259&gt;2),"NM",(U259/M259-1)*100))</f>
        <v>19.144144144144136</v>
      </c>
      <c r="W259" s="127">
        <f>W254+W243+W233</f>
        <v>554</v>
      </c>
      <c r="X259" s="63">
        <f>IF(ISERROR(W259/O259),"NM",IF(OR(W259/O259&lt;0.5,W259/O259&gt;2),"NM",(W259/O259-1)*100))</f>
        <v>19.396551724137922</v>
      </c>
      <c r="Y259" s="127">
        <f>Y254+Y243+Y233</f>
        <v>562</v>
      </c>
      <c r="Z259" s="63">
        <f>IF(ISERROR(Y259/Q259),"NM",IF(OR(Y259/Q259&lt;0.5,Y259/Q259&gt;2),"NM",(Y259/Q259-1)*100))</f>
        <v>19.574468085106389</v>
      </c>
      <c r="AA259" s="127">
        <f>AA254+AA243+AA233</f>
        <v>607</v>
      </c>
      <c r="AB259" s="63">
        <f>IF(ISERROR(AA259/S259),"NM",IF(OR(AA259/S259&lt;0.5,AA259/S259&gt;2),"NM",(AA259/S259-1)*100))</f>
        <v>18.093385214007785</v>
      </c>
      <c r="AC259" s="127">
        <f>AC254+AC243+AC233</f>
        <v>623</v>
      </c>
      <c r="AD259" s="63">
        <f>IF(ISERROR(AC259/U259),"NM",IF(OR(AC259/U259&lt;0.5,AC259/U259&gt;2),"NM",(AC259/U259-1)*100))</f>
        <v>17.76937618147447</v>
      </c>
      <c r="AE259" s="127">
        <f>AE254+AE243+AE233</f>
        <v>638</v>
      </c>
      <c r="AF259" s="63">
        <f>IF(ISERROR(AE259/W259),"NM",IF(OR(AE259/W259&lt;0.5,AE259/W259&gt;2),"NM",(AE259/W259-1)*100))</f>
        <v>15.162454873646203</v>
      </c>
      <c r="AG259" s="127">
        <f>AG254+AG243+AG233</f>
        <v>648</v>
      </c>
      <c r="AH259" s="63">
        <f>IF(ISERROR(AG259/Y259),"NM",IF(OR(AG259/Y259&lt;0.5,AG259/Y259&gt;2),"NM",(AG259/Y259-1)*100))</f>
        <v>15.302491103202854</v>
      </c>
      <c r="AI259" s="125">
        <f>AI254+AI243+AI233</f>
        <v>688</v>
      </c>
      <c r="AJ259" s="63">
        <f>IF(ISERROR(AI259/AA259),"NM",IF(OR(AI259/AA259&lt;0.5,AI259/AA259&gt;2),"NM",(AI259/AA259-1)*100))</f>
        <v>13.344316309719929</v>
      </c>
      <c r="AK259" s="127">
        <f>AK254+AK243+AK233</f>
        <v>706</v>
      </c>
      <c r="AL259" s="63">
        <f>IF(ISERROR(AK259/AC259),"NM",IF(OR(AK259/AC259&lt;0.5,AK259/AC259&gt;2),"NM",(AK259/AC259-1)*100))</f>
        <v>13.322632423756019</v>
      </c>
      <c r="AM259" s="127">
        <f>AM254+AM243+AM233</f>
        <v>720</v>
      </c>
      <c r="AN259" s="63">
        <f>IF(ISERROR(AM259/AE259),"NM",IF(OR(AM259/AE259&lt;0.5,AM259/AE259&gt;2),"NM",(AM259/AE259-1)*100))</f>
        <v>12.852664576802496</v>
      </c>
      <c r="AO259" s="145">
        <f>AO254+AO243+AO233</f>
        <v>728</v>
      </c>
      <c r="AP259" s="63">
        <f>IF(ISERROR(AO259/AG259),"NM",IF(OR(AO259/AG259&lt;0.5,AO259/AG259&gt;2),"NM",(AO259/AG259-1)*100))</f>
        <v>12.345679012345689</v>
      </c>
      <c r="AQ259" s="145">
        <f>AQ254+AQ243+AQ233</f>
        <v>758</v>
      </c>
      <c r="AR259" s="63">
        <f>IF(ISERROR(AQ259/AI259),"NM",IF(OR(AQ259/AI259&lt;0.5,AQ259/AI259&gt;2),"NM",(AQ259/AI259-1)*100))</f>
        <v>10.174418604651159</v>
      </c>
      <c r="AS259" s="145">
        <f>AS254+AS243+AS233</f>
        <v>780</v>
      </c>
      <c r="AT259" s="63">
        <f>IF(ISERROR(AS259/AK259),"NM",IF(OR(AS259/AK259&lt;0.5,AS259/AK259&gt;2),"NM",(AS259/AK259-1)*100))</f>
        <v>10.481586402266284</v>
      </c>
      <c r="AU259" s="145">
        <f>AU254+AU243+AU233</f>
        <v>796</v>
      </c>
      <c r="AV259" s="63">
        <f>IF(ISERROR(AU259/AM259),"NM",IF(OR(AU259/AM259&lt;0.5,AU259/AM259&gt;2),"NM",(AU259/AM259-1)*100))</f>
        <v>10.555555555555562</v>
      </c>
      <c r="AW259" s="145">
        <f>AW254+AW243+AW233</f>
        <v>816</v>
      </c>
      <c r="AX259" s="63">
        <f>IF(ISERROR(AW259/AO259),"NM",IF(OR(AW259/AO259&lt;0.5,AW259/AO259&gt;2),"NM",(AW259/AO259-1)*100))</f>
        <v>12.087912087912089</v>
      </c>
      <c r="AY259" s="145">
        <f>AY254+AY243+AY233</f>
        <v>833</v>
      </c>
      <c r="AZ259" s="65">
        <f>IF(ISERROR(AY259/AQ259),"NM",IF(OR(AY259/AQ259&lt;0.5,AY259/AQ259&gt;2),"NM",(AY259/AQ259-1)*100))</f>
        <v>9.8944591029023634</v>
      </c>
      <c r="BA259" s="145">
        <f>BA254+BA243+BA233</f>
        <v>844</v>
      </c>
      <c r="BB259" s="65">
        <f>IF(ISERROR(BA259/AS259),"NM",IF(OR(BA259/AS259&lt;0.5,BA259/AS259&gt;2),"NM",(BA259/AS259-1)*100))</f>
        <v>8.2051282051281973</v>
      </c>
      <c r="BC259" s="145">
        <f>BC254+BC243+BC233</f>
        <v>859</v>
      </c>
      <c r="BD259" s="65">
        <f>IF(ISERROR(BC259/AU259),"NM",IF(OR(BC259/AU259&lt;0.5,BC259/AU259&gt;2),"NM",(BC259/AU259-1)*100))</f>
        <v>7.9145728643216007</v>
      </c>
      <c r="BE259" s="145">
        <f>BE254+BE243+BE233</f>
        <v>907</v>
      </c>
      <c r="BF259" s="65">
        <f>IF(ISERROR(BE259/AW259),"NM",IF(OR(BE259/AW259&lt;0.5,BE259/AW259&gt;2),"NM",(BE259/AW259-1)*100))</f>
        <v>11.151960784313729</v>
      </c>
      <c r="BG259" s="145">
        <f>BG254+BG243+BG233</f>
        <v>916</v>
      </c>
      <c r="BH259" s="65">
        <f>IF(ISERROR(BG259/AY259),"NM",IF(OR(BG259/AY259&lt;0.5,BG259/AY259&gt;2),"NM",(BG259/AY259-1)*100))</f>
        <v>9.9639855942377018</v>
      </c>
      <c r="BI259" s="145">
        <f>BI254+BI243+BI233</f>
        <v>928</v>
      </c>
      <c r="BJ259" s="65">
        <f>IF(ISERROR(BI259/BA259),"NM",IF(OR(BI259/BA259&lt;0.5,BI259/BA259&gt;2),"NM",(BI259/BA259-1)*100))</f>
        <v>9.952606635071092</v>
      </c>
      <c r="BK259" s="145">
        <f>BK254+BK243+BK233</f>
        <v>940</v>
      </c>
      <c r="BL259" s="65">
        <f>IF(ISERROR(BK259/BC259),"NM",IF(OR(BK259/BC259&lt;0.5,BK259/BC259&gt;2),"NM",(BK259/BC259-1)*100))</f>
        <v>9.4295692665890662</v>
      </c>
      <c r="BM259" s="145">
        <f>BM254+BM243+BM233</f>
        <v>970</v>
      </c>
      <c r="BN259" s="65">
        <f>IF(ISERROR(BM259/BE259),"NM",IF(OR(BM259/BE259&lt;0.5,BM259/BE259&gt;2),"NM",(BM259/BE259-1)*100))</f>
        <v>6.9459757442116965</v>
      </c>
      <c r="BO259" s="145">
        <f>BO254+BO243+BO233</f>
        <v>985</v>
      </c>
      <c r="BP259" s="65">
        <f>IF(ISERROR(BO259/BG259),"NM",IF(OR(BO259/BG259&lt;0.5,BO259/BG259&gt;2),"NM",(BO259/BG259-1)*100))</f>
        <v>7.5327510917030605</v>
      </c>
      <c r="BQ259" s="145">
        <f>BQ254+BQ243+BQ233</f>
        <v>1001</v>
      </c>
      <c r="BR259" s="65">
        <f>IF(ISERROR(BQ259/BI259),"NM",IF(OR(BQ259/BI259&lt;0.5,BQ259/BI259&gt;2),"NM",(BQ259/BI259-1)*100))</f>
        <v>7.8663793103448176</v>
      </c>
      <c r="BS259" s="145">
        <f>BS254+BS243+BS233</f>
        <v>1005</v>
      </c>
      <c r="BT259" s="65">
        <f>IF(ISERROR(BS259/BK259),"NM",IF(OR(BS259/BK259&lt;0.5,BS259/BK259&gt;2),"NM",(BS259/BK259-1)*100))</f>
        <v>6.9148936170212671</v>
      </c>
      <c r="BU259" s="145">
        <f>BU254+BU243+BU233</f>
        <v>1051</v>
      </c>
      <c r="BV259" s="65">
        <f>IF(ISERROR(BU259/BM259),"NM",IF(OR(BU259/BM259&lt;0.5,BU259/BM259&gt;2),"NM",(BU259/BM259-1)*100))</f>
        <v>8.3505154639175174</v>
      </c>
      <c r="BW259" s="145">
        <f>BW254+BW243+BW233</f>
        <v>1026</v>
      </c>
      <c r="BX259" s="65">
        <f>IF(ISERROR(BW259/BO259),"NM",IF(OR(BW259/BO259&lt;0.5,BW259/BO259&gt;2),"NM",(BW259/BO259-1)*100))</f>
        <v>4.1624365482233472</v>
      </c>
      <c r="BY259" s="145">
        <f>BY254+BY243+BY233</f>
        <v>1025</v>
      </c>
      <c r="BZ259" s="65">
        <f>IF(ISERROR(BY259/BQ259),"NM",IF(OR(BY259/BQ259&lt;0.5,BY259/BQ259&gt;2),"NM",(BY259/BQ259-1)*100))</f>
        <v>2.3976023976024052</v>
      </c>
      <c r="CA259" s="145">
        <f>CA254+CA243+CA233</f>
        <v>1020</v>
      </c>
      <c r="CB259" s="65">
        <f>IF(ISERROR(CA259/BS259),"NM",IF(OR(CA259/BS259&lt;0.5,CA259/BS259&gt;2),"NM",(CA259/BS259-1)*100))</f>
        <v>1.4925373134328401</v>
      </c>
      <c r="CC259" s="145">
        <f>CC254+CC243+CC233</f>
        <v>1106</v>
      </c>
      <c r="CD259" s="65">
        <f>IF(ISERROR(CC259/BU259),"NM",IF(OR(CC259/BU259&lt;0.5,CC259/BU259&gt;2),"NM",(CC259/BU259-1)*100))</f>
        <v>5.2331113225499548</v>
      </c>
      <c r="CE259" s="145">
        <f>CE254+CE243+CE233</f>
        <v>1030</v>
      </c>
      <c r="CF259" s="65">
        <f>IF(ISERROR(CE259/BW259),"NM",IF(OR(CE259/BW259&lt;0.5,CE259/BW259&gt;2),"NM",(CE259/BW259-1)*100))</f>
        <v>0.38986354775829568</v>
      </c>
      <c r="CG259" s="145">
        <f>CG254+CG243+CG233</f>
        <v>1060</v>
      </c>
      <c r="CH259" s="65">
        <f>IF(ISERROR(CG259/BY259),"NM",IF(OR(CG259/BY259&lt;0.5,CG259/BY259&gt;2),"NM",(CG259/BY259-1)*100))</f>
        <v>3.4146341463414664</v>
      </c>
      <c r="CI259" s="145">
        <f>CI254+CI243+CI233</f>
        <v>1064</v>
      </c>
      <c r="CJ259" s="65">
        <f>IF(ISERROR(CI259/CA259),"NM",IF(OR(CI259/CA259&lt;0.5,CI259/CA259&gt;2),"NM",(CI259/CA259-1)*100))</f>
        <v>4.3137254901960853</v>
      </c>
      <c r="CK259" s="145">
        <f>CK254+CK243+CK233</f>
        <v>1069.5999999999999</v>
      </c>
      <c r="CL259" s="65">
        <f>IF(ISERROR(CK259/CC259),"NM",IF(OR(CK259/CC259&lt;0.5,CK259/CC259&gt;2),"NM",(CK259/CC259-1)*100))</f>
        <v>-3.2911392405063356</v>
      </c>
      <c r="CM259" s="145">
        <f>CM254+CM243+CM233</f>
        <v>1065</v>
      </c>
      <c r="CN259" s="67">
        <f>IF(ISERROR(CM259/CE259),"NM",IF(OR(CM259/CE259&lt;0.5,CM259/CE259&gt;2),"NM",(CM259/CE259-1)*100))</f>
        <v>3.398058252427183</v>
      </c>
      <c r="CO259" s="145">
        <f>CO254+CO243+CO233</f>
        <v>1094</v>
      </c>
      <c r="CP259" s="67">
        <f>IF(ISERROR(CO259/CG259),"NM",IF(OR(CO259/CG259&lt;0.5,CO259/CG259&gt;2),"NM",(CO259/CG259-1)*100))</f>
        <v>3.2075471698113311</v>
      </c>
      <c r="CQ259" s="145">
        <f>CQ254+CQ243+CQ233</f>
        <v>1128.5999999999999</v>
      </c>
      <c r="CR259" s="67">
        <f>IF(ISERROR(CQ259/CI259),"NM",IF(OR(CQ259/CI259&lt;0.5,CQ259/CI259&gt;2),"NM",(CQ259/CI259-1)*100))</f>
        <v>6.0714285714285721</v>
      </c>
      <c r="CS259" s="145">
        <f>CS254+CS243+CS233</f>
        <v>1151</v>
      </c>
      <c r="CT259" s="67">
        <f>IF(ISERROR(CS259/CK259),"NM",IF(OR(CS259/CK259&lt;0.5,CS259/CK259&gt;2),"NM",(CS259/CK259-1)*100))</f>
        <v>7.6103216155572362</v>
      </c>
      <c r="CU259" s="145">
        <f>CU254+CU243+CU233</f>
        <v>1114</v>
      </c>
      <c r="CV259" s="65">
        <f>IF(ISERROR(CU259/CM259),"NM",IF(OR(CU259/CM259&lt;0.5,CU259/CM259&gt;2),"NM",(CU259/CM259-1)*100))</f>
        <v>4.6009389671361589</v>
      </c>
      <c r="CW259" s="145">
        <f>CW254+CW243+CW233</f>
        <v>1148</v>
      </c>
      <c r="CX259" s="65">
        <f>IF(ISERROR(CW259/CO259),"NM",IF(OR(CW259/CO259&lt;0.5,CW259/CO259&gt;2),"NM",(CW259/CO259-1)*100))</f>
        <v>4.9360146252285242</v>
      </c>
      <c r="CY259" s="145">
        <f>CY254+CY243+CY233</f>
        <v>1152</v>
      </c>
      <c r="CZ259" s="65">
        <f>IF(ISERROR(CY259/CQ259),"NM",IF(OR(CY259/CQ259&lt;0.5,CY259/CQ259&gt;2),"NM",(CY259/CQ259-1)*100))</f>
        <v>2.0733652312599826</v>
      </c>
      <c r="DA259" s="145">
        <f>DA254+DA243+DA233</f>
        <v>1217</v>
      </c>
      <c r="DB259" s="65">
        <f>IF(ISERROR(DA259/CS259),"NM",IF(OR(DA259/CS259&lt;0.5,DA259/CS259&gt;2),"NM",(DA259/CS259-1)*100))</f>
        <v>5.7341442224152939</v>
      </c>
      <c r="DC259" s="145">
        <f>DC254+DC243+DC233</f>
        <v>1157</v>
      </c>
      <c r="DD259" s="65">
        <f>IF(ISERROR(DC259/CU259),"NM",IF(OR(DC259/CU259&lt;0.5,DC259/CU259&gt;2),"NM",(DC259/CU259-1)*100))</f>
        <v>3.859964093357271</v>
      </c>
      <c r="DE259" s="145">
        <f>DE254+DE243+DE233</f>
        <v>1171</v>
      </c>
      <c r="DF259" s="65">
        <f>IF(ISERROR(DE259/CW259),"NM",IF(OR(DE259/CW259&lt;0.5,DE259/CW259&gt;2),"NM",(DE259/CW259-1)*100))</f>
        <v>2.0034843205574804</v>
      </c>
      <c r="DG259" s="145">
        <f>DG254+DG243+DG233</f>
        <v>1184</v>
      </c>
      <c r="DH259" s="65">
        <f>IF(ISERROR(DG259/CY259),"NM",IF(OR(DG259/CY259&lt;0.5,DG259/CY259&gt;2),"NM",(DG259/CY259-1)*100))</f>
        <v>2.7777777777777679</v>
      </c>
      <c r="DI259" s="145">
        <f>DI254+DI243+DI233</f>
        <v>1241</v>
      </c>
      <c r="DJ259" s="65">
        <f>IF(ISERROR(DI259/DA259),"NM",IF(OR(DI259/DA259&lt;0.5,DI259/DA259&gt;2),"NM",(DI259/DA259-1)*100))</f>
        <v>1.9720624486442073</v>
      </c>
      <c r="DK259" s="145">
        <f>DK254+DK243+DK233</f>
        <v>1152</v>
      </c>
      <c r="DL259" s="65">
        <f>IF(ISERROR(DK259/DC259),"NM",IF(OR(DK259/DC259&lt;0.5,DK259/DC259&gt;2),"NM",(DK259/DC259-1)*100))</f>
        <v>-0.4321521175453813</v>
      </c>
      <c r="DM259" s="145">
        <f>DM254+DM243+DM233</f>
        <v>1173</v>
      </c>
      <c r="DN259" s="65">
        <f>IF(ISERROR(DM259/DE259),"NM",IF(OR(DM259/DE259&lt;0.5,DM259/DE259&gt;2),"NM",(DM259/DE259-1)*100))</f>
        <v>0.17079419299743659</v>
      </c>
      <c r="DO259" s="145">
        <f>DO254+DO243+DO233</f>
        <v>1199</v>
      </c>
      <c r="DP259" s="65">
        <f>IF(ISERROR(DO259/DG259),"NM",IF(OR(DO259/DG259&lt;0.5,DO259/DG259&gt;2),"NM",(DO259/DG259-1)*100))</f>
        <v>1.2668918918918859</v>
      </c>
      <c r="DQ259" s="145">
        <f>DQ254+DQ243+DQ233</f>
        <v>1262</v>
      </c>
      <c r="DR259" s="65">
        <f>IF(ISERROR(DQ259/DI259),"NM",IF(OR(DQ259/DI259&lt;0.5,DQ259/DI259&gt;2),"NM",(DQ259/DI259-1)*100))</f>
        <v>1.6921837228041969</v>
      </c>
      <c r="DS259" s="145">
        <f>DS254+DS243+DS233</f>
        <v>1223</v>
      </c>
      <c r="DT259" s="65">
        <f>IF(ISERROR(DS259/DK259),"NM",IF(OR(DS259/DK259&lt;0.5,DS259/DK259&gt;2),"NM",(DS259/DK259-1)*100))</f>
        <v>6.163194444444442</v>
      </c>
      <c r="DU259" s="145">
        <f>DU254+DU243+DU233</f>
        <v>1208</v>
      </c>
      <c r="DV259" s="65">
        <f>IF(ISERROR(DU259/DM259),"NM",IF(OR(DU259/DM259&lt;0.5,DU259/DM259&gt;2),"NM",(DU259/DM259-1)*100))</f>
        <v>2.9838022165388001</v>
      </c>
      <c r="DW259" s="145">
        <f>DW254+DW243+DW233</f>
        <v>1234</v>
      </c>
      <c r="DX259" s="65">
        <f>IF(ISERROR(DW259/DO259),"NM",IF(OR(DW259/DO259&lt;0.5,DW259/DO259&gt;2),"NM",(DW259/DO259-1)*100))</f>
        <v>2.9190992493744794</v>
      </c>
      <c r="DY259" s="145">
        <f t="shared" ref="DY259:EA259" si="847">DY254+DY243+DY233</f>
        <v>1267</v>
      </c>
      <c r="DZ259" s="65">
        <f>IF(ISERROR(DY259/DQ259),"NM",IF(OR(DY259/DQ259&lt;0.5,DY259/DQ259&gt;2),"NM",(DY259/DQ259-1)*100))</f>
        <v>0.3961965134706924</v>
      </c>
      <c r="EA259" s="145">
        <f t="shared" si="847"/>
        <v>1212</v>
      </c>
      <c r="EB259" s="65">
        <f>IF(ISERROR(EA259/DS259),"NM",IF(OR(EA259/DS259&lt;0.5,EA259/DS259&gt;2),"NM",(EA259/DS259-1)*100))</f>
        <v>-0.89942763695829431</v>
      </c>
      <c r="EC259" s="145">
        <f t="shared" ref="EC259:EE259" si="848">EC254+EC243+EC233</f>
        <v>1247</v>
      </c>
      <c r="ED259" s="65">
        <f>IF(ISERROR(EC259/DU259),"NM",IF(OR(EC259/DU259&lt;0.5,EC259/DU259&gt;2),"NM",(EC259/DU259-1)*100))</f>
        <v>3.22847682119205</v>
      </c>
      <c r="EE259" s="145">
        <f t="shared" si="848"/>
        <v>1219</v>
      </c>
      <c r="EF259" s="65">
        <f>IF(ISERROR(EE259/DW259),"NM",IF(OR(EE259/DW259&lt;0.5,EE259/DW259&gt;2),"NM",(EE259/DW259-1)*100))</f>
        <v>-1.2155591572123203</v>
      </c>
      <c r="EG259" s="145">
        <f t="shared" ref="EG259:EI259" si="849">EG254+EG243+EG233</f>
        <v>1280</v>
      </c>
      <c r="EH259" s="65">
        <f>IF(ISERROR(EG259/DY259),"NM",IF(OR(EG259/DY259&lt;0.5,EG259/DY259&gt;2),"NM",(EG259/DY259-1)*100))</f>
        <v>1.0260457774269982</v>
      </c>
      <c r="EI259" s="145">
        <f t="shared" si="849"/>
        <v>1259</v>
      </c>
      <c r="EJ259" s="65">
        <f>IF(ISERROR(EI259/EA259),"NM",IF(OR(EI259/EA259&lt;0.5,EI259/EA259&gt;2),"NM",(EI259/EA259-1)*100))</f>
        <v>3.8778877887788887</v>
      </c>
      <c r="EK259" s="145">
        <f>EK254+EK243+EK233</f>
        <v>1239</v>
      </c>
      <c r="EL259" s="65">
        <f>IF(ISERROR(EK259/EC259),"NM",IF(OR(EK259/EC259&lt;0.5,EK259/EC259&gt;2),"NM",(EK259/EC259-1)*100))</f>
        <v>-0.64153969526864474</v>
      </c>
      <c r="EM259" s="145">
        <f>EM254+EM243+EM233</f>
        <v>1259</v>
      </c>
      <c r="EN259" s="65">
        <f>IF(ISERROR(EM259/EE259),"NM",IF(OR(EM259/EE259&lt;0.5,EM259/EE259&gt;2),"NM",(EM259/EE259-1)*100))</f>
        <v>3.2813781788351148</v>
      </c>
      <c r="EO259" s="145">
        <f>EO254+EO243+EO233</f>
        <v>1287</v>
      </c>
      <c r="EP259" s="65">
        <f>IF(ISERROR(EO259/EG259),"NM",IF(OR(EO259/EG259&lt;0.5,EO259/EG259&gt;2),"NM",(EO259/EG259-1)*100))</f>
        <v>0.54687499999999112</v>
      </c>
      <c r="EQ259" s="127">
        <f t="shared" ref="EQ259:ES259" si="850">EQ254+EQ243+EQ233</f>
        <v>1293.3997670021904</v>
      </c>
      <c r="ER259" s="65">
        <f>IF(ISERROR(EQ259/EI259),"NM",IF(OR(EQ259/EI259&lt;0.5,EQ259/EI259&gt;2),"NM",(EQ259/EI259-1)*100))</f>
        <v>2.7323087372669086</v>
      </c>
      <c r="ES259" s="127">
        <f t="shared" si="850"/>
        <v>1280.7007519002818</v>
      </c>
      <c r="ET259" s="65">
        <f>IF(ISERROR(ES259/EK259),"NM",IF(OR(ES259/EK259&lt;0.5,ES259/EK259&gt;2),"NM",(ES259/EK259-1)*100))</f>
        <v>3.3656781194739249</v>
      </c>
      <c r="EU259" s="127">
        <f t="shared" ref="EU259" si="851">EU254+EU243+EU233</f>
        <v>1300.7911089674128</v>
      </c>
      <c r="EV259" s="65">
        <f>IF(ISERROR(EU259/EM259),"NM",IF(OR(EU259/EM259&lt;0.5,EU259/EM259&gt;2),"NM",(EU259/EM259-1)*100))</f>
        <v>3.3193891157595523</v>
      </c>
      <c r="EW259" s="127">
        <f t="shared" ref="EW259" si="852">EW254+EW243+EW233</f>
        <v>1341.4484167364283</v>
      </c>
      <c r="EX259" s="65">
        <f>IF(ISERROR(EW259/EO259),"NM",IF(OR(EW259/EO259&lt;0.5,EW259/EO259&gt;2),"NM",(EW259/EO259-1)*100))</f>
        <v>4.2306462110666798</v>
      </c>
      <c r="EY259" s="65"/>
      <c r="EZ259" s="317"/>
      <c r="FA259" s="59"/>
      <c r="FB259" s="127">
        <f>FB254+FB243+FB233</f>
        <v>1188.3040000000001</v>
      </c>
      <c r="FC259" s="63"/>
      <c r="FD259" s="127">
        <f>FD254+FD243+FD233</f>
        <v>1350</v>
      </c>
      <c r="FE259" s="65">
        <f>IF(ISERROR(FD259/FB259),"NM",IF(OR(FD259/FB259&lt;0.5,FD259/FB259&gt;2),"NM",(FD259/FB259-1)*100))</f>
        <v>13.607292410023009</v>
      </c>
      <c r="FF259" s="127">
        <f>FF254+FF243+FF233</f>
        <v>1547</v>
      </c>
      <c r="FG259" s="65">
        <f>IF(ISERROR(FF259/FD259),"NM",IF(OR(FF259/FD259&lt;0.5,FF259/FD259&gt;2),"NM",(FF259/FD259-1)*100))</f>
        <v>14.592592592592602</v>
      </c>
      <c r="FH259" s="127">
        <f>FH254+FH243+FH233</f>
        <v>1810</v>
      </c>
      <c r="FI259" s="65">
        <f>IF(ISERROR(FH259/FF259),"NM",IF(OR(FH259/FF259&lt;0.5,FH259/FF259&gt;2),"NM",(FH259/FF259-1)*100))</f>
        <v>17.000646412411125</v>
      </c>
      <c r="FJ259" s="127">
        <f>FJ254+FJ243+FJ233</f>
        <v>2159</v>
      </c>
      <c r="FK259" s="65">
        <f>IF(ISERROR(FJ259/FH259),"NM",IF(OR(FJ259/FH259&lt;0.5,FJ259/FH259&gt;2),"NM",(FJ259/FH259-1)*100))</f>
        <v>19.281767955801101</v>
      </c>
      <c r="FL259" s="127">
        <f>FL254+FL243+FL233</f>
        <v>2516</v>
      </c>
      <c r="FM259" s="65">
        <f>IF(ISERROR(FL259/FJ259),"NM",IF(OR(FL259/FJ259&lt;0.5,FL259/FJ259&gt;2),"NM",(FL259/FJ259-1)*100))</f>
        <v>16.535433070866134</v>
      </c>
      <c r="FN259" s="127">
        <f>FN254+FN243+FN233</f>
        <v>2842</v>
      </c>
      <c r="FO259" s="65">
        <f>IF(ISERROR(FN259/FL259),"NM",IF(OR(FN259/FL259&lt;0.5,FN259/FL259&gt;2),"NM",(FN259/FL259-1)*100))</f>
        <v>12.957074721780604</v>
      </c>
      <c r="FP259" s="127">
        <f>FP254+FP243+FP233</f>
        <v>3150</v>
      </c>
      <c r="FQ259" s="65">
        <f>IF(ISERROR(FP259/FN259),"NM",IF(OR(FP259/FN259&lt;0.5,FP259/FN259&gt;2),"NM",(FP259/FN259-1)*100))</f>
        <v>10.837438423645329</v>
      </c>
      <c r="FR259" s="146">
        <f>FR254+FR243+FR233</f>
        <v>3443</v>
      </c>
      <c r="FS259" s="65">
        <f>IF(ISERROR(FR259/FP259),"NM",IF(OR(FR259/FP259&lt;0.5,FR259/FP259&gt;2),"NM",(FR259/FP259-1)*100))</f>
        <v>9.3015873015873005</v>
      </c>
      <c r="FT259" s="146">
        <f>FT254+FT243+FT233</f>
        <v>3754</v>
      </c>
      <c r="FU259" s="65">
        <f>IF(ISERROR(FT259/FR259),"NM",IF(OR(FT259/FR259&lt;0.5,FT259/FR259&gt;2),"NM",(FT259/FR259-1)*100))</f>
        <v>9.0328202149288384</v>
      </c>
      <c r="FV259" s="146">
        <f>FV254+FV243+FV233</f>
        <v>4042</v>
      </c>
      <c r="FW259" s="65">
        <f>IF(ISERROR(FV259/FT259),"NM",IF(OR(FV259/FT259&lt;0.5,FV259/FT259&gt;2),"NM",(FV259/FT259-1)*100))</f>
        <v>7.6718167288226002</v>
      </c>
      <c r="FX259" s="146">
        <f>FX254+FX243+FX233</f>
        <v>4177</v>
      </c>
      <c r="FY259" s="65">
        <f>IF(ISERROR(FX259/FV259),"NM",IF(OR(FX259/FV259&lt;0.5,FX259/FV259&gt;2),"NM",(FX259/FV259-1)*100))</f>
        <v>3.3399307273626944</v>
      </c>
      <c r="FZ259" s="146">
        <f>FZ254+FZ243+FZ233</f>
        <v>4223.6000000000004</v>
      </c>
      <c r="GA259" s="65">
        <f>IF(ISERROR(FZ259/FX259),"NM",IF(OR(FZ259/FX259&lt;0.5,FZ259/FX259&gt;2),"NM",(FZ259/FX259-1)*100))</f>
        <v>1.115633229590629</v>
      </c>
      <c r="GB259" s="146">
        <f>GB254+GB243+GB233</f>
        <v>4438.6000000000004</v>
      </c>
      <c r="GC259" s="65">
        <f>IF(ISERROR(GB259/FZ259),"NM",IF(OR(GB259/FZ259&lt;0.5,GB259/FZ259&gt;2),"NM",(GB259/FZ259-1)*100))</f>
        <v>5.0904441708495174</v>
      </c>
      <c r="GD259" s="146">
        <f>GD254+GD243+GD233</f>
        <v>4631</v>
      </c>
      <c r="GE259" s="65">
        <f>IF(ISERROR(GD259/GB259),"NM",IF(OR(GD259/GB259&lt;0.5,GD259/GB259&gt;2),"NM",(GD259/GB259-1)*100))</f>
        <v>4.3347001306718314</v>
      </c>
      <c r="GF259" s="146">
        <f>GF254+GF243+GF233</f>
        <v>4753</v>
      </c>
      <c r="GG259" s="65">
        <f>IF(ISERROR(GF259/GD259),"NM",IF(OR(GF259/GD259&lt;0.5,GF259/GD259&gt;2),"NM",(GF259/GD259-1)*100))</f>
        <v>2.6344202116173721</v>
      </c>
      <c r="GH259" s="146">
        <f>GH254+GH243+GH233</f>
        <v>4786</v>
      </c>
      <c r="GI259" s="65">
        <f>IF(ISERROR(GH259/GF259),"NM",IF(OR(GH259/GF259&lt;0.5,GH259/GF259&gt;2),"NM",(GH259/GF259-1)*100))</f>
        <v>0.69429833789185214</v>
      </c>
      <c r="GJ259" s="146">
        <f>GJ254+GJ243+GJ233</f>
        <v>4932</v>
      </c>
      <c r="GK259" s="65">
        <f>IF(ISERROR(GJ259/GH259),"NM",IF(OR(GJ259/GH259&lt;0.5,GJ259/GH259&gt;2),"NM",(GJ259/GH259-1)*100))</f>
        <v>3.0505641454241506</v>
      </c>
      <c r="GL259" s="146">
        <f>GL254+GL243+GL233</f>
        <v>4958</v>
      </c>
      <c r="GM259" s="65">
        <f>IF(ISERROR(GL259/GJ259),"NM",IF(OR(GL259/GJ259&lt;0.5,GL259/GJ259&gt;2),"NM",(GL259/GJ259-1)*100))</f>
        <v>0.52716950527169626</v>
      </c>
      <c r="GN259" s="146">
        <f>GN254+GN243+GN233</f>
        <v>5044</v>
      </c>
      <c r="GO259" s="65">
        <f>IF(ISERROR(GN259/GL259),"NM",IF(OR(GN259/GL259&lt;0.5,GN259/GL259&gt;2),"NM",(GN259/GL259-1)*100))</f>
        <v>1.734570391286816</v>
      </c>
      <c r="GP259" s="146">
        <f>GP254+GP243+GP233</f>
        <v>5216.3400446063133</v>
      </c>
      <c r="GQ259" s="65">
        <f>IF(ISERROR(GP259/GN259),"NM",IF(OR(GP259/GN259&lt;0.5,GP259/GN259&gt;2),"NM",(GP259/GN259-1)*100))</f>
        <v>3.4167336361283329</v>
      </c>
      <c r="GR259" s="127">
        <f>GR254+GR243+GR233</f>
        <v>5575.9408688174299</v>
      </c>
      <c r="GS259" s="65">
        <f>IF(ISERROR(GR259/GP259),"NM",IF(OR(GR259/GP259&lt;0.5,GR259/GP259&gt;2),"NM",(GR259/GP259-1)*100))</f>
        <v>6.8937381600139958</v>
      </c>
      <c r="GT259" s="127">
        <f>GT254+GT243+GT233</f>
        <v>5991.4840461511121</v>
      </c>
      <c r="GU259" s="65">
        <f>IF(ISERROR(GT259/GR259),"NM",IF(OR(GT259/GR259&lt;0.5,GT259/GR259&gt;2),"NM",(GT259/GR259-1)*100))</f>
        <v>7.4524315646448569</v>
      </c>
      <c r="GV259" s="127">
        <f>GV254+GV243+GV233</f>
        <v>6432.2951224025255</v>
      </c>
      <c r="GW259" s="65">
        <f>IF(ISERROR(GV259/GT259),"NM",IF(OR(GV259/GT259&lt;0.5,GV259/GT259&gt;2),"NM",(GV259/GT259-1)*100))</f>
        <v>7.3572936664095367</v>
      </c>
      <c r="GX259" s="127">
        <f>GX254+GX243+GX233</f>
        <v>6896.3102696518945</v>
      </c>
      <c r="GY259" s="65">
        <f>IF(ISERROR(GX259/GV259),"NM",IF(OR(GX259/GV259&lt;0.5,GX259/GV259&gt;2),"NM",(GX259/GV259-1)*100))</f>
        <v>7.2138348508495431</v>
      </c>
      <c r="GZ259" s="67">
        <f t="shared" si="723"/>
        <v>6.4555585423351269</v>
      </c>
      <c r="HA259" s="283"/>
      <c r="HB259" s="57"/>
      <c r="HC259"/>
      <c r="HD259"/>
      <c r="HE259"/>
      <c r="HF259"/>
      <c r="HG259"/>
      <c r="HH259"/>
    </row>
    <row r="260" spans="2:216" s="2" customFormat="1" ht="13.5" customHeight="1" x14ac:dyDescent="0.2">
      <c r="B260" s="54" t="s">
        <v>568</v>
      </c>
      <c r="C260" s="131">
        <f>C259/C228*100</f>
        <v>84.162895927601809</v>
      </c>
      <c r="D260" s="63"/>
      <c r="E260" s="131">
        <f>E259/E228*100</f>
        <v>84.116331096196873</v>
      </c>
      <c r="F260" s="63"/>
      <c r="G260" s="131">
        <f>G259/G228*100</f>
        <v>83.940042826552457</v>
      </c>
      <c r="H260" s="63"/>
      <c r="I260" s="131">
        <f>I259/I228*100</f>
        <v>84.615384615384613</v>
      </c>
      <c r="J260" s="63"/>
      <c r="K260" s="131">
        <f>K259/K228*100</f>
        <v>84.210526315789465</v>
      </c>
      <c r="L260" s="63">
        <f>IF(ISERROR(K260/C260),"NM",IF(OR(K260/C260&lt;0.5,K260/C260&gt;2),"NM",(K260/C260-1)*100))</f>
        <v>5.6593095642321067E-2</v>
      </c>
      <c r="M260" s="131">
        <f>M259/M228*100</f>
        <v>83.931947069943291</v>
      </c>
      <c r="N260" s="63">
        <f>IF(ISERROR(M260/E260),"NM",IF(OR(M260/E260&lt;0.5,M260/E260&gt;2),"NM",(M260/E260-1)*100))</f>
        <v>-0.21920122270040476</v>
      </c>
      <c r="O260" s="131">
        <f>O259/O228*100</f>
        <v>84.36363636363636</v>
      </c>
      <c r="P260" s="63">
        <f>IF(ISERROR(O260/G260),"NM",IF(OR(O260/G260&lt;0.5,O260/G260&gt;2),"NM",(O260/G260-1)*100))</f>
        <v>0.50463821892392513</v>
      </c>
      <c r="Q260" s="131">
        <f>Q259/Q228*100</f>
        <v>83.481349911190051</v>
      </c>
      <c r="R260" s="63">
        <f>IF(ISERROR(Q260/I260),"NM",IF(OR(Q260/I260&lt;0.5,Q260/I260&gt;2),"NM",(Q260/I260-1)*100))</f>
        <v>-1.3402228322299314</v>
      </c>
      <c r="S260" s="131">
        <f>S259/S228*100</f>
        <v>84.818481848184817</v>
      </c>
      <c r="T260" s="63">
        <f>IF(ISERROR(S260/K260),"NM",IF(OR(S260/K260&lt;0.5,S260/K260&gt;2),"NM",(S260/K260-1)*100))</f>
        <v>0.72194719471947444</v>
      </c>
      <c r="U260" s="131">
        <f>U259/U228*100</f>
        <v>84.370015948963314</v>
      </c>
      <c r="V260" s="63">
        <f>IF(ISERROR(U260/M260),"NM",IF(OR(U260/M260&lt;0.5,U260/M260&gt;2),"NM",(U260/M260-1)*100))</f>
        <v>0.52193341667026161</v>
      </c>
      <c r="W260" s="131">
        <f>W259/W228*100</f>
        <v>84.709480122324152</v>
      </c>
      <c r="X260" s="63">
        <f>IF(ISERROR(W260/O260),"NM",IF(OR(W260/O260&lt;0.5,W260/O260&gt;2),"NM",(W260/O260-1)*100))</f>
        <v>0.40994411051353818</v>
      </c>
      <c r="Y260" s="131">
        <f>Y259/Y228*100</f>
        <v>83.382789317507417</v>
      </c>
      <c r="Z260" s="63">
        <f>IF(ISERROR(Y260/Q260),"NM",IF(OR(Y260/Q260&lt;0.5,Y260/Q260&gt;2),"NM",(Y260/Q260-1)*100))</f>
        <v>-0.11806300902834632</v>
      </c>
      <c r="AA260" s="131">
        <f>AA259/AA228*100</f>
        <v>85.0140056022409</v>
      </c>
      <c r="AB260" s="63">
        <f>IF(ISERROR(AA260/S260),"NM",IF(OR(AA260/S260&lt;0.5,AA260/S260&gt;2),"NM",(AA260/S260-1)*100))</f>
        <v>0.23052022365366298</v>
      </c>
      <c r="AC260" s="131">
        <f>AC259/AC228*100</f>
        <v>85.694635488308109</v>
      </c>
      <c r="AD260" s="63">
        <f>IF(ISERROR(AC260/U260),"NM",IF(OR(AC260/U260&lt;0.5,AC260/U260&gt;2),"NM",(AC260/U260-1)*100))</f>
        <v>1.5700121950268153</v>
      </c>
      <c r="AE260" s="131">
        <f>AE259/AE228*100</f>
        <v>84.503311258278146</v>
      </c>
      <c r="AF260" s="63">
        <f>IF(ISERROR(AE260/W260),"NM",IF(OR(AE260/W260&lt;0.5,AE260/W260&gt;2),"NM",(AE260/W260-1)*100))</f>
        <v>-0.243383460444202</v>
      </c>
      <c r="AG260" s="131">
        <f>AG259/AG228*100</f>
        <v>84.046692607003891</v>
      </c>
      <c r="AH260" s="63">
        <f>IF(ISERROR(AG260/Y260),"NM",IF(OR(AG260/Y260&lt;0.5,AG260/Y260&gt;2),"NM",(AG260/Y260-1)*100))</f>
        <v>0.79621141836410114</v>
      </c>
      <c r="AI260" s="132">
        <f>AI259/AI228*100</f>
        <v>84.938271604938279</v>
      </c>
      <c r="AJ260" s="63">
        <f>IF(ISERROR(AI260/AA260),"NM",IF(OR(AI260/AA260&lt;0.5,AI260/AA260&gt;2),"NM",(AI260/AA260-1)*100))</f>
        <v>-8.9084141802420191E-2</v>
      </c>
      <c r="AK260" s="131">
        <f>AK259/AK228*100</f>
        <v>85.36880290205562</v>
      </c>
      <c r="AL260" s="63">
        <f>IF(ISERROR(AK260/AC260),"NM",IF(OR(AK260/AC260&lt;0.5,AK260/AC260&gt;2),"NM",(AK260/AC260-1)*100))</f>
        <v>-0.38022518492064616</v>
      </c>
      <c r="AM260" s="131">
        <f>AM259/AM228*100</f>
        <v>85.005903187721373</v>
      </c>
      <c r="AN260" s="63">
        <f>IF(ISERROR(AM260/AE260),"NM",IF(OR(AM260/AE260&lt;0.5,AM260/AE260&gt;2),"NM",(AM260/AE260-1)*100))</f>
        <v>0.59476004189598086</v>
      </c>
      <c r="AO260" s="133">
        <f>AO259/AO228*100</f>
        <v>84.947491248541425</v>
      </c>
      <c r="AP260" s="63">
        <f>IF(ISERROR(AO260/AG260),"NM",IF(OR(AO260/AG260&lt;0.5,AO260/AG260&gt;2),"NM",(AO260/AG260-1)*100))</f>
        <v>1.0717835688664135</v>
      </c>
      <c r="AQ260" s="133">
        <f>AQ259/AQ228*100</f>
        <v>85.072951739618404</v>
      </c>
      <c r="AR260" s="63">
        <f>IF(ISERROR(AQ260/AI260),"NM",IF(OR(AQ260/AI260&lt;0.5,AQ260/AI260&gt;2),"NM",(AQ260/AI260-1)*100))</f>
        <v>0.15856236786468969</v>
      </c>
      <c r="AS260" s="133">
        <f>AS259/AS228*100</f>
        <v>85.714285714285708</v>
      </c>
      <c r="AT260" s="63">
        <f>IF(ISERROR(AS260/AK260),"NM",IF(OR(AS260/AK260&lt;0.5,AS260/AK260&gt;2),"NM",(AS260/AK260-1)*100))</f>
        <v>0.40469445568596107</v>
      </c>
      <c r="AU260" s="133">
        <f>AU259/AU228*100</f>
        <v>85.683530678148543</v>
      </c>
      <c r="AV260" s="63">
        <f>IF(ISERROR(AU260/AM260),"NM",IF(OR(AU260/AM260&lt;0.5,AU260/AM260&gt;2),"NM",(AU260/AM260-1)*100))</f>
        <v>0.79715345054418574</v>
      </c>
      <c r="AW260" s="133">
        <f>AW259/AW228*100</f>
        <v>86.349206349206355</v>
      </c>
      <c r="AX260" s="63">
        <f>IF(ISERROR(AW260/AO260),"NM",IF(OR(AW260/AO260&lt;0.5,AW260/AO260&gt;2),"NM",(AW260/AO260-1)*100))</f>
        <v>1.6500959358102252</v>
      </c>
      <c r="AY260" s="133">
        <f>AY259/AY228*100</f>
        <v>85</v>
      </c>
      <c r="AZ260" s="65">
        <f>IF(ISERROR(AY260/AQ260),"NM",IF(OR(AY260/AQ260&lt;0.5,AY260/AQ260&gt;2),"NM",(AY260/AQ260-1)*100))</f>
        <v>-8.575197889181263E-2</v>
      </c>
      <c r="BA260" s="133">
        <f>BA259/BA228*100</f>
        <v>84.909456740442664</v>
      </c>
      <c r="BB260" s="65">
        <f>IF(ISERROR(BA260/AS260),"NM",IF(OR(BA260/AS260&lt;0.5,BA260/AS260&gt;2),"NM",(BA260/AS260-1)*100))</f>
        <v>-0.93896713615021499</v>
      </c>
      <c r="BC260" s="133">
        <f>BC259/BC228*100</f>
        <v>84.133202742409409</v>
      </c>
      <c r="BD260" s="65">
        <f>IF(ISERROR(BC260/AU260),"NM",IF(OR(BC260/AU260&lt;0.5,BC260/AU260&gt;2),"NM",(BC260/AU260-1)*100))</f>
        <v>-1.8093651410824863</v>
      </c>
      <c r="BE260" s="133">
        <f>BE259/BE228*100</f>
        <v>87.802516940948692</v>
      </c>
      <c r="BF260" s="65">
        <f>IF(ISERROR(BE260/AW260),"NM",IF(OR(BE260/AW260&lt;0.5,BE260/AW260&gt;2),"NM",(BE260/AW260-1)*100))</f>
        <v>1.68306189852514</v>
      </c>
      <c r="BG260" s="133">
        <f>BG259/BG228*100</f>
        <v>84.423963133640555</v>
      </c>
      <c r="BH260" s="65">
        <f>IF(ISERROR(BG260/AY260),"NM",IF(OR(BG260/AY260&lt;0.5,BG260/AY260&gt;2),"NM",(BG260/AY260-1)*100))</f>
        <v>-0.67769043101111315</v>
      </c>
      <c r="BI260" s="133">
        <f>BI259/BI228*100</f>
        <v>84.440400363967242</v>
      </c>
      <c r="BJ260" s="65">
        <f>IF(ISERROR(BI260/BA260),"NM",IF(OR(BI260/BA260&lt;0.5,BI260/BA260&gt;2),"NM",(BI260/BA260-1)*100))</f>
        <v>-0.55241947655991774</v>
      </c>
      <c r="BK260" s="133">
        <f>BK259/BK228*100</f>
        <v>83.77896613190731</v>
      </c>
      <c r="BL260" s="65">
        <f>IF(ISERROR(BK260/BC260),"NM",IF(OR(BK260/BC260&lt;0.5,BK260/BC260&gt;2),"NM",(BK260/BC260-1)*100))</f>
        <v>-0.42104258361191915</v>
      </c>
      <c r="BM260" s="133">
        <f>BM259/BM228*100</f>
        <v>85.087719298245617</v>
      </c>
      <c r="BN260" s="65">
        <f>IF(ISERROR(BM260/BE260),"NM",IF(OR(BM260/BE260&lt;0.5,BM260/BE260&gt;2),"NM",(BM260/BE260-1)*100))</f>
        <v>-3.0919360142362518</v>
      </c>
      <c r="BO260" s="133">
        <f>BO259/BO228*100</f>
        <v>83.758503401360542</v>
      </c>
      <c r="BP260" s="65">
        <f>IF(ISERROR(BO260/BG260),"NM",IF(OR(BO260/BG260&lt;0.5,BO260/BG260&gt;2),"NM",(BO260/BG260-1)*100))</f>
        <v>-0.78823559991683112</v>
      </c>
      <c r="BQ260" s="133">
        <f>BQ259/BQ228*100</f>
        <v>84.047019311502936</v>
      </c>
      <c r="BR260" s="65">
        <f>IF(ISERROR(BQ260/BI260),"NM",IF(OR(BQ260/BI260&lt;0.5,BQ260/BI260&gt;2),"NM",(BQ260/BI260-1)*100))</f>
        <v>-0.46586829381279893</v>
      </c>
      <c r="BS260" s="133">
        <f>BS259/BS228*100</f>
        <v>83.126550868486348</v>
      </c>
      <c r="BT260" s="65">
        <f>IF(ISERROR(BS260/BK260),"NM",IF(OR(BS260/BK260&lt;0.5,BS260/BK260&gt;2),"NM",(BS260/BK260-1)*100))</f>
        <v>-0.77873396335991218</v>
      </c>
      <c r="BU260" s="133">
        <f>BU259/BU228*100</f>
        <v>86.787778695293156</v>
      </c>
      <c r="BV260" s="65">
        <f>IF(ISERROR(BU260/BM260),"NM",IF(OR(BU260/BM260&lt;0.5,BU260/BM260&gt;2),"NM",(BU260/BM260-1)*100))</f>
        <v>1.9980079511692672</v>
      </c>
      <c r="BW260" s="133">
        <f>BW259/BW228*100</f>
        <v>83.414634146341456</v>
      </c>
      <c r="BX260" s="65">
        <f>IF(ISERROR(BW260/BO260),"NM",IF(OR(BW260/BO260&lt;0.5,BW260/BO260&gt;2),"NM",(BW260/BO260-1)*100))</f>
        <v>-0.41054847096695379</v>
      </c>
      <c r="BY260" s="133">
        <f>BY259/BY228*100</f>
        <v>83.810302534750619</v>
      </c>
      <c r="BZ260" s="65">
        <f>IF(ISERROR(BY260/BQ260),"NM",IF(OR(BY260/BQ260&lt;0.5,BY260/BQ260&gt;2),"NM",(BY260/BQ260-1)*100))</f>
        <v>-0.28164803307892949</v>
      </c>
      <c r="CA260" s="133">
        <f>CA259/CA228*100</f>
        <v>82.524271844660191</v>
      </c>
      <c r="CB260" s="65">
        <f>IF(ISERROR(CA260/BS260),"NM",IF(OR(CA260/BS260&lt;0.5,CA260/BS260&gt;2),"NM",(CA260/BS260-1)*100))</f>
        <v>-0.72453267642370589</v>
      </c>
      <c r="CC260" s="133">
        <f>CC259/CC228*100</f>
        <v>87.5</v>
      </c>
      <c r="CD260" s="65">
        <f>IF(ISERROR(CC260/BU260),"NM",IF(OR(CC260/BU260&lt;0.5,CC260/BU260&gt;2),"NM",(CC260/BU260-1)*100))</f>
        <v>0.82064700285440217</v>
      </c>
      <c r="CE260" s="133">
        <f>CE259/CE228*100</f>
        <v>80.721003134796248</v>
      </c>
      <c r="CF260" s="65">
        <f>IF(ISERROR(CE260/BW260),"NM",IF(OR(CE260/BW260&lt;0.5,CE260/BW260&gt;2),"NM",(CE260/BW260-1)*100))</f>
        <v>-3.2292067682267112</v>
      </c>
      <c r="CG260" s="133">
        <f>CG259/CG228*100</f>
        <v>82.490272373540847</v>
      </c>
      <c r="CH260" s="65">
        <f>IF(ISERROR(CG260/BY260),"NM",IF(OR(CG260/BY260&lt;0.5,CG260/BY260&gt;2),"NM",(CG260/BY260-1)*100))</f>
        <v>-1.575021353326389</v>
      </c>
      <c r="CI260" s="133">
        <f>CI259/CI228*100</f>
        <v>82.461443075253811</v>
      </c>
      <c r="CJ260" s="65">
        <f>IF(ISERROR(CI260/CA260),"NM",IF(OR(CI260/CA260&lt;0.5,CI260/CA260&gt;2),"NM",(CI260/CA260-1)*100))</f>
        <v>-7.6133685280677099E-2</v>
      </c>
      <c r="CK260" s="133">
        <f>CK259/CK228*100</f>
        <v>82.594594594594582</v>
      </c>
      <c r="CL260" s="65">
        <f>IF(ISERROR(CK260/CC260),"NM",IF(OR(CK260/CC260&lt;0.5,CK260/CC260&gt;2),"NM",(CK260/CC260-1)*100))</f>
        <v>-5.6061776061776207</v>
      </c>
      <c r="CM260" s="133">
        <f>CM259/CM228*100</f>
        <v>80.927051671732514</v>
      </c>
      <c r="CN260" s="67">
        <f>IF(ISERROR(CM260/CE260),"NM",IF(OR(CM260/CE260&lt;0.5,CM260/CE260&gt;2),"NM",(CM260/CE260-1)*100))</f>
        <v>0.25526012925307651</v>
      </c>
      <c r="CO260" s="133">
        <f>CO259/CO228*100</f>
        <v>81.82498130142109</v>
      </c>
      <c r="CP260" s="67">
        <f>IF(ISERROR(CO260/CG260),"NM",IF(OR(CO260/CG260&lt;0.5,CO260/CG260&gt;2),"NM",(CO260/CG260-1)*100))</f>
        <v>-0.80650851667347645</v>
      </c>
      <c r="CQ260" s="133">
        <f>CQ259/CQ228*100</f>
        <v>84.098360655737707</v>
      </c>
      <c r="CR260" s="67">
        <f>IF(ISERROR(CQ260/CI260),"NM",IF(OR(CQ260/CI260&lt;0.5,CQ260/CI260&gt;2),"NM",(CQ260/CI260-1)*100))</f>
        <v>1.9850702576112544</v>
      </c>
      <c r="CS260" s="133">
        <f>CS259/CS228*100</f>
        <v>85.449146250927981</v>
      </c>
      <c r="CT260" s="67">
        <f>IF(ISERROR(CS260/CK260),"NM",IF(OR(CS260/CK260&lt;0.5,CS260/CK260&gt;2),"NM",(CS260/CK260-1)*100))</f>
        <v>3.4560998456916181</v>
      </c>
      <c r="CU260" s="133">
        <f>CU259/CU228*100</f>
        <v>80.433212996389898</v>
      </c>
      <c r="CV260" s="65">
        <f>IF(ISERROR(CU260/CM260),"NM",IF(OR(CU260/CM260&lt;0.5,CU260/CM260&gt;2),"NM",(CU260/CM260-1)*100))</f>
        <v>-0.61022694530599164</v>
      </c>
      <c r="CW260" s="133">
        <f>CW259/CW228*100</f>
        <v>81.650071123755325</v>
      </c>
      <c r="CX260" s="65">
        <f>IF(ISERROR(CW260/CO260),"NM",IF(OR(CW260/CO260&lt;0.5,CW260/CO260&gt;2),"NM",(CW260/CO260-1)*100))</f>
        <v>-0.21376134144344139</v>
      </c>
      <c r="CY260" s="133">
        <f>CY259/CY228*100</f>
        <v>81.586402266288943</v>
      </c>
      <c r="CZ260" s="65">
        <f>IF(ISERROR(CY260/CQ260),"NM",IF(OR(CY260/CQ260&lt;0.5,CY260/CQ260&gt;2),"NM",(CY260/CQ260-1)*100))</f>
        <v>-2.9869290790716319</v>
      </c>
      <c r="DA260" s="133">
        <f>DA259/DA228*100</f>
        <v>85.403508771929822</v>
      </c>
      <c r="DB260" s="65">
        <f>IF(ISERROR(DA260/CS260),"NM",IF(OR(DA260/CS260&lt;0.5,DA260/CS260&gt;2),"NM",(DA260/CS260-1)*100))</f>
        <v>-5.3408935022170034E-2</v>
      </c>
      <c r="DC260" s="133">
        <f>DC259/DC228*100</f>
        <v>80.45897079276773</v>
      </c>
      <c r="DD260" s="65">
        <f>IF(ISERROR(DC260/CU260),"NM",IF(OR(DC260/CU260&lt;0.5,DC260/CU260&gt;2),"NM",(DC260/CU260-1)*100))</f>
        <v>3.202383122378194E-2</v>
      </c>
      <c r="DE260" s="133">
        <f>DE259/DE228*100</f>
        <v>80.536451169188453</v>
      </c>
      <c r="DF260" s="65">
        <f>IF(ISERROR(DE260/CW260),"NM",IF(OR(DE260/CW260&lt;0.5,DE260/CW260&gt;2),"NM",(DE260/CW260-1)*100))</f>
        <v>-1.3638934286768434</v>
      </c>
      <c r="DG260" s="133">
        <f>DG259/DG228*100</f>
        <v>81.486579490708877</v>
      </c>
      <c r="DH260" s="65">
        <f>IF(ISERROR(DG260/CY260),"NM",IF(OR(DG260/CY260&lt;0.5,DG260/CY260&gt;2),"NM",(DG260/CY260-1)*100))</f>
        <v>-0.12235222145751123</v>
      </c>
      <c r="DI260" s="133">
        <f>DI259/DI228*100</f>
        <v>85.822959889349931</v>
      </c>
      <c r="DJ260" s="65">
        <f>IF(ISERROR(DI260/DA260),"NM",IF(OR(DI260/DA260&lt;0.5,DI260/DA260&gt;2),"NM",(DI260/DA260-1)*100))</f>
        <v>0.49114037988797765</v>
      </c>
      <c r="DK260" s="133">
        <f>DK259/DK228*100</f>
        <v>79.175257731958766</v>
      </c>
      <c r="DL260" s="65">
        <f>IF(ISERROR(DK260/DC260),"NM",IF(OR(DK260/DC260&lt;0.5,DK260/DC260&gt;2),"NM",(DK260/DC260-1)*100))</f>
        <v>-1.5954877972716441</v>
      </c>
      <c r="DM260" s="133">
        <f>DM259/DM228*100</f>
        <v>79.633401221995925</v>
      </c>
      <c r="DN260" s="65">
        <f>IF(ISERROR(DM260/DE260),"NM",IF(OR(DM260/DE260&lt;0.5,DM260/DE260&gt;2),"NM",(DM260/DE260-1)*100))</f>
        <v>-1.1212934442510147</v>
      </c>
      <c r="DO260" s="133">
        <f>DO259/DO228*100</f>
        <v>81.675749318801095</v>
      </c>
      <c r="DP260" s="65">
        <f>IF(ISERROR(DO260/DG260),"NM",IF(OR(DO260/DG260&lt;0.5,DO260/DG260&gt;2),"NM",(DO260/DG260-1)*100))</f>
        <v>0.23214844613006491</v>
      </c>
      <c r="DQ260" s="133">
        <f>DQ259/DQ228*100</f>
        <v>86.26110731373889</v>
      </c>
      <c r="DR260" s="65">
        <f>IF(ISERROR(DQ260/DI260),"NM",IF(OR(DQ260/DI260&lt;0.5,DQ260/DI260&gt;2),"NM",(DQ260/DI260-1)*100))</f>
        <v>0.51052471850638881</v>
      </c>
      <c r="DS260" s="133">
        <f>DS259/DS228*100</f>
        <v>81.100795755968164</v>
      </c>
      <c r="DT260" s="65">
        <f>IF(ISERROR(DS260/DK260),"NM",IF(OR(DS260/DK260&lt;0.5,DS260/DK260&gt;2),"NM",(DS260/DK260-1)*100))</f>
        <v>2.4319946396993641</v>
      </c>
      <c r="DU260" s="133">
        <f>DU259/DU228*100</f>
        <v>80.479680213191202</v>
      </c>
      <c r="DV260" s="65">
        <f>IF(ISERROR(DU260/DM260),"NM",IF(OR(DU260/DM260&lt;0.5,DU260/DM260&gt;2),"NM",(DU260/DM260-1)*100))</f>
        <v>1.0627186308871606</v>
      </c>
      <c r="DW260" s="133">
        <f>DW259/DW228*100</f>
        <v>81.184210526315795</v>
      </c>
      <c r="DX260" s="65">
        <f>IF(ISERROR(DW260/DO260),"NM",IF(OR(DW260/DO260&lt;0.5,DW260/DO260&gt;2),"NM",(DW260/DO260-1)*100))</f>
        <v>-0.60181730389359256</v>
      </c>
      <c r="DY260" s="133">
        <f t="shared" ref="DY260:EA260" si="853">DY259/DY228*100</f>
        <v>84.24202127659575</v>
      </c>
      <c r="DZ260" s="65">
        <f>IF(ISERROR(DY260/DQ260),"NM",IF(OR(DY260/DQ260&lt;0.5,DY260/DQ260&gt;2),"NM",(DY260/DQ260-1)*100))</f>
        <v>-2.3406678861651486</v>
      </c>
      <c r="EA260" s="133">
        <f t="shared" si="853"/>
        <v>78.497409326424872</v>
      </c>
      <c r="EB260" s="65">
        <f>IF(ISERROR(EA260/DS260),"NM",IF(OR(EA260/DS260&lt;0.5,EA260/DS260&gt;2),"NM",(EA260/DS260-1)*100))</f>
        <v>-3.2100627438685914</v>
      </c>
      <c r="EC260" s="133">
        <f t="shared" ref="EC260:EE260" si="854">EC259/EC228*100</f>
        <v>81.079323797139153</v>
      </c>
      <c r="ED260" s="65">
        <f>IF(ISERROR(EC260/DU260),"NM",IF(OR(EC260/DU260&lt;0.5,EC260/DU260&gt;2),"NM",(EC260/DU260-1)*100))</f>
        <v>0.74508693667705295</v>
      </c>
      <c r="EE260" s="133">
        <f t="shared" si="854"/>
        <v>79.053177691309983</v>
      </c>
      <c r="EF260" s="65">
        <f>IF(ISERROR(EE260/DW260),"NM",IF(OR(EE260/DW260&lt;0.5,EE260/DW260&gt;2),"NM",(EE260/DW260-1)*100))</f>
        <v>-2.6249350966035978</v>
      </c>
      <c r="EG260" s="133">
        <f t="shared" ref="EG260:EI260" si="855">EG259/EG228*100</f>
        <v>82.955281918340901</v>
      </c>
      <c r="EH260" s="65">
        <f>IF(ISERROR(EG260/DY260),"NM",IF(OR(EG260/DY260&lt;0.5,EG260/DY260&gt;2),"NM",(EG260/DY260-1)*100))</f>
        <v>-1.5274317244003854</v>
      </c>
      <c r="EI260" s="133">
        <f t="shared" si="855"/>
        <v>80.24219247928616</v>
      </c>
      <c r="EJ260" s="65">
        <f>IF(ISERROR(EI260/EA260),"NM",IF(OR(EI260/EA260&lt;0.5,EI260/EA260&gt;2),"NM",(EI260/EA260-1)*100))</f>
        <v>2.2227270528199838</v>
      </c>
      <c r="EK260" s="133">
        <f t="shared" ref="EK260:EM260" si="856">EK259/EK228*100</f>
        <v>78.967495219885279</v>
      </c>
      <c r="EL260" s="65">
        <f>IF(ISERROR(EK260/EC260),"NM",IF(OR(EK260/EC260&lt;0.5,EK260/EC260&gt;2),"NM",(EK260/EC260-1)*100))</f>
        <v>-2.604645029524022</v>
      </c>
      <c r="EM260" s="133">
        <f t="shared" si="856"/>
        <v>79.936507936507937</v>
      </c>
      <c r="EN260" s="65">
        <f>IF(ISERROR(EM260/EE260),"NM",IF(OR(EM260/EE260&lt;0.5,EM260/EE260&gt;2),"NM",(EM260/EE260-1)*100))</f>
        <v>1.1173873979452464</v>
      </c>
      <c r="EO260" s="133">
        <f t="shared" ref="EO260" si="857">EO259/EO228*100</f>
        <v>81.714285714285722</v>
      </c>
      <c r="EP260" s="65">
        <f>IF(ISERROR(EO260/EG260),"NM",IF(OR(EO260/EG260&lt;0.5,EO260/EG260&gt;2),"NM",(EO260/EG260-1)*100))</f>
        <v>-1.495982142857144</v>
      </c>
      <c r="EQ260" s="131">
        <f t="shared" ref="EQ260:ES260" si="858">EQ259/EQ228*100</f>
        <v>80.697856785054</v>
      </c>
      <c r="ER260" s="65">
        <f>IF(ISERROR(EQ260/EI260),"NM",IF(OR(EQ260/EI260&lt;0.5,EQ260/EI260&gt;2),"NM",(EQ260/EI260-1)*100))</f>
        <v>0.56786123570273794</v>
      </c>
      <c r="ES260" s="131">
        <f t="shared" si="858"/>
        <v>79.855370193430232</v>
      </c>
      <c r="ET260" s="65">
        <f>IF(ISERROR(ES260/EK260),"NM",IF(OR(ES260/EK260&lt;0.5,ES260/EK260&gt;2),"NM",(ES260/EK260-1)*100))</f>
        <v>1.1243549907118844</v>
      </c>
      <c r="EU260" s="131">
        <f t="shared" ref="EU260" si="859">EU259/EU228*100</f>
        <v>80.617054986095866</v>
      </c>
      <c r="EV260" s="65">
        <f>IF(ISERROR(EU260/EM260),"NM",IF(OR(EU260/EM260&lt;0.5,EU260/EM260&gt;2),"NM",(EU260/EM260-1)*100))</f>
        <v>0.85135949412309397</v>
      </c>
      <c r="EW260" s="131">
        <f t="shared" ref="EW260" si="860">EW259/EW228*100</f>
        <v>81.737131332800701</v>
      </c>
      <c r="EX260" s="65">
        <f>IF(ISERROR(EW260/EO260),"NM",IF(OR(EW260/EO260&lt;0.5,EW260/EO260&gt;2),"NM",(EW260/EO260-1)*100))</f>
        <v>2.7957924756094599E-2</v>
      </c>
      <c r="EY260" s="65"/>
      <c r="EZ260" s="317"/>
      <c r="FA260" s="59"/>
      <c r="FB260" s="131">
        <f>FB259/FB228*100</f>
        <v>83.772403208761986</v>
      </c>
      <c r="FC260" s="63"/>
      <c r="FD260" s="131">
        <f>FD259/FD228*100</f>
        <v>84.059775840597766</v>
      </c>
      <c r="FE260" s="65">
        <f>IF(ISERROR(FD260/FB260),"NM",IF(OR(FD260/FB260&lt;0.5,FD260/FB260&gt;2),"NM",(FD260/FB260-1)*100))</f>
        <v>0.34303973722664693</v>
      </c>
      <c r="FF260" s="131">
        <f>FF259/FF228*100</f>
        <v>84.213391399020139</v>
      </c>
      <c r="FG260" s="65">
        <f>IF(ISERROR(FF260/FD260),"NM",IF(OR(FF260/FD260&lt;0.5,FF260/FD260&gt;2),"NM",(FF260/FD260-1)*100))</f>
        <v>0.18274561987134952</v>
      </c>
      <c r="FH260" s="131">
        <f>FH259/FH228*100</f>
        <v>83.990719257540604</v>
      </c>
      <c r="FI260" s="65">
        <f>IF(ISERROR(FH260/FF260),"NM",IF(OR(FH260/FF260&lt;0.5,FH260/FF260&gt;2),"NM",(FH260/FF260-1)*100))</f>
        <v>-0.26441417187970107</v>
      </c>
      <c r="FJ260" s="131">
        <f>FJ259/FJ228*100</f>
        <v>84.303006638032016</v>
      </c>
      <c r="FK260" s="65">
        <f>IF(ISERROR(FJ260/FH260),"NM",IF(OR(FJ260/FH260&lt;0.5,FJ260/FH260&gt;2),"NM",(FJ260/FH260-1)*100))</f>
        <v>0.3718117706955848</v>
      </c>
      <c r="FL260" s="131">
        <f>FL259/FL228*100</f>
        <v>84.799460734748905</v>
      </c>
      <c r="FM260" s="65">
        <f>IF(ISERROR(FL260/FJ260),"NM",IF(OR(FL260/FJ260&lt;0.5,FL260/FJ260&gt;2),"NM",(FL260/FJ260-1)*100))</f>
        <v>0.58889251583693625</v>
      </c>
      <c r="FN260" s="131">
        <f>FN259/FN228*100</f>
        <v>85.064351990422026</v>
      </c>
      <c r="FO260" s="65">
        <f>IF(ISERROR(FN260/FL260),"NM",IF(OR(FN260/FL260&lt;0.5,FN260/FL260&gt;2),"NM",(FN260/FL260-1)*100))</f>
        <v>0.31237375023138725</v>
      </c>
      <c r="FP260" s="131">
        <f>FP259/FP228*100</f>
        <v>85.714285714285708</v>
      </c>
      <c r="FQ260" s="65">
        <f>IF(ISERROR(FP260/FN260),"NM",IF(OR(FP260/FN260&lt;0.5,FP260/FN260&gt;2),"NM",(FP260/FN260-1)*100))</f>
        <v>0.76404946214938541</v>
      </c>
      <c r="FR260" s="143">
        <f>FR259/FR228*100</f>
        <v>85.476663356504474</v>
      </c>
      <c r="FS260" s="65">
        <f>IF(ISERROR(FR260/FP260),"NM",IF(OR(FR260/FP260&lt;0.5,FR260/FP260&gt;2),"NM",(FR260/FP260-1)*100))</f>
        <v>-0.27722608407810823</v>
      </c>
      <c r="FT260" s="143">
        <f>FT259/FT228*100</f>
        <v>84.435447593342332</v>
      </c>
      <c r="FU260" s="65">
        <f>IF(ISERROR(FT260/FR260),"NM",IF(OR(FT260/FR260&lt;0.5,FT260/FR260&gt;2),"NM",(FT260/FR260-1)*100))</f>
        <v>-1.2181286941670422</v>
      </c>
      <c r="FV260" s="143">
        <f>FV259/FV228*100</f>
        <v>84.437016920827247</v>
      </c>
      <c r="FW260" s="65">
        <f>IF(ISERROR(FV260/FT260),"NM",IF(OR(FV260/FT260&lt;0.5,FV260/FT260&gt;2),"NM",(FV260/FT260-1)*100))</f>
        <v>1.8586121464991834E-3</v>
      </c>
      <c r="FX260" s="143">
        <f>FX259/FX228*100</f>
        <v>84.332727639814252</v>
      </c>
      <c r="FY260" s="65">
        <f>IF(ISERROR(FX260/FV260),"NM",IF(OR(FX260/FV260&lt;0.5,FX260/FV260&gt;2),"NM",(FX260/FV260-1)*100))</f>
        <v>-0.12351132810717314</v>
      </c>
      <c r="FZ260" s="143">
        <f>FZ259/FZ228*100</f>
        <v>82.070613839068855</v>
      </c>
      <c r="GA260" s="65">
        <f>IF(ISERROR(FZ260/FX260),"NM",IF(OR(FZ260/FX260&lt;0.5,FZ260/FX260&gt;2),"NM",(FZ260/FX260-1)*100))</f>
        <v>-2.6823676454613254</v>
      </c>
      <c r="GB260" s="143">
        <f>GB259/GB228*100</f>
        <v>83.088730812429816</v>
      </c>
      <c r="GC260" s="65">
        <f>IF(ISERROR(GB260/FZ260),"NM",IF(OR(GB260/FZ260&lt;0.5,GB260/FZ260&gt;2),"NM",(GB260/FZ260-1)*100))</f>
        <v>1.2405377829357578</v>
      </c>
      <c r="GD260" s="143">
        <f>GD259/GD228*100</f>
        <v>82.285003553660275</v>
      </c>
      <c r="GE260" s="65">
        <f>IF(ISERROR(GD260/GB260),"NM",IF(OR(GD260/GB260&lt;0.5,GD260/GB260&gt;2),"NM",(GD260/GB260-1)*100))</f>
        <v>-0.96731199395009293</v>
      </c>
      <c r="GF260" s="143">
        <f>GF259/GF228*100</f>
        <v>82.075634605422209</v>
      </c>
      <c r="GG260" s="65">
        <f>IF(ISERROR(GF260/GD260),"NM",IF(OR(GF260/GD260&lt;0.5,GF260/GD260&gt;2),"NM",(GF260/GD260-1)*100))</f>
        <v>-0.2544436278738571</v>
      </c>
      <c r="GH260" s="143">
        <f>GH259/GH228*100</f>
        <v>81.686294589520386</v>
      </c>
      <c r="GI260" s="65">
        <f>IF(ISERROR(GH260/GF260),"NM",IF(OR(GH260/GF260&lt;0.5,GH260/GF260&gt;2),"NM",(GH260/GF260-1)*100))</f>
        <v>-0.47436735368976413</v>
      </c>
      <c r="GJ260" s="143">
        <f>GJ259/GJ228*100</f>
        <v>81.750372948781703</v>
      </c>
      <c r="GK260" s="65">
        <f>IF(ISERROR(GJ260/GH260),"NM",IF(OR(GJ260/GH260&lt;0.5,GJ260/GH260&gt;2),"NM",(GJ260/GH260-1)*100))</f>
        <v>7.84444435670828E-2</v>
      </c>
      <c r="GL260" s="143">
        <f>GL259/GL228*100</f>
        <v>80.395654288957346</v>
      </c>
      <c r="GM260" s="65">
        <f>IF(ISERROR(GL260/GJ260),"NM",IF(OR(GL260/GJ260&lt;0.5,GL260/GJ260&gt;2),"NM",(GL260/GJ260-1)*100))</f>
        <v>-1.6571406477535189</v>
      </c>
      <c r="GN260" s="143">
        <f>GN259/GN228*100</f>
        <v>80.216284987277348</v>
      </c>
      <c r="GO260" s="65">
        <f>IF(ISERROR(GN260/GL260),"NM",IF(OR(GN260/GL260&lt;0.5,GN260/GL260&gt;2),"NM",(GN260/GL260-1)*100))</f>
        <v>-0.22310820561931566</v>
      </c>
      <c r="GP260" s="143">
        <f>GP259/GP228*100</f>
        <v>80.732539451570617</v>
      </c>
      <c r="GQ260" s="65">
        <f>IF(ISERROR(GP260/GN260),"NM",IF(OR(GP260/GN260&lt;0.5,GP260/GN260&gt;2),"NM",(GP260/GN260-1)*100))</f>
        <v>0.64357812677955373</v>
      </c>
      <c r="GR260" s="131">
        <f>GR259/GR228*100</f>
        <v>80.918904615805545</v>
      </c>
      <c r="GS260" s="65">
        <f>IF(ISERROR(GR260/GP260),"NM",IF(OR(GR260/GP260&lt;0.5,GR260/GP260&gt;2),"NM",(GR260/GP260-1)*100))</f>
        <v>0.23084268809199227</v>
      </c>
      <c r="GT260" s="131">
        <f>GT259/GT228*100</f>
        <v>81.158366597516164</v>
      </c>
      <c r="GU260" s="65">
        <f>IF(ISERROR(GT260/GR260),"NM",IF(OR(GT260/GR260&lt;0.5,GT260/GR260&gt;2),"NM",(GT260/GR260-1)*100))</f>
        <v>0.29592835301905929</v>
      </c>
      <c r="GV260" s="131">
        <f>GV259/GV228*100</f>
        <v>81.560432699279076</v>
      </c>
      <c r="GW260" s="65">
        <f>IF(ISERROR(GV260/GT260),"NM",IF(OR(GV260/GT260&lt;0.5,GV260/GT260&gt;2),"NM",(GV260/GT260-1)*100))</f>
        <v>0.49540930728295685</v>
      </c>
      <c r="GX260" s="131">
        <f>GX259/GX228*100</f>
        <v>82.030468388196397</v>
      </c>
      <c r="GY260" s="65">
        <f>IF(ISERROR(GX260/GV260),"NM",IF(OR(GX260/GV260&lt;0.5,GX260/GV260&gt;2),"NM",(GX260/GV260-1)*100))</f>
        <v>0.57630357436968538</v>
      </c>
      <c r="GZ260" s="67">
        <f t="shared" si="723"/>
        <v>0.44828570745329976</v>
      </c>
      <c r="HA260" s="283"/>
      <c r="HB260" s="57"/>
      <c r="HC260"/>
      <c r="HD260"/>
      <c r="HE260"/>
      <c r="HF260"/>
      <c r="HG260"/>
      <c r="HH260"/>
    </row>
    <row r="261" spans="2:216" s="2" customFormat="1" ht="13.5" customHeight="1" x14ac:dyDescent="0.2">
      <c r="B261" s="54"/>
      <c r="C261" s="57"/>
      <c r="D261" s="63"/>
      <c r="E261" s="57"/>
      <c r="F261" s="63"/>
      <c r="G261" s="57"/>
      <c r="H261" s="63"/>
      <c r="I261" s="57"/>
      <c r="J261" s="63"/>
      <c r="K261" s="57"/>
      <c r="L261" s="63"/>
      <c r="M261" s="57"/>
      <c r="N261" s="63"/>
      <c r="O261" s="57"/>
      <c r="P261" s="63"/>
      <c r="Q261" s="57"/>
      <c r="R261" s="63"/>
      <c r="S261" s="57"/>
      <c r="T261" s="63"/>
      <c r="U261" s="57"/>
      <c r="V261" s="63"/>
      <c r="W261" s="57"/>
      <c r="X261" s="63"/>
      <c r="Y261" s="57"/>
      <c r="Z261" s="63"/>
      <c r="AA261" s="57"/>
      <c r="AB261" s="63"/>
      <c r="AC261" s="57"/>
      <c r="AD261" s="63"/>
      <c r="AE261" s="57"/>
      <c r="AF261" s="63"/>
      <c r="AG261" s="57"/>
      <c r="AH261" s="63"/>
      <c r="AI261" s="55"/>
      <c r="AJ261" s="63"/>
      <c r="AK261" s="57"/>
      <c r="AL261" s="63"/>
      <c r="AM261" s="57"/>
      <c r="AN261" s="63"/>
      <c r="AO261" s="59"/>
      <c r="AP261" s="63"/>
      <c r="AQ261" s="59"/>
      <c r="AR261" s="63"/>
      <c r="AS261" s="59"/>
      <c r="AT261" s="63"/>
      <c r="AU261" s="59"/>
      <c r="AV261" s="63"/>
      <c r="AW261" s="59"/>
      <c r="AX261" s="63"/>
      <c r="AY261" s="59"/>
      <c r="AZ261" s="65"/>
      <c r="BA261" s="59"/>
      <c r="BB261" s="65"/>
      <c r="BC261" s="59"/>
      <c r="BD261" s="65"/>
      <c r="BE261" s="59"/>
      <c r="BF261" s="65"/>
      <c r="BG261" s="59"/>
      <c r="BH261" s="65"/>
      <c r="BI261" s="59"/>
      <c r="BJ261" s="65"/>
      <c r="BK261" s="59"/>
      <c r="BL261" s="65"/>
      <c r="BM261" s="59"/>
      <c r="BN261" s="65"/>
      <c r="BO261" s="59"/>
      <c r="BP261" s="65"/>
      <c r="BQ261" s="59"/>
      <c r="BR261" s="65"/>
      <c r="BS261" s="59"/>
      <c r="BT261" s="65"/>
      <c r="BU261" s="59"/>
      <c r="BV261" s="65"/>
      <c r="BW261" s="59"/>
      <c r="BX261" s="65"/>
      <c r="BY261" s="59"/>
      <c r="BZ261" s="65"/>
      <c r="CA261" s="59"/>
      <c r="CB261" s="65"/>
      <c r="CC261" s="59"/>
      <c r="CD261" s="65"/>
      <c r="CE261" s="59"/>
      <c r="CF261" s="65"/>
      <c r="CG261" s="59"/>
      <c r="CH261" s="65"/>
      <c r="CI261" s="59"/>
      <c r="CJ261" s="65"/>
      <c r="CK261" s="59"/>
      <c r="CL261" s="65"/>
      <c r="CM261" s="59"/>
      <c r="CN261" s="65"/>
      <c r="CO261" s="59"/>
      <c r="CP261" s="65"/>
      <c r="CQ261" s="59"/>
      <c r="CR261" s="65"/>
      <c r="CS261" s="59"/>
      <c r="CT261" s="65"/>
      <c r="CU261" s="59"/>
      <c r="CV261" s="65"/>
      <c r="CW261" s="59"/>
      <c r="CX261" s="65"/>
      <c r="CY261" s="59"/>
      <c r="CZ261" s="65"/>
      <c r="DA261" s="59"/>
      <c r="DB261" s="65"/>
      <c r="DC261" s="59"/>
      <c r="DD261" s="65"/>
      <c r="DE261" s="59"/>
      <c r="DF261" s="65"/>
      <c r="DG261" s="59"/>
      <c r="DH261" s="65"/>
      <c r="DI261" s="59"/>
      <c r="DJ261" s="65"/>
      <c r="DK261" s="59"/>
      <c r="DL261" s="65"/>
      <c r="DM261" s="59"/>
      <c r="DN261" s="65"/>
      <c r="DO261" s="59"/>
      <c r="DP261" s="65"/>
      <c r="DQ261" s="59"/>
      <c r="DR261" s="65"/>
      <c r="DS261" s="59"/>
      <c r="DT261" s="65"/>
      <c r="DU261" s="59"/>
      <c r="DV261" s="65"/>
      <c r="DW261" s="59"/>
      <c r="DX261" s="65"/>
      <c r="DY261" s="59"/>
      <c r="DZ261" s="65"/>
      <c r="EA261" s="59"/>
      <c r="EB261" s="65"/>
      <c r="EC261" s="59"/>
      <c r="ED261" s="65"/>
      <c r="EE261" s="59"/>
      <c r="EF261" s="65"/>
      <c r="EG261" s="59"/>
      <c r="EH261" s="65"/>
      <c r="EI261" s="59"/>
      <c r="EJ261" s="65"/>
      <c r="EK261" s="59"/>
      <c r="EL261" s="65"/>
      <c r="EM261" s="59"/>
      <c r="EN261" s="65"/>
      <c r="EO261" s="59"/>
      <c r="EP261" s="65"/>
      <c r="EQ261" s="57"/>
      <c r="ER261" s="65"/>
      <c r="ES261" s="57"/>
      <c r="ET261" s="65"/>
      <c r="EU261" s="57"/>
      <c r="EV261" s="65"/>
      <c r="EW261" s="57"/>
      <c r="EX261" s="65"/>
      <c r="EY261" s="65"/>
      <c r="EZ261" s="317"/>
      <c r="FA261" s="59"/>
      <c r="FB261" s="57"/>
      <c r="FC261" s="63"/>
      <c r="FD261" s="57"/>
      <c r="FE261" s="65"/>
      <c r="FF261" s="57"/>
      <c r="FG261" s="65"/>
      <c r="FH261" s="57"/>
      <c r="FI261" s="65"/>
      <c r="FJ261" s="57"/>
      <c r="FK261" s="65"/>
      <c r="FL261" s="57"/>
      <c r="FM261" s="65"/>
      <c r="FN261" s="57"/>
      <c r="FO261" s="65"/>
      <c r="FP261" s="57"/>
      <c r="FQ261" s="65"/>
      <c r="FR261" s="75"/>
      <c r="FS261" s="65"/>
      <c r="FT261" s="75"/>
      <c r="FU261" s="65"/>
      <c r="FV261" s="75"/>
      <c r="FW261" s="65"/>
      <c r="FX261" s="75"/>
      <c r="FY261" s="65"/>
      <c r="FZ261" s="75"/>
      <c r="GA261" s="65"/>
      <c r="GB261" s="75"/>
      <c r="GC261" s="65"/>
      <c r="GD261" s="75"/>
      <c r="GE261" s="65"/>
      <c r="GF261" s="75"/>
      <c r="GG261" s="65"/>
      <c r="GH261" s="75"/>
      <c r="GI261" s="65"/>
      <c r="GJ261" s="75"/>
      <c r="GK261" s="65"/>
      <c r="GL261" s="75"/>
      <c r="GM261" s="65"/>
      <c r="GN261" s="75"/>
      <c r="GO261" s="65"/>
      <c r="GP261" s="75"/>
      <c r="GQ261" s="65"/>
      <c r="GR261" s="57"/>
      <c r="GS261" s="65"/>
      <c r="GT261" s="57"/>
      <c r="GU261" s="65"/>
      <c r="GV261" s="57"/>
      <c r="GW261" s="65"/>
      <c r="GX261" s="57"/>
      <c r="GY261" s="65"/>
      <c r="GZ261" s="67" t="str">
        <f t="shared" si="723"/>
        <v/>
      </c>
      <c r="HA261" s="283"/>
      <c r="HB261" s="57"/>
      <c r="HC261"/>
      <c r="HD261"/>
      <c r="HE261"/>
      <c r="HF261"/>
      <c r="HG261"/>
      <c r="HH261"/>
    </row>
    <row r="262" spans="2:216" s="2" customFormat="1" ht="13.5" customHeight="1" x14ac:dyDescent="0.2">
      <c r="B262" s="61" t="s">
        <v>184</v>
      </c>
      <c r="C262" s="57"/>
      <c r="D262" s="63"/>
      <c r="E262" s="57"/>
      <c r="F262" s="63"/>
      <c r="G262" s="57"/>
      <c r="H262" s="63"/>
      <c r="I262" s="57"/>
      <c r="J262" s="63"/>
      <c r="K262" s="57"/>
      <c r="L262" s="63"/>
      <c r="M262" s="57"/>
      <c r="N262" s="63"/>
      <c r="O262" s="57"/>
      <c r="P262" s="63"/>
      <c r="Q262" s="57"/>
      <c r="R262" s="63"/>
      <c r="S262" s="57"/>
      <c r="T262" s="63"/>
      <c r="U262" s="57"/>
      <c r="V262" s="63"/>
      <c r="W262" s="57"/>
      <c r="X262" s="63"/>
      <c r="Y262" s="57"/>
      <c r="Z262" s="63"/>
      <c r="AA262" s="57"/>
      <c r="AB262" s="63"/>
      <c r="AC262" s="57"/>
      <c r="AD262" s="63"/>
      <c r="AE262" s="57"/>
      <c r="AF262" s="63"/>
      <c r="AG262" s="57"/>
      <c r="AH262" s="63"/>
      <c r="AI262" s="55"/>
      <c r="AJ262" s="63"/>
      <c r="AK262" s="57"/>
      <c r="AL262" s="63"/>
      <c r="AM262" s="57"/>
      <c r="AN262" s="63"/>
      <c r="AO262" s="59"/>
      <c r="AP262" s="63"/>
      <c r="AQ262" s="59"/>
      <c r="AR262" s="63"/>
      <c r="AS262" s="59"/>
      <c r="AT262" s="63"/>
      <c r="AU262" s="59"/>
      <c r="AV262" s="63"/>
      <c r="AW262" s="59"/>
      <c r="AX262" s="63"/>
      <c r="AY262" s="59"/>
      <c r="AZ262" s="65"/>
      <c r="BA262" s="59"/>
      <c r="BB262" s="65"/>
      <c r="BC262" s="59"/>
      <c r="BD262" s="65"/>
      <c r="BE262" s="59"/>
      <c r="BF262" s="65"/>
      <c r="BG262" s="59"/>
      <c r="BH262" s="65"/>
      <c r="BI262" s="59"/>
      <c r="BJ262" s="65"/>
      <c r="BK262" s="59"/>
      <c r="BL262" s="65"/>
      <c r="BM262" s="59"/>
      <c r="BN262" s="65"/>
      <c r="BO262" s="59"/>
      <c r="BP262" s="65"/>
      <c r="BQ262" s="59"/>
      <c r="BR262" s="65"/>
      <c r="BS262" s="59"/>
      <c r="BT262" s="65"/>
      <c r="BU262" s="59"/>
      <c r="BV262" s="65"/>
      <c r="BW262" s="59"/>
      <c r="BX262" s="65"/>
      <c r="BY262" s="59"/>
      <c r="BZ262" s="65"/>
      <c r="CA262" s="59"/>
      <c r="CB262" s="65"/>
      <c r="CC262" s="59"/>
      <c r="CD262" s="65"/>
      <c r="CE262" s="59"/>
      <c r="CF262" s="65"/>
      <c r="CG262" s="59"/>
      <c r="CH262" s="65"/>
      <c r="CI262" s="59"/>
      <c r="CJ262" s="65"/>
      <c r="CK262" s="59"/>
      <c r="CL262" s="65"/>
      <c r="CM262" s="59"/>
      <c r="CN262" s="65"/>
      <c r="CO262" s="59"/>
      <c r="CP262" s="65"/>
      <c r="CQ262" s="59"/>
      <c r="CR262" s="65"/>
      <c r="CS262" s="59"/>
      <c r="CT262" s="65"/>
      <c r="CU262" s="59"/>
      <c r="CV262" s="65"/>
      <c r="CW262" s="59"/>
      <c r="CX262" s="65"/>
      <c r="CY262" s="59"/>
      <c r="CZ262" s="65"/>
      <c r="DA262" s="59"/>
      <c r="DB262" s="65"/>
      <c r="DC262" s="59"/>
      <c r="DD262" s="65"/>
      <c r="DE262" s="59"/>
      <c r="DF262" s="65"/>
      <c r="DG262" s="59"/>
      <c r="DH262" s="65"/>
      <c r="DI262" s="59"/>
      <c r="DJ262" s="65"/>
      <c r="DK262" s="59"/>
      <c r="DL262" s="65"/>
      <c r="DM262" s="59"/>
      <c r="DN262" s="65"/>
      <c r="DO262" s="59"/>
      <c r="DP262" s="65"/>
      <c r="DQ262" s="59"/>
      <c r="DR262" s="65"/>
      <c r="DS262" s="59"/>
      <c r="DT262" s="65"/>
      <c r="DU262" s="59"/>
      <c r="DV262" s="65"/>
      <c r="DW262" s="59"/>
      <c r="DX262" s="65"/>
      <c r="DY262" s="59"/>
      <c r="DZ262" s="65"/>
      <c r="EA262" s="59"/>
      <c r="EB262" s="65"/>
      <c r="EC262" s="59"/>
      <c r="ED262" s="65"/>
      <c r="EE262" s="59"/>
      <c r="EF262" s="65"/>
      <c r="EG262" s="59"/>
      <c r="EH262" s="65"/>
      <c r="EI262" s="59"/>
      <c r="EJ262" s="65"/>
      <c r="EK262" s="59"/>
      <c r="EL262" s="65"/>
      <c r="EM262" s="59"/>
      <c r="EN262" s="65"/>
      <c r="EO262" s="59"/>
      <c r="EP262" s="65"/>
      <c r="EQ262" s="57"/>
      <c r="ER262" s="65"/>
      <c r="ES262" s="57"/>
      <c r="ET262" s="65"/>
      <c r="EU262" s="57"/>
      <c r="EV262" s="65"/>
      <c r="EW262" s="57"/>
      <c r="EX262" s="65"/>
      <c r="EY262" s="65"/>
      <c r="EZ262" s="317"/>
      <c r="FA262" s="59"/>
      <c r="FB262" s="57"/>
      <c r="FC262" s="63"/>
      <c r="FD262" s="57"/>
      <c r="FE262" s="65"/>
      <c r="FF262" s="57"/>
      <c r="FG262" s="65"/>
      <c r="FH262" s="57"/>
      <c r="FI262" s="65"/>
      <c r="FJ262" s="57"/>
      <c r="FK262" s="65"/>
      <c r="FL262" s="57"/>
      <c r="FM262" s="65"/>
      <c r="FN262" s="57"/>
      <c r="FO262" s="65"/>
      <c r="FP262" s="57"/>
      <c r="FQ262" s="65"/>
      <c r="FR262" s="75"/>
      <c r="FS262" s="65"/>
      <c r="FT262" s="75"/>
      <c r="FU262" s="65"/>
      <c r="FV262" s="75"/>
      <c r="FW262" s="65"/>
      <c r="FX262" s="75"/>
      <c r="FY262" s="65"/>
      <c r="FZ262" s="75"/>
      <c r="GA262" s="65"/>
      <c r="GB262" s="75"/>
      <c r="GC262" s="65"/>
      <c r="GD262" s="75"/>
      <c r="GE262" s="65"/>
      <c r="GF262" s="75"/>
      <c r="GG262" s="65"/>
      <c r="GH262" s="75"/>
      <c r="GI262" s="65"/>
      <c r="GJ262" s="75"/>
      <c r="GK262" s="65"/>
      <c r="GL262" s="75"/>
      <c r="GM262" s="65"/>
      <c r="GN262" s="75"/>
      <c r="GO262" s="65"/>
      <c r="GP262" s="75"/>
      <c r="GQ262" s="65"/>
      <c r="GR262" s="57"/>
      <c r="GS262" s="65"/>
      <c r="GT262" s="57"/>
      <c r="GU262" s="65"/>
      <c r="GV262" s="57"/>
      <c r="GW262" s="65"/>
      <c r="GX262" s="57"/>
      <c r="GY262" s="65"/>
      <c r="GZ262" s="67" t="str">
        <f t="shared" si="723"/>
        <v/>
      </c>
      <c r="HA262" s="283"/>
      <c r="HB262" s="57"/>
      <c r="HC262"/>
      <c r="HD262"/>
      <c r="HE262"/>
      <c r="HF262"/>
      <c r="HG262"/>
      <c r="HH262"/>
    </row>
    <row r="263" spans="2:216" s="2" customFormat="1" ht="13.5" customHeight="1" x14ac:dyDescent="0.2">
      <c r="B263" s="54" t="str">
        <f>B214</f>
        <v>Premiums</v>
      </c>
      <c r="C263" s="88">
        <f>C214</f>
        <v>374</v>
      </c>
      <c r="D263" s="63"/>
      <c r="E263" s="88">
        <f>E214</f>
        <v>377</v>
      </c>
      <c r="F263" s="63"/>
      <c r="G263" s="88">
        <f>G214</f>
        <v>395</v>
      </c>
      <c r="H263" s="63"/>
      <c r="I263" s="88">
        <f>I214</f>
        <v>408</v>
      </c>
      <c r="J263" s="63"/>
      <c r="K263" s="88">
        <f>K214</f>
        <v>439</v>
      </c>
      <c r="L263" s="63">
        <f>IF(ISERROR(K263/C263),"NM",IF(OR(K263/C263&lt;0.5,K263/C263&gt;2),"NM",(K263/C263-1)*100))</f>
        <v>17.37967914438503</v>
      </c>
      <c r="M263" s="88">
        <f>M214</f>
        <v>451</v>
      </c>
      <c r="N263" s="63">
        <f>IF(ISERROR(M263/E263),"NM",IF(OR(M263/E263&lt;0.5,M263/E263&gt;2),"NM",(M263/E263-1)*100))</f>
        <v>19.628647214854112</v>
      </c>
      <c r="O263" s="88">
        <f>O214</f>
        <v>471</v>
      </c>
      <c r="P263" s="63">
        <f>IF(ISERROR(O263/G263),"NM",IF(OR(O263/G263&lt;0.5,O263/G263&gt;2),"NM",(O263/G263-1)*100))</f>
        <v>19.240506329113916</v>
      </c>
      <c r="Q263" s="88">
        <f>Q214</f>
        <v>483</v>
      </c>
      <c r="R263" s="63">
        <f>IF(ISERROR(Q263/I263),"NM",IF(OR(Q263/I263&lt;0.5,Q263/I263&gt;2),"NM",(Q263/I263-1)*100))</f>
        <v>18.382352941176471</v>
      </c>
      <c r="S263" s="88">
        <f>S214</f>
        <v>524</v>
      </c>
      <c r="T263" s="63">
        <f>IF(ISERROR(S263/K263),"NM",IF(OR(S263/K263&lt;0.5,S263/K263&gt;2),"NM",(S263/K263-1)*100))</f>
        <v>19.36218678815489</v>
      </c>
      <c r="U263" s="88">
        <f>U214</f>
        <v>544</v>
      </c>
      <c r="V263" s="63">
        <f>IF(ISERROR(U263/M263),"NM",IF(OR(U263/M263&lt;0.5,U263/M263&gt;2),"NM",(U263/M263-1)*100))</f>
        <v>20.620842572062092</v>
      </c>
      <c r="W263" s="88">
        <f>W214</f>
        <v>568</v>
      </c>
      <c r="X263" s="63">
        <f>IF(ISERROR(W263/O263),"NM",IF(OR(W263/O263&lt;0.5,W263/O263&gt;2),"NM",(W263/O263-1)*100))</f>
        <v>20.594479830148614</v>
      </c>
      <c r="Y263" s="88">
        <f>Y214</f>
        <v>586</v>
      </c>
      <c r="Z263" s="63">
        <f>IF(ISERROR(Y263/Q263),"NM",IF(OR(Y263/Q263&lt;0.5,Y263/Q263&gt;2),"NM",(Y263/Q263-1)*100))</f>
        <v>21.325051759834366</v>
      </c>
      <c r="AA263" s="88">
        <f>AA214</f>
        <v>624</v>
      </c>
      <c r="AB263" s="63">
        <f>IF(ISERROR(AA263/S263),"NM",IF(OR(AA263/S263&lt;0.5,AA263/S263&gt;2),"NM",(AA263/S263-1)*100))</f>
        <v>19.083969465648853</v>
      </c>
      <c r="AC263" s="88">
        <f>AC214</f>
        <v>637</v>
      </c>
      <c r="AD263" s="63">
        <f>IF(ISERROR(AC263/U263),"NM",IF(OR(AC263/U263&lt;0.5,AC263/U263&gt;2),"NM",(AC263/U263-1)*100))</f>
        <v>17.095588235294112</v>
      </c>
      <c r="AE263" s="88">
        <f>AE214</f>
        <v>660</v>
      </c>
      <c r="AF263" s="63">
        <f>IF(ISERROR(AE263/W263),"NM",IF(OR(AE263/W263&lt;0.5,AE263/W263&gt;2),"NM",(AE263/W263-1)*100))</f>
        <v>16.197183098591552</v>
      </c>
      <c r="AG263" s="88">
        <f>AG214</f>
        <v>673</v>
      </c>
      <c r="AH263" s="63">
        <f>IF(ISERROR(AG263/Y263),"NM",IF(OR(AG263/Y263&lt;0.5,AG263/Y263&gt;2),"NM",(AG263/Y263-1)*100))</f>
        <v>14.846416382252571</v>
      </c>
      <c r="AI263" s="89">
        <f>AI214</f>
        <v>710</v>
      </c>
      <c r="AJ263" s="63">
        <f>IF(ISERROR(AI263/AA263),"NM",IF(OR(AI263/AA263&lt;0.5,AI263/AA263&gt;2),"NM",(AI263/AA263-1)*100))</f>
        <v>13.782051282051277</v>
      </c>
      <c r="AK263" s="88">
        <f>AK214</f>
        <v>726</v>
      </c>
      <c r="AL263" s="63">
        <f>IF(ISERROR(AK263/AC263),"NM",IF(OR(AK263/AC263&lt;0.5,AK263/AC263&gt;2),"NM",(AK263/AC263-1)*100))</f>
        <v>13.971742543171107</v>
      </c>
      <c r="AM263" s="88">
        <f>AM214</f>
        <v>745</v>
      </c>
      <c r="AN263" s="63">
        <f>IF(ISERROR(AM263/AE263),"NM",IF(OR(AM263/AE263&lt;0.5,AM263/AE263&gt;2),"NM",(AM263/AE263-1)*100))</f>
        <v>12.87878787878789</v>
      </c>
      <c r="AO263" s="71">
        <f>AO214</f>
        <v>753</v>
      </c>
      <c r="AP263" s="63">
        <f>IF(ISERROR(AO263/AG263),"NM",IF(OR(AO263/AG263&lt;0.5,AO263/AG263&gt;2),"NM",(AO263/AG263-1)*100))</f>
        <v>11.887072808320953</v>
      </c>
      <c r="AQ263" s="71">
        <f>AQ214</f>
        <v>787</v>
      </c>
      <c r="AR263" s="63">
        <f>IF(ISERROR(AQ263/AI263),"NM",IF(OR(AQ263/AI263&lt;0.5,AQ263/AI263&gt;2),"NM",(AQ263/AI263-1)*100))</f>
        <v>10.845070422535219</v>
      </c>
      <c r="AS263" s="71">
        <f>AS214</f>
        <v>803</v>
      </c>
      <c r="AT263" s="63">
        <f>IF(ISERROR(AS263/AK263),"NM",IF(OR(AS263/AK263&lt;0.5,AS263/AK263&gt;2),"NM",(AS263/AK263-1)*100))</f>
        <v>10.606060606060597</v>
      </c>
      <c r="AU263" s="71">
        <f>AU214</f>
        <v>820</v>
      </c>
      <c r="AV263" s="63">
        <f>IF(ISERROR(AU263/AM263),"NM",IF(OR(AU263/AM263&lt;0.5,AU263/AM263&gt;2),"NM",(AU263/AM263-1)*100))</f>
        <v>10.067114093959727</v>
      </c>
      <c r="AW263" s="71">
        <f>AW214</f>
        <v>835</v>
      </c>
      <c r="AX263" s="63">
        <f>IF(ISERROR(AW263/AO263),"NM",IF(OR(AW263/AO263&lt;0.5,AW263/AO263&gt;2),"NM",(AW263/AO263-1)*100))</f>
        <v>10.889774236387773</v>
      </c>
      <c r="AY263" s="71">
        <f>AY214</f>
        <v>866</v>
      </c>
      <c r="AZ263" s="65">
        <f>IF(ISERROR(AY263/AQ263),"NM",IF(OR(AY263/AQ263&lt;0.5,AY263/AQ263&gt;2),"NM",(AY263/AQ263-1)*100))</f>
        <v>10.038119440914862</v>
      </c>
      <c r="BA263" s="71">
        <f>BA214</f>
        <v>878</v>
      </c>
      <c r="BB263" s="65">
        <f>IF(ISERROR(BA263/AS263),"NM",IF(OR(BA263/AS263&lt;0.5,BA263/AS263&gt;2),"NM",(BA263/AS263-1)*100))</f>
        <v>9.3399750933997439</v>
      </c>
      <c r="BC263" s="71">
        <f>BC214</f>
        <v>898</v>
      </c>
      <c r="BD263" s="65">
        <f>IF(ISERROR(BC263/AU263),"NM",IF(OR(BC263/AU263&lt;0.5,BC263/AU263&gt;2),"NM",(BC263/AU263-1)*100))</f>
        <v>9.512195121951228</v>
      </c>
      <c r="BE263" s="71">
        <f>BE214</f>
        <v>910</v>
      </c>
      <c r="BF263" s="65">
        <f>IF(ISERROR(BE263/AW263),"NM",IF(OR(BE263/AW263&lt;0.5,BE263/AW263&gt;2),"NM",(BE263/AW263-1)*100))</f>
        <v>8.9820359281437057</v>
      </c>
      <c r="BG263" s="71">
        <f>BG214</f>
        <v>961</v>
      </c>
      <c r="BH263" s="65">
        <f>IF(ISERROR(BG263/AY263),"NM",IF(OR(BG263/AY263&lt;0.5,BG263/AY263&gt;2),"NM",(BG263/AY263-1)*100))</f>
        <v>10.969976905311785</v>
      </c>
      <c r="BI263" s="71">
        <f>BI214</f>
        <v>972</v>
      </c>
      <c r="BJ263" s="65">
        <f>IF(ISERROR(BI263/BA263),"NM",IF(OR(BI263/BA263&lt;0.5,BI263/BA263&gt;2),"NM",(BI263/BA263-1)*100))</f>
        <v>10.70615034168565</v>
      </c>
      <c r="BK263" s="71">
        <f>BK214</f>
        <v>993</v>
      </c>
      <c r="BL263" s="65">
        <f>IF(ISERROR(BK263/BC263),"NM",IF(OR(BK263/BC263&lt;0.5,BK263/BC263&gt;2),"NM",(BK263/BC263-1)*100))</f>
        <v>10.579064587973264</v>
      </c>
      <c r="BM263" s="71">
        <f>BM214</f>
        <v>1010</v>
      </c>
      <c r="BN263" s="65">
        <f>IF(ISERROR(BM263/BE263),"NM",IF(OR(BM263/BE263&lt;0.5,BM263/BE263&gt;2),"NM",(BM263/BE263-1)*100))</f>
        <v>10.989010989010994</v>
      </c>
      <c r="BO263" s="71">
        <f>BO214</f>
        <v>1050</v>
      </c>
      <c r="BP263" s="65">
        <f>IF(ISERROR(BO263/BG263),"NM",IF(OR(BO263/BG263&lt;0.5,BO263/BG263&gt;2),"NM",(BO263/BG263-1)*100))</f>
        <v>9.2611862643080087</v>
      </c>
      <c r="BQ263" s="71">
        <f>BQ214</f>
        <v>1064</v>
      </c>
      <c r="BR263" s="65">
        <f>IF(ISERROR(BQ263/BI263),"NM",IF(OR(BQ263/BI263&lt;0.5,BQ263/BI263&gt;2),"NM",(BQ263/BI263-1)*100))</f>
        <v>9.4650205761316784</v>
      </c>
      <c r="BS263" s="71">
        <f>BS214</f>
        <v>1078</v>
      </c>
      <c r="BT263" s="65">
        <f>IF(ISERROR(BS263/BK263),"NM",IF(OR(BS263/BK263&lt;0.5,BS263/BK263&gt;2),"NM",(BS263/BK263-1)*100))</f>
        <v>8.5599194360523647</v>
      </c>
      <c r="BU263" s="71">
        <f>BU214</f>
        <v>1080</v>
      </c>
      <c r="BV263" s="65">
        <f>IF(ISERROR(BU263/BM263),"NM",IF(OR(BU263/BM263&lt;0.5,BU263/BM263&gt;2),"NM",(BU263/BM263-1)*100))</f>
        <v>6.9306930693069368</v>
      </c>
      <c r="BW263" s="71">
        <f>BW214</f>
        <v>1103</v>
      </c>
      <c r="BX263" s="65">
        <f>IF(ISERROR(BW263/BO263),"NM",IF(OR(BW263/BO263&lt;0.5,BW263/BO263&gt;2),"NM",(BW263/BO263-1)*100))</f>
        <v>5.0476190476190563</v>
      </c>
      <c r="BY263" s="71">
        <f>BY214</f>
        <v>1094</v>
      </c>
      <c r="BZ263" s="65">
        <f>IF(ISERROR(BY263/BQ263),"NM",IF(OR(BY263/BQ263&lt;0.5,BY263/BQ263&gt;2),"NM",(BY263/BQ263-1)*100))</f>
        <v>2.8195488721804551</v>
      </c>
      <c r="CA263" s="71">
        <f>CA214</f>
        <v>1110</v>
      </c>
      <c r="CB263" s="65">
        <f>IF(ISERROR(CA263/BS263),"NM",IF(OR(CA263/BS263&lt;0.5,CA263/BS263&gt;2),"NM",(CA263/BS263-1)*100))</f>
        <v>2.9684601113172615</v>
      </c>
      <c r="CC263" s="71">
        <f>CC214</f>
        <v>1136</v>
      </c>
      <c r="CD263" s="65">
        <f>IF(ISERROR(CC263/BU263),"NM",IF(OR(CC263/BU263&lt;0.5,CC263/BU263&gt;2),"NM",(CC263/BU263-1)*100))</f>
        <v>5.1851851851851816</v>
      </c>
      <c r="CE263" s="71">
        <f>CE214</f>
        <v>1142</v>
      </c>
      <c r="CF263" s="65">
        <f>IF(ISERROR(CE263/BW263),"NM",IF(OR(CE263/BW263&lt;0.5,CE263/BW263&gt;2),"NM",(CE263/BW263-1)*100))</f>
        <v>3.5358114233907445</v>
      </c>
      <c r="CG263" s="71">
        <f>CG214</f>
        <v>1147</v>
      </c>
      <c r="CH263" s="65">
        <f>IF(ISERROR(CG263/BY263),"NM",IF(OR(CG263/BY263&lt;0.5,CG263/BY263&gt;2),"NM",(CG263/BY263-1)*100))</f>
        <v>4.8446069469835429</v>
      </c>
      <c r="CI263" s="71">
        <f>CI214</f>
        <v>1150.3</v>
      </c>
      <c r="CJ263" s="65">
        <f>IF(ISERROR(CI263/CA263),"NM",IF(OR(CI263/CA263&lt;0.5,CI263/CA263&gt;2),"NM",(CI263/CA263-1)*100))</f>
        <v>3.6306306306306269</v>
      </c>
      <c r="CK263" s="71">
        <f>CK214</f>
        <v>1148</v>
      </c>
      <c r="CL263" s="65">
        <f>IF(ISERROR(CK263/CC263),"NM",IF(OR(CK263/CC263&lt;0.5,CK263/CC263&gt;2),"NM",(CK263/CC263-1)*100))</f>
        <v>1.0563380281690238</v>
      </c>
      <c r="CM263" s="71">
        <f>CM214</f>
        <v>1169</v>
      </c>
      <c r="CN263" s="65">
        <f>IF(ISERROR(CM263/CE263),"NM",IF(OR(CM263/CE263&lt;0.5,CM263/CE263&gt;2),"NM",(CM263/CE263-1)*100))</f>
        <v>2.3642732049036885</v>
      </c>
      <c r="CO263" s="71">
        <f>CO214</f>
        <v>1186</v>
      </c>
      <c r="CP263" s="65">
        <f>IF(ISERROR(CO263/CG263),"NM",IF(OR(CO263/CG263&lt;0.5,CO263/CG263&gt;2),"NM",(CO263/CG263-1)*100))</f>
        <v>3.4001743679163088</v>
      </c>
      <c r="CQ263" s="71">
        <f>CQ214</f>
        <v>1192</v>
      </c>
      <c r="CR263" s="65">
        <f>IF(ISERROR(CQ263/CI263),"NM",IF(OR(CQ263/CI263&lt;0.5,CQ263/CI263&gt;2),"NM",(CQ263/CI263-1)*100))</f>
        <v>3.6251412674954464</v>
      </c>
      <c r="CS263" s="71">
        <f>CS214</f>
        <v>1195</v>
      </c>
      <c r="CT263" s="65">
        <f>IF(ISERROR(CS263/CK263),"NM",IF(OR(CS263/CK263&lt;0.5,CS263/CK263&gt;2),"NM",(CS263/CK263-1)*100))</f>
        <v>4.0940766550522589</v>
      </c>
      <c r="CU263" s="71">
        <f>CU214</f>
        <v>1231</v>
      </c>
      <c r="CV263" s="65">
        <f>IF(ISERROR(CU263/CM263),"NM",IF(OR(CU263/CM263&lt;0.5,CU263/CM263&gt;2),"NM",(CU263/CM263-1)*100))</f>
        <v>5.3036783575705737</v>
      </c>
      <c r="CW263" s="71">
        <f>CW214</f>
        <v>1251</v>
      </c>
      <c r="CX263" s="65">
        <f>IF(ISERROR(CW263/CO263),"NM",IF(OR(CW263/CO263&lt;0.5,CW263/CO263&gt;2),"NM",(CW263/CO263-1)*100))</f>
        <v>5.4806070826306952</v>
      </c>
      <c r="CY263" s="71">
        <f>CY214</f>
        <v>1254</v>
      </c>
      <c r="CZ263" s="65">
        <f>IF(ISERROR(CY263/CQ263),"NM",IF(OR(CY263/CQ263&lt;0.5,CY263/CQ263&gt;2),"NM",(CY263/CQ263-1)*100))</f>
        <v>5.2013422818791843</v>
      </c>
      <c r="DA263" s="71">
        <f>DA214</f>
        <v>1261</v>
      </c>
      <c r="DB263" s="65">
        <f>IF(ISERROR(DA263/CS263),"NM",IF(OR(DA263/CS263&lt;0.5,DA263/CS263&gt;2),"NM",(DA263/CS263-1)*100))</f>
        <v>5.5230125523012541</v>
      </c>
      <c r="DC263" s="71">
        <f>DC214</f>
        <v>1280</v>
      </c>
      <c r="DD263" s="65">
        <f>IF(ISERROR(DC263/CU263),"NM",IF(OR(DC263/CU263&lt;0.5,DC263/CU263&gt;2),"NM",(DC263/CU263-1)*100))</f>
        <v>3.9805036555645712</v>
      </c>
      <c r="DE263" s="71">
        <f>DE214</f>
        <v>1295</v>
      </c>
      <c r="DF263" s="65">
        <f>IF(ISERROR(DE263/CW263),"NM",IF(OR(DE263/CW263&lt;0.5,DE263/CW263&gt;2),"NM",(DE263/CW263-1)*100))</f>
        <v>3.5171862509991936</v>
      </c>
      <c r="DG263" s="71">
        <f>DG214</f>
        <v>1293</v>
      </c>
      <c r="DH263" s="65">
        <f>IF(ISERROR(DG263/CY263),"NM",IF(OR(DG263/CY263&lt;0.5,DG263/CY263&gt;2),"NM",(DG263/CY263-1)*100))</f>
        <v>3.1100478468899517</v>
      </c>
      <c r="DI263" s="71">
        <f>DI214</f>
        <v>1285</v>
      </c>
      <c r="DJ263" s="65">
        <f>IF(ISERROR(DI263/DA263),"NM",IF(OR(DI263/DA263&lt;0.5,DI263/DA263&gt;2),"NM",(DI263/DA263-1)*100))</f>
        <v>1.9032513877874635</v>
      </c>
      <c r="DK263" s="71">
        <f>DK214</f>
        <v>1294</v>
      </c>
      <c r="DL263" s="65">
        <f>IF(ISERROR(DK263/DC263),"NM",IF(OR(DK263/DC263&lt;0.5,DK263/DC263&gt;2),"NM",(DK263/DC263-1)*100))</f>
        <v>1.0937500000000044</v>
      </c>
      <c r="DM263" s="71">
        <f>DM214</f>
        <v>1311</v>
      </c>
      <c r="DN263" s="65">
        <f>IF(ISERROR(DM263/DE263),"NM",IF(OR(DM263/DE263&lt;0.5,DM263/DE263&gt;2),"NM",(DM263/DE263-1)*100))</f>
        <v>1.2355212355212419</v>
      </c>
      <c r="DO263" s="71">
        <f>DO214</f>
        <v>1306</v>
      </c>
      <c r="DP263" s="65">
        <f>IF(ISERROR(DO263/DG263),"NM",IF(OR(DO263/DG263&lt;0.5,DO263/DG263&gt;2),"NM",(DO263/DG263-1)*100))</f>
        <v>1.0054137664346374</v>
      </c>
      <c r="DQ263" s="71">
        <f>DQ214</f>
        <v>1301</v>
      </c>
      <c r="DR263" s="65">
        <f>IF(ISERROR(DQ263/DI263),"NM",IF(OR(DQ263/DI263&lt;0.5,DQ263/DI263&gt;2),"NM",(DQ263/DI263-1)*100))</f>
        <v>1.2451361867704236</v>
      </c>
      <c r="DS263" s="71">
        <f>DS214</f>
        <v>1339</v>
      </c>
      <c r="DT263" s="65">
        <f>IF(ISERROR(DS263/DK263),"NM",IF(OR(DS263/DK263&lt;0.5,DS263/DK263&gt;2),"NM",(DS263/DK263-1)*100))</f>
        <v>3.4775888717156089</v>
      </c>
      <c r="DU263" s="71">
        <f>DU214</f>
        <v>1331</v>
      </c>
      <c r="DV263" s="65">
        <f>IF(ISERROR(DU263/DM263),"NM",IF(OR(DU263/DM263&lt;0.5,DU263/DM263&gt;2),"NM",(DU263/DM263-1)*100))</f>
        <v>1.5255530129671957</v>
      </c>
      <c r="DW263" s="71">
        <f>DW214</f>
        <v>1346</v>
      </c>
      <c r="DX263" s="65">
        <f>IF(ISERROR(DW263/DO263),"NM",IF(OR(DW263/DO263&lt;0.5,DW263/DO263&gt;2),"NM",(DW263/DO263-1)*100))</f>
        <v>3.0627871362940207</v>
      </c>
      <c r="DY263" s="71">
        <f t="shared" ref="DY263:EA263" si="861">DY214</f>
        <v>1331</v>
      </c>
      <c r="DZ263" s="65">
        <f>IF(ISERROR(DY263/DQ263),"NM",IF(OR(DY263/DQ263&lt;0.5,DY263/DQ263&gt;2),"NM",(DY263/DQ263-1)*100))</f>
        <v>2.3059185242121361</v>
      </c>
      <c r="EA263" s="71">
        <f t="shared" si="861"/>
        <v>1367</v>
      </c>
      <c r="EB263" s="65">
        <f>IF(ISERROR(EA263/DS263),"NM",IF(OR(EA263/DS263&lt;0.5,EA263/DS263&gt;2),"NM",(EA263/DS263-1)*100))</f>
        <v>2.0911127707244237</v>
      </c>
      <c r="EC263" s="71">
        <f t="shared" ref="EC263:EE263" si="862">EC214</f>
        <v>1362</v>
      </c>
      <c r="ED263" s="65">
        <f>IF(ISERROR(EC263/DU263),"NM",IF(OR(EC263/DU263&lt;0.5,EC263/DU263&gt;2),"NM",(EC263/DU263-1)*100))</f>
        <v>2.3290758827948954</v>
      </c>
      <c r="EE263" s="71">
        <f t="shared" si="862"/>
        <v>1365</v>
      </c>
      <c r="EF263" s="65">
        <f>IF(ISERROR(EE263/DW263),"NM",IF(OR(EE263/DW263&lt;0.5,EE263/DW263&gt;2),"NM",(EE263/DW263-1)*100))</f>
        <v>1.4115898959881079</v>
      </c>
      <c r="EG263" s="71">
        <f t="shared" ref="EG263:EI263" si="863">EG214</f>
        <v>1361</v>
      </c>
      <c r="EH263" s="65">
        <f>IF(ISERROR(EG263/DY263),"NM",IF(OR(EG263/DY263&lt;0.5,EG263/DY263&gt;2),"NM",(EG263/DY263-1)*100))</f>
        <v>2.2539444027047439</v>
      </c>
      <c r="EI263" s="71">
        <f t="shared" si="863"/>
        <v>1390</v>
      </c>
      <c r="EJ263" s="65">
        <f>IF(ISERROR(EI263/EA263),"NM",IF(OR(EI263/EA263&lt;0.5,EI263/EA263&gt;2),"NM",(EI263/EA263-1)*100))</f>
        <v>1.6825164594001407</v>
      </c>
      <c r="EK263" s="71">
        <f t="shared" ref="EK263:EM263" si="864">EK214</f>
        <v>1388</v>
      </c>
      <c r="EL263" s="65">
        <f>IF(ISERROR(EK263/EC263),"NM",IF(OR(EK263/EC263&lt;0.5,EK263/EC263&gt;2),"NM",(EK263/EC263-1)*100))</f>
        <v>1.9089574155653377</v>
      </c>
      <c r="EM263" s="71">
        <f t="shared" si="864"/>
        <v>1393</v>
      </c>
      <c r="EN263" s="65">
        <f>IF(ISERROR(EM263/EE263),"NM",IF(OR(EM263/EE263&lt;0.5,EM263/EE263&gt;2),"NM",(EM263/EE263-1)*100))</f>
        <v>2.051282051282044</v>
      </c>
      <c r="EO263" s="71">
        <f t="shared" ref="EO263" si="865">EO214</f>
        <v>1391</v>
      </c>
      <c r="EP263" s="65">
        <f>IF(ISERROR(EO263/EG263),"NM",IF(OR(EO263/EG263&lt;0.5,EO263/EG263&gt;2),"NM",(EO263/EG263-1)*100))</f>
        <v>2.2042615723732562</v>
      </c>
      <c r="EQ263" s="88">
        <f t="shared" ref="EQ263:ES263" si="866">EQ214</f>
        <v>1422.6912446107528</v>
      </c>
      <c r="ER263" s="65">
        <f>IF(ISERROR(EQ263/EI263),"NM",IF(OR(EQ263/EI263&lt;0.5,EQ263/EI263&gt;2),"NM",(EQ263/EI263-1)*100))</f>
        <v>2.3518881014930049</v>
      </c>
      <c r="ES263" s="88">
        <f t="shared" si="866"/>
        <v>1423.5856629969808</v>
      </c>
      <c r="ET263" s="65">
        <f>IF(ISERROR(ES263/EK263),"NM",IF(OR(ES263/EK263&lt;0.5,ES263/EK263&gt;2),"NM",(ES263/EK263-1)*100))</f>
        <v>2.5638085732694993</v>
      </c>
      <c r="EU263" s="88">
        <f t="shared" ref="EU263" si="867">EU214</f>
        <v>1432.2621125711669</v>
      </c>
      <c r="EV263" s="65">
        <f>IF(ISERROR(EU263/EM263),"NM",IF(OR(EU263/EM263&lt;0.5,EU263/EM263&gt;2),"NM",(EU263/EM263-1)*100))</f>
        <v>2.8185292585187982</v>
      </c>
      <c r="EW263" s="88">
        <f t="shared" ref="EW263" si="868">EW214</f>
        <v>1455.8279963720915</v>
      </c>
      <c r="EX263" s="65">
        <f>IF(ISERROR(EW263/EO263),"NM",IF(OR(EW263/EO263&lt;0.5,EW263/EO263&gt;2),"NM",(EW263/EO263-1)*100))</f>
        <v>4.6605317305601357</v>
      </c>
      <c r="EY263" s="65"/>
      <c r="EZ263" s="317"/>
      <c r="FA263" s="59"/>
      <c r="FB263" s="88">
        <f>FB214</f>
        <v>1197.614</v>
      </c>
      <c r="FC263" s="63"/>
      <c r="FD263" s="88">
        <f>FD214</f>
        <v>1358</v>
      </c>
      <c r="FE263" s="65">
        <f>IF(ISERROR(FD263/FB263),"NM",IF(OR(FD263/FB263&lt;0.5,FD263/FB263&gt;2),"NM",(FD263/FB263-1)*100))</f>
        <v>13.392128014535576</v>
      </c>
      <c r="FF263" s="88">
        <f>FF214</f>
        <v>1554</v>
      </c>
      <c r="FG263" s="65">
        <f>IF(ISERROR(FF263/FD263),"NM",IF(OR(FF263/FD263&lt;0.5,FF263/FD263&gt;2),"NM",(FF263/FD263-1)*100))</f>
        <v>14.432989690721643</v>
      </c>
      <c r="FH263" s="88">
        <f>FH214</f>
        <v>1844</v>
      </c>
      <c r="FI263" s="65">
        <f>IF(ISERROR(FH263/FF263),"NM",IF(OR(FH263/FF263&lt;0.5,FH263/FF263&gt;2),"NM",(FH263/FF263-1)*100))</f>
        <v>18.661518661518663</v>
      </c>
      <c r="FJ263" s="88">
        <f>S263+U263+W263+Y263</f>
        <v>2222</v>
      </c>
      <c r="FK263" s="65">
        <f>IF(ISERROR(FJ263/FH263),"NM",IF(OR(FJ263/FH263&lt;0.5,FJ263/FH263&gt;2),"NM",(FJ263/FH263-1)*100))</f>
        <v>20.49891540130151</v>
      </c>
      <c r="FL263" s="88">
        <f>AA263+AC263+AE263+AG263</f>
        <v>2594</v>
      </c>
      <c r="FM263" s="65">
        <f>IF(ISERROR(FL263/FJ263),"NM",IF(OR(FL263/FJ263&lt;0.5,FL263/FJ263&gt;2),"NM",(FL263/FJ263-1)*100))</f>
        <v>16.741674167416743</v>
      </c>
      <c r="FN263" s="88">
        <f>AI263+AK263+AM263+AO263</f>
        <v>2934</v>
      </c>
      <c r="FO263" s="65">
        <f>IF(ISERROR(FN263/FL263),"NM",IF(OR(FN263/FL263&lt;0.5,FN263/FL263&gt;2),"NM",(FN263/FL263-1)*100))</f>
        <v>13.107170393215117</v>
      </c>
      <c r="FP263" s="88">
        <f>AQ263+AS263+AU263+AW263</f>
        <v>3245</v>
      </c>
      <c r="FQ263" s="65">
        <f>IF(ISERROR(FP263/FN263),"NM",IF(OR(FP263/FN263&lt;0.5,FP263/FN263&gt;2),"NM",(FP263/FN263-1)*100))</f>
        <v>10.59986366734833</v>
      </c>
      <c r="FR263" s="90">
        <f>AY263+BA263+BC263+BE263</f>
        <v>3552</v>
      </c>
      <c r="FS263" s="65">
        <f>IF(ISERROR(FR263/FP263),"NM",IF(OR(FR263/FP263&lt;0.5,FR263/FP263&gt;2),"NM",(FR263/FP263-1)*100))</f>
        <v>9.4607087827426781</v>
      </c>
      <c r="FT263" s="90">
        <f>BG263+BI263+BK263+BM263</f>
        <v>3936</v>
      </c>
      <c r="FU263" s="65">
        <f>IF(ISERROR(FT263/FR263),"NM",IF(OR(FT263/FR263&lt;0.5,FT263/FR263&gt;2),"NM",(FT263/FR263-1)*100))</f>
        <v>10.810810810810811</v>
      </c>
      <c r="FV263" s="87">
        <f>BO263+BQ263+BS263+BU263</f>
        <v>4272</v>
      </c>
      <c r="FW263" s="65">
        <f>IF(ISERROR(FV263/FT263),"NM",IF(OR(FV263/FT263&lt;0.5,FV263/FT263&gt;2),"NM",(FV263/FT263-1)*100))</f>
        <v>8.5365853658536661</v>
      </c>
      <c r="FX263" s="87">
        <f>BW263+BY263+CA263+CC263</f>
        <v>4443</v>
      </c>
      <c r="FY263" s="65">
        <f>IF(ISERROR(FX263/FV263),"NM",IF(OR(FX263/FV263&lt;0.5,FX263/FV263&gt;2),"NM",(FX263/FV263-1)*100))</f>
        <v>4.0028089887640395</v>
      </c>
      <c r="FZ263" s="87">
        <f>CE263+CG263+CI263+CK263</f>
        <v>4587.3</v>
      </c>
      <c r="GA263" s="65">
        <f>IF(ISERROR(FZ263/FX263),"NM",IF(OR(FZ263/FX263&lt;0.5,FZ263/FX263&gt;2),"NM",(FZ263/FX263-1)*100))</f>
        <v>3.247805536799464</v>
      </c>
      <c r="GB263" s="87">
        <f>CM263+CO263+CQ263+CS263</f>
        <v>4742</v>
      </c>
      <c r="GC263" s="65">
        <f>IF(ISERROR(GB263/FZ263),"NM",IF(OR(GB263/FZ263&lt;0.5,GB263/FZ263&gt;2),"NM",(GB263/FZ263-1)*100))</f>
        <v>3.3723541080810104</v>
      </c>
      <c r="GD263" s="87">
        <f>CU263+CW263+CY263+DA263</f>
        <v>4997</v>
      </c>
      <c r="GE263" s="65">
        <f>IF(ISERROR(GD263/GB263),"NM",IF(OR(GD263/GB263&lt;0.5,GD263/GB263&gt;2),"NM",(GD263/GB263-1)*100))</f>
        <v>5.3774778574441129</v>
      </c>
      <c r="GF263" s="87">
        <f>DC263+DE263+DG263+DI263</f>
        <v>5153</v>
      </c>
      <c r="GG263" s="65">
        <f>IF(ISERROR(GF263/GD263),"NM",IF(OR(GF263/GD263&lt;0.5,GF263/GD263&gt;2),"NM",(GF263/GD263-1)*100))</f>
        <v>3.1218731238743302</v>
      </c>
      <c r="GH263" s="87">
        <f>DK263+DM263+DO263+DQ263</f>
        <v>5212</v>
      </c>
      <c r="GI263" s="65">
        <f>IF(ISERROR(GH263/GF263),"NM",IF(OR(GH263/GF263&lt;0.5,GH263/GF263&gt;2),"NM",(GH263/GF263-1)*100))</f>
        <v>1.1449640985833565</v>
      </c>
      <c r="GJ263" s="87">
        <f>DS263+DU263+DW263+DY263</f>
        <v>5347</v>
      </c>
      <c r="GK263" s="65">
        <f>IF(ISERROR(GJ263/GH263),"NM",IF(OR(GJ263/GH263&lt;0.5,GJ263/GH263&gt;2),"NM",(GJ263/GH263-1)*100))</f>
        <v>2.5901765157329226</v>
      </c>
      <c r="GL263" s="87">
        <f>EA263+EC263+EE263+EG263</f>
        <v>5455</v>
      </c>
      <c r="GM263" s="65">
        <f>IF(ISERROR(GL263/GJ263),"NM",IF(OR(GL263/GJ263&lt;0.5,GL263/GJ263&gt;2),"NM",(GL263/GJ263-1)*100))</f>
        <v>2.0198242004862532</v>
      </c>
      <c r="GN263" s="87">
        <f>EI263+EK263+EM263+EO263</f>
        <v>5562</v>
      </c>
      <c r="GO263" s="65">
        <f>IF(ISERROR(GN263/GL263),"NM",IF(OR(GN263/GL263&lt;0.5,GN263/GL263&gt;2),"NM",(GN263/GL263-1)*100))</f>
        <v>1.9615032080659844</v>
      </c>
      <c r="GP263" s="87">
        <f>EQ263+ES263+EU263+EW263</f>
        <v>5734.367016550992</v>
      </c>
      <c r="GQ263" s="65">
        <f>IF(ISERROR(GP263/GN263),"NM",IF(OR(GP263/GN263&lt;0.5,GP263/GN263&gt;2),"NM",(GP263/GN263-1)*100))</f>
        <v>3.0990114446420636</v>
      </c>
      <c r="GR263" s="88">
        <f>GR214</f>
        <v>6119.0561809125029</v>
      </c>
      <c r="GS263" s="65">
        <f>IF(ISERROR(GR263/GP263),"NM",IF(OR(GR263/GP263&lt;0.5,GR263/GP263&gt;2),"NM",(GR263/GP263-1)*100))</f>
        <v>6.7084852303870735</v>
      </c>
      <c r="GT263" s="88">
        <f>GT214</f>
        <v>6562.0752245563526</v>
      </c>
      <c r="GU263" s="65">
        <f>IF(ISERROR(GT263/GR263),"NM",IF(OR(GT263/GR263&lt;0.5,GT263/GR263&gt;2),"NM",(GT263/GR263-1)*100))</f>
        <v>7.2399898047313727</v>
      </c>
      <c r="GV263" s="88">
        <f>GV214</f>
        <v>7015.8128759778556</v>
      </c>
      <c r="GW263" s="65">
        <f>IF(ISERROR(GV263/GT263),"NM",IF(OR(GV263/GT263&lt;0.5,GV263/GT263&gt;2),"NM",(GV263/GT263-1)*100))</f>
        <v>6.9145451079795972</v>
      </c>
      <c r="GX263" s="88">
        <f>GX214</f>
        <v>7484.2943055461683</v>
      </c>
      <c r="GY263" s="65">
        <f>IF(ISERROR(GX263/GV263),"NM",IF(OR(GX263/GV263&lt;0.5,GX263/GV263&gt;2),"NM",(GX263/GV263-1)*100))</f>
        <v>6.6775074798872236</v>
      </c>
      <c r="GZ263" s="67">
        <f t="shared" si="723"/>
        <v>6.1167582968507883</v>
      </c>
      <c r="HA263" s="283"/>
      <c r="HB263" s="57"/>
      <c r="HC263"/>
      <c r="HD263"/>
      <c r="HE263"/>
      <c r="HF263"/>
      <c r="HG263"/>
      <c r="HH263"/>
    </row>
    <row r="264" spans="2:216" s="2" customFormat="1" ht="13.5" customHeight="1" x14ac:dyDescent="0.2">
      <c r="B264" s="54" t="str">
        <f>B219</f>
        <v>Investment Income</v>
      </c>
      <c r="C264" s="88">
        <f>C219</f>
        <v>67</v>
      </c>
      <c r="D264" s="63"/>
      <c r="E264" s="88">
        <f>E219</f>
        <v>68</v>
      </c>
      <c r="F264" s="63"/>
      <c r="G264" s="88">
        <f>G219</f>
        <v>70</v>
      </c>
      <c r="H264" s="63"/>
      <c r="I264" s="88">
        <f>I219</f>
        <v>72</v>
      </c>
      <c r="J264" s="63"/>
      <c r="K264" s="88">
        <f>K219</f>
        <v>73</v>
      </c>
      <c r="L264" s="63">
        <f>IF(ISERROR(K264/C264),"NM",IF(OR(K264/C264&lt;0.5,K264/C264&gt;2),"NM",(K264/C264-1)*100))</f>
        <v>8.9552238805970177</v>
      </c>
      <c r="M264" s="88">
        <f>M219</f>
        <v>75</v>
      </c>
      <c r="N264" s="63">
        <f>IF(ISERROR(M264/E264),"NM",IF(OR(M264/E264&lt;0.5,M264/E264&gt;2),"NM",(M264/E264-1)*100))</f>
        <v>10.294117647058831</v>
      </c>
      <c r="O264" s="88">
        <f>O219</f>
        <v>77</v>
      </c>
      <c r="P264" s="63">
        <f>IF(ISERROR(O264/G264),"NM",IF(OR(O264/G264&lt;0.5,O264/G264&gt;2),"NM",(O264/G264-1)*100))</f>
        <v>10.000000000000009</v>
      </c>
      <c r="Q264" s="88">
        <f>Q219</f>
        <v>79</v>
      </c>
      <c r="R264" s="63">
        <f>IF(ISERROR(Q264/I264),"NM",IF(OR(Q264/I264&lt;0.5,Q264/I264&gt;2),"NM",(Q264/I264-1)*100))</f>
        <v>9.7222222222222321</v>
      </c>
      <c r="S264" s="88">
        <f>S219</f>
        <v>80</v>
      </c>
      <c r="T264" s="63">
        <f>IF(ISERROR(S264/K264),"NM",IF(OR(S264/K264&lt;0.5,S264/K264&gt;2),"NM",(S264/K264-1)*100))</f>
        <v>9.5890410958904049</v>
      </c>
      <c r="U264" s="88">
        <f>U219</f>
        <v>81</v>
      </c>
      <c r="V264" s="63">
        <f>IF(ISERROR(U264/M264),"NM",IF(OR(U264/M264&lt;0.5,U264/M264&gt;2),"NM",(U264/M264-1)*100))</f>
        <v>8.0000000000000071</v>
      </c>
      <c r="W264" s="88">
        <f>W219</f>
        <v>84</v>
      </c>
      <c r="X264" s="63">
        <f>IF(ISERROR(W264/O264),"NM",IF(OR(W264/O264&lt;0.5,W264/O264&gt;2),"NM",(W264/O264-1)*100))</f>
        <v>9.0909090909090828</v>
      </c>
      <c r="Y264" s="88">
        <f>Y219</f>
        <v>86</v>
      </c>
      <c r="Z264" s="63">
        <f>IF(ISERROR(Y264/Q264),"NM",IF(OR(Y264/Q264&lt;0.5,Y264/Q264&gt;2),"NM",(Y264/Q264-1)*100))</f>
        <v>8.8607594936708889</v>
      </c>
      <c r="AA264" s="88">
        <f>AA219</f>
        <v>88</v>
      </c>
      <c r="AB264" s="63">
        <f>IF(ISERROR(AA264/S264),"NM",IF(OR(AA264/S264&lt;0.5,AA264/S264&gt;2),"NM",(AA264/S264-1)*100))</f>
        <v>10.000000000000009</v>
      </c>
      <c r="AC264" s="88">
        <f>AC219</f>
        <v>87</v>
      </c>
      <c r="AD264" s="63">
        <f>IF(ISERROR(AC264/U264),"NM",IF(OR(AC264/U264&lt;0.5,AC264/U264&gt;2),"NM",(AC264/U264-1)*100))</f>
        <v>7.4074074074074181</v>
      </c>
      <c r="AE264" s="88">
        <f>AE219</f>
        <v>92</v>
      </c>
      <c r="AF264" s="63">
        <f>IF(ISERROR(AE264/W264),"NM",IF(OR(AE264/W264&lt;0.5,AE264/W264&gt;2),"NM",(AE264/W264-1)*100))</f>
        <v>9.5238095238095344</v>
      </c>
      <c r="AG264" s="88">
        <f>AG219</f>
        <v>95</v>
      </c>
      <c r="AH264" s="63">
        <f>IF(ISERROR(AG264/Y264),"NM",IF(OR(AG264/Y264&lt;0.5,AG264/Y264&gt;2),"NM",(AG264/Y264-1)*100))</f>
        <v>10.465116279069765</v>
      </c>
      <c r="AI264" s="89">
        <f>AI219</f>
        <v>97</v>
      </c>
      <c r="AJ264" s="63">
        <f>IF(ISERROR(AI264/AA264),"NM",IF(OR(AI264/AA264&lt;0.5,AI264/AA264&gt;2),"NM",(AI264/AA264-1)*100))</f>
        <v>10.22727272727273</v>
      </c>
      <c r="AK264" s="88">
        <f>AK219</f>
        <v>98</v>
      </c>
      <c r="AL264" s="63">
        <f>IF(ISERROR(AK264/AC264),"NM",IF(OR(AK264/AC264&lt;0.5,AK264/AC264&gt;2),"NM",(AK264/AC264-1)*100))</f>
        <v>12.643678160919535</v>
      </c>
      <c r="AM264" s="88">
        <f>AM219</f>
        <v>100</v>
      </c>
      <c r="AN264" s="63">
        <f>IF(ISERROR(AM264/AE264),"NM",IF(OR(AM264/AE264&lt;0.5,AM264/AE264&gt;2),"NM",(AM264/AE264-1)*100))</f>
        <v>8.6956521739130377</v>
      </c>
      <c r="AO264" s="71">
        <f>AO219</f>
        <v>101</v>
      </c>
      <c r="AP264" s="63">
        <f>IF(ISERROR(AO264/AG264),"NM",IF(OR(AO264/AG264&lt;0.5,AO264/AG264&gt;2),"NM",(AO264/AG264-1)*100))</f>
        <v>6.315789473684208</v>
      </c>
      <c r="AQ264" s="71">
        <f>AQ219</f>
        <v>102</v>
      </c>
      <c r="AR264" s="63">
        <f>IF(ISERROR(AQ264/AI264),"NM",IF(OR(AQ264/AI264&lt;0.5,AQ264/AI264&gt;2),"NM",(AQ264/AI264-1)*100))</f>
        <v>5.1546391752577359</v>
      </c>
      <c r="AS264" s="71">
        <f>AS219</f>
        <v>104</v>
      </c>
      <c r="AT264" s="63">
        <f>IF(ISERROR(AS264/AK264),"NM",IF(OR(AS264/AK264&lt;0.5,AS264/AK264&gt;2),"NM",(AS264/AK264-1)*100))</f>
        <v>6.1224489795918435</v>
      </c>
      <c r="AU264" s="71">
        <f>AU219</f>
        <v>107</v>
      </c>
      <c r="AV264" s="63">
        <f>IF(ISERROR(AU264/AM264),"NM",IF(OR(AU264/AM264&lt;0.5,AU264/AM264&gt;2),"NM",(AU264/AM264-1)*100))</f>
        <v>7.0000000000000062</v>
      </c>
      <c r="AW264" s="71">
        <f>AW219</f>
        <v>108</v>
      </c>
      <c r="AX264" s="63">
        <f>IF(ISERROR(AW264/AO264),"NM",IF(OR(AW264/AO264&lt;0.5,AW264/AO264&gt;2),"NM",(AW264/AO264-1)*100))</f>
        <v>6.9306930693069368</v>
      </c>
      <c r="AY264" s="71">
        <f>AY219</f>
        <v>110</v>
      </c>
      <c r="AZ264" s="65">
        <f>IF(ISERROR(AY264/AQ264),"NM",IF(OR(AY264/AQ264&lt;0.5,AY264/AQ264&gt;2),"NM",(AY264/AQ264-1)*100))</f>
        <v>7.8431372549019551</v>
      </c>
      <c r="BA264" s="71">
        <f>BA219</f>
        <v>115</v>
      </c>
      <c r="BB264" s="65">
        <f>IF(ISERROR(BA264/AS264),"NM",IF(OR(BA264/AS264&lt;0.5,BA264/AS264&gt;2),"NM",(BA264/AS264-1)*100))</f>
        <v>10.576923076923084</v>
      </c>
      <c r="BC264" s="71">
        <f>BC219</f>
        <v>120</v>
      </c>
      <c r="BD264" s="65">
        <f>IF(ISERROR(BC264/AU264),"NM",IF(OR(BC264/AU264&lt;0.5,BC264/AU264&gt;2),"NM",(BC264/AU264-1)*100))</f>
        <v>12.149532710280365</v>
      </c>
      <c r="BE264" s="71">
        <f>BE219</f>
        <v>120</v>
      </c>
      <c r="BF264" s="65">
        <f>IF(ISERROR(BE264/AW264),"NM",IF(OR(BE264/AW264&lt;0.5,BE264/AW264&gt;2),"NM",(BE264/AW264-1)*100))</f>
        <v>11.111111111111116</v>
      </c>
      <c r="BG264" s="71">
        <f>BG219</f>
        <v>122</v>
      </c>
      <c r="BH264" s="65">
        <f>IF(ISERROR(BG264/AY264),"NM",IF(OR(BG264/AY264&lt;0.5,BG264/AY264&gt;2),"NM",(BG264/AY264-1)*100))</f>
        <v>10.909090909090914</v>
      </c>
      <c r="BI264" s="71">
        <f>BI219</f>
        <v>124</v>
      </c>
      <c r="BJ264" s="65">
        <f>IF(ISERROR(BI264/BA264),"NM",IF(OR(BI264/BA264&lt;0.5,BI264/BA264&gt;2),"NM",(BI264/BA264-1)*100))</f>
        <v>7.8260869565217384</v>
      </c>
      <c r="BK264" s="71">
        <f>BK219</f>
        <v>127</v>
      </c>
      <c r="BL264" s="65">
        <f>IF(ISERROR(BK264/BC264),"NM",IF(OR(BK264/BC264&lt;0.5,BK264/BC264&gt;2),"NM",(BK264/BC264-1)*100))</f>
        <v>5.8333333333333348</v>
      </c>
      <c r="BM264" s="71">
        <f>BM219</f>
        <v>127</v>
      </c>
      <c r="BN264" s="65">
        <f>IF(ISERROR(BM264/BE264),"NM",IF(OR(BM264/BE264&lt;0.5,BM264/BE264&gt;2),"NM",(BM264/BE264-1)*100))</f>
        <v>5.8333333333333348</v>
      </c>
      <c r="BO264" s="71">
        <f>BO219</f>
        <v>123</v>
      </c>
      <c r="BP264" s="65">
        <f>IF(ISERROR(BO264/BG264),"NM",IF(OR(BO264/BG264&lt;0.5,BO264/BG264&gt;2),"NM",(BO264/BG264-1)*100))</f>
        <v>0.81967213114753079</v>
      </c>
      <c r="BQ264" s="71">
        <f>BQ219</f>
        <v>125</v>
      </c>
      <c r="BR264" s="65">
        <f>IF(ISERROR(BQ264/BI264),"NM",IF(OR(BQ264/BI264&lt;0.5,BQ264/BI264&gt;2),"NM",(BQ264/BI264-1)*100))</f>
        <v>0.80645161290322509</v>
      </c>
      <c r="BS264" s="71">
        <f>BS219</f>
        <v>129</v>
      </c>
      <c r="BT264" s="65">
        <f>IF(ISERROR(BS264/BK264),"NM",IF(OR(BS264/BK264&lt;0.5,BS264/BK264&gt;2),"NM",(BS264/BK264-1)*100))</f>
        <v>1.5748031496062964</v>
      </c>
      <c r="BU264" s="71">
        <f>BU219</f>
        <v>128</v>
      </c>
      <c r="BV264" s="65">
        <f>IF(ISERROR(BU264/BM264),"NM",IF(OR(BU264/BM264&lt;0.5,BU264/BM264&gt;2),"NM",(BU264/BM264-1)*100))</f>
        <v>0.78740157480314821</v>
      </c>
      <c r="BW264" s="71">
        <f>BW219</f>
        <v>125</v>
      </c>
      <c r="BX264" s="65">
        <f>IF(ISERROR(BW264/BO264),"NM",IF(OR(BW264/BO264&lt;0.5,BW264/BO264&gt;2),"NM",(BW264/BO264-1)*100))</f>
        <v>1.6260162601626105</v>
      </c>
      <c r="BY264" s="71">
        <f>BY219</f>
        <v>127</v>
      </c>
      <c r="BZ264" s="65">
        <f>IF(ISERROR(BY264/BQ264),"NM",IF(OR(BY264/BQ264&lt;0.5,BY264/BQ264&gt;2),"NM",(BY264/BQ264-1)*100))</f>
        <v>1.6000000000000014</v>
      </c>
      <c r="CA264" s="71">
        <f>CA219</f>
        <v>123</v>
      </c>
      <c r="CB264" s="65">
        <f>IF(ISERROR(CA264/BS264),"NM",IF(OR(CA264/BS264&lt;0.5,CA264/BS264&gt;2),"NM",(CA264/BS264-1)*100))</f>
        <v>-4.651162790697672</v>
      </c>
      <c r="CC264" s="71">
        <f>CC219</f>
        <v>124</v>
      </c>
      <c r="CD264" s="65">
        <f>IF(ISERROR(CC264/BU264),"NM",IF(OR(CC264/BU264&lt;0.5,CC264/BU264&gt;2),"NM",(CC264/BU264-1)*100))</f>
        <v>-3.125</v>
      </c>
      <c r="CE264" s="71">
        <f>CE219</f>
        <v>132</v>
      </c>
      <c r="CF264" s="65">
        <f>IF(ISERROR(CE264/BW264),"NM",IF(OR(CE264/BW264&lt;0.5,CE264/BW264&gt;2),"NM",(CE264/BW264-1)*100))</f>
        <v>5.600000000000005</v>
      </c>
      <c r="CG264" s="71">
        <f>CG219</f>
        <v>135</v>
      </c>
      <c r="CH264" s="65">
        <f>IF(ISERROR(CG264/BY264),"NM",IF(OR(CG264/BY264&lt;0.5,CG264/BY264&gt;2),"NM",(CG264/BY264-1)*100))</f>
        <v>6.2992125984252079</v>
      </c>
      <c r="CI264" s="71">
        <f>CI219</f>
        <v>138</v>
      </c>
      <c r="CJ264" s="65">
        <f>IF(ISERROR(CI264/CA264),"NM",IF(OR(CI264/CA264&lt;0.5,CI264/CA264&gt;2),"NM",(CI264/CA264-1)*100))</f>
        <v>12.195121951219523</v>
      </c>
      <c r="CK264" s="71">
        <f>CK219</f>
        <v>144</v>
      </c>
      <c r="CL264" s="65">
        <f>IF(ISERROR(CK264/CC264),"NM",IF(OR(CK264/CC264&lt;0.5,CK264/CC264&gt;2),"NM",(CK264/CC264-1)*100))</f>
        <v>16.129032258064523</v>
      </c>
      <c r="CM264" s="71">
        <f>CM219</f>
        <v>144</v>
      </c>
      <c r="CN264" s="65">
        <f>IF(ISERROR(CM264/CE264),"NM",IF(OR(CM264/CE264&lt;0.5,CM264/CE264&gt;2),"NM",(CM264/CE264-1)*100))</f>
        <v>9.0909090909090828</v>
      </c>
      <c r="CO264" s="71">
        <f>CO219</f>
        <v>148</v>
      </c>
      <c r="CP264" s="65">
        <f>IF(ISERROR(CO264/CG264),"NM",IF(OR(CO264/CG264&lt;0.5,CO264/CG264&gt;2),"NM",(CO264/CG264-1)*100))</f>
        <v>9.6296296296296333</v>
      </c>
      <c r="CQ264" s="71">
        <f>CQ219</f>
        <v>147</v>
      </c>
      <c r="CR264" s="65">
        <f>IF(ISERROR(CQ264/CI264),"NM",IF(OR(CQ264/CI264&lt;0.5,CQ264/CI264&gt;2),"NM",(CQ264/CI264-1)*100))</f>
        <v>6.5217391304347894</v>
      </c>
      <c r="CS264" s="71">
        <f>CS219</f>
        <v>149</v>
      </c>
      <c r="CT264" s="65">
        <f>IF(ISERROR(CS264/CK264),"NM",IF(OR(CS264/CK264&lt;0.5,CS264/CK264&gt;2),"NM",(CS264/CK264-1)*100))</f>
        <v>3.4722222222222321</v>
      </c>
      <c r="CU264" s="71">
        <f>CU219</f>
        <v>152</v>
      </c>
      <c r="CV264" s="65">
        <f>IF(ISERROR(CU264/CM264),"NM",IF(OR(CU264/CM264&lt;0.5,CU264/CM264&gt;2),"NM",(CU264/CM264-1)*100))</f>
        <v>5.555555555555558</v>
      </c>
      <c r="CW264" s="71">
        <f>CW219</f>
        <v>153</v>
      </c>
      <c r="CX264" s="65">
        <f>IF(ISERROR(CW264/CO264),"NM",IF(OR(CW264/CO264&lt;0.5,CW264/CO264&gt;2),"NM",(CW264/CO264-1)*100))</f>
        <v>3.3783783783783772</v>
      </c>
      <c r="CY264" s="71">
        <f>CY219</f>
        <v>153</v>
      </c>
      <c r="CZ264" s="65">
        <f>IF(ISERROR(CY264/CQ264),"NM",IF(OR(CY264/CQ264&lt;0.5,CY264/CQ264&gt;2),"NM",(CY264/CQ264-1)*100))</f>
        <v>4.081632653061229</v>
      </c>
      <c r="DA264" s="71">
        <f>DA219</f>
        <v>156</v>
      </c>
      <c r="DB264" s="65">
        <f>IF(ISERROR(DA264/CS264),"NM",IF(OR(DA264/CS264&lt;0.5,DA264/CS264&gt;2),"NM",(DA264/CS264-1)*100))</f>
        <v>4.6979865771812124</v>
      </c>
      <c r="DC264" s="71">
        <f>DC219</f>
        <v>157</v>
      </c>
      <c r="DD264" s="65">
        <f>IF(ISERROR(DC264/CU264),"NM",IF(OR(DC264/CU264&lt;0.5,DC264/CU264&gt;2),"NM",(DC264/CU264-1)*100))</f>
        <v>3.289473684210531</v>
      </c>
      <c r="DE264" s="71">
        <f>DE219</f>
        <v>158</v>
      </c>
      <c r="DF264" s="65">
        <f>IF(ISERROR(DE264/CW264),"NM",IF(OR(DE264/CW264&lt;0.5,DE264/CW264&gt;2),"NM",(DE264/CW264-1)*100))</f>
        <v>3.2679738562091609</v>
      </c>
      <c r="DG264" s="71">
        <f>DG219</f>
        <v>159</v>
      </c>
      <c r="DH264" s="65">
        <f>IF(ISERROR(DG264/CY264),"NM",IF(OR(DG264/CY264&lt;0.5,DG264/CY264&gt;2),"NM",(DG264/CY264-1)*100))</f>
        <v>3.9215686274509887</v>
      </c>
      <c r="DI264" s="71">
        <f>DI219</f>
        <v>159</v>
      </c>
      <c r="DJ264" s="65">
        <f>IF(ISERROR(DI264/DA264),"NM",IF(OR(DI264/DA264&lt;0.5,DI264/DA264&gt;2),"NM",(DI264/DA264-1)*100))</f>
        <v>1.9230769230769162</v>
      </c>
      <c r="DK264" s="71">
        <f>DK219</f>
        <v>161</v>
      </c>
      <c r="DL264" s="65">
        <f>IF(ISERROR(DK264/DC264),"NM",IF(OR(DK264/DC264&lt;0.5,DK264/DC264&gt;2),"NM",(DK264/DC264-1)*100))</f>
        <v>2.5477707006369421</v>
      </c>
      <c r="DM264" s="71">
        <f>DM219</f>
        <v>161</v>
      </c>
      <c r="DN264" s="65">
        <f>IF(ISERROR(DM264/DE264),"NM",IF(OR(DM264/DE264&lt;0.5,DM264/DE264&gt;2),"NM",(DM264/DE264-1)*100))</f>
        <v>1.8987341772152</v>
      </c>
      <c r="DO264" s="71">
        <f>DO219</f>
        <v>162</v>
      </c>
      <c r="DP264" s="65">
        <f>IF(ISERROR(DO264/DG264),"NM",IF(OR(DO264/DG264&lt;0.5,DO264/DG264&gt;2),"NM",(DO264/DG264-1)*100))</f>
        <v>1.8867924528301883</v>
      </c>
      <c r="DQ264" s="71">
        <f>DQ219</f>
        <v>161</v>
      </c>
      <c r="DR264" s="65">
        <f>IF(ISERROR(DQ264/DI264),"NM",IF(OR(DQ264/DI264&lt;0.5,DQ264/DI264&gt;2),"NM",(DQ264/DI264-1)*100))</f>
        <v>1.2578616352201255</v>
      </c>
      <c r="DS264" s="71">
        <f>DS219</f>
        <v>166</v>
      </c>
      <c r="DT264" s="65">
        <f>IF(ISERROR(DS264/DK264),"NM",IF(OR(DS264/DK264&lt;0.5,DS264/DK264&gt;2),"NM",(DS264/DK264-1)*100))</f>
        <v>3.105590062111796</v>
      </c>
      <c r="DU264" s="71">
        <f>DU219</f>
        <v>168</v>
      </c>
      <c r="DV264" s="65">
        <f>IF(ISERROR(DU264/DM264),"NM",IF(OR(DU264/DM264&lt;0.5,DU264/DM264&gt;2),"NM",(DU264/DM264-1)*100))</f>
        <v>4.3478260869565188</v>
      </c>
      <c r="DW264" s="71">
        <f>DW219</f>
        <v>173</v>
      </c>
      <c r="DX264" s="65">
        <f>IF(ISERROR(DW264/DO264),"NM",IF(OR(DW264/DO264&lt;0.5,DW264/DO264&gt;2),"NM",(DW264/DO264-1)*100))</f>
        <v>6.7901234567901314</v>
      </c>
      <c r="DY264" s="71">
        <f t="shared" ref="DY264:EA264" si="869">DY219</f>
        <v>171</v>
      </c>
      <c r="DZ264" s="65">
        <f>IF(ISERROR(DY264/DQ264),"NM",IF(OR(DY264/DQ264&lt;0.5,DY264/DQ264&gt;2),"NM",(DY264/DQ264-1)*100))</f>
        <v>6.211180124223592</v>
      </c>
      <c r="EA264" s="71">
        <f t="shared" si="869"/>
        <v>174</v>
      </c>
      <c r="EB264" s="65">
        <f>IF(ISERROR(EA264/DS264),"NM",IF(OR(EA264/DS264&lt;0.5,EA264/DS264&gt;2),"NM",(EA264/DS264-1)*100))</f>
        <v>4.8192771084337283</v>
      </c>
      <c r="EC264" s="71">
        <f t="shared" ref="EC264:EE264" si="870">EC219</f>
        <v>176</v>
      </c>
      <c r="ED264" s="65">
        <f>IF(ISERROR(EC264/DU264),"NM",IF(OR(EC264/DU264&lt;0.5,EC264/DU264&gt;2),"NM",(EC264/DU264-1)*100))</f>
        <v>4.7619047619047672</v>
      </c>
      <c r="EE264" s="71">
        <f t="shared" si="870"/>
        <v>176</v>
      </c>
      <c r="EF264" s="65">
        <f>IF(ISERROR(EE264/DW264),"NM",IF(OR(EE264/DW264&lt;0.5,EE264/DW264&gt;2),"NM",(EE264/DW264-1)*100))</f>
        <v>1.7341040462427681</v>
      </c>
      <c r="EG264" s="71">
        <f t="shared" ref="EG264:EI264" si="871">EG219</f>
        <v>177</v>
      </c>
      <c r="EH264" s="65">
        <f>IF(ISERROR(EG264/DY264),"NM",IF(OR(EG264/DY264&lt;0.5,EG264/DY264&gt;2),"NM",(EG264/DY264-1)*100))</f>
        <v>3.5087719298245723</v>
      </c>
      <c r="EI264" s="71">
        <f t="shared" si="871"/>
        <v>178</v>
      </c>
      <c r="EJ264" s="65">
        <f>IF(ISERROR(EI264/EA264),"NM",IF(OR(EI264/EA264&lt;0.5,EI264/EA264&gt;2),"NM",(EI264/EA264-1)*100))</f>
        <v>2.2988505747126409</v>
      </c>
      <c r="EK264" s="71">
        <f t="shared" ref="EK264:EM264" si="872">EK219</f>
        <v>180</v>
      </c>
      <c r="EL264" s="65">
        <f>IF(ISERROR(EK264/EC264),"NM",IF(OR(EK264/EC264&lt;0.5,EK264/EC264&gt;2),"NM",(EK264/EC264-1)*100))</f>
        <v>2.2727272727272707</v>
      </c>
      <c r="EM264" s="71">
        <f t="shared" si="872"/>
        <v>181</v>
      </c>
      <c r="EN264" s="65">
        <f>IF(ISERROR(EM264/EE264),"NM",IF(OR(EM264/EE264&lt;0.5,EM264/EE264&gt;2),"NM",(EM264/EE264-1)*100))</f>
        <v>2.8409090909090828</v>
      </c>
      <c r="EO264" s="71">
        <f t="shared" ref="EO264" si="873">EO219</f>
        <v>182</v>
      </c>
      <c r="EP264" s="65">
        <f>IF(ISERROR(EO264/EG264),"NM",IF(OR(EO264/EG264&lt;0.5,EO264/EG264&gt;2),"NM",(EO264/EG264-1)*100))</f>
        <v>2.8248587570621542</v>
      </c>
      <c r="EQ264" s="88">
        <f t="shared" ref="EQ264:ES264" si="874">EQ219</f>
        <v>178.97717890175383</v>
      </c>
      <c r="ER264" s="65">
        <f>IF(ISERROR(EQ264/EI264),"NM",IF(OR(EQ264/EI264&lt;0.5,EQ264/EI264&gt;2),"NM",(EQ264/EI264-1)*100))</f>
        <v>0.5489769110976539</v>
      </c>
      <c r="ES264" s="88">
        <f t="shared" si="874"/>
        <v>179.08969838209174</v>
      </c>
      <c r="ET264" s="65">
        <f>IF(ISERROR(ES264/EK264),"NM",IF(OR(ES264/EK264&lt;0.5,ES264/EK264&gt;2),"NM",(ES264/EK264-1)*100))</f>
        <v>-0.50572312106014206</v>
      </c>
      <c r="EU264" s="88">
        <f t="shared" ref="EU264" si="875">EU219</f>
        <v>180.18121171891278</v>
      </c>
      <c r="EV264" s="65">
        <f>IF(ISERROR(EU264/EM264),"NM",IF(OR(EU264/EM264&lt;0.5,EU264/EM264&gt;2),"NM",(EU264/EM264-1)*100))</f>
        <v>-0.4523692160702919</v>
      </c>
      <c r="EW264" s="88">
        <f t="shared" ref="EW264" si="876">EW219</f>
        <v>183.14584330499525</v>
      </c>
      <c r="EX264" s="65">
        <f>IF(ISERROR(EW264/EO264),"NM",IF(OR(EW264/EO264&lt;0.5,EW264/EO264&gt;2),"NM",(EW264/EO264-1)*100))</f>
        <v>0.62958423351386905</v>
      </c>
      <c r="EY264" s="65"/>
      <c r="EZ264" s="317"/>
      <c r="FA264" s="59"/>
      <c r="FB264" s="88">
        <f>FB219</f>
        <v>216.25799999999998</v>
      </c>
      <c r="FC264" s="63"/>
      <c r="FD264" s="88">
        <f>FD219</f>
        <v>245</v>
      </c>
      <c r="FE264" s="65">
        <f>IF(ISERROR(FD264/FB264),"NM",IF(OR(FD264/FB264&lt;0.5,FD264/FB264&gt;2),"NM",(FD264/FB264-1)*100))</f>
        <v>13.290606590276433</v>
      </c>
      <c r="FF264" s="88">
        <f>FF219</f>
        <v>277</v>
      </c>
      <c r="FG264" s="65">
        <f>IF(ISERROR(FF264/FD264),"NM",IF(OR(FF264/FD264&lt;0.5,FF264/FD264&gt;2),"NM",(FF264/FD264-1)*100))</f>
        <v>13.061224489795919</v>
      </c>
      <c r="FH264" s="88">
        <f>FH219</f>
        <v>304</v>
      </c>
      <c r="FI264" s="65">
        <f>IF(ISERROR(FH264/FF264),"NM",IF(OR(FH264/FF264&lt;0.5,FH264/FF264&gt;2),"NM",(FH264/FF264-1)*100))</f>
        <v>9.7472924187725685</v>
      </c>
      <c r="FJ264" s="88">
        <f>S264+U264+W264+Y264</f>
        <v>331</v>
      </c>
      <c r="FK264" s="65">
        <f>IF(ISERROR(FJ264/FH264),"NM",IF(OR(FJ264/FH264&lt;0.5,FJ264/FH264&gt;2),"NM",(FJ264/FH264-1)*100))</f>
        <v>8.8815789473684283</v>
      </c>
      <c r="FL264" s="88">
        <f>AA264+AC264+AE264+AG264</f>
        <v>362</v>
      </c>
      <c r="FM264" s="65">
        <f>IF(ISERROR(FL264/FJ264),"NM",IF(OR(FL264/FJ264&lt;0.5,FL264/FJ264&gt;2),"NM",(FL264/FJ264-1)*100))</f>
        <v>9.3655589123867067</v>
      </c>
      <c r="FN264" s="88">
        <f>AI264+AK264+AM264+AO264</f>
        <v>396</v>
      </c>
      <c r="FO264" s="65">
        <f>IF(ISERROR(FN264/FL264),"NM",IF(OR(FN264/FL264&lt;0.5,FN264/FL264&gt;2),"NM",(FN264/FL264-1)*100))</f>
        <v>9.3922651933701751</v>
      </c>
      <c r="FP264" s="88">
        <f>AQ264+AS264+AU264+AW264</f>
        <v>421</v>
      </c>
      <c r="FQ264" s="65">
        <f>IF(ISERROR(FP264/FN264),"NM",IF(OR(FP264/FN264&lt;0.5,FP264/FN264&gt;2),"NM",(FP264/FN264-1)*100))</f>
        <v>6.3131313131313149</v>
      </c>
      <c r="FR264" s="90">
        <f>AY264+BA264+BC264+BE264</f>
        <v>465</v>
      </c>
      <c r="FS264" s="65">
        <f>IF(ISERROR(FR264/FP264),"NM",IF(OR(FR264/FP264&lt;0.5,FR264/FP264&gt;2),"NM",(FR264/FP264-1)*100))</f>
        <v>10.451306413301653</v>
      </c>
      <c r="FT264" s="90">
        <f>BG264+BI264+BK264+BM264</f>
        <v>500</v>
      </c>
      <c r="FU264" s="65">
        <f>IF(ISERROR(FT264/FR264),"NM",IF(OR(FT264/FR264&lt;0.5,FT264/FR264&gt;2),"NM",(FT264/FR264-1)*100))</f>
        <v>7.5268817204301008</v>
      </c>
      <c r="FV264" s="87">
        <f>BO264+BQ264+BS264+BU264</f>
        <v>505</v>
      </c>
      <c r="FW264" s="65">
        <f>IF(ISERROR(FV264/FT264),"NM",IF(OR(FV264/FT264&lt;0.5,FV264/FT264&gt;2),"NM",(FV264/FT264-1)*100))</f>
        <v>1.0000000000000009</v>
      </c>
      <c r="FX264" s="87">
        <f>BW264+BY264+CA264+CC264</f>
        <v>499</v>
      </c>
      <c r="FY264" s="65">
        <f>IF(ISERROR(FX264/FV264),"NM",IF(OR(FX264/FV264&lt;0.5,FX264/FV264&gt;2),"NM",(FX264/FV264-1)*100))</f>
        <v>-1.1881188118811892</v>
      </c>
      <c r="FZ264" s="87">
        <f>CE264+CG264+CI264+CK264</f>
        <v>549</v>
      </c>
      <c r="GA264" s="65">
        <f>IF(ISERROR(FZ264/FX264),"NM",IF(OR(FZ264/FX264&lt;0.5,FZ264/FX264&gt;2),"NM",(FZ264/FX264-1)*100))</f>
        <v>10.020040080160332</v>
      </c>
      <c r="GB264" s="87">
        <f>CM264+CO264+CQ264+CS264</f>
        <v>588</v>
      </c>
      <c r="GC264" s="65">
        <f>IF(ISERROR(GB264/FZ264),"NM",IF(OR(GB264/FZ264&lt;0.5,GB264/FZ264&gt;2),"NM",(GB264/FZ264-1)*100))</f>
        <v>7.1038251366120297</v>
      </c>
      <c r="GD264" s="87">
        <f>CU264+CW264+CY264+DA264</f>
        <v>614</v>
      </c>
      <c r="GE264" s="65">
        <f>IF(ISERROR(GD264/GB264),"NM",IF(OR(GD264/GB264&lt;0.5,GD264/GB264&gt;2),"NM",(GD264/GB264-1)*100))</f>
        <v>4.421768707482987</v>
      </c>
      <c r="GF264" s="87">
        <f>DC264+DE264+DG264+DI264</f>
        <v>633</v>
      </c>
      <c r="GG264" s="65">
        <f>IF(ISERROR(GF264/GD264),"NM",IF(OR(GF264/GD264&lt;0.5,GF264/GD264&gt;2),"NM",(GF264/GD264-1)*100))</f>
        <v>3.0944625407166138</v>
      </c>
      <c r="GH264" s="87">
        <f>DK264+DM264+DO264+DQ264</f>
        <v>645</v>
      </c>
      <c r="GI264" s="65">
        <f>IF(ISERROR(GH264/GF264),"NM",IF(OR(GH264/GF264&lt;0.5,GH264/GF264&gt;2),"NM",(GH264/GF264-1)*100))</f>
        <v>1.8957345971563955</v>
      </c>
      <c r="GJ264" s="87">
        <f>DS264+DU264+DW264+DY264</f>
        <v>678</v>
      </c>
      <c r="GK264" s="65">
        <f>IF(ISERROR(GJ264/GH264),"NM",IF(OR(GJ264/GH264&lt;0.5,GJ264/GH264&gt;2),"NM",(GJ264/GH264-1)*100))</f>
        <v>5.1162790697674376</v>
      </c>
      <c r="GL264" s="87">
        <f>EA264+EC264+EE264+EG264</f>
        <v>703</v>
      </c>
      <c r="GM264" s="65">
        <f>IF(ISERROR(GL264/GJ264),"NM",IF(OR(GL264/GJ264&lt;0.5,GL264/GJ264&gt;2),"NM",(GL264/GJ264-1)*100))</f>
        <v>3.6873156342182911</v>
      </c>
      <c r="GN264" s="87">
        <f>EI264+EK264+EM264+EO264</f>
        <v>721</v>
      </c>
      <c r="GO264" s="65">
        <f>IF(ISERROR(GN264/GL264),"NM",IF(OR(GN264/GL264&lt;0.5,GN264/GL264&gt;2),"NM",(GN264/GL264-1)*100))</f>
        <v>2.560455192034139</v>
      </c>
      <c r="GP264" s="87">
        <f>EQ264+ES264+EU264+EW264</f>
        <v>721.39393230775363</v>
      </c>
      <c r="GQ264" s="65">
        <f>IF(ISERROR(GP264/GN264),"NM",IF(OR(GP264/GN264&lt;0.5,GP264/GN264&gt;2),"NM",(GP264/GN264-1)*100))</f>
        <v>5.4636935888163762E-2</v>
      </c>
      <c r="GR264" s="88">
        <f>GR219</f>
        <v>765.67032587711674</v>
      </c>
      <c r="GS264" s="65">
        <f>IF(ISERROR(GR264/GP264),"NM",IF(OR(GR264/GP264&lt;0.5,GR264/GP264&gt;2),"NM",(GR264/GP264-1)*100))</f>
        <v>6.1376165762473178</v>
      </c>
      <c r="GT264" s="88">
        <f>GT219</f>
        <v>813.72989303610848</v>
      </c>
      <c r="GU264" s="65">
        <f>IF(ISERROR(GT264/GR264),"NM",IF(OR(GT264/GR264&lt;0.5,GT264/GR264&gt;2),"NM",(GT264/GR264-1)*100))</f>
        <v>6.2767963619246858</v>
      </c>
      <c r="GV264" s="88">
        <f>GV219</f>
        <v>863.40536532455701</v>
      </c>
      <c r="GW264" s="65">
        <f>IF(ISERROR(GV264/GT264),"NM",IF(OR(GV264/GT264&lt;0.5,GV264/GT264&gt;2),"NM",(GV264/GT264-1)*100))</f>
        <v>6.1046635638644542</v>
      </c>
      <c r="GX264" s="88">
        <f>GX219</f>
        <v>914.66386273497255</v>
      </c>
      <c r="GY264" s="65">
        <f>IF(ISERROR(GX264/GV264),"NM",IF(OR(GX264/GV264&lt;0.5,GX264/GV264&gt;2),"NM",(GX264/GV264-1)*100))</f>
        <v>5.936782358440329</v>
      </c>
      <c r="GZ264" s="67">
        <f t="shared" si="723"/>
        <v>4.873376618221581</v>
      </c>
      <c r="HA264" s="283"/>
      <c r="HB264" s="57"/>
      <c r="HC264"/>
      <c r="HD264"/>
      <c r="HE264"/>
      <c r="HF264"/>
      <c r="HG264"/>
      <c r="HH264"/>
    </row>
    <row r="265" spans="2:216" s="2" customFormat="1" ht="13.5" customHeight="1" x14ac:dyDescent="0.2">
      <c r="B265" s="54" t="str">
        <f>B216</f>
        <v>Other</v>
      </c>
      <c r="C265" s="88">
        <f>C216</f>
        <v>1</v>
      </c>
      <c r="D265" s="63"/>
      <c r="E265" s="88">
        <f>E216</f>
        <v>2</v>
      </c>
      <c r="F265" s="63"/>
      <c r="G265" s="88">
        <f>G216</f>
        <v>2</v>
      </c>
      <c r="H265" s="63"/>
      <c r="I265" s="88">
        <f>I216</f>
        <v>1</v>
      </c>
      <c r="J265" s="63"/>
      <c r="K265" s="88">
        <f>K216</f>
        <v>1</v>
      </c>
      <c r="L265" s="63">
        <f>IF(ISERROR(K265/C265),"NM",IF(OR(K265/C265&lt;0.5,K265/C265&gt;2),"NM",(K265/C265-1)*100))</f>
        <v>0</v>
      </c>
      <c r="M265" s="88">
        <f>M216</f>
        <v>3</v>
      </c>
      <c r="N265" s="63">
        <f>IF(ISERROR(M265/E265),"NM",IF(OR(M265/E265&lt;0.5,M265/E265&gt;2),"NM",(M265/E265-1)*100))</f>
        <v>50</v>
      </c>
      <c r="O265" s="88">
        <f>O216</f>
        <v>2</v>
      </c>
      <c r="P265" s="63">
        <f>IF(ISERROR(O265/G265),"NM",IF(OR(O265/G265&lt;0.5,O265/G265&gt;2),"NM",(O265/G265-1)*100))</f>
        <v>0</v>
      </c>
      <c r="Q265" s="88">
        <f>Q216</f>
        <v>1</v>
      </c>
      <c r="R265" s="63">
        <f>IF(ISERROR(Q265/I265),"NM",IF(OR(Q265/I265&lt;0.5,Q265/I265&gt;2),"NM",(Q265/I265-1)*100))</f>
        <v>0</v>
      </c>
      <c r="S265" s="88">
        <f>S216</f>
        <v>2</v>
      </c>
      <c r="T265" s="63">
        <f>IF(ISERROR(S265/K265),"NM",IF(OR(S265/K265&lt;0.5,S265/K265&gt;2),"NM",(S265/K265-1)*100))</f>
        <v>100</v>
      </c>
      <c r="U265" s="88">
        <f>U216</f>
        <v>2</v>
      </c>
      <c r="V265" s="63">
        <f>IF(ISERROR(U265/M265),"NM",IF(OR(U265/M265&lt;0.5,U265/M265&gt;2),"NM",(U265/M265-1)*100))</f>
        <v>-33.333333333333336</v>
      </c>
      <c r="W265" s="88">
        <f>W216</f>
        <v>2</v>
      </c>
      <c r="X265" s="63">
        <f>IF(ISERROR(W265/O265),"NM",IF(OR(W265/O265&lt;0.5,W265/O265&gt;2),"NM",(W265/O265-1)*100))</f>
        <v>0</v>
      </c>
      <c r="Y265" s="88">
        <f>Y216</f>
        <v>2</v>
      </c>
      <c r="Z265" s="63">
        <f>IF(ISERROR(Y265/Q265),"NM",IF(OR(Y265/Q265&lt;0.5,Y265/Q265&gt;2),"NM",(Y265/Q265-1)*100))</f>
        <v>100</v>
      </c>
      <c r="AA265" s="88">
        <f>AA216</f>
        <v>2</v>
      </c>
      <c r="AB265" s="63">
        <f>IF(ISERROR(AA265/S265),"NM",IF(OR(AA265/S265&lt;0.5,AA265/S265&gt;2),"NM",(AA265/S265-1)*100))</f>
        <v>0</v>
      </c>
      <c r="AC265" s="88">
        <f>AC216</f>
        <v>3</v>
      </c>
      <c r="AD265" s="63">
        <f>IF(ISERROR(AC265/U265),"NM",IF(OR(AC265/U265&lt;0.5,AC265/U265&gt;2),"NM",(AC265/U265-1)*100))</f>
        <v>50</v>
      </c>
      <c r="AE265" s="88">
        <f>AE216</f>
        <v>3</v>
      </c>
      <c r="AF265" s="63">
        <f>IF(ISERROR(AE265/W265),"NM",IF(OR(AE265/W265&lt;0.5,AE265/W265&gt;2),"NM",(AE265/W265-1)*100))</f>
        <v>50</v>
      </c>
      <c r="AG265" s="88">
        <f>AG216</f>
        <v>3</v>
      </c>
      <c r="AH265" s="63">
        <f>IF(ISERROR(AG265/Y265),"NM",IF(OR(AG265/Y265&lt;0.5,AG265/Y265&gt;2),"NM",(AG265/Y265-1)*100))</f>
        <v>50</v>
      </c>
      <c r="AI265" s="89">
        <f>AI216</f>
        <v>3</v>
      </c>
      <c r="AJ265" s="63">
        <f>IF(ISERROR(AI265/AA265),"NM",IF(OR(AI265/AA265&lt;0.5,AI265/AA265&gt;2),"NM",(AI265/AA265-1)*100))</f>
        <v>50</v>
      </c>
      <c r="AK265" s="88">
        <f>AK216</f>
        <v>3</v>
      </c>
      <c r="AL265" s="63">
        <f>IF(ISERROR(AK265/AC265),"NM",IF(OR(AK265/AC265&lt;0.5,AK265/AC265&gt;2),"NM",(AK265/AC265-1)*100))</f>
        <v>0</v>
      </c>
      <c r="AM265" s="88">
        <f>AM216</f>
        <v>2</v>
      </c>
      <c r="AN265" s="63">
        <f>IF(ISERROR(AM265/AE265),"NM",IF(OR(AM265/AE265&lt;0.5,AM265/AE265&gt;2),"NM",(AM265/AE265-1)*100))</f>
        <v>-33.333333333333336</v>
      </c>
      <c r="AO265" s="71">
        <f>AO216</f>
        <v>3</v>
      </c>
      <c r="AP265" s="63">
        <f>IF(ISERROR(AO265/AG265),"NM",IF(OR(AO265/AG265&lt;0.5,AO265/AG265&gt;2),"NM",(AO265/AG265-1)*100))</f>
        <v>0</v>
      </c>
      <c r="AQ265" s="71">
        <f>AQ216</f>
        <v>2</v>
      </c>
      <c r="AR265" s="63">
        <f>IF(ISERROR(AQ265/AI265),"NM",IF(OR(AQ265/AI265&lt;0.5,AQ265/AI265&gt;2),"NM",(AQ265/AI265-1)*100))</f>
        <v>-33.333333333333336</v>
      </c>
      <c r="AS265" s="71">
        <f>AS216</f>
        <v>3</v>
      </c>
      <c r="AT265" s="63">
        <f>IF(ISERROR(AS265/AK265),"NM",IF(OR(AS265/AK265&lt;0.5,AS265/AK265&gt;2),"NM",(AS265/AK265-1)*100))</f>
        <v>0</v>
      </c>
      <c r="AU265" s="71">
        <f>AU216</f>
        <v>2</v>
      </c>
      <c r="AV265" s="63">
        <f>IF(ISERROR(AU265/AM265),"NM",IF(OR(AU265/AM265&lt;0.5,AU265/AM265&gt;2),"NM",(AU265/AM265-1)*100))</f>
        <v>0</v>
      </c>
      <c r="AW265" s="71">
        <f>AW216</f>
        <v>2</v>
      </c>
      <c r="AX265" s="63">
        <f>IF(ISERROR(AW265/AO265),"NM",IF(OR(AW265/AO265&lt;0.5,AW265/AO265&gt;2),"NM",(AW265/AO265-1)*100))</f>
        <v>-33.333333333333336</v>
      </c>
      <c r="AY265" s="71">
        <f>AY216</f>
        <v>4</v>
      </c>
      <c r="AZ265" s="65">
        <f>IF(ISERROR(AY265/AQ265),"NM",IF(OR(AY265/AQ265&lt;0.5,AY265/AQ265&gt;2),"NM",(AY265/AQ265-1)*100))</f>
        <v>100</v>
      </c>
      <c r="BA265" s="71">
        <f>BA216</f>
        <v>1</v>
      </c>
      <c r="BB265" s="65" t="str">
        <f>IF(ISERROR(BA265/AS265),"NM",IF(OR(BA265/AS265&lt;0.5,BA265/AS265&gt;2),"NM",(BA265/AS265-1)*100))</f>
        <v>NM</v>
      </c>
      <c r="BC265" s="71">
        <f>BC216</f>
        <v>3</v>
      </c>
      <c r="BD265" s="65">
        <f>IF(ISERROR(BC265/AU265),"NM",IF(OR(BC265/AU265&lt;0.5,BC265/AU265&gt;2),"NM",(BC265/AU265-1)*100))</f>
        <v>50</v>
      </c>
      <c r="BE265" s="71">
        <f>BE216</f>
        <v>3</v>
      </c>
      <c r="BF265" s="65">
        <f>IF(ISERROR(BE265/AW265),"NM",IF(OR(BE265/AW265&lt;0.5,BE265/AW265&gt;2),"NM",(BE265/AW265-1)*100))</f>
        <v>50</v>
      </c>
      <c r="BG265" s="71">
        <f>BG216</f>
        <v>2</v>
      </c>
      <c r="BH265" s="65">
        <f>IF(ISERROR(BG265/AY265),"NM",IF(OR(BG265/AY265&lt;0.5,BG265/AY265&gt;2),"NM",(BG265/AY265-1)*100))</f>
        <v>-50</v>
      </c>
      <c r="BI265" s="71">
        <f>BI216</f>
        <v>3</v>
      </c>
      <c r="BJ265" s="65" t="str">
        <f>IF(ISERROR(BI265/BA265),"NM",IF(OR(BI265/BA265&lt;0.5,BI265/BA265&gt;2),"NM",(BI265/BA265-1)*100))</f>
        <v>NM</v>
      </c>
      <c r="BK265" s="71">
        <f>BK216</f>
        <v>2</v>
      </c>
      <c r="BL265" s="65">
        <f>IF(ISERROR(BK265/BC265),"NM",IF(OR(BK265/BC265&lt;0.5,BK265/BC265&gt;2),"NM",(BK265/BC265-1)*100))</f>
        <v>-33.333333333333336</v>
      </c>
      <c r="BM265" s="71">
        <f>BM216</f>
        <v>3</v>
      </c>
      <c r="BN265" s="65">
        <f>IF(ISERROR(BM265/BE265),"NM",IF(OR(BM265/BE265&lt;0.5,BM265/BE265&gt;2),"NM",(BM265/BE265-1)*100))</f>
        <v>0</v>
      </c>
      <c r="BO265" s="71">
        <f>BO216</f>
        <v>3</v>
      </c>
      <c r="BP265" s="65">
        <f>IF(ISERROR(BO265/BG265),"NM",IF(OR(BO265/BG265&lt;0.5,BO265/BG265&gt;2),"NM",(BO265/BG265-1)*100))</f>
        <v>50</v>
      </c>
      <c r="BQ265" s="71">
        <f>BQ216</f>
        <v>2</v>
      </c>
      <c r="BR265" s="65">
        <f>IF(ISERROR(BQ265/BI265),"NM",IF(OR(BQ265/BI265&lt;0.5,BQ265/BI265&gt;2),"NM",(BQ265/BI265-1)*100))</f>
        <v>-33.333333333333336</v>
      </c>
      <c r="BS265" s="71">
        <f>BS216</f>
        <v>2</v>
      </c>
      <c r="BT265" s="65">
        <f>IF(ISERROR(BS265/BK265),"NM",IF(OR(BS265/BK265&lt;0.5,BS265/BK265&gt;2),"NM",(BS265/BK265-1)*100))</f>
        <v>0</v>
      </c>
      <c r="BU265" s="71">
        <f>BU216</f>
        <v>3</v>
      </c>
      <c r="BV265" s="65">
        <f>IF(ISERROR(BU265/BM265),"NM",IF(OR(BU265/BM265&lt;0.5,BU265/BM265&gt;2),"NM",(BU265/BM265-1)*100))</f>
        <v>0</v>
      </c>
      <c r="BW265" s="71">
        <f>BW216</f>
        <v>2</v>
      </c>
      <c r="BX265" s="65">
        <f>IF(ISERROR(BW265/BO265),"NM",IF(OR(BW265/BO265&lt;0.5,BW265/BO265&gt;2),"NM",(BW265/BO265-1)*100))</f>
        <v>-33.333333333333336</v>
      </c>
      <c r="BY265" s="71">
        <f>BY216</f>
        <v>2</v>
      </c>
      <c r="BZ265" s="65">
        <f>IF(ISERROR(BY265/BQ265),"NM",IF(OR(BY265/BQ265&lt;0.5,BY265/BQ265&gt;2),"NM",(BY265/BQ265-1)*100))</f>
        <v>0</v>
      </c>
      <c r="CA265" s="71">
        <f>CA216</f>
        <v>3</v>
      </c>
      <c r="CB265" s="65">
        <f>IF(ISERROR(CA265/BS265),"NM",IF(OR(CA265/BS265&lt;0.5,CA265/BS265&gt;2),"NM",(CA265/BS265-1)*100))</f>
        <v>50</v>
      </c>
      <c r="CC265" s="71">
        <f>CC216</f>
        <v>4</v>
      </c>
      <c r="CD265" s="65">
        <f>IF(ISERROR(CC265/BU265),"NM",IF(OR(CC265/BU265&lt;0.5,CC265/BU265&gt;2),"NM",(CC265/BU265-1)*100))</f>
        <v>33.333333333333329</v>
      </c>
      <c r="CE265" s="71">
        <f>CE216</f>
        <v>2</v>
      </c>
      <c r="CF265" s="65">
        <f>IF(ISERROR(CE265/BW265),"NM",IF(OR(CE265/BW265&lt;0.5,CE265/BW265&gt;2),"NM",(CE265/BW265-1)*100))</f>
        <v>0</v>
      </c>
      <c r="CG265" s="71">
        <f>CG216</f>
        <v>3</v>
      </c>
      <c r="CH265" s="65">
        <f>IF(ISERROR(CG265/BY265),"NM",IF(OR(CG265/BY265&lt;0.5,CG265/BY265&gt;2),"NM",(CG265/BY265-1)*100))</f>
        <v>50</v>
      </c>
      <c r="CI265" s="71">
        <f>CI216</f>
        <v>2</v>
      </c>
      <c r="CJ265" s="123">
        <f>IF(ISERROR(CI265/CA265),"NM",IF(OR(CI265/CA265&lt;0.5,CI265/CA265&gt;2),"NM",(CI265/CA265-1)*100))</f>
        <v>-33.333333333333336</v>
      </c>
      <c r="CK265" s="71">
        <f>CK216</f>
        <v>3</v>
      </c>
      <c r="CL265" s="123">
        <f>IF(ISERROR(CK265/CC265),"NM",IF(OR(CK265/CC265&lt;0.5,CK265/CC265&gt;2),"NM",(CK265/CC265-1)*100))</f>
        <v>-25</v>
      </c>
      <c r="CM265" s="71">
        <f>CM216</f>
        <v>3</v>
      </c>
      <c r="CN265" s="123">
        <f>IF(ISERROR(CM265/CE265),"NM",IF(OR(CM265/CE265&lt;0.5,CM265/CE265&gt;2),"NM",(CM265/CE265-1)*100))</f>
        <v>50</v>
      </c>
      <c r="CO265" s="71">
        <f>CO216</f>
        <v>3</v>
      </c>
      <c r="CP265" s="123">
        <f>IF(ISERROR(CO265/CG265),"NM",IF(OR(CO265/CG265&lt;0.5,CO265/CG265&gt;2),"NM",(CO265/CG265-1)*100))</f>
        <v>0</v>
      </c>
      <c r="CQ265" s="71">
        <f>CQ216</f>
        <v>3</v>
      </c>
      <c r="CR265" s="123">
        <f>IF(ISERROR(CQ265/CI265),"NM",IF(OR(CQ265/CI265&lt;0.5,CQ265/CI265&gt;2),"NM",(CQ265/CI265-1)*100))</f>
        <v>50</v>
      </c>
      <c r="CS265" s="71">
        <f>CS216</f>
        <v>3</v>
      </c>
      <c r="CT265" s="123">
        <f>IF(ISERROR(CS265/CK265),"NM",IF(OR(CS265/CK265&lt;0.5,CS265/CK265&gt;2),"NM",(CS265/CK265-1)*100))</f>
        <v>0</v>
      </c>
      <c r="CU265" s="71">
        <f>CU216</f>
        <v>2</v>
      </c>
      <c r="CV265" s="123">
        <f>IF(ISERROR(CU265/CM265),"NM",IF(OR(CU265/CM265&lt;0.5,CU265/CM265&gt;2),"NM",(CU265/CM265-1)*100))</f>
        <v>-33.333333333333336</v>
      </c>
      <c r="CW265" s="71">
        <f>CW216</f>
        <v>2</v>
      </c>
      <c r="CX265" s="123">
        <f>IF(ISERROR(CW265/CO265),"NM",IF(OR(CW265/CO265&lt;0.5,CW265/CO265&gt;2),"NM",(CW265/CO265-1)*100))</f>
        <v>-33.333333333333336</v>
      </c>
      <c r="CY265" s="71">
        <f>CY216</f>
        <v>5</v>
      </c>
      <c r="CZ265" s="123">
        <f>IF(ISERROR(CY265/CQ265),"NM",IF(OR(CY265/CQ265&lt;0.5,CY265/CQ265&gt;2),"NM",(CY265/CQ265-1)*100))</f>
        <v>66.666666666666671</v>
      </c>
      <c r="DA265" s="71">
        <f>DA216</f>
        <v>8</v>
      </c>
      <c r="DB265" s="123" t="str">
        <f>IF(ISERROR(DA265/CS265),"NM",IF(OR(DA265/CS265&lt;0.5,DA265/CS265&gt;2),"NM",(DA265/CS265-1)*100))</f>
        <v>NM</v>
      </c>
      <c r="DC265" s="71">
        <f>DC216</f>
        <v>1</v>
      </c>
      <c r="DD265" s="123">
        <f>IF(ISERROR(DC265/CU265),"NM",IF(OR(DC265/CU265&lt;0.5,DC265/CU265&gt;2),"NM",(DC265/CU265-1)*100))</f>
        <v>-50</v>
      </c>
      <c r="DE265" s="71">
        <f>DE216</f>
        <v>1</v>
      </c>
      <c r="DF265" s="123">
        <f>IF(ISERROR(DE265/CW265),"NM",IF(OR(DE265/CW265&lt;0.5,DE265/CW265&gt;2),"NM",(DE265/CW265-1)*100))</f>
        <v>-50</v>
      </c>
      <c r="DG265" s="71">
        <f>DG216</f>
        <v>1</v>
      </c>
      <c r="DH265" s="123" t="str">
        <f>IF(ISERROR(DG265/CY265),"NM",IF(OR(DG265/CY265&lt;0.5,DG265/CY265&gt;2),"NM",(DG265/CY265-1)*100))</f>
        <v>NM</v>
      </c>
      <c r="DI265" s="71">
        <f>DI216</f>
        <v>2</v>
      </c>
      <c r="DJ265" s="123" t="str">
        <f>IF(ISERROR(DI265/DA265),"NM",IF(OR(DI265/DA265&lt;0.5,DI265/DA265&gt;2),"NM",(DI265/DA265-1)*100))</f>
        <v>NM</v>
      </c>
      <c r="DK265" s="71">
        <f>DK216</f>
        <v>0</v>
      </c>
      <c r="DL265" s="123" t="str">
        <f>IF(ISERROR(DK265/DC265),"NM",IF(OR(DK265/DC265&lt;0.5,DK265/DC265&gt;2),"NM",(DK265/DC265-1)*100))</f>
        <v>NM</v>
      </c>
      <c r="DM265" s="71">
        <f>DM216</f>
        <v>1</v>
      </c>
      <c r="DN265" s="123">
        <f>IF(ISERROR(DM265/DE265),"NM",IF(OR(DM265/DE265&lt;0.5,DM265/DE265&gt;2),"NM",(DM265/DE265-1)*100))</f>
        <v>0</v>
      </c>
      <c r="DO265" s="71">
        <f>DO216</f>
        <v>0</v>
      </c>
      <c r="DP265" s="123" t="str">
        <f>IF(ISERROR(DO265/DG265),"NM",IF(OR(DO265/DG265&lt;0.5,DO265/DG265&gt;2),"NM",(DO265/DG265-1)*100))</f>
        <v>NM</v>
      </c>
      <c r="DQ265" s="71">
        <f>DQ216</f>
        <v>1</v>
      </c>
      <c r="DR265" s="123">
        <f>IF(ISERROR(DQ265/DI265),"NM",IF(OR(DQ265/DI265&lt;0.5,DQ265/DI265&gt;2),"NM",(DQ265/DI265-1)*100))</f>
        <v>-50</v>
      </c>
      <c r="DS265" s="71">
        <f>DS216</f>
        <v>3</v>
      </c>
      <c r="DT265" s="123" t="str">
        <f>IF(ISERROR(DS265/DK265),"NM",IF(OR(DS265/DK265&lt;0.5,DS265/DK265&gt;2),"NM",(DS265/DK265-1)*100))</f>
        <v>NM</v>
      </c>
      <c r="DU265" s="71">
        <f>DU216</f>
        <v>2</v>
      </c>
      <c r="DV265" s="123">
        <f>IF(ISERROR(DU265/DM265),"NM",IF(OR(DU265/DM265&lt;0.5,DU265/DM265&gt;2),"NM",(DU265/DM265-1)*100))</f>
        <v>100</v>
      </c>
      <c r="DW265" s="71">
        <f>DW216</f>
        <v>1</v>
      </c>
      <c r="DX265" s="123" t="str">
        <f>IF(ISERROR(DW265/DO265),"NM",IF(OR(DW265/DO265&lt;0.5,DW265/DO265&gt;2),"NM",(DW265/DO265-1)*100))</f>
        <v>NM</v>
      </c>
      <c r="DY265" s="71">
        <f t="shared" ref="DY265:EA265" si="877">DY216</f>
        <v>2</v>
      </c>
      <c r="DZ265" s="123">
        <f>IF(ISERROR(DY265/DQ265),"NM",IF(OR(DY265/DQ265&lt;0.5,DY265/DQ265&gt;2),"NM",(DY265/DQ265-1)*100))</f>
        <v>100</v>
      </c>
      <c r="EA265" s="71">
        <f t="shared" si="877"/>
        <v>3</v>
      </c>
      <c r="EB265" s="123">
        <f>IF(ISERROR(EA265/DS265),"NM",IF(OR(EA265/DS265&lt;0.5,EA265/DS265&gt;2),"NM",(EA265/DS265-1)*100))</f>
        <v>0</v>
      </c>
      <c r="EC265" s="71">
        <f t="shared" ref="EC265:EE265" si="878">EC216</f>
        <v>0</v>
      </c>
      <c r="ED265" s="123" t="str">
        <f>IF(ISERROR(EC265/DU265),"NM",IF(OR(EC265/DU265&lt;0.5,EC265/DU265&gt;2),"NM",(EC265/DU265-1)*100))</f>
        <v>NM</v>
      </c>
      <c r="EE265" s="71">
        <f t="shared" si="878"/>
        <v>1</v>
      </c>
      <c r="EF265" s="123">
        <f>IF(ISERROR(EE265/DW265),"NM",IF(OR(EE265/DW265&lt;0.5,EE265/DW265&gt;2),"NM",(EE265/DW265-1)*100))</f>
        <v>0</v>
      </c>
      <c r="EG265" s="71">
        <f t="shared" ref="EG265:EI265" si="879">EG216</f>
        <v>5</v>
      </c>
      <c r="EH265" s="123" t="str">
        <f>IF(ISERROR(EG265/DY265),"NM",IF(OR(EG265/DY265&lt;0.5,EG265/DY265&gt;2),"NM",(EG265/DY265-1)*100))</f>
        <v>NM</v>
      </c>
      <c r="EI265" s="71">
        <f t="shared" si="879"/>
        <v>1</v>
      </c>
      <c r="EJ265" s="123" t="str">
        <f>IF(ISERROR(EI265/EA265),"NM",IF(OR(EI265/EA265&lt;0.5,EI265/EA265&gt;2),"NM",(EI265/EA265-1)*100))</f>
        <v>NM</v>
      </c>
      <c r="EK265" s="71">
        <f t="shared" ref="EK265:EM265" si="880">EK216</f>
        <v>1</v>
      </c>
      <c r="EL265" s="123" t="str">
        <f>IF(ISERROR(EK265/EC265),"NM",IF(OR(EK265/EC265&lt;0.5,EK265/EC265&gt;2),"NM",(EK265/EC265-1)*100))</f>
        <v>NM</v>
      </c>
      <c r="EM265" s="71">
        <f t="shared" si="880"/>
        <v>1</v>
      </c>
      <c r="EN265" s="123">
        <f>IF(ISERROR(EM265/EE265),"NM",IF(OR(EM265/EE265&lt;0.5,EM265/EE265&gt;2),"NM",(EM265/EE265-1)*100))</f>
        <v>0</v>
      </c>
      <c r="EO265" s="71">
        <f t="shared" ref="EO265" si="881">EO216</f>
        <v>2</v>
      </c>
      <c r="EP265" s="123" t="str">
        <f>IF(ISERROR(EO265/EG265),"NM",IF(OR(EO265/EG265&lt;0.5,EO265/EG265&gt;2),"NM",(EO265/EG265-1)*100))</f>
        <v>NM</v>
      </c>
      <c r="EQ265" s="88">
        <f t="shared" ref="EQ265:ES265" si="882">EQ216</f>
        <v>1.1000000000000001</v>
      </c>
      <c r="ER265" s="123">
        <f>IF(ISERROR(EQ265/EI265),"NM",IF(OR(EQ265/EI265&lt;0.5,EQ265/EI265&gt;2),"NM",(EQ265/EI265-1)*100))</f>
        <v>10.000000000000009</v>
      </c>
      <c r="ES265" s="88">
        <f t="shared" si="882"/>
        <v>1.1000000000000001</v>
      </c>
      <c r="ET265" s="123">
        <f>IF(ISERROR(ES265/EK265),"NM",IF(OR(ES265/EK265&lt;0.5,ES265/EK265&gt;2),"NM",(ES265/EK265-1)*100))</f>
        <v>10.000000000000009</v>
      </c>
      <c r="EU265" s="88">
        <f t="shared" ref="EU265" si="883">EU216</f>
        <v>1.1000000000000001</v>
      </c>
      <c r="EV265" s="123">
        <f>IF(ISERROR(EU265/EM265),"NM",IF(OR(EU265/EM265&lt;0.5,EU265/EM265&gt;2),"NM",(EU265/EM265-1)*100))</f>
        <v>10.000000000000009</v>
      </c>
      <c r="EW265" s="88">
        <f t="shared" ref="EW265" si="884">EW216</f>
        <v>2.2000000000000002</v>
      </c>
      <c r="EX265" s="123">
        <f>IF(ISERROR(EW265/EO265),"NM",IF(OR(EW265/EO265&lt;0.5,EW265/EO265&gt;2),"NM",(EW265/EO265-1)*100))</f>
        <v>10.000000000000009</v>
      </c>
      <c r="EY265" s="123"/>
      <c r="EZ265" s="320"/>
      <c r="FA265" s="124"/>
      <c r="FB265" s="131">
        <f>FB216</f>
        <v>4.6189999999999998</v>
      </c>
      <c r="FC265" s="152"/>
      <c r="FD265" s="131">
        <f>FD216</f>
        <v>3</v>
      </c>
      <c r="FE265" s="65">
        <f>IF(ISERROR(FD265/FB265),"NM",IF(OR(FD265/FB265&lt;0.5,FD265/FB265&gt;2),"NM",(FD265/FB265-1)*100))</f>
        <v>-35.050876813163022</v>
      </c>
      <c r="FF265" s="131">
        <f>FF216</f>
        <v>6</v>
      </c>
      <c r="FG265" s="65">
        <f>IF(ISERROR(FF265/FD265),"NM",IF(OR(FF265/FD265&lt;0.5,FF265/FD265&gt;2),"NM",(FF265/FD265-1)*100))</f>
        <v>100</v>
      </c>
      <c r="FH265" s="131">
        <f>FH216</f>
        <v>7</v>
      </c>
      <c r="FI265" s="65">
        <f>IF(ISERROR(FH265/FF265),"NM",IF(OR(FH265/FF265&lt;0.5,FH265/FF265&gt;2),"NM",(FH265/FF265-1)*100))</f>
        <v>16.666666666666675</v>
      </c>
      <c r="FJ265" s="131">
        <f>S265+U265+W265+Y265</f>
        <v>8</v>
      </c>
      <c r="FK265" s="65">
        <f>IF(ISERROR(FJ265/FH265),"NM",IF(OR(FJ265/FH265&lt;0.5,FJ265/FH265&gt;2),"NM",(FJ265/FH265-1)*100))</f>
        <v>14.285714285714279</v>
      </c>
      <c r="FL265" s="131">
        <f>AA265+AC265+AE265+AG265</f>
        <v>11</v>
      </c>
      <c r="FM265" s="65">
        <f>IF(ISERROR(FL265/FJ265),"NM",IF(OR(FL265/FJ265&lt;0.5,FL265/FJ265&gt;2),"NM",(FL265/FJ265-1)*100))</f>
        <v>37.5</v>
      </c>
      <c r="FN265" s="131">
        <f>AI265+AK265+AM265+AO265</f>
        <v>11</v>
      </c>
      <c r="FO265" s="65">
        <f>IF(ISERROR(FN265/FL265),"NM",IF(OR(FN265/FL265&lt;0.5,FN265/FL265&gt;2),"NM",(FN265/FL265-1)*100))</f>
        <v>0</v>
      </c>
      <c r="FP265" s="131">
        <f>AQ265+AS265+AU265+AW265</f>
        <v>9</v>
      </c>
      <c r="FQ265" s="65">
        <f>IF(ISERROR(FP265/FN265),"NM",IF(OR(FP265/FN265&lt;0.5,FP265/FN265&gt;2),"NM",(FP265/FN265-1)*100))</f>
        <v>-18.181818181818176</v>
      </c>
      <c r="FR265" s="143">
        <f>AY265+BA265+BC265+BE265</f>
        <v>11</v>
      </c>
      <c r="FS265" s="65">
        <f>IF(ISERROR(FR265/FP265),"NM",IF(OR(FR265/FP265&lt;0.5,FR265/FP265&gt;2),"NM",(FR265/FP265-1)*100))</f>
        <v>22.222222222222232</v>
      </c>
      <c r="FT265" s="143">
        <f>BG265+BI265+BK265+BM265</f>
        <v>10</v>
      </c>
      <c r="FU265" s="65">
        <f>IF(ISERROR(FT265/FR265),"NM",IF(OR(FT265/FR265&lt;0.5,FT265/FR265&gt;2),"NM",(FT265/FR265-1)*100))</f>
        <v>-9.0909090909090935</v>
      </c>
      <c r="FV265" s="87">
        <f>BO265+BQ265+BS265+BU265</f>
        <v>10</v>
      </c>
      <c r="FW265" s="65">
        <f>IF(ISERROR(FV265/FT265),"NM",IF(OR(FV265/FT265&lt;0.5,FV265/FT265&gt;2),"NM",(FV265/FT265-1)*100))</f>
        <v>0</v>
      </c>
      <c r="FX265" s="87">
        <f>BW265+BY265+CA265+CC265</f>
        <v>11</v>
      </c>
      <c r="FY265" s="65">
        <f>IF(ISERROR(FX265/FV265),"NM",IF(OR(FX265/FV265&lt;0.5,FX265/FV265&gt;2),"NM",(FX265/FV265-1)*100))</f>
        <v>10.000000000000009</v>
      </c>
      <c r="FZ265" s="87">
        <f>CE265+CG265+CI265+CK265</f>
        <v>10</v>
      </c>
      <c r="GA265" s="65">
        <f>IF(ISERROR(FZ265/FX265),"NM",IF(OR(FZ265/FX265&lt;0.5,FZ265/FX265&gt;2),"NM",(FZ265/FX265-1)*100))</f>
        <v>-9.0909090909090935</v>
      </c>
      <c r="GB265" s="87">
        <f>CM265+CO265+CQ265+CS265</f>
        <v>12</v>
      </c>
      <c r="GC265" s="65">
        <f>IF(ISERROR(GB265/FZ265),"NM",IF(OR(GB265/FZ265&lt;0.5,GB265/FZ265&gt;2),"NM",(GB265/FZ265-1)*100))</f>
        <v>19.999999999999996</v>
      </c>
      <c r="GD265" s="87">
        <f>CU265+CW265+CY265+DA265</f>
        <v>17</v>
      </c>
      <c r="GE265" s="65">
        <f>IF(ISERROR(GD265/GB265),"NM",IF(OR(GD265/GB265&lt;0.5,GD265/GB265&gt;2),"NM",(GD265/GB265-1)*100))</f>
        <v>41.666666666666671</v>
      </c>
      <c r="GF265" s="87">
        <f>DC265+DE265+DG265+DI265</f>
        <v>5</v>
      </c>
      <c r="GG265" s="65" t="str">
        <f>IF(ISERROR(GF265/GD265),"NM",IF(OR(GF265/GD265&lt;0.5,GF265/GD265&gt;2),"NM",(GF265/GD265-1)*100))</f>
        <v>NM</v>
      </c>
      <c r="GH265" s="87">
        <f>DK265+DM265+DO265+DQ265</f>
        <v>2</v>
      </c>
      <c r="GI265" s="65" t="str">
        <f>IF(ISERROR(GH265/GF265),"NM",IF(OR(GH265/GF265&lt;0.5,GH265/GF265&gt;2),"NM",(GH265/GF265-1)*100))</f>
        <v>NM</v>
      </c>
      <c r="GJ265" s="87">
        <f>DS265+DU265+DW265+DY265</f>
        <v>8</v>
      </c>
      <c r="GK265" s="65" t="str">
        <f>IF(ISERROR(GJ265/GH265),"NM",IF(OR(GJ265/GH265&lt;0.5,GJ265/GH265&gt;2),"NM",(GJ265/GH265-1)*100))</f>
        <v>NM</v>
      </c>
      <c r="GL265" s="87">
        <f>EA265+EC265+EE265+EG265</f>
        <v>9</v>
      </c>
      <c r="GM265" s="65">
        <f>IF(ISERROR(GL265/GJ265),"NM",IF(OR(GL265/GJ265&lt;0.5,GL265/GJ265&gt;2),"NM",(GL265/GJ265-1)*100))</f>
        <v>12.5</v>
      </c>
      <c r="GN265" s="87">
        <f>EI265+EK265+EM265+EO265</f>
        <v>5</v>
      </c>
      <c r="GO265" s="65">
        <f>IF(ISERROR(GN265/GL265),"NM",IF(OR(GN265/GL265&lt;0.5,GN265/GL265&gt;2),"NM",(GN265/GL265-1)*100))</f>
        <v>-44.444444444444443</v>
      </c>
      <c r="GP265" s="87">
        <f>EQ265+ES265+EU265+EW265</f>
        <v>5.5</v>
      </c>
      <c r="GQ265" s="65">
        <f>IF(ISERROR(GP265/GN265),"NM",IF(OR(GP265/GN265&lt;0.5,GP265/GN265&gt;2),"NM",(GP265/GN265-1)*100))</f>
        <v>10.000000000000009</v>
      </c>
      <c r="GR265" s="88">
        <f>GR216</f>
        <v>6.0500000000000007</v>
      </c>
      <c r="GS265" s="65">
        <f>IF(ISERROR(GR265/GP265),"NM",IF(OR(GR265/GP265&lt;0.5,GR265/GP265&gt;2),"NM",(GR265/GP265-1)*100))</f>
        <v>10.000000000000009</v>
      </c>
      <c r="GT265" s="88">
        <f>GT216</f>
        <v>6.6550000000000011</v>
      </c>
      <c r="GU265" s="65">
        <f>IF(ISERROR(GT265/GR265),"NM",IF(OR(GT265/GR265&lt;0.5,GT265/GR265&gt;2),"NM",(GT265/GR265-1)*100))</f>
        <v>10.000000000000009</v>
      </c>
      <c r="GV265" s="88">
        <f>GV216</f>
        <v>7.3205000000000018</v>
      </c>
      <c r="GW265" s="65">
        <f>IF(ISERROR(GV265/GT265),"NM",IF(OR(GV265/GT265&lt;0.5,GV265/GT265&gt;2),"NM",(GV265/GT265-1)*100))</f>
        <v>10.000000000000009</v>
      </c>
      <c r="GX265" s="88">
        <f>GX216</f>
        <v>8.0525500000000019</v>
      </c>
      <c r="GY265" s="65">
        <f>IF(ISERROR(GX265/GV265),"NM",IF(OR(GX265/GV265&lt;0.5,GX265/GV265&gt;2),"NM",(GX265/GV265-1)*100))</f>
        <v>10.000000000000009</v>
      </c>
      <c r="GZ265" s="67">
        <f t="shared" si="723"/>
        <v>10.000000000000009</v>
      </c>
      <c r="HA265" s="283"/>
      <c r="HB265" s="57"/>
      <c r="HC265"/>
      <c r="HD265"/>
      <c r="HE265"/>
      <c r="HF265"/>
      <c r="HG265"/>
      <c r="HH265"/>
    </row>
    <row r="266" spans="2:216" s="2" customFormat="1" ht="13.5" customHeight="1" x14ac:dyDescent="0.2">
      <c r="B266" s="54" t="s">
        <v>273</v>
      </c>
      <c r="C266" s="88">
        <f>C228</f>
        <v>442</v>
      </c>
      <c r="D266" s="63"/>
      <c r="E266" s="88">
        <f>E228</f>
        <v>447</v>
      </c>
      <c r="F266" s="63"/>
      <c r="G266" s="88">
        <f>G228</f>
        <v>467</v>
      </c>
      <c r="H266" s="63"/>
      <c r="I266" s="88">
        <f>I228</f>
        <v>481</v>
      </c>
      <c r="J266" s="63"/>
      <c r="K266" s="88">
        <f>K228</f>
        <v>513</v>
      </c>
      <c r="L266" s="63">
        <f>IF(ISERROR(K266/C266),"NM",IF(OR(K266/C266&lt;0.5,K266/C266&gt;2),"NM",(K266/C266-1)*100))</f>
        <v>16.063348416289603</v>
      </c>
      <c r="M266" s="88">
        <f>M228</f>
        <v>529</v>
      </c>
      <c r="N266" s="63">
        <f>IF(ISERROR(M266/E266),"NM",IF(OR(M266/E266&lt;0.5,M266/E266&gt;2),"NM",(M266/E266-1)*100))</f>
        <v>18.344519015659966</v>
      </c>
      <c r="O266" s="88">
        <f>O228</f>
        <v>550</v>
      </c>
      <c r="P266" s="63">
        <f>IF(ISERROR(O266/G266),"NM",IF(OR(O266/G266&lt;0.5,O266/G266&gt;2),"NM",(O266/G266-1)*100))</f>
        <v>17.773019271948609</v>
      </c>
      <c r="Q266" s="88">
        <f>Q228</f>
        <v>563</v>
      </c>
      <c r="R266" s="63">
        <f>IF(ISERROR(Q266/I266),"NM",IF(OR(Q266/I266&lt;0.5,Q266/I266&gt;2),"NM",(Q266/I266-1)*100))</f>
        <v>17.047817047817038</v>
      </c>
      <c r="S266" s="88">
        <f>S228</f>
        <v>606</v>
      </c>
      <c r="T266" s="63">
        <f>IF(ISERROR(S266/K266),"NM",IF(OR(S266/K266&lt;0.5,S266/K266&gt;2),"NM",(S266/K266-1)*100))</f>
        <v>18.128654970760238</v>
      </c>
      <c r="U266" s="88">
        <f>U228</f>
        <v>627</v>
      </c>
      <c r="V266" s="63">
        <f>IF(ISERROR(U266/M266),"NM",IF(OR(U266/M266&lt;0.5,U266/M266&gt;2),"NM",(U266/M266-1)*100))</f>
        <v>18.525519848771268</v>
      </c>
      <c r="W266" s="88">
        <f>W228</f>
        <v>654</v>
      </c>
      <c r="X266" s="63">
        <f>IF(ISERROR(W266/O266),"NM",IF(OR(W266/O266&lt;0.5,W266/O266&gt;2),"NM",(W266/O266-1)*100))</f>
        <v>18.909090909090921</v>
      </c>
      <c r="Y266" s="88">
        <f>Y228</f>
        <v>674</v>
      </c>
      <c r="Z266" s="63">
        <f>IF(ISERROR(Y266/Q266),"NM",IF(OR(Y266/Q266&lt;0.5,Y266/Q266&gt;2),"NM",(Y266/Q266-1)*100))</f>
        <v>19.715808170515103</v>
      </c>
      <c r="AA266" s="88">
        <f>AA228</f>
        <v>714</v>
      </c>
      <c r="AB266" s="63">
        <f>IF(ISERROR(AA266/S266),"NM",IF(OR(AA266/S266&lt;0.5,AA266/S266&gt;2),"NM",(AA266/S266-1)*100))</f>
        <v>17.821782178217816</v>
      </c>
      <c r="AC266" s="88">
        <f>AC228</f>
        <v>727</v>
      </c>
      <c r="AD266" s="63">
        <f>IF(ISERROR(AC266/U266),"NM",IF(OR(AC266/U266&lt;0.5,AC266/U266&gt;2),"NM",(AC266/U266-1)*100))</f>
        <v>15.948963317384379</v>
      </c>
      <c r="AE266" s="88">
        <f>AE228</f>
        <v>755</v>
      </c>
      <c r="AF266" s="63">
        <f>IF(ISERROR(AE266/W266),"NM",IF(OR(AE266/W266&lt;0.5,AE266/W266&gt;2),"NM",(AE266/W266-1)*100))</f>
        <v>15.443425076452598</v>
      </c>
      <c r="AG266" s="88">
        <f>AG228</f>
        <v>771</v>
      </c>
      <c r="AH266" s="63">
        <f>IF(ISERROR(AG266/Y266),"NM",IF(OR(AG266/Y266&lt;0.5,AG266/Y266&gt;2),"NM",(AG266/Y266-1)*100))</f>
        <v>14.391691394658746</v>
      </c>
      <c r="AI266" s="89">
        <f>AI228</f>
        <v>810</v>
      </c>
      <c r="AJ266" s="63">
        <f>IF(ISERROR(AI266/AA266),"NM",IF(OR(AI266/AA266&lt;0.5,AI266/AA266&gt;2),"NM",(AI266/AA266-1)*100))</f>
        <v>13.445378151260501</v>
      </c>
      <c r="AK266" s="88">
        <f>AK228</f>
        <v>827</v>
      </c>
      <c r="AL266" s="63">
        <f>IF(ISERROR(AK266/AC266),"NM",IF(OR(AK266/AC266&lt;0.5,AK266/AC266&gt;2),"NM",(AK266/AC266-1)*100))</f>
        <v>13.755158184319116</v>
      </c>
      <c r="AM266" s="88">
        <f>AM228</f>
        <v>847</v>
      </c>
      <c r="AN266" s="63">
        <f>IF(ISERROR(AM266/AE266),"NM",IF(OR(AM266/AE266&lt;0.5,AM266/AE266&gt;2),"NM",(AM266/AE266-1)*100))</f>
        <v>12.185430463576164</v>
      </c>
      <c r="AO266" s="71">
        <f>AO228</f>
        <v>857</v>
      </c>
      <c r="AP266" s="63">
        <f>IF(ISERROR(AO266/AG266),"NM",IF(OR(AO266/AG266&lt;0.5,AO266/AG266&gt;2),"NM",(AO266/AG266-1)*100))</f>
        <v>11.154345006485089</v>
      </c>
      <c r="AQ266" s="71">
        <f>AQ228</f>
        <v>891</v>
      </c>
      <c r="AR266" s="63">
        <f>IF(ISERROR(AQ266/AI266),"NM",IF(OR(AQ266/AI266&lt;0.5,AQ266/AI266&gt;2),"NM",(AQ266/AI266-1)*100))</f>
        <v>10.000000000000009</v>
      </c>
      <c r="AS266" s="71">
        <f>AS228</f>
        <v>910</v>
      </c>
      <c r="AT266" s="63">
        <f>IF(ISERROR(AS266/AK266),"NM",IF(OR(AS266/AK266&lt;0.5,AS266/AK266&gt;2),"NM",(AS266/AK266-1)*100))</f>
        <v>10.036275695284157</v>
      </c>
      <c r="AU266" s="71">
        <f>AU228</f>
        <v>929</v>
      </c>
      <c r="AV266" s="63">
        <f>IF(ISERROR(AU266/AM266),"NM",IF(OR(AU266/AM266&lt;0.5,AU266/AM266&gt;2),"NM",(AU266/AM266-1)*100))</f>
        <v>9.681227863046038</v>
      </c>
      <c r="AW266" s="71">
        <f>AW228</f>
        <v>945</v>
      </c>
      <c r="AX266" s="63">
        <f>IF(ISERROR(AW266/AO266),"NM",IF(OR(AW266/AO266&lt;0.5,AW266/AO266&gt;2),"NM",(AW266/AO266-1)*100))</f>
        <v>10.268378063010509</v>
      </c>
      <c r="AY266" s="71">
        <f>AY228</f>
        <v>980</v>
      </c>
      <c r="AZ266" s="65">
        <f>IF(ISERROR(AY266/AQ266),"NM",IF(OR(AY266/AQ266&lt;0.5,AY266/AQ266&gt;2),"NM",(AY266/AQ266-1)*100))</f>
        <v>9.9887766554433313</v>
      </c>
      <c r="BA266" s="71">
        <f>BA228</f>
        <v>994</v>
      </c>
      <c r="BB266" s="65">
        <f>IF(ISERROR(BA266/AS266),"NM",IF(OR(BA266/AS266&lt;0.5,BA266/AS266&gt;2),"NM",(BA266/AS266-1)*100))</f>
        <v>9.2307692307692193</v>
      </c>
      <c r="BC266" s="71">
        <f>BC228</f>
        <v>1021</v>
      </c>
      <c r="BD266" s="65">
        <f>IF(ISERROR(BC266/AU266),"NM",IF(OR(BC266/AU266&lt;0.5,BC266/AU266&gt;2),"NM",(BC266/AU266-1)*100))</f>
        <v>9.9031216361679331</v>
      </c>
      <c r="BE266" s="71">
        <f>BE228</f>
        <v>1033</v>
      </c>
      <c r="BF266" s="65">
        <f>IF(ISERROR(BE266/AW266),"NM",IF(OR(BE266/AW266&lt;0.5,BE266/AW266&gt;2),"NM",(BE266/AW266-1)*100))</f>
        <v>9.312169312169317</v>
      </c>
      <c r="BG266" s="71">
        <f>BG228</f>
        <v>1085</v>
      </c>
      <c r="BH266" s="65">
        <f>IF(ISERROR(BG266/AY266),"NM",IF(OR(BG266/AY266&lt;0.5,BG266/AY266&gt;2),"NM",(BG266/AY266-1)*100))</f>
        <v>10.714285714285721</v>
      </c>
      <c r="BI266" s="71">
        <f>BI228</f>
        <v>1099</v>
      </c>
      <c r="BJ266" s="65">
        <f>IF(ISERROR(BI266/BA266),"NM",IF(OR(BI266/BA266&lt;0.5,BI266/BA266&gt;2),"NM",(BI266/BA266-1)*100))</f>
        <v>10.563380281690149</v>
      </c>
      <c r="BK266" s="71">
        <f>BK228</f>
        <v>1122</v>
      </c>
      <c r="BL266" s="65">
        <f>IF(ISERROR(BK266/BC266),"NM",IF(OR(BK266/BC266&lt;0.5,BK266/BC266&gt;2),"NM",(BK266/BC266-1)*100))</f>
        <v>9.8922624877570975</v>
      </c>
      <c r="BM266" s="71">
        <f>BM228</f>
        <v>1140</v>
      </c>
      <c r="BN266" s="65">
        <f>IF(ISERROR(BM266/BE266),"NM",IF(OR(BM266/BE266&lt;0.5,BM266/BE266&gt;2),"NM",(BM266/BE266-1)*100))</f>
        <v>10.358180058083244</v>
      </c>
      <c r="BO266" s="71">
        <f>BO228</f>
        <v>1176</v>
      </c>
      <c r="BP266" s="65">
        <f>IF(ISERROR(BO266/BG266),"NM",IF(OR(BO266/BG266&lt;0.5,BO266/BG266&gt;2),"NM",(BO266/BG266-1)*100))</f>
        <v>8.3870967741935587</v>
      </c>
      <c r="BQ266" s="71">
        <f>BQ228</f>
        <v>1191</v>
      </c>
      <c r="BR266" s="65">
        <f>IF(ISERROR(BQ266/BI266),"NM",IF(OR(BQ266/BI266&lt;0.5,BQ266/BI266&gt;2),"NM",(BQ266/BI266-1)*100))</f>
        <v>8.3712465878071018</v>
      </c>
      <c r="BS266" s="71">
        <f>BS228</f>
        <v>1209</v>
      </c>
      <c r="BT266" s="65">
        <f>IF(ISERROR(BS266/BK266),"NM",IF(OR(BS266/BK266&lt;0.5,BS266/BK266&gt;2),"NM",(BS266/BK266-1)*100))</f>
        <v>7.7540106951871746</v>
      </c>
      <c r="BU266" s="71">
        <f>BU228</f>
        <v>1211</v>
      </c>
      <c r="BV266" s="65">
        <f>IF(ISERROR(BU266/BM266),"NM",IF(OR(BU266/BM266&lt;0.5,BU266/BM266&gt;2),"NM",(BU266/BM266-1)*100))</f>
        <v>6.2280701754386047</v>
      </c>
      <c r="BW266" s="71">
        <f>BW228</f>
        <v>1230</v>
      </c>
      <c r="BX266" s="65">
        <f>IF(ISERROR(BW266/BO266),"NM",IF(OR(BW266/BO266&lt;0.5,BW266/BO266&gt;2),"NM",(BW266/BO266-1)*100))</f>
        <v>4.5918367346938771</v>
      </c>
      <c r="BY266" s="71">
        <f>BY228</f>
        <v>1223</v>
      </c>
      <c r="BZ266" s="65">
        <f>IF(ISERROR(BY266/BQ266),"NM",IF(OR(BY266/BQ266&lt;0.5,BY266/BQ266&gt;2),"NM",(BY266/BQ266-1)*100))</f>
        <v>2.6868178001679288</v>
      </c>
      <c r="CA266" s="71">
        <f>CA228</f>
        <v>1236</v>
      </c>
      <c r="CB266" s="65">
        <f>IF(ISERROR(CA266/BS266),"NM",IF(OR(CA266/BS266&lt;0.5,CA266/BS266&gt;2),"NM",(CA266/BS266-1)*100))</f>
        <v>2.2332506203474045</v>
      </c>
      <c r="CC266" s="71">
        <f>CC228</f>
        <v>1264</v>
      </c>
      <c r="CD266" s="65">
        <f>IF(ISERROR(CC266/BU266),"NM",IF(OR(CC266/BU266&lt;0.5,CC266/BU266&gt;2),"NM",(CC266/BU266-1)*100))</f>
        <v>4.3765483071841471</v>
      </c>
      <c r="CE266" s="71">
        <f>CE228</f>
        <v>1276</v>
      </c>
      <c r="CF266" s="65">
        <f>IF(ISERROR(CE266/BW266),"NM",IF(OR(CE266/BW266&lt;0.5,CE266/BW266&gt;2),"NM",(CE266/BW266-1)*100))</f>
        <v>3.7398373983739797</v>
      </c>
      <c r="CG266" s="71">
        <f>CG228</f>
        <v>1285</v>
      </c>
      <c r="CH266" s="65">
        <f>IF(ISERROR(CG266/BY266),"NM",IF(OR(CG266/BY266&lt;0.5,CG266/BY266&gt;2),"NM",(CG266/BY266-1)*100))</f>
        <v>5.0695012264922346</v>
      </c>
      <c r="CI266" s="71">
        <f>CI228</f>
        <v>1290.3</v>
      </c>
      <c r="CJ266" s="65">
        <f>IF(ISERROR(CI266/CA266),"NM",IF(OR(CI266/CA266&lt;0.5,CI266/CA266&gt;2),"NM",(CI266/CA266-1)*100))</f>
        <v>4.3932038834951337</v>
      </c>
      <c r="CK266" s="71">
        <f>CK228</f>
        <v>1295</v>
      </c>
      <c r="CL266" s="65">
        <f>IF(ISERROR(CK266/CC266),"NM",IF(OR(CK266/CC266&lt;0.5,CK266/CC266&gt;2),"NM",(CK266/CC266-1)*100))</f>
        <v>2.4525316455696222</v>
      </c>
      <c r="CM266" s="71">
        <f>CM228</f>
        <v>1316</v>
      </c>
      <c r="CN266" s="65">
        <f>IF(ISERROR(CM266/CE266),"NM",IF(OR(CM266/CE266&lt;0.5,CM266/CE266&gt;2),"NM",(CM266/CE266-1)*100))</f>
        <v>3.1347962382445083</v>
      </c>
      <c r="CO266" s="71">
        <f>CO228</f>
        <v>1337</v>
      </c>
      <c r="CP266" s="65">
        <f>IF(ISERROR(CO266/CG266),"NM",IF(OR(CO266/CG266&lt;0.5,CO266/CG266&gt;2),"NM",(CO266/CG266-1)*100))</f>
        <v>4.0466926070038989</v>
      </c>
      <c r="CQ266" s="71">
        <f>CQ228</f>
        <v>1342</v>
      </c>
      <c r="CR266" s="65">
        <f>IF(ISERROR(CQ266/CI266),"NM",IF(OR(CQ266/CI266&lt;0.5,CQ266/CI266&gt;2),"NM",(CQ266/CI266-1)*100))</f>
        <v>4.0068201193520947</v>
      </c>
      <c r="CS266" s="71">
        <f>CS228</f>
        <v>1347</v>
      </c>
      <c r="CT266" s="65">
        <f>IF(ISERROR(CS266/CK266),"NM",IF(OR(CS266/CK266&lt;0.5,CS266/CK266&gt;2),"NM",(CS266/CK266-1)*100))</f>
        <v>4.0154440154440252</v>
      </c>
      <c r="CU266" s="71">
        <f>CU228</f>
        <v>1385</v>
      </c>
      <c r="CV266" s="65">
        <f>IF(ISERROR(CU266/CM266),"NM",IF(OR(CU266/CM266&lt;0.5,CU266/CM266&gt;2),"NM",(CU266/CM266-1)*100))</f>
        <v>5.2431610942249129</v>
      </c>
      <c r="CW266" s="71">
        <f>CW228</f>
        <v>1406</v>
      </c>
      <c r="CX266" s="65">
        <f>IF(ISERROR(CW266/CO266),"NM",IF(OR(CW266/CO266&lt;0.5,CW266/CO266&gt;2),"NM",(CW266/CO266-1)*100))</f>
        <v>5.1608077786088336</v>
      </c>
      <c r="CY266" s="71">
        <f>CY228</f>
        <v>1412</v>
      </c>
      <c r="CZ266" s="65">
        <f>IF(ISERROR(CY266/CQ266),"NM",IF(OR(CY266/CQ266&lt;0.5,CY266/CQ266&gt;2),"NM",(CY266/CQ266-1)*100))</f>
        <v>5.216095380029806</v>
      </c>
      <c r="DA266" s="71">
        <f>DA228</f>
        <v>1425</v>
      </c>
      <c r="DB266" s="65">
        <f>IF(ISERROR(DA266/CS266),"NM",IF(OR(DA266/CS266&lt;0.5,DA266/CS266&gt;2),"NM",(DA266/CS266-1)*100))</f>
        <v>5.7906458797327476</v>
      </c>
      <c r="DC266" s="71">
        <f>DC228</f>
        <v>1438</v>
      </c>
      <c r="DD266" s="65">
        <f>IF(ISERROR(DC266/CU266),"NM",IF(OR(DC266/CU266&lt;0.5,DC266/CU266&gt;2),"NM",(DC266/CU266-1)*100))</f>
        <v>3.8267148014440533</v>
      </c>
      <c r="DE266" s="71">
        <f>DE228</f>
        <v>1454</v>
      </c>
      <c r="DF266" s="65">
        <f>IF(ISERROR(DE266/CW266),"NM",IF(OR(DE266/CW266&lt;0.5,DE266/CW266&gt;2),"NM",(DE266/CW266-1)*100))</f>
        <v>3.4139402560455112</v>
      </c>
      <c r="DG266" s="71">
        <f>DG228</f>
        <v>1453</v>
      </c>
      <c r="DH266" s="65">
        <f>IF(ISERROR(DG266/CY266),"NM",IF(OR(DG266/CY266&lt;0.5,DG266/CY266&gt;2),"NM",(DG266/CY266-1)*100))</f>
        <v>2.9036827195467518</v>
      </c>
      <c r="DI266" s="71">
        <f>DI228</f>
        <v>1446</v>
      </c>
      <c r="DJ266" s="65">
        <f>IF(ISERROR(DI266/DA266),"NM",IF(OR(DI266/DA266&lt;0.5,DI266/DA266&gt;2),"NM",(DI266/DA266-1)*100))</f>
        <v>1.4736842105263159</v>
      </c>
      <c r="DK266" s="71">
        <f>DK228</f>
        <v>1455</v>
      </c>
      <c r="DL266" s="65">
        <f>IF(ISERROR(DK266/DC266),"NM",IF(OR(DK266/DC266&lt;0.5,DK266/DC266&gt;2),"NM",(DK266/DC266-1)*100))</f>
        <v>1.182197496522952</v>
      </c>
      <c r="DM266" s="71">
        <f>DM228</f>
        <v>1473</v>
      </c>
      <c r="DN266" s="65">
        <f>IF(ISERROR(DM266/DE266),"NM",IF(OR(DM266/DE266&lt;0.5,DM266/DE266&gt;2),"NM",(DM266/DE266-1)*100))</f>
        <v>1.3067400275103225</v>
      </c>
      <c r="DO266" s="71">
        <f>DO228</f>
        <v>1468</v>
      </c>
      <c r="DP266" s="65">
        <f>IF(ISERROR(DO266/DG266),"NM",IF(OR(DO266/DG266&lt;0.5,DO266/DG266&gt;2),"NM",(DO266/DG266-1)*100))</f>
        <v>1.0323468685478288</v>
      </c>
      <c r="DQ266" s="71">
        <f>DQ228</f>
        <v>1463</v>
      </c>
      <c r="DR266" s="65">
        <f>IF(ISERROR(DQ266/DI266),"NM",IF(OR(DQ266/DI266&lt;0.5,DQ266/DI266&gt;2),"NM",(DQ266/DI266-1)*100))</f>
        <v>1.1756569847856113</v>
      </c>
      <c r="DS266" s="71">
        <f>DS228</f>
        <v>1508</v>
      </c>
      <c r="DT266" s="65">
        <f>IF(ISERROR(DS266/DK266),"NM",IF(OR(DS266/DK266&lt;0.5,DS266/DK266&gt;2),"NM",(DS266/DK266-1)*100))</f>
        <v>3.6426116838488065</v>
      </c>
      <c r="DU266" s="71">
        <f>DU228</f>
        <v>1501</v>
      </c>
      <c r="DV266" s="65">
        <f>IF(ISERROR(DU266/DM266),"NM",IF(OR(DU266/DM266&lt;0.5,DU266/DM266&gt;2),"NM",(DU266/DM266-1)*100))</f>
        <v>1.9008825526137141</v>
      </c>
      <c r="DW266" s="71">
        <f>DW228</f>
        <v>1520</v>
      </c>
      <c r="DX266" s="65">
        <f>IF(ISERROR(DW266/DO266),"NM",IF(OR(DW266/DO266&lt;0.5,DW266/DO266&gt;2),"NM",(DW266/DO266-1)*100))</f>
        <v>3.5422343324250649</v>
      </c>
      <c r="DY266" s="71">
        <f t="shared" ref="DY266:EA266" si="885">DY228</f>
        <v>1504</v>
      </c>
      <c r="DZ266" s="65">
        <f>IF(ISERROR(DY266/DQ266),"NM",IF(OR(DY266/DQ266&lt;0.5,DY266/DQ266&gt;2),"NM",(DY266/DQ266-1)*100))</f>
        <v>2.8024606971975397</v>
      </c>
      <c r="EA266" s="71">
        <f t="shared" si="885"/>
        <v>1544</v>
      </c>
      <c r="EB266" s="65">
        <f>IF(ISERROR(EA266/DS266),"NM",IF(OR(EA266/DS266&lt;0.5,EA266/DS266&gt;2),"NM",(EA266/DS266-1)*100))</f>
        <v>2.3872679045092937</v>
      </c>
      <c r="EC266" s="71">
        <f t="shared" ref="EC266:EE266" si="886">EC228</f>
        <v>1538</v>
      </c>
      <c r="ED266" s="65">
        <f>IF(ISERROR(EC266/DU266),"NM",IF(OR(EC266/DU266&lt;0.5,EC266/DU266&gt;2),"NM",(EC266/DU266-1)*100))</f>
        <v>2.4650233177881509</v>
      </c>
      <c r="EE266" s="71">
        <f t="shared" si="886"/>
        <v>1542</v>
      </c>
      <c r="EF266" s="65">
        <f>IF(ISERROR(EE266/DW266),"NM",IF(OR(EE266/DW266&lt;0.5,EE266/DW266&gt;2),"NM",(EE266/DW266-1)*100))</f>
        <v>1.4473684210526416</v>
      </c>
      <c r="EG266" s="71">
        <f t="shared" ref="EG266:EI266" si="887">EG228</f>
        <v>1543</v>
      </c>
      <c r="EH266" s="65">
        <f>IF(ISERROR(EG266/DY266),"NM",IF(OR(EG266/DY266&lt;0.5,EG266/DY266&gt;2),"NM",(EG266/DY266-1)*100))</f>
        <v>2.5930851063829863</v>
      </c>
      <c r="EI266" s="71">
        <f t="shared" si="887"/>
        <v>1569</v>
      </c>
      <c r="EJ266" s="65">
        <f>IF(ISERROR(EI266/EA266),"NM",IF(OR(EI266/EA266&lt;0.5,EI266/EA266&gt;2),"NM",(EI266/EA266-1)*100))</f>
        <v>1.6191709844559643</v>
      </c>
      <c r="EK266" s="71">
        <f>EK228</f>
        <v>1569</v>
      </c>
      <c r="EL266" s="65">
        <f>IF(ISERROR(EK266/EC266),"NM",IF(OR(EK266/EC266&lt;0.5,EK266/EC266&gt;2),"NM",(EK266/EC266-1)*100))</f>
        <v>2.0156046814044259</v>
      </c>
      <c r="EM266" s="71">
        <f>EM228</f>
        <v>1575</v>
      </c>
      <c r="EN266" s="65">
        <f>IF(ISERROR(EM266/EE266),"NM",IF(OR(EM266/EE266&lt;0.5,EM266/EE266&gt;2),"NM",(EM266/EE266-1)*100))</f>
        <v>2.1400778210116655</v>
      </c>
      <c r="EO266" s="71">
        <f>EO228</f>
        <v>1575</v>
      </c>
      <c r="EP266" s="65">
        <f>IF(ISERROR(EO266/EG266),"NM",IF(OR(EO266/EG266&lt;0.5,EO266/EG266&gt;2),"NM",(EO266/EG266-1)*100))</f>
        <v>2.0738820479585307</v>
      </c>
      <c r="EQ266" s="88">
        <f t="shared" ref="EQ266:ES266" si="888">EQ228</f>
        <v>1602.7684235125066</v>
      </c>
      <c r="ER266" s="65">
        <f>IF(ISERROR(EQ266/EI266),"NM",IF(OR(EQ266/EI266&lt;0.5,EQ266/EI266&gt;2),"NM",(EQ266/EI266-1)*100))</f>
        <v>2.1522258452840504</v>
      </c>
      <c r="ES266" s="88">
        <f t="shared" si="888"/>
        <v>1603.7753613790726</v>
      </c>
      <c r="ET266" s="65">
        <f>IF(ISERROR(ES266/EK266),"NM",IF(OR(ES266/EK266&lt;0.5,ES266/EK266&gt;2),"NM",(ES266/EK266-1)*100))</f>
        <v>2.2164028922289747</v>
      </c>
      <c r="EU266" s="88">
        <f t="shared" ref="EU266" si="889">EU228</f>
        <v>1613.5433242900797</v>
      </c>
      <c r="EV266" s="65">
        <f>IF(ISERROR(EU266/EM266),"NM",IF(OR(EU266/EM266&lt;0.5,EU266/EM266&gt;2),"NM",(EU266/EM266-1)*100))</f>
        <v>2.4471951930209235</v>
      </c>
      <c r="EW266" s="88">
        <f t="shared" ref="EW266" si="890">EW228</f>
        <v>1641.1738396770868</v>
      </c>
      <c r="EX266" s="65">
        <f>IF(ISERROR(EW266/EO266),"NM",IF(OR(EW266/EO266&lt;0.5,EW266/EO266&gt;2),"NM",(EW266/EO266-1)*100))</f>
        <v>4.2015136302912204</v>
      </c>
      <c r="EY266" s="65"/>
      <c r="EZ266" s="317"/>
      <c r="FA266" s="59"/>
      <c r="FB266" s="88">
        <f>FB228</f>
        <v>1418.491</v>
      </c>
      <c r="FC266" s="63"/>
      <c r="FD266" s="88">
        <f>FD228</f>
        <v>1606</v>
      </c>
      <c r="FE266" s="65">
        <f>IF(ISERROR(FD266/FB266),"NM",IF(OR(FD266/FB266&lt;0.5,FD266/FB266&gt;2),"NM",(FD266/FB266-1)*100))</f>
        <v>13.218906570432942</v>
      </c>
      <c r="FF266" s="88">
        <f>FF228</f>
        <v>1837</v>
      </c>
      <c r="FG266" s="65">
        <f>IF(ISERROR(FF266/FD266),"NM",IF(OR(FF266/FD266&lt;0.5,FF266/FD266&gt;2),"NM",(FF266/FD266-1)*100))</f>
        <v>14.383561643835607</v>
      </c>
      <c r="FH266" s="88">
        <f>FH228</f>
        <v>2155</v>
      </c>
      <c r="FI266" s="65">
        <f>IF(ISERROR(FH266/FF266),"NM",IF(OR(FH266/FF266&lt;0.5,FH266/FF266&gt;2),"NM",(FH266/FF266-1)*100))</f>
        <v>17.310832879695148</v>
      </c>
      <c r="FJ266" s="88">
        <f>S266+U266+W266+Y266</f>
        <v>2561</v>
      </c>
      <c r="FK266" s="65">
        <f>IF(ISERROR(FJ266/FH266),"NM",IF(OR(FJ266/FH266&lt;0.5,FJ266/FH266&gt;2),"NM",(FJ266/FH266-1)*100))</f>
        <v>18.839907192575399</v>
      </c>
      <c r="FL266" s="88">
        <f>AA266+AC266+AE266+AG266</f>
        <v>2967</v>
      </c>
      <c r="FM266" s="65">
        <f>IF(ISERROR(FL266/FJ266),"NM",IF(OR(FL266/FJ266&lt;0.5,FL266/FJ266&gt;2),"NM",(FL266/FJ266-1)*100))</f>
        <v>15.853182350644278</v>
      </c>
      <c r="FN266" s="88">
        <f>AI266+AK266+AM266+AO266</f>
        <v>3341</v>
      </c>
      <c r="FO266" s="65">
        <f>IF(ISERROR(FN266/FL266),"NM",IF(OR(FN266/FL266&lt;0.5,FN266/FL266&gt;2),"NM",(FN266/FL266-1)*100))</f>
        <v>12.60532524435456</v>
      </c>
      <c r="FP266" s="88">
        <f>AQ266+AS266+AU266+AW266</f>
        <v>3675</v>
      </c>
      <c r="FQ266" s="65">
        <f>IF(ISERROR(FP266/FN266),"NM",IF(OR(FP266/FN266&lt;0.5,FP266/FN266&gt;2),"NM",(FP266/FN266-1)*100))</f>
        <v>9.9970068841664261</v>
      </c>
      <c r="FR266" s="90">
        <f>AY266+BA266+BC266+BE266</f>
        <v>4028</v>
      </c>
      <c r="FS266" s="65">
        <f>IF(ISERROR(FR266/FP266),"NM",IF(OR(FR266/FP266&lt;0.5,FR266/FP266&gt;2),"NM",(FR266/FP266-1)*100))</f>
        <v>9.6054421768707385</v>
      </c>
      <c r="FT266" s="90">
        <f>BG266+BI266+BK266+BM266</f>
        <v>4446</v>
      </c>
      <c r="FU266" s="65">
        <f>IF(ISERROR(FT266/FR266),"NM",IF(OR(FT266/FR266&lt;0.5,FT266/FR266&gt;2),"NM",(FT266/FR266-1)*100))</f>
        <v>10.377358490566046</v>
      </c>
      <c r="FV266" s="87">
        <f>BO266+BQ266+BS266+BU266</f>
        <v>4787</v>
      </c>
      <c r="FW266" s="65">
        <f>IF(ISERROR(FV266/FT266),"NM",IF(OR(FV266/FT266&lt;0.5,FV266/FT266&gt;2),"NM",(FV266/FT266-1)*100))</f>
        <v>7.6698155645523958</v>
      </c>
      <c r="FX266" s="87">
        <f>BW266+BY266+CA266+CC266</f>
        <v>4953</v>
      </c>
      <c r="FY266" s="65">
        <f>IF(ISERROR(FX266/FV266),"NM",IF(OR(FX266/FV266&lt;0.5,FX266/FV266&gt;2),"NM",(FX266/FV266-1)*100))</f>
        <v>3.4677250887821254</v>
      </c>
      <c r="FZ266" s="87">
        <f>CE266+CG266+CI266+CK266</f>
        <v>5146.3</v>
      </c>
      <c r="GA266" s="65">
        <f>IF(ISERROR(FZ266/FX266),"NM",IF(OR(FZ266/FX266&lt;0.5,FZ266/FX266&gt;2),"NM",(FZ266/FX266-1)*100))</f>
        <v>3.9026852412679114</v>
      </c>
      <c r="GB266" s="87">
        <f>CM266+CO266+CQ266+CS266</f>
        <v>5342</v>
      </c>
      <c r="GC266" s="65">
        <f>IF(ISERROR(GB266/FZ266),"NM",IF(OR(GB266/FZ266&lt;0.5,GB266/FZ266&gt;2),"NM",(GB266/FZ266-1)*100))</f>
        <v>3.8027320599265391</v>
      </c>
      <c r="GD266" s="87">
        <f>CU266+CW266+CY266+DA266</f>
        <v>5628</v>
      </c>
      <c r="GE266" s="65">
        <f>IF(ISERROR(GD266/GB266),"NM",IF(OR(GD266/GB266&lt;0.5,GD266/GB266&gt;2),"NM",(GD266/GB266-1)*100))</f>
        <v>5.3538000748783121</v>
      </c>
      <c r="GF266" s="87">
        <f>DC266+DE266+DG266+DI266</f>
        <v>5791</v>
      </c>
      <c r="GG266" s="65">
        <f>IF(ISERROR(GF266/GD266),"NM",IF(OR(GF266/GD266&lt;0.5,GF266/GD266&gt;2),"NM",(GF266/GD266-1)*100))</f>
        <v>2.8962331201137115</v>
      </c>
      <c r="GH266" s="87">
        <f>DK266+DM266+DO266+DQ266</f>
        <v>5859</v>
      </c>
      <c r="GI266" s="65">
        <f>IF(ISERROR(GH266/GF266),"NM",IF(OR(GH266/GF266&lt;0.5,GH266/GF266&gt;2),"NM",(GH266/GF266-1)*100))</f>
        <v>1.1742358832671496</v>
      </c>
      <c r="GJ266" s="87">
        <f>DS266+DU266+DW266+DY266</f>
        <v>6033</v>
      </c>
      <c r="GK266" s="65">
        <f>IF(ISERROR(GJ266/GH266),"NM",IF(OR(GJ266/GH266&lt;0.5,GJ266/GH266&gt;2),"NM",(GJ266/GH266-1)*100))</f>
        <v>2.9697900665642596</v>
      </c>
      <c r="GL266" s="87">
        <f>EA266+EC266+EE266+EG266</f>
        <v>6167</v>
      </c>
      <c r="GM266" s="65">
        <f>IF(ISERROR(GL266/GJ266),"NM",IF(OR(GL266/GJ266&lt;0.5,GL266/GJ266&gt;2),"NM",(GL266/GJ266-1)*100))</f>
        <v>2.2211171887949632</v>
      </c>
      <c r="GN266" s="87">
        <f>EI266+EK266+EM266+EO266</f>
        <v>6288</v>
      </c>
      <c r="GO266" s="65">
        <f>IF(ISERROR(GN266/GL266),"NM",IF(OR(GN266/GL266&lt;0.5,GN266/GL266&gt;2),"NM",(GN266/GL266-1)*100))</f>
        <v>1.9620561050754048</v>
      </c>
      <c r="GP266" s="87">
        <f>EQ266+ES266+EU266+EW266</f>
        <v>6461.2609488587459</v>
      </c>
      <c r="GQ266" s="65">
        <f>IF(ISERROR(GP266/GN266),"NM",IF(OR(GP266/GN266&lt;0.5,GP266/GN266&gt;2),"NM",(GP266/GN266-1)*100))</f>
        <v>2.7554222146747076</v>
      </c>
      <c r="GR266" s="88">
        <f>GR228</f>
        <v>6890.7765067896198</v>
      </c>
      <c r="GS266" s="65">
        <f>IF(ISERROR(GR266/GP266),"NM",IF(OR(GR266/GP266&lt;0.5,GR266/GP266&gt;2),"NM",(GR266/GP266-1)*100))</f>
        <v>6.6475500886052252</v>
      </c>
      <c r="GT266" s="88">
        <f>GT228</f>
        <v>7382.4601175924608</v>
      </c>
      <c r="GU266" s="65">
        <f>IF(ISERROR(GT266/GR266),"NM",IF(OR(GT266/GR266&lt;0.5,GT266/GR266&gt;2),"NM",(GT266/GR266-1)*100))</f>
        <v>7.1353875766885677</v>
      </c>
      <c r="GV266" s="88">
        <f>GV228</f>
        <v>7886.5387413024127</v>
      </c>
      <c r="GW266" s="65">
        <f>IF(ISERROR(GV266/GT266),"NM",IF(OR(GV266/GT266&lt;0.5,GV266/GT266&gt;2),"NM",(GV266/GT266-1)*100))</f>
        <v>6.8280575266330024</v>
      </c>
      <c r="GX266" s="88">
        <f>GX228</f>
        <v>8407.0107182811407</v>
      </c>
      <c r="GY266" s="65">
        <f>IF(ISERROR(GX266/GV266),"NM",IF(OR(GX266/GV266&lt;0.5,GX266/GV266&gt;2),"NM",(GX266/GV266-1)*100))</f>
        <v>6.5994981328497904</v>
      </c>
      <c r="GZ266" s="67">
        <f t="shared" si="723"/>
        <v>5.9804632727904039</v>
      </c>
      <c r="HA266" s="283"/>
      <c r="HB266" s="57"/>
      <c r="HC266"/>
      <c r="HD266"/>
      <c r="HE266"/>
      <c r="HF266"/>
      <c r="HG266"/>
      <c r="HH266"/>
    </row>
    <row r="267" spans="2:216" s="2" customFormat="1" ht="13.5" customHeight="1" x14ac:dyDescent="0.2">
      <c r="B267" s="54"/>
      <c r="C267" s="57"/>
      <c r="D267" s="63"/>
      <c r="E267" s="57"/>
      <c r="F267" s="63"/>
      <c r="G267" s="57"/>
      <c r="H267" s="63"/>
      <c r="I267" s="57"/>
      <c r="J267" s="63"/>
      <c r="K267" s="57"/>
      <c r="L267" s="63"/>
      <c r="M267" s="57"/>
      <c r="N267" s="63"/>
      <c r="O267" s="57"/>
      <c r="P267" s="63"/>
      <c r="Q267" s="57"/>
      <c r="R267" s="63"/>
      <c r="S267" s="57"/>
      <c r="T267" s="63"/>
      <c r="U267" s="57"/>
      <c r="V267" s="63"/>
      <c r="W267" s="57"/>
      <c r="X267" s="63"/>
      <c r="Y267" s="57"/>
      <c r="Z267" s="63"/>
      <c r="AA267" s="57"/>
      <c r="AB267" s="63"/>
      <c r="AC267" s="57"/>
      <c r="AD267" s="63"/>
      <c r="AE267" s="57"/>
      <c r="AF267" s="63"/>
      <c r="AG267" s="57"/>
      <c r="AH267" s="63"/>
      <c r="AI267" s="55"/>
      <c r="AJ267" s="63"/>
      <c r="AK267" s="57"/>
      <c r="AL267" s="63"/>
      <c r="AM267" s="57"/>
      <c r="AN267" s="63"/>
      <c r="AO267" s="59"/>
      <c r="AP267" s="63"/>
      <c r="AQ267" s="59"/>
      <c r="AR267" s="63"/>
      <c r="AS267" s="59"/>
      <c r="AT267" s="63"/>
      <c r="AU267" s="59"/>
      <c r="AV267" s="63"/>
      <c r="AW267" s="59"/>
      <c r="AX267" s="63"/>
      <c r="AY267" s="59"/>
      <c r="AZ267" s="65"/>
      <c r="BA267" s="59"/>
      <c r="BB267" s="65"/>
      <c r="BC267" s="59"/>
      <c r="BD267" s="65"/>
      <c r="BE267" s="59"/>
      <c r="BF267" s="65"/>
      <c r="BG267" s="59"/>
      <c r="BH267" s="65"/>
      <c r="BI267" s="59"/>
      <c r="BJ267" s="65"/>
      <c r="BK267" s="59"/>
      <c r="BL267" s="65"/>
      <c r="BM267" s="59"/>
      <c r="BN267" s="65"/>
      <c r="BO267" s="59"/>
      <c r="BP267" s="65"/>
      <c r="BQ267" s="59"/>
      <c r="BR267" s="65"/>
      <c r="BS267" s="59"/>
      <c r="BT267" s="65"/>
      <c r="BU267" s="59"/>
      <c r="BV267" s="65"/>
      <c r="BW267" s="59"/>
      <c r="BX267" s="65"/>
      <c r="BY267" s="59"/>
      <c r="BZ267" s="65"/>
      <c r="CA267" s="59"/>
      <c r="CB267" s="65"/>
      <c r="CC267" s="59"/>
      <c r="CD267" s="65"/>
      <c r="CE267" s="59"/>
      <c r="CF267" s="65"/>
      <c r="CG267" s="59"/>
      <c r="CH267" s="65"/>
      <c r="CI267" s="59"/>
      <c r="CJ267" s="65"/>
      <c r="CK267" s="59"/>
      <c r="CL267" s="65"/>
      <c r="CM267" s="59"/>
      <c r="CN267" s="65"/>
      <c r="CO267" s="59"/>
      <c r="CP267" s="65"/>
      <c r="CQ267" s="59"/>
      <c r="CR267" s="65"/>
      <c r="CS267" s="59"/>
      <c r="CT267" s="65"/>
      <c r="CU267" s="59"/>
      <c r="CV267" s="65"/>
      <c r="CW267" s="59"/>
      <c r="CX267" s="65"/>
      <c r="CY267" s="59"/>
      <c r="CZ267" s="65"/>
      <c r="DA267" s="59"/>
      <c r="DB267" s="65"/>
      <c r="DC267" s="59"/>
      <c r="DD267" s="65"/>
      <c r="DE267" s="59"/>
      <c r="DF267" s="65"/>
      <c r="DG267" s="59"/>
      <c r="DH267" s="65"/>
      <c r="DI267" s="59"/>
      <c r="DJ267" s="65"/>
      <c r="DK267" s="59"/>
      <c r="DL267" s="65"/>
      <c r="DM267" s="59"/>
      <c r="DN267" s="65"/>
      <c r="DO267" s="59"/>
      <c r="DP267" s="65"/>
      <c r="DQ267" s="59"/>
      <c r="DR267" s="65"/>
      <c r="DS267" s="59"/>
      <c r="DT267" s="65"/>
      <c r="DU267" s="59"/>
      <c r="DV267" s="65"/>
      <c r="DW267" s="59"/>
      <c r="DX267" s="65"/>
      <c r="DY267" s="59"/>
      <c r="DZ267" s="65"/>
      <c r="EA267" s="59"/>
      <c r="EB267" s="65"/>
      <c r="EC267" s="59"/>
      <c r="ED267" s="65"/>
      <c r="EE267" s="59"/>
      <c r="EF267" s="65"/>
      <c r="EG267" s="59"/>
      <c r="EH267" s="65"/>
      <c r="EI267" s="59"/>
      <c r="EJ267" s="65"/>
      <c r="EK267" s="59"/>
      <c r="EL267" s="65"/>
      <c r="EM267" s="59"/>
      <c r="EN267" s="65"/>
      <c r="EO267" s="59"/>
      <c r="EP267" s="65"/>
      <c r="EQ267" s="57"/>
      <c r="ER267" s="65"/>
      <c r="ES267" s="57"/>
      <c r="ET267" s="65"/>
      <c r="EU267" s="57"/>
      <c r="EV267" s="65"/>
      <c r="EW267" s="57"/>
      <c r="EX267" s="65"/>
      <c r="EY267" s="65"/>
      <c r="EZ267" s="317"/>
      <c r="FA267" s="59"/>
      <c r="FB267" s="57"/>
      <c r="FC267" s="63"/>
      <c r="FD267" s="57"/>
      <c r="FE267" s="65"/>
      <c r="FF267" s="57"/>
      <c r="FG267" s="65"/>
      <c r="FH267" s="57"/>
      <c r="FI267" s="65"/>
      <c r="FJ267" s="57"/>
      <c r="FK267" s="65"/>
      <c r="FL267" s="57"/>
      <c r="FM267" s="65"/>
      <c r="FN267" s="57"/>
      <c r="FO267" s="65"/>
      <c r="FP267" s="57"/>
      <c r="FQ267" s="65"/>
      <c r="FR267" s="75"/>
      <c r="FS267" s="65"/>
      <c r="FT267" s="75"/>
      <c r="FU267" s="65"/>
      <c r="FV267" s="75"/>
      <c r="FW267" s="65"/>
      <c r="FX267" s="75"/>
      <c r="FY267" s="65"/>
      <c r="FZ267" s="75"/>
      <c r="GA267" s="65"/>
      <c r="GB267" s="75"/>
      <c r="GC267" s="65"/>
      <c r="GD267" s="75"/>
      <c r="GE267" s="65"/>
      <c r="GF267" s="75"/>
      <c r="GG267" s="65"/>
      <c r="GH267" s="75"/>
      <c r="GI267" s="65"/>
      <c r="GJ267" s="75"/>
      <c r="GK267" s="65"/>
      <c r="GL267" s="75"/>
      <c r="GM267" s="65"/>
      <c r="GN267" s="75"/>
      <c r="GO267" s="65"/>
      <c r="GP267" s="75"/>
      <c r="GQ267" s="65"/>
      <c r="GR267" s="57"/>
      <c r="GS267" s="65"/>
      <c r="GT267" s="57"/>
      <c r="GU267" s="65"/>
      <c r="GV267" s="57"/>
      <c r="GW267" s="65"/>
      <c r="GX267" s="57"/>
      <c r="GY267" s="65"/>
      <c r="GZ267" s="67" t="str">
        <f t="shared" si="723"/>
        <v/>
      </c>
      <c r="HA267" s="283"/>
      <c r="HB267" s="57"/>
      <c r="HC267"/>
      <c r="HD267"/>
      <c r="HE267"/>
      <c r="HF267"/>
      <c r="HG267"/>
      <c r="HH267"/>
    </row>
    <row r="268" spans="2:216" s="2" customFormat="1" ht="13.5" customHeight="1" x14ac:dyDescent="0.2">
      <c r="B268" s="54" t="s">
        <v>185</v>
      </c>
      <c r="C268" s="88">
        <f>C233</f>
        <v>235</v>
      </c>
      <c r="D268" s="63"/>
      <c r="E268" s="88">
        <f>E233</f>
        <v>236</v>
      </c>
      <c r="F268" s="63"/>
      <c r="G268" s="88">
        <f>G233</f>
        <v>248</v>
      </c>
      <c r="H268" s="63"/>
      <c r="I268" s="88">
        <f>I233</f>
        <v>250</v>
      </c>
      <c r="J268" s="63"/>
      <c r="K268" s="88">
        <f>K233</f>
        <v>272</v>
      </c>
      <c r="L268" s="63">
        <f>IF(ISERROR(K268/C268),"NM",IF(OR(K268/C268&lt;0.5,K268/C268&gt;2),"NM",(K268/C268-1)*100))</f>
        <v>15.744680851063819</v>
      </c>
      <c r="M268" s="88">
        <f>M233</f>
        <v>277</v>
      </c>
      <c r="N268" s="63">
        <f>IF(ISERROR(M268/E268),"NM",IF(OR(M268/E268&lt;0.5,M268/E268&gt;2),"NM",(M268/E268-1)*100))</f>
        <v>17.372881355932201</v>
      </c>
      <c r="O268" s="88">
        <f>O233</f>
        <v>288</v>
      </c>
      <c r="P268" s="63">
        <f>IF(ISERROR(O268/G268),"NM",IF(OR(O268/G268&lt;0.5,O268/G268&gt;2),"NM",(O268/G268-1)*100))</f>
        <v>16.129032258064523</v>
      </c>
      <c r="Q268" s="88">
        <f>Q233</f>
        <v>294</v>
      </c>
      <c r="R268" s="63">
        <f>IF(ISERROR(Q268/I268),"NM",IF(OR(Q268/I268&lt;0.5,Q268/I268&gt;2),"NM",(Q268/I268-1)*100))</f>
        <v>17.599999999999994</v>
      </c>
      <c r="S268" s="88">
        <f>S233</f>
        <v>320</v>
      </c>
      <c r="T268" s="63">
        <f>IF(ISERROR(S268/K268),"NM",IF(OR(S268/K268&lt;0.5,S268/K268&gt;2),"NM",(S268/K268-1)*100))</f>
        <v>17.647058823529417</v>
      </c>
      <c r="U268" s="88">
        <f>U233</f>
        <v>336</v>
      </c>
      <c r="V268" s="63">
        <f>IF(ISERROR(U268/M268),"NM",IF(OR(U268/M268&lt;0.5,U268/M268&gt;2),"NM",(U268/M268-1)*100))</f>
        <v>21.299638989169665</v>
      </c>
      <c r="W268" s="88">
        <f>W233</f>
        <v>350</v>
      </c>
      <c r="X268" s="63">
        <f>IF(ISERROR(W268/O268),"NM",IF(OR(W268/O268&lt;0.5,W268/O268&gt;2),"NM",(W268/O268-1)*100))</f>
        <v>21.527777777777768</v>
      </c>
      <c r="Y268" s="88">
        <f>Y233</f>
        <v>353</v>
      </c>
      <c r="Z268" s="63">
        <f>IF(ISERROR(Y268/Q268),"NM",IF(OR(Y268/Q268&lt;0.5,Y268/Q268&gt;2),"NM",(Y268/Q268-1)*100))</f>
        <v>20.068027210884342</v>
      </c>
      <c r="AA268" s="88">
        <f>AA233</f>
        <v>383</v>
      </c>
      <c r="AB268" s="63">
        <f>IF(ISERROR(AA268/S268),"NM",IF(OR(AA268/S268&lt;0.5,AA268/S268&gt;2),"NM",(AA268/S268-1)*100))</f>
        <v>19.687499999999993</v>
      </c>
      <c r="AC268" s="88">
        <f>AC233</f>
        <v>389</v>
      </c>
      <c r="AD268" s="63">
        <f>IF(ISERROR(AC268/U268),"NM",IF(OR(AC268/U268&lt;0.5,AC268/U268&gt;2),"NM",(AC268/U268-1)*100))</f>
        <v>15.773809523809534</v>
      </c>
      <c r="AE268" s="88">
        <f>AE233</f>
        <v>403</v>
      </c>
      <c r="AF268" s="63">
        <f>IF(ISERROR(AE268/W268),"NM",IF(OR(AE268/W268&lt;0.5,AE268/W268&gt;2),"NM",(AE268/W268-1)*100))</f>
        <v>15.142857142857146</v>
      </c>
      <c r="AG268" s="88">
        <f>AG233</f>
        <v>410</v>
      </c>
      <c r="AH268" s="63">
        <f>IF(ISERROR(AG268/Y268),"NM",IF(OR(AG268/Y268&lt;0.5,AG268/Y268&gt;2),"NM",(AG268/Y268-1)*100))</f>
        <v>16.147308781869697</v>
      </c>
      <c r="AI268" s="89">
        <f>AI233</f>
        <v>435</v>
      </c>
      <c r="AJ268" s="63">
        <f>IF(ISERROR(AI268/AA268),"NM",IF(OR(AI268/AA268&lt;0.5,AI268/AA268&gt;2),"NM",(AI268/AA268-1)*100))</f>
        <v>13.577023498694519</v>
      </c>
      <c r="AK268" s="88">
        <f>AK233</f>
        <v>446</v>
      </c>
      <c r="AL268" s="63">
        <f>IF(ISERROR(AK268/AC268),"NM",IF(OR(AK268/AC268&lt;0.5,AK268/AC268&gt;2),"NM",(AK268/AC268-1)*100))</f>
        <v>14.652956298200515</v>
      </c>
      <c r="AM268" s="88">
        <f>AM233</f>
        <v>459</v>
      </c>
      <c r="AN268" s="63">
        <f>IF(ISERROR(AM268/AE268),"NM",IF(OR(AM268/AE268&lt;0.5,AM268/AE268&gt;2),"NM",(AM268/AE268-1)*100))</f>
        <v>13.895781637717119</v>
      </c>
      <c r="AO268" s="71">
        <f>AO233</f>
        <v>463</v>
      </c>
      <c r="AP268" s="63">
        <f>IF(ISERROR(AO268/AG268),"NM",IF(OR(AO268/AG268&lt;0.5,AO268/AG268&gt;2),"NM",(AO268/AG268-1)*100))</f>
        <v>12.926829268292671</v>
      </c>
      <c r="AQ268" s="71">
        <f>AQ233</f>
        <v>480</v>
      </c>
      <c r="AR268" s="63">
        <f>IF(ISERROR(AQ268/AI268),"NM",IF(OR(AQ268/AI268&lt;0.5,AQ268/AI268&gt;2),"NM",(AQ268/AI268-1)*100))</f>
        <v>10.344827586206895</v>
      </c>
      <c r="AS268" s="71">
        <f>AS233</f>
        <v>494</v>
      </c>
      <c r="AT268" s="63">
        <f>IF(ISERROR(AS268/AK268),"NM",IF(OR(AS268/AK268&lt;0.5,AS268/AK268&gt;2),"NM",(AS268/AK268-1)*100))</f>
        <v>10.762331838565032</v>
      </c>
      <c r="AU268" s="71">
        <f>AU233</f>
        <v>508</v>
      </c>
      <c r="AV268" s="63">
        <f>IF(ISERROR(AU268/AM268),"NM",IF(OR(AU268/AM268&lt;0.5,AU268/AM268&gt;2),"NM",(AU268/AM268-1)*100))</f>
        <v>10.675381263616558</v>
      </c>
      <c r="AW268" s="71">
        <f>AW233</f>
        <v>509</v>
      </c>
      <c r="AX268" s="63">
        <f>IF(ISERROR(AW268/AO268),"NM",IF(OR(AW268/AO268&lt;0.5,AW268/AO268&gt;2),"NM",(AW268/AO268-1)*100))</f>
        <v>9.935205183585305</v>
      </c>
      <c r="AY268" s="71">
        <f>AY233</f>
        <v>523</v>
      </c>
      <c r="AZ268" s="65">
        <f>IF(ISERROR(AY268/AQ268),"NM",IF(OR(AY268/AQ268&lt;0.5,AY268/AQ268&gt;2),"NM",(AY268/AQ268-1)*100))</f>
        <v>8.9583333333333357</v>
      </c>
      <c r="BA268" s="71">
        <f>BA233</f>
        <v>527</v>
      </c>
      <c r="BB268" s="65">
        <f>IF(ISERROR(BA268/AS268),"NM",IF(OR(BA268/AS268&lt;0.5,BA268/AS268&gt;2),"NM",(BA268/AS268-1)*100))</f>
        <v>6.68016194331984</v>
      </c>
      <c r="BC268" s="71">
        <f>BC233</f>
        <v>545</v>
      </c>
      <c r="BD268" s="65">
        <f>IF(ISERROR(BC268/AU268),"NM",IF(OR(BC268/AU268&lt;0.5,BC268/AU268&gt;2),"NM",(BC268/AU268-1)*100))</f>
        <v>7.2834645669291431</v>
      </c>
      <c r="BE268" s="71">
        <f>BE233</f>
        <v>574</v>
      </c>
      <c r="BF268" s="65">
        <f>IF(ISERROR(BE268/AW268),"NM",IF(OR(BE268/AW268&lt;0.5,BE268/AW268&gt;2),"NM",(BE268/AW268-1)*100))</f>
        <v>12.770137524557956</v>
      </c>
      <c r="BG268" s="71">
        <f>BG233</f>
        <v>572</v>
      </c>
      <c r="BH268" s="65">
        <f>IF(ISERROR(BG268/AY268),"NM",IF(OR(BG268/AY268&lt;0.5,BG268/AY268&gt;2),"NM",(BG268/AY268-1)*100))</f>
        <v>9.3690248565965639</v>
      </c>
      <c r="BI268" s="71">
        <f>BI233</f>
        <v>584</v>
      </c>
      <c r="BJ268" s="65">
        <f>IF(ISERROR(BI268/BA268),"NM",IF(OR(BI268/BA268&lt;0.5,BI268/BA268&gt;2),"NM",(BI268/BA268-1)*100))</f>
        <v>10.815939278937382</v>
      </c>
      <c r="BK268" s="71">
        <f>BK233</f>
        <v>596</v>
      </c>
      <c r="BL268" s="65">
        <f>IF(ISERROR(BK268/BC268),"NM",IF(OR(BK268/BC268&lt;0.5,BK268/BC268&gt;2),"NM",(BK268/BC268-1)*100))</f>
        <v>9.3577981651376199</v>
      </c>
      <c r="BM268" s="71">
        <f>BM233</f>
        <v>599</v>
      </c>
      <c r="BN268" s="65">
        <f>IF(ISERROR(BM268/BE268),"NM",IF(OR(BM268/BE268&lt;0.5,BM268/BE268&gt;2),"NM",(BM268/BE268-1)*100))</f>
        <v>4.355400696864109</v>
      </c>
      <c r="BO268" s="71">
        <f>BO233</f>
        <v>616</v>
      </c>
      <c r="BP268" s="65">
        <f>IF(ISERROR(BO268/BG268),"NM",IF(OR(BO268/BG268&lt;0.5,BO268/BG268&gt;2),"NM",(BO268/BG268-1)*100))</f>
        <v>7.6923076923076872</v>
      </c>
      <c r="BQ268" s="71">
        <f>BQ233</f>
        <v>628</v>
      </c>
      <c r="BR268" s="65">
        <f>IF(ISERROR(BQ268/BI268),"NM",IF(OR(BQ268/BI268&lt;0.5,BQ268/BI268&gt;2),"NM",(BQ268/BI268-1)*100))</f>
        <v>7.5342465753424737</v>
      </c>
      <c r="BS268" s="71">
        <f>BS233</f>
        <v>637</v>
      </c>
      <c r="BT268" s="65">
        <f>IF(ISERROR(BS268/BK268),"NM",IF(OR(BS268/BK268&lt;0.5,BS268/BK268&gt;2),"NM",(BS268/BK268-1)*100))</f>
        <v>6.8791946308724761</v>
      </c>
      <c r="BU268" s="71">
        <f>BU233</f>
        <v>645</v>
      </c>
      <c r="BV268" s="65">
        <f>IF(ISERROR(BU268/BM268),"NM",IF(OR(BU268/BM268&lt;0.5,BU268/BM268&gt;2),"NM",(BU268/BM268-1)*100))</f>
        <v>7.6794657762938145</v>
      </c>
      <c r="BW268" s="71">
        <f>BW233</f>
        <v>609</v>
      </c>
      <c r="BX268" s="65">
        <f>IF(ISERROR(BW268/BO268),"NM",IF(OR(BW268/BO268&lt;0.5,BW268/BO268&gt;2),"NM",(BW268/BO268-1)*100))</f>
        <v>-1.1363636363636354</v>
      </c>
      <c r="BY268" s="71">
        <f>BY233</f>
        <v>631</v>
      </c>
      <c r="BZ268" s="65">
        <f>IF(ISERROR(BY268/BQ268),"NM",IF(OR(BY268/BQ268&lt;0.5,BY268/BQ268&gt;2),"NM",(BY268/BQ268-1)*100))</f>
        <v>0.47770700636942109</v>
      </c>
      <c r="CA268" s="71">
        <f>CA233</f>
        <v>642</v>
      </c>
      <c r="CB268" s="65">
        <f>IF(ISERROR(CA268/BS268),"NM",IF(OR(CA268/BS268&lt;0.5,CA268/BS268&gt;2),"NM",(CA268/BS268-1)*100))</f>
        <v>0.78492935635792183</v>
      </c>
      <c r="CC268" s="71">
        <f>CC233</f>
        <v>680</v>
      </c>
      <c r="CD268" s="65">
        <f>IF(ISERROR(CC268/BU268),"NM",IF(OR(CC268/BU268&lt;0.5,CC268/BU268&gt;2),"NM",(CC268/BU268-1)*100))</f>
        <v>5.4263565891472965</v>
      </c>
      <c r="CE268" s="71">
        <f>CE233</f>
        <v>580</v>
      </c>
      <c r="CF268" s="65">
        <f>IF(ISERROR(CE268/BW268),"NM",IF(OR(CE268/BW268&lt;0.5,CE268/BW268&gt;2),"NM",(CE268/BW268-1)*100))</f>
        <v>-4.7619047619047672</v>
      </c>
      <c r="CG268" s="71">
        <f>CG233</f>
        <v>655</v>
      </c>
      <c r="CH268" s="65">
        <f>IF(ISERROR(CG268/BY268),"NM",IF(OR(CG268/BY268&lt;0.5,CG268/BY268&gt;2),"NM",(CG268/BY268-1)*100))</f>
        <v>3.8034865293185449</v>
      </c>
      <c r="CI268" s="71">
        <f>CI233</f>
        <v>668</v>
      </c>
      <c r="CJ268" s="65">
        <f>IF(ISERROR(CI268/CA268),"NM",IF(OR(CI268/CA268&lt;0.5,CI268/CA268&gt;2),"NM",(CI268/CA268-1)*100))</f>
        <v>4.049844236760114</v>
      </c>
      <c r="CK268" s="71">
        <f>CK233</f>
        <v>649</v>
      </c>
      <c r="CL268" s="65">
        <f>IF(ISERROR(CK268/CC268),"NM",IF(OR(CK268/CC268&lt;0.5,CK268/CC268&gt;2),"NM",(CK268/CC268-1)*100))</f>
        <v>-4.5588235294117592</v>
      </c>
      <c r="CM268" s="71">
        <f>CM233</f>
        <v>642</v>
      </c>
      <c r="CN268" s="65">
        <f>IF(ISERROR(CM268/CE268),"NM",IF(OR(CM268/CE268&lt;0.5,CM268/CE268&gt;2),"NM",(CM268/CE268-1)*100))</f>
        <v>10.689655172413804</v>
      </c>
      <c r="CO268" s="71">
        <f>CO233</f>
        <v>676</v>
      </c>
      <c r="CP268" s="65">
        <f>IF(ISERROR(CO268/CG268),"NM",IF(OR(CO268/CG268&lt;0.5,CO268/CG268&gt;2),"NM",(CO268/CG268-1)*100))</f>
        <v>3.2061068702289974</v>
      </c>
      <c r="CQ268" s="71">
        <f>CQ233</f>
        <v>705</v>
      </c>
      <c r="CR268" s="65">
        <f>IF(ISERROR(CQ268/CI268),"NM",IF(OR(CQ268/CI268&lt;0.5,CQ268/CI268&gt;2),"NM",(CQ268/CI268-1)*100))</f>
        <v>5.5389221556886303</v>
      </c>
      <c r="CS268" s="71">
        <f>CS233</f>
        <v>690</v>
      </c>
      <c r="CT268" s="65">
        <f>IF(ISERROR(CS268/CK268),"NM",IF(OR(CS268/CK268&lt;0.5,CS268/CK268&gt;2),"NM",(CS268/CK268-1)*100))</f>
        <v>6.3174114021571581</v>
      </c>
      <c r="CU268" s="71">
        <f>CU233</f>
        <v>678</v>
      </c>
      <c r="CV268" s="65">
        <f>IF(ISERROR(CU268/CM268),"NM",IF(OR(CU268/CM268&lt;0.5,CU268/CM268&gt;2),"NM",(CU268/CM268-1)*100))</f>
        <v>5.6074766355140193</v>
      </c>
      <c r="CW268" s="71">
        <f>CW233</f>
        <v>719</v>
      </c>
      <c r="CX268" s="65">
        <f>IF(ISERROR(CW268/CO268),"NM",IF(OR(CW268/CO268&lt;0.5,CW268/CO268&gt;2),"NM",(CW268/CO268-1)*100))</f>
        <v>6.3609467455621349</v>
      </c>
      <c r="CY268" s="71">
        <f>CY233</f>
        <v>712</v>
      </c>
      <c r="CZ268" s="65">
        <f>IF(ISERROR(CY268/CQ268),"NM",IF(OR(CY268/CQ268&lt;0.5,CY268/CQ268&gt;2),"NM",(CY268/CQ268-1)*100))</f>
        <v>0.99290780141843005</v>
      </c>
      <c r="DA268" s="71">
        <f>DA233</f>
        <v>724</v>
      </c>
      <c r="DB268" s="65">
        <f>IF(ISERROR(DA268/CS268),"NM",IF(OR(DA268/CS268&lt;0.5,DA268/CS268&gt;2),"NM",(DA268/CS268-1)*100))</f>
        <v>4.9275362318840665</v>
      </c>
      <c r="DC268" s="71">
        <f>DC233</f>
        <v>691</v>
      </c>
      <c r="DD268" s="65">
        <f>IF(ISERROR(DC268/CU268),"NM",IF(OR(DC268/CU268&lt;0.5,DC268/CU268&gt;2),"NM",(DC268/CU268-1)*100))</f>
        <v>1.9174041297935096</v>
      </c>
      <c r="DE268" s="71">
        <f>DE233</f>
        <v>714</v>
      </c>
      <c r="DF268" s="65">
        <f>IF(ISERROR(DE268/CW268),"NM",IF(OR(DE268/CW268&lt;0.5,DE268/CW268&gt;2),"NM",(DE268/CW268-1)*100))</f>
        <v>-0.69541029207231819</v>
      </c>
      <c r="DG268" s="71">
        <f>DG233</f>
        <v>724</v>
      </c>
      <c r="DH268" s="65">
        <f>IF(ISERROR(DG268/CY268),"NM",IF(OR(DG268/CY268&lt;0.5,DG268/CY268&gt;2),"NM",(DG268/CY268-1)*100))</f>
        <v>1.6853932584269593</v>
      </c>
      <c r="DI268" s="71">
        <f>DI233</f>
        <v>761</v>
      </c>
      <c r="DJ268" s="65">
        <f>IF(ISERROR(DI268/DA268),"NM",IF(OR(DI268/DA268&lt;0.5,DI268/DA268&gt;2),"NM",(DI268/DA268-1)*100))</f>
        <v>5.1104972375690672</v>
      </c>
      <c r="DK268" s="71">
        <f>DK233</f>
        <v>686</v>
      </c>
      <c r="DL268" s="65">
        <f>IF(ISERROR(DK268/DC268),"NM",IF(OR(DK268/DC268&lt;0.5,DK268/DC268&gt;2),"NM",(DK268/DC268-1)*100))</f>
        <v>-0.72358900144717797</v>
      </c>
      <c r="DM268" s="71">
        <f>DM233</f>
        <v>708</v>
      </c>
      <c r="DN268" s="65">
        <f>IF(ISERROR(DM268/DE268),"NM",IF(OR(DM268/DE268&lt;0.5,DM268/DE268&gt;2),"NM",(DM268/DE268-1)*100))</f>
        <v>-0.84033613445377853</v>
      </c>
      <c r="DO268" s="71">
        <f>DO233</f>
        <v>722</v>
      </c>
      <c r="DP268" s="65">
        <f>IF(ISERROR(DO268/DG268),"NM",IF(OR(DO268/DG268&lt;0.5,DO268/DG268&gt;2),"NM",(DO268/DG268-1)*100))</f>
        <v>-0.27624309392265678</v>
      </c>
      <c r="DQ268" s="71">
        <f>DQ233</f>
        <v>737</v>
      </c>
      <c r="DR268" s="65">
        <f>IF(ISERROR(DQ268/DI268),"NM",IF(OR(DQ268/DI268&lt;0.5,DQ268/DI268&gt;2),"NM",(DQ268/DI268-1)*100))</f>
        <v>-3.1537450722733285</v>
      </c>
      <c r="DS268" s="71">
        <f>DS233</f>
        <v>710</v>
      </c>
      <c r="DT268" s="65">
        <f>IF(ISERROR(DS268/DK268),"NM",IF(OR(DS268/DK268&lt;0.5,DS268/DK268&gt;2),"NM",(DS268/DK268-1)*100))</f>
        <v>3.4985422740524852</v>
      </c>
      <c r="DU268" s="71">
        <f>DU233</f>
        <v>715</v>
      </c>
      <c r="DV268" s="65">
        <f>IF(ISERROR(DU268/DM268),"NM",IF(OR(DU268/DM268&lt;0.5,DU268/DM268&gt;2),"NM",(DU268/DM268-1)*100))</f>
        <v>0.98870056497175618</v>
      </c>
      <c r="DW268" s="71">
        <f>DW233</f>
        <v>735</v>
      </c>
      <c r="DX268" s="65">
        <f>IF(ISERROR(DW268/DO268),"NM",IF(OR(DW268/DO268&lt;0.5,DW268/DO268&gt;2),"NM",(DW268/DO268-1)*100))</f>
        <v>1.8005540166204925</v>
      </c>
      <c r="DY268" s="71">
        <f t="shared" ref="DY268:EA268" si="891">DY233</f>
        <v>712</v>
      </c>
      <c r="DZ268" s="65">
        <f>IF(ISERROR(DY268/DQ268),"NM",IF(OR(DY268/DQ268&lt;0.5,DY268/DQ268&gt;2),"NM",(DY268/DQ268-1)*100))</f>
        <v>-3.3921302578018953</v>
      </c>
      <c r="EA268" s="71">
        <f t="shared" si="891"/>
        <v>690</v>
      </c>
      <c r="EB268" s="65">
        <f>IF(ISERROR(EA268/DS268),"NM",IF(OR(EA268/DS268&lt;0.5,EA268/DS268&gt;2),"NM",(EA268/DS268-1)*100))</f>
        <v>-2.8169014084507005</v>
      </c>
      <c r="EC268" s="71">
        <f t="shared" ref="EC268:EE268" si="892">EC233</f>
        <v>743</v>
      </c>
      <c r="ED268" s="65">
        <f>IF(ISERROR(EC268/DU268),"NM",IF(OR(EC268/DU268&lt;0.5,EC268/DU268&gt;2),"NM",(EC268/DU268-1)*100))</f>
        <v>3.9160839160839123</v>
      </c>
      <c r="EE268" s="71">
        <f t="shared" si="892"/>
        <v>715</v>
      </c>
      <c r="EF268" s="65">
        <f>IF(ISERROR(EE268/DW268),"NM",IF(OR(EE268/DW268&lt;0.5,EE268/DW268&gt;2),"NM",(EE268/DW268-1)*100))</f>
        <v>-2.7210884353741527</v>
      </c>
      <c r="EG268" s="71">
        <f t="shared" ref="EG268:EI268" si="893">EG233</f>
        <v>722</v>
      </c>
      <c r="EH268" s="65">
        <f>IF(ISERROR(EG268/DY268),"NM",IF(OR(EG268/DY268&lt;0.5,EG268/DY268&gt;2),"NM",(EG268/DY268-1)*100))</f>
        <v>1.4044943820224809</v>
      </c>
      <c r="EI268" s="71">
        <f t="shared" si="893"/>
        <v>710</v>
      </c>
      <c r="EJ268" s="65">
        <f>IF(ISERROR(EI268/EA268),"NM",IF(OR(EI268/EA268&lt;0.5,EI268/EA268&gt;2),"NM",(EI268/EA268-1)*100))</f>
        <v>2.8985507246376718</v>
      </c>
      <c r="EK268" s="71">
        <f t="shared" ref="EK268:EM268" si="894">EK233</f>
        <v>715</v>
      </c>
      <c r="EL268" s="65">
        <f>IF(ISERROR(EK268/EC268),"NM",IF(OR(EK268/EC268&lt;0.5,EK268/EC268&gt;2),"NM",(EK268/EC268-1)*100))</f>
        <v>-3.7685060565275874</v>
      </c>
      <c r="EM268" s="71">
        <f t="shared" si="894"/>
        <v>731</v>
      </c>
      <c r="EN268" s="65">
        <f>IF(ISERROR(EM268/EE268),"NM",IF(OR(EM268/EE268&lt;0.5,EM268/EE268&gt;2),"NM",(EM268/EE268-1)*100))</f>
        <v>2.2377622377622419</v>
      </c>
      <c r="EO268" s="71">
        <f t="shared" ref="EO268" si="895">EO233</f>
        <v>729</v>
      </c>
      <c r="EP268" s="65">
        <f>IF(ISERROR(EO268/EG268),"NM",IF(OR(EO268/EG268&lt;0.5,EO268/EG268&gt;2),"NM",(EO268/EG268-1)*100))</f>
        <v>0.96952908587257802</v>
      </c>
      <c r="EQ268" s="88">
        <f t="shared" ref="EQ268:ES268" si="896">EQ233</f>
        <v>725.28080350151663</v>
      </c>
      <c r="ER268" s="65">
        <f>IF(ISERROR(EQ268/EI268),"NM",IF(OR(EQ268/EI268&lt;0.5,EQ268/EI268&gt;2),"NM",(EQ268/EI268-1)*100))</f>
        <v>2.1522258452840282</v>
      </c>
      <c r="ES268" s="88">
        <f t="shared" si="896"/>
        <v>730.84728067943729</v>
      </c>
      <c r="ET268" s="65">
        <f>IF(ISERROR(ES268/EK268),"NM",IF(OR(ES268/EK268&lt;0.5,ES268/EK268&gt;2),"NM",(ES268/EK268-1)*100))</f>
        <v>2.2164028922289969</v>
      </c>
      <c r="EU268" s="88">
        <f t="shared" ref="EU268" si="897">EU233</f>
        <v>748.88899686098307</v>
      </c>
      <c r="EV268" s="65">
        <f>IF(ISERROR(EU268/EM268),"NM",IF(OR(EU268/EM268&lt;0.5,EU268/EM268&gt;2),"NM",(EU268/EM268-1)*100))</f>
        <v>2.4471951930209457</v>
      </c>
      <c r="EW268" s="88">
        <f t="shared" ref="EW268" si="898">EW233</f>
        <v>759.62903436482293</v>
      </c>
      <c r="EX268" s="65">
        <f>IF(ISERROR(EW268/EO268),"NM",IF(OR(EW268/EO268&lt;0.5,EW268/EO268&gt;2),"NM",(EW268/EO268-1)*100))</f>
        <v>4.2015136302912204</v>
      </c>
      <c r="EY268" s="65"/>
      <c r="EZ268" s="317"/>
      <c r="FA268" s="59"/>
      <c r="FB268" s="88">
        <f>FB233</f>
        <v>749.47400000000005</v>
      </c>
      <c r="FC268" s="63"/>
      <c r="FD268" s="88">
        <f>FD233</f>
        <v>845</v>
      </c>
      <c r="FE268" s="65">
        <f>IF(ISERROR(FD268/FB268),"NM",IF(OR(FD268/FB268&lt;0.5,FD268/FB268&gt;2),"NM",(FD268/FB268-1)*100))</f>
        <v>12.74573901162681</v>
      </c>
      <c r="FF268" s="88">
        <f>FF233</f>
        <v>969</v>
      </c>
      <c r="FG268" s="65">
        <f>IF(ISERROR(FF268/FD268),"NM",IF(OR(FF268/FD268&lt;0.5,FF268/FD268&gt;2),"NM",(FF268/FD268-1)*100))</f>
        <v>14.674556213017741</v>
      </c>
      <c r="FH268" s="88">
        <f>FH233</f>
        <v>1131</v>
      </c>
      <c r="FI268" s="65">
        <f>IF(ISERROR(FH268/FF268),"NM",IF(OR(FH268/FF268&lt;0.5,FH268/FF268&gt;2),"NM",(FH268/FF268-1)*100))</f>
        <v>16.718266253869963</v>
      </c>
      <c r="FJ268" s="88">
        <f>S268+U268+W268+Y268</f>
        <v>1359</v>
      </c>
      <c r="FK268" s="65">
        <f>IF(ISERROR(FJ268/FH268),"NM",IF(OR(FJ268/FH268&lt;0.5,FJ268/FH268&gt;2),"NM",(FJ268/FH268-1)*100))</f>
        <v>20.15915119363396</v>
      </c>
      <c r="FL268" s="88">
        <f>AA268+AC268+AE268+AG268</f>
        <v>1585</v>
      </c>
      <c r="FM268" s="65">
        <f>IF(ISERROR(FL268/FJ268),"NM",IF(OR(FL268/FJ268&lt;0.5,FL268/FJ268&gt;2),"NM",(FL268/FJ268-1)*100))</f>
        <v>16.629874908020614</v>
      </c>
      <c r="FN268" s="88">
        <f>AI268+AK268+AM268+AO268</f>
        <v>1803</v>
      </c>
      <c r="FO268" s="65">
        <f>IF(ISERROR(FN268/FL268),"NM",IF(OR(FN268/FL268&lt;0.5,FN268/FL268&gt;2),"NM",(FN268/FL268-1)*100))</f>
        <v>13.75394321766561</v>
      </c>
      <c r="FP268" s="88">
        <f>AQ268+AS268+AU268+AW268</f>
        <v>1991</v>
      </c>
      <c r="FQ268" s="65">
        <f>IF(ISERROR(FP268/FN268),"NM",IF(OR(FP268/FN268&lt;0.5,FP268/FN268&gt;2),"NM",(FP268/FN268-1)*100))</f>
        <v>10.427066001109253</v>
      </c>
      <c r="FR268" s="90">
        <f>AY268+BA268+BC268+BE268</f>
        <v>2169</v>
      </c>
      <c r="FS268" s="65">
        <f>IF(ISERROR(FR268/FP268),"NM",IF(OR(FR268/FP268&lt;0.5,FR268/FP268&gt;2),"NM",(FR268/FP268-1)*100))</f>
        <v>8.940231039678558</v>
      </c>
      <c r="FT268" s="90">
        <f>BG268+BI268+BK268+BM268</f>
        <v>2351</v>
      </c>
      <c r="FU268" s="65">
        <f>IF(ISERROR(FT268/FR268),"NM",IF(OR(FT268/FR268&lt;0.5,FT268/FR268&gt;2),"NM",(FT268/FR268-1)*100))</f>
        <v>8.3909635776855609</v>
      </c>
      <c r="FV268" s="87">
        <f>BO268+BQ268+BS268+BU268</f>
        <v>2526</v>
      </c>
      <c r="FW268" s="65">
        <f>IF(ISERROR(FV268/FT268),"NM",IF(OR(FV268/FT268&lt;0.5,FV268/FT268&gt;2),"NM",(FV268/FT268-1)*100))</f>
        <v>7.4436410038281497</v>
      </c>
      <c r="FX268" s="87">
        <f>BW268+BY268+CA268+CC268</f>
        <v>2562</v>
      </c>
      <c r="FY268" s="65">
        <f>IF(ISERROR(FX268/FV268),"NM",IF(OR(FX268/FV268&lt;0.5,FX268/FV268&gt;2),"NM",(FX268/FV268-1)*100))</f>
        <v>1.4251781472684133</v>
      </c>
      <c r="FZ268" s="87">
        <f>CE268+CG268+CI268+CK268</f>
        <v>2552</v>
      </c>
      <c r="GA268" s="65">
        <f>IF(ISERROR(FZ268/FX268),"NM",IF(OR(FZ268/FX268&lt;0.5,FZ268/FX268&gt;2),"NM",(FZ268/FX268-1)*100))</f>
        <v>-0.39032006245121043</v>
      </c>
      <c r="GB268" s="87">
        <f>CM268+CO268+CQ268+CS268</f>
        <v>2713</v>
      </c>
      <c r="GC268" s="65">
        <f>IF(ISERROR(GB268/FZ268),"NM",IF(OR(GB268/FZ268&lt;0.5,GB268/FZ268&gt;2),"NM",(GB268/FZ268-1)*100))</f>
        <v>6.308777429467094</v>
      </c>
      <c r="GD268" s="87">
        <f>CU268+CW268+CY268+DA268</f>
        <v>2833</v>
      </c>
      <c r="GE268" s="65">
        <f>IF(ISERROR(GD268/GB268),"NM",IF(OR(GD268/GB268&lt;0.5,GD268/GB268&gt;2),"NM",(GD268/GB268-1)*100))</f>
        <v>4.4231478068558872</v>
      </c>
      <c r="GF268" s="87">
        <f>DC268+DE268+DG268+DI268</f>
        <v>2890</v>
      </c>
      <c r="GG268" s="65">
        <f>IF(ISERROR(GF268/GD268),"NM",IF(OR(GF268/GD268&lt;0.5,GF268/GD268&gt;2),"NM",(GF268/GD268-1)*100))</f>
        <v>2.0120014119308083</v>
      </c>
      <c r="GH268" s="87">
        <f>DK268+DM268+DO268+DQ268</f>
        <v>2853</v>
      </c>
      <c r="GI268" s="65">
        <f>IF(ISERROR(GH268/GF268),"NM",IF(OR(GH268/GF268&lt;0.5,GH268/GF268&gt;2),"NM",(GH268/GF268-1)*100))</f>
        <v>-1.280276816608994</v>
      </c>
      <c r="GJ268" s="87">
        <f>DS268+DU268+DW268+DY268</f>
        <v>2872</v>
      </c>
      <c r="GK268" s="65">
        <f>IF(ISERROR(GJ268/GH268),"NM",IF(OR(GJ268/GH268&lt;0.5,GJ268/GH268&gt;2),"NM",(GJ268/GH268-1)*100))</f>
        <v>0.66596565019279019</v>
      </c>
      <c r="GL268" s="87">
        <f>EA268+EC268+EE268+EG268</f>
        <v>2870</v>
      </c>
      <c r="GM268" s="65">
        <f>IF(ISERROR(GL268/GJ268),"NM",IF(OR(GL268/GJ268&lt;0.5,GL268/GJ268&gt;2),"NM",(GL268/GJ268-1)*100))</f>
        <v>-6.9637883008355494E-2</v>
      </c>
      <c r="GN268" s="87">
        <f>EI268+EK268+EM268+EO268</f>
        <v>2885</v>
      </c>
      <c r="GO268" s="65">
        <f>IF(ISERROR(GN268/GL268),"NM",IF(OR(GN268/GL268&lt;0.5,GN268/GL268&gt;2),"NM",(GN268/GL268-1)*100))</f>
        <v>0.52264808362370019</v>
      </c>
      <c r="GP268" s="87">
        <f>EQ268+ES268+EU268+EW268</f>
        <v>2964.6461154067597</v>
      </c>
      <c r="GQ268" s="65">
        <f>IF(ISERROR(GP268/GN268),"NM",IF(OR(GP268/GN268&lt;0.5,GP268/GN268&gt;2),"NM",(GP268/GN268-1)*100))</f>
        <v>2.7606972411355235</v>
      </c>
      <c r="GR268" s="88">
        <f>GR233</f>
        <v>3208.0054975777348</v>
      </c>
      <c r="GS268" s="65">
        <f>IF(ISERROR(GR268/GP268),"NM",IF(OR(GR268/GP268&lt;0.5,GR268/GP268&gt;2),"NM",(GR268/GP268-1)*100))</f>
        <v>8.2087160725955677</v>
      </c>
      <c r="GT268" s="88">
        <f>GT233</f>
        <v>3482.6803760404555</v>
      </c>
      <c r="GU268" s="65">
        <f>IF(ISERROR(GT268/GR268),"NM",IF(OR(GT268/GR268&lt;0.5,GT268/GR268&gt;2),"NM",(GT268/GR268-1)*100))</f>
        <v>8.5621698176676873</v>
      </c>
      <c r="GV268" s="88">
        <f>GV233</f>
        <v>3775.6855667743735</v>
      </c>
      <c r="GW268" s="65">
        <f>IF(ISERROR(GV268/GT268),"NM",IF(OR(GV268/GT268&lt;0.5,GV268/GT268&gt;2),"NM",(GV268/GT268-1)*100))</f>
        <v>8.4132093415659082</v>
      </c>
      <c r="GX268" s="88">
        <f>GX233</f>
        <v>4083.7109402838951</v>
      </c>
      <c r="GY268" s="65">
        <f>IF(ISERROR(GX268/GV268),"NM",IF(OR(GX268/GV268&lt;0.5,GX268/GV268&gt;2),"NM",(GX268/GV268-1)*100))</f>
        <v>8.1581309688526957</v>
      </c>
      <c r="GZ268" s="67">
        <f t="shared" si="723"/>
        <v>7.1968034726311414</v>
      </c>
      <c r="HA268" s="283"/>
      <c r="HB268" s="57"/>
      <c r="HC268"/>
      <c r="HD268"/>
      <c r="HE268"/>
      <c r="HF268"/>
      <c r="HG268"/>
      <c r="HH268"/>
    </row>
    <row r="269" spans="2:216" s="2" customFormat="1" ht="13.5" customHeight="1" x14ac:dyDescent="0.2">
      <c r="B269" s="54" t="str">
        <f>B243</f>
        <v>Amortization of DPAC</v>
      </c>
      <c r="C269" s="88">
        <f>C243</f>
        <v>28</v>
      </c>
      <c r="D269" s="63"/>
      <c r="E269" s="88">
        <f>E243</f>
        <v>31</v>
      </c>
      <c r="F269" s="63"/>
      <c r="G269" s="88">
        <f>G243</f>
        <v>31</v>
      </c>
      <c r="H269" s="63"/>
      <c r="I269" s="88">
        <f>I243</f>
        <v>35</v>
      </c>
      <c r="J269" s="63"/>
      <c r="K269" s="88">
        <f>K243</f>
        <v>33</v>
      </c>
      <c r="L269" s="63">
        <f>IF(ISERROR(K269/C269),"NM",IF(OR(K269/C269&lt;0.5,K269/C269&gt;2),"NM",(K269/C269-1)*100))</f>
        <v>17.857142857142861</v>
      </c>
      <c r="M269" s="88">
        <f>M243</f>
        <v>39</v>
      </c>
      <c r="N269" s="63">
        <f>IF(ISERROR(M269/E269),"NM",IF(OR(M269/E269&lt;0.5,M269/E269&gt;2),"NM",(M269/E269-1)*100))</f>
        <v>25.806451612903224</v>
      </c>
      <c r="O269" s="88">
        <f>O243</f>
        <v>36</v>
      </c>
      <c r="P269" s="63">
        <f>IF(ISERROR(O269/G269),"NM",IF(OR(O269/G269&lt;0.5,O269/G269&gt;2),"NM",(O269/G269-1)*100))</f>
        <v>16.129032258064523</v>
      </c>
      <c r="Q269" s="88">
        <f>Q243</f>
        <v>42</v>
      </c>
      <c r="R269" s="63">
        <f>IF(ISERROR(Q269/I269),"NM",IF(OR(Q269/I269&lt;0.5,Q269/I269&gt;2),"NM",(Q269/I269-1)*100))</f>
        <v>19.999999999999996</v>
      </c>
      <c r="S269" s="88">
        <f>S243</f>
        <v>42</v>
      </c>
      <c r="T269" s="63">
        <f>IF(ISERROR(S269/K269),"NM",IF(OR(S269/K269&lt;0.5,S269/K269&gt;2),"NM",(S269/K269-1)*100))</f>
        <v>27.27272727272727</v>
      </c>
      <c r="U269" s="88">
        <f>U243</f>
        <v>43</v>
      </c>
      <c r="V269" s="63">
        <f>IF(ISERROR(U269/M269),"NM",IF(OR(U269/M269&lt;0.5,U269/M269&gt;2),"NM",(U269/M269-1)*100))</f>
        <v>10.256410256410264</v>
      </c>
      <c r="W269" s="88">
        <f>W243</f>
        <v>42</v>
      </c>
      <c r="X269" s="63">
        <f>IF(ISERROR(W269/O269),"NM",IF(OR(W269/O269&lt;0.5,W269/O269&gt;2),"NM",(W269/O269-1)*100))</f>
        <v>16.666666666666675</v>
      </c>
      <c r="Y269" s="88">
        <f>Y243</f>
        <v>49</v>
      </c>
      <c r="Z269" s="63">
        <f>IF(ISERROR(Y269/Q269),"NM",IF(OR(Y269/Q269&lt;0.5,Y269/Q269&gt;2),"NM",(Y269/Q269-1)*100))</f>
        <v>16.666666666666675</v>
      </c>
      <c r="AA269" s="88">
        <f>AA243</f>
        <v>50</v>
      </c>
      <c r="AB269" s="63">
        <f>IF(ISERROR(AA269/S269),"NM",IF(OR(AA269/S269&lt;0.5,AA269/S269&gt;2),"NM",(AA269/S269-1)*100))</f>
        <v>19.047619047619047</v>
      </c>
      <c r="AC269" s="88">
        <f>AC243</f>
        <v>51</v>
      </c>
      <c r="AD269" s="63">
        <f>IF(ISERROR(AC269/U269),"NM",IF(OR(AC269/U269&lt;0.5,AC269/U269&gt;2),"NM",(AC269/U269-1)*100))</f>
        <v>18.604651162790709</v>
      </c>
      <c r="AE269" s="88">
        <f>AE243</f>
        <v>48</v>
      </c>
      <c r="AF269" s="63">
        <f>IF(ISERROR(AE269/W269),"NM",IF(OR(AE269/W269&lt;0.5,AE269/W269&gt;2),"NM",(AE269/W269-1)*100))</f>
        <v>14.285714285714279</v>
      </c>
      <c r="AG269" s="88">
        <f>AG243</f>
        <v>60</v>
      </c>
      <c r="AH269" s="63">
        <f>IF(ISERROR(AG269/Y269),"NM",IF(OR(AG269/Y269&lt;0.5,AG269/Y269&gt;2),"NM",(AG269/Y269-1)*100))</f>
        <v>22.448979591836739</v>
      </c>
      <c r="AI269" s="89">
        <f>AI243</f>
        <v>59</v>
      </c>
      <c r="AJ269" s="63">
        <f>IF(ISERROR(AI269/AA269),"NM",IF(OR(AI269/AA269&lt;0.5,AI269/AA269&gt;2),"NM",(AI269/AA269-1)*100))</f>
        <v>17.999999999999993</v>
      </c>
      <c r="AK269" s="88">
        <f>AK243</f>
        <v>61</v>
      </c>
      <c r="AL269" s="63">
        <f>IF(ISERROR(AK269/AC269),"NM",IF(OR(AK269/AC269&lt;0.5,AK269/AC269&gt;2),"NM",(AK269/AC269-1)*100))</f>
        <v>19.6078431372549</v>
      </c>
      <c r="AM269" s="88">
        <f>AM243</f>
        <v>59</v>
      </c>
      <c r="AN269" s="63">
        <f>IF(ISERROR(AM269/AE269),"NM",IF(OR(AM269/AE269&lt;0.5,AM269/AE269&gt;2),"NM",(AM269/AE269-1)*100))</f>
        <v>22.916666666666675</v>
      </c>
      <c r="AO269" s="71">
        <f>AO243</f>
        <v>66</v>
      </c>
      <c r="AP269" s="63">
        <f>IF(ISERROR(AO269/AG269),"NM",IF(OR(AO269/AG269&lt;0.5,AO269/AG269&gt;2),"NM",(AO269/AG269-1)*100))</f>
        <v>10.000000000000009</v>
      </c>
      <c r="AQ269" s="71">
        <f>AQ243</f>
        <v>64</v>
      </c>
      <c r="AR269" s="63">
        <f>IF(ISERROR(AQ269/AI269),"NM",IF(OR(AQ269/AI269&lt;0.5,AQ269/AI269&gt;2),"NM",(AQ269/AI269-1)*100))</f>
        <v>8.4745762711864394</v>
      </c>
      <c r="AS269" s="71">
        <f>AS243</f>
        <v>62</v>
      </c>
      <c r="AT269" s="63">
        <f>IF(ISERROR(AS269/AK269),"NM",IF(OR(AS269/AK269&lt;0.5,AS269/AK269&gt;2),"NM",(AS269/AK269-1)*100))</f>
        <v>1.6393442622950838</v>
      </c>
      <c r="AU269" s="71">
        <f>AU243</f>
        <v>60</v>
      </c>
      <c r="AV269" s="63">
        <f>IF(ISERROR(AU269/AM269),"NM",IF(OR(AU269/AM269&lt;0.5,AU269/AM269&gt;2),"NM",(AU269/AM269-1)*100))</f>
        <v>1.6949152542372836</v>
      </c>
      <c r="AW269" s="71">
        <f>AW243</f>
        <v>72</v>
      </c>
      <c r="AX269" s="63">
        <f>IF(ISERROR(AW269/AO269),"NM",IF(OR(AW269/AO269&lt;0.5,AW269/AO269&gt;2),"NM",(AW269/AO269-1)*100))</f>
        <v>9.0909090909090828</v>
      </c>
      <c r="AY269" s="71">
        <f>AY243</f>
        <v>75</v>
      </c>
      <c r="AZ269" s="65">
        <f>IF(ISERROR(AY269/AQ269),"NM",IF(OR(AY269/AQ269&lt;0.5,AY269/AQ269&gt;2),"NM",(AY269/AQ269-1)*100))</f>
        <v>17.1875</v>
      </c>
      <c r="BA269" s="71">
        <f>BA243</f>
        <v>70</v>
      </c>
      <c r="BB269" s="65">
        <f>IF(ISERROR(BA269/AS269),"NM",IF(OR(BA269/AS269&lt;0.5,BA269/AS269&gt;2),"NM",(BA269/AS269-1)*100))</f>
        <v>12.903225806451623</v>
      </c>
      <c r="BC269" s="71">
        <f>BC243</f>
        <v>68</v>
      </c>
      <c r="BD269" s="65">
        <f>IF(ISERROR(BC269/AU269),"NM",IF(OR(BC269/AU269&lt;0.5,BC269/AU269&gt;2),"NM",(BC269/AU269-1)*100))</f>
        <v>13.33333333333333</v>
      </c>
      <c r="BE269" s="71">
        <f>BE243</f>
        <v>77</v>
      </c>
      <c r="BF269" s="65">
        <f>IF(ISERROR(BE269/AW269),"NM",IF(OR(BE269/AW269&lt;0.5,BE269/AW269&gt;2),"NM",(BE269/AW269-1)*100))</f>
        <v>6.944444444444442</v>
      </c>
      <c r="BG269" s="71">
        <f>BG243</f>
        <v>80</v>
      </c>
      <c r="BH269" s="65">
        <f>IF(ISERROR(BG269/AY269),"NM",IF(OR(BG269/AY269&lt;0.5,BG269/AY269&gt;2),"NM",(BG269/AY269-1)*100))</f>
        <v>6.6666666666666652</v>
      </c>
      <c r="BI269" s="71">
        <f>BI243</f>
        <v>79</v>
      </c>
      <c r="BJ269" s="65">
        <f>IF(ISERROR(BI269/BA269),"NM",IF(OR(BI269/BA269&lt;0.5,BI269/BA269&gt;2),"NM",(BI269/BA269-1)*100))</f>
        <v>12.857142857142856</v>
      </c>
      <c r="BK269" s="71">
        <f>BK243</f>
        <v>76</v>
      </c>
      <c r="BL269" s="65">
        <f>IF(ISERROR(BK269/BC269),"NM",IF(OR(BK269/BC269&lt;0.5,BK269/BC269&gt;2),"NM",(BK269/BC269-1)*100))</f>
        <v>11.764705882352944</v>
      </c>
      <c r="BM269" s="71">
        <f>BM243</f>
        <v>88</v>
      </c>
      <c r="BN269" s="65">
        <f>IF(ISERROR(BM269/BE269),"NM",IF(OR(BM269/BE269&lt;0.5,BM269/BE269&gt;2),"NM",(BM269/BE269-1)*100))</f>
        <v>14.285714285714279</v>
      </c>
      <c r="BO269" s="71">
        <f>BO243</f>
        <v>95</v>
      </c>
      <c r="BP269" s="65">
        <f>IF(ISERROR(BO269/BG269),"NM",IF(OR(BO269/BG269&lt;0.5,BO269/BG269&gt;2),"NM",(BO269/BG269-1)*100))</f>
        <v>18.75</v>
      </c>
      <c r="BQ269" s="71">
        <f>BQ243</f>
        <v>85</v>
      </c>
      <c r="BR269" s="65">
        <f>IF(ISERROR(BQ269/BI269),"NM",IF(OR(BQ269/BI269&lt;0.5,BQ269/BI269&gt;2),"NM",(BQ269/BI269-1)*100))</f>
        <v>7.5949367088607556</v>
      </c>
      <c r="BS269" s="71">
        <f>BS243</f>
        <v>88</v>
      </c>
      <c r="BT269" s="65">
        <f>IF(ISERROR(BS269/BK269),"NM",IF(OR(BS269/BK269&lt;0.5,BS269/BK269&gt;2),"NM",(BS269/BK269-1)*100))</f>
        <v>15.789473684210531</v>
      </c>
      <c r="BU269" s="71">
        <f>BU243</f>
        <v>102</v>
      </c>
      <c r="BV269" s="65">
        <f>IF(ISERROR(BU269/BM269),"NM",IF(OR(BU269/BM269&lt;0.5,BU269/BM269&gt;2),"NM",(BU269/BM269-1)*100))</f>
        <v>15.909090909090917</v>
      </c>
      <c r="BW269" s="71">
        <f>BW243</f>
        <v>126</v>
      </c>
      <c r="BX269" s="65">
        <f>IF(ISERROR(BW269/BO269),"NM",IF(OR(BW269/BO269&lt;0.5,BW269/BO269&gt;2),"NM",(BW269/BO269-1)*100))</f>
        <v>32.631578947368411</v>
      </c>
      <c r="BY269" s="71">
        <f>BY243</f>
        <v>104</v>
      </c>
      <c r="BZ269" s="65">
        <f>IF(ISERROR(BY269/BQ269),"NM",IF(OR(BY269/BQ269&lt;0.5,BY269/BQ269&gt;2),"NM",(BY269/BQ269-1)*100))</f>
        <v>22.352941176470598</v>
      </c>
      <c r="CA269" s="71">
        <f>CA243</f>
        <v>93</v>
      </c>
      <c r="CB269" s="65">
        <f>IF(ISERROR(CA269/BS269),"NM",IF(OR(CA269/BS269&lt;0.5,CA269/BS269&gt;2),"NM",(CA269/BS269-1)*100))</f>
        <v>5.6818181818181879</v>
      </c>
      <c r="CC269" s="71">
        <f>CC243</f>
        <v>96</v>
      </c>
      <c r="CD269" s="65">
        <f>IF(ISERROR(CC269/BU269),"NM",IF(OR(CC269/BU269&lt;0.5,CC269/BU269&gt;2),"NM",(CC269/BU269-1)*100))</f>
        <v>-5.8823529411764719</v>
      </c>
      <c r="CE269" s="71">
        <f>CE243</f>
        <v>125</v>
      </c>
      <c r="CF269" s="65">
        <f>IF(ISERROR(CE269/BW269),"NM",IF(OR(CE269/BW269&lt;0.5,CE269/BW269&gt;2),"NM",(CE269/BW269-1)*100))</f>
        <v>-0.79365079365079083</v>
      </c>
      <c r="CG269" s="71">
        <f>CG243</f>
        <v>82</v>
      </c>
      <c r="CH269" s="65">
        <f>IF(ISERROR(CG269/BY269),"NM",IF(OR(CG269/BY269&lt;0.5,CG269/BY269&gt;2),"NM",(CG269/BY269-1)*100))</f>
        <v>-21.153846153846157</v>
      </c>
      <c r="CI269" s="71">
        <f>CI243</f>
        <v>89</v>
      </c>
      <c r="CJ269" s="65">
        <f>IF(ISERROR(CI269/CA269),"NM",IF(OR(CI269/CA269&lt;0.5,CI269/CA269&gt;2),"NM",(CI269/CA269-1)*100))</f>
        <v>-4.3010752688172005</v>
      </c>
      <c r="CK269" s="71">
        <f>CK243</f>
        <v>100.3</v>
      </c>
      <c r="CL269" s="65">
        <f>IF(ISERROR(CK269/CC269),"NM",IF(OR(CK269/CC269&lt;0.5,CK269/CC269&gt;2),"NM",(CK269/CC269-1)*100))</f>
        <v>4.4791666666666563</v>
      </c>
      <c r="CM269" s="71">
        <f>CM243</f>
        <v>107</v>
      </c>
      <c r="CN269" s="65">
        <f>IF(ISERROR(CM269/CE269),"NM",IF(OR(CM269/CE269&lt;0.5,CM269/CE269&gt;2),"NM",(CM269/CE269-1)*100))</f>
        <v>-14.400000000000002</v>
      </c>
      <c r="CO269" s="71">
        <f>CO243</f>
        <v>89</v>
      </c>
      <c r="CP269" s="65">
        <f>IF(ISERROR(CO269/CG269),"NM",IF(OR(CO269/CG269&lt;0.5,CO269/CG269&gt;2),"NM",(CO269/CG269-1)*100))</f>
        <v>8.5365853658536661</v>
      </c>
      <c r="CQ269" s="71">
        <f>CQ243</f>
        <v>91.3</v>
      </c>
      <c r="CR269" s="65">
        <f>IF(ISERROR(CQ269/CI269),"NM",IF(OR(CQ269/CI269&lt;0.5,CQ269/CI269&gt;2),"NM",(CQ269/CI269-1)*100))</f>
        <v>2.5842696629213346</v>
      </c>
      <c r="CS269" s="71">
        <f>CS243</f>
        <v>96</v>
      </c>
      <c r="CT269" s="65">
        <f>IF(ISERROR(CS269/CK269),"NM",IF(OR(CS269/CK269&lt;0.5,CS269/CK269&gt;2),"NM",(CS269/CK269-1)*100))</f>
        <v>-4.287138584247252</v>
      </c>
      <c r="CU269" s="71">
        <f>CU243</f>
        <v>110</v>
      </c>
      <c r="CV269" s="65">
        <f>IF(ISERROR(CU269/CM269),"NM",IF(OR(CU269/CM269&lt;0.5,CU269/CM269&gt;2),"NM",(CU269/CM269-1)*100))</f>
        <v>2.8037383177569986</v>
      </c>
      <c r="CW269" s="71">
        <f>CW243</f>
        <v>92</v>
      </c>
      <c r="CX269" s="65">
        <f>IF(ISERROR(CW269/CO269),"NM",IF(OR(CW269/CO269&lt;0.5,CW269/CO269&gt;2),"NM",(CW269/CO269-1)*100))</f>
        <v>3.3707865168539408</v>
      </c>
      <c r="CY269" s="71">
        <f>CY243</f>
        <v>101</v>
      </c>
      <c r="CZ269" s="65">
        <f>IF(ISERROR(CY269/CQ269),"NM",IF(OR(CY269/CQ269&lt;0.5,CY269/CQ269&gt;2),"NM",(CY269/CQ269-1)*100))</f>
        <v>10.624315443592547</v>
      </c>
      <c r="DA269" s="71">
        <f>DA243</f>
        <v>98</v>
      </c>
      <c r="DB269" s="65">
        <f>IF(ISERROR(DA269/CS269),"NM",IF(OR(DA269/CS269&lt;0.5,DA269/CS269&gt;2),"NM",(DA269/CS269-1)*100))</f>
        <v>2.0833333333333259</v>
      </c>
      <c r="DC269" s="71">
        <f>DC243</f>
        <v>120</v>
      </c>
      <c r="DD269" s="65">
        <f>IF(ISERROR(DC269/CU269),"NM",IF(OR(DC269/CU269&lt;0.5,DC269/CU269&gt;2),"NM",(DC269/CU269-1)*100))</f>
        <v>9.0909090909090828</v>
      </c>
      <c r="DE269" s="71">
        <f>DE243</f>
        <v>98</v>
      </c>
      <c r="DF269" s="65">
        <f>IF(ISERROR(DE269/CW269),"NM",IF(OR(DE269/CW269&lt;0.5,DE269/CW269&gt;2),"NM",(DE269/CW269-1)*100))</f>
        <v>6.5217391304347894</v>
      </c>
      <c r="DG269" s="71">
        <f>DG243</f>
        <v>103</v>
      </c>
      <c r="DH269" s="65">
        <f>IF(ISERROR(DG269/CY269),"NM",IF(OR(DG269/CY269&lt;0.5,DG269/CY269&gt;2),"NM",(DG269/CY269-1)*100))</f>
        <v>1.980198019801982</v>
      </c>
      <c r="DI269" s="71">
        <f>DI243</f>
        <v>112</v>
      </c>
      <c r="DJ269" s="65">
        <f>IF(ISERROR(DI269/DA269),"NM",IF(OR(DI269/DA269&lt;0.5,DI269/DA269&gt;2),"NM",(DI269/DA269-1)*100))</f>
        <v>14.285714285714279</v>
      </c>
      <c r="DK269" s="71">
        <f>DK243</f>
        <v>130</v>
      </c>
      <c r="DL269" s="65">
        <f>IF(ISERROR(DK269/DC269),"NM",IF(OR(DK269/DC269&lt;0.5,DK269/DC269&gt;2),"NM",(DK269/DC269-1)*100))</f>
        <v>8.333333333333325</v>
      </c>
      <c r="DM269" s="71">
        <f>DM243</f>
        <v>108</v>
      </c>
      <c r="DN269" s="65">
        <f>IF(ISERROR(DM269/DE269),"NM",IF(OR(DM269/DE269&lt;0.5,DM269/DE269&gt;2),"NM",(DM269/DE269-1)*100))</f>
        <v>10.20408163265305</v>
      </c>
      <c r="DO269" s="71">
        <f>DO243</f>
        <v>112</v>
      </c>
      <c r="DP269" s="65">
        <f>IF(ISERROR(DO269/DG269),"NM",IF(OR(DO269/DG269&lt;0.5,DO269/DG269&gt;2),"NM",(DO269/DG269-1)*100))</f>
        <v>8.737864077669899</v>
      </c>
      <c r="DQ269" s="71">
        <f>DQ243</f>
        <v>109</v>
      </c>
      <c r="DR269" s="65">
        <f>IF(ISERROR(DQ269/DI269),"NM",IF(OR(DQ269/DI269&lt;0.5,DQ269/DI269&gt;2),"NM",(DQ269/DI269-1)*100))</f>
        <v>-2.6785714285714302</v>
      </c>
      <c r="DS269" s="71">
        <f>DS243</f>
        <v>128</v>
      </c>
      <c r="DT269" s="65">
        <f>IF(ISERROR(DS269/DK269),"NM",IF(OR(DS269/DK269&lt;0.5,DS269/DK269&gt;2),"NM",(DS269/DK269-1)*100))</f>
        <v>-1.538461538461533</v>
      </c>
      <c r="DU269" s="71">
        <f>DU243</f>
        <v>113</v>
      </c>
      <c r="DV269" s="65">
        <f>IF(ISERROR(DU269/DM269),"NM",IF(OR(DU269/DM269&lt;0.5,DU269/DM269&gt;2),"NM",(DU269/DM269-1)*100))</f>
        <v>4.629629629629628</v>
      </c>
      <c r="DW269" s="71">
        <f>DW243</f>
        <v>114</v>
      </c>
      <c r="DX269" s="65">
        <f>IF(ISERROR(DW269/DO269),"NM",IF(OR(DW269/DO269&lt;0.5,DW269/DO269&gt;2),"NM",(DW269/DO269-1)*100))</f>
        <v>1.7857142857142794</v>
      </c>
      <c r="DY269" s="71">
        <f t="shared" ref="DY269:EA269" si="899">DY243</f>
        <v>133</v>
      </c>
      <c r="DZ269" s="65">
        <f>IF(ISERROR(DY269/DQ269),"NM",IF(OR(DY269/DQ269&lt;0.5,DY269/DQ269&gt;2),"NM",(DY269/DQ269-1)*100))</f>
        <v>22.018348623853214</v>
      </c>
      <c r="EA269" s="71">
        <f t="shared" si="899"/>
        <v>141</v>
      </c>
      <c r="EB269" s="65">
        <f>IF(ISERROR(EA269/DS269),"NM",IF(OR(EA269/DS269&lt;0.5,EA269/DS269&gt;2),"NM",(EA269/DS269-1)*100))</f>
        <v>10.15625</v>
      </c>
      <c r="EC269" s="71">
        <f t="shared" ref="EC269:EE269" si="900">EC243</f>
        <v>117</v>
      </c>
      <c r="ED269" s="65">
        <f>IF(ISERROR(EC269/DU269),"NM",IF(OR(EC269/DU269&lt;0.5,EC269/DU269&gt;2),"NM",(EC269/DU269-1)*100))</f>
        <v>3.539823008849563</v>
      </c>
      <c r="EE269" s="71">
        <f t="shared" si="900"/>
        <v>116</v>
      </c>
      <c r="EF269" s="65">
        <f>IF(ISERROR(EE269/DW269),"NM",IF(OR(EE269/DW269&lt;0.5,EE269/DW269&gt;2),"NM",(EE269/DW269-1)*100))</f>
        <v>1.7543859649122862</v>
      </c>
      <c r="EG269" s="71">
        <f t="shared" ref="EG269:EI269" si="901">EG243</f>
        <v>124</v>
      </c>
      <c r="EH269" s="65">
        <f>IF(ISERROR(EG269/DY269),"NM",IF(OR(EG269/DY269&lt;0.5,EG269/DY269&gt;2),"NM",(EG269/DY269-1)*100))</f>
        <v>-6.7669172932330879</v>
      </c>
      <c r="EI269" s="71">
        <f t="shared" si="901"/>
        <v>140</v>
      </c>
      <c r="EJ269" s="65">
        <f>IF(ISERROR(EI269/EA269),"NM",IF(OR(EI269/EA269&lt;0.5,EI269/EA269&gt;2),"NM",(EI269/EA269-1)*100))</f>
        <v>-0.70921985815602939</v>
      </c>
      <c r="EK269" s="71">
        <f t="shared" ref="EK269:EM269" si="902">EK243</f>
        <v>116</v>
      </c>
      <c r="EL269" s="65">
        <f>IF(ISERROR(EK269/EC269),"NM",IF(OR(EK269/EC269&lt;0.5,EK269/EC269&gt;2),"NM",(EK269/EC269-1)*100))</f>
        <v>-0.85470085470085166</v>
      </c>
      <c r="EM269" s="71">
        <f t="shared" si="902"/>
        <v>116</v>
      </c>
      <c r="EN269" s="65">
        <f>IF(ISERROR(EM269/EE269),"NM",IF(OR(EM269/EE269&lt;0.5,EM269/EE269&gt;2),"NM",(EM269/EE269-1)*100))</f>
        <v>0</v>
      </c>
      <c r="EO269" s="71">
        <f t="shared" ref="EO269" si="903">EO243</f>
        <v>131</v>
      </c>
      <c r="EP269" s="65">
        <f>IF(ISERROR(EO269/EG269),"NM",IF(OR(EO269/EG269&lt;0.5,EO269/EG269&gt;2),"NM",(EO269/EG269-1)*100))</f>
        <v>5.6451612903225756</v>
      </c>
      <c r="EQ269" s="88">
        <f t="shared" ref="EQ269:ES269" si="904">EQ243</f>
        <v>145.5080545229244</v>
      </c>
      <c r="ER269" s="65">
        <f>IF(ISERROR(EQ269/EI269),"NM",IF(OR(EQ269/EI269&lt;0.5,EQ269/EI269&gt;2),"NM",(EQ269/EI269-1)*100))</f>
        <v>3.9343246592317138</v>
      </c>
      <c r="ES269" s="88">
        <f t="shared" si="904"/>
        <v>124.85300045539034</v>
      </c>
      <c r="ET269" s="65">
        <f>IF(ISERROR(ES269/EK269),"NM",IF(OR(ES269/EK269&lt;0.5,ES269/EK269&gt;2),"NM",(ES269/EK269-1)*100))</f>
        <v>7.631896944302019</v>
      </c>
      <c r="EU269" s="88">
        <f t="shared" ref="EU269" si="905">EU243</f>
        <v>124.9790379383132</v>
      </c>
      <c r="EV269" s="65">
        <f>IF(ISERROR(EU269/EM269),"NM",IF(OR(EU269/EM269&lt;0.5,EU269/EM269&gt;2),"NM",(EU269/EM269-1)*100))</f>
        <v>7.7405499468217176</v>
      </c>
      <c r="EW269" s="88">
        <f t="shared" ref="EW269" si="906">EW243</f>
        <v>131.95539765123053</v>
      </c>
      <c r="EX269" s="65">
        <f>IF(ISERROR(EW269/EO269),"NM",IF(OR(EW269/EO269&lt;0.5,EW269/EO269&gt;2),"NM",(EW269/EO269-1)*100))</f>
        <v>0.72931118414543139</v>
      </c>
      <c r="EY269" s="65"/>
      <c r="EZ269" s="317"/>
      <c r="FA269" s="59"/>
      <c r="FB269" s="88">
        <f>FB243</f>
        <v>90.558999999999997</v>
      </c>
      <c r="FC269" s="63"/>
      <c r="FD269" s="88">
        <f>FD243</f>
        <v>105</v>
      </c>
      <c r="FE269" s="65">
        <f>IF(ISERROR(FD269/FB269),"NM",IF(OR(FD269/FB269&lt;0.5,FD269/FB269&gt;2),"NM",(FD269/FB269-1)*100))</f>
        <v>15.946510010048698</v>
      </c>
      <c r="FF269" s="88">
        <f>FF243</f>
        <v>125</v>
      </c>
      <c r="FG269" s="65">
        <f>IF(ISERROR(FF269/FD269),"NM",IF(OR(FF269/FD269&lt;0.5,FF269/FD269&gt;2),"NM",(FF269/FD269-1)*100))</f>
        <v>19.047619047619047</v>
      </c>
      <c r="FH269" s="88">
        <f>FH243</f>
        <v>150</v>
      </c>
      <c r="FI269" s="65">
        <f>IF(ISERROR(FH269/FF269),"NM",IF(OR(FH269/FF269&lt;0.5,FH269/FF269&gt;2),"NM",(FH269/FF269-1)*100))</f>
        <v>19.999999999999996</v>
      </c>
      <c r="FJ269" s="88">
        <f>S269+U269+W269+Y269</f>
        <v>176</v>
      </c>
      <c r="FK269" s="65">
        <f>IF(ISERROR(FJ269/FH269),"NM",IF(OR(FJ269/FH269&lt;0.5,FJ269/FH269&gt;2),"NM",(FJ269/FH269-1)*100))</f>
        <v>17.333333333333336</v>
      </c>
      <c r="FL269" s="88">
        <f>AA269+AC269+AE269+AG269</f>
        <v>209</v>
      </c>
      <c r="FM269" s="65">
        <f>IF(ISERROR(FL269/FJ269),"NM",IF(OR(FL269/FJ269&lt;0.5,FL269/FJ269&gt;2),"NM",(FL269/FJ269-1)*100))</f>
        <v>18.75</v>
      </c>
      <c r="FN269" s="88">
        <f>AI269+AK269+AM269+AO269</f>
        <v>245</v>
      </c>
      <c r="FO269" s="65">
        <f>IF(ISERROR(FN269/FL269),"NM",IF(OR(FN269/FL269&lt;0.5,FN269/FL269&gt;2),"NM",(FN269/FL269-1)*100))</f>
        <v>17.224880382775119</v>
      </c>
      <c r="FP269" s="88">
        <f>AQ269+AS269+AU269+AW269</f>
        <v>258</v>
      </c>
      <c r="FQ269" s="65">
        <f>IF(ISERROR(FP269/FN269),"NM",IF(OR(FP269/FN269&lt;0.5,FP269/FN269&gt;2),"NM",(FP269/FN269-1)*100))</f>
        <v>5.3061224489795888</v>
      </c>
      <c r="FR269" s="90">
        <f>AY269+BA269+BC269+BE269</f>
        <v>290</v>
      </c>
      <c r="FS269" s="65">
        <f>IF(ISERROR(FR269/FP269),"NM",IF(OR(FR269/FP269&lt;0.5,FR269/FP269&gt;2),"NM",(FR269/FP269-1)*100))</f>
        <v>12.403100775193799</v>
      </c>
      <c r="FT269" s="90">
        <f>BG269+BI269+BK269+BM269</f>
        <v>323</v>
      </c>
      <c r="FU269" s="65">
        <f>IF(ISERROR(FT269/FR269),"NM",IF(OR(FT269/FR269&lt;0.5,FT269/FR269&gt;2),"NM",(FT269/FR269-1)*100))</f>
        <v>11.379310344827577</v>
      </c>
      <c r="FV269" s="87">
        <f>BO269+BQ269+BS269+BU269</f>
        <v>370</v>
      </c>
      <c r="FW269" s="65">
        <f>IF(ISERROR(FV269/FT269),"NM",IF(OR(FV269/FT269&lt;0.5,FV269/FT269&gt;2),"NM",(FV269/FT269-1)*100))</f>
        <v>14.55108359133126</v>
      </c>
      <c r="FX269" s="87">
        <f>BW269+BY269+CA269+CC269</f>
        <v>419</v>
      </c>
      <c r="FY269" s="65">
        <f>IF(ISERROR(FX269/FV269),"NM",IF(OR(FX269/FV269&lt;0.5,FX269/FV269&gt;2),"NM",(FX269/FV269-1)*100))</f>
        <v>13.243243243243242</v>
      </c>
      <c r="FZ269" s="87">
        <f>CE269+CG269+CI269+CK269</f>
        <v>396.3</v>
      </c>
      <c r="GA269" s="65">
        <f>IF(ISERROR(FZ269/FX269),"NM",IF(OR(FZ269/FX269&lt;0.5,FZ269/FX269&gt;2),"NM",(FZ269/FX269-1)*100))</f>
        <v>-5.4176610978520223</v>
      </c>
      <c r="GB269" s="87">
        <f>CM269+CO269+CQ269+CS269</f>
        <v>383.3</v>
      </c>
      <c r="GC269" s="65">
        <f>IF(ISERROR(GB269/FZ269),"NM",IF(OR(GB269/FZ269&lt;0.5,GB269/FZ269&gt;2),"NM",(GB269/FZ269-1)*100))</f>
        <v>-3.2803431743628542</v>
      </c>
      <c r="GD269" s="87">
        <f>CU269+CW269+CY269+DA269</f>
        <v>401</v>
      </c>
      <c r="GE269" s="65">
        <f>IF(ISERROR(GD269/GB269),"NM",IF(OR(GD269/GB269&lt;0.5,GD269/GB269&gt;2),"NM",(GD269/GB269-1)*100))</f>
        <v>4.6177928515523048</v>
      </c>
      <c r="GF269" s="87">
        <f>DC269+DE269+DG269+DI269</f>
        <v>433</v>
      </c>
      <c r="GG269" s="65">
        <f>IF(ISERROR(GF269/GD269),"NM",IF(OR(GF269/GD269&lt;0.5,GF269/GD269&gt;2),"NM",(GF269/GD269-1)*100))</f>
        <v>7.9800498753117122</v>
      </c>
      <c r="GH269" s="87">
        <f>DK269+DM269+DO269+DQ269</f>
        <v>459</v>
      </c>
      <c r="GI269" s="65">
        <f>IF(ISERROR(GH269/GF269),"NM",IF(OR(GH269/GF269&lt;0.5,GH269/GF269&gt;2),"NM",(GH269/GF269-1)*100))</f>
        <v>6.004618937644346</v>
      </c>
      <c r="GJ269" s="87">
        <f>DS269+DU269+DW269+DY269</f>
        <v>488</v>
      </c>
      <c r="GK269" s="65">
        <f>IF(ISERROR(GJ269/GH269),"NM",IF(OR(GJ269/GH269&lt;0.5,GJ269/GH269&gt;2),"NM",(GJ269/GH269-1)*100))</f>
        <v>6.3180827886710311</v>
      </c>
      <c r="GL269" s="87">
        <f>EA269+EC269+EE269+EG269</f>
        <v>498</v>
      </c>
      <c r="GM269" s="65">
        <f>IF(ISERROR(GL269/GJ269),"NM",IF(OR(GL269/GJ269&lt;0.5,GL269/GJ269&gt;2),"NM",(GL269/GJ269-1)*100))</f>
        <v>2.0491803278688492</v>
      </c>
      <c r="GN269" s="87">
        <f>EI269+EK269+EM269+EO269</f>
        <v>503</v>
      </c>
      <c r="GO269" s="65">
        <f>IF(ISERROR(GN269/GL269),"NM",IF(OR(GN269/GL269&lt;0.5,GN269/GL269&gt;2),"NM",(GN269/GL269-1)*100))</f>
        <v>1.0040160642570184</v>
      </c>
      <c r="GP269" s="87">
        <f>EQ269+ES269+EU269+EW269</f>
        <v>527.29549056785845</v>
      </c>
      <c r="GQ269" s="65">
        <f>IF(ISERROR(GP269/GN269),"NM",IF(OR(GP269/GN269&lt;0.5,GP269/GN269&gt;2),"NM",(GP269/GN269-1)*100))</f>
        <v>4.8301174091169852</v>
      </c>
      <c r="GR269" s="88">
        <f>GR243</f>
        <v>528.90668267283138</v>
      </c>
      <c r="GS269" s="65">
        <f>IF(ISERROR(GR269/GP269),"NM",IF(OR(GR269/GP269&lt;0.5,GR269/GP269&gt;2),"NM",(GR269/GP269-1)*100))</f>
        <v>0.30555772499358813</v>
      </c>
      <c r="GT269" s="88">
        <f>GT243</f>
        <v>533.3854348857401</v>
      </c>
      <c r="GU269" s="65">
        <f>IF(ISERROR(GT269/GR269),"NM",IF(OR(GT269/GR269&lt;0.5,GT269/GR269&gt;2),"NM",(GT269/GR269-1)*100))</f>
        <v>0.84679440809394269</v>
      </c>
      <c r="GV269" s="88">
        <f>GV243</f>
        <v>542.36535753982889</v>
      </c>
      <c r="GW269" s="65">
        <f>IF(ISERROR(GV269/GT269),"NM",IF(OR(GV269/GT269&lt;0.5,GV269/GT269&gt;2),"NM",(GV269/GT269-1)*100))</f>
        <v>1.6835710288962913</v>
      </c>
      <c r="GX269" s="88">
        <f>GX243</f>
        <v>555.46282061564034</v>
      </c>
      <c r="GY269" s="65">
        <f>IF(ISERROR(GX269/GV269),"NM",IF(OR(GX269/GV269&lt;0.5,GX269/GV269&gt;2),"NM",(GX269/GV269-1)*100))</f>
        <v>2.4148782538806701</v>
      </c>
      <c r="GZ269" s="67">
        <f t="shared" si="723"/>
        <v>2.0040468420338131</v>
      </c>
      <c r="HA269" s="283"/>
      <c r="HB269" s="57"/>
      <c r="HC269"/>
      <c r="HD269"/>
      <c r="HE269"/>
      <c r="HF269"/>
      <c r="HG269"/>
      <c r="HH269"/>
    </row>
    <row r="270" spans="2:216" s="2" customFormat="1" ht="13.5" customHeight="1" x14ac:dyDescent="0.2">
      <c r="B270" s="54" t="str">
        <f>B254</f>
        <v>Operating Expenses</v>
      </c>
      <c r="C270" s="88">
        <f>C254</f>
        <v>109</v>
      </c>
      <c r="D270" s="63"/>
      <c r="E270" s="88">
        <f>E254</f>
        <v>109</v>
      </c>
      <c r="F270" s="63"/>
      <c r="G270" s="88">
        <f>G254</f>
        <v>113</v>
      </c>
      <c r="H270" s="63"/>
      <c r="I270" s="88">
        <f>I254</f>
        <v>122</v>
      </c>
      <c r="J270" s="63"/>
      <c r="K270" s="88">
        <f>K254</f>
        <v>127</v>
      </c>
      <c r="L270" s="63">
        <f>IF(ISERROR(K270/C270),"NM",IF(OR(K270/C270&lt;0.5,K270/C270&gt;2),"NM",(K270/C270-1)*100))</f>
        <v>16.5137614678899</v>
      </c>
      <c r="M270" s="88">
        <f>M254</f>
        <v>128</v>
      </c>
      <c r="N270" s="63">
        <f>IF(ISERROR(M270/E270),"NM",IF(OR(M270/E270&lt;0.5,M270/E270&gt;2),"NM",(M270/E270-1)*100))</f>
        <v>17.431192660550465</v>
      </c>
      <c r="O270" s="88">
        <f>O254</f>
        <v>140</v>
      </c>
      <c r="P270" s="63">
        <f>IF(ISERROR(O270/G270),"NM",IF(OR(O270/G270&lt;0.5,O270/G270&gt;2),"NM",(O270/G270-1)*100))</f>
        <v>23.893805309734507</v>
      </c>
      <c r="Q270" s="88">
        <f>Q254</f>
        <v>134</v>
      </c>
      <c r="R270" s="63">
        <f>IF(ISERROR(Q270/I270),"NM",IF(OR(Q270/I270&lt;0.5,Q270/I270&gt;2),"NM",(Q270/I270-1)*100))</f>
        <v>9.8360655737705027</v>
      </c>
      <c r="S270" s="88">
        <f>S254</f>
        <v>152</v>
      </c>
      <c r="T270" s="63">
        <f>IF(ISERROR(S270/K270),"NM",IF(OR(S270/K270&lt;0.5,S270/K270&gt;2),"NM",(S270/K270-1)*100))</f>
        <v>19.685039370078748</v>
      </c>
      <c r="U270" s="88">
        <f>U254</f>
        <v>150</v>
      </c>
      <c r="V270" s="63">
        <f>IF(ISERROR(U270/M270),"NM",IF(OR(U270/M270&lt;0.5,U270/M270&gt;2),"NM",(U270/M270-1)*100))</f>
        <v>17.1875</v>
      </c>
      <c r="W270" s="88">
        <f>W254</f>
        <v>162</v>
      </c>
      <c r="X270" s="63">
        <f>IF(ISERROR(W270/O270),"NM",IF(OR(W270/O270&lt;0.5,W270/O270&gt;2),"NM",(W270/O270-1)*100))</f>
        <v>15.714285714285726</v>
      </c>
      <c r="Y270" s="88">
        <f>Y254</f>
        <v>160</v>
      </c>
      <c r="Z270" s="63">
        <f>IF(ISERROR(Y270/Q270),"NM",IF(OR(Y270/Q270&lt;0.5,Y270/Q270&gt;2),"NM",(Y270/Q270-1)*100))</f>
        <v>19.402985074626855</v>
      </c>
      <c r="AA270" s="88">
        <f>AA254</f>
        <v>174</v>
      </c>
      <c r="AB270" s="63">
        <f>IF(ISERROR(AA270/S270),"NM",IF(OR(AA270/S270&lt;0.5,AA270/S270&gt;2),"NM",(AA270/S270-1)*100))</f>
        <v>14.473684210526304</v>
      </c>
      <c r="AC270" s="88">
        <f>AC254</f>
        <v>183</v>
      </c>
      <c r="AD270" s="63">
        <f>IF(ISERROR(AC270/U270),"NM",IF(OR(AC270/U270&lt;0.5,AC270/U270&gt;2),"NM",(AC270/U270-1)*100))</f>
        <v>21.999999999999996</v>
      </c>
      <c r="AE270" s="88">
        <f>AE254</f>
        <v>187</v>
      </c>
      <c r="AF270" s="63">
        <f>IF(ISERROR(AE270/W270),"NM",IF(OR(AE270/W270&lt;0.5,AE270/W270&gt;2),"NM",(AE270/W270-1)*100))</f>
        <v>15.432098765432102</v>
      </c>
      <c r="AG270" s="88">
        <f>AG254</f>
        <v>178</v>
      </c>
      <c r="AH270" s="63">
        <f>IF(ISERROR(AG270/Y270),"NM",IF(OR(AG270/Y270&lt;0.5,AG270/Y270&gt;2),"NM",(AG270/Y270-1)*100))</f>
        <v>11.250000000000004</v>
      </c>
      <c r="AI270" s="89">
        <f>AI254</f>
        <v>194</v>
      </c>
      <c r="AJ270" s="63">
        <f>IF(ISERROR(AI270/AA270),"NM",IF(OR(AI270/AA270&lt;0.5,AI270/AA270&gt;2),"NM",(AI270/AA270-1)*100))</f>
        <v>11.494252873563227</v>
      </c>
      <c r="AK270" s="88">
        <f>AK254</f>
        <v>199</v>
      </c>
      <c r="AL270" s="63">
        <f>IF(ISERROR(AK270/AC270),"NM",IF(OR(AK270/AC270&lt;0.5,AK270/AC270&gt;2),"NM",(AK270/AC270-1)*100))</f>
        <v>8.7431693989071135</v>
      </c>
      <c r="AM270" s="88">
        <f>AM254</f>
        <v>202</v>
      </c>
      <c r="AN270" s="63">
        <f>IF(ISERROR(AM270/AE270),"NM",IF(OR(AM270/AE270&lt;0.5,AM270/AE270&gt;2),"NM",(AM270/AE270-1)*100))</f>
        <v>8.0213903743315598</v>
      </c>
      <c r="AO270" s="71">
        <f>AO254</f>
        <v>199</v>
      </c>
      <c r="AP270" s="63">
        <f>IF(ISERROR(AO270/AG270),"NM",IF(OR(AO270/AG270&lt;0.5,AO270/AG270&gt;2),"NM",(AO270/AG270-1)*100))</f>
        <v>11.79775280898876</v>
      </c>
      <c r="AQ270" s="71">
        <f>AQ254</f>
        <v>214</v>
      </c>
      <c r="AR270" s="63">
        <f>IF(ISERROR(AQ270/AI270),"NM",IF(OR(AQ270/AI270&lt;0.5,AQ270/AI270&gt;2),"NM",(AQ270/AI270-1)*100))</f>
        <v>10.309278350515472</v>
      </c>
      <c r="AS270" s="71">
        <f>AS254</f>
        <v>224</v>
      </c>
      <c r="AT270" s="63">
        <f>IF(ISERROR(AS270/AK270),"NM",IF(OR(AS270/AK270&lt;0.5,AS270/AK270&gt;2),"NM",(AS270/AK270-1)*100))</f>
        <v>12.562814070351758</v>
      </c>
      <c r="AU270" s="71">
        <f>AU254</f>
        <v>228</v>
      </c>
      <c r="AV270" s="63">
        <f>IF(ISERROR(AU270/AM270),"NM",IF(OR(AU270/AM270&lt;0.5,AU270/AM270&gt;2),"NM",(AU270/AM270-1)*100))</f>
        <v>12.871287128712861</v>
      </c>
      <c r="AW270" s="71">
        <f>AW254</f>
        <v>235</v>
      </c>
      <c r="AX270" s="63">
        <f>IF(ISERROR(AW270/AO270),"NM",IF(OR(AW270/AO270&lt;0.5,AW270/AO270&gt;2),"NM",(AW270/AO270-1)*100))</f>
        <v>18.090452261306524</v>
      </c>
      <c r="AY270" s="71">
        <f>AY254</f>
        <v>235</v>
      </c>
      <c r="AZ270" s="65">
        <f>IF(ISERROR(AY270/AQ270),"NM",IF(OR(AY270/AQ270&lt;0.5,AY270/AQ270&gt;2),"NM",(AY270/AQ270-1)*100))</f>
        <v>9.8130841121495394</v>
      </c>
      <c r="BA270" s="71">
        <f>BA254</f>
        <v>247</v>
      </c>
      <c r="BB270" s="65">
        <f>IF(ISERROR(BA270/AS270),"NM",IF(OR(BA270/AS270&lt;0.5,BA270/AS270&gt;2),"NM",(BA270/AS270-1)*100))</f>
        <v>10.267857142857139</v>
      </c>
      <c r="BC270" s="71">
        <f>BC254</f>
        <v>246</v>
      </c>
      <c r="BD270" s="65">
        <f>IF(ISERROR(BC270/AU270),"NM",IF(OR(BC270/AU270&lt;0.5,BC270/AU270&gt;2),"NM",(BC270/AU270-1)*100))</f>
        <v>7.8947368421052655</v>
      </c>
      <c r="BE270" s="71">
        <f>BE254</f>
        <v>256</v>
      </c>
      <c r="BF270" s="65">
        <f>IF(ISERROR(BE270/AW270),"NM",IF(OR(BE270/AW270&lt;0.5,BE270/AW270&gt;2),"NM",(BE270/AW270-1)*100))</f>
        <v>8.9361702127659584</v>
      </c>
      <c r="BG270" s="71">
        <f>BG254</f>
        <v>264</v>
      </c>
      <c r="BH270" s="65">
        <f>IF(ISERROR(BG270/AY270),"NM",IF(OR(BG270/AY270&lt;0.5,BG270/AY270&gt;2),"NM",(BG270/AY270-1)*100))</f>
        <v>12.340425531914899</v>
      </c>
      <c r="BI270" s="71">
        <f>BI254</f>
        <v>265</v>
      </c>
      <c r="BJ270" s="65">
        <f>IF(ISERROR(BI270/BA270),"NM",IF(OR(BI270/BA270&lt;0.5,BI270/BA270&gt;2),"NM",(BI270/BA270-1)*100))</f>
        <v>7.2874493927125528</v>
      </c>
      <c r="BK270" s="71">
        <f>BK254</f>
        <v>268</v>
      </c>
      <c r="BL270" s="65">
        <f>IF(ISERROR(BK270/BC270),"NM",IF(OR(BK270/BC270&lt;0.5,BK270/BC270&gt;2),"NM",(BK270/BC270-1)*100))</f>
        <v>8.9430894308943021</v>
      </c>
      <c r="BM270" s="71">
        <f>BM254</f>
        <v>283</v>
      </c>
      <c r="BN270" s="65">
        <f>IF(ISERROR(BM270/BE270),"NM",IF(OR(BM270/BE270&lt;0.5,BM270/BE270&gt;2),"NM",(BM270/BE270-1)*100))</f>
        <v>10.546875</v>
      </c>
      <c r="BO270" s="71">
        <f>BO254</f>
        <v>274</v>
      </c>
      <c r="BP270" s="65">
        <f>IF(ISERROR(BO270/BG270),"NM",IF(OR(BO270/BG270&lt;0.5,BO270/BG270&gt;2),"NM",(BO270/BG270-1)*100))</f>
        <v>3.7878787878787845</v>
      </c>
      <c r="BQ270" s="71">
        <f>BQ254</f>
        <v>288</v>
      </c>
      <c r="BR270" s="65">
        <f>IF(ISERROR(BQ270/BI270),"NM",IF(OR(BQ270/BI270&lt;0.5,BQ270/BI270&gt;2),"NM",(BQ270/BI270-1)*100))</f>
        <v>8.6792452830188651</v>
      </c>
      <c r="BS270" s="71">
        <f>BS254</f>
        <v>280</v>
      </c>
      <c r="BT270" s="65">
        <f>IF(ISERROR(BS270/BK270),"NM",IF(OR(BS270/BK270&lt;0.5,BS270/BK270&gt;2),"NM",(BS270/BK270-1)*100))</f>
        <v>4.4776119402984982</v>
      </c>
      <c r="BU270" s="71">
        <f>BU254</f>
        <v>304</v>
      </c>
      <c r="BV270" s="65">
        <f>IF(ISERROR(BU270/BM270),"NM",IF(OR(BU270/BM270&lt;0.5,BU270/BM270&gt;2),"NM",(BU270/BM270-1)*100))</f>
        <v>7.4204946996466514</v>
      </c>
      <c r="BW270" s="71">
        <f>BW254</f>
        <v>291</v>
      </c>
      <c r="BX270" s="65">
        <f>IF(ISERROR(BW270/BO270),"NM",IF(OR(BW270/BO270&lt;0.5,BW270/BO270&gt;2),"NM",(BW270/BO270-1)*100))</f>
        <v>6.2043795620438047</v>
      </c>
      <c r="BY270" s="71">
        <f>BY254</f>
        <v>290</v>
      </c>
      <c r="BZ270" s="65">
        <f>IF(ISERROR(BY270/BQ270),"NM",IF(OR(BY270/BQ270&lt;0.5,BY270/BQ270&gt;2),"NM",(BY270/BQ270-1)*100))</f>
        <v>0.69444444444444198</v>
      </c>
      <c r="CA270" s="71">
        <f>CA254</f>
        <v>285</v>
      </c>
      <c r="CB270" s="65">
        <f>IF(ISERROR(CA270/BS270),"NM",IF(OR(CA270/BS270&lt;0.5,CA270/BS270&gt;2),"NM",(CA270/BS270-1)*100))</f>
        <v>1.7857142857142794</v>
      </c>
      <c r="CC270" s="71">
        <f>CC254</f>
        <v>330</v>
      </c>
      <c r="CD270" s="65">
        <f>IF(ISERROR(CC270/BU270),"NM",IF(OR(CC270/BU270&lt;0.5,CC270/BU270&gt;2),"NM",(CC270/BU270-1)*100))</f>
        <v>8.5526315789473664</v>
      </c>
      <c r="CE270" s="71">
        <f>CE254</f>
        <v>325</v>
      </c>
      <c r="CF270" s="65">
        <f>IF(ISERROR(CE270/BW270),"NM",IF(OR(CE270/BW270&lt;0.5,CE270/BW270&gt;2),"NM",(CE270/BW270-1)*100))</f>
        <v>11.683848797250862</v>
      </c>
      <c r="CG270" s="71">
        <f>CG254</f>
        <v>323</v>
      </c>
      <c r="CH270" s="65">
        <f>IF(ISERROR(CG270/BY270),"NM",IF(OR(CG270/BY270&lt;0.5,CG270/BY270&gt;2),"NM",(CG270/BY270-1)*100))</f>
        <v>11.379310344827577</v>
      </c>
      <c r="CI270" s="71">
        <f>CI254</f>
        <v>307</v>
      </c>
      <c r="CJ270" s="65">
        <f>IF(ISERROR(CI270/CA270),"NM",IF(OR(CI270/CA270&lt;0.5,CI270/CA270&gt;2),"NM",(CI270/CA270-1)*100))</f>
        <v>7.7192982456140369</v>
      </c>
      <c r="CK270" s="71">
        <f>CK254</f>
        <v>320.3</v>
      </c>
      <c r="CL270" s="65">
        <f>IF(ISERROR(CK270/CC270),"NM",IF(OR(CK270/CC270&lt;0.5,CK270/CC270&gt;2),"NM",(CK270/CC270-1)*100))</f>
        <v>-2.9393939393939306</v>
      </c>
      <c r="CM270" s="71">
        <f>CM254</f>
        <v>316</v>
      </c>
      <c r="CN270" s="65">
        <f>IF(ISERROR(CM270/CE270),"NM",IF(OR(CM270/CE270&lt;0.5,CM270/CE270&gt;2),"NM",(CM270/CE270-1)*100))</f>
        <v>-2.7692307692307683</v>
      </c>
      <c r="CO270" s="71">
        <f>CO254</f>
        <v>329</v>
      </c>
      <c r="CP270" s="65">
        <f>IF(ISERROR(CO270/CG270),"NM",IF(OR(CO270/CG270&lt;0.5,CO270/CG270&gt;2),"NM",(CO270/CG270-1)*100))</f>
        <v>1.8575851393188847</v>
      </c>
      <c r="CQ270" s="71">
        <f>CQ254</f>
        <v>332.3</v>
      </c>
      <c r="CR270" s="65">
        <f>IF(ISERROR(CQ270/CI270),"NM",IF(OR(CQ270/CI270&lt;0.5,CQ270/CI270&gt;2),"NM",(CQ270/CI270-1)*100))</f>
        <v>8.2410423452768722</v>
      </c>
      <c r="CS270" s="71">
        <f>CS254</f>
        <v>365</v>
      </c>
      <c r="CT270" s="65">
        <f>IF(ISERROR(CS270/CK270),"NM",IF(OR(CS270/CK270&lt;0.5,CS270/CK270&gt;2),"NM",(CS270/CK270-1)*100))</f>
        <v>13.955666562597568</v>
      </c>
      <c r="CU270" s="71">
        <f>CU254</f>
        <v>326</v>
      </c>
      <c r="CV270" s="65">
        <f>IF(ISERROR(CU270/CM270),"NM",IF(OR(CU270/CM270&lt;0.5,CU270/CM270&gt;2),"NM",(CU270/CM270-1)*100))</f>
        <v>3.1645569620253111</v>
      </c>
      <c r="CW270" s="71">
        <f>CW254</f>
        <v>337</v>
      </c>
      <c r="CX270" s="65">
        <f>IF(ISERROR(CW270/CO270),"NM",IF(OR(CW270/CO270&lt;0.5,CW270/CO270&gt;2),"NM",(CW270/CO270-1)*100))</f>
        <v>2.4316109422492405</v>
      </c>
      <c r="CY270" s="71">
        <f>CY254</f>
        <v>339</v>
      </c>
      <c r="CZ270" s="65">
        <f>IF(ISERROR(CY270/CQ270),"NM",IF(OR(CY270/CQ270&lt;0.5,CY270/CQ270&gt;2),"NM",(CY270/CQ270-1)*100))</f>
        <v>2.0162503761661066</v>
      </c>
      <c r="DA270" s="71">
        <f>DA254</f>
        <v>395</v>
      </c>
      <c r="DB270" s="65">
        <f>IF(ISERROR(DA270/CS270),"NM",IF(OR(DA270/CS270&lt;0.5,DA270/CS270&gt;2),"NM",(DA270/CS270-1)*100))</f>
        <v>8.2191780821917924</v>
      </c>
      <c r="DC270" s="71">
        <f>DC254</f>
        <v>346</v>
      </c>
      <c r="DD270" s="65">
        <f>IF(ISERROR(DC270/CU270),"NM",IF(OR(DC270/CU270&lt;0.5,DC270/CU270&gt;2),"NM",(DC270/CU270-1)*100))</f>
        <v>6.1349693251533832</v>
      </c>
      <c r="DE270" s="71">
        <f>DE254</f>
        <v>359</v>
      </c>
      <c r="DF270" s="65">
        <f>IF(ISERROR(DE270/CW270),"NM",IF(OR(DE270/CW270&lt;0.5,DE270/CW270&gt;2),"NM",(DE270/CW270-1)*100))</f>
        <v>6.5281899109792318</v>
      </c>
      <c r="DG270" s="71">
        <f>DG254</f>
        <v>357</v>
      </c>
      <c r="DH270" s="65">
        <f>IF(ISERROR(DG270/CY270),"NM",IF(OR(DG270/CY270&lt;0.5,DG270/CY270&gt;2),"NM",(DG270/CY270-1)*100))</f>
        <v>5.3097345132743445</v>
      </c>
      <c r="DI270" s="71">
        <f>DI254</f>
        <v>368</v>
      </c>
      <c r="DJ270" s="65">
        <f>IF(ISERROR(DI270/DA270),"NM",IF(OR(DI270/DA270&lt;0.5,DI270/DA270&gt;2),"NM",(DI270/DA270-1)*100))</f>
        <v>-6.8354430379746862</v>
      </c>
      <c r="DK270" s="71">
        <f>DK254</f>
        <v>336</v>
      </c>
      <c r="DL270" s="65">
        <f>IF(ISERROR(DK270/DC270),"NM",IF(OR(DK270/DC270&lt;0.5,DK270/DC270&gt;2),"NM",(DK270/DC270-1)*100))</f>
        <v>-2.8901734104046284</v>
      </c>
      <c r="DM270" s="71">
        <f>DM254</f>
        <v>357</v>
      </c>
      <c r="DN270" s="65">
        <f>IF(ISERROR(DM270/DE270),"NM",IF(OR(DM270/DE270&lt;0.5,DM270/DE270&gt;2),"NM",(DM270/DE270-1)*100))</f>
        <v>-0.55710306406685506</v>
      </c>
      <c r="DO270" s="71">
        <f>DO254</f>
        <v>365</v>
      </c>
      <c r="DP270" s="65">
        <f>IF(ISERROR(DO270/DG270),"NM",IF(OR(DO270/DG270&lt;0.5,DO270/DG270&gt;2),"NM",(DO270/DG270-1)*100))</f>
        <v>2.2408963585434094</v>
      </c>
      <c r="DQ270" s="71">
        <f>DQ254</f>
        <v>416</v>
      </c>
      <c r="DR270" s="65">
        <f>IF(ISERROR(DQ270/DI270),"NM",IF(OR(DQ270/DI270&lt;0.5,DQ270/DI270&gt;2),"NM",(DQ270/DI270-1)*100))</f>
        <v>13.043478260869556</v>
      </c>
      <c r="DS270" s="71">
        <f>DS254</f>
        <v>385</v>
      </c>
      <c r="DT270" s="65">
        <f>IF(ISERROR(DS270/DK270),"NM",IF(OR(DS270/DK270&lt;0.5,DS270/DK270&gt;2),"NM",(DS270/DK270-1)*100))</f>
        <v>14.583333333333325</v>
      </c>
      <c r="DU270" s="71">
        <f>DU254</f>
        <v>380</v>
      </c>
      <c r="DV270" s="65">
        <f>IF(ISERROR(DU270/DM270),"NM",IF(OR(DU270/DM270&lt;0.5,DU270/DM270&gt;2),"NM",(DU270/DM270-1)*100))</f>
        <v>6.4425770308123242</v>
      </c>
      <c r="DW270" s="71">
        <f>DW254</f>
        <v>385</v>
      </c>
      <c r="DX270" s="65">
        <f>IF(ISERROR(DW270/DO270),"NM",IF(OR(DW270/DO270&lt;0.5,DW270/DO270&gt;2),"NM",(DW270/DO270-1)*100))</f>
        <v>5.4794520547945202</v>
      </c>
      <c r="DY270" s="71">
        <f t="shared" ref="DY270:EA270" si="907">DY254</f>
        <v>422</v>
      </c>
      <c r="DZ270" s="65">
        <f>IF(ISERROR(DY270/DQ270),"NM",IF(OR(DY270/DQ270&lt;0.5,DY270/DQ270&gt;2),"NM",(DY270/DQ270-1)*100))</f>
        <v>1.4423076923076872</v>
      </c>
      <c r="EA270" s="71">
        <f t="shared" si="907"/>
        <v>381</v>
      </c>
      <c r="EB270" s="65">
        <f>IF(ISERROR(EA270/DS270),"NM",IF(OR(EA270/DS270&lt;0.5,EA270/DS270&gt;2),"NM",(EA270/DS270-1)*100))</f>
        <v>-1.0389610389610393</v>
      </c>
      <c r="EC270" s="71">
        <f t="shared" ref="EC270:EE270" si="908">EC254</f>
        <v>387</v>
      </c>
      <c r="ED270" s="65">
        <f>IF(ISERROR(EC270/DU270),"NM",IF(OR(EC270/DU270&lt;0.5,EC270/DU270&gt;2),"NM",(EC270/DU270-1)*100))</f>
        <v>1.8421052631578894</v>
      </c>
      <c r="EE270" s="71">
        <f t="shared" si="908"/>
        <v>388</v>
      </c>
      <c r="EF270" s="65">
        <f>IF(ISERROR(EE270/DW270),"NM",IF(OR(EE270/DW270&lt;0.5,EE270/DW270&gt;2),"NM",(EE270/DW270-1)*100))</f>
        <v>0.77922077922076838</v>
      </c>
      <c r="EG270" s="71">
        <f t="shared" ref="EG270:EI270" si="909">EG254</f>
        <v>434</v>
      </c>
      <c r="EH270" s="65">
        <f>IF(ISERROR(EG270/DY270),"NM",IF(OR(EG270/DY270&lt;0.5,EG270/DY270&gt;2),"NM",(EG270/DY270-1)*100))</f>
        <v>2.8436018957346043</v>
      </c>
      <c r="EI270" s="71">
        <f t="shared" si="909"/>
        <v>409</v>
      </c>
      <c r="EJ270" s="65">
        <f>IF(ISERROR(EI270/EA270),"NM",IF(OR(EI270/EA270&lt;0.5,EI270/EA270&gt;2),"NM",(EI270/EA270-1)*100))</f>
        <v>7.3490813648293907</v>
      </c>
      <c r="EK270" s="71">
        <f t="shared" ref="EK270:EM270" si="910">EK254</f>
        <v>408</v>
      </c>
      <c r="EL270" s="65">
        <f>IF(ISERROR(EK270/EC270),"NM",IF(OR(EK270/EC270&lt;0.5,EK270/EC270&gt;2),"NM",(EK270/EC270-1)*100))</f>
        <v>5.4263565891472965</v>
      </c>
      <c r="EM270" s="71">
        <f t="shared" si="910"/>
        <v>412</v>
      </c>
      <c r="EN270" s="65">
        <f>IF(ISERROR(EM270/EE270),"NM",IF(OR(EM270/EE270&lt;0.5,EM270/EE270&gt;2),"NM",(EM270/EE270-1)*100))</f>
        <v>6.1855670103092786</v>
      </c>
      <c r="EO270" s="71">
        <f t="shared" ref="EO270" si="911">EO254</f>
        <v>427</v>
      </c>
      <c r="EP270" s="65">
        <f>IF(ISERROR(EO270/EG270),"NM",IF(OR(EO270/EG270&lt;0.5,EO270/EG270&gt;2),"NM",(EO270/EG270-1)*100))</f>
        <v>-1.6129032258064502</v>
      </c>
      <c r="EQ270" s="88">
        <f t="shared" ref="EQ270:ES270" si="912">EQ254</f>
        <v>422.61090897774926</v>
      </c>
      <c r="ER270" s="65">
        <f>IF(ISERROR(EQ270/EI270),"NM",IF(OR(EQ270/EI270&lt;0.5,EQ270/EI270&gt;2),"NM",(EQ270/EI270-1)*100))</f>
        <v>3.3278506058066704</v>
      </c>
      <c r="ES270" s="88">
        <f t="shared" si="912"/>
        <v>425.00047076545428</v>
      </c>
      <c r="ET270" s="65">
        <f>IF(ISERROR(ES270/EK270),"NM",IF(OR(ES270/EK270&lt;0.5,ES270/EK270&gt;2),"NM",(ES270/EK270-1)*100))</f>
        <v>4.1667820503564323</v>
      </c>
      <c r="EU270" s="88">
        <f t="shared" ref="EU270" si="913">EU254</f>
        <v>426.9230741681165</v>
      </c>
      <c r="EV270" s="65">
        <f>IF(ISERROR(EU270/EM270),"NM",IF(OR(EU270/EM270&lt;0.5,EU270/EM270&gt;2),"NM",(EU270/EM270-1)*100))</f>
        <v>3.6221053806108072</v>
      </c>
      <c r="EW270" s="88">
        <f t="shared" ref="EW270" si="914">EW254</f>
        <v>449.86398472037484</v>
      </c>
      <c r="EX270" s="65">
        <f>IF(ISERROR(EW270/EO270),"NM",IF(OR(EW270/EO270&lt;0.5,EW270/EO270&gt;2),"NM",(EW270/EO270-1)*100))</f>
        <v>5.3545631663641347</v>
      </c>
      <c r="EY270" s="65"/>
      <c r="EZ270" s="317"/>
      <c r="FA270" s="59"/>
      <c r="FB270" s="88">
        <f>FB254</f>
        <v>348.27100000000002</v>
      </c>
      <c r="FC270" s="63"/>
      <c r="FD270" s="88">
        <f>FD254</f>
        <v>400</v>
      </c>
      <c r="FE270" s="65">
        <f>IF(ISERROR(FD270/FB270),"NM",IF(OR(FD270/FB270&lt;0.5,FD270/FB270&gt;2),"NM",(FD270/FB270-1)*100))</f>
        <v>14.853088543117288</v>
      </c>
      <c r="FF270" s="88">
        <f>FF254</f>
        <v>453</v>
      </c>
      <c r="FG270" s="65">
        <f>IF(ISERROR(FF270/FD270),"NM",IF(OR(FF270/FD270&lt;0.5,FF270/FD270&gt;2),"NM",(FF270/FD270-1)*100))</f>
        <v>13.250000000000007</v>
      </c>
      <c r="FH270" s="88">
        <f>FH254</f>
        <v>529</v>
      </c>
      <c r="FI270" s="65">
        <f>IF(ISERROR(FH270/FF270),"NM",IF(OR(FH270/FF270&lt;0.5,FH270/FF270&gt;2),"NM",(FH270/FF270-1)*100))</f>
        <v>16.777041942604853</v>
      </c>
      <c r="FJ270" s="88">
        <f>S270+U270+W270+Y270</f>
        <v>624</v>
      </c>
      <c r="FK270" s="65">
        <f>IF(ISERROR(FJ270/FH270),"NM",IF(OR(FJ270/FH270&lt;0.5,FJ270/FH270&gt;2),"NM",(FJ270/FH270-1)*100))</f>
        <v>17.95841209829867</v>
      </c>
      <c r="FL270" s="88">
        <f>AA270+AC270+AE270+AG270</f>
        <v>722</v>
      </c>
      <c r="FM270" s="65">
        <f>IF(ISERROR(FL270/FJ270),"NM",IF(OR(FL270/FJ270&lt;0.5,FL270/FJ270&gt;2),"NM",(FL270/FJ270-1)*100))</f>
        <v>15.705128205128215</v>
      </c>
      <c r="FN270" s="88">
        <f>AI270+AK270+AM270+AO270</f>
        <v>794</v>
      </c>
      <c r="FO270" s="65">
        <f>IF(ISERROR(FN270/FL270),"NM",IF(OR(FN270/FL270&lt;0.5,FN270/FL270&gt;2),"NM",(FN270/FL270-1)*100))</f>
        <v>9.9722991689750629</v>
      </c>
      <c r="FP270" s="88">
        <f>AQ270+AS270+AU270+AW270</f>
        <v>901</v>
      </c>
      <c r="FQ270" s="65">
        <f>IF(ISERROR(FP270/FN270),"NM",IF(OR(FP270/FN270&lt;0.5,FP270/FN270&gt;2),"NM",(FP270/FN270-1)*100))</f>
        <v>13.476070528967243</v>
      </c>
      <c r="FR270" s="90">
        <f>AY270+BA270+BC270+BE270</f>
        <v>984</v>
      </c>
      <c r="FS270" s="65">
        <f>IF(ISERROR(FR270/FP270),"NM",IF(OR(FR270/FP270&lt;0.5,FR270/FP270&gt;2),"NM",(FR270/FP270-1)*100))</f>
        <v>9.2119866814650351</v>
      </c>
      <c r="FT270" s="90">
        <f>BG270+BI270+BK270+BM270</f>
        <v>1080</v>
      </c>
      <c r="FU270" s="65">
        <f>IF(ISERROR(FT270/FR270),"NM",IF(OR(FT270/FR270&lt;0.5,FT270/FR270&gt;2),"NM",(FT270/FR270-1)*100))</f>
        <v>9.7560975609756184</v>
      </c>
      <c r="FV270" s="87">
        <f>BO270+BQ270+BS270+BU270</f>
        <v>1146</v>
      </c>
      <c r="FW270" s="65">
        <f>IF(ISERROR(FV270/FT270),"NM",IF(OR(FV270/FT270&lt;0.5,FV270/FT270&gt;2),"NM",(FV270/FT270-1)*100))</f>
        <v>6.1111111111111116</v>
      </c>
      <c r="FX270" s="87">
        <f>BW270+BY270+CA270+CC270</f>
        <v>1196</v>
      </c>
      <c r="FY270" s="65">
        <f>IF(ISERROR(FX270/FV270),"NM",IF(OR(FX270/FV270&lt;0.5,FX270/FV270&gt;2),"NM",(FX270/FV270-1)*100))</f>
        <v>4.3630017452007008</v>
      </c>
      <c r="FZ270" s="87">
        <f>CE270+CG270+CI270+CK270</f>
        <v>1275.3</v>
      </c>
      <c r="GA270" s="65">
        <f>IF(ISERROR(FZ270/FX270),"NM",IF(OR(FZ270/FX270&lt;0.5,FZ270/FX270&gt;2),"NM",(FZ270/FX270-1)*100))</f>
        <v>6.6304347826086962</v>
      </c>
      <c r="GB270" s="87">
        <f>CM270+CO270+CQ270+CS270</f>
        <v>1342.3</v>
      </c>
      <c r="GC270" s="65">
        <f>IF(ISERROR(GB270/FZ270),"NM",IF(OR(GB270/FZ270&lt;0.5,GB270/FZ270&gt;2),"NM",(GB270/FZ270-1)*100))</f>
        <v>5.2536658041245188</v>
      </c>
      <c r="GD270" s="87">
        <f>CU270+CW270+CY270+DA270</f>
        <v>1397</v>
      </c>
      <c r="GE270" s="65">
        <f>IF(ISERROR(GD270/GB270),"NM",IF(OR(GD270/GB270&lt;0.5,GD270/GB270&gt;2),"NM",(GD270/GB270-1)*100))</f>
        <v>4.0750949862176977</v>
      </c>
      <c r="GF270" s="87">
        <f>DC270+DE270+DG270+DI270</f>
        <v>1430</v>
      </c>
      <c r="GG270" s="65">
        <f>IF(ISERROR(GF270/GD270),"NM",IF(OR(GF270/GD270&lt;0.5,GF270/GD270&gt;2),"NM",(GF270/GD270-1)*100))</f>
        <v>2.3622047244094446</v>
      </c>
      <c r="GH270" s="87">
        <f>DK270+DM270+DO270+DQ270</f>
        <v>1474</v>
      </c>
      <c r="GI270" s="65">
        <f>IF(ISERROR(GH270/GF270),"NM",IF(OR(GH270/GF270&lt;0.5,GH270/GF270&gt;2),"NM",(GH270/GF270-1)*100))</f>
        <v>3.076923076923066</v>
      </c>
      <c r="GJ270" s="87">
        <f>DS270+DU270+DW270+DY270</f>
        <v>1572</v>
      </c>
      <c r="GK270" s="65">
        <f>IF(ISERROR(GJ270/GH270),"NM",IF(OR(GJ270/GH270&lt;0.5,GJ270/GH270&gt;2),"NM",(GJ270/GH270-1)*100))</f>
        <v>6.6485753052917262</v>
      </c>
      <c r="GL270" s="87">
        <f>EA270+EC270+EE270+EG270</f>
        <v>1590</v>
      </c>
      <c r="GM270" s="65">
        <f>IF(ISERROR(GL270/GJ270),"NM",IF(OR(GL270/GJ270&lt;0.5,GL270/GJ270&gt;2),"NM",(GL270/GJ270-1)*100))</f>
        <v>1.1450381679389388</v>
      </c>
      <c r="GN270" s="87">
        <f>EI270+EK270+EM270+EO270</f>
        <v>1656</v>
      </c>
      <c r="GO270" s="65">
        <f>IF(ISERROR(GN270/GL270),"NM",IF(OR(GN270/GL270&lt;0.5,GN270/GL270&gt;2),"NM",(GN270/GL270-1)*100))</f>
        <v>4.1509433962264142</v>
      </c>
      <c r="GP270" s="87">
        <f>EQ270+ES270+EU270+EW270</f>
        <v>1724.3984386316949</v>
      </c>
      <c r="GQ270" s="65">
        <f>IF(ISERROR(GP270/GN270),"NM",IF(OR(GP270/GN270&lt;0.5,GP270/GN270&gt;2),"NM",(GP270/GN270-1)*100))</f>
        <v>4.1303404970830293</v>
      </c>
      <c r="GR270" s="88">
        <f>GR254</f>
        <v>1839.0286885668631</v>
      </c>
      <c r="GS270" s="65">
        <f>IF(ISERROR(GR270/GP270),"NM",IF(OR(GR270/GP270&lt;0.5,GR270/GP270&gt;2),"NM",(GR270/GP270-1)*100))</f>
        <v>6.6475500886052252</v>
      </c>
      <c r="GT270" s="88">
        <f>GT254</f>
        <v>1975.4182352249168</v>
      </c>
      <c r="GU270" s="65">
        <f>IF(ISERROR(GT270/GR270),"NM",IF(OR(GT270/GR270&lt;0.5,GT270/GR270&gt;2),"NM",(GT270/GR270-1)*100))</f>
        <v>7.4163903753095228</v>
      </c>
      <c r="GV270" s="88">
        <f>GV254</f>
        <v>2114.2441980883236</v>
      </c>
      <c r="GW270" s="65">
        <f>IF(ISERROR(GV270/GT270),"NM",IF(OR(GV270/GT270&lt;0.5,GV270/GT270&gt;2),"NM",(GV270/GT270-1)*100))</f>
        <v>7.0276744634586441</v>
      </c>
      <c r="GX270" s="88">
        <f>GX254</f>
        <v>2257.1365087523595</v>
      </c>
      <c r="GY270" s="65">
        <f>IF(ISERROR(GX270/GV270),"NM",IF(OR(GX270/GV270&lt;0.5,GX270/GV270&gt;2),"NM",(GX270/GV270-1)*100))</f>
        <v>6.7585528101833159</v>
      </c>
      <c r="GZ270" s="67">
        <f t="shared" si="723"/>
        <v>6.3896790161431793</v>
      </c>
      <c r="HA270" s="283"/>
      <c r="HB270" s="57"/>
      <c r="HC270"/>
      <c r="HD270"/>
      <c r="HE270"/>
      <c r="HF270"/>
      <c r="HG270"/>
      <c r="HH270"/>
    </row>
    <row r="271" spans="2:216" s="2" customFormat="1" ht="13.5" customHeight="1" x14ac:dyDescent="0.2">
      <c r="B271" s="54" t="s">
        <v>274</v>
      </c>
      <c r="C271" s="88">
        <f>C259</f>
        <v>372</v>
      </c>
      <c r="D271" s="63"/>
      <c r="E271" s="88">
        <f>E259</f>
        <v>376</v>
      </c>
      <c r="F271" s="63"/>
      <c r="G271" s="88">
        <f>G259</f>
        <v>392</v>
      </c>
      <c r="H271" s="63"/>
      <c r="I271" s="88">
        <f>I259</f>
        <v>407</v>
      </c>
      <c r="J271" s="63"/>
      <c r="K271" s="88">
        <f>K259</f>
        <v>432</v>
      </c>
      <c r="L271" s="63">
        <f>IF(ISERROR(K271/C271),"NM",IF(OR(K271/C271&lt;0.5,K271/C271&gt;2),"NM",(K271/C271-1)*100))</f>
        <v>16.129032258064523</v>
      </c>
      <c r="M271" s="88">
        <f>M259</f>
        <v>444</v>
      </c>
      <c r="N271" s="63">
        <f>IF(ISERROR(M271/E271),"NM",IF(OR(M271/E271&lt;0.5,M271/E271&gt;2),"NM",(M271/E271-1)*100))</f>
        <v>18.085106382978733</v>
      </c>
      <c r="O271" s="88">
        <f>O259</f>
        <v>464</v>
      </c>
      <c r="P271" s="63">
        <f>IF(ISERROR(O271/G271),"NM",IF(OR(O271/G271&lt;0.5,O271/G271&gt;2),"NM",(O271/G271-1)*100))</f>
        <v>18.367346938775508</v>
      </c>
      <c r="Q271" s="88">
        <f>Q259</f>
        <v>470</v>
      </c>
      <c r="R271" s="63">
        <f>IF(ISERROR(Q271/I271),"NM",IF(OR(Q271/I271&lt;0.5,Q271/I271&gt;2),"NM",(Q271/I271-1)*100))</f>
        <v>15.479115479115467</v>
      </c>
      <c r="S271" s="88">
        <f>S259</f>
        <v>514</v>
      </c>
      <c r="T271" s="63">
        <f>IF(ISERROR(S271/K271),"NM",IF(OR(S271/K271&lt;0.5,S271/K271&gt;2),"NM",(S271/K271-1)*100))</f>
        <v>18.981481481481488</v>
      </c>
      <c r="U271" s="88">
        <f>U259</f>
        <v>529</v>
      </c>
      <c r="V271" s="63">
        <f>IF(ISERROR(U271/M271),"NM",IF(OR(U271/M271&lt;0.5,U271/M271&gt;2),"NM",(U271/M271-1)*100))</f>
        <v>19.144144144144136</v>
      </c>
      <c r="W271" s="88">
        <f>W259</f>
        <v>554</v>
      </c>
      <c r="X271" s="63">
        <f>IF(ISERROR(W271/O271),"NM",IF(OR(W271/O271&lt;0.5,W271/O271&gt;2),"NM",(W271/O271-1)*100))</f>
        <v>19.396551724137922</v>
      </c>
      <c r="Y271" s="88">
        <f>Y259</f>
        <v>562</v>
      </c>
      <c r="Z271" s="63">
        <f>IF(ISERROR(Y271/Q271),"NM",IF(OR(Y271/Q271&lt;0.5,Y271/Q271&gt;2),"NM",(Y271/Q271-1)*100))</f>
        <v>19.574468085106389</v>
      </c>
      <c r="AA271" s="88">
        <f>AA259</f>
        <v>607</v>
      </c>
      <c r="AB271" s="63">
        <f>IF(ISERROR(AA271/S271),"NM",IF(OR(AA271/S271&lt;0.5,AA271/S271&gt;2),"NM",(AA271/S271-1)*100))</f>
        <v>18.093385214007785</v>
      </c>
      <c r="AC271" s="88">
        <f>AC259</f>
        <v>623</v>
      </c>
      <c r="AD271" s="63">
        <f>IF(ISERROR(AC271/U271),"NM",IF(OR(AC271/U271&lt;0.5,AC271/U271&gt;2),"NM",(AC271/U271-1)*100))</f>
        <v>17.76937618147447</v>
      </c>
      <c r="AE271" s="88">
        <f>AE259</f>
        <v>638</v>
      </c>
      <c r="AF271" s="63">
        <f>IF(ISERROR(AE271/W271),"NM",IF(OR(AE271/W271&lt;0.5,AE271/W271&gt;2),"NM",(AE271/W271-1)*100))</f>
        <v>15.162454873646203</v>
      </c>
      <c r="AG271" s="88">
        <f>AG259</f>
        <v>648</v>
      </c>
      <c r="AH271" s="63">
        <f>IF(ISERROR(AG271/Y271),"NM",IF(OR(AG271/Y271&lt;0.5,AG271/Y271&gt;2),"NM",(AG271/Y271-1)*100))</f>
        <v>15.302491103202854</v>
      </c>
      <c r="AI271" s="89">
        <f>AI259</f>
        <v>688</v>
      </c>
      <c r="AJ271" s="63">
        <f>IF(ISERROR(AI271/AA271),"NM",IF(OR(AI271/AA271&lt;0.5,AI271/AA271&gt;2),"NM",(AI271/AA271-1)*100))</f>
        <v>13.344316309719929</v>
      </c>
      <c r="AK271" s="88">
        <f>AK259</f>
        <v>706</v>
      </c>
      <c r="AL271" s="63">
        <f>IF(ISERROR(AK271/AC271),"NM",IF(OR(AK271/AC271&lt;0.5,AK271/AC271&gt;2),"NM",(AK271/AC271-1)*100))</f>
        <v>13.322632423756019</v>
      </c>
      <c r="AM271" s="88">
        <f>AM259</f>
        <v>720</v>
      </c>
      <c r="AN271" s="63">
        <f>IF(ISERROR(AM271/AE271),"NM",IF(OR(AM271/AE271&lt;0.5,AM271/AE271&gt;2),"NM",(AM271/AE271-1)*100))</f>
        <v>12.852664576802496</v>
      </c>
      <c r="AO271" s="71">
        <f>AO259</f>
        <v>728</v>
      </c>
      <c r="AP271" s="63">
        <f>IF(ISERROR(AO271/AG271),"NM",IF(OR(AO271/AG271&lt;0.5,AO271/AG271&gt;2),"NM",(AO271/AG271-1)*100))</f>
        <v>12.345679012345689</v>
      </c>
      <c r="AQ271" s="71">
        <f>AQ259</f>
        <v>758</v>
      </c>
      <c r="AR271" s="63">
        <f>IF(ISERROR(AQ271/AI271),"NM",IF(OR(AQ271/AI271&lt;0.5,AQ271/AI271&gt;2),"NM",(AQ271/AI271-1)*100))</f>
        <v>10.174418604651159</v>
      </c>
      <c r="AS271" s="71">
        <f>AS259</f>
        <v>780</v>
      </c>
      <c r="AT271" s="63">
        <f>IF(ISERROR(AS271/AK271),"NM",IF(OR(AS271/AK271&lt;0.5,AS271/AK271&gt;2),"NM",(AS271/AK271-1)*100))</f>
        <v>10.481586402266284</v>
      </c>
      <c r="AU271" s="71">
        <f>AU259</f>
        <v>796</v>
      </c>
      <c r="AV271" s="63">
        <f>IF(ISERROR(AU271/AM271),"NM",IF(OR(AU271/AM271&lt;0.5,AU271/AM271&gt;2),"NM",(AU271/AM271-1)*100))</f>
        <v>10.555555555555562</v>
      </c>
      <c r="AW271" s="71">
        <f>AW259</f>
        <v>816</v>
      </c>
      <c r="AX271" s="63">
        <f>IF(ISERROR(AW271/AO271),"NM",IF(OR(AW271/AO271&lt;0.5,AW271/AO271&gt;2),"NM",(AW271/AO271-1)*100))</f>
        <v>12.087912087912089</v>
      </c>
      <c r="AY271" s="71">
        <f>AY259</f>
        <v>833</v>
      </c>
      <c r="AZ271" s="65">
        <f>IF(ISERROR(AY271/AQ271),"NM",IF(OR(AY271/AQ271&lt;0.5,AY271/AQ271&gt;2),"NM",(AY271/AQ271-1)*100))</f>
        <v>9.8944591029023634</v>
      </c>
      <c r="BA271" s="71">
        <f>BA259</f>
        <v>844</v>
      </c>
      <c r="BB271" s="65">
        <f>IF(ISERROR(BA271/AS271),"NM",IF(OR(BA271/AS271&lt;0.5,BA271/AS271&gt;2),"NM",(BA271/AS271-1)*100))</f>
        <v>8.2051282051281973</v>
      </c>
      <c r="BC271" s="71">
        <f>BC259</f>
        <v>859</v>
      </c>
      <c r="BD271" s="65">
        <f>IF(ISERROR(BC271/AU271),"NM",IF(OR(BC271/AU271&lt;0.5,BC271/AU271&gt;2),"NM",(BC271/AU271-1)*100))</f>
        <v>7.9145728643216007</v>
      </c>
      <c r="BE271" s="71">
        <f>BE259</f>
        <v>907</v>
      </c>
      <c r="BF271" s="65">
        <f>IF(ISERROR(BE271/AW271),"NM",IF(OR(BE271/AW271&lt;0.5,BE271/AW271&gt;2),"NM",(BE271/AW271-1)*100))</f>
        <v>11.151960784313729</v>
      </c>
      <c r="BG271" s="71">
        <f>BG259</f>
        <v>916</v>
      </c>
      <c r="BH271" s="65">
        <f>IF(ISERROR(BG271/AY271),"NM",IF(OR(BG271/AY271&lt;0.5,BG271/AY271&gt;2),"NM",(BG271/AY271-1)*100))</f>
        <v>9.9639855942377018</v>
      </c>
      <c r="BI271" s="71">
        <f>BI259</f>
        <v>928</v>
      </c>
      <c r="BJ271" s="65">
        <f>IF(ISERROR(BI271/BA271),"NM",IF(OR(BI271/BA271&lt;0.5,BI271/BA271&gt;2),"NM",(BI271/BA271-1)*100))</f>
        <v>9.952606635071092</v>
      </c>
      <c r="BK271" s="71">
        <f>BK259</f>
        <v>940</v>
      </c>
      <c r="BL271" s="65">
        <f>IF(ISERROR(BK271/BC271),"NM",IF(OR(BK271/BC271&lt;0.5,BK271/BC271&gt;2),"NM",(BK271/BC271-1)*100))</f>
        <v>9.4295692665890662</v>
      </c>
      <c r="BM271" s="71">
        <f>BM259</f>
        <v>970</v>
      </c>
      <c r="BN271" s="65">
        <f>IF(ISERROR(BM271/BE271),"NM",IF(OR(BM271/BE271&lt;0.5,BM271/BE271&gt;2),"NM",(BM271/BE271-1)*100))</f>
        <v>6.9459757442116965</v>
      </c>
      <c r="BO271" s="71">
        <f>BO259</f>
        <v>985</v>
      </c>
      <c r="BP271" s="65">
        <f>IF(ISERROR(BO271/BG271),"NM",IF(OR(BO271/BG271&lt;0.5,BO271/BG271&gt;2),"NM",(BO271/BG271-1)*100))</f>
        <v>7.5327510917030605</v>
      </c>
      <c r="BQ271" s="71">
        <f>BQ259</f>
        <v>1001</v>
      </c>
      <c r="BR271" s="65">
        <f>IF(ISERROR(BQ271/BI271),"NM",IF(OR(BQ271/BI271&lt;0.5,BQ271/BI271&gt;2),"NM",(BQ271/BI271-1)*100))</f>
        <v>7.8663793103448176</v>
      </c>
      <c r="BS271" s="71">
        <f>BS259</f>
        <v>1005</v>
      </c>
      <c r="BT271" s="65">
        <f>IF(ISERROR(BS271/BK271),"NM",IF(OR(BS271/BK271&lt;0.5,BS271/BK271&gt;2),"NM",(BS271/BK271-1)*100))</f>
        <v>6.9148936170212671</v>
      </c>
      <c r="BU271" s="71">
        <f>BU259</f>
        <v>1051</v>
      </c>
      <c r="BV271" s="65">
        <f>IF(ISERROR(BU271/BM271),"NM",IF(OR(BU271/BM271&lt;0.5,BU271/BM271&gt;2),"NM",(BU271/BM271-1)*100))</f>
        <v>8.3505154639175174</v>
      </c>
      <c r="BW271" s="71">
        <f>BW259</f>
        <v>1026</v>
      </c>
      <c r="BX271" s="65">
        <f>IF(ISERROR(BW271/BO271),"NM",IF(OR(BW271/BO271&lt;0.5,BW271/BO271&gt;2),"NM",(BW271/BO271-1)*100))</f>
        <v>4.1624365482233472</v>
      </c>
      <c r="BY271" s="71">
        <f>BY259</f>
        <v>1025</v>
      </c>
      <c r="BZ271" s="65">
        <f>IF(ISERROR(BY271/BQ271),"NM",IF(OR(BY271/BQ271&lt;0.5,BY271/BQ271&gt;2),"NM",(BY271/BQ271-1)*100))</f>
        <v>2.3976023976024052</v>
      </c>
      <c r="CA271" s="71">
        <f>CA259</f>
        <v>1020</v>
      </c>
      <c r="CB271" s="65">
        <f>IF(ISERROR(CA271/BS271),"NM",IF(OR(CA271/BS271&lt;0.5,CA271/BS271&gt;2),"NM",(CA271/BS271-1)*100))</f>
        <v>1.4925373134328401</v>
      </c>
      <c r="CC271" s="71">
        <f>CC259</f>
        <v>1106</v>
      </c>
      <c r="CD271" s="65">
        <f>IF(ISERROR(CC271/BU271),"NM",IF(OR(CC271/BU271&lt;0.5,CC271/BU271&gt;2),"NM",(CC271/BU271-1)*100))</f>
        <v>5.2331113225499548</v>
      </c>
      <c r="CE271" s="71">
        <f>CE259</f>
        <v>1030</v>
      </c>
      <c r="CF271" s="65">
        <f>IF(ISERROR(CE271/BW271),"NM",IF(OR(CE271/BW271&lt;0.5,CE271/BW271&gt;2),"NM",(CE271/BW271-1)*100))</f>
        <v>0.38986354775829568</v>
      </c>
      <c r="CG271" s="71">
        <f>CG259</f>
        <v>1060</v>
      </c>
      <c r="CH271" s="65">
        <f>IF(ISERROR(CG271/BY271),"NM",IF(OR(CG271/BY271&lt;0.5,CG271/BY271&gt;2),"NM",(CG271/BY271-1)*100))</f>
        <v>3.4146341463414664</v>
      </c>
      <c r="CI271" s="71">
        <f>CI259</f>
        <v>1064</v>
      </c>
      <c r="CJ271" s="65">
        <f>IF(ISERROR(CI271/CA271),"NM",IF(OR(CI271/CA271&lt;0.5,CI271/CA271&gt;2),"NM",(CI271/CA271-1)*100))</f>
        <v>4.3137254901960853</v>
      </c>
      <c r="CK271" s="71">
        <f>CK259</f>
        <v>1069.5999999999999</v>
      </c>
      <c r="CL271" s="65">
        <f>IF(ISERROR(CK271/CC271),"NM",IF(OR(CK271/CC271&lt;0.5,CK271/CC271&gt;2),"NM",(CK271/CC271-1)*100))</f>
        <v>-3.2911392405063356</v>
      </c>
      <c r="CM271" s="71">
        <f>CM259</f>
        <v>1065</v>
      </c>
      <c r="CN271" s="65">
        <f>IF(ISERROR(CM271/CE271),"NM",IF(OR(CM271/CE271&lt;0.5,CM271/CE271&gt;2),"NM",(CM271/CE271-1)*100))</f>
        <v>3.398058252427183</v>
      </c>
      <c r="CO271" s="71">
        <f>CO259</f>
        <v>1094</v>
      </c>
      <c r="CP271" s="65">
        <f>IF(ISERROR(CO271/CG271),"NM",IF(OR(CO271/CG271&lt;0.5,CO271/CG271&gt;2),"NM",(CO271/CG271-1)*100))</f>
        <v>3.2075471698113311</v>
      </c>
      <c r="CQ271" s="71">
        <f>CQ259</f>
        <v>1128.5999999999999</v>
      </c>
      <c r="CR271" s="65">
        <f>IF(ISERROR(CQ271/CI271),"NM",IF(OR(CQ271/CI271&lt;0.5,CQ271/CI271&gt;2),"NM",(CQ271/CI271-1)*100))</f>
        <v>6.0714285714285721</v>
      </c>
      <c r="CS271" s="71">
        <f>CS259</f>
        <v>1151</v>
      </c>
      <c r="CT271" s="65">
        <f>IF(ISERROR(CS271/CK271),"NM",IF(OR(CS271/CK271&lt;0.5,CS271/CK271&gt;2),"NM",(CS271/CK271-1)*100))</f>
        <v>7.6103216155572362</v>
      </c>
      <c r="CU271" s="71">
        <f>CU259</f>
        <v>1114</v>
      </c>
      <c r="CV271" s="65">
        <f>IF(ISERROR(CU271/CM271),"NM",IF(OR(CU271/CM271&lt;0.5,CU271/CM271&gt;2),"NM",(CU271/CM271-1)*100))</f>
        <v>4.6009389671361589</v>
      </c>
      <c r="CW271" s="71">
        <f>CW259</f>
        <v>1148</v>
      </c>
      <c r="CX271" s="65">
        <f>IF(ISERROR(CW271/CO271),"NM",IF(OR(CW271/CO271&lt;0.5,CW271/CO271&gt;2),"NM",(CW271/CO271-1)*100))</f>
        <v>4.9360146252285242</v>
      </c>
      <c r="CY271" s="71">
        <f>CY259</f>
        <v>1152</v>
      </c>
      <c r="CZ271" s="65">
        <f>IF(ISERROR(CY271/CQ271),"NM",IF(OR(CY271/CQ271&lt;0.5,CY271/CQ271&gt;2),"NM",(CY271/CQ271-1)*100))</f>
        <v>2.0733652312599826</v>
      </c>
      <c r="DA271" s="71">
        <f>DA259</f>
        <v>1217</v>
      </c>
      <c r="DB271" s="65">
        <f>IF(ISERROR(DA271/CS271),"NM",IF(OR(DA271/CS271&lt;0.5,DA271/CS271&gt;2),"NM",(DA271/CS271-1)*100))</f>
        <v>5.7341442224152939</v>
      </c>
      <c r="DC271" s="71">
        <f>DC259</f>
        <v>1157</v>
      </c>
      <c r="DD271" s="65">
        <f>IF(ISERROR(DC271/CU271),"NM",IF(OR(DC271/CU271&lt;0.5,DC271/CU271&gt;2),"NM",(DC271/CU271-1)*100))</f>
        <v>3.859964093357271</v>
      </c>
      <c r="DE271" s="71">
        <f>DE259</f>
        <v>1171</v>
      </c>
      <c r="DF271" s="65">
        <f>IF(ISERROR(DE271/CW271),"NM",IF(OR(DE271/CW271&lt;0.5,DE271/CW271&gt;2),"NM",(DE271/CW271-1)*100))</f>
        <v>2.0034843205574804</v>
      </c>
      <c r="DG271" s="71">
        <f>DG259</f>
        <v>1184</v>
      </c>
      <c r="DH271" s="65">
        <f>IF(ISERROR(DG271/CY271),"NM",IF(OR(DG271/CY271&lt;0.5,DG271/CY271&gt;2),"NM",(DG271/CY271-1)*100))</f>
        <v>2.7777777777777679</v>
      </c>
      <c r="DI271" s="71">
        <f>DI259</f>
        <v>1241</v>
      </c>
      <c r="DJ271" s="65">
        <f>IF(ISERROR(DI271/DA271),"NM",IF(OR(DI271/DA271&lt;0.5,DI271/DA271&gt;2),"NM",(DI271/DA271-1)*100))</f>
        <v>1.9720624486442073</v>
      </c>
      <c r="DK271" s="71">
        <f>DK259</f>
        <v>1152</v>
      </c>
      <c r="DL271" s="65">
        <f>IF(ISERROR(DK271/DC271),"NM",IF(OR(DK271/DC271&lt;0.5,DK271/DC271&gt;2),"NM",(DK271/DC271-1)*100))</f>
        <v>-0.4321521175453813</v>
      </c>
      <c r="DM271" s="71">
        <f>DM259</f>
        <v>1173</v>
      </c>
      <c r="DN271" s="65">
        <f>IF(ISERROR(DM271/DE271),"NM",IF(OR(DM271/DE271&lt;0.5,DM271/DE271&gt;2),"NM",(DM271/DE271-1)*100))</f>
        <v>0.17079419299743659</v>
      </c>
      <c r="DO271" s="71">
        <f>DO259</f>
        <v>1199</v>
      </c>
      <c r="DP271" s="65">
        <f>IF(ISERROR(DO271/DG271),"NM",IF(OR(DO271/DG271&lt;0.5,DO271/DG271&gt;2),"NM",(DO271/DG271-1)*100))</f>
        <v>1.2668918918918859</v>
      </c>
      <c r="DQ271" s="71">
        <f>DQ259</f>
        <v>1262</v>
      </c>
      <c r="DR271" s="65">
        <f>IF(ISERROR(DQ271/DI271),"NM",IF(OR(DQ271/DI271&lt;0.5,DQ271/DI271&gt;2),"NM",(DQ271/DI271-1)*100))</f>
        <v>1.6921837228041969</v>
      </c>
      <c r="DS271" s="71">
        <f>DS259</f>
        <v>1223</v>
      </c>
      <c r="DT271" s="65">
        <f>IF(ISERROR(DS271/DK271),"NM",IF(OR(DS271/DK271&lt;0.5,DS271/DK271&gt;2),"NM",(DS271/DK271-1)*100))</f>
        <v>6.163194444444442</v>
      </c>
      <c r="DU271" s="71">
        <f>DU259</f>
        <v>1208</v>
      </c>
      <c r="DV271" s="65">
        <f>IF(ISERROR(DU271/DM271),"NM",IF(OR(DU271/DM271&lt;0.5,DU271/DM271&gt;2),"NM",(DU271/DM271-1)*100))</f>
        <v>2.9838022165388001</v>
      </c>
      <c r="DW271" s="71">
        <f>DW259</f>
        <v>1234</v>
      </c>
      <c r="DX271" s="65">
        <f>IF(ISERROR(DW271/DO271),"NM",IF(OR(DW271/DO271&lt;0.5,DW271/DO271&gt;2),"NM",(DW271/DO271-1)*100))</f>
        <v>2.9190992493744794</v>
      </c>
      <c r="DY271" s="71">
        <f t="shared" ref="DY271:EA271" si="915">DY259</f>
        <v>1267</v>
      </c>
      <c r="DZ271" s="65">
        <f>IF(ISERROR(DY271/DQ271),"NM",IF(OR(DY271/DQ271&lt;0.5,DY271/DQ271&gt;2),"NM",(DY271/DQ271-1)*100))</f>
        <v>0.3961965134706924</v>
      </c>
      <c r="EA271" s="71">
        <f t="shared" si="915"/>
        <v>1212</v>
      </c>
      <c r="EB271" s="65">
        <f>IF(ISERROR(EA271/DS271),"NM",IF(OR(EA271/DS271&lt;0.5,EA271/DS271&gt;2),"NM",(EA271/DS271-1)*100))</f>
        <v>-0.89942763695829431</v>
      </c>
      <c r="EC271" s="71">
        <f t="shared" ref="EC271:EE271" si="916">EC259</f>
        <v>1247</v>
      </c>
      <c r="ED271" s="65">
        <f>IF(ISERROR(EC271/DU271),"NM",IF(OR(EC271/DU271&lt;0.5,EC271/DU271&gt;2),"NM",(EC271/DU271-1)*100))</f>
        <v>3.22847682119205</v>
      </c>
      <c r="EE271" s="71">
        <f t="shared" si="916"/>
        <v>1219</v>
      </c>
      <c r="EF271" s="65">
        <f>IF(ISERROR(EE271/DW271),"NM",IF(OR(EE271/DW271&lt;0.5,EE271/DW271&gt;2),"NM",(EE271/DW271-1)*100))</f>
        <v>-1.2155591572123203</v>
      </c>
      <c r="EG271" s="71">
        <f t="shared" ref="EG271:EI271" si="917">EG259</f>
        <v>1280</v>
      </c>
      <c r="EH271" s="65">
        <f>IF(ISERROR(EG271/DY271),"NM",IF(OR(EG271/DY271&lt;0.5,EG271/DY271&gt;2),"NM",(EG271/DY271-1)*100))</f>
        <v>1.0260457774269982</v>
      </c>
      <c r="EI271" s="71">
        <f t="shared" si="917"/>
        <v>1259</v>
      </c>
      <c r="EJ271" s="65">
        <f>IF(ISERROR(EI271/EA271),"NM",IF(OR(EI271/EA271&lt;0.5,EI271/EA271&gt;2),"NM",(EI271/EA271-1)*100))</f>
        <v>3.8778877887788887</v>
      </c>
      <c r="EK271" s="71">
        <f t="shared" ref="EK271:EM271" si="918">EK259</f>
        <v>1239</v>
      </c>
      <c r="EL271" s="65">
        <f>IF(ISERROR(EK271/EC271),"NM",IF(OR(EK271/EC271&lt;0.5,EK271/EC271&gt;2),"NM",(EK271/EC271-1)*100))</f>
        <v>-0.64153969526864474</v>
      </c>
      <c r="EM271" s="71">
        <f t="shared" si="918"/>
        <v>1259</v>
      </c>
      <c r="EN271" s="65">
        <f>IF(ISERROR(EM271/EE271),"NM",IF(OR(EM271/EE271&lt;0.5,EM271/EE271&gt;2),"NM",(EM271/EE271-1)*100))</f>
        <v>3.2813781788351148</v>
      </c>
      <c r="EO271" s="71">
        <f t="shared" ref="EO271" si="919">EO259</f>
        <v>1287</v>
      </c>
      <c r="EP271" s="65">
        <f>IF(ISERROR(EO271/EG271),"NM",IF(OR(EO271/EG271&lt;0.5,EO271/EG271&gt;2),"NM",(EO271/EG271-1)*100))</f>
        <v>0.54687499999999112</v>
      </c>
      <c r="EQ271" s="88">
        <f t="shared" ref="EQ271:ES271" si="920">EQ259</f>
        <v>1293.3997670021904</v>
      </c>
      <c r="ER271" s="65">
        <f>IF(ISERROR(EQ271/EI271),"NM",IF(OR(EQ271/EI271&lt;0.5,EQ271/EI271&gt;2),"NM",(EQ271/EI271-1)*100))</f>
        <v>2.7323087372669086</v>
      </c>
      <c r="ES271" s="88">
        <f t="shared" si="920"/>
        <v>1280.7007519002818</v>
      </c>
      <c r="ET271" s="65">
        <f>IF(ISERROR(ES271/EK271),"NM",IF(OR(ES271/EK271&lt;0.5,ES271/EK271&gt;2),"NM",(ES271/EK271-1)*100))</f>
        <v>3.3656781194739249</v>
      </c>
      <c r="EU271" s="88">
        <f t="shared" ref="EU271" si="921">EU259</f>
        <v>1300.7911089674128</v>
      </c>
      <c r="EV271" s="65">
        <f>IF(ISERROR(EU271/EM271),"NM",IF(OR(EU271/EM271&lt;0.5,EU271/EM271&gt;2),"NM",(EU271/EM271-1)*100))</f>
        <v>3.3193891157595523</v>
      </c>
      <c r="EW271" s="88">
        <f t="shared" ref="EW271" si="922">EW259</f>
        <v>1341.4484167364283</v>
      </c>
      <c r="EX271" s="65">
        <f>IF(ISERROR(EW271/EO271),"NM",IF(OR(EW271/EO271&lt;0.5,EW271/EO271&gt;2),"NM",(EW271/EO271-1)*100))</f>
        <v>4.2306462110666798</v>
      </c>
      <c r="EY271" s="65"/>
      <c r="EZ271" s="317"/>
      <c r="FA271" s="59"/>
      <c r="FB271" s="88">
        <f>FB259</f>
        <v>1188.3040000000001</v>
      </c>
      <c r="FC271" s="63"/>
      <c r="FD271" s="88">
        <f>FD259</f>
        <v>1350</v>
      </c>
      <c r="FE271" s="65">
        <f>IF(ISERROR(FD271/FB271),"NM",IF(OR(FD271/FB271&lt;0.5,FD271/FB271&gt;2),"NM",(FD271/FB271-1)*100))</f>
        <v>13.607292410023009</v>
      </c>
      <c r="FF271" s="88">
        <f>FF259</f>
        <v>1547</v>
      </c>
      <c r="FG271" s="65">
        <f>IF(ISERROR(FF271/FD271),"NM",IF(OR(FF271/FD271&lt;0.5,FF271/FD271&gt;2),"NM",(FF271/FD271-1)*100))</f>
        <v>14.592592592592602</v>
      </c>
      <c r="FH271" s="88">
        <f>FH259</f>
        <v>1810</v>
      </c>
      <c r="FI271" s="65">
        <f>IF(ISERROR(FH271/FF271),"NM",IF(OR(FH271/FF271&lt;0.5,FH271/FF271&gt;2),"NM",(FH271/FF271-1)*100))</f>
        <v>17.000646412411125</v>
      </c>
      <c r="FJ271" s="88">
        <f>S271+U271+W271+Y271</f>
        <v>2159</v>
      </c>
      <c r="FK271" s="65">
        <f>IF(ISERROR(FJ271/FH271),"NM",IF(OR(FJ271/FH271&lt;0.5,FJ271/FH271&gt;2),"NM",(FJ271/FH271-1)*100))</f>
        <v>19.281767955801101</v>
      </c>
      <c r="FL271" s="88">
        <f>AA271+AC271+AE271+AG271</f>
        <v>2516</v>
      </c>
      <c r="FM271" s="65">
        <f>IF(ISERROR(FL271/FJ271),"NM",IF(OR(FL271/FJ271&lt;0.5,FL271/FJ271&gt;2),"NM",(FL271/FJ271-1)*100))</f>
        <v>16.535433070866134</v>
      </c>
      <c r="FN271" s="88">
        <f>AI271+AK271+AM271+AO271</f>
        <v>2842</v>
      </c>
      <c r="FO271" s="65">
        <f>IF(ISERROR(FN271/FL271),"NM",IF(OR(FN271/FL271&lt;0.5,FN271/FL271&gt;2),"NM",(FN271/FL271-1)*100))</f>
        <v>12.957074721780604</v>
      </c>
      <c r="FP271" s="88">
        <f>AQ271+AS271+AU271+AW271</f>
        <v>3150</v>
      </c>
      <c r="FQ271" s="65">
        <f>IF(ISERROR(FP271/FN271),"NM",IF(OR(FP271/FN271&lt;0.5,FP271/FN271&gt;2),"NM",(FP271/FN271-1)*100))</f>
        <v>10.837438423645329</v>
      </c>
      <c r="FR271" s="90">
        <f>AY271+BA271+BC271+BE271</f>
        <v>3443</v>
      </c>
      <c r="FS271" s="65">
        <f>IF(ISERROR(FR271/FP271),"NM",IF(OR(FR271/FP271&lt;0.5,FR271/FP271&gt;2),"NM",(FR271/FP271-1)*100))</f>
        <v>9.3015873015873005</v>
      </c>
      <c r="FT271" s="90">
        <f>BG271+BI271+BK271+BM271</f>
        <v>3754</v>
      </c>
      <c r="FU271" s="65">
        <f>IF(ISERROR(FT271/FR271),"NM",IF(OR(FT271/FR271&lt;0.5,FT271/FR271&gt;2),"NM",(FT271/FR271-1)*100))</f>
        <v>9.0328202149288384</v>
      </c>
      <c r="FV271" s="87">
        <f>BO271+BQ271+BS271+BU271</f>
        <v>4042</v>
      </c>
      <c r="FW271" s="65">
        <f>IF(ISERROR(FV271/FT271),"NM",IF(OR(FV271/FT271&lt;0.5,FV271/FT271&gt;2),"NM",(FV271/FT271-1)*100))</f>
        <v>7.6718167288226002</v>
      </c>
      <c r="FX271" s="87">
        <f>BW271+BY271+CA271+CC271</f>
        <v>4177</v>
      </c>
      <c r="FY271" s="65">
        <f>IF(ISERROR(FX271/FV271),"NM",IF(OR(FX271/FV271&lt;0.5,FX271/FV271&gt;2),"NM",(FX271/FV271-1)*100))</f>
        <v>3.3399307273626944</v>
      </c>
      <c r="FZ271" s="87">
        <f>CE271+CG271+CI271+CK271</f>
        <v>4223.6000000000004</v>
      </c>
      <c r="GA271" s="65">
        <f>IF(ISERROR(FZ271/FX271),"NM",IF(OR(FZ271/FX271&lt;0.5,FZ271/FX271&gt;2),"NM",(FZ271/FX271-1)*100))</f>
        <v>1.115633229590629</v>
      </c>
      <c r="GB271" s="87">
        <f>CM271+CO271+CQ271+CS271</f>
        <v>4438.6000000000004</v>
      </c>
      <c r="GC271" s="65">
        <f>IF(ISERROR(GB271/FZ271),"NM",IF(OR(GB271/FZ271&lt;0.5,GB271/FZ271&gt;2),"NM",(GB271/FZ271-1)*100))</f>
        <v>5.0904441708495174</v>
      </c>
      <c r="GD271" s="87">
        <f>CU271+CW271+CY271+DA271</f>
        <v>4631</v>
      </c>
      <c r="GE271" s="65">
        <f>IF(ISERROR(GD271/GB271),"NM",IF(OR(GD271/GB271&lt;0.5,GD271/GB271&gt;2),"NM",(GD271/GB271-1)*100))</f>
        <v>4.3347001306718314</v>
      </c>
      <c r="GF271" s="87">
        <f>DC271+DE271+DG271+DI271</f>
        <v>4753</v>
      </c>
      <c r="GG271" s="65">
        <f>IF(ISERROR(GF271/GD271),"NM",IF(OR(GF271/GD271&lt;0.5,GF271/GD271&gt;2),"NM",(GF271/GD271-1)*100))</f>
        <v>2.6344202116173721</v>
      </c>
      <c r="GH271" s="87">
        <f>DK271+DM271+DO271+DQ271</f>
        <v>4786</v>
      </c>
      <c r="GI271" s="65">
        <f>IF(ISERROR(GH271/GF271),"NM",IF(OR(GH271/GF271&lt;0.5,GH271/GF271&gt;2),"NM",(GH271/GF271-1)*100))</f>
        <v>0.69429833789185214</v>
      </c>
      <c r="GJ271" s="87">
        <f>DS271+DU271+DW271+DY271</f>
        <v>4932</v>
      </c>
      <c r="GK271" s="65">
        <f>IF(ISERROR(GJ271/GH271),"NM",IF(OR(GJ271/GH271&lt;0.5,GJ271/GH271&gt;2),"NM",(GJ271/GH271-1)*100))</f>
        <v>3.0505641454241506</v>
      </c>
      <c r="GL271" s="87">
        <f>EA271+EC271+EE271+EG271</f>
        <v>4958</v>
      </c>
      <c r="GM271" s="65">
        <f>IF(ISERROR(GL271/GJ271),"NM",IF(OR(GL271/GJ271&lt;0.5,GL271/GJ271&gt;2),"NM",(GL271/GJ271-1)*100))</f>
        <v>0.52716950527169626</v>
      </c>
      <c r="GN271" s="87">
        <f>EI271+EK271+EM271+EO271</f>
        <v>5044</v>
      </c>
      <c r="GO271" s="65">
        <f>IF(ISERROR(GN271/GL271),"NM",IF(OR(GN271/GL271&lt;0.5,GN271/GL271&gt;2),"NM",(GN271/GL271-1)*100))</f>
        <v>1.734570391286816</v>
      </c>
      <c r="GP271" s="87">
        <f>EQ271+ES271+EU271+EW271</f>
        <v>5216.3400446063133</v>
      </c>
      <c r="GQ271" s="65">
        <f>IF(ISERROR(GP271/GN271),"NM",IF(OR(GP271/GN271&lt;0.5,GP271/GN271&gt;2),"NM",(GP271/GN271-1)*100))</f>
        <v>3.4167336361283329</v>
      </c>
      <c r="GR271" s="88">
        <f>GR259</f>
        <v>5575.9408688174299</v>
      </c>
      <c r="GS271" s="65">
        <f>IF(ISERROR(GR271/GP271),"NM",IF(OR(GR271/GP271&lt;0.5,GR271/GP271&gt;2),"NM",(GR271/GP271-1)*100))</f>
        <v>6.8937381600139958</v>
      </c>
      <c r="GT271" s="88">
        <f>GT259</f>
        <v>5991.4840461511121</v>
      </c>
      <c r="GU271" s="65">
        <f>IF(ISERROR(GT271/GR271),"NM",IF(OR(GT271/GR271&lt;0.5,GT271/GR271&gt;2),"NM",(GT271/GR271-1)*100))</f>
        <v>7.4524315646448569</v>
      </c>
      <c r="GV271" s="88">
        <f>GV259</f>
        <v>6432.2951224025255</v>
      </c>
      <c r="GW271" s="65">
        <f>IF(ISERROR(GV271/GT271),"NM",IF(OR(GV271/GT271&lt;0.5,GV271/GT271&gt;2),"NM",(GV271/GT271-1)*100))</f>
        <v>7.3572936664095367</v>
      </c>
      <c r="GX271" s="88">
        <f>GX259</f>
        <v>6896.3102696518945</v>
      </c>
      <c r="GY271" s="65">
        <f>IF(ISERROR(GX271/GV271),"NM",IF(OR(GX271/GV271&lt;0.5,GX271/GV271&gt;2),"NM",(GX271/GV271-1)*100))</f>
        <v>7.2138348508495431</v>
      </c>
      <c r="GZ271" s="67">
        <f t="shared" si="723"/>
        <v>6.4555585423351269</v>
      </c>
      <c r="HA271" s="283"/>
      <c r="HB271" s="57"/>
      <c r="HC271"/>
      <c r="HD271"/>
      <c r="HE271"/>
      <c r="HF271"/>
      <c r="HG271"/>
      <c r="HH271"/>
    </row>
    <row r="272" spans="2:216" s="2" customFormat="1" ht="13.5" customHeight="1" x14ac:dyDescent="0.2">
      <c r="B272" s="54"/>
      <c r="C272" s="57"/>
      <c r="D272" s="63"/>
      <c r="E272" s="57"/>
      <c r="F272" s="63"/>
      <c r="G272" s="57"/>
      <c r="H272" s="63"/>
      <c r="I272" s="57"/>
      <c r="J272" s="63"/>
      <c r="K272" s="57"/>
      <c r="L272" s="63"/>
      <c r="M272" s="57"/>
      <c r="N272" s="63"/>
      <c r="O272" s="57"/>
      <c r="P272" s="63"/>
      <c r="Q272" s="57"/>
      <c r="R272" s="63"/>
      <c r="S272" s="57"/>
      <c r="T272" s="63"/>
      <c r="U272" s="57"/>
      <c r="V272" s="63"/>
      <c r="W272" s="57"/>
      <c r="X272" s="63"/>
      <c r="Y272" s="57"/>
      <c r="Z272" s="63"/>
      <c r="AA272" s="57"/>
      <c r="AB272" s="63"/>
      <c r="AC272" s="57"/>
      <c r="AD272" s="63"/>
      <c r="AE272" s="57"/>
      <c r="AF272" s="63"/>
      <c r="AG272" s="57"/>
      <c r="AH272" s="63"/>
      <c r="AI272" s="55"/>
      <c r="AJ272" s="63"/>
      <c r="AK272" s="57"/>
      <c r="AL272" s="63"/>
      <c r="AM272" s="57"/>
      <c r="AN272" s="63"/>
      <c r="AO272" s="59"/>
      <c r="AP272" s="63"/>
      <c r="AQ272" s="59"/>
      <c r="AR272" s="63"/>
      <c r="AS272" s="59"/>
      <c r="AT272" s="63"/>
      <c r="AU272" s="59"/>
      <c r="AV272" s="63"/>
      <c r="AW272" s="59"/>
      <c r="AX272" s="63"/>
      <c r="AY272" s="59"/>
      <c r="AZ272" s="65"/>
      <c r="BA272" s="59"/>
      <c r="BB272" s="65"/>
      <c r="BC272" s="59"/>
      <c r="BD272" s="65"/>
      <c r="BE272" s="59"/>
      <c r="BF272" s="65"/>
      <c r="BG272" s="59"/>
      <c r="BH272" s="65"/>
      <c r="BI272" s="59"/>
      <c r="BJ272" s="65"/>
      <c r="BK272" s="59"/>
      <c r="BL272" s="65"/>
      <c r="BM272" s="59"/>
      <c r="BN272" s="65"/>
      <c r="BO272" s="59"/>
      <c r="BP272" s="65"/>
      <c r="BQ272" s="59"/>
      <c r="BR272" s="65"/>
      <c r="BS272" s="59"/>
      <c r="BT272" s="65"/>
      <c r="BU272" s="59"/>
      <c r="BV272" s="65"/>
      <c r="BW272" s="59"/>
      <c r="BX272" s="65"/>
      <c r="BY272" s="59"/>
      <c r="BZ272" s="65"/>
      <c r="CA272" s="59"/>
      <c r="CB272" s="65"/>
      <c r="CC272" s="59"/>
      <c r="CD272" s="65"/>
      <c r="CE272" s="59"/>
      <c r="CF272" s="65"/>
      <c r="CG272" s="59"/>
      <c r="CH272" s="65"/>
      <c r="CI272" s="59"/>
      <c r="CJ272" s="65"/>
      <c r="CK272" s="59"/>
      <c r="CL272" s="65"/>
      <c r="CM272" s="59"/>
      <c r="CN272" s="65"/>
      <c r="CO272" s="59"/>
      <c r="CP272" s="65"/>
      <c r="CQ272" s="59"/>
      <c r="CR272" s="65"/>
      <c r="CS272" s="59"/>
      <c r="CT272" s="65"/>
      <c r="CU272" s="59"/>
      <c r="CV272" s="65"/>
      <c r="CW272" s="59"/>
      <c r="CX272" s="65"/>
      <c r="CY272" s="59"/>
      <c r="CZ272" s="65"/>
      <c r="DA272" s="59"/>
      <c r="DB272" s="65"/>
      <c r="DC272" s="59"/>
      <c r="DD272" s="65"/>
      <c r="DE272" s="59"/>
      <c r="DF272" s="65"/>
      <c r="DG272" s="59"/>
      <c r="DH272" s="65"/>
      <c r="DI272" s="59"/>
      <c r="DJ272" s="65"/>
      <c r="DK272" s="59"/>
      <c r="DL272" s="65"/>
      <c r="DM272" s="59"/>
      <c r="DN272" s="65"/>
      <c r="DO272" s="59"/>
      <c r="DP272" s="65"/>
      <c r="DQ272" s="59"/>
      <c r="DR272" s="65"/>
      <c r="DS272" s="59"/>
      <c r="DT272" s="65"/>
      <c r="DU272" s="59"/>
      <c r="DV272" s="65"/>
      <c r="DW272" s="59"/>
      <c r="DX272" s="65"/>
      <c r="DY272" s="59"/>
      <c r="DZ272" s="65"/>
      <c r="EA272" s="59"/>
      <c r="EB272" s="65"/>
      <c r="EC272" s="59"/>
      <c r="ED272" s="65"/>
      <c r="EE272" s="59"/>
      <c r="EF272" s="65"/>
      <c r="EG272" s="59"/>
      <c r="EH272" s="65"/>
      <c r="EI272" s="59"/>
      <c r="EJ272" s="65"/>
      <c r="EK272" s="59"/>
      <c r="EL272" s="65"/>
      <c r="EM272" s="59"/>
      <c r="EN272" s="65"/>
      <c r="EO272" s="59"/>
      <c r="EP272" s="65"/>
      <c r="EQ272" s="57"/>
      <c r="ER272" s="65"/>
      <c r="ES272" s="57"/>
      <c r="ET272" s="65"/>
      <c r="EU272" s="57"/>
      <c r="EV272" s="65"/>
      <c r="EW272" s="57"/>
      <c r="EX272" s="65"/>
      <c r="EY272" s="65"/>
      <c r="EZ272" s="317"/>
      <c r="FA272" s="59"/>
      <c r="FB272" s="57"/>
      <c r="FC272" s="63"/>
      <c r="FD272" s="57"/>
      <c r="FE272" s="65"/>
      <c r="FF272" s="57"/>
      <c r="FG272" s="65"/>
      <c r="FH272" s="57"/>
      <c r="FI272" s="65"/>
      <c r="FJ272" s="57"/>
      <c r="FK272" s="65"/>
      <c r="FL272" s="57"/>
      <c r="FM272" s="65"/>
      <c r="FN272" s="57"/>
      <c r="FO272" s="65"/>
      <c r="FP272" s="57"/>
      <c r="FQ272" s="65"/>
      <c r="FR272" s="75"/>
      <c r="FS272" s="65"/>
      <c r="FT272" s="75"/>
      <c r="FU272" s="65"/>
      <c r="FV272" s="75"/>
      <c r="FW272" s="65"/>
      <c r="FX272" s="75"/>
      <c r="FY272" s="65"/>
      <c r="FZ272" s="75"/>
      <c r="GA272" s="65"/>
      <c r="GB272" s="75"/>
      <c r="GC272" s="65"/>
      <c r="GD272" s="75"/>
      <c r="GE272" s="65"/>
      <c r="GF272" s="75"/>
      <c r="GG272" s="65"/>
      <c r="GH272" s="75"/>
      <c r="GI272" s="65"/>
      <c r="GJ272" s="75"/>
      <c r="GK272" s="65"/>
      <c r="GL272" s="75"/>
      <c r="GM272" s="65"/>
      <c r="GN272" s="75"/>
      <c r="GO272" s="65"/>
      <c r="GP272" s="75"/>
      <c r="GQ272" s="65"/>
      <c r="GR272" s="57"/>
      <c r="GS272" s="65"/>
      <c r="GT272" s="57"/>
      <c r="GU272" s="65"/>
      <c r="GV272" s="57"/>
      <c r="GW272" s="65"/>
      <c r="GX272" s="57"/>
      <c r="GY272" s="65"/>
      <c r="GZ272" s="67" t="str">
        <f t="shared" si="723"/>
        <v/>
      </c>
      <c r="HA272" s="283"/>
      <c r="HB272" s="57"/>
      <c r="HC272"/>
      <c r="HD272"/>
      <c r="HE272"/>
      <c r="HF272"/>
      <c r="HG272"/>
      <c r="HH272"/>
    </row>
    <row r="273" spans="1:216" s="2" customFormat="1" ht="13.5" customHeight="1" x14ac:dyDescent="0.2">
      <c r="A273" s="4" t="s">
        <v>50</v>
      </c>
      <c r="B273" s="61" t="s">
        <v>184</v>
      </c>
      <c r="C273" s="127">
        <f>C266-C271</f>
        <v>70</v>
      </c>
      <c r="D273" s="63"/>
      <c r="E273" s="127">
        <f>E266-E271</f>
        <v>71</v>
      </c>
      <c r="F273" s="63"/>
      <c r="G273" s="127">
        <f>G266-G271</f>
        <v>75</v>
      </c>
      <c r="H273" s="63"/>
      <c r="I273" s="127">
        <f>I266-I271</f>
        <v>74</v>
      </c>
      <c r="J273" s="63"/>
      <c r="K273" s="127">
        <f>K266-K271</f>
        <v>81</v>
      </c>
      <c r="L273" s="63">
        <f>IF(ISERROR(K273/C273),"NM",IF(OR(K273/C273&lt;0.5,K273/C273&gt;2),"NM",(K273/C273-1)*100))</f>
        <v>15.714285714285726</v>
      </c>
      <c r="M273" s="127">
        <f>M266-M271</f>
        <v>85</v>
      </c>
      <c r="N273" s="63">
        <f>IF(ISERROR(M273/E273),"NM",IF(OR(M273/E273&lt;0.5,M273/E273&gt;2),"NM",(M273/E273-1)*100))</f>
        <v>19.718309859154925</v>
      </c>
      <c r="O273" s="127">
        <f>O266-O271</f>
        <v>86</v>
      </c>
      <c r="P273" s="63">
        <f>IF(ISERROR(O273/G273),"NM",IF(OR(O273/G273&lt;0.5,O273/G273&gt;2),"NM",(O273/G273-1)*100))</f>
        <v>14.666666666666671</v>
      </c>
      <c r="Q273" s="127">
        <f>Q266-Q271</f>
        <v>93</v>
      </c>
      <c r="R273" s="63">
        <f>IF(ISERROR(Q273/I273),"NM",IF(OR(Q273/I273&lt;0.5,Q273/I273&gt;2),"NM",(Q273/I273-1)*100))</f>
        <v>25.675675675675681</v>
      </c>
      <c r="S273" s="127">
        <f>S266-S271</f>
        <v>92</v>
      </c>
      <c r="T273" s="63">
        <f>IF(ISERROR(S273/K273),"NM",IF(OR(S273/K273&lt;0.5,S273/K273&gt;2),"NM",(S273/K273-1)*100))</f>
        <v>13.58024691358024</v>
      </c>
      <c r="U273" s="127">
        <f>U266-U271</f>
        <v>98</v>
      </c>
      <c r="V273" s="63">
        <f>IF(ISERROR(U273/M273),"NM",IF(OR(U273/M273&lt;0.5,U273/M273&gt;2),"NM",(U273/M273-1)*100))</f>
        <v>15.294117647058814</v>
      </c>
      <c r="W273" s="127">
        <f>W266-W271</f>
        <v>100</v>
      </c>
      <c r="X273" s="63">
        <f>IF(ISERROR(W273/O273),"NM",IF(OR(W273/O273&lt;0.5,W273/O273&gt;2),"NM",(W273/O273-1)*100))</f>
        <v>16.279069767441868</v>
      </c>
      <c r="Y273" s="127">
        <f>Y266-Y271</f>
        <v>112</v>
      </c>
      <c r="Z273" s="63">
        <f>IF(ISERROR(Y273/Q273),"NM",IF(OR(Y273/Q273&lt;0.5,Y273/Q273&gt;2),"NM",(Y273/Q273-1)*100))</f>
        <v>20.430107526881724</v>
      </c>
      <c r="AA273" s="127">
        <f>AA266-AA271</f>
        <v>107</v>
      </c>
      <c r="AB273" s="63">
        <f>IF(ISERROR(AA273/S273),"NM",IF(OR(AA273/S273&lt;0.5,AA273/S273&gt;2),"NM",(AA273/S273-1)*100))</f>
        <v>16.304347826086961</v>
      </c>
      <c r="AC273" s="127">
        <f>AC266-AC271</f>
        <v>104</v>
      </c>
      <c r="AD273" s="63">
        <f>IF(ISERROR(AC273/U273),"NM",IF(OR(AC273/U273&lt;0.5,AC273/U273&gt;2),"NM",(AC273/U273-1)*100))</f>
        <v>6.1224489795918435</v>
      </c>
      <c r="AE273" s="127">
        <f>AE266-AE271</f>
        <v>117</v>
      </c>
      <c r="AF273" s="63">
        <f>IF(ISERROR(AE273/W273),"NM",IF(OR(AE273/W273&lt;0.5,AE273/W273&gt;2),"NM",(AE273/W273-1)*100))</f>
        <v>16.999999999999993</v>
      </c>
      <c r="AG273" s="127">
        <f>AG266-AG271</f>
        <v>123</v>
      </c>
      <c r="AH273" s="63">
        <f>IF(ISERROR(AG273/Y273),"NM",IF(OR(AG273/Y273&lt;0.5,AG273/Y273&gt;2),"NM",(AG273/Y273-1)*100))</f>
        <v>9.8214285714285801</v>
      </c>
      <c r="AI273" s="125">
        <f>AI266-AI271</f>
        <v>122</v>
      </c>
      <c r="AJ273" s="63">
        <f>IF(ISERROR(AI273/AA273),"NM",IF(OR(AI273/AA273&lt;0.5,AI273/AA273&gt;2),"NM",(AI273/AA273-1)*100))</f>
        <v>14.018691588785037</v>
      </c>
      <c r="AK273" s="127">
        <f>AK266-AK271</f>
        <v>121</v>
      </c>
      <c r="AL273" s="63">
        <f>IF(ISERROR(AK273/AC273),"NM",IF(OR(AK273/AC273&lt;0.5,AK273/AC273&gt;2),"NM",(AK273/AC273-1)*100))</f>
        <v>16.346153846153854</v>
      </c>
      <c r="AM273" s="127">
        <f>AM266-AM271</f>
        <v>127</v>
      </c>
      <c r="AN273" s="63">
        <f>IF(ISERROR(AM273/AE273),"NM",IF(OR(AM273/AE273&lt;0.5,AM273/AE273&gt;2),"NM",(AM273/AE273-1)*100))</f>
        <v>8.547008547008538</v>
      </c>
      <c r="AO273" s="145">
        <f>AO266-AO271</f>
        <v>129</v>
      </c>
      <c r="AP273" s="63">
        <f>IF(ISERROR(AO273/AG273),"NM",IF(OR(AO273/AG273&lt;0.5,AO273/AG273&gt;2),"NM",(AO273/AG273-1)*100))</f>
        <v>4.8780487804878092</v>
      </c>
      <c r="AQ273" s="145">
        <f>AQ266-AQ271</f>
        <v>133</v>
      </c>
      <c r="AR273" s="63">
        <f>IF(ISERROR(AQ273/AI273),"NM",IF(OR(AQ273/AI273&lt;0.5,AQ273/AI273&gt;2),"NM",(AQ273/AI273-1)*100))</f>
        <v>9.0163934426229488</v>
      </c>
      <c r="AS273" s="145">
        <f>AS266-AS271</f>
        <v>130</v>
      </c>
      <c r="AT273" s="63">
        <f>IF(ISERROR(AS273/AK273),"NM",IF(OR(AS273/AK273&lt;0.5,AS273/AK273&gt;2),"NM",(AS273/AK273-1)*100))</f>
        <v>7.4380165289256173</v>
      </c>
      <c r="AU273" s="145">
        <f>AU266-AU271</f>
        <v>133</v>
      </c>
      <c r="AV273" s="63">
        <f>IF(ISERROR(AU273/AM273),"NM",IF(OR(AU273/AM273&lt;0.5,AU273/AM273&gt;2),"NM",(AU273/AM273-1)*100))</f>
        <v>4.7244094488188892</v>
      </c>
      <c r="AW273" s="145">
        <f>AW266-AW271</f>
        <v>129</v>
      </c>
      <c r="AX273" s="63">
        <f>IF(ISERROR(AW273/AO273),"NM",IF(OR(AW273/AO273&lt;0.5,AW273/AO273&gt;2),"NM",(AW273/AO273-1)*100))</f>
        <v>0</v>
      </c>
      <c r="AY273" s="145">
        <f>AY266-AY271</f>
        <v>147</v>
      </c>
      <c r="AZ273" s="65">
        <f>IF(ISERROR(AY273/AQ273),"NM",IF(OR(AY273/AQ273&lt;0.5,AY273/AQ273&gt;2),"NM",(AY273/AQ273-1)*100))</f>
        <v>10.526315789473696</v>
      </c>
      <c r="BA273" s="145">
        <f>BA266-BA271</f>
        <v>150</v>
      </c>
      <c r="BB273" s="65">
        <f>IF(ISERROR(BA273/AS273),"NM",IF(OR(BA273/AS273&lt;0.5,BA273/AS273&gt;2),"NM",(BA273/AS273-1)*100))</f>
        <v>15.384615384615374</v>
      </c>
      <c r="BC273" s="145">
        <f>BC266-BC271</f>
        <v>162</v>
      </c>
      <c r="BD273" s="65">
        <f>IF(ISERROR(BC273/AU273),"NM",IF(OR(BC273/AU273&lt;0.5,BC273/AU273&gt;2),"NM",(BC273/AU273-1)*100))</f>
        <v>21.804511278195491</v>
      </c>
      <c r="BE273" s="145">
        <f>BE266-BE271</f>
        <v>126</v>
      </c>
      <c r="BF273" s="65">
        <f>IF(ISERROR(BE273/AW273),"NM",IF(OR(BE273/AW273&lt;0.5,BE273/AW273&gt;2),"NM",(BE273/AW273-1)*100))</f>
        <v>-2.3255813953488413</v>
      </c>
      <c r="BG273" s="145">
        <f>BG266-BG271</f>
        <v>169</v>
      </c>
      <c r="BH273" s="65">
        <f>IF(ISERROR(BG273/AY273),"NM",IF(OR(BG273/AY273&lt;0.5,BG273/AY273&gt;2),"NM",(BG273/AY273-1)*100))</f>
        <v>14.965986394557817</v>
      </c>
      <c r="BI273" s="145">
        <f>BI266-BI271</f>
        <v>171</v>
      </c>
      <c r="BJ273" s="65">
        <f>IF(ISERROR(BI273/BA273),"NM",IF(OR(BI273/BA273&lt;0.5,BI273/BA273&gt;2),"NM",(BI273/BA273-1)*100))</f>
        <v>13.999999999999989</v>
      </c>
      <c r="BK273" s="145">
        <f>BK266-BK271</f>
        <v>182</v>
      </c>
      <c r="BL273" s="65">
        <f>IF(ISERROR(BK273/BC273),"NM",IF(OR(BK273/BC273&lt;0.5,BK273/BC273&gt;2),"NM",(BK273/BC273-1)*100))</f>
        <v>12.345679012345689</v>
      </c>
      <c r="BM273" s="145">
        <f>BM266-BM271</f>
        <v>170</v>
      </c>
      <c r="BN273" s="65">
        <f>IF(ISERROR(BM273/BE273),"NM",IF(OR(BM273/BE273&lt;0.5,BM273/BE273&gt;2),"NM",(BM273/BE273-1)*100))</f>
        <v>34.920634920634932</v>
      </c>
      <c r="BO273" s="145">
        <f>BO266-BO271</f>
        <v>191</v>
      </c>
      <c r="BP273" s="65">
        <f>IF(ISERROR(BO273/BG273),"NM",IF(OR(BO273/BG273&lt;0.5,BO273/BG273&gt;2),"NM",(BO273/BG273-1)*100))</f>
        <v>13.017751479289942</v>
      </c>
      <c r="BQ273" s="145">
        <f>BQ266-BQ271</f>
        <v>190</v>
      </c>
      <c r="BR273" s="65">
        <f>IF(ISERROR(BQ273/BI273),"NM",IF(OR(BQ273/BI273&lt;0.5,BQ273/BI273&gt;2),"NM",(BQ273/BI273-1)*100))</f>
        <v>11.111111111111116</v>
      </c>
      <c r="BS273" s="145">
        <f>BS266-BS271</f>
        <v>204</v>
      </c>
      <c r="BT273" s="65">
        <f>IF(ISERROR(BS273/BK273),"NM",IF(OR(BS273/BK273&lt;0.5,BS273/BK273&gt;2),"NM",(BS273/BK273-1)*100))</f>
        <v>12.087912087912089</v>
      </c>
      <c r="BU273" s="145">
        <f>BU266-BU271</f>
        <v>160</v>
      </c>
      <c r="BV273" s="65">
        <f>IF(ISERROR(BU273/BM273),"NM",IF(OR(BU273/BM273&lt;0.5,BU273/BM273&gt;2),"NM",(BU273/BM273-1)*100))</f>
        <v>-5.8823529411764719</v>
      </c>
      <c r="BW273" s="145">
        <f>BW266-BW271</f>
        <v>204</v>
      </c>
      <c r="BX273" s="65">
        <f>IF(ISERROR(BW273/BO273),"NM",IF(OR(BW273/BO273&lt;0.5,BW273/BO273&gt;2),"NM",(BW273/BO273-1)*100))</f>
        <v>6.8062827225130906</v>
      </c>
      <c r="BY273" s="145">
        <f>BY266-BY271</f>
        <v>198</v>
      </c>
      <c r="BZ273" s="65">
        <f>IF(ISERROR(BY273/BQ273),"NM",IF(OR(BY273/BQ273&lt;0.5,BY273/BQ273&gt;2),"NM",(BY273/BQ273-1)*100))</f>
        <v>4.2105263157894646</v>
      </c>
      <c r="CA273" s="145">
        <f>CA266-CA271</f>
        <v>216</v>
      </c>
      <c r="CB273" s="65">
        <f>IF(ISERROR(CA273/BS273),"NM",IF(OR(CA273/BS273&lt;0.5,CA273/BS273&gt;2),"NM",(CA273/BS273-1)*100))</f>
        <v>5.8823529411764719</v>
      </c>
      <c r="CC273" s="145">
        <f>CC266-CC271</f>
        <v>158</v>
      </c>
      <c r="CD273" s="65">
        <f>IF(ISERROR(CC273/BU273),"NM",IF(OR(CC273/BU273&lt;0.5,CC273/BU273&gt;2),"NM",(CC273/BU273-1)*100))</f>
        <v>-1.2499999999999956</v>
      </c>
      <c r="CE273" s="145">
        <f>CE266-CE271</f>
        <v>246</v>
      </c>
      <c r="CF273" s="65">
        <f>IF(ISERROR(CE273/BW273),"NM",IF(OR(CE273/BW273&lt;0.5,CE273/BW273&gt;2),"NM",(CE273/BW273-1)*100))</f>
        <v>20.588235294117641</v>
      </c>
      <c r="CG273" s="145">
        <f>CG266-CG271</f>
        <v>225</v>
      </c>
      <c r="CH273" s="65">
        <f>IF(ISERROR(CG273/BY273),"NM",IF(OR(CG273/BY273&lt;0.5,CG273/BY273&gt;2),"NM",(CG273/BY273-1)*100))</f>
        <v>13.636363636363647</v>
      </c>
      <c r="CI273" s="145">
        <f>CI266-CI271</f>
        <v>226.29999999999995</v>
      </c>
      <c r="CJ273" s="65">
        <f>IF(ISERROR(CI273/CA273),"NM",IF(OR(CI273/CA273&lt;0.5,CI273/CA273&gt;2),"NM",(CI273/CA273-1)*100))</f>
        <v>4.7685185185184942</v>
      </c>
      <c r="CK273" s="145">
        <f>CK266-CK271</f>
        <v>225.40000000000009</v>
      </c>
      <c r="CL273" s="65">
        <f>IF(ISERROR(CK273/CC273),"NM",IF(OR(CK273/CC273&lt;0.5,CK273/CC273&gt;2),"NM",(CK273/CC273-1)*100))</f>
        <v>42.658227848101319</v>
      </c>
      <c r="CM273" s="145">
        <f>CM266-CM271</f>
        <v>251</v>
      </c>
      <c r="CN273" s="65">
        <f>IF(ISERROR(CM273/CE273),"NM",IF(OR(CM273/CE273&lt;0.5,CM273/CE273&gt;2),"NM",(CM273/CE273-1)*100))</f>
        <v>2.0325203252032464</v>
      </c>
      <c r="CO273" s="145">
        <f>CO266-CO271</f>
        <v>243</v>
      </c>
      <c r="CP273" s="65">
        <f>IF(ISERROR(CO273/CG273),"NM",IF(OR(CO273/CG273&lt;0.5,CO273/CG273&gt;2),"NM",(CO273/CG273-1)*100))</f>
        <v>8.0000000000000071</v>
      </c>
      <c r="CQ273" s="145">
        <f>CQ266-CQ271</f>
        <v>213.40000000000009</v>
      </c>
      <c r="CR273" s="65">
        <f>IF(ISERROR(CQ273/CI273),"NM",IF(OR(CQ273/CI273&lt;0.5,CQ273/CI273&gt;2),"NM",(CQ273/CI273-1)*100))</f>
        <v>-5.7003977021652048</v>
      </c>
      <c r="CS273" s="145">
        <f>CS266-CS271</f>
        <v>196</v>
      </c>
      <c r="CT273" s="65">
        <f>IF(ISERROR(CS273/CK273),"NM",IF(OR(CS273/CK273&lt;0.5,CS273/CK273&gt;2),"NM",(CS273/CK273-1)*100))</f>
        <v>-13.043478260869602</v>
      </c>
      <c r="CU273" s="145">
        <f>CU266-CU271</f>
        <v>271</v>
      </c>
      <c r="CV273" s="65">
        <f>IF(ISERROR(CU273/CM273),"NM",IF(OR(CU273/CM273&lt;0.5,CU273/CM273&gt;2),"NM",(CU273/CM273-1)*100))</f>
        <v>7.9681274900398336</v>
      </c>
      <c r="CW273" s="145">
        <f>CW266-CW271</f>
        <v>258</v>
      </c>
      <c r="CX273" s="65">
        <f>IF(ISERROR(CW273/CO273),"NM",IF(OR(CW273/CO273&lt;0.5,CW273/CO273&gt;2),"NM",(CW273/CO273-1)*100))</f>
        <v>6.1728395061728447</v>
      </c>
      <c r="CY273" s="145">
        <f>CY266-CY271</f>
        <v>260</v>
      </c>
      <c r="CZ273" s="65">
        <f>IF(ISERROR(CY273/CQ273),"NM",IF(OR(CY273/CQ273&lt;0.5,CY273/CQ273&gt;2),"NM",(CY273/CQ273-1)*100))</f>
        <v>21.836925960637245</v>
      </c>
      <c r="DA273" s="145">
        <f>DA266-DA271</f>
        <v>208</v>
      </c>
      <c r="DB273" s="65">
        <f>IF(ISERROR(DA273/CS273),"NM",IF(OR(DA273/CS273&lt;0.5,DA273/CS273&gt;2),"NM",(DA273/CS273-1)*100))</f>
        <v>6.1224489795918435</v>
      </c>
      <c r="DC273" s="145">
        <f>DC266-DC271</f>
        <v>281</v>
      </c>
      <c r="DD273" s="65">
        <f>IF(ISERROR(DC273/CU273),"NM",IF(OR(DC273/CU273&lt;0.5,DC273/CU273&gt;2),"NM",(DC273/CU273-1)*100))</f>
        <v>3.6900369003689981</v>
      </c>
      <c r="DE273" s="145">
        <f>DE266-DE271</f>
        <v>283</v>
      </c>
      <c r="DF273" s="65">
        <f>IF(ISERROR(DE273/CW273),"NM",IF(OR(DE273/CW273&lt;0.5,DE273/CW273&gt;2),"NM",(DE273/CW273-1)*100))</f>
        <v>9.6899224806201509</v>
      </c>
      <c r="DG273" s="145">
        <f>DG266-DG271</f>
        <v>269</v>
      </c>
      <c r="DH273" s="65">
        <f>IF(ISERROR(DG273/CY273),"NM",IF(OR(DG273/CY273&lt;0.5,DG273/CY273&gt;2),"NM",(DG273/CY273-1)*100))</f>
        <v>3.4615384615384714</v>
      </c>
      <c r="DI273" s="145">
        <f>DI266-DI271</f>
        <v>205</v>
      </c>
      <c r="DJ273" s="65">
        <f>IF(ISERROR(DI273/DA273),"NM",IF(OR(DI273/DA273&lt;0.5,DI273/DA273&gt;2),"NM",(DI273/DA273-1)*100))</f>
        <v>-1.4423076923076872</v>
      </c>
      <c r="DK273" s="145">
        <f>DK266-DK271</f>
        <v>303</v>
      </c>
      <c r="DL273" s="65">
        <f>IF(ISERROR(DK273/DC273),"NM",IF(OR(DK273/DC273&lt;0.5,DK273/DC273&gt;2),"NM",(DK273/DC273-1)*100))</f>
        <v>7.8291814946619187</v>
      </c>
      <c r="DM273" s="145">
        <f>DM266-DM271</f>
        <v>300</v>
      </c>
      <c r="DN273" s="65">
        <f>IF(ISERROR(DM273/DE273),"NM",IF(OR(DM273/DE273&lt;0.5,DM273/DE273&gt;2),"NM",(DM273/DE273-1)*100))</f>
        <v>6.0070671378091856</v>
      </c>
      <c r="DO273" s="145">
        <f>DO266-DO271</f>
        <v>269</v>
      </c>
      <c r="DP273" s="65">
        <f>IF(ISERROR(DO273/DG273),"NM",IF(OR(DO273/DG273&lt;0.5,DO273/DG273&gt;2),"NM",(DO273/DG273-1)*100))</f>
        <v>0</v>
      </c>
      <c r="DQ273" s="145">
        <f>DQ266-DQ271</f>
        <v>201</v>
      </c>
      <c r="DR273" s="65">
        <f>IF(ISERROR(DQ273/DI273),"NM",IF(OR(DQ273/DI273&lt;0.5,DQ273/DI273&gt;2),"NM",(DQ273/DI273-1)*100))</f>
        <v>-1.9512195121951237</v>
      </c>
      <c r="DS273" s="145">
        <f>DS266-DS271</f>
        <v>285</v>
      </c>
      <c r="DT273" s="65">
        <f>IF(ISERROR(DS273/DK273),"NM",IF(OR(DS273/DK273&lt;0.5,DS273/DK273&gt;2),"NM",(DS273/DK273-1)*100))</f>
        <v>-5.9405940594059459</v>
      </c>
      <c r="DU273" s="145">
        <f>DU266-DU271</f>
        <v>293</v>
      </c>
      <c r="DV273" s="65">
        <f>IF(ISERROR(DU273/DM273),"NM",IF(OR(DU273/DM273&lt;0.5,DU273/DM273&gt;2),"NM",(DU273/DM273-1)*100))</f>
        <v>-2.3333333333333317</v>
      </c>
      <c r="DW273" s="145">
        <f>DW266-DW271</f>
        <v>286</v>
      </c>
      <c r="DX273" s="65">
        <f>IF(ISERROR(DW273/DO273),"NM",IF(OR(DW273/DO273&lt;0.5,DW273/DO273&gt;2),"NM",(DW273/DO273-1)*100))</f>
        <v>6.3197026022304925</v>
      </c>
      <c r="DY273" s="145">
        <f t="shared" ref="DY273:EA273" si="923">DY266-DY271</f>
        <v>237</v>
      </c>
      <c r="DZ273" s="65">
        <f>IF(ISERROR(DY273/DQ273),"NM",IF(OR(DY273/DQ273&lt;0.5,DY273/DQ273&gt;2),"NM",(DY273/DQ273-1)*100))</f>
        <v>17.910447761194035</v>
      </c>
      <c r="EA273" s="145">
        <f t="shared" si="923"/>
        <v>332</v>
      </c>
      <c r="EB273" s="65">
        <f>IF(ISERROR(EA273/DS273),"NM",IF(OR(EA273/DS273&lt;0.5,EA273/DS273&gt;2),"NM",(EA273/DS273-1)*100))</f>
        <v>16.491228070175445</v>
      </c>
      <c r="EC273" s="145">
        <f t="shared" ref="EC273:EE273" si="924">EC266-EC271</f>
        <v>291</v>
      </c>
      <c r="ED273" s="65">
        <f>IF(ISERROR(EC273/DU273),"NM",IF(OR(EC273/DU273&lt;0.5,EC273/DU273&gt;2),"NM",(EC273/DU273-1)*100))</f>
        <v>-0.68259385665528916</v>
      </c>
      <c r="EE273" s="145">
        <f t="shared" si="924"/>
        <v>323</v>
      </c>
      <c r="EF273" s="65">
        <f>IF(ISERROR(EE273/DW273),"NM",IF(OR(EE273/DW273&lt;0.5,EE273/DW273&gt;2),"NM",(EE273/DW273-1)*100))</f>
        <v>12.937062937062937</v>
      </c>
      <c r="EG273" s="145">
        <f t="shared" ref="EG273:EI273" si="925">EG266-EG271</f>
        <v>263</v>
      </c>
      <c r="EH273" s="65">
        <f>IF(ISERROR(EG273/DY273),"NM",IF(OR(EG273/DY273&lt;0.5,EG273/DY273&gt;2),"NM",(EG273/DY273-1)*100))</f>
        <v>10.970464135021096</v>
      </c>
      <c r="EI273" s="145">
        <f t="shared" si="925"/>
        <v>310</v>
      </c>
      <c r="EJ273" s="65">
        <f>IF(ISERROR(EI273/EA273),"NM",IF(OR(EI273/EA273&lt;0.5,EI273/EA273&gt;2),"NM",(EI273/EA273-1)*100))</f>
        <v>-6.6265060240963898</v>
      </c>
      <c r="EK273" s="145">
        <f t="shared" ref="EK273:EM273" si="926">EK266-EK271</f>
        <v>330</v>
      </c>
      <c r="EL273" s="65">
        <f>IF(ISERROR(EK273/EC273),"NM",IF(OR(EK273/EC273&lt;0.5,EK273/EC273&gt;2),"NM",(EK273/EC273-1)*100))</f>
        <v>13.4020618556701</v>
      </c>
      <c r="EM273" s="145">
        <f t="shared" si="926"/>
        <v>316</v>
      </c>
      <c r="EN273" s="65">
        <f>IF(ISERROR(EM273/EE273),"NM",IF(OR(EM273/EE273&lt;0.5,EM273/EE273&gt;2),"NM",(EM273/EE273-1)*100))</f>
        <v>-2.1671826625387025</v>
      </c>
      <c r="EO273" s="145">
        <f t="shared" ref="EO273" si="927">EO266-EO271</f>
        <v>288</v>
      </c>
      <c r="EP273" s="65">
        <f>IF(ISERROR(EO273/EG273),"NM",IF(OR(EO273/EG273&lt;0.5,EO273/EG273&gt;2),"NM",(EO273/EG273-1)*100))</f>
        <v>9.5057034220532355</v>
      </c>
      <c r="EQ273" s="127">
        <f t="shared" ref="EQ273:ES273" si="928">EQ266-EQ271</f>
        <v>309.36865651031621</v>
      </c>
      <c r="ER273" s="65">
        <f>IF(ISERROR(EQ273/EI273),"NM",IF(OR(EQ273/EI273&lt;0.5,EQ273/EI273&gt;2),"NM",(EQ273/EI273-1)*100))</f>
        <v>-0.20365919022057311</v>
      </c>
      <c r="ES273" s="127">
        <f t="shared" si="928"/>
        <v>323.07460947879076</v>
      </c>
      <c r="ET273" s="65">
        <f>IF(ISERROR(ES273/EK273),"NM",IF(OR(ES273/EK273&lt;0.5,ES273/EK273&gt;2),"NM",(ES273/EK273-1)*100))</f>
        <v>-2.0986031882452183</v>
      </c>
      <c r="EU273" s="127">
        <f t="shared" ref="EU273" si="929">EU266-EU271</f>
        <v>312.75221532266687</v>
      </c>
      <c r="EV273" s="65">
        <f>IF(ISERROR(EU273/EM273),"NM",IF(OR(EU273/EM273&lt;0.5,EU273/EM273&gt;2),"NM",(EU273/EM273-1)*100))</f>
        <v>-1.0277799611813743</v>
      </c>
      <c r="EW273" s="127">
        <f t="shared" ref="EW273" si="930">EW266-EW271</f>
        <v>299.72542294065852</v>
      </c>
      <c r="EX273" s="65">
        <f>IF(ISERROR(EW273/EO273),"NM",IF(OR(EW273/EO273&lt;0.5,EW273/EO273&gt;2),"NM",(EW273/EO273-1)*100))</f>
        <v>4.0713274099508645</v>
      </c>
      <c r="EY273" s="65"/>
      <c r="EZ273" s="317"/>
      <c r="FA273" s="59"/>
      <c r="FB273" s="127">
        <f>FB266-FB271</f>
        <v>230.1869999999999</v>
      </c>
      <c r="FC273" s="63"/>
      <c r="FD273" s="127">
        <f>FD266-FD271</f>
        <v>256</v>
      </c>
      <c r="FE273" s="65">
        <f>IF(ISERROR(FD273/FB273),"NM",IF(OR(FD273/FB273&lt;0.5,FD273/FB273&gt;2),"NM",(FD273/FB273-1)*100))</f>
        <v>11.21392606880498</v>
      </c>
      <c r="FF273" s="127">
        <f>FF266-FF271</f>
        <v>290</v>
      </c>
      <c r="FG273" s="65">
        <f>IF(ISERROR(FF273/FD273),"NM",IF(OR(FF273/FD273&lt;0.5,FF273/FD273&gt;2),"NM",(FF273/FD273-1)*100))</f>
        <v>13.28125</v>
      </c>
      <c r="FH273" s="127">
        <f>FH266-FH271</f>
        <v>345</v>
      </c>
      <c r="FI273" s="65">
        <f>IF(ISERROR(FH273/FF273),"NM",IF(OR(FH273/FF273&lt;0.5,FH273/FF273&gt;2),"NM",(FH273/FF273-1)*100))</f>
        <v>18.965517241379317</v>
      </c>
      <c r="FJ273" s="127">
        <f>S273+U273+W273+Y273</f>
        <v>402</v>
      </c>
      <c r="FK273" s="65">
        <f>IF(ISERROR(FJ273/FH273),"NM",IF(OR(FJ273/FH273&lt;0.5,FJ273/FH273&gt;2),"NM",(FJ273/FH273-1)*100))</f>
        <v>16.521739130434774</v>
      </c>
      <c r="FL273" s="127">
        <f>AA273+AC273+AE273+AG273</f>
        <v>451</v>
      </c>
      <c r="FM273" s="65">
        <f>IF(ISERROR(FL273/FJ273),"NM",IF(OR(FL273/FJ273&lt;0.5,FL273/FJ273&gt;2),"NM",(FL273/FJ273-1)*100))</f>
        <v>12.189054726368154</v>
      </c>
      <c r="FN273" s="127">
        <f>AI273+AK273+AM273+AO273</f>
        <v>499</v>
      </c>
      <c r="FO273" s="65">
        <f>IF(ISERROR(FN273/FL273),"NM",IF(OR(FN273/FL273&lt;0.5,FN273/FL273&gt;2),"NM",(FN273/FL273-1)*100))</f>
        <v>10.643015521064303</v>
      </c>
      <c r="FP273" s="127">
        <f>AQ273+AS273+AU273+AW273</f>
        <v>525</v>
      </c>
      <c r="FQ273" s="65">
        <f>IF(ISERROR(FP273/FN273),"NM",IF(OR(FP273/FN273&lt;0.5,FP273/FN273&gt;2),"NM",(FP273/FN273-1)*100))</f>
        <v>5.2104208416833719</v>
      </c>
      <c r="FR273" s="146">
        <f>AY273+BA273+BC273+BE273</f>
        <v>585</v>
      </c>
      <c r="FS273" s="65">
        <f>IF(ISERROR(FR273/FP273),"NM",IF(OR(FR273/FP273&lt;0.5,FR273/FP273&gt;2),"NM",(FR273/FP273-1)*100))</f>
        <v>11.428571428571432</v>
      </c>
      <c r="FT273" s="146">
        <f>BG273+BI273+BK273+BM273</f>
        <v>692</v>
      </c>
      <c r="FU273" s="65">
        <f>IF(ISERROR(FT273/FR273),"NM",IF(OR(FT273/FR273&lt;0.5,FT273/FR273&gt;2),"NM",(FT273/FR273-1)*100))</f>
        <v>18.290598290598293</v>
      </c>
      <c r="FV273" s="160">
        <f>BO273+BQ273+BS273+BU273</f>
        <v>745</v>
      </c>
      <c r="FW273" s="65">
        <f>IF(ISERROR(FV273/FT273),"NM",IF(OR(FV273/FT273&lt;0.5,FV273/FT273&gt;2),"NM",(FV273/FT273-1)*100))</f>
        <v>7.6589595375722519</v>
      </c>
      <c r="FX273" s="160">
        <f>BW273+BY273+CA273+CC273</f>
        <v>776</v>
      </c>
      <c r="FY273" s="65">
        <f>IF(ISERROR(FX273/FV273),"NM",IF(OR(FX273/FV273&lt;0.5,FX273/FV273&gt;2),"NM",(FX273/FV273-1)*100))</f>
        <v>4.1610738255033475</v>
      </c>
      <c r="FZ273" s="160">
        <f>CE273+CG273+CI273+CK273</f>
        <v>922.7</v>
      </c>
      <c r="GA273" s="65">
        <f>IF(ISERROR(FZ273/FX273),"NM",IF(OR(FZ273/FX273&lt;0.5,FZ273/FX273&gt;2),"NM",(FZ273/FX273-1)*100))</f>
        <v>18.904639175257731</v>
      </c>
      <c r="GB273" s="160">
        <f>CM273+CO273+CQ273+CS273</f>
        <v>903.40000000000009</v>
      </c>
      <c r="GC273" s="65">
        <f>IF(ISERROR(GB273/FZ273),"NM",IF(OR(GB273/FZ273&lt;0.5,GB273/FZ273&gt;2),"NM",(GB273/FZ273-1)*100))</f>
        <v>-2.0916874390376039</v>
      </c>
      <c r="GD273" s="160">
        <f>CU273+CW273+CY273+DA273</f>
        <v>997</v>
      </c>
      <c r="GE273" s="65">
        <f>IF(ISERROR(GD273/GB273),"NM",IF(OR(GD273/GB273&lt;0.5,GD273/GB273&gt;2),"NM",(GD273/GB273-1)*100))</f>
        <v>10.360858977197251</v>
      </c>
      <c r="GF273" s="160">
        <f>DC273+DE273+DG273+DI273</f>
        <v>1038</v>
      </c>
      <c r="GG273" s="65">
        <f>IF(ISERROR(GF273/GD273),"NM",IF(OR(GF273/GD273&lt;0.5,GF273/GD273&gt;2),"NM",(GF273/GD273-1)*100))</f>
        <v>4.112337011033107</v>
      </c>
      <c r="GH273" s="160">
        <f>DK273+DM273+DO273+DQ273</f>
        <v>1073</v>
      </c>
      <c r="GI273" s="65">
        <f>IF(ISERROR(GH273/GF273),"NM",IF(OR(GH273/GF273&lt;0.5,GH273/GF273&gt;2),"NM",(GH273/GF273-1)*100))</f>
        <v>3.3718689788053924</v>
      </c>
      <c r="GJ273" s="160">
        <f>DS273+DU273+DW273+DY273</f>
        <v>1101</v>
      </c>
      <c r="GK273" s="65">
        <f>IF(ISERROR(GJ273/GH273),"NM",IF(OR(GJ273/GH273&lt;0.5,GJ273/GH273&gt;2),"NM",(GJ273/GH273-1)*100))</f>
        <v>2.6095060577819185</v>
      </c>
      <c r="GL273" s="160">
        <f>EA273+EC273+EE273+EG273</f>
        <v>1209</v>
      </c>
      <c r="GM273" s="65">
        <f>IF(ISERROR(GL273/GJ273),"NM",IF(OR(GL273/GJ273&lt;0.5,GL273/GJ273&gt;2),"NM",(GL273/GJ273-1)*100))</f>
        <v>9.809264305177102</v>
      </c>
      <c r="GN273" s="160">
        <f>EI273+EK273+EM273+EO273</f>
        <v>1244</v>
      </c>
      <c r="GO273" s="65">
        <f>IF(ISERROR(GN273/GL273),"NM",IF(OR(GN273/GL273&lt;0.5,GN273/GL273&gt;2),"NM",(GN273/GL273-1)*100))</f>
        <v>2.8949545078577277</v>
      </c>
      <c r="GP273" s="160">
        <f>EQ273+ES273+EU273+EW273</f>
        <v>1244.9209042524324</v>
      </c>
      <c r="GQ273" s="65">
        <f>IF(ISERROR(GP273/GN273),"NM",IF(OR(GP273/GN273&lt;0.5,GP273/GN273&gt;2),"NM",(GP273/GN273-1)*100))</f>
        <v>7.4027673025112151E-2</v>
      </c>
      <c r="GR273" s="127">
        <f>GR266-GR271</f>
        <v>1314.8356379721899</v>
      </c>
      <c r="GS273" s="65">
        <f>IF(ISERROR(GR273/GP273),"NM",IF(OR(GR273/GP273&lt;0.5,GR273/GP273&gt;2),"NM",(GR273/GP273-1)*100))</f>
        <v>5.6159980510360974</v>
      </c>
      <c r="GT273" s="127">
        <f>GT266-GT271</f>
        <v>1390.9760714413487</v>
      </c>
      <c r="GU273" s="65">
        <f>IF(ISERROR(GT273/GR273),"NM",IF(OR(GT273/GR273&lt;0.5,GT273/GR273&gt;2),"NM",(GT273/GR273-1)*100))</f>
        <v>5.7908708336037007</v>
      </c>
      <c r="GV273" s="127">
        <f>GV266-GV271</f>
        <v>1454.2436188998872</v>
      </c>
      <c r="GW273" s="65">
        <f>IF(ISERROR(GV273/GT273),"NM",IF(OR(GV273/GT273&lt;0.5,GV273/GT273&gt;2),"NM",(GV273/GT273-1)*100))</f>
        <v>4.5484281690755246</v>
      </c>
      <c r="GX273" s="127">
        <f>GX266-GX271</f>
        <v>1510.7004486292462</v>
      </c>
      <c r="GY273" s="65">
        <f>IF(ISERROR(GX273/GV273),"NM",IF(OR(GX273/GV273&lt;0.5,GX273/GV273&gt;2),"NM",(GX273/GV273-1)*100))</f>
        <v>3.8822126496293574</v>
      </c>
      <c r="GZ273" s="67">
        <f t="shared" si="723"/>
        <v>3.961274625867639</v>
      </c>
      <c r="HA273" s="283"/>
      <c r="HB273" s="57"/>
      <c r="HC273"/>
      <c r="HD273"/>
      <c r="HE273"/>
      <c r="HF273"/>
      <c r="HG273"/>
      <c r="HH273"/>
    </row>
    <row r="274" spans="1:216" s="2" customFormat="1" ht="13.5" customHeight="1" x14ac:dyDescent="0.2">
      <c r="B274" s="54" t="s">
        <v>569</v>
      </c>
      <c r="C274" s="131">
        <f>C273/C266*100</f>
        <v>15.837104072398189</v>
      </c>
      <c r="D274" s="63"/>
      <c r="E274" s="131">
        <f>E273/E266*100</f>
        <v>15.883668903803134</v>
      </c>
      <c r="F274" s="63"/>
      <c r="G274" s="131">
        <f>G273/G266*100</f>
        <v>16.059957173447536</v>
      </c>
      <c r="H274" s="63"/>
      <c r="I274" s="131">
        <f>I273/I266*100</f>
        <v>15.384615384615385</v>
      </c>
      <c r="J274" s="63"/>
      <c r="K274" s="131">
        <f>K273/K266*100</f>
        <v>15.789473684210526</v>
      </c>
      <c r="L274" s="63">
        <f>IF(ISERROR(K274/C274),"NM",IF(OR(K274/C274&lt;0.5,K274/C274&gt;2),"NM",(K274/C274-1)*100))</f>
        <v>-0.30075187969924588</v>
      </c>
      <c r="M274" s="131">
        <f>M273/M266*100</f>
        <v>16.068052930056712</v>
      </c>
      <c r="N274" s="63">
        <f>IF(ISERROR(M274/E274),"NM",IF(OR(M274/E274&lt;0.5,M274/E274&gt;2),"NM",(M274/E274-1)*100))</f>
        <v>1.1608402779626603</v>
      </c>
      <c r="O274" s="131">
        <f>O273/O266*100</f>
        <v>15.636363636363637</v>
      </c>
      <c r="P274" s="63">
        <f>IF(ISERROR(O274/G274),"NM",IF(OR(O274/G274&lt;0.5,O274/G274&gt;2),"NM",(O274/G274-1)*100))</f>
        <v>-2.6375757575757497</v>
      </c>
      <c r="Q274" s="131">
        <f>Q273/Q266*100</f>
        <v>16.518650088809945</v>
      </c>
      <c r="R274" s="63">
        <f>IF(ISERROR(Q274/I274),"NM",IF(OR(Q274/I274&lt;0.5,Q274/I274&gt;2),"NM",(Q274/I274-1)*100))</f>
        <v>7.3712255772646396</v>
      </c>
      <c r="S274" s="131">
        <f>S273/S266*100</f>
        <v>15.181518151815181</v>
      </c>
      <c r="T274" s="63">
        <f>IF(ISERROR(S274/K274),"NM",IF(OR(S274/K274&lt;0.5,S274/K274&gt;2),"NM",(S274/K274-1)*100))</f>
        <v>-3.8503850385038452</v>
      </c>
      <c r="U274" s="131">
        <f>U273/U266*100</f>
        <v>15.629984051036683</v>
      </c>
      <c r="V274" s="63">
        <f>IF(ISERROR(U274/M274),"NM",IF(OR(U274/M274&lt;0.5,U274/M274&gt;2),"NM",(U274/M274-1)*100))</f>
        <v>-2.7263345529599525</v>
      </c>
      <c r="W274" s="131">
        <f>W273/W266*100</f>
        <v>15.290519877675839</v>
      </c>
      <c r="X274" s="63">
        <f>IF(ISERROR(W274/O274),"NM",IF(OR(W274/O274&lt;0.5,W274/O274&gt;2),"NM",(W274/O274-1)*100))</f>
        <v>-2.2117914799800964</v>
      </c>
      <c r="Y274" s="131">
        <f>Y273/Y266*100</f>
        <v>16.61721068249258</v>
      </c>
      <c r="Z274" s="63">
        <f>IF(ISERROR(Y274/Q274),"NM",IF(OR(Y274/Q274&lt;0.5,Y274/Q274&gt;2),"NM",(Y274/Q274-1)*100))</f>
        <v>0.59666251874541665</v>
      </c>
      <c r="AA274" s="131">
        <f>AA273/AA266*100</f>
        <v>14.985994397759104</v>
      </c>
      <c r="AB274" s="63">
        <f>IF(ISERROR(AA274/S274),"NM",IF(OR(AA274/S274&lt;0.5,AA274/S274&gt;2),"NM",(AA274/S274-1)*100))</f>
        <v>-1.2879064669345963</v>
      </c>
      <c r="AC274" s="131">
        <f>AC273/AC266*100</f>
        <v>14.305364511691884</v>
      </c>
      <c r="AD274" s="63">
        <f>IF(ISERROR(AC274/U274),"NM",IF(OR(AC274/U274&lt;0.5,AC274/U274&gt;2),"NM",(AC274/U274-1)*100))</f>
        <v>-8.4748617466243736</v>
      </c>
      <c r="AE274" s="131">
        <f>AE273/AE266*100</f>
        <v>15.496688741721854</v>
      </c>
      <c r="AF274" s="63">
        <f>IF(ISERROR(AE274/W274),"NM",IF(OR(AE274/W274&lt;0.5,AE274/W274&gt;2),"NM",(AE274/W274-1)*100))</f>
        <v>1.3483443708609322</v>
      </c>
      <c r="AG274" s="131">
        <f>AG273/AG266*100</f>
        <v>15.953307392996107</v>
      </c>
      <c r="AH274" s="63">
        <f>IF(ISERROR(AG274/Y274),"NM",IF(OR(AG274/Y274&lt;0.5,AG274/Y274&gt;2),"NM",(AG274/Y274-1)*100))</f>
        <v>-3.9952751528626984</v>
      </c>
      <c r="AI274" s="132">
        <f>AI273/AI266*100</f>
        <v>15.06172839506173</v>
      </c>
      <c r="AJ274" s="63">
        <f>IF(ISERROR(AI274/AA274),"NM",IF(OR(AI274/AA274&lt;0.5,AI274/AA274&gt;2),"NM",(AI274/AA274-1)*100))</f>
        <v>0.5053651782623847</v>
      </c>
      <c r="AK274" s="131">
        <f>AK273/AK266*100</f>
        <v>14.631197097944376</v>
      </c>
      <c r="AL274" s="63">
        <f>IF(ISERROR(AK274/AC274),"NM",IF(OR(AK274/AC274&lt;0.5,AK274/AC274&gt;2),"NM",(AK274/AC274-1)*100))</f>
        <v>2.2776950981304056</v>
      </c>
      <c r="AM274" s="131">
        <f>AM273/AM266*100</f>
        <v>14.994096812278631</v>
      </c>
      <c r="AN274" s="63">
        <f>IF(ISERROR(AM274/AE274),"NM",IF(OR(AM274/AE274&lt;0.5,AM274/AE274&gt;2),"NM",(AM274/AE274-1)*100))</f>
        <v>-3.2432214250395996</v>
      </c>
      <c r="AO274" s="133">
        <f>AO273/AO266*100</f>
        <v>15.052508751458577</v>
      </c>
      <c r="AP274" s="63">
        <f>IF(ISERROR(AO274/AG274),"NM",IF(OR(AO274/AG274&lt;0.5,AO274/AG274&gt;2),"NM",(AO274/AG274-1)*100))</f>
        <v>-5.6464695335401327</v>
      </c>
      <c r="AQ274" s="133">
        <f>AQ273/AQ266*100</f>
        <v>14.927048260381593</v>
      </c>
      <c r="AR274" s="63">
        <f>IF(ISERROR(AQ274/AI274),"NM",IF(OR(AQ274/AI274&lt;0.5,AQ274/AI274&gt;2),"NM",(AQ274/AI274-1)*100))</f>
        <v>-0.89418777943369721</v>
      </c>
      <c r="AS274" s="133">
        <f>AS273/AS266*100</f>
        <v>14.285714285714285</v>
      </c>
      <c r="AT274" s="63">
        <f>IF(ISERROR(AS274/AK274),"NM",IF(OR(AS274/AK274&lt;0.5,AS274/AK274&gt;2),"NM",(AS274/AK274-1)*100))</f>
        <v>-2.3612750885478206</v>
      </c>
      <c r="AU274" s="133">
        <f>AU273/AU266*100</f>
        <v>14.316469321851452</v>
      </c>
      <c r="AV274" s="63">
        <f>IF(ISERROR(AU274/AM274),"NM",IF(OR(AU274/AM274&lt;0.5,AU274/AM274&gt;2),"NM",(AU274/AM274-1)*100))</f>
        <v>-4.5192951526915053</v>
      </c>
      <c r="AW274" s="133">
        <f>AW273/AW266*100</f>
        <v>13.65079365079365</v>
      </c>
      <c r="AX274" s="63">
        <f>IF(ISERROR(AW274/AO274),"NM",IF(OR(AW274/AO274&lt;0.5,AW274/AO274&gt;2),"NM",(AW274/AO274-1)*100))</f>
        <v>-9.312169312169317</v>
      </c>
      <c r="AY274" s="133">
        <f>AY273/AY266*100</f>
        <v>15</v>
      </c>
      <c r="AZ274" s="65">
        <f>IF(ISERROR(AY274/AQ274),"NM",IF(OR(AY274/AQ274&lt;0.5,AY274/AQ274&gt;2),"NM",(AY274/AQ274-1)*100))</f>
        <v>0.48872180451129399</v>
      </c>
      <c r="BA274" s="133">
        <f>BA273/BA266*100</f>
        <v>15.090543259557343</v>
      </c>
      <c r="BB274" s="65">
        <f>IF(ISERROR(BA274/AS274),"NM",IF(OR(BA274/AS274&lt;0.5,BA274/AS274&gt;2),"NM",(BA274/AS274-1)*100))</f>
        <v>5.6338028169014009</v>
      </c>
      <c r="BC274" s="133">
        <f>BC273/BC266*100</f>
        <v>15.866797257590598</v>
      </c>
      <c r="BD274" s="65">
        <f>IF(ISERROR(BC274/AU274),"NM",IF(OR(BC274/AU274&lt;0.5,BC274/AU274&gt;2),"NM",(BC274/AU274-1)*100))</f>
        <v>10.828982348132833</v>
      </c>
      <c r="BE274" s="133">
        <f>BE273/BE266*100</f>
        <v>12.197483059051308</v>
      </c>
      <c r="BF274" s="65">
        <f>IF(ISERROR(BE274/AW274),"NM",IF(OR(BE274/AW274&lt;0.5,BE274/AW274&gt;2),"NM",(BE274/AW274-1)*100))</f>
        <v>-10.646345032531112</v>
      </c>
      <c r="BG274" s="133">
        <f>BG273/BG266*100</f>
        <v>15.576036866359447</v>
      </c>
      <c r="BH274" s="65">
        <f>IF(ISERROR(BG274/AY274),"NM",IF(OR(BG274/AY274&lt;0.5,BG274/AY274&gt;2),"NM",(BG274/AY274-1)*100))</f>
        <v>3.8402457757296338</v>
      </c>
      <c r="BI274" s="133">
        <f>BI273/BI266*100</f>
        <v>15.559599636032756</v>
      </c>
      <c r="BJ274" s="65">
        <f>IF(ISERROR(BI274/BA274),"NM",IF(OR(BI274/BA274&lt;0.5,BI274/BA274&gt;2),"NM",(BI274/BA274-1)*100))</f>
        <v>3.1082802547770738</v>
      </c>
      <c r="BK274" s="133">
        <f>BK273/BK266*100</f>
        <v>16.22103386809269</v>
      </c>
      <c r="BL274" s="65">
        <f>IF(ISERROR(BK274/BC274),"NM",IF(OR(BK274/BC274&lt;0.5,BK274/BC274&gt;2),"NM",(BK274/BC274-1)*100))</f>
        <v>2.2325653044607208</v>
      </c>
      <c r="BM274" s="133">
        <f>BM273/BM266*100</f>
        <v>14.912280701754385</v>
      </c>
      <c r="BN274" s="65">
        <f>IF(ISERROR(BM274/BE274),"NM",IF(OR(BM274/BE274&lt;0.5,BM274/BE274&gt;2),"NM",(BM274/BE274-1)*100))</f>
        <v>22.257031467557773</v>
      </c>
      <c r="BO274" s="133">
        <f>BO273/BO266*100</f>
        <v>16.241496598639458</v>
      </c>
      <c r="BP274" s="65">
        <f>IF(ISERROR(BO274/BG274),"NM",IF(OR(BO274/BG274&lt;0.5,BO274/BG274&gt;2),"NM",(BO274/BG274-1)*100))</f>
        <v>4.2723302338687041</v>
      </c>
      <c r="BQ274" s="133">
        <f>BQ273/BQ266*100</f>
        <v>15.952980688497062</v>
      </c>
      <c r="BR274" s="65">
        <f>IF(ISERROR(BQ274/BI274),"NM",IF(OR(BQ274/BI274&lt;0.5,BQ274/BI274&gt;2),"NM",(BQ274/BI274-1)*100))</f>
        <v>2.5282209161302527</v>
      </c>
      <c r="BS274" s="133">
        <f>BS273/BS266*100</f>
        <v>16.873449131513649</v>
      </c>
      <c r="BT274" s="65">
        <f>IF(ISERROR(BS274/BK274),"NM",IF(OR(BS274/BK274&lt;0.5,BS274/BK274&gt;2),"NM",(BS274/BK274-1)*100))</f>
        <v>4.0220325580127225</v>
      </c>
      <c r="BU274" s="133">
        <f>BU273/BU266*100</f>
        <v>13.212221304706853</v>
      </c>
      <c r="BV274" s="65">
        <f>IF(ISERROR(BU274/BM274),"NM",IF(OR(BU274/BM274&lt;0.5,BU274/BM274&gt;2),"NM",(BU274/BM274-1)*100))</f>
        <v>-11.400398309612857</v>
      </c>
      <c r="BW274" s="133">
        <f>BW273/BW266*100</f>
        <v>16.585365853658537</v>
      </c>
      <c r="BX274" s="65">
        <f>IF(ISERROR(BW274/BO274),"NM",IF(OR(BW274/BO274&lt;0.5,BW274/BO274&gt;2),"NM",(BW274/BO274-1)*100))</f>
        <v>2.1172264078661573</v>
      </c>
      <c r="BY274" s="133">
        <f>BY273/BY266*100</f>
        <v>16.189697465249388</v>
      </c>
      <c r="BZ274" s="65">
        <f>IF(ISERROR(BY274/BQ274),"NM",IF(OR(BY274/BQ274&lt;0.5,BY274/BQ274&gt;2),"NM",(BY274/BQ274-1)*100))</f>
        <v>1.4838404269053695</v>
      </c>
      <c r="CA274" s="133">
        <f>CA273/CA266*100</f>
        <v>17.475728155339805</v>
      </c>
      <c r="CB274" s="65">
        <f>IF(ISERROR(CA274/BS274),"NM",IF(OR(CA274/BS274&lt;0.5,CA274/BS274&gt;2),"NM",(CA274/BS274-1)*100))</f>
        <v>3.5693889206167784</v>
      </c>
      <c r="CC274" s="133">
        <f>CC273/CC266*100</f>
        <v>12.5</v>
      </c>
      <c r="CD274" s="65">
        <f>IF(ISERROR(CC274/BU274),"NM",IF(OR(CC274/BU274&lt;0.5,CC274/BU274&gt;2),"NM",(CC274/BU274-1)*100))</f>
        <v>-5.3906249999999929</v>
      </c>
      <c r="CE274" s="133">
        <f>CE273/CE266*100</f>
        <v>19.278996865203762</v>
      </c>
      <c r="CF274" s="65">
        <f>IF(ISERROR(CE274/BW274),"NM",IF(OR(CE274/BW274&lt;0.5,CE274/BW274&gt;2),"NM",(CE274/BW274-1)*100))</f>
        <v>16.24101051078739</v>
      </c>
      <c r="CG274" s="133">
        <f>CG273/CG266*100</f>
        <v>17.509727626459142</v>
      </c>
      <c r="CH274" s="65">
        <f>IF(ISERROR(CG274/BY274),"NM",IF(OR(CG274/BY274&lt;0.5,CG274/BY274&gt;2),"NM",(CG274/BY274-1)*100))</f>
        <v>8.153519632118833</v>
      </c>
      <c r="CI274" s="133">
        <f>CI273/CI266*100</f>
        <v>17.538556924746178</v>
      </c>
      <c r="CJ274" s="65">
        <f>IF(ISERROR(CI274/CA274),"NM",IF(OR(CI274/CA274&lt;0.5,CI274/CA274&gt;2),"NM",(CI274/CA274-1)*100))</f>
        <v>0.35952018049201229</v>
      </c>
      <c r="CK274" s="133">
        <f>CK273/CK266*100</f>
        <v>17.405405405405414</v>
      </c>
      <c r="CL274" s="65">
        <f>IF(ISERROR(CK274/CC274),"NM",IF(OR(CK274/CC274&lt;0.5,CK274/CC274&gt;2),"NM",(CK274/CC274-1)*100))</f>
        <v>39.243243243243306</v>
      </c>
      <c r="CM274" s="133">
        <f>CM273/CM266*100</f>
        <v>19.072948328267479</v>
      </c>
      <c r="CN274" s="65">
        <f>IF(ISERROR(CM274/CE274),"NM",IF(OR(CM274/CE274&lt;0.5,CM274/CE274&gt;2),"NM",(CM274/CE274-1)*100))</f>
        <v>-1.0687720858971406</v>
      </c>
      <c r="CO274" s="133">
        <f>CO273/CO266*100</f>
        <v>18.175018698578906</v>
      </c>
      <c r="CP274" s="65">
        <f>IF(ISERROR(CO274/CG274),"NM",IF(OR(CO274/CG274&lt;0.5,CO274/CG274&gt;2),"NM",(CO274/CG274-1)*100))</f>
        <v>3.7995512341062021</v>
      </c>
      <c r="CQ274" s="133">
        <f>CQ273/CQ266*100</f>
        <v>15.901639344262303</v>
      </c>
      <c r="CR274" s="65">
        <f>IF(ISERROR(CQ274/CI274),"NM",IF(OR(CQ274/CI274&lt;0.5,CQ274/CI274&gt;2),"NM",(CQ274/CI274-1)*100))</f>
        <v>-9.3332512333112909</v>
      </c>
      <c r="CS274" s="133">
        <f>CS273/CS266*100</f>
        <v>14.550853749072012</v>
      </c>
      <c r="CT274" s="65">
        <f>IF(ISERROR(CS274/CK274),"NM",IF(OR(CS274/CK274&lt;0.5,CS274/CK274&gt;2),"NM",(CS274/CK274-1)*100))</f>
        <v>-16.400374423033515</v>
      </c>
      <c r="CU274" s="133">
        <f>CU273/CU266*100</f>
        <v>19.566787003610109</v>
      </c>
      <c r="CV274" s="65">
        <f>IF(ISERROR(CU274/CM274),"NM",IF(OR(CU274/CM274&lt;0.5,CU274/CM274&gt;2),"NM",(CU274/CM274-1)*100))</f>
        <v>2.5892099472147434</v>
      </c>
      <c r="CW274" s="133">
        <f>CW273/CW266*100</f>
        <v>18.349928876244665</v>
      </c>
      <c r="CX274" s="65">
        <f>IF(ISERROR(CW274/CO274),"NM",IF(OR(CW274/CO274&lt;0.5,CW274/CO274&gt;2),"NM",(CW274/CO274-1)*100))</f>
        <v>0.96236587464657575</v>
      </c>
      <c r="CY274" s="133">
        <f>CY273/CY266*100</f>
        <v>18.413597733711047</v>
      </c>
      <c r="CZ274" s="65">
        <f>IF(ISERROR(CY274/CQ274),"NM",IF(OR(CY274/CQ274&lt;0.5,CY274/CQ274&gt;2),"NM",(CY274/CQ274-1)*100))</f>
        <v>15.796851727461171</v>
      </c>
      <c r="DA274" s="133">
        <f>DA273/DA266*100</f>
        <v>14.596491228070175</v>
      </c>
      <c r="DB274" s="65">
        <f>IF(ISERROR(DA274/CS274),"NM",IF(OR(DA274/CS274&lt;0.5,DA274/CS274&gt;2),"NM",(DA274/CS274-1)*100))</f>
        <v>0.31364124597206278</v>
      </c>
      <c r="DC274" s="133">
        <f>DC273/DC266*100</f>
        <v>19.541029207232267</v>
      </c>
      <c r="DD274" s="65">
        <f>IF(ISERROR(DC274/CU274),"NM",IF(OR(DC274/CU274&lt;0.5,DC274/CU274&gt;2),"NM",(DC274/CU274-1)*100))</f>
        <v>-0.13164039846240705</v>
      </c>
      <c r="DE274" s="133">
        <f>DE273/DE266*100</f>
        <v>19.463548830811554</v>
      </c>
      <c r="DF274" s="65">
        <f>IF(ISERROR(DE274/CW274),"NM",IF(OR(DE274/CW274&lt;0.5,DE274/CW274&gt;2),"NM",(DE274/CW274-1)*100))</f>
        <v>6.0687971167482369</v>
      </c>
      <c r="DG274" s="133">
        <f>DG273/DG266*100</f>
        <v>18.513420509291123</v>
      </c>
      <c r="DH274" s="65">
        <f>IF(ISERROR(DG274/CY274),"NM",IF(OR(DG274/CY274&lt;0.5,DG274/CY274&gt;2),"NM",(DG274/CY274-1)*100))</f>
        <v>0.54211445815026682</v>
      </c>
      <c r="DI274" s="133">
        <f>DI273/DI266*100</f>
        <v>14.177040110650069</v>
      </c>
      <c r="DJ274" s="65">
        <f>IF(ISERROR(DI274/DA274),"NM",IF(OR(DI274/DA274&lt;0.5,DI274/DA274&gt;2),"NM",(DI274/DA274-1)*100))</f>
        <v>-2.8736434727098636</v>
      </c>
      <c r="DK274" s="133">
        <f>DK273/DK266*100</f>
        <v>20.824742268041238</v>
      </c>
      <c r="DL274" s="65">
        <f>IF(ISERROR(DK274/DC274),"NM",IF(OR(DK274/DC274&lt;0.5,DK274/DC274&gt;2),"NM",(DK274/DC274-1)*100))</f>
        <v>6.5693216421469858</v>
      </c>
      <c r="DM274" s="133">
        <f>DM273/DM266*100</f>
        <v>20.366598778004075</v>
      </c>
      <c r="DN274" s="65">
        <f>IF(ISERROR(DM274/DE274),"NM",IF(OR(DM274/DE274&lt;0.5,DM274/DE274&gt;2),"NM",(DM274/DE274-1)*100))</f>
        <v>4.6396983152576787</v>
      </c>
      <c r="DO274" s="133">
        <f>DO273/DO266*100</f>
        <v>18.324250681198912</v>
      </c>
      <c r="DP274" s="65">
        <f>IF(ISERROR(DO274/DG274),"NM",IF(OR(DO274/DG274&lt;0.5,DO274/DG274&gt;2),"NM",(DO274/DG274-1)*100))</f>
        <v>-1.021798365122617</v>
      </c>
      <c r="DQ274" s="133">
        <f>DQ273/DQ266*100</f>
        <v>13.738892686261106</v>
      </c>
      <c r="DR274" s="65">
        <f>IF(ISERROR(DQ274/DI274),"NM",IF(OR(DQ274/DI274&lt;0.5,DQ274/DI274&gt;2),"NM",(DQ274/DI274-1)*100))</f>
        <v>-3.0905423203240967</v>
      </c>
      <c r="DS274" s="133">
        <f>DS273/DS266*100</f>
        <v>18.899204244031832</v>
      </c>
      <c r="DT274" s="65">
        <f>IF(ISERROR(DS274/DK274),"NM",IF(OR(DS274/DK274&lt;0.5,DS274/DK274&gt;2),"NM",(DS274/DK274-1)*100))</f>
        <v>-9.2463954618273387</v>
      </c>
      <c r="DU274" s="133">
        <f>DU273/DU266*100</f>
        <v>19.520319786808791</v>
      </c>
      <c r="DV274" s="65">
        <f>IF(ISERROR(DU274/DM274),"NM",IF(OR(DU274/DM274&lt;0.5,DU274/DM274&gt;2),"NM",(DU274/DM274-1)*100))</f>
        <v>-4.1552298467688491</v>
      </c>
      <c r="DW274" s="133">
        <f>DW273/DW266*100</f>
        <v>18.815789473684212</v>
      </c>
      <c r="DX274" s="65">
        <f>IF(ISERROR(DW274/DO274),"NM",IF(OR(DW274/DO274&lt;0.5,DW274/DO274&gt;2),"NM",(DW274/DO274-1)*100))</f>
        <v>2.6824496184699731</v>
      </c>
      <c r="DY274" s="133">
        <f t="shared" ref="DY274:EA274" si="931">DY273/DY266*100</f>
        <v>15.757978723404257</v>
      </c>
      <c r="DZ274" s="65">
        <f>IF(ISERROR(DY274/DQ274),"NM",IF(OR(DY274/DQ274&lt;0.5,DY274/DQ274&gt;2),"NM",(DY274/DQ274-1)*100))</f>
        <v>14.696133693235968</v>
      </c>
      <c r="EA274" s="133">
        <f t="shared" si="931"/>
        <v>21.502590673575128</v>
      </c>
      <c r="EB274" s="65">
        <f>IF(ISERROR(EA274/DS274),"NM",IF(OR(EA274/DS274&lt;0.5,EA274/DS274&gt;2),"NM",(EA274/DS274-1)*100))</f>
        <v>13.775111353513303</v>
      </c>
      <c r="EC274" s="133">
        <f t="shared" ref="EC274:EE274" si="932">EC273/EC266*100</f>
        <v>18.920676202860857</v>
      </c>
      <c r="ED274" s="65">
        <f>IF(ISERROR(EC274/DU274),"NM",IF(OR(EC274/DU274&lt;0.5,EC274/DU274&gt;2),"NM",(EC274/DU274-1)*100))</f>
        <v>-3.0718942645250769</v>
      </c>
      <c r="EE274" s="133">
        <f t="shared" si="932"/>
        <v>20.946822308690013</v>
      </c>
      <c r="EF274" s="65">
        <f>IF(ISERROR(EE274/DW274),"NM",IF(OR(EE274/DW274&lt;0.5,EE274/DW274&gt;2),"NM",(EE274/DW274-1)*100))</f>
        <v>11.325768913317535</v>
      </c>
      <c r="EG274" s="133">
        <f t="shared" ref="EG274:EI274" si="933">EG273/EG266*100</f>
        <v>17.044718081659106</v>
      </c>
      <c r="EH274" s="65">
        <f>IF(ISERROR(EG274/DY274),"NM",IF(OR(EG274/DY274&lt;0.5,EG274/DY274&gt;2),"NM",(EG274/DY274-1)*100))</f>
        <v>8.1656371089252833</v>
      </c>
      <c r="EI274" s="133">
        <f t="shared" si="933"/>
        <v>19.757807520713829</v>
      </c>
      <c r="EJ274" s="65">
        <f>IF(ISERROR(EI274/EA274),"NM",IF(OR(EI274/EA274&lt;0.5,EI274/EA274&gt;2),"NM",(EI274/EA274-1)*100))</f>
        <v>-8.1142927349935121</v>
      </c>
      <c r="EK274" s="133">
        <f t="shared" ref="EK274:EM274" si="934">EK273/EK266*100</f>
        <v>21.032504780114721</v>
      </c>
      <c r="EL274" s="65">
        <f>IF(ISERROR(EK274/EC274),"NM",IF(OR(EK274/EC274&lt;0.5,EK274/EC274&gt;2),"NM",(EK274/EC274-1)*100))</f>
        <v>11.161485745073673</v>
      </c>
      <c r="EM274" s="133">
        <f t="shared" si="934"/>
        <v>20.063492063492063</v>
      </c>
      <c r="EN274" s="65">
        <f>IF(ISERROR(EM274/EE274),"NM",IF(OR(EM274/EE274&lt;0.5,EM274/EE274&gt;2),"NM",(EM274/EE274-1)*100))</f>
        <v>-4.2170131210378941</v>
      </c>
      <c r="EO274" s="133">
        <f t="shared" ref="EO274" si="935">EO273/EO266*100</f>
        <v>18.285714285714285</v>
      </c>
      <c r="EP274" s="65">
        <f>IF(ISERROR(EO274/EG274),"NM",IF(OR(EO274/EG274&lt;0.5,EO274/EG274&gt;2),"NM",(EO274/EG274-1)*100))</f>
        <v>7.2808256382400849</v>
      </c>
      <c r="EQ274" s="131">
        <f t="shared" ref="EQ274:ES274" si="936">EQ273/EQ266*100</f>
        <v>19.302143214945996</v>
      </c>
      <c r="ER274" s="65">
        <f>IF(ISERROR(EQ274/EI274),"NM",IF(OR(EQ274/EI274&lt;0.5,EQ274/EI274&gt;2),"NM",(EQ274/EI274-1)*100))</f>
        <v>-2.3062493411281637</v>
      </c>
      <c r="ES274" s="131">
        <f t="shared" si="936"/>
        <v>20.144629806569775</v>
      </c>
      <c r="ET274" s="65">
        <f>IF(ISERROR(ES274/EK274),"NM",IF(OR(ES274/EK274&lt;0.5,ES274/EK274&gt;2),"NM",(ES274/EK274-1)*100))</f>
        <v>-4.2214419196727864</v>
      </c>
      <c r="EU274" s="131">
        <f t="shared" ref="EU274" si="937">EU273/EU266*100</f>
        <v>19.382945013904127</v>
      </c>
      <c r="EV274" s="65">
        <f>IF(ISERROR(EU274/EM274),"NM",IF(OR(EU274/EM274&lt;0.5,EU274/EM274&gt;2),"NM",(EU274/EM274-1)*100))</f>
        <v>-3.3919670984208894</v>
      </c>
      <c r="EW274" s="131">
        <f t="shared" ref="EW274" si="938">EW273/EW266*100</f>
        <v>18.26286866719931</v>
      </c>
      <c r="EX274" s="65">
        <f>IF(ISERROR(EW274/EO274),"NM",IF(OR(EW274/EO274&lt;0.5,EW274/EO274&gt;2),"NM",(EW274/EO274-1)*100))</f>
        <v>-0.12493697625376443</v>
      </c>
      <c r="EY274" s="65"/>
      <c r="EZ274" s="317"/>
      <c r="FA274" s="59"/>
      <c r="FB274" s="131">
        <f>FB273/FB266*100</f>
        <v>16.227596791238007</v>
      </c>
      <c r="FC274" s="63"/>
      <c r="FD274" s="131">
        <f>FD273/FD266*100</f>
        <v>15.940224159402241</v>
      </c>
      <c r="FE274" s="65">
        <f>IF(ISERROR(FD274/FB274),"NM",IF(OR(FD274/FB274&lt;0.5,FD274/FB274&gt;2),"NM",(FD274/FB274-1)*100))</f>
        <v>-1.7708884163977423</v>
      </c>
      <c r="FF274" s="131">
        <f>FF273/FF266*100</f>
        <v>15.786608600979859</v>
      </c>
      <c r="FG274" s="65">
        <f>IF(ISERROR(FF274/FD274),"NM",IF(OR(FF274/FD274&lt;0.5,FF274/FD274&gt;2),"NM",(FF274/FD274-1)*100))</f>
        <v>-0.96369760479041444</v>
      </c>
      <c r="FH274" s="131">
        <f>FH273/FH266*100</f>
        <v>16.009280742459396</v>
      </c>
      <c r="FI274" s="65">
        <f>IF(ISERROR(FH274/FF274),"NM",IF(OR(FH274/FF274&lt;0.5,FH274/FF274&gt;2),"NM",(FH274/FF274-1)*100))</f>
        <v>1.4105128410272672</v>
      </c>
      <c r="FJ274" s="131">
        <f>FJ273/FJ266*100</f>
        <v>15.696993361967982</v>
      </c>
      <c r="FK274" s="65">
        <f>IF(ISERROR(FJ274/FH274),"NM",IF(OR(FJ274/FH274&lt;0.5,FJ274/FH274&gt;2),"NM",(FJ274/FH274-1)*100))</f>
        <v>-1.9506646520550674</v>
      </c>
      <c r="FL274" s="131">
        <f>FL273/FL266*100</f>
        <v>15.200539265251095</v>
      </c>
      <c r="FM274" s="65">
        <f>IF(ISERROR(FL274/FJ274),"NM",IF(OR(FL274/FJ274&lt;0.5,FL274/FJ274&gt;2),"NM",(FL274/FJ274-1)*100))</f>
        <v>-3.162733685800867</v>
      </c>
      <c r="FN274" s="131">
        <f>FN273/FN266*100</f>
        <v>14.935648009577971</v>
      </c>
      <c r="FO274" s="65">
        <f>IF(ISERROR(FN274/FL274),"NM",IF(OR(FN274/FL274&lt;0.5,FN274/FL274&gt;2),"NM",(FN274/FL274-1)*100))</f>
        <v>-1.7426438039515713</v>
      </c>
      <c r="FP274" s="131">
        <f>FP273/FP266*100</f>
        <v>14.285714285714285</v>
      </c>
      <c r="FQ274" s="65">
        <f>IF(ISERROR(FP274/FN274),"NM",IF(OR(FP274/FN274&lt;0.5,FP274/FN274&gt;2),"NM",(FP274/FN274-1)*100))</f>
        <v>-4.351560263383913</v>
      </c>
      <c r="FR274" s="143">
        <f>FR273/FR266*100</f>
        <v>14.523336643495533</v>
      </c>
      <c r="FS274" s="65">
        <f>IF(ISERROR(FR274/FP274),"NM",IF(OR(FR274/FP274&lt;0.5,FR274/FP274&gt;2),"NM",(FR274/FP274-1)*100))</f>
        <v>1.6633565044687382</v>
      </c>
      <c r="FT274" s="143">
        <f>FT273/FT266*100</f>
        <v>15.56455240665767</v>
      </c>
      <c r="FU274" s="65">
        <f>IF(ISERROR(FT274/FR274),"NM",IF(OR(FT274/FR274&lt;0.5,FT274/FR274&gt;2),"NM",(FT274/FR274-1)*100))</f>
        <v>7.1692599897728027</v>
      </c>
      <c r="FV274" s="143">
        <f>FV273/FV266*100</f>
        <v>15.56298307917276</v>
      </c>
      <c r="FW274" s="65">
        <f>IF(ISERROR(FV274/FT274),"NM",IF(OR(FV274/FT274&lt;0.5,FV274/FT274&gt;2),"NM",(FV274/FT274-1)*100))</f>
        <v>-1.0082702309122116E-2</v>
      </c>
      <c r="FX274" s="143">
        <f>FX273/FX266*100</f>
        <v>15.667272360185747</v>
      </c>
      <c r="FY274" s="65">
        <f>IF(ISERROR(FX274/FV274),"NM",IF(OR(FX274/FV274&lt;0.5,FX274/FV274&gt;2),"NM",(FX274/FV274-1)*100))</f>
        <v>0.670111125112971</v>
      </c>
      <c r="FZ274" s="143">
        <f>FZ273/FZ266*100</f>
        <v>17.929386160931156</v>
      </c>
      <c r="GA274" s="65">
        <f>IF(ISERROR(FZ274/FX274),"NM",IF(OR(FZ274/FX274&lt;0.5,FZ274/FX274&gt;2),"NM",(FZ274/FX274-1)*100))</f>
        <v>14.438466050376309</v>
      </c>
      <c r="GB274" s="143">
        <f>GB273/GB266*100</f>
        <v>16.911269187570198</v>
      </c>
      <c r="GC274" s="65">
        <f>IF(ISERROR(GB274/FZ274),"NM",IF(OR(GB274/FZ274&lt;0.5,GB274/FZ274&gt;2),"NM",(GB274/FZ274-1)*100))</f>
        <v>-5.6784820418418702</v>
      </c>
      <c r="GD274" s="143">
        <f>GD273/GD266*100</f>
        <v>17.714996446339729</v>
      </c>
      <c r="GE274" s="65">
        <f>IF(ISERROR(GD274/GB274),"NM",IF(OR(GD274/GB274&lt;0.5,GD274/GB274&gt;2),"NM",(GD274/GB274-1)*100))</f>
        <v>4.752613478356027</v>
      </c>
      <c r="GF274" s="143">
        <f>GF273/GF266*100</f>
        <v>17.924365394577794</v>
      </c>
      <c r="GG274" s="65">
        <f>IF(ISERROR(GF274/GD274),"NM",IF(OR(GF274/GD274&lt;0.5,GF274/GD274&gt;2),"NM",(GF274/GD274-1)*100))</f>
        <v>1.1818740628724456</v>
      </c>
      <c r="GH274" s="143">
        <f>GH273/GH266*100</f>
        <v>18.313705410479603</v>
      </c>
      <c r="GI274" s="65">
        <f>IF(ISERROR(GH274/GF274),"NM",IF(OR(GH274/GF274&lt;0.5,GH274/GF274&gt;2),"NM",(GH274/GF274-1)*100))</f>
        <v>2.1721271985427393</v>
      </c>
      <c r="GJ274" s="143">
        <f>GJ273/GJ266*100</f>
        <v>18.249627051218301</v>
      </c>
      <c r="GK274" s="65">
        <f>IF(ISERROR(GJ274/GH274),"NM",IF(OR(GJ274/GH274&lt;0.5,GJ274/GH274&gt;2),"NM",(GJ274/GH274-1)*100))</f>
        <v>-0.34989292349670853</v>
      </c>
      <c r="GL274" s="143">
        <f>GL273/GL266*100</f>
        <v>19.604345711042644</v>
      </c>
      <c r="GM274" s="65">
        <f>IF(ISERROR(GL274/GJ274),"NM",IF(OR(GL274/GJ274&lt;0.5,GL274/GJ274&gt;2),"NM",(GL274/GJ274-1)*100))</f>
        <v>7.4232676427976818</v>
      </c>
      <c r="GN274" s="143">
        <f>GN273/GN266*100</f>
        <v>19.783715012722645</v>
      </c>
      <c r="GO274" s="65">
        <f>IF(ISERROR(GN274/GL274),"NM",IF(OR(GN274/GL274&lt;0.5,GN274/GL274&gt;2),"NM",(GN274/GL274-1)*100))</f>
        <v>0.91494663644380303</v>
      </c>
      <c r="GP274" s="143">
        <f>GP273/GP266*100</f>
        <v>19.267460548429373</v>
      </c>
      <c r="GQ274" s="65">
        <f>IF(ISERROR(GP274/GN274),"NM",IF(OR(GP274/GN274&lt;0.5,GP274/GN274&gt;2),"NM",(GP274/GN274-1)*100))</f>
        <v>-2.6094920188714621</v>
      </c>
      <c r="GR274" s="131">
        <f>GR273/GR266*100</f>
        <v>19.081095384194455</v>
      </c>
      <c r="GS274" s="65">
        <f>IF(ISERROR(GR274/GP274),"NM",IF(OR(GR274/GP274&lt;0.5,GR274/GP274&gt;2),"NM",(GR274/GP274-1)*100))</f>
        <v>-0.96725338436003394</v>
      </c>
      <c r="GT274" s="131">
        <f>GT273/GT266*100</f>
        <v>18.841633402483836</v>
      </c>
      <c r="GU274" s="65">
        <f>IF(ISERROR(GT274/GR274),"NM",IF(OR(GT274/GR274&lt;0.5,GT274/GR274&gt;2),"NM",(GT274/GR274-1)*100))</f>
        <v>-1.2549697849578045</v>
      </c>
      <c r="GV274" s="131">
        <f>GV273/GV266*100</f>
        <v>18.439567300720924</v>
      </c>
      <c r="GW274" s="65">
        <f>IF(ISERROR(GV274/GT274),"NM",IF(OR(GV274/GT274&lt;0.5,GV274/GT274&gt;2),"NM",(GV274/GT274-1)*100))</f>
        <v>-2.1339238120932191</v>
      </c>
      <c r="GX274" s="131">
        <f>GX273/GX266*100</f>
        <v>17.969531611803596</v>
      </c>
      <c r="GY274" s="65">
        <f>IF(ISERROR(GX274/GV274),"NM",IF(OR(GX274/GV274&lt;0.5,GX274/GV274&gt;2),"NM",(GX274/GV274-1)*100))</f>
        <v>-2.5490602965447584</v>
      </c>
      <c r="GZ274" s="67">
        <f t="shared" si="723"/>
        <v>-1.905246103449687</v>
      </c>
      <c r="HA274" s="283"/>
      <c r="HB274" s="57"/>
      <c r="HC274"/>
      <c r="HD274"/>
      <c r="HE274"/>
      <c r="HF274"/>
      <c r="HG274"/>
      <c r="HH274"/>
    </row>
    <row r="275" spans="1:216" s="2" customFormat="1" ht="13.5" customHeight="1" x14ac:dyDescent="0.2">
      <c r="B275" s="54"/>
      <c r="C275" s="131"/>
      <c r="D275" s="63"/>
      <c r="E275" s="131"/>
      <c r="F275" s="63"/>
      <c r="G275" s="131"/>
      <c r="H275" s="63"/>
      <c r="I275" s="131"/>
      <c r="J275" s="63"/>
      <c r="K275" s="131"/>
      <c r="L275" s="63"/>
      <c r="M275" s="131"/>
      <c r="N275" s="63"/>
      <c r="O275" s="131"/>
      <c r="P275" s="63"/>
      <c r="Q275" s="131"/>
      <c r="R275" s="63"/>
      <c r="S275" s="131"/>
      <c r="T275" s="63"/>
      <c r="U275" s="131"/>
      <c r="V275" s="63"/>
      <c r="W275" s="131"/>
      <c r="X275" s="63"/>
      <c r="Y275" s="131"/>
      <c r="Z275" s="63"/>
      <c r="AA275" s="131"/>
      <c r="AB275" s="63"/>
      <c r="AC275" s="131"/>
      <c r="AD275" s="63"/>
      <c r="AE275" s="131"/>
      <c r="AF275" s="63"/>
      <c r="AG275" s="131"/>
      <c r="AH275" s="63"/>
      <c r="AI275" s="132"/>
      <c r="AJ275" s="63"/>
      <c r="AK275" s="131"/>
      <c r="AL275" s="63"/>
      <c r="AM275" s="131"/>
      <c r="AN275" s="63"/>
      <c r="AO275" s="133"/>
      <c r="AP275" s="63"/>
      <c r="AQ275" s="133"/>
      <c r="AR275" s="63"/>
      <c r="AS275" s="133"/>
      <c r="AT275" s="63"/>
      <c r="AU275" s="133"/>
      <c r="AV275" s="63"/>
      <c r="AW275" s="133"/>
      <c r="AX275" s="63"/>
      <c r="AY275" s="133"/>
      <c r="AZ275" s="65"/>
      <c r="BA275" s="133"/>
      <c r="BB275" s="65"/>
      <c r="BC275" s="133"/>
      <c r="BD275" s="65"/>
      <c r="BE275" s="133"/>
      <c r="BF275" s="65"/>
      <c r="BG275" s="133"/>
      <c r="BH275" s="65"/>
      <c r="BI275" s="133"/>
      <c r="BJ275" s="65"/>
      <c r="BK275" s="133"/>
      <c r="BL275" s="65"/>
      <c r="BM275" s="133"/>
      <c r="BN275" s="65"/>
      <c r="BO275" s="133"/>
      <c r="BP275" s="65"/>
      <c r="BQ275" s="133"/>
      <c r="BR275" s="65"/>
      <c r="BS275" s="133"/>
      <c r="BT275" s="65"/>
      <c r="BU275" s="133"/>
      <c r="BV275" s="65"/>
      <c r="BW275" s="133"/>
      <c r="BX275" s="65"/>
      <c r="BY275" s="133"/>
      <c r="BZ275" s="65"/>
      <c r="CA275" s="133"/>
      <c r="CB275" s="65"/>
      <c r="CC275" s="133"/>
      <c r="CD275" s="65"/>
      <c r="CE275" s="133"/>
      <c r="CF275" s="65"/>
      <c r="CG275" s="133"/>
      <c r="CH275" s="65"/>
      <c r="CI275" s="133"/>
      <c r="CJ275" s="65"/>
      <c r="CK275" s="133"/>
      <c r="CL275" s="65"/>
      <c r="CM275" s="133"/>
      <c r="CN275" s="65"/>
      <c r="CO275" s="133"/>
      <c r="CP275" s="65"/>
      <c r="CQ275" s="133"/>
      <c r="CR275" s="65"/>
      <c r="CS275" s="133"/>
      <c r="CT275" s="65"/>
      <c r="CU275" s="133"/>
      <c r="CV275" s="65"/>
      <c r="CW275" s="133"/>
      <c r="CX275" s="65"/>
      <c r="CY275" s="133"/>
      <c r="CZ275" s="65"/>
      <c r="DA275" s="133"/>
      <c r="DB275" s="65"/>
      <c r="DC275" s="133"/>
      <c r="DD275" s="65"/>
      <c r="DE275" s="133"/>
      <c r="DF275" s="65"/>
      <c r="DG275" s="133"/>
      <c r="DH275" s="65"/>
      <c r="DI275" s="133"/>
      <c r="DJ275" s="65"/>
      <c r="DK275" s="133"/>
      <c r="DL275" s="65"/>
      <c r="DM275" s="133"/>
      <c r="DN275" s="65"/>
      <c r="DO275" s="133"/>
      <c r="DP275" s="65"/>
      <c r="DQ275" s="133"/>
      <c r="DR275" s="65"/>
      <c r="DS275" s="133"/>
      <c r="DT275" s="65"/>
      <c r="DU275" s="133"/>
      <c r="DV275" s="65"/>
      <c r="DW275" s="133"/>
      <c r="DX275" s="65"/>
      <c r="DY275" s="133"/>
      <c r="DZ275" s="65"/>
      <c r="EA275" s="133"/>
      <c r="EB275" s="65"/>
      <c r="EC275" s="133"/>
      <c r="ED275" s="65"/>
      <c r="EE275" s="133"/>
      <c r="EF275" s="65"/>
      <c r="EG275" s="133"/>
      <c r="EH275" s="65"/>
      <c r="EI275" s="133"/>
      <c r="EJ275" s="65"/>
      <c r="EK275" s="133"/>
      <c r="EL275" s="65"/>
      <c r="EM275" s="133"/>
      <c r="EN275" s="65"/>
      <c r="EO275" s="133"/>
      <c r="EP275" s="65"/>
      <c r="EQ275" s="131"/>
      <c r="ER275" s="65"/>
      <c r="ES275" s="131"/>
      <c r="ET275" s="65"/>
      <c r="EU275" s="131"/>
      <c r="EV275" s="65"/>
      <c r="EW275" s="131"/>
      <c r="EX275" s="65"/>
      <c r="EY275" s="65"/>
      <c r="EZ275" s="317"/>
      <c r="FA275" s="59"/>
      <c r="FB275" s="131"/>
      <c r="FC275" s="63"/>
      <c r="FD275" s="131"/>
      <c r="FE275" s="65"/>
      <c r="FF275" s="131"/>
      <c r="FG275" s="65"/>
      <c r="FH275" s="131"/>
      <c r="FI275" s="65"/>
      <c r="FJ275" s="131"/>
      <c r="FK275" s="65"/>
      <c r="FL275" s="131"/>
      <c r="FM275" s="65"/>
      <c r="FN275" s="131"/>
      <c r="FO275" s="65"/>
      <c r="FP275" s="131"/>
      <c r="FQ275" s="65"/>
      <c r="FR275" s="143"/>
      <c r="FS275" s="65"/>
      <c r="FT275" s="143"/>
      <c r="FU275" s="65"/>
      <c r="FV275" s="143"/>
      <c r="FW275" s="65"/>
      <c r="FX275" s="143"/>
      <c r="FY275" s="65"/>
      <c r="FZ275" s="143"/>
      <c r="GA275" s="65"/>
      <c r="GB275" s="143"/>
      <c r="GC275" s="65"/>
      <c r="GD275" s="143"/>
      <c r="GE275" s="65"/>
      <c r="GF275" s="143"/>
      <c r="GG275" s="65"/>
      <c r="GH275" s="143"/>
      <c r="GI275" s="65"/>
      <c r="GJ275" s="143"/>
      <c r="GK275" s="65"/>
      <c r="GL275" s="143"/>
      <c r="GM275" s="65"/>
      <c r="GN275" s="143"/>
      <c r="GO275" s="65"/>
      <c r="GP275" s="143"/>
      <c r="GQ275" s="65"/>
      <c r="GR275" s="131"/>
      <c r="GS275" s="65"/>
      <c r="GT275" s="131"/>
      <c r="GU275" s="65"/>
      <c r="GV275" s="131"/>
      <c r="GW275" s="65"/>
      <c r="GX275" s="131"/>
      <c r="GY275" s="65"/>
      <c r="GZ275" s="67" t="str">
        <f t="shared" si="723"/>
        <v/>
      </c>
      <c r="HA275" s="283"/>
      <c r="HB275" s="57"/>
      <c r="HC275"/>
      <c r="HD275"/>
      <c r="HE275"/>
      <c r="HF275"/>
      <c r="HG275"/>
      <c r="HH275"/>
    </row>
    <row r="276" spans="1:216" s="4" customFormat="1" ht="13.5" customHeight="1" x14ac:dyDescent="0.2">
      <c r="B276" s="112" t="s">
        <v>580</v>
      </c>
      <c r="C276" s="85">
        <v>0</v>
      </c>
      <c r="D276" s="66"/>
      <c r="E276" s="85">
        <v>0</v>
      </c>
      <c r="F276" s="66"/>
      <c r="G276" s="85">
        <v>0</v>
      </c>
      <c r="H276" s="66"/>
      <c r="I276" s="85">
        <v>0</v>
      </c>
      <c r="J276" s="66"/>
      <c r="K276" s="85">
        <v>0</v>
      </c>
      <c r="L276" s="66" t="str">
        <f>IF(ISERROR(K276/C276),"NM",IF(OR(K276/C276&lt;0.5,K276/C276&gt;2),"NM",(K276/C276-1)*100))</f>
        <v>NM</v>
      </c>
      <c r="M276" s="85">
        <v>0</v>
      </c>
      <c r="N276" s="66" t="str">
        <f>IF(ISERROR(M276/E276),"NM",IF(OR(M276/E276&lt;0.5,M276/E276&gt;2),"NM",(M276/E276-1)*100))</f>
        <v>NM</v>
      </c>
      <c r="O276" s="85">
        <v>0</v>
      </c>
      <c r="P276" s="66" t="str">
        <f>IF(ISERROR(O276/G276),"NM",IF(OR(O276/G276&lt;0.5,O276/G276&gt;2),"NM",(O276/G276-1)*100))</f>
        <v>NM</v>
      </c>
      <c r="Q276" s="85">
        <v>0</v>
      </c>
      <c r="R276" s="66" t="str">
        <f>IF(ISERROR(Q276/I276),"NM",IF(OR(Q276/I276&lt;0.5,Q276/I276&gt;2),"NM",(Q276/I276-1)*100))</f>
        <v>NM</v>
      </c>
      <c r="S276" s="85">
        <v>0</v>
      </c>
      <c r="T276" s="66" t="str">
        <f>IF(ISERROR(S276/K276),"NM",IF(OR(S276/K276&lt;0.5,S276/K276&gt;2),"NM",(S276/K276-1)*100))</f>
        <v>NM</v>
      </c>
      <c r="U276" s="85">
        <v>0</v>
      </c>
      <c r="V276" s="66" t="str">
        <f>IF(ISERROR(U276/M276),"NM",IF(OR(U276/M276&lt;0.5,U276/M276&gt;2),"NM",(U276/M276-1)*100))</f>
        <v>NM</v>
      </c>
      <c r="W276" s="85">
        <v>0</v>
      </c>
      <c r="X276" s="66" t="str">
        <f>IF(ISERROR(W276/O276),"NM",IF(OR(W276/O276&lt;0.5,W276/O276&gt;2),"NM",(W276/O276-1)*100))</f>
        <v>NM</v>
      </c>
      <c r="Y276" s="85">
        <v>0</v>
      </c>
      <c r="Z276" s="66" t="str">
        <f>IF(ISERROR(Y276/Q276),"NM",IF(OR(Y276/Q276&lt;0.5,Y276/Q276&gt;2),"NM",(Y276/Q276-1)*100))</f>
        <v>NM</v>
      </c>
      <c r="AA276" s="85">
        <v>0</v>
      </c>
      <c r="AB276" s="66" t="str">
        <f>IF(ISERROR(AA276/S276),"NM",IF(OR(AA276/S276&lt;0.5,AA276/S276&gt;2),"NM",(AA276/S276-1)*100))</f>
        <v>NM</v>
      </c>
      <c r="AC276" s="85">
        <v>0</v>
      </c>
      <c r="AD276" s="66" t="str">
        <f>IF(ISERROR(AC276/U276),"NM",IF(OR(AC276/U276&lt;0.5,AC276/U276&gt;2),"NM",(AC276/U276-1)*100))</f>
        <v>NM</v>
      </c>
      <c r="AE276" s="85">
        <v>0</v>
      </c>
      <c r="AF276" s="66" t="str">
        <f>IF(ISERROR(AE276/W276),"NM",IF(OR(AE276/W276&lt;0.5,AE276/W276&gt;2),"NM",(AE276/W276-1)*100))</f>
        <v>NM</v>
      </c>
      <c r="AG276" s="85">
        <v>0</v>
      </c>
      <c r="AH276" s="66" t="str">
        <f>IF(ISERROR(AG276/Y276),"NM",IF(OR(AG276/Y276&lt;0.5,AG276/Y276&gt;2),"NM",(AG276/Y276-1)*100))</f>
        <v>NM</v>
      </c>
      <c r="AI276" s="85">
        <v>0</v>
      </c>
      <c r="AJ276" s="66" t="str">
        <f>IF(ISERROR(AI276/AA276),"NM",IF(OR(AI276/AA276&lt;0.5,AI276/AA276&gt;2),"NM",(AI276/AA276-1)*100))</f>
        <v>NM</v>
      </c>
      <c r="AK276" s="85">
        <v>0</v>
      </c>
      <c r="AL276" s="66" t="str">
        <f>IF(ISERROR(AK276/AC276),"NM",IF(OR(AK276/AC276&lt;0.5,AK276/AC276&gt;2),"NM",(AK276/AC276-1)*100))</f>
        <v>NM</v>
      </c>
      <c r="AM276" s="85">
        <v>0</v>
      </c>
      <c r="AN276" s="66" t="str">
        <f>IF(ISERROR(AM276/AE276),"NM",IF(OR(AM276/AE276&lt;0.5,AM276/AE276&gt;2),"NM",(AM276/AE276-1)*100))</f>
        <v>NM</v>
      </c>
      <c r="AO276" s="85">
        <v>0</v>
      </c>
      <c r="AP276" s="66" t="str">
        <f>IF(ISERROR(AO276/AG276),"NM",IF(OR(AO276/AG276&lt;0.5,AO276/AG276&gt;2),"NM",(AO276/AG276-1)*100))</f>
        <v>NM</v>
      </c>
      <c r="AQ276" s="85">
        <v>0</v>
      </c>
      <c r="AR276" s="66" t="str">
        <f>IF(ISERROR(AQ276/AI276),"NM",IF(OR(AQ276/AI276&lt;0.5,AQ276/AI276&gt;2),"NM",(AQ276/AI276-1)*100))</f>
        <v>NM</v>
      </c>
      <c r="AS276" s="85">
        <v>0</v>
      </c>
      <c r="AT276" s="66" t="str">
        <f>IF(ISERROR(AS276/AK276),"NM",IF(OR(AS276/AK276&lt;0.5,AS276/AK276&gt;2),"NM",(AS276/AK276-1)*100))</f>
        <v>NM</v>
      </c>
      <c r="AU276" s="85">
        <v>0</v>
      </c>
      <c r="AV276" s="66" t="str">
        <f>IF(ISERROR(AU276/AM276),"NM",IF(OR(AU276/AM276&lt;0.5,AU276/AM276&gt;2),"NM",(AU276/AM276-1)*100))</f>
        <v>NM</v>
      </c>
      <c r="AW276" s="85">
        <v>0</v>
      </c>
      <c r="AX276" s="66" t="str">
        <f>IF(ISERROR(AW276/AO276),"NM",IF(OR(AW276/AO276&lt;0.5,AW276/AO276&gt;2),"NM",(AW276/AO276-1)*100))</f>
        <v>NM</v>
      </c>
      <c r="AY276" s="85">
        <v>0</v>
      </c>
      <c r="AZ276" s="67" t="str">
        <f>IF(ISERROR(AY276/AQ276),"NM",IF(OR(AY276/AQ276&lt;0.5,AY276/AQ276&gt;2),"NM",(AY276/AQ276-1)*100))</f>
        <v>NM</v>
      </c>
      <c r="BA276" s="85">
        <v>0</v>
      </c>
      <c r="BB276" s="67" t="str">
        <f>IF(ISERROR(BA276/AS276),"NM",IF(OR(BA276/AS276&lt;0.5,BA276/AS276&gt;2),"NM",(BA276/AS276-1)*100))</f>
        <v>NM</v>
      </c>
      <c r="BC276" s="85">
        <v>0</v>
      </c>
      <c r="BD276" s="67" t="str">
        <f>IF(ISERROR(BC276/AU276),"NM",IF(OR(BC276/AU276&lt;0.5,BC276/AU276&gt;2),"NM",(BC276/AU276-1)*100))</f>
        <v>NM</v>
      </c>
      <c r="BE276" s="85">
        <v>-28.3</v>
      </c>
      <c r="BF276" s="67" t="str">
        <f>IF(ISERROR(BE276/AW276),"NM",IF(OR(BE276/AW276&lt;0.5,BE276/AW276&gt;2),"NM",(BE276/AW276-1)*100))</f>
        <v>NM</v>
      </c>
      <c r="BG276" s="85">
        <v>0</v>
      </c>
      <c r="BH276" s="67" t="str">
        <f>IF(ISERROR(BG276/AY276),"NM",IF(OR(BG276/AY276&lt;0.5,BG276/AY276&gt;2),"NM",(BG276/AY276-1)*100))</f>
        <v>NM</v>
      </c>
      <c r="BI276" s="85">
        <v>0</v>
      </c>
      <c r="BJ276" s="67" t="str">
        <f>IF(ISERROR(BI276/BA276),"NM",IF(OR(BI276/BA276&lt;0.5,BI276/BA276&gt;2),"NM",(BI276/BA276-1)*100))</f>
        <v>NM</v>
      </c>
      <c r="BK276" s="85">
        <v>0</v>
      </c>
      <c r="BL276" s="67" t="str">
        <f>IF(ISERROR(BK276/BC276),"NM",IF(OR(BK276/BC276&lt;0.5,BK276/BC276&gt;2),"NM",(BK276/BC276-1)*100))</f>
        <v>NM</v>
      </c>
      <c r="BM276" s="85">
        <f>-14+5+8</f>
        <v>-1</v>
      </c>
      <c r="BN276" s="67" t="str">
        <f>IF(ISERROR(BM276/BE276),"NM",IF(OR(BM276/BE276&lt;0.5,BM276/BE276&gt;2),"NM",(BM276/BE276-1)*100))</f>
        <v>NM</v>
      </c>
      <c r="BO276" s="85">
        <v>0</v>
      </c>
      <c r="BP276" s="67" t="str">
        <f>IF(ISERROR(BO276/BG276),"NM",IF(OR(BO276/BG276&lt;0.5,BO276/BG276&gt;2),"NM",(BO276/BG276-1)*100))</f>
        <v>NM</v>
      </c>
      <c r="BQ276" s="85">
        <v>0</v>
      </c>
      <c r="BR276" s="67" t="str">
        <f>IF(ISERROR(BQ276/BI276),"NM",IF(OR(BQ276/BI276&lt;0.5,BQ276/BI276&gt;2),"NM",(BQ276/BI276-1)*100))</f>
        <v>NM</v>
      </c>
      <c r="BS276" s="85">
        <v>0</v>
      </c>
      <c r="BT276" s="67" t="str">
        <f>IF(ISERROR(BS276/BK276),"NM",IF(OR(BS276/BK276&lt;0.5,BS276/BK276&gt;2),"NM",(BS276/BK276-1)*100))</f>
        <v>NM</v>
      </c>
      <c r="BU276" s="85">
        <v>0</v>
      </c>
      <c r="BV276" s="67" t="str">
        <f>IF(ISERROR(BU276/BM276),"NM",IF(OR(BU276/BM276&lt;0.5,BU276/BM276&gt;2),"NM",(BU276/BM276-1)*100))</f>
        <v>NM</v>
      </c>
      <c r="BW276" s="85">
        <v>0</v>
      </c>
      <c r="BX276" s="67" t="str">
        <f>IF(ISERROR(BW276/BO276),"NM",IF(OR(BW276/BO276&lt;0.5,BW276/BO276&gt;2),"NM",(BW276/BO276-1)*100))</f>
        <v>NM</v>
      </c>
      <c r="BY276" s="85">
        <v>0</v>
      </c>
      <c r="BZ276" s="67" t="str">
        <f>IF(ISERROR(BY276/BQ276),"NM",IF(OR(BY276/BQ276&lt;0.5,BY276/BQ276&gt;2),"NM",(BY276/BQ276-1)*100))</f>
        <v>NM</v>
      </c>
      <c r="CA276" s="85">
        <v>0</v>
      </c>
      <c r="CB276" s="67" t="str">
        <f>IF(ISERROR(CA276/BS276),"NM",IF(OR(CA276/BS276&lt;0.5,CA276/BS276&gt;2),"NM",(CA276/BS276-1)*100))</f>
        <v>NM</v>
      </c>
      <c r="CC276" s="85">
        <v>0</v>
      </c>
      <c r="CD276" s="67" t="str">
        <f>IF(ISERROR(CC276/BU276),"NM",IF(OR(CC276/BU276&lt;0.5,CC276/BU276&gt;2),"NM",(CC276/BU276-1)*100))</f>
        <v>NM</v>
      </c>
      <c r="CE276" s="85">
        <v>0</v>
      </c>
      <c r="CF276" s="67" t="str">
        <f>IF(ISERROR(CE276/BW276),"NM",IF(OR(CE276/BW276&lt;0.5,CE276/BW276&gt;2),"NM",(CE276/BW276-1)*100))</f>
        <v>NM</v>
      </c>
      <c r="CG276" s="85">
        <v>0</v>
      </c>
      <c r="CH276" s="67" t="str">
        <f>IF(ISERROR(CG276/BY276),"NM",IF(OR(CG276/BY276&lt;0.5,CG276/BY276&gt;2),"NM",(CG276/BY276-1)*100))</f>
        <v>NM</v>
      </c>
      <c r="CI276" s="85">
        <v>0</v>
      </c>
      <c r="CJ276" s="67" t="str">
        <f>IF(ISERROR(CI276/CA276),"NM",IF(OR(CI276/CA276&lt;0.5,CI276/CA276&gt;2),"NM",(CI276/CA276-1)*100))</f>
        <v>NM</v>
      </c>
      <c r="CK276" s="85">
        <v>0</v>
      </c>
      <c r="CL276" s="67" t="str">
        <f>IF(ISERROR(CK276/CC276),"NM",IF(OR(CK276/CC276&lt;0.5,CK276/CC276&gt;2),"NM",(CK276/CC276-1)*100))</f>
        <v>NM</v>
      </c>
      <c r="CM276" s="85">
        <v>0</v>
      </c>
      <c r="CN276" s="67" t="str">
        <f>IF(ISERROR(CM276/CE276),"NM",IF(OR(CM276/CE276&lt;0.5,CM276/CE276&gt;2),"NM",(CM276/CE276-1)*100))</f>
        <v>NM</v>
      </c>
      <c r="CO276" s="85">
        <v>0</v>
      </c>
      <c r="CP276" s="67" t="str">
        <f>IF(ISERROR(CO276/CG276),"NM",IF(OR(CO276/CG276&lt;0.5,CO276/CG276&gt;2),"NM",(CO276/CG276-1)*100))</f>
        <v>NM</v>
      </c>
      <c r="CQ276" s="85">
        <v>0</v>
      </c>
      <c r="CR276" s="67" t="str">
        <f>IF(ISERROR(CQ276/CI276),"NM",IF(OR(CQ276/CI276&lt;0.5,CQ276/CI276&gt;2),"NM",(CQ276/CI276-1)*100))</f>
        <v>NM</v>
      </c>
      <c r="CS276" s="85">
        <v>0</v>
      </c>
      <c r="CT276" s="67" t="str">
        <f>IF(ISERROR(CS276/CK276),"NM",IF(OR(CS276/CK276&lt;0.5,CS276/CK276&gt;2),"NM",(CS276/CK276-1)*100))</f>
        <v>NM</v>
      </c>
      <c r="CU276" s="85">
        <v>0</v>
      </c>
      <c r="CV276" s="67" t="str">
        <f>IF(ISERROR(CU276/CM276),"NM",IF(OR(CU276/CM276&lt;0.5,CU276/CM276&gt;2),"NM",(CU276/CM276-1)*100))</f>
        <v>NM</v>
      </c>
      <c r="CW276" s="85">
        <v>0</v>
      </c>
      <c r="CX276" s="67" t="str">
        <f>IF(ISERROR(CW276/CO276),"NM",IF(OR(CW276/CO276&lt;0.5,CW276/CO276&gt;2),"NM",(CW276/CO276-1)*100))</f>
        <v>NM</v>
      </c>
      <c r="CY276" s="85">
        <v>0</v>
      </c>
      <c r="CZ276" s="67" t="str">
        <f>IF(ISERROR(CY276/CQ276),"NM",IF(OR(CY276/CQ276&lt;0.5,CY276/CQ276&gt;2),"NM",(CY276/CQ276-1)*100))</f>
        <v>NM</v>
      </c>
      <c r="DA276" s="85">
        <v>0</v>
      </c>
      <c r="DB276" s="67" t="str">
        <f>IF(ISERROR(DA276/CS276),"NM",IF(OR(DA276/CS276&lt;0.5,DA276/CS276&gt;2),"NM",(DA276/CS276-1)*100))</f>
        <v>NM</v>
      </c>
      <c r="DC276" s="85">
        <v>0</v>
      </c>
      <c r="DD276" s="67" t="str">
        <f>IF(ISERROR(DC276/CU276),"NM",IF(OR(DC276/CU276&lt;0.5,DC276/CU276&gt;2),"NM",(DC276/CU276-1)*100))</f>
        <v>NM</v>
      </c>
      <c r="DE276" s="85">
        <v>0</v>
      </c>
      <c r="DF276" s="67" t="str">
        <f>IF(ISERROR(DE276/CW276),"NM",IF(OR(DE276/CW276&lt;0.5,DE276/CW276&gt;2),"NM",(DE276/CW276-1)*100))</f>
        <v>NM</v>
      </c>
      <c r="DG276" s="85">
        <v>0</v>
      </c>
      <c r="DH276" s="67" t="str">
        <f>IF(ISERROR(DG276/CY276),"NM",IF(OR(DG276/CY276&lt;0.5,DG276/CY276&gt;2),"NM",(DG276/CY276-1)*100))</f>
        <v>NM</v>
      </c>
      <c r="DI276" s="85">
        <v>0</v>
      </c>
      <c r="DJ276" s="67" t="str">
        <f>IF(ISERROR(DI276/DA276),"NM",IF(OR(DI276/DA276&lt;0.5,DI276/DA276&gt;2),"NM",(DI276/DA276-1)*100))</f>
        <v>NM</v>
      </c>
      <c r="DK276" s="85">
        <v>0</v>
      </c>
      <c r="DL276" s="67" t="str">
        <f>IF(ISERROR(DK276/DC276),"NM",IF(OR(DK276/DC276&lt;0.5,DK276/DC276&gt;2),"NM",(DK276/DC276-1)*100))</f>
        <v>NM</v>
      </c>
      <c r="DM276" s="85">
        <v>0</v>
      </c>
      <c r="DN276" s="67" t="str">
        <f>IF(ISERROR(DM276/DE276),"NM",IF(OR(DM276/DE276&lt;0.5,DM276/DE276&gt;2),"NM",(DM276/DE276-1)*100))</f>
        <v>NM</v>
      </c>
      <c r="DO276" s="85">
        <v>0</v>
      </c>
      <c r="DP276" s="67" t="str">
        <f>IF(ISERROR(DO276/DG276),"NM",IF(OR(DO276/DG276&lt;0.5,DO276/DG276&gt;2),"NM",(DO276/DG276-1)*100))</f>
        <v>NM</v>
      </c>
      <c r="DQ276" s="85">
        <v>0</v>
      </c>
      <c r="DR276" s="67" t="str">
        <f>IF(ISERROR(DQ276/DI276),"NM",IF(OR(DQ276/DI276&lt;0.5,DQ276/DI276&gt;2),"NM",(DQ276/DI276-1)*100))</f>
        <v>NM</v>
      </c>
      <c r="DS276" s="85">
        <v>0</v>
      </c>
      <c r="DT276" s="67" t="str">
        <f>IF(ISERROR(DS276/DK276),"NM",IF(OR(DS276/DK276&lt;0.5,DS276/DK276&gt;2),"NM",(DS276/DK276-1)*100))</f>
        <v>NM</v>
      </c>
      <c r="DU276" s="85">
        <v>0</v>
      </c>
      <c r="DV276" s="67" t="str">
        <f>IF(ISERROR(DU276/DM276),"NM",IF(OR(DU276/DM276&lt;0.5,DU276/DM276&gt;2),"NM",(DU276/DM276-1)*100))</f>
        <v>NM</v>
      </c>
      <c r="DW276" s="85">
        <v>8</v>
      </c>
      <c r="DX276" s="67" t="str">
        <f>IF(ISERROR(DW276/DO276),"NM",IF(OR(DW276/DO276&lt;0.5,DW276/DO276&gt;2),"NM",(DW276/DO276-1)*100))</f>
        <v>NM</v>
      </c>
      <c r="DY276" s="85">
        <v>0</v>
      </c>
      <c r="DZ276" s="67" t="str">
        <f>IF(ISERROR(DY276/DQ276),"NM",IF(OR(DY276/DQ276&lt;0.5,DY276/DQ276&gt;2),"NM",(DY276/DQ276-1)*100))</f>
        <v>NM</v>
      </c>
      <c r="EA276" s="85">
        <v>0</v>
      </c>
      <c r="EB276" s="67" t="str">
        <f>IF(ISERROR(EA276/DS276),"NM",IF(OR(EA276/DS276&lt;0.5,EA276/DS276&gt;2),"NM",(EA276/DS276-1)*100))</f>
        <v>NM</v>
      </c>
      <c r="EC276" s="85">
        <v>0</v>
      </c>
      <c r="ED276" s="67" t="str">
        <f>IF(ISERROR(EC276/DU276),"NM",IF(OR(EC276/DU276&lt;0.5,EC276/DU276&gt;2),"NM",(EC276/DU276-1)*100))</f>
        <v>NM</v>
      </c>
      <c r="EE276" s="85">
        <v>0</v>
      </c>
      <c r="EF276" s="67" t="str">
        <f>IF(ISERROR(EE276/DW276),"NM",IF(OR(EE276/DW276&lt;0.5,EE276/DW276&gt;2),"NM",(EE276/DW276-1)*100))</f>
        <v>NM</v>
      </c>
      <c r="EG276" s="85">
        <v>0</v>
      </c>
      <c r="EH276" s="67" t="str">
        <f>IF(ISERROR(EG276/DY276),"NM",IF(OR(EG276/DY276&lt;0.5,EG276/DY276&gt;2),"NM",(EG276/DY276-1)*100))</f>
        <v>NM</v>
      </c>
      <c r="EI276" s="85">
        <v>0</v>
      </c>
      <c r="EJ276" s="67" t="str">
        <f>IF(ISERROR(EI276/EA276),"NM",IF(OR(EI276/EA276&lt;0.5,EI276/EA276&gt;2),"NM",(EI276/EA276-1)*100))</f>
        <v>NM</v>
      </c>
      <c r="EK276" s="85">
        <v>0</v>
      </c>
      <c r="EL276" s="67" t="str">
        <f>IF(ISERROR(EK276/EC276),"NM",IF(OR(EK276/EC276&lt;0.5,EK276/EC276&gt;2),"NM",(EK276/EC276-1)*100))</f>
        <v>NM</v>
      </c>
      <c r="EM276" s="85">
        <v>0</v>
      </c>
      <c r="EN276" s="67" t="str">
        <f>IF(ISERROR(EM276/EE276),"NM",IF(OR(EM276/EE276&lt;0.5,EM276/EE276&gt;2),"NM",(EM276/EE276-1)*100))</f>
        <v>NM</v>
      </c>
      <c r="EO276" s="85">
        <v>0</v>
      </c>
      <c r="EP276" s="67" t="str">
        <f>IF(ISERROR(EO276/EG276),"NM",IF(OR(EO276/EG276&lt;0.5,EO276/EG276&gt;2),"NM",(EO276/EG276-1)*100))</f>
        <v>NM</v>
      </c>
      <c r="EQ276" s="85">
        <v>0</v>
      </c>
      <c r="ER276" s="67" t="str">
        <f>IF(ISERROR(EQ276/EI276),"NM",IF(OR(EQ276/EI276&lt;0.5,EQ276/EI276&gt;2),"NM",(EQ276/EI276-1)*100))</f>
        <v>NM</v>
      </c>
      <c r="ES276" s="85">
        <v>0</v>
      </c>
      <c r="ET276" s="67" t="str">
        <f>IF(ISERROR(ES276/EK276),"NM",IF(OR(ES276/EK276&lt;0.5,ES276/EK276&gt;2),"NM",(ES276/EK276-1)*100))</f>
        <v>NM</v>
      </c>
      <c r="EU276" s="85">
        <v>0</v>
      </c>
      <c r="EV276" s="67" t="str">
        <f>IF(ISERROR(EU276/EM276),"NM",IF(OR(EU276/EM276&lt;0.5,EU276/EM276&gt;2),"NM",(EU276/EM276-1)*100))</f>
        <v>NM</v>
      </c>
      <c r="EW276" s="85">
        <v>0</v>
      </c>
      <c r="EX276" s="67" t="str">
        <f>IF(ISERROR(EW276/EO276),"NM",IF(OR(EW276/EO276&lt;0.5,EW276/EO276&gt;2),"NM",(EW276/EO276-1)*100))</f>
        <v>NM</v>
      </c>
      <c r="EY276" s="67"/>
      <c r="EZ276" s="317"/>
      <c r="FA276" s="59"/>
      <c r="FB276" s="85">
        <v>0</v>
      </c>
      <c r="FC276" s="66"/>
      <c r="FD276" s="85">
        <v>0</v>
      </c>
      <c r="FE276" s="67" t="str">
        <f>IF(ISERROR(FD276/FB276),"NM",IF(OR(FD276/FB276&lt;0.5,FD276/FB276&gt;2),"NM",(FD276/FB276-1)*100))</f>
        <v>NM</v>
      </c>
      <c r="FF276" s="71">
        <f>C276+E276+G276+I276</f>
        <v>0</v>
      </c>
      <c r="FG276" s="67" t="str">
        <f>IF(ISERROR(FF276/FD276),"NM",IF(OR(FF276/FD276&lt;0.5,FF276/FD276&gt;2),"NM",(FF276/FD276-1)*100))</f>
        <v>NM</v>
      </c>
      <c r="FH276" s="71">
        <f>K276+M276+O276+Q276</f>
        <v>0</v>
      </c>
      <c r="FI276" s="67" t="str">
        <f>IF(ISERROR(FH276/FF276),"NM",IF(OR(FH276/FF276&lt;0.5,FH276/FF276&gt;2),"NM",(FH276/FF276-1)*100))</f>
        <v>NM</v>
      </c>
      <c r="FJ276" s="71">
        <f>S276+U276+W276+Y276</f>
        <v>0</v>
      </c>
      <c r="FK276" s="67" t="str">
        <f>IF(ISERROR(FJ276/FH276),"NM",IF(OR(FJ276/FH276&lt;0.5,FJ276/FH276&gt;2),"NM",(FJ276/FH276-1)*100))</f>
        <v>NM</v>
      </c>
      <c r="FL276" s="71">
        <f>AA276+AC276+AE276+AG276</f>
        <v>0</v>
      </c>
      <c r="FM276" s="67" t="str">
        <f>IF(ISERROR(FL276/FJ276),"NM",IF(OR(FL276/FJ276&lt;0.5,FL276/FJ276&gt;2),"NM",(FL276/FJ276-1)*100))</f>
        <v>NM</v>
      </c>
      <c r="FN276" s="71">
        <f>AI276+AK276+AM276+AO276</f>
        <v>0</v>
      </c>
      <c r="FO276" s="67" t="str">
        <f>IF(ISERROR(FN276/FL276),"NM",IF(OR(FN276/FL276&lt;0.5,FN276/FL276&gt;2),"NM",(FN276/FL276-1)*100))</f>
        <v>NM</v>
      </c>
      <c r="FP276" s="71">
        <f>AQ276+AS276+AU276+AW276</f>
        <v>0</v>
      </c>
      <c r="FQ276" s="67" t="str">
        <f>IF(ISERROR(FP276/FN276),"NM",IF(OR(FP276/FN276&lt;0.5,FP276/FN276&gt;2),"NM",(FP276/FN276-1)*100))</f>
        <v>NM</v>
      </c>
      <c r="FR276" s="87">
        <f>AY276+BA276+BC276+BE276</f>
        <v>-28.3</v>
      </c>
      <c r="FS276" s="67" t="str">
        <f>IF(ISERROR(FR276/FP276),"NM",IF(OR(FR276/FP276&lt;0.5,FR276/FP276&gt;2),"NM",(FR276/FP276-1)*100))</f>
        <v>NM</v>
      </c>
      <c r="FT276" s="87">
        <f>BG276+BI276+BK276+BM276</f>
        <v>-1</v>
      </c>
      <c r="FU276" s="67" t="str">
        <f>IF(ISERROR(FT276/FR276),"NM",IF(OR(FT276/FR276&lt;0.5,FT276/FR276&gt;2),"NM",(FT276/FR276-1)*100))</f>
        <v>NM</v>
      </c>
      <c r="FV276" s="160">
        <f>BO276+BQ276+BS276+BU276</f>
        <v>0</v>
      </c>
      <c r="FW276" s="67" t="str">
        <f>IF(ISERROR(FV276/FT276),"NM",IF(OR(FV276/FT276&lt;0.5,FV276/FT276&gt;2),"NM",(FV276/FT276-1)*100))</f>
        <v>NM</v>
      </c>
      <c r="FX276" s="160">
        <f>BW276+BY276+CA276+CC276</f>
        <v>0</v>
      </c>
      <c r="FY276" s="67" t="str">
        <f>IF(ISERROR(FX276/FV276),"NM",IF(OR(FX276/FV276&lt;0.5,FX276/FV276&gt;2),"NM",(FX276/FV276-1)*100))</f>
        <v>NM</v>
      </c>
      <c r="FZ276" s="160">
        <f>CE276+CG276+CI276+CK276</f>
        <v>0</v>
      </c>
      <c r="GA276" s="67" t="str">
        <f>IF(ISERROR(FZ276/FX276),"NM",IF(OR(FZ276/FX276&lt;0.5,FZ276/FX276&gt;2),"NM",(FZ276/FX276-1)*100))</f>
        <v>NM</v>
      </c>
      <c r="GB276" s="160">
        <f>CM276+CO276+CQ276+CS276</f>
        <v>0</v>
      </c>
      <c r="GC276" s="67" t="str">
        <f>IF(ISERROR(GB276/FZ276),"NM",IF(OR(GB276/FZ276&lt;0.5,GB276/FZ276&gt;2),"NM",(GB276/FZ276-1)*100))</f>
        <v>NM</v>
      </c>
      <c r="GD276" s="160">
        <f>CU276+CW276+CY276+DA276</f>
        <v>0</v>
      </c>
      <c r="GE276" s="67" t="str">
        <f>IF(ISERROR(GD276/GB276),"NM",IF(OR(GD276/GB276&lt;0.5,GD276/GB276&gt;2),"NM",(GD276/GB276-1)*100))</f>
        <v>NM</v>
      </c>
      <c r="GF276" s="160">
        <f>DC276+DE276+DG276+DI276</f>
        <v>0</v>
      </c>
      <c r="GG276" s="67" t="str">
        <f>IF(ISERROR(GF276/GD276),"NM",IF(OR(GF276/GD276&lt;0.5,GF276/GD276&gt;2),"NM",(GF276/GD276-1)*100))</f>
        <v>NM</v>
      </c>
      <c r="GH276" s="160">
        <f>DK276+DM276+DO276+DQ276</f>
        <v>0</v>
      </c>
      <c r="GI276" s="67" t="str">
        <f>IF(ISERROR(GH276/GF276),"NM",IF(OR(GH276/GF276&lt;0.5,GH276/GF276&gt;2),"NM",(GH276/GF276-1)*100))</f>
        <v>NM</v>
      </c>
      <c r="GJ276" s="160">
        <f>DS276+DU276+DW276+DY276</f>
        <v>8</v>
      </c>
      <c r="GK276" s="67" t="str">
        <f>IF(ISERROR(GJ276/GH276),"NM",IF(OR(GJ276/GH276&lt;0.5,GJ276/GH276&gt;2),"NM",(GJ276/GH276-1)*100))</f>
        <v>NM</v>
      </c>
      <c r="GL276" s="160">
        <f>EA276+EC276+EE276+EG276</f>
        <v>0</v>
      </c>
      <c r="GM276" s="67" t="str">
        <f>IF(ISERROR(GL276/GJ276),"NM",IF(OR(GL276/GJ276&lt;0.5,GL276/GJ276&gt;2),"NM",(GL276/GJ276-1)*100))</f>
        <v>NM</v>
      </c>
      <c r="GN276" s="160">
        <f>EI276+EK276+EM276+EO276</f>
        <v>0</v>
      </c>
      <c r="GO276" s="67" t="str">
        <f>IF(ISERROR(GN276/GL276),"NM",IF(OR(GN276/GL276&lt;0.5,GN276/GL276&gt;2),"NM",(GN276/GL276-1)*100))</f>
        <v>NM</v>
      </c>
      <c r="GP276" s="160">
        <f>EQ276+ES276+EU276+EW276</f>
        <v>0</v>
      </c>
      <c r="GQ276" s="67" t="str">
        <f>IF(ISERROR(GP276/GN276),"NM",IF(OR(GP276/GN276&lt;0.5,GP276/GN276&gt;2),"NM",(GP276/GN276-1)*100))</f>
        <v>NM</v>
      </c>
      <c r="GR276" s="85">
        <v>0</v>
      </c>
      <c r="GS276" s="67" t="str">
        <f>IF(ISERROR(GR276/GP276),"NM",IF(OR(GR276/GP276&lt;0.5,GR276/GP276&gt;2),"NM",(GR276/GP276-1)*100))</f>
        <v>NM</v>
      </c>
      <c r="GT276" s="85">
        <v>0</v>
      </c>
      <c r="GU276" s="67" t="str">
        <f>IF(ISERROR(GT276/GR276),"NM",IF(OR(GT276/GR276&lt;0.5,GT276/GR276&gt;2),"NM",(GT276/GR276-1)*100))</f>
        <v>NM</v>
      </c>
      <c r="GV276" s="85">
        <v>0</v>
      </c>
      <c r="GW276" s="67" t="str">
        <f>IF(ISERROR(GV276/GT276),"NM",IF(OR(GV276/GT276&lt;0.5,GV276/GT276&gt;2),"NM",(GV276/GT276-1)*100))</f>
        <v>NM</v>
      </c>
      <c r="GX276" s="85">
        <v>0</v>
      </c>
      <c r="GY276" s="67" t="str">
        <f>IF(ISERROR(GX276/GV276),"NM",IF(OR(GX276/GV276&lt;0.5,GX276/GV276&gt;2),"NM",(GX276/GV276-1)*100))</f>
        <v>NM</v>
      </c>
      <c r="GZ276" s="67" t="str">
        <f t="shared" si="723"/>
        <v/>
      </c>
      <c r="HA276" s="280"/>
      <c r="HB276" s="59"/>
      <c r="HC276"/>
      <c r="HD276"/>
      <c r="HE276"/>
      <c r="HF276"/>
      <c r="HG276"/>
      <c r="HH276"/>
    </row>
    <row r="277" spans="1:216" s="4" customFormat="1" ht="13.5" customHeight="1" x14ac:dyDescent="0.2">
      <c r="B277" s="162" t="s">
        <v>36</v>
      </c>
      <c r="C277" s="145">
        <f>C273-C276</f>
        <v>70</v>
      </c>
      <c r="D277" s="66"/>
      <c r="E277" s="145">
        <f>E273-E276</f>
        <v>71</v>
      </c>
      <c r="F277" s="66"/>
      <c r="G277" s="145">
        <f>G273-G276</f>
        <v>75</v>
      </c>
      <c r="H277" s="66"/>
      <c r="I277" s="145">
        <f>I273-I276</f>
        <v>74</v>
      </c>
      <c r="J277" s="66"/>
      <c r="K277" s="145">
        <f>K273-K276</f>
        <v>81</v>
      </c>
      <c r="L277" s="66">
        <f>IF(ISERROR(K277/C277),"NM",IF(OR(K277/C277&lt;0.5,K277/C277&gt;2),"NM",(K277/C277-1)*100))</f>
        <v>15.714285714285726</v>
      </c>
      <c r="M277" s="145">
        <f>M273-M276</f>
        <v>85</v>
      </c>
      <c r="N277" s="66">
        <f>IF(ISERROR(M277/E277),"NM",IF(OR(M277/E277&lt;0.5,M277/E277&gt;2),"NM",(M277/E277-1)*100))</f>
        <v>19.718309859154925</v>
      </c>
      <c r="O277" s="145">
        <f>O273-O276</f>
        <v>86</v>
      </c>
      <c r="P277" s="66">
        <f>IF(ISERROR(O277/G277),"NM",IF(OR(O277/G277&lt;0.5,O277/G277&gt;2),"NM",(O277/G277-1)*100))</f>
        <v>14.666666666666671</v>
      </c>
      <c r="Q277" s="145">
        <f>Q273-Q276</f>
        <v>93</v>
      </c>
      <c r="R277" s="66">
        <f>IF(ISERROR(Q277/I277),"NM",IF(OR(Q277/I277&lt;0.5,Q277/I277&gt;2),"NM",(Q277/I277-1)*100))</f>
        <v>25.675675675675681</v>
      </c>
      <c r="S277" s="145">
        <f>S273-S276</f>
        <v>92</v>
      </c>
      <c r="T277" s="66">
        <f>IF(ISERROR(S277/K277),"NM",IF(OR(S277/K277&lt;0.5,S277/K277&gt;2),"NM",(S277/K277-1)*100))</f>
        <v>13.58024691358024</v>
      </c>
      <c r="U277" s="145">
        <f>U273-U276</f>
        <v>98</v>
      </c>
      <c r="V277" s="66">
        <f>IF(ISERROR(U277/M277),"NM",IF(OR(U277/M277&lt;0.5,U277/M277&gt;2),"NM",(U277/M277-1)*100))</f>
        <v>15.294117647058814</v>
      </c>
      <c r="W277" s="145">
        <f>W273-W276</f>
        <v>100</v>
      </c>
      <c r="X277" s="66">
        <f>IF(ISERROR(W277/O277),"NM",IF(OR(W277/O277&lt;0.5,W277/O277&gt;2),"NM",(W277/O277-1)*100))</f>
        <v>16.279069767441868</v>
      </c>
      <c r="Y277" s="145">
        <f>Y273-Y276</f>
        <v>112</v>
      </c>
      <c r="Z277" s="66">
        <f>IF(ISERROR(Y277/Q277),"NM",IF(OR(Y277/Q277&lt;0.5,Y277/Q277&gt;2),"NM",(Y277/Q277-1)*100))</f>
        <v>20.430107526881724</v>
      </c>
      <c r="AA277" s="145">
        <f>AA273-AA276</f>
        <v>107</v>
      </c>
      <c r="AB277" s="66">
        <f>IF(ISERROR(AA277/S277),"NM",IF(OR(AA277/S277&lt;0.5,AA277/S277&gt;2),"NM",(AA277/S277-1)*100))</f>
        <v>16.304347826086961</v>
      </c>
      <c r="AC277" s="145">
        <f>AC273-AC276</f>
        <v>104</v>
      </c>
      <c r="AD277" s="66">
        <f>IF(ISERROR(AC277/U277),"NM",IF(OR(AC277/U277&lt;0.5,AC277/U277&gt;2),"NM",(AC277/U277-1)*100))</f>
        <v>6.1224489795918435</v>
      </c>
      <c r="AE277" s="145">
        <f>AE273-AE276</f>
        <v>117</v>
      </c>
      <c r="AF277" s="66">
        <f>IF(ISERROR(AE277/W277),"NM",IF(OR(AE277/W277&lt;0.5,AE277/W277&gt;2),"NM",(AE277/W277-1)*100))</f>
        <v>16.999999999999993</v>
      </c>
      <c r="AG277" s="145">
        <f>AG273-AG276</f>
        <v>123</v>
      </c>
      <c r="AH277" s="66">
        <f>IF(ISERROR(AG277/Y277),"NM",IF(OR(AG277/Y277&lt;0.5,AG277/Y277&gt;2),"NM",(AG277/Y277-1)*100))</f>
        <v>9.8214285714285801</v>
      </c>
      <c r="AI277" s="145">
        <f>AI273-AI276</f>
        <v>122</v>
      </c>
      <c r="AJ277" s="66">
        <f>IF(ISERROR(AI277/AA277),"NM",IF(OR(AI277/AA277&lt;0.5,AI277/AA277&gt;2),"NM",(AI277/AA277-1)*100))</f>
        <v>14.018691588785037</v>
      </c>
      <c r="AK277" s="145">
        <f>AK273-AK276</f>
        <v>121</v>
      </c>
      <c r="AL277" s="66">
        <f>IF(ISERROR(AK277/AC277),"NM",IF(OR(AK277/AC277&lt;0.5,AK277/AC277&gt;2),"NM",(AK277/AC277-1)*100))</f>
        <v>16.346153846153854</v>
      </c>
      <c r="AM277" s="145">
        <f>AM273-AM276</f>
        <v>127</v>
      </c>
      <c r="AN277" s="66">
        <f>IF(ISERROR(AM277/AE277),"NM",IF(OR(AM277/AE277&lt;0.5,AM277/AE277&gt;2),"NM",(AM277/AE277-1)*100))</f>
        <v>8.547008547008538</v>
      </c>
      <c r="AO277" s="145">
        <f>AO273-AO276</f>
        <v>129</v>
      </c>
      <c r="AP277" s="66">
        <f>IF(ISERROR(AO277/AG277),"NM",IF(OR(AO277/AG277&lt;0.5,AO277/AG277&gt;2),"NM",(AO277/AG277-1)*100))</f>
        <v>4.8780487804878092</v>
      </c>
      <c r="AQ277" s="145">
        <f>AQ273-AQ276</f>
        <v>133</v>
      </c>
      <c r="AR277" s="66">
        <f>IF(ISERROR(AQ277/AI277),"NM",IF(OR(AQ277/AI277&lt;0.5,AQ277/AI277&gt;2),"NM",(AQ277/AI277-1)*100))</f>
        <v>9.0163934426229488</v>
      </c>
      <c r="AS277" s="145">
        <f>AS273-AS276</f>
        <v>130</v>
      </c>
      <c r="AT277" s="66">
        <f>IF(ISERROR(AS277/AK277),"NM",IF(OR(AS277/AK277&lt;0.5,AS277/AK277&gt;2),"NM",(AS277/AK277-1)*100))</f>
        <v>7.4380165289256173</v>
      </c>
      <c r="AU277" s="145">
        <f>AU273-AU276</f>
        <v>133</v>
      </c>
      <c r="AV277" s="66">
        <f>IF(ISERROR(AU277/AM277),"NM",IF(OR(AU277/AM277&lt;0.5,AU277/AM277&gt;2),"NM",(AU277/AM277-1)*100))</f>
        <v>4.7244094488188892</v>
      </c>
      <c r="AW277" s="145">
        <f>AW273-AW276</f>
        <v>129</v>
      </c>
      <c r="AX277" s="66">
        <f>IF(ISERROR(AW277/AO277),"NM",IF(OR(AW277/AO277&lt;0.5,AW277/AO277&gt;2),"NM",(AW277/AO277-1)*100))</f>
        <v>0</v>
      </c>
      <c r="AY277" s="145">
        <f>AY273-AY276</f>
        <v>147</v>
      </c>
      <c r="AZ277" s="67">
        <f>IF(ISERROR(AY277/AQ277),"NM",IF(OR(AY277/AQ277&lt;0.5,AY277/AQ277&gt;2),"NM",(AY277/AQ277-1)*100))</f>
        <v>10.526315789473696</v>
      </c>
      <c r="BA277" s="145">
        <f>BA273-BA276</f>
        <v>150</v>
      </c>
      <c r="BB277" s="67">
        <f>IF(ISERROR(BA277/AS277),"NM",IF(OR(BA277/AS277&lt;0.5,BA277/AS277&gt;2),"NM",(BA277/AS277-1)*100))</f>
        <v>15.384615384615374</v>
      </c>
      <c r="BC277" s="145">
        <f>BC273-BC276</f>
        <v>162</v>
      </c>
      <c r="BD277" s="67">
        <f>IF(ISERROR(BC277/AU277),"NM",IF(OR(BC277/AU277&lt;0.5,BC277/AU277&gt;2),"NM",(BC277/AU277-1)*100))</f>
        <v>21.804511278195491</v>
      </c>
      <c r="BE277" s="145">
        <f>BE273-BE276</f>
        <v>154.30000000000001</v>
      </c>
      <c r="BF277" s="67">
        <f>IF(ISERROR(BE277/AW277),"NM",IF(OR(BE277/AW277&lt;0.5,BE277/AW277&gt;2),"NM",(BE277/AW277-1)*100))</f>
        <v>19.612403100775211</v>
      </c>
      <c r="BG277" s="145">
        <f>BG273-BG276</f>
        <v>169</v>
      </c>
      <c r="BH277" s="67">
        <f>IF(ISERROR(BG277/AY277),"NM",IF(OR(BG277/AY277&lt;0.5,BG277/AY277&gt;2),"NM",(BG277/AY277-1)*100))</f>
        <v>14.965986394557817</v>
      </c>
      <c r="BI277" s="145">
        <f>BI273-BI276</f>
        <v>171</v>
      </c>
      <c r="BJ277" s="67">
        <f>IF(ISERROR(BI277/BA277),"NM",IF(OR(BI277/BA277&lt;0.5,BI277/BA277&gt;2),"NM",(BI277/BA277-1)*100))</f>
        <v>13.999999999999989</v>
      </c>
      <c r="BK277" s="145">
        <f>BK273-BK276</f>
        <v>182</v>
      </c>
      <c r="BL277" s="67">
        <f>IF(ISERROR(BK277/BC277),"NM",IF(OR(BK277/BC277&lt;0.5,BK277/BC277&gt;2),"NM",(BK277/BC277-1)*100))</f>
        <v>12.345679012345689</v>
      </c>
      <c r="BM277" s="145">
        <f>BM273-BM276</f>
        <v>171</v>
      </c>
      <c r="BN277" s="67">
        <f>IF(ISERROR(BM277/BE277),"NM",IF(OR(BM277/BE277&lt;0.5,BM277/BE277&gt;2),"NM",(BM277/BE277-1)*100))</f>
        <v>10.823071937783535</v>
      </c>
      <c r="BO277" s="145">
        <f>BO273-BO276</f>
        <v>191</v>
      </c>
      <c r="BP277" s="67">
        <f>IF(ISERROR(BO277/BG277),"NM",IF(OR(BO277/BG277&lt;0.5,BO277/BG277&gt;2),"NM",(BO277/BG277-1)*100))</f>
        <v>13.017751479289942</v>
      </c>
      <c r="BQ277" s="145">
        <f>BQ273-BQ276</f>
        <v>190</v>
      </c>
      <c r="BR277" s="67">
        <f>IF(ISERROR(BQ277/BI277),"NM",IF(OR(BQ277/BI277&lt;0.5,BQ277/BI277&gt;2),"NM",(BQ277/BI277-1)*100))</f>
        <v>11.111111111111116</v>
      </c>
      <c r="BS277" s="145">
        <f>BS273-BS276</f>
        <v>204</v>
      </c>
      <c r="BT277" s="67">
        <f>IF(ISERROR(BS277/BK277),"NM",IF(OR(BS277/BK277&lt;0.5,BS277/BK277&gt;2),"NM",(BS277/BK277-1)*100))</f>
        <v>12.087912087912089</v>
      </c>
      <c r="BU277" s="145">
        <f>BU273-BU276</f>
        <v>160</v>
      </c>
      <c r="BV277" s="67">
        <f>IF(ISERROR(BU277/BM277),"NM",IF(OR(BU277/BM277&lt;0.5,BU277/BM277&gt;2),"NM",(BU277/BM277-1)*100))</f>
        <v>-6.4327485380117011</v>
      </c>
      <c r="BW277" s="145">
        <f>BW273-BW276</f>
        <v>204</v>
      </c>
      <c r="BX277" s="67">
        <f>IF(ISERROR(BW277/BO277),"NM",IF(OR(BW277/BO277&lt;0.5,BW277/BO277&gt;2),"NM",(BW277/BO277-1)*100))</f>
        <v>6.8062827225130906</v>
      </c>
      <c r="BY277" s="145">
        <f>BY273-BY276</f>
        <v>198</v>
      </c>
      <c r="BZ277" s="67">
        <f>IF(ISERROR(BY277/BQ277),"NM",IF(OR(BY277/BQ277&lt;0.5,BY277/BQ277&gt;2),"NM",(BY277/BQ277-1)*100))</f>
        <v>4.2105263157894646</v>
      </c>
      <c r="CA277" s="145">
        <f>CA273-CA276</f>
        <v>216</v>
      </c>
      <c r="CB277" s="67">
        <f>IF(ISERROR(CA277/BS277),"NM",IF(OR(CA277/BS277&lt;0.5,CA277/BS277&gt;2),"NM",(CA277/BS277-1)*100))</f>
        <v>5.8823529411764719</v>
      </c>
      <c r="CC277" s="145">
        <f>CC273-CC276</f>
        <v>158</v>
      </c>
      <c r="CD277" s="67">
        <f>IF(ISERROR(CC277/BU277),"NM",IF(OR(CC277/BU277&lt;0.5,CC277/BU277&gt;2),"NM",(CC277/BU277-1)*100))</f>
        <v>-1.2499999999999956</v>
      </c>
      <c r="CE277" s="145">
        <f>CE273-CE276</f>
        <v>246</v>
      </c>
      <c r="CF277" s="67">
        <f>IF(ISERROR(CE277/BW277),"NM",IF(OR(CE277/BW277&lt;0.5,CE277/BW277&gt;2),"NM",(CE277/BW277-1)*100))</f>
        <v>20.588235294117641</v>
      </c>
      <c r="CG277" s="145">
        <f>CG273-CG276</f>
        <v>225</v>
      </c>
      <c r="CH277" s="67">
        <f>IF(ISERROR(CG277/BY277),"NM",IF(OR(CG277/BY277&lt;0.5,CG277/BY277&gt;2),"NM",(CG277/BY277-1)*100))</f>
        <v>13.636363636363647</v>
      </c>
      <c r="CI277" s="145">
        <f>CI273-CI276</f>
        <v>226.29999999999995</v>
      </c>
      <c r="CJ277" s="67">
        <f>IF(ISERROR(CI277/CA277),"NM",IF(OR(CI277/CA277&lt;0.5,CI277/CA277&gt;2),"NM",(CI277/CA277-1)*100))</f>
        <v>4.7685185185184942</v>
      </c>
      <c r="CK277" s="145">
        <f>CK273-CK276</f>
        <v>225.40000000000009</v>
      </c>
      <c r="CL277" s="67">
        <f>IF(ISERROR(CK277/CC277),"NM",IF(OR(CK277/CC277&lt;0.5,CK277/CC277&gt;2),"NM",(CK277/CC277-1)*100))</f>
        <v>42.658227848101319</v>
      </c>
      <c r="CM277" s="145">
        <f>CM273-CM276</f>
        <v>251</v>
      </c>
      <c r="CN277" s="67">
        <f>IF(ISERROR(CM277/CE277),"NM",IF(OR(CM277/CE277&lt;0.5,CM277/CE277&gt;2),"NM",(CM277/CE277-1)*100))</f>
        <v>2.0325203252032464</v>
      </c>
      <c r="CO277" s="145">
        <f>CO273-CO276</f>
        <v>243</v>
      </c>
      <c r="CP277" s="67">
        <f>IF(ISERROR(CO277/CG277),"NM",IF(OR(CO277/CG277&lt;0.5,CO277/CG277&gt;2),"NM",(CO277/CG277-1)*100))</f>
        <v>8.0000000000000071</v>
      </c>
      <c r="CQ277" s="145">
        <f>CQ273-CQ276</f>
        <v>213.40000000000009</v>
      </c>
      <c r="CR277" s="67">
        <f>IF(ISERROR(CQ277/CI277),"NM",IF(OR(CQ277/CI277&lt;0.5,CQ277/CI277&gt;2),"NM",(CQ277/CI277-1)*100))</f>
        <v>-5.7003977021652048</v>
      </c>
      <c r="CS277" s="145">
        <f>CS273-CS276</f>
        <v>196</v>
      </c>
      <c r="CT277" s="67">
        <f>IF(ISERROR(CS277/CK277),"NM",IF(OR(CS277/CK277&lt;0.5,CS277/CK277&gt;2),"NM",(CS277/CK277-1)*100))</f>
        <v>-13.043478260869602</v>
      </c>
      <c r="CU277" s="145">
        <f>CU273-CU276</f>
        <v>271</v>
      </c>
      <c r="CV277" s="67">
        <f>IF(ISERROR(CU277/CM277),"NM",IF(OR(CU277/CM277&lt;0.5,CU277/CM277&gt;2),"NM",(CU277/CM277-1)*100))</f>
        <v>7.9681274900398336</v>
      </c>
      <c r="CW277" s="145">
        <f>CW273-CW276</f>
        <v>258</v>
      </c>
      <c r="CX277" s="67">
        <f>IF(ISERROR(CW277/CO277),"NM",IF(OR(CW277/CO277&lt;0.5,CW277/CO277&gt;2),"NM",(CW277/CO277-1)*100))</f>
        <v>6.1728395061728447</v>
      </c>
      <c r="CY277" s="145">
        <f>CY273-CY276</f>
        <v>260</v>
      </c>
      <c r="CZ277" s="67">
        <f>IF(ISERROR(CY277/CQ277),"NM",IF(OR(CY277/CQ277&lt;0.5,CY277/CQ277&gt;2),"NM",(CY277/CQ277-1)*100))</f>
        <v>21.836925960637245</v>
      </c>
      <c r="DA277" s="145">
        <f>DA273-DA276</f>
        <v>208</v>
      </c>
      <c r="DB277" s="67">
        <f>IF(ISERROR(DA277/CS277),"NM",IF(OR(DA277/CS277&lt;0.5,DA277/CS277&gt;2),"NM",(DA277/CS277-1)*100))</f>
        <v>6.1224489795918435</v>
      </c>
      <c r="DC277" s="145">
        <f>DC273-DC276</f>
        <v>281</v>
      </c>
      <c r="DD277" s="67">
        <f>IF(ISERROR(DC277/CU277),"NM",IF(OR(DC277/CU277&lt;0.5,DC277/CU277&gt;2),"NM",(DC277/CU277-1)*100))</f>
        <v>3.6900369003689981</v>
      </c>
      <c r="DE277" s="145">
        <f>DE273-DE276</f>
        <v>283</v>
      </c>
      <c r="DF277" s="67">
        <f>IF(ISERROR(DE277/CW277),"NM",IF(OR(DE277/CW277&lt;0.5,DE277/CW277&gt;2),"NM",(DE277/CW277-1)*100))</f>
        <v>9.6899224806201509</v>
      </c>
      <c r="DG277" s="145">
        <f>DG273-DG276</f>
        <v>269</v>
      </c>
      <c r="DH277" s="67">
        <f>IF(ISERROR(DG277/CY277),"NM",IF(OR(DG277/CY277&lt;0.5,DG277/CY277&gt;2),"NM",(DG277/CY277-1)*100))</f>
        <v>3.4615384615384714</v>
      </c>
      <c r="DI277" s="145">
        <f>DI273-DI276</f>
        <v>205</v>
      </c>
      <c r="DJ277" s="67">
        <f>IF(ISERROR(DI277/DA277),"NM",IF(OR(DI277/DA277&lt;0.5,DI277/DA277&gt;2),"NM",(DI277/DA277-1)*100))</f>
        <v>-1.4423076923076872</v>
      </c>
      <c r="DK277" s="145">
        <f>DK273-DK276</f>
        <v>303</v>
      </c>
      <c r="DL277" s="67">
        <f>IF(ISERROR(DK277/DC277),"NM",IF(OR(DK277/DC277&lt;0.5,DK277/DC277&gt;2),"NM",(DK277/DC277-1)*100))</f>
        <v>7.8291814946619187</v>
      </c>
      <c r="DM277" s="145">
        <f>DM273-DM276</f>
        <v>300</v>
      </c>
      <c r="DN277" s="67">
        <f>IF(ISERROR(DM277/DE277),"NM",IF(OR(DM277/DE277&lt;0.5,DM277/DE277&gt;2),"NM",(DM277/DE277-1)*100))</f>
        <v>6.0070671378091856</v>
      </c>
      <c r="DO277" s="145">
        <f>DO273-DO276</f>
        <v>269</v>
      </c>
      <c r="DP277" s="67">
        <f>IF(ISERROR(DO277/DG277),"NM",IF(OR(DO277/DG277&lt;0.5,DO277/DG277&gt;2),"NM",(DO277/DG277-1)*100))</f>
        <v>0</v>
      </c>
      <c r="DQ277" s="145">
        <f>DQ273-DQ276</f>
        <v>201</v>
      </c>
      <c r="DR277" s="67">
        <f>IF(ISERROR(DQ277/DI277),"NM",IF(OR(DQ277/DI277&lt;0.5,DQ277/DI277&gt;2),"NM",(DQ277/DI277-1)*100))</f>
        <v>-1.9512195121951237</v>
      </c>
      <c r="DS277" s="145">
        <f>DS273-DS276</f>
        <v>285</v>
      </c>
      <c r="DT277" s="67">
        <f>IF(ISERROR(DS277/DK277),"NM",IF(OR(DS277/DK277&lt;0.5,DS277/DK277&gt;2),"NM",(DS277/DK277-1)*100))</f>
        <v>-5.9405940594059459</v>
      </c>
      <c r="DU277" s="145">
        <f>DU273-DU276</f>
        <v>293</v>
      </c>
      <c r="DV277" s="67">
        <f>IF(ISERROR(DU277/DM277),"NM",IF(OR(DU277/DM277&lt;0.5,DU277/DM277&gt;2),"NM",(DU277/DM277-1)*100))</f>
        <v>-2.3333333333333317</v>
      </c>
      <c r="DW277" s="145">
        <f>DW273-DW276</f>
        <v>278</v>
      </c>
      <c r="DX277" s="67">
        <f>IF(ISERROR(DW277/DO277),"NM",IF(OR(DW277/DO277&lt;0.5,DW277/DO277&gt;2),"NM",(DW277/DO277-1)*100))</f>
        <v>3.3457249070631967</v>
      </c>
      <c r="DY277" s="145">
        <f t="shared" ref="DY277:EA277" si="939">DY273-DY276</f>
        <v>237</v>
      </c>
      <c r="DZ277" s="67">
        <f>IF(ISERROR(DY277/DQ277),"NM",IF(OR(DY277/DQ277&lt;0.5,DY277/DQ277&gt;2),"NM",(DY277/DQ277-1)*100))</f>
        <v>17.910447761194035</v>
      </c>
      <c r="EA277" s="145">
        <f t="shared" si="939"/>
        <v>332</v>
      </c>
      <c r="EB277" s="67">
        <f>IF(ISERROR(EA277/DS277),"NM",IF(OR(EA277/DS277&lt;0.5,EA277/DS277&gt;2),"NM",(EA277/DS277-1)*100))</f>
        <v>16.491228070175445</v>
      </c>
      <c r="EC277" s="145">
        <f t="shared" ref="EC277:EE277" si="940">EC273-EC276</f>
        <v>291</v>
      </c>
      <c r="ED277" s="67">
        <f>IF(ISERROR(EC277/DU277),"NM",IF(OR(EC277/DU277&lt;0.5,EC277/DU277&gt;2),"NM",(EC277/DU277-1)*100))</f>
        <v>-0.68259385665528916</v>
      </c>
      <c r="EE277" s="145">
        <f t="shared" si="940"/>
        <v>323</v>
      </c>
      <c r="EF277" s="67">
        <f>IF(ISERROR(EE277/DW277),"NM",IF(OR(EE277/DW277&lt;0.5,EE277/DW277&gt;2),"NM",(EE277/DW277-1)*100))</f>
        <v>16.187050359712241</v>
      </c>
      <c r="EG277" s="145">
        <f t="shared" ref="EG277:EI277" si="941">EG273-EG276</f>
        <v>263</v>
      </c>
      <c r="EH277" s="67">
        <f>IF(ISERROR(EG277/DY277),"NM",IF(OR(EG277/DY277&lt;0.5,EG277/DY277&gt;2),"NM",(EG277/DY277-1)*100))</f>
        <v>10.970464135021096</v>
      </c>
      <c r="EI277" s="145">
        <f t="shared" si="941"/>
        <v>310</v>
      </c>
      <c r="EJ277" s="67">
        <f>IF(ISERROR(EI277/EA277),"NM",IF(OR(EI277/EA277&lt;0.5,EI277/EA277&gt;2),"NM",(EI277/EA277-1)*100))</f>
        <v>-6.6265060240963898</v>
      </c>
      <c r="EK277" s="145">
        <f t="shared" ref="EK277:EM277" si="942">EK273-EK276</f>
        <v>330</v>
      </c>
      <c r="EL277" s="67">
        <f>IF(ISERROR(EK277/EC277),"NM",IF(OR(EK277/EC277&lt;0.5,EK277/EC277&gt;2),"NM",(EK277/EC277-1)*100))</f>
        <v>13.4020618556701</v>
      </c>
      <c r="EM277" s="145">
        <f t="shared" si="942"/>
        <v>316</v>
      </c>
      <c r="EN277" s="67">
        <f>IF(ISERROR(EM277/EE277),"NM",IF(OR(EM277/EE277&lt;0.5,EM277/EE277&gt;2),"NM",(EM277/EE277-1)*100))</f>
        <v>-2.1671826625387025</v>
      </c>
      <c r="EO277" s="145">
        <f t="shared" ref="EO277" si="943">EO273-EO276</f>
        <v>288</v>
      </c>
      <c r="EP277" s="67">
        <f>IF(ISERROR(EO277/EG277),"NM",IF(OR(EO277/EG277&lt;0.5,EO277/EG277&gt;2),"NM",(EO277/EG277-1)*100))</f>
        <v>9.5057034220532355</v>
      </c>
      <c r="EQ277" s="145">
        <f t="shared" ref="EQ277:ES277" si="944">EQ273-EQ276</f>
        <v>309.36865651031621</v>
      </c>
      <c r="ER277" s="67">
        <f>IF(ISERROR(EQ277/EI277),"NM",IF(OR(EQ277/EI277&lt;0.5,EQ277/EI277&gt;2),"NM",(EQ277/EI277-1)*100))</f>
        <v>-0.20365919022057311</v>
      </c>
      <c r="ES277" s="145">
        <f t="shared" si="944"/>
        <v>323.07460947879076</v>
      </c>
      <c r="ET277" s="67">
        <f>IF(ISERROR(ES277/EK277),"NM",IF(OR(ES277/EK277&lt;0.5,ES277/EK277&gt;2),"NM",(ES277/EK277-1)*100))</f>
        <v>-2.0986031882452183</v>
      </c>
      <c r="EU277" s="145">
        <f t="shared" ref="EU277" si="945">EU273-EU276</f>
        <v>312.75221532266687</v>
      </c>
      <c r="EV277" s="67">
        <f>IF(ISERROR(EU277/EM277),"NM",IF(OR(EU277/EM277&lt;0.5,EU277/EM277&gt;2),"NM",(EU277/EM277-1)*100))</f>
        <v>-1.0277799611813743</v>
      </c>
      <c r="EW277" s="145">
        <f t="shared" ref="EW277" si="946">EW273-EW276</f>
        <v>299.72542294065852</v>
      </c>
      <c r="EX277" s="67">
        <f>IF(ISERROR(EW277/EO277),"NM",IF(OR(EW277/EO277&lt;0.5,EW277/EO277&gt;2),"NM",(EW277/EO277-1)*100))</f>
        <v>4.0713274099508645</v>
      </c>
      <c r="EY277" s="67"/>
      <c r="EZ277" s="317"/>
      <c r="FA277" s="59"/>
      <c r="FB277" s="145">
        <f>FB273-FB276</f>
        <v>230.1869999999999</v>
      </c>
      <c r="FC277" s="66"/>
      <c r="FD277" s="145">
        <f>FD273-FD276</f>
        <v>256</v>
      </c>
      <c r="FE277" s="67">
        <f>IF(ISERROR(FD277/FB277),"NM",IF(OR(FD277/FB277&lt;0.5,FD277/FB277&gt;2),"NM",(FD277/FB277-1)*100))</f>
        <v>11.21392606880498</v>
      </c>
      <c r="FF277" s="145">
        <f>FF273-FF276</f>
        <v>290</v>
      </c>
      <c r="FG277" s="67">
        <f>IF(ISERROR(FF277/FD277),"NM",IF(OR(FF277/FD277&lt;0.5,FF277/FD277&gt;2),"NM",(FF277/FD277-1)*100))</f>
        <v>13.28125</v>
      </c>
      <c r="FH277" s="145">
        <f>FH273-FH276</f>
        <v>345</v>
      </c>
      <c r="FI277" s="67">
        <f>IF(ISERROR(FH277/FF277),"NM",IF(OR(FH277/FF277&lt;0.5,FH277/FF277&gt;2),"NM",(FH277/FF277-1)*100))</f>
        <v>18.965517241379317</v>
      </c>
      <c r="FJ277" s="145">
        <f>FJ273-FJ276</f>
        <v>402</v>
      </c>
      <c r="FK277" s="67">
        <f>IF(ISERROR(FJ277/FH277),"NM",IF(OR(FJ277/FH277&lt;0.5,FJ277/FH277&gt;2),"NM",(FJ277/FH277-1)*100))</f>
        <v>16.521739130434774</v>
      </c>
      <c r="FL277" s="145">
        <f>FL273-FL276</f>
        <v>451</v>
      </c>
      <c r="FM277" s="67">
        <f>IF(ISERROR(FL277/FJ277),"NM",IF(OR(FL277/FJ277&lt;0.5,FL277/FJ277&gt;2),"NM",(FL277/FJ277-1)*100))</f>
        <v>12.189054726368154</v>
      </c>
      <c r="FN277" s="145">
        <f>FN273-FN276</f>
        <v>499</v>
      </c>
      <c r="FO277" s="67">
        <f>IF(ISERROR(FN277/FL277),"NM",IF(OR(FN277/FL277&lt;0.5,FN277/FL277&gt;2),"NM",(FN277/FL277-1)*100))</f>
        <v>10.643015521064303</v>
      </c>
      <c r="FP277" s="145">
        <f>FP273-FP276</f>
        <v>525</v>
      </c>
      <c r="FQ277" s="67">
        <f>IF(ISERROR(FP277/FN277),"NM",IF(OR(FP277/FN277&lt;0.5,FP277/FN277&gt;2),"NM",(FP277/FN277-1)*100))</f>
        <v>5.2104208416833719</v>
      </c>
      <c r="FR277" s="160">
        <f>FR273-FR276</f>
        <v>613.29999999999995</v>
      </c>
      <c r="FS277" s="67">
        <f>IF(ISERROR(FR277/FP277),"NM",IF(OR(FR277/FP277&lt;0.5,FR277/FP277&gt;2),"NM",(FR277/FP277-1)*100))</f>
        <v>16.819047619047602</v>
      </c>
      <c r="FT277" s="160">
        <f>FT273-FT276</f>
        <v>693</v>
      </c>
      <c r="FU277" s="67">
        <f>IF(ISERROR(FT277/FR277),"NM",IF(OR(FT277/FR277&lt;0.5,FT277/FR277&gt;2),"NM",(FT277/FR277-1)*100))</f>
        <v>12.995271482145787</v>
      </c>
      <c r="FV277" s="160">
        <f>FV273-FV276</f>
        <v>745</v>
      </c>
      <c r="FW277" s="67">
        <f>IF(ISERROR(FV277/FT277),"NM",IF(OR(FV277/FT277&lt;0.5,FV277/FT277&gt;2),"NM",(FV277/FT277-1)*100))</f>
        <v>7.5036075036075012</v>
      </c>
      <c r="FX277" s="160">
        <f>FX273-FX276</f>
        <v>776</v>
      </c>
      <c r="FY277" s="67">
        <f>IF(ISERROR(FX277/FV277),"NM",IF(OR(FX277/FV277&lt;0.5,FX277/FV277&gt;2),"NM",(FX277/FV277-1)*100))</f>
        <v>4.1610738255033475</v>
      </c>
      <c r="FZ277" s="160">
        <f>FZ273-FZ276</f>
        <v>922.7</v>
      </c>
      <c r="GA277" s="67">
        <f>IF(ISERROR(FZ277/FX277),"NM",IF(OR(FZ277/FX277&lt;0.5,FZ277/FX277&gt;2),"NM",(FZ277/FX277-1)*100))</f>
        <v>18.904639175257731</v>
      </c>
      <c r="GB277" s="160">
        <f>GB273-GB276</f>
        <v>903.40000000000009</v>
      </c>
      <c r="GC277" s="67">
        <f>IF(ISERROR(GB277/FZ277),"NM",IF(OR(GB277/FZ277&lt;0.5,GB277/FZ277&gt;2),"NM",(GB277/FZ277-1)*100))</f>
        <v>-2.0916874390376039</v>
      </c>
      <c r="GD277" s="160">
        <f>GD273-GD276</f>
        <v>997</v>
      </c>
      <c r="GE277" s="67">
        <f>IF(ISERROR(GD277/GB277),"NM",IF(OR(GD277/GB277&lt;0.5,GD277/GB277&gt;2),"NM",(GD277/GB277-1)*100))</f>
        <v>10.360858977197251</v>
      </c>
      <c r="GF277" s="160">
        <f>GF273-GF276</f>
        <v>1038</v>
      </c>
      <c r="GG277" s="67">
        <f>IF(ISERROR(GF277/GD277),"NM",IF(OR(GF277/GD277&lt;0.5,GF277/GD277&gt;2),"NM",(GF277/GD277-1)*100))</f>
        <v>4.112337011033107</v>
      </c>
      <c r="GH277" s="160">
        <f>GH273-GH276</f>
        <v>1073</v>
      </c>
      <c r="GI277" s="67">
        <f>IF(ISERROR(GH277/GF277),"NM",IF(OR(GH277/GF277&lt;0.5,GH277/GF277&gt;2),"NM",(GH277/GF277-1)*100))</f>
        <v>3.3718689788053924</v>
      </c>
      <c r="GJ277" s="160">
        <f>GJ273-GJ276</f>
        <v>1093</v>
      </c>
      <c r="GK277" s="67">
        <f>IF(ISERROR(GJ277/GH277),"NM",IF(OR(GJ277/GH277&lt;0.5,GJ277/GH277&gt;2),"NM",(GJ277/GH277-1)*100))</f>
        <v>1.8639328984156656</v>
      </c>
      <c r="GL277" s="160">
        <f>GL273-GL276</f>
        <v>1209</v>
      </c>
      <c r="GM277" s="67">
        <f>IF(ISERROR(GL277/GJ277),"NM",IF(OR(GL277/GJ277&lt;0.5,GL277/GJ277&gt;2),"NM",(GL277/GJ277-1)*100))</f>
        <v>10.612991765782255</v>
      </c>
      <c r="GN277" s="160">
        <f>GN273-GN276</f>
        <v>1244</v>
      </c>
      <c r="GO277" s="67">
        <f>IF(ISERROR(GN277/GL277),"NM",IF(OR(GN277/GL277&lt;0.5,GN277/GL277&gt;2),"NM",(GN277/GL277-1)*100))</f>
        <v>2.8949545078577277</v>
      </c>
      <c r="GP277" s="160">
        <f>GP273-GP276</f>
        <v>1244.9209042524324</v>
      </c>
      <c r="GQ277" s="67">
        <f>IF(ISERROR(GP277/GN277),"NM",IF(OR(GP277/GN277&lt;0.5,GP277/GN277&gt;2),"NM",(GP277/GN277-1)*100))</f>
        <v>7.4027673025112151E-2</v>
      </c>
      <c r="GR277" s="145">
        <f>GR273-GR276</f>
        <v>1314.8356379721899</v>
      </c>
      <c r="GS277" s="67">
        <f>IF(ISERROR(GR277/GP277),"NM",IF(OR(GR277/GP277&lt;0.5,GR277/GP277&gt;2),"NM",(GR277/GP277-1)*100))</f>
        <v>5.6159980510360974</v>
      </c>
      <c r="GT277" s="145">
        <f>GT273-GT276</f>
        <v>1390.9760714413487</v>
      </c>
      <c r="GU277" s="67">
        <f>IF(ISERROR(GT277/GR277),"NM",IF(OR(GT277/GR277&lt;0.5,GT277/GR277&gt;2),"NM",(GT277/GR277-1)*100))</f>
        <v>5.7908708336037007</v>
      </c>
      <c r="GV277" s="145">
        <f>GV273-GV276</f>
        <v>1454.2436188998872</v>
      </c>
      <c r="GW277" s="67">
        <f>IF(ISERROR(GV277/GT277),"NM",IF(OR(GV277/GT277&lt;0.5,GV277/GT277&gt;2),"NM",(GV277/GT277-1)*100))</f>
        <v>4.5484281690755246</v>
      </c>
      <c r="GX277" s="145">
        <f>GX273-GX276</f>
        <v>1510.7004486292462</v>
      </c>
      <c r="GY277" s="67">
        <f>IF(ISERROR(GX277/GV277),"NM",IF(OR(GX277/GV277&lt;0.5,GX277/GV277&gt;2),"NM",(GX277/GV277-1)*100))</f>
        <v>3.8822126496293574</v>
      </c>
      <c r="GZ277" s="67">
        <f t="shared" ref="GZ277:GZ340" si="947">IF(ISERROR(((GX277/GN277)^0.2-1)*100),"",((GX277/GN277)^0.2-1)*100)</f>
        <v>3.961274625867639</v>
      </c>
      <c r="HA277" s="280"/>
      <c r="HB277" s="59"/>
      <c r="HC277"/>
      <c r="HD277"/>
      <c r="HE277"/>
      <c r="HF277"/>
      <c r="HG277"/>
      <c r="HH277"/>
    </row>
    <row r="278" spans="1:216" s="4" customFormat="1" ht="13.5" customHeight="1" x14ac:dyDescent="0.2">
      <c r="B278" s="71" t="s">
        <v>197</v>
      </c>
      <c r="C278" s="71">
        <f>C277/C228*100</f>
        <v>15.837104072398189</v>
      </c>
      <c r="D278" s="248"/>
      <c r="E278" s="71">
        <f>E277/E228*100</f>
        <v>15.883668903803134</v>
      </c>
      <c r="F278" s="248"/>
      <c r="G278" s="71">
        <f>G277/G228*100</f>
        <v>16.059957173447536</v>
      </c>
      <c r="H278" s="248"/>
      <c r="I278" s="71">
        <f>I277/I228*100</f>
        <v>15.384615384615385</v>
      </c>
      <c r="J278" s="248"/>
      <c r="K278" s="71">
        <f>K277/K228*100</f>
        <v>15.789473684210526</v>
      </c>
      <c r="L278" s="248">
        <f>L277/L233*100</f>
        <v>99.806949806949945</v>
      </c>
      <c r="M278" s="71">
        <f>M277/M228*100</f>
        <v>16.068052930056712</v>
      </c>
      <c r="N278" s="248">
        <f>N277/N233*100</f>
        <v>113.500515286843</v>
      </c>
      <c r="O278" s="71">
        <f>O277/O228*100</f>
        <v>15.636363636363637</v>
      </c>
      <c r="P278" s="248">
        <f>P277/P233*100</f>
        <v>90.933333333333323</v>
      </c>
      <c r="Q278" s="71">
        <f>Q277/Q228*100</f>
        <v>16.518650088809945</v>
      </c>
      <c r="R278" s="248">
        <f>R277/R233*100</f>
        <v>145.88452088452095</v>
      </c>
      <c r="S278" s="71">
        <f>S277/S228*100</f>
        <v>15.181518151815181</v>
      </c>
      <c r="T278" s="248">
        <f>T277/T233*100</f>
        <v>76.954732510288011</v>
      </c>
      <c r="U278" s="71">
        <f>U277/U228*100</f>
        <v>15.629984051036683</v>
      </c>
      <c r="V278" s="248">
        <f>V277/V233*100</f>
        <v>71.804586241276155</v>
      </c>
      <c r="W278" s="71">
        <f>W277/W228*100</f>
        <v>15.290519877675839</v>
      </c>
      <c r="X278" s="248">
        <f>X277/X233*100</f>
        <v>75.618904726181611</v>
      </c>
      <c r="Y278" s="71">
        <f>Y277/Y228*100</f>
        <v>16.61721068249258</v>
      </c>
      <c r="Z278" s="248">
        <f>Z277/Z233*100</f>
        <v>101.80426462547847</v>
      </c>
      <c r="AA278" s="71">
        <f>AA277/AA228*100</f>
        <v>14.985994397759104</v>
      </c>
      <c r="AB278" s="248">
        <f>AB277/AB233*100</f>
        <v>82.815734989648078</v>
      </c>
      <c r="AC278" s="71">
        <f>AC277/AC228*100</f>
        <v>14.305364511691884</v>
      </c>
      <c r="AD278" s="248">
        <f>AD277/AD233*100</f>
        <v>38.814016172506754</v>
      </c>
      <c r="AE278" s="71">
        <f>AE277/AE228*100</f>
        <v>15.496688741721854</v>
      </c>
      <c r="AF278" s="248">
        <f>AF277/AF233*100</f>
        <v>112.26415094339615</v>
      </c>
      <c r="AG278" s="71">
        <f>AG277/AG228*100</f>
        <v>15.953307392996107</v>
      </c>
      <c r="AH278" s="248">
        <f>AH277/AH233*100</f>
        <v>60.82393483709275</v>
      </c>
      <c r="AI278" s="71">
        <f>AI277/AI228*100</f>
        <v>15.06172839506173</v>
      </c>
      <c r="AJ278" s="248">
        <f>AJ277/AJ233*100</f>
        <v>103.253055355859</v>
      </c>
      <c r="AK278" s="71">
        <f>AK277/AK228*100</f>
        <v>14.631197097944376</v>
      </c>
      <c r="AL278" s="248">
        <f>AL277/AL233*100</f>
        <v>111.55533063427805</v>
      </c>
      <c r="AM278" s="71">
        <f>AM277/AM228*100</f>
        <v>14.994096812278631</v>
      </c>
      <c r="AN278" s="248">
        <f>AN277/AN233*100</f>
        <v>61.507936507936456</v>
      </c>
      <c r="AO278" s="71">
        <f>AO277/AO228*100</f>
        <v>15.052508751458577</v>
      </c>
      <c r="AP278" s="248">
        <f>AP277/AP233*100</f>
        <v>37.73584905660384</v>
      </c>
      <c r="AQ278" s="71">
        <f>AQ277/AQ228*100</f>
        <v>14.927048260381593</v>
      </c>
      <c r="AR278" s="248">
        <f>AR277/AR233*100</f>
        <v>87.158469945355193</v>
      </c>
      <c r="AS278" s="71">
        <f>AS277/AS228*100</f>
        <v>14.285714285714285</v>
      </c>
      <c r="AT278" s="248">
        <f>AT277/AT233*100</f>
        <v>69.111570247933798</v>
      </c>
      <c r="AU278" s="71">
        <f>AU277/AU228*100</f>
        <v>14.316469321851452</v>
      </c>
      <c r="AV278" s="248">
        <f>AV277/AV233*100</f>
        <v>44.255182387915717</v>
      </c>
      <c r="AW278" s="71">
        <f>AW277/AW228*100</f>
        <v>13.65079365079365</v>
      </c>
      <c r="AX278" s="248">
        <f>AX277/AX233*100</f>
        <v>0</v>
      </c>
      <c r="AY278" s="71">
        <f>AY277/AY228*100</f>
        <v>15</v>
      </c>
      <c r="AZ278" s="248">
        <f>AZ277/AZ233*100</f>
        <v>117.50305997552029</v>
      </c>
      <c r="BA278" s="71">
        <f>BA277/BA228*100</f>
        <v>15.090543259557343</v>
      </c>
      <c r="BB278" s="248">
        <f>BB277/BB233*100</f>
        <v>230.30303030303008</v>
      </c>
      <c r="BC278" s="71">
        <f>BC277/BC228*100</f>
        <v>15.866797257590598</v>
      </c>
      <c r="BD278" s="248">
        <f>BD277/BD233*100</f>
        <v>299.37004673846747</v>
      </c>
      <c r="BE278" s="71">
        <f>BE277/BE228*100</f>
        <v>14.937076476282673</v>
      </c>
      <c r="BF278" s="248">
        <f>BF277/BF233*100</f>
        <v>153.58020274299358</v>
      </c>
      <c r="BG278" s="71">
        <f>BG277/BG228*100</f>
        <v>15.576036866359447</v>
      </c>
      <c r="BH278" s="248">
        <f>BH277/BH233*100</f>
        <v>159.73899763987211</v>
      </c>
      <c r="BI278" s="71">
        <f>BI277/BI228*100</f>
        <v>15.559599636032756</v>
      </c>
      <c r="BJ278" s="248">
        <f>BJ277/BJ233*100</f>
        <v>129.43859649122797</v>
      </c>
      <c r="BK278" s="71">
        <f>BK277/BK228*100</f>
        <v>16.22103386809269</v>
      </c>
      <c r="BL278" s="248">
        <f>BL277/BL233*100</f>
        <v>131.92931493585093</v>
      </c>
      <c r="BM278" s="71">
        <f>BM277/BM228*100</f>
        <v>15</v>
      </c>
      <c r="BN278" s="248">
        <f>BN277/BN233*100</f>
        <v>248.4977316915101</v>
      </c>
      <c r="BO278" s="71">
        <f>BO277/BO228*100</f>
        <v>16.241496598639458</v>
      </c>
      <c r="BP278" s="248">
        <f>BP277/BP233*100</f>
        <v>169.23076923076937</v>
      </c>
      <c r="BQ278" s="71">
        <f>BQ277/BQ228*100</f>
        <v>15.952980688497062</v>
      </c>
      <c r="BR278" s="248">
        <f>BR277/BR233*100</f>
        <v>147.47474747474737</v>
      </c>
      <c r="BS278" s="71">
        <f>BS277/BS228*100</f>
        <v>16.873449131513649</v>
      </c>
      <c r="BT278" s="248">
        <f>BT277/BT233*100</f>
        <v>175.71696596086861</v>
      </c>
      <c r="BU278" s="71">
        <f>BU277/BU228*100</f>
        <v>13.212221304706853</v>
      </c>
      <c r="BV278" s="248">
        <f>BV277/BV233*100</f>
        <v>-83.765573353674199</v>
      </c>
      <c r="BW278" s="71">
        <f>BW277/BW228*100</f>
        <v>16.585365853658537</v>
      </c>
      <c r="BX278" s="248">
        <f>BX277/BX233*100</f>
        <v>-598.9528795811525</v>
      </c>
      <c r="BY278" s="71">
        <f>BY277/BY228*100</f>
        <v>16.189697465249388</v>
      </c>
      <c r="BZ278" s="248">
        <f>BZ277/BZ233*100</f>
        <v>881.40350877193839</v>
      </c>
      <c r="CA278" s="71">
        <f>CA277/CA228*100</f>
        <v>17.475728155339805</v>
      </c>
      <c r="CB278" s="248">
        <f>CB277/CB233*100</f>
        <v>749.41176470588823</v>
      </c>
      <c r="CC278" s="71">
        <f>CC277/CC228*100</f>
        <v>12.5</v>
      </c>
      <c r="CD278" s="248">
        <f>CD277/CD233*100</f>
        <v>-23.035714285714164</v>
      </c>
      <c r="CE278" s="71">
        <f>CE277/CE228*100</f>
        <v>19.278996865203762</v>
      </c>
      <c r="CF278" s="248">
        <f>CF277/CF233*100</f>
        <v>-432.35294117647004</v>
      </c>
      <c r="CG278" s="71">
        <f>CG277/CG228*100</f>
        <v>17.509727626459142</v>
      </c>
      <c r="CH278" s="248">
        <f>CH277/CH233*100</f>
        <v>358.52272727272731</v>
      </c>
      <c r="CI278" s="71">
        <f>CI277/CI228*100</f>
        <v>17.538556924746178</v>
      </c>
      <c r="CJ278" s="248">
        <f>CJ277/CJ233*100</f>
        <v>117.74572649572622</v>
      </c>
      <c r="CK278" s="71">
        <f>CK277/CK228*100</f>
        <v>17.405405405405414</v>
      </c>
      <c r="CL278" s="248">
        <f>CL277/CL233*100</f>
        <v>-935.72886892609461</v>
      </c>
      <c r="CM278" s="71">
        <f>CM277/CM228*100</f>
        <v>19.072948328267479</v>
      </c>
      <c r="CN278" s="248">
        <f>CN277/CN233*100</f>
        <v>19.013899816417446</v>
      </c>
      <c r="CO278" s="71">
        <f>CO277/CO228*100</f>
        <v>18.175018698578906</v>
      </c>
      <c r="CP278" s="248">
        <f>CP277/CP233*100</f>
        <v>249.52380952381054</v>
      </c>
      <c r="CQ278" s="71">
        <f>CQ277/CQ228*100</f>
        <v>15.901639344262303</v>
      </c>
      <c r="CR278" s="248">
        <f>CR277/CR233*100</f>
        <v>-102.91528824449598</v>
      </c>
      <c r="CS278" s="71">
        <f>CS277/CS228*100</f>
        <v>14.550853749072012</v>
      </c>
      <c r="CT278" s="248">
        <f>CT277/CT233*100</f>
        <v>-206.46871686108247</v>
      </c>
      <c r="CU278" s="133">
        <f>CU277/CU228*100</f>
        <v>19.566787003610109</v>
      </c>
      <c r="CV278" s="248">
        <f>CV277/CV233*100</f>
        <v>142.098273572377</v>
      </c>
      <c r="CW278" s="133">
        <f>CW277/CW228*100</f>
        <v>18.349928876244665</v>
      </c>
      <c r="CX278" s="248">
        <f>CX277/CX233*100</f>
        <v>97.042779213321865</v>
      </c>
      <c r="CY278" s="133">
        <f>CY277/CY228*100</f>
        <v>18.413597733711047</v>
      </c>
      <c r="CZ278" s="248">
        <f>CZ277/CZ233*100</f>
        <v>2199.2904003213439</v>
      </c>
      <c r="DA278" s="133">
        <f>DA277/DA228*100</f>
        <v>14.596491228070175</v>
      </c>
      <c r="DB278" s="248">
        <f>DB277/DB233*100</f>
        <v>124.24969987995192</v>
      </c>
      <c r="DC278" s="133">
        <f>DC277/DC228*100</f>
        <v>19.541029207232267</v>
      </c>
      <c r="DD278" s="248">
        <f>DD277/DD233*100</f>
        <v>192.44961680386012</v>
      </c>
      <c r="DE278" s="133">
        <f>DE277/DE228*100</f>
        <v>19.463548830811554</v>
      </c>
      <c r="DF278" s="248">
        <f>DF277/DF233*100</f>
        <v>-1393.4108527131866</v>
      </c>
      <c r="DG278" s="133">
        <f>DG277/DG228*100</f>
        <v>18.513420509291123</v>
      </c>
      <c r="DH278" s="248">
        <f>DH277/DH233*100</f>
        <v>205.38461538461684</v>
      </c>
      <c r="DI278" s="133">
        <f>DI277/DI228*100</f>
        <v>14.177040110650069</v>
      </c>
      <c r="DJ278" s="248">
        <f>DJ277/DJ233*100</f>
        <v>-28.222453222453087</v>
      </c>
      <c r="DK278" s="133">
        <f>DK277/DK228*100</f>
        <v>20.824742268041238</v>
      </c>
      <c r="DL278" s="67">
        <f>IF(ISERROR(DK278/DC278),"NM",IF(OR(DK278/DC278&lt;0.5,DK278/DC278&gt;2),"NM",(DK278/DC278-1)*100))</f>
        <v>6.5693216421469858</v>
      </c>
      <c r="DM278" s="133">
        <f>DM277/DM228*100</f>
        <v>20.366598778004075</v>
      </c>
      <c r="DN278" s="248">
        <f>DN277/DN233*100</f>
        <v>-714.84098939929561</v>
      </c>
      <c r="DO278" s="133">
        <f>DO277/DO228*100</f>
        <v>18.324250681198912</v>
      </c>
      <c r="DP278" s="248">
        <f>DP277/DP233*100</f>
        <v>0</v>
      </c>
      <c r="DQ278" s="133">
        <f>DQ277/DQ228*100</f>
        <v>13.738892686261106</v>
      </c>
      <c r="DR278" s="67">
        <f>IF(ISERROR(DQ278/DI278),"NM",IF(OR(DQ278/DI278&lt;0.5,DQ278/DI278&gt;2),"NM",(DQ278/DI278-1)*100))</f>
        <v>-3.0905423203240967</v>
      </c>
      <c r="DS278" s="133">
        <f>DS277/DS228*100</f>
        <v>18.899204244031832</v>
      </c>
      <c r="DT278" s="67">
        <f>IF(ISERROR(DS278/DK278),"NM",IF(OR(DS278/DK278&lt;0.5,DS278/DK278&gt;2),"NM",(DS278/DK278-1)*100))</f>
        <v>-9.2463954618273387</v>
      </c>
      <c r="DU278" s="133">
        <f>DU277/DU228*100</f>
        <v>19.520319786808791</v>
      </c>
      <c r="DV278" s="248">
        <f>DV277/DV233*100</f>
        <v>-235.99999999999869</v>
      </c>
      <c r="DW278" s="133">
        <f>DW277/DW228*100</f>
        <v>18.289473684210527</v>
      </c>
      <c r="DX278" s="248">
        <f>DX277/DX233*100</f>
        <v>185.81641406920278</v>
      </c>
      <c r="DY278" s="133">
        <f t="shared" ref="DY278:EA278" si="948">DY277/DY228*100</f>
        <v>15.757978723404257</v>
      </c>
      <c r="DZ278" s="248">
        <f>DZ277/DZ233*100</f>
        <v>-528.0000000000008</v>
      </c>
      <c r="EA278" s="133">
        <f t="shared" si="948"/>
        <v>21.502590673575128</v>
      </c>
      <c r="EB278" s="67">
        <f>IF(ISERROR(EA278/DS278),"NM",IF(OR(EA278/DS278&lt;0.5,EA278/DS278&gt;2),"NM",(EA278/DS278-1)*100))</f>
        <v>13.775111353513303</v>
      </c>
      <c r="EC278" s="133">
        <f t="shared" ref="EC278:EE278" si="949">EC277/EC228*100</f>
        <v>18.920676202860857</v>
      </c>
      <c r="ED278" s="248">
        <f>ED277/ED233*100</f>
        <v>-17.430521696733294</v>
      </c>
      <c r="EE278" s="133">
        <f t="shared" si="949"/>
        <v>20.946822308690013</v>
      </c>
      <c r="EF278" s="248">
        <f>EF277/EF233*100</f>
        <v>-594.87410071942418</v>
      </c>
      <c r="EG278" s="133">
        <f t="shared" ref="EG278:EI278" si="950">EG277/EG228*100</f>
        <v>17.044718081659106</v>
      </c>
      <c r="EH278" s="248">
        <f>EH277/EH233*100</f>
        <v>781.09704641349708</v>
      </c>
      <c r="EI278" s="133">
        <f t="shared" si="950"/>
        <v>19.757807520713829</v>
      </c>
      <c r="EJ278" s="248">
        <f t="shared" ref="EJ278" si="951">EJ277/EJ233*100</f>
        <v>-228.61445783132618</v>
      </c>
      <c r="EK278" s="133">
        <f t="shared" ref="EK278:EM278" si="952">EK277/EK228*100</f>
        <v>21.032504780114721</v>
      </c>
      <c r="EL278" s="248">
        <f t="shared" ref="EL278" si="953">EL277/EL233*100</f>
        <v>-355.6332842415319</v>
      </c>
      <c r="EM278" s="133">
        <f t="shared" si="952"/>
        <v>20.063492063492063</v>
      </c>
      <c r="EN278" s="248">
        <f t="shared" ref="EN278" si="954">EN277/EN233*100</f>
        <v>-96.845975232198086</v>
      </c>
      <c r="EO278" s="133">
        <f t="shared" ref="EO278" si="955">EO277/EO228*100</f>
        <v>18.285714285714285</v>
      </c>
      <c r="EP278" s="248">
        <f t="shared" ref="EP278" si="956">EP277/EP233*100</f>
        <v>980.44541010320324</v>
      </c>
      <c r="EQ278" s="133">
        <f t="shared" ref="EQ278:ES278" si="957">EQ277/EQ228*100</f>
        <v>19.302143214945996</v>
      </c>
      <c r="ER278" s="248">
        <f t="shared" ref="ER278" si="958">ER277/ER233*100</f>
        <v>-9.4627239360977153</v>
      </c>
      <c r="ES278" s="133">
        <f t="shared" si="957"/>
        <v>20.144629806569775</v>
      </c>
      <c r="ET278" s="248">
        <f t="shared" ref="ET278" si="959">ET277/ET233*100</f>
        <v>-94.685095187485985</v>
      </c>
      <c r="EU278" s="133">
        <f t="shared" ref="EU278" si="960">EU277/EU228*100</f>
        <v>19.382945013904127</v>
      </c>
      <c r="EV278" s="248">
        <f t="shared" ref="EV278:EX278" si="961">EV277/EV233*100</f>
        <v>-41.998282936827316</v>
      </c>
      <c r="EW278" s="133">
        <f t="shared" ref="EW278" si="962">EW277/EW228*100</f>
        <v>18.26286866719931</v>
      </c>
      <c r="EX278" s="248">
        <f t="shared" si="961"/>
        <v>96.901444769766641</v>
      </c>
      <c r="EY278" s="248"/>
      <c r="EZ278" s="317"/>
      <c r="FA278" s="59"/>
      <c r="FB278" s="145"/>
      <c r="FC278" s="66"/>
      <c r="FD278" s="145"/>
      <c r="FE278" s="67"/>
      <c r="FF278" s="145"/>
      <c r="FG278" s="67"/>
      <c r="FH278" s="145"/>
      <c r="FI278" s="67"/>
      <c r="FJ278" s="145"/>
      <c r="FK278" s="67"/>
      <c r="FL278" s="145"/>
      <c r="FM278" s="67"/>
      <c r="FN278" s="145"/>
      <c r="FO278" s="67"/>
      <c r="FP278" s="145"/>
      <c r="FQ278" s="67"/>
      <c r="FR278" s="160"/>
      <c r="FS278" s="67"/>
      <c r="FT278" s="160"/>
      <c r="FU278" s="67"/>
      <c r="FV278" s="160"/>
      <c r="FW278" s="67"/>
      <c r="FX278" s="160"/>
      <c r="FY278" s="67"/>
      <c r="FZ278" s="133">
        <f>FZ277/FZ228*100</f>
        <v>17.929386160931156</v>
      </c>
      <c r="GA278" s="67"/>
      <c r="GB278" s="133">
        <f>GB277/GB228*100</f>
        <v>16.911269187570198</v>
      </c>
      <c r="GC278" s="67"/>
      <c r="GD278" s="133">
        <f>GD277/GD228*100</f>
        <v>17.714996446339729</v>
      </c>
      <c r="GE278" s="67"/>
      <c r="GF278" s="133">
        <f>GF277/GF228*100</f>
        <v>17.924365394577794</v>
      </c>
      <c r="GG278" s="67"/>
      <c r="GH278" s="133">
        <f>GH277/GH228*100</f>
        <v>18.313705410479603</v>
      </c>
      <c r="GI278" s="67">
        <f>IF(ISERROR(GH278/GF278),"NM",IF(OR(GH278/GF278&lt;0.5,GH278/GF278&gt;2),"NM",(GH278/GF278-1)*100))</f>
        <v>2.1721271985427393</v>
      </c>
      <c r="GJ278" s="133">
        <f>GJ277/GJ228*100</f>
        <v>18.117023039946957</v>
      </c>
      <c r="GK278" s="67">
        <f>IF(ISERROR(GJ278/GH278),"NM",IF(OR(GJ278/GH278&lt;0.5,GJ278/GH278&gt;2),"NM",(GJ278/GH278-1)*100))</f>
        <v>-1.0739627296838528</v>
      </c>
      <c r="GL278" s="133">
        <f>GL277/GL228*100</f>
        <v>19.604345711042644</v>
      </c>
      <c r="GM278" s="67">
        <f>IF(ISERROR(GL278/GJ278),"NM",IF(OR(GL278/GJ278&lt;0.5,GL278/GJ278&gt;2),"NM",(GL278/GJ278-1)*100))</f>
        <v>8.2095312668986953</v>
      </c>
      <c r="GN278" s="133">
        <f>GN277/GN228*100</f>
        <v>19.783715012722645</v>
      </c>
      <c r="GO278" s="67">
        <f>IF(ISERROR(GN278/GL278),"NM",IF(OR(GN278/GL278&lt;0.5,GN278/GL278&gt;2),"NM",(GN278/GL278-1)*100))</f>
        <v>0.91494663644380303</v>
      </c>
      <c r="GP278" s="133">
        <f>GP277/GP228*100</f>
        <v>19.267460548429373</v>
      </c>
      <c r="GQ278" s="67">
        <f>IF(ISERROR(GP278/GN278),"NM",IF(OR(GP278/GN278&lt;0.5,GP278/GN278&gt;2),"NM",(GP278/GN278-1)*100))</f>
        <v>-2.6094920188714621</v>
      </c>
      <c r="GR278" s="133">
        <f>GR277/GR228*100</f>
        <v>19.081095384194455</v>
      </c>
      <c r="GS278" s="67">
        <f>IF(ISERROR(GR278/GP278),"NM",IF(OR(GR278/GP278&lt;0.5,GR278/GP278&gt;2),"NM",(GR278/GP278-1)*100))</f>
        <v>-0.96725338436003394</v>
      </c>
      <c r="GT278" s="133">
        <f>GT277/GT228*100</f>
        <v>18.841633402483836</v>
      </c>
      <c r="GU278" s="67">
        <f>IF(ISERROR(GT278/GR278),"NM",IF(OR(GT278/GR278&lt;0.5,GT278/GR278&gt;2),"NM",(GT278/GR278-1)*100))</f>
        <v>-1.2549697849578045</v>
      </c>
      <c r="GV278" s="133">
        <f>GV277/GV228*100</f>
        <v>18.439567300720924</v>
      </c>
      <c r="GW278" s="67">
        <f>IF(ISERROR(GV278/GT278),"NM",IF(OR(GV278/GT278&lt;0.5,GV278/GT278&gt;2),"NM",(GV278/GT278-1)*100))</f>
        <v>-2.1339238120932191</v>
      </c>
      <c r="GX278" s="133">
        <f>GX277/GX228*100</f>
        <v>17.969531611803596</v>
      </c>
      <c r="GY278" s="67">
        <f>IF(ISERROR(GX278/GV278),"NM",IF(OR(GX278/GV278&lt;0.5,GX278/GV278&gt;2),"NM",(GX278/GV278-1)*100))</f>
        <v>-2.5490602965447584</v>
      </c>
      <c r="GZ278" s="67">
        <f t="shared" si="947"/>
        <v>-1.905246103449687</v>
      </c>
      <c r="HA278" s="280"/>
      <c r="HB278" s="59"/>
      <c r="HC278"/>
      <c r="HD278"/>
      <c r="HE278"/>
      <c r="HF278"/>
      <c r="HG278"/>
      <c r="HH278"/>
    </row>
    <row r="279" spans="1:216" s="2" customFormat="1" ht="13.5" customHeight="1" x14ac:dyDescent="0.2">
      <c r="B279" s="54"/>
      <c r="C279" s="57"/>
      <c r="D279" s="63"/>
      <c r="E279" s="57"/>
      <c r="F279" s="63"/>
      <c r="G279" s="57"/>
      <c r="H279" s="63"/>
      <c r="I279" s="57"/>
      <c r="J279" s="63"/>
      <c r="K279" s="57"/>
      <c r="L279" s="63"/>
      <c r="M279" s="57"/>
      <c r="N279" s="63"/>
      <c r="O279" s="57"/>
      <c r="P279" s="63"/>
      <c r="Q279" s="57"/>
      <c r="R279" s="63"/>
      <c r="S279" s="57"/>
      <c r="T279" s="63"/>
      <c r="U279" s="57"/>
      <c r="V279" s="63"/>
      <c r="W279" s="57"/>
      <c r="X279" s="63"/>
      <c r="Y279" s="57"/>
      <c r="Z279" s="63"/>
      <c r="AA279" s="57"/>
      <c r="AB279" s="63"/>
      <c r="AC279" s="57"/>
      <c r="AD279" s="63"/>
      <c r="AE279" s="57"/>
      <c r="AF279" s="63"/>
      <c r="AG279" s="57"/>
      <c r="AH279" s="63"/>
      <c r="AI279" s="55"/>
      <c r="AJ279" s="63"/>
      <c r="AK279" s="57"/>
      <c r="AL279" s="63"/>
      <c r="AM279" s="57"/>
      <c r="AN279" s="63"/>
      <c r="AO279" s="59"/>
      <c r="AP279" s="63"/>
      <c r="AQ279" s="59"/>
      <c r="AR279" s="63"/>
      <c r="AS279" s="59"/>
      <c r="AT279" s="63"/>
      <c r="AU279" s="59"/>
      <c r="AV279" s="63"/>
      <c r="AW279" s="59"/>
      <c r="AX279" s="63"/>
      <c r="AY279" s="59"/>
      <c r="AZ279" s="65"/>
      <c r="BA279" s="59"/>
      <c r="BB279" s="65"/>
      <c r="BC279" s="59"/>
      <c r="BD279" s="65"/>
      <c r="BE279" s="59"/>
      <c r="BF279" s="65"/>
      <c r="BG279" s="59"/>
      <c r="BH279" s="65"/>
      <c r="BI279" s="59"/>
      <c r="BJ279" s="65"/>
      <c r="BK279" s="59"/>
      <c r="BL279" s="65"/>
      <c r="BM279" s="59"/>
      <c r="BN279" s="65"/>
      <c r="BO279" s="59"/>
      <c r="BP279" s="65"/>
      <c r="BQ279" s="59"/>
      <c r="BR279" s="65"/>
      <c r="BS279" s="59"/>
      <c r="BT279" s="65"/>
      <c r="BU279" s="59"/>
      <c r="BV279" s="65"/>
      <c r="BW279" s="59"/>
      <c r="BX279" s="65"/>
      <c r="BY279" s="59"/>
      <c r="BZ279" s="65"/>
      <c r="CA279" s="59"/>
      <c r="CB279" s="65"/>
      <c r="CC279" s="59"/>
      <c r="CD279" s="65"/>
      <c r="CE279" s="59"/>
      <c r="CF279" s="65"/>
      <c r="CG279" s="59"/>
      <c r="CH279" s="65"/>
      <c r="CI279" s="59"/>
      <c r="CJ279" s="65"/>
      <c r="CK279" s="59"/>
      <c r="CL279" s="65"/>
      <c r="CM279" s="59"/>
      <c r="CN279" s="65"/>
      <c r="CO279" s="59"/>
      <c r="CP279" s="65"/>
      <c r="CQ279" s="59"/>
      <c r="CR279" s="65"/>
      <c r="CS279" s="59"/>
      <c r="CT279" s="65"/>
      <c r="CU279" s="59"/>
      <c r="CV279" s="65"/>
      <c r="CW279" s="59"/>
      <c r="CX279" s="65"/>
      <c r="CY279" s="59"/>
      <c r="CZ279" s="65"/>
      <c r="DA279" s="59"/>
      <c r="DB279" s="65"/>
      <c r="DC279" s="59"/>
      <c r="DD279" s="65"/>
      <c r="DE279" s="59"/>
      <c r="DF279" s="65"/>
      <c r="DG279" s="59"/>
      <c r="DH279" s="65"/>
      <c r="DI279" s="59"/>
      <c r="DJ279" s="65"/>
      <c r="DK279" s="59"/>
      <c r="DL279" s="65"/>
      <c r="DM279" s="59"/>
      <c r="DN279" s="65"/>
      <c r="DO279" s="59"/>
      <c r="DP279" s="65"/>
      <c r="DQ279" s="59"/>
      <c r="DR279" s="65"/>
      <c r="DS279" s="59"/>
      <c r="DT279" s="65"/>
      <c r="DU279" s="59"/>
      <c r="DV279" s="65"/>
      <c r="DW279" s="59"/>
      <c r="DX279" s="65"/>
      <c r="DY279" s="59"/>
      <c r="DZ279" s="65"/>
      <c r="EA279" s="59"/>
      <c r="EB279" s="65"/>
      <c r="EC279" s="57"/>
      <c r="ED279" s="65"/>
      <c r="EE279" s="57"/>
      <c r="EF279" s="65"/>
      <c r="EG279" s="57"/>
      <c r="EH279" s="65"/>
      <c r="EI279" s="57"/>
      <c r="EJ279" s="65"/>
      <c r="EK279" s="57"/>
      <c r="EL279" s="65"/>
      <c r="EM279" s="57"/>
      <c r="EN279" s="65"/>
      <c r="EO279" s="57"/>
      <c r="EP279" s="65"/>
      <c r="EQ279" s="57"/>
      <c r="ER279" s="65"/>
      <c r="ES279" s="57"/>
      <c r="ET279" s="65"/>
      <c r="EU279" s="57"/>
      <c r="EV279" s="65"/>
      <c r="EW279" s="57"/>
      <c r="EX279" s="65"/>
      <c r="EY279" s="65"/>
      <c r="EZ279" s="317"/>
      <c r="FA279" s="59"/>
      <c r="FB279" s="57"/>
      <c r="FC279" s="63"/>
      <c r="FD279" s="57"/>
      <c r="FE279" s="65"/>
      <c r="FF279" s="57"/>
      <c r="FG279" s="65"/>
      <c r="FH279" s="57"/>
      <c r="FI279" s="65"/>
      <c r="FJ279" s="57"/>
      <c r="FK279" s="65"/>
      <c r="FL279" s="57"/>
      <c r="FM279" s="65"/>
      <c r="FN279" s="57"/>
      <c r="FO279" s="65"/>
      <c r="FP279" s="57"/>
      <c r="FQ279" s="65"/>
      <c r="FR279" s="75"/>
      <c r="FS279" s="65"/>
      <c r="FT279" s="75"/>
      <c r="FU279" s="65"/>
      <c r="FV279" s="75"/>
      <c r="FW279" s="65"/>
      <c r="FX279" s="75"/>
      <c r="FY279" s="65"/>
      <c r="FZ279" s="75"/>
      <c r="GA279" s="65"/>
      <c r="GB279" s="75"/>
      <c r="GC279" s="65"/>
      <c r="GD279" s="75"/>
      <c r="GE279" s="65"/>
      <c r="GF279" s="75"/>
      <c r="GG279" s="65"/>
      <c r="GH279" s="75"/>
      <c r="GI279" s="65"/>
      <c r="GJ279" s="75"/>
      <c r="GK279" s="65"/>
      <c r="GL279" s="75"/>
      <c r="GM279" s="65"/>
      <c r="GN279" s="75"/>
      <c r="GO279" s="65"/>
      <c r="GP279" s="75"/>
      <c r="GQ279" s="65"/>
      <c r="GR279" s="57"/>
      <c r="GS279" s="65"/>
      <c r="GT279" s="57"/>
      <c r="GU279" s="65"/>
      <c r="GV279" s="57"/>
      <c r="GW279" s="65"/>
      <c r="GX279" s="57"/>
      <c r="GY279" s="65"/>
      <c r="GZ279" s="67" t="str">
        <f t="shared" si="947"/>
        <v/>
      </c>
      <c r="HA279" s="279"/>
      <c r="HB279" s="57"/>
      <c r="HC279"/>
      <c r="HD279"/>
      <c r="HE279"/>
      <c r="HF279"/>
      <c r="HG279"/>
      <c r="HH279"/>
    </row>
    <row r="280" spans="1:216" s="304" customFormat="1" ht="13.5" customHeight="1" collapsed="1" x14ac:dyDescent="0.2">
      <c r="B280" s="305" t="s">
        <v>76</v>
      </c>
      <c r="C280" s="306"/>
      <c r="D280" s="307"/>
      <c r="E280" s="306"/>
      <c r="F280" s="307"/>
      <c r="G280" s="306"/>
      <c r="H280" s="307"/>
      <c r="I280" s="306"/>
      <c r="J280" s="307"/>
      <c r="K280" s="306"/>
      <c r="L280" s="307"/>
      <c r="M280" s="306"/>
      <c r="N280" s="307"/>
      <c r="O280" s="306"/>
      <c r="P280" s="307"/>
      <c r="Q280" s="306"/>
      <c r="R280" s="307"/>
      <c r="S280" s="306"/>
      <c r="T280" s="307"/>
      <c r="U280" s="306"/>
      <c r="V280" s="307"/>
      <c r="W280" s="306"/>
      <c r="X280" s="307"/>
      <c r="Y280" s="306"/>
      <c r="Z280" s="307"/>
      <c r="AA280" s="306"/>
      <c r="AB280" s="307"/>
      <c r="AC280" s="306"/>
      <c r="AD280" s="307"/>
      <c r="AE280" s="306"/>
      <c r="AF280" s="307"/>
      <c r="AG280" s="306"/>
      <c r="AH280" s="307"/>
      <c r="AI280" s="306"/>
      <c r="AJ280" s="307"/>
      <c r="AK280" s="306"/>
      <c r="AL280" s="307"/>
      <c r="AM280" s="306"/>
      <c r="AN280" s="307"/>
      <c r="AO280" s="306"/>
      <c r="AP280" s="307"/>
      <c r="AQ280" s="306"/>
      <c r="AR280" s="307"/>
      <c r="AS280" s="306"/>
      <c r="AT280" s="307"/>
      <c r="AU280" s="306"/>
      <c r="AV280" s="307"/>
      <c r="AW280" s="306"/>
      <c r="AX280" s="307"/>
      <c r="AY280" s="306"/>
      <c r="AZ280" s="308"/>
      <c r="BA280" s="306"/>
      <c r="BB280" s="308"/>
      <c r="BC280" s="306"/>
      <c r="BD280" s="308"/>
      <c r="BE280" s="306"/>
      <c r="BF280" s="308"/>
      <c r="BG280" s="306"/>
      <c r="BH280" s="308"/>
      <c r="BI280" s="306"/>
      <c r="BJ280" s="308"/>
      <c r="BK280" s="306"/>
      <c r="BL280" s="308"/>
      <c r="BM280" s="306"/>
      <c r="BN280" s="308"/>
      <c r="BO280" s="306"/>
      <c r="BP280" s="308"/>
      <c r="BQ280" s="306"/>
      <c r="BR280" s="308"/>
      <c r="BS280" s="306"/>
      <c r="BT280" s="308"/>
      <c r="BU280" s="306"/>
      <c r="BV280" s="307"/>
      <c r="BW280" s="306"/>
      <c r="BX280" s="307"/>
      <c r="BY280" s="306"/>
      <c r="BZ280" s="307"/>
      <c r="CA280" s="306"/>
      <c r="CB280" s="307"/>
      <c r="CC280" s="306"/>
      <c r="CD280" s="307"/>
      <c r="CE280" s="306"/>
      <c r="CF280" s="307"/>
      <c r="CG280" s="306"/>
      <c r="CH280" s="307"/>
      <c r="CI280" s="306"/>
      <c r="CJ280" s="307"/>
      <c r="CK280" s="306"/>
      <c r="CL280" s="307"/>
      <c r="CM280" s="306"/>
      <c r="CN280" s="307"/>
      <c r="CO280" s="307"/>
      <c r="CP280" s="307"/>
      <c r="CQ280" s="307"/>
      <c r="CR280" s="307"/>
      <c r="CS280" s="307"/>
      <c r="CT280" s="307"/>
      <c r="CU280" s="307"/>
      <c r="CV280" s="307"/>
      <c r="CW280" s="307"/>
      <c r="CX280" s="307"/>
      <c r="CY280" s="307"/>
      <c r="CZ280" s="307"/>
      <c r="DA280" s="307"/>
      <c r="DB280" s="307"/>
      <c r="DC280" s="307"/>
      <c r="DD280" s="307"/>
      <c r="DE280" s="307"/>
      <c r="DF280" s="307"/>
      <c r="DG280" s="307"/>
      <c r="DH280" s="307"/>
      <c r="DI280" s="307"/>
      <c r="DJ280" s="307"/>
      <c r="DK280" s="307"/>
      <c r="DL280" s="307"/>
      <c r="DM280" s="307"/>
      <c r="DN280" s="307"/>
      <c r="DO280" s="307"/>
      <c r="DP280" s="307"/>
      <c r="DQ280" s="307"/>
      <c r="DR280" s="307"/>
      <c r="DS280" s="307"/>
      <c r="DT280" s="307"/>
      <c r="DU280" s="307"/>
      <c r="DV280" s="307"/>
      <c r="DW280" s="307"/>
      <c r="DX280" s="307"/>
      <c r="DY280" s="307"/>
      <c r="DZ280" s="307"/>
      <c r="EA280" s="307"/>
      <c r="EB280" s="307"/>
      <c r="EC280" s="306"/>
      <c r="ED280" s="307"/>
      <c r="EE280" s="306"/>
      <c r="EF280" s="307"/>
      <c r="EG280" s="306"/>
      <c r="EH280" s="307"/>
      <c r="EI280" s="306"/>
      <c r="EJ280" s="307"/>
      <c r="EK280" s="306"/>
      <c r="EL280" s="307"/>
      <c r="EM280" s="306"/>
      <c r="EN280" s="307"/>
      <c r="EO280" s="306"/>
      <c r="EP280" s="307"/>
      <c r="EQ280" s="306"/>
      <c r="ER280" s="307"/>
      <c r="ES280" s="306"/>
      <c r="ET280" s="307"/>
      <c r="EU280" s="306"/>
      <c r="EV280" s="307"/>
      <c r="EW280" s="306"/>
      <c r="EX280" s="307"/>
      <c r="EY280" s="307"/>
      <c r="EZ280" s="315"/>
      <c r="FA280" s="306"/>
      <c r="FB280" s="306"/>
      <c r="FC280" s="307"/>
      <c r="FD280" s="306"/>
      <c r="FE280" s="307"/>
      <c r="FF280" s="306"/>
      <c r="FG280" s="307"/>
      <c r="FH280" s="306"/>
      <c r="FI280" s="307"/>
      <c r="FJ280" s="306"/>
      <c r="FK280" s="307"/>
      <c r="FL280" s="306"/>
      <c r="FM280" s="307"/>
      <c r="FN280" s="306"/>
      <c r="FO280" s="307"/>
      <c r="FP280" s="306"/>
      <c r="FQ280" s="308"/>
      <c r="FR280" s="306"/>
      <c r="FS280" s="308"/>
      <c r="FT280" s="306"/>
      <c r="FU280" s="308"/>
      <c r="FV280" s="306"/>
      <c r="FW280" s="308"/>
      <c r="FX280" s="306"/>
      <c r="FY280" s="308"/>
      <c r="FZ280" s="306"/>
      <c r="GA280" s="308"/>
      <c r="GB280" s="306"/>
      <c r="GC280" s="308"/>
      <c r="GD280" s="306"/>
      <c r="GE280" s="308"/>
      <c r="GF280" s="306"/>
      <c r="GG280" s="308"/>
      <c r="GH280" s="306"/>
      <c r="GI280" s="308"/>
      <c r="GJ280" s="306"/>
      <c r="GK280" s="308"/>
      <c r="GL280" s="306"/>
      <c r="GM280" s="308"/>
      <c r="GN280" s="306"/>
      <c r="GO280" s="308"/>
      <c r="GP280" s="306"/>
      <c r="GQ280" s="308"/>
      <c r="GR280" s="306"/>
      <c r="GS280" s="308"/>
      <c r="GT280" s="306"/>
      <c r="GU280" s="308"/>
      <c r="GV280" s="306"/>
      <c r="GW280" s="308"/>
      <c r="GX280" s="306"/>
      <c r="GY280" s="308"/>
      <c r="GZ280" s="309" t="str">
        <f t="shared" si="947"/>
        <v/>
      </c>
      <c r="HA280" s="310"/>
      <c r="HB280" s="311"/>
      <c r="HC280"/>
      <c r="HD280"/>
      <c r="HE280"/>
      <c r="HF280"/>
      <c r="HG280"/>
      <c r="HH280"/>
    </row>
    <row r="281" spans="1:216" s="2" customFormat="1" ht="13.5" customHeight="1" x14ac:dyDescent="0.2">
      <c r="B281" s="54"/>
      <c r="C281" s="57"/>
      <c r="D281" s="63"/>
      <c r="E281" s="57"/>
      <c r="F281" s="63"/>
      <c r="G281" s="57"/>
      <c r="H281" s="63"/>
      <c r="I281" s="57"/>
      <c r="J281" s="63"/>
      <c r="K281" s="57"/>
      <c r="L281" s="63"/>
      <c r="M281" s="57"/>
      <c r="N281" s="63"/>
      <c r="O281" s="57"/>
      <c r="P281" s="63"/>
      <c r="Q281" s="57"/>
      <c r="R281" s="63"/>
      <c r="S281" s="57"/>
      <c r="T281" s="63"/>
      <c r="U281" s="57"/>
      <c r="V281" s="63"/>
      <c r="W281" s="57"/>
      <c r="X281" s="63"/>
      <c r="Y281" s="57"/>
      <c r="Z281" s="63"/>
      <c r="AA281" s="57"/>
      <c r="AB281" s="63"/>
      <c r="AC281" s="57"/>
      <c r="AD281" s="63"/>
      <c r="AE281" s="57"/>
      <c r="AF281" s="63"/>
      <c r="AG281" s="57"/>
      <c r="AH281" s="63"/>
      <c r="AI281" s="55"/>
      <c r="AJ281" s="63"/>
      <c r="AK281" s="57"/>
      <c r="AL281" s="63"/>
      <c r="AM281" s="57"/>
      <c r="AN281" s="63"/>
      <c r="AO281" s="59"/>
      <c r="AP281" s="63"/>
      <c r="AQ281" s="59"/>
      <c r="AR281" s="63"/>
      <c r="AS281" s="59"/>
      <c r="AT281" s="63"/>
      <c r="AU281" s="59"/>
      <c r="AV281" s="63"/>
      <c r="AW281" s="59"/>
      <c r="AX281" s="63"/>
      <c r="AY281" s="59"/>
      <c r="AZ281" s="65"/>
      <c r="BA281" s="59"/>
      <c r="BB281" s="65"/>
      <c r="BC281" s="59"/>
      <c r="BD281" s="65"/>
      <c r="BE281" s="59"/>
      <c r="BF281" s="65"/>
      <c r="BG281" s="59"/>
      <c r="BH281" s="65"/>
      <c r="BI281" s="59"/>
      <c r="BJ281" s="65"/>
      <c r="BK281" s="59"/>
      <c r="BL281" s="65"/>
      <c r="BM281" s="59"/>
      <c r="BN281" s="65"/>
      <c r="BO281" s="59"/>
      <c r="BP281" s="65"/>
      <c r="BQ281" s="59"/>
      <c r="BR281" s="65"/>
      <c r="BS281" s="59"/>
      <c r="BT281" s="65"/>
      <c r="BU281" s="59"/>
      <c r="BV281" s="65"/>
      <c r="BW281" s="59"/>
      <c r="BX281" s="65"/>
      <c r="BY281" s="59"/>
      <c r="BZ281" s="65"/>
      <c r="CA281" s="59"/>
      <c r="CB281" s="65"/>
      <c r="CC281" s="59"/>
      <c r="CD281" s="65"/>
      <c r="CE281" s="59"/>
      <c r="CF281" s="65"/>
      <c r="CG281" s="59"/>
      <c r="CH281" s="65"/>
      <c r="CI281" s="59"/>
      <c r="CJ281" s="65"/>
      <c r="CK281" s="59"/>
      <c r="CL281" s="65"/>
      <c r="CM281" s="59"/>
      <c r="CN281" s="65"/>
      <c r="CO281" s="59"/>
      <c r="CP281" s="65"/>
      <c r="CQ281" s="59"/>
      <c r="CR281" s="65"/>
      <c r="CS281" s="59"/>
      <c r="CT281" s="65"/>
      <c r="CU281" s="59"/>
      <c r="CV281" s="65"/>
      <c r="CW281" s="59"/>
      <c r="CX281" s="65"/>
      <c r="CY281" s="59"/>
      <c r="CZ281" s="65"/>
      <c r="DA281" s="59"/>
      <c r="DB281" s="65"/>
      <c r="DC281" s="59"/>
      <c r="DD281" s="65"/>
      <c r="DE281" s="59"/>
      <c r="DF281" s="65"/>
      <c r="DG281" s="59"/>
      <c r="DH281" s="65"/>
      <c r="DI281" s="59"/>
      <c r="DJ281" s="65"/>
      <c r="DK281" s="59"/>
      <c r="DL281" s="65"/>
      <c r="DM281" s="59"/>
      <c r="DN281" s="65"/>
      <c r="DO281" s="59"/>
      <c r="DP281" s="65"/>
      <c r="DQ281" s="59"/>
      <c r="DR281" s="65"/>
      <c r="DS281" s="59"/>
      <c r="DT281" s="65"/>
      <c r="DU281" s="59"/>
      <c r="DV281" s="65"/>
      <c r="DW281" s="59"/>
      <c r="DX281" s="65"/>
      <c r="DY281" s="59"/>
      <c r="DZ281" s="65"/>
      <c r="EA281" s="59"/>
      <c r="EB281" s="65"/>
      <c r="EC281" s="57"/>
      <c r="ED281" s="65"/>
      <c r="EE281" s="57"/>
      <c r="EF281" s="65"/>
      <c r="EG281" s="57"/>
      <c r="EH281" s="65"/>
      <c r="EI281" s="57"/>
      <c r="EJ281" s="65"/>
      <c r="EK281" s="57"/>
      <c r="EL281" s="65"/>
      <c r="EM281" s="57"/>
      <c r="EN281" s="65"/>
      <c r="EO281" s="57"/>
      <c r="EP281" s="65"/>
      <c r="EQ281" s="57"/>
      <c r="ER281" s="65"/>
      <c r="ES281" s="57"/>
      <c r="ET281" s="65"/>
      <c r="EU281" s="57"/>
      <c r="EV281" s="65"/>
      <c r="EW281" s="57"/>
      <c r="EX281" s="65"/>
      <c r="EY281" s="65"/>
      <c r="EZ281" s="317"/>
      <c r="FA281" s="59"/>
      <c r="FB281" s="57"/>
      <c r="FC281" s="63"/>
      <c r="FD281" s="57"/>
      <c r="FE281" s="65"/>
      <c r="FF281" s="57"/>
      <c r="FG281" s="65"/>
      <c r="FH281" s="57"/>
      <c r="FI281" s="65"/>
      <c r="FJ281" s="57"/>
      <c r="FK281" s="65"/>
      <c r="FL281" s="57"/>
      <c r="FM281" s="65"/>
      <c r="FN281" s="57"/>
      <c r="FO281" s="65"/>
      <c r="FP281" s="57"/>
      <c r="FQ281" s="65"/>
      <c r="FR281" s="75"/>
      <c r="FS281" s="65"/>
      <c r="FT281" s="75"/>
      <c r="FU281" s="65"/>
      <c r="FV281" s="75"/>
      <c r="FW281" s="65"/>
      <c r="FX281" s="75"/>
      <c r="FY281" s="65"/>
      <c r="FZ281" s="75"/>
      <c r="GA281" s="65"/>
      <c r="GB281" s="75"/>
      <c r="GC281" s="65"/>
      <c r="GD281" s="75"/>
      <c r="GE281" s="65"/>
      <c r="GF281" s="75"/>
      <c r="GG281" s="65"/>
      <c r="GH281" s="75"/>
      <c r="GI281" s="65"/>
      <c r="GJ281" s="75"/>
      <c r="GK281" s="65"/>
      <c r="GL281" s="75"/>
      <c r="GM281" s="65"/>
      <c r="GN281" s="75"/>
      <c r="GO281" s="65"/>
      <c r="GP281" s="75"/>
      <c r="GQ281" s="65"/>
      <c r="GR281" s="57"/>
      <c r="GS281" s="65"/>
      <c r="GT281" s="57"/>
      <c r="GU281" s="65"/>
      <c r="GV281" s="57"/>
      <c r="GW281" s="65"/>
      <c r="GX281" s="57"/>
      <c r="GY281" s="65"/>
      <c r="GZ281" s="67" t="str">
        <f t="shared" si="947"/>
        <v/>
      </c>
      <c r="HA281" s="279"/>
      <c r="HB281" s="57"/>
      <c r="HC281"/>
      <c r="HD281"/>
      <c r="HE281"/>
      <c r="HF281"/>
      <c r="HG281"/>
      <c r="HH281"/>
    </row>
    <row r="282" spans="1:216" s="2" customFormat="1" ht="13.5" customHeight="1" x14ac:dyDescent="0.2">
      <c r="B282" s="61" t="s">
        <v>295</v>
      </c>
      <c r="C282" s="57"/>
      <c r="D282" s="63"/>
      <c r="E282" s="57"/>
      <c r="F282" s="63"/>
      <c r="G282" s="57"/>
      <c r="H282" s="63"/>
      <c r="I282" s="57"/>
      <c r="J282" s="63"/>
      <c r="K282" s="57"/>
      <c r="L282" s="63"/>
      <c r="M282" s="57"/>
      <c r="N282" s="63"/>
      <c r="O282" s="57"/>
      <c r="P282" s="63"/>
      <c r="Q282" s="57"/>
      <c r="R282" s="63"/>
      <c r="S282" s="57"/>
      <c r="T282" s="63"/>
      <c r="U282" s="57"/>
      <c r="V282" s="63"/>
      <c r="W282" s="57"/>
      <c r="X282" s="63"/>
      <c r="Y282" s="57"/>
      <c r="Z282" s="63"/>
      <c r="AA282" s="166"/>
      <c r="AB282" s="63"/>
      <c r="AC282" s="57"/>
      <c r="AD282" s="63"/>
      <c r="AE282" s="57"/>
      <c r="AF282" s="63"/>
      <c r="AG282" s="57"/>
      <c r="AH282" s="63"/>
      <c r="AI282" s="55"/>
      <c r="AJ282" s="63"/>
      <c r="AK282" s="57"/>
      <c r="AL282" s="63"/>
      <c r="AM282" s="57"/>
      <c r="AN282" s="63"/>
      <c r="AO282" s="59"/>
      <c r="AP282" s="63"/>
      <c r="AQ282" s="59"/>
      <c r="AR282" s="63"/>
      <c r="AS282" s="59"/>
      <c r="AT282" s="63"/>
      <c r="AU282" s="59"/>
      <c r="AV282" s="63"/>
      <c r="AW282" s="59"/>
      <c r="AX282" s="63"/>
      <c r="AY282" s="59"/>
      <c r="AZ282" s="65"/>
      <c r="BA282" s="59"/>
      <c r="BB282" s="65"/>
      <c r="BC282" s="59"/>
      <c r="BD282" s="65"/>
      <c r="BE282" s="59"/>
      <c r="BF282" s="65"/>
      <c r="BG282" s="59"/>
      <c r="BH282" s="65"/>
      <c r="BI282" s="59"/>
      <c r="BJ282" s="65"/>
      <c r="BK282" s="59"/>
      <c r="BL282" s="65"/>
      <c r="BM282" s="59"/>
      <c r="BN282" s="65"/>
      <c r="BO282" s="59"/>
      <c r="BP282" s="65"/>
      <c r="BQ282" s="59"/>
      <c r="BR282" s="65"/>
      <c r="BS282" s="59"/>
      <c r="BT282" s="65"/>
      <c r="BU282" s="59"/>
      <c r="BV282" s="65"/>
      <c r="BW282" s="59"/>
      <c r="BX282" s="65"/>
      <c r="BY282" s="59"/>
      <c r="BZ282" s="65"/>
      <c r="CA282" s="59"/>
      <c r="CB282" s="65"/>
      <c r="CC282" s="59"/>
      <c r="CD282" s="65"/>
      <c r="CE282" s="59"/>
      <c r="CF282" s="65"/>
      <c r="CG282" s="59"/>
      <c r="CH282" s="65"/>
      <c r="CI282" s="59"/>
      <c r="CJ282" s="65"/>
      <c r="CK282" s="59"/>
      <c r="CL282" s="65"/>
      <c r="CM282" s="59"/>
      <c r="CN282" s="65"/>
      <c r="CO282" s="59"/>
      <c r="CP282" s="65"/>
      <c r="CQ282" s="59"/>
      <c r="CR282" s="65"/>
      <c r="CS282" s="59"/>
      <c r="CT282" s="65"/>
      <c r="CU282" s="59"/>
      <c r="CV282" s="65"/>
      <c r="CW282" s="59"/>
      <c r="CX282" s="65"/>
      <c r="CY282" s="59"/>
      <c r="CZ282" s="65"/>
      <c r="DA282" s="59"/>
      <c r="DB282" s="65"/>
      <c r="DC282" s="59"/>
      <c r="DD282" s="65"/>
      <c r="DE282" s="59"/>
      <c r="DF282" s="65"/>
      <c r="DG282" s="59"/>
      <c r="DH282" s="65"/>
      <c r="DI282" s="59"/>
      <c r="DJ282" s="65"/>
      <c r="DK282" s="59"/>
      <c r="DL282" s="65"/>
      <c r="DM282" s="59"/>
      <c r="DN282" s="65"/>
      <c r="DO282" s="59"/>
      <c r="DP282" s="65"/>
      <c r="DQ282" s="59"/>
      <c r="DR282" s="65"/>
      <c r="DS282" s="59"/>
      <c r="DT282" s="65"/>
      <c r="DU282" s="59"/>
      <c r="DV282" s="65"/>
      <c r="DW282" s="59"/>
      <c r="DX282" s="65"/>
      <c r="DY282" s="59"/>
      <c r="DZ282" s="65"/>
      <c r="EA282" s="59"/>
      <c r="EB282" s="65"/>
      <c r="EC282" s="57"/>
      <c r="ED282" s="65"/>
      <c r="EE282" s="57"/>
      <c r="EF282" s="65"/>
      <c r="EG282" s="57"/>
      <c r="EH282" s="65"/>
      <c r="EI282" s="57"/>
      <c r="EJ282" s="65"/>
      <c r="EK282" s="57"/>
      <c r="EL282" s="65"/>
      <c r="EM282" s="57"/>
      <c r="EN282" s="65"/>
      <c r="EO282" s="57"/>
      <c r="EP282" s="65"/>
      <c r="EQ282" s="57"/>
      <c r="ER282" s="65"/>
      <c r="ES282" s="57"/>
      <c r="ET282" s="65"/>
      <c r="EU282" s="57"/>
      <c r="EV282" s="65"/>
      <c r="EW282" s="57"/>
      <c r="EX282" s="65"/>
      <c r="EY282" s="65"/>
      <c r="EZ282" s="317"/>
      <c r="FA282" s="59"/>
      <c r="FB282" s="57"/>
      <c r="FC282" s="63"/>
      <c r="FD282" s="57"/>
      <c r="FE282" s="65"/>
      <c r="FF282" s="57"/>
      <c r="FG282" s="65"/>
      <c r="FH282" s="57"/>
      <c r="FI282" s="65"/>
      <c r="FJ282" s="57"/>
      <c r="FK282" s="65"/>
      <c r="FL282" s="57"/>
      <c r="FM282" s="65"/>
      <c r="FN282" s="57"/>
      <c r="FO282" s="65"/>
      <c r="FP282" s="57"/>
      <c r="FQ282" s="65"/>
      <c r="FR282" s="75"/>
      <c r="FS282" s="65"/>
      <c r="FT282" s="75"/>
      <c r="FU282" s="65"/>
      <c r="FV282" s="75"/>
      <c r="FW282" s="65"/>
      <c r="FX282" s="75"/>
      <c r="FY282" s="65"/>
      <c r="FZ282" s="75"/>
      <c r="GA282" s="65"/>
      <c r="GB282" s="75"/>
      <c r="GC282" s="65"/>
      <c r="GD282" s="75"/>
      <c r="GE282" s="65"/>
      <c r="GF282" s="75"/>
      <c r="GG282" s="65"/>
      <c r="GH282" s="75"/>
      <c r="GI282" s="65"/>
      <c r="GJ282" s="75"/>
      <c r="GK282" s="65"/>
      <c r="GL282" s="75"/>
      <c r="GM282" s="65"/>
      <c r="GN282" s="75"/>
      <c r="GO282" s="65"/>
      <c r="GP282" s="75"/>
      <c r="GQ282" s="65"/>
      <c r="GR282" s="57"/>
      <c r="GS282" s="65"/>
      <c r="GT282" s="57"/>
      <c r="GU282" s="65"/>
      <c r="GV282" s="57"/>
      <c r="GW282" s="65"/>
      <c r="GX282" s="57"/>
      <c r="GY282" s="65"/>
      <c r="GZ282" s="67" t="str">
        <f t="shared" si="947"/>
        <v/>
      </c>
      <c r="HA282" s="279"/>
      <c r="HB282" s="57"/>
      <c r="HC282"/>
      <c r="HD282"/>
      <c r="HE282"/>
      <c r="HF282"/>
      <c r="HG282"/>
      <c r="HH282"/>
    </row>
    <row r="283" spans="1:216" s="2" customFormat="1" ht="13.5" customHeight="1" x14ac:dyDescent="0.2">
      <c r="A283" s="4" t="s">
        <v>478</v>
      </c>
      <c r="B283" s="54" t="s">
        <v>91</v>
      </c>
      <c r="C283" s="75">
        <f>+C131+C214</f>
        <v>2020</v>
      </c>
      <c r="D283" s="63"/>
      <c r="E283" s="75">
        <f>+E131+E214</f>
        <v>2050</v>
      </c>
      <c r="F283" s="63"/>
      <c r="G283" s="75">
        <f>+G131+G214</f>
        <v>2077</v>
      </c>
      <c r="H283" s="63"/>
      <c r="I283" s="75">
        <f>+I131+I214</f>
        <v>2076</v>
      </c>
      <c r="J283" s="63"/>
      <c r="K283" s="75">
        <f>+K131+K214</f>
        <v>2030</v>
      </c>
      <c r="L283" s="63">
        <f>IF(ISERROR(K283/C283),"NM",IF(OR(K283/C283&lt;0.5,K283/C283&gt;2),"NM",(K283/C283-1)*100))</f>
        <v>0.49504950495049549</v>
      </c>
      <c r="M283" s="75">
        <f>+M131+M214</f>
        <v>1979</v>
      </c>
      <c r="N283" s="63">
        <f>IF(ISERROR(M283/E283),"NM",IF(OR(M283/E283&lt;0.5,M283/E283&gt;2),"NM",(M283/E283-1)*100))</f>
        <v>-3.4634146341463445</v>
      </c>
      <c r="O283" s="75">
        <f>+O131+O214</f>
        <v>2035</v>
      </c>
      <c r="P283" s="63">
        <f>IF(ISERROR(O283/G283),"NM",IF(OR(O283/G283&lt;0.5,O283/G283&gt;2),"NM",(O283/G283-1)*100))</f>
        <v>-2.0221473278767443</v>
      </c>
      <c r="Q283" s="75">
        <f>+Q131+Q214</f>
        <v>2038</v>
      </c>
      <c r="R283" s="63">
        <f>IF(ISERROR(Q283/I283),"NM",IF(OR(Q283/I283&lt;0.5,Q283/I283&gt;2),"NM",(Q283/I283-1)*100))</f>
        <v>-1.8304431599229232</v>
      </c>
      <c r="S283" s="75">
        <f>+S131+S214</f>
        <v>1998</v>
      </c>
      <c r="T283" s="63">
        <f>IF(ISERROR(S283/K283),"NM",IF(OR(S283/K283&lt;0.5,S283/K283&gt;2),"NM",(S283/K283-1)*100))</f>
        <v>-1.5763546798029604</v>
      </c>
      <c r="U283" s="75">
        <f>+U131+U214</f>
        <v>2097</v>
      </c>
      <c r="V283" s="63">
        <f>IF(ISERROR(U283/M283),"NM",IF(OR(U283/M283&lt;0.5,U283/M283&gt;2),"NM",(U283/M283-1)*100))</f>
        <v>5.9626073774633692</v>
      </c>
      <c r="W283" s="75">
        <f>+W131+W214</f>
        <v>2254</v>
      </c>
      <c r="X283" s="63">
        <f>IF(ISERROR(W283/O283),"NM",IF(OR(W283/O283&lt;0.5,W283/O283&gt;2),"NM",(W283/O283-1)*100))</f>
        <v>10.761670761670761</v>
      </c>
      <c r="Y283" s="75">
        <f>+Y131+Y214</f>
        <v>2247</v>
      </c>
      <c r="Z283" s="63">
        <f>IF(ISERROR(Y283/Q283),"NM",IF(OR(Y283/Q283&lt;0.5,Y283/Q283&gt;2),"NM",(Y283/Q283-1)*100))</f>
        <v>10.25515210991168</v>
      </c>
      <c r="AA283" s="72">
        <f>+AA131+AA214</f>
        <v>2372</v>
      </c>
      <c r="AB283" s="63">
        <f>IF(ISERROR(AA283/S283),"NM",IF(OR(AA283/S283&lt;0.5,AA283/S283&gt;2),"NM",(AA283/S283-1)*100))</f>
        <v>18.718718718718709</v>
      </c>
      <c r="AC283" s="75">
        <f>+AC131+AC214</f>
        <v>2407</v>
      </c>
      <c r="AD283" s="63">
        <f>IF(ISERROR(AC283/U283),"NM",IF(OR(AC283/U283&lt;0.5,AC283/U283&gt;2),"NM",(AC283/U283-1)*100))</f>
        <v>14.783023366714353</v>
      </c>
      <c r="AE283" s="75">
        <f>+AE131+AE214</f>
        <v>2478</v>
      </c>
      <c r="AF283" s="63">
        <f>IF(ISERROR(AE283/W283),"NM",IF(OR(AE283/W283&lt;0.5,AE283/W283&gt;2),"NM",(AE283/W283-1)*100))</f>
        <v>9.9378881987577614</v>
      </c>
      <c r="AG283" s="75">
        <f>+AG131+AG214</f>
        <v>2663</v>
      </c>
      <c r="AH283" s="63">
        <f>IF(ISERROR(AG283/Y283),"NM",IF(OR(AG283/Y283&lt;0.5,AG283/Y283&gt;2),"NM",(AG283/Y283-1)*100))</f>
        <v>18.513573653760563</v>
      </c>
      <c r="AI283" s="76">
        <f>+AI131+AI214</f>
        <v>2773</v>
      </c>
      <c r="AJ283" s="63">
        <f>IF(ISERROR(AI283/AA283),"NM",IF(OR(AI283/AA283&lt;0.5,AI283/AA283&gt;2),"NM",(AI283/AA283-1)*100))</f>
        <v>16.905564924114678</v>
      </c>
      <c r="AK283" s="75">
        <f>+AK131+AK214</f>
        <v>2768</v>
      </c>
      <c r="AL283" s="63">
        <f>IF(ISERROR(AK283/AC283),"NM",IF(OR(AK283/AC283&lt;0.5,AK283/AC283&gt;2),"NM",(AK283/AC283-1)*100))</f>
        <v>14.997922725384294</v>
      </c>
      <c r="AM283" s="75">
        <f>+AM131+AM214</f>
        <v>2822</v>
      </c>
      <c r="AN283" s="63">
        <f>IF(ISERROR(AM283/AE283),"NM",IF(OR(AM283/AE283&lt;0.5,AM283/AE283&gt;2),"NM",(AM283/AE283-1)*100))</f>
        <v>13.882163034705396</v>
      </c>
      <c r="AO283" s="72">
        <f>+AO131+AO214</f>
        <v>2939</v>
      </c>
      <c r="AP283" s="63">
        <f>IF(ISERROR(AO283/AG283),"NM",IF(OR(AO283/AG283&lt;0.5,AO283/AG283&gt;2),"NM",(AO283/AG283-1)*100))</f>
        <v>10.364250844911748</v>
      </c>
      <c r="AQ283" s="72">
        <f>+AQ131+AQ214</f>
        <v>3041</v>
      </c>
      <c r="AR283" s="63">
        <f>IF(ISERROR(AQ283/AI283),"NM",IF(OR(AQ283/AI283&lt;0.5,AQ283/AI283&gt;2),"NM",(AQ283/AI283-1)*100))</f>
        <v>9.6646231518211287</v>
      </c>
      <c r="AS283" s="72">
        <f>+AS131+AS214</f>
        <v>3020</v>
      </c>
      <c r="AT283" s="63">
        <f>IF(ISERROR(AS283/AK283),"NM",IF(OR(AS283/AK283&lt;0.5,AS283/AK283&gt;2),"NM",(AS283/AK283-1)*100))</f>
        <v>9.1040462427745652</v>
      </c>
      <c r="AU283" s="72">
        <f>+AU131+AU214</f>
        <v>2997</v>
      </c>
      <c r="AV283" s="63">
        <f>IF(ISERROR(AU283/AM283),"NM",IF(OR(AU283/AM283&lt;0.5,AU283/AM283&gt;2),"NM",(AU283/AM283-1)*100))</f>
        <v>6.2012756909992861</v>
      </c>
      <c r="AW283" s="72">
        <f>+AW131+AW214</f>
        <v>2931</v>
      </c>
      <c r="AX283" s="63">
        <f>IF(ISERROR(AW283/AO283),"NM",IF(OR(AW283/AO283&lt;0.5,AW283/AO283&gt;2),"NM",(AW283/AO283-1)*100))</f>
        <v>-0.27220142905750588</v>
      </c>
      <c r="AY283" s="72">
        <f>+AY131+AY214</f>
        <v>3005</v>
      </c>
      <c r="AZ283" s="65">
        <f>IF(ISERROR(AY283/AQ283),"NM",IF(OR(AY283/AQ283&lt;0.5,AY283/AQ283&gt;2),"NM",(AY283/AQ283-1)*100))</f>
        <v>-1.1838211114764907</v>
      </c>
      <c r="BA283" s="72">
        <f>+BA131+BA214</f>
        <v>3093</v>
      </c>
      <c r="BB283" s="65">
        <f>IF(ISERROR(BA283/AS283),"NM",IF(OR(BA283/AS283&lt;0.5,BA283/AS283&gt;2),"NM",(BA283/AS283-1)*100))</f>
        <v>2.4172185430463511</v>
      </c>
      <c r="BC283" s="72">
        <f>+BC131+BC214</f>
        <v>3102</v>
      </c>
      <c r="BD283" s="65">
        <f>IF(ISERROR(BC283/AU283),"NM",IF(OR(BC283/AU283&lt;0.5,BC283/AU283&gt;2),"NM",(BC283/AU283-1)*100))</f>
        <v>3.5035035035035023</v>
      </c>
      <c r="BE283" s="72">
        <f>+BE131+BE214</f>
        <v>3114</v>
      </c>
      <c r="BF283" s="65">
        <f>IF(ISERROR(BE283/AW283),"NM",IF(OR(BE283/AW283&lt;0.5,BE283/AW283&gt;2),"NM",(BE283/AW283-1)*100))</f>
        <v>6.2436028659160758</v>
      </c>
      <c r="BG283" s="72">
        <f>+BG131+BG214</f>
        <v>3157</v>
      </c>
      <c r="BH283" s="65">
        <f>IF(ISERROR(BG283/AY283),"NM",IF(OR(BG283/AY283&lt;0.5,BG283/AY283&gt;2),"NM",(BG283/AY283-1)*100))</f>
        <v>5.0582362728785357</v>
      </c>
      <c r="BI283" s="72">
        <f>+BI131+BI214</f>
        <v>3162</v>
      </c>
      <c r="BJ283" s="65">
        <f>IF(ISERROR(BI283/BA283),"NM",IF(OR(BI283/BA283&lt;0.5,BI283/BA283&gt;2),"NM",(BI283/BA283-1)*100))</f>
        <v>2.2308438409311293</v>
      </c>
      <c r="BK283" s="72">
        <f>+BK131+BK214</f>
        <v>3259</v>
      </c>
      <c r="BL283" s="65">
        <f>IF(ISERROR(BK283/BC283),"NM",IF(OR(BK283/BC283&lt;0.5,BK283/BC283&gt;2),"NM",(BK283/BC283-1)*100))</f>
        <v>5.0612508059316497</v>
      </c>
      <c r="BM283" s="72">
        <f>+BM131+BM214</f>
        <v>3396</v>
      </c>
      <c r="BN283" s="65">
        <f>IF(ISERROR(BM283/BE283),"NM",IF(OR(BM283/BE283&lt;0.5,BM283/BE283&gt;2),"NM",(BM283/BE283-1)*100))</f>
        <v>9.0558766859344821</v>
      </c>
      <c r="BO283" s="72">
        <f>+BO131+BO214</f>
        <v>3635</v>
      </c>
      <c r="BP283" s="65">
        <f>IF(ISERROR(BO283/BG283),"NM",IF(OR(BO283/BG283&lt;0.5,BO283/BG283&gt;2),"NM",(BO283/BG283-1)*100))</f>
        <v>15.140956604371247</v>
      </c>
      <c r="BQ283" s="72">
        <f>+BQ131+BQ214</f>
        <v>3684</v>
      </c>
      <c r="BR283" s="65">
        <f>IF(ISERROR(BQ283/BI283),"NM",IF(OR(BQ283/BI283&lt;0.5,BQ283/BI283&gt;2),"NM",(BQ283/BI283-1)*100))</f>
        <v>16.508538899430736</v>
      </c>
      <c r="BS283" s="72">
        <f>+BS131+BS214</f>
        <v>3647</v>
      </c>
      <c r="BT283" s="65">
        <f>IF(ISERROR(BS283/BK283),"NM",IF(OR(BS283/BK283&lt;0.5,BS283/BK283&gt;2),"NM",(BS283/BK283-1)*100))</f>
        <v>11.90549248235655</v>
      </c>
      <c r="BU283" s="72">
        <f>+BU131+BU214</f>
        <v>3981</v>
      </c>
      <c r="BV283" s="65">
        <f>IF(ISERROR(BU283/BM283),"NM",IF(OR(BU283/BM283&lt;0.5,BU283/BM283&gt;2),"NM",(BU283/BM283-1)*100))</f>
        <v>17.22614840989398</v>
      </c>
      <c r="BW283" s="72">
        <f>+BW131+BW214</f>
        <v>4115</v>
      </c>
      <c r="BX283" s="65">
        <f>IF(ISERROR(BW283/BO283),"NM",IF(OR(BW283/BO283&lt;0.5,BW283/BO283&gt;2),"NM",(BW283/BO283-1)*100))</f>
        <v>13.204951856946344</v>
      </c>
      <c r="BY283" s="72">
        <f>+BY131+BY214</f>
        <v>3995</v>
      </c>
      <c r="BZ283" s="65">
        <f>IF(ISERROR(BY283/BQ283),"NM",IF(OR(BY283/BQ283&lt;0.5,BY283/BQ283&gt;2),"NM",(BY283/BQ283-1)*100))</f>
        <v>8.4419109663409273</v>
      </c>
      <c r="CA283" s="72">
        <f>+CA131+CA214</f>
        <v>4164</v>
      </c>
      <c r="CB283" s="65">
        <f>IF(ISERROR(CA283/BS283),"NM",IF(OR(CA283/BS283&lt;0.5,CA283/BS283&gt;2),"NM",(CA283/BS283-1)*100))</f>
        <v>14.176035097340289</v>
      </c>
      <c r="CC283" s="72">
        <f>+CC131+CC214</f>
        <v>4347</v>
      </c>
      <c r="CD283" s="65">
        <f>IF(ISERROR(CC283/BU283),"NM",IF(OR(CC283/BU283&lt;0.5,CC283/BU283&gt;2),"NM",(CC283/BU283-1)*100))</f>
        <v>9.1936699321778512</v>
      </c>
      <c r="CE283" s="72">
        <f>+CE131+CE214</f>
        <v>4348</v>
      </c>
      <c r="CF283" s="65">
        <f>IF(ISERROR(CE283/BW283),"NM",IF(OR(CE283/BW283&lt;0.5,CE283/BW283&gt;2),"NM",(CE283/BW283-1)*100))</f>
        <v>5.6622114216281938</v>
      </c>
      <c r="CG283" s="72">
        <f>+CG131+CG214</f>
        <v>4333</v>
      </c>
      <c r="CH283" s="65">
        <f>IF(ISERROR(CG283/BY283),"NM",IF(OR(CG283/BY283&lt;0.5,CG283/BY283&gt;2),"NM",(CG283/BY283-1)*100))</f>
        <v>8.4605757196495546</v>
      </c>
      <c r="CI283" s="72">
        <f>+CI131+CI214</f>
        <v>4606.7</v>
      </c>
      <c r="CJ283" s="65">
        <f>IF(ISERROR(CI283/CA283),"NM",IF(OR(CI283/CA283&lt;0.5,CI283/CA283&gt;2),"NM",(CI283/CA283-1)*100))</f>
        <v>10.631604226705083</v>
      </c>
      <c r="CK283" s="72">
        <f>+CK131+CK214</f>
        <v>4786</v>
      </c>
      <c r="CL283" s="65">
        <f>IF(ISERROR(CK283/CC283),"NM",IF(OR(CK283/CC283&lt;0.5,CK283/CC283&gt;2),"NM",(CK283/CC283-1)*100))</f>
        <v>10.098918794570967</v>
      </c>
      <c r="CM283" s="72">
        <f>+CM131+CM214</f>
        <v>4871</v>
      </c>
      <c r="CN283" s="65">
        <f>IF(ISERROR(CM283/CE283),"NM",IF(OR(CM283/CE283&lt;0.5,CM283/CE283&gt;2),"NM",(CM283/CE283-1)*100))</f>
        <v>12.028518859245629</v>
      </c>
      <c r="CO283" s="72">
        <f>+CO131+CO214</f>
        <v>4956</v>
      </c>
      <c r="CP283" s="65">
        <f>IF(ISERROR(CO283/CG283),"NM",IF(OR(CO283/CG283&lt;0.5,CO283/CG283&gt;2),"NM",(CO283/CG283-1)*100))</f>
        <v>14.378029079159926</v>
      </c>
      <c r="CQ283" s="72">
        <f>+CQ131+CQ214</f>
        <v>5210</v>
      </c>
      <c r="CR283" s="65">
        <f>IF(ISERROR(CQ283/CI283),"NM",IF(OR(CQ283/CI283&lt;0.5,CQ283/CI283&gt;2),"NM",(CQ283/CI283-1)*100))</f>
        <v>13.096142574945201</v>
      </c>
      <c r="CS283" s="72">
        <f>+CS131+CS214</f>
        <v>5324</v>
      </c>
      <c r="CT283" s="65">
        <f>IF(ISERROR(CS283/CK283),"NM",IF(OR(CS283/CK283&lt;0.5,CS283/CK283&gt;2),"NM",(CS283/CK283-1)*100))</f>
        <v>11.241119933138322</v>
      </c>
      <c r="CU283" s="72">
        <f>+CU131+CU214</f>
        <v>5379</v>
      </c>
      <c r="CV283" s="65">
        <f>IF(ISERROR(CU283/CM283),"NM",IF(OR(CU283/CM283&lt;0.5,CU283/CM283&gt;2),"NM",(CU283/CM283-1)*100))</f>
        <v>10.429070006158891</v>
      </c>
      <c r="CW283" s="72">
        <f>+CW131+CW214</f>
        <v>5467</v>
      </c>
      <c r="CX283" s="65">
        <f>IF(ISERROR(CW283/CO283),"NM",IF(OR(CW283/CO283&lt;0.5,CW283/CO283&gt;2),"NM",(CW283/CO283-1)*100))</f>
        <v>10.310734463276837</v>
      </c>
      <c r="CY283" s="72">
        <f>+CY131+CY214</f>
        <v>5659</v>
      </c>
      <c r="CZ283" s="65">
        <f>IF(ISERROR(CY283/CQ283),"NM",IF(OR(CY283/CQ283&lt;0.5,CY283/CQ283&gt;2),"NM",(CY283/CQ283-1)*100))</f>
        <v>8.6180422264875212</v>
      </c>
      <c r="DA283" s="72">
        <f>+DA131+DA214</f>
        <v>5643</v>
      </c>
      <c r="DB283" s="65">
        <f>IF(ISERROR(DA283/CS283),"NM",IF(OR(DA283/CS283&lt;0.5,DA283/CS283&gt;2),"NM",(DA283/CS283-1)*100))</f>
        <v>5.9917355371900793</v>
      </c>
      <c r="DC283" s="72">
        <f>+DC131+DC214</f>
        <v>5185</v>
      </c>
      <c r="DD283" s="65">
        <f>IF(ISERROR(DC283/CU283),"NM",IF(OR(DC283/CU283&lt;0.5,DC283/CU283&gt;2),"NM",(DC283/CU283-1)*100))</f>
        <v>-3.6066183305447086</v>
      </c>
      <c r="DE283" s="72">
        <f>+DE131+DE214</f>
        <v>5012</v>
      </c>
      <c r="DF283" s="65">
        <f>IF(ISERROR(DE283/CW283),"NM",IF(OR(DE283/CW283&lt;0.5,DE283/CW283&gt;2),"NM",(DE283/CW283-1)*100))</f>
        <v>-8.322663252240714</v>
      </c>
      <c r="DG283" s="72">
        <f>+DG131+DG214</f>
        <v>5028</v>
      </c>
      <c r="DH283" s="65">
        <f>IF(ISERROR(DG283/CY283),"NM",IF(OR(DG283/CY283&lt;0.5,DG283/CY283&gt;2),"NM",(DG283/CY283-1)*100))</f>
        <v>-11.150379925781939</v>
      </c>
      <c r="DI283" s="72">
        <f>+DI131+DI214</f>
        <v>4910</v>
      </c>
      <c r="DJ283" s="65">
        <f>IF(ISERROR(DI283/DA283),"NM",IF(OR(DI283/DA283&lt;0.5,DI283/DA283&gt;2),"NM",(DI283/DA283-1)*100))</f>
        <v>-12.98954456849194</v>
      </c>
      <c r="DK283" s="72">
        <f>+DK131+DK214</f>
        <v>4854</v>
      </c>
      <c r="DL283" s="65">
        <f>IF(ISERROR(DK283/DC283),"NM",IF(OR(DK283/DC283&lt;0.5,DK283/DC283&gt;2),"NM",(DK283/DC283-1)*100))</f>
        <v>-6.3837994214079092</v>
      </c>
      <c r="DM283" s="72">
        <f>+DM131+DM214</f>
        <v>4889</v>
      </c>
      <c r="DN283" s="65">
        <f>IF(ISERROR(DM283/DE283),"NM",IF(OR(DM283/DE283&lt;0.5,DM283/DE283&gt;2),"NM",(DM283/DE283-1)*100))</f>
        <v>-2.4541101356743811</v>
      </c>
      <c r="DO283" s="72">
        <f>+DO131+DO214</f>
        <v>4840</v>
      </c>
      <c r="DP283" s="65">
        <f>IF(ISERROR(DO283/DG283),"NM",IF(OR(DO283/DG283&lt;0.5,DO283/DG283&gt;2),"NM",(DO283/DG283-1)*100))</f>
        <v>-3.7390612569610182</v>
      </c>
      <c r="DQ283" s="72">
        <f>+DQ131+DQ214</f>
        <v>4490</v>
      </c>
      <c r="DR283" s="65">
        <f>IF(ISERROR(DQ283/DI283),"NM",IF(OR(DQ283/DI283&lt;0.5,DQ283/DI283&gt;2),"NM",(DQ283/DI283-1)*100))</f>
        <v>-8.5539714867617143</v>
      </c>
      <c r="DS283" s="72">
        <f>+DS131+DS214</f>
        <v>4417</v>
      </c>
      <c r="DT283" s="65">
        <f>IF(ISERROR(DS283/DK283),"NM",IF(OR(DS283/DK283&lt;0.5,DS283/DK283&gt;2),"NM",(DS283/DK283-1)*100))</f>
        <v>-9.0028842192006575</v>
      </c>
      <c r="DU283" s="72">
        <f>+DU131+DU214</f>
        <v>4309</v>
      </c>
      <c r="DV283" s="65">
        <f>IF(ISERROR(DU283/DM283),"NM",IF(OR(DU283/DM283&lt;0.5,DU283/DM283&gt;2),"NM",(DU283/DM283-1)*100))</f>
        <v>-11.86336674166496</v>
      </c>
      <c r="DW283" s="72">
        <f>+DW131+DW214</f>
        <v>4327</v>
      </c>
      <c r="DX283" s="65">
        <f>IF(ISERROR(DW283/DO283),"NM",IF(OR(DW283/DO283&lt;0.5,DW283/DO283&gt;2),"NM",(DW283/DO283-1)*100))</f>
        <v>-10.599173553719011</v>
      </c>
      <c r="DY283" s="72">
        <f>+DY131+DY214</f>
        <v>4340</v>
      </c>
      <c r="DZ283" s="65">
        <f>IF(ISERROR(DY283/DQ283),"NM",IF(OR(DY283/DQ283&lt;0.5,DY283/DQ283&gt;2),"NM",(DY283/DQ283-1)*100))</f>
        <v>-3.3407572383073458</v>
      </c>
      <c r="EA283" s="72">
        <f>+EA131+EA214</f>
        <v>4546</v>
      </c>
      <c r="EB283" s="65">
        <f>IF(ISERROR(EA283/DS283),"NM",IF(OR(EA283/DS283&lt;0.5,EA283/DS283&gt;2),"NM",(EA283/DS283-1)*100))</f>
        <v>2.920534299298172</v>
      </c>
      <c r="EC283" s="75">
        <f>+EC131+EC214</f>
        <v>4764</v>
      </c>
      <c r="ED283" s="65">
        <f>IF(ISERROR(EC283/DU283),"NM",IF(OR(EC283/DU283&lt;0.5,EC283/DU283&gt;2),"NM",(EC283/DU283-1)*100))</f>
        <v>10.559294499883954</v>
      </c>
      <c r="EE283" s="75">
        <f>+EE131+EE214</f>
        <v>4961</v>
      </c>
      <c r="EF283" s="65">
        <f>IF(ISERROR(EE283/DW283),"NM",IF(OR(EE283/DW283&lt;0.5,EE283/DW283&gt;2),"NM",(EE283/DW283-1)*100))</f>
        <v>14.652183961174025</v>
      </c>
      <c r="EG283" s="75">
        <f>+EG131+EG214</f>
        <v>4721</v>
      </c>
      <c r="EH283" s="65">
        <f>IF(ISERROR(EG283/DY283),"NM",IF(OR(EG283/DY283&lt;0.5,EG283/DY283&gt;2),"NM",(EG283/DY283-1)*100))</f>
        <v>8.7788018433179626</v>
      </c>
      <c r="EI283" s="75">
        <f>+EI131+EI214</f>
        <v>4584</v>
      </c>
      <c r="EJ283" s="65">
        <f>IF(ISERROR(EI283/EA283),"NM",IF(OR(EI283/EA283&lt;0.5,EI283/EA283&gt;2),"NM",(EI283/EA283-1)*100))</f>
        <v>0.83589969203694547</v>
      </c>
      <c r="EK283" s="75">
        <f>+EK131+EK214</f>
        <v>4610</v>
      </c>
      <c r="EL283" s="65">
        <f>IF(ISERROR(EK283/EC283),"NM",IF(OR(EK283/EC283&lt;0.5,EK283/EC283&gt;2),"NM",(EK283/EC283-1)*100))</f>
        <v>-3.2325776658270411</v>
      </c>
      <c r="EM283" s="75">
        <f>+EM131+EM214</f>
        <v>4593</v>
      </c>
      <c r="EN283" s="65">
        <f>IF(ISERROR(EM283/EE283),"NM",IF(OR(EM283/EE283&lt;0.5,EM283/EE283&gt;2),"NM",(EM283/EE283-1)*100))</f>
        <v>-7.4178593025599699</v>
      </c>
      <c r="EO283" s="75">
        <f>+EO131+EO214</f>
        <v>4527</v>
      </c>
      <c r="EP283" s="65">
        <f>IF(ISERROR(EO283/EG283),"NM",IF(OR(EO283/EG283&lt;0.5,EO283/EG283&gt;2),"NM",(EO283/EG283-1)*100))</f>
        <v>-4.1092988773564931</v>
      </c>
      <c r="EQ283" s="75">
        <f>+EQ131+EQ214</f>
        <v>4665.0063965105974</v>
      </c>
      <c r="ER283" s="65">
        <f>IF(ISERROR(EQ283/EI283),"NM",IF(OR(EQ283/EI283&lt;0.5,EQ283/EI283&gt;2),"NM",(EQ283/EI283-1)*100))</f>
        <v>1.7671552467407814</v>
      </c>
      <c r="ES283" s="75">
        <f>+ES131+ES214</f>
        <v>4691.286541386613</v>
      </c>
      <c r="ET283" s="65">
        <f>IF(ISERROR(ES283/EK283),"NM",IF(OR(ES283/EK283&lt;0.5,ES283/EK283&gt;2),"NM",(ES283/EK283-1)*100))</f>
        <v>1.7632655398397645</v>
      </c>
      <c r="EU283" s="75">
        <f>+EU131+EU214</f>
        <v>4683.5757050756929</v>
      </c>
      <c r="EV283" s="65">
        <f>IF(ISERROR(EU283/EM283),"NM",IF(OR(EU283/EM283&lt;0.5,EU283/EM283&gt;2),"NM",(EU283/EM283-1)*100))</f>
        <v>1.9720379942454347</v>
      </c>
      <c r="EW283" s="75">
        <f>+EW131+EW214</f>
        <v>4701.870973934705</v>
      </c>
      <c r="EX283" s="65">
        <f>IF(ISERROR(EW283/EO283),"NM",IF(OR(EW283/EO283&lt;0.5,EW283/EO283&gt;2),"NM",(EW283/EO283-1)*100))</f>
        <v>3.862844575540203</v>
      </c>
      <c r="EY283" s="65"/>
      <c r="EZ283" s="317"/>
      <c r="FA283" s="59"/>
      <c r="FB283" s="75">
        <f>+FB131+FB214</f>
        <v>5935.3479750935912</v>
      </c>
      <c r="FC283" s="63"/>
      <c r="FD283" s="75">
        <f>+FD131+FD214</f>
        <v>7264</v>
      </c>
      <c r="FE283" s="65">
        <f>IF(ISERROR(FD283/FB283),"NM",IF(OR(FD283/FB283&lt;0.5,FD283/FB283&gt;2),"NM",(FD283/FB283-1)*100))</f>
        <v>22.385410770890111</v>
      </c>
      <c r="FF283" s="75">
        <f>+FF131+FF214</f>
        <v>8223</v>
      </c>
      <c r="FG283" s="65">
        <f>IF(ISERROR(FF283/FD283),"NM",IF(OR(FF283/FD283&lt;0.5,FF283/FD283&gt;2),"NM",(FF283/FD283-1)*100))</f>
        <v>13.202092511013209</v>
      </c>
      <c r="FH283" s="75">
        <f>+FH131+FH214</f>
        <v>8082</v>
      </c>
      <c r="FI283" s="65">
        <f>IF(ISERROR(FH283/FF283),"NM",IF(OR(FH283/FF283&lt;0.5,FH283/FF283&gt;2),"NM",(FH283/FF283-1)*100))</f>
        <v>-1.7147026632615803</v>
      </c>
      <c r="FJ283" s="75">
        <f>+FJ131+FJ214</f>
        <v>8596</v>
      </c>
      <c r="FK283" s="65">
        <f>IF(ISERROR(FJ283/FH283),"NM",IF(OR(FJ283/FH283&lt;0.5,FJ283/FH283&gt;2),"NM",(FJ283/FH283-1)*100))</f>
        <v>6.3598119277406662</v>
      </c>
      <c r="FL283" s="75">
        <f>+FL131+FL214</f>
        <v>9920</v>
      </c>
      <c r="FM283" s="65">
        <f>IF(ISERROR(FL283/FJ283),"NM",IF(OR(FL283/FJ283&lt;0.5,FL283/FJ283&gt;2),"NM",(FL283/FJ283-1)*100))</f>
        <v>15.402512796649614</v>
      </c>
      <c r="FN283" s="75">
        <f>+FN131+FN214</f>
        <v>11302</v>
      </c>
      <c r="FO283" s="65">
        <f>IF(ISERROR(FN283/FL283),"NM",IF(OR(FN283/FL283&lt;0.5,FN283/FL283&gt;2),"NM",(FN283/FL283-1)*100))</f>
        <v>13.931451612903235</v>
      </c>
      <c r="FP283" s="75">
        <f>+FP131+FP214</f>
        <v>11989</v>
      </c>
      <c r="FQ283" s="65">
        <f>IF(ISERROR(FP283/FN283),"NM",IF(OR(FP283/FN283&lt;0.5,FP283/FN283&gt;2),"NM",(FP283/FN283-1)*100))</f>
        <v>6.0785701645726498</v>
      </c>
      <c r="FR283" s="75">
        <f>+FR131+FR214</f>
        <v>12314</v>
      </c>
      <c r="FS283" s="65">
        <f>IF(ISERROR(FR283/FP283),"NM",IF(OR(FR283/FP283&lt;0.5,FR283/FP283&gt;2),"NM",(FR283/FP283-1)*100))</f>
        <v>2.7108182500625633</v>
      </c>
      <c r="FT283" s="75">
        <f>+FT131+FT214</f>
        <v>12974</v>
      </c>
      <c r="FU283" s="65">
        <f>IF(ISERROR(FT283/FR283),"NM",IF(OR(FT283/FR283&lt;0.5,FT283/FR283&gt;2),"NM",(FT283/FR283-1)*100))</f>
        <v>5.3597531265226594</v>
      </c>
      <c r="FV283" s="75">
        <f>+FV131+FV214</f>
        <v>14947</v>
      </c>
      <c r="FW283" s="65">
        <f>IF(ISERROR(FV283/FT283),"NM",IF(OR(FV283/FT283&lt;0.5,FV283/FT283&gt;2),"NM",(FV283/FT283-1)*100))</f>
        <v>15.207337752427929</v>
      </c>
      <c r="FX283" s="75">
        <f>+FX131+FX214</f>
        <v>16621</v>
      </c>
      <c r="FY283" s="65">
        <f>IF(ISERROR(FX283/FV283),"NM",IF(OR(FX283/FV283&lt;0.5,FX283/FV283&gt;2),"NM",(FX283/FV283-1)*100))</f>
        <v>11.199571820432187</v>
      </c>
      <c r="FZ283" s="75">
        <f>+FZ131+FZ214</f>
        <v>18073.7</v>
      </c>
      <c r="GA283" s="65">
        <f>IF(ISERROR(FZ283/FX283),"NM",IF(OR(FZ283/FX283&lt;0.5,FZ283/FX283&gt;2),"NM",(FZ283/FX283-1)*100))</f>
        <v>8.7401480055351755</v>
      </c>
      <c r="GB283" s="75">
        <f>+GB131+GB214</f>
        <v>20361</v>
      </c>
      <c r="GC283" s="65">
        <f>IF(ISERROR(GB283/FZ283),"NM",IF(OR(GB283/FZ283&lt;0.5,GB283/FZ283&gt;2),"NM",(GB283/FZ283-1)*100))</f>
        <v>12.655405368020922</v>
      </c>
      <c r="GD283" s="75">
        <f>+GD131+GD214</f>
        <v>22148</v>
      </c>
      <c r="GE283" s="65">
        <f>IF(ISERROR(GD283/GB283),"NM",IF(OR(GD283/GB283&lt;0.5,GD283/GB283&gt;2),"NM",(GD283/GB283-1)*100))</f>
        <v>8.7765826825794377</v>
      </c>
      <c r="GF283" s="75">
        <f>+GF131+GF214</f>
        <v>20135</v>
      </c>
      <c r="GG283" s="65">
        <f>IF(ISERROR(GF283/GD283),"NM",IF(OR(GF283/GD283&lt;0.5,GF283/GD283&gt;2),"NM",(GF283/GD283-1)*100))</f>
        <v>-9.088856781650712</v>
      </c>
      <c r="GH283" s="75">
        <f>+GH131+GH214</f>
        <v>19073</v>
      </c>
      <c r="GI283" s="65">
        <f>IF(ISERROR(GH283/GF283),"NM",IF(OR(GH283/GF283&lt;0.5,GH283/GF283&gt;2),"NM",(GH283/GF283-1)*100))</f>
        <v>-5.2743978147504311</v>
      </c>
      <c r="GJ283" s="75">
        <f>+GJ131+GJ214</f>
        <v>17393</v>
      </c>
      <c r="GK283" s="65">
        <f>IF(ISERROR(GJ283/GH283),"NM",IF(OR(GJ283/GH283&lt;0.5,GJ283/GH283&gt;2),"NM",(GJ283/GH283-1)*100))</f>
        <v>-8.8082629895664066</v>
      </c>
      <c r="GL283" s="75">
        <f>+GL131+GL214</f>
        <v>18992</v>
      </c>
      <c r="GM283" s="65">
        <f>IF(ISERROR(GL283/GJ283),"NM",IF(OR(GL283/GJ283&lt;0.5,GL283/GJ283&gt;2),"NM",(GL283/GJ283-1)*100))</f>
        <v>9.1933536480193201</v>
      </c>
      <c r="GN283" s="75">
        <f>+GN131+GN214</f>
        <v>18314</v>
      </c>
      <c r="GO283" s="65">
        <f>IF(ISERROR(GN283/GL283),"NM",IF(OR(GN283/GL283&lt;0.5,GN283/GL283&gt;2),"NM",(GN283/GL283-1)*100))</f>
        <v>-3.5699241786015135</v>
      </c>
      <c r="GP283" s="75">
        <f>+GP131+GP214</f>
        <v>18741.739616907609</v>
      </c>
      <c r="GQ283" s="65">
        <f>IF(ISERROR(GP283/GN283),"NM",IF(OR(GP283/GN283&lt;0.5,GP283/GN283&gt;2),"NM",(GP283/GN283-1)*100))</f>
        <v>2.3355881670176215</v>
      </c>
      <c r="GR283" s="75">
        <f>+GR131+GR214</f>
        <v>18987.204223428333</v>
      </c>
      <c r="GS283" s="65">
        <f>IF(ISERROR(GR283/GP283),"NM",IF(OR(GR283/GP283&lt;0.5,GR283/GP283&gt;2),"NM",(GR283/GP283-1)*100))</f>
        <v>1.3097215708795851</v>
      </c>
      <c r="GT283" s="75">
        <f>+GT131+GT214</f>
        <v>19412.565658396677</v>
      </c>
      <c r="GU283" s="65">
        <f>IF(ISERROR(GT283/GR283),"NM",IF(OR(GT283/GR283&lt;0.5,GT283/GR283&gt;2),"NM",(GT283/GR283-1)*100))</f>
        <v>2.2402531197483588</v>
      </c>
      <c r="GV283" s="75">
        <f>+GV131+GV214</f>
        <v>19953.382694230124</v>
      </c>
      <c r="GW283" s="65">
        <f>IF(ISERROR(GV283/GT283),"NM",IF(OR(GV283/GT283&lt;0.5,GV283/GT283&gt;2),"NM",(GV283/GT283-1)*100))</f>
        <v>2.7859122042403595</v>
      </c>
      <c r="GX283" s="75">
        <f>+GX131+GX214</f>
        <v>20609.410260674464</v>
      </c>
      <c r="GY283" s="65">
        <f>IF(ISERROR(GX283/GV283),"NM",IF(OR(GX283/GV283&lt;0.5,GX283/GV283&gt;2),"NM",(GX283/GV283-1)*100))</f>
        <v>3.2878012540402013</v>
      </c>
      <c r="GZ283" s="67">
        <f t="shared" si="947"/>
        <v>2.3897472522775187</v>
      </c>
      <c r="HA283" s="280"/>
      <c r="HB283" s="57"/>
      <c r="HC283"/>
      <c r="HD283"/>
      <c r="HE283"/>
      <c r="HF283"/>
      <c r="HG283"/>
      <c r="HH283"/>
    </row>
    <row r="284" spans="1:216" s="2" customFormat="1" ht="13.5" customHeight="1" x14ac:dyDescent="0.2">
      <c r="A284" s="4" t="s">
        <v>414</v>
      </c>
      <c r="B284" s="54" t="s">
        <v>52</v>
      </c>
      <c r="C284" s="75">
        <f>+C136+C219</f>
        <v>373</v>
      </c>
      <c r="D284" s="63"/>
      <c r="E284" s="75">
        <f>+E136+E219</f>
        <v>382</v>
      </c>
      <c r="F284" s="63"/>
      <c r="G284" s="75">
        <f>+G136+G219</f>
        <v>390</v>
      </c>
      <c r="H284" s="63"/>
      <c r="I284" s="75">
        <f>+I136+I219</f>
        <v>393</v>
      </c>
      <c r="J284" s="63"/>
      <c r="K284" s="75">
        <f>+K136+K219</f>
        <v>378</v>
      </c>
      <c r="L284" s="63">
        <f>IF(ISERROR(K284/C284),"NM",IF(OR(K284/C284&lt;0.5,K284/C284&gt;2),"NM",(K284/C284-1)*100))</f>
        <v>1.3404825737265424</v>
      </c>
      <c r="M284" s="75">
        <f>+M136+M219</f>
        <v>379</v>
      </c>
      <c r="N284" s="63">
        <f>IF(ISERROR(M284/E284),"NM",IF(OR(M284/E284&lt;0.5,M284/E284&gt;2),"NM",(M284/E284-1)*100))</f>
        <v>-0.78534031413612926</v>
      </c>
      <c r="O284" s="75">
        <f>+O136+O219</f>
        <v>388</v>
      </c>
      <c r="P284" s="63">
        <f>IF(ISERROR(O284/G284),"NM",IF(OR(O284/G284&lt;0.5,O284/G284&gt;2),"NM",(O284/G284-1)*100))</f>
        <v>-0.512820512820511</v>
      </c>
      <c r="Q284" s="75">
        <f>+Q136+Q219</f>
        <v>393</v>
      </c>
      <c r="R284" s="63">
        <f>IF(ISERROR(Q284/I284),"NM",IF(OR(Q284/I284&lt;0.5,Q284/I284&gt;2),"NM",(Q284/I284-1)*100))</f>
        <v>0</v>
      </c>
      <c r="S284" s="75">
        <f>+S136+S219</f>
        <v>380</v>
      </c>
      <c r="T284" s="63">
        <f>IF(ISERROR(S284/K284),"NM",IF(OR(S284/K284&lt;0.5,S284/K284&gt;2),"NM",(S284/K284-1)*100))</f>
        <v>0.52910052910053462</v>
      </c>
      <c r="U284" s="75">
        <f>+U136+U219</f>
        <v>395</v>
      </c>
      <c r="V284" s="63">
        <f>IF(ISERROR(U284/M284),"NM",IF(OR(U284/M284&lt;0.5,U284/M284&gt;2),"NM",(U284/M284-1)*100))</f>
        <v>4.2216358839050061</v>
      </c>
      <c r="W284" s="75">
        <f>+W136+W219</f>
        <v>415</v>
      </c>
      <c r="X284" s="63">
        <f>IF(ISERROR(W284/O284),"NM",IF(OR(W284/O284&lt;0.5,W284/O284&gt;2),"NM",(W284/O284-1)*100))</f>
        <v>6.9587628865979356</v>
      </c>
      <c r="Y284" s="75">
        <f>+Y136+Y219</f>
        <v>417</v>
      </c>
      <c r="Z284" s="63">
        <f>IF(ISERROR(Y284/Q284),"NM",IF(OR(Y284/Q284&lt;0.5,Y284/Q284&gt;2),"NM",(Y284/Q284-1)*100))</f>
        <v>6.1068702290076438</v>
      </c>
      <c r="AA284" s="72">
        <f>+AA136+AA219</f>
        <v>428.6</v>
      </c>
      <c r="AB284" s="63">
        <f>IF(ISERROR(AA284/S284),"NM",IF(OR(AA284/S284&lt;0.5,AA284/S284&gt;2),"NM",(AA284/S284-1)*100))</f>
        <v>12.789473684210527</v>
      </c>
      <c r="AC284" s="75">
        <f>+AC136+AC219</f>
        <v>435</v>
      </c>
      <c r="AD284" s="63">
        <f>IF(ISERROR(AC284/U284),"NM",IF(OR(AC284/U284&lt;0.5,AC284/U284&gt;2),"NM",(AC284/U284-1)*100))</f>
        <v>10.126582278481022</v>
      </c>
      <c r="AE284" s="75">
        <f>+AE136+AE219</f>
        <v>447</v>
      </c>
      <c r="AF284" s="63">
        <f>IF(ISERROR(AE284/W284),"NM",IF(OR(AE284/W284&lt;0.5,AE284/W284&gt;2),"NM",(AE284/W284-1)*100))</f>
        <v>7.7108433734939696</v>
      </c>
      <c r="AG284" s="75">
        <f>+AG136+AG219</f>
        <v>472</v>
      </c>
      <c r="AH284" s="63">
        <f>IF(ISERROR(AG284/Y284),"NM",IF(OR(AG284/Y284&lt;0.5,AG284/Y284&gt;2),"NM",(AG284/Y284-1)*100))</f>
        <v>13.189448441247009</v>
      </c>
      <c r="AI284" s="76">
        <f>+AI136+AI219</f>
        <v>473</v>
      </c>
      <c r="AJ284" s="63">
        <f>IF(ISERROR(AI284/AA284),"NM",IF(OR(AI284/AA284&lt;0.5,AI284/AA284&gt;2),"NM",(AI284/AA284-1)*100))</f>
        <v>10.359309379374704</v>
      </c>
      <c r="AK284" s="75">
        <f>+AK136+AK219</f>
        <v>483</v>
      </c>
      <c r="AL284" s="63">
        <f>IF(ISERROR(AK284/AC284),"NM",IF(OR(AK284/AC284&lt;0.5,AK284/AC284&gt;2),"NM",(AK284/AC284-1)*100))</f>
        <v>11.03448275862069</v>
      </c>
      <c r="AM284" s="75">
        <f>+AM136+AM219</f>
        <v>490</v>
      </c>
      <c r="AN284" s="63">
        <f>IF(ISERROR(AM284/AE284),"NM",IF(OR(AM284/AE284&lt;0.5,AM284/AE284&gt;2),"NM",(AM284/AE284-1)*100))</f>
        <v>9.6196868008948435</v>
      </c>
      <c r="AO284" s="72">
        <f>+AO136+AO219</f>
        <v>507.4</v>
      </c>
      <c r="AP284" s="63">
        <f>IF(ISERROR(AO284/AG284),"NM",IF(OR(AO284/AG284&lt;0.5,AO284/AG284&gt;2),"NM",(AO284/AG284-1)*100))</f>
        <v>7.4999999999999956</v>
      </c>
      <c r="AQ284" s="72">
        <f>+AQ136+AQ219</f>
        <v>513</v>
      </c>
      <c r="AR284" s="63">
        <f>IF(ISERROR(AQ284/AI284),"NM",IF(OR(AQ284/AI284&lt;0.5,AQ284/AI284&gt;2),"NM",(AQ284/AI284-1)*100))</f>
        <v>8.4566596194503241</v>
      </c>
      <c r="AS284" s="72">
        <f>+AS136+AS219</f>
        <v>516</v>
      </c>
      <c r="AT284" s="63">
        <f>IF(ISERROR(AS284/AK284),"NM",IF(OR(AS284/AK284&lt;0.5,AS284/AK284&gt;2),"NM",(AS284/AK284-1)*100))</f>
        <v>6.8322981366459645</v>
      </c>
      <c r="AU284" s="72">
        <f>+AU136+AU219</f>
        <v>517</v>
      </c>
      <c r="AV284" s="63">
        <f>IF(ISERROR(AU284/AM284),"NM",IF(OR(AU284/AM284&lt;0.5,AU284/AM284&gt;2),"NM",(AU284/AM284-1)*100))</f>
        <v>5.5102040816326525</v>
      </c>
      <c r="AW284" s="72">
        <f>+AW136+AW219</f>
        <v>512</v>
      </c>
      <c r="AX284" s="63">
        <f>IF(ISERROR(AW284/AO284),"NM",IF(OR(AW284/AO284&lt;0.5,AW284/AO284&gt;2),"NM",(AW284/AO284-1)*100))</f>
        <v>0.90658257784785867</v>
      </c>
      <c r="AY284" s="72">
        <f>+AY136+AY219</f>
        <v>518</v>
      </c>
      <c r="AZ284" s="65">
        <f>IF(ISERROR(AY284/AQ284),"NM",IF(OR(AY284/AQ284&lt;0.5,AY284/AQ284&gt;2),"NM",(AY284/AQ284-1)*100))</f>
        <v>0.974658869395717</v>
      </c>
      <c r="BA284" s="72">
        <f>+BA136+BA219</f>
        <v>537</v>
      </c>
      <c r="BB284" s="65">
        <f>IF(ISERROR(BA284/AS284),"NM",IF(OR(BA284/AS284&lt;0.5,BA284/AS284&gt;2),"NM",(BA284/AS284-1)*100))</f>
        <v>4.0697674418604723</v>
      </c>
      <c r="BC284" s="72">
        <f>+BC136+BC219</f>
        <v>550</v>
      </c>
      <c r="BD284" s="65">
        <f>IF(ISERROR(BC284/AU284),"NM",IF(OR(BC284/AU284&lt;0.5,BC284/AU284&gt;2),"NM",(BC284/AU284-1)*100))</f>
        <v>6.3829787234042534</v>
      </c>
      <c r="BE284" s="72">
        <f>+BE136+BE219</f>
        <v>548</v>
      </c>
      <c r="BF284" s="65">
        <f>IF(ISERROR(BE284/AW284),"NM",IF(OR(BE284/AW284&lt;0.5,BE284/AW284&gt;2),"NM",(BE284/AW284-1)*100))</f>
        <v>7.03125</v>
      </c>
      <c r="BG284" s="72">
        <f>+BG136+BG219</f>
        <v>558</v>
      </c>
      <c r="BH284" s="65">
        <f>IF(ISERROR(BG284/AY284),"NM",IF(OR(BG284/AY284&lt;0.5,BG284/AY284&gt;2),"NM",(BG284/AY284-1)*100))</f>
        <v>7.7220077220077288</v>
      </c>
      <c r="BI284" s="72">
        <f>+BI136+BI219</f>
        <v>566</v>
      </c>
      <c r="BJ284" s="65">
        <f>IF(ISERROR(BI284/BA284),"NM",IF(OR(BI284/BA284&lt;0.5,BI284/BA284&gt;2),"NM",(BI284/BA284-1)*100))</f>
        <v>5.4003724394785957</v>
      </c>
      <c r="BK284" s="72">
        <f>+BK136+BK219</f>
        <v>583</v>
      </c>
      <c r="BL284" s="65">
        <f>IF(ISERROR(BK284/BC284),"NM",IF(OR(BK284/BC284&lt;0.5,BK284/BC284&gt;2),"NM",(BK284/BC284-1)*100))</f>
        <v>6.0000000000000053</v>
      </c>
      <c r="BM284" s="72">
        <f>+BM136+BM219</f>
        <v>593</v>
      </c>
      <c r="BN284" s="65">
        <f>IF(ISERROR(BM284/BE284),"NM",IF(OR(BM284/BE284&lt;0.5,BM284/BE284&gt;2),"NM",(BM284/BE284-1)*100))</f>
        <v>8.2116788321167977</v>
      </c>
      <c r="BO284" s="72">
        <f>+BO136+BO219</f>
        <v>619</v>
      </c>
      <c r="BP284" s="65">
        <f>IF(ISERROR(BO284/BG284),"NM",IF(OR(BO284/BG284&lt;0.5,BO284/BG284&gt;2),"NM",(BO284/BG284-1)*100))</f>
        <v>10.931899641577058</v>
      </c>
      <c r="BQ284" s="72">
        <f>+BQ136+BQ219</f>
        <v>633</v>
      </c>
      <c r="BR284" s="65">
        <f>IF(ISERROR(BQ284/BI284),"NM",IF(OR(BQ284/BI284&lt;0.5,BQ284/BI284&gt;2),"NM",(BQ284/BI284-1)*100))</f>
        <v>11.837455830388688</v>
      </c>
      <c r="BS284" s="72">
        <f>+BS136+BS219</f>
        <v>633</v>
      </c>
      <c r="BT284" s="65">
        <f>IF(ISERROR(BS284/BK284),"NM",IF(OR(BS284/BK284&lt;0.5,BS284/BK284&gt;2),"NM",(BS284/BK284-1)*100))</f>
        <v>8.5763293310463062</v>
      </c>
      <c r="BU284" s="72">
        <f>+BU136+BU219</f>
        <v>674</v>
      </c>
      <c r="BV284" s="65">
        <f>IF(ISERROR(BU284/BM284),"NM",IF(OR(BU284/BM284&lt;0.5,BU284/BM284&gt;2),"NM",(BU284/BM284-1)*100))</f>
        <v>13.659359190556497</v>
      </c>
      <c r="BW284" s="72">
        <f>+BW136+BW219</f>
        <v>685</v>
      </c>
      <c r="BX284" s="65">
        <f>IF(ISERROR(BW284/BO284),"NM",IF(OR(BW284/BO284&lt;0.5,BW284/BO284&gt;2),"NM",(BW284/BO284-1)*100))</f>
        <v>10.662358642972535</v>
      </c>
      <c r="BY284" s="72">
        <f>+BY136+BY219</f>
        <v>671</v>
      </c>
      <c r="BZ284" s="65">
        <f>IF(ISERROR(BY284/BQ284),"NM",IF(OR(BY284/BQ284&lt;0.5,BY284/BQ284&gt;2),"NM",(BY284/BQ284-1)*100))</f>
        <v>6.0031595576619301</v>
      </c>
      <c r="CA284" s="72">
        <f>+CA136+CA219</f>
        <v>691</v>
      </c>
      <c r="CB284" s="65">
        <f>IF(ISERROR(CA284/BS284),"NM",IF(OR(CA284/BS284&lt;0.5,CA284/BS284&gt;2),"NM",(CA284/BS284-1)*100))</f>
        <v>9.1627172195892559</v>
      </c>
      <c r="CC284" s="72">
        <f>+CC136+CC219</f>
        <v>716</v>
      </c>
      <c r="CD284" s="65">
        <f>IF(ISERROR(CC284/BU284),"NM",IF(OR(CC284/BU284&lt;0.5,CC284/BU284&gt;2),"NM",(CC284/BU284-1)*100))</f>
        <v>6.2314540059347223</v>
      </c>
      <c r="CE284" s="72">
        <f>+CE136+CE219</f>
        <v>726.15405017128967</v>
      </c>
      <c r="CF284" s="65">
        <f>IF(ISERROR(CE284/BW284),"NM",IF(OR(CE284/BW284&lt;0.5,CE284/BW284&gt;2),"NM",(CE284/BW284-1)*100))</f>
        <v>6.0078905359546964</v>
      </c>
      <c r="CG284" s="72">
        <f>+CG136+CG219</f>
        <v>727</v>
      </c>
      <c r="CH284" s="65">
        <f>IF(ISERROR(CG284/BY284),"NM",IF(OR(CG284/BY284&lt;0.5,CG284/BY284&gt;2),"NM",(CG284/BY284-1)*100))</f>
        <v>8.345752608047686</v>
      </c>
      <c r="CI284" s="72">
        <f>+CI136+CI219</f>
        <v>765</v>
      </c>
      <c r="CJ284" s="65">
        <f>IF(ISERROR(CI284/CA284),"NM",IF(OR(CI284/CA284&lt;0.5,CI284/CA284&gt;2),"NM",(CI284/CA284-1)*100))</f>
        <v>10.709117221418229</v>
      </c>
      <c r="CK284" s="72">
        <f>+CK136+CK219</f>
        <v>789</v>
      </c>
      <c r="CL284" s="65">
        <f>IF(ISERROR(CK284/CC284),"NM",IF(OR(CK284/CC284&lt;0.5,CK284/CC284&gt;2),"NM",(CK284/CC284-1)*100))</f>
        <v>10.195530726256985</v>
      </c>
      <c r="CM284" s="72">
        <f>+CM136+CM219</f>
        <v>794</v>
      </c>
      <c r="CN284" s="65">
        <f>IF(ISERROR(CM284/CE284),"NM",IF(OR(CM284/CE284&lt;0.5,CM284/CE284&gt;2),"NM",(CM284/CE284-1)*100))</f>
        <v>9.3431896183332483</v>
      </c>
      <c r="CO284" s="72">
        <f>+CO136+CO219</f>
        <v>784</v>
      </c>
      <c r="CP284" s="65">
        <f>IF(ISERROR(CO284/CG284),"NM",IF(OR(CO284/CG284&lt;0.5,CO284/CG284&gt;2),"NM",(CO284/CG284-1)*100))</f>
        <v>7.8404401650618905</v>
      </c>
      <c r="CQ284" s="72">
        <f>+CQ136+CQ219</f>
        <v>842</v>
      </c>
      <c r="CR284" s="65">
        <f>IF(ISERROR(CQ284/CI284),"NM",IF(OR(CQ284/CI284&lt;0.5,CQ284/CI284&gt;2),"NM",(CQ284/CI284-1)*100))</f>
        <v>10.065359477124192</v>
      </c>
      <c r="CS284" s="72">
        <f>+CS136+CS219</f>
        <v>857</v>
      </c>
      <c r="CT284" s="65">
        <f>IF(ISERROR(CS284/CK284),"NM",IF(OR(CS284/CK284&lt;0.5,CS284/CK284&gt;2),"NM",(CS284/CK284-1)*100))</f>
        <v>8.6185044359949217</v>
      </c>
      <c r="CU284" s="72">
        <f>+CU136+CU219</f>
        <v>882</v>
      </c>
      <c r="CV284" s="65">
        <f>IF(ISERROR(CU284/CM284),"NM",IF(OR(CU284/CM284&lt;0.5,CU284/CM284&gt;2),"NM",(CU284/CM284-1)*100))</f>
        <v>11.083123425692687</v>
      </c>
      <c r="CW284" s="72">
        <f>+CW136+CW219</f>
        <v>844</v>
      </c>
      <c r="CX284" s="65">
        <f>IF(ISERROR(CW284/CO284),"NM",IF(OR(CW284/CO284&lt;0.5,CW284/CO284&gt;2),"NM",(CW284/CO284-1)*100))</f>
        <v>7.6530612244897878</v>
      </c>
      <c r="CY284" s="72">
        <f>+CY136+CY219</f>
        <v>866</v>
      </c>
      <c r="CZ284" s="65">
        <f>IF(ISERROR(CY284/CQ284),"NM",IF(OR(CY284/CQ284&lt;0.5,CY284/CQ284&gt;2),"NM",(CY284/CQ284-1)*100))</f>
        <v>2.8503562945368266</v>
      </c>
      <c r="DA284" s="72">
        <f>+DA136+DA219</f>
        <v>867</v>
      </c>
      <c r="DB284" s="65">
        <f>IF(ISERROR(DA284/CS284),"NM",IF(OR(DA284/CS284&lt;0.5,DA284/CS284&gt;2),"NM",(DA284/CS284-1)*100))</f>
        <v>1.1668611435239118</v>
      </c>
      <c r="DC284" s="72">
        <f>+DC136+DC219</f>
        <v>827</v>
      </c>
      <c r="DD284" s="65">
        <f>IF(ISERROR(DC284/CU284),"NM",IF(OR(DC284/CU284&lt;0.5,DC284/CU284&gt;2),"NM",(DC284/CU284-1)*100))</f>
        <v>-6.2358276643990962</v>
      </c>
      <c r="DE284" s="72">
        <f>+DE136+DE219</f>
        <v>807</v>
      </c>
      <c r="DF284" s="65">
        <f>IF(ISERROR(DE284/CW284),"NM",IF(OR(DE284/CW284&lt;0.5,DE284/CW284&gt;2),"NM",(DE284/CW284-1)*100))</f>
        <v>-4.3838862559241747</v>
      </c>
      <c r="DG284" s="72">
        <f>+DG136+DG219</f>
        <v>814</v>
      </c>
      <c r="DH284" s="65">
        <f>IF(ISERROR(DG284/CY284),"NM",IF(OR(DG284/CY284&lt;0.5,DG284/CY284&gt;2),"NM",(DG284/CY284-1)*100))</f>
        <v>-6.004618937644346</v>
      </c>
      <c r="DI284" s="72">
        <f>+DI136+DI219</f>
        <v>819</v>
      </c>
      <c r="DJ284" s="65">
        <f>IF(ISERROR(DI284/DA284),"NM",IF(OR(DI284/DA284&lt;0.5,DI284/DA284&gt;2),"NM",(DI284/DA284-1)*100))</f>
        <v>-5.5363321799307919</v>
      </c>
      <c r="DK284" s="72">
        <f>+DK136+DK219</f>
        <v>819</v>
      </c>
      <c r="DL284" s="65">
        <f>IF(ISERROR(DK284/DC284),"NM",IF(OR(DK284/DC284&lt;0.5,DK284/DC284&gt;2),"NM",(DK284/DC284-1)*100))</f>
        <v>-0.96735187424425995</v>
      </c>
      <c r="DM284" s="72">
        <f>+DM136+DM219</f>
        <v>835</v>
      </c>
      <c r="DN284" s="65">
        <f>IF(ISERROR(DM284/DE284),"NM",IF(OR(DM284/DE284&lt;0.5,DM284/DE284&gt;2),"NM",(DM284/DE284-1)*100))</f>
        <v>3.4696406443618377</v>
      </c>
      <c r="DO284" s="72">
        <f>+DO136+DO219</f>
        <v>832</v>
      </c>
      <c r="DP284" s="65">
        <f>IF(ISERROR(DO284/DG284),"NM",IF(OR(DO284/DG284&lt;0.5,DO284/DG284&gt;2),"NM",(DO284/DG284-1)*100))</f>
        <v>2.2113022113022129</v>
      </c>
      <c r="DQ284" s="72">
        <f>+DQ136+DQ219</f>
        <v>798</v>
      </c>
      <c r="DR284" s="65">
        <f>IF(ISERROR(DQ284/DI284),"NM",IF(OR(DQ284/DI284&lt;0.5,DQ284/DI284&gt;2),"NM",(DQ284/DI284-1)*100))</f>
        <v>-2.5641025641025661</v>
      </c>
      <c r="DS284" s="72">
        <f>+DS136+DS219</f>
        <v>771</v>
      </c>
      <c r="DT284" s="65">
        <f>IF(ISERROR(DS284/DK284),"NM",IF(OR(DS284/DK284&lt;0.5,DS284/DK284&gt;2),"NM",(DS284/DK284-1)*100))</f>
        <v>-5.8608058608058622</v>
      </c>
      <c r="DU284" s="72">
        <f>+DU136+DU219</f>
        <v>763</v>
      </c>
      <c r="DV284" s="65">
        <f>IF(ISERROR(DU284/DM284),"NM",IF(OR(DU284/DM284&lt;0.5,DU284/DM284&gt;2),"NM",(DU284/DM284-1)*100))</f>
        <v>-8.6227544910179592</v>
      </c>
      <c r="DW284" s="72">
        <f>+DW136+DW219</f>
        <v>769</v>
      </c>
      <c r="DX284" s="65">
        <f>IF(ISERROR(DW284/DO284),"NM",IF(OR(DW284/DO284&lt;0.5,DW284/DO284&gt;2),"NM",(DW284/DO284-1)*100))</f>
        <v>-7.572115384615385</v>
      </c>
      <c r="DY284" s="72">
        <f>+DY136+DY219</f>
        <v>766</v>
      </c>
      <c r="DZ284" s="65">
        <f>IF(ISERROR(DY284/DQ284),"NM",IF(OR(DY284/DQ284&lt;0.5,DY284/DQ284&gt;2),"NM",(DY284/DQ284-1)*100))</f>
        <v>-4.0100250626566414</v>
      </c>
      <c r="EA284" s="72">
        <f>+EA136+EA219</f>
        <v>764</v>
      </c>
      <c r="EB284" s="65">
        <f>IF(ISERROR(EA284/DS284),"NM",IF(OR(EA284/DS284&lt;0.5,EA284/DS284&gt;2),"NM",(EA284/DS284-1)*100))</f>
        <v>-0.90791180285343387</v>
      </c>
      <c r="EC284" s="75">
        <f>+EC136+EC219</f>
        <v>781</v>
      </c>
      <c r="ED284" s="65">
        <f>IF(ISERROR(EC284/DU284),"NM",IF(OR(EC284/DU284&lt;0.5,EC284/DU284&gt;2),"NM",(EC284/DU284-1)*100))</f>
        <v>2.3591087811271283</v>
      </c>
      <c r="EE284" s="75">
        <f>+EE136+EE219</f>
        <v>783</v>
      </c>
      <c r="EF284" s="65">
        <f>IF(ISERROR(EE284/DW284),"NM",IF(OR(EE284/DW284&lt;0.5,EE284/DW284&gt;2),"NM",(EE284/DW284-1)*100))</f>
        <v>1.820546163849146</v>
      </c>
      <c r="EG284" s="75">
        <f>+EG136+EG219</f>
        <v>765</v>
      </c>
      <c r="EH284" s="65">
        <f>IF(ISERROR(EG284/DY284),"NM",IF(OR(EG284/DY284&lt;0.5,EG284/DY284&gt;2),"NM",(EG284/DY284-1)*100))</f>
        <v>-0.13054830287205776</v>
      </c>
      <c r="EI284" s="75">
        <f>+EI136+EI219</f>
        <v>735</v>
      </c>
      <c r="EJ284" s="65">
        <f>IF(ISERROR(EI284/EA284),"NM",IF(OR(EI284/EA284&lt;0.5,EI284/EA284&gt;2),"NM",(EI284/EA284-1)*100))</f>
        <v>-3.7958115183246099</v>
      </c>
      <c r="EK284" s="75">
        <f>+EK136+EK219</f>
        <v>737</v>
      </c>
      <c r="EL284" s="65">
        <f>IF(ISERROR(EK284/EC284),"NM",IF(OR(EK284/EC284&lt;0.5,EK284/EC284&gt;2),"NM",(EK284/EC284-1)*100))</f>
        <v>-5.6338028169014116</v>
      </c>
      <c r="EM284" s="75">
        <f>+EM136+EM219</f>
        <v>742</v>
      </c>
      <c r="EN284" s="65">
        <f>IF(ISERROR(EM284/EE284),"NM",IF(OR(EM284/EE284&lt;0.5,EM284/EE284&gt;2),"NM",(EM284/EE284-1)*100))</f>
        <v>-5.2362707535121285</v>
      </c>
      <c r="EO284" s="75">
        <f>+EO136+EO219</f>
        <v>741</v>
      </c>
      <c r="EP284" s="65">
        <f>IF(ISERROR(EO284/EG284),"NM",IF(OR(EO284/EG284&lt;0.5,EO284/EG284&gt;2),"NM",(EO284/EG284-1)*100))</f>
        <v>-3.1372549019607843</v>
      </c>
      <c r="EQ284" s="75">
        <f>+EQ136+EQ219</f>
        <v>768.26779745122622</v>
      </c>
      <c r="ER284" s="65">
        <f>IF(ISERROR(EQ284/EI284),"NM",IF(OR(EQ284/EI284&lt;0.5,EQ284/EI284&gt;2),"NM",(EQ284/EI284-1)*100))</f>
        <v>4.5262309457450689</v>
      </c>
      <c r="ES284" s="75">
        <f>+ES136+ES219</f>
        <v>776.39942951704438</v>
      </c>
      <c r="ET284" s="65">
        <f>IF(ISERROR(ES284/EK284),"NM",IF(OR(ES284/EK284&lt;0.5,ES284/EK284&gt;2),"NM",(ES284/EK284-1)*100))</f>
        <v>5.3459198801959706</v>
      </c>
      <c r="EU284" s="75">
        <f>+EU136+EU219</f>
        <v>776.00288834226262</v>
      </c>
      <c r="EV284" s="65">
        <f>IF(ISERROR(EU284/EM284),"NM",IF(OR(EU284/EM284&lt;0.5,EU284/EM284&gt;2),"NM",(EU284/EM284-1)*100))</f>
        <v>4.5825995070434722</v>
      </c>
      <c r="EW284" s="75">
        <f>+EW136+EW219</f>
        <v>779.14231359557584</v>
      </c>
      <c r="EX284" s="65">
        <f>IF(ISERROR(EW284/EO284),"NM",IF(OR(EW284/EO284&lt;0.5,EW284/EO284&gt;2),"NM",(EW284/EO284-1)*100))</f>
        <v>5.1474107416431547</v>
      </c>
      <c r="EY284" s="65"/>
      <c r="EZ284" s="317"/>
      <c r="FA284" s="59"/>
      <c r="FB284" s="75">
        <f>+FB136+FB219</f>
        <v>1133.5401863396746</v>
      </c>
      <c r="FC284" s="63"/>
      <c r="FD284" s="75">
        <f>+FD136+FD219</f>
        <v>1356</v>
      </c>
      <c r="FE284" s="65">
        <f>IF(ISERROR(FD284/FB284),"NM",IF(OR(FD284/FB284&lt;0.5,FD284/FB284&gt;2),"NM",(FD284/FB284-1)*100))</f>
        <v>19.625225143421908</v>
      </c>
      <c r="FF284" s="75">
        <f>+FF136+FF219</f>
        <v>1538</v>
      </c>
      <c r="FG284" s="65">
        <f>IF(ISERROR(FF284/FD284),"NM",IF(OR(FF284/FD284&lt;0.5,FF284/FD284&gt;2),"NM",(FF284/FD284-1)*100))</f>
        <v>13.421828908554566</v>
      </c>
      <c r="FH284" s="75">
        <f>+FH136+FH219</f>
        <v>1538</v>
      </c>
      <c r="FI284" s="65">
        <f>IF(ISERROR(FH284/FF284),"NM",IF(OR(FH284/FF284&lt;0.5,FH284/FF284&gt;2),"NM",(FH284/FF284-1)*100))</f>
        <v>0</v>
      </c>
      <c r="FJ284" s="75">
        <f>+FJ136+FJ219</f>
        <v>1607</v>
      </c>
      <c r="FK284" s="65">
        <f>IF(ISERROR(FJ284/FH284),"NM",IF(OR(FJ284/FH284&lt;0.5,FJ284/FH284&gt;2),"NM",(FJ284/FH284-1)*100))</f>
        <v>4.4863459037711273</v>
      </c>
      <c r="FL284" s="75">
        <f>+FL136+FL219</f>
        <v>1782.6</v>
      </c>
      <c r="FM284" s="65">
        <f>IF(ISERROR(FL284/FJ284),"NM",IF(OR(FL284/FJ284&lt;0.5,FL284/FJ284&gt;2),"NM",(FL284/FJ284-1)*100))</f>
        <v>10.927193528313616</v>
      </c>
      <c r="FN284" s="75">
        <f>+FN136+FN219</f>
        <v>1953.4</v>
      </c>
      <c r="FO284" s="65">
        <f>IF(ISERROR(FN284/FL284),"NM",IF(OR(FN284/FL284&lt;0.5,FN284/FL284&gt;2),"NM",(FN284/FL284-1)*100))</f>
        <v>9.5815101537080736</v>
      </c>
      <c r="FP284" s="75">
        <f>+FP136+FP219</f>
        <v>2058</v>
      </c>
      <c r="FQ284" s="65">
        <f>IF(ISERROR(FP284/FN284),"NM",IF(OR(FP284/FN284&lt;0.5,FP284/FN284&gt;2),"NM",(FP284/FN284-1)*100))</f>
        <v>5.354766048940296</v>
      </c>
      <c r="FR284" s="75">
        <f>+FR136+FR219</f>
        <v>2153</v>
      </c>
      <c r="FS284" s="65">
        <f>IF(ISERROR(FR284/FP284),"NM",IF(OR(FR284/FP284&lt;0.5,FR284/FP284&gt;2),"NM",(FR284/FP284-1)*100))</f>
        <v>4.6161321671525757</v>
      </c>
      <c r="FT284" s="75">
        <f>+FT136+FT219</f>
        <v>2300</v>
      </c>
      <c r="FU284" s="65">
        <f>IF(ISERROR(FT284/FR284),"NM",IF(OR(FT284/FR284&lt;0.5,FT284/FR284&gt;2),"NM",(FT284/FR284-1)*100))</f>
        <v>6.8276823037621837</v>
      </c>
      <c r="FV284" s="75">
        <f>+FV136+FV219</f>
        <v>2559</v>
      </c>
      <c r="FW284" s="65">
        <f>IF(ISERROR(FV284/FT284),"NM",IF(OR(FV284/FT284&lt;0.5,FV284/FT284&gt;2),"NM",(FV284/FT284-1)*100))</f>
        <v>11.260869565217391</v>
      </c>
      <c r="FX284" s="75">
        <f>+FX136+FX219</f>
        <v>2763</v>
      </c>
      <c r="FY284" s="65">
        <f>IF(ISERROR(FX284/FV284),"NM",IF(OR(FX284/FV284&lt;0.5,FX284/FV284&gt;2),"NM",(FX284/FV284-1)*100))</f>
        <v>7.9718640093786597</v>
      </c>
      <c r="FZ284" s="75">
        <f>+FZ136+FZ219</f>
        <v>3007.1540501712898</v>
      </c>
      <c r="GA284" s="65">
        <f>IF(ISERROR(FZ284/FX284),"NM",IF(OR(FZ284/FX284&lt;0.5,FZ284/FX284&gt;2),"NM",(FZ284/FX284-1)*100))</f>
        <v>8.8365562856058446</v>
      </c>
      <c r="GB284" s="75">
        <f>+GB136+GB219</f>
        <v>3277</v>
      </c>
      <c r="GC284" s="65">
        <f>IF(ISERROR(GB284/FZ284),"NM",IF(OR(GB284/FZ284&lt;0.5,GB284/FZ284&gt;2),"NM",(GB284/FZ284-1)*100))</f>
        <v>8.9734661186825271</v>
      </c>
      <c r="GD284" s="75">
        <f>+GD136+GD219</f>
        <v>3459</v>
      </c>
      <c r="GE284" s="65">
        <f>IF(ISERROR(GD284/GB284),"NM",IF(OR(GD284/GB284&lt;0.5,GD284/GB284&gt;2),"NM",(GD284/GB284-1)*100))</f>
        <v>5.5538602380225788</v>
      </c>
      <c r="GF284" s="75">
        <f>+GF136+GF219</f>
        <v>3267</v>
      </c>
      <c r="GG284" s="65">
        <f>IF(ISERROR(GF284/GD284),"NM",IF(OR(GF284/GD284&lt;0.5,GF284/GD284&gt;2),"NM",(GF284/GD284-1)*100))</f>
        <v>-5.5507372072853389</v>
      </c>
      <c r="GH284" s="75">
        <f>+GH136+GH219</f>
        <v>3284</v>
      </c>
      <c r="GI284" s="65">
        <f>IF(ISERROR(GH284/GF284),"NM",IF(OR(GH284/GF284&lt;0.5,GH284/GF284&gt;2),"NM",(GH284/GF284-1)*100))</f>
        <v>0.52035506580960789</v>
      </c>
      <c r="GJ284" s="75">
        <f>+GJ136+GJ219</f>
        <v>3069</v>
      </c>
      <c r="GK284" s="65">
        <f>IF(ISERROR(GJ284/GH284),"NM",IF(OR(GJ284/GH284&lt;0.5,GJ284/GH284&gt;2),"NM",(GJ284/GH284-1)*100))</f>
        <v>-6.5468940316686925</v>
      </c>
      <c r="GL284" s="75">
        <f>+GL136+GL219</f>
        <v>3093</v>
      </c>
      <c r="GM284" s="65">
        <f>IF(ISERROR(GL284/GJ284),"NM",IF(OR(GL284/GJ284&lt;0.5,GL284/GJ284&gt;2),"NM",(GL284/GJ284-1)*100))</f>
        <v>0.782013685239491</v>
      </c>
      <c r="GN284" s="75">
        <f>+GN136+GN219</f>
        <v>2955</v>
      </c>
      <c r="GO284" s="65">
        <f>IF(ISERROR(GN284/GL284),"NM",IF(OR(GN284/GL284&lt;0.5,GN284/GL284&gt;2),"NM",(GN284/GL284-1)*100))</f>
        <v>-4.4616876818622693</v>
      </c>
      <c r="GP284" s="75">
        <f>+GP136+GP219</f>
        <v>3099.8124289061097</v>
      </c>
      <c r="GQ284" s="65">
        <f>IF(ISERROR(GP284/GN284),"NM",IF(OR(GP284/GN284&lt;0.5,GP284/GN284&gt;2),"NM",(GP284/GN284-1)*100))</f>
        <v>4.9005898106974533</v>
      </c>
      <c r="GR284" s="75">
        <f>+GR136+GR219</f>
        <v>2950.7596334871123</v>
      </c>
      <c r="GS284" s="65">
        <f>IF(ISERROR(GR284/GP284),"NM",IF(OR(GR284/GP284&lt;0.5,GR284/GP284&gt;2),"NM",(GR284/GP284-1)*100))</f>
        <v>-4.808445634615266</v>
      </c>
      <c r="GT284" s="75">
        <f>+GT136+GT219</f>
        <v>3078.0890380974479</v>
      </c>
      <c r="GU284" s="65">
        <f>IF(ISERROR(GT284/GR284),"NM",IF(OR(GT284/GR284&lt;0.5,GT284/GR284&gt;2),"NM",(GT284/GR284-1)*100))</f>
        <v>4.3151398428160626</v>
      </c>
      <c r="GV284" s="75">
        <f>+GV136+GV219</f>
        <v>3222.5107974429811</v>
      </c>
      <c r="GW284" s="65">
        <f>IF(ISERROR(GV284/GT284),"NM",IF(OR(GV284/GT284&lt;0.5,GV284/GT284&gt;2),"NM",(GV284/GT284-1)*100))</f>
        <v>4.6919292313519101</v>
      </c>
      <c r="GX284" s="75">
        <f>+GX136+GX219</f>
        <v>3384.6469428276168</v>
      </c>
      <c r="GY284" s="65">
        <f>IF(ISERROR(GX284/GV284),"NM",IF(OR(GX284/GV284&lt;0.5,GX284/GV284&gt;2),"NM",(GX284/GV284-1)*100))</f>
        <v>5.0313608107469765</v>
      </c>
      <c r="GZ284" s="67">
        <f t="shared" si="947"/>
        <v>2.7522114633688366</v>
      </c>
      <c r="HA284" s="280"/>
      <c r="HB284" s="57"/>
      <c r="HC284"/>
      <c r="HD284"/>
      <c r="HE284"/>
      <c r="HF284"/>
      <c r="HG284"/>
      <c r="HH284"/>
    </row>
    <row r="285" spans="1:216" s="2" customFormat="1" ht="13.5" customHeight="1" x14ac:dyDescent="0.2">
      <c r="A285" s="4" t="s">
        <v>477</v>
      </c>
      <c r="B285" s="54" t="s">
        <v>53</v>
      </c>
      <c r="C285" s="75">
        <f>+C133+C216</f>
        <v>1</v>
      </c>
      <c r="D285" s="63"/>
      <c r="E285" s="75">
        <f>+E133+E216</f>
        <v>8</v>
      </c>
      <c r="F285" s="63"/>
      <c r="G285" s="75">
        <f>+G133+G216</f>
        <v>3</v>
      </c>
      <c r="H285" s="63"/>
      <c r="I285" s="75">
        <f>+I133+I216</f>
        <v>1</v>
      </c>
      <c r="J285" s="63"/>
      <c r="K285" s="75">
        <f>+K133+K216</f>
        <v>0</v>
      </c>
      <c r="L285" s="63" t="str">
        <f>IF(ISERROR(K285/C285),"NM",IF(OR(K285/C285&lt;0.5,K285/C285&gt;2),"NM",(K285/C285-1)*100))</f>
        <v>NM</v>
      </c>
      <c r="M285" s="75">
        <f>+M133+M216</f>
        <v>4</v>
      </c>
      <c r="N285" s="63">
        <f>IF(ISERROR(M285/E285),"NM",IF(OR(M285/E285&lt;0.5,M285/E285&gt;2),"NM",(M285/E285-1)*100))</f>
        <v>-50</v>
      </c>
      <c r="O285" s="75">
        <f>+O133+O216</f>
        <v>3</v>
      </c>
      <c r="P285" s="63">
        <f>IF(ISERROR(O285/G285),"NM",IF(OR(O285/G285&lt;0.5,O285/G285&gt;2),"NM",(O285/G285-1)*100))</f>
        <v>0</v>
      </c>
      <c r="Q285" s="75">
        <f>+Q133+Q216</f>
        <v>0</v>
      </c>
      <c r="R285" s="63" t="str">
        <f>IF(ISERROR(Q285/I285),"NM",IF(OR(Q285/I285&lt;0.5,Q285/I285&gt;2),"NM",(Q285/I285-1)*100))</f>
        <v>NM</v>
      </c>
      <c r="S285" s="75">
        <f>+S133+S216</f>
        <v>0</v>
      </c>
      <c r="T285" s="63" t="str">
        <f>IF(ISERROR(S285/K285),"NM",IF(OR(S285/K285&lt;0.5,S285/K285&gt;2),"NM",(S285/K285-1)*100))</f>
        <v>NM</v>
      </c>
      <c r="U285" s="75">
        <f>+U133+U216</f>
        <v>4</v>
      </c>
      <c r="V285" s="63">
        <f>IF(ISERROR(U285/M285),"NM",IF(OR(U285/M285&lt;0.5,U285/M285&gt;2),"NM",(U285/M285-1)*100))</f>
        <v>0</v>
      </c>
      <c r="W285" s="75">
        <f>+W133+W216</f>
        <v>2</v>
      </c>
      <c r="X285" s="63">
        <f>IF(ISERROR(W285/O285),"NM",IF(OR(W285/O285&lt;0.5,W285/O285&gt;2),"NM",(W285/O285-1)*100))</f>
        <v>-33.333333333333336</v>
      </c>
      <c r="Y285" s="75">
        <f>+Y133+Y216</f>
        <v>1</v>
      </c>
      <c r="Z285" s="63" t="str">
        <f>IF(ISERROR(Y285/Q285),"NM",IF(OR(Y285/Q285&lt;0.5,Y285/Q285&gt;2),"NM",(Y285/Q285-1)*100))</f>
        <v>NM</v>
      </c>
      <c r="AA285" s="72">
        <f>+AA133+AA216</f>
        <v>8</v>
      </c>
      <c r="AB285" s="63" t="str">
        <f>IF(ISERROR(AA285/S285),"NM",IF(OR(AA285/S285&lt;0.5,AA285/S285&gt;2),"NM",(AA285/S285-1)*100))</f>
        <v>NM</v>
      </c>
      <c r="AC285" s="75">
        <f>+AC133+AC216</f>
        <v>8</v>
      </c>
      <c r="AD285" s="63">
        <f>IF(ISERROR(AC285/U285),"NM",IF(OR(AC285/U285&lt;0.5,AC285/U285&gt;2),"NM",(AC285/U285-1)*100))</f>
        <v>100</v>
      </c>
      <c r="AE285" s="75">
        <f>+AE133+AE216</f>
        <v>8</v>
      </c>
      <c r="AF285" s="63" t="str">
        <f>IF(ISERROR(AE285/W285),"NM",IF(OR(AE285/W285&lt;0.5,AE285/W285&gt;2),"NM",(AE285/W285-1)*100))</f>
        <v>NM</v>
      </c>
      <c r="AG285" s="75">
        <f>+AG133+AG216</f>
        <v>5</v>
      </c>
      <c r="AH285" s="63" t="str">
        <f>IF(ISERROR(AG285/Y285),"NM",IF(OR(AG285/Y285&lt;0.5,AG285/Y285&gt;2),"NM",(AG285/Y285-1)*100))</f>
        <v>NM</v>
      </c>
      <c r="AI285" s="76">
        <f>+AI133+AI216</f>
        <v>7</v>
      </c>
      <c r="AJ285" s="63">
        <f>IF(ISERROR(AI285/AA285),"NM",IF(OR(AI285/AA285&lt;0.5,AI285/AA285&gt;2),"NM",(AI285/AA285-1)*100))</f>
        <v>-12.5</v>
      </c>
      <c r="AK285" s="75">
        <f>+AK133+AK216</f>
        <v>6</v>
      </c>
      <c r="AL285" s="63">
        <f>IF(ISERROR(AK285/AC285),"NM",IF(OR(AK285/AC285&lt;0.5,AK285/AC285&gt;2),"NM",(AK285/AC285-1)*100))</f>
        <v>-25</v>
      </c>
      <c r="AM285" s="75">
        <f>+AM133+AM216</f>
        <v>7</v>
      </c>
      <c r="AN285" s="63">
        <f>IF(ISERROR(AM285/AE285),"NM",IF(OR(AM285/AE285&lt;0.5,AM285/AE285&gt;2),"NM",(AM285/AE285-1)*100))</f>
        <v>-12.5</v>
      </c>
      <c r="AO285" s="72">
        <f>+AO133+AO216</f>
        <v>9</v>
      </c>
      <c r="AP285" s="63">
        <f>IF(ISERROR(AO285/AG285),"NM",IF(OR(AO285/AG285&lt;0.5,AO285/AG285&gt;2),"NM",(AO285/AG285-1)*100))</f>
        <v>80</v>
      </c>
      <c r="AQ285" s="72">
        <f>+AQ133+AQ216</f>
        <v>9</v>
      </c>
      <c r="AR285" s="63">
        <f>IF(ISERROR(AQ285/AI285),"NM",IF(OR(AQ285/AI285&lt;0.5,AQ285/AI285&gt;2),"NM",(AQ285/AI285-1)*100))</f>
        <v>28.57142857142858</v>
      </c>
      <c r="AS285" s="72">
        <f>+AS133+AS216</f>
        <v>10</v>
      </c>
      <c r="AT285" s="63">
        <f>IF(ISERROR(AS285/AK285),"NM",IF(OR(AS285/AK285&lt;0.5,AS285/AK285&gt;2),"NM",(AS285/AK285-1)*100))</f>
        <v>66.666666666666671</v>
      </c>
      <c r="AU285" s="72">
        <f>+AU133+AU216</f>
        <v>9</v>
      </c>
      <c r="AV285" s="63">
        <f>IF(ISERROR(AU285/AM285),"NM",IF(OR(AU285/AM285&lt;0.5,AU285/AM285&gt;2),"NM",(AU285/AM285-1)*100))</f>
        <v>28.57142857142858</v>
      </c>
      <c r="AW285" s="72">
        <f>+AW133+AW216</f>
        <v>10</v>
      </c>
      <c r="AX285" s="63">
        <f>IF(ISERROR(AW285/AO285),"NM",IF(OR(AW285/AO285&lt;0.5,AW285/AO285&gt;2),"NM",(AW285/AO285-1)*100))</f>
        <v>11.111111111111116</v>
      </c>
      <c r="AY285" s="72">
        <f>+AY133+AY216</f>
        <v>10</v>
      </c>
      <c r="AZ285" s="65">
        <f>IF(ISERROR(AY285/AQ285),"NM",IF(OR(AY285/AQ285&lt;0.5,AY285/AQ285&gt;2),"NM",(AY285/AQ285-1)*100))</f>
        <v>11.111111111111116</v>
      </c>
      <c r="BA285" s="72">
        <f>+BA133+BA216</f>
        <v>6</v>
      </c>
      <c r="BB285" s="65">
        <f>IF(ISERROR(BA285/AS285),"NM",IF(OR(BA285/AS285&lt;0.5,BA285/AS285&gt;2),"NM",(BA285/AS285-1)*100))</f>
        <v>-40</v>
      </c>
      <c r="BC285" s="72">
        <f>+BC133+BC216</f>
        <v>12</v>
      </c>
      <c r="BD285" s="65">
        <f>IF(ISERROR(BC285/AU285),"NM",IF(OR(BC285/AU285&lt;0.5,BC285/AU285&gt;2),"NM",(BC285/AU285-1)*100))</f>
        <v>33.333333333333329</v>
      </c>
      <c r="BE285" s="72">
        <f>+BE133+BE216</f>
        <v>7</v>
      </c>
      <c r="BF285" s="65">
        <f>IF(ISERROR(BE285/AW285),"NM",IF(OR(BE285/AW285&lt;0.5,BE285/AW285&gt;2),"NM",(BE285/AW285-1)*100))</f>
        <v>-30.000000000000004</v>
      </c>
      <c r="BG285" s="72">
        <f>+BG133+BG216</f>
        <v>11</v>
      </c>
      <c r="BH285" s="65">
        <f>IF(ISERROR(BG285/AY285),"NM",IF(OR(BG285/AY285&lt;0.5,BG285/AY285&gt;2),"NM",(BG285/AY285-1)*100))</f>
        <v>10.000000000000009</v>
      </c>
      <c r="BI285" s="72">
        <f>+BI133+BI216</f>
        <v>13</v>
      </c>
      <c r="BJ285" s="65" t="str">
        <f>IF(ISERROR(BI285/BA285),"NM",IF(OR(BI285/BA285&lt;0.5,BI285/BA285&gt;2),"NM",(BI285/BA285-1)*100))</f>
        <v>NM</v>
      </c>
      <c r="BK285" s="72">
        <f>+BK133+BK216</f>
        <v>2</v>
      </c>
      <c r="BL285" s="65" t="str">
        <f>IF(ISERROR(BK285/BC285),"NM",IF(OR(BK285/BC285&lt;0.5,BK285/BC285&gt;2),"NM",(BK285/BC285-1)*100))</f>
        <v>NM</v>
      </c>
      <c r="BM285" s="72">
        <f>+BM133+BM216</f>
        <v>12</v>
      </c>
      <c r="BN285" s="65">
        <f>IF(ISERROR(BM285/BE285),"NM",IF(OR(BM285/BE285&lt;0.5,BM285/BE285&gt;2),"NM",(BM285/BE285-1)*100))</f>
        <v>71.428571428571416</v>
      </c>
      <c r="BO285" s="72">
        <f>+BO133+BO216</f>
        <v>2</v>
      </c>
      <c r="BP285" s="65" t="str">
        <f>IF(ISERROR(BO285/BG285),"NM",IF(OR(BO285/BG285&lt;0.5,BO285/BG285&gt;2),"NM",(BO285/BG285-1)*100))</f>
        <v>NM</v>
      </c>
      <c r="BQ285" s="72">
        <f>+BQ133+BQ216</f>
        <v>16</v>
      </c>
      <c r="BR285" s="65">
        <f>IF(ISERROR(BQ285/BI285),"NM",IF(OR(BQ285/BI285&lt;0.5,BQ285/BI285&gt;2),"NM",(BQ285/BI285-1)*100))</f>
        <v>23.076923076923084</v>
      </c>
      <c r="BS285" s="72">
        <f>+BS133+BS216</f>
        <v>6</v>
      </c>
      <c r="BT285" s="65" t="str">
        <f>IF(ISERROR(BS285/BK285),"NM",IF(OR(BS285/BK285&lt;0.5,BS285/BK285&gt;2),"NM",(BS285/BK285-1)*100))</f>
        <v>NM</v>
      </c>
      <c r="BU285" s="72">
        <f>+BU133+BU216</f>
        <v>-1</v>
      </c>
      <c r="BV285" s="65" t="str">
        <f>IF(ISERROR(BU285/BM285),"NM",IF(OR(BU285/BM285&lt;0.5,BU285/BM285&gt;2),"NM",(BU285/BM285-1)*100))</f>
        <v>NM</v>
      </c>
      <c r="BW285" s="72">
        <f>+BW133+BW216</f>
        <v>9</v>
      </c>
      <c r="BX285" s="65" t="str">
        <f>IF(ISERROR(BW285/BO285),"NM",IF(OR(BW285/BO285&lt;0.5,BW285/BO285&gt;2),"NM",(BW285/BO285-1)*100))</f>
        <v>NM</v>
      </c>
      <c r="BY285" s="72">
        <f>+BY133+BY216</f>
        <v>17</v>
      </c>
      <c r="BZ285" s="65">
        <f>IF(ISERROR(BY285/BQ285),"NM",IF(OR(BY285/BQ285&lt;0.5,BY285/BQ285&gt;2),"NM",(BY285/BQ285-1)*100))</f>
        <v>6.25</v>
      </c>
      <c r="CA285" s="72">
        <f>+CA133+CA216</f>
        <v>11</v>
      </c>
      <c r="CB285" s="65">
        <f>IF(ISERROR(CA285/BS285),"NM",IF(OR(CA285/BS285&lt;0.5,CA285/BS285&gt;2),"NM",(CA285/BS285-1)*100))</f>
        <v>83.333333333333329</v>
      </c>
      <c r="CC285" s="72">
        <f>+CC133+CC216</f>
        <v>17</v>
      </c>
      <c r="CD285" s="65" t="str">
        <f>IF(ISERROR(CC285/BU285),"NM",IF(OR(CC285/BU285&lt;0.5,CC285/BU285&gt;2),"NM",(CC285/BU285-1)*100))</f>
        <v>NM</v>
      </c>
      <c r="CE285" s="72">
        <f>+CE133+CE216</f>
        <v>30</v>
      </c>
      <c r="CF285" s="65" t="str">
        <f>IF(ISERROR(CE285/BW285),"NM",IF(OR(CE285/BW285&lt;0.5,CE285/BW285&gt;2),"NM",(CE285/BW285-1)*100))</f>
        <v>NM</v>
      </c>
      <c r="CG285" s="72">
        <f>+CG133+CG216</f>
        <v>2</v>
      </c>
      <c r="CH285" s="65" t="str">
        <f>IF(ISERROR(CG285/BY285),"NM",IF(OR(CG285/BY285&lt;0.5,CG285/BY285&gt;2),"NM",(CG285/BY285-1)*100))</f>
        <v>NM</v>
      </c>
      <c r="CI285" s="72">
        <f>+CI133+CI216</f>
        <v>7</v>
      </c>
      <c r="CJ285" s="65">
        <f>IF(ISERROR(CI285/CA285),"NM",IF(OR(CI285/CA285&lt;0.5,CI285/CA285&gt;2),"NM",(CI285/CA285-1)*100))</f>
        <v>-36.363636363636367</v>
      </c>
      <c r="CK285" s="72">
        <f>+CK133+CK216</f>
        <v>9</v>
      </c>
      <c r="CL285" s="65">
        <f>IF(ISERROR(CK285/CC285),"NM",IF(OR(CK285/CC285&lt;0.5,CK285/CC285&gt;2),"NM",(CK285/CC285-1)*100))</f>
        <v>-47.058823529411761</v>
      </c>
      <c r="CM285" s="72">
        <f>+CM133+CM216</f>
        <v>23</v>
      </c>
      <c r="CN285" s="65">
        <f>IF(ISERROR(CM285/CE285),"NM",IF(OR(CM285/CE285&lt;0.5,CM285/CE285&gt;2),"NM",(CM285/CE285-1)*100))</f>
        <v>-23.333333333333329</v>
      </c>
      <c r="CO285" s="72">
        <f>+CO133+CO216</f>
        <v>8</v>
      </c>
      <c r="CP285" s="65" t="str">
        <f>IF(ISERROR(CO285/CG285),"NM",IF(OR(CO285/CG285&lt;0.5,CO285/CG285&gt;2),"NM",(CO285/CG285-1)*100))</f>
        <v>NM</v>
      </c>
      <c r="CQ285" s="72">
        <f>+CQ133+CQ216</f>
        <v>10</v>
      </c>
      <c r="CR285" s="65">
        <f>IF(ISERROR(CQ285/CI285),"NM",IF(OR(CQ285/CI285&lt;0.5,CQ285/CI285&gt;2),"NM",(CQ285/CI285-1)*100))</f>
        <v>42.857142857142861</v>
      </c>
      <c r="CS285" s="72">
        <f>+CS133+CS216</f>
        <v>16</v>
      </c>
      <c r="CT285" s="65">
        <f>IF(ISERROR(CS285/CK285),"NM",IF(OR(CS285/CK285&lt;0.5,CS285/CK285&gt;2),"NM",(CS285/CK285-1)*100))</f>
        <v>77.777777777777771</v>
      </c>
      <c r="CU285" s="72">
        <f>+CU133+CU216</f>
        <v>18</v>
      </c>
      <c r="CV285" s="65">
        <f>IF(ISERROR(CU285/CM285),"NM",IF(OR(CU285/CM285&lt;0.5,CU285/CM285&gt;2),"NM",(CU285/CM285-1)*100))</f>
        <v>-21.739130434782606</v>
      </c>
      <c r="CW285" s="72">
        <f>+CW133+CW216</f>
        <v>2</v>
      </c>
      <c r="CX285" s="65" t="str">
        <f>IF(ISERROR(CW285/CO285),"NM",IF(OR(CW285/CO285&lt;0.5,CW285/CO285&gt;2),"NM",(CW285/CO285-1)*100))</f>
        <v>NM</v>
      </c>
      <c r="CY285" s="72">
        <f>+CY133+CY216</f>
        <v>27</v>
      </c>
      <c r="CZ285" s="65" t="str">
        <f>IF(ISERROR(CY285/CQ285),"NM",IF(OR(CY285/CQ285&lt;0.5,CY285/CQ285&gt;2),"NM",(CY285/CQ285-1)*100))</f>
        <v>NM</v>
      </c>
      <c r="DA285" s="72">
        <f>+DA133+DA216</f>
        <v>26</v>
      </c>
      <c r="DB285" s="65">
        <f>IF(ISERROR(DA285/CS285),"NM",IF(OR(DA285/CS285&lt;0.5,DA285/CS285&gt;2),"NM",(DA285/CS285-1)*100))</f>
        <v>62.5</v>
      </c>
      <c r="DC285" s="72">
        <f>+DC133+DC216</f>
        <v>27</v>
      </c>
      <c r="DD285" s="65">
        <f>IF(ISERROR(DC285/CU285),"NM",IF(OR(DC285/CU285&lt;0.5,DC285/CU285&gt;2),"NM",(DC285/CU285-1)*100))</f>
        <v>50</v>
      </c>
      <c r="DE285" s="72">
        <f>+DE133+DE216</f>
        <v>12</v>
      </c>
      <c r="DF285" s="65" t="str">
        <f>IF(ISERROR(DE285/CW285),"NM",IF(OR(DE285/CW285&lt;0.5,DE285/CW285&gt;2),"NM",(DE285/CW285-1)*100))</f>
        <v>NM</v>
      </c>
      <c r="DG285" s="72">
        <f>+DG133+DG216</f>
        <v>9</v>
      </c>
      <c r="DH285" s="65" t="str">
        <f>IF(ISERROR(DG285/CY285),"NM",IF(OR(DG285/CY285&lt;0.5,DG285/CY285&gt;2),"NM",(DG285/CY285-1)*100))</f>
        <v>NM</v>
      </c>
      <c r="DI285" s="72">
        <f>+DI133+DI216</f>
        <v>10</v>
      </c>
      <c r="DJ285" s="65" t="str">
        <f>IF(ISERROR(DI285/DA285),"NM",IF(OR(DI285/DA285&lt;0.5,DI285/DA285&gt;2),"NM",(DI285/DA285-1)*100))</f>
        <v>NM</v>
      </c>
      <c r="DK285" s="72">
        <f>+DK133+DK216</f>
        <v>8</v>
      </c>
      <c r="DL285" s="65" t="str">
        <f>IF(ISERROR(DK285/DC285),"NM",IF(OR(DK285/DC285&lt;0.5,DK285/DC285&gt;2),"NM",(DK285/DC285-1)*100))</f>
        <v>NM</v>
      </c>
      <c r="DM285" s="72">
        <f>+DM133+DM216</f>
        <v>9</v>
      </c>
      <c r="DN285" s="65">
        <f>IF(ISERROR(DM285/DE285),"NM",IF(OR(DM285/DE285&lt;0.5,DM285/DE285&gt;2),"NM",(DM285/DE285-1)*100))</f>
        <v>-25</v>
      </c>
      <c r="DO285" s="72">
        <f>+DO133+DO216</f>
        <v>9</v>
      </c>
      <c r="DP285" s="65">
        <f>IF(ISERROR(DO285/DG285),"NM",IF(OR(DO285/DG285&lt;0.5,DO285/DG285&gt;2),"NM",(DO285/DG285-1)*100))</f>
        <v>0</v>
      </c>
      <c r="DQ285" s="72">
        <f>+DQ133+DQ216</f>
        <v>8</v>
      </c>
      <c r="DR285" s="65">
        <f>IF(ISERROR(DQ285/DI285),"NM",IF(OR(DQ285/DI285&lt;0.5,DQ285/DI285&gt;2),"NM",(DQ285/DI285-1)*100))</f>
        <v>-19.999999999999996</v>
      </c>
      <c r="DS285" s="72">
        <f>+DS133+DS216</f>
        <v>11</v>
      </c>
      <c r="DT285" s="65">
        <f>IF(ISERROR(DS285/DK285),"NM",IF(OR(DS285/DK285&lt;0.5,DS285/DK285&gt;2),"NM",(DS285/DK285-1)*100))</f>
        <v>37.5</v>
      </c>
      <c r="DU285" s="72">
        <f>+DU133+DU216</f>
        <v>9</v>
      </c>
      <c r="DV285" s="65">
        <f>IF(ISERROR(DU285/DM285),"NM",IF(OR(DU285/DM285&lt;0.5,DU285/DM285&gt;2),"NM",(DU285/DM285-1)*100))</f>
        <v>0</v>
      </c>
      <c r="DW285" s="72">
        <f>+DW133+DW216</f>
        <v>8</v>
      </c>
      <c r="DX285" s="65">
        <f>IF(ISERROR(DW285/DO285),"NM",IF(OR(DW285/DO285&lt;0.5,DW285/DO285&gt;2),"NM",(DW285/DO285-1)*100))</f>
        <v>-11.111111111111116</v>
      </c>
      <c r="DY285" s="72">
        <f>+DY133+DY216</f>
        <v>11</v>
      </c>
      <c r="DZ285" s="65">
        <f>IF(ISERROR(DY285/DQ285),"NM",IF(OR(DY285/DQ285&lt;0.5,DY285/DQ285&gt;2),"NM",(DY285/DQ285-1)*100))</f>
        <v>37.5</v>
      </c>
      <c r="EA285" s="72">
        <f>+EA133+EA216</f>
        <v>11</v>
      </c>
      <c r="EB285" s="65">
        <f>IF(ISERROR(EA285/DS285),"NM",IF(OR(EA285/DS285&lt;0.5,EA285/DS285&gt;2),"NM",(EA285/DS285-1)*100))</f>
        <v>0</v>
      </c>
      <c r="EC285" s="75">
        <f>+EC133+EC216</f>
        <v>11</v>
      </c>
      <c r="ED285" s="65">
        <f>IF(ISERROR(EC285/DU285),"NM",IF(OR(EC285/DU285&lt;0.5,EC285/DU285&gt;2),"NM",(EC285/DU285-1)*100))</f>
        <v>22.222222222222232</v>
      </c>
      <c r="EE285" s="75">
        <f>+EE133+EE216</f>
        <v>12</v>
      </c>
      <c r="EF285" s="65">
        <f>IF(ISERROR(EE285/DW285),"NM",IF(OR(EE285/DW285&lt;0.5,EE285/DW285&gt;2),"NM",(EE285/DW285-1)*100))</f>
        <v>50</v>
      </c>
      <c r="EG285" s="75">
        <f>+EG133+EG216</f>
        <v>15</v>
      </c>
      <c r="EH285" s="65">
        <f>IF(ISERROR(EG285/DY285),"NM",IF(OR(EG285/DY285&lt;0.5,EG285/DY285&gt;2),"NM",(EG285/DY285-1)*100))</f>
        <v>36.363636363636353</v>
      </c>
      <c r="EI285" s="75">
        <f>+EI133+EI216</f>
        <v>11</v>
      </c>
      <c r="EJ285" s="65">
        <f>IF(ISERROR(EI285/EA285),"NM",IF(OR(EI285/EA285&lt;0.5,EI285/EA285&gt;2),"NM",(EI285/EA285-1)*100))</f>
        <v>0</v>
      </c>
      <c r="EK285" s="75">
        <f>+EK133+EK216</f>
        <v>11</v>
      </c>
      <c r="EL285" s="65">
        <f>IF(ISERROR(EK285/EC285),"NM",IF(OR(EK285/EC285&lt;0.5,EK285/EC285&gt;2),"NM",(EK285/EC285-1)*100))</f>
        <v>0</v>
      </c>
      <c r="EM285" s="75">
        <f>+EM133+EM216</f>
        <v>12</v>
      </c>
      <c r="EN285" s="65">
        <f>IF(ISERROR(EM285/EE285),"NM",IF(OR(EM285/EE285&lt;0.5,EM285/EE285&gt;2),"NM",(EM285/EE285-1)*100))</f>
        <v>0</v>
      </c>
      <c r="EO285" s="75">
        <f>+EO133+EO216</f>
        <v>12</v>
      </c>
      <c r="EP285" s="65">
        <f>IF(ISERROR(EO285/EG285),"NM",IF(OR(EO285/EG285&lt;0.5,EO285/EG285&gt;2),"NM",(EO285/EG285-1)*100))</f>
        <v>-19.999999999999996</v>
      </c>
      <c r="EQ285" s="75">
        <f>+EQ133+EQ216</f>
        <v>12.144585987261147</v>
      </c>
      <c r="ER285" s="65">
        <f>IF(ISERROR(EQ285/EI285),"NM",IF(OR(EQ285/EI285&lt;0.5,EQ285/EI285&gt;2),"NM",(EQ285/EI285-1)*100))</f>
        <v>10.405327156919508</v>
      </c>
      <c r="ES285" s="75">
        <f>+ES133+ES216</f>
        <v>11.976163610719324</v>
      </c>
      <c r="ET285" s="65">
        <f>IF(ISERROR(ES285/EK285),"NM",IF(OR(ES285/EK285&lt;0.5,ES285/EK285&gt;2),"NM",(ES285/EK285-1)*100))</f>
        <v>8.8742146429029454</v>
      </c>
      <c r="EU285" s="75">
        <f>+EU133+EU216</f>
        <v>12.83935119887165</v>
      </c>
      <c r="EV285" s="65">
        <f>IF(ISERROR(EU285/EM285),"NM",IF(OR(EU285/EM285&lt;0.5,EU285/EM285&gt;2),"NM",(EU285/EM285-1)*100))</f>
        <v>6.9945933239304203</v>
      </c>
      <c r="EW285" s="75">
        <f>+EW133+EW216</f>
        <v>12.845980253878704</v>
      </c>
      <c r="EX285" s="65">
        <f>IF(ISERROR(EW285/EO285),"NM",IF(OR(EW285/EO285&lt;0.5,EW285/EO285&gt;2),"NM",(EW285/EO285-1)*100))</f>
        <v>7.0498354489892057</v>
      </c>
      <c r="EY285" s="65"/>
      <c r="EZ285" s="317"/>
      <c r="FA285" s="59"/>
      <c r="FB285" s="75">
        <f>+FB133+FB216</f>
        <v>6.4678807395522959</v>
      </c>
      <c r="FC285" s="68"/>
      <c r="FD285" s="75">
        <f>+FD133+FD216</f>
        <v>7</v>
      </c>
      <c r="FE285" s="65">
        <f>IF(ISERROR(FD285/FB285),"NM",IF(OR(FD285/FB285&lt;0.5,FD285/FB285&gt;2),"NM",(FD285/FB285-1)*100))</f>
        <v>8.2271037744047426</v>
      </c>
      <c r="FF285" s="75">
        <f>+FF133+FF216</f>
        <v>13</v>
      </c>
      <c r="FG285" s="65">
        <f>IF(ISERROR(FF285/FD285),"NM",IF(OR(FF285/FD285&lt;0.5,FF285/FD285&gt;2),"NM",(FF285/FD285-1)*100))</f>
        <v>85.714285714285722</v>
      </c>
      <c r="FH285" s="75">
        <f>+FH133+FH216</f>
        <v>7</v>
      </c>
      <c r="FI285" s="65">
        <f>IF(ISERROR(FH285/FF285),"NM",IF(OR(FH285/FF285&lt;0.5,FH285/FF285&gt;2),"NM",(FH285/FF285-1)*100))</f>
        <v>-46.153846153846153</v>
      </c>
      <c r="FJ285" s="75">
        <f>+FJ133+FJ216</f>
        <v>7</v>
      </c>
      <c r="FK285" s="65">
        <f>IF(ISERROR(FJ285/FH285),"NM",IF(OR(FJ285/FH285&lt;0.5,FJ285/FH285&gt;2),"NM",(FJ285/FH285-1)*100))</f>
        <v>0</v>
      </c>
      <c r="FL285" s="75">
        <f>+FL133+FL216</f>
        <v>29</v>
      </c>
      <c r="FM285" s="65" t="str">
        <f>IF(ISERROR(FL285/FJ285),"NM",IF(OR(FL285/FJ285&lt;0.5,FL285/FJ285&gt;2),"NM",(FL285/FJ285-1)*100))</f>
        <v>NM</v>
      </c>
      <c r="FN285" s="75">
        <f>+FN133+FN216</f>
        <v>29</v>
      </c>
      <c r="FO285" s="65">
        <f>IF(ISERROR(FN285/FL285),"NM",IF(OR(FN285/FL285&lt;0.5,FN285/FL285&gt;2),"NM",(FN285/FL285-1)*100))</f>
        <v>0</v>
      </c>
      <c r="FP285" s="75">
        <f>+FP133+FP216</f>
        <v>38</v>
      </c>
      <c r="FQ285" s="65">
        <f>IF(ISERROR(FP285/FN285),"NM",IF(OR(FP285/FN285&lt;0.5,FP285/FN285&gt;2),"NM",(FP285/FN285-1)*100))</f>
        <v>31.034482758620683</v>
      </c>
      <c r="FR285" s="75">
        <f>+FR133+FR216</f>
        <v>35</v>
      </c>
      <c r="FS285" s="65">
        <f>IF(ISERROR(FR285/FP285),"NM",IF(OR(FR285/FP285&lt;0.5,FR285/FP285&gt;2),"NM",(FR285/FP285-1)*100))</f>
        <v>-7.8947368421052655</v>
      </c>
      <c r="FT285" s="75">
        <f>+FT133+FT216</f>
        <v>38</v>
      </c>
      <c r="FU285" s="65">
        <f>IF(ISERROR(FT285/FR285),"NM",IF(OR(FT285/FR285&lt;0.5,FT285/FR285&gt;2),"NM",(FT285/FR285-1)*100))</f>
        <v>8.5714285714285623</v>
      </c>
      <c r="FV285" s="75">
        <f>+FV133+FV216</f>
        <v>23</v>
      </c>
      <c r="FW285" s="65">
        <f>IF(ISERROR(FV285/FT285),"NM",IF(OR(FV285/FT285&lt;0.5,FV285/FT285&gt;2),"NM",(FV285/FT285-1)*100))</f>
        <v>-39.473684210526315</v>
      </c>
      <c r="FX285" s="75">
        <f>+FX133+FX216</f>
        <v>54</v>
      </c>
      <c r="FY285" s="65" t="str">
        <f>IF(ISERROR(FX285/FV285),"NM",IF(OR(FX285/FV285&lt;0.5,FX285/FV285&gt;2),"NM",(FX285/FV285-1)*100))</f>
        <v>NM</v>
      </c>
      <c r="FZ285" s="72">
        <f>+FZ133+FZ216</f>
        <v>48</v>
      </c>
      <c r="GA285" s="65">
        <f>IF(ISERROR(FZ285/FX285),"NM",IF(OR(FZ285/FX285&lt;0.5,FZ285/FX285&gt;2),"NM",(FZ285/FX285-1)*100))</f>
        <v>-11.111111111111116</v>
      </c>
      <c r="GB285" s="75">
        <f>+GB133+GB216</f>
        <v>57</v>
      </c>
      <c r="GC285" s="65">
        <f>IF(ISERROR(GB285/FZ285),"NM",IF(OR(GB285/FZ285&lt;0.5,GB285/FZ285&gt;2),"NM",(GB285/FZ285-1)*100))</f>
        <v>18.75</v>
      </c>
      <c r="GD285" s="75">
        <f>+GD133+GD216</f>
        <v>73</v>
      </c>
      <c r="GE285" s="65">
        <f>IF(ISERROR(GD285/GB285),"NM",IF(OR(GD285/GB285&lt;0.5,GD285/GB285&gt;2),"NM",(GD285/GB285-1)*100))</f>
        <v>28.07017543859649</v>
      </c>
      <c r="GF285" s="75">
        <f>+GF133+GF216</f>
        <v>58</v>
      </c>
      <c r="GG285" s="65">
        <f>IF(ISERROR(GF285/GD285),"NM",IF(OR(GF285/GD285&lt;0.5,GF285/GD285&gt;2),"NM",(GF285/GD285-1)*100))</f>
        <v>-20.547945205479458</v>
      </c>
      <c r="GH285" s="75">
        <f>+GH133+GH216</f>
        <v>34</v>
      </c>
      <c r="GI285" s="65">
        <f>IF(ISERROR(GH285/GF285),"NM",IF(OR(GH285/GF285&lt;0.5,GH285/GF285&gt;2),"NM",(GH285/GF285-1)*100))</f>
        <v>-41.379310344827594</v>
      </c>
      <c r="GJ285" s="75">
        <f>+GJ133+GJ216</f>
        <v>39</v>
      </c>
      <c r="GK285" s="65">
        <f>IF(ISERROR(GJ285/GH285),"NM",IF(OR(GJ285/GH285&lt;0.5,GJ285/GH285&gt;2),"NM",(GJ285/GH285-1)*100))</f>
        <v>14.705882352941169</v>
      </c>
      <c r="GL285" s="75">
        <f>+GL133+GL216</f>
        <v>49</v>
      </c>
      <c r="GM285" s="65">
        <f>IF(ISERROR(GL285/GJ285),"NM",IF(OR(GL285/GJ285&lt;0.5,GL285/GJ285&gt;2),"NM",(GL285/GJ285-1)*100))</f>
        <v>25.641025641025639</v>
      </c>
      <c r="GN285" s="75">
        <f>+GN133+GN216</f>
        <v>46</v>
      </c>
      <c r="GO285" s="65">
        <f>IF(ISERROR(GN285/GL285),"NM",IF(OR(GN285/GL285&lt;0.5,GN285/GL285&gt;2),"NM",(GN285/GL285-1)*100))</f>
        <v>-6.122448979591832</v>
      </c>
      <c r="GP285" s="75">
        <f>+GP133+GP216</f>
        <v>49.806081050730825</v>
      </c>
      <c r="GQ285" s="65">
        <f>IF(ISERROR(GP285/GN285),"NM",IF(OR(GP285/GN285&lt;0.5,GP285/GN285&gt;2),"NM",(GP285/GN285-1)*100))</f>
        <v>8.2740892407191744</v>
      </c>
      <c r="GR285" s="75">
        <f>+GR133+GR216</f>
        <v>51.897057827926673</v>
      </c>
      <c r="GS285" s="65">
        <f>IF(ISERROR(GR285/GP285),"NM",IF(OR(GR285/GP285&lt;0.5,GR285/GP285&gt;2),"NM",(GR285/GP285-1)*100))</f>
        <v>4.1982359042986195</v>
      </c>
      <c r="GT285" s="75">
        <f>+GT133+GT216</f>
        <v>53.877469562764468</v>
      </c>
      <c r="GU285" s="65">
        <f>IF(ISERROR(GT285/GR285),"NM",IF(OR(GT285/GR285&lt;0.5,GT285/GR285&gt;2),"NM",(GT285/GR285-1)*100))</f>
        <v>3.8160385534844465</v>
      </c>
      <c r="GV285" s="75">
        <f>+GV133+GV216</f>
        <v>55.959643649647404</v>
      </c>
      <c r="GW285" s="65">
        <f>IF(ISERROR(GV285/GT285),"NM",IF(OR(GV285/GT285&lt;0.5,GV285/GT285&gt;2),"NM",(GV285/GT285-1)*100))</f>
        <v>3.8646471405961558</v>
      </c>
      <c r="GX285" s="75">
        <f>+GX133+GX216</f>
        <v>58.150867959136832</v>
      </c>
      <c r="GY285" s="65">
        <f>IF(ISERROR(GX285/GV285),"NM",IF(OR(GX285/GV285&lt;0.5,GX285/GV285&gt;2),"NM",(GX285/GV285-1)*100))</f>
        <v>3.9157224145462077</v>
      </c>
      <c r="GZ285" s="67">
        <f t="shared" si="947"/>
        <v>4.7996118022434864</v>
      </c>
      <c r="HA285" s="280"/>
      <c r="HB285" s="57"/>
      <c r="HC285"/>
      <c r="HD285"/>
      <c r="HE285"/>
      <c r="HF285"/>
      <c r="HG285"/>
      <c r="HH285"/>
    </row>
    <row r="286" spans="1:216" s="2" customFormat="1" ht="13.5" customHeight="1" x14ac:dyDescent="0.2">
      <c r="A286" s="4" t="s">
        <v>479</v>
      </c>
      <c r="B286" s="61" t="s">
        <v>27</v>
      </c>
      <c r="C286" s="75">
        <f>SUM(C283:C285)</f>
        <v>2394</v>
      </c>
      <c r="D286" s="63"/>
      <c r="E286" s="75">
        <f>SUM(E283:E285)</f>
        <v>2440</v>
      </c>
      <c r="F286" s="63"/>
      <c r="G286" s="75">
        <f>SUM(G283:G285)</f>
        <v>2470</v>
      </c>
      <c r="H286" s="63"/>
      <c r="I286" s="75">
        <f>SUM(I283:I285)</f>
        <v>2470</v>
      </c>
      <c r="J286" s="63"/>
      <c r="K286" s="75">
        <f>SUM(K283:K285)</f>
        <v>2408</v>
      </c>
      <c r="L286" s="63">
        <f>IF(ISERROR(K286/C286),"NM",IF(OR(K286/C286&lt;0.5,K286/C286&gt;2),"NM",(K286/C286-1)*100))</f>
        <v>0.58479532163742132</v>
      </c>
      <c r="M286" s="75">
        <f>SUM(M283:M285)</f>
        <v>2362</v>
      </c>
      <c r="N286" s="63">
        <f>IF(ISERROR(M286/E286),"NM",IF(OR(M286/E286&lt;0.5,M286/E286&gt;2),"NM",(M286/E286-1)*100))</f>
        <v>-3.1967213114754145</v>
      </c>
      <c r="O286" s="75">
        <f>SUM(O283:O285)</f>
        <v>2426</v>
      </c>
      <c r="P286" s="63">
        <f>IF(ISERROR(O286/G286),"NM",IF(OR(O286/G286&lt;0.5,O286/G286&gt;2),"NM",(O286/G286-1)*100))</f>
        <v>-1.7813765182186247</v>
      </c>
      <c r="Q286" s="75">
        <f>SUM(Q283:Q285)</f>
        <v>2431</v>
      </c>
      <c r="R286" s="63">
        <f>IF(ISERROR(Q286/I286),"NM",IF(OR(Q286/I286&lt;0.5,Q286/I286&gt;2),"NM",(Q286/I286-1)*100))</f>
        <v>-1.5789473684210575</v>
      </c>
      <c r="S286" s="75">
        <f>SUM(S283:S285)</f>
        <v>2378</v>
      </c>
      <c r="T286" s="63">
        <f>IF(ISERROR(S286/K286),"NM",IF(OR(S286/K286&lt;0.5,S286/K286&gt;2),"NM",(S286/K286-1)*100))</f>
        <v>-1.2458471760797396</v>
      </c>
      <c r="U286" s="75">
        <f>SUM(U283:U285)</f>
        <v>2496</v>
      </c>
      <c r="V286" s="63">
        <f>IF(ISERROR(U286/M286),"NM",IF(OR(U286/M286&lt;0.5,U286/M286&gt;2),"NM",(U286/M286-1)*100))</f>
        <v>5.6731583403895058</v>
      </c>
      <c r="W286" s="75">
        <f>SUM(W283:W285)</f>
        <v>2671</v>
      </c>
      <c r="X286" s="63">
        <f>IF(ISERROR(W286/O286),"NM",IF(OR(W286/O286&lt;0.5,W286/O286&gt;2),"NM",(W286/O286-1)*100))</f>
        <v>10.098928276999185</v>
      </c>
      <c r="Y286" s="75">
        <f>SUM(Y283:Y285)</f>
        <v>2665</v>
      </c>
      <c r="Z286" s="63">
        <f>IF(ISERROR(Y286/Q286),"NM",IF(OR(Y286/Q286&lt;0.5,Y286/Q286&gt;2),"NM",(Y286/Q286-1)*100))</f>
        <v>9.625668449197855</v>
      </c>
      <c r="AA286" s="72">
        <f>SUM(AA283:AA285)</f>
        <v>2808.6</v>
      </c>
      <c r="AB286" s="63">
        <f>IF(ISERROR(AA286/S286),"NM",IF(OR(AA286/S286&lt;0.5,AA286/S286&gt;2),"NM",(AA286/S286-1)*100))</f>
        <v>18.107653490328012</v>
      </c>
      <c r="AC286" s="75">
        <f>SUM(AC283:AC285)</f>
        <v>2850</v>
      </c>
      <c r="AD286" s="63">
        <f>IF(ISERROR(AC286/U286),"NM",IF(OR(AC286/U286&lt;0.5,AC286/U286&gt;2),"NM",(AC286/U286-1)*100))</f>
        <v>14.182692307692314</v>
      </c>
      <c r="AE286" s="75">
        <f>SUM(AE283:AE285)</f>
        <v>2933</v>
      </c>
      <c r="AF286" s="63">
        <f>IF(ISERROR(AE286/W286),"NM",IF(OR(AE286/W286&lt;0.5,AE286/W286&gt;2),"NM",(AE286/W286-1)*100))</f>
        <v>9.809060277049797</v>
      </c>
      <c r="AG286" s="75">
        <f>SUM(AG283:AG285)</f>
        <v>3140</v>
      </c>
      <c r="AH286" s="63">
        <f>IF(ISERROR(AG286/Y286),"NM",IF(OR(AG286/Y286&lt;0.5,AG286/Y286&gt;2),"NM",(AG286/Y286-1)*100))</f>
        <v>17.823639774859281</v>
      </c>
      <c r="AI286" s="76">
        <f>SUM(AI283:AI285)</f>
        <v>3253</v>
      </c>
      <c r="AJ286" s="63">
        <f>IF(ISERROR(AI286/AA286),"NM",IF(OR(AI286/AA286&lt;0.5,AI286/AA286&gt;2),"NM",(AI286/AA286-1)*100))</f>
        <v>15.822829879655353</v>
      </c>
      <c r="AK286" s="75">
        <f>SUM(AK283:AK285)</f>
        <v>3257</v>
      </c>
      <c r="AL286" s="63">
        <f>IF(ISERROR(AK286/AC286),"NM",IF(OR(AK286/AC286&lt;0.5,AK286/AC286&gt;2),"NM",(AK286/AC286-1)*100))</f>
        <v>14.28070175438596</v>
      </c>
      <c r="AM286" s="75">
        <f>SUM(AM283:AM285)</f>
        <v>3319</v>
      </c>
      <c r="AN286" s="63">
        <f>IF(ISERROR(AM286/AE286),"NM",IF(OR(AM286/AE286&lt;0.5,AM286/AE286&gt;2),"NM",(AM286/AE286-1)*100))</f>
        <v>13.160586430276178</v>
      </c>
      <c r="AO286" s="72">
        <f>SUM(AO283:AO285)</f>
        <v>3455.4</v>
      </c>
      <c r="AP286" s="63">
        <f>IF(ISERROR(AO286/AG286),"NM",IF(OR(AO286/AG286&lt;0.5,AO286/AG286&gt;2),"NM",(AO286/AG286-1)*100))</f>
        <v>10.044585987261145</v>
      </c>
      <c r="AQ286" s="72">
        <f>SUM(AQ283:AQ285)</f>
        <v>3563</v>
      </c>
      <c r="AR286" s="63">
        <f>IF(ISERROR(AQ286/AI286),"NM",IF(OR(AQ286/AI286&lt;0.5,AQ286/AI286&gt;2),"NM",(AQ286/AI286-1)*100))</f>
        <v>9.5296649246848997</v>
      </c>
      <c r="AS286" s="72">
        <f>SUM(AS283:AS285)</f>
        <v>3546</v>
      </c>
      <c r="AT286" s="63">
        <f>IF(ISERROR(AS286/AK286),"NM",IF(OR(AS286/AK286&lt;0.5,AS286/AK286&gt;2),"NM",(AS286/AK286-1)*100))</f>
        <v>8.873196192815481</v>
      </c>
      <c r="AU286" s="72">
        <f>SUM(AU283:AU285)</f>
        <v>3523</v>
      </c>
      <c r="AV286" s="63">
        <f>IF(ISERROR(AU286/AM286),"NM",IF(OR(AU286/AM286&lt;0.5,AU286/AM286&gt;2),"NM",(AU286/AM286-1)*100))</f>
        <v>6.1464296474841751</v>
      </c>
      <c r="AW286" s="72">
        <f>SUM(AW283:AW285)</f>
        <v>3453</v>
      </c>
      <c r="AX286" s="63">
        <f>IF(ISERROR(AW286/AO286),"NM",IF(OR(AW286/AO286&lt;0.5,AW286/AO286&gt;2),"NM",(AW286/AO286-1)*100))</f>
        <v>-6.945650286508398E-2</v>
      </c>
      <c r="AY286" s="72">
        <f>SUM(AY283:AY285)</f>
        <v>3533</v>
      </c>
      <c r="AZ286" s="65">
        <f>IF(ISERROR(AY286/AQ286),"NM",IF(OR(AY286/AQ286&lt;0.5,AY286/AQ286&gt;2),"NM",(AY286/AQ286-1)*100))</f>
        <v>-0.84198708953129309</v>
      </c>
      <c r="BA286" s="72">
        <f>SUM(BA283:BA285)</f>
        <v>3636</v>
      </c>
      <c r="BB286" s="65">
        <f>IF(ISERROR(BA286/AS286),"NM",IF(OR(BA286/AS286&lt;0.5,BA286/AS286&gt;2),"NM",(BA286/AS286-1)*100))</f>
        <v>2.5380710659898442</v>
      </c>
      <c r="BC286" s="72">
        <f>SUM(BC283:BC285)</f>
        <v>3664</v>
      </c>
      <c r="BD286" s="65">
        <f>IF(ISERROR(BC286/AU286),"NM",IF(OR(BC286/AU286&lt;0.5,BC286/AU286&gt;2),"NM",(BC286/AU286-1)*100))</f>
        <v>4.0022707919386891</v>
      </c>
      <c r="BE286" s="72">
        <f>SUM(BE283:BE285)</f>
        <v>3669</v>
      </c>
      <c r="BF286" s="65">
        <f>IF(ISERROR(BE286/AW286),"NM",IF(OR(BE286/AW286&lt;0.5,BE286/AW286&gt;2),"NM",(BE286/AW286-1)*100))</f>
        <v>6.2554300608166802</v>
      </c>
      <c r="BG286" s="72">
        <f>SUM(BG283:BG285)</f>
        <v>3726</v>
      </c>
      <c r="BH286" s="65">
        <f>IF(ISERROR(BG286/AY286),"NM",IF(OR(BG286/AY286&lt;0.5,BG286/AY286&gt;2),"NM",(BG286/AY286-1)*100))</f>
        <v>5.4627795075007146</v>
      </c>
      <c r="BI286" s="72">
        <f>SUM(BI283:BI285)</f>
        <v>3741</v>
      </c>
      <c r="BJ286" s="65">
        <f>IF(ISERROR(BI286/BA286),"NM",IF(OR(BI286/BA286&lt;0.5,BI286/BA286&gt;2),"NM",(BI286/BA286-1)*100))</f>
        <v>2.8877887788778978</v>
      </c>
      <c r="BK286" s="72">
        <f>SUM(BK283:BK285)</f>
        <v>3844</v>
      </c>
      <c r="BL286" s="65">
        <f>IF(ISERROR(BK286/BC286),"NM",IF(OR(BK286/BC286&lt;0.5,BK286/BC286&gt;2),"NM",(BK286/BC286-1)*100))</f>
        <v>4.9126637554585129</v>
      </c>
      <c r="BM286" s="72">
        <f>SUM(BM283:BM285)</f>
        <v>4001</v>
      </c>
      <c r="BN286" s="65">
        <f>IF(ISERROR(BM286/BE286),"NM",IF(OR(BM286/BE286&lt;0.5,BM286/BE286&gt;2),"NM",(BM286/BE286-1)*100))</f>
        <v>9.0487871354592464</v>
      </c>
      <c r="BO286" s="72">
        <f>SUM(BO283:BO285)</f>
        <v>4256</v>
      </c>
      <c r="BP286" s="65">
        <f>IF(ISERROR(BO286/BG286),"NM",IF(OR(BO286/BG286&lt;0.5,BO286/BG286&gt;2),"NM",(BO286/BG286-1)*100))</f>
        <v>14.224369296833061</v>
      </c>
      <c r="BQ286" s="72">
        <f>SUM(BQ283:BQ285)</f>
        <v>4333</v>
      </c>
      <c r="BR286" s="65">
        <f>IF(ISERROR(BQ286/BI286),"NM",IF(OR(BQ286/BI286&lt;0.5,BQ286/BI286&gt;2),"NM",(BQ286/BI286-1)*100))</f>
        <v>15.824645816626571</v>
      </c>
      <c r="BS286" s="72">
        <f>SUM(BS283:BS285)</f>
        <v>4286</v>
      </c>
      <c r="BT286" s="65">
        <f>IF(ISERROR(BS286/BK286),"NM",IF(OR(BS286/BK286&lt;0.5,BS286/BK286&gt;2),"NM",(BS286/BK286-1)*100))</f>
        <v>11.498439125910508</v>
      </c>
      <c r="BU286" s="72">
        <f>SUM(BU283:BU285)</f>
        <v>4654</v>
      </c>
      <c r="BV286" s="65">
        <f>IF(ISERROR(BU286/BM286),"NM",IF(OR(BU286/BM286&lt;0.5,BU286/BM286&gt;2),"NM",(BU286/BM286-1)*100))</f>
        <v>16.320919770057497</v>
      </c>
      <c r="BW286" s="72">
        <f>SUM(BW283:BW285)</f>
        <v>4809</v>
      </c>
      <c r="BX286" s="65">
        <f>IF(ISERROR(BW286/BO286),"NM",IF(OR(BW286/BO286&lt;0.5,BW286/BO286&gt;2),"NM",(BW286/BO286-1)*100))</f>
        <v>12.993421052631572</v>
      </c>
      <c r="BY286" s="72">
        <f>SUM(BY283:BY285)</f>
        <v>4683</v>
      </c>
      <c r="BZ286" s="65">
        <f>IF(ISERROR(BY286/BQ286),"NM",IF(OR(BY286/BQ286&lt;0.5,BY286/BQ286&gt;2),"NM",(BY286/BQ286-1)*100))</f>
        <v>8.0775444264943541</v>
      </c>
      <c r="CA286" s="72">
        <f>SUM(CA283:CA285)</f>
        <v>4866</v>
      </c>
      <c r="CB286" s="65">
        <f>IF(ISERROR(CA286/BS286),"NM",IF(OR(CA286/BS286&lt;0.5,CA286/BS286&gt;2),"NM",(CA286/BS286-1)*100))</f>
        <v>13.532431171255244</v>
      </c>
      <c r="CC286" s="72">
        <f>SUM(CC283:CC285)</f>
        <v>5080</v>
      </c>
      <c r="CD286" s="65">
        <f>IF(ISERROR(CC286/BU286),"NM",IF(OR(CC286/BU286&lt;0.5,CC286/BU286&gt;2),"NM",(CC286/BU286-1)*100))</f>
        <v>9.1534164159862375</v>
      </c>
      <c r="CE286" s="72">
        <f>SUM(CE283:CE285)</f>
        <v>5104.1540501712898</v>
      </c>
      <c r="CF286" s="65">
        <f>IF(ISERROR(CE286/BW286),"NM",IF(OR(CE286/BW286&lt;0.5,CE286/BW286&gt;2),"NM",(CE286/BW286-1)*100))</f>
        <v>6.1375348340879654</v>
      </c>
      <c r="CG286" s="72">
        <f>SUM(CG283:CG285)</f>
        <v>5062</v>
      </c>
      <c r="CH286" s="65">
        <f>IF(ISERROR(CG286/BY286),"NM",IF(OR(CG286/BY286&lt;0.5,CG286/BY286&gt;2),"NM",(CG286/BY286-1)*100))</f>
        <v>8.093102711936794</v>
      </c>
      <c r="CI286" s="72">
        <f>SUM(CI283:CI285)</f>
        <v>5378.7</v>
      </c>
      <c r="CJ286" s="65">
        <f>IF(ISERROR(CI286/CA286),"NM",IF(OR(CI286/CA286&lt;0.5,CI286/CA286&gt;2),"NM",(CI286/CA286-1)*100))</f>
        <v>10.53637484586929</v>
      </c>
      <c r="CK286" s="72">
        <f>SUM(CK283:CK285)</f>
        <v>5584</v>
      </c>
      <c r="CL286" s="65">
        <f>IF(ISERROR(CK286/CC286),"NM",IF(OR(CK286/CC286&lt;0.5,CK286/CC286&gt;2),"NM",(CK286/CC286-1)*100))</f>
        <v>9.9212598425196816</v>
      </c>
      <c r="CM286" s="72">
        <f>SUM(CM283:CM285)</f>
        <v>5688</v>
      </c>
      <c r="CN286" s="65">
        <f>IF(ISERROR(CM286/CE286),"NM",IF(OR(CM286/CE286&lt;0.5,CM286/CE286&gt;2),"NM",(CM286/CE286-1)*100))</f>
        <v>11.438642801329957</v>
      </c>
      <c r="CO286" s="72">
        <f>SUM(CO283:CO285)</f>
        <v>5748</v>
      </c>
      <c r="CP286" s="65">
        <f>IF(ISERROR(CO286/CG286),"NM",IF(OR(CO286/CG286&lt;0.5,CO286/CG286&gt;2),"NM",(CO286/CG286-1)*100))</f>
        <v>13.551955748715926</v>
      </c>
      <c r="CQ286" s="72">
        <f>SUM(CQ283:CQ285)</f>
        <v>6062</v>
      </c>
      <c r="CR286" s="65">
        <f>IF(ISERROR(CQ286/CI286),"NM",IF(OR(CQ286/CI286&lt;0.5,CQ286/CI286&gt;2),"NM",(CQ286/CI286-1)*100))</f>
        <v>12.703813189060554</v>
      </c>
      <c r="CS286" s="72">
        <f>SUM(CS283:CS285)</f>
        <v>6197</v>
      </c>
      <c r="CT286" s="65">
        <f>IF(ISERROR(CS286/CK286),"NM",IF(OR(CS286/CK286&lt;0.5,CS286/CK286&gt;2),"NM",(CS286/CK286-1)*100))</f>
        <v>10.977793696275073</v>
      </c>
      <c r="CU286" s="72">
        <f>SUM(CU283:CU285)</f>
        <v>6279</v>
      </c>
      <c r="CV286" s="65">
        <f>IF(ISERROR(CU286/CM286),"NM",IF(OR(CU286/CM286&lt;0.5,CU286/CM286&gt;2),"NM",(CU286/CM286-1)*100))</f>
        <v>10.390295358649793</v>
      </c>
      <c r="CW286" s="72">
        <f>SUM(CW283:CW285)</f>
        <v>6313</v>
      </c>
      <c r="CX286" s="65">
        <f>IF(ISERROR(CW286/CO286),"NM",IF(OR(CW286/CO286&lt;0.5,CW286/CO286&gt;2),"NM",(CW286/CO286-1)*100))</f>
        <v>9.8295059151008992</v>
      </c>
      <c r="CY286" s="72">
        <f>SUM(CY283:CY285)</f>
        <v>6552</v>
      </c>
      <c r="CZ286" s="65">
        <f>IF(ISERROR(CY286/CQ286),"NM",IF(OR(CY286/CQ286&lt;0.5,CY286/CQ286&gt;2),"NM",(CY286/CQ286-1)*100))</f>
        <v>8.0831408775981615</v>
      </c>
      <c r="DA286" s="72">
        <f>SUM(DA283:DA285)</f>
        <v>6536</v>
      </c>
      <c r="DB286" s="65">
        <f>IF(ISERROR(DA286/CS286),"NM",IF(OR(DA286/CS286&lt;0.5,DA286/CS286&gt;2),"NM",(DA286/CS286-1)*100))</f>
        <v>5.4703888978538062</v>
      </c>
      <c r="DC286" s="72">
        <f>SUM(DC283:DC285)</f>
        <v>6039</v>
      </c>
      <c r="DD286" s="65">
        <f>IF(ISERROR(DC286/CU286),"NM",IF(OR(DC286/CU286&lt;0.5,DC286/CU286&gt;2),"NM",(DC286/CU286-1)*100))</f>
        <v>-3.822264691829913</v>
      </c>
      <c r="DE286" s="72">
        <f>SUM(DE283:DE285)</f>
        <v>5831</v>
      </c>
      <c r="DF286" s="65">
        <f>IF(ISERROR(DE286/CW286),"NM",IF(OR(DE286/CW286&lt;0.5,DE286/CW286&gt;2),"NM",(DE286/CW286-1)*100))</f>
        <v>-7.6350388088072263</v>
      </c>
      <c r="DG286" s="72">
        <f>SUM(DG283:DG285)</f>
        <v>5851</v>
      </c>
      <c r="DH286" s="65">
        <f>IF(ISERROR(DG286/CY286),"NM",IF(OR(DG286/CY286&lt;0.5,DG286/CY286&gt;2),"NM",(DG286/CY286-1)*100))</f>
        <v>-10.699023199023195</v>
      </c>
      <c r="DI286" s="72">
        <f>SUM(DI283:DI285)</f>
        <v>5739</v>
      </c>
      <c r="DJ286" s="65">
        <f>IF(ISERROR(DI286/DA286),"NM",IF(OR(DI286/DA286&lt;0.5,DI286/DA286&gt;2),"NM",(DI286/DA286-1)*100))</f>
        <v>-12.194002447980413</v>
      </c>
      <c r="DK286" s="72">
        <f>SUM(DK283:DK285)</f>
        <v>5681</v>
      </c>
      <c r="DL286" s="65">
        <f>IF(ISERROR(DK286/DC286),"NM",IF(OR(DK286/DC286&lt;0.5,DK286/DC286&gt;2),"NM",(DK286/DC286-1)*100))</f>
        <v>-5.9281337969862573</v>
      </c>
      <c r="DM286" s="72">
        <f>SUM(DM283:DM285)</f>
        <v>5733</v>
      </c>
      <c r="DN286" s="65">
        <f>IF(ISERROR(DM286/DE286),"NM",IF(OR(DM286/DE286&lt;0.5,DM286/DE286&gt;2),"NM",(DM286/DE286-1)*100))</f>
        <v>-1.6806722689075682</v>
      </c>
      <c r="DO286" s="72">
        <f>SUM(DO283:DO285)</f>
        <v>5681</v>
      </c>
      <c r="DP286" s="65">
        <f>IF(ISERROR(DO286/DG286),"NM",IF(OR(DO286/DG286&lt;0.5,DO286/DG286&gt;2),"NM",(DO286/DG286-1)*100))</f>
        <v>-2.9054862416680871</v>
      </c>
      <c r="DQ286" s="72">
        <f>SUM(DQ283:DQ285)</f>
        <v>5296</v>
      </c>
      <c r="DR286" s="65">
        <f>IF(ISERROR(DQ286/DI286),"NM",IF(OR(DQ286/DI286&lt;0.5,DQ286/DI286&gt;2),"NM",(DQ286/DI286-1)*100))</f>
        <v>-7.7191148283673128</v>
      </c>
      <c r="DS286" s="72">
        <f>SUM(DS283:DS285)</f>
        <v>5199</v>
      </c>
      <c r="DT286" s="65">
        <f>IF(ISERROR(DS286/DK286),"NM",IF(OR(DS286/DK286&lt;0.5,DS286/DK286&gt;2),"NM",(DS286/DK286-1)*100))</f>
        <v>-8.4844217567329743</v>
      </c>
      <c r="DU286" s="72">
        <f>SUM(DU283:DU285)</f>
        <v>5081</v>
      </c>
      <c r="DV286" s="65">
        <f>IF(ISERROR(DU286/DM286),"NM",IF(OR(DU286/DM286&lt;0.5,DU286/DM286&gt;2),"NM",(DU286/DM286-1)*100))</f>
        <v>-11.372754229897087</v>
      </c>
      <c r="DW286" s="72">
        <f>SUM(DW283:DW285)</f>
        <v>5104</v>
      </c>
      <c r="DX286" s="65">
        <f>IF(ISERROR(DW286/DO286),"NM",IF(OR(DW286/DO286&lt;0.5,DW286/DO286&gt;2),"NM",(DW286/DO286-1)*100))</f>
        <v>-10.156662559408558</v>
      </c>
      <c r="DY286" s="72">
        <f t="shared" ref="DY286:EA286" si="963">SUM(DY283:DY285)</f>
        <v>5117</v>
      </c>
      <c r="DZ286" s="65">
        <f>IF(ISERROR(DY286/DQ286),"NM",IF(OR(DY286/DQ286&lt;0.5,DY286/DQ286&gt;2),"NM",(DY286/DQ286-1)*100))</f>
        <v>-3.3799093655589085</v>
      </c>
      <c r="EA286" s="72">
        <f t="shared" si="963"/>
        <v>5321</v>
      </c>
      <c r="EB286" s="65">
        <f>IF(ISERROR(EA286/DS286),"NM",IF(OR(EA286/DS286&lt;0.5,EA286/DS286&gt;2),"NM",(EA286/DS286-1)*100))</f>
        <v>2.3466051163685275</v>
      </c>
      <c r="EC286" s="75">
        <f>SUM(EC283:EC285)</f>
        <v>5556</v>
      </c>
      <c r="ED286" s="65">
        <f>IF(ISERROR(EC286/DU286),"NM",IF(OR(EC286/DU286&lt;0.5,EC286/DU286&gt;2),"NM",(EC286/DU286-1)*100))</f>
        <v>9.3485534343633159</v>
      </c>
      <c r="EE286" s="75">
        <f>SUM(EE283:EE285)</f>
        <v>5756</v>
      </c>
      <c r="EF286" s="65">
        <f>IF(ISERROR(EE286/DW286),"NM",IF(OR(EE286/DW286&lt;0.5,EE286/DW286&gt;2),"NM",(EE286/DW286-1)*100))</f>
        <v>12.774294670846388</v>
      </c>
      <c r="EG286" s="75">
        <f>SUM(EG283:EG285)</f>
        <v>5501</v>
      </c>
      <c r="EH286" s="65">
        <f>IF(ISERROR(EG286/DY286),"NM",IF(OR(EG286/DY286&lt;0.5,EG286/DY286&gt;2),"NM",(EG286/DY286-1)*100))</f>
        <v>7.5043971076802718</v>
      </c>
      <c r="EI286" s="75">
        <f>SUM(EI283:EI285)</f>
        <v>5330</v>
      </c>
      <c r="EJ286" s="65">
        <f>IF(ISERROR(EI286/EA286),"NM",IF(OR(EI286/EA286&lt;0.5,EI286/EA286&gt;2),"NM",(EI286/EA286-1)*100))</f>
        <v>0.16914113888366611</v>
      </c>
      <c r="EK286" s="75">
        <f>SUM(EK283:EK285)</f>
        <v>5358</v>
      </c>
      <c r="EL286" s="65">
        <f>IF(ISERROR(EK286/EC286),"NM",IF(OR(EK286/EC286&lt;0.5,EK286/EC286&gt;2),"NM",(EK286/EC286-1)*100))</f>
        <v>-3.5637149028077797</v>
      </c>
      <c r="EM286" s="75">
        <f>SUM(EM283:EM285)</f>
        <v>5347</v>
      </c>
      <c r="EN286" s="65">
        <f>IF(ISERROR(EM286/EE286),"NM",IF(OR(EM286/EE286&lt;0.5,EM286/EE286&gt;2),"NM",(EM286/EE286-1)*100))</f>
        <v>-7.1056289089645563</v>
      </c>
      <c r="EO286" s="75">
        <f>SUM(EO283:EO285)</f>
        <v>5280</v>
      </c>
      <c r="EP286" s="65">
        <f>IF(ISERROR(EO286/EG286),"NM",IF(OR(EO286/EG286&lt;0.5,EO286/EG286&gt;2),"NM",(EO286/EG286-1)*100))</f>
        <v>-4.0174513724777317</v>
      </c>
      <c r="EQ286" s="75">
        <f t="shared" ref="EQ286:ES286" si="964">SUM(EQ283:EQ285)</f>
        <v>5445.4187799490846</v>
      </c>
      <c r="ER286" s="65">
        <f>IF(ISERROR(EQ286/EI286),"NM",IF(OR(EQ286/EI286&lt;0.5,EQ286/EI286&gt;2),"NM",(EQ286/EI286-1)*100))</f>
        <v>2.165455533753935</v>
      </c>
      <c r="ES286" s="75">
        <f t="shared" si="964"/>
        <v>5479.6621345143767</v>
      </c>
      <c r="ET286" s="65">
        <f>IF(ISERROR(ES286/EK286),"NM",IF(OR(ES286/EK286&lt;0.5,ES286/EK286&gt;2),"NM",(ES286/EK286-1)*100))</f>
        <v>2.2706632048222541</v>
      </c>
      <c r="EU286" s="75">
        <f t="shared" ref="EU286" si="965">SUM(EU283:EU285)</f>
        <v>5472.4179446168273</v>
      </c>
      <c r="EV286" s="65">
        <f>IF(ISERROR(EU286/EM286),"NM",IF(OR(EU286/EM286&lt;0.5,EU286/EM286&gt;2),"NM",(EU286/EM286-1)*100))</f>
        <v>2.3455759232621443</v>
      </c>
      <c r="EW286" s="75">
        <f t="shared" ref="EW286" si="966">SUM(EW283:EW285)</f>
        <v>5493.8592677841598</v>
      </c>
      <c r="EX286" s="65">
        <f>IF(ISERROR(EW286/EO286),"NM",IF(OR(EW286/EO286&lt;0.5,EW286/EO286&gt;2),"NM",(EW286/EO286-1)*100))</f>
        <v>4.0503649201545366</v>
      </c>
      <c r="EY286" s="65"/>
      <c r="EZ286" s="317"/>
      <c r="FA286" s="59"/>
      <c r="FB286" s="75">
        <f>SUM(FB283:FB285)</f>
        <v>7075.356042172818</v>
      </c>
      <c r="FC286" s="63"/>
      <c r="FD286" s="75">
        <f>SUM(FD283:FD285)</f>
        <v>8627</v>
      </c>
      <c r="FE286" s="65">
        <f>IF(ISERROR(FD286/FB286),"NM",IF(OR(FD286/FB286&lt;0.5,FD286/FB286&gt;2),"NM",(FD286/FB286-1)*100))</f>
        <v>21.930259743517833</v>
      </c>
      <c r="FF286" s="75">
        <f>SUM(FF283:FF285)</f>
        <v>9774</v>
      </c>
      <c r="FG286" s="65">
        <f>IF(ISERROR(FF286/FD286),"NM",IF(OR(FF286/FD286&lt;0.5,FF286/FD286&gt;2),"NM",(FF286/FD286-1)*100))</f>
        <v>13.295467717630704</v>
      </c>
      <c r="FH286" s="75">
        <f>SUM(FH283:FH285)</f>
        <v>9627</v>
      </c>
      <c r="FI286" s="65">
        <f>IF(ISERROR(FH286/FF286),"NM",IF(OR(FH286/FF286&lt;0.5,FH286/FF286&gt;2),"NM",(FH286/FF286-1)*100))</f>
        <v>-1.5039901780233289</v>
      </c>
      <c r="FJ286" s="75">
        <f>SUM(FJ283:FJ285)</f>
        <v>10210</v>
      </c>
      <c r="FK286" s="65">
        <f>IF(ISERROR(FJ286/FH286),"NM",IF(OR(FJ286/FH286&lt;0.5,FJ286/FH286&gt;2),"NM",(FJ286/FH286-1)*100))</f>
        <v>6.0558844915342247</v>
      </c>
      <c r="FL286" s="75">
        <f>SUM(FL283:FL285)</f>
        <v>11731.6</v>
      </c>
      <c r="FM286" s="65">
        <f>IF(ISERROR(FL286/FJ286),"NM",IF(OR(FL286/FJ286&lt;0.5,FL286/FJ286&gt;2),"NM",(FL286/FJ286-1)*100))</f>
        <v>14.903036238981393</v>
      </c>
      <c r="FN286" s="75">
        <f>SUM(FN283:FN285)</f>
        <v>13284.4</v>
      </c>
      <c r="FO286" s="65">
        <f>IF(ISERROR(FN286/FL286),"NM",IF(OR(FN286/FL286&lt;0.5,FN286/FL286&gt;2),"NM",(FN286/FL286-1)*100))</f>
        <v>13.23604623410275</v>
      </c>
      <c r="FP286" s="75">
        <f>SUM(FP283:FP285)</f>
        <v>14085</v>
      </c>
      <c r="FQ286" s="65">
        <f>IF(ISERROR(FP286/FN286),"NM",IF(OR(FP286/FN286&lt;0.5,FP286/FN286&gt;2),"NM",(FP286/FN286-1)*100))</f>
        <v>6.0266176869109733</v>
      </c>
      <c r="FR286" s="75">
        <f>SUM(FR283:FR285)</f>
        <v>14502</v>
      </c>
      <c r="FS286" s="65">
        <f>IF(ISERROR(FR286/FP286),"NM",IF(OR(FR286/FP286&lt;0.5,FR286/FP286&gt;2),"NM",(FR286/FP286-1)*100))</f>
        <v>2.9605963791267342</v>
      </c>
      <c r="FT286" s="75">
        <f>SUM(FT283:FT285)</f>
        <v>15312</v>
      </c>
      <c r="FU286" s="65">
        <f>IF(ISERROR(FT286/FR286),"NM",IF(OR(FT286/FR286&lt;0.5,FT286/FR286&gt;2),"NM",(FT286/FR286-1)*100))</f>
        <v>5.585436491518414</v>
      </c>
      <c r="FV286" s="75">
        <f>SUM(FV283:FV285)</f>
        <v>17529</v>
      </c>
      <c r="FW286" s="65">
        <f>IF(ISERROR(FV286/FT286),"NM",IF(OR(FV286/FT286&lt;0.5,FV286/FT286&gt;2),"NM",(FV286/FT286-1)*100))</f>
        <v>14.478840125391844</v>
      </c>
      <c r="FX286" s="75">
        <f>SUM(FX283:FX285)</f>
        <v>19438</v>
      </c>
      <c r="FY286" s="65">
        <f>IF(ISERROR(FX286/FV286),"NM",IF(OR(FX286/FV286&lt;0.5,FX286/FV286&gt;2),"NM",(FX286/FV286-1)*100))</f>
        <v>10.89052427406012</v>
      </c>
      <c r="FZ286" s="75">
        <f>SUM(FZ283:FZ285)</f>
        <v>21128.854050171292</v>
      </c>
      <c r="GA286" s="65">
        <f>IF(ISERROR(FZ286/FX286),"NM",IF(OR(FZ286/FX286&lt;0.5,FZ286/FX286&gt;2),"NM",(FZ286/FX286-1)*100))</f>
        <v>8.6987038284354945</v>
      </c>
      <c r="GB286" s="75">
        <f>SUM(GB283:GB285)</f>
        <v>23695</v>
      </c>
      <c r="GC286" s="65">
        <f>IF(ISERROR(GB286/FZ286),"NM",IF(OR(GB286/FZ286&lt;0.5,GB286/FZ286&gt;2),"NM",(GB286/FZ286-1)*100))</f>
        <v>12.145220671860834</v>
      </c>
      <c r="GD286" s="75">
        <f>SUM(GD283:GD285)</f>
        <v>25680</v>
      </c>
      <c r="GE286" s="65">
        <f>IF(ISERROR(GD286/GB286),"NM",IF(OR(GD286/GB286&lt;0.5,GD286/GB286&gt;2),"NM",(GD286/GB286-1)*100))</f>
        <v>8.3772947879299444</v>
      </c>
      <c r="GF286" s="75">
        <f>SUM(GF283:GF285)</f>
        <v>23460</v>
      </c>
      <c r="GG286" s="65">
        <f>IF(ISERROR(GF286/GD286),"NM",IF(OR(GF286/GD286&lt;0.5,GF286/GD286&gt;2),"NM",(GF286/GD286-1)*100))</f>
        <v>-8.6448598130841159</v>
      </c>
      <c r="GH286" s="75">
        <f>SUM(GH283:GH285)</f>
        <v>22391</v>
      </c>
      <c r="GI286" s="65">
        <f>IF(ISERROR(GH286/GF286),"NM",IF(OR(GH286/GF286&lt;0.5,GH286/GF286&gt;2),"NM",(GH286/GF286-1)*100))</f>
        <v>-4.5566922421142353</v>
      </c>
      <c r="GJ286" s="75">
        <f>SUM(GJ283:GJ285)</f>
        <v>20501</v>
      </c>
      <c r="GK286" s="65">
        <f>IF(ISERROR(GJ286/GH286),"NM",IF(OR(GJ286/GH286&lt;0.5,GJ286/GH286&gt;2),"NM",(GJ286/GH286-1)*100))</f>
        <v>-8.440891429592245</v>
      </c>
      <c r="GL286" s="75">
        <f>SUM(GL283:GL285)</f>
        <v>22134</v>
      </c>
      <c r="GM286" s="65">
        <f>IF(ISERROR(GL286/GJ286),"NM",IF(OR(GL286/GJ286&lt;0.5,GL286/GJ286&gt;2),"NM",(GL286/GJ286-1)*100))</f>
        <v>7.9654650992634579</v>
      </c>
      <c r="GN286" s="75">
        <f>SUM(GN283:GN285)</f>
        <v>21315</v>
      </c>
      <c r="GO286" s="65">
        <f>IF(ISERROR(GN286/GL286),"NM",IF(OR(GN286/GL286&lt;0.5,GN286/GL286&gt;2),"NM",(GN286/GL286-1)*100))</f>
        <v>-3.7001897533206818</v>
      </c>
      <c r="GP286" s="75">
        <f>SUM(GP283:GP285)</f>
        <v>21891.358126864448</v>
      </c>
      <c r="GQ286" s="65">
        <f>IF(ISERROR(GP286/GN286),"NM",IF(OR(GP286/GN286&lt;0.5,GP286/GN286&gt;2),"NM",(GP286/GN286-1)*100))</f>
        <v>2.7040024718013145</v>
      </c>
      <c r="GR286" s="75">
        <f>SUM(GR283:GR285)</f>
        <v>21989.860914743371</v>
      </c>
      <c r="GS286" s="65">
        <f>IF(ISERROR(GR286/GP286),"NM",IF(OR(GR286/GP286&lt;0.5,GR286/GP286&gt;2),"NM",(GR286/GP286-1)*100))</f>
        <v>0.44996197727011911</v>
      </c>
      <c r="GT286" s="75">
        <f>SUM(GT283:GT285)</f>
        <v>22544.532166056892</v>
      </c>
      <c r="GU286" s="65">
        <f>IF(ISERROR(GT286/GR286),"NM",IF(OR(GT286/GR286&lt;0.5,GT286/GR286&gt;2),"NM",(GT286/GR286-1)*100))</f>
        <v>2.5223954506307766</v>
      </c>
      <c r="GV286" s="75">
        <f>SUM(GV283:GV285)</f>
        <v>23231.853135322752</v>
      </c>
      <c r="GW286" s="65">
        <f>IF(ISERROR(GV286/GT286),"NM",IF(OR(GV286/GT286&lt;0.5,GV286/GT286&gt;2),"NM",(GV286/GT286-1)*100))</f>
        <v>3.0487258027944053</v>
      </c>
      <c r="GX286" s="75">
        <f>SUM(GX283:GX285)</f>
        <v>24052.208071461217</v>
      </c>
      <c r="GY286" s="65">
        <f>IF(ISERROR(GX286/GV286),"NM",IF(OR(GX286/GV286&lt;0.5,GX286/GV286&gt;2),"NM",(GX286/GV286-1)*100))</f>
        <v>3.5311644377226115</v>
      </c>
      <c r="GZ286" s="67">
        <f t="shared" si="947"/>
        <v>2.445744527233451</v>
      </c>
      <c r="HA286" s="280"/>
      <c r="HB286" s="57"/>
      <c r="HC286"/>
      <c r="HD286"/>
      <c r="HE286"/>
      <c r="HF286"/>
      <c r="HG286"/>
      <c r="HH286"/>
    </row>
    <row r="287" spans="1:216" s="2" customFormat="1" ht="13.5" customHeight="1" x14ac:dyDescent="0.2">
      <c r="A287" s="4"/>
      <c r="B287" s="54"/>
      <c r="C287" s="157"/>
      <c r="D287" s="63"/>
      <c r="E287" s="157"/>
      <c r="F287" s="63"/>
      <c r="G287" s="157"/>
      <c r="H287" s="63"/>
      <c r="I287" s="157"/>
      <c r="J287" s="63"/>
      <c r="K287" s="157"/>
      <c r="L287" s="63"/>
      <c r="M287" s="157"/>
      <c r="N287" s="63"/>
      <c r="O287" s="157"/>
      <c r="P287" s="63"/>
      <c r="Q287" s="157"/>
      <c r="R287" s="63"/>
      <c r="S287" s="157"/>
      <c r="T287" s="63"/>
      <c r="U287" s="157"/>
      <c r="V287" s="63"/>
      <c r="W287" s="157"/>
      <c r="X287" s="63"/>
      <c r="Y287" s="157"/>
      <c r="Z287" s="63"/>
      <c r="AA287" s="74"/>
      <c r="AB287" s="63"/>
      <c r="AC287" s="157"/>
      <c r="AD287" s="63"/>
      <c r="AE287" s="157"/>
      <c r="AF287" s="63"/>
      <c r="AG287" s="157"/>
      <c r="AH287" s="63"/>
      <c r="AI287" s="167"/>
      <c r="AJ287" s="63"/>
      <c r="AK287" s="157"/>
      <c r="AL287" s="63"/>
      <c r="AM287" s="157"/>
      <c r="AN287" s="63"/>
      <c r="AO287" s="74"/>
      <c r="AP287" s="63"/>
      <c r="AQ287" s="74"/>
      <c r="AR287" s="63"/>
      <c r="AS287" s="74"/>
      <c r="AT287" s="63"/>
      <c r="AU287" s="74"/>
      <c r="AV287" s="63"/>
      <c r="AW287" s="74"/>
      <c r="AX287" s="63"/>
      <c r="AY287" s="74"/>
      <c r="AZ287" s="65"/>
      <c r="BA287" s="74"/>
      <c r="BB287" s="65"/>
      <c r="BC287" s="74"/>
      <c r="BD287" s="65"/>
      <c r="BE287" s="74"/>
      <c r="BF287" s="65"/>
      <c r="BG287" s="74"/>
      <c r="BH287" s="65"/>
      <c r="BI287" s="74"/>
      <c r="BJ287" s="65"/>
      <c r="BK287" s="74"/>
      <c r="BL287" s="65"/>
      <c r="BM287" s="74"/>
      <c r="BN287" s="65"/>
      <c r="BO287" s="74"/>
      <c r="BP287" s="65"/>
      <c r="BQ287" s="74"/>
      <c r="BR287" s="65"/>
      <c r="BS287" s="74"/>
      <c r="BT287" s="65"/>
      <c r="BU287" s="74"/>
      <c r="BV287" s="65"/>
      <c r="BW287" s="74"/>
      <c r="BX287" s="65"/>
      <c r="BY287" s="74"/>
      <c r="BZ287" s="65"/>
      <c r="CA287" s="74"/>
      <c r="CB287" s="65"/>
      <c r="CC287" s="74"/>
      <c r="CD287" s="65"/>
      <c r="CE287" s="74"/>
      <c r="CF287" s="65"/>
      <c r="CG287" s="74"/>
      <c r="CH287" s="65"/>
      <c r="CI287" s="74"/>
      <c r="CJ287" s="65"/>
      <c r="CK287" s="74"/>
      <c r="CL287" s="65"/>
      <c r="CM287" s="74"/>
      <c r="CN287" s="65"/>
      <c r="CO287" s="74"/>
      <c r="CP287" s="65"/>
      <c r="CQ287" s="74"/>
      <c r="CR287" s="65"/>
      <c r="CS287" s="74"/>
      <c r="CT287" s="65"/>
      <c r="CU287" s="74"/>
      <c r="CV287" s="65"/>
      <c r="CW287" s="74"/>
      <c r="CX287" s="65"/>
      <c r="CY287" s="74"/>
      <c r="CZ287" s="65"/>
      <c r="DA287" s="74"/>
      <c r="DB287" s="65"/>
      <c r="DC287" s="74"/>
      <c r="DD287" s="65"/>
      <c r="DE287" s="74"/>
      <c r="DF287" s="65"/>
      <c r="DG287" s="74"/>
      <c r="DH287" s="65"/>
      <c r="DI287" s="74"/>
      <c r="DJ287" s="65"/>
      <c r="DK287" s="74"/>
      <c r="DL287" s="65"/>
      <c r="DM287" s="74"/>
      <c r="DN287" s="65"/>
      <c r="DO287" s="74"/>
      <c r="DP287" s="65"/>
      <c r="DQ287" s="74"/>
      <c r="DR287" s="65"/>
      <c r="DS287" s="74"/>
      <c r="DT287" s="65"/>
      <c r="DU287" s="74"/>
      <c r="DV287" s="65"/>
      <c r="DW287" s="74"/>
      <c r="DX287" s="65"/>
      <c r="DY287" s="74"/>
      <c r="DZ287" s="65"/>
      <c r="EA287" s="74"/>
      <c r="EB287" s="65"/>
      <c r="EC287" s="157"/>
      <c r="ED287" s="65"/>
      <c r="EE287" s="157"/>
      <c r="EF287" s="65"/>
      <c r="EG287" s="157"/>
      <c r="EH287" s="65"/>
      <c r="EI287" s="157"/>
      <c r="EJ287" s="65"/>
      <c r="EK287" s="157"/>
      <c r="EL287" s="65"/>
      <c r="EM287" s="157"/>
      <c r="EN287" s="65"/>
      <c r="EO287" s="157"/>
      <c r="EP287" s="65"/>
      <c r="EQ287" s="157"/>
      <c r="ER287" s="65"/>
      <c r="ES287" s="157"/>
      <c r="ET287" s="65"/>
      <c r="EU287" s="157"/>
      <c r="EV287" s="65"/>
      <c r="EW287" s="157"/>
      <c r="EX287" s="65"/>
      <c r="EY287" s="65"/>
      <c r="EZ287" s="317"/>
      <c r="FA287" s="59"/>
      <c r="FB287" s="157"/>
      <c r="FC287" s="63"/>
      <c r="FD287" s="157"/>
      <c r="FE287" s="65"/>
      <c r="FF287" s="157"/>
      <c r="FG287" s="65"/>
      <c r="FH287" s="157"/>
      <c r="FI287" s="65"/>
      <c r="FJ287" s="157"/>
      <c r="FK287" s="65"/>
      <c r="FL287" s="157"/>
      <c r="FM287" s="65"/>
      <c r="FN287" s="157"/>
      <c r="FO287" s="65"/>
      <c r="FP287" s="157"/>
      <c r="FQ287" s="65"/>
      <c r="FR287" s="75"/>
      <c r="FS287" s="65"/>
      <c r="FT287" s="75"/>
      <c r="FU287" s="65"/>
      <c r="FV287" s="75"/>
      <c r="FW287" s="65"/>
      <c r="FX287" s="75"/>
      <c r="FY287" s="65"/>
      <c r="FZ287" s="75"/>
      <c r="GA287" s="65"/>
      <c r="GB287" s="75"/>
      <c r="GC287" s="65"/>
      <c r="GD287" s="75"/>
      <c r="GE287" s="65"/>
      <c r="GF287" s="75"/>
      <c r="GG287" s="65"/>
      <c r="GH287" s="75"/>
      <c r="GI287" s="65"/>
      <c r="GJ287" s="75"/>
      <c r="GK287" s="65"/>
      <c r="GL287" s="75"/>
      <c r="GM287" s="65"/>
      <c r="GN287" s="75"/>
      <c r="GO287" s="65"/>
      <c r="GP287" s="75"/>
      <c r="GQ287" s="65"/>
      <c r="GR287" s="138"/>
      <c r="GS287" s="65"/>
      <c r="GT287" s="138"/>
      <c r="GU287" s="65"/>
      <c r="GV287" s="138"/>
      <c r="GW287" s="65"/>
      <c r="GX287" s="138"/>
      <c r="GY287" s="65"/>
      <c r="GZ287" s="67" t="str">
        <f t="shared" si="947"/>
        <v/>
      </c>
      <c r="HA287" s="279"/>
      <c r="HB287" s="57"/>
      <c r="HC287"/>
      <c r="HD287"/>
      <c r="HE287"/>
      <c r="HF287"/>
      <c r="HG287"/>
      <c r="HH287"/>
    </row>
    <row r="288" spans="1:216" s="2" customFormat="1" ht="13.5" customHeight="1" x14ac:dyDescent="0.2">
      <c r="A288" s="4"/>
      <c r="B288" s="61" t="s">
        <v>96</v>
      </c>
      <c r="C288" s="157"/>
      <c r="D288" s="63"/>
      <c r="E288" s="157"/>
      <c r="F288" s="63"/>
      <c r="G288" s="157"/>
      <c r="H288" s="63"/>
      <c r="I288" s="157"/>
      <c r="J288" s="63"/>
      <c r="K288" s="157"/>
      <c r="L288" s="63"/>
      <c r="M288" s="157"/>
      <c r="N288" s="63"/>
      <c r="O288" s="157"/>
      <c r="P288" s="63"/>
      <c r="Q288" s="157"/>
      <c r="R288" s="63"/>
      <c r="S288" s="157"/>
      <c r="T288" s="63"/>
      <c r="U288" s="157"/>
      <c r="V288" s="63"/>
      <c r="W288" s="157"/>
      <c r="X288" s="63"/>
      <c r="Y288" s="157"/>
      <c r="Z288" s="63"/>
      <c r="AA288" s="74"/>
      <c r="AB288" s="63"/>
      <c r="AC288" s="157"/>
      <c r="AD288" s="63"/>
      <c r="AE288" s="157"/>
      <c r="AF288" s="63"/>
      <c r="AG288" s="157"/>
      <c r="AH288" s="63"/>
      <c r="AI288" s="167"/>
      <c r="AJ288" s="63"/>
      <c r="AK288" s="157"/>
      <c r="AL288" s="63"/>
      <c r="AM288" s="157"/>
      <c r="AN288" s="63"/>
      <c r="AO288" s="74"/>
      <c r="AP288" s="63"/>
      <c r="AQ288" s="74"/>
      <c r="AR288" s="63"/>
      <c r="AS288" s="74"/>
      <c r="AT288" s="63"/>
      <c r="AU288" s="74"/>
      <c r="AV288" s="63"/>
      <c r="AW288" s="74"/>
      <c r="AX288" s="63"/>
      <c r="AY288" s="74"/>
      <c r="AZ288" s="65"/>
      <c r="BA288" s="74"/>
      <c r="BB288" s="65"/>
      <c r="BC288" s="74"/>
      <c r="BD288" s="65"/>
      <c r="BE288" s="74"/>
      <c r="BF288" s="65"/>
      <c r="BG288" s="74"/>
      <c r="BH288" s="65"/>
      <c r="BI288" s="74"/>
      <c r="BJ288" s="65"/>
      <c r="BK288" s="74"/>
      <c r="BL288" s="65"/>
      <c r="BM288" s="74"/>
      <c r="BN288" s="65"/>
      <c r="BO288" s="74"/>
      <c r="BP288" s="65"/>
      <c r="BQ288" s="74"/>
      <c r="BR288" s="65"/>
      <c r="BS288" s="74"/>
      <c r="BT288" s="65"/>
      <c r="BU288" s="74"/>
      <c r="BV288" s="65"/>
      <c r="BW288" s="74"/>
      <c r="BX288" s="65"/>
      <c r="BY288" s="74"/>
      <c r="BZ288" s="65"/>
      <c r="CA288" s="74"/>
      <c r="CB288" s="65"/>
      <c r="CC288" s="74"/>
      <c r="CD288" s="65"/>
      <c r="CE288" s="74"/>
      <c r="CF288" s="65"/>
      <c r="CG288" s="74"/>
      <c r="CH288" s="65"/>
      <c r="CI288" s="74"/>
      <c r="CJ288" s="65"/>
      <c r="CK288" s="74"/>
      <c r="CL288" s="65"/>
      <c r="CM288" s="74"/>
      <c r="CN288" s="65"/>
      <c r="CO288" s="74"/>
      <c r="CP288" s="65"/>
      <c r="CQ288" s="74"/>
      <c r="CR288" s="65"/>
      <c r="CS288" s="74"/>
      <c r="CT288" s="65"/>
      <c r="CU288" s="74"/>
      <c r="CV288" s="65"/>
      <c r="CW288" s="74"/>
      <c r="CX288" s="65"/>
      <c r="CY288" s="74"/>
      <c r="CZ288" s="65"/>
      <c r="DA288" s="74"/>
      <c r="DB288" s="65"/>
      <c r="DC288" s="74"/>
      <c r="DD288" s="65"/>
      <c r="DE288" s="74"/>
      <c r="DF288" s="65"/>
      <c r="DG288" s="74"/>
      <c r="DH288" s="65"/>
      <c r="DI288" s="74"/>
      <c r="DJ288" s="65"/>
      <c r="DK288" s="74"/>
      <c r="DL288" s="65"/>
      <c r="DM288" s="74"/>
      <c r="DN288" s="65"/>
      <c r="DO288" s="74"/>
      <c r="DP288" s="65"/>
      <c r="DQ288" s="74"/>
      <c r="DR288" s="65"/>
      <c r="DS288" s="74"/>
      <c r="DT288" s="65"/>
      <c r="DU288" s="74"/>
      <c r="DV288" s="65"/>
      <c r="DW288" s="74"/>
      <c r="DX288" s="65"/>
      <c r="DY288" s="74"/>
      <c r="DZ288" s="65"/>
      <c r="EA288" s="74"/>
      <c r="EB288" s="65"/>
      <c r="EC288" s="157"/>
      <c r="ED288" s="65"/>
      <c r="EE288" s="157"/>
      <c r="EF288" s="65"/>
      <c r="EG288" s="157"/>
      <c r="EH288" s="65"/>
      <c r="EI288" s="157"/>
      <c r="EJ288" s="65"/>
      <c r="EK288" s="157"/>
      <c r="EL288" s="65"/>
      <c r="EM288" s="157"/>
      <c r="EN288" s="65"/>
      <c r="EO288" s="157"/>
      <c r="EP288" s="65"/>
      <c r="EQ288" s="157"/>
      <c r="ER288" s="65"/>
      <c r="ES288" s="157"/>
      <c r="ET288" s="65"/>
      <c r="EU288" s="157"/>
      <c r="EV288" s="65"/>
      <c r="EW288" s="157"/>
      <c r="EX288" s="65"/>
      <c r="EY288" s="65"/>
      <c r="EZ288" s="317"/>
      <c r="FA288" s="59"/>
      <c r="FB288" s="157"/>
      <c r="FC288" s="63"/>
      <c r="FD288" s="157"/>
      <c r="FE288" s="65"/>
      <c r="FF288" s="157"/>
      <c r="FG288" s="65"/>
      <c r="FH288" s="157"/>
      <c r="FI288" s="65"/>
      <c r="FJ288" s="157"/>
      <c r="FK288" s="65"/>
      <c r="FL288" s="157"/>
      <c r="FM288" s="65"/>
      <c r="FN288" s="157"/>
      <c r="FO288" s="65"/>
      <c r="FP288" s="157"/>
      <c r="FQ288" s="65"/>
      <c r="FR288" s="75"/>
      <c r="FS288" s="65"/>
      <c r="FT288" s="75"/>
      <c r="FU288" s="65"/>
      <c r="FV288" s="75"/>
      <c r="FW288" s="65"/>
      <c r="FX288" s="75"/>
      <c r="FY288" s="65"/>
      <c r="FZ288" s="75"/>
      <c r="GA288" s="65"/>
      <c r="GB288" s="75"/>
      <c r="GC288" s="65"/>
      <c r="GD288" s="75"/>
      <c r="GE288" s="65"/>
      <c r="GF288" s="75"/>
      <c r="GG288" s="65"/>
      <c r="GH288" s="75"/>
      <c r="GI288" s="65"/>
      <c r="GJ288" s="75"/>
      <c r="GK288" s="65"/>
      <c r="GL288" s="75"/>
      <c r="GM288" s="65"/>
      <c r="GN288" s="75"/>
      <c r="GO288" s="65"/>
      <c r="GP288" s="75"/>
      <c r="GQ288" s="65"/>
      <c r="GR288" s="157"/>
      <c r="GS288" s="65"/>
      <c r="GT288" s="157"/>
      <c r="GU288" s="65"/>
      <c r="GV288" s="157"/>
      <c r="GW288" s="65"/>
      <c r="GX288" s="157"/>
      <c r="GY288" s="65"/>
      <c r="GZ288" s="67" t="str">
        <f t="shared" si="947"/>
        <v/>
      </c>
      <c r="HA288" s="280"/>
      <c r="HB288" s="57"/>
      <c r="HC288"/>
      <c r="HD288"/>
      <c r="HE288"/>
      <c r="HF288"/>
      <c r="HG288"/>
      <c r="HH288"/>
    </row>
    <row r="289" spans="1:216" s="2" customFormat="1" ht="13.5" customHeight="1" x14ac:dyDescent="0.2">
      <c r="A289" s="4" t="s">
        <v>476</v>
      </c>
      <c r="B289" s="54" t="s">
        <v>54</v>
      </c>
      <c r="C289" s="75">
        <f>+C145+C233</f>
        <v>1619</v>
      </c>
      <c r="D289" s="63"/>
      <c r="E289" s="75">
        <f>+E145+E233</f>
        <v>1647</v>
      </c>
      <c r="F289" s="63"/>
      <c r="G289" s="75">
        <f>+G145+G233</f>
        <v>1673</v>
      </c>
      <c r="H289" s="63"/>
      <c r="I289" s="75">
        <f>+I145+I233</f>
        <v>1664</v>
      </c>
      <c r="J289" s="63"/>
      <c r="K289" s="75">
        <f>+K145+K233</f>
        <v>1606</v>
      </c>
      <c r="L289" s="63">
        <f>IF(ISERROR(K289/C289),"NM",IF(OR(K289/C289&lt;0.5,K289/C289&gt;2),"NM",(K289/C289-1)*100))</f>
        <v>-0.80296479308215041</v>
      </c>
      <c r="M289" s="75">
        <f>+M145+M233</f>
        <v>1549</v>
      </c>
      <c r="N289" s="63">
        <f>IF(ISERROR(M289/E289),"NM",IF(OR(M289/E289&lt;0.5,M289/E289&gt;2),"NM",(M289/E289-1)*100))</f>
        <v>-5.9502125075895584</v>
      </c>
      <c r="O289" s="75">
        <f>+O145+O233</f>
        <v>1584</v>
      </c>
      <c r="P289" s="63">
        <f>IF(ISERROR(O289/G289),"NM",IF(OR(O289/G289&lt;0.5,O289/G289&gt;2),"NM",(O289/G289-1)*100))</f>
        <v>-5.3197848176927636</v>
      </c>
      <c r="Q289" s="75">
        <f>+Q145+Q233</f>
        <v>1582</v>
      </c>
      <c r="R289" s="63">
        <f>IF(ISERROR(Q289/I289),"NM",IF(OR(Q289/I289&lt;0.5,Q289/I289&gt;2),"NM",(Q289/I289-1)*100))</f>
        <v>-4.927884615384615</v>
      </c>
      <c r="S289" s="75">
        <f>+S145+S233</f>
        <v>1533</v>
      </c>
      <c r="T289" s="63">
        <f>IF(ISERROR(S289/K289),"NM",IF(OR(S289/K289&lt;0.5,S289/K289&gt;2),"NM",(S289/K289-1)*100))</f>
        <v>-4.5454545454545414</v>
      </c>
      <c r="U289" s="75">
        <f>+U145+U233</f>
        <v>1610</v>
      </c>
      <c r="V289" s="63">
        <f>IF(ISERROR(U289/M289),"NM",IF(OR(U289/M289&lt;0.5,U289/M289&gt;2),"NM",(U289/M289-1)*100))</f>
        <v>3.938024531956108</v>
      </c>
      <c r="W289" s="75">
        <f>+W145+W233</f>
        <v>1735</v>
      </c>
      <c r="X289" s="63">
        <f>IF(ISERROR(W289/O289),"NM",IF(OR(W289/O289&lt;0.5,W289/O289&gt;2),"NM",(W289/O289-1)*100))</f>
        <v>9.5328282828282873</v>
      </c>
      <c r="Y289" s="75">
        <f>+Y145+Y233</f>
        <v>1711</v>
      </c>
      <c r="Z289" s="63">
        <f>IF(ISERROR(Y289/Q289),"NM",IF(OR(Y289/Q289&lt;0.5,Y289/Q289&gt;2),"NM",(Y289/Q289-1)*100))</f>
        <v>8.1542351453855808</v>
      </c>
      <c r="AA289" s="72">
        <f>+AA145+AA233</f>
        <v>1800</v>
      </c>
      <c r="AB289" s="63">
        <f>IF(ISERROR(AA289/S289),"NM",IF(OR(AA289/S289&lt;0.5,AA289/S289&gt;2),"NM",(AA289/S289-1)*100))</f>
        <v>17.416829745596864</v>
      </c>
      <c r="AC289" s="75">
        <f>+AC145+AC233</f>
        <v>1828</v>
      </c>
      <c r="AD289" s="63">
        <f>IF(ISERROR(AC289/U289),"NM",IF(OR(AC289/U289&lt;0.5,AC289/U289&gt;2),"NM",(AC289/U289-1)*100))</f>
        <v>13.540372670807454</v>
      </c>
      <c r="AE289" s="75">
        <f>+AE145+AE233</f>
        <v>1872</v>
      </c>
      <c r="AF289" s="63">
        <f>IF(ISERROR(AE289/W289),"NM",IF(OR(AE289/W289&lt;0.5,AE289/W289&gt;2),"NM",(AE289/W289-1)*100))</f>
        <v>7.8962536023054808</v>
      </c>
      <c r="AG289" s="75">
        <f>+AG145+AG233</f>
        <v>2029</v>
      </c>
      <c r="AH289" s="63">
        <f>IF(ISERROR(AG289/Y289),"NM",IF(OR(AG289/Y289&lt;0.5,AG289/Y289&gt;2),"NM",(AG289/Y289-1)*100))</f>
        <v>18.585622443015779</v>
      </c>
      <c r="AI289" s="76">
        <f>+AI145+AI233</f>
        <v>2078</v>
      </c>
      <c r="AJ289" s="63">
        <f>IF(ISERROR(AI289/AA289),"NM",IF(OR(AI289/AA289&lt;0.5,AI289/AA289&gt;2),"NM",(AI289/AA289-1)*100))</f>
        <v>15.444444444444439</v>
      </c>
      <c r="AK289" s="75">
        <f>+AK145+AK233</f>
        <v>2068</v>
      </c>
      <c r="AL289" s="63">
        <f>IF(ISERROR(AK289/AC289),"NM",IF(OR(AK289/AC289&lt;0.5,AK289/AC289&gt;2),"NM",(AK289/AC289-1)*100))</f>
        <v>13.12910284463895</v>
      </c>
      <c r="AM289" s="75">
        <f>+AM145+AM233</f>
        <v>2124</v>
      </c>
      <c r="AN289" s="63">
        <f>IF(ISERROR(AM289/AE289),"NM",IF(OR(AM289/AE289&lt;0.5,AM289/AE289&gt;2),"NM",(AM289/AE289-1)*100))</f>
        <v>13.461538461538458</v>
      </c>
      <c r="AO289" s="72">
        <f>+AO145+AO233</f>
        <v>2212</v>
      </c>
      <c r="AP289" s="63">
        <f>IF(ISERROR(AO289/AG289),"NM",IF(OR(AO289/AG289&lt;0.5,AO289/AG289&gt;2),"NM",(AO289/AG289-1)*100))</f>
        <v>9.0192212912764802</v>
      </c>
      <c r="AQ289" s="72">
        <f>+AQ145+AQ233</f>
        <v>2267</v>
      </c>
      <c r="AR289" s="63">
        <f>IF(ISERROR(AQ289/AI289),"NM",IF(OR(AQ289/AI289&lt;0.5,AQ289/AI289&gt;2),"NM",(AQ289/AI289-1)*100))</f>
        <v>9.0952839268527477</v>
      </c>
      <c r="AS289" s="72">
        <f>+AS145+AS233</f>
        <v>2229</v>
      </c>
      <c r="AT289" s="63">
        <f>IF(ISERROR(AS289/AK289),"NM",IF(OR(AS289/AK289&lt;0.5,AS289/AK289&gt;2),"NM",(AS289/AK289-1)*100))</f>
        <v>7.7852998065764067</v>
      </c>
      <c r="AU289" s="72">
        <f>+AU145+AU233</f>
        <v>2236</v>
      </c>
      <c r="AV289" s="63">
        <f>IF(ISERROR(AU289/AM289),"NM",IF(OR(AU289/AM289&lt;0.5,AU289/AM289&gt;2),"NM",(AU289/AM289-1)*100))</f>
        <v>5.2730696798493515</v>
      </c>
      <c r="AW289" s="72">
        <f>+AW145+AW233</f>
        <v>2157</v>
      </c>
      <c r="AX289" s="63">
        <f>IF(ISERROR(AW289/AO289),"NM",IF(OR(AW289/AO289&lt;0.5,AW289/AO289&gt;2),"NM",(AW289/AO289-1)*100))</f>
        <v>-2.4864376130198873</v>
      </c>
      <c r="AY289" s="72">
        <f>+AY145+AY233</f>
        <v>2181.5</v>
      </c>
      <c r="AZ289" s="65">
        <f>IF(ISERROR(AY289/AQ289),"NM",IF(OR(AY289/AQ289&lt;0.5,AY289/AQ289&gt;2),"NM",(AY289/AQ289-1)*100))</f>
        <v>-3.7715041905602154</v>
      </c>
      <c r="BA289" s="72">
        <f>+BA145+BA233</f>
        <v>2243</v>
      </c>
      <c r="BB289" s="65">
        <f>IF(ISERROR(BA289/AS289),"NM",IF(OR(BA289/AS289&lt;0.5,BA289/AS289&gt;2),"NM",(BA289/AS289-1)*100))</f>
        <v>0.628084342754609</v>
      </c>
      <c r="BC289" s="72">
        <f>+BC145+BC233</f>
        <v>2291</v>
      </c>
      <c r="BD289" s="65">
        <f>IF(ISERROR(BC289/AU289),"NM",IF(OR(BC289/AU289&lt;0.5,BC289/AU289&gt;2),"NM",(BC289/AU289-1)*100))</f>
        <v>2.4597495527728164</v>
      </c>
      <c r="BE289" s="72">
        <f>+BE145+BE233</f>
        <v>2301</v>
      </c>
      <c r="BF289" s="65">
        <f>IF(ISERROR(BE289/AW289),"NM",IF(OR(BE289/AW289&lt;0.5,BE289/AW289&gt;2),"NM",(BE289/AW289-1)*100))</f>
        <v>6.6759388038942991</v>
      </c>
      <c r="BG289" s="72">
        <f>+BG145+BG233</f>
        <v>2258</v>
      </c>
      <c r="BH289" s="65">
        <f>IF(ISERROR(BG289/AY289),"NM",IF(OR(BG289/AY289&lt;0.5,BG289/AY289&gt;2),"NM",(BG289/AY289-1)*100))</f>
        <v>3.5067614027045613</v>
      </c>
      <c r="BI289" s="72">
        <f>+BI145+BI233</f>
        <v>2266</v>
      </c>
      <c r="BJ289" s="65">
        <f>IF(ISERROR(BI289/BA289),"NM",IF(OR(BI289/BA289&lt;0.5,BI289/BA289&gt;2),"NM",(BI289/BA289-1)*100))</f>
        <v>1.0254123941150217</v>
      </c>
      <c r="BK289" s="72">
        <f>+BK145+BK233</f>
        <v>2331</v>
      </c>
      <c r="BL289" s="65">
        <f>IF(ISERROR(BK289/BC289),"NM",IF(OR(BK289/BC289&lt;0.5,BK289/BC289&gt;2),"NM",(BK289/BC289-1)*100))</f>
        <v>1.7459624618070713</v>
      </c>
      <c r="BM289" s="72">
        <f>+BM145+BM233</f>
        <v>2430</v>
      </c>
      <c r="BN289" s="65">
        <f>IF(ISERROR(BM289/BE289),"NM",IF(OR(BM289/BE289&lt;0.5,BM289/BE289&gt;2),"NM",(BM289/BE289-1)*100))</f>
        <v>5.606258148631027</v>
      </c>
      <c r="BO289" s="72">
        <f>+BO145+BO233</f>
        <v>2538</v>
      </c>
      <c r="BP289" s="65">
        <f>IF(ISERROR(BO289/BG289),"NM",IF(OR(BO289/BG289&lt;0.5,BO289/BG289&gt;2),"NM",(BO289/BG289-1)*100))</f>
        <v>12.400354295837035</v>
      </c>
      <c r="BQ289" s="72">
        <f>+BQ145+BQ233</f>
        <v>2574</v>
      </c>
      <c r="BR289" s="65">
        <f>IF(ISERROR(BQ289/BI289),"NM",IF(OR(BQ289/BI289&lt;0.5,BQ289/BI289&gt;2),"NM",(BQ289/BI289-1)*100))</f>
        <v>13.592233009708732</v>
      </c>
      <c r="BS289" s="72">
        <f>+BS145+BS233</f>
        <v>2551</v>
      </c>
      <c r="BT289" s="65">
        <f>IF(ISERROR(BS289/BK289),"NM",IF(OR(BS289/BK289&lt;0.5,BS289/BK289&gt;2),"NM",(BS289/BK289-1)*100))</f>
        <v>9.4380094380094306</v>
      </c>
      <c r="BU289" s="72">
        <f>+BU145+BU233</f>
        <v>2835</v>
      </c>
      <c r="BV289" s="65">
        <f>IF(ISERROR(BU289/BM289),"NM",IF(OR(BU289/BM289&lt;0.5,BU289/BM289&gt;2),"NM",(BU289/BM289-1)*100))</f>
        <v>16.666666666666675</v>
      </c>
      <c r="BW289" s="72">
        <f>+BW145+BW233</f>
        <v>2811</v>
      </c>
      <c r="BX289" s="65">
        <f>IF(ISERROR(BW289/BO289),"NM",IF(OR(BW289/BO289&lt;0.5,BW289/BO289&gt;2),"NM",(BW289/BO289-1)*100))</f>
        <v>10.756501182033107</v>
      </c>
      <c r="BY289" s="72">
        <f>+BY145+BY233</f>
        <v>2723</v>
      </c>
      <c r="BZ289" s="65">
        <f>IF(ISERROR(BY289/BQ289),"NM",IF(OR(BY289/BQ289&lt;0.5,BY289/BQ289&gt;2),"NM",(BY289/BQ289-1)*100))</f>
        <v>5.7886557886557943</v>
      </c>
      <c r="CA289" s="72">
        <f>+CA145+CA233</f>
        <v>2817</v>
      </c>
      <c r="CB289" s="65">
        <f>IF(ISERROR(CA289/BS289),"NM",IF(OR(CA289/BS289&lt;0.5,CA289/BS289&gt;2),"NM",(CA289/BS289-1)*100))</f>
        <v>10.427283418267352</v>
      </c>
      <c r="CC289" s="72">
        <f>+CC145+CC233</f>
        <v>2957</v>
      </c>
      <c r="CD289" s="65">
        <f>IF(ISERROR(CC289/BU289),"NM",IF(OR(CC289/BU289&lt;0.5,CC289/BU289&gt;2),"NM",(CC289/BU289-1)*100))</f>
        <v>4.3033509700176387</v>
      </c>
      <c r="CE289" s="72">
        <f>+CE145+CE233</f>
        <v>2857</v>
      </c>
      <c r="CF289" s="65">
        <f>IF(ISERROR(CE289/BW289),"NM",IF(OR(CE289/BW289&lt;0.5,CE289/BW289&gt;2),"NM",(CE289/BW289-1)*100))</f>
        <v>1.6364283173248007</v>
      </c>
      <c r="CG289" s="72">
        <f>+CG145+CG233</f>
        <v>2884</v>
      </c>
      <c r="CH289" s="65">
        <f>IF(ISERROR(CG289/BY289),"NM",IF(OR(CG289/BY289&lt;0.5,CG289/BY289&gt;2),"NM",(CG289/BY289-1)*100))</f>
        <v>5.9125964010282805</v>
      </c>
      <c r="CI289" s="72">
        <f>+CI145+CI233</f>
        <v>3102</v>
      </c>
      <c r="CJ289" s="65">
        <f>IF(ISERROR(CI289/CA289),"NM",IF(OR(CI289/CA289&lt;0.5,CI289/CA289&gt;2),"NM",(CI289/CA289-1)*100))</f>
        <v>10.117145899893497</v>
      </c>
      <c r="CK289" s="72">
        <f>+CK145+CK233</f>
        <v>3263</v>
      </c>
      <c r="CL289" s="65">
        <f>IF(ISERROR(CK289/CC289),"NM",IF(OR(CK289/CC289&lt;0.5,CK289/CC289&gt;2),"NM",(CK289/CC289-1)*100))</f>
        <v>10.348326006087261</v>
      </c>
      <c r="CM289" s="72">
        <f>+CM145+CM233</f>
        <v>3222</v>
      </c>
      <c r="CN289" s="65">
        <f>IF(ISERROR(CM289/CE289),"NM",IF(OR(CM289/CE289&lt;0.5,CM289/CE289&gt;2),"NM",(CM289/CE289-1)*100))</f>
        <v>12.775638781939103</v>
      </c>
      <c r="CO289" s="72">
        <f>+CO145+CO233</f>
        <v>3309</v>
      </c>
      <c r="CP289" s="65">
        <f>IF(ISERROR(CO289/CG289),"NM",IF(OR(CO289/CG289&lt;0.5,CO289/CG289&gt;2),"NM",(CO289/CG289-1)*100))</f>
        <v>14.736477115117896</v>
      </c>
      <c r="CQ289" s="72">
        <f>+CQ145+CQ233</f>
        <v>3518</v>
      </c>
      <c r="CR289" s="65">
        <f>IF(ISERROR(CQ289/CI289),"NM",IF(OR(CQ289/CI289&lt;0.5,CQ289/CI289&gt;2),"NM",(CQ289/CI289-1)*100))</f>
        <v>13.410702772404903</v>
      </c>
      <c r="CS289" s="72">
        <f>+CS145+CS233</f>
        <v>3699.5</v>
      </c>
      <c r="CT289" s="65">
        <f>IF(ISERROR(CS289/CK289),"NM",IF(OR(CS289/CK289&lt;0.5,CS289/CK289&gt;2),"NM",(CS289/CK289-1)*100))</f>
        <v>13.377260190009199</v>
      </c>
      <c r="CU289" s="72">
        <f>+CU145+CU233</f>
        <v>3645</v>
      </c>
      <c r="CV289" s="65">
        <f>IF(ISERROR(CU289/CM289),"NM",IF(OR(CU289/CM289&lt;0.5,CU289/CM289&gt;2),"NM",(CU289/CM289-1)*100))</f>
        <v>13.128491620111738</v>
      </c>
      <c r="CW289" s="72">
        <f>+CW145+CW233</f>
        <v>3763</v>
      </c>
      <c r="CX289" s="65">
        <f>IF(ISERROR(CW289/CO289),"NM",IF(OR(CW289/CO289&lt;0.5,CW289/CO289&gt;2),"NM",(CW289/CO289-1)*100))</f>
        <v>13.720157147174383</v>
      </c>
      <c r="CY289" s="72">
        <f>+CY145+CY233</f>
        <v>3931</v>
      </c>
      <c r="CZ289" s="65">
        <f>IF(ISERROR(CY289/CQ289),"NM",IF(OR(CY289/CQ289&lt;0.5,CY289/CQ289&gt;2),"NM",(CY289/CQ289-1)*100))</f>
        <v>11.739624786810698</v>
      </c>
      <c r="DA289" s="72">
        <f>+DA145+DA233</f>
        <v>3989</v>
      </c>
      <c r="DB289" s="65">
        <f>IF(ISERROR(DA289/CS289),"NM",IF(OR(DA289/CS289&lt;0.5,DA289/CS289&gt;2),"NM",(DA289/CS289-1)*100))</f>
        <v>7.8253818083524829</v>
      </c>
      <c r="DC289" s="72">
        <f>+DC145+DC233</f>
        <v>3522</v>
      </c>
      <c r="DD289" s="65">
        <f>IF(ISERROR(DC289/CU289),"NM",IF(OR(DC289/CU289&lt;0.5,DC289/CU289&gt;2),"NM",(DC289/CU289-1)*100))</f>
        <v>-3.3744855967078213</v>
      </c>
      <c r="DE289" s="72">
        <f>+DE145+DE233</f>
        <v>3411</v>
      </c>
      <c r="DF289" s="65">
        <f>IF(ISERROR(DE289/CW289),"NM",IF(OR(DE289/CW289&lt;0.5,DE289/CW289&gt;2),"NM",(DE289/CW289-1)*100))</f>
        <v>-9.3542386393834711</v>
      </c>
      <c r="DG289" s="72">
        <f>+DG145+DG233</f>
        <v>3486</v>
      </c>
      <c r="DH289" s="65">
        <f>IF(ISERROR(DG289/CY289),"NM",IF(OR(DG289/CY289&lt;0.5,DG289/CY289&gt;2),"NM",(DG289/CY289-1)*100))</f>
        <v>-11.320274739252101</v>
      </c>
      <c r="DI289" s="72">
        <f>+DI145+DI233</f>
        <v>3395</v>
      </c>
      <c r="DJ289" s="65">
        <f>IF(ISERROR(DI289/DA289),"NM",IF(OR(DI289/DA289&lt;0.5,DI289/DA289&gt;2),"NM",(DI289/DA289-1)*100))</f>
        <v>-14.890950112810231</v>
      </c>
      <c r="DK289" s="72">
        <f>+DK145+DK233</f>
        <v>3220</v>
      </c>
      <c r="DL289" s="65">
        <f>IF(ISERROR(DK289/DC289),"NM",IF(OR(DK289/DC289&lt;0.5,DK289/DC289&gt;2),"NM",(DK289/DC289-1)*100))</f>
        <v>-8.5746734809767133</v>
      </c>
      <c r="DM289" s="72">
        <f>+DM145+DM233</f>
        <v>3293</v>
      </c>
      <c r="DN289" s="65">
        <f>IF(ISERROR(DM289/DE289),"NM",IF(OR(DM289/DE289&lt;0.5,DM289/DE289&gt;2),"NM",(DM289/DE289-1)*100))</f>
        <v>-3.4593960715332717</v>
      </c>
      <c r="DO289" s="72">
        <f>+DO145+DO233</f>
        <v>3355</v>
      </c>
      <c r="DP289" s="65">
        <f>IF(ISERROR(DO289/DG289),"NM",IF(OR(DO289/DG289&lt;0.5,DO289/DG289&gt;2),"NM",(DO289/DG289-1)*100))</f>
        <v>-3.7578886976477377</v>
      </c>
      <c r="DQ289" s="72">
        <f>+DQ145+DQ233</f>
        <v>3068</v>
      </c>
      <c r="DR289" s="65">
        <f>IF(ISERROR(DQ289/DI289),"NM",IF(OR(DQ289/DI289&lt;0.5,DQ289/DI289&gt;2),"NM",(DQ289/DI289-1)*100))</f>
        <v>-9.6318114874815901</v>
      </c>
      <c r="DS289" s="72">
        <f>+DS145+DS233</f>
        <v>2938</v>
      </c>
      <c r="DT289" s="65">
        <f>IF(ISERROR(DS289/DK289),"NM",IF(OR(DS289/DK289&lt;0.5,DS289/DK289&gt;2),"NM",(DS289/DK289-1)*100))</f>
        <v>-8.7577639751552745</v>
      </c>
      <c r="DU289" s="72">
        <f>+DU145+DU233</f>
        <v>2885</v>
      </c>
      <c r="DV289" s="65">
        <f>IF(ISERROR(DU289/DM289),"NM",IF(OR(DU289/DM289&lt;0.5,DU289/DM289&gt;2),"NM",(DU289/DM289-1)*100))</f>
        <v>-12.38991800789554</v>
      </c>
      <c r="DW289" s="72">
        <f>+DW145+DW233</f>
        <v>2874</v>
      </c>
      <c r="DX289" s="65">
        <f>IF(ISERROR(DW289/DO289),"NM",IF(OR(DW289/DO289&lt;0.5,DW289/DO289&gt;2),"NM",(DW289/DO289-1)*100))</f>
        <v>-14.336810730253358</v>
      </c>
      <c r="DY289" s="72">
        <f>+DY145+DY233</f>
        <v>2880</v>
      </c>
      <c r="DZ289" s="65">
        <f>IF(ISERROR(DY289/DQ289),"NM",IF(OR(DY289/DQ289&lt;0.5,DY289/DQ289&gt;2),"NM",(DY289/DQ289-1)*100))</f>
        <v>-6.1277705345501925</v>
      </c>
      <c r="EA289" s="72">
        <f>+EA145+EA233</f>
        <v>2973</v>
      </c>
      <c r="EB289" s="65">
        <f>IF(ISERROR(EA289/DS289),"NM",IF(OR(EA289/DS289&lt;0.5,EA289/DS289&gt;2),"NM",(EA289/DS289-1)*100))</f>
        <v>1.1912865895166824</v>
      </c>
      <c r="EC289" s="75">
        <f>+EC145+EC233</f>
        <v>3198</v>
      </c>
      <c r="ED289" s="65">
        <f>IF(ISERROR(EC289/DU289),"NM",IF(OR(EC289/DU289&lt;0.5,EC289/DU289&gt;2),"NM",(EC289/DU289-1)*100))</f>
        <v>10.849220103986145</v>
      </c>
      <c r="EE289" s="75">
        <f>+EE145+EE233</f>
        <v>3318</v>
      </c>
      <c r="EF289" s="65">
        <f>IF(ISERROR(EE289/DW289),"NM",IF(OR(EE289/DW289&lt;0.5,EE289/DW289&gt;2),"NM",(EE289/DW289-1)*100))</f>
        <v>15.448851774530281</v>
      </c>
      <c r="EG289" s="75">
        <f>+EG145+EG233</f>
        <v>3210</v>
      </c>
      <c r="EH289" s="65">
        <f>IF(ISERROR(EG289/DY289),"NM",IF(OR(EG289/DY289&lt;0.5,EG289/DY289&gt;2),"NM",(EG289/DY289-1)*100))</f>
        <v>11.458333333333325</v>
      </c>
      <c r="EI289" s="75">
        <f>+EI145+EI233</f>
        <v>2998</v>
      </c>
      <c r="EJ289" s="65">
        <f>IF(ISERROR(EI289/EA289),"NM",IF(OR(EI289/EA289&lt;0.5,EI289/EA289&gt;2),"NM",(EI289/EA289-1)*100))</f>
        <v>0.84090144635049491</v>
      </c>
      <c r="EK289" s="75">
        <f>+EK145+EK233</f>
        <v>2987</v>
      </c>
      <c r="EL289" s="65">
        <f>IF(ISERROR(EK289/EC289),"NM",IF(OR(EK289/EC289&lt;0.5,EK289/EC289&gt;2),"NM",(EK289/EC289-1)*100))</f>
        <v>-6.5978736710444075</v>
      </c>
      <c r="EM289" s="75">
        <f>+EM145+EM233</f>
        <v>3031</v>
      </c>
      <c r="EN289" s="65">
        <f>IF(ISERROR(EM289/EE289),"NM",IF(OR(EM289/EE289&lt;0.5,EM289/EE289&gt;2),"NM",(EM289/EE289-1)*100))</f>
        <v>-8.6497890295358708</v>
      </c>
      <c r="EO289" s="75">
        <f>+EO145+EO233</f>
        <v>2957</v>
      </c>
      <c r="EP289" s="65">
        <f>IF(ISERROR(EO289/EG289),"NM",IF(OR(EO289/EG289&lt;0.5,EO289/EG289&gt;2),"NM",(EO289/EG289-1)*100))</f>
        <v>-7.8816199376947065</v>
      </c>
      <c r="EQ289" s="75">
        <f>+EQ145+EQ233</f>
        <v>3027.3245613504068</v>
      </c>
      <c r="ER289" s="65">
        <f>IF(ISERROR(EQ289/EI289),"NM",IF(OR(EQ289/EI289&lt;0.5,EQ289/EI289&gt;2),"NM",(EQ289/EI289-1)*100))</f>
        <v>0.97813746999355633</v>
      </c>
      <c r="ES289" s="75">
        <f>+ES145+ES233</f>
        <v>3050.9149043360758</v>
      </c>
      <c r="ET289" s="65">
        <f>IF(ISERROR(ES289/EK289),"NM",IF(OR(ES289/EK289&lt;0.5,ES289/EK289&gt;2),"NM",(ES289/EK289-1)*100))</f>
        <v>2.1397691441605637</v>
      </c>
      <c r="EU289" s="75">
        <f>+EU145+EU233</f>
        <v>3041.0650795766733</v>
      </c>
      <c r="EV289" s="65">
        <f>IF(ISERROR(EU289/EM289),"NM",IF(OR(EU289/EM289&lt;0.5,EU289/EM289&gt;2),"NM",(EU289/EM289-1)*100))</f>
        <v>0.33207124964280688</v>
      </c>
      <c r="EW289" s="75">
        <f>+EW145+EW233</f>
        <v>3064.3195484342782</v>
      </c>
      <c r="EX289" s="65">
        <f>IF(ISERROR(EW289/EO289),"NM",IF(OR(EW289/EO289&lt;0.5,EW289/EO289&gt;2),"NM",(EW289/EO289-1)*100))</f>
        <v>3.6293388039999375</v>
      </c>
      <c r="EY289" s="65"/>
      <c r="EZ289" s="317"/>
      <c r="FA289" s="59"/>
      <c r="FB289" s="75">
        <f>+FB145+FB233</f>
        <v>4868.9254477805798</v>
      </c>
      <c r="FC289" s="63"/>
      <c r="FD289" s="75">
        <f>+FD145+FD233</f>
        <v>5885</v>
      </c>
      <c r="FE289" s="65">
        <f>IF(ISERROR(FD289/FB289),"NM",IF(OR(FD289/FB289&lt;0.5,FD289/FB289&gt;2),"NM",(FD289/FB289-1)*100))</f>
        <v>20.868558434850982</v>
      </c>
      <c r="FF289" s="75">
        <f>+FF145+FF233</f>
        <v>6603</v>
      </c>
      <c r="FG289" s="65">
        <f>IF(ISERROR(FF289/FD289),"NM",IF(OR(FF289/FD289&lt;0.5,FF289/FD289&gt;2),"NM",(FF289/FD289-1)*100))</f>
        <v>12.200509770603229</v>
      </c>
      <c r="FH289" s="75">
        <f>+FH145+FH233</f>
        <v>6321</v>
      </c>
      <c r="FI289" s="65">
        <f>IF(ISERROR(FH289/FF289),"NM",IF(OR(FH289/FF289&lt;0.5,FH289/FF289&gt;2),"NM",(FH289/FF289-1)*100))</f>
        <v>-4.2707860063607495</v>
      </c>
      <c r="FJ289" s="75">
        <f>+FJ145+FJ233</f>
        <v>6589</v>
      </c>
      <c r="FK289" s="65">
        <f>IF(ISERROR(FJ289/FH289),"NM",IF(OR(FJ289/FH289&lt;0.5,FJ289/FH289&gt;2),"NM",(FJ289/FH289-1)*100))</f>
        <v>4.2398354690713402</v>
      </c>
      <c r="FL289" s="75">
        <f>+FL145+FL233</f>
        <v>7529</v>
      </c>
      <c r="FM289" s="65">
        <f>IF(ISERROR(FL289/FJ289),"NM",IF(OR(FL289/FJ289&lt;0.5,FL289/FJ289&gt;2),"NM",(FL289/FJ289-1)*100))</f>
        <v>14.266201244498401</v>
      </c>
      <c r="FN289" s="75">
        <f>+FN145+FN233</f>
        <v>8482</v>
      </c>
      <c r="FO289" s="65">
        <f>IF(ISERROR(FN289/FL289),"NM",IF(OR(FN289/FL289&lt;0.5,FN289/FL289&gt;2),"NM",(FN289/FL289-1)*100))</f>
        <v>12.657723469252225</v>
      </c>
      <c r="FP289" s="75">
        <f>+FP145+FP233</f>
        <v>8889</v>
      </c>
      <c r="FQ289" s="65">
        <f>IF(ISERROR(FP289/FN289),"NM",IF(OR(FP289/FN289&lt;0.5,FP289/FN289&gt;2),"NM",(FP289/FN289-1)*100))</f>
        <v>4.7983966045743953</v>
      </c>
      <c r="FR289" s="75">
        <f>+FR145+FR233</f>
        <v>9016.5</v>
      </c>
      <c r="FS289" s="65">
        <f>IF(ISERROR(FR289/FP289),"NM",IF(OR(FR289/FP289&lt;0.5,FR289/FP289&gt;2),"NM",(FR289/FP289-1)*100))</f>
        <v>1.4343570705366293</v>
      </c>
      <c r="FT289" s="75">
        <f>+FT145+FT233</f>
        <v>9285</v>
      </c>
      <c r="FU289" s="65">
        <f>IF(ISERROR(FT289/FR289),"NM",IF(OR(FT289/FR289&lt;0.5,FT289/FR289&gt;2),"NM",(FT289/FR289-1)*100))</f>
        <v>2.9778738978539332</v>
      </c>
      <c r="FV289" s="75">
        <f>+FV145+FV233</f>
        <v>10498</v>
      </c>
      <c r="FW289" s="65">
        <f>IF(ISERROR(FV289/FT289),"NM",IF(OR(FV289/FT289&lt;0.5,FV289/FT289&gt;2),"NM",(FV289/FT289-1)*100))</f>
        <v>13.064081852450183</v>
      </c>
      <c r="FX289" s="75">
        <f>+FX145+FX233</f>
        <v>11308</v>
      </c>
      <c r="FY289" s="65">
        <f>IF(ISERROR(FX289/FV289),"NM",IF(OR(FX289/FV289&lt;0.5,FX289/FV289&gt;2),"NM",(FX289/FV289-1)*100))</f>
        <v>7.7157553819775293</v>
      </c>
      <c r="FZ289" s="75">
        <f>+FZ145+FZ233</f>
        <v>12106</v>
      </c>
      <c r="GA289" s="65">
        <f>IF(ISERROR(FZ289/FX289),"NM",IF(OR(FZ289/FX289&lt;0.5,FZ289/FX289&gt;2),"NM",(FZ289/FX289-1)*100))</f>
        <v>7.0569508312698925</v>
      </c>
      <c r="GB289" s="75">
        <f>+GB145+GB233</f>
        <v>13748.5</v>
      </c>
      <c r="GC289" s="65">
        <f>IF(ISERROR(GB289/FZ289),"NM",IF(OR(GB289/FZ289&lt;0.5,GB289/FZ289&gt;2),"NM",(GB289/FZ289-1)*100))</f>
        <v>13.567652403766717</v>
      </c>
      <c r="GD289" s="75">
        <f>+GD145+GD233</f>
        <v>15328</v>
      </c>
      <c r="GE289" s="65">
        <f>IF(ISERROR(GD289/GB289),"NM",IF(OR(GD289/GB289&lt;0.5,GD289/GB289&gt;2),"NM",(GD289/GB289-1)*100))</f>
        <v>11.488526021020483</v>
      </c>
      <c r="GF289" s="75">
        <f>+GF145+GF233</f>
        <v>13814</v>
      </c>
      <c r="GG289" s="65">
        <f>IF(ISERROR(GF289/GD289),"NM",IF(OR(GF289/GD289&lt;0.5,GF289/GD289&gt;2),"NM",(GF289/GD289-1)*100))</f>
        <v>-9.8773486430062682</v>
      </c>
      <c r="GH289" s="75">
        <f>+GH145+GH233</f>
        <v>12936</v>
      </c>
      <c r="GI289" s="65">
        <f>IF(ISERROR(GH289/GF289),"NM",IF(OR(GH289/GF289&lt;0.5,GH289/GF289&gt;2),"NM",(GH289/GF289-1)*100))</f>
        <v>-6.3558708556536896</v>
      </c>
      <c r="GJ289" s="75">
        <f>+GJ145+GJ233</f>
        <v>11577</v>
      </c>
      <c r="GK289" s="65">
        <f>IF(ISERROR(GJ289/GH289),"NM",IF(OR(GJ289/GH289&lt;0.5,GJ289/GH289&gt;2),"NM",(GJ289/GH289-1)*100))</f>
        <v>-10.505565862708721</v>
      </c>
      <c r="GL289" s="75">
        <f>+GL145+GL233</f>
        <v>12699</v>
      </c>
      <c r="GM289" s="65">
        <f>IF(ISERROR(GL289/GJ289),"NM",IF(OR(GL289/GJ289&lt;0.5,GL289/GJ289&gt;2),"NM",(GL289/GJ289-1)*100))</f>
        <v>9.6916299559471462</v>
      </c>
      <c r="GN289" s="75">
        <f>+GN145+GN233</f>
        <v>11973</v>
      </c>
      <c r="GO289" s="65">
        <f>IF(ISERROR(GN289/GL289),"NM",IF(OR(GN289/GL289&lt;0.5,GN289/GL289&gt;2),"NM",(GN289/GL289-1)*100))</f>
        <v>-5.71698558941649</v>
      </c>
      <c r="GP289" s="75">
        <f>+GP145+GP233</f>
        <v>12183.624093697434</v>
      </c>
      <c r="GQ289" s="65">
        <f>IF(ISERROR(GP289/GN289),"NM",IF(OR(GP289/GN289&lt;0.5,GP289/GN289&gt;2),"NM",(GP289/GN289-1)*100))</f>
        <v>1.7591588883106413</v>
      </c>
      <c r="GR289" s="75">
        <f>+GR145+GR233</f>
        <v>12251.173445186068</v>
      </c>
      <c r="GS289" s="65">
        <f>IF(ISERROR(GR289/GP289),"NM",IF(OR(GR289/GP289&lt;0.5,GR289/GP289&gt;2),"NM",(GR289/GP289-1)*100))</f>
        <v>0.55442740985072181</v>
      </c>
      <c r="GT289" s="75">
        <f>+GT145+GT233</f>
        <v>12474.887862314034</v>
      </c>
      <c r="GU289" s="65">
        <f>IF(ISERROR(GT289/GR289),"NM",IF(OR(GT289/GR289&lt;0.5,GT289/GR289&gt;2),"NM",(GT289/GR289-1)*100))</f>
        <v>1.8260652183964554</v>
      </c>
      <c r="GV289" s="75">
        <f>+GV145+GV233</f>
        <v>12867.640082203621</v>
      </c>
      <c r="GW289" s="65">
        <f>IF(ISERROR(GV289/GT289),"NM",IF(OR(GV289/GT289&lt;0.5,GV289/GT289&gt;2),"NM",(GV289/GT289-1)*100))</f>
        <v>3.1483426883224475</v>
      </c>
      <c r="GX289" s="75">
        <f>+GX145+GX233</f>
        <v>13340.277414221928</v>
      </c>
      <c r="GY289" s="65">
        <f>IF(ISERROR(GX289/GV289),"NM",IF(OR(GX289/GV289&lt;0.5,GX289/GV289&gt;2),"NM",(GX289/GV289-1)*100))</f>
        <v>3.6730692574466595</v>
      </c>
      <c r="GZ289" s="67">
        <f t="shared" si="947"/>
        <v>2.1862297291427524</v>
      </c>
      <c r="HA289" s="280"/>
      <c r="HB289" s="57"/>
      <c r="HC289"/>
      <c r="HD289"/>
      <c r="HE289"/>
      <c r="HF289"/>
      <c r="HG289"/>
      <c r="HH289"/>
    </row>
    <row r="290" spans="1:216" s="2" customFormat="1" ht="13.5" customHeight="1" x14ac:dyDescent="0.2">
      <c r="B290" s="54" t="s">
        <v>55</v>
      </c>
      <c r="C290" s="75">
        <f>+C153+C243</f>
        <v>70</v>
      </c>
      <c r="D290" s="63"/>
      <c r="E290" s="75">
        <f>+E153+E243</f>
        <v>77</v>
      </c>
      <c r="F290" s="63"/>
      <c r="G290" s="75">
        <f>+G153+G243</f>
        <v>76</v>
      </c>
      <c r="H290" s="63"/>
      <c r="I290" s="75">
        <f>+I153+I243</f>
        <v>80</v>
      </c>
      <c r="J290" s="63"/>
      <c r="K290" s="75">
        <f>+K153+K243</f>
        <v>79</v>
      </c>
      <c r="L290" s="63">
        <f>IF(ISERROR(K290/C290),"NM",IF(OR(K290/C290&lt;0.5,K290/C290&gt;2),"NM",(K290/C290-1)*100))</f>
        <v>12.857142857142856</v>
      </c>
      <c r="M290" s="75">
        <f>+M153+M243</f>
        <v>85</v>
      </c>
      <c r="N290" s="63">
        <f>IF(ISERROR(M290/E290),"NM",IF(OR(M290/E290&lt;0.5,M290/E290&gt;2),"NM",(M290/E290-1)*100))</f>
        <v>10.389610389610393</v>
      </c>
      <c r="O290" s="75">
        <f>+O153+O243</f>
        <v>79</v>
      </c>
      <c r="P290" s="63">
        <f>IF(ISERROR(O290/G290),"NM",IF(OR(O290/G290&lt;0.5,O290/G290&gt;2),"NM",(O290/G290-1)*100))</f>
        <v>3.9473684210526327</v>
      </c>
      <c r="Q290" s="75">
        <f>+Q153+Q243</f>
        <v>85</v>
      </c>
      <c r="R290" s="63">
        <f>IF(ISERROR(Q290/I290),"NM",IF(OR(Q290/I290&lt;0.5,Q290/I290&gt;2),"NM",(Q290/I290-1)*100))</f>
        <v>6.25</v>
      </c>
      <c r="S290" s="75">
        <f>+S153+S243</f>
        <v>89</v>
      </c>
      <c r="T290" s="63">
        <f>IF(ISERROR(S290/K290),"NM",IF(OR(S290/K290&lt;0.5,S290/K290&gt;2),"NM",(S290/K290-1)*100))</f>
        <v>12.658227848101266</v>
      </c>
      <c r="U290" s="75">
        <f>+U153+U243</f>
        <v>96</v>
      </c>
      <c r="V290" s="63">
        <f>IF(ISERROR(U290/M290),"NM",IF(OR(U290/M290&lt;0.5,U290/M290&gt;2),"NM",(U290/M290-1)*100))</f>
        <v>12.941176470588234</v>
      </c>
      <c r="W290" s="75">
        <f>+W153+W243</f>
        <v>99</v>
      </c>
      <c r="X290" s="63">
        <f>IF(ISERROR(W290/O290),"NM",IF(OR(W290/O290&lt;0.5,W290/O290&gt;2),"NM",(W290/O290-1)*100))</f>
        <v>25.316455696202532</v>
      </c>
      <c r="Y290" s="75">
        <f>+Y153+Y243</f>
        <v>101</v>
      </c>
      <c r="Z290" s="63">
        <f>IF(ISERROR(Y290/Q290),"NM",IF(OR(Y290/Q290&lt;0.5,Y290/Q290&gt;2),"NM",(Y290/Q290-1)*100))</f>
        <v>18.823529411764707</v>
      </c>
      <c r="AA290" s="72">
        <f>+AA153+AA243</f>
        <v>112</v>
      </c>
      <c r="AB290" s="63">
        <f>IF(ISERROR(AA290/S290),"NM",IF(OR(AA290/S290&lt;0.5,AA290/S290&gt;2),"NM",(AA290/S290-1)*100))</f>
        <v>25.842696629213478</v>
      </c>
      <c r="AC290" s="75">
        <f>+AC153+AC243</f>
        <v>115</v>
      </c>
      <c r="AD290" s="63">
        <f>IF(ISERROR(AC290/U290),"NM",IF(OR(AC290/U290&lt;0.5,AC290/U290&gt;2),"NM",(AC290/U290-1)*100))</f>
        <v>19.791666666666675</v>
      </c>
      <c r="AE290" s="75">
        <f>+AE153+AE243</f>
        <v>113</v>
      </c>
      <c r="AF290" s="63">
        <f>IF(ISERROR(AE290/W290),"NM",IF(OR(AE290/W290&lt;0.5,AE290/W290&gt;2),"NM",(AE290/W290-1)*100))</f>
        <v>14.141414141414144</v>
      </c>
      <c r="AG290" s="75">
        <f>+AG153+AG243</f>
        <v>124</v>
      </c>
      <c r="AH290" s="63">
        <f>IF(ISERROR(AG290/Y290),"NM",IF(OR(AG290/Y290&lt;0.5,AG290/Y290&gt;2),"NM",(AG290/Y290-1)*100))</f>
        <v>22.772277227722771</v>
      </c>
      <c r="AI290" s="76">
        <f>+AI153+AI243</f>
        <v>130</v>
      </c>
      <c r="AJ290" s="63">
        <f>IF(ISERROR(AI290/AA290),"NM",IF(OR(AI290/AA290&lt;0.5,AI290/AA290&gt;2),"NM",(AI290/AA290-1)*100))</f>
        <v>16.07142857142858</v>
      </c>
      <c r="AK290" s="75">
        <f>+AK153+AK243</f>
        <v>127</v>
      </c>
      <c r="AL290" s="63">
        <f>IF(ISERROR(AK290/AC290),"NM",IF(OR(AK290/AC290&lt;0.5,AK290/AC290&gt;2),"NM",(AK290/AC290-1)*100))</f>
        <v>10.434782608695659</v>
      </c>
      <c r="AM290" s="75">
        <f>+AM153+AM243</f>
        <v>124</v>
      </c>
      <c r="AN290" s="63">
        <f>IF(ISERROR(AM290/AE290),"NM",IF(OR(AM290/AE290&lt;0.5,AM290/AE290&gt;2),"NM",(AM290/AE290-1)*100))</f>
        <v>9.7345132743362761</v>
      </c>
      <c r="AO290" s="72">
        <f>+AO153+AO243</f>
        <v>137</v>
      </c>
      <c r="AP290" s="63">
        <f>IF(ISERROR(AO290/AG290),"NM",IF(OR(AO290/AG290&lt;0.5,AO290/AG290&gt;2),"NM",(AO290/AG290-1)*100))</f>
        <v>10.483870967741925</v>
      </c>
      <c r="AQ290" s="72">
        <f>+AQ153+AQ243</f>
        <v>137</v>
      </c>
      <c r="AR290" s="63">
        <f>IF(ISERROR(AQ290/AI290),"NM",IF(OR(AQ290/AI290&lt;0.5,AQ290/AI290&gt;2),"NM",(AQ290/AI290-1)*100))</f>
        <v>5.3846153846153877</v>
      </c>
      <c r="AS290" s="72">
        <f>+AS153+AS243</f>
        <v>134</v>
      </c>
      <c r="AT290" s="63">
        <f>IF(ISERROR(AS290/AK290),"NM",IF(OR(AS290/AK290&lt;0.5,AS290/AK290&gt;2),"NM",(AS290/AK290-1)*100))</f>
        <v>5.5118110236220375</v>
      </c>
      <c r="AU290" s="72">
        <f>+AU153+AU243</f>
        <v>129</v>
      </c>
      <c r="AV290" s="63">
        <f>IF(ISERROR(AU290/AM290),"NM",IF(OR(AU290/AM290&lt;0.5,AU290/AM290&gt;2),"NM",(AU290/AM290-1)*100))</f>
        <v>4.0322580645161255</v>
      </c>
      <c r="AW290" s="72">
        <f>+AW153+AW243</f>
        <v>143</v>
      </c>
      <c r="AX290" s="63">
        <f>IF(ISERROR(AW290/AO290),"NM",IF(OR(AW290/AO290&lt;0.5,AW290/AO290&gt;2),"NM",(AW290/AO290-1)*100))</f>
        <v>4.3795620437956151</v>
      </c>
      <c r="AY290" s="72">
        <f>+AY153+AY243</f>
        <v>145</v>
      </c>
      <c r="AZ290" s="65">
        <f>IF(ISERROR(AY290/AQ290),"NM",IF(OR(AY290/AQ290&lt;0.5,AY290/AQ290&gt;2),"NM",(AY290/AQ290-1)*100))</f>
        <v>5.8394160583941535</v>
      </c>
      <c r="BA290" s="72">
        <f>+BA153+BA243</f>
        <v>143</v>
      </c>
      <c r="BB290" s="65">
        <f>IF(ISERROR(BA290/AS290),"NM",IF(OR(BA290/AS290&lt;0.5,BA290/AS290&gt;2),"NM",(BA290/AS290-1)*100))</f>
        <v>6.7164179104477695</v>
      </c>
      <c r="BC290" s="72">
        <f>+BC153+BC243</f>
        <v>138</v>
      </c>
      <c r="BD290" s="65">
        <f>IF(ISERROR(BC290/AU290),"NM",IF(OR(BC290/AU290&lt;0.5,BC290/AU290&gt;2),"NM",(BC290/AU290-1)*100))</f>
        <v>6.9767441860465018</v>
      </c>
      <c r="BE290" s="72">
        <f>+BE153+BE243</f>
        <v>149</v>
      </c>
      <c r="BF290" s="65">
        <f>IF(ISERROR(BE290/AW290),"NM",IF(OR(BE290/AW290&lt;0.5,BE290/AW290&gt;2),"NM",(BE290/AW290-1)*100))</f>
        <v>4.195804195804187</v>
      </c>
      <c r="BG290" s="72">
        <f>+BG153+BG243</f>
        <v>154</v>
      </c>
      <c r="BH290" s="65">
        <f>IF(ISERROR(BG290/AY290),"NM",IF(OR(BG290/AY290&lt;0.5,BG290/AY290&gt;2),"NM",(BG290/AY290-1)*100))</f>
        <v>6.2068965517241281</v>
      </c>
      <c r="BI290" s="72">
        <f>+BI153+BI243</f>
        <v>155</v>
      </c>
      <c r="BJ290" s="65">
        <f>IF(ISERROR(BI290/BA290),"NM",IF(OR(BI290/BA290&lt;0.5,BI290/BA290&gt;2),"NM",(BI290/BA290-1)*100))</f>
        <v>8.391608391608397</v>
      </c>
      <c r="BK290" s="72">
        <f>+BK153+BK243</f>
        <v>151</v>
      </c>
      <c r="BL290" s="65">
        <f>IF(ISERROR(BK290/BC290),"NM",IF(OR(BK290/BC290&lt;0.5,BK290/BC290&gt;2),"NM",(BK290/BC290-1)*100))</f>
        <v>9.4202898550724612</v>
      </c>
      <c r="BM290" s="72">
        <f>+BM153+BM243</f>
        <v>181</v>
      </c>
      <c r="BN290" s="65">
        <f>IF(ISERROR(BM290/BE290),"NM",IF(OR(BM290/BE290&lt;0.5,BM290/BE290&gt;2),"NM",(BM290/BE290-1)*100))</f>
        <v>21.476510067114084</v>
      </c>
      <c r="BO290" s="72">
        <f>+BO153+BO243</f>
        <v>191</v>
      </c>
      <c r="BP290" s="65">
        <f>IF(ISERROR(BO290/BG290),"NM",IF(OR(BO290/BG290&lt;0.5,BO290/BG290&gt;2),"NM",(BO290/BG290-1)*100))</f>
        <v>24.025974025974016</v>
      </c>
      <c r="BQ290" s="72">
        <f>+BQ153+BQ243</f>
        <v>185</v>
      </c>
      <c r="BR290" s="65">
        <f>IF(ISERROR(BQ290/BI290),"NM",IF(OR(BQ290/BI290&lt;0.5,BQ290/BI290&gt;2),"NM",(BQ290/BI290-1)*100))</f>
        <v>19.354838709677423</v>
      </c>
      <c r="BS290" s="72">
        <f>+BS153+BS243</f>
        <v>181</v>
      </c>
      <c r="BT290" s="65">
        <f>IF(ISERROR(BS290/BK290),"NM",IF(OR(BS290/BK290&lt;0.5,BS290/BK290&gt;2),"NM",(BS290/BK290-1)*100))</f>
        <v>19.867549668874162</v>
      </c>
      <c r="BU290" s="72">
        <f>+BU153+BU243</f>
        <v>217</v>
      </c>
      <c r="BV290" s="65">
        <f>IF(ISERROR(BU290/BM290),"NM",IF(OR(BU290/BM290&lt;0.5,BU290/BM290&gt;2),"NM",(BU290/BM290-1)*100))</f>
        <v>19.889502762430933</v>
      </c>
      <c r="BW290" s="72">
        <f>+BW153+BW243</f>
        <v>250</v>
      </c>
      <c r="BX290" s="65">
        <f>IF(ISERROR(BW290/BO290),"NM",IF(OR(BW290/BO290&lt;0.5,BW290/BO290&gt;2),"NM",(BW290/BO290-1)*100))</f>
        <v>30.890052356020938</v>
      </c>
      <c r="BY290" s="72">
        <f>+BY153+BY243</f>
        <v>225</v>
      </c>
      <c r="BZ290" s="65">
        <f>IF(ISERROR(BY290/BQ290),"NM",IF(OR(BY290/BQ290&lt;0.5,BY290/BQ290&gt;2),"NM",(BY290/BQ290-1)*100))</f>
        <v>21.621621621621621</v>
      </c>
      <c r="CA290" s="72">
        <f>+CA153+CA243</f>
        <v>216</v>
      </c>
      <c r="CB290" s="65">
        <f>IF(ISERROR(CA290/BS290),"NM",IF(OR(CA290/BS290&lt;0.5,CA290/BS290&gt;2),"NM",(CA290/BS290-1)*100))</f>
        <v>19.33701657458564</v>
      </c>
      <c r="CC290" s="72">
        <f>+CC153+CC243</f>
        <v>250</v>
      </c>
      <c r="CD290" s="65">
        <f>IF(ISERROR(CC290/BU290),"NM",IF(OR(CC290/BU290&lt;0.5,CC290/BU290&gt;2),"NM",(CC290/BU290-1)*100))</f>
        <v>15.207373271889391</v>
      </c>
      <c r="CE290" s="72">
        <f>+CE153+CE243</f>
        <v>260.70560282904188</v>
      </c>
      <c r="CF290" s="65">
        <f>IF(ISERROR(CE290/BW290),"NM",IF(OR(CE290/BW290&lt;0.5,CE290/BW290&gt;2),"NM",(CE290/BW290-1)*100))</f>
        <v>4.2822411316167486</v>
      </c>
      <c r="CG290" s="72">
        <f>+CG153+CG243</f>
        <v>213.66757197175448</v>
      </c>
      <c r="CH290" s="65">
        <f>IF(ISERROR(CG290/BY290),"NM",IF(OR(CG290/BY290&lt;0.5,CG290/BY290&gt;2),"NM",(CG290/BY290-1)*100))</f>
        <v>-5.0366346792202314</v>
      </c>
      <c r="CI290" s="72">
        <f>+CI153+CI243</f>
        <v>228.04828551434571</v>
      </c>
      <c r="CJ290" s="65">
        <f>IF(ISERROR(CI290/CA290),"NM",IF(OR(CI290/CA290&lt;0.5,CI290/CA290&gt;2),"NM",(CI290/CA290-1)*100))</f>
        <v>5.5779099603452398</v>
      </c>
      <c r="CK290" s="72">
        <f>+CK153+CK243</f>
        <v>259.49108743037056</v>
      </c>
      <c r="CL290" s="65">
        <f>IF(ISERROR(CK290/CC290),"NM",IF(OR(CK290/CC290&lt;0.5,CK290/CC290&gt;2),"NM",(CK290/CC290-1)*100))</f>
        <v>3.7964349721482327</v>
      </c>
      <c r="CM290" s="72">
        <f>+CM153+CM243</f>
        <v>261</v>
      </c>
      <c r="CN290" s="65">
        <f>IF(ISERROR(CM290/CE290),"NM",IF(OR(CM290/CE290&lt;0.5,CM290/CE290&gt;2),"NM",(CM290/CE290-1)*100))</f>
        <v>0.1129232236528388</v>
      </c>
      <c r="CO290" s="72">
        <f>+CO153+CO243</f>
        <v>251.22876057374035</v>
      </c>
      <c r="CP290" s="65">
        <f>IF(ISERROR(CO290/CG290),"NM",IF(OR(CO290/CG290&lt;0.5,CO290/CG290&gt;2),"NM",(CO290/CG290-1)*100))</f>
        <v>17.579264956008966</v>
      </c>
      <c r="CQ290" s="72">
        <f>+CQ153+CQ243</f>
        <v>264.14649010028285</v>
      </c>
      <c r="CR290" s="65">
        <f>IF(ISERROR(CQ290/CI290),"NM",IF(OR(CQ290/CI290&lt;0.5,CQ290/CI290&gt;2),"NM",(CQ290/CI290-1)*100))</f>
        <v>15.829193587016178</v>
      </c>
      <c r="CS290" s="72">
        <f>+CS153+CS243</f>
        <v>257</v>
      </c>
      <c r="CT290" s="65">
        <f>IF(ISERROR(CS290/CK290),"NM",IF(OR(CS290/CK290&lt;0.5,CS290/CK290&gt;2),"NM",(CS290/CK290-1)*100))</f>
        <v>-0.95998959156505803</v>
      </c>
      <c r="CU290" s="72">
        <f>+CU153+CU243</f>
        <v>288</v>
      </c>
      <c r="CV290" s="65">
        <f>IF(ISERROR(CU290/CM290),"NM",IF(OR(CU290/CM290&lt;0.5,CU290/CM290&gt;2),"NM",(CU290/CM290-1)*100))</f>
        <v>10.344827586206895</v>
      </c>
      <c r="CW290" s="72">
        <f>+CW153+CW243</f>
        <v>269</v>
      </c>
      <c r="CX290" s="65">
        <f>IF(ISERROR(CW290/CO290),"NM",IF(OR(CW290/CO290&lt;0.5,CW290/CO290&gt;2),"NM",(CW290/CO290-1)*100))</f>
        <v>7.0737280977205108</v>
      </c>
      <c r="CY290" s="72">
        <f>+CY153+CY243</f>
        <v>282</v>
      </c>
      <c r="CZ290" s="65">
        <f>IF(ISERROR(CY290/CQ290),"NM",IF(OR(CY290/CQ290&lt;0.5,CY290/CQ290&gt;2),"NM",(CY290/CQ290-1)*100))</f>
        <v>6.7589426961301324</v>
      </c>
      <c r="DA290" s="72">
        <f>+DA153+DA243</f>
        <v>279</v>
      </c>
      <c r="DB290" s="65">
        <f>IF(ISERROR(DA290/CS290),"NM",IF(OR(DA290/CS290&lt;0.5,DA290/CS290&gt;2),"NM",(DA290/CS290-1)*100))</f>
        <v>8.5603112840466835</v>
      </c>
      <c r="DC290" s="72">
        <f>+DC153+DC243</f>
        <v>283</v>
      </c>
      <c r="DD290" s="65">
        <f>IF(ISERROR(DC290/CU290),"NM",IF(OR(DC290/CU290&lt;0.5,DC290/CU290&gt;2),"NM",(DC290/CU290-1)*100))</f>
        <v>-1.736111111111116</v>
      </c>
      <c r="DE290" s="72">
        <f>+DE153+DE243</f>
        <v>251</v>
      </c>
      <c r="DF290" s="65">
        <f>IF(ISERROR(DE290/CW290),"NM",IF(OR(DE290/CW290&lt;0.5,DE290/CW290&gt;2),"NM",(DE290/CW290-1)*100))</f>
        <v>-6.6914498141263934</v>
      </c>
      <c r="DG290" s="72">
        <f>+DG153+DG243</f>
        <v>256</v>
      </c>
      <c r="DH290" s="65">
        <f>IF(ISERROR(DG290/CY290),"NM",IF(OR(DG290/CY290&lt;0.5,DG290/CY290&gt;2),"NM",(DG290/CY290-1)*100))</f>
        <v>-9.219858156028371</v>
      </c>
      <c r="DI290" s="72">
        <f>+DI153+DI243</f>
        <v>284</v>
      </c>
      <c r="DJ290" s="65">
        <f>IF(ISERROR(DI290/DA290),"NM",IF(OR(DI290/DA290&lt;0.5,DI290/DA290&gt;2),"NM",(DI290/DA290-1)*100))</f>
        <v>1.7921146953405076</v>
      </c>
      <c r="DK290" s="72">
        <f>+DK153+DK243</f>
        <v>294</v>
      </c>
      <c r="DL290" s="65">
        <f>IF(ISERROR(DK290/DC290),"NM",IF(OR(DK290/DC290&lt;0.5,DK290/DC290&gt;2),"NM",(DK290/DC290-1)*100))</f>
        <v>3.8869257950530089</v>
      </c>
      <c r="DM290" s="72">
        <f>+DM153+DM243</f>
        <v>276</v>
      </c>
      <c r="DN290" s="65">
        <f>IF(ISERROR(DM290/DE290),"NM",IF(OR(DM290/DE290&lt;0.5,DM290/DE290&gt;2),"NM",(DM290/DE290-1)*100))</f>
        <v>9.960159362549792</v>
      </c>
      <c r="DO290" s="72">
        <f>+DO153+DO243</f>
        <v>271</v>
      </c>
      <c r="DP290" s="65">
        <f>IF(ISERROR(DO290/DG290),"NM",IF(OR(DO290/DG290&lt;0.5,DO290/DG290&gt;2),"NM",(DO290/DG290-1)*100))</f>
        <v>5.859375</v>
      </c>
      <c r="DQ290" s="72">
        <f>+DQ153+DQ243</f>
        <v>267</v>
      </c>
      <c r="DR290" s="65">
        <f>IF(ISERROR(DQ290/DI290),"NM",IF(OR(DQ290/DI290&lt;0.5,DQ290/DI290&gt;2),"NM",(DQ290/DI290-1)*100))</f>
        <v>-5.9859154929577496</v>
      </c>
      <c r="DS290" s="72">
        <f>+DS153+DS243</f>
        <v>277</v>
      </c>
      <c r="DT290" s="65">
        <f>IF(ISERROR(DS290/DK290),"NM",IF(OR(DS290/DK290&lt;0.5,DS290/DK290&gt;2),"NM",(DS290/DK290-1)*100))</f>
        <v>-5.7823129251700633</v>
      </c>
      <c r="DU290" s="72">
        <f>+DU153+DU243</f>
        <v>254</v>
      </c>
      <c r="DV290" s="65">
        <f>IF(ISERROR(DU290/DM290),"NM",IF(OR(DU290/DM290&lt;0.5,DU290/DM290&gt;2),"NM",(DU290/DM290-1)*100))</f>
        <v>-7.9710144927536248</v>
      </c>
      <c r="DW290" s="72">
        <f>+DW153+DW243</f>
        <v>258</v>
      </c>
      <c r="DX290" s="65">
        <f>IF(ISERROR(DW290/DO290),"NM",IF(OR(DW290/DO290&lt;0.5,DW290/DO290&gt;2),"NM",(DW290/DO290-1)*100))</f>
        <v>-4.7970479704797064</v>
      </c>
      <c r="DY290" s="72">
        <f>+DY153+DY243</f>
        <v>276</v>
      </c>
      <c r="DZ290" s="65">
        <f>IF(ISERROR(DY290/DQ290),"NM",IF(OR(DY290/DQ290&lt;0.5,DY290/DQ290&gt;2),"NM",(DY290/DQ290-1)*100))</f>
        <v>3.3707865168539408</v>
      </c>
      <c r="EA290" s="72">
        <f>+EA153+EA243</f>
        <v>292</v>
      </c>
      <c r="EB290" s="65">
        <f>IF(ISERROR(EA290/DS290),"NM",IF(OR(EA290/DS290&lt;0.5,EA290/DS290&gt;2),"NM",(EA290/DS290-1)*100))</f>
        <v>5.4151624548736566</v>
      </c>
      <c r="EC290" s="75">
        <f>+EC153+EC243</f>
        <v>284</v>
      </c>
      <c r="ED290" s="65">
        <f>IF(ISERROR(EC290/DU290),"NM",IF(OR(EC290/DU290&lt;0.5,EC290/DU290&gt;2),"NM",(EC290/DU290-1)*100))</f>
        <v>11.811023622047244</v>
      </c>
      <c r="EE290" s="75">
        <f>+EE153+EE243</f>
        <v>282</v>
      </c>
      <c r="EF290" s="65">
        <f>IF(ISERROR(EE290/DW290),"NM",IF(OR(EE290/DW290&lt;0.5,EE290/DW290&gt;2),"NM",(EE290/DW290-1)*100))</f>
        <v>9.302325581395344</v>
      </c>
      <c r="EG290" s="75">
        <f>+EG153+EG243</f>
        <v>283</v>
      </c>
      <c r="EH290" s="65">
        <f>IF(ISERROR(EG290/DY290),"NM",IF(OR(EG290/DY290&lt;0.5,EG290/DY290&gt;2),"NM",(EG290/DY290-1)*100))</f>
        <v>2.5362318840579601</v>
      </c>
      <c r="EI290" s="75">
        <f>+EI153+EI243</f>
        <v>294</v>
      </c>
      <c r="EJ290" s="65">
        <f>IF(ISERROR(EI290/EA290),"NM",IF(OR(EI290/EA290&lt;0.5,EI290/EA290&gt;2),"NM",(EI290/EA290-1)*100))</f>
        <v>0.68493150684931781</v>
      </c>
      <c r="EK290" s="75">
        <f>+EK153+EK243</f>
        <v>283</v>
      </c>
      <c r="EL290" s="65">
        <f>IF(ISERROR(EK290/EC290),"NM",IF(OR(EK290/EC290&lt;0.5,EK290/EC290&gt;2),"NM",(EK290/EC290-1)*100))</f>
        <v>-0.35211267605633756</v>
      </c>
      <c r="EM290" s="75">
        <f>+EM153+EM243</f>
        <v>270.52</v>
      </c>
      <c r="EN290" s="65">
        <f>IF(ISERROR(EM290/EE290),"NM",IF(OR(EM290/EE290&lt;0.5,EM290/EE290&gt;2),"NM",(EM290/EE290-1)*100))</f>
        <v>-4.0709219858156125</v>
      </c>
      <c r="EO290" s="75">
        <f>+EO153+EO243</f>
        <v>284</v>
      </c>
      <c r="EP290" s="65">
        <f>IF(ISERROR(EO290/EG290),"NM",IF(OR(EO290/EG290&lt;0.5,EO290/EG290&gt;2),"NM",(EO290/EG290-1)*100))</f>
        <v>0.35335689045936647</v>
      </c>
      <c r="EQ290" s="75">
        <f>+EQ153+EQ243</f>
        <v>312.90541229973786</v>
      </c>
      <c r="ER290" s="65">
        <f>IF(ISERROR(EQ290/EI290),"NM",IF(OR(EQ290/EI290&lt;0.5,EQ290/EI290&gt;2),"NM",(EQ290/EI290-1)*100))</f>
        <v>6.4304123468496233</v>
      </c>
      <c r="ES290" s="75">
        <f>+ES153+ES243</f>
        <v>302.57733463692915</v>
      </c>
      <c r="ET290" s="65">
        <f>IF(ISERROR(ES290/EK290),"NM",IF(OR(ES290/EK290&lt;0.5,ES290/EK290&gt;2),"NM",(ES290/EK290-1)*100))</f>
        <v>6.9177860907876809</v>
      </c>
      <c r="EU290" s="75">
        <f>+EU153+EU243</f>
        <v>287.01908095628119</v>
      </c>
      <c r="EV290" s="65">
        <f>IF(ISERROR(EU290/EM290),"NM",IF(OR(EU290/EM290&lt;0.5,EU290/EM290&gt;2),"NM",(EU290/EM290-1)*100))</f>
        <v>6.0990244552274087</v>
      </c>
      <c r="EW290" s="75">
        <f>+EW153+EW243</f>
        <v>291.36977183944032</v>
      </c>
      <c r="EX290" s="65">
        <f>IF(ISERROR(EW290/EO290),"NM",IF(OR(EW290/EO290&lt;0.5,EW290/EO290&gt;2),"NM",(EW290/EO290-1)*100))</f>
        <v>2.5949900843099671</v>
      </c>
      <c r="EY290" s="65"/>
      <c r="EZ290" s="317"/>
      <c r="FA290" s="59"/>
      <c r="FB290" s="75">
        <f>+FB153+FB243</f>
        <v>201.1633242417297</v>
      </c>
      <c r="FC290" s="63"/>
      <c r="FD290" s="75">
        <f>+FD153+FD243</f>
        <v>256</v>
      </c>
      <c r="FE290" s="65">
        <f>IF(ISERROR(FD290/FB290),"NM",IF(OR(FD290/FB290&lt;0.5,FD290/FB290&gt;2),"NM",(FD290/FB290-1)*100))</f>
        <v>27.259778075836195</v>
      </c>
      <c r="FF290" s="75">
        <f>+FF153+FF243</f>
        <v>303</v>
      </c>
      <c r="FG290" s="65">
        <f>IF(ISERROR(FF290/FD290),"NM",IF(OR(FF290/FD290&lt;0.5,FF290/FD290&gt;2),"NM",(FF290/FD290-1)*100))</f>
        <v>18.359375</v>
      </c>
      <c r="FH290" s="75">
        <f>+FH153+FH243</f>
        <v>328</v>
      </c>
      <c r="FI290" s="65">
        <f>IF(ISERROR(FH290/FF290),"NM",IF(OR(FH290/FF290&lt;0.5,FH290/FF290&gt;2),"NM",(FH290/FF290-1)*100))</f>
        <v>8.2508250825082499</v>
      </c>
      <c r="FJ290" s="75">
        <f>+FJ153+FJ243</f>
        <v>385</v>
      </c>
      <c r="FK290" s="65">
        <f>IF(ISERROR(FJ290/FH290),"NM",IF(OR(FJ290/FH290&lt;0.5,FJ290/FH290&gt;2),"NM",(FJ290/FH290-1)*100))</f>
        <v>17.378048780487809</v>
      </c>
      <c r="FL290" s="75">
        <f>+FL153+FL243</f>
        <v>464</v>
      </c>
      <c r="FM290" s="65">
        <f>IF(ISERROR(FL290/FJ290),"NM",IF(OR(FL290/FJ290&lt;0.5,FL290/FJ290&gt;2),"NM",(FL290/FJ290-1)*100))</f>
        <v>20.519480519480517</v>
      </c>
      <c r="FN290" s="75">
        <f>+FN153+FN243</f>
        <v>518</v>
      </c>
      <c r="FO290" s="65">
        <f>IF(ISERROR(FN290/FL290),"NM",IF(OR(FN290/FL290&lt;0.5,FN290/FL290&gt;2),"NM",(FN290/FL290-1)*100))</f>
        <v>11.637931034482762</v>
      </c>
      <c r="FP290" s="75">
        <f>+FP153+FP243</f>
        <v>543</v>
      </c>
      <c r="FQ290" s="65">
        <f>IF(ISERROR(FP290/FN290),"NM",IF(OR(FP290/FN290&lt;0.5,FP290/FN290&gt;2),"NM",(FP290/FN290-1)*100))</f>
        <v>4.8262548262548277</v>
      </c>
      <c r="FR290" s="75">
        <f>+FR153+FR243</f>
        <v>575</v>
      </c>
      <c r="FS290" s="65">
        <f>IF(ISERROR(FR290/FP290),"NM",IF(OR(FR290/FP290&lt;0.5,FR290/FP290&gt;2),"NM",(FR290/FP290-1)*100))</f>
        <v>5.8931860036832484</v>
      </c>
      <c r="FT290" s="75">
        <f>+FT153+FT243</f>
        <v>641</v>
      </c>
      <c r="FU290" s="65">
        <f>IF(ISERROR(FT290/FR290),"NM",IF(OR(FT290/FR290&lt;0.5,FT290/FR290&gt;2),"NM",(FT290/FR290-1)*100))</f>
        <v>11.478260869565226</v>
      </c>
      <c r="FV290" s="75">
        <f>+FV153+FV243</f>
        <v>774</v>
      </c>
      <c r="FW290" s="65">
        <f>IF(ISERROR(FV290/FT290),"NM",IF(OR(FV290/FT290&lt;0.5,FV290/FT290&gt;2),"NM",(FV290/FT290-1)*100))</f>
        <v>20.748829953198133</v>
      </c>
      <c r="FX290" s="75">
        <f>+FX153+FX243</f>
        <v>941</v>
      </c>
      <c r="FY290" s="65">
        <f>IF(ISERROR(FX290/FV290),"NM",IF(OR(FX290/FV290&lt;0.5,FX290/FV290&gt;2),"NM",(FX290/FV290-1)*100))</f>
        <v>21.576227390180879</v>
      </c>
      <c r="FZ290" s="75">
        <f>+FZ153+FZ243</f>
        <v>961.91254774551271</v>
      </c>
      <c r="GA290" s="65">
        <f>IF(ISERROR(FZ290/FX290),"NM",IF(OR(FZ290/FX290&lt;0.5,FZ290/FX290&gt;2),"NM",(FZ290/FX290-1)*100))</f>
        <v>2.2223748932532095</v>
      </c>
      <c r="GB290" s="75">
        <f>+GB153+GB243</f>
        <v>1033.3752506740232</v>
      </c>
      <c r="GC290" s="65">
        <f>IF(ISERROR(GB290/FZ290),"NM",IF(OR(GB290/FZ290&lt;0.5,GB290/FZ290&gt;2),"NM",(GB290/FZ290-1)*100))</f>
        <v>7.4292307648966105</v>
      </c>
      <c r="GD290" s="75">
        <f>+GD153+GD243</f>
        <v>1118</v>
      </c>
      <c r="GE290" s="65">
        <f>IF(ISERROR(GD290/GB290),"NM",IF(OR(GD290/GB290&lt;0.5,GD290/GB290&gt;2),"NM",(GD290/GB290-1)*100))</f>
        <v>8.1891596756144445</v>
      </c>
      <c r="GF290" s="75">
        <f>+GF153+GF243</f>
        <v>1074</v>
      </c>
      <c r="GG290" s="65">
        <f>IF(ISERROR(GF290/GD290),"NM",IF(OR(GF290/GD290&lt;0.5,GF290/GD290&gt;2),"NM",(GF290/GD290-1)*100))</f>
        <v>-3.9355992844364973</v>
      </c>
      <c r="GH290" s="75">
        <f>+GH153+GH243</f>
        <v>1108</v>
      </c>
      <c r="GI290" s="65">
        <f>IF(ISERROR(GH290/GF290),"NM",IF(OR(GH290/GF290&lt;0.5,GH290/GF290&gt;2),"NM",(GH290/GF290-1)*100))</f>
        <v>3.165735567970196</v>
      </c>
      <c r="GJ290" s="75">
        <f>+GJ153+GJ243</f>
        <v>1065</v>
      </c>
      <c r="GK290" s="65">
        <f>IF(ISERROR(GJ290/GH290),"NM",IF(OR(GJ290/GH290&lt;0.5,GJ290/GH290&gt;2),"NM",(GJ290/GH290-1)*100))</f>
        <v>-3.8808664259927794</v>
      </c>
      <c r="GL290" s="75">
        <f>+GL153+GL243</f>
        <v>1141</v>
      </c>
      <c r="GM290" s="65">
        <f>IF(ISERROR(GL290/GJ290),"NM",IF(OR(GL290/GJ290&lt;0.5,GL290/GJ290&gt;2),"NM",(GL290/GJ290-1)*100))</f>
        <v>7.1361502347417893</v>
      </c>
      <c r="GN290" s="75">
        <f>+GN153+GN243</f>
        <v>1131.52</v>
      </c>
      <c r="GO290" s="65">
        <f>IF(ISERROR(GN290/GL290),"NM",IF(OR(GN290/GL290&lt;0.5,GN290/GL290&gt;2),"NM",(GN290/GL290-1)*100))</f>
        <v>-0.83085013146363407</v>
      </c>
      <c r="GP290" s="75">
        <f>+GP153+GP243</f>
        <v>1193.8715997323884</v>
      </c>
      <c r="GQ290" s="65">
        <f>IF(ISERROR(GP290/GN290),"NM",IF(OR(GP290/GN290&lt;0.5,GP290/GN290&gt;2),"NM",(GP290/GN290-1)*100))</f>
        <v>5.5104284265756087</v>
      </c>
      <c r="GR290" s="75">
        <f>+GR153+GR243</f>
        <v>1173.9366656208895</v>
      </c>
      <c r="GS290" s="65">
        <f>IF(ISERROR(GR290/GP290),"NM",IF(OR(GR290/GP290&lt;0.5,GR290/GP290&gt;2),"NM",(GR290/GP290-1)*100))</f>
        <v>-1.6697720354489909</v>
      </c>
      <c r="GT290" s="75">
        <f>+GT153+GT243</f>
        <v>1156.2268958630336</v>
      </c>
      <c r="GU290" s="65">
        <f>IF(ISERROR(GT290/GR290),"NM",IF(OR(GT290/GR290&lt;0.5,GT290/GR290&gt;2),"NM",(GT290/GR290-1)*100))</f>
        <v>-1.5085796599162538</v>
      </c>
      <c r="GV290" s="75">
        <f>+GV153+GV243</f>
        <v>1147.2233123681215</v>
      </c>
      <c r="GW290" s="65">
        <f>IF(ISERROR(GV290/GT290),"NM",IF(OR(GV290/GT290&lt;0.5,GV290/GT290&gt;2),"NM",(GV290/GT290-1)*100))</f>
        <v>-0.77870386228922062</v>
      </c>
      <c r="GX290" s="75">
        <f>+GX153+GX243</f>
        <v>1146.2230983430495</v>
      </c>
      <c r="GY290" s="65">
        <f>IF(ISERROR(GX290/GV290),"NM",IF(OR(GX290/GV290&lt;0.5,GX290/GV290&gt;2),"NM",(GX290/GV290-1)*100))</f>
        <v>-8.7185643308385075E-2</v>
      </c>
      <c r="GZ290" s="67">
        <f t="shared" si="947"/>
        <v>0.25854191366871948</v>
      </c>
      <c r="HA290" s="280"/>
      <c r="HB290" s="57"/>
      <c r="HC290"/>
      <c r="HD290"/>
      <c r="HE290"/>
      <c r="HF290"/>
      <c r="HG290"/>
      <c r="HH290"/>
    </row>
    <row r="291" spans="1:216" s="2" customFormat="1" ht="13.5" customHeight="1" x14ac:dyDescent="0.2">
      <c r="B291" s="54" t="s">
        <v>56</v>
      </c>
      <c r="C291" s="72">
        <f>+C163+C254-C307-C308+C290</f>
        <v>529</v>
      </c>
      <c r="D291" s="63"/>
      <c r="E291" s="72">
        <f>+E163+E254-E307-E308+E292+E290</f>
        <v>626</v>
      </c>
      <c r="F291" s="63"/>
      <c r="G291" s="72">
        <f>+G163+G254-G307-G308+G292+G290</f>
        <v>539.20000000000005</v>
      </c>
      <c r="H291" s="63"/>
      <c r="I291" s="72">
        <f>+I163+I254-I307-I308+I292+I290</f>
        <v>475</v>
      </c>
      <c r="J291" s="63"/>
      <c r="K291" s="72">
        <f>+K163+K254-K307-K308+K292+K290</f>
        <v>403</v>
      </c>
      <c r="L291" s="63">
        <f>IF(ISERROR(K291/C291),"NM",IF(OR(K291/C291&lt;0.5,K291/C291&gt;2),"NM",(K291/C291-1)*100))</f>
        <v>-23.818525519848777</v>
      </c>
      <c r="M291" s="72">
        <f>+M163+M254-M307-M308+M292+M290</f>
        <v>599</v>
      </c>
      <c r="N291" s="63">
        <f>IF(ISERROR(M291/E291),"NM",IF(OR(M291/E291&lt;0.5,M291/E291&gt;2),"NM",(M291/E291-1)*100))</f>
        <v>-4.3130990415335413</v>
      </c>
      <c r="O291" s="72">
        <f>+O163+O254-O307-O308+O292+O290</f>
        <v>747.1</v>
      </c>
      <c r="P291" s="63">
        <f>IF(ISERROR(O291/G291),"NM",IF(OR(O291/G291&lt;0.5,O291/G291&gt;2),"NM",(O291/G291-1)*100))</f>
        <v>38.557121661721048</v>
      </c>
      <c r="Q291" s="72">
        <f>+Q163+Q254-Q307-Q308+Q292+Q290</f>
        <v>405</v>
      </c>
      <c r="R291" s="63">
        <f>IF(ISERROR(Q291/I291),"NM",IF(OR(Q291/I291&lt;0.5,Q291/I291&gt;2),"NM",(Q291/I291-1)*100))</f>
        <v>-14.736842105263159</v>
      </c>
      <c r="S291" s="72">
        <f>+S163+S254-S307-S308+S292+S290</f>
        <v>597</v>
      </c>
      <c r="T291" s="63">
        <f>IF(ISERROR(S291/K291),"NM",IF(OR(S291/K291&lt;0.5,S291/K291&gt;2),"NM",(S291/K291-1)*100))</f>
        <v>48.138957816377179</v>
      </c>
      <c r="U291" s="72">
        <f>+U163+U254-U307-U308+U292+U290</f>
        <v>950</v>
      </c>
      <c r="V291" s="63">
        <f>IF(ISERROR(U291/M291),"NM",IF(OR(U291/M291&lt;0.5,U291/M291&gt;2),"NM",(U291/M291-1)*100))</f>
        <v>58.597662771285485</v>
      </c>
      <c r="W291" s="72">
        <f>+W163+W254-W307-W308+W292+W290</f>
        <v>636</v>
      </c>
      <c r="X291" s="63">
        <f>IF(ISERROR(W291/O291),"NM",IF(OR(W291/O291&lt;0.5,W291/O291&gt;2),"NM",(W291/O291-1)*100))</f>
        <v>-14.870833891045375</v>
      </c>
      <c r="Y291" s="72">
        <f>+Y163+Y254-Y307-Y308+Y292+Y290</f>
        <v>796</v>
      </c>
      <c r="Z291" s="63">
        <f>IF(ISERROR(Y291/Q291),"NM",IF(OR(Y291/Q291&lt;0.5,Y291/Q291&gt;2),"NM",(Y291/Q291-1)*100))</f>
        <v>96.543209876543216</v>
      </c>
      <c r="AA291" s="72">
        <f>+AA163+AA254-AA307-AA308+AA292+AA290</f>
        <v>710</v>
      </c>
      <c r="AB291" s="63">
        <f>IF(ISERROR(AA291/S291),"NM",IF(OR(AA291/S291&lt;0.5,AA291/S291&gt;2),"NM",(AA291/S291-1)*100))</f>
        <v>18.927973199329973</v>
      </c>
      <c r="AC291" s="75">
        <f>+AC163+AC254-AC307-AC308+AC292+AC290</f>
        <v>755</v>
      </c>
      <c r="AD291" s="63">
        <f>IF(ISERROR(AC291/U291),"NM",IF(OR(AC291/U291&lt;0.5,AC291/U291&gt;2),"NM",(AC291/U291-1)*100))</f>
        <v>-20.526315789473681</v>
      </c>
      <c r="AE291" s="75">
        <f>+AE163+AE254-AE307-AE308+AE292+AE290</f>
        <v>1012</v>
      </c>
      <c r="AF291" s="63">
        <f>IF(ISERROR(AE291/W291),"NM",IF(OR(AE291/W291&lt;0.5,AE291/W291&gt;2),"NM",(AE291/W291-1)*100))</f>
        <v>59.119496855345922</v>
      </c>
      <c r="AG291" s="75">
        <f>+AG163+AG254-AG307-AG308+AG292+AG290</f>
        <v>962</v>
      </c>
      <c r="AH291" s="63">
        <f>IF(ISERROR(AG291/Y291),"NM",IF(OR(AG291/Y291&lt;0.5,AG291/Y291&gt;2),"NM",(AG291/Y291-1)*100))</f>
        <v>20.854271356783926</v>
      </c>
      <c r="AI291" s="75">
        <f>+AI163+AI254-AI307-AI308+AI292+AI290</f>
        <v>869</v>
      </c>
      <c r="AJ291" s="63">
        <f>IF(ISERROR(AI291/AA291),"NM",IF(OR(AI291/AA291&lt;0.5,AI291/AA291&gt;2),"NM",(AI291/AA291-1)*100))</f>
        <v>22.394366197183089</v>
      </c>
      <c r="AK291" s="75">
        <f>+AK163+AK254-AK307-AK308+AK292+AK290</f>
        <v>759</v>
      </c>
      <c r="AL291" s="63">
        <f>IF(ISERROR(AK291/AC291),"NM",IF(OR(AK291/AC291&lt;0.5,AK291/AC291&gt;2),"NM",(AK291/AC291-1)*100))</f>
        <v>0.52980132450330952</v>
      </c>
      <c r="AM291" s="75">
        <f>+AM163+AM254-AM307-AM308+AM292+AM290</f>
        <v>765</v>
      </c>
      <c r="AN291" s="63">
        <f>IF(ISERROR(AM291/AE291),"NM",IF(OR(AM291/AE291&lt;0.5,AM291/AE291&gt;2),"NM",(AM291/AE291-1)*100))</f>
        <v>-24.407114624505933</v>
      </c>
      <c r="AO291" s="72">
        <f>+AO163+AO254-AO307-AO308+AO292+AO290</f>
        <v>1145</v>
      </c>
      <c r="AP291" s="63">
        <f>IF(ISERROR(AO291/AG291),"NM",IF(OR(AO291/AG291&lt;0.5,AO291/AG291&gt;2),"NM",(AO291/AG291-1)*100))</f>
        <v>19.022869022869028</v>
      </c>
      <c r="AQ291" s="72">
        <f>+AQ163+AQ254-AQ307-AQ308+AQ292+AQ290</f>
        <v>768</v>
      </c>
      <c r="AR291" s="63">
        <f>IF(ISERROR(AQ291/AI291),"NM",IF(OR(AQ291/AI291&lt;0.5,AQ291/AI291&gt;2),"NM",(AQ291/AI291-1)*100))</f>
        <v>-11.622554660529349</v>
      </c>
      <c r="AS291" s="72">
        <f>+AS163+AS254-AS307-AS308+AS292+AS290</f>
        <v>819</v>
      </c>
      <c r="AT291" s="63">
        <f>IF(ISERROR(AS291/AK291),"NM",IF(OR(AS291/AK291&lt;0.5,AS291/AK291&gt;2),"NM",(AS291/AK291-1)*100))</f>
        <v>7.9051383399209474</v>
      </c>
      <c r="AU291" s="72">
        <f>+AU163+AU254-AU307-AU308+AU292+AU290</f>
        <v>814</v>
      </c>
      <c r="AV291" s="63">
        <f>IF(ISERROR(AU291/AM291),"NM",IF(OR(AU291/AM291&lt;0.5,AU291/AM291&gt;2),"NM",(AU291/AM291-1)*100))</f>
        <v>6.4052287581699341</v>
      </c>
      <c r="AW291" s="72">
        <f>+AW163+AW254-AW307-AW308+AW292+AW290</f>
        <v>810</v>
      </c>
      <c r="AX291" s="63">
        <f>IF(ISERROR(AW291/AO291),"NM",IF(OR(AW291/AO291&lt;0.5,AW291/AO291&gt;2),"NM",(AW291/AO291-1)*100))</f>
        <v>-29.257641921397383</v>
      </c>
      <c r="AY291" s="72">
        <f>+AY163+AY254-AY307-AY308+AY292+AY290</f>
        <v>908</v>
      </c>
      <c r="AZ291" s="65">
        <f>IF(ISERROR(AY291/AQ291),"NM",IF(OR(AY291/AQ291&lt;0.5,AY291/AQ291&gt;2),"NM",(AY291/AQ291-1)*100))</f>
        <v>18.229166666666675</v>
      </c>
      <c r="BA291" s="72">
        <f>+BA163+BA254-BA307-BA308+BA292+BA290</f>
        <v>1011</v>
      </c>
      <c r="BB291" s="65">
        <f>IF(ISERROR(BA291/AS291),"NM",IF(OR(BA291/AS291&lt;0.5,BA291/AS291&gt;2),"NM",(BA291/AS291-1)*100))</f>
        <v>23.443223443223449</v>
      </c>
      <c r="BC291" s="72">
        <f>+BC163+BC254-BC307-BC308+BC292+BC290</f>
        <v>856</v>
      </c>
      <c r="BD291" s="65">
        <f>IF(ISERROR(BC291/AU291),"NM",IF(OR(BC291/AU291&lt;0.5,BC291/AU291&gt;2),"NM",(BC291/AU291-1)*100))</f>
        <v>5.1597051597051635</v>
      </c>
      <c r="BE291" s="72">
        <f>+BE163+BE254-BE307-BE308+BE292+BE290</f>
        <v>960</v>
      </c>
      <c r="BF291" s="65">
        <f>IF(ISERROR(BE291/AW291),"NM",IF(OR(BE291/AW291&lt;0.5,BE291/AW291&gt;2),"NM",(BE291/AW291-1)*100))</f>
        <v>18.518518518518512</v>
      </c>
      <c r="BG291" s="72">
        <f>+BG163+BG254-BG307-BG308+BG292+BG290</f>
        <v>885</v>
      </c>
      <c r="BH291" s="65">
        <f>IF(ISERROR(BG291/AY291),"NM",IF(OR(BG291/AY291&lt;0.5,BG291/AY291&gt;2),"NM",(BG291/AY291-1)*100))</f>
        <v>-2.5330396475770955</v>
      </c>
      <c r="BI291" s="72">
        <f>+BI163+BI254-BI307-BI308+BI292+BI290</f>
        <v>884</v>
      </c>
      <c r="BJ291" s="65">
        <f>IF(ISERROR(BI291/BA291),"NM",IF(OR(BI291/BA291&lt;0.5,BI291/BA291&gt;2),"NM",(BI291/BA291-1)*100))</f>
        <v>-12.561819980217603</v>
      </c>
      <c r="BK291" s="72">
        <f>+BK163+BK254-BK307-BK308+BK292+BK290</f>
        <v>1260</v>
      </c>
      <c r="BL291" s="65">
        <f>IF(ISERROR(BK291/BC291),"NM",IF(OR(BK291/BC291&lt;0.5,BK291/BC291&gt;2),"NM",(BK291/BC291-1)*100))</f>
        <v>47.196261682243005</v>
      </c>
      <c r="BM291" s="72">
        <f>+BM163+BM254-BM307-BM308+BM292+BM290</f>
        <v>1159</v>
      </c>
      <c r="BN291" s="65">
        <f>IF(ISERROR(BM291/BE291),"NM",IF(OR(BM291/BE291&lt;0.5,BM291/BE291&gt;2),"NM",(BM291/BE291-1)*100))</f>
        <v>20.729166666666664</v>
      </c>
      <c r="BO291" s="72">
        <f>+BO163+BO254-BO307-BO308+BO292+BO290</f>
        <v>1690</v>
      </c>
      <c r="BP291" s="65">
        <f>IF(ISERROR(BO291/BG291),"NM",IF(OR(BO291/BG291&lt;0.5,BO291/BG291&gt;2),"NM",(BO291/BG291-1)*100))</f>
        <v>90.960451977401121</v>
      </c>
      <c r="BQ291" s="72">
        <f>+BQ163+BQ254-BQ307-BQ308+BQ292+BQ290</f>
        <v>853</v>
      </c>
      <c r="BR291" s="65">
        <f>IF(ISERROR(BQ291/BI291),"NM",IF(OR(BQ291/BI291&lt;0.5,BQ291/BI291&gt;2),"NM",(BQ291/BI291-1)*100))</f>
        <v>-3.5067873303167407</v>
      </c>
      <c r="BS291" s="72">
        <f>+BS163+BS254-BS307-BS308+BS292+BS290</f>
        <v>1235.4000000000001</v>
      </c>
      <c r="BT291" s="65">
        <f>IF(ISERROR(BS291/BK291),"NM",IF(OR(BS291/BK291&lt;0.5,BS291/BK291&gt;2),"NM",(BS291/BK291-1)*100))</f>
        <v>-1.9523809523809499</v>
      </c>
      <c r="BU291" s="72">
        <f>+BU163+BU254-BU307-BU308+BU292+BU290</f>
        <v>1908</v>
      </c>
      <c r="BV291" s="65">
        <f>IF(ISERROR(BU291/BM291),"NM",IF(OR(BU291/BM291&lt;0.5,BU291/BM291&gt;2),"NM",(BU291/BM291-1)*100))</f>
        <v>64.624676445211392</v>
      </c>
      <c r="BW291" s="72">
        <f>+BW163+BW254-BW307-BW308+BW292+BW290</f>
        <v>780</v>
      </c>
      <c r="BX291" s="65" t="str">
        <f>IF(ISERROR(BW291/BO291),"NM",IF(OR(BW291/BO291&lt;0.5,BW291/BO291&gt;2),"NM",(BW291/BO291-1)*100))</f>
        <v>NM</v>
      </c>
      <c r="BY291" s="72">
        <f>+BY163+BY254-BY307-BY308+BY292+BY290</f>
        <v>1307</v>
      </c>
      <c r="BZ291" s="65">
        <f>IF(ISERROR(BY291/BQ291),"NM",IF(OR(BY291/BQ291&lt;0.5,BY291/BQ291&gt;2),"NM",(BY291/BQ291-1)*100))</f>
        <v>53.223915592028128</v>
      </c>
      <c r="CA291" s="72">
        <f>+CA163+CA254-CA307-CA308+CA292+CA290</f>
        <v>1617</v>
      </c>
      <c r="CB291" s="65">
        <f>IF(ISERROR(CA291/BS291),"NM",IF(OR(CA291/BS291&lt;0.5,CA291/BS291&gt;2),"NM",(CA291/BS291-1)*100))</f>
        <v>30.888780961631856</v>
      </c>
      <c r="CC291" s="72">
        <f>+CC163+CC254-CC307-CC308+CC292+CC290</f>
        <v>1289</v>
      </c>
      <c r="CD291" s="65">
        <f>IF(ISERROR(CC291/BU291),"NM",IF(OR(CC291/BU291&lt;0.5,CC291/BU291&gt;2),"NM",(CC291/BU291-1)*100))</f>
        <v>-32.44234800838575</v>
      </c>
      <c r="CE291" s="72">
        <f>+CE163+CE254-CE307-CE308+CE292+CE290</f>
        <v>1219.1923635975613</v>
      </c>
      <c r="CF291" s="65">
        <f>IF(ISERROR(CE291/BW291),"NM",IF(OR(CE291/BW291&lt;0.5,CE291/BW291&gt;2),"NM",(CE291/BW291-1)*100))</f>
        <v>56.306713281738638</v>
      </c>
      <c r="CG291" s="72">
        <f>+CG163+CG254-CG307-CG308+CG292+CG290</f>
        <v>1591.0412612493276</v>
      </c>
      <c r="CH291" s="65">
        <f>IF(ISERROR(CG291/BY291),"NM",IF(OR(CG291/BY291&lt;0.5,CG291/BY291&gt;2),"NM",(CG291/BY291-1)*100))</f>
        <v>21.732307670185747</v>
      </c>
      <c r="CI291" s="72">
        <f>+CI163+CI254-CI307-CI308+CI292+CI290</f>
        <v>1750.5722873843058</v>
      </c>
      <c r="CJ291" s="65">
        <f>IF(ISERROR(CI291/CA291),"NM",IF(OR(CI291/CA291&lt;0.5,CI291/CA291&gt;2),"NM",(CI291/CA291-1)*100))</f>
        <v>8.2605001474524329</v>
      </c>
      <c r="CK291" s="72">
        <f>+CK163+CK254-CK307-CK308+CK292+CK290</f>
        <v>883.70949254961715</v>
      </c>
      <c r="CL291" s="65">
        <f>IF(ISERROR(CK291/CC291),"NM",IF(OR(CK291/CC291&lt;0.5,CK291/CC291&gt;2),"NM",(CK291/CC291-1)*100))</f>
        <v>-31.442242626096416</v>
      </c>
      <c r="CM291" s="72">
        <f>+CM163+CM254-CM307-CM308+CM292+CM290</f>
        <v>1253.8484244181218</v>
      </c>
      <c r="CN291" s="65">
        <f>IF(ISERROR(CM291/CE291),"NM",IF(OR(CM291/CE291&lt;0.5,CM291/CE291&gt;2),"NM",(CM291/CE291-1)*100))</f>
        <v>2.8425424777348773</v>
      </c>
      <c r="CO291" s="72">
        <f>+CO163+CO254-CO307-CO308+CO292+CO290</f>
        <v>1641.6150115149596</v>
      </c>
      <c r="CP291" s="65">
        <f>IF(ISERROR(CO291/CG291),"NM",IF(OR(CO291/CG291&lt;0.5,CO291/CG291&gt;2),"NM",(CO291/CG291-1)*100))</f>
        <v>3.1786573671835683</v>
      </c>
      <c r="CQ291" s="72">
        <f>+CQ163+CQ254-CQ307-CQ308+CQ292+CQ290</f>
        <v>1871.4320065581048</v>
      </c>
      <c r="CR291" s="65">
        <f>IF(ISERROR(CQ291/CI291),"NM",IF(OR(CQ291/CI291&lt;0.5,CQ291/CI291&gt;2),"NM",(CQ291/CI291-1)*100))</f>
        <v>6.9040119076937412</v>
      </c>
      <c r="CS291" s="72">
        <f>+CS163+CS254-CS307-CS308+CS292+CS290</f>
        <v>1531.2596216568818</v>
      </c>
      <c r="CT291" s="65">
        <f>IF(ISERROR(CS291/CK291),"NM",IF(OR(CS291/CK291&lt;0.5,CS291/CK291&gt;2),"NM",(CS291/CK291-1)*100))</f>
        <v>73.276357735956637</v>
      </c>
      <c r="CU291" s="72">
        <f>+CU163+CU254-CU307-CU308+CU292+CU290</f>
        <v>1140</v>
      </c>
      <c r="CV291" s="65">
        <f>IF(ISERROR(CU291/CM291),"NM",IF(OR(CU291/CM291&lt;0.5,CU291/CM291&gt;2),"NM",(CU291/CM291-1)*100))</f>
        <v>-9.0799192470936703</v>
      </c>
      <c r="CW291" s="72">
        <f>+CW163+CW254-CW307-CW308+CW292+CW290</f>
        <v>1810</v>
      </c>
      <c r="CX291" s="65">
        <f>IF(ISERROR(CW291/CO291),"NM",IF(OR(CW291/CO291&lt;0.5,CW291/CO291&gt;2),"NM",(CW291/CO291-1)*100))</f>
        <v>10.257276359190136</v>
      </c>
      <c r="CY291" s="72">
        <f>+CY163+CY254-CY307-CY308+CY292+CY290</f>
        <v>1749</v>
      </c>
      <c r="CZ291" s="65">
        <f>IF(ISERROR(CY291/CQ291),"NM",IF(OR(CY291/CQ291&lt;0.5,CY291/CQ291&gt;2),"NM",(CY291/CQ291-1)*100))</f>
        <v>-6.5421562808086753</v>
      </c>
      <c r="DA291" s="72">
        <f>+DA163+DA254-DA307-DA308+DA292+DA290</f>
        <v>864</v>
      </c>
      <c r="DB291" s="65">
        <f>IF(ISERROR(DA291/CS291),"NM",IF(OR(DA291/CS291&lt;0.5,DA291/CS291&gt;2),"NM",(DA291/CS291-1)*100))</f>
        <v>-43.575864746886047</v>
      </c>
      <c r="DC291" s="72">
        <f>+DC163+DC254-DC307-DC308+DC292+DC290</f>
        <v>869</v>
      </c>
      <c r="DD291" s="65">
        <f>IF(ISERROR(DC291/CU291),"NM",IF(OR(DC291/CU291&lt;0.5,DC291/CU291&gt;2),"NM",(DC291/CU291-1)*100))</f>
        <v>-23.771929824561401</v>
      </c>
      <c r="DE291" s="72">
        <f>+DE163+DE254-DE307-DE308+DE292+DE290</f>
        <v>1085</v>
      </c>
      <c r="DF291" s="65">
        <f>IF(ISERROR(DE291/CW291),"NM",IF(OR(DE291/CW291&lt;0.5,DE291/CW291&gt;2),"NM",(DE291/CW291-1)*100))</f>
        <v>-40.055248618784532</v>
      </c>
      <c r="DG291" s="72">
        <f>+DG163+DG254-DG307-DG308+DG292+DG290</f>
        <v>1466</v>
      </c>
      <c r="DH291" s="65">
        <f>IF(ISERROR(DG291/CY291),"NM",IF(OR(DG291/CY291&lt;0.5,DG291/CY291&gt;2),"NM",(DG291/CY291-1)*100))</f>
        <v>-16.180674671240713</v>
      </c>
      <c r="DI291" s="72">
        <f>+DI163+DI254-DI307-DI308+DI292+DI290</f>
        <v>984</v>
      </c>
      <c r="DJ291" s="65">
        <f>IF(ISERROR(DI291/DA291),"NM",IF(OR(DI291/DA291&lt;0.5,DI291/DA291&gt;2),"NM",(DI291/DA291-1)*100))</f>
        <v>13.888888888888884</v>
      </c>
      <c r="DK291" s="72">
        <f>+DK163+DK254-DK307-DK308+DK292+DK290</f>
        <v>1464</v>
      </c>
      <c r="DL291" s="65">
        <f>IF(ISERROR(DK291/DC291),"NM",IF(OR(DK291/DC291&lt;0.5,DK291/DC291&gt;2),"NM",(DK291/DC291-1)*100))</f>
        <v>68.469505178365935</v>
      </c>
      <c r="DM291" s="72">
        <f>+DM163+DM254-DM307-DM308+DM292+DM290</f>
        <v>1441</v>
      </c>
      <c r="DN291" s="65">
        <f>IF(ISERROR(DM291/DE291),"NM",IF(OR(DM291/DE291&lt;0.5,DM291/DE291&gt;2),"NM",(DM291/DE291-1)*100))</f>
        <v>32.811059907834107</v>
      </c>
      <c r="DO291" s="72">
        <f>+DO163+DO254-DO307-DO308+DO292+DO290</f>
        <v>887</v>
      </c>
      <c r="DP291" s="65">
        <f>IF(ISERROR(DO291/DG291),"NM",IF(OR(DO291/DG291&lt;0.5,DO291/DG291&gt;2),"NM",(DO291/DG291-1)*100))</f>
        <v>-39.495225102319232</v>
      </c>
      <c r="DQ291" s="72">
        <f>+DQ163+DQ254-DQ307-DQ308+DQ292+DQ290</f>
        <v>908</v>
      </c>
      <c r="DR291" s="65">
        <f>IF(ISERROR(DQ291/DI291),"NM",IF(OR(DQ291/DI291&lt;0.5,DQ291/DI291&gt;2),"NM",(DQ291/DI291-1)*100))</f>
        <v>-7.7235772357723604</v>
      </c>
      <c r="DS291" s="72">
        <f>+DS163+DS254-DS307-DS308+DS292+DS290</f>
        <v>1280</v>
      </c>
      <c r="DT291" s="65">
        <f>IF(ISERROR(DS291/DK291),"NM",IF(OR(DS291/DK291&lt;0.5,DS291/DK291&gt;2),"NM",(DS291/DK291-1)*100))</f>
        <v>-12.568306010928964</v>
      </c>
      <c r="DU291" s="72">
        <f>+DU163+DU254-DU307-DU308+DU292+DU290</f>
        <v>1170</v>
      </c>
      <c r="DV291" s="65">
        <f>IF(ISERROR(DU291/DM291),"NM",IF(OR(DU291/DM291&lt;0.5,DU291/DM291&gt;2),"NM",(DU291/DM291-1)*100))</f>
        <v>-18.806384455239421</v>
      </c>
      <c r="DW291" s="72">
        <f>+DW163+DW254-DW307-DW308+DW292+DW290</f>
        <v>1386</v>
      </c>
      <c r="DX291" s="65">
        <f>IF(ISERROR(DW291/DO291),"NM",IF(OR(DW291/DO291&lt;0.5,DW291/DO291&gt;2),"NM",(DW291/DO291-1)*100))</f>
        <v>56.257046223224364</v>
      </c>
      <c r="DY291" s="72">
        <f>+DY163+DY254-DY307-DY308+DY292+DY290</f>
        <v>1300</v>
      </c>
      <c r="DZ291" s="65">
        <f>IF(ISERROR(DY291/DQ291),"NM",IF(OR(DY291/DQ291&lt;0.5,DY291/DQ291&gt;2),"NM",(DY291/DQ291-1)*100))</f>
        <v>43.171806167400881</v>
      </c>
      <c r="EA291" s="72">
        <f>+EA163+EA254-EA307-EA308+EA292+EA290</f>
        <v>1688</v>
      </c>
      <c r="EB291" s="65">
        <f>IF(ISERROR(EA291/DS291),"NM",IF(OR(EA291/DS291&lt;0.5,EA291/DS291&gt;2),"NM",(EA291/DS291-1)*100))</f>
        <v>31.875000000000007</v>
      </c>
      <c r="EC291" s="75">
        <f>+EC163+EC254-EC307-EC308+EC292+EC290</f>
        <v>1940</v>
      </c>
      <c r="ED291" s="65">
        <f>IF(ISERROR(EC291/DU291),"NM",IF(OR(EC291/DU291&lt;0.5,EC291/DU291&gt;2),"NM",(EC291/DU291-1)*100))</f>
        <v>65.81196581196582</v>
      </c>
      <c r="EE291" s="75">
        <f>+EE163+EE254-EE307-EE308+EE292+EE290</f>
        <v>1550</v>
      </c>
      <c r="EF291" s="65">
        <f>IF(ISERROR(EE291/DW291),"NM",IF(OR(EE291/DW291&lt;0.5,EE291/DW291&gt;2),"NM",(EE291/DW291-1)*100))</f>
        <v>11.832611832611839</v>
      </c>
      <c r="EG291" s="75">
        <f>+EG163+EG254-EG307-EG308+EG292+EG290</f>
        <v>600</v>
      </c>
      <c r="EH291" s="65" t="str">
        <f>IF(ISERROR(EG291/DY291),"NM",IF(OR(EG291/DY291&lt;0.5,EG291/DY291&gt;2),"NM",(EG291/DY291-1)*100))</f>
        <v>NM</v>
      </c>
      <c r="EI291" s="75">
        <f>+EI163+EI254-EI307-EI308+EI292+EI290</f>
        <v>1567</v>
      </c>
      <c r="EJ291" s="65">
        <f>IF(ISERROR(EI291/EA291),"NM",IF(OR(EI291/EA291&lt;0.5,EI291/EA291&gt;2),"NM",(EI291/EA291-1)*100))</f>
        <v>-7.168246445497628</v>
      </c>
      <c r="EK291" s="75">
        <f>+EK163+EK254-EK307-EK308+EK292+EK290</f>
        <v>1384</v>
      </c>
      <c r="EL291" s="65">
        <f>IF(ISERROR(EK291/EC291),"NM",IF(OR(EK291/EC291&lt;0.5,EK291/EC291&gt;2),"NM",(EK291/EC291-1)*100))</f>
        <v>-28.659793814432987</v>
      </c>
      <c r="EM291" s="75">
        <f>+EM163+EM254-EM307-EM308+EM292+EM290</f>
        <v>1373.5900000000004</v>
      </c>
      <c r="EN291" s="65">
        <f>IF(ISERROR(EM291/EE291),"NM",IF(OR(EM291/EE291&lt;0.5,EM291/EE291&gt;2),"NM",(EM291/EE291-1)*100))</f>
        <v>-11.381290322580618</v>
      </c>
      <c r="EO291" s="75">
        <f>+EO163+EO254-EO307-EO308+EO292+EO290</f>
        <v>1445.4799999999996</v>
      </c>
      <c r="EP291" s="65" t="str">
        <f>IF(ISERROR(EO291/EG291),"NM",IF(OR(EO291/EG291&lt;0.5,EO291/EG291&gt;2),"NM",(EO291/EG291-1)*100))</f>
        <v>NM</v>
      </c>
      <c r="EQ291" s="75">
        <f>+EQ163+EQ254-EQ307-EQ308+EQ292+EQ290+EQ164</f>
        <v>1664.7043887560349</v>
      </c>
      <c r="ER291" s="65">
        <f>IF(ISERROR(EQ291/EI291),"NM",IF(OR(EQ291/EI291&lt;0.5,EQ291/EI291&gt;2),"NM",(EQ291/EI291-1)*100))</f>
        <v>6.2351237240609425</v>
      </c>
      <c r="ES291" s="75">
        <f>+ES163+ES254-ES307-ES308+ES292+ES290+ES164</f>
        <v>1325.3018367144871</v>
      </c>
      <c r="ET291" s="65">
        <f>IF(ISERROR(ES291/EK291),"NM",IF(OR(ES291/EK291&lt;0.5,ES291/EK291&gt;2),"NM",(ES291/EK291-1)*100))</f>
        <v>-4.2411967691844632</v>
      </c>
      <c r="EU291" s="75">
        <f>+EU163+EU254-EU307-EU308+EU292+EU290+EU164</f>
        <v>1332.9066168597399</v>
      </c>
      <c r="EV291" s="65">
        <f>IF(ISERROR(EU291/EM291),"NM",IF(OR(EU291/EM291&lt;0.5,EU291/EM291&gt;2),"NM",(EU291/EM291-1)*100))</f>
        <v>-2.9618287218355133</v>
      </c>
      <c r="EW291" s="75">
        <f>+EW163+EW254-EW307-EW308+EW292+EW290+EW164</f>
        <v>1417.8707748923675</v>
      </c>
      <c r="EX291" s="65">
        <f>IF(ISERROR(EW291/EO291),"NM",IF(OR(EW291/EO291&lt;0.5,EW291/EO291&gt;2),"NM",(EW291/EO291-1)*100))</f>
        <v>-1.9100385413587162</v>
      </c>
      <c r="EY291" s="65"/>
      <c r="EZ291" s="317"/>
      <c r="FA291" s="59"/>
      <c r="FB291" s="75">
        <f>+FB163+FB254-FB307-FB308+FB292</f>
        <v>4411.0190097792038</v>
      </c>
      <c r="FC291" s="63"/>
      <c r="FD291" s="75">
        <f>+FD163+FD254-FD307-FD308+FD292</f>
        <v>2256</v>
      </c>
      <c r="FE291" s="65">
        <f>IF(ISERROR(FD291/FB291),"NM",IF(OR(FD291/FB291&lt;0.5,FD291/FB291&gt;2),"NM",(FD291/FB291-1)*100))</f>
        <v>-48.855355304557492</v>
      </c>
      <c r="FF291" s="75">
        <f>+FF163+FF254-FF307-FF308+FF292</f>
        <v>1847.1999999999998</v>
      </c>
      <c r="FG291" s="65">
        <f>IF(ISERROR(FF291/FD291),"NM",IF(OR(FF291/FD291&lt;0.5,FF291/FD291&gt;2),"NM",(FF291/FD291-1)*100))</f>
        <v>-18.12056737588653</v>
      </c>
      <c r="FH291" s="75">
        <f>+FH163+FH254-FH307-FH308+FH292</f>
        <v>1827.1</v>
      </c>
      <c r="FI291" s="65">
        <f>IF(ISERROR(FH291/FF291),"NM",IF(OR(FH291/FF291&lt;0.5,FH291/FF291&gt;2),"NM",(FH291/FF291-1)*100))</f>
        <v>-1.088133391078383</v>
      </c>
      <c r="FJ291" s="75">
        <f>+FJ163+FJ254-FJ307-FJ308+FJ292+FJ290</f>
        <v>2972.7648040033364</v>
      </c>
      <c r="FK291" s="65">
        <f>IF(ISERROR(FJ291/FH291),"NM",IF(OR(FJ291/FH291&lt;0.5,FJ291/FH291&gt;2),"NM",(FJ291/FH291-1)*100))</f>
        <v>62.704001094813442</v>
      </c>
      <c r="FL291" s="75">
        <f>+FL163+FL254-FL307-FL308+FL292+FL290</f>
        <v>3439.2351959966636</v>
      </c>
      <c r="FM291" s="65">
        <f>IF(ISERROR(FL291/FJ291),"NM",IF(OR(FL291/FJ291&lt;0.5,FL291/FJ291&gt;2),"NM",(FL291/FJ291-1)*100))</f>
        <v>15.691466454565962</v>
      </c>
      <c r="FN291" s="75">
        <f>+FN163+FN254-FN307-FN308+FN292+FN290</f>
        <v>3538</v>
      </c>
      <c r="FO291" s="65">
        <f>IF(ISERROR(FN291/FL291),"NM",IF(OR(FN291/FL291&lt;0.5,FN291/FL291&gt;2),"NM",(FN291/FL291-1)*100))</f>
        <v>2.871708341386503</v>
      </c>
      <c r="FP291" s="75">
        <f>+FP163+FP254-FP307-FP308+FP292+FP290</f>
        <v>3211</v>
      </c>
      <c r="FQ291" s="65">
        <f>IF(ISERROR(FP291/FN291),"NM",IF(OR(FP291/FN291&lt;0.5,FP291/FN291&gt;2),"NM",(FP291/FN291-1)*100))</f>
        <v>-9.2425098925946862</v>
      </c>
      <c r="FR291" s="75">
        <f>+FR163+FR254-FR307-FR308+FR292+FR290</f>
        <v>3735</v>
      </c>
      <c r="FS291" s="65">
        <f>IF(ISERROR(FR291/FP291),"NM",IF(OR(FR291/FP291&lt;0.5,FR291/FP291&gt;2),"NM",(FR291/FP291-1)*100))</f>
        <v>16.318903768296479</v>
      </c>
      <c r="FT291" s="75">
        <f>+FT163+FT254-FT307-FT308+FT292+FT290</f>
        <v>4188</v>
      </c>
      <c r="FU291" s="65">
        <f>IF(ISERROR(FT291/FR291),"NM",IF(OR(FT291/FR291&lt;0.5,FT291/FR291&gt;2),"NM",(FT291/FR291-1)*100))</f>
        <v>12.128514056224905</v>
      </c>
      <c r="FV291" s="75">
        <f>+FV163+FV254-FV307-FV308+FV292+FV290</f>
        <v>5686.4</v>
      </c>
      <c r="FW291" s="65">
        <f>IF(ISERROR(FV291/FT291),"NM",IF(OR(FV291/FT291&lt;0.5,FV291/FT291&gt;2),"NM",(FV291/FT291-1)*100))</f>
        <v>35.778414517669518</v>
      </c>
      <c r="FX291" s="75">
        <f>+FX163+FX254-FX307-FX308+FX292+FX290</f>
        <v>4993</v>
      </c>
      <c r="FY291" s="65">
        <f>IF(ISERROR(FX291/FV291),"NM",IF(OR(FX291/FV291&lt;0.5,FX291/FV291&gt;2),"NM",(FX291/FV291-1)*100))</f>
        <v>-12.194006752954412</v>
      </c>
      <c r="FZ291" s="75">
        <f>+FZ163+FZ254-FZ307-FZ308+FZ292+FZ290</f>
        <v>5444.5154047808119</v>
      </c>
      <c r="GA291" s="65">
        <f>IF(ISERROR(FZ291/FX291),"NM",IF(OR(FZ291/FX291&lt;0.5,FZ291/FX291&gt;2),"NM",(FZ291/FX291-1)*100))</f>
        <v>9.0429682511678813</v>
      </c>
      <c r="GB291" s="75">
        <f>+GB163+GB254-GB307-GB308+GB292+GB290</f>
        <v>6298.155064148068</v>
      </c>
      <c r="GC291" s="65">
        <f>IF(ISERROR(GB291/FZ291),"NM",IF(OR(GB291/FZ291&lt;0.5,GB291/FZ291&gt;2),"NM",(GB291/FZ291-1)*100))</f>
        <v>15.678891432976339</v>
      </c>
      <c r="GD291" s="75">
        <f>+GD163+GD254-GD307-GD308+GD292+GD290</f>
        <v>5563</v>
      </c>
      <c r="GE291" s="65">
        <f>IF(ISERROR(GD291/GB291),"NM",IF(OR(GD291/GB291&lt;0.5,GD291/GB291&gt;2),"NM",(GD291/GB291-1)*100))</f>
        <v>-11.6725462720488</v>
      </c>
      <c r="GF291" s="75">
        <f>+GF163+GF254-GF307-GF308+GF292+GF290+GF164</f>
        <v>4404</v>
      </c>
      <c r="GG291" s="65">
        <f>IF(ISERROR(GF291/GD291),"NM",IF(OR(GF291/GD291&lt;0.5,GF291/GD291&gt;2),"NM",(GF291/GD291-1)*100))</f>
        <v>-20.834082329678228</v>
      </c>
      <c r="GH291" s="75">
        <f>+GH163+GH254-GH307-GH308+GH292+GH290+GH164</f>
        <v>4700</v>
      </c>
      <c r="GI291" s="65">
        <f>IF(ISERROR(GH291/GF291),"NM",IF(OR(GH291/GF291&lt;0.5,GH291/GF291&gt;2),"NM",(GH291/GF291-1)*100))</f>
        <v>6.7211625794732166</v>
      </c>
      <c r="GJ291" s="75">
        <f>+GJ163+GJ254-GJ307-GJ308+GJ292+GJ290+GJ164</f>
        <v>5136</v>
      </c>
      <c r="GK291" s="65">
        <f>IF(ISERROR(GJ291/GH291),"NM",IF(OR(GJ291/GH291&lt;0.5,GJ291/GH291&gt;2),"NM",(GJ291/GH291-1)*100))</f>
        <v>9.2765957446808489</v>
      </c>
      <c r="GL291" s="75">
        <f>+GL163+GL254-GL307-GL308+GL292+GL290+GL164</f>
        <v>5778</v>
      </c>
      <c r="GM291" s="65">
        <f>IF(ISERROR(GL291/GJ291),"NM",IF(OR(GL291/GJ291&lt;0.5,GL291/GJ291&gt;2),"NM",(GL291/GJ291-1)*100))</f>
        <v>12.5</v>
      </c>
      <c r="GN291" s="75">
        <f>+GN163+GN254-GN307-GN308+GN292+GN290+GN164</f>
        <v>5770.07</v>
      </c>
      <c r="GO291" s="65">
        <f>IF(ISERROR(GN291/GL291),"NM",IF(OR(GN291/GL291&lt;0.5,GN291/GL291&gt;2),"NM",(GN291/GL291-1)*100))</f>
        <v>-0.13724472135687726</v>
      </c>
      <c r="GP291" s="75">
        <f>+GP163+GP254-GP307-GP308+GP292+GP290+GP164</f>
        <v>5740.7836172226289</v>
      </c>
      <c r="GQ291" s="65">
        <f>IF(ISERROR(GP291/GN291),"NM",IF(OR(GP291/GN291&lt;0.5,GP291/GN291&gt;2),"NM",(GP291/GN291-1)*100))</f>
        <v>-0.50755680221159505</v>
      </c>
      <c r="GR291" s="75">
        <f>+GR163+GR254-GR307-GR308+GR292+GR290+GR164</f>
        <v>5368.1260990627479</v>
      </c>
      <c r="GS291" s="65">
        <f>IF(ISERROR(GR291/GP291),"NM",IF(OR(GR291/GP291&lt;0.5,GR291/GP291&gt;2),"NM",(GR291/GP291-1)*100))</f>
        <v>-6.4914050590914147</v>
      </c>
      <c r="GT291" s="75">
        <f>+GT163+GT254-GT307-GT308+GT292+GT290+GT164</f>
        <v>5562.3502666044897</v>
      </c>
      <c r="GU291" s="65">
        <f>IF(ISERROR(GT291/GR291),"NM",IF(OR(GT291/GR291&lt;0.5,GT291/GR291&gt;2),"NM",(GT291/GR291-1)*100))</f>
        <v>3.6180999469377584</v>
      </c>
      <c r="GV291" s="75">
        <f>+GV163+GV254-GV307-GV308+GV292+GV290+GV164</f>
        <v>5760.4251074906133</v>
      </c>
      <c r="GW291" s="65">
        <f>IF(ISERROR(GV291/GT291),"NM",IF(OR(GV291/GT291&lt;0.5,GV291/GT291&gt;2),"NM",(GV291/GT291-1)*100))</f>
        <v>3.5609918720030054</v>
      </c>
      <c r="GX291" s="75">
        <f>+GX163+GX254-GX307-GX308+GX292+GX290+GX164</f>
        <v>5991.3505173386275</v>
      </c>
      <c r="GY291" s="65">
        <f>IF(ISERROR(GX291/GV291),"NM",IF(OR(GX291/GV291&lt;0.5,GX291/GV291&gt;2),"NM",(GX291/GV291-1)*100))</f>
        <v>4.0088258338387028</v>
      </c>
      <c r="GZ291" s="67">
        <f t="shared" si="947"/>
        <v>0.75549228109075273</v>
      </c>
      <c r="HA291" s="280"/>
      <c r="HB291" s="57"/>
      <c r="HC291"/>
      <c r="HD291"/>
      <c r="HE291"/>
      <c r="HF291"/>
      <c r="HG291"/>
      <c r="HH291"/>
    </row>
    <row r="292" spans="1:216" s="2" customFormat="1" ht="13.5" customHeight="1" x14ac:dyDescent="0.2">
      <c r="B292" s="54" t="s">
        <v>579</v>
      </c>
      <c r="C292" s="70" t="s">
        <v>79</v>
      </c>
      <c r="D292" s="63"/>
      <c r="E292" s="75">
        <f>+E391-C391</f>
        <v>84</v>
      </c>
      <c r="F292" s="63"/>
      <c r="G292" s="75">
        <f>+G391-E391</f>
        <v>1</v>
      </c>
      <c r="H292" s="63"/>
      <c r="I292" s="75">
        <f>+I391-G391</f>
        <v>-72</v>
      </c>
      <c r="J292" s="63"/>
      <c r="K292" s="75">
        <f>+K391-I391</f>
        <v>-126</v>
      </c>
      <c r="L292" s="63" t="str">
        <f>IF(ISERROR(K292/C292),"NM",IF(OR(K292/C292&lt;0.5,K292/C292&gt;2),"NM",(K292/C292-1)*100))</f>
        <v>NM</v>
      </c>
      <c r="M292" s="75">
        <f>+M391-K391</f>
        <v>60</v>
      </c>
      <c r="N292" s="63">
        <f>IF(ISERROR(M292/E292),"NM",IF(OR(M292/E292&lt;0.5,M292/E292&gt;2),"NM",(M292/E292-1)*100))</f>
        <v>-28.571428571428569</v>
      </c>
      <c r="O292" s="75">
        <f>+O391-M391</f>
        <v>189</v>
      </c>
      <c r="P292" s="63" t="str">
        <f>IF(ISERROR(O292/G292),"NM",IF(OR(O292/G292&lt;0.5,O292/G292&gt;2),"NM",(O292/G292-1)*100))</f>
        <v>NM</v>
      </c>
      <c r="Q292" s="75">
        <f>+Q391-O391</f>
        <v>-163</v>
      </c>
      <c r="R292" s="63" t="str">
        <f>IF(ISERROR(Q292/I292),"NM",IF(OR(Q292/I292&lt;0.5,Q292/I292&gt;2),"NM",(Q292/I292-1)*100))</f>
        <v>NM</v>
      </c>
      <c r="S292" s="75">
        <f>+S391-Q391</f>
        <v>49</v>
      </c>
      <c r="T292" s="63" t="str">
        <f>IF(ISERROR(S292/K292),"NM",IF(OR(S292/K292&lt;0.5,S292/K292&gt;2),"NM",(S292/K292-1)*100))</f>
        <v>NM</v>
      </c>
      <c r="U292" s="75">
        <f>+U391-S391</f>
        <v>375</v>
      </c>
      <c r="V292" s="63" t="str">
        <f>IF(ISERROR(U292/M292),"NM",IF(OR(U292/M292&lt;0.5,U292/M292&gt;2),"NM",(U292/M292-1)*100))</f>
        <v>NM</v>
      </c>
      <c r="W292" s="75">
        <f>+W391-U391</f>
        <v>27</v>
      </c>
      <c r="X292" s="63" t="str">
        <f>IF(ISERROR(W292/O292),"NM",IF(OR(W292/O292&lt;0.5,W292/O292&gt;2),"NM",(W292/O292-1)*100))</f>
        <v>NM</v>
      </c>
      <c r="Y292" s="75">
        <f>+Y391-W391</f>
        <v>182</v>
      </c>
      <c r="Z292" s="63" t="str">
        <f>IF(ISERROR(Y292/Q292),"NM",IF(OR(Y292/Q292&lt;0.5,Y292/Q292&gt;2),"NM",(Y292/Q292-1)*100))</f>
        <v>NM</v>
      </c>
      <c r="AA292" s="72">
        <f>+AA391-Y391</f>
        <v>78</v>
      </c>
      <c r="AB292" s="63">
        <f>IF(ISERROR(AA292/S292),"NM",IF(OR(AA292/S292&lt;0.5,AA292/S292&gt;2),"NM",(AA292/S292-1)*100))</f>
        <v>59.183673469387756</v>
      </c>
      <c r="AC292" s="75">
        <f>+AC391-AA391</f>
        <v>104</v>
      </c>
      <c r="AD292" s="63" t="str">
        <f>IF(ISERROR(AC292/U292),"NM",IF(OR(AC292/U292&lt;0.5,AC292/U292&gt;2),"NM",(AC292/U292-1)*100))</f>
        <v>NM</v>
      </c>
      <c r="AE292" s="75">
        <f>+AE391-AC391</f>
        <v>329</v>
      </c>
      <c r="AF292" s="63" t="str">
        <f>IF(ISERROR(AE292/W292),"NM",IF(OR(AE292/W292&lt;0.5,AE292/W292&gt;2),"NM",(AE292/W292-1)*100))</f>
        <v>NM</v>
      </c>
      <c r="AG292" s="75">
        <f>+AG391-AE391</f>
        <v>255</v>
      </c>
      <c r="AH292" s="63">
        <f>IF(ISERROR(AG292/Y292),"NM",IF(OR(AG292/Y292&lt;0.5,AG292/Y292&gt;2),"NM",(AG292/Y292-1)*100))</f>
        <v>40.109890109890102</v>
      </c>
      <c r="AI292" s="76">
        <f>+AI391-AG391</f>
        <v>149</v>
      </c>
      <c r="AJ292" s="63">
        <f>IF(ISERROR(AI292/AA292),"NM",IF(OR(AI292/AA292&lt;0.5,AI292/AA292&gt;2),"NM",(AI292/AA292-1)*100))</f>
        <v>91.025641025641036</v>
      </c>
      <c r="AK292" s="75">
        <f>+AK391-AI391</f>
        <v>19</v>
      </c>
      <c r="AL292" s="63" t="str">
        <f>IF(ISERROR(AK292/AC292),"NM",IF(OR(AK292/AC292&lt;0.5,AK292/AC292&gt;2),"NM",(AK292/AC292-1)*100))</f>
        <v>NM</v>
      </c>
      <c r="AM292" s="75">
        <f>+AM391-AK391</f>
        <v>24</v>
      </c>
      <c r="AN292" s="63" t="str">
        <f>IF(ISERROR(AM292/AE292),"NM",IF(OR(AM292/AE292&lt;0.5,AM292/AE292&gt;2),"NM",(AM292/AE292-1)*100))</f>
        <v>NM</v>
      </c>
      <c r="AO292" s="72">
        <f>+AO391-AM391</f>
        <v>359</v>
      </c>
      <c r="AP292" s="63">
        <f>IF(ISERROR(AO292/AG292),"NM",IF(OR(AO292/AG292&lt;0.5,AO292/AG292&gt;2),"NM",(AO292/AG292-1)*100))</f>
        <v>40.784313725490208</v>
      </c>
      <c r="AQ292" s="72">
        <f>+AQ391-AO391</f>
        <v>-12</v>
      </c>
      <c r="AR292" s="63" t="str">
        <f>IF(ISERROR(AQ292/AI292),"NM",IF(OR(AQ292/AI292&lt;0.5,AQ292/AI292&gt;2),"NM",(AQ292/AI292-1)*100))</f>
        <v>NM</v>
      </c>
      <c r="AS292" s="72">
        <f>+AS391-AQ391</f>
        <v>3</v>
      </c>
      <c r="AT292" s="63" t="str">
        <f>IF(ISERROR(AS292/AK292),"NM",IF(OR(AS292/AK292&lt;0.5,AS292/AK292&gt;2),"NM",(AS292/AK292-1)*100))</f>
        <v>NM</v>
      </c>
      <c r="AU292" s="72">
        <f>+AU391-AS391</f>
        <v>35</v>
      </c>
      <c r="AV292" s="63">
        <f>IF(ISERROR(AU292/AM292),"NM",IF(OR(AU292/AM292&lt;0.5,AU292/AM292&gt;2),"NM",(AU292/AM292-1)*100))</f>
        <v>45.833333333333329</v>
      </c>
      <c r="AW292" s="72">
        <f>+AW391-AU391</f>
        <v>-31</v>
      </c>
      <c r="AX292" s="63" t="str">
        <f>IF(ISERROR(AW292/AO292),"NM",IF(OR(AW292/AO292&lt;0.5,AW292/AO292&gt;2),"NM",(AW292/AO292-1)*100))</f>
        <v>NM</v>
      </c>
      <c r="AY292" s="72">
        <f>+AY391-AW391</f>
        <v>115</v>
      </c>
      <c r="AZ292" s="65" t="str">
        <f>IF(ISERROR(AY292/AQ292),"NM",IF(OR(AY292/AQ292&lt;0.5,AY292/AQ292&gt;2),"NM",(AY292/AQ292-1)*100))</f>
        <v>NM</v>
      </c>
      <c r="BA292" s="72">
        <f>+BA391-AY391</f>
        <v>191</v>
      </c>
      <c r="BB292" s="65" t="str">
        <f>IF(ISERROR(BA292/AS292),"NM",IF(OR(BA292/AS292&lt;0.5,BA292/AS292&gt;2),"NM",(BA292/AS292-1)*100))</f>
        <v>NM</v>
      </c>
      <c r="BC292" s="72">
        <f>+BC391-BA391</f>
        <v>34</v>
      </c>
      <c r="BD292" s="65">
        <f>IF(ISERROR(BC292/AU292),"NM",IF(OR(BC292/AU292&lt;0.5,BC292/AU292&gt;2),"NM",(BC292/AU292-1)*100))</f>
        <v>-2.8571428571428581</v>
      </c>
      <c r="BE292" s="72">
        <f>+BE391-BC391</f>
        <v>95</v>
      </c>
      <c r="BF292" s="65" t="str">
        <f>IF(ISERROR(BE292/AW292),"NM",IF(OR(BE292/AW292&lt;0.5,BE292/AW292&gt;2),"NM",(BE292/AW292-1)*100))</f>
        <v>NM</v>
      </c>
      <c r="BG292" s="72">
        <f>+BG391-BE391</f>
        <v>40</v>
      </c>
      <c r="BH292" s="65" t="str">
        <f>IF(ISERROR(BG292/AY292),"NM",IF(OR(BG292/AY292&lt;0.5,BG292/AY292&gt;2),"NM",(BG292/AY292-1)*100))</f>
        <v>NM</v>
      </c>
      <c r="BI292" s="72">
        <f>+BI391-BG391</f>
        <v>31</v>
      </c>
      <c r="BJ292" s="65" t="str">
        <f>IF(ISERROR(BI292/BA292),"NM",IF(OR(BI292/BA292&lt;0.5,BI292/BA292&gt;2),"NM",(BI292/BA292-1)*100))</f>
        <v>NM</v>
      </c>
      <c r="BK292" s="72">
        <f>+BK391-BI391</f>
        <v>385</v>
      </c>
      <c r="BL292" s="65" t="str">
        <f>IF(ISERROR(BK292/BC292),"NM",IF(OR(BK292/BC292&lt;0.5,BK292/BC292&gt;2),"NM",(BK292/BC292-1)*100))</f>
        <v>NM</v>
      </c>
      <c r="BM292" s="72">
        <f>+BM391-BK391</f>
        <v>173</v>
      </c>
      <c r="BN292" s="65">
        <f>IF(ISERROR(BM292/BE292),"NM",IF(OR(BM292/BE292&lt;0.5,BM292/BE292&gt;2),"NM",(BM292/BE292-1)*100))</f>
        <v>82.105263157894754</v>
      </c>
      <c r="BO292" s="72">
        <f>+BO391-BM391</f>
        <v>700</v>
      </c>
      <c r="BP292" s="65" t="str">
        <f>IF(ISERROR(BO292/BG292),"NM",IF(OR(BO292/BG292&lt;0.5,BO292/BG292&gt;2),"NM",(BO292/BG292-1)*100))</f>
        <v>NM</v>
      </c>
      <c r="BQ292" s="72">
        <f>+BQ391-BO391</f>
        <v>-160</v>
      </c>
      <c r="BR292" s="65" t="str">
        <f>IF(ISERROR(BQ292/BI292),"NM",IF(OR(BQ292/BI292&lt;0.5,BQ292/BI292&gt;2),"NM",(BQ292/BI292-1)*100))</f>
        <v>NM</v>
      </c>
      <c r="BS292" s="72">
        <f>+BS391-BQ391</f>
        <v>252</v>
      </c>
      <c r="BT292" s="65">
        <f>IF(ISERROR(BS292/BK292),"NM",IF(OR(BS292/BK292&lt;0.5,BS292/BK292&gt;2),"NM",(BS292/BK292-1)*100))</f>
        <v>-34.545454545454547</v>
      </c>
      <c r="BU292" s="72">
        <f>+BU391-BS391</f>
        <v>790</v>
      </c>
      <c r="BV292" s="65" t="str">
        <f>IF(ISERROR(BU292/BM292),"NM",IF(OR(BU292/BM292&lt;0.5,BU292/BM292&gt;2),"NM",(BU292/BM292-1)*100))</f>
        <v>NM</v>
      </c>
      <c r="BW292" s="72">
        <f>+BW391-BU391</f>
        <v>-349</v>
      </c>
      <c r="BX292" s="65" t="str">
        <f>IF(ISERROR(BW292/BO292),"NM",IF(OR(BW292/BO292&lt;0.5,BW292/BO292&gt;2),"NM",(BW292/BO292-1)*100))</f>
        <v>NM</v>
      </c>
      <c r="BY292" s="72">
        <f>+BY391-BW391</f>
        <v>201</v>
      </c>
      <c r="BZ292" s="65" t="str">
        <f>IF(ISERROR(BY292/BQ292),"NM",IF(OR(BY292/BQ292&lt;0.5,BY292/BQ292&gt;2),"NM",(BY292/BQ292-1)*100))</f>
        <v>NM</v>
      </c>
      <c r="CA292" s="72">
        <f>+CA391-BY391</f>
        <v>464</v>
      </c>
      <c r="CB292" s="65">
        <f>IF(ISERROR(CA292/BS292),"NM",IF(OR(CA292/BS292&lt;0.5,CA292/BS292&gt;2),"NM",(CA292/BS292-1)*100))</f>
        <v>84.126984126984112</v>
      </c>
      <c r="CC292" s="72">
        <f>+CC391-CA391</f>
        <v>-19</v>
      </c>
      <c r="CD292" s="65" t="str">
        <f>IF(ISERROR(CC292/BU292),"NM",IF(OR(CC292/BU292&lt;0.5,CC292/BU292&gt;2),"NM",(CC292/BU292-1)*100))</f>
        <v>NM</v>
      </c>
      <c r="CE292" s="72">
        <f>+CE391-CC391</f>
        <v>-11.281169389509159</v>
      </c>
      <c r="CF292" s="65" t="str">
        <f>IF(ISERROR(CE292/BW292),"NM",IF(OR(CE292/BW292&lt;0.5,CE292/BW292&gt;2),"NM",(CE292/BW292-1)*100))</f>
        <v>NM</v>
      </c>
      <c r="CG292" s="72">
        <f>+CG391-CE391</f>
        <v>382.85440627920252</v>
      </c>
      <c r="CH292" s="65">
        <f>IF(ISERROR(CG292/BY292),"NM",IF(OR(CG292/BY292&lt;0.5,CG292/BY292&gt;2),"NM",(CG292/BY292-1)*100))</f>
        <v>90.474828994628112</v>
      </c>
      <c r="CI292" s="72">
        <f>+CI391-CG391</f>
        <v>513.09199813774649</v>
      </c>
      <c r="CJ292" s="65">
        <f>IF(ISERROR(CI292/CA292),"NM",IF(OR(CI292/CA292&lt;0.5,CI292/CA292&gt;2),"NM",(CI292/CA292-1)*100))</f>
        <v>10.580172012445367</v>
      </c>
      <c r="CK292" s="72">
        <f>+CK391-CI391</f>
        <v>-479.14504850148478</v>
      </c>
      <c r="CL292" s="65" t="str">
        <f>IF(ISERROR(CK292/CC292),"NM",IF(OR(CK292/CC292&lt;0.5,CK292/CC292&gt;2),"NM",(CK292/CC292-1)*100))</f>
        <v>NM</v>
      </c>
      <c r="CM292" s="72">
        <f>+CM391-CK391</f>
        <v>-41.151575581878205</v>
      </c>
      <c r="CN292" s="65" t="str">
        <f>IF(ISERROR(CM292/CE292),"NM",IF(OR(CM292/CE292&lt;0.5,CM292/CE292&gt;2),"NM",(CM292/CE292-1)*100))</f>
        <v>NM</v>
      </c>
      <c r="CO292" s="72">
        <f>+CO391-CM391</f>
        <v>313.38625094121926</v>
      </c>
      <c r="CP292" s="65">
        <f>IF(ISERROR(CO292/CG292),"NM",IF(OR(CO292/CG292&lt;0.5,CO292/CG292&gt;2),"NM",(CO292/CG292-1)*100))</f>
        <v>-18.144797134010915</v>
      </c>
      <c r="CQ292" s="72">
        <f>+CQ391-CO391</f>
        <v>501.98551645782209</v>
      </c>
      <c r="CR292" s="65">
        <f>IF(ISERROR(CQ292/CI292),"NM",IF(OR(CQ292/CI292&lt;0.5,CQ292/CI292&gt;2),"NM",(CQ292/CI292-1)*100))</f>
        <v>-2.1646179866836923</v>
      </c>
      <c r="CS292" s="72">
        <f>+CS391-CQ391</f>
        <v>76.259621656881791</v>
      </c>
      <c r="CT292" s="65" t="str">
        <f>IF(ISERROR(CS292/CK292),"NM",IF(OR(CS292/CK292&lt;0.5,CS292/CK292&gt;2),"NM",(CS292/CK292-1)*100))</f>
        <v>NM</v>
      </c>
      <c r="CU292" s="72">
        <f>+CU391-CS391</f>
        <v>-247</v>
      </c>
      <c r="CV292" s="65" t="str">
        <f>IF(ISERROR(CU292/CM292),"NM",IF(OR(CU292/CM292&lt;0.5,CU292/CM292&gt;2),"NM",(CU292/CM292-1)*100))</f>
        <v>NM</v>
      </c>
      <c r="CW292" s="72">
        <f>+CW391-CU391</f>
        <v>419</v>
      </c>
      <c r="CX292" s="65">
        <f>IF(ISERROR(CW292/CO292),"NM",IF(OR(CW292/CO292&lt;0.5,CW292/CO292&gt;2),"NM",(CW292/CO292-1)*100))</f>
        <v>33.700824060271351</v>
      </c>
      <c r="CY292" s="72">
        <f>+CY391-CW391</f>
        <v>322</v>
      </c>
      <c r="CZ292" s="65">
        <f>IF(ISERROR(CY292/CQ292),"NM",IF(OR(CY292/CQ292&lt;0.5,CY292/CQ292&gt;2),"NM",(CY292/CQ292-1)*100))</f>
        <v>-35.854723006324996</v>
      </c>
      <c r="DA292" s="72">
        <f>+DA391-CY391</f>
        <v>-625</v>
      </c>
      <c r="DB292" s="65" t="str">
        <f>IF(ISERROR(DA292/CS292),"NM",IF(OR(DA292/CS292&lt;0.5,DA292/CS292&gt;2),"NM",(DA292/CS292-1)*100))</f>
        <v>NM</v>
      </c>
      <c r="DC292" s="72">
        <f>+DC391-DA391</f>
        <v>-447</v>
      </c>
      <c r="DD292" s="65">
        <f>IF(ISERROR(DC292/CU292),"NM",IF(OR(DC292/CU292&lt;0.5,DC292/CU292&gt;2),"NM",(DC292/CU292-1)*100))</f>
        <v>80.971659919028355</v>
      </c>
      <c r="DE292" s="72">
        <f>+DE391-DC391</f>
        <v>-182</v>
      </c>
      <c r="DF292" s="65" t="str">
        <f>IF(ISERROR(DE292/CW292),"NM",IF(OR(DE292/CW292&lt;0.5,DE292/CW292&gt;2),"NM",(DE292/CW292-1)*100))</f>
        <v>NM</v>
      </c>
      <c r="DG292" s="72">
        <f>+DG391-DE391</f>
        <v>144</v>
      </c>
      <c r="DH292" s="65" t="str">
        <f>IF(ISERROR(DG292/CY292),"NM",IF(OR(DG292/CY292&lt;0.5,DG292/CY292&gt;2),"NM",(DG292/CY292-1)*100))</f>
        <v>NM</v>
      </c>
      <c r="DI292" s="72">
        <f>+DI391-DG391</f>
        <v>-375</v>
      </c>
      <c r="DJ292" s="65">
        <f>IF(ISERROR(DI292/DA292),"NM",IF(OR(DI292/DA292&lt;0.5,DI292/DA292&gt;2),"NM",(DI292/DA292-1)*100))</f>
        <v>-40</v>
      </c>
      <c r="DK292" s="72">
        <f>+DK391-DI391</f>
        <v>167</v>
      </c>
      <c r="DL292" s="65" t="str">
        <f>IF(ISERROR(DK292/DC292),"NM",IF(OR(DK292/DC292&lt;0.5,DK292/DC292&gt;2),"NM",(DK292/DC292-1)*100))</f>
        <v>NM</v>
      </c>
      <c r="DM292" s="72">
        <f>+DM391-DK391</f>
        <v>152</v>
      </c>
      <c r="DN292" s="65" t="str">
        <f>IF(ISERROR(DM292/DE292),"NM",IF(OR(DM292/DE292&lt;0.5,DM292/DE292&gt;2),"NM",(DM292/DE292-1)*100))</f>
        <v>NM</v>
      </c>
      <c r="DO292" s="72">
        <f>+DO391-DM391</f>
        <v>-404</v>
      </c>
      <c r="DP292" s="65" t="str">
        <f>IF(ISERROR(DO292/DG292),"NM",IF(OR(DO292/DG292&lt;0.5,DO292/DG292&gt;2),"NM",(DO292/DG292-1)*100))</f>
        <v>NM</v>
      </c>
      <c r="DQ292" s="72">
        <f>+DQ391-DO391</f>
        <v>-440</v>
      </c>
      <c r="DR292" s="65">
        <f>IF(ISERROR(DQ292/DI292),"NM",IF(OR(DQ292/DI292&lt;0.5,DQ292/DI292&gt;2),"NM",(DQ292/DI292-1)*100))</f>
        <v>17.333333333333336</v>
      </c>
      <c r="DS292" s="72">
        <f>+DS391-DQ391</f>
        <v>46</v>
      </c>
      <c r="DT292" s="65" t="str">
        <f>IF(ISERROR(DS292/DK292),"NM",IF(OR(DS292/DK292&lt;0.5,DS292/DK292&gt;2),"NM",(DS292/DK292-1)*100))</f>
        <v>NM</v>
      </c>
      <c r="DU292" s="72">
        <f>+DU391-DS391</f>
        <v>-41</v>
      </c>
      <c r="DV292" s="65" t="str">
        <f>IF(ISERROR(DU292/DM292),"NM",IF(OR(DU292/DM292&lt;0.5,DU292/DM292&gt;2),"NM",(DU292/DM292-1)*100))</f>
        <v>NM</v>
      </c>
      <c r="DW292" s="72">
        <f>+DW391-DU391</f>
        <v>173</v>
      </c>
      <c r="DX292" s="65" t="str">
        <f>IF(ISERROR(DW292/DO292),"NM",IF(OR(DW292/DO292&lt;0.5,DW292/DO292&gt;2),"NM",(DW292/DO292-1)*100))</f>
        <v>NM</v>
      </c>
      <c r="DY292" s="72">
        <f t="shared" ref="DY292:EA292" si="967">+DY391-DW391</f>
        <v>61</v>
      </c>
      <c r="DZ292" s="65" t="str">
        <f>IF(ISERROR(DY292/DQ292),"NM",IF(OR(DY292/DQ292&lt;0.5,DY292/DQ292&gt;2),"NM",(DY292/DQ292-1)*100))</f>
        <v>NM</v>
      </c>
      <c r="EA292" s="72">
        <f t="shared" si="967"/>
        <v>417</v>
      </c>
      <c r="EB292" s="65" t="str">
        <f>IF(ISERROR(EA292/DS292),"NM",IF(OR(EA292/DS292&lt;0.5,EA292/DS292&gt;2),"NM",(EA292/DS292-1)*100))</f>
        <v>NM</v>
      </c>
      <c r="EC292" s="75">
        <f>+EC391-EA391</f>
        <v>624</v>
      </c>
      <c r="ED292" s="65" t="str">
        <f>IF(ISERROR(EC292/DU292),"NM",IF(OR(EC292/DU292&lt;0.5,EC292/DU292&gt;2),"NM",(EC292/DU292-1)*100))</f>
        <v>NM</v>
      </c>
      <c r="EE292" s="75">
        <f>+EE391-EC391</f>
        <v>205</v>
      </c>
      <c r="EF292" s="65">
        <f>IF(ISERROR(EE292/DW292),"NM",IF(OR(EE292/DW292&lt;0.5,EE292/DW292&gt;2),"NM",(EE292/DW292-1)*100))</f>
        <v>18.497109826589586</v>
      </c>
      <c r="EG292" s="75">
        <f>+EG391-EE391</f>
        <v>-765</v>
      </c>
      <c r="EH292" s="65" t="str">
        <f>IF(ISERROR(EG292/DY292),"NM",IF(OR(EG292/DY292&lt;0.5,EG292/DY292&gt;2),"NM",(EG292/DY292-1)*100))</f>
        <v>NM</v>
      </c>
      <c r="EI292" s="75">
        <f>+EI391-EG391</f>
        <v>262</v>
      </c>
      <c r="EJ292" s="65">
        <f>IF(ISERROR(EI292/EA292),"NM",IF(OR(EI292/EA292&lt;0.5,EI292/EA292&gt;2),"NM",(EI292/EA292-1)*100))</f>
        <v>-37.170263788968825</v>
      </c>
      <c r="EK292" s="75">
        <f>+EK391-EI391</f>
        <v>86</v>
      </c>
      <c r="EL292" s="65" t="str">
        <f>IF(ISERROR(EK292/EC292),"NM",IF(OR(EK292/EC292&lt;0.5,EK292/EC292&gt;2),"NM",(EK292/EC292-1)*100))</f>
        <v>NM</v>
      </c>
      <c r="EM292" s="75">
        <f>+EM391-EK391</f>
        <v>71.520000000000437</v>
      </c>
      <c r="EN292" s="65" t="str">
        <f>IF(ISERROR(EM292/EE292),"NM",IF(OR(EM292/EE292&lt;0.5,EM292/EE292&gt;2),"NM",(EM292/EE292-1)*100))</f>
        <v>NM</v>
      </c>
      <c r="EO292" s="75">
        <f>+EO391-EM391</f>
        <v>93.479999999999563</v>
      </c>
      <c r="EP292" s="65" t="str">
        <f>IF(ISERROR(EO292/EG292),"NM",IF(OR(EO292/EG292&lt;0.5,EO292/EG292&gt;2),"NM",(EO292/EG292-1)*100))</f>
        <v>NM</v>
      </c>
      <c r="EQ292" s="75">
        <f t="shared" ref="EQ292:EW292" si="968">+EQ391-EO391</f>
        <v>284.5713401365756</v>
      </c>
      <c r="ER292" s="65">
        <f>IF(ISERROR(EQ292/EI292),"NM",IF(OR(EQ292/EI292&lt;0.5,EQ292/EI292&gt;2),"NM",(EQ292/EI292-1)*100))</f>
        <v>8.6150153193036658</v>
      </c>
      <c r="ES292" s="75">
        <f t="shared" si="968"/>
        <v>-64.532930311588643</v>
      </c>
      <c r="ET292" s="65" t="str">
        <f>IF(ISERROR(ES292/EK292),"NM",IF(OR(ES292/EK292&lt;0.5,ES292/EK292&gt;2),"NM",(ES292/EK292-1)*100))</f>
        <v>NM</v>
      </c>
      <c r="EU292" s="75">
        <f t="shared" si="968"/>
        <v>-50.031180063004285</v>
      </c>
      <c r="EV292" s="65" t="str">
        <f>IF(ISERROR(EU292/EM292),"NM",IF(OR(EU292/EM292&lt;0.5,EU292/EM292&gt;2),"NM",(EU292/EM292-1)*100))</f>
        <v>NM</v>
      </c>
      <c r="EW292" s="75">
        <f t="shared" si="968"/>
        <v>5.3809385507811385</v>
      </c>
      <c r="EX292" s="65" t="str">
        <f>IF(ISERROR(EW292/EO292),"NM",IF(OR(EW292/EO292&lt;0.5,EW292/EO292&gt;2),"NM",(EW292/EO292-1)*100))</f>
        <v>NM</v>
      </c>
      <c r="EY292" s="65"/>
      <c r="EZ292" s="317"/>
      <c r="FA292" s="59"/>
      <c r="FB292" s="75">
        <f>+FB391-EZ391</f>
        <v>3070</v>
      </c>
      <c r="FC292" s="63"/>
      <c r="FD292" s="75">
        <f>+FD391-FB391</f>
        <v>626</v>
      </c>
      <c r="FE292" s="65"/>
      <c r="FF292" s="75">
        <f>+FF391-FD391</f>
        <v>-6</v>
      </c>
      <c r="FG292" s="65"/>
      <c r="FH292" s="75">
        <f>+FH391-FF391</f>
        <v>-39</v>
      </c>
      <c r="FI292" s="65"/>
      <c r="FJ292" s="75">
        <f>+FJ391-FH391</f>
        <v>626.76480400333639</v>
      </c>
      <c r="FK292" s="65"/>
      <c r="FL292" s="75">
        <f>+FL391-FJ391</f>
        <v>766.23519599666361</v>
      </c>
      <c r="FM292" s="65"/>
      <c r="FN292" s="75">
        <f>+FN391-FL391</f>
        <v>551</v>
      </c>
      <c r="FO292" s="65"/>
      <c r="FP292" s="88">
        <f>+FP391-FN391</f>
        <v>-5</v>
      </c>
      <c r="FQ292" s="65"/>
      <c r="FR292" s="75">
        <f>+FR391-FP391</f>
        <v>435</v>
      </c>
      <c r="FS292" s="65"/>
      <c r="FT292" s="75">
        <f>+FT391-FR391</f>
        <v>629</v>
      </c>
      <c r="FU292" s="65"/>
      <c r="FV292" s="75">
        <f>+FV391-FT391</f>
        <v>1582</v>
      </c>
      <c r="FW292" s="65"/>
      <c r="FX292" s="75">
        <f>+FX391-FV391</f>
        <v>297</v>
      </c>
      <c r="FY292" s="65"/>
      <c r="FZ292" s="75">
        <f>+FZ391-FX391</f>
        <v>405.52018652595507</v>
      </c>
      <c r="GA292" s="65"/>
      <c r="GB292" s="75">
        <f>+GB391-FZ391</f>
        <v>850.47981347404493</v>
      </c>
      <c r="GC292" s="65"/>
      <c r="GD292" s="75">
        <f>+GD391-GB391</f>
        <v>-131</v>
      </c>
      <c r="GE292" s="65"/>
      <c r="GF292" s="75">
        <f>+GF391-GD391</f>
        <v>-860</v>
      </c>
      <c r="GG292" s="65"/>
      <c r="GH292" s="75">
        <f>+GH391-GF391</f>
        <v>-525</v>
      </c>
      <c r="GI292" s="65"/>
      <c r="GJ292" s="75">
        <f>+GJ391-GH391</f>
        <v>239</v>
      </c>
      <c r="GK292" s="65"/>
      <c r="GL292" s="75">
        <f>+GL391-GJ391</f>
        <v>481</v>
      </c>
      <c r="GM292" s="65"/>
      <c r="GN292" s="75">
        <f>+GN391-GL391</f>
        <v>513</v>
      </c>
      <c r="GO292" s="65"/>
      <c r="GP292" s="75">
        <f>+GP391-GN391</f>
        <v>175.38816831276381</v>
      </c>
      <c r="GQ292" s="65"/>
      <c r="GR292" s="75">
        <f>+GR391-GP391</f>
        <v>-187.84960669282191</v>
      </c>
      <c r="GS292" s="65"/>
      <c r="GT292" s="75">
        <f>+GT391-GR391</f>
        <v>-117.99176170703868</v>
      </c>
      <c r="GU292" s="65"/>
      <c r="GV292" s="75">
        <f>+GV391-GT391</f>
        <v>-53.705267887356968</v>
      </c>
      <c r="GW292" s="65"/>
      <c r="GX292" s="75">
        <f>+GX391-GV391</f>
        <v>5.839872278202165</v>
      </c>
      <c r="GY292" s="65"/>
      <c r="GZ292" s="67">
        <f t="shared" si="947"/>
        <v>-59.143872819379538</v>
      </c>
      <c r="HA292" s="280"/>
      <c r="HB292" s="57"/>
      <c r="HC292"/>
      <c r="HD292"/>
      <c r="HE292"/>
      <c r="HF292"/>
      <c r="HG292"/>
      <c r="HH292"/>
    </row>
    <row r="293" spans="1:216" s="2" customFormat="1" ht="13.5" customHeight="1" x14ac:dyDescent="0.2">
      <c r="B293" s="61" t="s">
        <v>382</v>
      </c>
      <c r="C293" s="75">
        <f>SUM(C289:C291)</f>
        <v>2218</v>
      </c>
      <c r="D293" s="63"/>
      <c r="E293" s="75">
        <f>E289+E291-E292</f>
        <v>2189</v>
      </c>
      <c r="F293" s="63"/>
      <c r="G293" s="75">
        <f>G289+G291-G292</f>
        <v>2211.1999999999998</v>
      </c>
      <c r="H293" s="63"/>
      <c r="I293" s="75">
        <f>I289+I291-I292</f>
        <v>2211</v>
      </c>
      <c r="J293" s="63"/>
      <c r="K293" s="75">
        <f>K289+K291-K292</f>
        <v>2135</v>
      </c>
      <c r="L293" s="63">
        <f>IF(ISERROR(K293/C293),"NM",IF(OR(K293/C293&lt;0.5,K293/C293&gt;2),"NM",(K293/C293-1)*100))</f>
        <v>-3.74211000901713</v>
      </c>
      <c r="M293" s="75">
        <f>M289+M291-M292</f>
        <v>2088</v>
      </c>
      <c r="N293" s="63">
        <f>IF(ISERROR(M293/E293),"NM",IF(OR(M293/E293&lt;0.5,M293/E293&gt;2),"NM",(M293/E293-1)*100))</f>
        <v>-4.6139789858382851</v>
      </c>
      <c r="O293" s="75">
        <f>O289+O291-O292</f>
        <v>2142.1</v>
      </c>
      <c r="P293" s="63">
        <f>IF(ISERROR(O293/G293),"NM",IF(OR(O293/G293&lt;0.5,O293/G293&gt;2),"NM",(O293/G293-1)*100))</f>
        <v>-3.125</v>
      </c>
      <c r="Q293" s="75">
        <f>Q289+Q291-Q292</f>
        <v>2150</v>
      </c>
      <c r="R293" s="63">
        <f>IF(ISERROR(Q293/I293),"NM",IF(OR(Q293/I293&lt;0.5,Q293/I293&gt;2),"NM",(Q293/I293-1)*100))</f>
        <v>-2.7589326096788769</v>
      </c>
      <c r="S293" s="75">
        <f>S289+S291-S292</f>
        <v>2081</v>
      </c>
      <c r="T293" s="63">
        <f>IF(ISERROR(S293/K293),"NM",IF(OR(S293/K293&lt;0.5,S293/K293&gt;2),"NM",(S293/K293-1)*100))</f>
        <v>-2.5292740046838458</v>
      </c>
      <c r="U293" s="75">
        <f>U289+U291-U292</f>
        <v>2185</v>
      </c>
      <c r="V293" s="63">
        <f>IF(ISERROR(U293/M293),"NM",IF(OR(U293/M293&lt;0.5,U293/M293&gt;2),"NM",(U293/M293-1)*100))</f>
        <v>4.6455938697318011</v>
      </c>
      <c r="W293" s="75">
        <f>W289+W291-W292</f>
        <v>2344</v>
      </c>
      <c r="X293" s="63">
        <f>IF(ISERROR(W293/O293),"NM",IF(OR(W293/O293&lt;0.5,W293/O293&gt;2),"NM",(W293/O293-1)*100))</f>
        <v>9.4253302833667831</v>
      </c>
      <c r="Y293" s="75">
        <f>Y289+Y291-Y292</f>
        <v>2325</v>
      </c>
      <c r="Z293" s="63">
        <f>IF(ISERROR(Y293/Q293),"NM",IF(OR(Y293/Q293&lt;0.5,Y293/Q293&gt;2),"NM",(Y293/Q293-1)*100))</f>
        <v>8.1395348837209234</v>
      </c>
      <c r="AA293" s="72">
        <f>AA289+AA291-AA292</f>
        <v>2432</v>
      </c>
      <c r="AB293" s="63">
        <f>IF(ISERROR(AA293/S293),"NM",IF(OR(AA293/S293&lt;0.5,AA293/S293&gt;2),"NM",(AA293/S293-1)*100))</f>
        <v>16.866890917827959</v>
      </c>
      <c r="AC293" s="75">
        <f>AC289+AC291-AC292</f>
        <v>2479</v>
      </c>
      <c r="AD293" s="63">
        <f>IF(ISERROR(AC293/U293),"NM",IF(OR(AC293/U293&lt;0.5,AC293/U293&gt;2),"NM",(AC293/U293-1)*100))</f>
        <v>13.455377574370718</v>
      </c>
      <c r="AE293" s="75">
        <f>AE289+AE291-AE292</f>
        <v>2555</v>
      </c>
      <c r="AF293" s="63">
        <f>IF(ISERROR(AE293/W293),"NM",IF(OR(AE293/W293&lt;0.5,AE293/W293&gt;2),"NM",(AE293/W293-1)*100))</f>
        <v>9.0017064846416481</v>
      </c>
      <c r="AG293" s="75">
        <f>AG289+AG291-AG292</f>
        <v>2736</v>
      </c>
      <c r="AH293" s="63">
        <f>IF(ISERROR(AG293/Y293),"NM",IF(OR(AG293/Y293&lt;0.5,AG293/Y293&gt;2),"NM",(AG293/Y293-1)*100))</f>
        <v>17.677419354838708</v>
      </c>
      <c r="AI293" s="75">
        <f>AI289+AI291-AI292</f>
        <v>2798</v>
      </c>
      <c r="AJ293" s="63">
        <f>IF(ISERROR(AI293/AA293),"NM",IF(OR(AI293/AA293&lt;0.5,AI293/AA293&gt;2),"NM",(AI293/AA293-1)*100))</f>
        <v>15.049342105263165</v>
      </c>
      <c r="AK293" s="75">
        <f>AK289+AK291-AK292</f>
        <v>2808</v>
      </c>
      <c r="AL293" s="63">
        <f>IF(ISERROR(AK293/AC293),"NM",IF(OR(AK293/AC293&lt;0.5,AK293/AC293&gt;2),"NM",(AK293/AC293-1)*100))</f>
        <v>13.271480435659534</v>
      </c>
      <c r="AM293" s="75">
        <f>AM289+AM291-AM292</f>
        <v>2865</v>
      </c>
      <c r="AN293" s="63">
        <f>IF(ISERROR(AM293/AE293),"NM",IF(OR(AM293/AE293&lt;0.5,AM293/AE293&gt;2),"NM",(AM293/AE293-1)*100))</f>
        <v>12.13307240704502</v>
      </c>
      <c r="AO293" s="72">
        <f>AO289+AO291-AO292</f>
        <v>2998</v>
      </c>
      <c r="AP293" s="63">
        <f>IF(ISERROR(AO293/AG293),"NM",IF(OR(AO293/AG293&lt;0.5,AO293/AG293&gt;2),"NM",(AO293/AG293-1)*100))</f>
        <v>9.5760233918128712</v>
      </c>
      <c r="AQ293" s="72">
        <f>AQ289+AQ291-AQ292</f>
        <v>3047</v>
      </c>
      <c r="AR293" s="63">
        <f>IF(ISERROR(AQ293/AI293),"NM",IF(OR(AQ293/AI293&lt;0.5,AQ293/AI293&gt;2),"NM",(AQ293/AI293-1)*100))</f>
        <v>8.8992137240886393</v>
      </c>
      <c r="AS293" s="72">
        <f>AS289+AS291-AS292</f>
        <v>3045</v>
      </c>
      <c r="AT293" s="63">
        <f>IF(ISERROR(AS293/AK293),"NM",IF(OR(AS293/AK293&lt;0.5,AS293/AK293&gt;2),"NM",(AS293/AK293-1)*100))</f>
        <v>8.4401709401709333</v>
      </c>
      <c r="AU293" s="72">
        <f>AU289+AU291-AU292</f>
        <v>3015</v>
      </c>
      <c r="AV293" s="63">
        <f>IF(ISERROR(AU293/AM293),"NM",IF(OR(AU293/AM293&lt;0.5,AU293/AM293&gt;2),"NM",(AU293/AM293-1)*100))</f>
        <v>5.2356020942408321</v>
      </c>
      <c r="AW293" s="72">
        <f>AW289+AW291-AW292</f>
        <v>2998</v>
      </c>
      <c r="AX293" s="63">
        <f>IF(ISERROR(AW293/AO293),"NM",IF(OR(AW293/AO293&lt;0.5,AW293/AO293&gt;2),"NM",(AW293/AO293-1)*100))</f>
        <v>0</v>
      </c>
      <c r="AY293" s="72">
        <f>AY289+AY291-AY292</f>
        <v>2974.5</v>
      </c>
      <c r="AZ293" s="65">
        <f>IF(ISERROR(AY293/AQ293),"NM",IF(OR(AY293/AQ293&lt;0.5,AY293/AQ293&gt;2),"NM",(AY293/AQ293-1)*100))</f>
        <v>-2.3793895635050855</v>
      </c>
      <c r="BA293" s="72">
        <f>BA289+BA291-BA292</f>
        <v>3063</v>
      </c>
      <c r="BB293" s="65">
        <f>IF(ISERROR(BA293/AS293),"NM",IF(OR(BA293/AS293&lt;0.5,BA293/AS293&gt;2),"NM",(BA293/AS293-1)*100))</f>
        <v>0.59113300492610321</v>
      </c>
      <c r="BC293" s="72">
        <f>BC289+BC291-BC292</f>
        <v>3113</v>
      </c>
      <c r="BD293" s="65">
        <f>IF(ISERROR(BC293/AU293),"NM",IF(OR(BC293/AU293&lt;0.5,BC293/AU293&gt;2),"NM",(BC293/AU293-1)*100))</f>
        <v>3.2504145936981699</v>
      </c>
      <c r="BE293" s="72">
        <f>BE289+BE291-BE292</f>
        <v>3166</v>
      </c>
      <c r="BF293" s="65">
        <f>IF(ISERROR(BE293/AW293),"NM",IF(OR(BE293/AW293&lt;0.5,BE293/AW293&gt;2),"NM",(BE293/AW293-1)*100))</f>
        <v>5.603735823882583</v>
      </c>
      <c r="BG293" s="72">
        <f>BG289+BG291-BG292</f>
        <v>3103</v>
      </c>
      <c r="BH293" s="65">
        <f>IF(ISERROR(BG293/AY293),"NM",IF(OR(BG293/AY293&lt;0.5,BG293/AY293&gt;2),"NM",(BG293/AY293-1)*100))</f>
        <v>4.3200537905530245</v>
      </c>
      <c r="BI293" s="72">
        <f>BI289+BI291-BI292</f>
        <v>3119</v>
      </c>
      <c r="BJ293" s="65">
        <f>IF(ISERROR(BI293/BA293),"NM",IF(OR(BI293/BA293&lt;0.5,BI293/BA293&gt;2),"NM",(BI293/BA293-1)*100))</f>
        <v>1.8282729350310056</v>
      </c>
      <c r="BK293" s="72">
        <f>BK289+BK291-BK292</f>
        <v>3206</v>
      </c>
      <c r="BL293" s="65">
        <f>IF(ISERROR(BK293/BC293),"NM",IF(OR(BK293/BC293&lt;0.5,BK293/BC293&gt;2),"NM",(BK293/BC293-1)*100))</f>
        <v>2.9874718920655408</v>
      </c>
      <c r="BM293" s="72">
        <f>BM289+BM291-BM292</f>
        <v>3416</v>
      </c>
      <c r="BN293" s="65">
        <f>IF(ISERROR(BM293/BE293),"NM",IF(OR(BM293/BE293&lt;0.5,BM293/BE293&gt;2),"NM",(BM293/BE293-1)*100))</f>
        <v>7.896399241945673</v>
      </c>
      <c r="BO293" s="72">
        <f>BO289+BO291-BO292</f>
        <v>3528</v>
      </c>
      <c r="BP293" s="65">
        <f>IF(ISERROR(BO293/BG293),"NM",IF(OR(BO293/BG293&lt;0.5,BO293/BG293&gt;2),"NM",(BO293/BG293-1)*100))</f>
        <v>13.696422816629061</v>
      </c>
      <c r="BQ293" s="72">
        <f>BQ289+BQ291-BQ292</f>
        <v>3587</v>
      </c>
      <c r="BR293" s="65">
        <f>IF(ISERROR(BQ293/BI293),"NM",IF(OR(BQ293/BI293&lt;0.5,BQ293/BI293&gt;2),"NM",(BQ293/BI293-1)*100))</f>
        <v>15.004809233728755</v>
      </c>
      <c r="BS293" s="72">
        <f>BS289+BS291-BS292</f>
        <v>3534.4</v>
      </c>
      <c r="BT293" s="65">
        <f>IF(ISERROR(BS293/BK293),"NM",IF(OR(BS293/BK293&lt;0.5,BS293/BK293&gt;2),"NM",(BS293/BK293-1)*100))</f>
        <v>10.243293824079846</v>
      </c>
      <c r="BU293" s="72">
        <f>BU289+BU291-BU292</f>
        <v>3953</v>
      </c>
      <c r="BV293" s="65">
        <f>IF(ISERROR(BU293/BM293),"NM",IF(OR(BU293/BM293&lt;0.5,BU293/BM293&gt;2),"NM",(BU293/BM293-1)*100))</f>
        <v>15.72014051522248</v>
      </c>
      <c r="BW293" s="72">
        <f>BW289+BW291-BW292</f>
        <v>3940</v>
      </c>
      <c r="BX293" s="65">
        <f>IF(ISERROR(BW293/BO293),"NM",IF(OR(BW293/BO293&lt;0.5,BW293/BO293&gt;2),"NM",(BW293/BO293-1)*100))</f>
        <v>11.678004535147402</v>
      </c>
      <c r="BY293" s="72">
        <f>BY289+BY291-BY292</f>
        <v>3829</v>
      </c>
      <c r="BZ293" s="65">
        <f>IF(ISERROR(BY293/BQ293),"NM",IF(OR(BY293/BQ293&lt;0.5,BY293/BQ293&gt;2),"NM",(BY293/BQ293-1)*100))</f>
        <v>6.746584889880114</v>
      </c>
      <c r="CA293" s="72">
        <f>CA289+CA291-CA292</f>
        <v>3970</v>
      </c>
      <c r="CB293" s="65">
        <f>IF(ISERROR(CA293/BS293),"NM",IF(OR(CA293/BS293&lt;0.5,CA293/BS293&gt;2),"NM",(CA293/BS293-1)*100))</f>
        <v>12.32458125848801</v>
      </c>
      <c r="CC293" s="72">
        <f>CC289+CC291-CC292</f>
        <v>4265</v>
      </c>
      <c r="CD293" s="65">
        <f>IF(ISERROR(CC293/BU293),"NM",IF(OR(CC293/BU293&lt;0.5,CC293/BU293&gt;2),"NM",(CC293/BU293-1)*100))</f>
        <v>7.8927396913736292</v>
      </c>
      <c r="CE293" s="72">
        <f>CE289+CE291-CE292</f>
        <v>4087.4735329870705</v>
      </c>
      <c r="CF293" s="65">
        <f>IF(ISERROR(CE293/BW293),"NM",IF(OR(CE293/BW293&lt;0.5,CE293/BW293&gt;2),"NM",(CE293/BW293-1)*100))</f>
        <v>3.7429830707378375</v>
      </c>
      <c r="CG293" s="72">
        <f>CG289+CG291-CG292</f>
        <v>4092.1868549701248</v>
      </c>
      <c r="CH293" s="65">
        <f>IF(ISERROR(CG293/BY293),"NM",IF(OR(CG293/BY293&lt;0.5,CG293/BY293&gt;2),"NM",(CG293/BY293-1)*100))</f>
        <v>6.8735141021186941</v>
      </c>
      <c r="CI293" s="72">
        <f>CI289+CI291-CI292</f>
        <v>4339.4802892465596</v>
      </c>
      <c r="CJ293" s="65">
        <f>IF(ISERROR(CI293/CA293),"NM",IF(OR(CI293/CA293&lt;0.5,CI293/CA293&gt;2),"NM",(CI293/CA293-1)*100))</f>
        <v>9.3068082933642096</v>
      </c>
      <c r="CK293" s="72">
        <f>CK289+CK291-CK292</f>
        <v>4625.8545410511015</v>
      </c>
      <c r="CL293" s="65">
        <f>IF(ISERROR(CK293/CC293),"NM",IF(OR(CK293/CC293&lt;0.5,CK293/CC293&gt;2),"NM",(CK293/CC293-1)*100))</f>
        <v>8.460833318900395</v>
      </c>
      <c r="CM293" s="72">
        <f>CM289+CM291-CM292</f>
        <v>4517</v>
      </c>
      <c r="CN293" s="65">
        <f>IF(ISERROR(CM293/CE293),"NM",IF(OR(CM293/CE293&lt;0.5,CM293/CE293&gt;2),"NM",(CM293/CE293-1)*100))</f>
        <v>10.50836081375277</v>
      </c>
      <c r="CO293" s="72">
        <f>CO289+CO291-CO292</f>
        <v>4637.2287605737401</v>
      </c>
      <c r="CP293" s="65">
        <f>IF(ISERROR(CO293/CG293),"NM",IF(OR(CO293/CG293&lt;0.5,CO293/CG293&gt;2),"NM",(CO293/CG293-1)*100))</f>
        <v>13.319086466974017</v>
      </c>
      <c r="CQ293" s="72">
        <f>CQ289+CQ291-CQ292</f>
        <v>4887.446490100283</v>
      </c>
      <c r="CR293" s="65">
        <f>IF(ISERROR(CQ293/CI293),"NM",IF(OR(CQ293/CI293&lt;0.5,CQ293/CI293&gt;2),"NM",(CQ293/CI293-1)*100))</f>
        <v>12.627461454580402</v>
      </c>
      <c r="CS293" s="72">
        <f>CS289+CS291-CS292</f>
        <v>5154.5</v>
      </c>
      <c r="CT293" s="65">
        <f>IF(ISERROR(CS293/CK293),"NM",IF(OR(CS293/CK293&lt;0.5,CS293/CK293&gt;2),"NM",(CS293/CK293-1)*100))</f>
        <v>11.42806057253971</v>
      </c>
      <c r="CU293" s="72">
        <f>CU289+CU291-CU292</f>
        <v>5032</v>
      </c>
      <c r="CV293" s="65">
        <f>IF(ISERROR(CU293/CM293),"NM",IF(OR(CU293/CM293&lt;0.5,CU293/CM293&gt;2),"NM",(CU293/CM293-1)*100))</f>
        <v>11.401372592428594</v>
      </c>
      <c r="CW293" s="72">
        <f>CW289+CW291-CW292</f>
        <v>5154</v>
      </c>
      <c r="CX293" s="65">
        <f>IF(ISERROR(CW293/CO293),"NM",IF(OR(CW293/CO293&lt;0.5,CW293/CO293&gt;2),"NM",(CW293/CO293-1)*100))</f>
        <v>11.143966927400895</v>
      </c>
      <c r="CY293" s="72">
        <f>CY289+CY291-CY292</f>
        <v>5358</v>
      </c>
      <c r="CZ293" s="65">
        <f>IF(ISERROR(CY293/CQ293),"NM",IF(OR(CY293/CQ293&lt;0.5,CY293/CQ293&gt;2),"NM",(CY293/CQ293-1)*100))</f>
        <v>9.6277987053738912</v>
      </c>
      <c r="DA293" s="72">
        <f>DA289+DA291-DA292</f>
        <v>5478</v>
      </c>
      <c r="DB293" s="65">
        <f>IF(ISERROR(DA293/CS293),"NM",IF(OR(DA293/CS293&lt;0.5,DA293/CS293&gt;2),"NM",(DA293/CS293-1)*100))</f>
        <v>6.2760694538752437</v>
      </c>
      <c r="DC293" s="72">
        <f>DC289+DC291-DC292</f>
        <v>4838</v>
      </c>
      <c r="DD293" s="65">
        <f>IF(ISERROR(DC293/CU293),"NM",IF(OR(DC293/CU293&lt;0.5,DC293/CU293&gt;2),"NM",(DC293/CU293-1)*100))</f>
        <v>-3.8553259141494434</v>
      </c>
      <c r="DE293" s="72">
        <f>DE289+DE291-DE292</f>
        <v>4678</v>
      </c>
      <c r="DF293" s="65">
        <f>IF(ISERROR(DE293/CW293),"NM",IF(OR(DE293/CW293&lt;0.5,DE293/CW293&gt;2),"NM",(DE293/CW293-1)*100))</f>
        <v>-9.2355452076057443</v>
      </c>
      <c r="DG293" s="72">
        <f>DG289+DG291-DG292</f>
        <v>4808</v>
      </c>
      <c r="DH293" s="65">
        <f>IF(ISERROR(DG293/CY293),"NM",IF(OR(DG293/CY293&lt;0.5,DG293/CY293&gt;2),"NM",(DG293/CY293-1)*100))</f>
        <v>-10.265024262784618</v>
      </c>
      <c r="DI293" s="72">
        <f>DI289+DI291-DI292</f>
        <v>4754</v>
      </c>
      <c r="DJ293" s="65">
        <f>IF(ISERROR(DI293/DA293),"NM",IF(OR(DI293/DA293&lt;0.5,DI293/DA293&gt;2),"NM",(DI293/DA293-1)*100))</f>
        <v>-13.216502373128879</v>
      </c>
      <c r="DK293" s="72">
        <f>DK289+DK291-DK292</f>
        <v>4517</v>
      </c>
      <c r="DL293" s="65">
        <f>IF(ISERROR(DK293/DC293),"NM",IF(OR(DK293/DC293&lt;0.5,DK293/DC293&gt;2),"NM",(DK293/DC293-1)*100))</f>
        <v>-6.6349731293923071</v>
      </c>
      <c r="DM293" s="72">
        <f>DM289+DM291-DM292</f>
        <v>4582</v>
      </c>
      <c r="DN293" s="65">
        <f>IF(ISERROR(DM293/DE293),"NM",IF(OR(DM293/DE293&lt;0.5,DM293/DE293&gt;2),"NM",(DM293/DE293-1)*100))</f>
        <v>-2.0521590423257852</v>
      </c>
      <c r="DO293" s="72">
        <f>DO289+DO291-DO292</f>
        <v>4646</v>
      </c>
      <c r="DP293" s="65">
        <f>IF(ISERROR(DO293/DG293),"NM",IF(OR(DO293/DG293&lt;0.5,DO293/DG293&gt;2),"NM",(DO293/DG293-1)*100))</f>
        <v>-3.3693843594009953</v>
      </c>
      <c r="DQ293" s="72">
        <f>DQ289+DQ291-DQ292</f>
        <v>4416</v>
      </c>
      <c r="DR293" s="65">
        <f>IF(ISERROR(DQ293/DI293),"NM",IF(OR(DQ293/DI293&lt;0.5,DQ293/DI293&gt;2),"NM",(DQ293/DI293-1)*100))</f>
        <v>-7.1098022717711373</v>
      </c>
      <c r="DS293" s="72">
        <f>DS289+DS291-DS292</f>
        <v>4172</v>
      </c>
      <c r="DT293" s="65">
        <f>IF(ISERROR(DS293/DK293),"NM",IF(OR(DS293/DK293&lt;0.5,DS293/DK293&gt;2),"NM",(DS293/DK293-1)*100))</f>
        <v>-7.637812707549263</v>
      </c>
      <c r="DU293" s="72">
        <f>DU289+DU291-DU292</f>
        <v>4096</v>
      </c>
      <c r="DV293" s="65">
        <f>IF(ISERROR(DU293/DM293),"NM",IF(OR(DU293/DM293&lt;0.5,DU293/DM293&gt;2),"NM",(DU293/DM293-1)*100))</f>
        <v>-10.60672195547796</v>
      </c>
      <c r="DW293" s="72">
        <f>DW289+DW291-DW292</f>
        <v>4087</v>
      </c>
      <c r="DX293" s="65">
        <f>IF(ISERROR(DW293/DO293),"NM",IF(OR(DW293/DO293&lt;0.5,DW293/DO293&gt;2),"NM",(DW293/DO293-1)*100))</f>
        <v>-12.031855359448985</v>
      </c>
      <c r="DY293" s="72">
        <f t="shared" ref="DY293:EA293" si="969">DY289+DY291-DY292</f>
        <v>4119</v>
      </c>
      <c r="DZ293" s="65">
        <f>IF(ISERROR(DY293/DQ293),"NM",IF(OR(DY293/DQ293&lt;0.5,DY293/DQ293&gt;2),"NM",(DY293/DQ293-1)*100))</f>
        <v>-6.7255434782608647</v>
      </c>
      <c r="EA293" s="72">
        <f t="shared" si="969"/>
        <v>4244</v>
      </c>
      <c r="EB293" s="65">
        <f>IF(ISERROR(EA293/DS293),"NM",IF(OR(EA293/DS293&lt;0.5,EA293/DS293&gt;2),"NM",(EA293/DS293-1)*100))</f>
        <v>1.7257909875359578</v>
      </c>
      <c r="EC293" s="75">
        <f>EC289+EC291-EC292</f>
        <v>4514</v>
      </c>
      <c r="ED293" s="65">
        <f>IF(ISERROR(EC293/DU293),"NM",IF(OR(EC293/DU293&lt;0.5,EC293/DU293&gt;2),"NM",(EC293/DU293-1)*100))</f>
        <v>10.205078125</v>
      </c>
      <c r="EE293" s="75">
        <f>EE289+EE291-EE292</f>
        <v>4663</v>
      </c>
      <c r="EF293" s="65">
        <f>IF(ISERROR(EE293/DW293),"NM",IF(OR(EE293/DW293&lt;0.5,EE293/DW293&gt;2),"NM",(EE293/DW293-1)*100))</f>
        <v>14.093467090775636</v>
      </c>
      <c r="EG293" s="75">
        <f>EG289+EG291-EG292</f>
        <v>4575</v>
      </c>
      <c r="EH293" s="65">
        <f>IF(ISERROR(EG293/DY293),"NM",IF(OR(EG293/DY293&lt;0.5,EG293/DY293&gt;2),"NM",(EG293/DY293-1)*100))</f>
        <v>11.070648215586299</v>
      </c>
      <c r="EI293" s="75">
        <f>EI289+EI291-EI292</f>
        <v>4303</v>
      </c>
      <c r="EJ293" s="65">
        <f>IF(ISERROR(EI293/EA293),"NM",IF(OR(EI293/EA293&lt;0.5,EI293/EA293&gt;2),"NM",(EI293/EA293-1)*100))</f>
        <v>1.3901979264844488</v>
      </c>
      <c r="EK293" s="75">
        <f>EK289+EK291-EK292</f>
        <v>4285</v>
      </c>
      <c r="EL293" s="65">
        <f>IF(ISERROR(EK293/EC293),"NM",IF(OR(EK293/EC293&lt;0.5,EK293/EC293&gt;2),"NM",(EK293/EC293-1)*100))</f>
        <v>-5.0731058927780293</v>
      </c>
      <c r="EM293" s="75">
        <f>EM289+EM291-EM292</f>
        <v>4333.07</v>
      </c>
      <c r="EN293" s="65">
        <f>IF(ISERROR(EM293/EE293),"NM",IF(OR(EM293/EE293&lt;0.5,EM293/EE293&gt;2),"NM",(EM293/EE293-1)*100))</f>
        <v>-7.0754878833369172</v>
      </c>
      <c r="EO293" s="75">
        <f>EO289+EO291-EO292</f>
        <v>4309</v>
      </c>
      <c r="EP293" s="65">
        <f>IF(ISERROR(EO293/EG293),"NM",IF(OR(EO293/EG293&lt;0.5,EO293/EG293&gt;2),"NM",(EO293/EG293-1)*100))</f>
        <v>-5.8142076502732287</v>
      </c>
      <c r="EQ293" s="75">
        <f t="shared" ref="EQ293:ES293" si="970">EQ289+EQ291-EQ292</f>
        <v>4407.4576099698661</v>
      </c>
      <c r="ER293" s="65">
        <f>IF(ISERROR(EQ293/EI293),"NM",IF(OR(EQ293/EI293&lt;0.5,EQ293/EI293&gt;2),"NM",(EQ293/EI293-1)*100))</f>
        <v>2.4275531017863283</v>
      </c>
      <c r="ES293" s="75">
        <f t="shared" si="970"/>
        <v>4440.7496713621513</v>
      </c>
      <c r="ET293" s="65">
        <f>IF(ISERROR(ES293/EK293),"NM",IF(OR(ES293/EK293&lt;0.5,ES293/EK293&gt;2),"NM",(ES293/EK293-1)*100))</f>
        <v>3.6347647925822901</v>
      </c>
      <c r="EU293" s="75">
        <f t="shared" ref="EU293" si="971">EU289+EU291-EU292</f>
        <v>4424.0028764994177</v>
      </c>
      <c r="EV293" s="65">
        <f>IF(ISERROR(EU293/EM293),"NM",IF(OR(EU293/EM293&lt;0.5,EU293/EM293&gt;2),"NM",(EU293/EM293-1)*100))</f>
        <v>2.0985785251431022</v>
      </c>
      <c r="EW293" s="75">
        <f t="shared" ref="EW293" si="972">EW289+EW291-EW292</f>
        <v>4476.8093847758646</v>
      </c>
      <c r="EX293" s="65">
        <f>IF(ISERROR(EW293/EO293),"NM",IF(OR(EW293/EO293&lt;0.5,EW293/EO293&gt;2),"NM",(EW293/EO293-1)*100))</f>
        <v>3.8943927773466003</v>
      </c>
      <c r="EY293" s="65"/>
      <c r="EZ293" s="317"/>
      <c r="FA293" s="59"/>
      <c r="FB293" s="75">
        <f>SUM(FB289:FB291)-FB292</f>
        <v>6411.1077818015128</v>
      </c>
      <c r="FC293" s="63"/>
      <c r="FD293" s="75">
        <f>SUM(FD289:FD291)-FD292</f>
        <v>7771</v>
      </c>
      <c r="FE293" s="65">
        <f>IF(ISERROR(FD293/FB293),"NM",IF(OR(FD293/FB293&lt;0.5,FD293/FB293&gt;2),"NM",(FD293/FB293-1)*100))</f>
        <v>21.211501420373246</v>
      </c>
      <c r="FF293" s="75">
        <f>SUM(FF289:FF291)-FF292</f>
        <v>8759.2000000000007</v>
      </c>
      <c r="FG293" s="65">
        <f>IF(ISERROR(FF293/FD293),"NM",IF(OR(FF293/FD293&lt;0.5,FF293/FD293&gt;2),"NM",(FF293/FD293-1)*100))</f>
        <v>12.716510101660017</v>
      </c>
      <c r="FH293" s="75">
        <f>SUM(FH289:FH291)-FH292</f>
        <v>8515.1</v>
      </c>
      <c r="FI293" s="65">
        <f>IF(ISERROR(FH293/FF293),"NM",IF(OR(FH293/FF293&lt;0.5,FH293/FF293&gt;2),"NM",(FH293/FF293-1)*100))</f>
        <v>-2.7867841812037719</v>
      </c>
      <c r="FJ293" s="75">
        <f>+FJ289+FJ291-FJ292</f>
        <v>8935</v>
      </c>
      <c r="FK293" s="65">
        <f>IF(ISERROR(FJ293/FH293),"NM",IF(OR(FJ293/FH293&lt;0.5,FJ293/FH293&gt;2),"NM",(FJ293/FH293-1)*100))</f>
        <v>4.9312397975361355</v>
      </c>
      <c r="FL293" s="75">
        <f>FL289+FL291-FL292</f>
        <v>10202</v>
      </c>
      <c r="FM293" s="65">
        <f>IF(ISERROR(FL293/FJ293),"NM",IF(OR(FL293/FJ293&lt;0.5,FL293/FJ293&gt;2),"NM",(FL293/FJ293-1)*100))</f>
        <v>14.180190263010628</v>
      </c>
      <c r="FN293" s="75">
        <f>FN289+FN291-FN292</f>
        <v>11469</v>
      </c>
      <c r="FO293" s="65">
        <f>IF(ISERROR(FN293/FL293),"NM",IF(OR(FN293/FL293&lt;0.5,FN293/FL293&gt;2),"NM",(FN293/FL293-1)*100))</f>
        <v>12.419133503234669</v>
      </c>
      <c r="FP293" s="75">
        <f>FP289+FP291-FP292</f>
        <v>12105</v>
      </c>
      <c r="FQ293" s="65">
        <f>IF(ISERROR(FP293/FN293),"NM",IF(OR(FP293/FN293&lt;0.5,FP293/FN293&gt;2),"NM",(FP293/FN293-1)*100))</f>
        <v>5.5453832069055631</v>
      </c>
      <c r="FR293" s="75">
        <f>FR289+FR291-FR292</f>
        <v>12316.5</v>
      </c>
      <c r="FS293" s="65">
        <f>IF(ISERROR(FR293/FP293),"NM",IF(OR(FR293/FP293&lt;0.5,FR293/FP293&gt;2),"NM",(FR293/FP293-1)*100))</f>
        <v>1.747211895910783</v>
      </c>
      <c r="FT293" s="75">
        <f>FT289+FT291-FT292</f>
        <v>12844</v>
      </c>
      <c r="FU293" s="65">
        <f>IF(ISERROR(FT293/FR293),"NM",IF(OR(FT293/FR293&lt;0.5,FT293/FR293&gt;2),"NM",(FT293/FR293-1)*100))</f>
        <v>4.2828725693175862</v>
      </c>
      <c r="FV293" s="75">
        <f>FV289+FV291-FV292</f>
        <v>14602.4</v>
      </c>
      <c r="FW293" s="65">
        <f>IF(ISERROR(FV293/FT293),"NM",IF(OR(FV293/FT293&lt;0.5,FV293/FT293&gt;2),"NM",(FV293/FT293-1)*100))</f>
        <v>13.690439115540332</v>
      </c>
      <c r="FX293" s="75">
        <f>FX289+FX291-FX292</f>
        <v>16004</v>
      </c>
      <c r="FY293" s="65">
        <f>IF(ISERROR(FX293/FV293),"NM",IF(OR(FX293/FV293&lt;0.5,FX293/FV293&gt;2),"NM",(FX293/FV293-1)*100))</f>
        <v>9.5984221771763458</v>
      </c>
      <c r="FZ293" s="75">
        <f>FZ289+FZ291-FZ292</f>
        <v>17144.995218254855</v>
      </c>
      <c r="GA293" s="65">
        <f>IF(ISERROR(FZ293/FX293),"NM",IF(OR(FZ293/FX293&lt;0.5,FZ293/FX293&gt;2),"NM",(FZ293/FX293-1)*100))</f>
        <v>7.1294377546541776</v>
      </c>
      <c r="GB293" s="75">
        <f>GB289+GB291-GB292</f>
        <v>19196.175250674023</v>
      </c>
      <c r="GC293" s="65">
        <f>IF(ISERROR(GB293/FZ293),"NM",IF(OR(GB293/FZ293&lt;0.5,GB293/FZ293&gt;2),"NM",(GB293/FZ293-1)*100))</f>
        <v>11.963724727290725</v>
      </c>
      <c r="GD293" s="75">
        <f>GD289+GD291-GD292</f>
        <v>21022</v>
      </c>
      <c r="GE293" s="65">
        <f>IF(ISERROR(GD293/GB293),"NM",IF(OR(GD293/GB293&lt;0.5,GD293/GB293&gt;2),"NM",(GD293/GB293-1)*100))</f>
        <v>9.5113986275045406</v>
      </c>
      <c r="GF293" s="75">
        <f>GF289+GF291-GF292</f>
        <v>19078</v>
      </c>
      <c r="GG293" s="65">
        <f>IF(ISERROR(GF293/GD293),"NM",IF(OR(GF293/GD293&lt;0.5,GF293/GD293&gt;2),"NM",(GF293/GD293-1)*100))</f>
        <v>-9.2474550470935224</v>
      </c>
      <c r="GH293" s="75">
        <f>GH289+GH291-GH292</f>
        <v>18161</v>
      </c>
      <c r="GI293" s="65">
        <f>IF(ISERROR(GH293/GF293),"NM",IF(OR(GH293/GF293&lt;0.5,GH293/GF293&gt;2),"NM",(GH293/GF293-1)*100))</f>
        <v>-4.8065834993185845</v>
      </c>
      <c r="GJ293" s="75">
        <f>GJ289+GJ291-GJ292</f>
        <v>16474</v>
      </c>
      <c r="GK293" s="65">
        <f>IF(ISERROR(GJ293/GH293),"NM",IF(OR(GJ293/GH293&lt;0.5,GJ293/GH293&gt;2),"NM",(GJ293/GH293-1)*100))</f>
        <v>-9.2891360607896054</v>
      </c>
      <c r="GL293" s="75">
        <f>GL289+GL291-GL292</f>
        <v>17996</v>
      </c>
      <c r="GM293" s="65">
        <f>IF(ISERROR(GL293/GJ293),"NM",IF(OR(GL293/GJ293&lt;0.5,GL293/GJ293&gt;2),"NM",(GL293/GJ293-1)*100))</f>
        <v>9.2388005341750734</v>
      </c>
      <c r="GN293" s="75">
        <f>GN289+GN291-GN292</f>
        <v>17230.07</v>
      </c>
      <c r="GO293" s="65">
        <f>IF(ISERROR(GN293/GL293),"NM",IF(OR(GN293/GL293&lt;0.5,GN293/GL293&gt;2),"NM",(GN293/GL293-1)*100))</f>
        <v>-4.2561124694376566</v>
      </c>
      <c r="GP293" s="75">
        <f>GP289+GP291-GP292</f>
        <v>17749.019542607297</v>
      </c>
      <c r="GQ293" s="65">
        <f>IF(ISERROR(GP293/GN293),"NM",IF(OR(GP293/GN293&lt;0.5,GP293/GN293&gt;2),"NM",(GP293/GN293-1)*100))</f>
        <v>3.011882961632173</v>
      </c>
      <c r="GR293" s="75">
        <f>GR289+GR291-GR292</f>
        <v>17807.149150941637</v>
      </c>
      <c r="GS293" s="65">
        <f>IF(ISERROR(GR293/GP293),"NM",IF(OR(GR293/GP293&lt;0.5,GR293/GP293&gt;2),"NM",(GR293/GP293-1)*100))</f>
        <v>0.32750884179713058</v>
      </c>
      <c r="GT293" s="75">
        <f>GT289+GT291-GT292</f>
        <v>18155.22989062556</v>
      </c>
      <c r="GU293" s="65">
        <f>IF(ISERROR(GT293/GR293),"NM",IF(OR(GT293/GR293&lt;0.5,GT293/GR293&gt;2),"NM",(GT293/GR293-1)*100))</f>
        <v>1.9547246823926168</v>
      </c>
      <c r="GV293" s="75">
        <f>GV289+GV291-GV292</f>
        <v>18681.770457581595</v>
      </c>
      <c r="GW293" s="65">
        <f>IF(ISERROR(GV293/GT293),"NM",IF(OR(GV293/GT293&lt;0.5,GV293/GT293&gt;2),"NM",(GV293/GT293-1)*100))</f>
        <v>2.900214264033707</v>
      </c>
      <c r="GX293" s="75">
        <f>GX289+GX291-GX292</f>
        <v>19325.788059282357</v>
      </c>
      <c r="GY293" s="65">
        <f>IF(ISERROR(GX293/GV293),"NM",IF(OR(GX293/GV293&lt;0.5,GX293/GV293&gt;2),"NM",(GX293/GV293-1)*100))</f>
        <v>3.4473049712448578</v>
      </c>
      <c r="GZ293" s="67">
        <f t="shared" si="947"/>
        <v>2.3222388532337712</v>
      </c>
      <c r="HA293" s="280"/>
      <c r="HB293" s="57"/>
      <c r="HC293"/>
      <c r="HD293"/>
      <c r="HE293"/>
      <c r="HF293"/>
      <c r="HG293"/>
      <c r="HH293"/>
    </row>
    <row r="294" spans="1:216" s="2" customFormat="1" ht="13.5" customHeight="1" x14ac:dyDescent="0.2">
      <c r="B294" s="54"/>
      <c r="C294" s="75"/>
      <c r="D294" s="63"/>
      <c r="E294" s="75"/>
      <c r="F294" s="63"/>
      <c r="G294" s="75"/>
      <c r="H294" s="63"/>
      <c r="I294" s="75"/>
      <c r="J294" s="63"/>
      <c r="K294" s="75"/>
      <c r="L294" s="63"/>
      <c r="M294" s="75"/>
      <c r="N294" s="63"/>
      <c r="O294" s="75"/>
      <c r="P294" s="63"/>
      <c r="Q294" s="75"/>
      <c r="R294" s="63"/>
      <c r="S294" s="75"/>
      <c r="T294" s="63"/>
      <c r="U294" s="75"/>
      <c r="V294" s="63"/>
      <c r="W294" s="75"/>
      <c r="X294" s="63"/>
      <c r="Y294" s="75"/>
      <c r="Z294" s="63"/>
      <c r="AA294" s="75"/>
      <c r="AB294" s="63"/>
      <c r="AC294" s="75"/>
      <c r="AD294" s="63"/>
      <c r="AE294" s="75"/>
      <c r="AF294" s="63"/>
      <c r="AG294" s="75"/>
      <c r="AH294" s="63"/>
      <c r="AI294" s="76"/>
      <c r="AJ294" s="63"/>
      <c r="AK294" s="75"/>
      <c r="AL294" s="63"/>
      <c r="AM294" s="75"/>
      <c r="AN294" s="63"/>
      <c r="AO294" s="72"/>
      <c r="AP294" s="63"/>
      <c r="AQ294" s="72"/>
      <c r="AR294" s="63"/>
      <c r="AS294" s="72"/>
      <c r="AT294" s="63"/>
      <c r="AU294" s="72"/>
      <c r="AV294" s="63"/>
      <c r="AW294" s="72"/>
      <c r="AX294" s="63"/>
      <c r="AY294" s="72"/>
      <c r="AZ294" s="65"/>
      <c r="BA294" s="72"/>
      <c r="BB294" s="65"/>
      <c r="BC294" s="72"/>
      <c r="BD294" s="65"/>
      <c r="BE294" s="72"/>
      <c r="BF294" s="65"/>
      <c r="BG294" s="72"/>
      <c r="BH294" s="65"/>
      <c r="BI294" s="72"/>
      <c r="BJ294" s="65"/>
      <c r="BK294" s="72"/>
      <c r="BL294" s="65"/>
      <c r="BM294" s="72"/>
      <c r="BN294" s="65"/>
      <c r="BO294" s="72"/>
      <c r="BP294" s="65"/>
      <c r="BQ294" s="72"/>
      <c r="BR294" s="65"/>
      <c r="BS294" s="72"/>
      <c r="BT294" s="65"/>
      <c r="BU294" s="72"/>
      <c r="BV294" s="65"/>
      <c r="BW294" s="72"/>
      <c r="BX294" s="65"/>
      <c r="BY294" s="72"/>
      <c r="BZ294" s="65"/>
      <c r="CA294" s="72"/>
      <c r="CB294" s="65"/>
      <c r="CC294" s="72"/>
      <c r="CD294" s="65"/>
      <c r="CE294" s="72"/>
      <c r="CF294" s="65"/>
      <c r="CG294" s="72"/>
      <c r="CH294" s="65"/>
      <c r="CI294" s="72"/>
      <c r="CJ294" s="65"/>
      <c r="CK294" s="72"/>
      <c r="CL294" s="65"/>
      <c r="CM294" s="72"/>
      <c r="CN294" s="65"/>
      <c r="CO294" s="72"/>
      <c r="CP294" s="65"/>
      <c r="CQ294" s="72"/>
      <c r="CR294" s="65"/>
      <c r="CS294" s="72"/>
      <c r="CT294" s="65"/>
      <c r="CU294" s="72"/>
      <c r="CV294" s="65"/>
      <c r="CW294" s="72"/>
      <c r="CX294" s="65"/>
      <c r="CY294" s="72"/>
      <c r="CZ294" s="65"/>
      <c r="DA294" s="72"/>
      <c r="DB294" s="65"/>
      <c r="DC294" s="72"/>
      <c r="DD294" s="65"/>
      <c r="DE294" s="72"/>
      <c r="DF294" s="65"/>
      <c r="DG294" s="72"/>
      <c r="DH294" s="65"/>
      <c r="DI294" s="72"/>
      <c r="DJ294" s="65"/>
      <c r="DK294" s="72"/>
      <c r="DL294" s="65"/>
      <c r="DM294" s="72"/>
      <c r="DN294" s="65"/>
      <c r="DO294" s="72"/>
      <c r="DP294" s="65"/>
      <c r="DQ294" s="72"/>
      <c r="DR294" s="65"/>
      <c r="DS294" s="72"/>
      <c r="DT294" s="65"/>
      <c r="DU294" s="72"/>
      <c r="DV294" s="65"/>
      <c r="DW294" s="72"/>
      <c r="DX294" s="65"/>
      <c r="DY294" s="72"/>
      <c r="DZ294" s="65"/>
      <c r="EA294" s="72"/>
      <c r="EB294" s="65"/>
      <c r="EC294" s="75"/>
      <c r="ED294" s="65"/>
      <c r="EE294" s="75"/>
      <c r="EF294" s="65"/>
      <c r="EG294" s="75"/>
      <c r="EH294" s="65"/>
      <c r="EI294" s="75"/>
      <c r="EJ294" s="65"/>
      <c r="EK294" s="75"/>
      <c r="EL294" s="65"/>
      <c r="EM294" s="75"/>
      <c r="EN294" s="65"/>
      <c r="EO294" s="75"/>
      <c r="EP294" s="65"/>
      <c r="EQ294" s="75"/>
      <c r="ER294" s="65"/>
      <c r="ES294" s="75"/>
      <c r="ET294" s="65"/>
      <c r="EU294" s="75"/>
      <c r="EV294" s="65"/>
      <c r="EW294" s="75"/>
      <c r="EX294" s="65"/>
      <c r="EY294" s="65"/>
      <c r="EZ294" s="317"/>
      <c r="FA294" s="59"/>
      <c r="FB294" s="75"/>
      <c r="FC294" s="63"/>
      <c r="FD294" s="75"/>
      <c r="FE294" s="65"/>
      <c r="FF294" s="75"/>
      <c r="FG294" s="65"/>
      <c r="FH294" s="75"/>
      <c r="FI294" s="65"/>
      <c r="FJ294" s="75"/>
      <c r="FK294" s="65"/>
      <c r="FL294" s="75"/>
      <c r="FM294" s="65"/>
      <c r="FN294" s="75"/>
      <c r="FO294" s="65"/>
      <c r="FP294" s="75"/>
      <c r="FQ294" s="65"/>
      <c r="FR294" s="75"/>
      <c r="FS294" s="65"/>
      <c r="FT294" s="75"/>
      <c r="FU294" s="65"/>
      <c r="FV294" s="75"/>
      <c r="FW294" s="65"/>
      <c r="FX294" s="75"/>
      <c r="FY294" s="65"/>
      <c r="FZ294" s="75"/>
      <c r="GA294" s="65"/>
      <c r="GB294" s="75"/>
      <c r="GC294" s="65"/>
      <c r="GD294" s="75"/>
      <c r="GE294" s="65"/>
      <c r="GF294" s="75"/>
      <c r="GG294" s="65"/>
      <c r="GH294" s="75"/>
      <c r="GI294" s="65"/>
      <c r="GJ294" s="75"/>
      <c r="GK294" s="65"/>
      <c r="GL294" s="75"/>
      <c r="GM294" s="65"/>
      <c r="GN294" s="75"/>
      <c r="GO294" s="65"/>
      <c r="GP294" s="75"/>
      <c r="GQ294" s="65"/>
      <c r="GR294" s="75"/>
      <c r="GS294" s="65"/>
      <c r="GT294" s="75"/>
      <c r="GU294" s="65"/>
      <c r="GV294" s="75"/>
      <c r="GW294" s="65"/>
      <c r="GX294" s="75"/>
      <c r="GY294" s="65"/>
      <c r="GZ294" s="67" t="str">
        <f t="shared" si="947"/>
        <v/>
      </c>
      <c r="HA294" s="280"/>
      <c r="HB294" s="57"/>
      <c r="HC294"/>
      <c r="HD294"/>
      <c r="HE294"/>
      <c r="HF294"/>
      <c r="HG294"/>
      <c r="HH294"/>
    </row>
    <row r="295" spans="1:216" s="2" customFormat="1" ht="13.5" customHeight="1" x14ac:dyDescent="0.2">
      <c r="B295" s="61" t="s">
        <v>75</v>
      </c>
      <c r="C295" s="75">
        <f>+C286-C293</f>
        <v>176</v>
      </c>
      <c r="D295" s="63"/>
      <c r="E295" s="75">
        <f>+E286-E293</f>
        <v>251</v>
      </c>
      <c r="F295" s="63"/>
      <c r="G295" s="75">
        <f>+G286-G293</f>
        <v>258.80000000000018</v>
      </c>
      <c r="H295" s="63"/>
      <c r="I295" s="75">
        <f>+I286-I293</f>
        <v>259</v>
      </c>
      <c r="J295" s="63"/>
      <c r="K295" s="75">
        <f>+K286-K293</f>
        <v>273</v>
      </c>
      <c r="L295" s="63">
        <f>IF(ISERROR(K295/C295),"NM",IF(OR(K295/C295&lt;0.5,K295/C295&gt;2),"NM",(K295/C295-1)*100))</f>
        <v>55.113636363636353</v>
      </c>
      <c r="M295" s="75">
        <f>+M286-M293</f>
        <v>274</v>
      </c>
      <c r="N295" s="63">
        <f>IF(ISERROR(M295/E295),"NM",IF(OR(M295/E295&lt;0.5,M295/E295&gt;2),"NM",(M295/E295-1)*100))</f>
        <v>9.1633466135458086</v>
      </c>
      <c r="O295" s="75">
        <f>+O286-O293</f>
        <v>283.90000000000009</v>
      </c>
      <c r="P295" s="63">
        <f>IF(ISERROR(O295/G295),"NM",IF(OR(O295/G295&lt;0.5,O295/G295&gt;2),"NM",(O295/G295-1)*100))</f>
        <v>9.698608964451271</v>
      </c>
      <c r="Q295" s="75">
        <f>+Q286-Q293</f>
        <v>281</v>
      </c>
      <c r="R295" s="63">
        <f>IF(ISERROR(Q295/I295),"NM",IF(OR(Q295/I295&lt;0.5,Q295/I295&gt;2),"NM",(Q295/I295-1)*100))</f>
        <v>8.4942084942085003</v>
      </c>
      <c r="S295" s="75">
        <f>+S286-S293</f>
        <v>297</v>
      </c>
      <c r="T295" s="63">
        <f>IF(ISERROR(S295/K295),"NM",IF(OR(S295/K295&lt;0.5,S295/K295&gt;2),"NM",(S295/K295-1)*100))</f>
        <v>8.7912087912087813</v>
      </c>
      <c r="U295" s="75">
        <f>+U286-U293</f>
        <v>311</v>
      </c>
      <c r="V295" s="63">
        <f>IF(ISERROR(U295/M295),"NM",IF(OR(U295/M295&lt;0.5,U295/M295&gt;2),"NM",(U295/M295-1)*100))</f>
        <v>13.503649635036496</v>
      </c>
      <c r="W295" s="75">
        <f>+W286-W293</f>
        <v>327</v>
      </c>
      <c r="X295" s="63">
        <f>IF(ISERROR(W295/O295),"NM",IF(OR(W295/O295&lt;0.5,W295/O295&gt;2),"NM",(W295/O295-1)*100))</f>
        <v>15.18140190207815</v>
      </c>
      <c r="Y295" s="75">
        <f>+Y286-Y293</f>
        <v>340</v>
      </c>
      <c r="Z295" s="63">
        <f>IF(ISERROR(Y295/Q295),"NM",IF(OR(Y295/Q295&lt;0.5,Y295/Q295&gt;2),"NM",(Y295/Q295-1)*100))</f>
        <v>20.9964412811388</v>
      </c>
      <c r="AA295" s="75">
        <f>+AA286-AA293</f>
        <v>376.59999999999991</v>
      </c>
      <c r="AB295" s="63">
        <f>IF(ISERROR(AA295/S295),"NM",IF(OR(AA295/S295&lt;0.5,AA295/S295&gt;2),"NM",(AA295/S295-1)*100))</f>
        <v>26.801346801346781</v>
      </c>
      <c r="AC295" s="75">
        <f>+AC286-AC293</f>
        <v>371</v>
      </c>
      <c r="AD295" s="63">
        <f>IF(ISERROR(AC295/U295),"NM",IF(OR(AC295/U295&lt;0.5,AC295/U295&gt;2),"NM",(AC295/U295-1)*100))</f>
        <v>19.292604501607723</v>
      </c>
      <c r="AE295" s="75">
        <f>+AE286-AE293</f>
        <v>378</v>
      </c>
      <c r="AF295" s="63">
        <f>IF(ISERROR(AE295/W295),"NM",IF(OR(AE295/W295&lt;0.5,AE295/W295&gt;2),"NM",(AE295/W295-1)*100))</f>
        <v>15.596330275229352</v>
      </c>
      <c r="AG295" s="75">
        <f>+AG286-AG293</f>
        <v>404</v>
      </c>
      <c r="AH295" s="63">
        <f>IF(ISERROR(AG295/Y295),"NM",IF(OR(AG295/Y295&lt;0.5,AG295/Y295&gt;2),"NM",(AG295/Y295-1)*100))</f>
        <v>18.823529411764707</v>
      </c>
      <c r="AI295" s="76">
        <f>+AI286-AI293</f>
        <v>455</v>
      </c>
      <c r="AJ295" s="63">
        <f>IF(ISERROR(AI295/AA295),"NM",IF(OR(AI295/AA295&lt;0.5,AI295/AA295&gt;2),"NM",(AI295/AA295-1)*100))</f>
        <v>20.817843866171025</v>
      </c>
      <c r="AK295" s="75">
        <f>+AK286-AK293</f>
        <v>449</v>
      </c>
      <c r="AL295" s="63">
        <f>IF(ISERROR(AK295/AC295),"NM",IF(OR(AK295/AC295&lt;0.5,AK295/AC295&gt;2),"NM",(AK295/AC295-1)*100))</f>
        <v>21.024258760107806</v>
      </c>
      <c r="AM295" s="75">
        <f>+AM286-AM293</f>
        <v>454</v>
      </c>
      <c r="AN295" s="63">
        <f>IF(ISERROR(AM295/AE295),"NM",IF(OR(AM295/AE295&lt;0.5,AM295/AE295&gt;2),"NM",(AM295/AE295-1)*100))</f>
        <v>20.105820105820115</v>
      </c>
      <c r="AO295" s="72">
        <f>+AO286-AO293</f>
        <v>457.40000000000009</v>
      </c>
      <c r="AP295" s="63">
        <f>IF(ISERROR(AO295/AG295),"NM",IF(OR(AO295/AG295&lt;0.5,AO295/AG295&gt;2),"NM",(AO295/AG295-1)*100))</f>
        <v>13.21782178217823</v>
      </c>
      <c r="AQ295" s="72">
        <f>+AQ286-AQ293</f>
        <v>516</v>
      </c>
      <c r="AR295" s="63">
        <f>IF(ISERROR(AQ295/AI295),"NM",IF(OR(AQ295/AI295&lt;0.5,AQ295/AI295&gt;2),"NM",(AQ295/AI295-1)*100))</f>
        <v>13.406593406593403</v>
      </c>
      <c r="AS295" s="72">
        <f>+AS286-AS293</f>
        <v>501</v>
      </c>
      <c r="AT295" s="63">
        <f>IF(ISERROR(AS295/AK295),"NM",IF(OR(AS295/AK295&lt;0.5,AS295/AK295&gt;2),"NM",(AS295/AK295-1)*100))</f>
        <v>11.581291759465472</v>
      </c>
      <c r="AU295" s="72">
        <f>+AU286-AU293</f>
        <v>508</v>
      </c>
      <c r="AV295" s="63">
        <f>IF(ISERROR(AU295/AM295),"NM",IF(OR(AU295/AM295&lt;0.5,AU295/AM295&gt;2),"NM",(AU295/AM295-1)*100))</f>
        <v>11.894273127753308</v>
      </c>
      <c r="AW295" s="72">
        <f>+AW286-AW293</f>
        <v>455</v>
      </c>
      <c r="AX295" s="63">
        <f>IF(ISERROR(AW295/AO295),"NM",IF(OR(AW295/AO295&lt;0.5,AW295/AO295&gt;2),"NM",(AW295/AO295-1)*100))</f>
        <v>-0.52470485351991947</v>
      </c>
      <c r="AY295" s="72">
        <f>+AY286-AY293</f>
        <v>558.5</v>
      </c>
      <c r="AZ295" s="65">
        <f>IF(ISERROR(AY295/AQ295),"NM",IF(OR(AY295/AQ295&lt;0.5,AY295/AQ295&gt;2),"NM",(AY295/AQ295-1)*100))</f>
        <v>8.2364341085271242</v>
      </c>
      <c r="BA295" s="72">
        <f>+BA286-BA293</f>
        <v>573</v>
      </c>
      <c r="BB295" s="65">
        <f>IF(ISERROR(BA295/AS295),"NM",IF(OR(BA295/AS295&lt;0.5,BA295/AS295&gt;2),"NM",(BA295/AS295-1)*100))</f>
        <v>14.371257485029943</v>
      </c>
      <c r="BC295" s="72">
        <f>+BC286-BC293</f>
        <v>551</v>
      </c>
      <c r="BD295" s="65">
        <f>IF(ISERROR(BC295/AU295),"NM",IF(OR(BC295/AU295&lt;0.5,BC295/AU295&gt;2),"NM",(BC295/AU295-1)*100))</f>
        <v>8.4645669291338663</v>
      </c>
      <c r="BE295" s="72">
        <f>+BE286-BE293</f>
        <v>503</v>
      </c>
      <c r="BF295" s="65">
        <f>IF(ISERROR(BE295/AW295),"NM",IF(OR(BE295/AW295&lt;0.5,BE295/AW295&gt;2),"NM",(BE295/AW295-1)*100))</f>
        <v>10.549450549450556</v>
      </c>
      <c r="BG295" s="72">
        <f>+BG286-BG293</f>
        <v>623</v>
      </c>
      <c r="BH295" s="65">
        <f>IF(ISERROR(BG295/AY295),"NM",IF(OR(BG295/AY295&lt;0.5,BG295/AY295&gt;2),"NM",(BG295/AY295-1)*100))</f>
        <v>11.548791405550585</v>
      </c>
      <c r="BI295" s="72">
        <f>+BI286-BI293</f>
        <v>622</v>
      </c>
      <c r="BJ295" s="65">
        <f>IF(ISERROR(BI295/BA295),"NM",IF(OR(BI295/BA295&lt;0.5,BI295/BA295&gt;2),"NM",(BI295/BA295-1)*100))</f>
        <v>8.5514834205933745</v>
      </c>
      <c r="BK295" s="72">
        <f>+BK286-BK293</f>
        <v>638</v>
      </c>
      <c r="BL295" s="65">
        <f>IF(ISERROR(BK295/BC295),"NM",IF(OR(BK295/BC295&lt;0.5,BK295/BC295&gt;2),"NM",(BK295/BC295-1)*100))</f>
        <v>15.789473684210531</v>
      </c>
      <c r="BM295" s="72">
        <f>+BM286-BM293</f>
        <v>585</v>
      </c>
      <c r="BN295" s="65">
        <f>IF(ISERROR(BM295/BE295),"NM",IF(OR(BM295/BE295&lt;0.5,BM295/BE295&gt;2),"NM",(BM295/BE295-1)*100))</f>
        <v>16.302186878727642</v>
      </c>
      <c r="BO295" s="72">
        <f>+BO286-BO293</f>
        <v>728</v>
      </c>
      <c r="BP295" s="65">
        <f>IF(ISERROR(BO295/BG295),"NM",IF(OR(BO295/BG295&lt;0.5,BO295/BG295&gt;2),"NM",(BO295/BG295-1)*100))</f>
        <v>16.853932584269661</v>
      </c>
      <c r="BQ295" s="72">
        <f>+BQ286-BQ293</f>
        <v>746</v>
      </c>
      <c r="BR295" s="65">
        <f>IF(ISERROR(BQ295/BI295),"NM",IF(OR(BQ295/BI295&lt;0.5,BQ295/BI295&gt;2),"NM",(BQ295/BI295-1)*100))</f>
        <v>19.935691318327976</v>
      </c>
      <c r="BS295" s="72">
        <f>+BS286-BS293</f>
        <v>751.59999999999991</v>
      </c>
      <c r="BT295" s="65">
        <f>IF(ISERROR(BS295/BK295),"NM",IF(OR(BS295/BK295&lt;0.5,BS295/BK295&gt;2),"NM",(BS295/BK295-1)*100))</f>
        <v>17.805642633228835</v>
      </c>
      <c r="BU295" s="72">
        <f>+BU286-BU293</f>
        <v>701</v>
      </c>
      <c r="BV295" s="65">
        <f>IF(ISERROR(BU295/BM295),"NM",IF(OR(BU295/BM295&lt;0.5,BU295/BM295&gt;2),"NM",(BU295/BM295-1)*100))</f>
        <v>19.829059829059826</v>
      </c>
      <c r="BW295" s="72">
        <f>+BW286-BW293</f>
        <v>869</v>
      </c>
      <c r="BX295" s="65">
        <f>IF(ISERROR(BW295/BO295),"NM",IF(OR(BW295/BO295&lt;0.5,BW295/BO295&gt;2),"NM",(BW295/BO295-1)*100))</f>
        <v>19.368131868131865</v>
      </c>
      <c r="BY295" s="72">
        <f>+BY286-BY293</f>
        <v>854</v>
      </c>
      <c r="BZ295" s="65">
        <f>IF(ISERROR(BY295/BQ295),"NM",IF(OR(BY295/BQ295&lt;0.5,BY295/BQ295&gt;2),"NM",(BY295/BQ295-1)*100))</f>
        <v>14.477211796246658</v>
      </c>
      <c r="CA295" s="72">
        <f>+CA286-CA293</f>
        <v>896</v>
      </c>
      <c r="CB295" s="65">
        <f>IF(ISERROR(CA295/BS295),"NM",IF(OR(CA295/BS295&lt;0.5,CA295/BS295&gt;2),"NM",(CA295/BS295-1)*100))</f>
        <v>19.212346993081432</v>
      </c>
      <c r="CC295" s="72">
        <f>+CC286-CC293</f>
        <v>815</v>
      </c>
      <c r="CD295" s="65">
        <f>IF(ISERROR(CC295/BU295),"NM",IF(OR(CC295/BU295&lt;0.5,CC295/BU295&gt;2),"NM",(CC295/BU295-1)*100))</f>
        <v>16.262482168330948</v>
      </c>
      <c r="CE295" s="72">
        <f>+CE286-CE293</f>
        <v>1016.6805171842193</v>
      </c>
      <c r="CF295" s="65">
        <f>IF(ISERROR(CE295/BW295),"NM",IF(OR(CE295/BW295&lt;0.5,CE295/BW295&gt;2),"NM",(CE295/BW295-1)*100))</f>
        <v>16.994305774938923</v>
      </c>
      <c r="CG295" s="72">
        <f>+CG286-CG293</f>
        <v>969.81314502987516</v>
      </c>
      <c r="CH295" s="65">
        <f>IF(ISERROR(CG295/BY295),"NM",IF(OR(CG295/BY295&lt;0.5,CG295/BY295&gt;2),"NM",(CG295/BY295-1)*100))</f>
        <v>13.561258200219584</v>
      </c>
      <c r="CI295" s="72">
        <f>+CI286-CI293</f>
        <v>1039.2197107534403</v>
      </c>
      <c r="CJ295" s="65">
        <f>IF(ISERROR(CI295/CA295),"NM",IF(OR(CI295/CA295&lt;0.5,CI295/CA295&gt;2),"NM",(CI295/CA295-1)*100))</f>
        <v>15.984342718017896</v>
      </c>
      <c r="CK295" s="72">
        <f>+CK286-CK293</f>
        <v>958.14545894889852</v>
      </c>
      <c r="CL295" s="65">
        <f>IF(ISERROR(CK295/CC295),"NM",IF(OR(CK295/CC295&lt;0.5,CK295/CC295&gt;2),"NM",(CK295/CC295-1)*100))</f>
        <v>17.563859993729871</v>
      </c>
      <c r="CM295" s="72">
        <f>+CM286-CM293</f>
        <v>1171</v>
      </c>
      <c r="CN295" s="65">
        <f>IF(ISERROR(CM295/CE295),"NM",IF(OR(CM295/CE295&lt;0.5,CM295/CE295&gt;2),"NM",(CM295/CE295-1)*100))</f>
        <v>15.178758735652886</v>
      </c>
      <c r="CO295" s="72">
        <f>+CO286-CO293</f>
        <v>1110.7712394262599</v>
      </c>
      <c r="CP295" s="65">
        <f>IF(ISERROR(CO295/CG295),"NM",IF(OR(CO295/CG295&lt;0.5,CO295/CG295&gt;2),"NM",(CO295/CG295-1)*100))</f>
        <v>14.534562159604715</v>
      </c>
      <c r="CQ295" s="72">
        <f>+CQ286-CQ293</f>
        <v>1174.553509899717</v>
      </c>
      <c r="CR295" s="65">
        <f>IF(ISERROR(CQ295/CI295),"NM",IF(OR(CQ295/CI295&lt;0.5,CQ295/CI295&gt;2),"NM",(CQ295/CI295-1)*100))</f>
        <v>13.022635901330148</v>
      </c>
      <c r="CS295" s="72">
        <f>+CS286-CS293</f>
        <v>1042.5</v>
      </c>
      <c r="CT295" s="65">
        <f>IF(ISERROR(CS295/CK295),"NM",IF(OR(CS295/CK295&lt;0.5,CS295/CK295&gt;2),"NM",(CS295/CK295-1)*100))</f>
        <v>8.8039389284002567</v>
      </c>
      <c r="CU295" s="72">
        <f>+CU286-CU293</f>
        <v>1247</v>
      </c>
      <c r="CV295" s="65">
        <f>IF(ISERROR(CU295/CM295),"NM",IF(OR(CU295/CM295&lt;0.5,CU295/CM295&gt;2),"NM",(CU295/CM295-1)*100))</f>
        <v>6.490179333902657</v>
      </c>
      <c r="CW295" s="72">
        <f>+CW286-CW293</f>
        <v>1159</v>
      </c>
      <c r="CX295" s="65">
        <f>IF(ISERROR(CW295/CO295),"NM",IF(OR(CW295/CO295&lt;0.5,CW295/CO295&gt;2),"NM",(CW295/CO295-1)*100))</f>
        <v>4.3419165766887646</v>
      </c>
      <c r="CY295" s="72">
        <f>+CY286-CY293</f>
        <v>1194</v>
      </c>
      <c r="CZ295" s="65">
        <f>IF(ISERROR(CY295/CQ295),"NM",IF(OR(CY295/CQ295&lt;0.5,CY295/CQ295&gt;2),"NM",(CY295/CQ295-1)*100))</f>
        <v>1.6556495669527438</v>
      </c>
      <c r="DA295" s="72">
        <f>+DA286-DA293</f>
        <v>1058</v>
      </c>
      <c r="DB295" s="65">
        <f>IF(ISERROR(DA295/CS295),"NM",IF(OR(DA295/CS295&lt;0.5,DA295/CS295&gt;2),"NM",(DA295/CS295-1)*100))</f>
        <v>1.4868105515587482</v>
      </c>
      <c r="DC295" s="72">
        <f>+DC286-DC293</f>
        <v>1201</v>
      </c>
      <c r="DD295" s="65">
        <f>IF(ISERROR(DC295/CU295),"NM",IF(OR(DC295/CU295&lt;0.5,DC295/CU295&gt;2),"NM",(DC295/CU295-1)*100))</f>
        <v>-3.68885324779471</v>
      </c>
      <c r="DE295" s="72">
        <f>+DE286-DE293</f>
        <v>1153</v>
      </c>
      <c r="DF295" s="65">
        <f>IF(ISERROR(DE295/CW295),"NM",IF(OR(DE295/CW295&lt;0.5,DE295/CW295&gt;2),"NM",(DE295/CW295-1)*100))</f>
        <v>-0.51768766177739955</v>
      </c>
      <c r="DG295" s="72">
        <f>+DG286-DG293</f>
        <v>1043</v>
      </c>
      <c r="DH295" s="65">
        <f>IF(ISERROR(DG295/CY295),"NM",IF(OR(DG295/CY295&lt;0.5,DG295/CY295&gt;2),"NM",(DG295/CY295-1)*100))</f>
        <v>-12.646566164154105</v>
      </c>
      <c r="DI295" s="72">
        <f>+DI286-DI293</f>
        <v>985</v>
      </c>
      <c r="DJ295" s="65">
        <f>IF(ISERROR(DI295/DA295),"NM",IF(OR(DI295/DA295&lt;0.5,DI295/DA295&gt;2),"NM",(DI295/DA295-1)*100))</f>
        <v>-6.8998109640831746</v>
      </c>
      <c r="DK295" s="72">
        <f>+DK286-DK293</f>
        <v>1164</v>
      </c>
      <c r="DL295" s="65">
        <f>IF(ISERROR(DK295/DC295),"NM",IF(OR(DK295/DC295&lt;0.5,DK295/DC295&gt;2),"NM",(DK295/DC295-1)*100))</f>
        <v>-3.0807660283097449</v>
      </c>
      <c r="DM295" s="72">
        <f>+DM286-DM293</f>
        <v>1151</v>
      </c>
      <c r="DN295" s="65">
        <f>IF(ISERROR(DM295/DE295),"NM",IF(OR(DM295/DE295&lt;0.5,DM295/DE295&gt;2),"NM",(DM295/DE295-1)*100))</f>
        <v>-0.17346053772766545</v>
      </c>
      <c r="DO295" s="72">
        <f>+DO286-DO293</f>
        <v>1035</v>
      </c>
      <c r="DP295" s="65">
        <f>IF(ISERROR(DO295/DG295),"NM",IF(OR(DO295/DG295&lt;0.5,DO295/DG295&gt;2),"NM",(DO295/DG295-1)*100))</f>
        <v>-0.76701821668264669</v>
      </c>
      <c r="DQ295" s="72">
        <f>+DQ286-DQ293</f>
        <v>880</v>
      </c>
      <c r="DR295" s="65">
        <f>IF(ISERROR(DQ295/DI295),"NM",IF(OR(DQ295/DI295&lt;0.5,DQ295/DI295&gt;2),"NM",(DQ295/DI295-1)*100))</f>
        <v>-10.659898477157359</v>
      </c>
      <c r="DS295" s="72">
        <f>+DS286-DS293</f>
        <v>1027</v>
      </c>
      <c r="DT295" s="65">
        <f>IF(ISERROR(DS295/DK295),"NM",IF(OR(DS295/DK295&lt;0.5,DS295/DK295&gt;2),"NM",(DS295/DK295-1)*100))</f>
        <v>-11.769759450171824</v>
      </c>
      <c r="DU295" s="72">
        <f>+DU286-DU293</f>
        <v>985</v>
      </c>
      <c r="DV295" s="65">
        <f>IF(ISERROR(DU295/DM295),"NM",IF(OR(DU295/DM295&lt;0.5,DU295/DM295&gt;2),"NM",(DU295/DM295-1)*100))</f>
        <v>-14.422241529105129</v>
      </c>
      <c r="DW295" s="72">
        <f>+DW286-DW293</f>
        <v>1017</v>
      </c>
      <c r="DX295" s="65">
        <f>IF(ISERROR(DW295/DO295),"NM",IF(OR(DW295/DO295&lt;0.5,DW295/DO295&gt;2),"NM",(DW295/DO295-1)*100))</f>
        <v>-1.7391304347826098</v>
      </c>
      <c r="DY295" s="72">
        <f t="shared" ref="DY295:EA295" si="973">+DY286-DY293</f>
        <v>998</v>
      </c>
      <c r="DZ295" s="65">
        <f>IF(ISERROR(DY295/DQ295),"NM",IF(OR(DY295/DQ295&lt;0.5,DY295/DQ295&gt;2),"NM",(DY295/DQ295-1)*100))</f>
        <v>13.409090909090903</v>
      </c>
      <c r="EA295" s="72">
        <f t="shared" si="973"/>
        <v>1077</v>
      </c>
      <c r="EB295" s="65">
        <f>IF(ISERROR(EA295/DS295),"NM",IF(OR(EA295/DS295&lt;0.5,EA295/DS295&gt;2),"NM",(EA295/DS295-1)*100))</f>
        <v>4.8685491723466479</v>
      </c>
      <c r="EC295" s="75">
        <f>+EC286-EC293</f>
        <v>1042</v>
      </c>
      <c r="ED295" s="65">
        <f>IF(ISERROR(EC295/DU295),"NM",IF(OR(EC295/DU295&lt;0.5,EC295/DU295&gt;2),"NM",(EC295/DU295-1)*100))</f>
        <v>5.7868020304568502</v>
      </c>
      <c r="EE295" s="75">
        <f>+EE286-EE293</f>
        <v>1093</v>
      </c>
      <c r="EF295" s="65">
        <f>IF(ISERROR(EE295/DW295),"NM",IF(OR(EE295/DW295&lt;0.5,EE295/DW295&gt;2),"NM",(EE295/DW295-1)*100))</f>
        <v>7.4729596853490676</v>
      </c>
      <c r="EG295" s="75">
        <f>+EG286-EG293</f>
        <v>926</v>
      </c>
      <c r="EH295" s="65">
        <f>IF(ISERROR(EG295/DY295),"NM",IF(OR(EG295/DY295&lt;0.5,EG295/DY295&gt;2),"NM",(EG295/DY295-1)*100))</f>
        <v>-7.2144288577154274</v>
      </c>
      <c r="EI295" s="75">
        <f>+EI286-EI293</f>
        <v>1027</v>
      </c>
      <c r="EJ295" s="65">
        <f>IF(ISERROR(EI295/EA295),"NM",IF(OR(EI295/EA295&lt;0.5,EI295/EA295&gt;2),"NM",(EI295/EA295-1)*100))</f>
        <v>-4.6425255338904403</v>
      </c>
      <c r="EK295" s="75">
        <f>+EK286-EK293</f>
        <v>1073</v>
      </c>
      <c r="EL295" s="65">
        <f>IF(ISERROR(EK295/EC295),"NM",IF(OR(EK295/EC295&lt;0.5,EK295/EC295&gt;2),"NM",(EK295/EC295-1)*100))</f>
        <v>2.9750479846449185</v>
      </c>
      <c r="EM295" s="75">
        <f>+EM286-EM293</f>
        <v>1013.9300000000003</v>
      </c>
      <c r="EN295" s="65">
        <f>IF(ISERROR(EM295/EE295),"NM",IF(OR(EM295/EE295&lt;0.5,EM295/EE295&gt;2),"NM",(EM295/EE295-1)*100))</f>
        <v>-7.2342177493137871</v>
      </c>
      <c r="EO295" s="75">
        <f>+EO286-EO293</f>
        <v>971</v>
      </c>
      <c r="EP295" s="65">
        <f>IF(ISERROR(EO295/EG295),"NM",IF(OR(EO295/EG295&lt;0.5,EO295/EG295&gt;2),"NM",(EO295/EG295-1)*100))</f>
        <v>4.8596112311015016</v>
      </c>
      <c r="EQ295" s="75">
        <f t="shared" ref="EQ295:ES295" si="974">+EQ286-EQ293</f>
        <v>1037.9611699792185</v>
      </c>
      <c r="ER295" s="65">
        <f>IF(ISERROR(EQ295/EI295),"NM",IF(OR(EQ295/EI295&lt;0.5,EQ295/EI295&gt;2),"NM",(EQ295/EI295-1)*100))</f>
        <v>1.0672999006055006</v>
      </c>
      <c r="ES295" s="75">
        <f t="shared" si="974"/>
        <v>1038.9124631522254</v>
      </c>
      <c r="ET295" s="65">
        <f>IF(ISERROR(ES295/EK295),"NM",IF(OR(ES295/EK295&lt;0.5,ES295/EK295&gt;2),"NM",(ES295/EK295-1)*100))</f>
        <v>-3.1768440678261456</v>
      </c>
      <c r="EU295" s="75">
        <f t="shared" ref="EU295" si="975">+EU286-EU293</f>
        <v>1048.4150681174096</v>
      </c>
      <c r="EV295" s="65">
        <f>IF(ISERROR(EU295/EM295),"NM",IF(OR(EU295/EM295&lt;0.5,EU295/EM295&gt;2),"NM",(EU295/EM295-1)*100))</f>
        <v>3.4011290836063024</v>
      </c>
      <c r="EW295" s="75">
        <f t="shared" ref="EW295" si="976">+EW286-EW293</f>
        <v>1017.0498830082952</v>
      </c>
      <c r="EX295" s="65">
        <f>IF(ISERROR(EW295/EO295),"NM",IF(OR(EW295/EO295&lt;0.5,EW295/EO295&gt;2),"NM",(EW295/EO295-1)*100))</f>
        <v>4.7425214220695455</v>
      </c>
      <c r="EY295" s="65"/>
      <c r="EZ295" s="317"/>
      <c r="FA295" s="59"/>
      <c r="FB295" s="75">
        <f>+FB286-FB293</f>
        <v>664.24826037130515</v>
      </c>
      <c r="FC295" s="63"/>
      <c r="FD295" s="75">
        <f>+FD286-FD293</f>
        <v>856</v>
      </c>
      <c r="FE295" s="65">
        <f>IF(ISERROR(FD295/FB295),"NM",IF(OR(FD295/FB295&lt;0.5,FD295/FB295&gt;2),"NM",(FD295/FB295-1)*100))</f>
        <v>28.867480890579735</v>
      </c>
      <c r="FF295" s="75">
        <f>+FF286-FF293</f>
        <v>1014.7999999999993</v>
      </c>
      <c r="FG295" s="65">
        <f>IF(ISERROR(FF295/FD295),"NM",IF(OR(FF295/FD295&lt;0.5,FF295/FD295&gt;2),"NM",(FF295/FD295-1)*100))</f>
        <v>18.551401869158802</v>
      </c>
      <c r="FH295" s="75">
        <f>+FH286-FH293</f>
        <v>1111.8999999999996</v>
      </c>
      <c r="FI295" s="65">
        <f>IF(ISERROR(FH295/FF295),"NM",IF(OR(FH295/FF295&lt;0.5,FH295/FF295&gt;2),"NM",(FH295/FF295-1)*100))</f>
        <v>9.5683878596768182</v>
      </c>
      <c r="FJ295" s="75">
        <f>+FJ286-FJ293</f>
        <v>1275</v>
      </c>
      <c r="FK295" s="65">
        <f>IF(ISERROR(FJ295/FH295),"NM",IF(OR(FJ295/FH295&lt;0.5,FJ295/FH295&gt;2),"NM",(FJ295/FH295-1)*100))</f>
        <v>14.66858530443389</v>
      </c>
      <c r="FL295" s="75">
        <f>+FL286-FL293</f>
        <v>1529.6000000000004</v>
      </c>
      <c r="FM295" s="65">
        <f>IF(ISERROR(FL295/FJ295),"NM",IF(OR(FL295/FJ295&lt;0.5,FL295/FJ295&gt;2),"NM",(FL295/FJ295-1)*100))</f>
        <v>19.968627450980424</v>
      </c>
      <c r="FN295" s="75">
        <f>+FN286-FN293</f>
        <v>1815.3999999999996</v>
      </c>
      <c r="FO295" s="65">
        <f>IF(ISERROR(FN295/FL295),"NM",IF(OR(FN295/FL295&lt;0.5,FN295/FL295&gt;2),"NM",(FN295/FL295-1)*100))</f>
        <v>18.68462343096229</v>
      </c>
      <c r="FP295" s="75">
        <f>+FP286-FP293</f>
        <v>1980</v>
      </c>
      <c r="FQ295" s="65">
        <f>IF(ISERROR(FP295/FN295),"NM",IF(OR(FP295/FN295&lt;0.5,FP295/FN295&gt;2),"NM",(FP295/FN295-1)*100))</f>
        <v>9.0668723146414276</v>
      </c>
      <c r="FR295" s="75">
        <f>+FR286-FR293</f>
        <v>2185.5</v>
      </c>
      <c r="FS295" s="65">
        <f>IF(ISERROR(FR295/FP295),"NM",IF(OR(FR295/FP295&lt;0.5,FR295/FP295&gt;2),"NM",(FR295/FP295-1)*100))</f>
        <v>10.378787878787875</v>
      </c>
      <c r="FT295" s="75">
        <f>+FT286-FT293</f>
        <v>2468</v>
      </c>
      <c r="FU295" s="65">
        <f>IF(ISERROR(FT295/FR295),"NM",IF(OR(FT295/FR295&lt;0.5,FT295/FR295&gt;2),"NM",(FT295/FR295-1)*100))</f>
        <v>12.926103866392125</v>
      </c>
      <c r="FV295" s="75">
        <f>+FV286-FV293</f>
        <v>2926.6000000000004</v>
      </c>
      <c r="FW295" s="65">
        <f>IF(ISERROR(FV295/FT295),"NM",IF(OR(FV295/FT295&lt;0.5,FV295/FT295&gt;2),"NM",(FV295/FT295-1)*100))</f>
        <v>18.58184764991897</v>
      </c>
      <c r="FX295" s="75">
        <f>+FX286-FX293</f>
        <v>3434</v>
      </c>
      <c r="FY295" s="65">
        <f>IF(ISERROR(FX295/FV295),"NM",IF(OR(FX295/FV295&lt;0.5,FX295/FV295&gt;2),"NM",(FX295/FV295-1)*100))</f>
        <v>17.337524772773861</v>
      </c>
      <c r="FZ295" s="75">
        <f>+FZ286-FZ293</f>
        <v>3983.8588319164373</v>
      </c>
      <c r="GA295" s="65">
        <f>IF(ISERROR(FZ295/FX295),"NM",IF(OR(FZ295/FX295&lt;0.5,FZ295/FX295&gt;2),"NM",(FZ295/FX295-1)*100))</f>
        <v>16.012196619581754</v>
      </c>
      <c r="GB295" s="75">
        <f>+GB286-GB293</f>
        <v>4498.8247493259769</v>
      </c>
      <c r="GC295" s="65">
        <f>IF(ISERROR(GB295/FZ295),"NM",IF(OR(GB295/FZ295&lt;0.5,GB295/FZ295&gt;2),"NM",(GB295/FZ295-1)*100))</f>
        <v>12.926309368291911</v>
      </c>
      <c r="GD295" s="75">
        <f>+GD286-GD293</f>
        <v>4658</v>
      </c>
      <c r="GE295" s="65">
        <f>IF(ISERROR(GD295/GB295),"NM",IF(OR(GD295/GB295&lt;0.5,GD295/GB295&gt;2),"NM",(GD295/GB295-1)*100))</f>
        <v>3.5381518406083945</v>
      </c>
      <c r="GF295" s="75">
        <f>+GF286-GF293</f>
        <v>4382</v>
      </c>
      <c r="GG295" s="65">
        <f>IF(ISERROR(GF295/GD295),"NM",IF(OR(GF295/GD295&lt;0.5,GF295/GD295&gt;2),"NM",(GF295/GD295-1)*100))</f>
        <v>-5.9252898239587797</v>
      </c>
      <c r="GH295" s="75">
        <f>+GH286-GH293</f>
        <v>4230</v>
      </c>
      <c r="GI295" s="65">
        <f>IF(ISERROR(GH295/GF295),"NM",IF(OR(GH295/GF295&lt;0.5,GH295/GF295&gt;2),"NM",(GH295/GF295-1)*100))</f>
        <v>-3.4687357371063432</v>
      </c>
      <c r="GJ295" s="75">
        <f>+GJ286-GJ293</f>
        <v>4027</v>
      </c>
      <c r="GK295" s="65">
        <f>IF(ISERROR(GJ295/GH295),"NM",IF(OR(GJ295/GH295&lt;0.5,GJ295/GH295&gt;2),"NM",(GJ295/GH295-1)*100))</f>
        <v>-4.79905437352246</v>
      </c>
      <c r="GL295" s="75">
        <f>+GL286-GL293</f>
        <v>4138</v>
      </c>
      <c r="GM295" s="65">
        <f>IF(ISERROR(GL295/GJ295),"NM",IF(OR(GL295/GJ295&lt;0.5,GL295/GJ295&gt;2),"NM",(GL295/GJ295-1)*100))</f>
        <v>2.7563943382170386</v>
      </c>
      <c r="GN295" s="75">
        <f>+GN286-GN293</f>
        <v>4084.9300000000003</v>
      </c>
      <c r="GO295" s="65">
        <f>IF(ISERROR(GN295/GL295),"NM",IF(OR(GN295/GL295&lt;0.5,GN295/GL295&gt;2),"NM",(GN295/GL295-1)*100))</f>
        <v>-1.2825036249395794</v>
      </c>
      <c r="GP295" s="75">
        <f>+GP286-GP293</f>
        <v>4142.3385842571515</v>
      </c>
      <c r="GQ295" s="65">
        <f>IF(ISERROR(GP295/GN295),"NM",IF(OR(GP295/GN295&lt;0.5,GP295/GN295&gt;2),"NM",(GP295/GN295-1)*100))</f>
        <v>1.4053749821208994</v>
      </c>
      <c r="GR295" s="75">
        <f>+GR286-GR293</f>
        <v>4182.7117638017335</v>
      </c>
      <c r="GS295" s="65">
        <f>IF(ISERROR(GR295/GP295),"NM",IF(OR(GR295/GP295&lt;0.5,GR295/GP295&gt;2),"NM",(GR295/GP295-1)*100))</f>
        <v>0.97464701939187215</v>
      </c>
      <c r="GT295" s="75">
        <f>+GT286-GT293</f>
        <v>4389.3022754313315</v>
      </c>
      <c r="GU295" s="65">
        <f>IF(ISERROR(GT295/GR295),"NM",IF(OR(GT295/GR295&lt;0.5,GT295/GR295&gt;2),"NM",(GT295/GR295-1)*100))</f>
        <v>4.9391524756136729</v>
      </c>
      <c r="GV295" s="75">
        <f>+GV286-GV293</f>
        <v>4550.0826777411567</v>
      </c>
      <c r="GW295" s="65">
        <f>IF(ISERROR(GV295/GT295),"NM",IF(OR(GV295/GT295&lt;0.5,GV295/GT295&gt;2),"NM",(GV295/GT295-1)*100))</f>
        <v>3.6630059225990719</v>
      </c>
      <c r="GX295" s="75">
        <f>+GX286-GX293</f>
        <v>4726.4200121788599</v>
      </c>
      <c r="GY295" s="65">
        <f>IF(ISERROR(GX295/GV295),"NM",IF(OR(GX295/GV295&lt;0.5,GX295/GV295&gt;2),"NM",(GX295/GV295-1)*100))</f>
        <v>3.8754753908173845</v>
      </c>
      <c r="GZ295" s="67">
        <f t="shared" si="947"/>
        <v>2.9602382223702595</v>
      </c>
      <c r="HA295" s="280"/>
      <c r="HB295" s="57"/>
      <c r="HC295"/>
      <c r="HD295"/>
      <c r="HE295"/>
      <c r="HF295"/>
      <c r="HG295"/>
      <c r="HH295"/>
    </row>
    <row r="296" spans="1:216" s="2" customFormat="1" ht="13.5" customHeight="1" x14ac:dyDescent="0.2">
      <c r="B296" s="54" t="s">
        <v>57</v>
      </c>
      <c r="C296" s="75">
        <f>+C312</f>
        <v>87</v>
      </c>
      <c r="D296" s="63"/>
      <c r="E296" s="75">
        <f>+E312</f>
        <v>90</v>
      </c>
      <c r="F296" s="63"/>
      <c r="G296" s="75">
        <f>+G312</f>
        <v>89.4</v>
      </c>
      <c r="H296" s="63"/>
      <c r="I296" s="75">
        <f>+I312</f>
        <v>91</v>
      </c>
      <c r="J296" s="63"/>
      <c r="K296" s="75">
        <f>+K312</f>
        <v>96</v>
      </c>
      <c r="L296" s="63">
        <f>IF(ISERROR(K296/C296),"NM",IF(OR(K296/C296&lt;0.5,K296/C296&gt;2),"NM",(K296/C296-1)*100))</f>
        <v>10.344827586206895</v>
      </c>
      <c r="M296" s="75">
        <f>+M312</f>
        <v>97</v>
      </c>
      <c r="N296" s="63">
        <f>IF(ISERROR(M296/E296),"NM",IF(OR(M296/E296&lt;0.5,M296/E296&gt;2),"NM",(M296/E296-1)*100))</f>
        <v>7.7777777777777724</v>
      </c>
      <c r="O296" s="75">
        <f>+O312</f>
        <v>100</v>
      </c>
      <c r="P296" s="63">
        <f>IF(ISERROR(O296/G296),"NM",IF(OR(O296/G296&lt;0.5,O296/G296&gt;2),"NM",(O296/G296-1)*100))</f>
        <v>11.856823266219241</v>
      </c>
      <c r="Q296" s="75">
        <f>+Q312</f>
        <v>99</v>
      </c>
      <c r="R296" s="63">
        <f>IF(ISERROR(Q296/I296),"NM",IF(OR(Q296/I296&lt;0.5,Q296/I296&gt;2),"NM",(Q296/I296-1)*100))</f>
        <v>8.7912087912087813</v>
      </c>
      <c r="S296" s="75">
        <f>+S312</f>
        <v>105</v>
      </c>
      <c r="T296" s="63">
        <f>IF(ISERROR(S296/K296),"NM",IF(OR(S296/K296&lt;0.5,S296/K296&gt;2),"NM",(S296/K296-1)*100))</f>
        <v>9.375</v>
      </c>
      <c r="U296" s="75">
        <f>+U312</f>
        <v>109</v>
      </c>
      <c r="V296" s="63">
        <f>IF(ISERROR(U296/M296),"NM",IF(OR(U296/M296&lt;0.5,U296/M296&gt;2),"NM",(U296/M296-1)*100))</f>
        <v>12.371134020618557</v>
      </c>
      <c r="W296" s="75">
        <f>+W312</f>
        <v>117</v>
      </c>
      <c r="X296" s="63">
        <f>IF(ISERROR(W296/O296),"NM",IF(OR(W296/O296&lt;0.5,W296/O296&gt;2),"NM",(W296/O296-1)*100))</f>
        <v>16.999999999999993</v>
      </c>
      <c r="Y296" s="75">
        <f>+Y312</f>
        <v>119</v>
      </c>
      <c r="Z296" s="63">
        <f>IF(ISERROR(Y296/Q296),"NM",IF(OR(Y296/Q296&lt;0.5,Y296/Q296&gt;2),"NM",(Y296/Q296-1)*100))</f>
        <v>20.202020202020201</v>
      </c>
      <c r="AA296" s="75">
        <f>+AA312</f>
        <v>133</v>
      </c>
      <c r="AB296" s="63">
        <f>IF(ISERROR(AA296/S296),"NM",IF(OR(AA296/S296&lt;0.5,AA296/S296&gt;2),"NM",(AA296/S296-1)*100))</f>
        <v>26.666666666666661</v>
      </c>
      <c r="AC296" s="75">
        <f>+AC312</f>
        <v>131</v>
      </c>
      <c r="AD296" s="63">
        <f>IF(ISERROR(AC296/U296),"NM",IF(OR(AC296/U296&lt;0.5,AC296/U296&gt;2),"NM",(AC296/U296-1)*100))</f>
        <v>20.183486238532101</v>
      </c>
      <c r="AE296" s="75">
        <f>+AE312</f>
        <v>133</v>
      </c>
      <c r="AF296" s="63">
        <f>IF(ISERROR(AE296/W296),"NM",IF(OR(AE296/W296&lt;0.5,AE296/W296&gt;2),"NM",(AE296/W296-1)*100))</f>
        <v>13.675213675213671</v>
      </c>
      <c r="AG296" s="75">
        <f>+AG312</f>
        <v>142</v>
      </c>
      <c r="AH296" s="63">
        <f>IF(ISERROR(AG296/Y296),"NM",IF(OR(AG296/Y296&lt;0.5,AG296/Y296&gt;2),"NM",(AG296/Y296-1)*100))</f>
        <v>19.327731092436974</v>
      </c>
      <c r="AI296" s="76">
        <f>+AI312</f>
        <v>160</v>
      </c>
      <c r="AJ296" s="63">
        <f>IF(ISERROR(AI296/AA296),"NM",IF(OR(AI296/AA296&lt;0.5,AI296/AA296&gt;2),"NM",(AI296/AA296-1)*100))</f>
        <v>20.300751879699241</v>
      </c>
      <c r="AK296" s="75">
        <f>+AK312</f>
        <v>158</v>
      </c>
      <c r="AL296" s="63">
        <f>IF(ISERROR(AK296/AC296),"NM",IF(OR(AK296/AC296&lt;0.5,AK296/AC296&gt;2),"NM",(AK296/AC296-1)*100))</f>
        <v>20.610687022900763</v>
      </c>
      <c r="AM296" s="75">
        <f>+AM312</f>
        <v>162</v>
      </c>
      <c r="AN296" s="63">
        <f>IF(ISERROR(AM296/AE296),"NM",IF(OR(AM296/AE296&lt;0.5,AM296/AE296&gt;2),"NM",(AM296/AE296-1)*100))</f>
        <v>21.804511278195491</v>
      </c>
      <c r="AO296" s="72">
        <f>+AO312</f>
        <v>163</v>
      </c>
      <c r="AP296" s="63">
        <f>IF(ISERROR(AO296/AG296),"NM",IF(OR(AO296/AG296&lt;0.5,AO296/AG296&gt;2),"NM",(AO296/AG296-1)*100))</f>
        <v>14.7887323943662</v>
      </c>
      <c r="AQ296" s="72">
        <f>+AQ312</f>
        <v>181</v>
      </c>
      <c r="AR296" s="63">
        <f>IF(ISERROR(AQ296/AI296),"NM",IF(OR(AQ296/AI296&lt;0.5,AQ296/AI296&gt;2),"NM",(AQ296/AI296-1)*100))</f>
        <v>13.125000000000009</v>
      </c>
      <c r="AS296" s="72">
        <f>+AS312</f>
        <v>175</v>
      </c>
      <c r="AT296" s="63">
        <f>IF(ISERROR(AS296/AK296),"NM",IF(OR(AS296/AK296&lt;0.5,AS296/AK296&gt;2),"NM",(AS296/AK296-1)*100))</f>
        <v>10.759493670886066</v>
      </c>
      <c r="AU296" s="72">
        <f>+AU312</f>
        <v>175</v>
      </c>
      <c r="AV296" s="63">
        <f>IF(ISERROR(AU296/AM296),"NM",IF(OR(AU296/AM296&lt;0.5,AU296/AM296&gt;2),"NM",(AU296/AM296-1)*100))</f>
        <v>8.0246913580246826</v>
      </c>
      <c r="AW296" s="72">
        <f>+AW312</f>
        <v>157</v>
      </c>
      <c r="AX296" s="63">
        <f>IF(ISERROR(AW296/AO296),"NM",IF(OR(AW296/AO296&lt;0.5,AW296/AO296&gt;2),"NM",(AW296/AO296-1)*100))</f>
        <v>-3.6809815950920255</v>
      </c>
      <c r="AY296" s="72">
        <f>+AY312</f>
        <v>194</v>
      </c>
      <c r="AZ296" s="65">
        <f>IF(ISERROR(AY296/AQ296),"NM",IF(OR(AY296/AQ296&lt;0.5,AY296/AQ296&gt;2),"NM",(AY296/AQ296-1)*100))</f>
        <v>7.182320441988943</v>
      </c>
      <c r="BA296" s="72">
        <f>+BA312</f>
        <v>197</v>
      </c>
      <c r="BB296" s="65">
        <f>IF(ISERROR(BA296/AS296),"NM",IF(OR(BA296/AS296&lt;0.5,BA296/AS296&gt;2),"NM",(BA296/AS296-1)*100))</f>
        <v>12.571428571428566</v>
      </c>
      <c r="BC296" s="72">
        <f>+BC312</f>
        <v>188</v>
      </c>
      <c r="BD296" s="65">
        <f>IF(ISERROR(BC296/AU296),"NM",IF(OR(BC296/AU296&lt;0.5,BC296/AU296&gt;2),"NM",(BC296/AU296-1)*100))</f>
        <v>7.4285714285714288</v>
      </c>
      <c r="BE296" s="72">
        <f>+BE312</f>
        <v>174</v>
      </c>
      <c r="BF296" s="65">
        <f>IF(ISERROR(BE296/AW296),"NM",IF(OR(BE296/AW296&lt;0.5,BE296/AW296&gt;2),"NM",(BE296/AW296-1)*100))</f>
        <v>10.828025477707005</v>
      </c>
      <c r="BG296" s="72">
        <f>+BG312</f>
        <v>216</v>
      </c>
      <c r="BH296" s="65">
        <f>IF(ISERROR(BG296/AY296),"NM",IF(OR(BG296/AY296&lt;0.5,BG296/AY296&gt;2),"NM",(BG296/AY296-1)*100))</f>
        <v>11.340206185567014</v>
      </c>
      <c r="BI296" s="72">
        <f>+BI312</f>
        <v>215</v>
      </c>
      <c r="BJ296" s="65">
        <f>IF(ISERROR(BI296/BA296),"NM",IF(OR(BI296/BA296&lt;0.5,BI296/BA296&gt;2),"NM",(BI296/BA296-1)*100))</f>
        <v>9.137055837563457</v>
      </c>
      <c r="BK296" s="72">
        <f>+BK312</f>
        <v>221</v>
      </c>
      <c r="BL296" s="65">
        <f>IF(ISERROR(BK296/BC296),"NM",IF(OR(BK296/BC296&lt;0.5,BK296/BC296&gt;2),"NM",(BK296/BC296-1)*100))</f>
        <v>17.553191489361698</v>
      </c>
      <c r="BM296" s="72">
        <f>+BM312</f>
        <v>203</v>
      </c>
      <c r="BN296" s="65">
        <f>IF(ISERROR(BM296/BE296),"NM",IF(OR(BM296/BE296&lt;0.5,BM296/BE296&gt;2),"NM",(BM296/BE296-1)*100))</f>
        <v>16.666666666666675</v>
      </c>
      <c r="BO296" s="72">
        <f>+BO312</f>
        <v>253</v>
      </c>
      <c r="BP296" s="65">
        <f>IF(ISERROR(BO296/BG296),"NM",IF(OR(BO296/BG296&lt;0.5,BO296/BG296&gt;2),"NM",(BO296/BG296-1)*100))</f>
        <v>17.129629629629626</v>
      </c>
      <c r="BQ296" s="72">
        <f>+BQ312</f>
        <v>259</v>
      </c>
      <c r="BR296" s="65">
        <f>IF(ISERROR(BQ296/BI296),"NM",IF(OR(BQ296/BI296&lt;0.5,BQ296/BI296&gt;2),"NM",(BQ296/BI296-1)*100))</f>
        <v>20.465116279069772</v>
      </c>
      <c r="BS296" s="72">
        <f>+BS312</f>
        <v>259</v>
      </c>
      <c r="BT296" s="65">
        <f>IF(ISERROR(BS296/BK296),"NM",IF(OR(BS296/BK296&lt;0.5,BS296/BK296&gt;2),"NM",(BS296/BK296-1)*100))</f>
        <v>17.194570135746613</v>
      </c>
      <c r="BU296" s="72">
        <f>+BU312</f>
        <v>243</v>
      </c>
      <c r="BV296" s="65">
        <f>IF(ISERROR(BU296/BM296),"NM",IF(OR(BU296/BM296&lt;0.5,BU296/BM296&gt;2),"NM",(BU296/BM296-1)*100))</f>
        <v>19.704433497536943</v>
      </c>
      <c r="BW296" s="72">
        <f>+BW312</f>
        <v>301</v>
      </c>
      <c r="BX296" s="65">
        <f>IF(ISERROR(BW296/BO296),"NM",IF(OR(BW296/BO296&lt;0.5,BW296/BO296&gt;2),"NM",(BW296/BO296-1)*100))</f>
        <v>18.972332015810277</v>
      </c>
      <c r="BY296" s="72">
        <f>+BY312</f>
        <v>292</v>
      </c>
      <c r="BZ296" s="65">
        <f>IF(ISERROR(BY296/BQ296),"NM",IF(OR(BY296/BQ296&lt;0.5,BY296/BQ296&gt;2),"NM",(BY296/BQ296-1)*100))</f>
        <v>12.741312741312738</v>
      </c>
      <c r="CA296" s="72">
        <f>+CA312</f>
        <v>307</v>
      </c>
      <c r="CB296" s="65">
        <f>IF(ISERROR(CA296/BS296),"NM",IF(OR(CA296/BS296&lt;0.5,CA296/BS296&gt;2),"NM",(CA296/BS296-1)*100))</f>
        <v>18.532818532818538</v>
      </c>
      <c r="CC296" s="72">
        <f>+CC312</f>
        <v>257</v>
      </c>
      <c r="CD296" s="65">
        <f>IF(ISERROR(CC296/BU296),"NM",IF(OR(CC296/BU296&lt;0.5,CC296/BU296&gt;2),"NM",(CC296/BU296-1)*100))</f>
        <v>5.7613168724279795</v>
      </c>
      <c r="CE296" s="72">
        <f>+CE312</f>
        <v>353</v>
      </c>
      <c r="CF296" s="65">
        <f>IF(ISERROR(CE296/BW296),"NM",IF(OR(CE296/BW296&lt;0.5,CE296/BW296&gt;2),"NM",(CE296/BW296-1)*100))</f>
        <v>17.275747508305649</v>
      </c>
      <c r="CG296" s="72">
        <f>+CG312</f>
        <v>336</v>
      </c>
      <c r="CH296" s="65">
        <f>IF(ISERROR(CG296/BY296),"NM",IF(OR(CG296/BY296&lt;0.5,CG296/BY296&gt;2),"NM",(CG296/BY296-1)*100))</f>
        <v>15.068493150684926</v>
      </c>
      <c r="CI296" s="72">
        <f>+CI312</f>
        <v>361.6</v>
      </c>
      <c r="CJ296" s="65">
        <f>IF(ISERROR(CI296/CA296),"NM",IF(OR(CI296/CA296&lt;0.5,CI296/CA296&gt;2),"NM",(CI296/CA296-1)*100))</f>
        <v>17.78501628664495</v>
      </c>
      <c r="CK296" s="72">
        <f>+CK312</f>
        <v>332</v>
      </c>
      <c r="CL296" s="65">
        <f>IF(ISERROR(CK296/CC296),"NM",IF(OR(CK296/CC296&lt;0.5,CK296/CC296&gt;2),"NM",(CK296/CC296-1)*100))</f>
        <v>29.182879377431913</v>
      </c>
      <c r="CM296" s="72">
        <f>+CM312</f>
        <v>405.4</v>
      </c>
      <c r="CN296" s="65">
        <f>IF(ISERROR(CM296/CE296),"NM",IF(OR(CM296/CE296&lt;0.5,CM296/CE296&gt;2),"NM",(CM296/CE296-1)*100))</f>
        <v>14.844192634560894</v>
      </c>
      <c r="CO296" s="72">
        <f>+CO312</f>
        <v>384.1</v>
      </c>
      <c r="CP296" s="65">
        <f>IF(ISERROR(CO296/CG296),"NM",IF(OR(CO296/CG296&lt;0.5,CO296/CG296&gt;2),"NM",(CO296/CG296-1)*100))</f>
        <v>14.315476190476195</v>
      </c>
      <c r="CQ296" s="72">
        <f>+CQ312</f>
        <v>405</v>
      </c>
      <c r="CR296" s="65">
        <f>IF(ISERROR(CQ296/CI296),"NM",IF(OR(CQ296/CI296&lt;0.5,CQ296/CI296&gt;2),"NM",(CQ296/CI296-1)*100))</f>
        <v>12.002212389380528</v>
      </c>
      <c r="CS296" s="72">
        <f>+CS312</f>
        <v>362</v>
      </c>
      <c r="CT296" s="65">
        <f>IF(ISERROR(CS296/CK296),"NM",IF(OR(CS296/CK296&lt;0.5,CS296/CK296&gt;2),"NM",(CS296/CK296-1)*100))</f>
        <v>9.0361445783132552</v>
      </c>
      <c r="CU296" s="72">
        <f>+CU312</f>
        <v>433</v>
      </c>
      <c r="CV296" s="65">
        <f>IF(ISERROR(CU296/CM296),"NM",IF(OR(CU296/CM296&lt;0.5,CU296/CM296&gt;2),"NM",(CU296/CM296-1)*100))</f>
        <v>6.8080907745436736</v>
      </c>
      <c r="CW296" s="72">
        <f>+CW312</f>
        <v>404</v>
      </c>
      <c r="CX296" s="65">
        <f>IF(ISERROR(CW296/CO296),"NM",IF(OR(CW296/CO296&lt;0.5,CW296/CO296&gt;2),"NM",(CW296/CO296-1)*100))</f>
        <v>5.1809424629002843</v>
      </c>
      <c r="CY296" s="72">
        <f>+CY312</f>
        <v>363</v>
      </c>
      <c r="CZ296" s="65">
        <f>IF(ISERROR(CY296/CQ296),"NM",IF(OR(CY296/CQ296&lt;0.5,CY296/CQ296&gt;2),"NM",(CY296/CQ296-1)*100))</f>
        <v>-10.370370370370374</v>
      </c>
      <c r="DA296" s="72">
        <f>+DA312</f>
        <v>361</v>
      </c>
      <c r="DB296" s="65">
        <f>IF(ISERROR(DA296/CS296),"NM",IF(OR(DA296/CS296&lt;0.5,DA296/CS296&gt;2),"NM",(DA296/CS296-1)*100))</f>
        <v>-0.27624309392265678</v>
      </c>
      <c r="DC296" s="72">
        <f>+DC312</f>
        <v>415</v>
      </c>
      <c r="DD296" s="65">
        <f>IF(ISERROR(DC296/CU296),"NM",IF(OR(DC296/CU296&lt;0.5,DC296/CU296&gt;2),"NM",(DC296/CU296-1)*100))</f>
        <v>-4.1570438799076186</v>
      </c>
      <c r="DE296" s="72">
        <f>+DE312</f>
        <v>398</v>
      </c>
      <c r="DF296" s="65">
        <f>IF(ISERROR(DE296/CW296),"NM",IF(OR(DE296/CW296&lt;0.5,DE296/CW296&gt;2),"NM",(DE296/CW296-1)*100))</f>
        <v>-1.4851485148514865</v>
      </c>
      <c r="DG296" s="72">
        <f>+DG312</f>
        <v>360</v>
      </c>
      <c r="DH296" s="65">
        <f>IF(ISERROR(DG296/CY296),"NM",IF(OR(DG296/CY296&lt;0.5,DG296/CY296&gt;2),"NM",(DG296/CY296-1)*100))</f>
        <v>-0.82644628099173278</v>
      </c>
      <c r="DI296" s="72">
        <f>+DI312</f>
        <v>339</v>
      </c>
      <c r="DJ296" s="65">
        <f>IF(ISERROR(DI296/DA296),"NM",IF(OR(DI296/DA296&lt;0.5,DI296/DA296&gt;2),"NM",(DI296/DA296-1)*100))</f>
        <v>-6.0941828254847614</v>
      </c>
      <c r="DK296" s="72">
        <f>+DK312</f>
        <v>395</v>
      </c>
      <c r="DL296" s="65">
        <f>IF(ISERROR(DK296/DC296),"NM",IF(OR(DK296/DC296&lt;0.5,DK296/DC296&gt;2),"NM",(DK296/DC296-1)*100))</f>
        <v>-4.8192771084337398</v>
      </c>
      <c r="DM296" s="72">
        <f>+DM312</f>
        <v>400</v>
      </c>
      <c r="DN296" s="65">
        <f>IF(ISERROR(DM296/DE296),"NM",IF(OR(DM296/DE296&lt;0.5,DM296/DE296&gt;2),"NM",(DM296/DE296-1)*100))</f>
        <v>0.50251256281406143</v>
      </c>
      <c r="DO296" s="72">
        <f>+DO312</f>
        <v>356</v>
      </c>
      <c r="DP296" s="65">
        <f>IF(ISERROR(DO296/DG296),"NM",IF(OR(DO296/DG296&lt;0.5,DO296/DG296&gt;2),"NM",(DO296/DG296-1)*100))</f>
        <v>-1.1111111111111072</v>
      </c>
      <c r="DQ296" s="72">
        <f>+DQ312</f>
        <v>305</v>
      </c>
      <c r="DR296" s="65">
        <f>IF(ISERROR(DQ296/DI296),"NM",IF(OR(DQ296/DI296&lt;0.5,DQ296/DI296&gt;2),"NM",(DQ296/DI296-1)*100))</f>
        <v>-10.029498525073743</v>
      </c>
      <c r="DS296" s="72">
        <f>+DS312</f>
        <v>357</v>
      </c>
      <c r="DT296" s="65">
        <f>IF(ISERROR(DS296/DK296),"NM",IF(OR(DS296/DK296&lt;0.5,DS296/DK296&gt;2),"NM",(DS296/DK296-1)*100))</f>
        <v>-9.6202531645569582</v>
      </c>
      <c r="DU296" s="72">
        <f>+DU312</f>
        <v>344</v>
      </c>
      <c r="DV296" s="65">
        <f>IF(ISERROR(DU296/DM296),"NM",IF(OR(DU296/DM296&lt;0.5,DU296/DM296&gt;2),"NM",(DU296/DM296-1)*100))</f>
        <v>-14.000000000000002</v>
      </c>
      <c r="DW296" s="72">
        <f>+DW312</f>
        <v>355</v>
      </c>
      <c r="DX296" s="65">
        <f>IF(ISERROR(DW296/DO296),"NM",IF(OR(DW296/DO296&lt;0.5,DW296/DO296&gt;2),"NM",(DW296/DO296-1)*100))</f>
        <v>-0.28089887640448952</v>
      </c>
      <c r="DY296" s="72">
        <f t="shared" ref="DY296:EA296" si="977">+DY312</f>
        <v>347</v>
      </c>
      <c r="DZ296" s="65">
        <f>IF(ISERROR(DY296/DQ296),"NM",IF(OR(DY296/DQ296&lt;0.5,DY296/DQ296&gt;2),"NM",(DY296/DQ296-1)*100))</f>
        <v>13.770491803278695</v>
      </c>
      <c r="EA296" s="72">
        <f t="shared" si="977"/>
        <v>372</v>
      </c>
      <c r="EB296" s="65">
        <f>IF(ISERROR(EA296/DS296),"NM",IF(OR(EA296/DS296&lt;0.5,EA296/DS296&gt;2),"NM",(EA296/DS296-1)*100))</f>
        <v>4.2016806722689148</v>
      </c>
      <c r="EC296" s="75">
        <f>+EC312</f>
        <v>359</v>
      </c>
      <c r="ED296" s="65">
        <f>IF(ISERROR(EC296/DU296),"NM",IF(OR(EC296/DU296&lt;0.5,EC296/DU296&gt;2),"NM",(EC296/DU296-1)*100))</f>
        <v>4.3604651162790775</v>
      </c>
      <c r="EE296" s="75">
        <f>+EE312</f>
        <v>379</v>
      </c>
      <c r="EF296" s="65">
        <f>IF(ISERROR(EE296/DW296),"NM",IF(OR(EE296/DW296&lt;0.5,EE296/DW296&gt;2),"NM",(EE296/DW296-1)*100))</f>
        <v>6.7605633802816811</v>
      </c>
      <c r="EG296" s="75">
        <f>+EG312</f>
        <v>337</v>
      </c>
      <c r="EH296" s="65">
        <f>IF(ISERROR(EG296/DY296),"NM",IF(OR(EG296/DY296&lt;0.5,EG296/DY296&gt;2),"NM",(EG296/DY296-1)*100))</f>
        <v>-2.8818443804034533</v>
      </c>
      <c r="EI296" s="75">
        <f>+EI312</f>
        <v>351</v>
      </c>
      <c r="EJ296" s="65">
        <f>IF(ISERROR(EI296/EA296),"NM",IF(OR(EI296/EA296&lt;0.5,EI296/EA296&gt;2),"NM",(EI296/EA296-1)*100))</f>
        <v>-5.6451612903225756</v>
      </c>
      <c r="EK296" s="75">
        <f>+EK312</f>
        <v>342</v>
      </c>
      <c r="EL296" s="65">
        <f>IF(ISERROR(EK296/EC296),"NM",IF(OR(EK296/EC296&lt;0.5,EK296/EC296&gt;2),"NM",(EK296/EC296-1)*100))</f>
        <v>-4.7353760445682402</v>
      </c>
      <c r="EM296" s="75">
        <f>+EM312</f>
        <v>338</v>
      </c>
      <c r="EN296" s="65">
        <f>IF(ISERROR(EM296/EE296),"NM",IF(OR(EM296/EE296&lt;0.5,EM296/EE296&gt;2),"NM",(EM296/EE296-1)*100))</f>
        <v>-10.817941952506594</v>
      </c>
      <c r="EO296" s="75">
        <f>+EO312</f>
        <v>338.5</v>
      </c>
      <c r="EP296" s="65">
        <f>IF(ISERROR(EO296/EG296),"NM",IF(OR(EO296/EG296&lt;0.5,EO296/EG296&gt;2),"NM",(EO296/EG296-1)*100))</f>
        <v>0.4451038575667754</v>
      </c>
      <c r="EQ296" s="75">
        <f t="shared" ref="EQ296:ES296" si="978">+EQ312</f>
        <v>269.86990419459693</v>
      </c>
      <c r="ER296" s="65">
        <f>IF(ISERROR(EQ296/EI296),"NM",IF(OR(EQ296/EI296&lt;0.5,EQ296/EI296&gt;2),"NM",(EQ296/EI296-1)*100))</f>
        <v>-23.113987408946745</v>
      </c>
      <c r="ES296" s="75">
        <f t="shared" si="978"/>
        <v>270.11724041957854</v>
      </c>
      <c r="ET296" s="65">
        <f>IF(ISERROR(ES296/EK296),"NM",IF(OR(ES296/EK296&lt;0.5,ES296/EK296&gt;2),"NM",(ES296/EK296-1)*100))</f>
        <v>-21.018350754509196</v>
      </c>
      <c r="EU296" s="75">
        <f t="shared" ref="EU296" si="979">+EU312</f>
        <v>272.58791771052637</v>
      </c>
      <c r="EV296" s="65">
        <f>IF(ISERROR(EU296/EM296),"NM",IF(OR(EU296/EM296&lt;0.5,EU296/EM296&gt;2),"NM",(EU296/EM296-1)*100))</f>
        <v>-19.352687067891605</v>
      </c>
      <c r="EW296" s="75">
        <f t="shared" ref="EW296" si="980">+EW312</f>
        <v>264.4329695821566</v>
      </c>
      <c r="EX296" s="65">
        <f>IF(ISERROR(EW296/EO296),"NM",IF(OR(EW296/EO296&lt;0.5,EW296/EO296&gt;2),"NM",(EW296/EO296-1)*100))</f>
        <v>-21.880954333188598</v>
      </c>
      <c r="EY296" s="65"/>
      <c r="EZ296" s="317"/>
      <c r="FA296" s="59"/>
      <c r="FB296" s="75">
        <f>+FB312</f>
        <v>234.9</v>
      </c>
      <c r="FC296" s="63"/>
      <c r="FD296" s="75">
        <f>+FD312</f>
        <v>306</v>
      </c>
      <c r="FE296" s="65">
        <f>IF(ISERROR(FD296/FB296),"NM",IF(OR(FD296/FB296&lt;0.5,FD296/FB296&gt;2),"NM",(FD296/FB296-1)*100))</f>
        <v>30.268199233716466</v>
      </c>
      <c r="FF296" s="75">
        <f>+FF312</f>
        <v>357.4</v>
      </c>
      <c r="FG296" s="65">
        <f>IF(ISERROR(FF296/FD296),"NM",IF(OR(FF296/FD296&lt;0.5,FF296/FD296&gt;2),"NM",(FF296/FD296-1)*100))</f>
        <v>16.797385620915016</v>
      </c>
      <c r="FH296" s="75">
        <f>+FH312</f>
        <v>392</v>
      </c>
      <c r="FI296" s="65">
        <f>IF(ISERROR(FH296/FF296),"NM",IF(OR(FH296/FF296&lt;0.5,FH296/FF296&gt;2),"NM",(FH296/FF296-1)*100))</f>
        <v>9.6810296586457909</v>
      </c>
      <c r="FJ296" s="75">
        <f>+FJ312</f>
        <v>450</v>
      </c>
      <c r="FK296" s="65">
        <f>IF(ISERROR(FJ296/FH296),"NM",IF(OR(FJ296/FH296&lt;0.5,FJ296/FH296&gt;2),"NM",(FJ296/FH296-1)*100))</f>
        <v>14.79591836734695</v>
      </c>
      <c r="FL296" s="75">
        <f>+FL312</f>
        <v>539</v>
      </c>
      <c r="FM296" s="65">
        <f>IF(ISERROR(FL296/FJ296),"NM",IF(OR(FL296/FJ296&lt;0.5,FL296/FJ296&gt;2),"NM",(FL296/FJ296-1)*100))</f>
        <v>19.777777777777782</v>
      </c>
      <c r="FN296" s="75">
        <f>+FN312</f>
        <v>643</v>
      </c>
      <c r="FO296" s="65">
        <f>IF(ISERROR(FN296/FL296),"NM",IF(OR(FN296/FL296&lt;0.5,FN296/FL296&gt;2),"NM",(FN296/FL296-1)*100))</f>
        <v>19.294990723562154</v>
      </c>
      <c r="FP296" s="75">
        <f>+FP312</f>
        <v>688</v>
      </c>
      <c r="FQ296" s="65">
        <f>IF(ISERROR(FP296/FN296),"NM",IF(OR(FP296/FN296&lt;0.5,FP296/FN296&gt;2),"NM",(FP296/FN296-1)*100))</f>
        <v>6.998444790046654</v>
      </c>
      <c r="FR296" s="75">
        <f>+FR312</f>
        <v>753</v>
      </c>
      <c r="FS296" s="65">
        <f>IF(ISERROR(FR296/FP296),"NM",IF(OR(FR296/FP296&lt;0.5,FR296/FP296&gt;2),"NM",(FR296/FP296-1)*100))</f>
        <v>9.447674418604656</v>
      </c>
      <c r="FT296" s="75">
        <f>+FT312</f>
        <v>855</v>
      </c>
      <c r="FU296" s="65">
        <f>IF(ISERROR(FT296/FR296),"NM",IF(OR(FT296/FR296&lt;0.5,FT296/FR296&gt;2),"NM",(FT296/FR296-1)*100))</f>
        <v>13.545816733067738</v>
      </c>
      <c r="FV296" s="75">
        <f>+FV312</f>
        <v>1014</v>
      </c>
      <c r="FW296" s="65">
        <f>IF(ISERROR(FV296/FT296),"NM",IF(OR(FV296/FT296&lt;0.5,FV296/FT296&gt;2),"NM",(FV296/FT296-1)*100))</f>
        <v>18.596491228070168</v>
      </c>
      <c r="FX296" s="75">
        <f>+FX312</f>
        <v>1157</v>
      </c>
      <c r="FY296" s="65">
        <f>IF(ISERROR(FX296/FV296),"NM",IF(OR(FX296/FV296&lt;0.5,FX296/FV296&gt;2),"NM",(FX296/FV296-1)*100))</f>
        <v>14.102564102564097</v>
      </c>
      <c r="FZ296" s="75">
        <f>+FZ312</f>
        <v>1382.6</v>
      </c>
      <c r="GA296" s="65">
        <f>IF(ISERROR(FZ296/FX296),"NM",IF(OR(FZ296/FX296&lt;0.5,FZ296/FX296&gt;2),"NM",(FZ296/FX296-1)*100))</f>
        <v>19.498703543647355</v>
      </c>
      <c r="GB296" s="75">
        <f>+GB312</f>
        <v>1556.5</v>
      </c>
      <c r="GC296" s="65">
        <f>IF(ISERROR(GB296/FZ296),"NM",IF(OR(GB296/FZ296&lt;0.5,GB296/FZ296&gt;2),"NM",(GB296/FZ296-1)*100))</f>
        <v>12.577752061333737</v>
      </c>
      <c r="GD296" s="75">
        <f>+GD312</f>
        <v>1561</v>
      </c>
      <c r="GE296" s="65">
        <f>IF(ISERROR(GD296/GB296),"NM",IF(OR(GD296/GB296&lt;0.5,GD296/GB296&gt;2),"NM",(GD296/GB296-1)*100))</f>
        <v>0.28911018310311398</v>
      </c>
      <c r="GF296" s="75">
        <f>+GF312</f>
        <v>1512</v>
      </c>
      <c r="GG296" s="65">
        <f>IF(ISERROR(GF296/GD296),"NM",IF(OR(GF296/GD296&lt;0.5,GF296/GD296&gt;2),"NM",(GF296/GD296-1)*100))</f>
        <v>-3.1390134529147962</v>
      </c>
      <c r="GH296" s="75">
        <f>+GH312</f>
        <v>1456</v>
      </c>
      <c r="GI296" s="65">
        <f>IF(ISERROR(GH296/GF296),"NM",IF(OR(GH296/GF296&lt;0.5,GH296/GF296&gt;2),"NM",(GH296/GF296-1)*100))</f>
        <v>-3.703703703703709</v>
      </c>
      <c r="GJ296" s="75">
        <f>+GJ312</f>
        <v>1403</v>
      </c>
      <c r="GK296" s="65">
        <f>IF(ISERROR(GJ296/GH296),"NM",IF(OR(GJ296/GH296&lt;0.5,GJ296/GH296&gt;2),"NM",(GJ296/GH296-1)*100))</f>
        <v>-3.6401098901098883</v>
      </c>
      <c r="GL296" s="75">
        <f>+GL312</f>
        <v>1447</v>
      </c>
      <c r="GM296" s="65">
        <f>IF(ISERROR(GL296/GJ296),"NM",IF(OR(GL296/GJ296&lt;0.5,GL296/GJ296&gt;2),"NM",(GL296/GJ296-1)*100))</f>
        <v>3.1361368496079844</v>
      </c>
      <c r="GN296" s="75">
        <f>+GN312</f>
        <v>1369.5</v>
      </c>
      <c r="GO296" s="65">
        <f>IF(ISERROR(GN296/GL296),"NM",IF(OR(GN296/GL296&lt;0.5,GN296/GL296&gt;2),"NM",(GN296/GL296-1)*100))</f>
        <v>-5.3559087767795388</v>
      </c>
      <c r="GP296" s="75">
        <f>+GP312</f>
        <v>1077.0080319068584</v>
      </c>
      <c r="GQ296" s="65">
        <f>IF(ISERROR(GP296/GN296),"NM",IF(OR(GP296/GN296&lt;0.5,GP296/GN296&gt;2),"NM",(GP296/GN296-1)*100))</f>
        <v>-21.357573427757693</v>
      </c>
      <c r="GR296" s="75">
        <f>+GR312</f>
        <v>1087.5050585884508</v>
      </c>
      <c r="GS296" s="65">
        <f>IF(ISERROR(GR296/GP296),"NM",IF(OR(GR296/GP296&lt;0.5,GR296/GP296&gt;2),"NM",(GR296/GP296-1)*100))</f>
        <v>0.97464701939198317</v>
      </c>
      <c r="GT296" s="75">
        <f>+GT312</f>
        <v>1141.218591612145</v>
      </c>
      <c r="GU296" s="65">
        <f>IF(ISERROR(GT296/GR296),"NM",IF(OR(GT296/GR296&lt;0.5,GT296/GR296&gt;2),"NM",(GT296/GR296-1)*100))</f>
        <v>4.9391524756135619</v>
      </c>
      <c r="GV296" s="75">
        <f>+GV312</f>
        <v>1183.0214962127011</v>
      </c>
      <c r="GW296" s="65">
        <f>IF(ISERROR(GV296/GT296),"NM",IF(OR(GV296/GT296&lt;0.5,GV296/GT296&gt;2),"NM",(GV296/GT296-1)*100))</f>
        <v>3.6630059225992051</v>
      </c>
      <c r="GX296" s="75">
        <f>+GX312</f>
        <v>1228.8692031665048</v>
      </c>
      <c r="GY296" s="65">
        <f>IF(ISERROR(GX296/GV296),"NM",IF(OR(GX296/GV296&lt;0.5,GX296/GV296&gt;2),"NM",(GX296/GV296-1)*100))</f>
        <v>3.8754753908174511</v>
      </c>
      <c r="GZ296" s="67">
        <f t="shared" si="947"/>
        <v>-2.1437148825650065</v>
      </c>
      <c r="HA296" s="280"/>
      <c r="HB296" s="57"/>
      <c r="HC296"/>
      <c r="HD296"/>
      <c r="HE296"/>
      <c r="HF296"/>
      <c r="HG296"/>
      <c r="HH296"/>
    </row>
    <row r="297" spans="1:216" s="2" customFormat="1" ht="13.5" customHeight="1" x14ac:dyDescent="0.2">
      <c r="B297" s="54" t="s">
        <v>550</v>
      </c>
      <c r="C297" s="111">
        <f>+C296/C295*100</f>
        <v>49.43181818181818</v>
      </c>
      <c r="D297" s="63"/>
      <c r="E297" s="111">
        <f>+E296/E295*100</f>
        <v>35.856573705179287</v>
      </c>
      <c r="F297" s="63"/>
      <c r="G297" s="111">
        <f>+G296/G295*100</f>
        <v>34.544049459041709</v>
      </c>
      <c r="H297" s="63"/>
      <c r="I297" s="111">
        <f>+I296/I295*100</f>
        <v>35.135135135135137</v>
      </c>
      <c r="J297" s="63"/>
      <c r="K297" s="111">
        <f>+K296/K295*100</f>
        <v>35.164835164835168</v>
      </c>
      <c r="L297" s="63">
        <f>IF(ISERROR(K297/C297),"NM",IF(OR(K297/C297&lt;0.5,K297/C297&gt;2),"NM",(K297/C297-1)*100))</f>
        <v>-28.861942655046093</v>
      </c>
      <c r="M297" s="111">
        <f>+M296/M295*100</f>
        <v>35.401459854014597</v>
      </c>
      <c r="N297" s="63">
        <f>IF(ISERROR(M297/E297),"NM",IF(OR(M297/E297&lt;0.5,M297/E297&gt;2),"NM",(M297/E297-1)*100))</f>
        <v>-1.269261962692636</v>
      </c>
      <c r="O297" s="111">
        <f>+O296/O295*100</f>
        <v>35.223670306445918</v>
      </c>
      <c r="P297" s="63">
        <f>IF(ISERROR(O297/G297),"NM",IF(OR(O297/G297&lt;0.5,O297/G297&gt;2),"NM",(O297/G297-1)*100))</f>
        <v>1.9674035269374723</v>
      </c>
      <c r="Q297" s="111">
        <f>+Q296/Q295*100</f>
        <v>35.231316725978644</v>
      </c>
      <c r="R297" s="63">
        <f>IF(ISERROR(Q297/I297),"NM",IF(OR(Q297/I297&lt;0.5,Q297/I297&gt;2),"NM",(Q297/I297-1)*100))</f>
        <v>0.27374760470844084</v>
      </c>
      <c r="S297" s="111">
        <f>+S296/S295*100</f>
        <v>35.353535353535356</v>
      </c>
      <c r="T297" s="63">
        <f>IF(ISERROR(S297/K297),"NM",IF(OR(S297/K297&lt;0.5,S297/K297&gt;2),"NM",(S297/K297-1)*100))</f>
        <v>0.53661616161615466</v>
      </c>
      <c r="U297" s="111">
        <f>+U296/U295*100</f>
        <v>35.048231511254016</v>
      </c>
      <c r="V297" s="63">
        <f>IF(ISERROR(U297/M297),"NM",IF(OR(U297/M297&lt;0.5,U297/M297&gt;2),"NM",(U297/M297-1)*100))</f>
        <v>-0.99777903006597057</v>
      </c>
      <c r="W297" s="111">
        <f>+W296/W295*100</f>
        <v>35.779816513761467</v>
      </c>
      <c r="X297" s="63">
        <f>IF(ISERROR(W297/O297),"NM",IF(OR(W297/O297&lt;0.5,W297/O297&gt;2),"NM",(W297/O297-1)*100))</f>
        <v>1.578899082568852</v>
      </c>
      <c r="Y297" s="111">
        <f>+Y296/Y295*100</f>
        <v>35</v>
      </c>
      <c r="Z297" s="63">
        <f>IF(ISERROR(Y297/Q297),"NM",IF(OR(Y297/Q297&lt;0.5,Y297/Q297&gt;2),"NM",(Y297/Q297-1)*100))</f>
        <v>-0.65656565656564414</v>
      </c>
      <c r="AA297" s="111">
        <f>+AA296/AA295*100</f>
        <v>35.315985130111535</v>
      </c>
      <c r="AB297" s="63">
        <f>IF(ISERROR(AA297/S297),"NM",IF(OR(AA297/S297&lt;0.5,AA297/S297&gt;2),"NM",(AA297/S297-1)*100))</f>
        <v>-0.10621348911309392</v>
      </c>
      <c r="AC297" s="111">
        <f>+AC296/AC295*100</f>
        <v>35.309973045822105</v>
      </c>
      <c r="AD297" s="63">
        <f>IF(ISERROR(AC297/U297),"NM",IF(OR(AC297/U297&lt;0.5,AC297/U297&gt;2),"NM",(AC297/U297-1)*100))</f>
        <v>0.74680382798784084</v>
      </c>
      <c r="AE297" s="111">
        <f>+AE296/AE295*100</f>
        <v>35.185185185185183</v>
      </c>
      <c r="AF297" s="63">
        <f>IF(ISERROR(AE297/W297),"NM",IF(OR(AE297/W297&lt;0.5,AE297/W297&gt;2),"NM",(AE297/W297-1)*100))</f>
        <v>-1.6619183285849992</v>
      </c>
      <c r="AG297" s="111">
        <f>+AG296/AG295*100</f>
        <v>35.148514851485146</v>
      </c>
      <c r="AH297" s="63">
        <f>IF(ISERROR(AG297/Y297),"NM",IF(OR(AG297/Y297&lt;0.5,AG297/Y297&gt;2),"NM",(AG297/Y297-1)*100))</f>
        <v>0.42432814710042788</v>
      </c>
      <c r="AI297" s="168">
        <f>+AI296/AI295*100</f>
        <v>35.164835164835168</v>
      </c>
      <c r="AJ297" s="63">
        <f>IF(ISERROR(AI297/AA297),"NM",IF(OR(AI297/AA297&lt;0.5,AI297/AA297&gt;2),"NM",(AI297/AA297-1)*100))</f>
        <v>-0.42799305957202938</v>
      </c>
      <c r="AK297" s="111">
        <f>+AK296/AK295*100</f>
        <v>35.189309576837417</v>
      </c>
      <c r="AL297" s="63">
        <f>IF(ISERROR(AK297/AC297),"NM",IF(OR(AK297/AC297&lt;0.5,AK297/AC297&gt;2),"NM",(AK297/AC297-1)*100))</f>
        <v>-0.341726312926105</v>
      </c>
      <c r="AM297" s="111">
        <f>+AM296/AM295*100</f>
        <v>35.682819383259911</v>
      </c>
      <c r="AN297" s="63">
        <f>IF(ISERROR(AM297/AE297),"NM",IF(OR(AM297/AE297&lt;0.5,AM297/AE297&gt;2),"NM",(AM297/AE297-1)*100))</f>
        <v>1.4143287734755372</v>
      </c>
      <c r="AO297" s="107">
        <f>+AO296/AO295*100</f>
        <v>35.636204634892863</v>
      </c>
      <c r="AP297" s="63">
        <f>IF(ISERROR(AO297/AG297),"NM",IF(OR(AO297/AG297&lt;0.5,AO297/AG297&gt;2),"NM",(AO297/AG297-1)*100))</f>
        <v>1.387511778145889</v>
      </c>
      <c r="AQ297" s="107">
        <f>+AQ296/AQ295*100</f>
        <v>35.077519379844965</v>
      </c>
      <c r="AR297" s="63">
        <f>IF(ISERROR(AQ297/AI297),"NM",IF(OR(AQ297/AI297&lt;0.5,AQ297/AI297&gt;2),"NM",(AQ297/AI297-1)*100))</f>
        <v>-0.24830426356589053</v>
      </c>
      <c r="AS297" s="107">
        <f>+AS296/AS295*100</f>
        <v>34.930139720558884</v>
      </c>
      <c r="AT297" s="63">
        <f>IF(ISERROR(AS297/AK297),"NM",IF(OR(AS297/AK297&lt;0.5,AS297/AK297&gt;2),"NM",(AS297/AK297-1)*100))</f>
        <v>-0.73650168018393192</v>
      </c>
      <c r="AU297" s="107">
        <f>+AU296/AU295*100</f>
        <v>34.448818897637793</v>
      </c>
      <c r="AV297" s="63">
        <f>IF(ISERROR(AU297/AM297),"NM",IF(OR(AU297/AM297&lt;0.5,AU297/AM297&gt;2),"NM",(AU297/AM297-1)*100))</f>
        <v>-3.4582482745212473</v>
      </c>
      <c r="AW297" s="107">
        <f>+AW296/AW295*100</f>
        <v>34.505494505494504</v>
      </c>
      <c r="AX297" s="63">
        <f>IF(ISERROR(AW297/AO297),"NM",IF(OR(AW297/AO297&lt;0.5,AW297/AO297&gt;2),"NM",(AW297/AO297-1)*100))</f>
        <v>-3.1729252342749037</v>
      </c>
      <c r="AY297" s="107">
        <f>+AY296/AY295*100</f>
        <v>34.735899731423451</v>
      </c>
      <c r="AZ297" s="65">
        <f>IF(ISERROR(AY297/AQ297),"NM",IF(OR(AY297/AQ297&lt;0.5,AY297/AQ297&gt;2),"NM",(AY297/AQ297-1)*100))</f>
        <v>-0.97389910820718795</v>
      </c>
      <c r="BA297" s="107">
        <f>+BA296/BA295*100</f>
        <v>34.380453752181502</v>
      </c>
      <c r="BB297" s="65">
        <f>IF(ISERROR(BA297/AS297),"NM",IF(OR(BA297/AS297&lt;0.5,BA297/AS297&gt;2),"NM",(BA297/AS297-1)*100))</f>
        <v>-1.57367240089753</v>
      </c>
      <c r="BC297" s="107">
        <f>+BC296/BC295*100</f>
        <v>34.119782214156082</v>
      </c>
      <c r="BD297" s="65">
        <f>IF(ISERROR(BC297/AU297),"NM",IF(OR(BC297/AU297&lt;0.5,BC297/AU297&gt;2),"NM",(BC297/AU297-1)*100))</f>
        <v>-0.9551464869069104</v>
      </c>
      <c r="BE297" s="107">
        <f>+BE296/BE295*100</f>
        <v>34.592445328031808</v>
      </c>
      <c r="BF297" s="65">
        <f>IF(ISERROR(BE297/AW297),"NM",IF(OR(BE297/AW297&lt;0.5,BE297/AW297&gt;2),"NM",(BE297/AW297-1)*100))</f>
        <v>0.25199123728962824</v>
      </c>
      <c r="BG297" s="107">
        <f>+BG296/BG295*100</f>
        <v>34.670947030497587</v>
      </c>
      <c r="BH297" s="65">
        <f>IF(ISERROR(BG297/AY297),"NM",IF(OR(BG297/AY297&lt;0.5,BG297/AY297&gt;2),"NM",(BG297/AY297-1)*100))</f>
        <v>-0.18699012096441425</v>
      </c>
      <c r="BI297" s="107">
        <f>+BI296/BI295*100</f>
        <v>34.565916398713824</v>
      </c>
      <c r="BJ297" s="65">
        <f>IF(ISERROR(BI297/BA297),"NM",IF(OR(BI297/BA297&lt;0.5,BI297/BA297&gt;2),"NM",(BI297/BA297-1)*100))</f>
        <v>0.53944211402547904</v>
      </c>
      <c r="BK297" s="107">
        <f>+BK296/BK295*100</f>
        <v>34.639498432601876</v>
      </c>
      <c r="BL297" s="65">
        <f>IF(ISERROR(BK297/BC297),"NM",IF(OR(BK297/BC297&lt;0.5,BK297/BC297&gt;2),"NM",(BK297/BC297-1)*100))</f>
        <v>1.5232108317214443</v>
      </c>
      <c r="BM297" s="107">
        <f>+BM296/BM295*100</f>
        <v>34.700854700854698</v>
      </c>
      <c r="BN297" s="65">
        <f>IF(ISERROR(BM297/BE297),"NM",IF(OR(BM297/BE297&lt;0.5,BM297/BE297&gt;2),"NM",(BM297/BE297-1)*100))</f>
        <v>0.31339031339030488</v>
      </c>
      <c r="BO297" s="107">
        <f>+BO296/BO295*100</f>
        <v>34.752747252747248</v>
      </c>
      <c r="BP297" s="65">
        <f>IF(ISERROR(BO297/BG297),"NM",IF(OR(BO297/BG297&lt;0.5,BO297/BG297&gt;2),"NM",(BO297/BG297-1)*100))</f>
        <v>0.23593304843305685</v>
      </c>
      <c r="BQ297" s="107">
        <f>+BQ296/BQ295*100</f>
        <v>34.718498659517429</v>
      </c>
      <c r="BR297" s="65">
        <f>IF(ISERROR(BQ297/BI297),"NM",IF(OR(BQ297/BI297&lt;0.5,BQ297/BI297&gt;2),"NM",(BQ297/BI297-1)*100))</f>
        <v>0.44142402892950461</v>
      </c>
      <c r="BS297" s="107">
        <f>+BS296/BS295*100</f>
        <v>34.4598190526876</v>
      </c>
      <c r="BT297" s="65">
        <f>IF(ISERROR(BS297/BK297),"NM",IF(OR(BS297/BK297&lt;0.5,BS297/BK297&gt;2),"NM",(BS297/BK297-1)*100))</f>
        <v>-0.51871241803307377</v>
      </c>
      <c r="BU297" s="107">
        <f>+BU296/BU295*100</f>
        <v>34.664764621968622</v>
      </c>
      <c r="BV297" s="65">
        <f>IF(ISERROR(BU297/BM297),"NM",IF(OR(BU297/BM297&lt;0.5,BU297/BM297&gt;2),"NM",(BU297/BM297-1)*100))</f>
        <v>-0.10400342930223516</v>
      </c>
      <c r="BW297" s="107">
        <f>+BW296/BW295*100</f>
        <v>34.637514384349828</v>
      </c>
      <c r="BX297" s="65">
        <f>IF(ISERROR(BW297/BO297),"NM",IF(OR(BW297/BO297&lt;0.5,BW297/BO297&gt;2),"NM",(BW297/BO297-1)*100))</f>
        <v>-0.33157916281945088</v>
      </c>
      <c r="BY297" s="107">
        <f>+BY296/BY295*100</f>
        <v>34.192037470725992</v>
      </c>
      <c r="BZ297" s="65">
        <f>IF(ISERROR(BY297/BQ297),"NM",IF(OR(BY297/BQ297&lt;0.5,BY297/BQ297&gt;2),"NM",(BY297/BQ297-1)*100))</f>
        <v>-1.5163708372139428</v>
      </c>
      <c r="CA297" s="107">
        <f>+CA296/CA295*100</f>
        <v>34.263392857142854</v>
      </c>
      <c r="CB297" s="65">
        <f>IF(ISERROR(CA297/BS297),"NM",IF(OR(CA297/BS297&lt;0.5,CA297/BS297&gt;2),"NM",(CA297/BS297-1)*100))</f>
        <v>-0.57001516822946519</v>
      </c>
      <c r="CC297" s="107">
        <f>+CC296/CC295*100</f>
        <v>31.533742331288344</v>
      </c>
      <c r="CD297" s="65">
        <f>IF(ISERROR(CC297/BU297),"NM",IF(OR(CC297/BU297&lt;0.5,CC297/BU297&gt;2),"NM",(CC297/BU297-1)*100))</f>
        <v>-9.0322906410159387</v>
      </c>
      <c r="CE297" s="107">
        <f>+CE296/CE295*100</f>
        <v>34.720838457459841</v>
      </c>
      <c r="CF297" s="65">
        <f>IF(ISERROR(CE297/BW297),"NM",IF(OR(CE297/BW297&lt;0.5,CE297/BW297&gt;2),"NM",(CE297/BW297-1)*100))</f>
        <v>0.24056019778273541</v>
      </c>
      <c r="CG297" s="107">
        <f>+CG296/CG295*100</f>
        <v>34.645849225899028</v>
      </c>
      <c r="CH297" s="65">
        <f>IF(ISERROR(CG297/BY297),"NM",IF(OR(CG297/BY297&lt;0.5,CG297/BY297&gt;2),"NM",(CG297/BY297-1)*100))</f>
        <v>1.3272439688964743</v>
      </c>
      <c r="CI297" s="107">
        <f>+CI296/CI295*100</f>
        <v>34.795336949280717</v>
      </c>
      <c r="CJ297" s="65">
        <f>IF(ISERROR(CI297/CA297),"NM",IF(OR(CI297/CA297&lt;0.5,CI297/CA297&gt;2),"NM",(CI297/CA297-1)*100))</f>
        <v>1.5525143536010644</v>
      </c>
      <c r="CK297" s="107">
        <f>+CK296/CK295*100</f>
        <v>34.650271198301091</v>
      </c>
      <c r="CL297" s="65">
        <f>IF(ISERROR(CK297/CC297),"NM",IF(OR(CK297/CC297&lt;0.5,CK297/CC297&gt;2),"NM",(CK297/CC297-1)*100))</f>
        <v>9.8831557455851602</v>
      </c>
      <c r="CM297" s="107">
        <f>+CM296/CM295*100</f>
        <v>34.619982920580696</v>
      </c>
      <c r="CN297" s="65">
        <f>IF(ISERROR(CM297/CE297),"NM",IF(OR(CM297/CE297&lt;0.5,CM297/CE297&gt;2),"NM",(CM297/CE297-1)*100))</f>
        <v>-0.29047552236595164</v>
      </c>
      <c r="CO297" s="107">
        <f>+CO296/CO295*100</f>
        <v>34.579577357296081</v>
      </c>
      <c r="CP297" s="65">
        <f>IF(ISERROR(CO297/CG297),"NM",IF(OR(CO297/CG297&lt;0.5,CO297/CG297&gt;2),"NM",(CO297/CG297-1)*100))</f>
        <v>-0.1912837182048488</v>
      </c>
      <c r="CQ297" s="107">
        <f>+CQ296/CQ295*100</f>
        <v>34.481187667182468</v>
      </c>
      <c r="CR297" s="65">
        <f>IF(ISERROR(CQ297/CI297),"NM",IF(OR(CQ297/CI297&lt;0.5,CQ297/CI297&gt;2),"NM",(CQ297/CI297-1)*100))</f>
        <v>-0.90284879998767664</v>
      </c>
      <c r="CS297" s="107">
        <f>+CS296/CS295*100</f>
        <v>34.724220623501203</v>
      </c>
      <c r="CT297" s="65">
        <f>IF(ISERROR(CS297/CK297),"NM",IF(OR(CS297/CK297&lt;0.5,CS297/CK297&gt;2),"NM",(CS297/CK297-1)*100))</f>
        <v>0.21341658417881604</v>
      </c>
      <c r="CU297" s="107">
        <f>+CU296/CU295*100</f>
        <v>34.723336006415394</v>
      </c>
      <c r="CV297" s="65">
        <f>IF(ISERROR(CU297/CM297),"NM",IF(OR(CU297/CM297&lt;0.5,CU297/CM297&gt;2),"NM",(CU297/CM297-1)*100))</f>
        <v>0.29853592380963967</v>
      </c>
      <c r="CW297" s="107">
        <f>+CW296/CW295*100</f>
        <v>34.857635893011221</v>
      </c>
      <c r="CX297" s="65">
        <f>IF(ISERROR(CW297/CO297),"NM",IF(OR(CW297/CO297&lt;0.5,CW297/CO297&gt;2),"NM",(CW297/CO297-1)*100))</f>
        <v>0.80411201340628846</v>
      </c>
      <c r="CY297" s="107">
        <f>+CY296/CY295*100</f>
        <v>30.402010050251256</v>
      </c>
      <c r="CZ297" s="65">
        <f>IF(ISERROR(CY297/CQ297),"NM",IF(OR(CY297/CQ297&lt;0.5,CY297/CQ297&gt;2),"NM",(CY297/CQ297-1)*100))</f>
        <v>-11.830154043138064</v>
      </c>
      <c r="DA297" s="107">
        <f>+DA296/DA295*100</f>
        <v>34.120982986767487</v>
      </c>
      <c r="DB297" s="65">
        <f>IF(ISERROR(DA297/CS297),"NM",IF(OR(DA297/CS297&lt;0.5,DA297/CS297&gt;2),"NM",(DA297/CS297-1)*100))</f>
        <v>-1.7372244096544143</v>
      </c>
      <c r="DC297" s="107">
        <f>+DC296/DC295*100</f>
        <v>34.554537885095755</v>
      </c>
      <c r="DD297" s="65">
        <f>IF(ISERROR(DC297/CU297),"NM",IF(OR(DC297/CU297&lt;0.5,DC297/CU297&gt;2),"NM",(DC297/CU297-1)*100))</f>
        <v>-0.4861229960406277</v>
      </c>
      <c r="DE297" s="107">
        <f>+DE296/DE295*100</f>
        <v>34.518647007805725</v>
      </c>
      <c r="DF297" s="65">
        <f>IF(ISERROR(DE297/CW297),"NM",IF(OR(DE297/CW297&lt;0.5,DE297/CW297&gt;2),"NM",(DE297/CW297-1)*100))</f>
        <v>-0.97249534146823802</v>
      </c>
      <c r="DG297" s="107">
        <f>+DG296/DG295*100</f>
        <v>34.515819750719082</v>
      </c>
      <c r="DH297" s="65">
        <f>IF(ISERROR(DG297/CY297),"NM",IF(OR(DG297/CY297&lt;0.5,DG297/CY297&gt;2),"NM",(DG297/CY297-1)*100))</f>
        <v>13.531374056084244</v>
      </c>
      <c r="DI297" s="107">
        <f>+DI296/DI295*100</f>
        <v>34.416243654822338</v>
      </c>
      <c r="DJ297" s="65">
        <f>IF(ISERROR(DI297/DA297),"NM",IF(OR(DI297/DA297&lt;0.5,DI297/DA297&gt;2),"NM",(DI297/DA297-1)*100))</f>
        <v>0.86533458947930519</v>
      </c>
      <c r="DK297" s="107">
        <f>+DK296/DK295*100</f>
        <v>33.934707903780073</v>
      </c>
      <c r="DL297" s="65">
        <f>IF(ISERROR(DK297/DC297),"NM",IF(OR(DK297/DC297&lt;0.5,DK297/DC297&gt;2),"NM",(DK297/DC297-1)*100))</f>
        <v>-1.7937730302653887</v>
      </c>
      <c r="DM297" s="107">
        <f>+DM296/DM295*100</f>
        <v>34.752389226759341</v>
      </c>
      <c r="DN297" s="65">
        <f>IF(ISERROR(DM297/DE297),"NM",IF(OR(DM297/DE297&lt;0.5,DM297/DE297&gt;2),"NM",(DM297/DE297-1)*100))</f>
        <v>0.67714768455657826</v>
      </c>
      <c r="DO297" s="107">
        <f>+DO296/DO295*100</f>
        <v>34.396135265700487</v>
      </c>
      <c r="DP297" s="65">
        <f>IF(ISERROR(DO297/DG297),"NM",IF(OR(DO297/DG297&lt;0.5,DO297/DG297&gt;2),"NM",(DO297/DG297-1)*100))</f>
        <v>-0.34675254965109703</v>
      </c>
      <c r="DQ297" s="107">
        <f>+DQ296/DQ295*100</f>
        <v>34.659090909090914</v>
      </c>
      <c r="DR297" s="65">
        <f>IF(ISERROR(DQ297/DI297),"NM",IF(OR(DQ297/DI297&lt;0.5,DQ297/DI297&gt;2),"NM",(DQ297/DI297-1)*100))</f>
        <v>0.7056181281845042</v>
      </c>
      <c r="DS297" s="107">
        <f>+DS296/DS295*100</f>
        <v>34.76144109055501</v>
      </c>
      <c r="DT297" s="65">
        <f>IF(ISERROR(DS297/DK297),"NM",IF(OR(DS297/DK297&lt;0.5,DS297/DK297&gt;2),"NM",(DS297/DK297-1)*100))</f>
        <v>2.4362466567241281</v>
      </c>
      <c r="DU297" s="107">
        <f>+DU296/DU295*100</f>
        <v>34.923857868020306</v>
      </c>
      <c r="DV297" s="65">
        <f>IF(ISERROR(DU297/DM297),"NM",IF(OR(DU297/DM297&lt;0.5,DU297/DM297&gt;2),"NM",(DU297/DM297-1)*100))</f>
        <v>0.49340101522843405</v>
      </c>
      <c r="DW297" s="107">
        <f>+DW296/DW295*100</f>
        <v>34.906588003933138</v>
      </c>
      <c r="DX297" s="65">
        <f>IF(ISERROR(DW297/DO297),"NM",IF(OR(DW297/DO297&lt;0.5,DW297/DO297&gt;2),"NM",(DW297/DO297-1)*100))</f>
        <v>1.4840409664909959</v>
      </c>
      <c r="DY297" s="107">
        <f t="shared" ref="DY297:EA297" si="981">+DY296/DY295*100</f>
        <v>34.769539078156313</v>
      </c>
      <c r="DZ297" s="65">
        <f>IF(ISERROR(DY297/DQ297),"NM",IF(OR(DY297/DQ297&lt;0.5,DY297/DQ297&gt;2),"NM",(DY297/DQ297-1)*100))</f>
        <v>0.31867012713950871</v>
      </c>
      <c r="EA297" s="107">
        <f t="shared" si="981"/>
        <v>34.540389972144844</v>
      </c>
      <c r="EB297" s="65">
        <f>IF(ISERROR(EA297/DS297),"NM",IF(OR(EA297/DS297&lt;0.5,EA297/DS297&gt;2),"NM",(EA297/DS297-1)*100))</f>
        <v>-0.63590895968415051</v>
      </c>
      <c r="EC297" s="111">
        <f>+EC296/EC295*100</f>
        <v>34.452975047984644</v>
      </c>
      <c r="ED297" s="65">
        <f>IF(ISERROR(EC297/DU297),"NM",IF(OR(EC297/DU297&lt;0.5,EC297/DU297&gt;2),"NM",(EC297/DU297-1)*100))</f>
        <v>-1.34831272597421</v>
      </c>
      <c r="EE297" s="111">
        <f>+EE296/EE295*100</f>
        <v>34.675205855443728</v>
      </c>
      <c r="EF297" s="65">
        <f>IF(ISERROR(EE297/DW297),"NM",IF(OR(EE297/DW297&lt;0.5,EE297/DW297&gt;2),"NM",(EE297/DW297-1)*100))</f>
        <v>-0.66286097186966098</v>
      </c>
      <c r="EG297" s="111">
        <f>+EG296/EG295*100</f>
        <v>36.393088552915764</v>
      </c>
      <c r="EH297" s="65">
        <f>IF(ISERROR(EG297/DY297),"NM",IF(OR(EG297/DY297&lt;0.5,EG297/DY297&gt;2),"NM",(EG297/DY297-1)*100))</f>
        <v>4.669459296282219</v>
      </c>
      <c r="EI297" s="111">
        <f>+EI296/EI295*100</f>
        <v>34.177215189873415</v>
      </c>
      <c r="EJ297" s="65">
        <f>IF(ISERROR(EI297/EA297),"NM",IF(OR(EI297/EA297&lt;0.5,EI297/EA297&gt;2),"NM",(EI297/EA297-1)*100))</f>
        <v>-1.051449571253571</v>
      </c>
      <c r="EK297" s="111">
        <f>+EK296/EK295*100</f>
        <v>31.873252562907734</v>
      </c>
      <c r="EL297" s="65">
        <f>IF(ISERROR(EK297/EC297),"NM",IF(OR(EK297/EC297&lt;0.5,EK297/EC297&gt;2),"NM",(EK297/EC297-1)*100))</f>
        <v>-7.4876624775769951</v>
      </c>
      <c r="EM297" s="111">
        <f>+EM296/EM295*100</f>
        <v>33.335634609884302</v>
      </c>
      <c r="EN297" s="65">
        <f>IF(ISERROR(EM297/EE297),"NM",IF(OR(EM297/EE297&lt;0.5,EM297/EE297&gt;2),"NM",(EM297/EE297-1)*100))</f>
        <v>-3.8631962305974987</v>
      </c>
      <c r="EO297" s="111">
        <f>+EO296/EO295*100</f>
        <v>34.860968074150364</v>
      </c>
      <c r="EP297" s="65">
        <f>IF(ISERROR(EO297/EG297),"NM",IF(OR(EO297/EG297&lt;0.5,EO297/EG297&gt;2),"NM",(EO297/EG297-1)*100))</f>
        <v>-4.2099215529280754</v>
      </c>
      <c r="EQ297" s="111">
        <f t="shared" ref="EQ297:ES297" si="982">+EQ296/EQ295*100</f>
        <v>26.000000000000011</v>
      </c>
      <c r="ER297" s="65">
        <f>IF(ISERROR(EQ297/EI297),"NM",IF(OR(EQ297/EI297&lt;0.5,EQ297/EI297&gt;2),"NM",(EQ297/EI297-1)*100))</f>
        <v>-23.925925925925885</v>
      </c>
      <c r="ES297" s="111">
        <f t="shared" si="982"/>
        <v>25.999999999999996</v>
      </c>
      <c r="ET297" s="65">
        <f>IF(ISERROR(ES297/EK297),"NM",IF(OR(ES297/EK297&lt;0.5,ES297/EK297&gt;2),"NM",(ES297/EK297-1)*100))</f>
        <v>-18.426900584795327</v>
      </c>
      <c r="EU297" s="111">
        <f t="shared" ref="EU297" si="983">+EU296/EU295*100</f>
        <v>25.999999999999986</v>
      </c>
      <c r="EV297" s="65">
        <f>IF(ISERROR(EU297/EM297),"NM",IF(OR(EU297/EM297&lt;0.5,EU297/EM297&gt;2),"NM",(EU297/EM297-1)*100))</f>
        <v>-22.005384615384639</v>
      </c>
      <c r="EW297" s="111">
        <f t="shared" ref="EW297" si="984">+EW296/EW295*100</f>
        <v>25.999999999999986</v>
      </c>
      <c r="EX297" s="65">
        <f>IF(ISERROR(EW297/EO297),"NM",IF(OR(EW297/EO297&lt;0.5,EW297/EO297&gt;2),"NM",(EW297/EO297-1)*100))</f>
        <v>-25.418020679468288</v>
      </c>
      <c r="EY297" s="65"/>
      <c r="EZ297" s="317"/>
      <c r="FA297" s="59"/>
      <c r="FB297" s="111">
        <f>+FB296/FB295*100</f>
        <v>35.363284183641568</v>
      </c>
      <c r="FC297" s="63"/>
      <c r="FD297" s="111">
        <f>+FD296/FD295*100</f>
        <v>35.747663551401871</v>
      </c>
      <c r="FE297" s="65">
        <f>IF(ISERROR(FD297/FB297),"NM",IF(OR(FD297/FB297&lt;0.5,FD297/FB297&gt;2),"NM",(FD297/FB297-1)*100))</f>
        <v>1.0869447695078804</v>
      </c>
      <c r="FF297" s="111">
        <f>+FF296/FF295*100</f>
        <v>35.218762317698094</v>
      </c>
      <c r="FG297" s="65">
        <f>IF(ISERROR(FF297/FD297),"NM",IF(OR(FF297/FD297&lt;0.5,FF297/FD297&gt;2),"NM",(FF297/FD297-1)*100))</f>
        <v>-1.4795407060471666</v>
      </c>
      <c r="FH297" s="111">
        <f>+FH296/FH295*100</f>
        <v>35.254968972029872</v>
      </c>
      <c r="FI297" s="65">
        <f>IF(ISERROR(FH297/FF297),"NM",IF(OR(FH297/FF297&lt;0.5,FH297/FF297&gt;2),"NM",(FH297/FF297-1)*100))</f>
        <v>0.10280501627277783</v>
      </c>
      <c r="FJ297" s="111">
        <f>+FJ296/FJ295*100</f>
        <v>35.294117647058826</v>
      </c>
      <c r="FK297" s="65">
        <f>IF(ISERROR(FJ297/FH297),"NM",IF(OR(FJ297/FH297&lt;0.5,FJ297/FH297&gt;2),"NM",(FJ297/FH297-1)*100))</f>
        <v>0.11104441776708107</v>
      </c>
      <c r="FL297" s="111">
        <f>+FL296/FL295*100</f>
        <v>35.237970711297059</v>
      </c>
      <c r="FM297" s="65">
        <f>IF(ISERROR(FL297/FJ297),"NM",IF(OR(FL297/FJ297&lt;0.5,FL297/FJ297&gt;2),"NM",(FL297/FJ297-1)*100))</f>
        <v>-0.15908298465834303</v>
      </c>
      <c r="FN297" s="111">
        <f>+FN296/FN295*100</f>
        <v>35.419191362785071</v>
      </c>
      <c r="FO297" s="65">
        <f>IF(ISERROR(FN297/FL297),"NM",IF(OR(FN297/FL297&lt;0.5,FN297/FL297&gt;2),"NM",(FN297/FL297-1)*100))</f>
        <v>0.51427663917635869</v>
      </c>
      <c r="FP297" s="111">
        <f>+FP296/FP295*100</f>
        <v>34.747474747474747</v>
      </c>
      <c r="FQ297" s="65">
        <f>IF(ISERROR(FP297/FN297),"NM",IF(OR(FP297/FN297&lt;0.5,FP297/FN297&gt;2),"NM",(FP297/FN297-1)*100))</f>
        <v>-1.8964764283582625</v>
      </c>
      <c r="FR297" s="111">
        <f>+FR296/FR295*100</f>
        <v>34.454358270418666</v>
      </c>
      <c r="FS297" s="65">
        <f>IF(ISERROR(FR297/FP297),"NM",IF(OR(FR297/FP297&lt;0.5,FR297/FP297&gt;2),"NM",(FR297/FP297-1)*100))</f>
        <v>-0.84356195431837255</v>
      </c>
      <c r="FT297" s="111">
        <f>+FT296/FT295*100</f>
        <v>34.643435980551054</v>
      </c>
      <c r="FU297" s="65">
        <f>IF(ISERROR(FT297/FR297),"NM",IF(OR(FT297/FR297&lt;0.5,FT297/FR297&gt;2),"NM",(FT297/FR297-1)*100))</f>
        <v>0.5487773379738714</v>
      </c>
      <c r="FV297" s="111">
        <f>+FV296/FV295*100</f>
        <v>34.647714070935557</v>
      </c>
      <c r="FW297" s="65">
        <f>IF(ISERROR(FV297/FT297),"NM",IF(OR(FV297/FT297&lt;0.5,FV297/FT297&gt;2),"NM",(FV297/FT297-1)*100))</f>
        <v>1.2348920548488351E-2</v>
      </c>
      <c r="FX297" s="111">
        <f>+FX296/FX295*100</f>
        <v>33.692486895748395</v>
      </c>
      <c r="FY297" s="65">
        <f>IF(ISERROR(FX297/FV297),"NM",IF(OR(FX297/FV297&lt;0.5,FX297/FV297&gt;2),"NM",(FX297/FV297-1)*100))</f>
        <v>-2.756970267162473</v>
      </c>
      <c r="FZ297" s="111">
        <f>+FZ296/FZ295*100</f>
        <v>34.705044991137385</v>
      </c>
      <c r="GA297" s="65">
        <f>IF(ISERROR(FZ297/FX297),"NM",IF(OR(FZ297/FX297&lt;0.5,FZ297/FX297&gt;2),"NM",(FZ297/FX297-1)*100))</f>
        <v>3.0052934309125146</v>
      </c>
      <c r="GB297" s="111">
        <f>+GB296/GB295*100</f>
        <v>34.597924718743442</v>
      </c>
      <c r="GC297" s="65">
        <f>IF(ISERROR(GB297/FZ297),"NM",IF(OR(GB297/FZ297&lt;0.5,GB297/FZ297&gt;2),"NM",(GB297/FZ297-1)*100))</f>
        <v>-0.30865907945457627</v>
      </c>
      <c r="GD297" s="111">
        <f>+GD296/GD295*100</f>
        <v>33.512237011592958</v>
      </c>
      <c r="GE297" s="65">
        <f>IF(ISERROR(GD297/GB297),"NM",IF(OR(GD297/GB297&lt;0.5,GD297/GB297&gt;2),"NM",(GD297/GB297-1)*100))</f>
        <v>-3.1380139588612743</v>
      </c>
      <c r="GF297" s="111">
        <f>+GF296/GF295*100</f>
        <v>34.504792332268366</v>
      </c>
      <c r="GG297" s="65">
        <f>IF(ISERROR(GF297/GD297),"NM",IF(OR(GF297/GD297&lt;0.5,GF297/GD297&gt;2),"NM",(GF297/GD297-1)*100))</f>
        <v>2.961769816595794</v>
      </c>
      <c r="GH297" s="111">
        <f>+GH296/GH295*100</f>
        <v>34.420803782505907</v>
      </c>
      <c r="GI297" s="65">
        <f>IF(ISERROR(GH297/GF297),"NM",IF(OR(GH297/GF297&lt;0.5,GH297/GF297&gt;2),"NM",(GH297/GF297-1)*100))</f>
        <v>-0.2434112599597249</v>
      </c>
      <c r="GJ297" s="111">
        <f>+GJ296/GJ295*100</f>
        <v>34.839831139806307</v>
      </c>
      <c r="GK297" s="65">
        <f>IF(ISERROR(GJ297/GH297),"NM",IF(OR(GJ297/GH297&lt;0.5,GJ297/GH297&gt;2),"NM",(GJ297/GH297-1)*100))</f>
        <v>1.2173665668823386</v>
      </c>
      <c r="GL297" s="111">
        <f>+GL296/GL295*100</f>
        <v>34.968583856935723</v>
      </c>
      <c r="GM297" s="65">
        <f>IF(ISERROR(GL297/GJ297),"NM",IF(OR(GL297/GJ297&lt;0.5,GL297/GJ297&gt;2),"NM",(GL297/GJ297-1)*100))</f>
        <v>0.36955608829662978</v>
      </c>
      <c r="GN297" s="111">
        <f>+GN296/GN295*100</f>
        <v>33.52566629048723</v>
      </c>
      <c r="GO297" s="65">
        <f>IF(ISERROR(GN297/GL297),"NM",IF(OR(GN297/GL297&lt;0.5,GN297/GL297&gt;2),"NM",(GN297/GL297-1)*100))</f>
        <v>-4.1263254249923058</v>
      </c>
      <c r="GP297" s="111">
        <f>+GP296/GP295*100</f>
        <v>25.999999999999972</v>
      </c>
      <c r="GQ297" s="65">
        <f>IF(ISERROR(GP297/GN297),"NM",IF(OR(GP297/GN297&lt;0.5,GP297/GN297&gt;2),"NM",(GP297/GN297-1)*100))</f>
        <v>-22.447477181453166</v>
      </c>
      <c r="GR297" s="111">
        <f>+GR296/GR295*100</f>
        <v>26</v>
      </c>
      <c r="GS297" s="65">
        <f>IF(ISERROR(GR297/GP297),"NM",IF(OR(GR297/GP297&lt;0.5,GR297/GP297&gt;2),"NM",(GR297/GP297-1)*100))</f>
        <v>1.1102230246251565E-13</v>
      </c>
      <c r="GT297" s="111">
        <f>+GT296/GT295*100</f>
        <v>25.999999999999972</v>
      </c>
      <c r="GU297" s="65">
        <f>IF(ISERROR(GT297/GR297),"NM",IF(OR(GT297/GR297&lt;0.5,GT297/GR297&gt;2),"NM",(GT297/GR297-1)*100))</f>
        <v>-1.1102230246251565E-13</v>
      </c>
      <c r="GV297" s="111">
        <f>+GV296/GV295*100</f>
        <v>26.000000000000007</v>
      </c>
      <c r="GW297" s="65">
        <f>IF(ISERROR(GV297/GT297),"NM",IF(OR(GV297/GT297&lt;0.5,GV297/GT297&gt;2),"NM",(GV297/GT297-1)*100))</f>
        <v>1.3322676295501878E-13</v>
      </c>
      <c r="GX297" s="111">
        <f>+GX296/GX295*100</f>
        <v>26.000000000000028</v>
      </c>
      <c r="GY297" s="65">
        <f>IF(ISERROR(GX297/GV297),"NM",IF(OR(GX297/GV297&lt;0.5,GX297/GV297&gt;2),"NM",(GX297/GV297-1)*100))</f>
        <v>8.8817841970012523E-14</v>
      </c>
      <c r="GZ297" s="67">
        <f t="shared" si="947"/>
        <v>-4.9572079407119389</v>
      </c>
      <c r="HA297" s="280"/>
      <c r="HB297" s="57"/>
      <c r="HC297"/>
      <c r="HD297"/>
      <c r="HE297"/>
      <c r="HF297"/>
      <c r="HG297"/>
      <c r="HH297"/>
    </row>
    <row r="298" spans="1:216" s="2" customFormat="1" ht="13.5" customHeight="1" x14ac:dyDescent="0.2">
      <c r="B298" s="61" t="s">
        <v>578</v>
      </c>
      <c r="C298" s="75">
        <f>+C295-C296</f>
        <v>89</v>
      </c>
      <c r="D298" s="63"/>
      <c r="E298" s="75">
        <f>+E295-E296</f>
        <v>161</v>
      </c>
      <c r="F298" s="63"/>
      <c r="G298" s="75">
        <f>+G295-G296</f>
        <v>169.40000000000018</v>
      </c>
      <c r="H298" s="63"/>
      <c r="I298" s="75">
        <f>+I295-I296</f>
        <v>168</v>
      </c>
      <c r="J298" s="63"/>
      <c r="K298" s="75">
        <f>+K295-K296</f>
        <v>177</v>
      </c>
      <c r="L298" s="63">
        <f>IF(ISERROR(K298/C298),"NM",IF(OR(K298/C298&lt;0.5,K298/C298&gt;2),"NM",(K298/C298-1)*100))</f>
        <v>98.876404494382015</v>
      </c>
      <c r="M298" s="75">
        <f>+M295-M296</f>
        <v>177</v>
      </c>
      <c r="N298" s="63">
        <f>IF(ISERROR(M298/E298),"NM",IF(OR(M298/E298&lt;0.5,M298/E298&gt;2),"NM",(M298/E298-1)*100))</f>
        <v>9.9378881987577614</v>
      </c>
      <c r="O298" s="75">
        <f>+O295-O296</f>
        <v>183.90000000000009</v>
      </c>
      <c r="P298" s="63">
        <f>IF(ISERROR(O298/G298),"NM",IF(OR(O298/G298&lt;0.5,O298/G298&gt;2),"NM",(O298/G298-1)*100))</f>
        <v>8.5596221959857832</v>
      </c>
      <c r="Q298" s="75">
        <f>+Q295-Q296</f>
        <v>182</v>
      </c>
      <c r="R298" s="63">
        <f>IF(ISERROR(Q298/I298),"NM",IF(OR(Q298/I298&lt;0.5,Q298/I298&gt;2),"NM",(Q298/I298-1)*100))</f>
        <v>8.333333333333325</v>
      </c>
      <c r="S298" s="75">
        <f>+S295-S296</f>
        <v>192</v>
      </c>
      <c r="T298" s="63">
        <f>IF(ISERROR(S298/K298),"NM",IF(OR(S298/K298&lt;0.5,S298/K298&gt;2),"NM",(S298/K298-1)*100))</f>
        <v>8.4745762711864394</v>
      </c>
      <c r="U298" s="75">
        <f>+U295-U296</f>
        <v>202</v>
      </c>
      <c r="V298" s="63">
        <f>IF(ISERROR(U298/M298),"NM",IF(OR(U298/M298&lt;0.5,U298/M298&gt;2),"NM",(U298/M298-1)*100))</f>
        <v>14.124293785310726</v>
      </c>
      <c r="W298" s="75">
        <f>+W295-W296</f>
        <v>210</v>
      </c>
      <c r="X298" s="63">
        <f>IF(ISERROR(W298/O298),"NM",IF(OR(W298/O298&lt;0.5,W298/O298&gt;2),"NM",(W298/O298-1)*100))</f>
        <v>14.192495921696512</v>
      </c>
      <c r="Y298" s="75">
        <f>+Y295-Y296</f>
        <v>221</v>
      </c>
      <c r="Z298" s="63">
        <f>IF(ISERROR(Y298/Q298),"NM",IF(OR(Y298/Q298&lt;0.5,Y298/Q298&gt;2),"NM",(Y298/Q298-1)*100))</f>
        <v>21.42857142857142</v>
      </c>
      <c r="AA298" s="75">
        <f>+AA295-AA296</f>
        <v>243.59999999999991</v>
      </c>
      <c r="AB298" s="63">
        <f>IF(ISERROR(AA298/S298),"NM",IF(OR(AA298/S298&lt;0.5,AA298/S298&gt;2),"NM",(AA298/S298-1)*100))</f>
        <v>26.874999999999961</v>
      </c>
      <c r="AC298" s="75">
        <f>+AC295-AC296</f>
        <v>240</v>
      </c>
      <c r="AD298" s="63">
        <f>IF(ISERROR(AC298/U298),"NM",IF(OR(AC298/U298&lt;0.5,AC298/U298&gt;2),"NM",(AC298/U298-1)*100))</f>
        <v>18.811881188118807</v>
      </c>
      <c r="AE298" s="75">
        <f>+AE295-AE296</f>
        <v>245</v>
      </c>
      <c r="AF298" s="63">
        <f>IF(ISERROR(AE298/W298),"NM",IF(OR(AE298/W298&lt;0.5,AE298/W298&gt;2),"NM",(AE298/W298-1)*100))</f>
        <v>16.666666666666675</v>
      </c>
      <c r="AG298" s="75">
        <f>+AG295-AG296</f>
        <v>262</v>
      </c>
      <c r="AH298" s="63">
        <f>IF(ISERROR(AG298/Y298),"NM",IF(OR(AG298/Y298&lt;0.5,AG298/Y298&gt;2),"NM",(AG298/Y298-1)*100))</f>
        <v>18.552036199095024</v>
      </c>
      <c r="AI298" s="76">
        <f>+AI295-AI296</f>
        <v>295</v>
      </c>
      <c r="AJ298" s="63">
        <f>IF(ISERROR(AI298/AA298),"NM",IF(OR(AI298/AA298&lt;0.5,AI298/AA298&gt;2),"NM",(AI298/AA298-1)*100))</f>
        <v>21.100164203612515</v>
      </c>
      <c r="AK298" s="75">
        <f>+AK295-AK296</f>
        <v>291</v>
      </c>
      <c r="AL298" s="63">
        <f>IF(ISERROR(AK298/AC298),"NM",IF(OR(AK298/AC298&lt;0.5,AK298/AC298&gt;2),"NM",(AK298/AC298-1)*100))</f>
        <v>21.249999999999993</v>
      </c>
      <c r="AM298" s="75">
        <f>+AM295-AM296</f>
        <v>292</v>
      </c>
      <c r="AN298" s="63">
        <f>IF(ISERROR(AM298/AE298),"NM",IF(OR(AM298/AE298&lt;0.5,AM298/AE298&gt;2),"NM",(AM298/AE298-1)*100))</f>
        <v>19.183673469387763</v>
      </c>
      <c r="AO298" s="72">
        <f>+AO295-AO296</f>
        <v>294.40000000000009</v>
      </c>
      <c r="AP298" s="63">
        <f>IF(ISERROR(AO298/AG298),"NM",IF(OR(AO298/AG298&lt;0.5,AO298/AG298&gt;2),"NM",(AO298/AG298-1)*100))</f>
        <v>12.366412213740485</v>
      </c>
      <c r="AQ298" s="72">
        <f>+AQ295-AQ296</f>
        <v>335</v>
      </c>
      <c r="AR298" s="63">
        <f>IF(ISERROR(AQ298/AI298),"NM",IF(OR(AQ298/AI298&lt;0.5,AQ298/AI298&gt;2),"NM",(AQ298/AI298-1)*100))</f>
        <v>13.559322033898313</v>
      </c>
      <c r="AS298" s="72">
        <f>+AS295-AS296</f>
        <v>326</v>
      </c>
      <c r="AT298" s="63">
        <f>IF(ISERROR(AS298/AK298),"NM",IF(OR(AS298/AK298&lt;0.5,AS298/AK298&gt;2),"NM",(AS298/AK298-1)*100))</f>
        <v>12.02749140893471</v>
      </c>
      <c r="AU298" s="72">
        <f>+AU295-AU296</f>
        <v>333</v>
      </c>
      <c r="AV298" s="63">
        <f>IF(ISERROR(AU298/AM298),"NM",IF(OR(AU298/AM298&lt;0.5,AU298/AM298&gt;2),"NM",(AU298/AM298-1)*100))</f>
        <v>14.04109589041096</v>
      </c>
      <c r="AW298" s="72">
        <f>+AW295-AW296</f>
        <v>298</v>
      </c>
      <c r="AX298" s="63">
        <f>IF(ISERROR(AW298/AO298),"NM",IF(OR(AW298/AO298&lt;0.5,AW298/AO298&gt;2),"NM",(AW298/AO298-1)*100))</f>
        <v>1.2228260869564966</v>
      </c>
      <c r="AY298" s="72">
        <f>+AY295-AY296</f>
        <v>364.5</v>
      </c>
      <c r="AZ298" s="65">
        <f>IF(ISERROR(AY298/AQ298),"NM",IF(OR(AY298/AQ298&lt;0.5,AY298/AQ298&gt;2),"NM",(AY298/AQ298-1)*100))</f>
        <v>8.8059701492537279</v>
      </c>
      <c r="BA298" s="72">
        <f>+BA295-BA296</f>
        <v>376</v>
      </c>
      <c r="BB298" s="65">
        <f>IF(ISERROR(BA298/AS298),"NM",IF(OR(BA298/AS298&lt;0.5,BA298/AS298&gt;2),"NM",(BA298/AS298-1)*100))</f>
        <v>15.337423312883436</v>
      </c>
      <c r="BC298" s="72">
        <f>+BC295-BC296</f>
        <v>363</v>
      </c>
      <c r="BD298" s="65">
        <f>IF(ISERROR(BC298/AU298),"NM",IF(OR(BC298/AU298&lt;0.5,BC298/AU298&gt;2),"NM",(BC298/AU298-1)*100))</f>
        <v>9.0090090090090058</v>
      </c>
      <c r="BE298" s="72">
        <f>+BE295-BE296</f>
        <v>329</v>
      </c>
      <c r="BF298" s="65">
        <f>IF(ISERROR(BE298/AW298),"NM",IF(OR(BE298/AW298&lt;0.5,BE298/AW298&gt;2),"NM",(BE298/AW298-1)*100))</f>
        <v>10.402684563758392</v>
      </c>
      <c r="BG298" s="72">
        <f>+BG295-BG296</f>
        <v>407</v>
      </c>
      <c r="BH298" s="65">
        <f>IF(ISERROR(BG298/AY298),"NM",IF(OR(BG298/AY298&lt;0.5,BG298/AY298&gt;2),"NM",(BG298/AY298-1)*100))</f>
        <v>11.659807956104263</v>
      </c>
      <c r="BI298" s="72">
        <f>+BI295-BI296</f>
        <v>407</v>
      </c>
      <c r="BJ298" s="65">
        <f>IF(ISERROR(BI298/BA298),"NM",IF(OR(BI298/BA298&lt;0.5,BI298/BA298&gt;2),"NM",(BI298/BA298-1)*100))</f>
        <v>8.2446808510638228</v>
      </c>
      <c r="BK298" s="72">
        <f>+BK295-BK296</f>
        <v>417</v>
      </c>
      <c r="BL298" s="65">
        <f>IF(ISERROR(BK298/BC298),"NM",IF(OR(BK298/BC298&lt;0.5,BK298/BC298&gt;2),"NM",(BK298/BC298-1)*100))</f>
        <v>14.876033057851235</v>
      </c>
      <c r="BM298" s="72">
        <f>+BM295-BM296</f>
        <v>382</v>
      </c>
      <c r="BN298" s="65">
        <f>IF(ISERROR(BM298/BE298),"NM",IF(OR(BM298/BE298&lt;0.5,BM298/BE298&gt;2),"NM",(BM298/BE298-1)*100))</f>
        <v>16.109422492401215</v>
      </c>
      <c r="BO298" s="72">
        <f>+BO295-BO296</f>
        <v>475</v>
      </c>
      <c r="BP298" s="65">
        <f>IF(ISERROR(BO298/BG298),"NM",IF(OR(BO298/BG298&lt;0.5,BO298/BG298&gt;2),"NM",(BO298/BG298-1)*100))</f>
        <v>16.707616707616712</v>
      </c>
      <c r="BQ298" s="72">
        <f>+BQ295-BQ296</f>
        <v>487</v>
      </c>
      <c r="BR298" s="65">
        <f>IF(ISERROR(BQ298/BI298),"NM",IF(OR(BQ298/BI298&lt;0.5,BQ298/BI298&gt;2),"NM",(BQ298/BI298-1)*100))</f>
        <v>19.656019656019662</v>
      </c>
      <c r="BS298" s="72">
        <f>+BS295-BS296</f>
        <v>492.59999999999991</v>
      </c>
      <c r="BT298" s="65">
        <f>IF(ISERROR(BS298/BK298),"NM",IF(OR(BS298/BK298&lt;0.5,BS298/BK298&gt;2),"NM",(BS298/BK298-1)*100))</f>
        <v>18.129496402877663</v>
      </c>
      <c r="BU298" s="72">
        <f>+BU295-BU296</f>
        <v>458</v>
      </c>
      <c r="BV298" s="65">
        <f>IF(ISERROR(BU298/BM298),"NM",IF(OR(BU298/BM298&lt;0.5,BU298/BM298&gt;2),"NM",(BU298/BM298-1)*100))</f>
        <v>19.895287958115194</v>
      </c>
      <c r="BW298" s="72">
        <f>+BW295-BW296</f>
        <v>568</v>
      </c>
      <c r="BX298" s="65">
        <f>IF(ISERROR(BW298/BO298),"NM",IF(OR(BW298/BO298&lt;0.5,BW298/BO298&gt;2),"NM",(BW298/BO298-1)*100))</f>
        <v>19.578947368421051</v>
      </c>
      <c r="BY298" s="72">
        <f>+BY295-BY296</f>
        <v>562</v>
      </c>
      <c r="BZ298" s="65">
        <f>IF(ISERROR(BY298/BQ298),"NM",IF(OR(BY298/BQ298&lt;0.5,BY298/BQ298&gt;2),"NM",(BY298/BQ298-1)*100))</f>
        <v>15.400410677618058</v>
      </c>
      <c r="CA298" s="72">
        <f>+CA295-CA296</f>
        <v>589</v>
      </c>
      <c r="CB298" s="65">
        <f>IF(ISERROR(CA298/BS298),"NM",IF(OR(CA298/BS298&lt;0.5,CA298/BS298&gt;2),"NM",(CA298/BS298-1)*100))</f>
        <v>19.569630531871731</v>
      </c>
      <c r="CC298" s="72">
        <f>+CC295-CC296</f>
        <v>558</v>
      </c>
      <c r="CD298" s="65">
        <f>IF(ISERROR(CC298/BU298),"NM",IF(OR(CC298/BU298&lt;0.5,CC298/BU298&gt;2),"NM",(CC298/BU298-1)*100))</f>
        <v>21.834061135371186</v>
      </c>
      <c r="CE298" s="72">
        <f>+CE295-CE296</f>
        <v>663.6805171842193</v>
      </c>
      <c r="CF298" s="65">
        <f>IF(ISERROR(CE298/BW298),"NM",IF(OR(CE298/BW298&lt;0.5,CE298/BW298&gt;2),"NM",(CE298/BW298-1)*100))</f>
        <v>16.845161476094937</v>
      </c>
      <c r="CG298" s="72">
        <f>+CG295-CG296</f>
        <v>633.81314502987516</v>
      </c>
      <c r="CH298" s="65">
        <f>IF(ISERROR(CG298/BY298),"NM",IF(OR(CG298/BY298&lt;0.5,CG298/BY298&gt;2),"NM",(CG298/BY298-1)*100))</f>
        <v>12.778139685031164</v>
      </c>
      <c r="CI298" s="72">
        <f>+CI295-CI296</f>
        <v>677.61971075344024</v>
      </c>
      <c r="CJ298" s="65">
        <f>IF(ISERROR(CI298/CA298),"NM",IF(OR(CI298/CA298&lt;0.5,CI298/CA298&gt;2),"NM",(CI298/CA298-1)*100))</f>
        <v>15.045791299395628</v>
      </c>
      <c r="CK298" s="72">
        <f>+CK295-CK296</f>
        <v>626.14545894889852</v>
      </c>
      <c r="CL298" s="65">
        <f>IF(ISERROR(CK298/CC298),"NM",IF(OR(CK298/CC298&lt;0.5,CK298/CC298&gt;2),"NM",(CK298/CC298-1)*100))</f>
        <v>12.212447840304396</v>
      </c>
      <c r="CM298" s="72">
        <f>+CM295-CM296</f>
        <v>765.6</v>
      </c>
      <c r="CN298" s="65">
        <f>IF(ISERROR(CM298/CE298),"NM",IF(OR(CM298/CE298&lt;0.5,CM298/CE298&gt;2),"NM",(CM298/CE298-1)*100))</f>
        <v>15.356708563359977</v>
      </c>
      <c r="CO298" s="72">
        <f>+CO295-CO296</f>
        <v>726.67123942625983</v>
      </c>
      <c r="CP298" s="65">
        <f>IF(ISERROR(CO298/CG298),"NM",IF(OR(CO298/CG298&lt;0.5,CO298/CG298&gt;2),"NM",(CO298/CG298-1)*100))</f>
        <v>14.650705042100022</v>
      </c>
      <c r="CQ298" s="72">
        <f>+CQ295-CQ296</f>
        <v>769.55350989971703</v>
      </c>
      <c r="CR298" s="67">
        <f>IF(ISERROR(CQ298/CI298),"NM",IF(OR(CQ298/CI298&lt;0.5,CQ298/CI298&gt;2),"NM",(CQ298/CI298-1)*100))</f>
        <v>13.567167201210296</v>
      </c>
      <c r="CS298" s="72">
        <f>+CS295-CS296</f>
        <v>680.5</v>
      </c>
      <c r="CT298" s="65">
        <f>IF(ISERROR(CS298/CK298),"NM",IF(OR(CS298/CK298&lt;0.5,CS298/CK298&gt;2),"NM",(CS298/CK298-1)*100))</f>
        <v>8.6808169370653268</v>
      </c>
      <c r="CU298" s="72">
        <f>+CU295-CU296</f>
        <v>814</v>
      </c>
      <c r="CV298" s="65">
        <f>IF(ISERROR(CU298/CM298),"NM",IF(OR(CU298/CM298&lt;0.5,CU298/CM298&gt;2),"NM",(CU298/CM298-1)*100))</f>
        <v>6.3218390804597568</v>
      </c>
      <c r="CW298" s="72">
        <f>+CW295-CW296</f>
        <v>755</v>
      </c>
      <c r="CX298" s="65">
        <f>IF(ISERROR(CW298/CO298),"NM",IF(OR(CW298/CO298&lt;0.5,CW298/CO298&gt;2),"NM",(CW298/CO298-1)*100))</f>
        <v>3.8984287579768573</v>
      </c>
      <c r="CY298" s="72">
        <f>+CY295-CY296</f>
        <v>831</v>
      </c>
      <c r="CZ298" s="65">
        <f>IF(ISERROR(CY298/CQ298),"NM",IF(OR(CY298/CQ298&lt;0.5,CY298/CQ298&gt;2),"NM",(CY298/CQ298-1)*100))</f>
        <v>7.9846936320633777</v>
      </c>
      <c r="DA298" s="72">
        <f>+DA295-DA296</f>
        <v>697</v>
      </c>
      <c r="DB298" s="65">
        <f>IF(ISERROR(DA298/CS298),"NM",IF(OR(DA298/CS298&lt;0.5,DA298/CS298&gt;2),"NM",(DA298/CS298-1)*100))</f>
        <v>2.4246877296105751</v>
      </c>
      <c r="DC298" s="72">
        <f>+DC295-DC296</f>
        <v>786</v>
      </c>
      <c r="DD298" s="65">
        <f>IF(ISERROR(DC298/CU298),"NM",IF(OR(DC298/CU298&lt;0.5,DC298/CU298&gt;2),"NM",(DC298/CU298-1)*100))</f>
        <v>-3.4398034398034349</v>
      </c>
      <c r="DE298" s="72">
        <f>+DE295-DE296</f>
        <v>755</v>
      </c>
      <c r="DF298" s="65">
        <f>IF(ISERROR(DE298/CW298),"NM",IF(OR(DE298/CW298&lt;0.5,DE298/CW298&gt;2),"NM",(DE298/CW298-1)*100))</f>
        <v>0</v>
      </c>
      <c r="DG298" s="72">
        <f>+DG295-DG296</f>
        <v>683</v>
      </c>
      <c r="DH298" s="65">
        <f>IF(ISERROR(DG298/CY298),"NM",IF(OR(DG298/CY298&lt;0.5,DG298/CY298&gt;2),"NM",(DG298/CY298-1)*100))</f>
        <v>-17.80986762936222</v>
      </c>
      <c r="DI298" s="72">
        <f>+DI295-DI296</f>
        <v>646</v>
      </c>
      <c r="DJ298" s="65">
        <f>IF(ISERROR(DI298/DA298),"NM",IF(OR(DI298/DA298&lt;0.5,DI298/DA298&gt;2),"NM",(DI298/DA298-1)*100))</f>
        <v>-7.3170731707317032</v>
      </c>
      <c r="DK298" s="72">
        <f>+DK295-DK296</f>
        <v>769</v>
      </c>
      <c r="DL298" s="65">
        <f>IF(ISERROR(DK298/DC298),"NM",IF(OR(DK298/DC298&lt;0.5,DK298/DC298&gt;2),"NM",(DK298/DC298-1)*100))</f>
        <v>-2.1628498727735423</v>
      </c>
      <c r="DM298" s="72">
        <f>+DM295-DM296</f>
        <v>751</v>
      </c>
      <c r="DN298" s="65">
        <f>IF(ISERROR(DM298/DE298),"NM",IF(OR(DM298/DE298&lt;0.5,DM298/DE298&gt;2),"NM",(DM298/DE298-1)*100))</f>
        <v>-0.52980132450330952</v>
      </c>
      <c r="DO298" s="72">
        <f>+DO295-DO296</f>
        <v>679</v>
      </c>
      <c r="DP298" s="65">
        <f>IF(ISERROR(DO298/DG298),"NM",IF(OR(DO298/DG298&lt;0.5,DO298/DG298&gt;2),"NM",(DO298/DG298-1)*100))</f>
        <v>-0.58565153733528552</v>
      </c>
      <c r="DQ298" s="72">
        <f>+DQ295-DQ296</f>
        <v>575</v>
      </c>
      <c r="DR298" s="65">
        <f>IF(ISERROR(DQ298/DI298),"NM",IF(OR(DQ298/DI298&lt;0.5,DQ298/DI298&gt;2),"NM",(DQ298/DI298-1)*100))</f>
        <v>-10.99071207430341</v>
      </c>
      <c r="DS298" s="72">
        <f>+DS295-DS296</f>
        <v>670</v>
      </c>
      <c r="DT298" s="65">
        <f>IF(ISERROR(DS298/DK298),"NM",IF(OR(DS298/DK298&lt;0.5,DS298/DK298&gt;2),"NM",(DS298/DK298-1)*100))</f>
        <v>-12.873862158647597</v>
      </c>
      <c r="DU298" s="72">
        <f>+DU295-DU296</f>
        <v>641</v>
      </c>
      <c r="DV298" s="65">
        <f>IF(ISERROR(DU298/DM298),"NM",IF(OR(DU298/DM298&lt;0.5,DU298/DM298&gt;2),"NM",(DU298/DM298-1)*100))</f>
        <v>-14.647137150466049</v>
      </c>
      <c r="DW298" s="72">
        <f>+DW295-DW296</f>
        <v>662</v>
      </c>
      <c r="DX298" s="65">
        <f>IF(ISERROR(DW298/DO298),"NM",IF(OR(DW298/DO298&lt;0.5,DW298/DO298&gt;2),"NM",(DW298/DO298-1)*100))</f>
        <v>-2.5036818851251863</v>
      </c>
      <c r="DY298" s="72">
        <f t="shared" ref="DY298:EA298" si="985">+DY295-DY296</f>
        <v>651</v>
      </c>
      <c r="DZ298" s="65">
        <f>IF(ISERROR(DY298/DQ298),"NM",IF(OR(DY298/DQ298&lt;0.5,DY298/DQ298&gt;2),"NM",(DY298/DQ298-1)*100))</f>
        <v>13.217391304347824</v>
      </c>
      <c r="EA298" s="72">
        <f t="shared" si="985"/>
        <v>705</v>
      </c>
      <c r="EB298" s="65">
        <f>IF(ISERROR(EA298/DS298),"NM",IF(OR(EA298/DS298&lt;0.5,EA298/DS298&gt;2),"NM",(EA298/DS298-1)*100))</f>
        <v>5.2238805970149294</v>
      </c>
      <c r="EC298" s="75">
        <f>+EC295-EC296</f>
        <v>683</v>
      </c>
      <c r="ED298" s="65">
        <f>IF(ISERROR(EC298/DU298),"NM",IF(OR(EC298/DU298&lt;0.5,EC298/DU298&gt;2),"NM",(EC298/DU298-1)*100))</f>
        <v>6.5522620904836293</v>
      </c>
      <c r="EE298" s="75">
        <f>+EE295-EE296</f>
        <v>714</v>
      </c>
      <c r="EF298" s="65">
        <f>IF(ISERROR(EE298/DW298),"NM",IF(OR(EE298/DW298&lt;0.5,EE298/DW298&gt;2),"NM",(EE298/DW298-1)*100))</f>
        <v>7.8549848942598199</v>
      </c>
      <c r="EG298" s="75">
        <f>+EG295-EG296</f>
        <v>589</v>
      </c>
      <c r="EH298" s="65">
        <f>IF(ISERROR(EG298/DY298),"NM",IF(OR(EG298/DY298&lt;0.5,EG298/DY298&gt;2),"NM",(EG298/DY298-1)*100))</f>
        <v>-9.5238095238095237</v>
      </c>
      <c r="EI298" s="75">
        <f>+EI295-EI296</f>
        <v>676</v>
      </c>
      <c r="EJ298" s="65">
        <f>IF(ISERROR(EI298/EA298),"NM",IF(OR(EI298/EA298&lt;0.5,EI298/EA298&gt;2),"NM",(EI298/EA298-1)*100))</f>
        <v>-4.1134751773049594</v>
      </c>
      <c r="EK298" s="75">
        <f>+EK295-EK296</f>
        <v>731</v>
      </c>
      <c r="EL298" s="65">
        <f>IF(ISERROR(EK298/EC298),"NM",IF(OR(EK298/EC298&lt;0.5,EK298/EC298&gt;2),"NM",(EK298/EC298-1)*100))</f>
        <v>7.0278184480234263</v>
      </c>
      <c r="EM298" s="75">
        <f>+EM295-EM296</f>
        <v>675.93000000000029</v>
      </c>
      <c r="EN298" s="65">
        <f>IF(ISERROR(EM298/EE298),"NM",IF(OR(EM298/EE298&lt;0.5,EM298/EE298&gt;2),"NM",(EM298/EE298-1)*100))</f>
        <v>-5.3319327731092052</v>
      </c>
      <c r="EO298" s="75">
        <f>+EO295-EO296</f>
        <v>632.5</v>
      </c>
      <c r="EP298" s="65">
        <f>IF(ISERROR(EO298/EG298),"NM",IF(OR(EO298/EG298&lt;0.5,EO298/EG298&gt;2),"NM",(EO298/EG298-1)*100))</f>
        <v>7.3853989813242871</v>
      </c>
      <c r="EQ298" s="75">
        <f t="shared" ref="EQ298:ES298" si="986">+EQ295-EQ296</f>
        <v>768.09126578462156</v>
      </c>
      <c r="ER298" s="65">
        <f>IF(ISERROR(EQ298/EI298),"NM",IF(OR(EQ298/EI298&lt;0.5,EQ298/EI298&gt;2),"NM",(EQ298/EI298-1)*100))</f>
        <v>13.62296831133456</v>
      </c>
      <c r="ES298" s="75">
        <f t="shared" si="986"/>
        <v>768.79522273264683</v>
      </c>
      <c r="ET298" s="65">
        <f>IF(ISERROR(ES298/EK298),"NM",IF(OR(ES298/EK298&lt;0.5,ES298/EK298&gt;2),"NM",(ES298/EK298-1)*100))</f>
        <v>5.1703451070652218</v>
      </c>
      <c r="EU298" s="75">
        <f t="shared" ref="EU298" si="987">+EU295-EU296</f>
        <v>775.82715040688322</v>
      </c>
      <c r="EV298" s="65">
        <f>IF(ISERROR(EU298/EM298),"NM",IF(OR(EU298/EM298&lt;0.5,EU298/EM298&gt;2),"NM",(EU298/EM298-1)*100))</f>
        <v>14.779215363555821</v>
      </c>
      <c r="EW298" s="75">
        <f t="shared" ref="EW298" si="988">+EW295-EW296</f>
        <v>752.61691342613858</v>
      </c>
      <c r="EX298" s="65">
        <f>IF(ISERROR(EW298/EO298),"NM",IF(OR(EW298/EO298&lt;0.5,EW298/EO298&gt;2),"NM",(EW298/EO298-1)*100))</f>
        <v>18.990816351958671</v>
      </c>
      <c r="EY298" s="65"/>
      <c r="EZ298" s="317"/>
      <c r="FA298" s="59"/>
      <c r="FB298" s="75">
        <f>+FB295-FB296</f>
        <v>429.34826037130517</v>
      </c>
      <c r="FC298" s="63"/>
      <c r="FD298" s="75">
        <f>+FD295-FD296</f>
        <v>550</v>
      </c>
      <c r="FE298" s="65">
        <f>IF(ISERROR(FD298/FB298),"NM",IF(OR(FD298/FB298&lt;0.5,FD298/FB298&gt;2),"NM",(FD298/FB298-1)*100))</f>
        <v>28.101136248777124</v>
      </c>
      <c r="FF298" s="75">
        <f>+FF295-FF296</f>
        <v>657.3999999999993</v>
      </c>
      <c r="FG298" s="65">
        <f>IF(ISERROR(FF298/FD298),"NM",IF(OR(FF298/FD298&lt;0.5,FF298/FD298&gt;2),"NM",(FF298/FD298-1)*100))</f>
        <v>19.527272727272592</v>
      </c>
      <c r="FH298" s="75">
        <f>+FH295-FH296</f>
        <v>719.89999999999964</v>
      </c>
      <c r="FI298" s="65">
        <f>IF(ISERROR(FH298/FF298),"NM",IF(OR(FH298/FF298&lt;0.5,FH298/FF298&gt;2),"NM",(FH298/FF298-1)*100))</f>
        <v>9.5071493763310588</v>
      </c>
      <c r="FJ298" s="75">
        <f>+FJ295-FJ296</f>
        <v>825</v>
      </c>
      <c r="FK298" s="65">
        <f>IF(ISERROR(FJ298/FH298),"NM",IF(OR(FJ298/FH298&lt;0.5,FJ298/FH298&gt;2),"NM",(FJ298/FH298-1)*100))</f>
        <v>14.599249895818911</v>
      </c>
      <c r="FL298" s="75">
        <f>+FL295-FL296</f>
        <v>990.60000000000036</v>
      </c>
      <c r="FM298" s="65">
        <f>IF(ISERROR(FL298/FJ298),"NM",IF(OR(FL298/FJ298&lt;0.5,FL298/FJ298&gt;2),"NM",(FL298/FJ298-1)*100))</f>
        <v>20.07272727272731</v>
      </c>
      <c r="FN298" s="75">
        <f>+FN295-FN296</f>
        <v>1172.3999999999996</v>
      </c>
      <c r="FO298" s="65">
        <f>IF(ISERROR(FN298/FL298),"NM",IF(OR(FN298/FL298&lt;0.5,FN298/FL298&gt;2),"NM",(FN298/FL298-1)*100))</f>
        <v>18.352513628104106</v>
      </c>
      <c r="FP298" s="75">
        <f>+FP295-FP296</f>
        <v>1292</v>
      </c>
      <c r="FQ298" s="65">
        <f>IF(ISERROR(FP298/FN298),"NM",IF(OR(FP298/FN298&lt;0.5,FP298/FN298&gt;2),"NM",(FP298/FN298-1)*100))</f>
        <v>10.201296485841048</v>
      </c>
      <c r="FR298" s="75">
        <f>+FR295-FR296</f>
        <v>1432.5</v>
      </c>
      <c r="FS298" s="65">
        <f>IF(ISERROR(FR298/FP298),"NM",IF(OR(FR298/FP298&lt;0.5,FR298/FP298&gt;2),"NM",(FR298/FP298-1)*100))</f>
        <v>10.874613003095979</v>
      </c>
      <c r="FT298" s="75">
        <f>+FT295-FT296</f>
        <v>1613</v>
      </c>
      <c r="FU298" s="65">
        <f>IF(ISERROR(FT298/FR298),"NM",IF(OR(FT298/FR298&lt;0.5,FT298/FR298&gt;2),"NM",(FT298/FR298-1)*100))</f>
        <v>12.600349040139625</v>
      </c>
      <c r="FV298" s="75">
        <f>+FV295-FV296</f>
        <v>1912.6000000000004</v>
      </c>
      <c r="FW298" s="65">
        <f>IF(ISERROR(FV298/FT298),"NM",IF(OR(FV298/FT298&lt;0.5,FV298/FT298&gt;2),"NM",(FV298/FT298-1)*100))</f>
        <v>18.574085554866727</v>
      </c>
      <c r="FX298" s="75">
        <f>+FX295-FX296</f>
        <v>2277</v>
      </c>
      <c r="FY298" s="65">
        <f>IF(ISERROR(FX298/FV298),"NM",IF(OR(FX298/FV298&lt;0.5,FX298/FV298&gt;2),"NM",(FX298/FV298-1)*100))</f>
        <v>19.052598556938172</v>
      </c>
      <c r="FZ298" s="75">
        <f>+FZ295-FZ296</f>
        <v>2601.2588319164374</v>
      </c>
      <c r="GA298" s="65">
        <f>IF(ISERROR(FZ298/FX298),"NM",IF(OR(FZ298/FX298&lt;0.5,FZ298/FX298&gt;2),"NM",(FZ298/FX298-1)*100))</f>
        <v>14.240616245781169</v>
      </c>
      <c r="GB298" s="75">
        <f>+GB295-GB296</f>
        <v>2942.3247493259769</v>
      </c>
      <c r="GC298" s="65">
        <f>IF(ISERROR(GB298/FZ298),"NM",IF(OR(GB298/FZ298&lt;0.5,GB298/FZ298&gt;2),"NM",(GB298/FZ298-1)*100))</f>
        <v>13.111571721537008</v>
      </c>
      <c r="GD298" s="75">
        <f>+GD295-GD296</f>
        <v>3097</v>
      </c>
      <c r="GE298" s="65">
        <f>IF(ISERROR(GD298/GB298),"NM",IF(OR(GD298/GB298&lt;0.5,GD298/GB298&gt;2),"NM",(GD298/GB298-1)*100))</f>
        <v>5.2569061491072988</v>
      </c>
      <c r="GF298" s="75">
        <f>+GF295-GF296</f>
        <v>2870</v>
      </c>
      <c r="GG298" s="65">
        <f>IF(ISERROR(GF298/GD298),"NM",IF(OR(GF298/GD298&lt;0.5,GF298/GD298&gt;2),"NM",(GF298/GD298-1)*100))</f>
        <v>-7.3296738779463961</v>
      </c>
      <c r="GH298" s="75">
        <f>+GH295-GH296</f>
        <v>2774</v>
      </c>
      <c r="GI298" s="65">
        <f>IF(ISERROR(GH298/GF298),"NM",IF(OR(GH298/GF298&lt;0.5,GH298/GF298&gt;2),"NM",(GH298/GF298-1)*100))</f>
        <v>-3.344947735191639</v>
      </c>
      <c r="GJ298" s="75">
        <f>+GJ295-GJ296</f>
        <v>2624</v>
      </c>
      <c r="GK298" s="65">
        <f>IF(ISERROR(GJ298/GH298),"NM",IF(OR(GJ298/GH298&lt;0.5,GJ298/GH298&gt;2),"NM",(GJ298/GH298-1)*100))</f>
        <v>-5.4073540014419663</v>
      </c>
      <c r="GL298" s="75">
        <f>+GL295-GL296</f>
        <v>2691</v>
      </c>
      <c r="GM298" s="65">
        <f>IF(ISERROR(GL298/GJ298),"NM",IF(OR(GL298/GJ298&lt;0.5,GL298/GJ298&gt;2),"NM",(GL298/GJ298-1)*100))</f>
        <v>2.5533536585365946</v>
      </c>
      <c r="GN298" s="75">
        <f>+GN295-GN296</f>
        <v>2715.4300000000003</v>
      </c>
      <c r="GO298" s="65">
        <f>IF(ISERROR(GN298/GL298),"NM",IF(OR(GN298/GL298&lt;0.5,GN298/GL298&gt;2),"NM",(GN298/GL298-1)*100))</f>
        <v>0.90784095131921649</v>
      </c>
      <c r="GP298" s="75">
        <f>+GP295-GP296</f>
        <v>3065.3305523502931</v>
      </c>
      <c r="GQ298" s="65">
        <f>IF(ISERROR(GP298/GN298),"NM",IF(OR(GP298/GN298&lt;0.5,GP298/GN298&gt;2),"NM",(GP298/GN298-1)*100))</f>
        <v>12.885640666498222</v>
      </c>
      <c r="GR298" s="75">
        <f>+GR295-GR296</f>
        <v>3095.2067052132825</v>
      </c>
      <c r="GS298" s="65">
        <f>IF(ISERROR(GR298/GP298),"NM",IF(OR(GR298/GP298&lt;0.5,GR298/GP298&gt;2),"NM",(GR298/GP298-1)*100))</f>
        <v>0.97464701939182774</v>
      </c>
      <c r="GT298" s="75">
        <f>+GT295-GT296</f>
        <v>3248.0836838191863</v>
      </c>
      <c r="GU298" s="65">
        <f>IF(ISERROR(GT298/GR298),"NM",IF(OR(GT298/GR298&lt;0.5,GT298/GR298&gt;2),"NM",(GT298/GR298-1)*100))</f>
        <v>4.9391524756137173</v>
      </c>
      <c r="GV298" s="75">
        <f>+GV295-GV296</f>
        <v>3367.0611815284556</v>
      </c>
      <c r="GW298" s="65">
        <f>IF(ISERROR(GV298/GT298),"NM",IF(OR(GV298/GT298&lt;0.5,GV298/GT298&gt;2),"NM",(GV298/GT298-1)*100))</f>
        <v>3.6630059225990275</v>
      </c>
      <c r="GX298" s="75">
        <f>+GX295-GX296</f>
        <v>3497.5508090123549</v>
      </c>
      <c r="GY298" s="65">
        <f>IF(ISERROR(GX298/GV298),"NM",IF(OR(GX298/GV298&lt;0.5,GX298/GV298&gt;2),"NM",(GX298/GV298-1)*100))</f>
        <v>3.8754753908173623</v>
      </c>
      <c r="GZ298" s="67">
        <f t="shared" si="947"/>
        <v>5.1925744653380956</v>
      </c>
      <c r="HA298" s="280"/>
      <c r="HB298" s="57"/>
      <c r="HC298"/>
      <c r="HD298"/>
      <c r="HE298"/>
      <c r="HF298"/>
      <c r="HG298"/>
      <c r="HH298"/>
    </row>
    <row r="299" spans="1:216" s="2" customFormat="1" ht="13.5" customHeight="1" x14ac:dyDescent="0.2">
      <c r="B299" s="54"/>
      <c r="C299" s="57"/>
      <c r="D299" s="63"/>
      <c r="E299" s="57"/>
      <c r="F299" s="63"/>
      <c r="G299" s="57"/>
      <c r="H299" s="63"/>
      <c r="I299" s="57"/>
      <c r="J299" s="63"/>
      <c r="K299" s="57"/>
      <c r="L299" s="63"/>
      <c r="M299" s="57"/>
      <c r="N299" s="63"/>
      <c r="O299" s="57"/>
      <c r="P299" s="63"/>
      <c r="Q299" s="57"/>
      <c r="R299" s="63"/>
      <c r="S299" s="57"/>
      <c r="T299" s="63"/>
      <c r="U299" s="57"/>
      <c r="V299" s="63"/>
      <c r="W299" s="57"/>
      <c r="X299" s="63"/>
      <c r="Y299" s="57"/>
      <c r="Z299" s="63"/>
      <c r="AA299" s="57"/>
      <c r="AB299" s="63"/>
      <c r="AC299" s="57"/>
      <c r="AD299" s="63"/>
      <c r="AE299" s="57"/>
      <c r="AF299" s="63"/>
      <c r="AG299" s="57"/>
      <c r="AH299" s="63"/>
      <c r="AI299" s="55"/>
      <c r="AJ299" s="63"/>
      <c r="AK299" s="57"/>
      <c r="AL299" s="63"/>
      <c r="AM299" s="57"/>
      <c r="AN299" s="63"/>
      <c r="AO299" s="59"/>
      <c r="AP299" s="63"/>
      <c r="AQ299" s="59"/>
      <c r="AR299" s="63"/>
      <c r="AS299" s="59"/>
      <c r="AT299" s="63"/>
      <c r="AU299" s="59"/>
      <c r="AV299" s="63"/>
      <c r="AW299" s="59"/>
      <c r="AX299" s="63"/>
      <c r="AY299" s="59"/>
      <c r="AZ299" s="65"/>
      <c r="BA299" s="59"/>
      <c r="BB299" s="65"/>
      <c r="BC299" s="59"/>
      <c r="BD299" s="65"/>
      <c r="BE299" s="59"/>
      <c r="BF299" s="65"/>
      <c r="BG299" s="59"/>
      <c r="BH299" s="65"/>
      <c r="BI299" s="59"/>
      <c r="BJ299" s="65"/>
      <c r="BK299" s="59"/>
      <c r="BL299" s="65"/>
      <c r="BM299" s="59"/>
      <c r="BN299" s="65"/>
      <c r="BO299" s="59"/>
      <c r="BP299" s="65"/>
      <c r="BQ299" s="59"/>
      <c r="BR299" s="65"/>
      <c r="BS299" s="59"/>
      <c r="BT299" s="65"/>
      <c r="BU299" s="59"/>
      <c r="BV299" s="65"/>
      <c r="BW299" s="59"/>
      <c r="BX299" s="65"/>
      <c r="BY299" s="59"/>
      <c r="BZ299" s="65"/>
      <c r="CA299" s="59"/>
      <c r="CB299" s="65"/>
      <c r="CC299" s="59"/>
      <c r="CD299" s="65"/>
      <c r="CE299" s="59"/>
      <c r="CF299" s="65"/>
      <c r="CG299" s="59"/>
      <c r="CH299" s="65"/>
      <c r="CI299" s="59"/>
      <c r="CJ299" s="65"/>
      <c r="CK299" s="59"/>
      <c r="CL299" s="65"/>
      <c r="CM299" s="59"/>
      <c r="CN299" s="65"/>
      <c r="CO299" s="59"/>
      <c r="CP299" s="65"/>
      <c r="CQ299" s="59"/>
      <c r="CR299" s="65"/>
      <c r="CS299" s="59"/>
      <c r="CT299" s="65"/>
      <c r="CU299" s="59"/>
      <c r="CV299" s="65"/>
      <c r="CW299" s="59"/>
      <c r="CX299" s="65"/>
      <c r="CY299" s="59"/>
      <c r="CZ299" s="65"/>
      <c r="DA299" s="59"/>
      <c r="DB299" s="65"/>
      <c r="DC299" s="59"/>
      <c r="DD299" s="65"/>
      <c r="DE299" s="59"/>
      <c r="DF299" s="65"/>
      <c r="DG299" s="59"/>
      <c r="DH299" s="65"/>
      <c r="DI299" s="59"/>
      <c r="DJ299" s="65"/>
      <c r="DK299" s="59"/>
      <c r="DL299" s="65"/>
      <c r="DM299" s="59"/>
      <c r="DN299" s="65"/>
      <c r="DO299" s="59"/>
      <c r="DP299" s="65"/>
      <c r="DQ299" s="59"/>
      <c r="DR299" s="65"/>
      <c r="DS299" s="59"/>
      <c r="DT299" s="65"/>
      <c r="DU299" s="59"/>
      <c r="DV299" s="65"/>
      <c r="DW299" s="59"/>
      <c r="DX299" s="65"/>
      <c r="DY299" s="59"/>
      <c r="DZ299" s="65"/>
      <c r="EA299" s="59"/>
      <c r="EB299" s="65"/>
      <c r="EC299" s="57"/>
      <c r="ED299" s="65"/>
      <c r="EE299" s="57"/>
      <c r="EF299" s="65"/>
      <c r="EG299" s="57"/>
      <c r="EH299" s="65"/>
      <c r="EI299" s="57"/>
      <c r="EJ299" s="65"/>
      <c r="EK299" s="57"/>
      <c r="EL299" s="65"/>
      <c r="EM299" s="57"/>
      <c r="EN299" s="65"/>
      <c r="EO299" s="57"/>
      <c r="EP299" s="65"/>
      <c r="EQ299" s="57"/>
      <c r="ER299" s="65"/>
      <c r="ES299" s="57"/>
      <c r="ET299" s="65"/>
      <c r="EU299" s="57"/>
      <c r="EV299" s="65"/>
      <c r="EW299" s="57"/>
      <c r="EX299" s="65"/>
      <c r="EY299" s="65"/>
      <c r="EZ299" s="317"/>
      <c r="FA299" s="59"/>
      <c r="FB299" s="57"/>
      <c r="FC299" s="63"/>
      <c r="FD299" s="57"/>
      <c r="FE299" s="65"/>
      <c r="FF299" s="57"/>
      <c r="FG299" s="65"/>
      <c r="FH299" s="57"/>
      <c r="FI299" s="65"/>
      <c r="FJ299" s="57"/>
      <c r="FK299" s="65"/>
      <c r="FL299" s="57"/>
      <c r="FM299" s="65"/>
      <c r="FN299" s="57"/>
      <c r="FO299" s="65"/>
      <c r="FP299" s="57"/>
      <c r="FQ299" s="65"/>
      <c r="FR299" s="75"/>
      <c r="FS299" s="65"/>
      <c r="FT299" s="75"/>
      <c r="FU299" s="65"/>
      <c r="FV299" s="75"/>
      <c r="FW299" s="65"/>
      <c r="FX299" s="75"/>
      <c r="FY299" s="65"/>
      <c r="FZ299" s="75"/>
      <c r="GA299" s="65"/>
      <c r="GB299" s="75"/>
      <c r="GC299" s="65"/>
      <c r="GD299" s="75"/>
      <c r="GE299" s="65"/>
      <c r="GF299" s="75"/>
      <c r="GG299" s="65"/>
      <c r="GH299" s="75"/>
      <c r="GI299" s="65"/>
      <c r="GJ299" s="75"/>
      <c r="GK299" s="65"/>
      <c r="GL299" s="75"/>
      <c r="GM299" s="65"/>
      <c r="GN299" s="644"/>
      <c r="GO299" s="65"/>
      <c r="GP299" s="644"/>
      <c r="GQ299" s="65"/>
      <c r="GR299" s="644"/>
      <c r="GS299" s="65"/>
      <c r="GT299" s="57"/>
      <c r="GU299" s="65"/>
      <c r="GV299" s="57"/>
      <c r="GW299" s="65"/>
      <c r="GX299" s="57"/>
      <c r="GY299" s="65"/>
      <c r="GZ299" s="67" t="str">
        <f t="shared" si="947"/>
        <v/>
      </c>
      <c r="HA299" s="279"/>
      <c r="HB299" s="57"/>
      <c r="HC299"/>
      <c r="HD299"/>
      <c r="HE299"/>
      <c r="HF299"/>
      <c r="HG299"/>
      <c r="HH299"/>
    </row>
    <row r="300" spans="1:216" s="304" customFormat="1" ht="13.5" customHeight="1" collapsed="1" x14ac:dyDescent="0.2">
      <c r="B300" s="305" t="s">
        <v>77</v>
      </c>
      <c r="C300" s="306"/>
      <c r="D300" s="307"/>
      <c r="E300" s="306"/>
      <c r="F300" s="307"/>
      <c r="G300" s="306"/>
      <c r="H300" s="307"/>
      <c r="I300" s="306"/>
      <c r="J300" s="307"/>
      <c r="K300" s="306"/>
      <c r="L300" s="307"/>
      <c r="M300" s="306"/>
      <c r="N300" s="307"/>
      <c r="O300" s="306"/>
      <c r="P300" s="307"/>
      <c r="Q300" s="306"/>
      <c r="R300" s="307"/>
      <c r="S300" s="306"/>
      <c r="T300" s="307"/>
      <c r="U300" s="306"/>
      <c r="V300" s="307"/>
      <c r="W300" s="306"/>
      <c r="X300" s="307"/>
      <c r="Y300" s="306"/>
      <c r="Z300" s="307"/>
      <c r="AA300" s="306"/>
      <c r="AB300" s="307"/>
      <c r="AC300" s="306"/>
      <c r="AD300" s="307"/>
      <c r="AE300" s="306"/>
      <c r="AF300" s="307"/>
      <c r="AG300" s="306"/>
      <c r="AH300" s="307"/>
      <c r="AI300" s="306"/>
      <c r="AJ300" s="307"/>
      <c r="AK300" s="306"/>
      <c r="AL300" s="307"/>
      <c r="AM300" s="306"/>
      <c r="AN300" s="307"/>
      <c r="AO300" s="306"/>
      <c r="AP300" s="307"/>
      <c r="AQ300" s="306"/>
      <c r="AR300" s="307"/>
      <c r="AS300" s="306"/>
      <c r="AT300" s="307"/>
      <c r="AU300" s="306"/>
      <c r="AV300" s="307"/>
      <c r="AW300" s="306"/>
      <c r="AX300" s="307"/>
      <c r="AY300" s="306"/>
      <c r="AZ300" s="308"/>
      <c r="BA300" s="306"/>
      <c r="BB300" s="308"/>
      <c r="BC300" s="306"/>
      <c r="BD300" s="308"/>
      <c r="BE300" s="306"/>
      <c r="BF300" s="308"/>
      <c r="BG300" s="306"/>
      <c r="BH300" s="308"/>
      <c r="BI300" s="306"/>
      <c r="BJ300" s="308"/>
      <c r="BK300" s="306"/>
      <c r="BL300" s="308"/>
      <c r="BM300" s="306"/>
      <c r="BN300" s="308"/>
      <c r="BO300" s="306"/>
      <c r="BP300" s="308"/>
      <c r="BQ300" s="306"/>
      <c r="BR300" s="308"/>
      <c r="BS300" s="306"/>
      <c r="BT300" s="308"/>
      <c r="BU300" s="306"/>
      <c r="BV300" s="307"/>
      <c r="BW300" s="306"/>
      <c r="BX300" s="307"/>
      <c r="BY300" s="306"/>
      <c r="BZ300" s="307"/>
      <c r="CA300" s="306"/>
      <c r="CB300" s="307"/>
      <c r="CC300" s="306"/>
      <c r="CD300" s="307"/>
      <c r="CE300" s="306"/>
      <c r="CF300" s="307"/>
      <c r="CG300" s="306"/>
      <c r="CH300" s="307"/>
      <c r="CI300" s="306"/>
      <c r="CJ300" s="307"/>
      <c r="CK300" s="306"/>
      <c r="CL300" s="307"/>
      <c r="CM300" s="306"/>
      <c r="CN300" s="307"/>
      <c r="CO300" s="307"/>
      <c r="CP300" s="307"/>
      <c r="CQ300" s="307"/>
      <c r="CR300" s="307"/>
      <c r="CS300" s="307"/>
      <c r="CT300" s="307"/>
      <c r="CU300" s="307"/>
      <c r="CV300" s="307"/>
      <c r="CW300" s="307"/>
      <c r="CX300" s="307"/>
      <c r="CY300" s="307"/>
      <c r="CZ300" s="307"/>
      <c r="DA300" s="307"/>
      <c r="DB300" s="307"/>
      <c r="DC300" s="307"/>
      <c r="DD300" s="307"/>
      <c r="DE300" s="307"/>
      <c r="DF300" s="307"/>
      <c r="DG300" s="307"/>
      <c r="DH300" s="307"/>
      <c r="DI300" s="307"/>
      <c r="DJ300" s="307"/>
      <c r="DK300" s="307"/>
      <c r="DL300" s="307"/>
      <c r="DM300" s="307"/>
      <c r="DN300" s="307"/>
      <c r="DO300" s="307"/>
      <c r="DP300" s="307"/>
      <c r="DQ300" s="307"/>
      <c r="DR300" s="307"/>
      <c r="DS300" s="307"/>
      <c r="DT300" s="307"/>
      <c r="DU300" s="307"/>
      <c r="DV300" s="307"/>
      <c r="DW300" s="307"/>
      <c r="DX300" s="307"/>
      <c r="DY300" s="307"/>
      <c r="DZ300" s="307"/>
      <c r="EA300" s="307"/>
      <c r="EB300" s="307"/>
      <c r="EC300" s="306"/>
      <c r="ED300" s="307"/>
      <c r="EE300" s="306"/>
      <c r="EF300" s="307"/>
      <c r="EG300" s="306"/>
      <c r="EH300" s="307"/>
      <c r="EI300" s="306"/>
      <c r="EJ300" s="307"/>
      <c r="EK300" s="306"/>
      <c r="EL300" s="307"/>
      <c r="EM300" s="306"/>
      <c r="EN300" s="307"/>
      <c r="EO300" s="306"/>
      <c r="EP300" s="307"/>
      <c r="EQ300" s="306"/>
      <c r="ER300" s="307"/>
      <c r="ES300" s="306"/>
      <c r="ET300" s="307"/>
      <c r="EU300" s="306"/>
      <c r="EV300" s="307"/>
      <c r="EW300" s="306"/>
      <c r="EX300" s="307"/>
      <c r="EY300" s="307"/>
      <c r="EZ300" s="315"/>
      <c r="FA300" s="306"/>
      <c r="FB300" s="306"/>
      <c r="FC300" s="307"/>
      <c r="FD300" s="306"/>
      <c r="FE300" s="307"/>
      <c r="FF300" s="306"/>
      <c r="FG300" s="307"/>
      <c r="FH300" s="306"/>
      <c r="FI300" s="307"/>
      <c r="FJ300" s="306"/>
      <c r="FK300" s="307"/>
      <c r="FL300" s="306"/>
      <c r="FM300" s="307"/>
      <c r="FN300" s="306"/>
      <c r="FO300" s="307"/>
      <c r="FP300" s="306"/>
      <c r="FQ300" s="308"/>
      <c r="FR300" s="306"/>
      <c r="FS300" s="308"/>
      <c r="FT300" s="306"/>
      <c r="FU300" s="308"/>
      <c r="FV300" s="306"/>
      <c r="FW300" s="308"/>
      <c r="FX300" s="306"/>
      <c r="FY300" s="308"/>
      <c r="FZ300" s="306"/>
      <c r="GA300" s="308"/>
      <c r="GB300" s="306"/>
      <c r="GC300" s="308"/>
      <c r="GD300" s="306"/>
      <c r="GE300" s="308"/>
      <c r="GF300" s="306"/>
      <c r="GG300" s="308"/>
      <c r="GH300" s="306"/>
      <c r="GI300" s="308"/>
      <c r="GJ300" s="306"/>
      <c r="GK300" s="308"/>
      <c r="GL300" s="306"/>
      <c r="GM300" s="308"/>
      <c r="GN300" s="306"/>
      <c r="GO300" s="308"/>
      <c r="GP300" s="306"/>
      <c r="GQ300" s="308"/>
      <c r="GR300" s="306"/>
      <c r="GS300" s="308"/>
      <c r="GT300" s="306"/>
      <c r="GU300" s="308"/>
      <c r="GV300" s="306"/>
      <c r="GW300" s="308"/>
      <c r="GX300" s="306"/>
      <c r="GY300" s="308"/>
      <c r="GZ300" s="309" t="str">
        <f t="shared" si="947"/>
        <v/>
      </c>
      <c r="HA300" s="310"/>
      <c r="HB300" s="311"/>
      <c r="HC300"/>
      <c r="HD300"/>
      <c r="HE300"/>
      <c r="HF300"/>
      <c r="HG300"/>
      <c r="HH300"/>
    </row>
    <row r="301" spans="1:216" s="169" customFormat="1" ht="13.5" customHeight="1" x14ac:dyDescent="0.2">
      <c r="A301" s="274" t="s">
        <v>17</v>
      </c>
      <c r="B301" s="54" t="s">
        <v>295</v>
      </c>
      <c r="C301" s="170">
        <f>C228+C140</f>
        <v>2394</v>
      </c>
      <c r="D301" s="63"/>
      <c r="E301" s="170">
        <f>E228+E140</f>
        <v>2440</v>
      </c>
      <c r="F301" s="63"/>
      <c r="G301" s="170">
        <f>G228+G140</f>
        <v>2470</v>
      </c>
      <c r="H301" s="63"/>
      <c r="I301" s="170">
        <f>I228+I140</f>
        <v>2470</v>
      </c>
      <c r="J301" s="63"/>
      <c r="K301" s="170">
        <f>K228+K140</f>
        <v>2408</v>
      </c>
      <c r="L301" s="63">
        <f>IF(ISERROR(K301/C301),"NM",IF(OR(K301/C301&lt;0.5,K301/C301&gt;2),"NM",(K301/C301-1)*100))</f>
        <v>0.58479532163742132</v>
      </c>
      <c r="M301" s="170">
        <f>M228+M140</f>
        <v>2362</v>
      </c>
      <c r="N301" s="63">
        <f>IF(ISERROR(M301/E301),"NM",IF(OR(M301/E301&lt;0.5,M301/E301&gt;2),"NM",(M301/E301-1)*100))</f>
        <v>-3.1967213114754145</v>
      </c>
      <c r="O301" s="170">
        <f>O228+O140</f>
        <v>2426</v>
      </c>
      <c r="P301" s="63">
        <f>IF(ISERROR(O301/G301),"NM",IF(OR(O301/G301&lt;0.5,O301/G301&gt;2),"NM",(O301/G301-1)*100))</f>
        <v>-1.7813765182186247</v>
      </c>
      <c r="Q301" s="170">
        <f>Q228+Q140</f>
        <v>2431</v>
      </c>
      <c r="R301" s="63">
        <f>IF(ISERROR(Q301/I301),"NM",IF(OR(Q301/I301&lt;0.5,Q301/I301&gt;2),"NM",(Q301/I301-1)*100))</f>
        <v>-1.5789473684210575</v>
      </c>
      <c r="S301" s="170">
        <f>S228+S140</f>
        <v>2378</v>
      </c>
      <c r="T301" s="63">
        <f>IF(ISERROR(S301/K301),"NM",IF(OR(S301/K301&lt;0.5,S301/K301&gt;2),"NM",(S301/K301-1)*100))</f>
        <v>-1.2458471760797396</v>
      </c>
      <c r="U301" s="170">
        <f>U228+U140</f>
        <v>2496</v>
      </c>
      <c r="V301" s="63">
        <f>IF(ISERROR(U301/M301),"NM",IF(OR(U301/M301&lt;0.5,U301/M301&gt;2),"NM",(U301/M301-1)*100))</f>
        <v>5.6731583403895058</v>
      </c>
      <c r="W301" s="170">
        <f>W228+W140</f>
        <v>2671</v>
      </c>
      <c r="X301" s="63">
        <f>IF(ISERROR(W301/O301),"NM",IF(OR(W301/O301&lt;0.5,W301/O301&gt;2),"NM",(W301/O301-1)*100))</f>
        <v>10.098928276999185</v>
      </c>
      <c r="Y301" s="170">
        <f>Y228+Y140</f>
        <v>2665</v>
      </c>
      <c r="Z301" s="63">
        <f>IF(ISERROR(Y301/Q301),"NM",IF(OR(Y301/Q301&lt;0.5,Y301/Q301&gt;2),"NM",(Y301/Q301-1)*100))</f>
        <v>9.625668449197855</v>
      </c>
      <c r="AA301" s="170">
        <f>AA228+AA140</f>
        <v>2808.6</v>
      </c>
      <c r="AB301" s="63">
        <f>IF(ISERROR(AA301/S301),"NM",IF(OR(AA301/S301&lt;0.5,AA301/S301&gt;2),"NM",(AA301/S301-1)*100))</f>
        <v>18.107653490328012</v>
      </c>
      <c r="AC301" s="170">
        <f>AC228+AC140</f>
        <v>2850</v>
      </c>
      <c r="AD301" s="63">
        <f>IF(ISERROR(AC301/U301),"NM",IF(OR(AC301/U301&lt;0.5,AC301/U301&gt;2),"NM",(AC301/U301-1)*100))</f>
        <v>14.182692307692314</v>
      </c>
      <c r="AE301" s="170">
        <f>AE228+AE140</f>
        <v>2933</v>
      </c>
      <c r="AF301" s="63">
        <f>IF(ISERROR(AE301/W301),"NM",IF(OR(AE301/W301&lt;0.5,AE301/W301&gt;2),"NM",(AE301/W301-1)*100))</f>
        <v>9.809060277049797</v>
      </c>
      <c r="AG301" s="170">
        <f>AG228+AG140</f>
        <v>3140</v>
      </c>
      <c r="AH301" s="63">
        <f>IF(ISERROR(AG301/Y301),"NM",IF(OR(AG301/Y301&lt;0.5,AG301/Y301&gt;2),"NM",(AG301/Y301-1)*100))</f>
        <v>17.823639774859281</v>
      </c>
      <c r="AI301" s="171">
        <f>AI228+AI140</f>
        <v>3253</v>
      </c>
      <c r="AJ301" s="63">
        <f>IF(ISERROR(AI301/AA301),"NM",IF(OR(AI301/AA301&lt;0.5,AI301/AA301&gt;2),"NM",(AI301/AA301-1)*100))</f>
        <v>15.822829879655353</v>
      </c>
      <c r="AK301" s="170">
        <f>AK228+AK140</f>
        <v>3257</v>
      </c>
      <c r="AL301" s="63">
        <f>IF(ISERROR(AK301/AC301),"NM",IF(OR(AK301/AC301&lt;0.5,AK301/AC301&gt;2),"NM",(AK301/AC301-1)*100))</f>
        <v>14.28070175438596</v>
      </c>
      <c r="AM301" s="170">
        <f>AM228+AM140</f>
        <v>3319</v>
      </c>
      <c r="AN301" s="63">
        <f>IF(ISERROR(AM301/AE301),"NM",IF(OR(AM301/AE301&lt;0.5,AM301/AE301&gt;2),"NM",(AM301/AE301-1)*100))</f>
        <v>13.160586430276178</v>
      </c>
      <c r="AO301" s="172">
        <f>AO228+AO140</f>
        <v>3455.4</v>
      </c>
      <c r="AP301" s="63">
        <f>IF(ISERROR(AO301/AG301),"NM",IF(OR(AO301/AG301&lt;0.5,AO301/AG301&gt;2),"NM",(AO301/AG301-1)*100))</f>
        <v>10.044585987261145</v>
      </c>
      <c r="AQ301" s="172">
        <f>AQ228+AQ140</f>
        <v>3563</v>
      </c>
      <c r="AR301" s="63">
        <f>IF(ISERROR(AQ301/AI301),"NM",IF(OR(AQ301/AI301&lt;0.5,AQ301/AI301&gt;2),"NM",(AQ301/AI301-1)*100))</f>
        <v>9.5296649246848997</v>
      </c>
      <c r="AS301" s="172">
        <f>AS228+AS140</f>
        <v>3546</v>
      </c>
      <c r="AT301" s="63">
        <f>IF(ISERROR(AS301/AK301),"NM",IF(OR(AS301/AK301&lt;0.5,AS301/AK301&gt;2),"NM",(AS301/AK301-1)*100))</f>
        <v>8.873196192815481</v>
      </c>
      <c r="AU301" s="172">
        <f>AU228+AU140</f>
        <v>3523</v>
      </c>
      <c r="AV301" s="63">
        <f>IF(ISERROR(AU301/AM301),"NM",IF(OR(AU301/AM301&lt;0.5,AU301/AM301&gt;2),"NM",(AU301/AM301-1)*100))</f>
        <v>6.1464296474841751</v>
      </c>
      <c r="AW301" s="172">
        <f>AW228+AW140</f>
        <v>3453</v>
      </c>
      <c r="AX301" s="63">
        <f>IF(ISERROR(AW301/AO301),"NM",IF(OR(AW301/AO301&lt;0.5,AW301/AO301&gt;2),"NM",(AW301/AO301-1)*100))</f>
        <v>-6.945650286508398E-2</v>
      </c>
      <c r="AY301" s="172">
        <f>AY228+AY140</f>
        <v>3533</v>
      </c>
      <c r="AZ301" s="65">
        <f>IF(ISERROR(AY301/AQ301),"NM",IF(OR(AY301/AQ301&lt;0.5,AY301/AQ301&gt;2),"NM",(AY301/AQ301-1)*100))</f>
        <v>-0.84198708953129309</v>
      </c>
      <c r="BA301" s="172">
        <f>BA228+BA140</f>
        <v>3636</v>
      </c>
      <c r="BB301" s="65">
        <f>IF(ISERROR(BA301/AS301),"NM",IF(OR(BA301/AS301&lt;0.5,BA301/AS301&gt;2),"NM",(BA301/AS301-1)*100))</f>
        <v>2.5380710659898442</v>
      </c>
      <c r="BC301" s="172">
        <f>BC228+BC140</f>
        <v>3664</v>
      </c>
      <c r="BD301" s="65">
        <f>IF(ISERROR(BC301/AU301),"NM",IF(OR(BC301/AU301&lt;0.5,BC301/AU301&gt;2),"NM",(BC301/AU301-1)*100))</f>
        <v>4.0022707919386891</v>
      </c>
      <c r="BE301" s="172">
        <f>BE228+BE140</f>
        <v>3669</v>
      </c>
      <c r="BF301" s="65">
        <f>IF(ISERROR(BE301/AW301),"NM",IF(OR(BE301/AW301&lt;0.5,BE301/AW301&gt;2),"NM",(BE301/AW301-1)*100))</f>
        <v>6.2554300608166802</v>
      </c>
      <c r="BG301" s="172">
        <f>BG228+BG140</f>
        <v>3726</v>
      </c>
      <c r="BH301" s="65">
        <f>IF(ISERROR(BG301/AY301),"NM",IF(OR(BG301/AY301&lt;0.5,BG301/AY301&gt;2),"NM",(BG301/AY301-1)*100))</f>
        <v>5.4627795075007146</v>
      </c>
      <c r="BI301" s="172">
        <f>BI228+BI140</f>
        <v>3741</v>
      </c>
      <c r="BJ301" s="65">
        <f>IF(ISERROR(BI301/BA301),"NM",IF(OR(BI301/BA301&lt;0.5,BI301/BA301&gt;2),"NM",(BI301/BA301-1)*100))</f>
        <v>2.8877887788778978</v>
      </c>
      <c r="BK301" s="172">
        <f>BK228+BK140</f>
        <v>3844</v>
      </c>
      <c r="BL301" s="65">
        <f>IF(ISERROR(BK301/BC301),"NM",IF(OR(BK301/BC301&lt;0.5,BK301/BC301&gt;2),"NM",(BK301/BC301-1)*100))</f>
        <v>4.9126637554585129</v>
      </c>
      <c r="BM301" s="172">
        <f>BM228+BM140</f>
        <v>4001</v>
      </c>
      <c r="BN301" s="65">
        <f>IF(ISERROR(BM301/BE301),"NM",IF(OR(BM301/BE301&lt;0.5,BM301/BE301&gt;2),"NM",(BM301/BE301-1)*100))</f>
        <v>9.0487871354592464</v>
      </c>
      <c r="BO301" s="172">
        <f>BO228+BO140</f>
        <v>4256</v>
      </c>
      <c r="BP301" s="65">
        <f>IF(ISERROR(BO301/BG301),"NM",IF(OR(BO301/BG301&lt;0.5,BO301/BG301&gt;2),"NM",(BO301/BG301-1)*100))</f>
        <v>14.224369296833061</v>
      </c>
      <c r="BQ301" s="172">
        <f>BQ228+BQ140</f>
        <v>4333</v>
      </c>
      <c r="BR301" s="65">
        <f>IF(ISERROR(BQ301/BI301),"NM",IF(OR(BQ301/BI301&lt;0.5,BQ301/BI301&gt;2),"NM",(BQ301/BI301-1)*100))</f>
        <v>15.824645816626571</v>
      </c>
      <c r="BS301" s="172">
        <f>BS228+BS140</f>
        <v>4286</v>
      </c>
      <c r="BT301" s="65">
        <f>IF(ISERROR(BS301/BK301),"NM",IF(OR(BS301/BK301&lt;0.5,BS301/BK301&gt;2),"NM",(BS301/BK301-1)*100))</f>
        <v>11.498439125910508</v>
      </c>
      <c r="BU301" s="172">
        <f>BU228+BU140</f>
        <v>4654</v>
      </c>
      <c r="BV301" s="65">
        <f>IF(ISERROR(BU301/BM301),"NM",IF(OR(BU301/BM301&lt;0.5,BU301/BM301&gt;2),"NM",(BU301/BM301-1)*100))</f>
        <v>16.320919770057497</v>
      </c>
      <c r="BW301" s="172">
        <f>BW228+BW140</f>
        <v>4809</v>
      </c>
      <c r="BX301" s="65">
        <f>IF(ISERROR(BW301/BO301),"NM",IF(OR(BW301/BO301&lt;0.5,BW301/BO301&gt;2),"NM",(BW301/BO301-1)*100))</f>
        <v>12.993421052631572</v>
      </c>
      <c r="BY301" s="172">
        <f>BY228+BY140</f>
        <v>4683</v>
      </c>
      <c r="BZ301" s="65">
        <f>IF(ISERROR(BY301/BQ301),"NM",IF(OR(BY301/BQ301&lt;0.5,BY301/BQ301&gt;2),"NM",(BY301/BQ301-1)*100))</f>
        <v>8.0775444264943541</v>
      </c>
      <c r="CA301" s="172">
        <f>CA228+CA140</f>
        <v>4866</v>
      </c>
      <c r="CB301" s="65">
        <f>IF(ISERROR(CA301/BS301),"NM",IF(OR(CA301/BS301&lt;0.5,CA301/BS301&gt;2),"NM",(CA301/BS301-1)*100))</f>
        <v>13.532431171255244</v>
      </c>
      <c r="CC301" s="172">
        <f>CC228+CC140</f>
        <v>5080</v>
      </c>
      <c r="CD301" s="65">
        <f>IF(ISERROR(CC301/BU301),"NM",IF(OR(CC301/BU301&lt;0.5,CC301/BU301&gt;2),"NM",(CC301/BU301-1)*100))</f>
        <v>9.1534164159862375</v>
      </c>
      <c r="CE301" s="172">
        <f>CE228+CE140</f>
        <v>5104.1540501712898</v>
      </c>
      <c r="CF301" s="65">
        <f>IF(ISERROR(CE301/BW301),"NM",IF(OR(CE301/BW301&lt;0.5,CE301/BW301&gt;2),"NM",(CE301/BW301-1)*100))</f>
        <v>6.1375348340879654</v>
      </c>
      <c r="CG301" s="172">
        <f>CG228+CG140</f>
        <v>5062</v>
      </c>
      <c r="CH301" s="65">
        <f>IF(ISERROR(CG301/BY301),"NM",IF(OR(CG301/BY301&lt;0.5,CG301/BY301&gt;2),"NM",(CG301/BY301-1)*100))</f>
        <v>8.093102711936794</v>
      </c>
      <c r="CI301" s="172">
        <f>CI228+CI140</f>
        <v>5378.7</v>
      </c>
      <c r="CJ301" s="65">
        <f>IF(ISERROR(CI301/CA301),"NM",IF(OR(CI301/CA301&lt;0.5,CI301/CA301&gt;2),"NM",(CI301/CA301-1)*100))</f>
        <v>10.53637484586929</v>
      </c>
      <c r="CK301" s="172">
        <f>CK228+CK140</f>
        <v>5584</v>
      </c>
      <c r="CL301" s="65">
        <f>IF(ISERROR(CK301/CC301),"NM",IF(OR(CK301/CC301&lt;0.5,CK301/CC301&gt;2),"NM",(CK301/CC301-1)*100))</f>
        <v>9.9212598425196816</v>
      </c>
      <c r="CM301" s="172">
        <f>CM228+CM140</f>
        <v>5688</v>
      </c>
      <c r="CN301" s="65">
        <f>IF(ISERROR(CM301/CE301),"NM",IF(OR(CM301/CE301&lt;0.5,CM301/CE301&gt;2),"NM",(CM301/CE301-1)*100))</f>
        <v>11.438642801329957</v>
      </c>
      <c r="CO301" s="172">
        <f>CO228+CO140</f>
        <v>5748</v>
      </c>
      <c r="CP301" s="65">
        <f>IF(ISERROR(CO301/CG301),"NM",IF(OR(CO301/CG301&lt;0.5,CO301/CG301&gt;2),"NM",(CO301/CG301-1)*100))</f>
        <v>13.551955748715926</v>
      </c>
      <c r="CQ301" s="172">
        <f>CQ228+CQ140</f>
        <v>6062</v>
      </c>
      <c r="CR301" s="65">
        <f>IF(ISERROR(CQ301/CI301),"NM",IF(OR(CQ301/CI301&lt;0.5,CQ301/CI301&gt;2),"NM",(CQ301/CI301-1)*100))</f>
        <v>12.703813189060554</v>
      </c>
      <c r="CS301" s="172">
        <f>CS228+CS140</f>
        <v>6197</v>
      </c>
      <c r="CT301" s="65">
        <f>IF(ISERROR(CS301/CK301),"NM",IF(OR(CS301/CK301&lt;0.5,CS301/CK301&gt;2),"NM",(CS301/CK301-1)*100))</f>
        <v>10.977793696275073</v>
      </c>
      <c r="CU301" s="172">
        <f>CU228+CU140</f>
        <v>6279</v>
      </c>
      <c r="CV301" s="65">
        <f>IF(ISERROR(CU301/CM301),"NM",IF(OR(CU301/CM301&lt;0.5,CU301/CM301&gt;2),"NM",(CU301/CM301-1)*100))</f>
        <v>10.390295358649793</v>
      </c>
      <c r="CW301" s="172">
        <f>CW228+CW140</f>
        <v>6313</v>
      </c>
      <c r="CX301" s="65">
        <f>IF(ISERROR(CW301/CO301),"NM",IF(OR(CW301/CO301&lt;0.5,CW301/CO301&gt;2),"NM",(CW301/CO301-1)*100))</f>
        <v>9.8295059151008992</v>
      </c>
      <c r="CY301" s="172">
        <f>CY228+CY140</f>
        <v>6552</v>
      </c>
      <c r="CZ301" s="65">
        <f>IF(ISERROR(CY301/CQ301),"NM",IF(OR(CY301/CQ301&lt;0.5,CY301/CQ301&gt;2),"NM",(CY301/CQ301-1)*100))</f>
        <v>8.0831408775981615</v>
      </c>
      <c r="DA301" s="172">
        <f>DA228+DA140</f>
        <v>6536</v>
      </c>
      <c r="DB301" s="65">
        <f>IF(ISERROR(DA301/CS301),"NM",IF(OR(DA301/CS301&lt;0.5,DA301/CS301&gt;2),"NM",(DA301/CS301-1)*100))</f>
        <v>5.4703888978538062</v>
      </c>
      <c r="DC301" s="172">
        <f>DC228+DC140</f>
        <v>6039</v>
      </c>
      <c r="DD301" s="65">
        <f>IF(ISERROR(DC301/CU301),"NM",IF(OR(DC301/CU301&lt;0.5,DC301/CU301&gt;2),"NM",(DC301/CU301-1)*100))</f>
        <v>-3.822264691829913</v>
      </c>
      <c r="DE301" s="172">
        <f>DE228+DE140</f>
        <v>5831</v>
      </c>
      <c r="DF301" s="65">
        <f>IF(ISERROR(DE301/CW301),"NM",IF(OR(DE301/CW301&lt;0.5,DE301/CW301&gt;2),"NM",(DE301/CW301-1)*100))</f>
        <v>-7.6350388088072263</v>
      </c>
      <c r="DG301" s="172">
        <f>DG228+DG140</f>
        <v>5851</v>
      </c>
      <c r="DH301" s="65">
        <f>IF(ISERROR(DG301/CY301),"NM",IF(OR(DG301/CY301&lt;0.5,DG301/CY301&gt;2),"NM",(DG301/CY301-1)*100))</f>
        <v>-10.699023199023195</v>
      </c>
      <c r="DI301" s="172">
        <f>DI228+DI140</f>
        <v>5739</v>
      </c>
      <c r="DJ301" s="65">
        <f>IF(ISERROR(DI301/DA301),"NM",IF(OR(DI301/DA301&lt;0.5,DI301/DA301&gt;2),"NM",(DI301/DA301-1)*100))</f>
        <v>-12.194002447980413</v>
      </c>
      <c r="DK301" s="172">
        <f>DK228+DK140</f>
        <v>5681</v>
      </c>
      <c r="DL301" s="65">
        <f>IF(ISERROR(DK301/DC301),"NM",IF(OR(DK301/DC301&lt;0.5,DK301/DC301&gt;2),"NM",(DK301/DC301-1)*100))</f>
        <v>-5.9281337969862573</v>
      </c>
      <c r="DM301" s="172">
        <f>DM228+DM140</f>
        <v>5733</v>
      </c>
      <c r="DN301" s="65">
        <f>IF(ISERROR(DM301/DE301),"NM",IF(OR(DM301/DE301&lt;0.5,DM301/DE301&gt;2),"NM",(DM301/DE301-1)*100))</f>
        <v>-1.6806722689075682</v>
      </c>
      <c r="DO301" s="172">
        <f>DO228+DO140</f>
        <v>5681</v>
      </c>
      <c r="DP301" s="65">
        <f>IF(ISERROR(DO301/DG301),"NM",IF(OR(DO301/DG301&lt;0.5,DO301/DG301&gt;2),"NM",(DO301/DG301-1)*100))</f>
        <v>-2.9054862416680871</v>
      </c>
      <c r="DQ301" s="172">
        <f>DQ228+DQ140</f>
        <v>5296</v>
      </c>
      <c r="DR301" s="65">
        <f>IF(ISERROR(DQ301/DI301),"NM",IF(OR(DQ301/DI301&lt;0.5,DQ301/DI301&gt;2),"NM",(DQ301/DI301-1)*100))</f>
        <v>-7.7191148283673128</v>
      </c>
      <c r="DS301" s="172">
        <f>DS228+DS140</f>
        <v>5199</v>
      </c>
      <c r="DT301" s="65">
        <f>IF(ISERROR(DS301/DK301),"NM",IF(OR(DS301/DK301&lt;0.5,DS301/DK301&gt;2),"NM",(DS301/DK301-1)*100))</f>
        <v>-8.4844217567329743</v>
      </c>
      <c r="DU301" s="172">
        <f>DU228+DU140</f>
        <v>5081</v>
      </c>
      <c r="DV301" s="65">
        <f>IF(ISERROR(DU301/DM301),"NM",IF(OR(DU301/DM301&lt;0.5,DU301/DM301&gt;2),"NM",(DU301/DM301-1)*100))</f>
        <v>-11.372754229897087</v>
      </c>
      <c r="DW301" s="172">
        <f>DW228+DW140</f>
        <v>5104</v>
      </c>
      <c r="DX301" s="65">
        <f>IF(ISERROR(DW301/DO301),"NM",IF(OR(DW301/DO301&lt;0.5,DW301/DO301&gt;2),"NM",(DW301/DO301-1)*100))</f>
        <v>-10.156662559408558</v>
      </c>
      <c r="DY301" s="172">
        <f>DY228+DY140</f>
        <v>5117</v>
      </c>
      <c r="DZ301" s="65">
        <f>IF(ISERROR(DY301/DQ301),"NM",IF(OR(DY301/DQ301&lt;0.5,DY301/DQ301&gt;2),"NM",(DY301/DQ301-1)*100))</f>
        <v>-3.3799093655589085</v>
      </c>
      <c r="EA301" s="172">
        <f>EA228+EA140</f>
        <v>5321</v>
      </c>
      <c r="EB301" s="65">
        <f>IF(ISERROR(EA301/DS301),"NM",IF(OR(EA301/DS301&lt;0.5,EA301/DS301&gt;2),"NM",(EA301/DS301-1)*100))</f>
        <v>2.3466051163685275</v>
      </c>
      <c r="EC301" s="170">
        <f>EC228+EC140</f>
        <v>5556</v>
      </c>
      <c r="ED301" s="65">
        <f>IF(ISERROR(EC301/DU301),"NM",IF(OR(EC301/DU301&lt;0.5,EC301/DU301&gt;2),"NM",(EC301/DU301-1)*100))</f>
        <v>9.3485534343633159</v>
      </c>
      <c r="EE301" s="170">
        <f>EE228+EE140</f>
        <v>5756</v>
      </c>
      <c r="EF301" s="65">
        <f>IF(ISERROR(EE301/DW301),"NM",IF(OR(EE301/DW301&lt;0.5,EE301/DW301&gt;2),"NM",(EE301/DW301-1)*100))</f>
        <v>12.774294670846388</v>
      </c>
      <c r="EG301" s="170">
        <f>EG228+EG140</f>
        <v>5501</v>
      </c>
      <c r="EH301" s="65">
        <f>IF(ISERROR(EG301/DY301),"NM",IF(OR(EG301/DY301&lt;0.5,EG301/DY301&gt;2),"NM",(EG301/DY301-1)*100))</f>
        <v>7.5043971076802718</v>
      </c>
      <c r="EI301" s="170">
        <f>EI228+EI140</f>
        <v>5330</v>
      </c>
      <c r="EJ301" s="65">
        <f>IF(ISERROR(EI301/EA301),"NM",IF(OR(EI301/EA301&lt;0.5,EI301/EA301&gt;2),"NM",(EI301/EA301-1)*100))</f>
        <v>0.16914113888366611</v>
      </c>
      <c r="EK301" s="170">
        <f>EK228+EK140</f>
        <v>5358</v>
      </c>
      <c r="EL301" s="65">
        <f>IF(ISERROR(EK301/EC301),"NM",IF(OR(EK301/EC301&lt;0.5,EK301/EC301&gt;2),"NM",(EK301/EC301-1)*100))</f>
        <v>-3.5637149028077797</v>
      </c>
      <c r="EM301" s="170">
        <f>EM228+EM140</f>
        <v>5347</v>
      </c>
      <c r="EN301" s="65">
        <f>IF(ISERROR(EM301/EE301),"NM",IF(OR(EM301/EE301&lt;0.5,EM301/EE301&gt;2),"NM",(EM301/EE301-1)*100))</f>
        <v>-7.1056289089645563</v>
      </c>
      <c r="EO301" s="170">
        <f>EO228+EO140</f>
        <v>5280</v>
      </c>
      <c r="EP301" s="65">
        <f>IF(ISERROR(EO301/EG301),"NM",IF(OR(EO301/EG301&lt;0.5,EO301/EG301&gt;2),"NM",(EO301/EG301-1)*100))</f>
        <v>-4.0174513724777317</v>
      </c>
      <c r="EQ301" s="170">
        <f>EQ228+EQ140</f>
        <v>5445.4187799490846</v>
      </c>
      <c r="ER301" s="65">
        <f>IF(ISERROR(EQ301/EI301),"NM",IF(OR(EQ301/EI301&lt;0.5,EQ301/EI301&gt;2),"NM",(EQ301/EI301-1)*100))</f>
        <v>2.165455533753935</v>
      </c>
      <c r="ES301" s="170">
        <f>ES228+ES140</f>
        <v>5479.6621345143767</v>
      </c>
      <c r="ET301" s="65">
        <f>IF(ISERROR(ES301/EK301),"NM",IF(OR(ES301/EK301&lt;0.5,ES301/EK301&gt;2),"NM",(ES301/EK301-1)*100))</f>
        <v>2.2706632048222541</v>
      </c>
      <c r="EU301" s="170">
        <f>EU228+EU140</f>
        <v>5472.4179446168273</v>
      </c>
      <c r="EV301" s="65">
        <f>IF(ISERROR(EU301/EM301),"NM",IF(OR(EU301/EM301&lt;0.5,EU301/EM301&gt;2),"NM",(EU301/EM301-1)*100))</f>
        <v>2.3455759232621443</v>
      </c>
      <c r="EW301" s="170">
        <f>EW228+EW140</f>
        <v>5493.8592677841598</v>
      </c>
      <c r="EX301" s="65">
        <f>IF(ISERROR(EW301/EO301),"NM",IF(OR(EW301/EO301&lt;0.5,EW301/EO301&gt;2),"NM",(EW301/EO301-1)*100))</f>
        <v>4.0503649201545366</v>
      </c>
      <c r="EY301" s="65"/>
      <c r="EZ301" s="323"/>
      <c r="FA301" s="173"/>
      <c r="FB301" s="170">
        <f>FB228+FB140</f>
        <v>7075.356042172818</v>
      </c>
      <c r="FC301" s="63"/>
      <c r="FD301" s="170">
        <f>FD228+FD140</f>
        <v>8627</v>
      </c>
      <c r="FE301" s="65">
        <f>IF(ISERROR(FD301/FB301),"NM",IF(OR(FD301/FB301&lt;0.5,FD301/FB301&gt;2),"NM",(FD301/FB301-1)*100))</f>
        <v>21.930259743517833</v>
      </c>
      <c r="FF301" s="170">
        <f>FF228+FF140</f>
        <v>9774</v>
      </c>
      <c r="FG301" s="65">
        <f>IF(ISERROR(FF301/FD301),"NM",IF(OR(FF301/FD301&lt;0.5,FF301/FD301&gt;2),"NM",(FF301/FD301-1)*100))</f>
        <v>13.295467717630704</v>
      </c>
      <c r="FH301" s="170">
        <f>FH228+FH140</f>
        <v>9627</v>
      </c>
      <c r="FI301" s="65">
        <f>IF(ISERROR(FH301/FF301),"NM",IF(OR(FH301/FF301&lt;0.5,FH301/FF301&gt;2),"NM",(FH301/FF301-1)*100))</f>
        <v>-1.5039901780233289</v>
      </c>
      <c r="FJ301" s="170">
        <f>FJ228+FJ140</f>
        <v>10210</v>
      </c>
      <c r="FK301" s="65">
        <f>IF(ISERROR(FJ301/FH301),"NM",IF(OR(FJ301/FH301&lt;0.5,FJ301/FH301&gt;2),"NM",(FJ301/FH301-1)*100))</f>
        <v>6.0558844915342247</v>
      </c>
      <c r="FL301" s="170">
        <f>FL228+FL140</f>
        <v>11731.6</v>
      </c>
      <c r="FM301" s="65">
        <f>IF(ISERROR(FL301/FJ301),"NM",IF(OR(FL301/FJ301&lt;0.5,FL301/FJ301&gt;2),"NM",(FL301/FJ301-1)*100))</f>
        <v>14.903036238981393</v>
      </c>
      <c r="FN301" s="170">
        <f>FN228+FN140</f>
        <v>13284.4</v>
      </c>
      <c r="FO301" s="65">
        <f>IF(ISERROR(FN301/FL301),"NM",IF(OR(FN301/FL301&lt;0.5,FN301/FL301&gt;2),"NM",(FN301/FL301-1)*100))</f>
        <v>13.23604623410275</v>
      </c>
      <c r="FP301" s="170">
        <f>FP228+FP140</f>
        <v>14085</v>
      </c>
      <c r="FQ301" s="65">
        <f>IF(ISERROR(FP301/FN301),"NM",IF(OR(FP301/FN301&lt;0.5,FP301/FN301&gt;2),"NM",(FP301/FN301-1)*100))</f>
        <v>6.0266176869109733</v>
      </c>
      <c r="FR301" s="174">
        <f>FR228+FR140</f>
        <v>14502</v>
      </c>
      <c r="FS301" s="65">
        <f>IF(ISERROR(FR301/FP301),"NM",IF(OR(FR301/FP301&lt;0.5,FR301/FP301&gt;2),"NM",(FR301/FP301-1)*100))</f>
        <v>2.9605963791267342</v>
      </c>
      <c r="FT301" s="174">
        <f>FT228+FT140</f>
        <v>15312</v>
      </c>
      <c r="FU301" s="65">
        <f>IF(ISERROR(FT301/FR301),"NM",IF(OR(FT301/FR301&lt;0.5,FT301/FR301&gt;2),"NM",(FT301/FR301-1)*100))</f>
        <v>5.585436491518414</v>
      </c>
      <c r="FV301" s="174">
        <f>FV228+FV140</f>
        <v>17529</v>
      </c>
      <c r="FW301" s="65">
        <f>IF(ISERROR(FV301/FT301),"NM",IF(OR(FV301/FT301&lt;0.5,FV301/FT301&gt;2),"NM",(FV301/FT301-1)*100))</f>
        <v>14.478840125391844</v>
      </c>
      <c r="FX301" s="174">
        <f>FX228+FX140</f>
        <v>19438</v>
      </c>
      <c r="FY301" s="65">
        <f>IF(ISERROR(FX301/FV301),"NM",IF(OR(FX301/FV301&lt;0.5,FX301/FV301&gt;2),"NM",(FX301/FV301-1)*100))</f>
        <v>10.89052427406012</v>
      </c>
      <c r="FZ301" s="174">
        <f>FZ228+FZ140</f>
        <v>21128.854050171289</v>
      </c>
      <c r="GA301" s="65">
        <f>IF(ISERROR(FZ301/FX301),"NM",IF(OR(FZ301/FX301&lt;0.5,FZ301/FX301&gt;2),"NM",(FZ301/FX301-1)*100))</f>
        <v>8.6987038284354732</v>
      </c>
      <c r="GB301" s="175">
        <f>GB228+GB140</f>
        <v>23695</v>
      </c>
      <c r="GC301" s="67">
        <f>IF(ISERROR(GB301/FZ301),"NM",IF(OR(GB301/FZ301&lt;0.5,GB301/FZ301&gt;2),"NM",(GB301/FZ301-1)*100))</f>
        <v>12.145220671860857</v>
      </c>
      <c r="GD301" s="175">
        <f>GD228+GD140</f>
        <v>25680</v>
      </c>
      <c r="GE301" s="67">
        <f>IF(ISERROR(GD301/GB301),"NM",IF(OR(GD301/GB301&lt;0.5,GD301/GB301&gt;2),"NM",(GD301/GB301-1)*100))</f>
        <v>8.3772947879299444</v>
      </c>
      <c r="GF301" s="175">
        <f>GF228+GF140</f>
        <v>23460</v>
      </c>
      <c r="GG301" s="67">
        <f>IF(ISERROR(GF301/GD301),"NM",IF(OR(GF301/GD301&lt;0.5,GF301/GD301&gt;2),"NM",(GF301/GD301-1)*100))</f>
        <v>-8.6448598130841159</v>
      </c>
      <c r="GH301" s="175">
        <f>GH228+GH140</f>
        <v>22391</v>
      </c>
      <c r="GI301" s="67">
        <f>IF(ISERROR(GH301/GF301),"NM",IF(OR(GH301/GF301&lt;0.5,GH301/GF301&gt;2),"NM",(GH301/GF301-1)*100))</f>
        <v>-4.5566922421142353</v>
      </c>
      <c r="GJ301" s="175">
        <f>GJ228+GJ140</f>
        <v>20501</v>
      </c>
      <c r="GK301" s="67">
        <f>IF(ISERROR(GJ301/GH301),"NM",IF(OR(GJ301/GH301&lt;0.5,GJ301/GH301&gt;2),"NM",(GJ301/GH301-1)*100))</f>
        <v>-8.440891429592245</v>
      </c>
      <c r="GL301" s="175">
        <f>GL228+GL140</f>
        <v>22134</v>
      </c>
      <c r="GM301" s="67">
        <f>IF(ISERROR(GL301/GJ301),"NM",IF(OR(GL301/GJ301&lt;0.5,GL301/GJ301&gt;2),"NM",(GL301/GJ301-1)*100))</f>
        <v>7.9654650992634579</v>
      </c>
      <c r="GN301" s="175">
        <f>GN228+GN140</f>
        <v>21315</v>
      </c>
      <c r="GO301" s="67">
        <f>IF(ISERROR(GN301/GL301),"NM",IF(OR(GN301/GL301&lt;0.5,GN301/GL301&gt;2),"NM",(GN301/GL301-1)*100))</f>
        <v>-3.7001897533206818</v>
      </c>
      <c r="GP301" s="175">
        <f>GP228+GP140</f>
        <v>21891.358126864448</v>
      </c>
      <c r="GQ301" s="67">
        <f>IF(ISERROR(GP301/GN301),"NM",IF(OR(GP301/GN301&lt;0.5,GP301/GN301&gt;2),"NM",(GP301/GN301-1)*100))</f>
        <v>2.7040024718013145</v>
      </c>
      <c r="GR301" s="170">
        <f>GR228+GR140</f>
        <v>21989.860914743374</v>
      </c>
      <c r="GS301" s="67">
        <f>IF(ISERROR(GR301/GP301),"NM",IF(OR(GR301/GP301&lt;0.5,GR301/GP301&gt;2),"NM",(GR301/GP301-1)*100))</f>
        <v>0.44996197727014131</v>
      </c>
      <c r="GT301" s="170">
        <f>GT228+GT140</f>
        <v>22544.532166056888</v>
      </c>
      <c r="GU301" s="67">
        <f>IF(ISERROR(GT301/GR301),"NM",IF(OR(GT301/GR301&lt;0.5,GT301/GR301&gt;2),"NM",(GT301/GR301-1)*100))</f>
        <v>2.5223954506307322</v>
      </c>
      <c r="GV301" s="170">
        <f>GV228+GV140</f>
        <v>23231.853135322752</v>
      </c>
      <c r="GW301" s="67">
        <f>IF(ISERROR(GV301/GT301),"NM",IF(OR(GV301/GT301&lt;0.5,GV301/GT301&gt;2),"NM",(GV301/GT301-1)*100))</f>
        <v>3.0487258027944275</v>
      </c>
      <c r="GX301" s="170">
        <f>GX228+GX140</f>
        <v>24052.208071461217</v>
      </c>
      <c r="GY301" s="67">
        <f>IF(ISERROR(GX301/GV301),"NM",IF(OR(GX301/GV301&lt;0.5,GX301/GV301&gt;2),"NM",(GX301/GV301-1)*100))</f>
        <v>3.5311644377226115</v>
      </c>
      <c r="GZ301" s="67">
        <f t="shared" si="947"/>
        <v>2.445744527233451</v>
      </c>
      <c r="HA301" s="280"/>
      <c r="HB301" s="176"/>
      <c r="HC301"/>
      <c r="HD301"/>
      <c r="HE301"/>
      <c r="HF301"/>
      <c r="HG301"/>
      <c r="HH301"/>
    </row>
    <row r="302" spans="1:216" s="169" customFormat="1" ht="13.5" customHeight="1" x14ac:dyDescent="0.2">
      <c r="A302" s="274"/>
      <c r="B302" s="54"/>
      <c r="C302" s="170"/>
      <c r="D302" s="63"/>
      <c r="E302" s="170"/>
      <c r="F302" s="63"/>
      <c r="G302" s="170"/>
      <c r="H302" s="63"/>
      <c r="I302" s="170"/>
      <c r="J302" s="63"/>
      <c r="K302" s="170"/>
      <c r="L302" s="63"/>
      <c r="M302" s="170"/>
      <c r="N302" s="63"/>
      <c r="O302" s="170"/>
      <c r="P302" s="63"/>
      <c r="Q302" s="170"/>
      <c r="R302" s="63"/>
      <c r="S302" s="170"/>
      <c r="T302" s="63"/>
      <c r="U302" s="170"/>
      <c r="V302" s="63"/>
      <c r="W302" s="170"/>
      <c r="X302" s="63"/>
      <c r="Y302" s="170"/>
      <c r="Z302" s="63"/>
      <c r="AA302" s="170"/>
      <c r="AB302" s="63"/>
      <c r="AC302" s="170"/>
      <c r="AD302" s="63"/>
      <c r="AE302" s="170"/>
      <c r="AF302" s="63"/>
      <c r="AG302" s="170"/>
      <c r="AH302" s="63"/>
      <c r="AI302" s="171"/>
      <c r="AJ302" s="63"/>
      <c r="AK302" s="170"/>
      <c r="AL302" s="63"/>
      <c r="AM302" s="170"/>
      <c r="AN302" s="63"/>
      <c r="AO302" s="172"/>
      <c r="AP302" s="63"/>
      <c r="AQ302" s="172"/>
      <c r="AR302" s="63"/>
      <c r="AS302" s="172"/>
      <c r="AT302" s="63"/>
      <c r="AU302" s="172"/>
      <c r="AV302" s="63"/>
      <c r="AW302" s="172"/>
      <c r="AX302" s="63"/>
      <c r="AY302" s="172"/>
      <c r="AZ302" s="65"/>
      <c r="BA302" s="172"/>
      <c r="BB302" s="65"/>
      <c r="BC302" s="172"/>
      <c r="BD302" s="65"/>
      <c r="BE302" s="172"/>
      <c r="BF302" s="65"/>
      <c r="BG302" s="172"/>
      <c r="BH302" s="65"/>
      <c r="BI302" s="172"/>
      <c r="BJ302" s="65"/>
      <c r="BK302" s="172"/>
      <c r="BL302" s="65"/>
      <c r="BM302" s="172"/>
      <c r="BN302" s="65"/>
      <c r="BO302" s="172"/>
      <c r="BP302" s="65"/>
      <c r="BQ302" s="172"/>
      <c r="BR302" s="65"/>
      <c r="BS302" s="172"/>
      <c r="BT302" s="65"/>
      <c r="BU302" s="172"/>
      <c r="BV302" s="65"/>
      <c r="BW302" s="172"/>
      <c r="BX302" s="65"/>
      <c r="BY302" s="172"/>
      <c r="BZ302" s="65"/>
      <c r="CA302" s="172"/>
      <c r="CB302" s="65"/>
      <c r="CC302" s="172"/>
      <c r="CD302" s="65"/>
      <c r="CE302" s="172"/>
      <c r="CF302" s="65"/>
      <c r="CG302" s="172"/>
      <c r="CH302" s="65"/>
      <c r="CI302" s="172"/>
      <c r="CJ302" s="65"/>
      <c r="CK302" s="172"/>
      <c r="CL302" s="65"/>
      <c r="CM302" s="172"/>
      <c r="CN302" s="65"/>
      <c r="CO302" s="172"/>
      <c r="CP302" s="65"/>
      <c r="CQ302" s="172"/>
      <c r="CR302" s="65"/>
      <c r="CS302" s="172"/>
      <c r="CT302" s="65"/>
      <c r="CU302" s="172"/>
      <c r="CV302" s="65"/>
      <c r="CW302" s="172"/>
      <c r="CX302" s="65"/>
      <c r="CY302" s="172"/>
      <c r="CZ302" s="65"/>
      <c r="DA302" s="172"/>
      <c r="DB302" s="65"/>
      <c r="DC302" s="172"/>
      <c r="DD302" s="65"/>
      <c r="DE302" s="172"/>
      <c r="DF302" s="65"/>
      <c r="DG302" s="172"/>
      <c r="DH302" s="65"/>
      <c r="DI302" s="172"/>
      <c r="DJ302" s="65"/>
      <c r="DK302" s="172"/>
      <c r="DL302" s="65"/>
      <c r="DM302" s="172"/>
      <c r="DN302" s="65"/>
      <c r="DO302" s="172"/>
      <c r="DP302" s="65"/>
      <c r="DQ302" s="172"/>
      <c r="DR302" s="65"/>
      <c r="DS302" s="172"/>
      <c r="DT302" s="65"/>
      <c r="DU302" s="172"/>
      <c r="DV302" s="65"/>
      <c r="DW302" s="172"/>
      <c r="DX302" s="65"/>
      <c r="DY302" s="172"/>
      <c r="DZ302" s="65"/>
      <c r="EA302" s="172"/>
      <c r="EB302" s="65"/>
      <c r="EC302" s="170"/>
      <c r="ED302" s="65"/>
      <c r="EE302" s="170"/>
      <c r="EF302" s="65"/>
      <c r="EG302" s="170"/>
      <c r="EH302" s="65"/>
      <c r="EI302" s="170"/>
      <c r="EJ302" s="65"/>
      <c r="EK302" s="170"/>
      <c r="EL302" s="65"/>
      <c r="EM302" s="170"/>
      <c r="EN302" s="65"/>
      <c r="EO302" s="170"/>
      <c r="EP302" s="65"/>
      <c r="EQ302" s="170"/>
      <c r="ER302" s="65"/>
      <c r="ES302" s="170"/>
      <c r="ET302" s="65"/>
      <c r="EU302" s="170"/>
      <c r="EV302" s="65"/>
      <c r="EW302" s="170"/>
      <c r="EX302" s="65"/>
      <c r="EY302" s="65"/>
      <c r="EZ302" s="323"/>
      <c r="FA302" s="173"/>
      <c r="FB302" s="170"/>
      <c r="FC302" s="63"/>
      <c r="FD302" s="170"/>
      <c r="FE302" s="65"/>
      <c r="FF302" s="170"/>
      <c r="FG302" s="65"/>
      <c r="FH302" s="170"/>
      <c r="FI302" s="65"/>
      <c r="FJ302" s="170"/>
      <c r="FK302" s="65"/>
      <c r="FL302" s="170"/>
      <c r="FM302" s="65"/>
      <c r="FN302" s="170"/>
      <c r="FO302" s="65"/>
      <c r="FP302" s="170"/>
      <c r="FQ302" s="65"/>
      <c r="FR302" s="174"/>
      <c r="FS302" s="65"/>
      <c r="FT302" s="174"/>
      <c r="FU302" s="65"/>
      <c r="FV302" s="174"/>
      <c r="FW302" s="65"/>
      <c r="FX302" s="174"/>
      <c r="FY302" s="65"/>
      <c r="FZ302" s="174"/>
      <c r="GA302" s="65"/>
      <c r="GB302" s="175"/>
      <c r="GC302" s="67"/>
      <c r="GD302" s="175"/>
      <c r="GE302" s="67"/>
      <c r="GF302" s="175"/>
      <c r="GG302" s="67"/>
      <c r="GH302" s="175"/>
      <c r="GI302" s="67"/>
      <c r="GJ302" s="553"/>
      <c r="GK302" s="67"/>
      <c r="GL302" s="553"/>
      <c r="GM302" s="67"/>
      <c r="GN302" s="553"/>
      <c r="GO302" s="67"/>
      <c r="GP302" s="553"/>
      <c r="GQ302" s="67"/>
      <c r="GR302" s="170"/>
      <c r="GS302" s="67"/>
      <c r="GT302" s="170"/>
      <c r="GU302" s="67"/>
      <c r="GV302" s="170"/>
      <c r="GW302" s="67"/>
      <c r="GX302" s="170"/>
      <c r="GY302" s="67"/>
      <c r="GZ302" s="67" t="str">
        <f t="shared" si="947"/>
        <v/>
      </c>
      <c r="HA302" s="280"/>
      <c r="HB302" s="176"/>
      <c r="HC302"/>
      <c r="HD302"/>
      <c r="HE302"/>
      <c r="HF302"/>
      <c r="HG302"/>
      <c r="HH302"/>
    </row>
    <row r="303" spans="1:216" s="4" customFormat="1" ht="13.5" customHeight="1" x14ac:dyDescent="0.2">
      <c r="B303" s="162" t="s">
        <v>37</v>
      </c>
      <c r="C303" s="59"/>
      <c r="D303" s="66"/>
      <c r="E303" s="59"/>
      <c r="F303" s="66"/>
      <c r="G303" s="59"/>
      <c r="H303" s="66"/>
      <c r="I303" s="59"/>
      <c r="J303" s="66"/>
      <c r="K303" s="59"/>
      <c r="L303" s="66"/>
      <c r="M303" s="59"/>
      <c r="N303" s="66"/>
      <c r="O303" s="59"/>
      <c r="P303" s="66"/>
      <c r="Q303" s="59"/>
      <c r="R303" s="66"/>
      <c r="S303" s="59"/>
      <c r="T303" s="66"/>
      <c r="U303" s="59"/>
      <c r="V303" s="66"/>
      <c r="W303" s="59"/>
      <c r="X303" s="66"/>
      <c r="Y303" s="59"/>
      <c r="Z303" s="66"/>
      <c r="AA303" s="59"/>
      <c r="AB303" s="66"/>
      <c r="AC303" s="59"/>
      <c r="AD303" s="66"/>
      <c r="AE303" s="59"/>
      <c r="AF303" s="66"/>
      <c r="AG303" s="59"/>
      <c r="AH303" s="66"/>
      <c r="AI303" s="165"/>
      <c r="AJ303" s="66"/>
      <c r="AK303" s="59"/>
      <c r="AL303" s="66"/>
      <c r="AM303" s="59"/>
      <c r="AN303" s="66"/>
      <c r="AO303" s="59"/>
      <c r="AP303" s="66"/>
      <c r="AQ303" s="59"/>
      <c r="AR303" s="66"/>
      <c r="AS303" s="59"/>
      <c r="AT303" s="66"/>
      <c r="AU303" s="59"/>
      <c r="AV303" s="66"/>
      <c r="AW303" s="59"/>
      <c r="AX303" s="66"/>
      <c r="AY303" s="59"/>
      <c r="AZ303" s="67"/>
      <c r="BA303" s="59"/>
      <c r="BB303" s="67"/>
      <c r="BC303" s="59"/>
      <c r="BD303" s="67"/>
      <c r="BE303" s="59"/>
      <c r="BF303" s="67"/>
      <c r="BG303" s="59"/>
      <c r="BH303" s="67"/>
      <c r="BI303" s="59"/>
      <c r="BJ303" s="67"/>
      <c r="BK303" s="59"/>
      <c r="BL303" s="67"/>
      <c r="BM303" s="59"/>
      <c r="BN303" s="67"/>
      <c r="BO303" s="59"/>
      <c r="BP303" s="67"/>
      <c r="BQ303" s="59"/>
      <c r="BR303" s="67"/>
      <c r="BS303" s="59"/>
      <c r="BT303" s="67"/>
      <c r="BU303" s="59"/>
      <c r="BV303" s="67"/>
      <c r="BW303" s="59"/>
      <c r="BX303" s="67"/>
      <c r="BY303" s="59"/>
      <c r="BZ303" s="67"/>
      <c r="CA303" s="59"/>
      <c r="CB303" s="67"/>
      <c r="CC303" s="59"/>
      <c r="CD303" s="67"/>
      <c r="CE303" s="59"/>
      <c r="CF303" s="67"/>
      <c r="CG303" s="59"/>
      <c r="CH303" s="67"/>
      <c r="CI303" s="59"/>
      <c r="CJ303" s="67"/>
      <c r="CK303" s="59"/>
      <c r="CL303" s="67"/>
      <c r="CM303" s="59"/>
      <c r="CN303" s="67"/>
      <c r="CO303" s="59"/>
      <c r="CP303" s="67"/>
      <c r="CQ303" s="59"/>
      <c r="CR303" s="67"/>
      <c r="CS303" s="59"/>
      <c r="CT303" s="67"/>
      <c r="CU303" s="59"/>
      <c r="CV303" s="67"/>
      <c r="CW303" s="59"/>
      <c r="CX303" s="67"/>
      <c r="CY303" s="59"/>
      <c r="CZ303" s="67"/>
      <c r="DA303" s="59"/>
      <c r="DB303" s="67"/>
      <c r="DC303" s="59"/>
      <c r="DD303" s="67"/>
      <c r="DE303" s="59"/>
      <c r="DF303" s="67"/>
      <c r="DG303" s="59"/>
      <c r="DH303" s="67"/>
      <c r="DI303" s="59"/>
      <c r="DJ303" s="67"/>
      <c r="DK303" s="59"/>
      <c r="DL303" s="67"/>
      <c r="DM303" s="59"/>
      <c r="DN303" s="67"/>
      <c r="DO303" s="59"/>
      <c r="DP303" s="67"/>
      <c r="DQ303" s="59"/>
      <c r="DR303" s="67"/>
      <c r="DS303" s="59"/>
      <c r="DT303" s="67"/>
      <c r="DU303" s="59"/>
      <c r="DV303" s="67"/>
      <c r="DW303" s="59"/>
      <c r="DX303" s="67"/>
      <c r="DY303" s="59"/>
      <c r="DZ303" s="67"/>
      <c r="EA303" s="59"/>
      <c r="EB303" s="67"/>
      <c r="EC303" s="59"/>
      <c r="ED303" s="67"/>
      <c r="EE303" s="59"/>
      <c r="EF303" s="67"/>
      <c r="EG303" s="59"/>
      <c r="EH303" s="67"/>
      <c r="EI303" s="59"/>
      <c r="EJ303" s="67"/>
      <c r="EK303" s="59"/>
      <c r="EL303" s="67"/>
      <c r="EM303" s="59"/>
      <c r="EN303" s="67"/>
      <c r="EO303" s="59"/>
      <c r="EP303" s="67"/>
      <c r="EQ303" s="59"/>
      <c r="ER303" s="67"/>
      <c r="ES303" s="59"/>
      <c r="ET303" s="67"/>
      <c r="EU303" s="59"/>
      <c r="EV303" s="67"/>
      <c r="EW303" s="59"/>
      <c r="EX303" s="67"/>
      <c r="EY303" s="67"/>
      <c r="EZ303" s="323"/>
      <c r="FA303" s="59"/>
      <c r="FB303" s="59"/>
      <c r="FC303" s="66"/>
      <c r="FD303" s="59"/>
      <c r="FE303" s="67"/>
      <c r="FF303" s="59"/>
      <c r="FG303" s="67"/>
      <c r="FH303" s="59"/>
      <c r="FI303" s="67"/>
      <c r="FJ303" s="59"/>
      <c r="FK303" s="67"/>
      <c r="FL303" s="59"/>
      <c r="FM303" s="67"/>
      <c r="FN303" s="59"/>
      <c r="FO303" s="67"/>
      <c r="FP303" s="59"/>
      <c r="FQ303" s="67"/>
      <c r="FR303" s="72"/>
      <c r="FS303" s="67"/>
      <c r="FT303" s="72"/>
      <c r="FU303" s="67"/>
      <c r="FV303" s="72"/>
      <c r="FW303" s="67"/>
      <c r="FX303" s="72"/>
      <c r="FY303" s="67"/>
      <c r="FZ303" s="72"/>
      <c r="GA303" s="67"/>
      <c r="GB303" s="72"/>
      <c r="GC303" s="67"/>
      <c r="GD303" s="72"/>
      <c r="GE303" s="67"/>
      <c r="GF303" s="72"/>
      <c r="GG303" s="67"/>
      <c r="GH303" s="72"/>
      <c r="GI303" s="67"/>
      <c r="GJ303" s="108"/>
      <c r="GK303" s="67"/>
      <c r="GL303" s="108"/>
      <c r="GM303" s="67"/>
      <c r="GN303" s="108"/>
      <c r="GO303" s="67"/>
      <c r="GP303" s="108"/>
      <c r="GQ303" s="67"/>
      <c r="GR303" s="59"/>
      <c r="GS303" s="67"/>
      <c r="GT303" s="59"/>
      <c r="GU303" s="67"/>
      <c r="GV303" s="59"/>
      <c r="GW303" s="67"/>
      <c r="GX303" s="59"/>
      <c r="GY303" s="67"/>
      <c r="GZ303" s="67" t="str">
        <f t="shared" si="947"/>
        <v/>
      </c>
      <c r="HA303" s="279"/>
      <c r="HB303" s="59"/>
      <c r="HC303"/>
      <c r="HD303"/>
      <c r="HE303"/>
      <c r="HF303"/>
      <c r="HG303"/>
      <c r="HH303"/>
    </row>
    <row r="304" spans="1:216" s="4" customFormat="1" ht="13.5" customHeight="1" x14ac:dyDescent="0.2">
      <c r="A304" s="4" t="s">
        <v>385</v>
      </c>
      <c r="B304" s="112" t="s">
        <v>372</v>
      </c>
      <c r="C304" s="71">
        <f>C186</f>
        <v>188</v>
      </c>
      <c r="D304" s="66"/>
      <c r="E304" s="71">
        <f>E186</f>
        <v>192</v>
      </c>
      <c r="F304" s="66"/>
      <c r="G304" s="71">
        <f>G186</f>
        <v>195</v>
      </c>
      <c r="H304" s="66"/>
      <c r="I304" s="71">
        <f>I186</f>
        <v>197</v>
      </c>
      <c r="J304" s="66"/>
      <c r="K304" s="71">
        <f>K186</f>
        <v>204</v>
      </c>
      <c r="L304" s="66">
        <f t="shared" ref="L304:L315" si="989">IF(ISERROR(K304/C304),"NM",IF(OR(K304/C304&lt;0.5,K304/C304&gt;2),"NM",(K304/C304-1)*100))</f>
        <v>8.5106382978723296</v>
      </c>
      <c r="M304" s="71">
        <f>M186</f>
        <v>201</v>
      </c>
      <c r="N304" s="66">
        <f t="shared" ref="N304:N314" si="990">IF(ISERROR(M304/E304),"NM",IF(OR(M304/E304&lt;0.5,M304/E304&gt;2),"NM",(M304/E304-1)*100))</f>
        <v>4.6875</v>
      </c>
      <c r="O304" s="71">
        <f>O186</f>
        <v>211</v>
      </c>
      <c r="P304" s="66">
        <f t="shared" ref="P304:P314" si="991">IF(ISERROR(O304/G304),"NM",IF(OR(O304/G304&lt;0.5,O304/G304&gt;2),"NM",(O304/G304-1)*100))</f>
        <v>8.2051282051281973</v>
      </c>
      <c r="Q304" s="71">
        <f>Q186</f>
        <v>208</v>
      </c>
      <c r="R304" s="66">
        <f t="shared" ref="R304:R314" si="992">IF(ISERROR(Q304/I304),"NM",IF(OR(Q304/I304&lt;0.5,Q304/I304&gt;2),"NM",(Q304/I304-1)*100))</f>
        <v>5.5837563451776706</v>
      </c>
      <c r="S304" s="71">
        <f>S186</f>
        <v>221</v>
      </c>
      <c r="T304" s="66">
        <f t="shared" ref="T304:T314" si="993">IF(ISERROR(S304/K304),"NM",IF(OR(S304/K304&lt;0.5,S304/K304&gt;2),"NM",(S304/K304-1)*100))</f>
        <v>8.333333333333325</v>
      </c>
      <c r="U304" s="71">
        <f>U186</f>
        <v>234</v>
      </c>
      <c r="V304" s="66">
        <f t="shared" ref="V304:V314" si="994">IF(ISERROR(U304/M304),"NM",IF(OR(U304/M304&lt;0.5,U304/M304&gt;2),"NM",(U304/M304-1)*100))</f>
        <v>16.417910447761198</v>
      </c>
      <c r="W304" s="71">
        <f>W186</f>
        <v>242</v>
      </c>
      <c r="X304" s="66">
        <f t="shared" ref="X304:X314" si="995">IF(ISERROR(W304/O304),"NM",IF(OR(W304/O304&lt;0.5,W304/O304&gt;2),"NM",(W304/O304-1)*100))</f>
        <v>14.691943127962093</v>
      </c>
      <c r="Y304" s="71">
        <f>Y186</f>
        <v>241</v>
      </c>
      <c r="Z304" s="66">
        <f t="shared" ref="Z304:Z314" si="996">IF(ISERROR(Y304/Q304),"NM",IF(OR(Y304/Q304&lt;0.5,Y304/Q304&gt;2),"NM",(Y304/Q304-1)*100))</f>
        <v>15.865384615384626</v>
      </c>
      <c r="AA304" s="71">
        <f>AA186</f>
        <v>284.59999999999991</v>
      </c>
      <c r="AB304" s="66">
        <f t="shared" ref="AB304:AB314" si="997">IF(ISERROR(AA304/S304),"NM",IF(OR(AA304/S304&lt;0.5,AA304/S304&gt;2),"NM",(AA304/S304-1)*100))</f>
        <v>28.778280542986391</v>
      </c>
      <c r="AC304" s="71">
        <f>AC186</f>
        <v>282</v>
      </c>
      <c r="AD304" s="66">
        <f>IF(ISERROR(AC304/U304),"NM",IF(OR(AC304/U304&lt;0.5,AC304/U304&gt;2),"NM",(AC304/U304-1)*100))</f>
        <v>20.512820512820507</v>
      </c>
      <c r="AE304" s="71">
        <f>AE186</f>
        <v>276</v>
      </c>
      <c r="AF304" s="66">
        <f t="shared" ref="AF304:AF314" si="998">IF(ISERROR(AE304/W304),"NM",IF(OR(AE304/W304&lt;0.5,AE304/W304&gt;2),"NM",(AE304/W304-1)*100))</f>
        <v>14.049586776859503</v>
      </c>
      <c r="AG304" s="71">
        <f>AG186</f>
        <v>297</v>
      </c>
      <c r="AH304" s="66">
        <f t="shared" ref="AH304:AH314" si="999">IF(ISERROR(AG304/Y304),"NM",IF(OR(AG304/Y304&lt;0.5,AG304/Y304&gt;2),"NM",(AG304/Y304-1)*100))</f>
        <v>23.236514522821583</v>
      </c>
      <c r="AI304" s="71">
        <f>AI186</f>
        <v>349</v>
      </c>
      <c r="AJ304" s="66">
        <f t="shared" ref="AJ304:AJ314" si="1000">IF(ISERROR(AI304/AA304),"NM",IF(OR(AI304/AA304&lt;0.5,AI304/AA304&gt;2),"NM",(AI304/AA304-1)*100))</f>
        <v>22.628250175685217</v>
      </c>
      <c r="AK304" s="71">
        <f>AK186</f>
        <v>344</v>
      </c>
      <c r="AL304" s="66">
        <f t="shared" ref="AL304:AL314" si="1001">IF(ISERROR(AK304/AC304),"NM",IF(OR(AK304/AC304&lt;0.5,AK304/AC304&gt;2),"NM",(AK304/AC304-1)*100))</f>
        <v>21.98581560283688</v>
      </c>
      <c r="AM304" s="71">
        <f>AM186</f>
        <v>346</v>
      </c>
      <c r="AN304" s="66">
        <f t="shared" ref="AN304:AN314" si="1002">IF(ISERROR(AM304/AE304),"NM",IF(OR(AM304/AE304&lt;0.5,AM304/AE304&gt;2),"NM",(AM304/AE304-1)*100))</f>
        <v>25.362318840579711</v>
      </c>
      <c r="AO304" s="87">
        <f>AO186</f>
        <v>354.40000000000009</v>
      </c>
      <c r="AP304" s="66">
        <f t="shared" ref="AP304:AP314" si="1003">IF(ISERROR(AO304/AG304),"NM",IF(OR(AO304/AG304&lt;0.5,AO304/AG304&gt;2),"NM",(AO304/AG304-1)*100))</f>
        <v>19.326599326599347</v>
      </c>
      <c r="AQ304" s="87">
        <f>AQ186</f>
        <v>399</v>
      </c>
      <c r="AR304" s="66">
        <f t="shared" ref="AR304:AR314" si="1004">IF(ISERROR(AQ304/AI304),"NM",IF(OR(AQ304/AI304&lt;0.5,AQ304/AI304&gt;2),"NM",(AQ304/AI304-1)*100))</f>
        <v>14.326647564469909</v>
      </c>
      <c r="AS304" s="87">
        <f>AS186</f>
        <v>405</v>
      </c>
      <c r="AT304" s="66">
        <f t="shared" ref="AT304:AT314" si="1005">IF(ISERROR(AS304/AK304),"NM",IF(OR(AS304/AK304&lt;0.5,AS304/AK304&gt;2),"NM",(AS304/AK304-1)*100))</f>
        <v>17.732558139534895</v>
      </c>
      <c r="AU304" s="87">
        <f>AU186</f>
        <v>392</v>
      </c>
      <c r="AV304" s="66">
        <f t="shared" ref="AV304:AV314" si="1006">IF(ISERROR(AU304/AM304),"NM",IF(OR(AU304/AM304&lt;0.5,AU304/AM304&gt;2),"NM",(AU304/AM304-1)*100))</f>
        <v>13.294797687861282</v>
      </c>
      <c r="AW304" s="87">
        <f>AW186</f>
        <v>364.23</v>
      </c>
      <c r="AX304" s="66">
        <f t="shared" ref="AX304:AX314" si="1007">IF(ISERROR(AW304/AO304),"NM",IF(OR(AW304/AO304&lt;0.5,AW304/AO304&gt;2),"NM",(AW304/AO304-1)*100))</f>
        <v>2.7737020316026983</v>
      </c>
      <c r="AY304" s="87">
        <f>AY186</f>
        <v>424.5</v>
      </c>
      <c r="AZ304" s="67">
        <f t="shared" ref="AZ304:AZ314" si="1008">IF(ISERROR(AY304/AQ304),"NM",IF(OR(AY304/AQ304&lt;0.5,AY304/AQ304&gt;2),"NM",(AY304/AQ304-1)*100))</f>
        <v>6.3909774436090139</v>
      </c>
      <c r="BA304" s="87">
        <f>BA186</f>
        <v>432</v>
      </c>
      <c r="BB304" s="67">
        <f t="shared" ref="BB304:BB314" si="1009">IF(ISERROR(BA304/AS304),"NM",IF(OR(BA304/AS304&lt;0.5,BA304/AS304&gt;2),"NM",(BA304/AS304-1)*100))</f>
        <v>6.6666666666666652</v>
      </c>
      <c r="BC304" s="87">
        <f>BC186</f>
        <v>407</v>
      </c>
      <c r="BD304" s="67">
        <f t="shared" ref="BD304:BD314" si="1010">IF(ISERROR(BC304/AU304),"NM",IF(OR(BC304/AU304&lt;0.5,BC304/AU304&gt;2),"NM",(BC304/AU304-1)*100))</f>
        <v>3.8265306122448939</v>
      </c>
      <c r="BE304" s="87">
        <f>BE186</f>
        <v>388</v>
      </c>
      <c r="BF304" s="67">
        <f t="shared" ref="BF304:BF315" si="1011">IF(ISERROR(BE304/AW304),"NM",IF(OR(BE304/AW304&lt;0.5,BE304/AW304&gt;2),"NM",(BE304/AW304-1)*100))</f>
        <v>6.5260961480383184</v>
      </c>
      <c r="BG304" s="87">
        <f>BG186</f>
        <v>465</v>
      </c>
      <c r="BH304" s="67">
        <f t="shared" ref="BH304:BH315" si="1012">IF(ISERROR(BG304/AY304),"NM",IF(OR(BG304/AY304&lt;0.5,BG304/AY304&gt;2),"NM",(BG304/AY304-1)*100))</f>
        <v>9.5406360424028271</v>
      </c>
      <c r="BI304" s="87">
        <f>BI186</f>
        <v>461</v>
      </c>
      <c r="BJ304" s="67">
        <f t="shared" ref="BJ304:BJ314" si="1013">IF(ISERROR(BI304/BA304),"NM",IF(OR(BI304/BA304&lt;0.5,BI304/BA304&gt;2),"NM",(BI304/BA304-1)*100))</f>
        <v>6.7129629629629539</v>
      </c>
      <c r="BK304" s="87">
        <f>BK186</f>
        <v>468</v>
      </c>
      <c r="BL304" s="67">
        <f t="shared" ref="BL304:BL315" si="1014">IF(ISERROR(BK304/BC304),"NM",IF(OR(BK304/BC304&lt;0.5,BK304/BC304&gt;2),"NM",(BK304/BC304-1)*100))</f>
        <v>14.987714987714984</v>
      </c>
      <c r="BM304" s="87">
        <f>BM186</f>
        <v>446</v>
      </c>
      <c r="BN304" s="67">
        <f t="shared" ref="BN304:BN315" si="1015">IF(ISERROR(BM304/BE304),"NM",IF(OR(BM304/BE304&lt;0.5,BM304/BE304&gt;2),"NM",(BM304/BE304-1)*100))</f>
        <v>14.948453608247414</v>
      </c>
      <c r="BO304" s="87">
        <f>BO186</f>
        <v>554</v>
      </c>
      <c r="BP304" s="67">
        <f t="shared" ref="BP304:BP315" si="1016">IF(ISERROR(BO304/BG304),"NM",IF(OR(BO304/BG304&lt;0.5,BO304/BG304&gt;2),"NM",(BO304/BG304-1)*100))</f>
        <v>19.13978494623656</v>
      </c>
      <c r="BQ304" s="87">
        <f>BQ186</f>
        <v>573</v>
      </c>
      <c r="BR304" s="67">
        <f t="shared" ref="BR304:BR315" si="1017">IF(ISERROR(BQ304/BI304),"NM",IF(OR(BQ304/BI304&lt;0.5,BQ304/BI304&gt;2),"NM",(BQ304/BI304-1)*100))</f>
        <v>24.295010845986976</v>
      </c>
      <c r="BS304" s="87">
        <f>BS186</f>
        <v>563</v>
      </c>
      <c r="BT304" s="67">
        <f t="shared" ref="BT304:BT315" si="1018">IF(ISERROR(BS304/BK304),"NM",IF(OR(BS304/BK304&lt;0.5,BS304/BK304&gt;2),"NM",(BS304/BK304-1)*100))</f>
        <v>20.299145299145295</v>
      </c>
      <c r="BU304" s="87">
        <f>BU186</f>
        <v>560</v>
      </c>
      <c r="BV304" s="67">
        <f t="shared" ref="BV304:BV315" si="1019">IF(ISERROR(BU304/BM304),"NM",IF(OR(BU304/BM304&lt;0.5,BU304/BM304&gt;2),"NM",(BU304/BM304-1)*100))</f>
        <v>25.560538116591935</v>
      </c>
      <c r="BW304" s="87">
        <f>BW186</f>
        <v>681</v>
      </c>
      <c r="BX304" s="67">
        <f t="shared" ref="BX304:BX315" si="1020">IF(ISERROR(BW304/BO304),"NM",IF(OR(BW304/BO304&lt;0.5,BW304/BO304&gt;2),"NM",(BW304/BO304-1)*100))</f>
        <v>22.924187725631761</v>
      </c>
      <c r="BY304" s="87">
        <f>BY186</f>
        <v>679</v>
      </c>
      <c r="BZ304" s="67">
        <f t="shared" ref="BZ304:BZ315" si="1021">IF(ISERROR(BY304/BQ304),"NM",IF(OR(BY304/BQ304&lt;0.5,BY304/BQ304&gt;2),"NM",(BY304/BQ304-1)*100))</f>
        <v>18.499127399650959</v>
      </c>
      <c r="CA304" s="87">
        <f>CA186</f>
        <v>725</v>
      </c>
      <c r="CB304" s="67">
        <f t="shared" ref="CB304:CB315" si="1022">IF(ISERROR(CA304/BS304),"NM",IF(OR(CA304/BS304&lt;0.5,CA304/BS304&gt;2),"NM",(CA304/BS304-1)*100))</f>
        <v>28.774422735346363</v>
      </c>
      <c r="CC304" s="87">
        <f>CC186</f>
        <v>714</v>
      </c>
      <c r="CD304" s="67">
        <f t="shared" ref="CD304:CD315" si="1023">IF(ISERROR(CC304/BU304),"NM",IF(OR(CC304/BU304&lt;0.5,CC304/BU304&gt;2),"NM",(CC304/BU304-1)*100))</f>
        <v>27.499999999999993</v>
      </c>
      <c r="CE304" s="87">
        <f>CE186</f>
        <v>815.6805171842193</v>
      </c>
      <c r="CF304" s="67">
        <f t="shared" ref="CF304:CF315" si="1024">IF(ISERROR(CE304/BW304),"NM",IF(OR(CE304/BW304&lt;0.5,CE304/BW304&gt;2),"NM",(CE304/BW304-1)*100))</f>
        <v>19.776874770076258</v>
      </c>
      <c r="CG304" s="87">
        <f>CG186</f>
        <v>791.81314502987516</v>
      </c>
      <c r="CH304" s="67">
        <f t="shared" ref="CH304:CH315" si="1025">IF(ISERROR(CG304/BY304),"NM",IF(OR(CG304/BY304&lt;0.5,CG304/BY304&gt;2),"NM",(CG304/BY304-1)*100))</f>
        <v>16.614601624429337</v>
      </c>
      <c r="CI304" s="87">
        <f>CI186</f>
        <v>860.91971075344054</v>
      </c>
      <c r="CJ304" s="67">
        <f t="shared" ref="CJ304:CJ315" si="1026">IF(ISERROR(CI304/CA304),"NM",IF(OR(CI304/CA304&lt;0.5,CI304/CA304&gt;2),"NM",(CI304/CA304-1)*100))</f>
        <v>18.747546310819384</v>
      </c>
      <c r="CK304" s="87">
        <f>CK186</f>
        <v>886.74545894889798</v>
      </c>
      <c r="CL304" s="67">
        <f t="shared" ref="CL304:CL315" si="1027">IF(ISERROR(CK304/CC304),"NM",IF(OR(CK304/CC304&lt;0.5,CK304/CC304&gt;2),"NM",(CK304/CC304-1)*100))</f>
        <v>24.194041869593551</v>
      </c>
      <c r="CM304" s="87">
        <f>CM186</f>
        <v>995</v>
      </c>
      <c r="CN304" s="67">
        <f t="shared" ref="CN304:CN315" si="1028">IF(ISERROR(CM304/CE304),"NM",IF(OR(CM304/CE304&lt;0.5,CM304/CE304&gt;2),"NM",(CM304/CE304-1)*100))</f>
        <v>21.9840340719186</v>
      </c>
      <c r="CO304" s="87">
        <f>CO186</f>
        <v>924.57123942625981</v>
      </c>
      <c r="CP304" s="67">
        <f t="shared" ref="CP304:CP315" si="1029">IF(ISERROR(CO304/CG304),"NM",IF(OR(CO304/CG304&lt;0.5,CO304/CG304&gt;2),"NM",(CO304/CG304-1)*100))</f>
        <v>16.766341305356281</v>
      </c>
      <c r="CQ304" s="87">
        <f>CQ186</f>
        <v>1018.9535098997173</v>
      </c>
      <c r="CR304" s="67">
        <f t="shared" ref="CR304:CR315" si="1030">IF(ISERROR(CQ304/CI304),"NM",IF(OR(CQ304/CI304&lt;0.5,CQ304/CI304&gt;2),"NM",(CQ304/CI304-1)*100))</f>
        <v>18.356392259618758</v>
      </c>
      <c r="CS304" s="87">
        <f>CS186</f>
        <v>1033.5</v>
      </c>
      <c r="CT304" s="67">
        <f t="shared" ref="CT304:CT315" si="1031">IF(ISERROR(CS304/CK304),"NM",IF(OR(CS304/CK304&lt;0.5,CS304/CK304&gt;2),"NM",(CS304/CK304-1)*100))</f>
        <v>16.549793356151742</v>
      </c>
      <c r="CU304" s="87">
        <f>CU186</f>
        <v>1005</v>
      </c>
      <c r="CV304" s="67">
        <f t="shared" ref="CV304:CV315" si="1032">IF(ISERROR(CU304/CM304),"NM",IF(OR(CU304/CM304&lt;0.5,CU304/CM304&gt;2),"NM",(CU304/CM304-1)*100))</f>
        <v>1.0050251256281451</v>
      </c>
      <c r="CW304" s="87">
        <f>CW186</f>
        <v>964</v>
      </c>
      <c r="CX304" s="67">
        <f t="shared" ref="CX304:CX315" si="1033">IF(ISERROR(CW304/CO304),"NM",IF(OR(CW304/CO304&lt;0.5,CW304/CO304&gt;2),"NM",(CW304/CO304-1)*100))</f>
        <v>4.2645454338605226</v>
      </c>
      <c r="CY304" s="87">
        <f>CY186</f>
        <v>994</v>
      </c>
      <c r="CZ304" s="67">
        <f t="shared" ref="CZ304:CZ315" si="1034">IF(ISERROR(CY304/CQ304),"NM",IF(OR(CY304/CQ304&lt;0.5,CY304/CQ304&gt;2),"NM",(CY304/CQ304-1)*100))</f>
        <v>-2.4489350747879723</v>
      </c>
      <c r="DA304" s="87">
        <f>DA186</f>
        <v>906</v>
      </c>
      <c r="DB304" s="67">
        <f t="shared" ref="DB304:DB315" si="1035">IF(ISERROR(DA304/CS304),"NM",IF(OR(DA304/CS304&lt;0.5,DA304/CS304&gt;2),"NM",(DA304/CS304-1)*100))</f>
        <v>-12.336719883889691</v>
      </c>
      <c r="DC304" s="87">
        <f>DC186</f>
        <v>985</v>
      </c>
      <c r="DD304" s="67">
        <f t="shared" ref="DD304:DD315" si="1036">IF(ISERROR(DC304/CU304),"NM",IF(OR(DC304/CU304&lt;0.5,DC304/CU304&gt;2),"NM",(DC304/CU304-1)*100))</f>
        <v>-1.9900497512437831</v>
      </c>
      <c r="DE304" s="87">
        <f>DE186</f>
        <v>936</v>
      </c>
      <c r="DF304" s="67">
        <f t="shared" ref="DF304:DF315" si="1037">IF(ISERROR(DE304/CW304),"NM",IF(OR(DE304/CW304&lt;0.5,DE304/CW304&gt;2),"NM",(DE304/CW304-1)*100))</f>
        <v>-2.9045643153526979</v>
      </c>
      <c r="DG304" s="87">
        <f>DG186</f>
        <v>842</v>
      </c>
      <c r="DH304" s="67">
        <f t="shared" ref="DH304:DH315" si="1038">IF(ISERROR(DG304/CY304),"NM",IF(OR(DG304/CY304&lt;0.5,DG304/CY304&gt;2),"NM",(DG304/CY304-1)*100))</f>
        <v>-15.291750503018109</v>
      </c>
      <c r="DI304" s="87">
        <f>DI186</f>
        <v>848</v>
      </c>
      <c r="DJ304" s="67">
        <f t="shared" ref="DJ304:DJ315" si="1039">IF(ISERROR(DI304/DA304),"NM",IF(OR(DI304/DA304&lt;0.5,DI304/DA304&gt;2),"NM",(DI304/DA304-1)*100))</f>
        <v>-6.4017660044150109</v>
      </c>
      <c r="DK304" s="87">
        <f>DK186</f>
        <v>928</v>
      </c>
      <c r="DL304" s="67">
        <f t="shared" ref="DL304:DL315" si="1040">IF(ISERROR(DK304/DC304),"NM",IF(OR(DK304/DC304&lt;0.5,DK304/DC304&gt;2),"NM",(DK304/DC304-1)*100))</f>
        <v>-5.7868020304568502</v>
      </c>
      <c r="DM304" s="87">
        <f>DM186</f>
        <v>921</v>
      </c>
      <c r="DN304" s="67">
        <f t="shared" ref="DN304:DZ315" si="1041">IF(ISERROR(DM304/DE304),"NM",IF(OR(DM304/DE304&lt;0.5,DM304/DE304&gt;2),"NM",(DM304/DE304-1)*100))</f>
        <v>-1.602564102564108</v>
      </c>
      <c r="DO304" s="87">
        <f>DO186</f>
        <v>822</v>
      </c>
      <c r="DP304" s="67">
        <f t="shared" si="1041"/>
        <v>-2.3752969121140111</v>
      </c>
      <c r="DQ304" s="87">
        <f>DQ186</f>
        <v>764</v>
      </c>
      <c r="DR304" s="67">
        <f t="shared" si="1041"/>
        <v>-9.9056603773584939</v>
      </c>
      <c r="DS304" s="87">
        <f>DS186</f>
        <v>811</v>
      </c>
      <c r="DT304" s="67">
        <f t="shared" si="1041"/>
        <v>-12.607758620689658</v>
      </c>
      <c r="DU304" s="87">
        <f>DU186</f>
        <v>747</v>
      </c>
      <c r="DV304" s="67">
        <f t="shared" si="1041"/>
        <v>-18.892508143322473</v>
      </c>
      <c r="DW304" s="87">
        <f>DW186</f>
        <v>744</v>
      </c>
      <c r="DX304" s="67">
        <f t="shared" si="1041"/>
        <v>-9.4890510948905096</v>
      </c>
      <c r="DY304" s="87">
        <f t="shared" ref="DY304:EA304" si="1042">DY186</f>
        <v>793</v>
      </c>
      <c r="DZ304" s="67">
        <f t="shared" si="1041"/>
        <v>3.7958115183245988</v>
      </c>
      <c r="EA304" s="87">
        <f t="shared" si="1042"/>
        <v>806</v>
      </c>
      <c r="EB304" s="67">
        <f t="shared" ref="EB304:EB315" si="1043">IF(ISERROR(EA304/DS304),"NM",IF(OR(EA304/DS304&lt;0.5,EA304/DS304&gt;2),"NM",(EA304/DS304-1)*100))</f>
        <v>-0.61652281134402243</v>
      </c>
      <c r="EC304" s="87">
        <f t="shared" ref="EC304:EE304" si="1044">EC186</f>
        <v>802</v>
      </c>
      <c r="ED304" s="67">
        <f t="shared" ref="ED304:ED315" si="1045">IF(ISERROR(EC304/DU304),"NM",IF(OR(EC304/DU304&lt;0.5,EC304/DU304&gt;2),"NM",(EC304/DU304-1)*100))</f>
        <v>7.3627844712182089</v>
      </c>
      <c r="EE304" s="87">
        <f t="shared" si="1044"/>
        <v>828</v>
      </c>
      <c r="EF304" s="67">
        <f t="shared" ref="EF304:EF315" si="1046">IF(ISERROR(EE304/DW304),"NM",IF(OR(EE304/DW304&lt;0.5,EE304/DW304&gt;2),"NM",(EE304/DW304-1)*100))</f>
        <v>11.290322580645151</v>
      </c>
      <c r="EG304" s="87">
        <f t="shared" ref="EG304:EI304" si="1047">EG186</f>
        <v>786</v>
      </c>
      <c r="EH304" s="67">
        <f t="shared" ref="EH304:EH315" si="1048">IF(ISERROR(EG304/DY304),"NM",IF(OR(EG304/DY304&lt;0.5,EG304/DY304&gt;2),"NM",(EG304/DY304-1)*100))</f>
        <v>-0.88272383354350836</v>
      </c>
      <c r="EI304" s="87">
        <f t="shared" si="1047"/>
        <v>769</v>
      </c>
      <c r="EJ304" s="67">
        <f t="shared" ref="EJ304:EJ315" si="1049">IF(ISERROR(EI304/EA304),"NM",IF(OR(EI304/EA304&lt;0.5,EI304/EA304&gt;2),"NM",(EI304/EA304-1)*100))</f>
        <v>-4.5905707196029821</v>
      </c>
      <c r="EK304" s="87">
        <f t="shared" ref="EK304:EM304" si="1050">EK186</f>
        <v>791</v>
      </c>
      <c r="EL304" s="67">
        <f t="shared" ref="EL304:EL315" si="1051">IF(ISERROR(EK304/EC304),"NM",IF(OR(EK304/EC304&lt;0.5,EK304/EC304&gt;2),"NM",(EK304/EC304-1)*100))</f>
        <v>-1.3715710723191998</v>
      </c>
      <c r="EM304" s="87">
        <f t="shared" si="1050"/>
        <v>725.93000000000029</v>
      </c>
      <c r="EN304" s="67">
        <f t="shared" ref="EN304:EN315" si="1052">IF(ISERROR(EM304/EE304),"NM",IF(OR(EM304/EE304&lt;0.5,EM304/EE304&gt;2),"NM",(EM304/EE304-1)*100))</f>
        <v>-12.327294685990298</v>
      </c>
      <c r="EO304" s="87">
        <f t="shared" ref="EO304" si="1053">EO186</f>
        <v>747</v>
      </c>
      <c r="EP304" s="67">
        <f t="shared" ref="EP304:EP315" si="1054">IF(ISERROR(EO304/EG304),"NM",IF(OR(EO304/EG304&lt;0.5,EO304/EG304&gt;2),"NM",(EO304/EG304-1)*100))</f>
        <v>-4.961832061068705</v>
      </c>
      <c r="EQ304" s="71">
        <f t="shared" ref="EQ304:ES304" si="1055">EQ186</f>
        <v>789.59251346890278</v>
      </c>
      <c r="ER304" s="67">
        <f t="shared" ref="ER304:ER315" si="1056">IF(ISERROR(EQ304/EI304),"NM",IF(OR(EQ304/EI304&lt;0.5,EQ304/EI304&gt;2),"NM",(EQ304/EI304-1)*100))</f>
        <v>2.6778300999873661</v>
      </c>
      <c r="ES304" s="71">
        <f t="shared" si="1055"/>
        <v>776.83785367343444</v>
      </c>
      <c r="ET304" s="67">
        <f t="shared" ref="ET304:ET315" si="1057">IF(ISERROR(ES304/EK304),"NM",IF(OR(ES304/EK304&lt;0.5,ES304/EK304&gt;2),"NM",(ES304/EK304-1)*100))</f>
        <v>-1.7904104079096816</v>
      </c>
      <c r="EU304" s="71">
        <f t="shared" ref="EU304" si="1058">EU186</f>
        <v>796.66285279474232</v>
      </c>
      <c r="EV304" s="67">
        <f t="shared" ref="EV304:EX315" si="1059">IF(ISERROR(EU304/EM304),"NM",IF(OR(EU304/EM304&lt;0.5,EU304/EM304&gt;2),"NM",(EU304/EM304-1)*100))</f>
        <v>9.7437566700290681</v>
      </c>
      <c r="EW304" s="71">
        <f t="shared" ref="EW304" si="1060">EW186</f>
        <v>778.32446006763621</v>
      </c>
      <c r="EX304" s="67">
        <f t="shared" si="1059"/>
        <v>4.1933681482779317</v>
      </c>
      <c r="EY304" s="67"/>
      <c r="EZ304" s="323"/>
      <c r="FA304" s="59"/>
      <c r="FB304" s="71">
        <f>FB186</f>
        <v>502.36126037130452</v>
      </c>
      <c r="FC304" s="66"/>
      <c r="FD304" s="71">
        <f>FD186</f>
        <v>651</v>
      </c>
      <c r="FE304" s="67">
        <f t="shared" ref="FE304:FE314" si="1061">IF(ISERROR(FD304/FB304),"NM",IF(OR(FD304/FB304&lt;0.5,FD304/FB304&gt;2),"NM",(FD304/FB304-1)*100))</f>
        <v>29.588017897485528</v>
      </c>
      <c r="FF304" s="71">
        <f>FF186</f>
        <v>772</v>
      </c>
      <c r="FG304" s="67">
        <f t="shared" ref="FG304:FG314" si="1062">IF(ISERROR(FF304/FD304),"NM",IF(OR(FF304/FD304&lt;0.5,FF304/FD304&gt;2),"NM",(FF304/FD304-1)*100))</f>
        <v>18.586789554531478</v>
      </c>
      <c r="FH304" s="71">
        <f>FH186</f>
        <v>824</v>
      </c>
      <c r="FI304" s="67">
        <f t="shared" ref="FI304:FI314" si="1063">IF(ISERROR(FH304/FF304),"NM",IF(OR(FH304/FF304&lt;0.5,FH304/FF304&gt;2),"NM",(FH304/FF304-1)*100))</f>
        <v>6.7357512953367893</v>
      </c>
      <c r="FJ304" s="71">
        <f>FJ186</f>
        <v>938</v>
      </c>
      <c r="FK304" s="67">
        <f t="shared" ref="FK304:FK314" si="1064">IF(ISERROR(FJ304/FH304),"NM",IF(OR(FJ304/FH304&lt;0.5,FJ304/FH304&gt;2),"NM",(FJ304/FH304-1)*100))</f>
        <v>13.834951456310684</v>
      </c>
      <c r="FL304" s="71">
        <f>FL186</f>
        <v>1139.5999999999999</v>
      </c>
      <c r="FM304" s="67">
        <f t="shared" ref="FM304:FM314" si="1065">IF(ISERROR(FL304/FJ304),"NM",IF(OR(FL304/FJ304&lt;0.5,FL304/FJ304&gt;2),"NM",(FL304/FJ304-1)*100))</f>
        <v>21.492537313432834</v>
      </c>
      <c r="FN304" s="71">
        <f>FN186</f>
        <v>1393.4</v>
      </c>
      <c r="FO304" s="67">
        <f t="shared" ref="FO304:FO314" si="1066">IF(ISERROR(FN304/FL304),"NM",IF(OR(FN304/FL304&lt;0.5,FN304/FL304&gt;2),"NM",(FN304/FL304-1)*100))</f>
        <v>22.27097227097228</v>
      </c>
      <c r="FP304" s="71">
        <f>FP186</f>
        <v>1560.23</v>
      </c>
      <c r="FQ304" s="67">
        <f t="shared" ref="FQ304:FQ314" si="1067">IF(ISERROR(FP304/FN304),"NM",IF(OR(FP304/FN304&lt;0.5,FP304/FN304&gt;2),"NM",(FP304/FN304-1)*100))</f>
        <v>11.972872111382227</v>
      </c>
      <c r="FR304" s="87">
        <f>FR186</f>
        <v>1651.5</v>
      </c>
      <c r="FS304" s="67">
        <f t="shared" ref="FS304:FS314" si="1068">IF(ISERROR(FR304/FP304),"NM",IF(OR(FR304/FP304&lt;0.5,FR304/FP304&gt;2),"NM",(FR304/FP304-1)*100))</f>
        <v>5.8497785582894757</v>
      </c>
      <c r="FT304" s="87">
        <f>FT186</f>
        <v>1840</v>
      </c>
      <c r="FU304" s="67">
        <f t="shared" ref="FU304:FU314" si="1069">IF(ISERROR(FT304/FR304),"NM",IF(OR(FT304/FR304&lt;0.5,FT304/FR304&gt;2),"NM",(FT304/FR304-1)*100))</f>
        <v>11.413866182258548</v>
      </c>
      <c r="FV304" s="87">
        <f>FV186</f>
        <v>2250</v>
      </c>
      <c r="FW304" s="67">
        <f t="shared" ref="FW304:FW315" si="1070">IF(ISERROR(FV304/FT304),"NM",IF(OR(FV304/FT304&lt;0.5,FV304/FT304&gt;2),"NM",(FV304/FT304-1)*100))</f>
        <v>22.282608695652172</v>
      </c>
      <c r="FX304" s="87">
        <f>FX186</f>
        <v>2799</v>
      </c>
      <c r="FY304" s="67">
        <f t="shared" ref="FY304:FY315" si="1071">IF(ISERROR(FX304/FV304),"NM",IF(OR(FX304/FV304&lt;0.5,FX304/FV304&gt;2),"NM",(FX304/FV304-1)*100))</f>
        <v>24.4</v>
      </c>
      <c r="FZ304" s="87">
        <f>FZ186</f>
        <v>3355.158831916433</v>
      </c>
      <c r="GA304" s="67">
        <f t="shared" ref="GA304:GA315" si="1072">IF(ISERROR(FZ304/FX304),"NM",IF(OR(FZ304/FX304&lt;0.5,FZ304/FX304&gt;2),"NM",(FZ304/FX304-1)*100))</f>
        <v>19.86991182266642</v>
      </c>
      <c r="GB304" s="87">
        <f>GB186</f>
        <v>3972.0247493259772</v>
      </c>
      <c r="GC304" s="67">
        <f t="shared" ref="GC304:GC315" si="1073">IF(ISERROR(GB304/FZ304),"NM",IF(OR(GB304/FZ304&lt;0.5,GB304/FZ304&gt;2),"NM",(GB304/FZ304-1)*100))</f>
        <v>18.385595088420793</v>
      </c>
      <c r="GD304" s="87">
        <f>GD186</f>
        <v>3869</v>
      </c>
      <c r="GE304" s="67">
        <f t="shared" ref="GE304:GE315" si="1074">IF(ISERROR(GD304/GB304),"NM",IF(OR(GD304/GB304&lt;0.5,GD304/GB304&gt;2),"NM",(GD304/GB304-1)*100))</f>
        <v>-2.5937589976865016</v>
      </c>
      <c r="GF304" s="87">
        <f>GF186</f>
        <v>3611</v>
      </c>
      <c r="GG304" s="67">
        <f t="shared" ref="GG304:GW315" si="1075">IF(ISERROR(GF304/GD304),"NM",IF(OR(GF304/GD304&lt;0.5,GF304/GD304&gt;2),"NM",(GF304/GD304-1)*100))</f>
        <v>-6.6683897647970998</v>
      </c>
      <c r="GH304" s="87">
        <f>GH186</f>
        <v>3435</v>
      </c>
      <c r="GI304" s="67">
        <f t="shared" si="1075"/>
        <v>-4.8739961229576245</v>
      </c>
      <c r="GJ304" s="87">
        <f>GJ186</f>
        <v>3095</v>
      </c>
      <c r="GK304" s="67">
        <f t="shared" si="1075"/>
        <v>-9.8981077147015988</v>
      </c>
      <c r="GL304" s="87">
        <f>GL186</f>
        <v>3222</v>
      </c>
      <c r="GM304" s="67">
        <f t="shared" si="1075"/>
        <v>4.1033925686591255</v>
      </c>
      <c r="GN304" s="87">
        <f>GN186</f>
        <v>3032.9300000000003</v>
      </c>
      <c r="GO304" s="67">
        <f t="shared" ref="GO304:GO315" si="1076">IF(ISERROR(GN304/GL304),"NM",IF(OR(GN304/GL304&lt;0.5,GN304/GL304&gt;2),"NM",(GN304/GL304-1)*100))</f>
        <v>-5.8680943513345625</v>
      </c>
      <c r="GP304" s="87">
        <f>GP186</f>
        <v>3141.4176800047157</v>
      </c>
      <c r="GQ304" s="67">
        <f t="shared" ref="GQ304:GQ315" si="1077">IF(ISERROR(GP304/GN304),"NM",IF(OR(GP304/GN304&lt;0.5,GP304/GN304&gt;2),"NM",(GP304/GN304-1)*100))</f>
        <v>3.5769925453180695</v>
      </c>
      <c r="GR304" s="71">
        <f>GR186</f>
        <v>3120.3561258295431</v>
      </c>
      <c r="GS304" s="67">
        <f t="shared" si="1075"/>
        <v>-0.67044743235611381</v>
      </c>
      <c r="GT304" s="71">
        <f>GT186</f>
        <v>3259.6358039899787</v>
      </c>
      <c r="GU304" s="67">
        <f t="shared" si="1075"/>
        <v>4.4635827624774249</v>
      </c>
      <c r="GV304" s="71">
        <f>GV186</f>
        <v>3365.0208508412707</v>
      </c>
      <c r="GW304" s="67">
        <f t="shared" si="1075"/>
        <v>3.2330313319756332</v>
      </c>
      <c r="GX304" s="71">
        <f>GX186</f>
        <v>3494.4127513896183</v>
      </c>
      <c r="GY304" s="67">
        <f t="shared" ref="GY304:GY315" si="1078">IF(ISERROR(GX304/GV304),"NM",IF(OR(GX304/GV304&lt;0.5,GX304/GV304&gt;2),"NM",(GX304/GV304-1)*100))</f>
        <v>3.8452035301950405</v>
      </c>
      <c r="GZ304" s="67">
        <f t="shared" si="947"/>
        <v>2.8732269067966332</v>
      </c>
      <c r="HA304" s="280"/>
      <c r="HB304" s="59"/>
      <c r="HC304"/>
      <c r="HD304"/>
      <c r="HE304"/>
      <c r="HF304"/>
      <c r="HG304"/>
      <c r="HH304"/>
    </row>
    <row r="305" spans="1:216" s="4" customFormat="1" ht="13.5" customHeight="1" x14ac:dyDescent="0.2">
      <c r="A305" s="4" t="s">
        <v>386</v>
      </c>
      <c r="B305" s="112" t="s">
        <v>463</v>
      </c>
      <c r="C305" s="71">
        <f>C277</f>
        <v>70</v>
      </c>
      <c r="D305" s="66"/>
      <c r="E305" s="71">
        <f>E277</f>
        <v>71</v>
      </c>
      <c r="F305" s="66"/>
      <c r="G305" s="71">
        <f>G277</f>
        <v>75</v>
      </c>
      <c r="H305" s="66"/>
      <c r="I305" s="71">
        <f>I277</f>
        <v>74</v>
      </c>
      <c r="J305" s="66"/>
      <c r="K305" s="71">
        <f>K277</f>
        <v>81</v>
      </c>
      <c r="L305" s="66">
        <f t="shared" si="989"/>
        <v>15.714285714285726</v>
      </c>
      <c r="M305" s="71">
        <f>M277</f>
        <v>85</v>
      </c>
      <c r="N305" s="66">
        <f t="shared" si="990"/>
        <v>19.718309859154925</v>
      </c>
      <c r="O305" s="71">
        <f>O277</f>
        <v>86</v>
      </c>
      <c r="P305" s="66">
        <f t="shared" si="991"/>
        <v>14.666666666666671</v>
      </c>
      <c r="Q305" s="71">
        <f>Q277</f>
        <v>93</v>
      </c>
      <c r="R305" s="66">
        <f t="shared" si="992"/>
        <v>25.675675675675681</v>
      </c>
      <c r="S305" s="71">
        <f>S277</f>
        <v>92</v>
      </c>
      <c r="T305" s="66">
        <f t="shared" si="993"/>
        <v>13.58024691358024</v>
      </c>
      <c r="U305" s="71">
        <f>U277</f>
        <v>98</v>
      </c>
      <c r="V305" s="66">
        <f t="shared" si="994"/>
        <v>15.294117647058814</v>
      </c>
      <c r="W305" s="71">
        <f>W277</f>
        <v>100</v>
      </c>
      <c r="X305" s="66">
        <f t="shared" si="995"/>
        <v>16.279069767441868</v>
      </c>
      <c r="Y305" s="71">
        <f>Y277</f>
        <v>112</v>
      </c>
      <c r="Z305" s="66">
        <f t="shared" si="996"/>
        <v>20.430107526881724</v>
      </c>
      <c r="AA305" s="71">
        <f>AA277</f>
        <v>107</v>
      </c>
      <c r="AB305" s="66">
        <f t="shared" si="997"/>
        <v>16.304347826086961</v>
      </c>
      <c r="AC305" s="71">
        <f>AC277</f>
        <v>104</v>
      </c>
      <c r="AD305" s="66">
        <f>IF(ISERROR(AC305/U305),"NM",IF(OR(AC305/U305&lt;0.5,AC305/U305&gt;2),"NM",(AC305/U305-1)*100))</f>
        <v>6.1224489795918435</v>
      </c>
      <c r="AE305" s="71">
        <f>AE277</f>
        <v>117</v>
      </c>
      <c r="AF305" s="66">
        <f t="shared" si="998"/>
        <v>16.999999999999993</v>
      </c>
      <c r="AG305" s="71">
        <f>AG277</f>
        <v>123</v>
      </c>
      <c r="AH305" s="66">
        <f t="shared" si="999"/>
        <v>9.8214285714285801</v>
      </c>
      <c r="AI305" s="71">
        <f>AI277</f>
        <v>122</v>
      </c>
      <c r="AJ305" s="66">
        <f t="shared" si="1000"/>
        <v>14.018691588785037</v>
      </c>
      <c r="AK305" s="71">
        <f>AK277</f>
        <v>121</v>
      </c>
      <c r="AL305" s="66">
        <f t="shared" si="1001"/>
        <v>16.346153846153854</v>
      </c>
      <c r="AM305" s="71">
        <f>AM277</f>
        <v>127</v>
      </c>
      <c r="AN305" s="66">
        <f t="shared" si="1002"/>
        <v>8.547008547008538</v>
      </c>
      <c r="AO305" s="87">
        <f>AO277</f>
        <v>129</v>
      </c>
      <c r="AP305" s="66">
        <f t="shared" si="1003"/>
        <v>4.8780487804878092</v>
      </c>
      <c r="AQ305" s="87">
        <f>AQ277</f>
        <v>133</v>
      </c>
      <c r="AR305" s="66">
        <f t="shared" si="1004"/>
        <v>9.0163934426229488</v>
      </c>
      <c r="AS305" s="87">
        <f>AS277</f>
        <v>130</v>
      </c>
      <c r="AT305" s="66">
        <f t="shared" si="1005"/>
        <v>7.4380165289256173</v>
      </c>
      <c r="AU305" s="87">
        <f>AU277</f>
        <v>133</v>
      </c>
      <c r="AV305" s="66">
        <f t="shared" si="1006"/>
        <v>4.7244094488188892</v>
      </c>
      <c r="AW305" s="87">
        <f>AW277</f>
        <v>129</v>
      </c>
      <c r="AX305" s="66">
        <f t="shared" si="1007"/>
        <v>0</v>
      </c>
      <c r="AY305" s="87">
        <f>AY277</f>
        <v>147</v>
      </c>
      <c r="AZ305" s="67">
        <f t="shared" si="1008"/>
        <v>10.526315789473696</v>
      </c>
      <c r="BA305" s="87">
        <f>BA277</f>
        <v>150</v>
      </c>
      <c r="BB305" s="67">
        <f t="shared" si="1009"/>
        <v>15.384615384615374</v>
      </c>
      <c r="BC305" s="87">
        <f>BC277</f>
        <v>162</v>
      </c>
      <c r="BD305" s="67">
        <f t="shared" si="1010"/>
        <v>21.804511278195491</v>
      </c>
      <c r="BE305" s="87">
        <f>BE277</f>
        <v>154.30000000000001</v>
      </c>
      <c r="BF305" s="67">
        <f t="shared" si="1011"/>
        <v>19.612403100775211</v>
      </c>
      <c r="BG305" s="87">
        <f>BG277</f>
        <v>169</v>
      </c>
      <c r="BH305" s="67">
        <f t="shared" si="1012"/>
        <v>14.965986394557817</v>
      </c>
      <c r="BI305" s="87">
        <f>BI277</f>
        <v>171</v>
      </c>
      <c r="BJ305" s="67">
        <f t="shared" si="1013"/>
        <v>13.999999999999989</v>
      </c>
      <c r="BK305" s="87">
        <f>BK277</f>
        <v>182</v>
      </c>
      <c r="BL305" s="67">
        <f t="shared" si="1014"/>
        <v>12.345679012345689</v>
      </c>
      <c r="BM305" s="87">
        <f>BM277</f>
        <v>171</v>
      </c>
      <c r="BN305" s="67">
        <f t="shared" si="1015"/>
        <v>10.823071937783535</v>
      </c>
      <c r="BO305" s="87">
        <f>BO277</f>
        <v>191</v>
      </c>
      <c r="BP305" s="67">
        <f t="shared" si="1016"/>
        <v>13.017751479289942</v>
      </c>
      <c r="BQ305" s="87">
        <f>BQ277</f>
        <v>190</v>
      </c>
      <c r="BR305" s="67">
        <f t="shared" si="1017"/>
        <v>11.111111111111116</v>
      </c>
      <c r="BS305" s="87">
        <f>BS277</f>
        <v>204</v>
      </c>
      <c r="BT305" s="67">
        <f t="shared" si="1018"/>
        <v>12.087912087912089</v>
      </c>
      <c r="BU305" s="87">
        <f>BU277</f>
        <v>160</v>
      </c>
      <c r="BV305" s="67">
        <f t="shared" si="1019"/>
        <v>-6.4327485380117011</v>
      </c>
      <c r="BW305" s="87">
        <f>BW277</f>
        <v>204</v>
      </c>
      <c r="BX305" s="67">
        <f t="shared" si="1020"/>
        <v>6.8062827225130906</v>
      </c>
      <c r="BY305" s="87">
        <f>BY277</f>
        <v>198</v>
      </c>
      <c r="BZ305" s="67">
        <f t="shared" si="1021"/>
        <v>4.2105263157894646</v>
      </c>
      <c r="CA305" s="87">
        <f>CA277</f>
        <v>216</v>
      </c>
      <c r="CB305" s="67">
        <f t="shared" si="1022"/>
        <v>5.8823529411764719</v>
      </c>
      <c r="CC305" s="87">
        <f>CC277</f>
        <v>158</v>
      </c>
      <c r="CD305" s="67">
        <f t="shared" si="1023"/>
        <v>-1.2499999999999956</v>
      </c>
      <c r="CE305" s="87">
        <f>CE277</f>
        <v>246</v>
      </c>
      <c r="CF305" s="67">
        <f t="shared" si="1024"/>
        <v>20.588235294117641</v>
      </c>
      <c r="CG305" s="87">
        <f>CG277</f>
        <v>225</v>
      </c>
      <c r="CH305" s="67">
        <f t="shared" si="1025"/>
        <v>13.636363636363647</v>
      </c>
      <c r="CI305" s="87">
        <f>CI277</f>
        <v>226.29999999999995</v>
      </c>
      <c r="CJ305" s="67">
        <f t="shared" si="1026"/>
        <v>4.7685185185184942</v>
      </c>
      <c r="CK305" s="87">
        <f>CK277</f>
        <v>225.40000000000009</v>
      </c>
      <c r="CL305" s="67">
        <f t="shared" si="1027"/>
        <v>42.658227848101319</v>
      </c>
      <c r="CM305" s="87">
        <f>CM277</f>
        <v>251</v>
      </c>
      <c r="CN305" s="67">
        <f t="shared" si="1028"/>
        <v>2.0325203252032464</v>
      </c>
      <c r="CO305" s="87">
        <f>CO277</f>
        <v>243</v>
      </c>
      <c r="CP305" s="67">
        <f t="shared" si="1029"/>
        <v>8.0000000000000071</v>
      </c>
      <c r="CQ305" s="87">
        <f>CQ277</f>
        <v>213.40000000000009</v>
      </c>
      <c r="CR305" s="67">
        <f t="shared" si="1030"/>
        <v>-5.7003977021652048</v>
      </c>
      <c r="CS305" s="87">
        <f>CS277</f>
        <v>196</v>
      </c>
      <c r="CT305" s="67">
        <f t="shared" si="1031"/>
        <v>-13.043478260869602</v>
      </c>
      <c r="CU305" s="87">
        <f>CU277</f>
        <v>271</v>
      </c>
      <c r="CV305" s="67">
        <f t="shared" si="1032"/>
        <v>7.9681274900398336</v>
      </c>
      <c r="CW305" s="87">
        <f>CW277</f>
        <v>258</v>
      </c>
      <c r="CX305" s="67">
        <f t="shared" si="1033"/>
        <v>6.1728395061728447</v>
      </c>
      <c r="CY305" s="87">
        <f>CY277</f>
        <v>260</v>
      </c>
      <c r="CZ305" s="67">
        <f t="shared" si="1034"/>
        <v>21.836925960637245</v>
      </c>
      <c r="DA305" s="87">
        <f>DA277</f>
        <v>208</v>
      </c>
      <c r="DB305" s="67">
        <f t="shared" si="1035"/>
        <v>6.1224489795918435</v>
      </c>
      <c r="DC305" s="87">
        <f>DC277</f>
        <v>281</v>
      </c>
      <c r="DD305" s="67">
        <f t="shared" si="1036"/>
        <v>3.6900369003689981</v>
      </c>
      <c r="DE305" s="87">
        <f>DE277</f>
        <v>283</v>
      </c>
      <c r="DF305" s="67">
        <f t="shared" si="1037"/>
        <v>9.6899224806201509</v>
      </c>
      <c r="DG305" s="87">
        <f>DG277</f>
        <v>269</v>
      </c>
      <c r="DH305" s="67">
        <f t="shared" si="1038"/>
        <v>3.4615384615384714</v>
      </c>
      <c r="DI305" s="87">
        <f>DI277</f>
        <v>205</v>
      </c>
      <c r="DJ305" s="67">
        <f t="shared" si="1039"/>
        <v>-1.4423076923076872</v>
      </c>
      <c r="DK305" s="87">
        <f>DK277</f>
        <v>303</v>
      </c>
      <c r="DL305" s="67">
        <f t="shared" si="1040"/>
        <v>7.8291814946619187</v>
      </c>
      <c r="DM305" s="87">
        <f>DM277</f>
        <v>300</v>
      </c>
      <c r="DN305" s="67">
        <f t="shared" si="1041"/>
        <v>6.0070671378091856</v>
      </c>
      <c r="DO305" s="87">
        <f>DO277</f>
        <v>269</v>
      </c>
      <c r="DP305" s="67">
        <f t="shared" si="1041"/>
        <v>0</v>
      </c>
      <c r="DQ305" s="87">
        <f>DQ277</f>
        <v>201</v>
      </c>
      <c r="DR305" s="67">
        <f t="shared" si="1041"/>
        <v>-1.9512195121951237</v>
      </c>
      <c r="DS305" s="87">
        <f>DS277</f>
        <v>285</v>
      </c>
      <c r="DT305" s="67">
        <f t="shared" si="1041"/>
        <v>-5.9405940594059459</v>
      </c>
      <c r="DU305" s="87">
        <f>DU277</f>
        <v>293</v>
      </c>
      <c r="DV305" s="67">
        <f t="shared" si="1041"/>
        <v>-2.3333333333333317</v>
      </c>
      <c r="DW305" s="87">
        <f>DW277</f>
        <v>278</v>
      </c>
      <c r="DX305" s="67">
        <f t="shared" si="1041"/>
        <v>3.3457249070631967</v>
      </c>
      <c r="DY305" s="87">
        <f t="shared" ref="DY305:EA305" si="1079">DY277</f>
        <v>237</v>
      </c>
      <c r="DZ305" s="67">
        <f t="shared" si="1041"/>
        <v>17.910447761194035</v>
      </c>
      <c r="EA305" s="87">
        <f t="shared" si="1079"/>
        <v>332</v>
      </c>
      <c r="EB305" s="67">
        <f t="shared" si="1043"/>
        <v>16.491228070175445</v>
      </c>
      <c r="EC305" s="87">
        <f t="shared" ref="EC305:EE305" si="1080">EC277</f>
        <v>291</v>
      </c>
      <c r="ED305" s="67">
        <f t="shared" si="1045"/>
        <v>-0.68259385665528916</v>
      </c>
      <c r="EE305" s="87">
        <f t="shared" si="1080"/>
        <v>323</v>
      </c>
      <c r="EF305" s="67">
        <f t="shared" si="1046"/>
        <v>16.187050359712241</v>
      </c>
      <c r="EG305" s="87">
        <f t="shared" ref="EG305:EI305" si="1081">EG277</f>
        <v>263</v>
      </c>
      <c r="EH305" s="67">
        <f t="shared" si="1048"/>
        <v>10.970464135021096</v>
      </c>
      <c r="EI305" s="87">
        <f t="shared" si="1081"/>
        <v>310</v>
      </c>
      <c r="EJ305" s="67">
        <f t="shared" si="1049"/>
        <v>-6.6265060240963898</v>
      </c>
      <c r="EK305" s="87">
        <f t="shared" ref="EK305:EM305" si="1082">EK277</f>
        <v>330</v>
      </c>
      <c r="EL305" s="67">
        <f t="shared" si="1051"/>
        <v>13.4020618556701</v>
      </c>
      <c r="EM305" s="87">
        <f t="shared" si="1082"/>
        <v>316</v>
      </c>
      <c r="EN305" s="67">
        <f t="shared" si="1052"/>
        <v>-2.1671826625387025</v>
      </c>
      <c r="EO305" s="87">
        <f t="shared" ref="EO305" si="1083">EO277</f>
        <v>288</v>
      </c>
      <c r="EP305" s="67">
        <f t="shared" si="1054"/>
        <v>9.5057034220532355</v>
      </c>
      <c r="EQ305" s="71">
        <f t="shared" ref="EQ305:ES305" si="1084">EQ277</f>
        <v>309.36865651031621</v>
      </c>
      <c r="ER305" s="67">
        <f t="shared" si="1056"/>
        <v>-0.20365919022057311</v>
      </c>
      <c r="ES305" s="71">
        <f t="shared" si="1084"/>
        <v>323.07460947879076</v>
      </c>
      <c r="ET305" s="67">
        <f t="shared" si="1057"/>
        <v>-2.0986031882452183</v>
      </c>
      <c r="EU305" s="71">
        <f t="shared" ref="EU305" si="1085">EU277</f>
        <v>312.75221532266687</v>
      </c>
      <c r="EV305" s="67">
        <f t="shared" si="1059"/>
        <v>-1.0277799611813743</v>
      </c>
      <c r="EW305" s="71">
        <f t="shared" ref="EW305" si="1086">EW277</f>
        <v>299.72542294065852</v>
      </c>
      <c r="EX305" s="67">
        <f t="shared" si="1059"/>
        <v>4.0713274099508645</v>
      </c>
      <c r="EY305" s="67"/>
      <c r="EZ305" s="323"/>
      <c r="FA305" s="59"/>
      <c r="FB305" s="71">
        <f>FB277</f>
        <v>230.1869999999999</v>
      </c>
      <c r="FC305" s="66"/>
      <c r="FD305" s="71">
        <f>FD277</f>
        <v>256</v>
      </c>
      <c r="FE305" s="67">
        <f t="shared" si="1061"/>
        <v>11.21392606880498</v>
      </c>
      <c r="FF305" s="71">
        <f>FF277</f>
        <v>290</v>
      </c>
      <c r="FG305" s="67">
        <f t="shared" si="1062"/>
        <v>13.28125</v>
      </c>
      <c r="FH305" s="71">
        <f>FH277</f>
        <v>345</v>
      </c>
      <c r="FI305" s="67">
        <f t="shared" si="1063"/>
        <v>18.965517241379317</v>
      </c>
      <c r="FJ305" s="71">
        <f>FJ277</f>
        <v>402</v>
      </c>
      <c r="FK305" s="67">
        <f t="shared" si="1064"/>
        <v>16.521739130434774</v>
      </c>
      <c r="FL305" s="71">
        <f>FL277</f>
        <v>451</v>
      </c>
      <c r="FM305" s="67">
        <f t="shared" si="1065"/>
        <v>12.189054726368154</v>
      </c>
      <c r="FN305" s="71">
        <f>FN277</f>
        <v>499</v>
      </c>
      <c r="FO305" s="67">
        <f t="shared" si="1066"/>
        <v>10.643015521064303</v>
      </c>
      <c r="FP305" s="71">
        <f>FP277</f>
        <v>525</v>
      </c>
      <c r="FQ305" s="67">
        <f t="shared" si="1067"/>
        <v>5.2104208416833719</v>
      </c>
      <c r="FR305" s="87">
        <f>FR277</f>
        <v>613.29999999999995</v>
      </c>
      <c r="FS305" s="67">
        <f t="shared" si="1068"/>
        <v>16.819047619047602</v>
      </c>
      <c r="FT305" s="87">
        <f>FT277</f>
        <v>693</v>
      </c>
      <c r="FU305" s="67">
        <f t="shared" si="1069"/>
        <v>12.995271482145787</v>
      </c>
      <c r="FV305" s="87">
        <f>FV277</f>
        <v>745</v>
      </c>
      <c r="FW305" s="67">
        <f t="shared" si="1070"/>
        <v>7.5036075036075012</v>
      </c>
      <c r="FX305" s="87">
        <f>FX277</f>
        <v>776</v>
      </c>
      <c r="FY305" s="67">
        <f t="shared" si="1071"/>
        <v>4.1610738255033475</v>
      </c>
      <c r="FZ305" s="87">
        <f>FZ277</f>
        <v>922.7</v>
      </c>
      <c r="GA305" s="67">
        <f t="shared" si="1072"/>
        <v>18.904639175257731</v>
      </c>
      <c r="GB305" s="87">
        <f>GB277</f>
        <v>903.40000000000009</v>
      </c>
      <c r="GC305" s="67">
        <f t="shared" si="1073"/>
        <v>-2.0916874390376039</v>
      </c>
      <c r="GD305" s="87">
        <f>GD277</f>
        <v>997</v>
      </c>
      <c r="GE305" s="67">
        <f t="shared" si="1074"/>
        <v>10.360858977197251</v>
      </c>
      <c r="GF305" s="87">
        <f>GF277</f>
        <v>1038</v>
      </c>
      <c r="GG305" s="67">
        <f>IF(ISERROR(GF305/GD305),"NM",IF(OR(GF305/GD305&lt;0.5,GF305/GD305&gt;2),"NM",(GF305/GD305-1)*100))</f>
        <v>4.112337011033107</v>
      </c>
      <c r="GH305" s="87">
        <f>GH277</f>
        <v>1073</v>
      </c>
      <c r="GI305" s="67">
        <f t="shared" si="1075"/>
        <v>3.3718689788053924</v>
      </c>
      <c r="GJ305" s="87">
        <f>GJ277</f>
        <v>1093</v>
      </c>
      <c r="GK305" s="67">
        <f t="shared" si="1075"/>
        <v>1.8639328984156656</v>
      </c>
      <c r="GL305" s="87">
        <f>GL277</f>
        <v>1209</v>
      </c>
      <c r="GM305" s="67">
        <f t="shared" si="1075"/>
        <v>10.612991765782255</v>
      </c>
      <c r="GN305" s="87">
        <f>GN277</f>
        <v>1244</v>
      </c>
      <c r="GO305" s="67">
        <f t="shared" si="1076"/>
        <v>2.8949545078577277</v>
      </c>
      <c r="GP305" s="87">
        <f>GP277</f>
        <v>1244.9209042524324</v>
      </c>
      <c r="GQ305" s="67">
        <f t="shared" si="1077"/>
        <v>7.4027673025112151E-2</v>
      </c>
      <c r="GR305" s="71">
        <f>GR277</f>
        <v>1314.8356379721899</v>
      </c>
      <c r="GS305" s="67">
        <f t="shared" si="1075"/>
        <v>5.6159980510360974</v>
      </c>
      <c r="GT305" s="71">
        <f>GT277</f>
        <v>1390.9760714413487</v>
      </c>
      <c r="GU305" s="67">
        <f t="shared" si="1075"/>
        <v>5.7908708336037007</v>
      </c>
      <c r="GV305" s="71">
        <f>GV277</f>
        <v>1454.2436188998872</v>
      </c>
      <c r="GW305" s="67">
        <f t="shared" si="1075"/>
        <v>4.5484281690755246</v>
      </c>
      <c r="GX305" s="71">
        <f>GX277</f>
        <v>1510.7004486292462</v>
      </c>
      <c r="GY305" s="67">
        <f t="shared" si="1078"/>
        <v>3.8822126496293574</v>
      </c>
      <c r="GZ305" s="67">
        <f t="shared" si="947"/>
        <v>3.961274625867639</v>
      </c>
      <c r="HA305" s="280"/>
      <c r="HB305" s="59"/>
      <c r="HC305"/>
      <c r="HD305"/>
      <c r="HE305"/>
      <c r="HF305"/>
      <c r="HG305"/>
      <c r="HH305"/>
    </row>
    <row r="306" spans="1:216" s="4" customFormat="1" ht="13.5" customHeight="1" x14ac:dyDescent="0.2">
      <c r="B306" s="112" t="s">
        <v>106</v>
      </c>
      <c r="C306" s="71">
        <f>SUM(C304:C305)</f>
        <v>258</v>
      </c>
      <c r="D306" s="66"/>
      <c r="E306" s="71">
        <f>SUM(E304:E305)</f>
        <v>263</v>
      </c>
      <c r="F306" s="66"/>
      <c r="G306" s="71">
        <f>SUM(G304:G305)</f>
        <v>270</v>
      </c>
      <c r="H306" s="66"/>
      <c r="I306" s="71">
        <f>SUM(I304:I305)</f>
        <v>271</v>
      </c>
      <c r="J306" s="66"/>
      <c r="K306" s="71">
        <f>SUM(K304:K305)</f>
        <v>285</v>
      </c>
      <c r="L306" s="66">
        <f t="shared" si="989"/>
        <v>10.465116279069765</v>
      </c>
      <c r="M306" s="71">
        <f>SUM(M304:M305)</f>
        <v>286</v>
      </c>
      <c r="N306" s="66">
        <f t="shared" si="990"/>
        <v>8.7452471482889713</v>
      </c>
      <c r="O306" s="71">
        <f>SUM(O304:O305)</f>
        <v>297</v>
      </c>
      <c r="P306" s="66">
        <f t="shared" si="991"/>
        <v>10.000000000000009</v>
      </c>
      <c r="Q306" s="71">
        <f>SUM(Q304:Q305)</f>
        <v>301</v>
      </c>
      <c r="R306" s="66">
        <f t="shared" si="992"/>
        <v>11.070110701107016</v>
      </c>
      <c r="S306" s="71">
        <f>SUM(S304:S305)</f>
        <v>313</v>
      </c>
      <c r="T306" s="66">
        <f t="shared" si="993"/>
        <v>9.8245614035087812</v>
      </c>
      <c r="U306" s="71">
        <f>SUM(U304:U305)</f>
        <v>332</v>
      </c>
      <c r="V306" s="66">
        <f t="shared" si="994"/>
        <v>16.083916083916083</v>
      </c>
      <c r="W306" s="71">
        <f>SUM(W304:W305)</f>
        <v>342</v>
      </c>
      <c r="X306" s="66">
        <f t="shared" si="995"/>
        <v>15.151515151515159</v>
      </c>
      <c r="Y306" s="71">
        <f>SUM(Y304:Y305)</f>
        <v>353</v>
      </c>
      <c r="Z306" s="66">
        <f t="shared" si="996"/>
        <v>17.275747508305649</v>
      </c>
      <c r="AA306" s="71">
        <f>SUM(AA304:AA305)</f>
        <v>391.59999999999991</v>
      </c>
      <c r="AB306" s="66">
        <f t="shared" si="997"/>
        <v>25.111821086261955</v>
      </c>
      <c r="AC306" s="71">
        <f>SUM(AC304:AC305)</f>
        <v>386</v>
      </c>
      <c r="AD306" s="66">
        <f>IF(ISERROR(AC306/U306),"NM",IF(OR(AC306/U306&lt;0.5,AC306/U306&gt;2),"NM",(AC306/U306-1)*100))</f>
        <v>16.265060240963859</v>
      </c>
      <c r="AE306" s="71">
        <f>SUM(AE304:AE305)</f>
        <v>393</v>
      </c>
      <c r="AF306" s="66">
        <f t="shared" si="998"/>
        <v>14.912280701754387</v>
      </c>
      <c r="AG306" s="71">
        <f>SUM(AG304:AG305)</f>
        <v>420</v>
      </c>
      <c r="AH306" s="66">
        <f t="shared" si="999"/>
        <v>18.98016997167138</v>
      </c>
      <c r="AI306" s="177">
        <f>SUM(AI304:AI305)</f>
        <v>471</v>
      </c>
      <c r="AJ306" s="66">
        <f t="shared" si="1000"/>
        <v>20.275791624106265</v>
      </c>
      <c r="AK306" s="71">
        <f>SUM(AK304:AK305)</f>
        <v>465</v>
      </c>
      <c r="AL306" s="66">
        <f t="shared" si="1001"/>
        <v>20.466321243523321</v>
      </c>
      <c r="AM306" s="71">
        <f>SUM(AM304:AM305)</f>
        <v>473</v>
      </c>
      <c r="AN306" s="66">
        <f t="shared" si="1002"/>
        <v>20.356234096692116</v>
      </c>
      <c r="AO306" s="87">
        <f>SUM(AO304:AO305)</f>
        <v>483.40000000000009</v>
      </c>
      <c r="AP306" s="66">
        <f t="shared" si="1003"/>
        <v>15.095238095238116</v>
      </c>
      <c r="AQ306" s="87">
        <f>SUM(AQ304:AQ305)</f>
        <v>532</v>
      </c>
      <c r="AR306" s="66">
        <f t="shared" si="1004"/>
        <v>12.951167728237788</v>
      </c>
      <c r="AS306" s="87">
        <f>SUM(AS304:AS305)</f>
        <v>535</v>
      </c>
      <c r="AT306" s="66">
        <f t="shared" si="1005"/>
        <v>15.053763440860223</v>
      </c>
      <c r="AU306" s="87">
        <f>SUM(AU304:AU305)</f>
        <v>525</v>
      </c>
      <c r="AV306" s="66">
        <f t="shared" si="1006"/>
        <v>10.993657505285404</v>
      </c>
      <c r="AW306" s="87">
        <f>SUM(AW304:AW305)</f>
        <v>493.23</v>
      </c>
      <c r="AX306" s="66">
        <f t="shared" si="1007"/>
        <v>2.0335126189490849</v>
      </c>
      <c r="AY306" s="87">
        <f>SUM(AY304:AY305)</f>
        <v>571.5</v>
      </c>
      <c r="AZ306" s="67">
        <f t="shared" si="1008"/>
        <v>7.4248120300751896</v>
      </c>
      <c r="BA306" s="87">
        <f>SUM(BA304:BA305)</f>
        <v>582</v>
      </c>
      <c r="BB306" s="67">
        <f t="shared" si="1009"/>
        <v>8.785046728971956</v>
      </c>
      <c r="BC306" s="87">
        <f>SUM(BC304:BC305)</f>
        <v>569</v>
      </c>
      <c r="BD306" s="67">
        <f t="shared" si="1010"/>
        <v>8.3809523809523778</v>
      </c>
      <c r="BE306" s="87">
        <f>SUM(BE304:BE305)</f>
        <v>542.29999999999995</v>
      </c>
      <c r="BF306" s="67">
        <f t="shared" si="1011"/>
        <v>9.9487054720921222</v>
      </c>
      <c r="BG306" s="87">
        <f>SUM(BG304:BG305)</f>
        <v>634</v>
      </c>
      <c r="BH306" s="67">
        <f t="shared" si="1012"/>
        <v>10.936132983377078</v>
      </c>
      <c r="BI306" s="87">
        <f>SUM(BI304:BI305)</f>
        <v>632</v>
      </c>
      <c r="BJ306" s="67">
        <f t="shared" si="1013"/>
        <v>8.5910652920962107</v>
      </c>
      <c r="BK306" s="87">
        <f>SUM(BK304:BK305)</f>
        <v>650</v>
      </c>
      <c r="BL306" s="67">
        <f t="shared" si="1014"/>
        <v>14.235500878734619</v>
      </c>
      <c r="BM306" s="87">
        <f>SUM(BM304:BM305)</f>
        <v>617</v>
      </c>
      <c r="BN306" s="67">
        <f t="shared" si="1015"/>
        <v>13.774663470403837</v>
      </c>
      <c r="BO306" s="87">
        <f>SUM(BO304:BO305)</f>
        <v>745</v>
      </c>
      <c r="BP306" s="67">
        <f t="shared" si="1016"/>
        <v>17.507886435331233</v>
      </c>
      <c r="BQ306" s="87">
        <f>SUM(BQ304:BQ305)</f>
        <v>763</v>
      </c>
      <c r="BR306" s="67">
        <f t="shared" si="1017"/>
        <v>20.72784810126582</v>
      </c>
      <c r="BS306" s="87">
        <f>SUM(BS304:BS305)</f>
        <v>767</v>
      </c>
      <c r="BT306" s="67">
        <f t="shared" si="1018"/>
        <v>17.999999999999993</v>
      </c>
      <c r="BU306" s="87">
        <f>SUM(BU304:BU305)</f>
        <v>720</v>
      </c>
      <c r="BV306" s="67">
        <f t="shared" si="1019"/>
        <v>16.693679092382485</v>
      </c>
      <c r="BW306" s="87">
        <f>SUM(BW304:BW305)</f>
        <v>885</v>
      </c>
      <c r="BX306" s="67">
        <f t="shared" si="1020"/>
        <v>18.791946308724828</v>
      </c>
      <c r="BY306" s="87">
        <f>SUM(BY304:BY305)</f>
        <v>877</v>
      </c>
      <c r="BZ306" s="67">
        <f t="shared" si="1021"/>
        <v>14.941022280471827</v>
      </c>
      <c r="CA306" s="87">
        <f>SUM(CA304:CA305)</f>
        <v>941</v>
      </c>
      <c r="CB306" s="67">
        <f t="shared" si="1022"/>
        <v>22.685788787483709</v>
      </c>
      <c r="CC306" s="87">
        <f>SUM(CC304:CC305)</f>
        <v>872</v>
      </c>
      <c r="CD306" s="67">
        <f t="shared" si="1023"/>
        <v>21.111111111111104</v>
      </c>
      <c r="CE306" s="87">
        <f>SUM(CE304:CE305)</f>
        <v>1061.6805171842193</v>
      </c>
      <c r="CF306" s="67">
        <f t="shared" si="1024"/>
        <v>19.963900246804435</v>
      </c>
      <c r="CG306" s="87">
        <f>SUM(CG304:CG305)</f>
        <v>1016.8131450298752</v>
      </c>
      <c r="CH306" s="67">
        <f t="shared" si="1025"/>
        <v>15.942205818685885</v>
      </c>
      <c r="CI306" s="87">
        <f>SUM(CI304:CI305)</f>
        <v>1087.2197107534405</v>
      </c>
      <c r="CJ306" s="67">
        <f t="shared" si="1026"/>
        <v>15.538757784637669</v>
      </c>
      <c r="CK306" s="87">
        <f>SUM(CK304:CK305)</f>
        <v>1112.1454589488981</v>
      </c>
      <c r="CL306" s="67">
        <f t="shared" si="1027"/>
        <v>27.539616851937843</v>
      </c>
      <c r="CM306" s="87">
        <f>SUM(CM304:CM305)</f>
        <v>1246</v>
      </c>
      <c r="CN306" s="67">
        <f t="shared" si="1028"/>
        <v>17.361106268073122</v>
      </c>
      <c r="CO306" s="87">
        <f>SUM(CO304:CO305)</f>
        <v>1167.5712394262598</v>
      </c>
      <c r="CP306" s="67">
        <f t="shared" si="1029"/>
        <v>14.82652885963185</v>
      </c>
      <c r="CQ306" s="87">
        <f>SUM(CQ304:CQ305)</f>
        <v>1232.3535098997174</v>
      </c>
      <c r="CR306" s="67">
        <f t="shared" si="1030"/>
        <v>13.349077257410968</v>
      </c>
      <c r="CS306" s="87">
        <f>SUM(CS304:CS305)</f>
        <v>1229.5</v>
      </c>
      <c r="CT306" s="67">
        <f t="shared" si="1031"/>
        <v>10.552085620348173</v>
      </c>
      <c r="CU306" s="87">
        <f>SUM(CU304:CU305)</f>
        <v>1276</v>
      </c>
      <c r="CV306" s="67">
        <f t="shared" si="1032"/>
        <v>2.4077046548956593</v>
      </c>
      <c r="CW306" s="87">
        <f>SUM(CW304:CW305)</f>
        <v>1222</v>
      </c>
      <c r="CX306" s="67">
        <f t="shared" si="1033"/>
        <v>4.6617078886326713</v>
      </c>
      <c r="CY306" s="87">
        <f>SUM(CY304:CY305)</f>
        <v>1254</v>
      </c>
      <c r="CZ306" s="67">
        <f t="shared" si="1034"/>
        <v>1.7565162858215855</v>
      </c>
      <c r="DA306" s="87">
        <f>SUM(DA304:DA305)</f>
        <v>1114</v>
      </c>
      <c r="DB306" s="67">
        <f t="shared" si="1035"/>
        <v>-9.3940626270841765</v>
      </c>
      <c r="DC306" s="87">
        <f>SUM(DC304:DC305)</f>
        <v>1266</v>
      </c>
      <c r="DD306" s="67">
        <f t="shared" si="1036"/>
        <v>-0.78369905956112706</v>
      </c>
      <c r="DE306" s="87">
        <f>SUM(DE304:DE305)</f>
        <v>1219</v>
      </c>
      <c r="DF306" s="67">
        <f t="shared" si="1037"/>
        <v>-0.24549918166939522</v>
      </c>
      <c r="DG306" s="87">
        <f>SUM(DG304:DG305)</f>
        <v>1111</v>
      </c>
      <c r="DH306" s="67">
        <f t="shared" si="1038"/>
        <v>-11.403508771929827</v>
      </c>
      <c r="DI306" s="87">
        <f>SUM(DI304:DI305)</f>
        <v>1053</v>
      </c>
      <c r="DJ306" s="67">
        <f t="shared" si="1039"/>
        <v>-5.4757630161579858</v>
      </c>
      <c r="DK306" s="87">
        <f>SUM(DK304:DK305)</f>
        <v>1231</v>
      </c>
      <c r="DL306" s="67">
        <f t="shared" si="1040"/>
        <v>-2.7646129541864184</v>
      </c>
      <c r="DM306" s="87">
        <f>SUM(DM304:DM305)</f>
        <v>1221</v>
      </c>
      <c r="DN306" s="67">
        <f t="shared" si="1041"/>
        <v>0.16406890894176129</v>
      </c>
      <c r="DO306" s="87">
        <f>SUM(DO304:DO305)</f>
        <v>1091</v>
      </c>
      <c r="DP306" s="67">
        <f t="shared" si="1041"/>
        <v>-1.8001800180017957</v>
      </c>
      <c r="DQ306" s="87">
        <f>SUM(DQ304:DQ305)</f>
        <v>965</v>
      </c>
      <c r="DR306" s="67">
        <f t="shared" si="1041"/>
        <v>-8.3570750237416895</v>
      </c>
      <c r="DS306" s="87">
        <f>SUM(DS304:DS305)</f>
        <v>1096</v>
      </c>
      <c r="DT306" s="67">
        <f t="shared" si="1041"/>
        <v>-10.966693744922829</v>
      </c>
      <c r="DU306" s="87">
        <f>SUM(DU304:DU305)</f>
        <v>1040</v>
      </c>
      <c r="DV306" s="67">
        <f t="shared" si="1041"/>
        <v>-14.823914823914819</v>
      </c>
      <c r="DW306" s="87">
        <f>SUM(DW304:DW305)</f>
        <v>1022</v>
      </c>
      <c r="DX306" s="67">
        <f t="shared" si="1041"/>
        <v>-6.324472960586613</v>
      </c>
      <c r="DY306" s="87">
        <f t="shared" ref="DY306:EA306" si="1087">SUM(DY304:DY305)</f>
        <v>1030</v>
      </c>
      <c r="DZ306" s="67">
        <f t="shared" si="1041"/>
        <v>6.7357512953367893</v>
      </c>
      <c r="EA306" s="87">
        <f t="shared" si="1087"/>
        <v>1138</v>
      </c>
      <c r="EB306" s="67">
        <f t="shared" si="1043"/>
        <v>3.8321167883211604</v>
      </c>
      <c r="EC306" s="87">
        <f t="shared" ref="EC306:EE306" si="1088">SUM(EC304:EC305)</f>
        <v>1093</v>
      </c>
      <c r="ED306" s="67">
        <f t="shared" si="1045"/>
        <v>5.0961538461538503</v>
      </c>
      <c r="EE306" s="87">
        <f t="shared" si="1088"/>
        <v>1151</v>
      </c>
      <c r="EF306" s="67">
        <f t="shared" si="1046"/>
        <v>12.62230919765166</v>
      </c>
      <c r="EG306" s="87">
        <f t="shared" ref="EG306:EI306" si="1089">SUM(EG304:EG305)</f>
        <v>1049</v>
      </c>
      <c r="EH306" s="67">
        <f t="shared" si="1048"/>
        <v>1.844660194174752</v>
      </c>
      <c r="EI306" s="87">
        <f t="shared" si="1089"/>
        <v>1079</v>
      </c>
      <c r="EJ306" s="67">
        <f t="shared" si="1049"/>
        <v>-5.1845342706502651</v>
      </c>
      <c r="EK306" s="87">
        <f t="shared" ref="EK306:EM306" si="1090">SUM(EK304:EK305)</f>
        <v>1121</v>
      </c>
      <c r="EL306" s="67">
        <f t="shared" si="1051"/>
        <v>2.5617566331198605</v>
      </c>
      <c r="EM306" s="87">
        <f t="shared" si="1090"/>
        <v>1041.9300000000003</v>
      </c>
      <c r="EN306" s="67">
        <f t="shared" si="1052"/>
        <v>-9.4761077324065806</v>
      </c>
      <c r="EO306" s="87">
        <f t="shared" ref="EO306" si="1091">SUM(EO304:EO305)</f>
        <v>1035</v>
      </c>
      <c r="EP306" s="67">
        <f t="shared" si="1054"/>
        <v>-1.3346043851286904</v>
      </c>
      <c r="EQ306" s="71">
        <f t="shared" ref="EQ306:ES306" si="1092">SUM(EQ304:EQ305)</f>
        <v>1098.961169979219</v>
      </c>
      <c r="ER306" s="67">
        <f t="shared" si="1056"/>
        <v>1.8499694142000811</v>
      </c>
      <c r="ES306" s="71">
        <f t="shared" si="1092"/>
        <v>1099.9124631522252</v>
      </c>
      <c r="ET306" s="67">
        <f t="shared" si="1057"/>
        <v>-1.881136204083389</v>
      </c>
      <c r="EU306" s="71">
        <f t="shared" ref="EU306" si="1093">SUM(EU304:EU305)</f>
        <v>1109.4150681174092</v>
      </c>
      <c r="EV306" s="67">
        <f t="shared" si="1059"/>
        <v>6.476929171576673</v>
      </c>
      <c r="EW306" s="71">
        <f t="shared" ref="EW306" si="1094">SUM(EW304:EW305)</f>
        <v>1078.0498830082947</v>
      </c>
      <c r="EX306" s="67">
        <f t="shared" si="1059"/>
        <v>4.1594089863086658</v>
      </c>
      <c r="EY306" s="67"/>
      <c r="EZ306" s="323"/>
      <c r="FA306" s="59"/>
      <c r="FB306" s="71">
        <f>SUM(FB304:FB305)</f>
        <v>732.54826037130442</v>
      </c>
      <c r="FC306" s="66"/>
      <c r="FD306" s="71">
        <f>SUM(FD304:FD305)</f>
        <v>907</v>
      </c>
      <c r="FE306" s="67">
        <f t="shared" si="1061"/>
        <v>23.814368153747555</v>
      </c>
      <c r="FF306" s="71">
        <f>SUM(FF304:FF305)</f>
        <v>1062</v>
      </c>
      <c r="FG306" s="67">
        <f t="shared" si="1062"/>
        <v>17.08930540242557</v>
      </c>
      <c r="FH306" s="71">
        <f>SUM(FH304:FH305)</f>
        <v>1169</v>
      </c>
      <c r="FI306" s="67">
        <f t="shared" si="1063"/>
        <v>10.075329566854997</v>
      </c>
      <c r="FJ306" s="71">
        <f>S306+U306+W306+Y306</f>
        <v>1340</v>
      </c>
      <c r="FK306" s="67">
        <f t="shared" si="1064"/>
        <v>14.627887082976908</v>
      </c>
      <c r="FL306" s="71">
        <f>AA306+AC306+AE306+AG306</f>
        <v>1590.6</v>
      </c>
      <c r="FM306" s="67">
        <f t="shared" si="1065"/>
        <v>18.701492537313435</v>
      </c>
      <c r="FN306" s="71">
        <f>AI306+AK306+AM306+AO306</f>
        <v>1892.4</v>
      </c>
      <c r="FO306" s="67">
        <f t="shared" si="1066"/>
        <v>18.973972086005286</v>
      </c>
      <c r="FP306" s="71">
        <f>AQ306+AS306+AU306+AW306</f>
        <v>2085.23</v>
      </c>
      <c r="FQ306" s="67">
        <f t="shared" si="1067"/>
        <v>10.189706193193814</v>
      </c>
      <c r="FR306" s="87">
        <f>AY306+BA306+BC306+BE306</f>
        <v>2264.8000000000002</v>
      </c>
      <c r="FS306" s="67">
        <f t="shared" si="1068"/>
        <v>8.6115200721263321</v>
      </c>
      <c r="FT306" s="87">
        <f>BG306+BI306+BK306+BM306</f>
        <v>2533</v>
      </c>
      <c r="FU306" s="67">
        <f t="shared" si="1069"/>
        <v>11.842105263157876</v>
      </c>
      <c r="FV306" s="87">
        <f>BO306+BQ306+BS306+BU306</f>
        <v>2995</v>
      </c>
      <c r="FW306" s="67">
        <f t="shared" si="1070"/>
        <v>18.239242005527046</v>
      </c>
      <c r="FX306" s="87">
        <f>BW306+BY306+CA306+CC306</f>
        <v>3575</v>
      </c>
      <c r="FY306" s="67">
        <f t="shared" si="1071"/>
        <v>19.365609348914848</v>
      </c>
      <c r="FZ306" s="87">
        <f>CE306+CG306+CI306+CK306</f>
        <v>4277.8588319164337</v>
      </c>
      <c r="GA306" s="67">
        <f t="shared" si="1072"/>
        <v>19.660386906753381</v>
      </c>
      <c r="GB306" s="87">
        <f>CM306+CO306+CQ306+CS306</f>
        <v>4875.4247493259772</v>
      </c>
      <c r="GC306" s="67">
        <f t="shared" si="1073"/>
        <v>13.968808716902913</v>
      </c>
      <c r="GD306" s="87">
        <f>CU306+CW306+CY306+DA306</f>
        <v>4866</v>
      </c>
      <c r="GE306" s="67">
        <f t="shared" si="1074"/>
        <v>-0.19331134845800291</v>
      </c>
      <c r="GF306" s="87">
        <f>DC306+DE306+DG306+DI306</f>
        <v>4649</v>
      </c>
      <c r="GG306" s="67">
        <f t="shared" si="1075"/>
        <v>-4.4595150020550811</v>
      </c>
      <c r="GH306" s="87">
        <f>DK306+DM306+DO306+DQ306</f>
        <v>4508</v>
      </c>
      <c r="GI306" s="67">
        <f t="shared" si="1075"/>
        <v>-3.0329103032910254</v>
      </c>
      <c r="GJ306" s="87">
        <f>DS306+DU306+DW306+DY306</f>
        <v>4188</v>
      </c>
      <c r="GK306" s="67">
        <f t="shared" si="1075"/>
        <v>-7.098491570541265</v>
      </c>
      <c r="GL306" s="87">
        <f>EA306+EC306+EE306+EG306</f>
        <v>4431</v>
      </c>
      <c r="GM306" s="67">
        <f t="shared" si="1075"/>
        <v>5.8022922636103091</v>
      </c>
      <c r="GN306" s="87">
        <f>EI306+EK306+EM306+EO306</f>
        <v>4276.93</v>
      </c>
      <c r="GO306" s="67">
        <f t="shared" si="1076"/>
        <v>-3.4770932069510208</v>
      </c>
      <c r="GP306" s="87">
        <f>EQ306+ES306+EU306+EW306</f>
        <v>4386.3385842571479</v>
      </c>
      <c r="GQ306" s="67">
        <f t="shared" si="1077"/>
        <v>2.5581102392872257</v>
      </c>
      <c r="GR306" s="71">
        <f>SUM(GR304:GR305)</f>
        <v>4435.191763801733</v>
      </c>
      <c r="GS306" s="67">
        <f t="shared" si="1075"/>
        <v>1.113757604575305</v>
      </c>
      <c r="GT306" s="71">
        <f>SUM(GT304:GT305)</f>
        <v>4650.6118754313275</v>
      </c>
      <c r="GU306" s="67">
        <f t="shared" si="1075"/>
        <v>4.857064206056827</v>
      </c>
      <c r="GV306" s="71">
        <f>SUM(GV304:GV305)</f>
        <v>4819.2644697411579</v>
      </c>
      <c r="GW306" s="67">
        <f t="shared" si="1075"/>
        <v>3.6264603202172951</v>
      </c>
      <c r="GX306" s="71">
        <f>SUM(GX304:GX305)</f>
        <v>5005.1132000188645</v>
      </c>
      <c r="GY306" s="67">
        <f t="shared" si="1078"/>
        <v>3.8563712667067707</v>
      </c>
      <c r="GZ306" s="67">
        <f t="shared" si="947"/>
        <v>3.1944527796826439</v>
      </c>
      <c r="HA306" s="280"/>
      <c r="HB306" s="59"/>
      <c r="HC306"/>
      <c r="HD306"/>
      <c r="HE306"/>
      <c r="HF306"/>
      <c r="HG306"/>
      <c r="HH306"/>
    </row>
    <row r="307" spans="1:216" s="4" customFormat="1" ht="13.5" customHeight="1" x14ac:dyDescent="0.2">
      <c r="A307" s="4" t="s">
        <v>200</v>
      </c>
      <c r="B307" s="112" t="s">
        <v>370</v>
      </c>
      <c r="C307" s="85">
        <v>-4</v>
      </c>
      <c r="D307" s="66"/>
      <c r="E307" s="85">
        <v>-4</v>
      </c>
      <c r="F307" s="66"/>
      <c r="G307" s="85">
        <v>-4.0999999999999996</v>
      </c>
      <c r="H307" s="66"/>
      <c r="I307" s="85">
        <v>-4</v>
      </c>
      <c r="J307" s="66"/>
      <c r="K307" s="85">
        <v>-4</v>
      </c>
      <c r="L307" s="66">
        <f t="shared" si="989"/>
        <v>0</v>
      </c>
      <c r="M307" s="85">
        <v>-4</v>
      </c>
      <c r="N307" s="66">
        <f t="shared" si="990"/>
        <v>0</v>
      </c>
      <c r="O307" s="85">
        <v>-4.0999999999999996</v>
      </c>
      <c r="P307" s="66">
        <f t="shared" si="991"/>
        <v>0</v>
      </c>
      <c r="Q307" s="85">
        <v>-4</v>
      </c>
      <c r="R307" s="66">
        <f t="shared" si="992"/>
        <v>0</v>
      </c>
      <c r="S307" s="85">
        <v>-4</v>
      </c>
      <c r="T307" s="66">
        <f t="shared" si="993"/>
        <v>0</v>
      </c>
      <c r="U307" s="85">
        <v>-4</v>
      </c>
      <c r="V307" s="66">
        <f t="shared" si="994"/>
        <v>0</v>
      </c>
      <c r="W307" s="85">
        <v>-4</v>
      </c>
      <c r="X307" s="66">
        <f t="shared" si="995"/>
        <v>-2.4390243902438935</v>
      </c>
      <c r="Y307" s="85">
        <v>-4</v>
      </c>
      <c r="Z307" s="66">
        <f t="shared" si="996"/>
        <v>0</v>
      </c>
      <c r="AA307" s="85">
        <v>-4</v>
      </c>
      <c r="AB307" s="66">
        <f t="shared" si="997"/>
        <v>0</v>
      </c>
      <c r="AC307" s="85">
        <v>-5</v>
      </c>
      <c r="AD307" s="66">
        <f t="shared" ref="AD307:AD314" si="1095">IF(ISERROR(AC307/U307),"NM",IF(OR(AC307/U307&lt;0.5,AC307/U307&gt;2),"NM",(AC307/U307-1)*100))</f>
        <v>25</v>
      </c>
      <c r="AE307" s="85">
        <v>-5</v>
      </c>
      <c r="AF307" s="66">
        <f t="shared" si="998"/>
        <v>25</v>
      </c>
      <c r="AG307" s="85">
        <v>-5</v>
      </c>
      <c r="AH307" s="66">
        <f t="shared" si="999"/>
        <v>25</v>
      </c>
      <c r="AI307" s="86">
        <v>-5</v>
      </c>
      <c r="AJ307" s="66">
        <f t="shared" si="1000"/>
        <v>25</v>
      </c>
      <c r="AK307" s="85">
        <v>-5</v>
      </c>
      <c r="AL307" s="66">
        <f t="shared" si="1001"/>
        <v>0</v>
      </c>
      <c r="AM307" s="85">
        <v>-5</v>
      </c>
      <c r="AN307" s="66">
        <f t="shared" si="1002"/>
        <v>0</v>
      </c>
      <c r="AO307" s="85">
        <v>-5</v>
      </c>
      <c r="AP307" s="66">
        <f t="shared" si="1003"/>
        <v>0</v>
      </c>
      <c r="AQ307" s="85">
        <v>-5</v>
      </c>
      <c r="AR307" s="66">
        <f t="shared" si="1004"/>
        <v>0</v>
      </c>
      <c r="AS307" s="85">
        <v>-5</v>
      </c>
      <c r="AT307" s="66">
        <f t="shared" si="1005"/>
        <v>0</v>
      </c>
      <c r="AU307" s="85">
        <v>-5</v>
      </c>
      <c r="AV307" s="66">
        <f t="shared" si="1006"/>
        <v>0</v>
      </c>
      <c r="AW307" s="85">
        <v>-4</v>
      </c>
      <c r="AX307" s="66">
        <f t="shared" si="1007"/>
        <v>-19.999999999999996</v>
      </c>
      <c r="AY307" s="85">
        <v>-4</v>
      </c>
      <c r="AZ307" s="67">
        <f t="shared" si="1008"/>
        <v>-19.999999999999996</v>
      </c>
      <c r="BA307" s="85">
        <v>-4</v>
      </c>
      <c r="BB307" s="67">
        <f t="shared" si="1009"/>
        <v>-19.999999999999996</v>
      </c>
      <c r="BC307" s="85">
        <v>-3</v>
      </c>
      <c r="BD307" s="67">
        <f t="shared" si="1010"/>
        <v>-40</v>
      </c>
      <c r="BE307" s="85">
        <v>-5</v>
      </c>
      <c r="BF307" s="67">
        <f t="shared" si="1011"/>
        <v>25</v>
      </c>
      <c r="BG307" s="85">
        <v>-5</v>
      </c>
      <c r="BH307" s="67">
        <f t="shared" si="1012"/>
        <v>25</v>
      </c>
      <c r="BI307" s="85">
        <v>-5</v>
      </c>
      <c r="BJ307" s="67">
        <f t="shared" si="1013"/>
        <v>25</v>
      </c>
      <c r="BK307" s="85">
        <v>-6</v>
      </c>
      <c r="BL307" s="67">
        <f t="shared" si="1014"/>
        <v>100</v>
      </c>
      <c r="BM307" s="85">
        <v>-6</v>
      </c>
      <c r="BN307" s="67">
        <f t="shared" si="1015"/>
        <v>19.999999999999996</v>
      </c>
      <c r="BO307" s="85">
        <v>-7</v>
      </c>
      <c r="BP307" s="67">
        <f t="shared" si="1016"/>
        <v>39.999999999999993</v>
      </c>
      <c r="BQ307" s="85">
        <v>-6</v>
      </c>
      <c r="BR307" s="67">
        <f>IF(ISERROR(BQ307/BI307),"NM",IF(OR(BQ307/BI307&lt;0.5,BQ307/BI307&gt;2),"NM",(BQ307/BI307-1)*100))</f>
        <v>19.999999999999996</v>
      </c>
      <c r="BS307" s="85">
        <v>-6.4</v>
      </c>
      <c r="BT307" s="67">
        <f t="shared" si="1018"/>
        <v>6.6666666666666652</v>
      </c>
      <c r="BU307" s="85">
        <v>-7</v>
      </c>
      <c r="BV307" s="67">
        <f t="shared" si="1019"/>
        <v>16.666666666666675</v>
      </c>
      <c r="BW307" s="85">
        <v>-7</v>
      </c>
      <c r="BX307" s="67">
        <f t="shared" si="1020"/>
        <v>0</v>
      </c>
      <c r="BY307" s="85">
        <v>-17</v>
      </c>
      <c r="BZ307" s="67" t="str">
        <f t="shared" si="1021"/>
        <v>NM</v>
      </c>
      <c r="CA307" s="85">
        <v>-24</v>
      </c>
      <c r="CB307" s="67" t="str">
        <f t="shared" si="1022"/>
        <v>NM</v>
      </c>
      <c r="CC307" s="85">
        <v>-25</v>
      </c>
      <c r="CD307" s="67" t="str">
        <f t="shared" si="1023"/>
        <v>NM</v>
      </c>
      <c r="CE307" s="85">
        <v>-31</v>
      </c>
      <c r="CF307" s="67" t="str">
        <f t="shared" si="1024"/>
        <v>NM</v>
      </c>
      <c r="CG307" s="85">
        <v>-31</v>
      </c>
      <c r="CH307" s="67">
        <f t="shared" si="1025"/>
        <v>82.35294117647058</v>
      </c>
      <c r="CI307" s="85">
        <v>-37</v>
      </c>
      <c r="CJ307" s="67">
        <f t="shared" si="1026"/>
        <v>54.166666666666671</v>
      </c>
      <c r="CK307" s="85">
        <v>-41</v>
      </c>
      <c r="CL307" s="67">
        <f t="shared" si="1027"/>
        <v>63.999999999999993</v>
      </c>
      <c r="CM307" s="85">
        <v>-41</v>
      </c>
      <c r="CN307" s="67">
        <f t="shared" si="1028"/>
        <v>32.258064516129025</v>
      </c>
      <c r="CO307" s="85">
        <v>-41</v>
      </c>
      <c r="CP307" s="67">
        <f t="shared" si="1029"/>
        <v>32.258064516129025</v>
      </c>
      <c r="CQ307" s="85">
        <v>-44</v>
      </c>
      <c r="CR307" s="67">
        <f t="shared" si="1030"/>
        <v>18.918918918918926</v>
      </c>
      <c r="CS307" s="85">
        <v>-42</v>
      </c>
      <c r="CT307" s="67">
        <f t="shared" si="1031"/>
        <v>2.4390243902439046</v>
      </c>
      <c r="CU307" s="85">
        <v>-44</v>
      </c>
      <c r="CV307" s="67">
        <f t="shared" si="1032"/>
        <v>7.3170731707317138</v>
      </c>
      <c r="CW307" s="85">
        <v>-45</v>
      </c>
      <c r="CX307" s="67">
        <f t="shared" si="1033"/>
        <v>9.7560975609756184</v>
      </c>
      <c r="CY307" s="85">
        <v>-45</v>
      </c>
      <c r="CZ307" s="67">
        <f t="shared" si="1034"/>
        <v>2.2727272727272707</v>
      </c>
      <c r="DA307" s="85">
        <v>-50</v>
      </c>
      <c r="DB307" s="67">
        <f t="shared" si="1035"/>
        <v>19.047619047619047</v>
      </c>
      <c r="DC307" s="85">
        <v>-48</v>
      </c>
      <c r="DD307" s="67">
        <f t="shared" si="1036"/>
        <v>9.0909090909090828</v>
      </c>
      <c r="DE307" s="85">
        <v>-48</v>
      </c>
      <c r="DF307" s="67">
        <f t="shared" si="1037"/>
        <v>6.6666666666666652</v>
      </c>
      <c r="DG307" s="85">
        <v>-50</v>
      </c>
      <c r="DH307" s="67">
        <f t="shared" si="1038"/>
        <v>11.111111111111116</v>
      </c>
      <c r="DI307" s="85">
        <v>-51</v>
      </c>
      <c r="DJ307" s="67">
        <f t="shared" si="1039"/>
        <v>2.0000000000000018</v>
      </c>
      <c r="DK307" s="85">
        <v>-50</v>
      </c>
      <c r="DL307" s="67">
        <f t="shared" si="1040"/>
        <v>4.1666666666666741</v>
      </c>
      <c r="DM307" s="85">
        <v>-51</v>
      </c>
      <c r="DN307" s="67">
        <f t="shared" si="1041"/>
        <v>6.25</v>
      </c>
      <c r="DO307" s="85">
        <v>-49</v>
      </c>
      <c r="DP307" s="67">
        <f t="shared" si="1041"/>
        <v>-2.0000000000000018</v>
      </c>
      <c r="DQ307" s="85">
        <v>-48</v>
      </c>
      <c r="DR307" s="67">
        <f t="shared" si="1041"/>
        <v>-5.8823529411764719</v>
      </c>
      <c r="DS307" s="85">
        <v>-49</v>
      </c>
      <c r="DT307" s="67">
        <f t="shared" si="1041"/>
        <v>-2.0000000000000018</v>
      </c>
      <c r="DU307" s="85">
        <v>-38</v>
      </c>
      <c r="DV307" s="67">
        <f t="shared" si="1041"/>
        <v>-25.490196078431371</v>
      </c>
      <c r="DW307" s="85">
        <v>-30</v>
      </c>
      <c r="DX307" s="67">
        <f t="shared" si="1041"/>
        <v>-38.775510204081634</v>
      </c>
      <c r="DY307" s="85">
        <v>-29</v>
      </c>
      <c r="DZ307" s="67">
        <f t="shared" si="1041"/>
        <v>-39.583333333333336</v>
      </c>
      <c r="EA307" s="85">
        <v>-29</v>
      </c>
      <c r="EB307" s="67">
        <f t="shared" si="1043"/>
        <v>-40.816326530612244</v>
      </c>
      <c r="EC307" s="85">
        <v>-30</v>
      </c>
      <c r="ED307" s="67">
        <f t="shared" si="1045"/>
        <v>-21.052631578947366</v>
      </c>
      <c r="EE307" s="85">
        <v>-31</v>
      </c>
      <c r="EF307" s="67">
        <f t="shared" si="1046"/>
        <v>3.3333333333333437</v>
      </c>
      <c r="EG307" s="85">
        <v>-38</v>
      </c>
      <c r="EH307" s="67">
        <f t="shared" si="1048"/>
        <v>31.034482758620683</v>
      </c>
      <c r="EI307" s="85">
        <v>-29</v>
      </c>
      <c r="EJ307" s="67">
        <f t="shared" si="1049"/>
        <v>0</v>
      </c>
      <c r="EK307" s="85">
        <v>-30</v>
      </c>
      <c r="EL307" s="67">
        <f t="shared" si="1051"/>
        <v>0</v>
      </c>
      <c r="EM307" s="85">
        <v>-30</v>
      </c>
      <c r="EN307" s="67">
        <f t="shared" si="1052"/>
        <v>-3.2258064516129004</v>
      </c>
      <c r="EO307" s="85">
        <v>-33</v>
      </c>
      <c r="EP307" s="67">
        <f t="shared" si="1054"/>
        <v>-13.157894736842103</v>
      </c>
      <c r="EQ307" s="85">
        <f>EO307+3</f>
        <v>-30</v>
      </c>
      <c r="ER307" s="67">
        <f t="shared" si="1056"/>
        <v>3.4482758620689724</v>
      </c>
      <c r="ES307" s="85">
        <f t="shared" ref="ES307:EW307" si="1096">EQ307</f>
        <v>-30</v>
      </c>
      <c r="ET307" s="67">
        <f t="shared" si="1057"/>
        <v>0</v>
      </c>
      <c r="EU307" s="85">
        <f t="shared" si="1096"/>
        <v>-30</v>
      </c>
      <c r="EV307" s="67">
        <f t="shared" si="1059"/>
        <v>0</v>
      </c>
      <c r="EW307" s="85">
        <f t="shared" si="1096"/>
        <v>-30</v>
      </c>
      <c r="EX307" s="67">
        <f t="shared" si="1059"/>
        <v>-9.0909090909090935</v>
      </c>
      <c r="EY307" s="67"/>
      <c r="EZ307" s="323"/>
      <c r="FA307" s="59"/>
      <c r="FB307" s="85">
        <v>-10.3</v>
      </c>
      <c r="FC307" s="66"/>
      <c r="FD307" s="85">
        <v>-15</v>
      </c>
      <c r="FE307" s="67">
        <f t="shared" si="1061"/>
        <v>45.63106796116503</v>
      </c>
      <c r="FF307" s="71">
        <f>C307+E307+G307+I307</f>
        <v>-16.100000000000001</v>
      </c>
      <c r="FG307" s="67">
        <f t="shared" si="1062"/>
        <v>7.3333333333333472</v>
      </c>
      <c r="FH307" s="71">
        <f>K307+M307+O307+Q307</f>
        <v>-16.100000000000001</v>
      </c>
      <c r="FI307" s="67">
        <f t="shared" si="1063"/>
        <v>0</v>
      </c>
      <c r="FJ307" s="71">
        <f>S307+U307+W307+Y307</f>
        <v>-16</v>
      </c>
      <c r="FK307" s="67">
        <f t="shared" si="1064"/>
        <v>-0.62111801242237252</v>
      </c>
      <c r="FL307" s="71">
        <f>AA307+AC307+AE307+AG307</f>
        <v>-19</v>
      </c>
      <c r="FM307" s="67">
        <f t="shared" si="1065"/>
        <v>18.75</v>
      </c>
      <c r="FN307" s="71">
        <f>AI307+AK307+AM307+AO307</f>
        <v>-20</v>
      </c>
      <c r="FO307" s="67">
        <f t="shared" si="1066"/>
        <v>5.2631578947368363</v>
      </c>
      <c r="FP307" s="71">
        <f>AQ307+AS307+AU307+AW307</f>
        <v>-19</v>
      </c>
      <c r="FQ307" s="67">
        <f t="shared" si="1067"/>
        <v>-5.0000000000000044</v>
      </c>
      <c r="FR307" s="87">
        <f>AY307+BA307+BC307+BE307</f>
        <v>-16</v>
      </c>
      <c r="FS307" s="67">
        <f t="shared" si="1068"/>
        <v>-15.789473684210531</v>
      </c>
      <c r="FT307" s="87">
        <f>BG307+BI307+BK307+BM307</f>
        <v>-22</v>
      </c>
      <c r="FU307" s="67">
        <f t="shared" si="1069"/>
        <v>37.5</v>
      </c>
      <c r="FV307" s="87">
        <f>BO307+BQ307+BS307+BU307</f>
        <v>-26.4</v>
      </c>
      <c r="FW307" s="67">
        <f t="shared" si="1070"/>
        <v>19.999999999999996</v>
      </c>
      <c r="FX307" s="87">
        <f>BW307+BY307+CA307+CC307</f>
        <v>-73</v>
      </c>
      <c r="FY307" s="67" t="str">
        <f t="shared" si="1071"/>
        <v>NM</v>
      </c>
      <c r="FZ307" s="87">
        <f>CE307+CG307+CI307+CK307</f>
        <v>-140</v>
      </c>
      <c r="GA307" s="67">
        <f t="shared" si="1072"/>
        <v>91.780821917808211</v>
      </c>
      <c r="GB307" s="87">
        <f>CM307+CO307+CQ307+CS307</f>
        <v>-168</v>
      </c>
      <c r="GC307" s="67">
        <f t="shared" si="1073"/>
        <v>19.999999999999996</v>
      </c>
      <c r="GD307" s="87">
        <f>CU307+CW307+CY307+DA307</f>
        <v>-184</v>
      </c>
      <c r="GE307" s="67">
        <f t="shared" si="1074"/>
        <v>9.5238095238095344</v>
      </c>
      <c r="GF307" s="87">
        <f>DC307+DE307+DG307+DI307</f>
        <v>-197</v>
      </c>
      <c r="GG307" s="67">
        <f t="shared" si="1075"/>
        <v>7.0652173913043459</v>
      </c>
      <c r="GH307" s="87">
        <f>DK307+DM307+DO307+DQ307</f>
        <v>-198</v>
      </c>
      <c r="GI307" s="67">
        <f t="shared" si="1075"/>
        <v>0.50761421319795996</v>
      </c>
      <c r="GJ307" s="87">
        <f>DS307+DU307+DW307+DY307</f>
        <v>-146</v>
      </c>
      <c r="GK307" s="67">
        <f t="shared" si="1075"/>
        <v>-26.262626262626267</v>
      </c>
      <c r="GL307" s="87">
        <f>EA307+EC307+EE307+EG307</f>
        <v>-128</v>
      </c>
      <c r="GM307" s="67">
        <f t="shared" si="1075"/>
        <v>-12.328767123287676</v>
      </c>
      <c r="GN307" s="87">
        <f>EI307+EK307+EM307+EO307</f>
        <v>-122</v>
      </c>
      <c r="GO307" s="67">
        <f t="shared" si="1076"/>
        <v>-4.6875</v>
      </c>
      <c r="GP307" s="87">
        <f>EQ307+ES307+EU307+EW307</f>
        <v>-120</v>
      </c>
      <c r="GQ307" s="67">
        <f t="shared" si="1077"/>
        <v>-1.6393442622950838</v>
      </c>
      <c r="GR307" s="85">
        <f>GP307*1.05</f>
        <v>-126</v>
      </c>
      <c r="GS307" s="67">
        <f t="shared" si="1075"/>
        <v>5.0000000000000044</v>
      </c>
      <c r="GT307" s="85">
        <f>GR307*1.05</f>
        <v>-132.30000000000001</v>
      </c>
      <c r="GU307" s="67">
        <f t="shared" si="1075"/>
        <v>5.0000000000000044</v>
      </c>
      <c r="GV307" s="85">
        <f>GT307*1.04</f>
        <v>-137.59200000000001</v>
      </c>
      <c r="GW307" s="67">
        <f t="shared" si="1075"/>
        <v>4.0000000000000036</v>
      </c>
      <c r="GX307" s="85">
        <f>GV307*1.05</f>
        <v>-144.47160000000002</v>
      </c>
      <c r="GY307" s="67">
        <f t="shared" si="1078"/>
        <v>5.0000000000000044</v>
      </c>
      <c r="GZ307" s="67">
        <f t="shared" si="947"/>
        <v>3.4390516940001614</v>
      </c>
      <c r="HA307" s="280"/>
      <c r="HB307" s="59"/>
      <c r="HC307"/>
      <c r="HD307"/>
      <c r="HE307"/>
      <c r="HF307"/>
      <c r="HG307"/>
      <c r="HH307"/>
    </row>
    <row r="308" spans="1:216" s="4" customFormat="1" ht="13.5" customHeight="1" x14ac:dyDescent="0.2">
      <c r="A308" s="4" t="s">
        <v>182</v>
      </c>
      <c r="B308" s="112" t="s">
        <v>371</v>
      </c>
      <c r="C308" s="85">
        <v>-8</v>
      </c>
      <c r="D308" s="66"/>
      <c r="E308" s="85">
        <v>-8</v>
      </c>
      <c r="F308" s="66"/>
      <c r="G308" s="85">
        <v>-7.1</v>
      </c>
      <c r="H308" s="66"/>
      <c r="I308" s="85">
        <v>-8</v>
      </c>
      <c r="J308" s="66"/>
      <c r="K308" s="85">
        <v>-8</v>
      </c>
      <c r="L308" s="66">
        <f t="shared" si="989"/>
        <v>0</v>
      </c>
      <c r="M308" s="85">
        <v>-8</v>
      </c>
      <c r="N308" s="66">
        <f t="shared" si="990"/>
        <v>0</v>
      </c>
      <c r="O308" s="85">
        <f>-8-1</f>
        <v>-9</v>
      </c>
      <c r="P308" s="66">
        <f t="shared" si="991"/>
        <v>26.760563380281699</v>
      </c>
      <c r="Q308" s="85">
        <v>-16</v>
      </c>
      <c r="R308" s="66">
        <f t="shared" si="992"/>
        <v>100</v>
      </c>
      <c r="S308" s="85">
        <v>-12</v>
      </c>
      <c r="T308" s="66">
        <f t="shared" si="993"/>
        <v>50</v>
      </c>
      <c r="U308" s="85">
        <v>-17</v>
      </c>
      <c r="V308" s="66" t="str">
        <f t="shared" si="994"/>
        <v>NM</v>
      </c>
      <c r="W308" s="85">
        <v>-11</v>
      </c>
      <c r="X308" s="66">
        <f t="shared" si="995"/>
        <v>22.222222222222232</v>
      </c>
      <c r="Y308" s="85">
        <v>-9</v>
      </c>
      <c r="Z308" s="66">
        <f t="shared" si="996"/>
        <v>-43.75</v>
      </c>
      <c r="AA308" s="85">
        <v>-11</v>
      </c>
      <c r="AB308" s="66">
        <f t="shared" si="997"/>
        <v>-8.3333333333333375</v>
      </c>
      <c r="AC308" s="85">
        <v>-10</v>
      </c>
      <c r="AD308" s="66">
        <f t="shared" si="1095"/>
        <v>-41.17647058823529</v>
      </c>
      <c r="AE308" s="85">
        <v>-10</v>
      </c>
      <c r="AF308" s="66">
        <f t="shared" si="998"/>
        <v>-9.0909090909090935</v>
      </c>
      <c r="AG308" s="85">
        <v>-11</v>
      </c>
      <c r="AH308" s="66">
        <f t="shared" si="999"/>
        <v>22.222222222222232</v>
      </c>
      <c r="AI308" s="86">
        <v>-11</v>
      </c>
      <c r="AJ308" s="66">
        <f t="shared" si="1000"/>
        <v>0</v>
      </c>
      <c r="AK308" s="85">
        <v>-11</v>
      </c>
      <c r="AL308" s="66">
        <f t="shared" si="1001"/>
        <v>10.000000000000009</v>
      </c>
      <c r="AM308" s="85">
        <v>-14</v>
      </c>
      <c r="AN308" s="66">
        <f t="shared" si="1002"/>
        <v>39.999999999999993</v>
      </c>
      <c r="AO308" s="85">
        <v>-21</v>
      </c>
      <c r="AP308" s="66">
        <f t="shared" si="1003"/>
        <v>90.909090909090921</v>
      </c>
      <c r="AQ308" s="85">
        <v>-11</v>
      </c>
      <c r="AR308" s="66">
        <f t="shared" si="1004"/>
        <v>0</v>
      </c>
      <c r="AS308" s="85">
        <v>-11</v>
      </c>
      <c r="AT308" s="66">
        <f t="shared" si="1005"/>
        <v>0</v>
      </c>
      <c r="AU308" s="85">
        <v>-12</v>
      </c>
      <c r="AV308" s="66">
        <f t="shared" si="1006"/>
        <v>-14.28571428571429</v>
      </c>
      <c r="AW308" s="85">
        <v>-7</v>
      </c>
      <c r="AX308" s="66" t="str">
        <f t="shared" si="1007"/>
        <v>NM</v>
      </c>
      <c r="AY308" s="85">
        <v>-10</v>
      </c>
      <c r="AZ308" s="67">
        <f t="shared" si="1008"/>
        <v>-9.0909090909090935</v>
      </c>
      <c r="BA308" s="85">
        <v>-5</v>
      </c>
      <c r="BB308" s="67" t="str">
        <f t="shared" si="1009"/>
        <v>NM</v>
      </c>
      <c r="BC308" s="85">
        <v>-15</v>
      </c>
      <c r="BD308" s="67">
        <f t="shared" si="1010"/>
        <v>25</v>
      </c>
      <c r="BE308" s="85">
        <v>-6</v>
      </c>
      <c r="BF308" s="67">
        <f t="shared" si="1011"/>
        <v>-14.28571428571429</v>
      </c>
      <c r="BG308" s="85">
        <v>-6</v>
      </c>
      <c r="BH308" s="67">
        <f t="shared" si="1012"/>
        <v>-40</v>
      </c>
      <c r="BI308" s="85">
        <v>-5</v>
      </c>
      <c r="BJ308" s="67">
        <f t="shared" si="1013"/>
        <v>0</v>
      </c>
      <c r="BK308" s="85">
        <v>-6</v>
      </c>
      <c r="BL308" s="67" t="str">
        <f t="shared" si="1014"/>
        <v>NM</v>
      </c>
      <c r="BM308" s="85">
        <v>-7</v>
      </c>
      <c r="BN308" s="67">
        <f t="shared" si="1015"/>
        <v>16.666666666666675</v>
      </c>
      <c r="BO308" s="85">
        <v>-10</v>
      </c>
      <c r="BP308" s="67">
        <f t="shared" si="1016"/>
        <v>66.666666666666671</v>
      </c>
      <c r="BQ308" s="85">
        <v>-11</v>
      </c>
      <c r="BR308" s="67" t="str">
        <f t="shared" si="1017"/>
        <v>NM</v>
      </c>
      <c r="BS308" s="85">
        <v>-9</v>
      </c>
      <c r="BT308" s="67">
        <f t="shared" si="1018"/>
        <v>50</v>
      </c>
      <c r="BU308" s="85">
        <v>-12</v>
      </c>
      <c r="BV308" s="67">
        <f t="shared" si="1019"/>
        <v>71.428571428571416</v>
      </c>
      <c r="BW308" s="85">
        <v>-9</v>
      </c>
      <c r="BX308" s="67">
        <f t="shared" si="1020"/>
        <v>-9.9999999999999982</v>
      </c>
      <c r="BY308" s="85">
        <v>-6</v>
      </c>
      <c r="BZ308" s="67">
        <f t="shared" si="1021"/>
        <v>-45.45454545454546</v>
      </c>
      <c r="CA308" s="85">
        <v>-21</v>
      </c>
      <c r="CB308" s="67" t="str">
        <f t="shared" si="1022"/>
        <v>NM</v>
      </c>
      <c r="CC308" s="85">
        <v>-32</v>
      </c>
      <c r="CD308" s="67" t="str">
        <f t="shared" si="1023"/>
        <v>NM</v>
      </c>
      <c r="CE308" s="85">
        <v>-14</v>
      </c>
      <c r="CF308" s="67">
        <f t="shared" si="1024"/>
        <v>55.555555555555557</v>
      </c>
      <c r="CG308" s="85">
        <v>-16</v>
      </c>
      <c r="CH308" s="67" t="str">
        <f t="shared" si="1025"/>
        <v>NM</v>
      </c>
      <c r="CI308" s="85">
        <v>-11</v>
      </c>
      <c r="CJ308" s="67">
        <f t="shared" si="1026"/>
        <v>-47.619047619047613</v>
      </c>
      <c r="CK308" s="85">
        <v>-20</v>
      </c>
      <c r="CL308" s="67">
        <f t="shared" si="1027"/>
        <v>-37.5</v>
      </c>
      <c r="CM308" s="85">
        <v>-14</v>
      </c>
      <c r="CN308" s="67">
        <f t="shared" si="1028"/>
        <v>0</v>
      </c>
      <c r="CO308" s="85">
        <v>-16</v>
      </c>
      <c r="CP308" s="67">
        <f t="shared" si="1029"/>
        <v>0</v>
      </c>
      <c r="CQ308" s="85">
        <v>-14</v>
      </c>
      <c r="CR308" s="67">
        <f t="shared" si="1030"/>
        <v>27.27272727272727</v>
      </c>
      <c r="CS308" s="85">
        <f>-19-3</f>
        <v>-22</v>
      </c>
      <c r="CT308" s="67">
        <f t="shared" si="1031"/>
        <v>10.000000000000009</v>
      </c>
      <c r="CU308" s="85">
        <v>-20</v>
      </c>
      <c r="CV308" s="67">
        <f t="shared" si="1032"/>
        <v>42.857142857142861</v>
      </c>
      <c r="CW308" s="85">
        <v>-18</v>
      </c>
      <c r="CX308" s="67">
        <f t="shared" si="1033"/>
        <v>12.5</v>
      </c>
      <c r="CY308" s="85">
        <v>-15</v>
      </c>
      <c r="CZ308" s="67">
        <f t="shared" si="1034"/>
        <v>7.1428571428571397</v>
      </c>
      <c r="DA308" s="85">
        <v>-6</v>
      </c>
      <c r="DB308" s="67" t="str">
        <f t="shared" si="1035"/>
        <v>NM</v>
      </c>
      <c r="DC308" s="85">
        <v>-17</v>
      </c>
      <c r="DD308" s="67">
        <f>IF(ISERROR(DC308/CU308),"NM",IF(OR(DC308/CU308&lt;0.5,DC308/CU308&gt;2),"NM",(DC308/CU308-1)*100))</f>
        <v>-15.000000000000002</v>
      </c>
      <c r="DE308" s="85">
        <v>-18</v>
      </c>
      <c r="DF308" s="67">
        <f>IF(ISERROR(DE308/CW308),"NM",IF(OR(DE308/CW308&lt;0.5,DE308/CW308&gt;2),"NM",(DE308/CW308-1)*100))</f>
        <v>0</v>
      </c>
      <c r="DG308" s="85">
        <v>-18</v>
      </c>
      <c r="DH308" s="67">
        <f>IF(ISERROR(DG308/CY308),"NM",IF(OR(DG308/CY308&lt;0.5,DG308/CY308&gt;2),"NM",(DG308/CY308-1)*100))</f>
        <v>19.999999999999996</v>
      </c>
      <c r="DI308" s="85">
        <v>-17</v>
      </c>
      <c r="DJ308" s="67" t="str">
        <f t="shared" si="1039"/>
        <v>NM</v>
      </c>
      <c r="DK308" s="85">
        <v>-17</v>
      </c>
      <c r="DL308" s="67">
        <f t="shared" si="1040"/>
        <v>0</v>
      </c>
      <c r="DM308" s="85">
        <v>-19</v>
      </c>
      <c r="DN308" s="67">
        <f t="shared" si="1041"/>
        <v>5.555555555555558</v>
      </c>
      <c r="DO308" s="85">
        <v>-7</v>
      </c>
      <c r="DP308" s="67" t="str">
        <f t="shared" si="1041"/>
        <v>NM</v>
      </c>
      <c r="DQ308" s="85">
        <v>-37</v>
      </c>
      <c r="DR308" s="67" t="str">
        <f t="shared" si="1041"/>
        <v>NM</v>
      </c>
      <c r="DS308" s="85">
        <v>-20</v>
      </c>
      <c r="DT308" s="67">
        <f t="shared" si="1041"/>
        <v>17.647058823529417</v>
      </c>
      <c r="DU308" s="85">
        <v>-17</v>
      </c>
      <c r="DV308" s="67">
        <f t="shared" si="1041"/>
        <v>-10.526315789473683</v>
      </c>
      <c r="DW308" s="85">
        <v>-18</v>
      </c>
      <c r="DX308" s="67" t="str">
        <f t="shared" si="1041"/>
        <v>NM</v>
      </c>
      <c r="DY308" s="85">
        <v>-3</v>
      </c>
      <c r="DZ308" s="67" t="str">
        <f t="shared" si="1041"/>
        <v>NM</v>
      </c>
      <c r="EA308" s="85">
        <v>-32</v>
      </c>
      <c r="EB308" s="67">
        <f t="shared" si="1043"/>
        <v>60.000000000000007</v>
      </c>
      <c r="EC308" s="85">
        <v>-21</v>
      </c>
      <c r="ED308" s="67">
        <f t="shared" si="1045"/>
        <v>23.529411764705888</v>
      </c>
      <c r="EE308" s="85">
        <v>-27</v>
      </c>
      <c r="EF308" s="67">
        <f t="shared" si="1046"/>
        <v>50</v>
      </c>
      <c r="EG308" s="85">
        <v>-33</v>
      </c>
      <c r="EH308" s="67" t="str">
        <f t="shared" si="1048"/>
        <v>NM</v>
      </c>
      <c r="EI308" s="85">
        <v>-23</v>
      </c>
      <c r="EJ308" s="67">
        <f t="shared" si="1049"/>
        <v>-28.125</v>
      </c>
      <c r="EK308" s="85">
        <v>-18</v>
      </c>
      <c r="EL308" s="67">
        <f t="shared" si="1051"/>
        <v>-14.28571428571429</v>
      </c>
      <c r="EM308" s="85">
        <v>-20</v>
      </c>
      <c r="EN308" s="67">
        <f t="shared" si="1052"/>
        <v>-25.925925925925931</v>
      </c>
      <c r="EO308" s="85">
        <v>-31</v>
      </c>
      <c r="EP308" s="67">
        <f t="shared" si="1054"/>
        <v>-6.0606060606060552</v>
      </c>
      <c r="EQ308" s="85">
        <f>EO308</f>
        <v>-31</v>
      </c>
      <c r="ER308" s="67">
        <f t="shared" si="1056"/>
        <v>34.782608695652172</v>
      </c>
      <c r="ES308" s="85">
        <f>EQ308</f>
        <v>-31</v>
      </c>
      <c r="ET308" s="67">
        <f t="shared" si="1057"/>
        <v>72.222222222222229</v>
      </c>
      <c r="EU308" s="85">
        <f>ES308</f>
        <v>-31</v>
      </c>
      <c r="EV308" s="67">
        <f t="shared" si="1059"/>
        <v>55.000000000000007</v>
      </c>
      <c r="EW308" s="85">
        <f>EU308</f>
        <v>-31</v>
      </c>
      <c r="EX308" s="67">
        <f t="shared" si="1059"/>
        <v>0</v>
      </c>
      <c r="EY308" s="67"/>
      <c r="EZ308" s="323"/>
      <c r="FA308" s="59"/>
      <c r="FB308" s="85">
        <v>-58</v>
      </c>
      <c r="FC308" s="66"/>
      <c r="FD308" s="85">
        <v>-36</v>
      </c>
      <c r="FE308" s="67">
        <f t="shared" si="1061"/>
        <v>-37.931034482758619</v>
      </c>
      <c r="FF308" s="71">
        <f>C308+E308+G308+I308</f>
        <v>-31.1</v>
      </c>
      <c r="FG308" s="67">
        <f t="shared" si="1062"/>
        <v>-13.611111111111107</v>
      </c>
      <c r="FH308" s="71">
        <f>K308+M308+O308+Q308</f>
        <v>-41</v>
      </c>
      <c r="FI308" s="67">
        <f t="shared" si="1063"/>
        <v>31.832797427652725</v>
      </c>
      <c r="FJ308" s="71">
        <f>S308+U308+W308+Y308</f>
        <v>-49</v>
      </c>
      <c r="FK308" s="67">
        <f t="shared" si="1064"/>
        <v>19.512195121951216</v>
      </c>
      <c r="FL308" s="71">
        <f>AA308+AC308+AE308+AG308</f>
        <v>-42</v>
      </c>
      <c r="FM308" s="67">
        <f t="shared" si="1065"/>
        <v>-14.28571428571429</v>
      </c>
      <c r="FN308" s="71">
        <f>AI308+AK308+AM308+AO308</f>
        <v>-57</v>
      </c>
      <c r="FO308" s="67">
        <f t="shared" si="1066"/>
        <v>35.714285714285722</v>
      </c>
      <c r="FP308" s="71">
        <f>AQ308+AS308+AU308+AW308</f>
        <v>-41</v>
      </c>
      <c r="FQ308" s="67">
        <f t="shared" si="1067"/>
        <v>-28.07017543859649</v>
      </c>
      <c r="FR308" s="87">
        <f>AY308+BA308+BC308+BE308</f>
        <v>-36</v>
      </c>
      <c r="FS308" s="67">
        <f t="shared" si="1068"/>
        <v>-12.195121951219512</v>
      </c>
      <c r="FT308" s="87">
        <f>BG308+BI308+BK308+BM308</f>
        <v>-24</v>
      </c>
      <c r="FU308" s="67">
        <f t="shared" si="1069"/>
        <v>-33.333333333333336</v>
      </c>
      <c r="FV308" s="87">
        <f>BO308+BQ308+BS308+BU308</f>
        <v>-42</v>
      </c>
      <c r="FW308" s="67">
        <f t="shared" si="1070"/>
        <v>75</v>
      </c>
      <c r="FX308" s="87">
        <f>BW308+BY308+CA308+CC308</f>
        <v>-68</v>
      </c>
      <c r="FY308" s="67">
        <f t="shared" si="1071"/>
        <v>61.904761904761905</v>
      </c>
      <c r="FZ308" s="87">
        <f>CE308+CG308+CI308+CK308</f>
        <v>-61</v>
      </c>
      <c r="GA308" s="67">
        <f t="shared" si="1072"/>
        <v>-10.294117647058821</v>
      </c>
      <c r="GB308" s="87">
        <f>CM308+CO308+CQ308+CS308</f>
        <v>-66</v>
      </c>
      <c r="GC308" s="67">
        <f t="shared" si="1073"/>
        <v>8.196721311475418</v>
      </c>
      <c r="GD308" s="87">
        <f>CU308+CW308+CY308+DA308</f>
        <v>-59</v>
      </c>
      <c r="GE308" s="67">
        <f t="shared" si="1074"/>
        <v>-10.606060606060607</v>
      </c>
      <c r="GF308" s="87">
        <f>DC308+DE308+DG308+DI308</f>
        <v>-70</v>
      </c>
      <c r="GG308" s="67">
        <f t="shared" si="1075"/>
        <v>18.644067796610166</v>
      </c>
      <c r="GH308" s="87">
        <f>DK308+DM308+DO308+DQ308</f>
        <v>-80</v>
      </c>
      <c r="GI308" s="67">
        <f t="shared" si="1075"/>
        <v>14.285714285714279</v>
      </c>
      <c r="GJ308" s="87">
        <f>DS308+DU308+DW308+DY308</f>
        <v>-58</v>
      </c>
      <c r="GK308" s="67">
        <f t="shared" si="1075"/>
        <v>-27.500000000000004</v>
      </c>
      <c r="GL308" s="87">
        <f>EA308+EC308+EE308+EG308</f>
        <v>-113</v>
      </c>
      <c r="GM308" s="67">
        <f t="shared" si="1075"/>
        <v>94.827586206896555</v>
      </c>
      <c r="GN308" s="87">
        <f>EI308+EK308+EM308+EO308</f>
        <v>-92</v>
      </c>
      <c r="GO308" s="67">
        <f t="shared" si="1076"/>
        <v>-18.584070796460171</v>
      </c>
      <c r="GP308" s="87">
        <f>EQ308+ES308+EU308+EW308</f>
        <v>-124</v>
      </c>
      <c r="GQ308" s="67">
        <f t="shared" si="1077"/>
        <v>34.782608695652172</v>
      </c>
      <c r="GR308" s="85">
        <f>GP308*1.02</f>
        <v>-126.48</v>
      </c>
      <c r="GS308" s="67">
        <f t="shared" si="1075"/>
        <v>2.0000000000000018</v>
      </c>
      <c r="GT308" s="85">
        <f>GR308*1.02</f>
        <v>-129.00960000000001</v>
      </c>
      <c r="GU308" s="67">
        <f t="shared" si="1075"/>
        <v>2.0000000000000018</v>
      </c>
      <c r="GV308" s="85">
        <f>GT308*1.02</f>
        <v>-131.58979200000002</v>
      </c>
      <c r="GW308" s="67">
        <f t="shared" si="1075"/>
        <v>2.0000000000000018</v>
      </c>
      <c r="GX308" s="85">
        <f>GV308*1.02</f>
        <v>-134.22158784000001</v>
      </c>
      <c r="GY308" s="67">
        <f t="shared" si="1078"/>
        <v>2.0000000000000018</v>
      </c>
      <c r="GZ308" s="67">
        <f t="shared" si="947"/>
        <v>7.8467119949317432</v>
      </c>
      <c r="HA308" s="280"/>
      <c r="HB308" s="59"/>
      <c r="HC308"/>
      <c r="HD308"/>
      <c r="HE308"/>
      <c r="HF308"/>
      <c r="HG308"/>
      <c r="HH308"/>
    </row>
    <row r="309" spans="1:216" s="4" customFormat="1" ht="13.5" customHeight="1" x14ac:dyDescent="0.2">
      <c r="A309" s="4" t="s">
        <v>415</v>
      </c>
      <c r="B309" s="162" t="s">
        <v>38</v>
      </c>
      <c r="C309" s="145">
        <f>SUM(C306:C308)</f>
        <v>246</v>
      </c>
      <c r="D309" s="66"/>
      <c r="E309" s="145">
        <f>SUM(E306:E308)</f>
        <v>251</v>
      </c>
      <c r="F309" s="66"/>
      <c r="G309" s="145">
        <f>SUM(G306:G308)</f>
        <v>258.79999999999995</v>
      </c>
      <c r="H309" s="66"/>
      <c r="I309" s="145">
        <f>SUM(I306:I308)</f>
        <v>259</v>
      </c>
      <c r="J309" s="66"/>
      <c r="K309" s="145">
        <f>SUM(K306:K308)</f>
        <v>273</v>
      </c>
      <c r="L309" s="66">
        <f t="shared" si="989"/>
        <v>10.975609756097571</v>
      </c>
      <c r="M309" s="145">
        <f>SUM(M306:M308)</f>
        <v>274</v>
      </c>
      <c r="N309" s="66">
        <f t="shared" si="990"/>
        <v>9.1633466135458086</v>
      </c>
      <c r="O309" s="145">
        <f>SUM(O306:O308)</f>
        <v>283.89999999999998</v>
      </c>
      <c r="P309" s="66">
        <f t="shared" si="991"/>
        <v>9.6986089644513171</v>
      </c>
      <c r="Q309" s="145">
        <f>SUM(Q306:Q308)</f>
        <v>281</v>
      </c>
      <c r="R309" s="66">
        <f t="shared" si="992"/>
        <v>8.4942084942085003</v>
      </c>
      <c r="S309" s="145">
        <f>SUM(S306:S308)</f>
        <v>297</v>
      </c>
      <c r="T309" s="66">
        <f t="shared" si="993"/>
        <v>8.7912087912087813</v>
      </c>
      <c r="U309" s="145">
        <f>SUM(U306:U308)</f>
        <v>311</v>
      </c>
      <c r="V309" s="66">
        <f t="shared" si="994"/>
        <v>13.503649635036496</v>
      </c>
      <c r="W309" s="145">
        <f>SUM(W306:W308)</f>
        <v>327</v>
      </c>
      <c r="X309" s="66">
        <f t="shared" si="995"/>
        <v>15.181401902078196</v>
      </c>
      <c r="Y309" s="145">
        <f>SUM(Y306:Y308)</f>
        <v>340</v>
      </c>
      <c r="Z309" s="66">
        <f t="shared" si="996"/>
        <v>20.9964412811388</v>
      </c>
      <c r="AA309" s="145">
        <f>SUM(AA306:AA308)</f>
        <v>376.59999999999991</v>
      </c>
      <c r="AB309" s="66">
        <f t="shared" si="997"/>
        <v>26.801346801346781</v>
      </c>
      <c r="AC309" s="145">
        <f>SUM(AC306:AC308)</f>
        <v>371</v>
      </c>
      <c r="AD309" s="66">
        <f t="shared" si="1095"/>
        <v>19.292604501607723</v>
      </c>
      <c r="AE309" s="145">
        <f>SUM(AE306:AE308)</f>
        <v>378</v>
      </c>
      <c r="AF309" s="66">
        <f t="shared" si="998"/>
        <v>15.596330275229352</v>
      </c>
      <c r="AG309" s="145">
        <f>SUM(AG306:AG308)</f>
        <v>404</v>
      </c>
      <c r="AH309" s="66">
        <f t="shared" si="999"/>
        <v>18.823529411764707</v>
      </c>
      <c r="AI309" s="126">
        <f>SUM(AI306:AI308)</f>
        <v>455</v>
      </c>
      <c r="AJ309" s="66">
        <f t="shared" si="1000"/>
        <v>20.817843866171025</v>
      </c>
      <c r="AK309" s="145">
        <f>SUM(AK306:AK308)</f>
        <v>449</v>
      </c>
      <c r="AL309" s="66">
        <f t="shared" si="1001"/>
        <v>21.024258760107806</v>
      </c>
      <c r="AM309" s="145">
        <f>SUM(AM306:AM308)</f>
        <v>454</v>
      </c>
      <c r="AN309" s="66">
        <f t="shared" si="1002"/>
        <v>20.105820105820115</v>
      </c>
      <c r="AO309" s="145">
        <f>SUM(AO306:AO308)</f>
        <v>457.40000000000009</v>
      </c>
      <c r="AP309" s="66">
        <f t="shared" si="1003"/>
        <v>13.21782178217823</v>
      </c>
      <c r="AQ309" s="145">
        <f>SUM(AQ306:AQ308)</f>
        <v>516</v>
      </c>
      <c r="AR309" s="66">
        <f t="shared" si="1004"/>
        <v>13.406593406593403</v>
      </c>
      <c r="AS309" s="145">
        <f>SUM(AS306:AS308)</f>
        <v>519</v>
      </c>
      <c r="AT309" s="66">
        <f t="shared" si="1005"/>
        <v>15.590200445434288</v>
      </c>
      <c r="AU309" s="145">
        <f>SUM(AU306:AU308)</f>
        <v>508</v>
      </c>
      <c r="AV309" s="66">
        <f t="shared" si="1006"/>
        <v>11.894273127753308</v>
      </c>
      <c r="AW309" s="145">
        <f>SUM(AW306:AW308)</f>
        <v>482.23</v>
      </c>
      <c r="AX309" s="66">
        <f t="shared" si="1007"/>
        <v>5.4285089637079009</v>
      </c>
      <c r="AY309" s="145">
        <f>SUM(AY306:AY308)</f>
        <v>557.5</v>
      </c>
      <c r="AZ309" s="67">
        <f t="shared" si="1008"/>
        <v>8.0426356589147208</v>
      </c>
      <c r="BA309" s="145">
        <f>SUM(BA306:BA308)</f>
        <v>573</v>
      </c>
      <c r="BB309" s="67">
        <f t="shared" si="1009"/>
        <v>10.404624277456653</v>
      </c>
      <c r="BC309" s="145">
        <f>SUM(BC306:BC308)</f>
        <v>551</v>
      </c>
      <c r="BD309" s="67">
        <f t="shared" si="1010"/>
        <v>8.4645669291338663</v>
      </c>
      <c r="BE309" s="145">
        <f>SUM(BE306:BE308)</f>
        <v>531.29999999999995</v>
      </c>
      <c r="BF309" s="67">
        <f t="shared" si="1011"/>
        <v>10.175642328349532</v>
      </c>
      <c r="BG309" s="145">
        <f>SUM(BG306:BG308)</f>
        <v>623</v>
      </c>
      <c r="BH309" s="67">
        <f t="shared" si="1012"/>
        <v>11.748878923766814</v>
      </c>
      <c r="BI309" s="145">
        <f>SUM(BI306:BI308)</f>
        <v>622</v>
      </c>
      <c r="BJ309" s="67">
        <f t="shared" si="1013"/>
        <v>8.5514834205933745</v>
      </c>
      <c r="BK309" s="145">
        <f>SUM(BK306:BK308)</f>
        <v>638</v>
      </c>
      <c r="BL309" s="67">
        <f t="shared" si="1014"/>
        <v>15.789473684210531</v>
      </c>
      <c r="BM309" s="145">
        <f>SUM(BM306:BM308)</f>
        <v>604</v>
      </c>
      <c r="BN309" s="67">
        <f t="shared" si="1015"/>
        <v>13.683418031244132</v>
      </c>
      <c r="BO309" s="145">
        <f>SUM(BO306:BO308)</f>
        <v>728</v>
      </c>
      <c r="BP309" s="67">
        <f t="shared" si="1016"/>
        <v>16.853932584269661</v>
      </c>
      <c r="BQ309" s="145">
        <f>SUM(BQ306:BQ308)</f>
        <v>746</v>
      </c>
      <c r="BR309" s="67">
        <f t="shared" si="1017"/>
        <v>19.935691318327976</v>
      </c>
      <c r="BS309" s="145">
        <f>SUM(BS306:BS308)</f>
        <v>751.6</v>
      </c>
      <c r="BT309" s="67">
        <f t="shared" si="1018"/>
        <v>17.805642633228835</v>
      </c>
      <c r="BU309" s="145">
        <f>SUM(BU306:BU308)</f>
        <v>701</v>
      </c>
      <c r="BV309" s="67">
        <f t="shared" si="1019"/>
        <v>16.059602649006631</v>
      </c>
      <c r="BW309" s="145">
        <f>SUM(BW306:BW308)</f>
        <v>869</v>
      </c>
      <c r="BX309" s="67">
        <f t="shared" si="1020"/>
        <v>19.368131868131865</v>
      </c>
      <c r="BY309" s="145">
        <f>SUM(BY306:BY308)</f>
        <v>854</v>
      </c>
      <c r="BZ309" s="67">
        <f t="shared" si="1021"/>
        <v>14.477211796246658</v>
      </c>
      <c r="CA309" s="145">
        <f>SUM(CA306:CA308)</f>
        <v>896</v>
      </c>
      <c r="CB309" s="67">
        <f t="shared" si="1022"/>
        <v>19.212346993081432</v>
      </c>
      <c r="CC309" s="145">
        <f>SUM(CC306:CC308)</f>
        <v>815</v>
      </c>
      <c r="CD309" s="67">
        <f t="shared" si="1023"/>
        <v>16.262482168330948</v>
      </c>
      <c r="CE309" s="145">
        <f>SUM(CE306:CE308)</f>
        <v>1016.6805171842193</v>
      </c>
      <c r="CF309" s="67">
        <f t="shared" si="1024"/>
        <v>16.994305774938923</v>
      </c>
      <c r="CG309" s="145">
        <f>SUM(CG306:CG308)</f>
        <v>969.81314502987516</v>
      </c>
      <c r="CH309" s="67">
        <f t="shared" si="1025"/>
        <v>13.561258200219584</v>
      </c>
      <c r="CI309" s="145">
        <f>SUM(CI306:CI308)</f>
        <v>1039.2197107534405</v>
      </c>
      <c r="CJ309" s="67">
        <f t="shared" si="1026"/>
        <v>15.984342718017919</v>
      </c>
      <c r="CK309" s="145">
        <f>SUM(CK306:CK308)</f>
        <v>1051.1454589488981</v>
      </c>
      <c r="CL309" s="67">
        <f t="shared" si="1027"/>
        <v>28.9749029385151</v>
      </c>
      <c r="CM309" s="145">
        <f>SUM(CM306:CM308)</f>
        <v>1191</v>
      </c>
      <c r="CN309" s="67">
        <f t="shared" si="1028"/>
        <v>17.145945050523139</v>
      </c>
      <c r="CO309" s="145">
        <f>SUM(CO306:CO308)</f>
        <v>1110.5712394262598</v>
      </c>
      <c r="CP309" s="67">
        <f t="shared" si="1029"/>
        <v>14.513939630303586</v>
      </c>
      <c r="CQ309" s="145">
        <f>SUM(CQ306:CQ308)</f>
        <v>1174.3535098997174</v>
      </c>
      <c r="CR309" s="67">
        <f t="shared" si="1030"/>
        <v>13.003390692840512</v>
      </c>
      <c r="CS309" s="145">
        <f>SUM(CS306:CS308)</f>
        <v>1165.5</v>
      </c>
      <c r="CT309" s="67">
        <f t="shared" si="1031"/>
        <v>10.879040581638598</v>
      </c>
      <c r="CU309" s="145">
        <f>SUM(CU306:CU308)</f>
        <v>1212</v>
      </c>
      <c r="CV309" s="67">
        <f t="shared" si="1032"/>
        <v>1.7632241813602123</v>
      </c>
      <c r="CW309" s="145">
        <f>SUM(CW306:CW308)</f>
        <v>1159</v>
      </c>
      <c r="CX309" s="67">
        <f t="shared" si="1033"/>
        <v>4.360707251770668</v>
      </c>
      <c r="CY309" s="145">
        <f>SUM(CY306:CY308)</f>
        <v>1194</v>
      </c>
      <c r="CZ309" s="67">
        <f t="shared" si="1034"/>
        <v>1.6729621817164864</v>
      </c>
      <c r="DA309" s="145">
        <f>SUM(DA306:DA308)</f>
        <v>1058</v>
      </c>
      <c r="DB309" s="67">
        <f t="shared" si="1035"/>
        <v>-9.2235092235092182</v>
      </c>
      <c r="DC309" s="145">
        <f>SUM(DC306:DC308)</f>
        <v>1201</v>
      </c>
      <c r="DD309" s="67">
        <f t="shared" si="1036"/>
        <v>-0.9075907590759047</v>
      </c>
      <c r="DE309" s="145">
        <f>SUM(DE306:DE308)</f>
        <v>1153</v>
      </c>
      <c r="DF309" s="67">
        <f t="shared" si="1037"/>
        <v>-0.51768766177739955</v>
      </c>
      <c r="DG309" s="145">
        <f>SUM(DG306:DG308)</f>
        <v>1043</v>
      </c>
      <c r="DH309" s="67">
        <f t="shared" si="1038"/>
        <v>-12.646566164154105</v>
      </c>
      <c r="DI309" s="145">
        <f>SUM(DI306:DI308)</f>
        <v>985</v>
      </c>
      <c r="DJ309" s="67">
        <f t="shared" si="1039"/>
        <v>-6.8998109640831746</v>
      </c>
      <c r="DK309" s="145">
        <f>SUM(DK306:DK308)</f>
        <v>1164</v>
      </c>
      <c r="DL309" s="67">
        <f t="shared" si="1040"/>
        <v>-3.0807660283097449</v>
      </c>
      <c r="DM309" s="145">
        <f>SUM(DM306:DM308)</f>
        <v>1151</v>
      </c>
      <c r="DN309" s="67">
        <f t="shared" si="1041"/>
        <v>-0.17346053772766545</v>
      </c>
      <c r="DO309" s="145">
        <f>SUM(DO306:DO308)</f>
        <v>1035</v>
      </c>
      <c r="DP309" s="67">
        <f t="shared" si="1041"/>
        <v>-0.76701821668264669</v>
      </c>
      <c r="DQ309" s="145">
        <f>SUM(DQ306:DQ308)</f>
        <v>880</v>
      </c>
      <c r="DR309" s="67">
        <f t="shared" si="1041"/>
        <v>-10.659898477157359</v>
      </c>
      <c r="DS309" s="145">
        <f>SUM(DS306:DS308)</f>
        <v>1027</v>
      </c>
      <c r="DT309" s="67">
        <f t="shared" si="1041"/>
        <v>-11.769759450171824</v>
      </c>
      <c r="DU309" s="145">
        <f>SUM(DU306:DU308)</f>
        <v>985</v>
      </c>
      <c r="DV309" s="67">
        <f t="shared" si="1041"/>
        <v>-14.422241529105129</v>
      </c>
      <c r="DW309" s="145">
        <f>SUM(DW306:DW308)</f>
        <v>974</v>
      </c>
      <c r="DX309" s="67">
        <f t="shared" si="1041"/>
        <v>-5.8937198067632863</v>
      </c>
      <c r="DY309" s="145">
        <f>SUM(DY306:DY308)</f>
        <v>998</v>
      </c>
      <c r="DZ309" s="67">
        <f t="shared" si="1041"/>
        <v>13.409090909090903</v>
      </c>
      <c r="EA309" s="145">
        <f>SUM(EA306:EA308)</f>
        <v>1077</v>
      </c>
      <c r="EB309" s="67">
        <f t="shared" si="1043"/>
        <v>4.8685491723466479</v>
      </c>
      <c r="EC309" s="145">
        <f>SUM(EC306:EC308)</f>
        <v>1042</v>
      </c>
      <c r="ED309" s="67">
        <f t="shared" si="1045"/>
        <v>5.7868020304568502</v>
      </c>
      <c r="EE309" s="145">
        <f>SUM(EE306:EE308)</f>
        <v>1093</v>
      </c>
      <c r="EF309" s="67">
        <f t="shared" si="1046"/>
        <v>12.217659137576998</v>
      </c>
      <c r="EG309" s="145">
        <f>SUM(EG306:EG308)</f>
        <v>978</v>
      </c>
      <c r="EH309" s="67">
        <f t="shared" si="1048"/>
        <v>-2.0040080160320661</v>
      </c>
      <c r="EI309" s="145">
        <f>SUM(EI306:EI308)</f>
        <v>1027</v>
      </c>
      <c r="EJ309" s="67">
        <f t="shared" si="1049"/>
        <v>-4.6425255338904403</v>
      </c>
      <c r="EK309" s="145">
        <f>SUM(EK306:EK308)</f>
        <v>1073</v>
      </c>
      <c r="EL309" s="67">
        <f t="shared" si="1051"/>
        <v>2.9750479846449185</v>
      </c>
      <c r="EM309" s="145">
        <f>SUM(EM306:EM308)</f>
        <v>991.93000000000029</v>
      </c>
      <c r="EN309" s="67">
        <f t="shared" si="1052"/>
        <v>-9.247026532479385</v>
      </c>
      <c r="EO309" s="145">
        <f>SUM(EO306:EO308)</f>
        <v>971</v>
      </c>
      <c r="EP309" s="67">
        <f t="shared" si="1054"/>
        <v>-0.71574642126789323</v>
      </c>
      <c r="EQ309" s="145">
        <f>SUM(EQ306:EQ308)</f>
        <v>1037.961169979219</v>
      </c>
      <c r="ER309" s="67">
        <f t="shared" si="1056"/>
        <v>1.067299900605545</v>
      </c>
      <c r="ES309" s="145">
        <f>SUM(ES306:ES308)</f>
        <v>1038.9124631522252</v>
      </c>
      <c r="ET309" s="67">
        <f t="shared" si="1057"/>
        <v>-3.1768440678261678</v>
      </c>
      <c r="EU309" s="145">
        <f>SUM(EU306:EU308)</f>
        <v>1048.4150681174092</v>
      </c>
      <c r="EV309" s="67">
        <f t="shared" si="1059"/>
        <v>5.6944611129221778</v>
      </c>
      <c r="EW309" s="145">
        <f>SUM(EW306:EW308)</f>
        <v>1017.0498830082947</v>
      </c>
      <c r="EX309" s="67">
        <f t="shared" si="1059"/>
        <v>4.7425214220694789</v>
      </c>
      <c r="EY309" s="67"/>
      <c r="EZ309" s="323"/>
      <c r="FA309" s="178"/>
      <c r="FB309" s="145">
        <f>SUM(FB306:FB308)</f>
        <v>664.24826037130447</v>
      </c>
      <c r="FC309" s="66"/>
      <c r="FD309" s="145">
        <f>SUM(FD306:FD308)</f>
        <v>856</v>
      </c>
      <c r="FE309" s="67">
        <f t="shared" si="1061"/>
        <v>28.867480890579866</v>
      </c>
      <c r="FF309" s="145">
        <f>SUM(FF306:FF308)</f>
        <v>1014.8000000000001</v>
      </c>
      <c r="FG309" s="67">
        <f t="shared" si="1062"/>
        <v>18.551401869158891</v>
      </c>
      <c r="FH309" s="145">
        <f>SUM(FH306:FH308)</f>
        <v>1111.9000000000001</v>
      </c>
      <c r="FI309" s="67">
        <f t="shared" si="1063"/>
        <v>9.5683878596767755</v>
      </c>
      <c r="FJ309" s="145">
        <f>S309+U309+W309+Y309</f>
        <v>1275</v>
      </c>
      <c r="FK309" s="67">
        <f t="shared" si="1064"/>
        <v>14.668585304433845</v>
      </c>
      <c r="FL309" s="145">
        <f>AA309+AC309+AE309+AG309</f>
        <v>1529.6</v>
      </c>
      <c r="FM309" s="67">
        <f t="shared" si="1065"/>
        <v>19.968627450980382</v>
      </c>
      <c r="FN309" s="145">
        <f>AI309+AK309+AM309+AO309</f>
        <v>1815.4</v>
      </c>
      <c r="FO309" s="67">
        <f t="shared" si="1066"/>
        <v>18.684623430962354</v>
      </c>
      <c r="FP309" s="145">
        <f>AQ309+AS309+AU309+AW309</f>
        <v>2025.23</v>
      </c>
      <c r="FQ309" s="67">
        <f t="shared" si="1067"/>
        <v>11.558334251404645</v>
      </c>
      <c r="FR309" s="160">
        <f>AY309+BA309+BC309+BE309</f>
        <v>2212.8000000000002</v>
      </c>
      <c r="FS309" s="67">
        <f t="shared" si="1068"/>
        <v>9.2616641072865935</v>
      </c>
      <c r="FT309" s="160">
        <f>BG309+BI309+BK309+BM309</f>
        <v>2487</v>
      </c>
      <c r="FU309" s="67">
        <f t="shared" si="1069"/>
        <v>12.391540130151824</v>
      </c>
      <c r="FV309" s="160">
        <f>BO309+BQ309+BS309+BU309</f>
        <v>2926.6</v>
      </c>
      <c r="FW309" s="67">
        <f t="shared" si="1070"/>
        <v>17.675914756735022</v>
      </c>
      <c r="FX309" s="160">
        <f>BW309+BY309+CA309+CC309</f>
        <v>3434</v>
      </c>
      <c r="FY309" s="67">
        <f t="shared" si="1071"/>
        <v>17.337524772773861</v>
      </c>
      <c r="FZ309" s="160">
        <f>CE309+CG309+CI309+CK309</f>
        <v>4076.8588319164332</v>
      </c>
      <c r="GA309" s="67">
        <f t="shared" si="1072"/>
        <v>18.720408617251994</v>
      </c>
      <c r="GB309" s="160">
        <f>CM309+CO309+CQ309+CS309</f>
        <v>4641.4247493259772</v>
      </c>
      <c r="GC309" s="67">
        <f t="shared" si="1073"/>
        <v>13.848061477864682</v>
      </c>
      <c r="GD309" s="160">
        <f>CU309+CW309+CY309+DA309</f>
        <v>4623</v>
      </c>
      <c r="GE309" s="67">
        <f t="shared" si="1074"/>
        <v>-0.39696322403272033</v>
      </c>
      <c r="GF309" s="160">
        <f>DC309+DE309+DG309+DI309</f>
        <v>4382</v>
      </c>
      <c r="GG309" s="67">
        <f t="shared" si="1075"/>
        <v>-5.2130651092364255</v>
      </c>
      <c r="GH309" s="160">
        <f>DK309+DM309+DO309+DQ309</f>
        <v>4230</v>
      </c>
      <c r="GI309" s="67">
        <f t="shared" si="1075"/>
        <v>-3.4687357371063432</v>
      </c>
      <c r="GJ309" s="160">
        <f>DS309+DU309+DW309+DY309</f>
        <v>3984</v>
      </c>
      <c r="GK309" s="67">
        <f t="shared" si="1075"/>
        <v>-5.8156028368794299</v>
      </c>
      <c r="GL309" s="160">
        <f>EA309+EC309+EE309+EG309</f>
        <v>4190</v>
      </c>
      <c r="GM309" s="67">
        <f t="shared" si="1075"/>
        <v>5.1706827309236925</v>
      </c>
      <c r="GN309" s="160">
        <f>EI309+EK309+EM309+EO309</f>
        <v>4062.9300000000003</v>
      </c>
      <c r="GO309" s="67">
        <f t="shared" si="1076"/>
        <v>-3.0326968973746982</v>
      </c>
      <c r="GP309" s="160">
        <f>EQ309+ES309+EU309+EW309</f>
        <v>4142.3385842571479</v>
      </c>
      <c r="GQ309" s="67">
        <f t="shared" si="1077"/>
        <v>1.954465970547048</v>
      </c>
      <c r="GR309" s="145">
        <f>SUM(GR306:GR308)</f>
        <v>4182.7117638017335</v>
      </c>
      <c r="GS309" s="67">
        <f t="shared" si="1075"/>
        <v>0.97464701939196097</v>
      </c>
      <c r="GT309" s="145">
        <f>SUM(GT306:GT308)</f>
        <v>4389.302275431327</v>
      </c>
      <c r="GU309" s="67">
        <f t="shared" si="1075"/>
        <v>4.9391524756135841</v>
      </c>
      <c r="GV309" s="145">
        <f>SUM(GV306:GV308)</f>
        <v>4550.0826777411585</v>
      </c>
      <c r="GW309" s="67">
        <f t="shared" si="1075"/>
        <v>3.6630059225992051</v>
      </c>
      <c r="GX309" s="145">
        <f>SUM(GX306:GX308)</f>
        <v>4726.4200121788645</v>
      </c>
      <c r="GY309" s="67">
        <f t="shared" si="1078"/>
        <v>3.8754753908174511</v>
      </c>
      <c r="GZ309" s="67">
        <f t="shared" si="947"/>
        <v>3.0714995549354418</v>
      </c>
      <c r="HA309" s="284"/>
      <c r="HB309" s="59"/>
      <c r="HC309"/>
      <c r="HD309"/>
      <c r="HE309"/>
      <c r="HF309"/>
      <c r="HG309"/>
      <c r="HH309"/>
    </row>
    <row r="310" spans="1:216" s="4" customFormat="1" ht="13.5" customHeight="1" x14ac:dyDescent="0.2">
      <c r="B310" s="112" t="s">
        <v>580</v>
      </c>
      <c r="C310" s="87">
        <f>C185+C276</f>
        <v>0</v>
      </c>
      <c r="D310" s="66"/>
      <c r="E310" s="87">
        <f>E185+E276</f>
        <v>0</v>
      </c>
      <c r="F310" s="66"/>
      <c r="G310" s="87">
        <f>G185+G276</f>
        <v>0</v>
      </c>
      <c r="H310" s="66"/>
      <c r="I310" s="87">
        <f>I185+I276</f>
        <v>0</v>
      </c>
      <c r="J310" s="66"/>
      <c r="K310" s="87">
        <f>K185+K276</f>
        <v>0</v>
      </c>
      <c r="L310" s="66" t="str">
        <f t="shared" si="989"/>
        <v>NM</v>
      </c>
      <c r="M310" s="87">
        <f>M185+M276</f>
        <v>0</v>
      </c>
      <c r="N310" s="66" t="str">
        <f t="shared" si="990"/>
        <v>NM</v>
      </c>
      <c r="O310" s="87">
        <f>O185+O276</f>
        <v>0</v>
      </c>
      <c r="P310" s="66" t="str">
        <f t="shared" si="991"/>
        <v>NM</v>
      </c>
      <c r="Q310" s="87">
        <f>Q185+Q276</f>
        <v>0</v>
      </c>
      <c r="R310" s="66" t="str">
        <f t="shared" si="992"/>
        <v>NM</v>
      </c>
      <c r="S310" s="87">
        <f>S185+S276</f>
        <v>0</v>
      </c>
      <c r="T310" s="66" t="str">
        <f t="shared" si="993"/>
        <v>NM</v>
      </c>
      <c r="U310" s="87">
        <f>U185+U276</f>
        <v>0</v>
      </c>
      <c r="V310" s="66" t="str">
        <f t="shared" si="994"/>
        <v>NM</v>
      </c>
      <c r="W310" s="87">
        <f>W185+W276</f>
        <v>0</v>
      </c>
      <c r="X310" s="66" t="str">
        <f t="shared" si="995"/>
        <v>NM</v>
      </c>
      <c r="Y310" s="87">
        <f>Y185+Y276</f>
        <v>0</v>
      </c>
      <c r="Z310" s="66" t="str">
        <f t="shared" si="996"/>
        <v>NM</v>
      </c>
      <c r="AA310" s="87">
        <f>AA185+AA276</f>
        <v>0</v>
      </c>
      <c r="AB310" s="66" t="str">
        <f t="shared" si="997"/>
        <v>NM</v>
      </c>
      <c r="AC310" s="87">
        <f>AC185+AC276</f>
        <v>0</v>
      </c>
      <c r="AD310" s="66" t="str">
        <f t="shared" si="1095"/>
        <v>NM</v>
      </c>
      <c r="AE310" s="87">
        <f>AE185+AE276</f>
        <v>0</v>
      </c>
      <c r="AF310" s="66" t="str">
        <f t="shared" si="998"/>
        <v>NM</v>
      </c>
      <c r="AG310" s="87">
        <f>AG185+AG276</f>
        <v>0</v>
      </c>
      <c r="AH310" s="66" t="str">
        <f t="shared" si="999"/>
        <v>NM</v>
      </c>
      <c r="AI310" s="87">
        <f>AI185+AI276</f>
        <v>0</v>
      </c>
      <c r="AJ310" s="66" t="str">
        <f t="shared" si="1000"/>
        <v>NM</v>
      </c>
      <c r="AK310" s="87">
        <f>AK185+AK276</f>
        <v>0</v>
      </c>
      <c r="AL310" s="66" t="str">
        <f t="shared" si="1001"/>
        <v>NM</v>
      </c>
      <c r="AM310" s="87">
        <f>AM185+AM276</f>
        <v>0</v>
      </c>
      <c r="AN310" s="66" t="str">
        <f t="shared" si="1002"/>
        <v>NM</v>
      </c>
      <c r="AO310" s="87">
        <f>AO185+AO276</f>
        <v>0</v>
      </c>
      <c r="AP310" s="66" t="str">
        <f t="shared" si="1003"/>
        <v>NM</v>
      </c>
      <c r="AQ310" s="87">
        <f>AQ185+AQ276</f>
        <v>0</v>
      </c>
      <c r="AR310" s="66" t="str">
        <f t="shared" si="1004"/>
        <v>NM</v>
      </c>
      <c r="AS310" s="87">
        <f>AS185+AS276</f>
        <v>-18</v>
      </c>
      <c r="AT310" s="66" t="str">
        <f t="shared" si="1005"/>
        <v>NM</v>
      </c>
      <c r="AU310" s="87">
        <f>AU185+AU276</f>
        <v>0</v>
      </c>
      <c r="AV310" s="66" t="str">
        <f t="shared" si="1006"/>
        <v>NM</v>
      </c>
      <c r="AW310" s="87">
        <f>AW185+AW276</f>
        <v>-27.23</v>
      </c>
      <c r="AX310" s="66" t="str">
        <f t="shared" si="1007"/>
        <v>NM</v>
      </c>
      <c r="AY310" s="87">
        <f>AY185+AY276</f>
        <v>0</v>
      </c>
      <c r="AZ310" s="67" t="str">
        <f t="shared" si="1008"/>
        <v>NM</v>
      </c>
      <c r="BA310" s="87">
        <f>BA185+BA276</f>
        <v>0</v>
      </c>
      <c r="BB310" s="67" t="str">
        <f t="shared" si="1009"/>
        <v>NM</v>
      </c>
      <c r="BC310" s="87">
        <f>BC185+BC276</f>
        <v>0</v>
      </c>
      <c r="BD310" s="67" t="str">
        <f t="shared" si="1010"/>
        <v>NM</v>
      </c>
      <c r="BE310" s="87">
        <f>BE185+BE276</f>
        <v>-28.3</v>
      </c>
      <c r="BF310" s="67">
        <f t="shared" si="1011"/>
        <v>3.929489533602637</v>
      </c>
      <c r="BG310" s="87">
        <f>BG185+BG276</f>
        <v>0</v>
      </c>
      <c r="BH310" s="67" t="str">
        <f t="shared" si="1012"/>
        <v>NM</v>
      </c>
      <c r="BI310" s="87">
        <f>BI185+BI276</f>
        <v>0</v>
      </c>
      <c r="BJ310" s="67" t="str">
        <f t="shared" si="1013"/>
        <v>NM</v>
      </c>
      <c r="BK310" s="87">
        <f>BK185+BK276</f>
        <v>0</v>
      </c>
      <c r="BL310" s="67" t="str">
        <f t="shared" si="1014"/>
        <v>NM</v>
      </c>
      <c r="BM310" s="87">
        <f>BM185+BM276</f>
        <v>-19</v>
      </c>
      <c r="BN310" s="67">
        <f t="shared" si="1015"/>
        <v>-32.862190812720847</v>
      </c>
      <c r="BO310" s="87">
        <f>BO185+BO276</f>
        <v>0</v>
      </c>
      <c r="BP310" s="67" t="str">
        <f t="shared" si="1016"/>
        <v>NM</v>
      </c>
      <c r="BQ310" s="87">
        <f>BQ185+BQ276</f>
        <v>0</v>
      </c>
      <c r="BR310" s="67" t="str">
        <f t="shared" si="1017"/>
        <v>NM</v>
      </c>
      <c r="BS310" s="87">
        <f>BS185+BS276</f>
        <v>0</v>
      </c>
      <c r="BT310" s="67" t="str">
        <f t="shared" si="1018"/>
        <v>NM</v>
      </c>
      <c r="BU310" s="87">
        <f>BU185+BU276</f>
        <v>0</v>
      </c>
      <c r="BV310" s="67" t="str">
        <f t="shared" si="1019"/>
        <v>NM</v>
      </c>
      <c r="BW310" s="87">
        <f>BW185+BW276</f>
        <v>0</v>
      </c>
      <c r="BX310" s="67" t="str">
        <f t="shared" si="1020"/>
        <v>NM</v>
      </c>
      <c r="BY310" s="87">
        <f>BY185+BY276</f>
        <v>0</v>
      </c>
      <c r="BZ310" s="67" t="str">
        <f t="shared" si="1021"/>
        <v>NM</v>
      </c>
      <c r="CA310" s="87">
        <f>CA185+CA276</f>
        <v>0</v>
      </c>
      <c r="CB310" s="67" t="str">
        <f t="shared" si="1022"/>
        <v>NM</v>
      </c>
      <c r="CC310" s="87">
        <f>CC185+CC276</f>
        <v>0</v>
      </c>
      <c r="CD310" s="67" t="str">
        <f t="shared" si="1023"/>
        <v>NM</v>
      </c>
      <c r="CE310" s="87">
        <f>CE185+CE276</f>
        <v>0</v>
      </c>
      <c r="CF310" s="67" t="str">
        <f t="shared" si="1024"/>
        <v>NM</v>
      </c>
      <c r="CG310" s="87">
        <f>CG185+CG276</f>
        <v>0</v>
      </c>
      <c r="CH310" s="67" t="str">
        <f t="shared" si="1025"/>
        <v>NM</v>
      </c>
      <c r="CI310" s="87">
        <f>CI185+CI276</f>
        <v>0</v>
      </c>
      <c r="CJ310" s="67" t="str">
        <f t="shared" si="1026"/>
        <v>NM</v>
      </c>
      <c r="CK310" s="87">
        <f>CK185+CK276</f>
        <v>-93</v>
      </c>
      <c r="CL310" s="67" t="str">
        <f t="shared" si="1027"/>
        <v>NM</v>
      </c>
      <c r="CM310" s="87">
        <f>CM185+CM276</f>
        <v>-20</v>
      </c>
      <c r="CN310" s="67" t="str">
        <f t="shared" si="1028"/>
        <v>NM</v>
      </c>
      <c r="CO310" s="87">
        <f>CO185+CO276</f>
        <v>0.2</v>
      </c>
      <c r="CP310" s="67" t="str">
        <f t="shared" si="1029"/>
        <v>NM</v>
      </c>
      <c r="CQ310" s="87">
        <f>CQ185+CQ276</f>
        <v>0.2</v>
      </c>
      <c r="CR310" s="67" t="str">
        <f t="shared" si="1030"/>
        <v>NM</v>
      </c>
      <c r="CS310" s="87">
        <f>CS185+CS276</f>
        <v>-123</v>
      </c>
      <c r="CT310" s="67">
        <f t="shared" si="1031"/>
        <v>32.258064516129025</v>
      </c>
      <c r="CU310" s="87">
        <f>CU185+CU276</f>
        <v>35</v>
      </c>
      <c r="CV310" s="67" t="str">
        <f t="shared" si="1032"/>
        <v>NM</v>
      </c>
      <c r="CW310" s="87">
        <f>CW185+CW276</f>
        <v>0</v>
      </c>
      <c r="CX310" s="67" t="str">
        <f t="shared" si="1033"/>
        <v>NM</v>
      </c>
      <c r="CY310" s="87">
        <f>CY185+CY276</f>
        <v>0</v>
      </c>
      <c r="CZ310" s="67" t="str">
        <f t="shared" si="1034"/>
        <v>NM</v>
      </c>
      <c r="DA310" s="87">
        <f>DA185+DA276</f>
        <v>0</v>
      </c>
      <c r="DB310" s="67" t="str">
        <f t="shared" si="1035"/>
        <v>NM</v>
      </c>
      <c r="DC310" s="87">
        <f>DC185+DC276</f>
        <v>0</v>
      </c>
      <c r="DD310" s="67" t="str">
        <f t="shared" si="1036"/>
        <v>NM</v>
      </c>
      <c r="DE310" s="87">
        <f>DE185+DE276</f>
        <v>0</v>
      </c>
      <c r="DF310" s="67" t="str">
        <f t="shared" si="1037"/>
        <v>NM</v>
      </c>
      <c r="DG310" s="87">
        <f>DG185+DG276</f>
        <v>0</v>
      </c>
      <c r="DH310" s="67" t="str">
        <f t="shared" si="1038"/>
        <v>NM</v>
      </c>
      <c r="DI310" s="87">
        <f>DI185+DI276</f>
        <v>0</v>
      </c>
      <c r="DJ310" s="67" t="str">
        <f t="shared" si="1039"/>
        <v>NM</v>
      </c>
      <c r="DK310" s="87">
        <f>DK185+DK276</f>
        <v>0</v>
      </c>
      <c r="DL310" s="67" t="str">
        <f t="shared" si="1040"/>
        <v>NM</v>
      </c>
      <c r="DM310" s="87">
        <f>DM185+DM276</f>
        <v>0</v>
      </c>
      <c r="DN310" s="67" t="str">
        <f t="shared" si="1041"/>
        <v>NM</v>
      </c>
      <c r="DO310" s="87">
        <f>DO185+DO276</f>
        <v>0</v>
      </c>
      <c r="DP310" s="67" t="str">
        <f t="shared" si="1041"/>
        <v>NM</v>
      </c>
      <c r="DQ310" s="87">
        <f>DQ185+DQ276</f>
        <v>0</v>
      </c>
      <c r="DR310" s="67" t="str">
        <f t="shared" si="1041"/>
        <v>NM</v>
      </c>
      <c r="DS310" s="87">
        <f>DS185+DS276</f>
        <v>0</v>
      </c>
      <c r="DT310" s="67" t="str">
        <f t="shared" si="1041"/>
        <v>NM</v>
      </c>
      <c r="DU310" s="87">
        <f>DU185+DU276</f>
        <v>0</v>
      </c>
      <c r="DV310" s="67" t="str">
        <f t="shared" si="1041"/>
        <v>NM</v>
      </c>
      <c r="DW310" s="87">
        <f>DW185+DW276</f>
        <v>43</v>
      </c>
      <c r="DX310" s="67" t="str">
        <f t="shared" si="1041"/>
        <v>NM</v>
      </c>
      <c r="DY310" s="87">
        <f>DY185+DY276</f>
        <v>0</v>
      </c>
      <c r="DZ310" s="67" t="str">
        <f t="shared" si="1041"/>
        <v>NM</v>
      </c>
      <c r="EA310" s="87">
        <f>EA185+EA276</f>
        <v>0</v>
      </c>
      <c r="EB310" s="67" t="str">
        <f t="shared" si="1043"/>
        <v>NM</v>
      </c>
      <c r="EC310" s="87">
        <f>EC185+EC276</f>
        <v>0</v>
      </c>
      <c r="ED310" s="67" t="str">
        <f t="shared" si="1045"/>
        <v>NM</v>
      </c>
      <c r="EE310" s="87">
        <f>EE185+EE276</f>
        <v>0</v>
      </c>
      <c r="EF310" s="67" t="str">
        <f t="shared" si="1046"/>
        <v>NM</v>
      </c>
      <c r="EG310" s="87">
        <f>EG185+EG276</f>
        <v>-52</v>
      </c>
      <c r="EH310" s="67" t="str">
        <f t="shared" si="1048"/>
        <v>NM</v>
      </c>
      <c r="EI310" s="87">
        <f>EI185+EI276</f>
        <v>0</v>
      </c>
      <c r="EJ310" s="67" t="str">
        <f t="shared" si="1049"/>
        <v>NM</v>
      </c>
      <c r="EK310" s="87">
        <f>EK185+EK276</f>
        <v>0</v>
      </c>
      <c r="EL310" s="67" t="str">
        <f t="shared" si="1051"/>
        <v>NM</v>
      </c>
      <c r="EM310" s="87">
        <f>EM185+EM276</f>
        <v>22</v>
      </c>
      <c r="EN310" s="67" t="str">
        <f t="shared" si="1052"/>
        <v>NM</v>
      </c>
      <c r="EO310" s="87">
        <f>EO185+EO276</f>
        <v>0</v>
      </c>
      <c r="EP310" s="67" t="str">
        <f t="shared" si="1054"/>
        <v>NM</v>
      </c>
      <c r="EQ310" s="87">
        <f>EQ185+EQ276</f>
        <v>0</v>
      </c>
      <c r="ER310" s="67" t="str">
        <f t="shared" si="1056"/>
        <v>NM</v>
      </c>
      <c r="ES310" s="87">
        <f>ES185+ES276</f>
        <v>0</v>
      </c>
      <c r="ET310" s="67" t="str">
        <f t="shared" si="1057"/>
        <v>NM</v>
      </c>
      <c r="EU310" s="87">
        <f>EU185+EU276</f>
        <v>0</v>
      </c>
      <c r="EV310" s="67" t="str">
        <f t="shared" si="1059"/>
        <v>NM</v>
      </c>
      <c r="EW310" s="87">
        <f>EW185+EW276</f>
        <v>0</v>
      </c>
      <c r="EX310" s="67" t="str">
        <f t="shared" si="1059"/>
        <v>NM</v>
      </c>
      <c r="EY310" s="67"/>
      <c r="EZ310" s="324"/>
      <c r="FA310" s="124"/>
      <c r="FB310" s="135">
        <f>FB185+FB276</f>
        <v>0</v>
      </c>
      <c r="FC310" s="179"/>
      <c r="FD310" s="135">
        <f>FD185+FD276</f>
        <v>0</v>
      </c>
      <c r="FE310" s="67" t="str">
        <f t="shared" si="1061"/>
        <v>NM</v>
      </c>
      <c r="FF310" s="135">
        <f>FF185+FF276</f>
        <v>0</v>
      </c>
      <c r="FG310" s="67" t="str">
        <f t="shared" si="1062"/>
        <v>NM</v>
      </c>
      <c r="FH310" s="135">
        <f>FH185+FH276</f>
        <v>0</v>
      </c>
      <c r="FI310" s="67" t="str">
        <f t="shared" si="1063"/>
        <v>NM</v>
      </c>
      <c r="FJ310" s="135">
        <f>FJ185+FJ276</f>
        <v>0</v>
      </c>
      <c r="FK310" s="67" t="str">
        <f t="shared" si="1064"/>
        <v>NM</v>
      </c>
      <c r="FL310" s="135">
        <f>FL185+FL276</f>
        <v>0</v>
      </c>
      <c r="FM310" s="67" t="str">
        <f t="shared" si="1065"/>
        <v>NM</v>
      </c>
      <c r="FN310" s="135">
        <f>FN185+FN276</f>
        <v>0</v>
      </c>
      <c r="FO310" s="67" t="str">
        <f t="shared" si="1066"/>
        <v>NM</v>
      </c>
      <c r="FP310" s="135">
        <f>FP185+FP276</f>
        <v>-45.230000000000004</v>
      </c>
      <c r="FQ310" s="67" t="str">
        <f t="shared" si="1067"/>
        <v>NM</v>
      </c>
      <c r="FR310" s="135">
        <f>FR185+FR276</f>
        <v>-28.3</v>
      </c>
      <c r="FS310" s="67">
        <f t="shared" si="1068"/>
        <v>-37.430908688923282</v>
      </c>
      <c r="FT310" s="135">
        <f>FT185+FT276</f>
        <v>-19</v>
      </c>
      <c r="FU310" s="67">
        <f t="shared" si="1069"/>
        <v>-32.862190812720847</v>
      </c>
      <c r="FV310" s="87">
        <f>FV185+FV276</f>
        <v>0</v>
      </c>
      <c r="FW310" s="180" t="str">
        <f t="shared" si="1070"/>
        <v>NM</v>
      </c>
      <c r="FX310" s="87">
        <f>FX185+FX276</f>
        <v>0</v>
      </c>
      <c r="FY310" s="180" t="str">
        <f t="shared" si="1071"/>
        <v>NM</v>
      </c>
      <c r="FZ310" s="87">
        <f>FZ185+FZ276</f>
        <v>-93</v>
      </c>
      <c r="GA310" s="180" t="str">
        <f t="shared" si="1072"/>
        <v>NM</v>
      </c>
      <c r="GB310" s="87">
        <f>GB185+GB276</f>
        <v>-142.6</v>
      </c>
      <c r="GC310" s="180">
        <f t="shared" si="1073"/>
        <v>53.333333333333321</v>
      </c>
      <c r="GD310" s="87">
        <f>GD185+GD276</f>
        <v>35</v>
      </c>
      <c r="GE310" s="180" t="str">
        <f t="shared" si="1074"/>
        <v>NM</v>
      </c>
      <c r="GF310" s="87">
        <f>GF185+GF276</f>
        <v>0</v>
      </c>
      <c r="GG310" s="180" t="str">
        <f t="shared" si="1075"/>
        <v>NM</v>
      </c>
      <c r="GH310" s="87">
        <f>GH185+GH276</f>
        <v>0</v>
      </c>
      <c r="GI310" s="180" t="str">
        <f t="shared" si="1075"/>
        <v>NM</v>
      </c>
      <c r="GJ310" s="87">
        <f>GJ185+GJ276</f>
        <v>43</v>
      </c>
      <c r="GK310" s="180" t="str">
        <f t="shared" si="1075"/>
        <v>NM</v>
      </c>
      <c r="GL310" s="87">
        <f>GL185+GL276</f>
        <v>-52</v>
      </c>
      <c r="GM310" s="180" t="str">
        <f t="shared" si="1075"/>
        <v>NM</v>
      </c>
      <c r="GN310" s="87">
        <f>GN185+GN276</f>
        <v>22</v>
      </c>
      <c r="GO310" s="180" t="str">
        <f t="shared" si="1076"/>
        <v>NM</v>
      </c>
      <c r="GP310" s="87">
        <f>GP185+GP276</f>
        <v>0</v>
      </c>
      <c r="GQ310" s="180" t="str">
        <f t="shared" si="1077"/>
        <v>NM</v>
      </c>
      <c r="GR310" s="87">
        <f>GR185+GR276</f>
        <v>0</v>
      </c>
      <c r="GS310" s="180" t="str">
        <f t="shared" si="1075"/>
        <v>NM</v>
      </c>
      <c r="GT310" s="87">
        <f>GT185+GT276</f>
        <v>0</v>
      </c>
      <c r="GU310" s="180" t="str">
        <f t="shared" si="1075"/>
        <v>NM</v>
      </c>
      <c r="GV310" s="87">
        <f>GV185+GV276</f>
        <v>0</v>
      </c>
      <c r="GW310" s="180" t="str">
        <f t="shared" si="1075"/>
        <v>NM</v>
      </c>
      <c r="GX310" s="87">
        <f>GX185+GX276</f>
        <v>0</v>
      </c>
      <c r="GY310" s="180" t="str">
        <f t="shared" si="1078"/>
        <v>NM</v>
      </c>
      <c r="GZ310" s="67">
        <f t="shared" si="947"/>
        <v>-100</v>
      </c>
      <c r="HA310" s="280"/>
      <c r="HB310" s="59"/>
      <c r="HC310"/>
      <c r="HD310"/>
      <c r="HE310"/>
      <c r="HF310"/>
      <c r="HG310"/>
      <c r="HH310"/>
    </row>
    <row r="311" spans="1:216" s="4" customFormat="1" ht="13.5" customHeight="1" x14ac:dyDescent="0.2">
      <c r="A311" s="4" t="s">
        <v>490</v>
      </c>
      <c r="B311" s="162" t="s">
        <v>39</v>
      </c>
      <c r="C311" s="145">
        <f>C309+C310</f>
        <v>246</v>
      </c>
      <c r="D311" s="248"/>
      <c r="E311" s="145">
        <f t="shared" ref="E311:K311" si="1097">E309+E310</f>
        <v>251</v>
      </c>
      <c r="F311" s="248"/>
      <c r="G311" s="145">
        <f t="shared" si="1097"/>
        <v>258.79999999999995</v>
      </c>
      <c r="H311" s="248"/>
      <c r="I311" s="145">
        <f t="shared" si="1097"/>
        <v>259</v>
      </c>
      <c r="J311" s="248"/>
      <c r="K311" s="145">
        <f t="shared" si="1097"/>
        <v>273</v>
      </c>
      <c r="L311" s="66">
        <f t="shared" si="989"/>
        <v>10.975609756097571</v>
      </c>
      <c r="M311" s="145">
        <f>M309+M310</f>
        <v>274</v>
      </c>
      <c r="N311" s="66">
        <f t="shared" si="990"/>
        <v>9.1633466135458086</v>
      </c>
      <c r="O311" s="145">
        <f>O309+O310</f>
        <v>283.89999999999998</v>
      </c>
      <c r="P311" s="66">
        <f t="shared" si="991"/>
        <v>9.6986089644513171</v>
      </c>
      <c r="Q311" s="145">
        <f>Q309+Q310</f>
        <v>281</v>
      </c>
      <c r="R311" s="66">
        <f t="shared" si="992"/>
        <v>8.4942084942085003</v>
      </c>
      <c r="S311" s="145">
        <f>S309+S310</f>
        <v>297</v>
      </c>
      <c r="T311" s="66">
        <f t="shared" si="993"/>
        <v>8.7912087912087813</v>
      </c>
      <c r="U311" s="145">
        <f>U309+U310</f>
        <v>311</v>
      </c>
      <c r="V311" s="66">
        <f t="shared" si="994"/>
        <v>13.503649635036496</v>
      </c>
      <c r="W311" s="145">
        <f>W309+W310</f>
        <v>327</v>
      </c>
      <c r="X311" s="66">
        <f t="shared" si="995"/>
        <v>15.181401902078196</v>
      </c>
      <c r="Y311" s="145">
        <f>Y309+Y310</f>
        <v>340</v>
      </c>
      <c r="Z311" s="66">
        <f t="shared" si="996"/>
        <v>20.9964412811388</v>
      </c>
      <c r="AA311" s="145">
        <f>AA309+AA310</f>
        <v>376.59999999999991</v>
      </c>
      <c r="AB311" s="66">
        <f t="shared" si="997"/>
        <v>26.801346801346781</v>
      </c>
      <c r="AC311" s="145">
        <f>AC309+AC310</f>
        <v>371</v>
      </c>
      <c r="AD311" s="66">
        <f t="shared" si="1095"/>
        <v>19.292604501607723</v>
      </c>
      <c r="AE311" s="145">
        <f>AE309+AE310</f>
        <v>378</v>
      </c>
      <c r="AF311" s="66">
        <f t="shared" si="998"/>
        <v>15.596330275229352</v>
      </c>
      <c r="AG311" s="145">
        <f>AG309+AG310</f>
        <v>404</v>
      </c>
      <c r="AH311" s="66">
        <f t="shared" si="999"/>
        <v>18.823529411764707</v>
      </c>
      <c r="AI311" s="145">
        <f>AI309+AI310</f>
        <v>455</v>
      </c>
      <c r="AJ311" s="66">
        <f t="shared" si="1000"/>
        <v>20.817843866171025</v>
      </c>
      <c r="AK311" s="145">
        <f>AK309+AK310</f>
        <v>449</v>
      </c>
      <c r="AL311" s="66">
        <f t="shared" si="1001"/>
        <v>21.024258760107806</v>
      </c>
      <c r="AM311" s="145">
        <f>AM309+AM310</f>
        <v>454</v>
      </c>
      <c r="AN311" s="66">
        <f t="shared" si="1002"/>
        <v>20.105820105820115</v>
      </c>
      <c r="AO311" s="145">
        <f>AO309+AO310</f>
        <v>457.40000000000009</v>
      </c>
      <c r="AP311" s="66">
        <f t="shared" si="1003"/>
        <v>13.21782178217823</v>
      </c>
      <c r="AQ311" s="145">
        <f>AQ309+AQ310</f>
        <v>516</v>
      </c>
      <c r="AR311" s="66">
        <f t="shared" si="1004"/>
        <v>13.406593406593403</v>
      </c>
      <c r="AS311" s="145">
        <f>AS309+AS310</f>
        <v>501</v>
      </c>
      <c r="AT311" s="66">
        <f t="shared" si="1005"/>
        <v>11.581291759465472</v>
      </c>
      <c r="AU311" s="145">
        <f>AU309+AU310</f>
        <v>508</v>
      </c>
      <c r="AV311" s="66">
        <f t="shared" si="1006"/>
        <v>11.894273127753308</v>
      </c>
      <c r="AW311" s="145">
        <f>AW309+AW310</f>
        <v>455</v>
      </c>
      <c r="AX311" s="66">
        <f t="shared" si="1007"/>
        <v>-0.52470485351991947</v>
      </c>
      <c r="AY311" s="145">
        <f>AY309+AY310</f>
        <v>557.5</v>
      </c>
      <c r="AZ311" s="67">
        <f t="shared" si="1008"/>
        <v>8.0426356589147208</v>
      </c>
      <c r="BA311" s="145">
        <f>BA309+BA310</f>
        <v>573</v>
      </c>
      <c r="BB311" s="67">
        <f t="shared" si="1009"/>
        <v>14.371257485029943</v>
      </c>
      <c r="BC311" s="145">
        <f>BC309+BC310</f>
        <v>551</v>
      </c>
      <c r="BD311" s="67">
        <f t="shared" si="1010"/>
        <v>8.4645669291338663</v>
      </c>
      <c r="BE311" s="145">
        <f>BE309+BE310</f>
        <v>502.99999999999994</v>
      </c>
      <c r="BF311" s="67">
        <f t="shared" si="1011"/>
        <v>10.549450549450533</v>
      </c>
      <c r="BG311" s="145">
        <f>BG309+BG310</f>
        <v>623</v>
      </c>
      <c r="BH311" s="67">
        <f t="shared" si="1012"/>
        <v>11.748878923766814</v>
      </c>
      <c r="BI311" s="145">
        <f>BI309+BI310</f>
        <v>622</v>
      </c>
      <c r="BJ311" s="67">
        <f t="shared" si="1013"/>
        <v>8.5514834205933745</v>
      </c>
      <c r="BK311" s="145">
        <f>BK309+BK310</f>
        <v>638</v>
      </c>
      <c r="BL311" s="67">
        <f t="shared" si="1014"/>
        <v>15.789473684210531</v>
      </c>
      <c r="BM311" s="145">
        <f>BM309+BM310</f>
        <v>585</v>
      </c>
      <c r="BN311" s="67">
        <f t="shared" si="1015"/>
        <v>16.302186878727642</v>
      </c>
      <c r="BO311" s="145">
        <f>BO309+BO310</f>
        <v>728</v>
      </c>
      <c r="BP311" s="67">
        <f t="shared" si="1016"/>
        <v>16.853932584269661</v>
      </c>
      <c r="BQ311" s="145">
        <f>BQ309+BQ310</f>
        <v>746</v>
      </c>
      <c r="BR311" s="67">
        <f t="shared" si="1017"/>
        <v>19.935691318327976</v>
      </c>
      <c r="BS311" s="145">
        <f>BS309+BS310</f>
        <v>751.6</v>
      </c>
      <c r="BT311" s="67">
        <f t="shared" si="1018"/>
        <v>17.805642633228835</v>
      </c>
      <c r="BU311" s="145">
        <f>BU309+BU310</f>
        <v>701</v>
      </c>
      <c r="BV311" s="67">
        <f t="shared" si="1019"/>
        <v>19.829059829059826</v>
      </c>
      <c r="BW311" s="145">
        <f>BW309+BW310</f>
        <v>869</v>
      </c>
      <c r="BX311" s="67">
        <f t="shared" si="1020"/>
        <v>19.368131868131865</v>
      </c>
      <c r="BY311" s="145">
        <f>BY309+BY310</f>
        <v>854</v>
      </c>
      <c r="BZ311" s="67">
        <f t="shared" si="1021"/>
        <v>14.477211796246658</v>
      </c>
      <c r="CA311" s="145">
        <f>CA309+CA310</f>
        <v>896</v>
      </c>
      <c r="CB311" s="67">
        <f t="shared" si="1022"/>
        <v>19.212346993081432</v>
      </c>
      <c r="CC311" s="145">
        <f>CC309+CC310</f>
        <v>815</v>
      </c>
      <c r="CD311" s="67">
        <f t="shared" si="1023"/>
        <v>16.262482168330948</v>
      </c>
      <c r="CE311" s="145">
        <f>CE309+CE310</f>
        <v>1016.6805171842193</v>
      </c>
      <c r="CF311" s="67">
        <f t="shared" si="1024"/>
        <v>16.994305774938923</v>
      </c>
      <c r="CG311" s="145">
        <f>CG309+CG310</f>
        <v>969.81314502987516</v>
      </c>
      <c r="CH311" s="67">
        <f t="shared" si="1025"/>
        <v>13.561258200219584</v>
      </c>
      <c r="CI311" s="145">
        <f>CI309+CI310</f>
        <v>1039.2197107534405</v>
      </c>
      <c r="CJ311" s="67">
        <f t="shared" si="1026"/>
        <v>15.984342718017919</v>
      </c>
      <c r="CK311" s="145">
        <f>CK309+CK310</f>
        <v>958.14545894889807</v>
      </c>
      <c r="CL311" s="67">
        <f t="shared" si="1027"/>
        <v>17.563859993729825</v>
      </c>
      <c r="CM311" s="145">
        <f>CM309+CM310</f>
        <v>1171</v>
      </c>
      <c r="CN311" s="67">
        <f t="shared" si="1028"/>
        <v>15.178758735652886</v>
      </c>
      <c r="CO311" s="145">
        <f>CO309+CO310</f>
        <v>1110.7712394262599</v>
      </c>
      <c r="CP311" s="67">
        <f t="shared" si="1029"/>
        <v>14.534562159604715</v>
      </c>
      <c r="CQ311" s="145">
        <f>CQ309+CQ310</f>
        <v>1174.5535098997175</v>
      </c>
      <c r="CR311" s="67">
        <f t="shared" si="1030"/>
        <v>13.022635901330171</v>
      </c>
      <c r="CS311" s="145">
        <f>CS309+CS310</f>
        <v>1042.5</v>
      </c>
      <c r="CT311" s="67">
        <f t="shared" si="1031"/>
        <v>8.8039389284003242</v>
      </c>
      <c r="CU311" s="145">
        <f>CU309+CU310</f>
        <v>1247</v>
      </c>
      <c r="CV311" s="67">
        <f t="shared" si="1032"/>
        <v>6.490179333902657</v>
      </c>
      <c r="CW311" s="145">
        <f>CW309+CW310</f>
        <v>1159</v>
      </c>
      <c r="CX311" s="67">
        <f t="shared" si="1033"/>
        <v>4.3419165766887646</v>
      </c>
      <c r="CY311" s="145">
        <f>CY309+CY310</f>
        <v>1194</v>
      </c>
      <c r="CZ311" s="67">
        <f t="shared" si="1034"/>
        <v>1.6556495669526994</v>
      </c>
      <c r="DA311" s="145">
        <f>DA309+DA310</f>
        <v>1058</v>
      </c>
      <c r="DB311" s="67">
        <f t="shared" si="1035"/>
        <v>1.4868105515587482</v>
      </c>
      <c r="DC311" s="145">
        <f>DC309+DC310</f>
        <v>1201</v>
      </c>
      <c r="DD311" s="67">
        <f t="shared" si="1036"/>
        <v>-3.68885324779471</v>
      </c>
      <c r="DE311" s="145">
        <f>DE309+DE310</f>
        <v>1153</v>
      </c>
      <c r="DF311" s="67">
        <f t="shared" si="1037"/>
        <v>-0.51768766177739955</v>
      </c>
      <c r="DG311" s="145">
        <f>DG309+DG310</f>
        <v>1043</v>
      </c>
      <c r="DH311" s="67">
        <f t="shared" si="1038"/>
        <v>-12.646566164154105</v>
      </c>
      <c r="DI311" s="145">
        <f>DI309+DI310</f>
        <v>985</v>
      </c>
      <c r="DJ311" s="67">
        <f t="shared" si="1039"/>
        <v>-6.8998109640831746</v>
      </c>
      <c r="DK311" s="145">
        <f>DK309+DK310</f>
        <v>1164</v>
      </c>
      <c r="DL311" s="67">
        <f t="shared" si="1040"/>
        <v>-3.0807660283097449</v>
      </c>
      <c r="DM311" s="145">
        <f>DM309+DM310</f>
        <v>1151</v>
      </c>
      <c r="DN311" s="67">
        <f t="shared" si="1041"/>
        <v>-0.17346053772766545</v>
      </c>
      <c r="DO311" s="145">
        <f>DO309+DO310</f>
        <v>1035</v>
      </c>
      <c r="DP311" s="67">
        <f t="shared" si="1041"/>
        <v>-0.76701821668264669</v>
      </c>
      <c r="DQ311" s="145">
        <f>DQ309+DQ310</f>
        <v>880</v>
      </c>
      <c r="DR311" s="67">
        <f t="shared" si="1041"/>
        <v>-10.659898477157359</v>
      </c>
      <c r="DS311" s="145">
        <f>DS309+DS310</f>
        <v>1027</v>
      </c>
      <c r="DT311" s="67">
        <f t="shared" si="1041"/>
        <v>-11.769759450171824</v>
      </c>
      <c r="DU311" s="145">
        <f>DU309+DU310</f>
        <v>985</v>
      </c>
      <c r="DV311" s="67">
        <f t="shared" si="1041"/>
        <v>-14.422241529105129</v>
      </c>
      <c r="DW311" s="145">
        <f>DW309+DW310</f>
        <v>1017</v>
      </c>
      <c r="DX311" s="67">
        <f t="shared" si="1041"/>
        <v>-1.7391304347826098</v>
      </c>
      <c r="DY311" s="145">
        <f t="shared" ref="DY311:EA311" si="1098">DY309+DY310</f>
        <v>998</v>
      </c>
      <c r="DZ311" s="67">
        <f t="shared" si="1041"/>
        <v>13.409090909090903</v>
      </c>
      <c r="EA311" s="145">
        <f t="shared" si="1098"/>
        <v>1077</v>
      </c>
      <c r="EB311" s="67">
        <f t="shared" si="1043"/>
        <v>4.8685491723466479</v>
      </c>
      <c r="EC311" s="145">
        <f t="shared" ref="EC311:EE311" si="1099">EC309+EC310</f>
        <v>1042</v>
      </c>
      <c r="ED311" s="67">
        <f t="shared" si="1045"/>
        <v>5.7868020304568502</v>
      </c>
      <c r="EE311" s="145">
        <f t="shared" si="1099"/>
        <v>1093</v>
      </c>
      <c r="EF311" s="67">
        <f t="shared" si="1046"/>
        <v>7.4729596853490676</v>
      </c>
      <c r="EG311" s="145">
        <f>EG309+EG310</f>
        <v>926</v>
      </c>
      <c r="EH311" s="67">
        <f t="shared" si="1048"/>
        <v>-7.2144288577154274</v>
      </c>
      <c r="EI311" s="145">
        <f t="shared" ref="EI311" si="1100">EI309+EI310</f>
        <v>1027</v>
      </c>
      <c r="EJ311" s="67">
        <f t="shared" si="1049"/>
        <v>-4.6425255338904403</v>
      </c>
      <c r="EK311" s="145">
        <f t="shared" ref="EK311:EM311" si="1101">EK309+EK310</f>
        <v>1073</v>
      </c>
      <c r="EL311" s="67">
        <f t="shared" si="1051"/>
        <v>2.9750479846449185</v>
      </c>
      <c r="EM311" s="145">
        <f t="shared" si="1101"/>
        <v>1013.9300000000003</v>
      </c>
      <c r="EN311" s="67">
        <f t="shared" si="1052"/>
        <v>-7.2342177493137871</v>
      </c>
      <c r="EO311" s="145">
        <f t="shared" ref="EO311" si="1102">EO309+EO310</f>
        <v>971</v>
      </c>
      <c r="EP311" s="67">
        <f t="shared" si="1054"/>
        <v>4.8596112311015016</v>
      </c>
      <c r="EQ311" s="145">
        <f t="shared" ref="EQ311:ES311" si="1103">EQ309+EQ310</f>
        <v>1037.961169979219</v>
      </c>
      <c r="ER311" s="67">
        <f t="shared" si="1056"/>
        <v>1.067299900605545</v>
      </c>
      <c r="ES311" s="145">
        <f t="shared" si="1103"/>
        <v>1038.9124631522252</v>
      </c>
      <c r="ET311" s="67">
        <f t="shared" si="1057"/>
        <v>-3.1768440678261678</v>
      </c>
      <c r="EU311" s="145">
        <f t="shared" ref="EU311" si="1104">EU309+EU310</f>
        <v>1048.4150681174092</v>
      </c>
      <c r="EV311" s="67">
        <f t="shared" si="1059"/>
        <v>3.401129083606258</v>
      </c>
      <c r="EW311" s="145">
        <f t="shared" ref="EW311" si="1105">EW309+EW310</f>
        <v>1017.0498830082947</v>
      </c>
      <c r="EX311" s="67">
        <f t="shared" si="1059"/>
        <v>4.7425214220694789</v>
      </c>
      <c r="EY311" s="67"/>
      <c r="EZ311" s="323"/>
      <c r="FA311" s="178"/>
      <c r="FB311" s="145">
        <f>FB309+FB310</f>
        <v>664.24826037130447</v>
      </c>
      <c r="FC311" s="248">
        <f>FC309+FC310</f>
        <v>0</v>
      </c>
      <c r="FD311" s="145">
        <f>FD309+FD310</f>
        <v>856</v>
      </c>
      <c r="FE311" s="67">
        <f t="shared" si="1061"/>
        <v>28.867480890579866</v>
      </c>
      <c r="FF311" s="145">
        <f>FF309+FF310</f>
        <v>1014.8000000000001</v>
      </c>
      <c r="FG311" s="67">
        <f t="shared" si="1062"/>
        <v>18.551401869158891</v>
      </c>
      <c r="FH311" s="145">
        <f>FH309+FH310</f>
        <v>1111.9000000000001</v>
      </c>
      <c r="FI311" s="67">
        <f t="shared" si="1063"/>
        <v>9.5683878596767755</v>
      </c>
      <c r="FJ311" s="145">
        <f>FJ309+FJ310</f>
        <v>1275</v>
      </c>
      <c r="FK311" s="67">
        <f t="shared" si="1064"/>
        <v>14.668585304433845</v>
      </c>
      <c r="FL311" s="145">
        <f>FL309+FL310</f>
        <v>1529.6</v>
      </c>
      <c r="FM311" s="67">
        <f t="shared" si="1065"/>
        <v>19.968627450980382</v>
      </c>
      <c r="FN311" s="145">
        <f>FN309+FN310</f>
        <v>1815.4</v>
      </c>
      <c r="FO311" s="67">
        <f t="shared" si="1066"/>
        <v>18.684623430962354</v>
      </c>
      <c r="FP311" s="145">
        <f>FP309+FP310</f>
        <v>1980</v>
      </c>
      <c r="FQ311" s="67">
        <f t="shared" si="1067"/>
        <v>9.0668723146414045</v>
      </c>
      <c r="FR311" s="160">
        <f>FR309+FR310</f>
        <v>2184.5</v>
      </c>
      <c r="FS311" s="67">
        <f t="shared" si="1068"/>
        <v>10.32828282828282</v>
      </c>
      <c r="FT311" s="160">
        <f>FT309+FT310</f>
        <v>2468</v>
      </c>
      <c r="FU311" s="67">
        <f t="shared" si="1069"/>
        <v>12.977798123140305</v>
      </c>
      <c r="FV311" s="160">
        <f>FV309+FV310</f>
        <v>2926.6</v>
      </c>
      <c r="FW311" s="67">
        <f t="shared" si="1070"/>
        <v>18.58184764991897</v>
      </c>
      <c r="FX311" s="160">
        <f>FX309+FX310</f>
        <v>3434</v>
      </c>
      <c r="FY311" s="67">
        <f t="shared" si="1071"/>
        <v>17.337524772773861</v>
      </c>
      <c r="FZ311" s="160">
        <f>FZ309+FZ310</f>
        <v>3983.8588319164332</v>
      </c>
      <c r="GA311" s="67">
        <f t="shared" si="1072"/>
        <v>16.012196619581644</v>
      </c>
      <c r="GB311" s="160">
        <f>GB309+GB310</f>
        <v>4498.8247493259769</v>
      </c>
      <c r="GC311" s="67">
        <f t="shared" si="1073"/>
        <v>12.926309368292044</v>
      </c>
      <c r="GD311" s="160">
        <f>GD309+GD310</f>
        <v>4658</v>
      </c>
      <c r="GE311" s="67">
        <f t="shared" si="1074"/>
        <v>3.5381518406083945</v>
      </c>
      <c r="GF311" s="160">
        <f>GF309+GF310</f>
        <v>4382</v>
      </c>
      <c r="GG311" s="67">
        <f t="shared" si="1075"/>
        <v>-5.9252898239587797</v>
      </c>
      <c r="GH311" s="160">
        <f>GH309+GH310</f>
        <v>4230</v>
      </c>
      <c r="GI311" s="67">
        <f t="shared" si="1075"/>
        <v>-3.4687357371063432</v>
      </c>
      <c r="GJ311" s="160">
        <f>GJ309+GJ310</f>
        <v>4027</v>
      </c>
      <c r="GK311" s="67">
        <f t="shared" si="1075"/>
        <v>-4.79905437352246</v>
      </c>
      <c r="GL311" s="160">
        <f>GL309+GL310</f>
        <v>4138</v>
      </c>
      <c r="GM311" s="67">
        <f t="shared" si="1075"/>
        <v>2.7563943382170386</v>
      </c>
      <c r="GN311" s="160">
        <f>GN309+GN310</f>
        <v>4084.9300000000003</v>
      </c>
      <c r="GO311" s="67">
        <f t="shared" si="1076"/>
        <v>-1.2825036249395794</v>
      </c>
      <c r="GP311" s="160">
        <f>GP309+GP310</f>
        <v>4142.3385842571479</v>
      </c>
      <c r="GQ311" s="67">
        <f t="shared" si="1077"/>
        <v>1.4053749821208106</v>
      </c>
      <c r="GR311" s="145">
        <f>GR309+GR310</f>
        <v>4182.7117638017335</v>
      </c>
      <c r="GS311" s="67">
        <f t="shared" si="1075"/>
        <v>0.97464701939196097</v>
      </c>
      <c r="GT311" s="145">
        <f>GT309+GT310</f>
        <v>4389.302275431327</v>
      </c>
      <c r="GU311" s="67">
        <f t="shared" si="1075"/>
        <v>4.9391524756135841</v>
      </c>
      <c r="GV311" s="145">
        <f>GV309+GV310</f>
        <v>4550.0826777411585</v>
      </c>
      <c r="GW311" s="67">
        <f t="shared" si="1075"/>
        <v>3.6630059225992051</v>
      </c>
      <c r="GX311" s="145">
        <f>GX309+GX310</f>
        <v>4726.4200121788645</v>
      </c>
      <c r="GY311" s="67">
        <f t="shared" si="1078"/>
        <v>3.8754753908174511</v>
      </c>
      <c r="GZ311" s="67">
        <f t="shared" si="947"/>
        <v>2.9602382223702817</v>
      </c>
      <c r="HA311" s="284"/>
      <c r="HB311" s="59"/>
      <c r="HC311"/>
      <c r="HD311"/>
      <c r="HE311"/>
      <c r="HF311"/>
      <c r="HG311"/>
      <c r="HH311"/>
    </row>
    <row r="312" spans="1:216" s="4" customFormat="1" ht="13.5" customHeight="1" x14ac:dyDescent="0.2">
      <c r="A312" s="4" t="s">
        <v>507</v>
      </c>
      <c r="B312" s="112" t="s">
        <v>464</v>
      </c>
      <c r="C312" s="85">
        <v>87</v>
      </c>
      <c r="D312" s="66"/>
      <c r="E312" s="71">
        <f>E309-E314</f>
        <v>90</v>
      </c>
      <c r="F312" s="66"/>
      <c r="G312" s="85">
        <v>89.4</v>
      </c>
      <c r="H312" s="66"/>
      <c r="I312" s="85">
        <v>91</v>
      </c>
      <c r="J312" s="66"/>
      <c r="K312" s="85">
        <v>96</v>
      </c>
      <c r="L312" s="66">
        <f t="shared" si="989"/>
        <v>10.344827586206895</v>
      </c>
      <c r="M312" s="85">
        <v>97</v>
      </c>
      <c r="N312" s="66">
        <f t="shared" si="990"/>
        <v>7.7777777777777724</v>
      </c>
      <c r="O312" s="85">
        <v>100</v>
      </c>
      <c r="P312" s="66">
        <f t="shared" si="991"/>
        <v>11.856823266219241</v>
      </c>
      <c r="Q312" s="85">
        <v>99</v>
      </c>
      <c r="R312" s="66">
        <f t="shared" si="992"/>
        <v>8.7912087912087813</v>
      </c>
      <c r="S312" s="85">
        <v>105</v>
      </c>
      <c r="T312" s="66">
        <f t="shared" si="993"/>
        <v>9.375</v>
      </c>
      <c r="U312" s="85">
        <v>109</v>
      </c>
      <c r="V312" s="66">
        <f t="shared" si="994"/>
        <v>12.371134020618557</v>
      </c>
      <c r="W312" s="85">
        <v>117</v>
      </c>
      <c r="X312" s="66">
        <f t="shared" si="995"/>
        <v>16.999999999999993</v>
      </c>
      <c r="Y312" s="85">
        <v>119</v>
      </c>
      <c r="Z312" s="66">
        <f t="shared" si="996"/>
        <v>20.202020202020201</v>
      </c>
      <c r="AA312" s="85">
        <v>133</v>
      </c>
      <c r="AB312" s="66">
        <f t="shared" si="997"/>
        <v>26.666666666666661</v>
      </c>
      <c r="AC312" s="85">
        <v>131</v>
      </c>
      <c r="AD312" s="66">
        <f t="shared" si="1095"/>
        <v>20.183486238532101</v>
      </c>
      <c r="AE312" s="85">
        <v>133</v>
      </c>
      <c r="AF312" s="66">
        <f t="shared" si="998"/>
        <v>13.675213675213671</v>
      </c>
      <c r="AG312" s="85">
        <v>142</v>
      </c>
      <c r="AH312" s="66">
        <f t="shared" si="999"/>
        <v>19.327731092436974</v>
      </c>
      <c r="AI312" s="86">
        <v>160</v>
      </c>
      <c r="AJ312" s="66">
        <f t="shared" si="1000"/>
        <v>20.300751879699241</v>
      </c>
      <c r="AK312" s="85">
        <v>158</v>
      </c>
      <c r="AL312" s="66">
        <f t="shared" si="1001"/>
        <v>20.610687022900763</v>
      </c>
      <c r="AM312" s="85">
        <v>162</v>
      </c>
      <c r="AN312" s="66">
        <f t="shared" si="1002"/>
        <v>21.804511278195491</v>
      </c>
      <c r="AO312" s="85">
        <v>163</v>
      </c>
      <c r="AP312" s="66">
        <f t="shared" si="1003"/>
        <v>14.7887323943662</v>
      </c>
      <c r="AQ312" s="85">
        <v>181</v>
      </c>
      <c r="AR312" s="66">
        <f t="shared" si="1004"/>
        <v>13.125000000000009</v>
      </c>
      <c r="AS312" s="85">
        <v>175</v>
      </c>
      <c r="AT312" s="66">
        <f t="shared" si="1005"/>
        <v>10.759493670886066</v>
      </c>
      <c r="AU312" s="85">
        <v>175</v>
      </c>
      <c r="AV312" s="66">
        <f t="shared" si="1006"/>
        <v>8.0246913580246826</v>
      </c>
      <c r="AW312" s="85">
        <v>157</v>
      </c>
      <c r="AX312" s="66">
        <f t="shared" si="1007"/>
        <v>-3.6809815950920255</v>
      </c>
      <c r="AY312" s="85">
        <v>194</v>
      </c>
      <c r="AZ312" s="67">
        <f t="shared" si="1008"/>
        <v>7.182320441988943</v>
      </c>
      <c r="BA312" s="85">
        <v>197</v>
      </c>
      <c r="BB312" s="67">
        <f t="shared" si="1009"/>
        <v>12.571428571428566</v>
      </c>
      <c r="BC312" s="85">
        <v>188</v>
      </c>
      <c r="BD312" s="67">
        <f t="shared" si="1010"/>
        <v>7.4285714285714288</v>
      </c>
      <c r="BE312" s="85">
        <v>174</v>
      </c>
      <c r="BF312" s="67">
        <f t="shared" si="1011"/>
        <v>10.828025477707005</v>
      </c>
      <c r="BG312" s="85">
        <v>216</v>
      </c>
      <c r="BH312" s="67">
        <f t="shared" si="1012"/>
        <v>11.340206185567014</v>
      </c>
      <c r="BI312" s="85">
        <v>215</v>
      </c>
      <c r="BJ312" s="67">
        <f t="shared" si="1013"/>
        <v>9.137055837563457</v>
      </c>
      <c r="BK312" s="85">
        <v>221</v>
      </c>
      <c r="BL312" s="67">
        <f t="shared" si="1014"/>
        <v>17.553191489361698</v>
      </c>
      <c r="BM312" s="85">
        <f>203</f>
        <v>203</v>
      </c>
      <c r="BN312" s="67">
        <f t="shared" si="1015"/>
        <v>16.666666666666675</v>
      </c>
      <c r="BO312" s="85">
        <v>253</v>
      </c>
      <c r="BP312" s="67">
        <f t="shared" si="1016"/>
        <v>17.129629629629626</v>
      </c>
      <c r="BQ312" s="85">
        <v>259</v>
      </c>
      <c r="BR312" s="67">
        <f t="shared" si="1017"/>
        <v>20.465116279069772</v>
      </c>
      <c r="BS312" s="85">
        <v>259</v>
      </c>
      <c r="BT312" s="67">
        <f t="shared" si="1018"/>
        <v>17.194570135746613</v>
      </c>
      <c r="BU312" s="85">
        <v>243</v>
      </c>
      <c r="BV312" s="67">
        <f t="shared" si="1019"/>
        <v>19.704433497536943</v>
      </c>
      <c r="BW312" s="85">
        <v>301</v>
      </c>
      <c r="BX312" s="67">
        <f t="shared" si="1020"/>
        <v>18.972332015810277</v>
      </c>
      <c r="BY312" s="85">
        <v>292</v>
      </c>
      <c r="BZ312" s="67">
        <f t="shared" si="1021"/>
        <v>12.741312741312738</v>
      </c>
      <c r="CA312" s="85">
        <v>307</v>
      </c>
      <c r="CB312" s="67">
        <f t="shared" si="1022"/>
        <v>18.532818532818538</v>
      </c>
      <c r="CC312" s="85">
        <v>257</v>
      </c>
      <c r="CD312" s="67">
        <f t="shared" si="1023"/>
        <v>5.7613168724279795</v>
      </c>
      <c r="CE312" s="85">
        <v>353</v>
      </c>
      <c r="CF312" s="67">
        <f t="shared" si="1024"/>
        <v>17.275747508305649</v>
      </c>
      <c r="CG312" s="85">
        <v>336</v>
      </c>
      <c r="CH312" s="67">
        <f t="shared" si="1025"/>
        <v>15.068493150684926</v>
      </c>
      <c r="CI312" s="85">
        <v>361.6</v>
      </c>
      <c r="CJ312" s="67">
        <f t="shared" si="1026"/>
        <v>17.78501628664495</v>
      </c>
      <c r="CK312" s="85">
        <v>332</v>
      </c>
      <c r="CL312" s="67">
        <f t="shared" si="1027"/>
        <v>29.182879377431913</v>
      </c>
      <c r="CM312" s="85">
        <v>405.4</v>
      </c>
      <c r="CN312" s="67">
        <f t="shared" si="1028"/>
        <v>14.844192634560894</v>
      </c>
      <c r="CO312" s="85">
        <v>384.1</v>
      </c>
      <c r="CP312" s="67">
        <f t="shared" si="1029"/>
        <v>14.315476190476195</v>
      </c>
      <c r="CQ312" s="85">
        <v>405</v>
      </c>
      <c r="CR312" s="67">
        <f t="shared" si="1030"/>
        <v>12.002212389380528</v>
      </c>
      <c r="CS312" s="85">
        <f>361+1</f>
        <v>362</v>
      </c>
      <c r="CT312" s="67">
        <f t="shared" si="1031"/>
        <v>9.0361445783132552</v>
      </c>
      <c r="CU312" s="85">
        <v>433</v>
      </c>
      <c r="CV312" s="67">
        <f t="shared" si="1032"/>
        <v>6.8080907745436736</v>
      </c>
      <c r="CW312" s="85">
        <v>404</v>
      </c>
      <c r="CX312" s="67">
        <f t="shared" si="1033"/>
        <v>5.1809424629002843</v>
      </c>
      <c r="CY312" s="85">
        <v>363</v>
      </c>
      <c r="CZ312" s="67">
        <f t="shared" si="1034"/>
        <v>-10.370370370370374</v>
      </c>
      <c r="DA312" s="85">
        <v>361</v>
      </c>
      <c r="DB312" s="67">
        <f t="shared" si="1035"/>
        <v>-0.27624309392265678</v>
      </c>
      <c r="DC312" s="85">
        <v>415</v>
      </c>
      <c r="DD312" s="67">
        <f t="shared" si="1036"/>
        <v>-4.1570438799076186</v>
      </c>
      <c r="DE312" s="85">
        <v>398</v>
      </c>
      <c r="DF312" s="67">
        <f t="shared" si="1037"/>
        <v>-1.4851485148514865</v>
      </c>
      <c r="DG312" s="85">
        <v>360</v>
      </c>
      <c r="DH312" s="67">
        <f t="shared" si="1038"/>
        <v>-0.82644628099173278</v>
      </c>
      <c r="DI312" s="85">
        <v>339</v>
      </c>
      <c r="DJ312" s="67">
        <f t="shared" si="1039"/>
        <v>-6.0941828254847614</v>
      </c>
      <c r="DK312" s="85">
        <v>395</v>
      </c>
      <c r="DL312" s="67">
        <f t="shared" si="1040"/>
        <v>-4.8192771084337398</v>
      </c>
      <c r="DM312" s="85">
        <v>400</v>
      </c>
      <c r="DN312" s="67">
        <f t="shared" si="1041"/>
        <v>0.50251256281406143</v>
      </c>
      <c r="DO312" s="85">
        <v>356</v>
      </c>
      <c r="DP312" s="67">
        <f t="shared" si="1041"/>
        <v>-1.1111111111111072</v>
      </c>
      <c r="DQ312" s="85">
        <v>305</v>
      </c>
      <c r="DR312" s="67">
        <f t="shared" si="1041"/>
        <v>-10.029498525073743</v>
      </c>
      <c r="DS312" s="85">
        <v>357</v>
      </c>
      <c r="DT312" s="67">
        <f t="shared" si="1041"/>
        <v>-9.6202531645569582</v>
      </c>
      <c r="DU312" s="85">
        <v>344</v>
      </c>
      <c r="DV312" s="67">
        <f t="shared" si="1041"/>
        <v>-14.000000000000002</v>
      </c>
      <c r="DW312" s="85">
        <v>355</v>
      </c>
      <c r="DX312" s="67">
        <f t="shared" si="1041"/>
        <v>-0.28089887640448952</v>
      </c>
      <c r="DY312" s="85">
        <v>347</v>
      </c>
      <c r="DZ312" s="67">
        <f t="shared" si="1041"/>
        <v>13.770491803278695</v>
      </c>
      <c r="EA312" s="85">
        <v>372</v>
      </c>
      <c r="EB312" s="67">
        <f t="shared" si="1043"/>
        <v>4.2016806722689148</v>
      </c>
      <c r="EC312" s="85">
        <v>359</v>
      </c>
      <c r="ED312" s="67">
        <f t="shared" si="1045"/>
        <v>4.3604651162790775</v>
      </c>
      <c r="EE312" s="85">
        <v>379</v>
      </c>
      <c r="EF312" s="67">
        <f t="shared" si="1046"/>
        <v>6.7605633802816811</v>
      </c>
      <c r="EG312" s="85">
        <v>337</v>
      </c>
      <c r="EH312" s="67">
        <f t="shared" si="1048"/>
        <v>-2.8818443804034533</v>
      </c>
      <c r="EI312" s="85">
        <v>351</v>
      </c>
      <c r="EJ312" s="67">
        <f t="shared" si="1049"/>
        <v>-5.6451612903225756</v>
      </c>
      <c r="EK312" s="85">
        <v>342</v>
      </c>
      <c r="EL312" s="67">
        <f t="shared" si="1051"/>
        <v>-4.7353760445682402</v>
      </c>
      <c r="EM312" s="85">
        <v>338</v>
      </c>
      <c r="EN312" s="67">
        <f t="shared" si="1052"/>
        <v>-10.817941952506594</v>
      </c>
      <c r="EO312" s="85">
        <f>339-0.5</f>
        <v>338.5</v>
      </c>
      <c r="EP312" s="67">
        <f t="shared" si="1054"/>
        <v>0.4451038575667754</v>
      </c>
      <c r="EQ312" s="71">
        <f t="shared" ref="EQ312:ES312" si="1106">EQ309*EQ313/100</f>
        <v>269.86990419459693</v>
      </c>
      <c r="ER312" s="67">
        <f t="shared" si="1056"/>
        <v>-23.113987408946745</v>
      </c>
      <c r="ES312" s="71">
        <f t="shared" si="1106"/>
        <v>270.11724041957854</v>
      </c>
      <c r="ET312" s="67">
        <f t="shared" si="1057"/>
        <v>-21.018350754509196</v>
      </c>
      <c r="EU312" s="71">
        <f t="shared" ref="EU312" si="1107">EU309*EU313/100</f>
        <v>272.58791771052637</v>
      </c>
      <c r="EV312" s="67">
        <f t="shared" si="1059"/>
        <v>-19.352687067891605</v>
      </c>
      <c r="EW312" s="71">
        <f t="shared" ref="EW312" si="1108">EW309*EW313/100</f>
        <v>264.4329695821566</v>
      </c>
      <c r="EX312" s="67">
        <f t="shared" si="1059"/>
        <v>-21.880954333188598</v>
      </c>
      <c r="EY312" s="67"/>
      <c r="EZ312" s="323"/>
      <c r="FA312" s="59"/>
      <c r="FB312" s="85">
        <v>234.9</v>
      </c>
      <c r="FC312" s="66"/>
      <c r="FD312" s="85">
        <v>306</v>
      </c>
      <c r="FE312" s="67">
        <f t="shared" si="1061"/>
        <v>30.268199233716466</v>
      </c>
      <c r="FF312" s="71">
        <f>C312+E312+G312+I312</f>
        <v>357.4</v>
      </c>
      <c r="FG312" s="67">
        <f t="shared" si="1062"/>
        <v>16.797385620915016</v>
      </c>
      <c r="FH312" s="71">
        <f>K312+M312+O312+Q312</f>
        <v>392</v>
      </c>
      <c r="FI312" s="67">
        <f t="shared" si="1063"/>
        <v>9.6810296586457909</v>
      </c>
      <c r="FJ312" s="71">
        <f>S312+U312+W312+Y312</f>
        <v>450</v>
      </c>
      <c r="FK312" s="67">
        <f t="shared" si="1064"/>
        <v>14.79591836734695</v>
      </c>
      <c r="FL312" s="71">
        <f>AA312+AC312+AE312+AG312</f>
        <v>539</v>
      </c>
      <c r="FM312" s="67">
        <f t="shared" si="1065"/>
        <v>19.777777777777782</v>
      </c>
      <c r="FN312" s="71">
        <f>AI312+AK312+AM312+AO312</f>
        <v>643</v>
      </c>
      <c r="FO312" s="67">
        <f t="shared" si="1066"/>
        <v>19.294990723562154</v>
      </c>
      <c r="FP312" s="71">
        <f>AQ312+AS312+AU312+AW312</f>
        <v>688</v>
      </c>
      <c r="FQ312" s="67">
        <f t="shared" si="1067"/>
        <v>6.998444790046654</v>
      </c>
      <c r="FR312" s="87">
        <f>AY312+BA312+BC312+BE312</f>
        <v>753</v>
      </c>
      <c r="FS312" s="67">
        <f t="shared" si="1068"/>
        <v>9.447674418604656</v>
      </c>
      <c r="FT312" s="87">
        <f>BG312+BI312+BK312+BM312</f>
        <v>855</v>
      </c>
      <c r="FU312" s="67">
        <f t="shared" si="1069"/>
        <v>13.545816733067738</v>
      </c>
      <c r="FV312" s="87">
        <f>BO312+BQ312+BS312+BU312</f>
        <v>1014</v>
      </c>
      <c r="FW312" s="67">
        <f t="shared" si="1070"/>
        <v>18.596491228070168</v>
      </c>
      <c r="FX312" s="87">
        <f>BW312+BY312+CA312+CC312</f>
        <v>1157</v>
      </c>
      <c r="FY312" s="67">
        <f t="shared" si="1071"/>
        <v>14.102564102564097</v>
      </c>
      <c r="FZ312" s="87">
        <f>CE312+CG312+CI312+CK312</f>
        <v>1382.6</v>
      </c>
      <c r="GA312" s="67">
        <f t="shared" si="1072"/>
        <v>19.498703543647355</v>
      </c>
      <c r="GB312" s="87">
        <f>CM312+CO312+CQ312+CS312</f>
        <v>1556.5</v>
      </c>
      <c r="GC312" s="67">
        <f t="shared" si="1073"/>
        <v>12.577752061333737</v>
      </c>
      <c r="GD312" s="87">
        <f>CU312+CW312+CY312+DA312</f>
        <v>1561</v>
      </c>
      <c r="GE312" s="67">
        <f t="shared" si="1074"/>
        <v>0.28911018310311398</v>
      </c>
      <c r="GF312" s="87">
        <f>DC312+DE312+DG312+DI312</f>
        <v>1512</v>
      </c>
      <c r="GG312" s="67">
        <f t="shared" si="1075"/>
        <v>-3.1390134529147962</v>
      </c>
      <c r="GH312" s="87">
        <f>DK312+DM312+DO312+DQ312</f>
        <v>1456</v>
      </c>
      <c r="GI312" s="67">
        <f t="shared" si="1075"/>
        <v>-3.703703703703709</v>
      </c>
      <c r="GJ312" s="87">
        <f>DS312+DU312+DW312+DY312</f>
        <v>1403</v>
      </c>
      <c r="GK312" s="67">
        <f t="shared" si="1075"/>
        <v>-3.6401098901098883</v>
      </c>
      <c r="GL312" s="87">
        <f>EA312+EC312+EE312+EG312</f>
        <v>1447</v>
      </c>
      <c r="GM312" s="67">
        <f t="shared" si="1075"/>
        <v>3.1361368496079844</v>
      </c>
      <c r="GN312" s="87">
        <f>EI312+EK312+EM312+EO312</f>
        <v>1369.5</v>
      </c>
      <c r="GO312" s="67">
        <f t="shared" si="1076"/>
        <v>-5.3559087767795388</v>
      </c>
      <c r="GP312" s="87">
        <f>EQ312+ES312+EU312+EW312</f>
        <v>1077.0080319068584</v>
      </c>
      <c r="GQ312" s="67">
        <f t="shared" si="1077"/>
        <v>-21.357573427757693</v>
      </c>
      <c r="GR312" s="71">
        <f>GR309*GR313/100</f>
        <v>1087.5050585884508</v>
      </c>
      <c r="GS312" s="67">
        <f t="shared" si="1075"/>
        <v>0.97464701939198317</v>
      </c>
      <c r="GT312" s="71">
        <f>GT309*GT313/100</f>
        <v>1141.218591612145</v>
      </c>
      <c r="GU312" s="67">
        <f t="shared" si="1075"/>
        <v>4.9391524756135619</v>
      </c>
      <c r="GV312" s="71">
        <f>GV309*GV313/100</f>
        <v>1183.0214962127011</v>
      </c>
      <c r="GW312" s="67">
        <f t="shared" si="1075"/>
        <v>3.6630059225992051</v>
      </c>
      <c r="GX312" s="71">
        <f>GX309*GX313/100</f>
        <v>1228.8692031665048</v>
      </c>
      <c r="GY312" s="67">
        <f t="shared" si="1078"/>
        <v>3.8754753908174511</v>
      </c>
      <c r="GZ312" s="67">
        <f t="shared" si="947"/>
        <v>-2.1437148825650065</v>
      </c>
      <c r="HA312" s="280"/>
      <c r="HB312" s="59"/>
      <c r="HC312"/>
      <c r="HD312"/>
      <c r="HE312"/>
      <c r="HF312"/>
      <c r="HG312"/>
      <c r="HH312"/>
    </row>
    <row r="313" spans="1:216" s="4" customFormat="1" ht="13.5" customHeight="1" x14ac:dyDescent="0.2">
      <c r="A313" s="4" t="s">
        <v>124</v>
      </c>
      <c r="B313" s="112" t="s">
        <v>550</v>
      </c>
      <c r="C313" s="181">
        <f>C312/C309</f>
        <v>0.35365853658536583</v>
      </c>
      <c r="D313" s="66"/>
      <c r="E313" s="181">
        <f>E312/E309</f>
        <v>0.35856573705179284</v>
      </c>
      <c r="F313" s="66"/>
      <c r="G313" s="181">
        <f>G312/G309</f>
        <v>0.34544049459041737</v>
      </c>
      <c r="H313" s="66"/>
      <c r="I313" s="181">
        <f>I312/I309</f>
        <v>0.35135135135135137</v>
      </c>
      <c r="J313" s="66"/>
      <c r="K313" s="181">
        <f>K312/K309</f>
        <v>0.35164835164835168</v>
      </c>
      <c r="L313" s="66">
        <f t="shared" si="989"/>
        <v>-0.56839712012124455</v>
      </c>
      <c r="M313" s="181">
        <f>M312/M309</f>
        <v>0.354014598540146</v>
      </c>
      <c r="N313" s="66">
        <f t="shared" si="990"/>
        <v>-1.2692619626926249</v>
      </c>
      <c r="O313" s="181">
        <f>O312/O309</f>
        <v>0.35223670306445937</v>
      </c>
      <c r="P313" s="66">
        <f t="shared" si="991"/>
        <v>1.9674035269374279</v>
      </c>
      <c r="Q313" s="181">
        <f>Q312/Q309</f>
        <v>0.35231316725978645</v>
      </c>
      <c r="R313" s="66">
        <f t="shared" si="992"/>
        <v>0.27374760470844084</v>
      </c>
      <c r="S313" s="181">
        <f>S312/S309</f>
        <v>0.35353535353535354</v>
      </c>
      <c r="T313" s="66">
        <f t="shared" si="993"/>
        <v>0.53661616161615466</v>
      </c>
      <c r="U313" s="181">
        <f>U312/U309</f>
        <v>0.35048231511254019</v>
      </c>
      <c r="V313" s="66">
        <f t="shared" si="994"/>
        <v>-0.99777903006597057</v>
      </c>
      <c r="W313" s="181">
        <f>W312/W309</f>
        <v>0.3577981651376147</v>
      </c>
      <c r="X313" s="66">
        <f t="shared" si="995"/>
        <v>1.5788990825688076</v>
      </c>
      <c r="Y313" s="181">
        <f>Y312/Y309</f>
        <v>0.35</v>
      </c>
      <c r="Z313" s="66">
        <f t="shared" si="996"/>
        <v>-0.65656565656565524</v>
      </c>
      <c r="AA313" s="182">
        <f>AA312/AA309*100</f>
        <v>35.315985130111535</v>
      </c>
      <c r="AB313" s="66" t="str">
        <f t="shared" si="997"/>
        <v>NM</v>
      </c>
      <c r="AC313" s="182">
        <f>AC312/AC309*100</f>
        <v>35.309973045822105</v>
      </c>
      <c r="AD313" s="66" t="str">
        <f t="shared" si="1095"/>
        <v>NM</v>
      </c>
      <c r="AE313" s="182">
        <f>AE312/AE309*100</f>
        <v>35.185185185185183</v>
      </c>
      <c r="AF313" s="66" t="str">
        <f t="shared" si="998"/>
        <v>NM</v>
      </c>
      <c r="AG313" s="182">
        <f>AG312/AG309*100</f>
        <v>35.148514851485146</v>
      </c>
      <c r="AH313" s="66" t="str">
        <f t="shared" si="999"/>
        <v>NM</v>
      </c>
      <c r="AI313" s="182">
        <f>AI312/AI309*100</f>
        <v>35.164835164835168</v>
      </c>
      <c r="AJ313" s="66">
        <f t="shared" si="1000"/>
        <v>-0.42799305957202938</v>
      </c>
      <c r="AK313" s="182">
        <f>AK312/AK309*100</f>
        <v>35.189309576837417</v>
      </c>
      <c r="AL313" s="66">
        <f t="shared" si="1001"/>
        <v>-0.341726312926105</v>
      </c>
      <c r="AM313" s="182">
        <f>AM312/AM309*100</f>
        <v>35.682819383259911</v>
      </c>
      <c r="AN313" s="66">
        <f t="shared" si="1002"/>
        <v>1.4143287734755372</v>
      </c>
      <c r="AO313" s="182">
        <f>AO312/AO309*100</f>
        <v>35.636204634892863</v>
      </c>
      <c r="AP313" s="66">
        <f t="shared" si="1003"/>
        <v>1.387511778145889</v>
      </c>
      <c r="AQ313" s="182">
        <f>AQ312/AQ309*100</f>
        <v>35.077519379844965</v>
      </c>
      <c r="AR313" s="66">
        <f t="shared" si="1004"/>
        <v>-0.24830426356589053</v>
      </c>
      <c r="AS313" s="182">
        <f>AS312/AS309*100</f>
        <v>33.71868978805395</v>
      </c>
      <c r="AT313" s="66">
        <f t="shared" si="1005"/>
        <v>-4.1791663617960495</v>
      </c>
      <c r="AU313" s="182">
        <f>AU312/AU309*100</f>
        <v>34.448818897637793</v>
      </c>
      <c r="AV313" s="66">
        <f t="shared" si="1006"/>
        <v>-3.4582482745212473</v>
      </c>
      <c r="AW313" s="182">
        <f>AW312/AW309*100</f>
        <v>32.557078572465421</v>
      </c>
      <c r="AX313" s="66">
        <f t="shared" si="1007"/>
        <v>-8.6404433187381109</v>
      </c>
      <c r="AY313" s="182">
        <f>AY312/AY309*100</f>
        <v>34.798206278026903</v>
      </c>
      <c r="AZ313" s="67">
        <f t="shared" si="1008"/>
        <v>-0.79627381512773487</v>
      </c>
      <c r="BA313" s="182">
        <f>BA312/BA309*100</f>
        <v>34.380453752181502</v>
      </c>
      <c r="BB313" s="67">
        <f t="shared" si="1009"/>
        <v>1.9626028421839914</v>
      </c>
      <c r="BC313" s="182">
        <f>BC312/BC309*100</f>
        <v>34.119782214156082</v>
      </c>
      <c r="BD313" s="67">
        <f t="shared" si="1010"/>
        <v>-0.9551464869069104</v>
      </c>
      <c r="BE313" s="182">
        <f>BE312/BE309*100</f>
        <v>32.749858836815363</v>
      </c>
      <c r="BF313" s="67">
        <f t="shared" si="1011"/>
        <v>0.59213010749983308</v>
      </c>
      <c r="BG313" s="182">
        <f>BG312/BG309*100</f>
        <v>34.670947030497587</v>
      </c>
      <c r="BH313" s="67">
        <f t="shared" si="1012"/>
        <v>-0.36570634277109937</v>
      </c>
      <c r="BI313" s="182">
        <f>BI312/BI309*100</f>
        <v>34.565916398713824</v>
      </c>
      <c r="BJ313" s="67">
        <f t="shared" si="1013"/>
        <v>0.53944211402547904</v>
      </c>
      <c r="BK313" s="182">
        <f>BK312/BK309*100</f>
        <v>34.639498432601876</v>
      </c>
      <c r="BL313" s="67">
        <f t="shared" si="1014"/>
        <v>1.5232108317214443</v>
      </c>
      <c r="BM313" s="182">
        <f>BM312/BM309*100</f>
        <v>33.609271523178805</v>
      </c>
      <c r="BN313" s="67">
        <f t="shared" si="1015"/>
        <v>2.624172185430429</v>
      </c>
      <c r="BO313" s="182">
        <f>BO312/BO309*100</f>
        <v>34.752747252747248</v>
      </c>
      <c r="BP313" s="67">
        <f t="shared" si="1016"/>
        <v>0.23593304843305685</v>
      </c>
      <c r="BQ313" s="182">
        <f>BQ312/BQ309*100</f>
        <v>34.718498659517429</v>
      </c>
      <c r="BR313" s="67">
        <f t="shared" si="1017"/>
        <v>0.44142402892950461</v>
      </c>
      <c r="BS313" s="182">
        <f>BS312/BS309*100</f>
        <v>34.4598190526876</v>
      </c>
      <c r="BT313" s="67">
        <f t="shared" si="1018"/>
        <v>-0.51871241803307377</v>
      </c>
      <c r="BU313" s="182">
        <f>BU312/BU309*100</f>
        <v>34.664764621968622</v>
      </c>
      <c r="BV313" s="67">
        <f t="shared" si="1019"/>
        <v>3.140481929404193</v>
      </c>
      <c r="BW313" s="182">
        <f>BW312/BW309*100</f>
        <v>34.637514384349828</v>
      </c>
      <c r="BX313" s="67">
        <f t="shared" si="1020"/>
        <v>-0.33157916281945088</v>
      </c>
      <c r="BY313" s="182">
        <f>BY312/BY309*100</f>
        <v>34.192037470725992</v>
      </c>
      <c r="BZ313" s="67">
        <f t="shared" si="1021"/>
        <v>-1.5163708372139428</v>
      </c>
      <c r="CA313" s="182">
        <f>CA312/CA309*100</f>
        <v>34.263392857142854</v>
      </c>
      <c r="CB313" s="67">
        <f t="shared" si="1022"/>
        <v>-0.57001516822946519</v>
      </c>
      <c r="CC313" s="182">
        <f>CC312/CC309*100</f>
        <v>31.533742331288344</v>
      </c>
      <c r="CD313" s="67">
        <f t="shared" si="1023"/>
        <v>-9.0322906410159387</v>
      </c>
      <c r="CE313" s="182">
        <f>CE312/CE309*100</f>
        <v>34.720838457459841</v>
      </c>
      <c r="CF313" s="67">
        <f t="shared" si="1024"/>
        <v>0.24056019778273541</v>
      </c>
      <c r="CG313" s="182">
        <f>CG312/CG309*100</f>
        <v>34.645849225899028</v>
      </c>
      <c r="CH313" s="67">
        <f t="shared" si="1025"/>
        <v>1.3272439688964743</v>
      </c>
      <c r="CI313" s="182">
        <f>CI312/CI309*100</f>
        <v>34.795336949280717</v>
      </c>
      <c r="CJ313" s="67">
        <f t="shared" si="1026"/>
        <v>1.5525143536010644</v>
      </c>
      <c r="CK313" s="182">
        <f>CK312/CK309*100</f>
        <v>31.584591568514814</v>
      </c>
      <c r="CL313" s="67">
        <f t="shared" si="1027"/>
        <v>0.16125341766370926</v>
      </c>
      <c r="CM313" s="182">
        <f>CM312/CM309*100</f>
        <v>34.038623005877412</v>
      </c>
      <c r="CN313" s="67">
        <f t="shared" si="1028"/>
        <v>-1.9648588049458682</v>
      </c>
      <c r="CO313" s="182">
        <f>CO312/CO309*100</f>
        <v>34.585804706993194</v>
      </c>
      <c r="CP313" s="67">
        <f t="shared" si="1029"/>
        <v>-0.17330941583890702</v>
      </c>
      <c r="CQ313" s="182">
        <f>CQ312/CQ309*100</f>
        <v>34.487060036511878</v>
      </c>
      <c r="CR313" s="67">
        <f t="shared" si="1030"/>
        <v>-0.88597191404755637</v>
      </c>
      <c r="CS313" s="182">
        <f>CS312/CS309*100</f>
        <v>31.059631059631059</v>
      </c>
      <c r="CT313" s="67">
        <f t="shared" si="1031"/>
        <v>-1.6620778766284983</v>
      </c>
      <c r="CU313" s="182">
        <f>CU312/CU309*100</f>
        <v>35.726072607260726</v>
      </c>
      <c r="CV313" s="67">
        <f t="shared" si="1032"/>
        <v>4.9574555383510743</v>
      </c>
      <c r="CW313" s="182">
        <f>CW312/CW309*100</f>
        <v>34.857635893011221</v>
      </c>
      <c r="CX313" s="67">
        <f t="shared" si="1033"/>
        <v>0.78596172135056985</v>
      </c>
      <c r="CY313" s="182">
        <f>CY312/CY309*100</f>
        <v>30.402010050251256</v>
      </c>
      <c r="CZ313" s="67">
        <f t="shared" si="1034"/>
        <v>-11.845167381434452</v>
      </c>
      <c r="DA313" s="182">
        <f>DA312/DA309*100</f>
        <v>34.120982986767487</v>
      </c>
      <c r="DB313" s="67">
        <f t="shared" si="1035"/>
        <v>9.8563692571201891</v>
      </c>
      <c r="DC313" s="182">
        <f>DC312/DC309*100</f>
        <v>34.554537885095755</v>
      </c>
      <c r="DD313" s="67">
        <f t="shared" si="1036"/>
        <v>-3.2792149728959497</v>
      </c>
      <c r="DE313" s="182">
        <f>DE312/DE309*100</f>
        <v>34.518647007805725</v>
      </c>
      <c r="DF313" s="67">
        <f t="shared" si="1037"/>
        <v>-0.97249534146823802</v>
      </c>
      <c r="DG313" s="182">
        <f>DG312/DG309*100</f>
        <v>34.515819750719082</v>
      </c>
      <c r="DH313" s="67">
        <f t="shared" si="1038"/>
        <v>13.531374056084244</v>
      </c>
      <c r="DI313" s="182">
        <f>DI312/DI309*100</f>
        <v>34.416243654822338</v>
      </c>
      <c r="DJ313" s="67">
        <f t="shared" si="1039"/>
        <v>0.86533458947930519</v>
      </c>
      <c r="DK313" s="182">
        <f>DK312/DK309*100</f>
        <v>33.934707903780073</v>
      </c>
      <c r="DL313" s="67">
        <f t="shared" si="1040"/>
        <v>-1.7937730302653887</v>
      </c>
      <c r="DM313" s="182">
        <f>DM312/DM309*100</f>
        <v>34.752389226759341</v>
      </c>
      <c r="DN313" s="67">
        <f t="shared" si="1041"/>
        <v>0.67714768455657826</v>
      </c>
      <c r="DO313" s="182">
        <f>DO312/DO309*100</f>
        <v>34.396135265700487</v>
      </c>
      <c r="DP313" s="67">
        <f t="shared" si="1041"/>
        <v>-0.34675254965109703</v>
      </c>
      <c r="DQ313" s="182">
        <f>DQ312/DQ309*100</f>
        <v>34.659090909090914</v>
      </c>
      <c r="DR313" s="67">
        <f t="shared" si="1041"/>
        <v>0.7056181281845042</v>
      </c>
      <c r="DS313" s="182">
        <f>DS312/DS309*100</f>
        <v>34.76144109055501</v>
      </c>
      <c r="DT313" s="67">
        <f t="shared" si="1041"/>
        <v>2.4362466567241281</v>
      </c>
      <c r="DU313" s="182">
        <f>DU312/DU309*100</f>
        <v>34.923857868020306</v>
      </c>
      <c r="DV313" s="67">
        <f t="shared" si="1041"/>
        <v>0.49340101522843405</v>
      </c>
      <c r="DW313" s="182">
        <f>DW312/DW309*100</f>
        <v>36.447638603696099</v>
      </c>
      <c r="DX313" s="67">
        <f t="shared" si="1041"/>
        <v>5.9643425697344377</v>
      </c>
      <c r="DY313" s="182">
        <f t="shared" ref="DY313:EA313" si="1109">DY312/DY309*100</f>
        <v>34.769539078156313</v>
      </c>
      <c r="DZ313" s="67">
        <f t="shared" si="1041"/>
        <v>0.31867012713950871</v>
      </c>
      <c r="EA313" s="182">
        <f t="shared" si="1109"/>
        <v>34.540389972144844</v>
      </c>
      <c r="EB313" s="67">
        <f t="shared" si="1043"/>
        <v>-0.63590895968415051</v>
      </c>
      <c r="EC313" s="182">
        <f t="shared" ref="EC313:EE313" si="1110">EC312/EC309*100</f>
        <v>34.452975047984644</v>
      </c>
      <c r="ED313" s="67">
        <f t="shared" si="1045"/>
        <v>-1.34831272597421</v>
      </c>
      <c r="EE313" s="182">
        <f t="shared" si="1110"/>
        <v>34.675205855443728</v>
      </c>
      <c r="EF313" s="67">
        <f t="shared" si="1046"/>
        <v>-4.8629563290079165</v>
      </c>
      <c r="EG313" s="182">
        <f t="shared" ref="EG313:EI313" si="1111">EG312/EG309*100</f>
        <v>34.458077709611452</v>
      </c>
      <c r="EH313" s="67">
        <f t="shared" si="1048"/>
        <v>-0.89578802826447701</v>
      </c>
      <c r="EI313" s="182">
        <f t="shared" si="1111"/>
        <v>34.177215189873415</v>
      </c>
      <c r="EJ313" s="67">
        <f t="shared" si="1049"/>
        <v>-1.051449571253571</v>
      </c>
      <c r="EK313" s="182">
        <f t="shared" ref="EK313:EM313" si="1112">EK312/EK309*100</f>
        <v>31.873252562907734</v>
      </c>
      <c r="EL313" s="67">
        <f t="shared" si="1051"/>
        <v>-7.4876624775769951</v>
      </c>
      <c r="EM313" s="182">
        <f t="shared" si="1112"/>
        <v>34.074985129999078</v>
      </c>
      <c r="EN313" s="67">
        <f t="shared" si="1052"/>
        <v>-1.7309795591319288</v>
      </c>
      <c r="EO313" s="182">
        <f t="shared" ref="EO313" si="1113">EO312/EO309*100</f>
        <v>34.860968074150364</v>
      </c>
      <c r="EP313" s="67">
        <f t="shared" si="1054"/>
        <v>1.1692189214215221</v>
      </c>
      <c r="EQ313" s="183">
        <v>26</v>
      </c>
      <c r="ER313" s="67">
        <f t="shared" si="1056"/>
        <v>-23.925925925925917</v>
      </c>
      <c r="ES313" s="183">
        <f t="shared" ref="ES313:EW313" si="1114">EQ313</f>
        <v>26</v>
      </c>
      <c r="ET313" s="67">
        <f t="shared" si="1057"/>
        <v>-18.426900584795312</v>
      </c>
      <c r="EU313" s="183">
        <f t="shared" si="1114"/>
        <v>26</v>
      </c>
      <c r="EV313" s="67">
        <f t="shared" si="1059"/>
        <v>-23.697692307692275</v>
      </c>
      <c r="EW313" s="183">
        <f t="shared" si="1114"/>
        <v>26</v>
      </c>
      <c r="EX313" s="67">
        <f t="shared" si="1059"/>
        <v>-25.418020679468246</v>
      </c>
      <c r="EY313" s="67"/>
      <c r="EZ313" s="323"/>
      <c r="FA313" s="59"/>
      <c r="FB313" s="182">
        <f>FB312/FB309*100</f>
        <v>35.363284183641603</v>
      </c>
      <c r="FC313" s="66"/>
      <c r="FD313" s="182">
        <f>FD312/FD309*100</f>
        <v>35.747663551401871</v>
      </c>
      <c r="FE313" s="67">
        <f t="shared" si="1061"/>
        <v>1.0869447695077916</v>
      </c>
      <c r="FF313" s="182">
        <f>FF312/FF309*100</f>
        <v>35.218762317698065</v>
      </c>
      <c r="FG313" s="67">
        <f t="shared" si="1062"/>
        <v>-1.4795407060472443</v>
      </c>
      <c r="FH313" s="182">
        <f>FH312/FH309*100</f>
        <v>35.254968972029857</v>
      </c>
      <c r="FI313" s="67">
        <f t="shared" si="1063"/>
        <v>0.10280501627282224</v>
      </c>
      <c r="FJ313" s="182">
        <f>FJ312/FJ309*100</f>
        <v>35.294117647058826</v>
      </c>
      <c r="FK313" s="67">
        <f t="shared" si="1064"/>
        <v>0.11104441776712548</v>
      </c>
      <c r="FL313" s="182">
        <f>FL312/FL309*100</f>
        <v>35.237970711297073</v>
      </c>
      <c r="FM313" s="67">
        <f t="shared" si="1065"/>
        <v>-0.15908298465829862</v>
      </c>
      <c r="FN313" s="182">
        <f>FN312/FN309*100</f>
        <v>35.419191362785057</v>
      </c>
      <c r="FO313" s="67">
        <f t="shared" si="1066"/>
        <v>0.51427663917629207</v>
      </c>
      <c r="FP313" s="182">
        <f>FP312/FP309*100</f>
        <v>33.971450156278543</v>
      </c>
      <c r="FQ313" s="67">
        <f t="shared" si="1067"/>
        <v>-4.0874485012316057</v>
      </c>
      <c r="FR313" s="184">
        <f>FR312/FR309*100</f>
        <v>34.029284164859</v>
      </c>
      <c r="FS313" s="67">
        <f t="shared" si="1068"/>
        <v>0.17024297848458048</v>
      </c>
      <c r="FT313" s="184">
        <f>FT312/FT309*100</f>
        <v>34.378769601930038</v>
      </c>
      <c r="FU313" s="67">
        <f t="shared" si="1069"/>
        <v>1.0270137784207156</v>
      </c>
      <c r="FV313" s="184">
        <f>FV312/FV309*100</f>
        <v>34.647714070935557</v>
      </c>
      <c r="FW313" s="67">
        <f t="shared" si="1070"/>
        <v>0.78229812212482486</v>
      </c>
      <c r="FX313" s="184">
        <f>FX312/FX309*100</f>
        <v>33.692486895748395</v>
      </c>
      <c r="FY313" s="67">
        <f t="shared" si="1071"/>
        <v>-2.756970267162473</v>
      </c>
      <c r="FZ313" s="184">
        <f>FZ312/FZ309*100</f>
        <v>33.913364602572535</v>
      </c>
      <c r="GA313" s="67">
        <f t="shared" si="1072"/>
        <v>0.65556961558694837</v>
      </c>
      <c r="GB313" s="184">
        <f>GB312/GB309*100</f>
        <v>33.534961441010829</v>
      </c>
      <c r="GC313" s="67">
        <f t="shared" si="1073"/>
        <v>-1.1157936288427206</v>
      </c>
      <c r="GD313" s="184">
        <f>GD312/GD309*100</f>
        <v>33.765952844473283</v>
      </c>
      <c r="GE313" s="67">
        <f t="shared" si="1074"/>
        <v>0.68880772047039684</v>
      </c>
      <c r="GF313" s="184">
        <f>GF312/GF309*100</f>
        <v>34.504792332268366</v>
      </c>
      <c r="GG313" s="67">
        <f t="shared" si="1075"/>
        <v>2.1881197643027983</v>
      </c>
      <c r="GH313" s="184">
        <f>GH312/GH309*100</f>
        <v>34.420803782505907</v>
      </c>
      <c r="GI313" s="67">
        <f t="shared" si="1075"/>
        <v>-0.2434112599597249</v>
      </c>
      <c r="GJ313" s="184">
        <f>GJ312/GJ309*100</f>
        <v>35.21586345381526</v>
      </c>
      <c r="GK313" s="67">
        <f t="shared" si="1075"/>
        <v>2.3098230835429723</v>
      </c>
      <c r="GL313" s="184">
        <f>GL312/GL309*100</f>
        <v>34.534606205250597</v>
      </c>
      <c r="GM313" s="67">
        <f t="shared" si="1075"/>
        <v>-1.9345180885827595</v>
      </c>
      <c r="GN313" s="184">
        <f>GN312/GN309*100</f>
        <v>33.707201453138495</v>
      </c>
      <c r="GO313" s="67">
        <f t="shared" si="1076"/>
        <v>-2.3958713969244649</v>
      </c>
      <c r="GP313" s="184">
        <f>GP312/GP309*100</f>
        <v>26</v>
      </c>
      <c r="GQ313" s="67">
        <f t="shared" si="1077"/>
        <v>-22.865147864183999</v>
      </c>
      <c r="GR313" s="183">
        <f>GP313</f>
        <v>26</v>
      </c>
      <c r="GS313" s="67">
        <f t="shared" si="1075"/>
        <v>0</v>
      </c>
      <c r="GT313" s="183">
        <f>GR313</f>
        <v>26</v>
      </c>
      <c r="GU313" s="67">
        <f t="shared" si="1075"/>
        <v>0</v>
      </c>
      <c r="GV313" s="183">
        <f>GT313</f>
        <v>26</v>
      </c>
      <c r="GW313" s="67">
        <f t="shared" si="1075"/>
        <v>0</v>
      </c>
      <c r="GX313" s="183">
        <f>GV313</f>
        <v>26</v>
      </c>
      <c r="GY313" s="67">
        <f t="shared" si="1078"/>
        <v>0</v>
      </c>
      <c r="GZ313" s="67">
        <f t="shared" si="947"/>
        <v>-5.0598026224706549</v>
      </c>
      <c r="HA313" s="280"/>
      <c r="HB313" s="59"/>
      <c r="HC313"/>
      <c r="HD313"/>
      <c r="HE313"/>
      <c r="HF313"/>
      <c r="HG313"/>
      <c r="HH313"/>
    </row>
    <row r="314" spans="1:216" s="4" customFormat="1" ht="13.5" customHeight="1" x14ac:dyDescent="0.2">
      <c r="A314" s="4" t="s">
        <v>125</v>
      </c>
      <c r="B314" s="162" t="s">
        <v>440</v>
      </c>
      <c r="C314" s="145">
        <f>C311-C312</f>
        <v>159</v>
      </c>
      <c r="D314" s="248"/>
      <c r="E314" s="185">
        <v>161</v>
      </c>
      <c r="F314" s="248"/>
      <c r="G314" s="145">
        <f>G311-G312</f>
        <v>169.39999999999995</v>
      </c>
      <c r="H314" s="248"/>
      <c r="I314" s="145">
        <f>I311-I312</f>
        <v>168</v>
      </c>
      <c r="J314" s="248"/>
      <c r="K314" s="145">
        <f>K311-K312</f>
        <v>177</v>
      </c>
      <c r="L314" s="66">
        <f t="shared" si="989"/>
        <v>11.32075471698113</v>
      </c>
      <c r="M314" s="145">
        <f>M311-M312</f>
        <v>177</v>
      </c>
      <c r="N314" s="66">
        <f t="shared" si="990"/>
        <v>9.9378881987577614</v>
      </c>
      <c r="O314" s="145">
        <f>O311-O312</f>
        <v>183.89999999999998</v>
      </c>
      <c r="P314" s="66">
        <f t="shared" si="991"/>
        <v>8.5596221959858489</v>
      </c>
      <c r="Q314" s="145">
        <f>Q311-Q312</f>
        <v>182</v>
      </c>
      <c r="R314" s="66">
        <f t="shared" si="992"/>
        <v>8.333333333333325</v>
      </c>
      <c r="S314" s="145">
        <f>S311-S312</f>
        <v>192</v>
      </c>
      <c r="T314" s="66">
        <f t="shared" si="993"/>
        <v>8.4745762711864394</v>
      </c>
      <c r="U314" s="145">
        <f>U311-U312</f>
        <v>202</v>
      </c>
      <c r="V314" s="66">
        <f t="shared" si="994"/>
        <v>14.124293785310726</v>
      </c>
      <c r="W314" s="145">
        <f>W311-W312</f>
        <v>210</v>
      </c>
      <c r="X314" s="66">
        <f t="shared" si="995"/>
        <v>14.19249592169658</v>
      </c>
      <c r="Y314" s="145">
        <f>Y311-Y312</f>
        <v>221</v>
      </c>
      <c r="Z314" s="66">
        <f t="shared" si="996"/>
        <v>21.42857142857142</v>
      </c>
      <c r="AA314" s="145">
        <f>AA311-AA312</f>
        <v>243.59999999999991</v>
      </c>
      <c r="AB314" s="66">
        <f t="shared" si="997"/>
        <v>26.874999999999961</v>
      </c>
      <c r="AC314" s="145">
        <f>AC311-AC312</f>
        <v>240</v>
      </c>
      <c r="AD314" s="66">
        <f t="shared" si="1095"/>
        <v>18.811881188118807</v>
      </c>
      <c r="AE314" s="145">
        <f>AE311-AE312</f>
        <v>245</v>
      </c>
      <c r="AF314" s="66">
        <f t="shared" si="998"/>
        <v>16.666666666666675</v>
      </c>
      <c r="AG314" s="145">
        <f>AG311-AG312</f>
        <v>262</v>
      </c>
      <c r="AH314" s="66">
        <f t="shared" si="999"/>
        <v>18.552036199095024</v>
      </c>
      <c r="AI314" s="145">
        <f>AI311-AI312</f>
        <v>295</v>
      </c>
      <c r="AJ314" s="66">
        <f t="shared" si="1000"/>
        <v>21.100164203612515</v>
      </c>
      <c r="AK314" s="145">
        <f>AK311-AK312</f>
        <v>291</v>
      </c>
      <c r="AL314" s="66">
        <f t="shared" si="1001"/>
        <v>21.249999999999993</v>
      </c>
      <c r="AM314" s="145">
        <f>AM311-AM312</f>
        <v>292</v>
      </c>
      <c r="AN314" s="66">
        <f t="shared" si="1002"/>
        <v>19.183673469387763</v>
      </c>
      <c r="AO314" s="145">
        <f>AO311-AO312</f>
        <v>294.40000000000009</v>
      </c>
      <c r="AP314" s="66">
        <f t="shared" si="1003"/>
        <v>12.366412213740485</v>
      </c>
      <c r="AQ314" s="145">
        <f>AQ311-AQ312</f>
        <v>335</v>
      </c>
      <c r="AR314" s="66">
        <f t="shared" si="1004"/>
        <v>13.559322033898313</v>
      </c>
      <c r="AS314" s="145">
        <f>AS311-AS312</f>
        <v>326</v>
      </c>
      <c r="AT314" s="66">
        <f t="shared" si="1005"/>
        <v>12.02749140893471</v>
      </c>
      <c r="AU314" s="145">
        <f>AU311-AU312</f>
        <v>333</v>
      </c>
      <c r="AV314" s="66">
        <f t="shared" si="1006"/>
        <v>14.04109589041096</v>
      </c>
      <c r="AW314" s="145">
        <f>AW311-AW312</f>
        <v>298</v>
      </c>
      <c r="AX314" s="66">
        <f t="shared" si="1007"/>
        <v>1.2228260869564966</v>
      </c>
      <c r="AY314" s="145">
        <f>AY311-AY312</f>
        <v>363.5</v>
      </c>
      <c r="AZ314" s="67">
        <f t="shared" si="1008"/>
        <v>8.5074626865671696</v>
      </c>
      <c r="BA314" s="145">
        <f>BA311-BA312</f>
        <v>376</v>
      </c>
      <c r="BB314" s="67">
        <f t="shared" si="1009"/>
        <v>15.337423312883436</v>
      </c>
      <c r="BC314" s="145">
        <f>BC311-BC312</f>
        <v>363</v>
      </c>
      <c r="BD314" s="67">
        <f t="shared" si="1010"/>
        <v>9.0090090090090058</v>
      </c>
      <c r="BE314" s="145">
        <f>BE311-BE312</f>
        <v>328.99999999999994</v>
      </c>
      <c r="BF314" s="67">
        <f t="shared" si="1011"/>
        <v>10.402684563758369</v>
      </c>
      <c r="BG314" s="145">
        <f>BG311-BG312</f>
        <v>407</v>
      </c>
      <c r="BH314" s="67">
        <f t="shared" si="1012"/>
        <v>11.966987620357639</v>
      </c>
      <c r="BI314" s="145">
        <f>BI311-BI312</f>
        <v>407</v>
      </c>
      <c r="BJ314" s="67">
        <f t="shared" si="1013"/>
        <v>8.2446808510638228</v>
      </c>
      <c r="BK314" s="145">
        <f>BK311-BK312</f>
        <v>417</v>
      </c>
      <c r="BL314" s="67">
        <f t="shared" si="1014"/>
        <v>14.876033057851235</v>
      </c>
      <c r="BM314" s="145">
        <f>BM311-BM312</f>
        <v>382</v>
      </c>
      <c r="BN314" s="67">
        <f t="shared" si="1015"/>
        <v>16.109422492401237</v>
      </c>
      <c r="BO314" s="145">
        <f>BO311-BO312</f>
        <v>475</v>
      </c>
      <c r="BP314" s="67">
        <f t="shared" si="1016"/>
        <v>16.707616707616712</v>
      </c>
      <c r="BQ314" s="145">
        <f>BQ311-BQ312</f>
        <v>487</v>
      </c>
      <c r="BR314" s="67">
        <f t="shared" si="1017"/>
        <v>19.656019656019662</v>
      </c>
      <c r="BS314" s="145">
        <f>BS311-BS312</f>
        <v>492.6</v>
      </c>
      <c r="BT314" s="67">
        <f t="shared" si="1018"/>
        <v>18.129496402877709</v>
      </c>
      <c r="BU314" s="145">
        <f>BU311-BU312</f>
        <v>458</v>
      </c>
      <c r="BV314" s="67">
        <f t="shared" si="1019"/>
        <v>19.895287958115194</v>
      </c>
      <c r="BW314" s="145">
        <f>BW311-BW312</f>
        <v>568</v>
      </c>
      <c r="BX314" s="67">
        <f t="shared" si="1020"/>
        <v>19.578947368421051</v>
      </c>
      <c r="BY314" s="145">
        <f>BY311-BY312</f>
        <v>562</v>
      </c>
      <c r="BZ314" s="67">
        <f t="shared" si="1021"/>
        <v>15.400410677618058</v>
      </c>
      <c r="CA314" s="145">
        <f>CA311-CA312</f>
        <v>589</v>
      </c>
      <c r="CB314" s="67">
        <f t="shared" si="1022"/>
        <v>19.569630531871685</v>
      </c>
      <c r="CC314" s="145">
        <f>CC311-CC312</f>
        <v>558</v>
      </c>
      <c r="CD314" s="67">
        <f t="shared" si="1023"/>
        <v>21.834061135371186</v>
      </c>
      <c r="CE314" s="145">
        <f>CE311-CE312</f>
        <v>663.6805171842193</v>
      </c>
      <c r="CF314" s="67">
        <f t="shared" si="1024"/>
        <v>16.845161476094937</v>
      </c>
      <c r="CG314" s="145">
        <f>CG311-CG312</f>
        <v>633.81314502987516</v>
      </c>
      <c r="CH314" s="67">
        <f t="shared" si="1025"/>
        <v>12.778139685031164</v>
      </c>
      <c r="CI314" s="145">
        <f>CI311-CI312</f>
        <v>677.61971075344047</v>
      </c>
      <c r="CJ314" s="67">
        <f t="shared" si="1026"/>
        <v>15.045791299395672</v>
      </c>
      <c r="CK314" s="145">
        <f>CK311-CK312</f>
        <v>626.14545894889807</v>
      </c>
      <c r="CL314" s="67">
        <f t="shared" si="1027"/>
        <v>12.212447840304307</v>
      </c>
      <c r="CM314" s="145">
        <f>CM311-CM312</f>
        <v>765.6</v>
      </c>
      <c r="CN314" s="67">
        <f t="shared" si="1028"/>
        <v>15.356708563359977</v>
      </c>
      <c r="CO314" s="145">
        <f>CO311-CO312</f>
        <v>726.67123942625983</v>
      </c>
      <c r="CP314" s="67">
        <f t="shared" si="1029"/>
        <v>14.650705042100022</v>
      </c>
      <c r="CQ314" s="145">
        <f>CQ311-CQ312</f>
        <v>769.55350989971748</v>
      </c>
      <c r="CR314" s="67">
        <f t="shared" si="1030"/>
        <v>13.567167201210317</v>
      </c>
      <c r="CS314" s="145">
        <f>CS311-CS312</f>
        <v>680.5</v>
      </c>
      <c r="CT314" s="67">
        <f t="shared" si="1031"/>
        <v>8.6808169370654156</v>
      </c>
      <c r="CU314" s="145">
        <f>CU311-CU312</f>
        <v>814</v>
      </c>
      <c r="CV314" s="67">
        <f t="shared" si="1032"/>
        <v>6.3218390804597568</v>
      </c>
      <c r="CW314" s="145">
        <f>CW311-CW312</f>
        <v>755</v>
      </c>
      <c r="CX314" s="67">
        <f t="shared" si="1033"/>
        <v>3.8984287579768573</v>
      </c>
      <c r="CY314" s="145">
        <f>CY311-CY312</f>
        <v>831</v>
      </c>
      <c r="CZ314" s="67">
        <f t="shared" si="1034"/>
        <v>7.9846936320633111</v>
      </c>
      <c r="DA314" s="145">
        <f>DA311-DA312</f>
        <v>697</v>
      </c>
      <c r="DB314" s="67">
        <f t="shared" si="1035"/>
        <v>2.4246877296105751</v>
      </c>
      <c r="DC314" s="145">
        <f>DC311-DC312</f>
        <v>786</v>
      </c>
      <c r="DD314" s="67">
        <f t="shared" si="1036"/>
        <v>-3.4398034398034349</v>
      </c>
      <c r="DE314" s="145">
        <f>DE311-DE312</f>
        <v>755</v>
      </c>
      <c r="DF314" s="67">
        <f t="shared" si="1037"/>
        <v>0</v>
      </c>
      <c r="DG314" s="145">
        <f>DG311-DG312</f>
        <v>683</v>
      </c>
      <c r="DH314" s="67">
        <f t="shared" si="1038"/>
        <v>-17.80986762936222</v>
      </c>
      <c r="DI314" s="145">
        <f>DI311-DI312</f>
        <v>646</v>
      </c>
      <c r="DJ314" s="67">
        <f t="shared" si="1039"/>
        <v>-7.3170731707317032</v>
      </c>
      <c r="DK314" s="145">
        <f>DK311-DK312</f>
        <v>769</v>
      </c>
      <c r="DL314" s="67">
        <f t="shared" si="1040"/>
        <v>-2.1628498727735423</v>
      </c>
      <c r="DM314" s="145">
        <f>DM311-DM312</f>
        <v>751</v>
      </c>
      <c r="DN314" s="67">
        <f t="shared" si="1041"/>
        <v>-0.52980132450330952</v>
      </c>
      <c r="DO314" s="145">
        <f>DO311-DO312</f>
        <v>679</v>
      </c>
      <c r="DP314" s="67">
        <f t="shared" si="1041"/>
        <v>-0.58565153733528552</v>
      </c>
      <c r="DQ314" s="145">
        <f>DQ311-DQ312</f>
        <v>575</v>
      </c>
      <c r="DR314" s="67">
        <f t="shared" si="1041"/>
        <v>-10.99071207430341</v>
      </c>
      <c r="DS314" s="145">
        <f>DS311-DS312</f>
        <v>670</v>
      </c>
      <c r="DT314" s="67">
        <f t="shared" si="1041"/>
        <v>-12.873862158647597</v>
      </c>
      <c r="DU314" s="145">
        <f>DU311-DU312</f>
        <v>641</v>
      </c>
      <c r="DV314" s="67">
        <f t="shared" si="1041"/>
        <v>-14.647137150466049</v>
      </c>
      <c r="DW314" s="145">
        <f>DW311-DW312</f>
        <v>662</v>
      </c>
      <c r="DX314" s="67">
        <f t="shared" si="1041"/>
        <v>-2.5036818851251863</v>
      </c>
      <c r="DY314" s="145">
        <f t="shared" ref="DY314" si="1115">DY311-DY312</f>
        <v>651</v>
      </c>
      <c r="DZ314" s="67">
        <f t="shared" si="1041"/>
        <v>13.217391304347824</v>
      </c>
      <c r="EA314" s="145">
        <f>EA311-EA312</f>
        <v>705</v>
      </c>
      <c r="EB314" s="67">
        <f t="shared" si="1043"/>
        <v>5.2238805970149294</v>
      </c>
      <c r="EC314" s="145">
        <f>EC311-EC312</f>
        <v>683</v>
      </c>
      <c r="ED314" s="67">
        <f t="shared" si="1045"/>
        <v>6.5522620904836293</v>
      </c>
      <c r="EE314" s="145">
        <f>EE311-EE312</f>
        <v>714</v>
      </c>
      <c r="EF314" s="67">
        <f t="shared" si="1046"/>
        <v>7.8549848942598199</v>
      </c>
      <c r="EG314" s="145">
        <f>EG311-EG312</f>
        <v>589</v>
      </c>
      <c r="EH314" s="67">
        <f t="shared" si="1048"/>
        <v>-9.5238095238095237</v>
      </c>
      <c r="EI314" s="145">
        <f>EI311-EI312</f>
        <v>676</v>
      </c>
      <c r="EJ314" s="67">
        <f t="shared" si="1049"/>
        <v>-4.1134751773049594</v>
      </c>
      <c r="EK314" s="145">
        <f>EK311-EK312</f>
        <v>731</v>
      </c>
      <c r="EL314" s="67">
        <f t="shared" si="1051"/>
        <v>7.0278184480234263</v>
      </c>
      <c r="EM314" s="145">
        <f>EM311-EM312</f>
        <v>675.93000000000029</v>
      </c>
      <c r="EN314" s="67">
        <f t="shared" si="1052"/>
        <v>-5.3319327731092052</v>
      </c>
      <c r="EO314" s="145">
        <f>EO311-EO312</f>
        <v>632.5</v>
      </c>
      <c r="EP314" s="67">
        <f t="shared" si="1054"/>
        <v>7.3853989813242871</v>
      </c>
      <c r="EQ314" s="145">
        <f t="shared" ref="EQ314:ES314" si="1116">EQ311-EQ312</f>
        <v>768.09126578462201</v>
      </c>
      <c r="ER314" s="67">
        <f t="shared" si="1056"/>
        <v>13.622968311334628</v>
      </c>
      <c r="ES314" s="145">
        <f t="shared" si="1116"/>
        <v>768.79522273264661</v>
      </c>
      <c r="ET314" s="67">
        <f t="shared" si="1057"/>
        <v>5.1703451070651996</v>
      </c>
      <c r="EU314" s="145">
        <f t="shared" ref="EU314" si="1117">EU311-EU312</f>
        <v>775.82715040688277</v>
      </c>
      <c r="EV314" s="67">
        <f t="shared" si="1059"/>
        <v>14.779215363555753</v>
      </c>
      <c r="EW314" s="145">
        <f t="shared" ref="EW314" si="1118">EW311-EW312</f>
        <v>752.61691342613813</v>
      </c>
      <c r="EX314" s="67">
        <f t="shared" si="1059"/>
        <v>18.990816351958607</v>
      </c>
      <c r="EY314" s="67"/>
      <c r="EZ314" s="323"/>
      <c r="FA314" s="59"/>
      <c r="FB314" s="145">
        <f>FB311-FB312</f>
        <v>429.34826037130449</v>
      </c>
      <c r="FC314" s="66"/>
      <c r="FD314" s="145">
        <f>FD311-FD312</f>
        <v>550</v>
      </c>
      <c r="FE314" s="67">
        <f t="shared" si="1061"/>
        <v>28.101136248777326</v>
      </c>
      <c r="FF314" s="145">
        <f>FF311-FF312</f>
        <v>657.40000000000009</v>
      </c>
      <c r="FG314" s="67">
        <f t="shared" si="1062"/>
        <v>19.527272727272749</v>
      </c>
      <c r="FH314" s="145">
        <f>FH311-FH312</f>
        <v>719.90000000000009</v>
      </c>
      <c r="FI314" s="67">
        <f t="shared" si="1063"/>
        <v>9.5071493763309931</v>
      </c>
      <c r="FJ314" s="145">
        <f>FJ311-FJ312</f>
        <v>825</v>
      </c>
      <c r="FK314" s="67">
        <f t="shared" si="1064"/>
        <v>14.599249895818843</v>
      </c>
      <c r="FL314" s="145">
        <f>FL311-FL312</f>
        <v>990.59999999999991</v>
      </c>
      <c r="FM314" s="67">
        <f t="shared" si="1065"/>
        <v>20.072727272727263</v>
      </c>
      <c r="FN314" s="145">
        <f>FN311-FN312</f>
        <v>1172.4000000000001</v>
      </c>
      <c r="FO314" s="67">
        <f t="shared" si="1066"/>
        <v>18.352513628104195</v>
      </c>
      <c r="FP314" s="145">
        <f>FP311-FP312</f>
        <v>1292</v>
      </c>
      <c r="FQ314" s="67">
        <f t="shared" si="1067"/>
        <v>10.201296485841006</v>
      </c>
      <c r="FR314" s="160">
        <f>FR311-FR312</f>
        <v>1431.5</v>
      </c>
      <c r="FS314" s="67">
        <f t="shared" si="1068"/>
        <v>10.797213622291025</v>
      </c>
      <c r="FT314" s="160">
        <f>FT311-FT312</f>
        <v>1613</v>
      </c>
      <c r="FU314" s="67">
        <f t="shared" si="1069"/>
        <v>12.679008033531257</v>
      </c>
      <c r="FV314" s="160">
        <f>FV311-FV312</f>
        <v>1912.6</v>
      </c>
      <c r="FW314" s="67">
        <f t="shared" si="1070"/>
        <v>18.574085554866706</v>
      </c>
      <c r="FX314" s="160">
        <f>FX311-FX312</f>
        <v>2277</v>
      </c>
      <c r="FY314" s="67">
        <f t="shared" si="1071"/>
        <v>19.052598556938193</v>
      </c>
      <c r="FZ314" s="160">
        <f>FZ311-FZ312</f>
        <v>2601.2588319164333</v>
      </c>
      <c r="GA314" s="67">
        <f t="shared" si="1072"/>
        <v>14.240616245780991</v>
      </c>
      <c r="GB314" s="160">
        <f>GB311-GB312</f>
        <v>2942.3247493259769</v>
      </c>
      <c r="GC314" s="67">
        <f t="shared" si="1073"/>
        <v>13.111571721537185</v>
      </c>
      <c r="GD314" s="160">
        <f>GD311-GD312</f>
        <v>3097</v>
      </c>
      <c r="GE314" s="67">
        <f t="shared" si="1074"/>
        <v>5.2569061491072988</v>
      </c>
      <c r="GF314" s="160">
        <f>GF311-GF312</f>
        <v>2870</v>
      </c>
      <c r="GG314" s="67">
        <f t="shared" si="1075"/>
        <v>-7.3296738779463961</v>
      </c>
      <c r="GH314" s="160">
        <f>GH311-GH312</f>
        <v>2774</v>
      </c>
      <c r="GI314" s="67">
        <f t="shared" si="1075"/>
        <v>-3.344947735191639</v>
      </c>
      <c r="GJ314" s="160">
        <f>GJ311-GJ312</f>
        <v>2624</v>
      </c>
      <c r="GK314" s="67">
        <f t="shared" si="1075"/>
        <v>-5.4073540014419663</v>
      </c>
      <c r="GL314" s="160">
        <f>GL311-GL312</f>
        <v>2691</v>
      </c>
      <c r="GM314" s="67">
        <f t="shared" si="1075"/>
        <v>2.5533536585365946</v>
      </c>
      <c r="GN314" s="160">
        <f>GN311-GN312</f>
        <v>2715.4300000000003</v>
      </c>
      <c r="GO314" s="67">
        <f t="shared" si="1076"/>
        <v>0.90784095131921649</v>
      </c>
      <c r="GP314" s="160">
        <f>GP311-GP312</f>
        <v>3065.3305523502895</v>
      </c>
      <c r="GQ314" s="67">
        <f t="shared" si="1077"/>
        <v>12.885640666498087</v>
      </c>
      <c r="GR314" s="145">
        <f>GR311-GR312</f>
        <v>3095.2067052132825</v>
      </c>
      <c r="GS314" s="67">
        <f t="shared" si="1075"/>
        <v>0.97464701939196097</v>
      </c>
      <c r="GT314" s="145">
        <f>GT311-GT312</f>
        <v>3248.0836838191817</v>
      </c>
      <c r="GU314" s="67">
        <f t="shared" si="1075"/>
        <v>4.9391524756135841</v>
      </c>
      <c r="GV314" s="145">
        <f>GV311-GV312</f>
        <v>3367.0611815284574</v>
      </c>
      <c r="GW314" s="67">
        <f t="shared" si="1075"/>
        <v>3.6630059225992273</v>
      </c>
      <c r="GX314" s="145">
        <f>GX311-GX312</f>
        <v>3497.5508090123594</v>
      </c>
      <c r="GY314" s="67">
        <f t="shared" si="1078"/>
        <v>3.8754753908174289</v>
      </c>
      <c r="GZ314" s="67">
        <f t="shared" si="947"/>
        <v>5.1925744653381178</v>
      </c>
      <c r="HA314" s="280"/>
      <c r="HB314" s="59"/>
      <c r="HC314"/>
      <c r="HD314"/>
      <c r="HE314"/>
      <c r="HF314"/>
      <c r="HG314"/>
      <c r="HH314"/>
    </row>
    <row r="315" spans="1:216" s="4" customFormat="1" ht="13.5" customHeight="1" x14ac:dyDescent="0.2">
      <c r="B315" s="112" t="s">
        <v>538</v>
      </c>
      <c r="C315" s="71">
        <f>C309*(1-C313)</f>
        <v>159</v>
      </c>
      <c r="D315" s="248"/>
      <c r="E315" s="71">
        <f>E309*(1-E313)</f>
        <v>161</v>
      </c>
      <c r="F315" s="248"/>
      <c r="G315" s="71">
        <f>G309*(1-G313)</f>
        <v>169.39999999999995</v>
      </c>
      <c r="H315" s="248"/>
      <c r="I315" s="71">
        <f>I309*(1-I313)</f>
        <v>168</v>
      </c>
      <c r="J315" s="248"/>
      <c r="K315" s="71">
        <f>K309*(1-K313)</f>
        <v>176.99999999999997</v>
      </c>
      <c r="L315" s="66">
        <f t="shared" si="989"/>
        <v>11.320754716981106</v>
      </c>
      <c r="M315" s="71">
        <f>M309*(1-M313)</f>
        <v>177</v>
      </c>
      <c r="N315" s="66">
        <f>IF(ISERROR(M315/E315),"NM",IF(OR(M315/E315&lt;0.5,M315/E315&gt;2),"NM",(M315/E315-1)*100))</f>
        <v>9.9378881987577614</v>
      </c>
      <c r="O315" s="71">
        <f>O309*(1-O313)</f>
        <v>183.89999999999998</v>
      </c>
      <c r="P315" s="66">
        <f>IF(ISERROR(O315/G315),"NM",IF(OR(O315/G315&lt;0.5,O315/G315&gt;2),"NM",(O315/G315-1)*100))</f>
        <v>8.5596221959858489</v>
      </c>
      <c r="Q315" s="71">
        <f>Q309*(1-Q313)</f>
        <v>182</v>
      </c>
      <c r="R315" s="66">
        <f>IF(ISERROR(Q315/I315),"NM",IF(OR(Q315/I315&lt;0.5,Q315/I315&gt;2),"NM",(Q315/I315-1)*100))</f>
        <v>8.333333333333325</v>
      </c>
      <c r="S315" s="71">
        <f>S309*(1-S313)</f>
        <v>191.99999999999997</v>
      </c>
      <c r="T315" s="66">
        <f>IF(ISERROR(S315/K315),"NM",IF(OR(S315/K315&lt;0.5,S315/K315&gt;2),"NM",(S315/K315-1)*100))</f>
        <v>8.4745762711864394</v>
      </c>
      <c r="U315" s="71">
        <f>U309*(1-U313)</f>
        <v>201.99999999999997</v>
      </c>
      <c r="V315" s="66">
        <f>IF(ISERROR(U315/M315),"NM",IF(OR(U315/M315&lt;0.5,U315/M315&gt;2),"NM",(U315/M315-1)*100))</f>
        <v>14.124293785310726</v>
      </c>
      <c r="W315" s="71">
        <f>W309*(1-W313)</f>
        <v>209.99999999999997</v>
      </c>
      <c r="X315" s="66">
        <f>IF(ISERROR(W315/O315),"NM",IF(OR(W315/O315&lt;0.5,W315/O315&gt;2),"NM",(W315/O315-1)*100))</f>
        <v>14.19249592169658</v>
      </c>
      <c r="Y315" s="71">
        <f>Y309*(1-Y313)</f>
        <v>221</v>
      </c>
      <c r="Z315" s="66">
        <f>IF(ISERROR(Y315/Q315),"NM",IF(OR(Y315/Q315&lt;0.5,Y315/Q315&gt;2),"NM",(Y315/Q315-1)*100))</f>
        <v>21.42857142857142</v>
      </c>
      <c r="AA315" s="71">
        <f>AA309*(1-AA313/100)</f>
        <v>243.59999999999988</v>
      </c>
      <c r="AB315" s="66">
        <f>IF(ISERROR(AA315/S315),"NM",IF(OR(AA315/S315&lt;0.5,AA315/S315&gt;2),"NM",(AA315/S315-1)*100))</f>
        <v>26.874999999999961</v>
      </c>
      <c r="AC315" s="71">
        <f>AC309*(1-AC313/100)</f>
        <v>239.99999999999997</v>
      </c>
      <c r="AD315" s="66">
        <f>IF(ISERROR(AC315/U315),"NM",IF(OR(AC315/U315&lt;0.5,AC315/U315&gt;2),"NM",(AC315/U315-1)*100))</f>
        <v>18.811881188118807</v>
      </c>
      <c r="AE315" s="71">
        <f>AE309*(1-AE313/100)</f>
        <v>245</v>
      </c>
      <c r="AF315" s="66">
        <f>IF(ISERROR(AE315/W315),"NM",IF(OR(AE315/W315&lt;0.5,AE315/W315&gt;2),"NM",(AE315/W315-1)*100))</f>
        <v>16.666666666666675</v>
      </c>
      <c r="AG315" s="71">
        <f>AG309*(1-AG313/100)</f>
        <v>262</v>
      </c>
      <c r="AH315" s="66">
        <f>IF(ISERROR(AG315/Y315),"NM",IF(OR(AG315/Y315&lt;0.5,AG315/Y315&gt;2),"NM",(AG315/Y315-1)*100))</f>
        <v>18.552036199095024</v>
      </c>
      <c r="AI315" s="71">
        <f>AI309*(1-AI313/100)</f>
        <v>294.99999999999994</v>
      </c>
      <c r="AJ315" s="66">
        <f>IF(ISERROR(AI315/AA315),"NM",IF(OR(AI315/AA315&lt;0.5,AI315/AA315&gt;2),"NM",(AI315/AA315-1)*100))</f>
        <v>21.100164203612515</v>
      </c>
      <c r="AK315" s="71">
        <f>AK309*(1-AK313/100)</f>
        <v>291</v>
      </c>
      <c r="AL315" s="66">
        <f>IF(ISERROR(AK315/AC315),"NM",IF(OR(AK315/AC315&lt;0.5,AK315/AC315&gt;2),"NM",(AK315/AC315-1)*100))</f>
        <v>21.250000000000014</v>
      </c>
      <c r="AM315" s="71">
        <f>AM309*(1-AM313/100)</f>
        <v>292</v>
      </c>
      <c r="AN315" s="66">
        <f>IF(ISERROR(AM315/AE315),"NM",IF(OR(AM315/AE315&lt;0.5,AM315/AE315&gt;2),"NM",(AM315/AE315-1)*100))</f>
        <v>19.183673469387763</v>
      </c>
      <c r="AO315" s="71">
        <f>AO309*(1-AO313/100)</f>
        <v>294.40000000000009</v>
      </c>
      <c r="AP315" s="66">
        <f>IF(ISERROR(AO315/AG315),"NM",IF(OR(AO315/AG315&lt;0.5,AO315/AG315&gt;2),"NM",(AO315/AG315-1)*100))</f>
        <v>12.366412213740485</v>
      </c>
      <c r="AQ315" s="71">
        <f>AQ309*(1-AQ313/100)</f>
        <v>335</v>
      </c>
      <c r="AR315" s="66">
        <f>IF(ISERROR(AQ315/AI315),"NM",IF(OR(AQ315/AI315&lt;0.5,AQ315/AI315&gt;2),"NM",(AQ315/AI315-1)*100))</f>
        <v>13.559322033898336</v>
      </c>
      <c r="AS315" s="71">
        <f>AS309*(1-AS313/100)</f>
        <v>344</v>
      </c>
      <c r="AT315" s="66">
        <f>IF(ISERROR(AS315/AK315),"NM",IF(OR(AS315/AK315&lt;0.5,AS315/AK315&gt;2),"NM",(AS315/AK315-1)*100))</f>
        <v>18.213058419243989</v>
      </c>
      <c r="AU315" s="71">
        <f>AU309*(1-AU313/100)</f>
        <v>333</v>
      </c>
      <c r="AV315" s="66">
        <f>IF(ISERROR(AU315/AM315),"NM",IF(OR(AU315/AM315&lt;0.5,AU315/AM315&gt;2),"NM",(AU315/AM315-1)*100))</f>
        <v>14.04109589041096</v>
      </c>
      <c r="AW315" s="71">
        <f>AW309*(1-AW313/100)</f>
        <v>325.23</v>
      </c>
      <c r="AX315" s="66">
        <f>IF(ISERROR(AW315/AO315),"NM",IF(OR(AW315/AO315&lt;0.5,AW315/AO315&gt;2),"NM",(AW315/AO315-1)*100))</f>
        <v>10.472146739130416</v>
      </c>
      <c r="AY315" s="71">
        <f>AY309*(1-AY313/100)</f>
        <v>363.50000000000006</v>
      </c>
      <c r="AZ315" s="67">
        <f>IF(ISERROR(AY315/AQ315),"NM",IF(OR(AY315/AQ315&lt;0.5,AY315/AQ315&gt;2),"NM",(AY315/AQ315-1)*100))</f>
        <v>8.507462686567191</v>
      </c>
      <c r="BA315" s="71">
        <f>BA309*(1-BA313/100)</f>
        <v>376</v>
      </c>
      <c r="BB315" s="67">
        <f>IF(ISERROR(BA315/AS315),"NM",IF(OR(BA315/AS315&lt;0.5,BA315/AS315&gt;2),"NM",(BA315/AS315-1)*100))</f>
        <v>9.302325581395344</v>
      </c>
      <c r="BC315" s="71">
        <f>BC309*(1-BC313/100)</f>
        <v>363</v>
      </c>
      <c r="BD315" s="67">
        <f>IF(ISERROR(BC315/AU315),"NM",IF(OR(BC315/AU315&lt;0.5,BC315/AU315&gt;2),"NM",(BC315/AU315-1)*100))</f>
        <v>9.0090090090090058</v>
      </c>
      <c r="BE315" s="71">
        <f>BE309*(1-BE313/100)</f>
        <v>357.29999999999995</v>
      </c>
      <c r="BF315" s="67">
        <f t="shared" si="1011"/>
        <v>9.8607139562770776</v>
      </c>
      <c r="BG315" s="71">
        <f>BG309*(1-BG313/100)</f>
        <v>407.00000000000006</v>
      </c>
      <c r="BH315" s="67">
        <f t="shared" si="1012"/>
        <v>11.966987620357639</v>
      </c>
      <c r="BI315" s="71">
        <f>BI309*(1-BI313/100)</f>
        <v>407</v>
      </c>
      <c r="BJ315" s="67">
        <f>IF(ISERROR(BI315/BA315),"NM",IF(OR(BI315/BA315&lt;0.5,BI315/BA315&gt;2),"NM",(BI315/BA315-1)*100))</f>
        <v>8.2446808510638228</v>
      </c>
      <c r="BK315" s="71">
        <f>BK309*(1-BK313/100)</f>
        <v>417</v>
      </c>
      <c r="BL315" s="67">
        <f t="shared" si="1014"/>
        <v>14.876033057851235</v>
      </c>
      <c r="BM315" s="71">
        <f>BM309*(1-0.35)</f>
        <v>392.6</v>
      </c>
      <c r="BN315" s="67">
        <f t="shared" si="1015"/>
        <v>9.8796529527008339</v>
      </c>
      <c r="BO315" s="71">
        <f>BO309*(1-0.35)</f>
        <v>473.2</v>
      </c>
      <c r="BP315" s="67">
        <f t="shared" si="1016"/>
        <v>16.265356265356257</v>
      </c>
      <c r="BQ315" s="71">
        <f>BQ309*(1-0.35)</f>
        <v>484.90000000000003</v>
      </c>
      <c r="BR315" s="67">
        <f t="shared" si="1017"/>
        <v>19.140049140049143</v>
      </c>
      <c r="BS315" s="71">
        <f>BS309*(1-0.35)</f>
        <v>488.54</v>
      </c>
      <c r="BT315" s="67">
        <f t="shared" si="1018"/>
        <v>17.155875299760194</v>
      </c>
      <c r="BU315" s="71">
        <f>BU314-(BU310*0.65)</f>
        <v>458</v>
      </c>
      <c r="BV315" s="67">
        <f t="shared" si="1019"/>
        <v>16.658176260825265</v>
      </c>
      <c r="BW315" s="71">
        <f>BW314-(BW310*0.65)</f>
        <v>568</v>
      </c>
      <c r="BX315" s="67">
        <f t="shared" si="1020"/>
        <v>20.033812341504653</v>
      </c>
      <c r="BY315" s="71">
        <f>BY314-(BY310*0.65)</f>
        <v>562</v>
      </c>
      <c r="BZ315" s="67">
        <f t="shared" si="1021"/>
        <v>15.900185605279438</v>
      </c>
      <c r="CA315" s="71">
        <f>CA314-(CA310*0.65)</f>
        <v>589</v>
      </c>
      <c r="CB315" s="67">
        <f t="shared" si="1022"/>
        <v>20.563311090187074</v>
      </c>
      <c r="CC315" s="71">
        <f>CC314-(CC310*0.65)</f>
        <v>558</v>
      </c>
      <c r="CD315" s="67">
        <f t="shared" si="1023"/>
        <v>21.834061135371186</v>
      </c>
      <c r="CE315" s="71">
        <f>CE314-(CE310*0.65)</f>
        <v>663.6805171842193</v>
      </c>
      <c r="CF315" s="67">
        <f t="shared" si="1024"/>
        <v>16.845161476094937</v>
      </c>
      <c r="CG315" s="71">
        <f>CG314-(CG310*0.65)</f>
        <v>633.81314502987516</v>
      </c>
      <c r="CH315" s="67">
        <f t="shared" si="1025"/>
        <v>12.778139685031164</v>
      </c>
      <c r="CI315" s="71">
        <f>CI314-(CI310*0.65)</f>
        <v>677.61971075344047</v>
      </c>
      <c r="CJ315" s="67">
        <f t="shared" si="1026"/>
        <v>15.045791299395672</v>
      </c>
      <c r="CK315" s="71">
        <f>CK314-(CK310*0.65)</f>
        <v>686.59545894889811</v>
      </c>
      <c r="CL315" s="67">
        <f t="shared" si="1027"/>
        <v>23.045781173637646</v>
      </c>
      <c r="CM315" s="71">
        <f>CM314-(CM310*0.65)</f>
        <v>778.6</v>
      </c>
      <c r="CN315" s="67">
        <f t="shared" si="1028"/>
        <v>17.31548235035536</v>
      </c>
      <c r="CO315" s="71">
        <f>CO314-(CO310*0.65)</f>
        <v>726.54123942625984</v>
      </c>
      <c r="CP315" s="67">
        <f t="shared" si="1029"/>
        <v>14.630194265222119</v>
      </c>
      <c r="CQ315" s="71">
        <f>CQ314-(CQ310*0.65)</f>
        <v>769.42350989971749</v>
      </c>
      <c r="CR315" s="67">
        <f t="shared" si="1030"/>
        <v>13.547982399183912</v>
      </c>
      <c r="CS315" s="71">
        <f>CS314-(CS310*0.65)</f>
        <v>760.45</v>
      </c>
      <c r="CT315" s="67">
        <f t="shared" si="1031"/>
        <v>10.756631155726716</v>
      </c>
      <c r="CU315" s="71">
        <f>CU314-(CU310*0.65)</f>
        <v>791.25</v>
      </c>
      <c r="CV315" s="67">
        <f t="shared" si="1032"/>
        <v>1.6247110197790793</v>
      </c>
      <c r="CW315" s="71">
        <f>CW314-(CW310*0.65)</f>
        <v>755</v>
      </c>
      <c r="CX315" s="67">
        <f t="shared" si="1033"/>
        <v>3.9170193004066434</v>
      </c>
      <c r="CY315" s="71">
        <f>CY314-(CY310*0.65)</f>
        <v>831</v>
      </c>
      <c r="CZ315" s="67">
        <f t="shared" si="1034"/>
        <v>8.0029384738072409</v>
      </c>
      <c r="DA315" s="71">
        <f>DA314-(DA310*0.65)</f>
        <v>697</v>
      </c>
      <c r="DB315" s="67">
        <f t="shared" si="1035"/>
        <v>-8.3437438358866522</v>
      </c>
      <c r="DC315" s="71">
        <f>DC314-(DC310*0.65)</f>
        <v>786</v>
      </c>
      <c r="DD315" s="67">
        <f t="shared" si="1036"/>
        <v>-0.66350710900473509</v>
      </c>
      <c r="DE315" s="71">
        <f>DE314-(DE310*0.65)</f>
        <v>755</v>
      </c>
      <c r="DF315" s="67">
        <f t="shared" si="1037"/>
        <v>0</v>
      </c>
      <c r="DG315" s="71">
        <f>DG314-(DG310*0.65)</f>
        <v>683</v>
      </c>
      <c r="DH315" s="67">
        <f t="shared" si="1038"/>
        <v>-17.80986762936222</v>
      </c>
      <c r="DI315" s="71">
        <f>DI314-(DI310*0.65)</f>
        <v>646</v>
      </c>
      <c r="DJ315" s="67">
        <f t="shared" si="1039"/>
        <v>-7.3170731707317032</v>
      </c>
      <c r="DK315" s="71">
        <f>DK314-(DK310*0.65)</f>
        <v>769</v>
      </c>
      <c r="DL315" s="67">
        <f t="shared" si="1040"/>
        <v>-2.1628498727735423</v>
      </c>
      <c r="DM315" s="71">
        <f>DM314-(DM310*0.65)</f>
        <v>751</v>
      </c>
      <c r="DN315" s="67">
        <f t="shared" si="1041"/>
        <v>-0.52980132450330952</v>
      </c>
      <c r="DO315" s="71">
        <f>DO314-(DO310*0.65)</f>
        <v>679</v>
      </c>
      <c r="DP315" s="67">
        <f t="shared" si="1041"/>
        <v>-0.58565153733528552</v>
      </c>
      <c r="DQ315" s="71">
        <f>DQ314-(DQ310*0.65)</f>
        <v>575</v>
      </c>
      <c r="DR315" s="67">
        <f t="shared" si="1041"/>
        <v>-10.99071207430341</v>
      </c>
      <c r="DS315" s="71">
        <f>DS314-(DS310*0.65)</f>
        <v>670</v>
      </c>
      <c r="DT315" s="67">
        <f t="shared" si="1041"/>
        <v>-12.873862158647597</v>
      </c>
      <c r="DU315" s="71">
        <f>DU314-(DU310*0.65)</f>
        <v>641</v>
      </c>
      <c r="DV315" s="67">
        <f t="shared" si="1041"/>
        <v>-14.647137150466049</v>
      </c>
      <c r="DW315" s="71">
        <f>DW314-(DW310*0.65)</f>
        <v>634.04999999999995</v>
      </c>
      <c r="DX315" s="67">
        <f t="shared" si="1041"/>
        <v>-6.6200294550810117</v>
      </c>
      <c r="DY315" s="71">
        <f t="shared" ref="DY315:EA315" si="1119">DY314-(DY310*0.65)</f>
        <v>651</v>
      </c>
      <c r="DZ315" s="67">
        <f t="shared" si="1041"/>
        <v>13.217391304347824</v>
      </c>
      <c r="EA315" s="71">
        <f t="shared" si="1119"/>
        <v>705</v>
      </c>
      <c r="EB315" s="67">
        <f t="shared" si="1043"/>
        <v>5.2238805970149294</v>
      </c>
      <c r="EC315" s="71">
        <f t="shared" ref="EC315:EE315" si="1120">EC314-(EC310*0.65)</f>
        <v>683</v>
      </c>
      <c r="ED315" s="67">
        <f t="shared" si="1045"/>
        <v>6.5522620904836293</v>
      </c>
      <c r="EE315" s="71">
        <f t="shared" si="1120"/>
        <v>714</v>
      </c>
      <c r="EF315" s="67">
        <f t="shared" si="1046"/>
        <v>12.609415661225466</v>
      </c>
      <c r="EG315" s="71">
        <f t="shared" ref="EG315:EI315" si="1121">EG314-(EG310*0.65)</f>
        <v>622.79999999999995</v>
      </c>
      <c r="EH315" s="67">
        <f t="shared" si="1048"/>
        <v>-4.3317972350230498</v>
      </c>
      <c r="EI315" s="71">
        <f t="shared" si="1121"/>
        <v>676</v>
      </c>
      <c r="EJ315" s="67">
        <f t="shared" si="1049"/>
        <v>-4.1134751773049594</v>
      </c>
      <c r="EK315" s="71">
        <f>EK314-(EK310*0.65)-21</f>
        <v>710</v>
      </c>
      <c r="EL315" s="67">
        <f t="shared" si="1051"/>
        <v>3.9531478770131745</v>
      </c>
      <c r="EM315" s="71">
        <f>EM314-(EM310*0.65)</f>
        <v>661.63000000000034</v>
      </c>
      <c r="EN315" s="67">
        <f t="shared" si="1052"/>
        <v>-7.3347338935573774</v>
      </c>
      <c r="EO315" s="71">
        <f>EO314-(EO310*0.65)</f>
        <v>632.5</v>
      </c>
      <c r="EP315" s="67">
        <f t="shared" si="1054"/>
        <v>1.5574823378291747</v>
      </c>
      <c r="EQ315" s="71">
        <f t="shared" ref="EQ315:ES315" si="1122">EQ309*(1-EQ313/100)</f>
        <v>768.09126578462201</v>
      </c>
      <c r="ER315" s="67">
        <f t="shared" si="1056"/>
        <v>13.622968311334628</v>
      </c>
      <c r="ES315" s="71">
        <f t="shared" si="1122"/>
        <v>768.79522273264661</v>
      </c>
      <c r="ET315" s="67">
        <f t="shared" si="1057"/>
        <v>8.2810172862882503</v>
      </c>
      <c r="EU315" s="71">
        <f t="shared" ref="EU315" si="1123">EU309*(1-EU313/100)</f>
        <v>775.82715040688277</v>
      </c>
      <c r="EV315" s="67">
        <f t="shared" si="1059"/>
        <v>17.259971646824113</v>
      </c>
      <c r="EW315" s="71">
        <f t="shared" ref="EW315" si="1124">EW309*(1-EW313/100)</f>
        <v>752.61691342613813</v>
      </c>
      <c r="EX315" s="67">
        <f t="shared" si="1059"/>
        <v>18.990816351958607</v>
      </c>
      <c r="EY315" s="67"/>
      <c r="EZ315" s="323"/>
      <c r="FA315" s="59"/>
      <c r="FB315" s="71">
        <f>FB309*(1-FB313/100)</f>
        <v>429.34826037130443</v>
      </c>
      <c r="FC315" s="66"/>
      <c r="FD315" s="71">
        <f>FD309*(1-FD313/100)</f>
        <v>550</v>
      </c>
      <c r="FE315" s="67">
        <f>IF(ISERROR(FD315/FB315),"NM",IF(OR(FD315/FB315&lt;0.5,FD315/FB315&gt;2),"NM",(FD315/FB315-1)*100))</f>
        <v>28.101136248777348</v>
      </c>
      <c r="FF315" s="71">
        <f>FF309*(1-FF313/100)</f>
        <v>657.4</v>
      </c>
      <c r="FG315" s="67">
        <f>IF(ISERROR(FF315/FD315),"NM",IF(OR(FF315/FD315&lt;0.5,FF315/FD315&gt;2),"NM",(FF315/FD315-1)*100))</f>
        <v>19.527272727272727</v>
      </c>
      <c r="FH315" s="71">
        <f>FH309*(1-FH313/100)</f>
        <v>719.9</v>
      </c>
      <c r="FI315" s="67">
        <f>IF(ISERROR(FH315/FF315),"NM",IF(OR(FH315/FF315&lt;0.5,FH315/FF315&gt;2),"NM",(FH315/FF315-1)*100))</f>
        <v>9.5071493763309931</v>
      </c>
      <c r="FJ315" s="71">
        <f>FJ309*(1-FJ313/100)</f>
        <v>824.99999999999989</v>
      </c>
      <c r="FK315" s="67">
        <f>IF(ISERROR(FJ315/FH315),"NM",IF(OR(FJ315/FH315&lt;0.5,FJ315/FH315&gt;2),"NM",(FJ315/FH315-1)*100))</f>
        <v>14.599249895818843</v>
      </c>
      <c r="FL315" s="71">
        <f>FL309*(1-FL313/100)</f>
        <v>990.59999999999991</v>
      </c>
      <c r="FM315" s="67">
        <f>IF(ISERROR(FL315/FJ315),"NM",IF(OR(FL315/FJ315&lt;0.5,FL315/FJ315&gt;2),"NM",(FL315/FJ315-1)*100))</f>
        <v>20.072727272727285</v>
      </c>
      <c r="FN315" s="71">
        <f>AI315+AK315+AM315+AO315</f>
        <v>1172.4000000000001</v>
      </c>
      <c r="FO315" s="67">
        <f>IF(ISERROR(FN315/FL315),"NM",IF(OR(FN315/FL315&lt;0.5,FN315/FL315&gt;2),"NM",(FN315/FL315-1)*100))</f>
        <v>18.352513628104195</v>
      </c>
      <c r="FP315" s="71">
        <f>AQ315+AS315+AU315+AW315</f>
        <v>1337.23</v>
      </c>
      <c r="FQ315" s="67">
        <f>IF(ISERROR(FP315/FN315),"NM",IF(OR(FP315/FN315&lt;0.5,FP315/FN315&gt;2),"NM",(FP315/FN315-1)*100))</f>
        <v>14.059194814056619</v>
      </c>
      <c r="FR315" s="87">
        <f>AY315+BA315+BC315+BE315</f>
        <v>1459.8</v>
      </c>
      <c r="FS315" s="67">
        <f>IF(ISERROR(FR315/FP315),"NM",IF(OR(FR315/FP315&lt;0.5,FR315/FP315&gt;2),"NM",(FR315/FP315-1)*100))</f>
        <v>9.1659624746677881</v>
      </c>
      <c r="FT315" s="87">
        <f>BG315+BI315+BK315+BM315</f>
        <v>1623.6</v>
      </c>
      <c r="FU315" s="67">
        <f>IF(ISERROR(FT315/FR315),"NM",IF(OR(FT315/FR315&lt;0.5,FT315/FR315&gt;2),"NM",(FT315/FR315-1)*100))</f>
        <v>11.220715166461147</v>
      </c>
      <c r="FV315" s="87">
        <f>BO315+BQ315+BS315+BU315</f>
        <v>1904.64</v>
      </c>
      <c r="FW315" s="67">
        <f t="shared" si="1070"/>
        <v>17.309682187730992</v>
      </c>
      <c r="FX315" s="87">
        <f>BW315+BY315+CA315+CC315</f>
        <v>2277</v>
      </c>
      <c r="FY315" s="67">
        <f t="shared" si="1071"/>
        <v>19.550151209677402</v>
      </c>
      <c r="FZ315" s="87">
        <f>CE315+CG315+CI315+CK315</f>
        <v>2661.7088319164332</v>
      </c>
      <c r="GA315" s="67">
        <f t="shared" si="1072"/>
        <v>16.895425204937787</v>
      </c>
      <c r="GB315" s="87">
        <f>CM315+CO315+CQ315+CS315</f>
        <v>3035.0147493259774</v>
      </c>
      <c r="GC315" s="67">
        <f t="shared" si="1073"/>
        <v>14.025047102569953</v>
      </c>
      <c r="GD315" s="87">
        <f>CU315+CW315+CY315+DA315</f>
        <v>3074.25</v>
      </c>
      <c r="GE315" s="67">
        <f t="shared" si="1074"/>
        <v>1.2927532125745378</v>
      </c>
      <c r="GF315" s="87">
        <f>DC315+DE315+DG315+DI315</f>
        <v>2870</v>
      </c>
      <c r="GG315" s="67">
        <f t="shared" si="1075"/>
        <v>-6.6438968854192098</v>
      </c>
      <c r="GH315" s="87">
        <f>DK315+DM315+DO315+DQ315</f>
        <v>2774</v>
      </c>
      <c r="GI315" s="67">
        <f t="shared" si="1075"/>
        <v>-3.344947735191639</v>
      </c>
      <c r="GJ315" s="87">
        <f>DS315+DU315+DW315+DY315</f>
        <v>2596.0500000000002</v>
      </c>
      <c r="GK315" s="67">
        <f t="shared" si="1075"/>
        <v>-6.4149242970439779</v>
      </c>
      <c r="GL315" s="87">
        <f>EA315+EC315+EE315+EG315</f>
        <v>2724.8</v>
      </c>
      <c r="GM315" s="67">
        <f t="shared" si="1075"/>
        <v>4.959457637564757</v>
      </c>
      <c r="GN315" s="87">
        <f>EI315+EK315+EM315+EO315</f>
        <v>2680.13</v>
      </c>
      <c r="GO315" s="67">
        <f t="shared" si="1076"/>
        <v>-1.6393863769817996</v>
      </c>
      <c r="GP315" s="87">
        <f>EQ315+ES315+EU315+EW315</f>
        <v>3065.3305523502895</v>
      </c>
      <c r="GQ315" s="67">
        <f t="shared" si="1077"/>
        <v>14.372457766984791</v>
      </c>
      <c r="GR315" s="71">
        <f>GR309*(1-GR313/100)</f>
        <v>3095.2067052132829</v>
      </c>
      <c r="GS315" s="67">
        <f t="shared" si="1075"/>
        <v>0.97464701939196097</v>
      </c>
      <c r="GT315" s="71">
        <f>GT309*(1-GT313/100)</f>
        <v>3248.0836838191817</v>
      </c>
      <c r="GU315" s="67">
        <f t="shared" si="1075"/>
        <v>4.9391524756135619</v>
      </c>
      <c r="GV315" s="71">
        <f>GV309*(1-GV313/100)</f>
        <v>3367.0611815284574</v>
      </c>
      <c r="GW315" s="67">
        <f t="shared" si="1075"/>
        <v>3.6630059225992273</v>
      </c>
      <c r="GX315" s="71">
        <f>GX309*(1-GX313/100)</f>
        <v>3497.5508090123599</v>
      </c>
      <c r="GY315" s="67">
        <f t="shared" si="1078"/>
        <v>3.8754753908174511</v>
      </c>
      <c r="GZ315" s="67">
        <f t="shared" si="947"/>
        <v>5.4682243721903223</v>
      </c>
      <c r="HA315" s="280"/>
      <c r="HB315" s="59"/>
      <c r="HC315"/>
      <c r="HD315"/>
      <c r="HE315"/>
      <c r="HF315"/>
      <c r="HG315"/>
      <c r="HH315"/>
    </row>
    <row r="316" spans="1:216" s="2" customFormat="1" ht="13.5" customHeight="1" x14ac:dyDescent="0.2">
      <c r="A316" s="4"/>
      <c r="B316" s="54"/>
      <c r="C316" s="57"/>
      <c r="D316" s="63"/>
      <c r="E316" s="57"/>
      <c r="F316" s="63"/>
      <c r="G316" s="57"/>
      <c r="H316" s="63"/>
      <c r="I316" s="57"/>
      <c r="J316" s="63"/>
      <c r="K316" s="57"/>
      <c r="L316" s="63"/>
      <c r="M316" s="57"/>
      <c r="N316" s="63"/>
      <c r="O316" s="57"/>
      <c r="P316" s="63"/>
      <c r="Q316" s="57"/>
      <c r="R316" s="63"/>
      <c r="S316" s="57"/>
      <c r="T316" s="63"/>
      <c r="U316" s="57"/>
      <c r="V316" s="63"/>
      <c r="W316" s="57"/>
      <c r="X316" s="63"/>
      <c r="Y316" s="57"/>
      <c r="Z316" s="63"/>
      <c r="AA316" s="57"/>
      <c r="AB316" s="63"/>
      <c r="AC316" s="57"/>
      <c r="AD316" s="63"/>
      <c r="AE316" s="57"/>
      <c r="AF316" s="63"/>
      <c r="AG316" s="57"/>
      <c r="AH316" s="63"/>
      <c r="AI316" s="55"/>
      <c r="AJ316" s="63"/>
      <c r="AK316" s="57"/>
      <c r="AL316" s="63"/>
      <c r="AM316" s="57"/>
      <c r="AN316" s="63"/>
      <c r="AO316" s="59"/>
      <c r="AP316" s="63"/>
      <c r="AQ316" s="59"/>
      <c r="AR316" s="63"/>
      <c r="AS316" s="59"/>
      <c r="AT316" s="63"/>
      <c r="AU316" s="59"/>
      <c r="AV316" s="63"/>
      <c r="AW316" s="59"/>
      <c r="AX316" s="63"/>
      <c r="AY316" s="59"/>
      <c r="AZ316" s="65"/>
      <c r="BA316" s="59"/>
      <c r="BB316" s="65"/>
      <c r="BC316" s="59"/>
      <c r="BD316" s="65"/>
      <c r="BE316" s="59"/>
      <c r="BF316" s="65"/>
      <c r="BG316" s="59"/>
      <c r="BH316" s="65"/>
      <c r="BI316" s="59"/>
      <c r="BJ316" s="65"/>
      <c r="BK316" s="59"/>
      <c r="BL316" s="65"/>
      <c r="BM316" s="59"/>
      <c r="BN316" s="65"/>
      <c r="BO316" s="59"/>
      <c r="BP316" s="65"/>
      <c r="BQ316" s="59"/>
      <c r="BR316" s="65"/>
      <c r="BS316" s="59"/>
      <c r="BT316" s="65"/>
      <c r="BU316" s="59"/>
      <c r="BV316" s="65"/>
      <c r="BW316" s="59"/>
      <c r="BX316" s="65"/>
      <c r="BY316" s="59"/>
      <c r="BZ316" s="65"/>
      <c r="CA316" s="59"/>
      <c r="CB316" s="65"/>
      <c r="CC316" s="59"/>
      <c r="CD316" s="65"/>
      <c r="CE316" s="59"/>
      <c r="CF316" s="67"/>
      <c r="CG316" s="59"/>
      <c r="CH316" s="67"/>
      <c r="CI316" s="59"/>
      <c r="CJ316" s="67"/>
      <c r="CK316" s="59"/>
      <c r="CL316" s="67"/>
      <c r="CM316" s="59"/>
      <c r="CN316" s="67"/>
      <c r="CO316" s="59"/>
      <c r="CP316" s="67"/>
      <c r="CQ316" s="109"/>
      <c r="CR316" s="67"/>
      <c r="CS316" s="109"/>
      <c r="CT316" s="65"/>
      <c r="CU316" s="109"/>
      <c r="CV316" s="65"/>
      <c r="CW316" s="109"/>
      <c r="CX316" s="65"/>
      <c r="CY316" s="109"/>
      <c r="CZ316" s="65"/>
      <c r="DA316" s="109"/>
      <c r="DB316" s="65"/>
      <c r="DC316" s="109"/>
      <c r="DD316" s="65"/>
      <c r="DE316" s="59"/>
      <c r="DF316" s="65"/>
      <c r="DG316" s="59"/>
      <c r="DH316" s="65"/>
      <c r="DI316" s="59"/>
      <c r="DJ316" s="65"/>
      <c r="DK316" s="59"/>
      <c r="DL316" s="65"/>
      <c r="DM316" s="59"/>
      <c r="DN316" s="65"/>
      <c r="DO316" s="59"/>
      <c r="DP316" s="65"/>
      <c r="DQ316" s="59"/>
      <c r="DR316" s="65"/>
      <c r="DS316" s="59"/>
      <c r="DT316" s="65"/>
      <c r="DU316" s="59"/>
      <c r="DV316" s="65"/>
      <c r="DW316" s="59"/>
      <c r="DX316" s="65"/>
      <c r="DY316" s="59"/>
      <c r="DZ316" s="65"/>
      <c r="EA316" s="59"/>
      <c r="EB316" s="65"/>
      <c r="EC316" s="57"/>
      <c r="ED316" s="65"/>
      <c r="EE316" s="57"/>
      <c r="EF316" s="65"/>
      <c r="EG316" s="57"/>
      <c r="EH316" s="65"/>
      <c r="EI316" s="57"/>
      <c r="EJ316" s="65"/>
      <c r="EK316" s="57"/>
      <c r="EL316" s="65"/>
      <c r="EM316" s="57"/>
      <c r="EN316" s="65"/>
      <c r="EO316" s="57"/>
      <c r="EP316" s="65"/>
      <c r="EQ316" s="57"/>
      <c r="ER316" s="65"/>
      <c r="ES316" s="57"/>
      <c r="ET316" s="65"/>
      <c r="EU316" s="57"/>
      <c r="EV316" s="65"/>
      <c r="EW316" s="57"/>
      <c r="EX316" s="65"/>
      <c r="EY316" s="65"/>
      <c r="EZ316" s="317"/>
      <c r="FA316" s="59"/>
      <c r="FB316" s="57"/>
      <c r="FC316" s="63"/>
      <c r="FD316" s="57"/>
      <c r="FE316" s="65"/>
      <c r="FF316" s="57"/>
      <c r="FG316" s="65"/>
      <c r="FH316" s="57"/>
      <c r="FI316" s="65"/>
      <c r="FJ316" s="57"/>
      <c r="FK316" s="65"/>
      <c r="FL316" s="57"/>
      <c r="FM316" s="65"/>
      <c r="FN316" s="57"/>
      <c r="FO316" s="65"/>
      <c r="FP316" s="57"/>
      <c r="FQ316" s="65"/>
      <c r="FR316" s="75"/>
      <c r="FS316" s="65"/>
      <c r="FT316" s="75"/>
      <c r="FU316" s="65"/>
      <c r="FV316" s="72"/>
      <c r="FW316" s="67"/>
      <c r="FX316" s="72"/>
      <c r="FY316" s="67"/>
      <c r="FZ316" s="72"/>
      <c r="GA316" s="65"/>
      <c r="GB316" s="72"/>
      <c r="GC316" s="67"/>
      <c r="GD316" s="72"/>
      <c r="GE316" s="67"/>
      <c r="GF316" s="72"/>
      <c r="GG316" s="67"/>
      <c r="GH316" s="72"/>
      <c r="GI316" s="67"/>
      <c r="GJ316" s="72"/>
      <c r="GK316" s="67"/>
      <c r="GL316" s="72"/>
      <c r="GM316" s="67"/>
      <c r="GN316" s="72"/>
      <c r="GO316" s="67"/>
      <c r="GP316" s="72"/>
      <c r="GQ316" s="67"/>
      <c r="GR316" s="57"/>
      <c r="GS316" s="67"/>
      <c r="GT316" s="57"/>
      <c r="GU316" s="67"/>
      <c r="GV316" s="57"/>
      <c r="GW316" s="67"/>
      <c r="GX316" s="57"/>
      <c r="GY316" s="67"/>
      <c r="GZ316" s="67" t="str">
        <f t="shared" si="947"/>
        <v/>
      </c>
      <c r="HA316" s="279"/>
      <c r="HB316" s="57"/>
      <c r="HC316"/>
      <c r="HD316"/>
      <c r="HE316"/>
      <c r="HF316"/>
      <c r="HG316"/>
      <c r="HH316"/>
    </row>
    <row r="317" spans="1:216" s="2" customFormat="1" ht="13.5" customHeight="1" x14ac:dyDescent="0.2">
      <c r="A317" s="4"/>
      <c r="B317" s="54" t="s">
        <v>281</v>
      </c>
      <c r="C317" s="57"/>
      <c r="D317" s="63"/>
      <c r="E317" s="57"/>
      <c r="F317" s="63"/>
      <c r="G317" s="57"/>
      <c r="H317" s="63"/>
      <c r="I317" s="57"/>
      <c r="J317" s="63"/>
      <c r="K317" s="57"/>
      <c r="L317" s="63"/>
      <c r="M317" s="57"/>
      <c r="N317" s="63"/>
      <c r="O317" s="57"/>
      <c r="P317" s="63"/>
      <c r="Q317" s="57"/>
      <c r="R317" s="63"/>
      <c r="S317" s="57"/>
      <c r="T317" s="63"/>
      <c r="U317" s="57"/>
      <c r="V317" s="63"/>
      <c r="W317" s="57"/>
      <c r="X317" s="63"/>
      <c r="Y317" s="57"/>
      <c r="Z317" s="63"/>
      <c r="AA317" s="57"/>
      <c r="AB317" s="63"/>
      <c r="AC317" s="57"/>
      <c r="AD317" s="63"/>
      <c r="AE317" s="57"/>
      <c r="AF317" s="63"/>
      <c r="AG317" s="57"/>
      <c r="AH317" s="63"/>
      <c r="AI317" s="55"/>
      <c r="AJ317" s="63"/>
      <c r="AK317" s="57"/>
      <c r="AL317" s="63"/>
      <c r="AM317" s="57"/>
      <c r="AN317" s="63"/>
      <c r="AO317" s="59"/>
      <c r="AP317" s="63"/>
      <c r="AQ317" s="59"/>
      <c r="AR317" s="63"/>
      <c r="AS317" s="59"/>
      <c r="AT317" s="63"/>
      <c r="AU317" s="59"/>
      <c r="AV317" s="63"/>
      <c r="AW317" s="59"/>
      <c r="AX317" s="63"/>
      <c r="AY317" s="72">
        <f>(AY385*AY374)-AY314</f>
        <v>0</v>
      </c>
      <c r="AZ317" s="67" t="str">
        <f>IF(ISERROR(AY317/AQ317),"NM",IF(OR(AY317/AQ317&lt;0.5,AY317/AQ317&gt;2),"NM",(AY317/AQ317-1)*100))</f>
        <v>NM</v>
      </c>
      <c r="BA317" s="72">
        <f>(BA385*BA374)-BA314</f>
        <v>0</v>
      </c>
      <c r="BB317" s="67" t="str">
        <f>IF(ISERROR(BA317/AS317),"NM",IF(OR(BA317/AS317&lt;0.5,BA317/AS317&gt;2),"NM",(BA317/AS317-1)*100))</f>
        <v>NM</v>
      </c>
      <c r="BC317" s="72">
        <f>(BC385*BC374)-BC314</f>
        <v>0</v>
      </c>
      <c r="BD317" s="67" t="str">
        <f>IF(ISERROR(BC317/AU317),"NM",IF(OR(BC317/AU317&lt;0.5,BC317/AU317&gt;2),"NM",(BC317/AU317-1)*100))</f>
        <v>NM</v>
      </c>
      <c r="BE317" s="72">
        <f>(BE385*BE374)-BE314</f>
        <v>0</v>
      </c>
      <c r="BF317" s="67" t="str">
        <f>IF(ISERROR(BE317/AW317),"NM",IF(OR(BE317/AW317&lt;0.5,BE317/AW317&gt;2),"NM",(BE317/AW317-1)*100))</f>
        <v>NM</v>
      </c>
      <c r="BG317" s="72">
        <f>(BG385*BG374)-BG314</f>
        <v>0</v>
      </c>
      <c r="BH317" s="67" t="str">
        <f>IF(ISERROR(BG317/AY317),"NM",IF(OR(BG317/AY317&lt;0.5,BG317/AY317&gt;2),"NM",(BG317/AY317-1)*100))</f>
        <v>NM</v>
      </c>
      <c r="BI317" s="72">
        <f>(BI385*BI374)-BI314</f>
        <v>0</v>
      </c>
      <c r="BJ317" s="67" t="str">
        <f>IF(ISERROR(BI317/BA317),"NM",IF(OR(BI317/BA317&lt;0.5,BI317/BA317&gt;2),"NM",(BI317/BA317-1)*100))</f>
        <v>NM</v>
      </c>
      <c r="BK317" s="72">
        <f>(BK385*BK374)-BK314</f>
        <v>0</v>
      </c>
      <c r="BL317" s="67" t="str">
        <f>IF(ISERROR(BK317/BC317),"NM",IF(OR(BK317/BC317&lt;0.5,BK317/BC317&gt;2),"NM",(BK317/BC317-1)*100))</f>
        <v>NM</v>
      </c>
      <c r="BM317" s="72">
        <f>(BM385*BM374)-BM314</f>
        <v>0</v>
      </c>
      <c r="BN317" s="67" t="str">
        <f>IF(ISERROR(BM317/BE317),"NM",IF(OR(BM317/BE317&lt;0.5,BM317/BE317&gt;2),"NM",(BM317/BE317-1)*100))</f>
        <v>NM</v>
      </c>
      <c r="BO317" s="72">
        <f>(BO385*BO374)-BO314</f>
        <v>0</v>
      </c>
      <c r="BP317" s="67" t="str">
        <f>IF(ISERROR(BO317/BG317),"NM",IF(OR(BO317/BG317&lt;0.5,BO317/BG317&gt;2),"NM",(BO317/BG317-1)*100))</f>
        <v>NM</v>
      </c>
      <c r="BQ317" s="72">
        <f>(BQ385*BQ374)-BQ314</f>
        <v>0</v>
      </c>
      <c r="BR317" s="67" t="str">
        <f>IF(ISERROR(BQ317/BI317),"NM",IF(OR(BQ317/BI317&lt;0.5,BQ317/BI317&gt;2),"NM",(BQ317/BI317-1)*100))</f>
        <v>NM</v>
      </c>
      <c r="BS317" s="72">
        <f>(BS385*BS374)-BS314</f>
        <v>0</v>
      </c>
      <c r="BT317" s="67" t="str">
        <f>IF(ISERROR(BS317/BK317),"NM",IF(OR(BS317/BK317&lt;0.5,BS317/BK317&gt;2),"NM",(BS317/BK317-1)*100))</f>
        <v>NM</v>
      </c>
      <c r="BU317" s="72">
        <f>(BU385*BU374)-BU314</f>
        <v>0</v>
      </c>
      <c r="BV317" s="67" t="str">
        <f>IF(ISERROR(BU317/BM317),"NM",IF(OR(BU317/BM317&lt;0.5,BU317/BM317&gt;2),"NM",(BU317/BM317-1)*100))</f>
        <v>NM</v>
      </c>
      <c r="BW317" s="72">
        <f>(BW385*BW374)-BW314</f>
        <v>0</v>
      </c>
      <c r="BX317" s="67" t="str">
        <f>IF(ISERROR(BW317/BO317),"NM",IF(OR(BW317/BO317&lt;0.5,BW317/BO317&gt;2),"NM",(BW317/BO317-1)*100))</f>
        <v>NM</v>
      </c>
      <c r="BY317" s="72">
        <f>(BY385*BY374)-BY314</f>
        <v>0</v>
      </c>
      <c r="BZ317" s="67" t="str">
        <f>IF(ISERROR(BY317/BQ317),"NM",IF(OR(BY317/BQ317&lt;0.5,BY317/BQ317&gt;2),"NM",(BY317/BQ317-1)*100))</f>
        <v>NM</v>
      </c>
      <c r="CA317" s="72">
        <f>(CA385*CA374)-CA314</f>
        <v>0</v>
      </c>
      <c r="CB317" s="67" t="str">
        <f>IF(ISERROR(CA317/BS317),"NM",IF(OR(CA317/BS317&lt;0.5,CA317/BS317&gt;2),"NM",(CA317/BS317-1)*100))</f>
        <v>NM</v>
      </c>
      <c r="CC317" s="72">
        <f>(CC385*CC374)-CC314</f>
        <v>0</v>
      </c>
      <c r="CD317" s="67" t="str">
        <f>IF(ISERROR(CC317/BU317),"NM",IF(OR(CC317/BU317&lt;0.5,CC317/BU317&gt;2),"NM",(CC317/BU317-1)*100))</f>
        <v>NM</v>
      </c>
      <c r="CE317" s="72">
        <f>(CE385*CE374)-CE314</f>
        <v>0</v>
      </c>
      <c r="CF317" s="67" t="str">
        <f>IF(ISERROR(CE317/BW317),"NM",IF(OR(CE317/BW317&lt;0.5,CE317/BW317&gt;2),"NM",(CE317/BW317-1)*100))</f>
        <v>NM</v>
      </c>
      <c r="CG317" s="72">
        <f>(CG385*CG374)-CG314</f>
        <v>0</v>
      </c>
      <c r="CH317" s="67" t="str">
        <f>IF(ISERROR(CG317/BY317),"NM",IF(OR(CG317/BY317&lt;0.5,CG317/BY317&gt;2),"NM",(CG317/BY317-1)*100))</f>
        <v>NM</v>
      </c>
      <c r="CI317" s="72">
        <f>(CI385*CI374)-CI314</f>
        <v>0</v>
      </c>
      <c r="CJ317" s="67" t="str">
        <f>IF(ISERROR(CI317/CA317),"NM",IF(OR(CI317/CA317&lt;0.5,CI317/CA317&gt;2),"NM",(CI317/CA317-1)*100))</f>
        <v>NM</v>
      </c>
      <c r="CK317" s="72">
        <f>(CK385*CK374)-CK314</f>
        <v>0</v>
      </c>
      <c r="CL317" s="67" t="str">
        <f>IF(ISERROR(CK317/CC317),"NM",IF(OR(CK317/CC317&lt;0.5,CK317/CC317&gt;2),"NM",(CK317/CC317-1)*100))</f>
        <v>NM</v>
      </c>
      <c r="CM317" s="72">
        <f>(CM385*CM374)-CM314</f>
        <v>0</v>
      </c>
      <c r="CN317" s="67" t="str">
        <f>IF(ISERROR(CM317/CE317),"NM",IF(OR(CM317/CE317&lt;0.5,CM317/CE317&gt;2),"NM",(CM317/CE317-1)*100))</f>
        <v>NM</v>
      </c>
      <c r="CO317" s="72">
        <f>(CO385*CO374)-CO314</f>
        <v>0</v>
      </c>
      <c r="CP317" s="67" t="str">
        <f>IF(ISERROR(CO317/CG317),"NM",IF(OR(CO317/CG317&lt;0.5,CO317/CG317&gt;2),"NM",(CO317/CG317-1)*100))</f>
        <v>NM</v>
      </c>
      <c r="CQ317" s="72">
        <f>(CQ385*CQ374)-CQ314</f>
        <v>0</v>
      </c>
      <c r="CR317" s="67" t="str">
        <f>IF(ISERROR(CQ317/CI317),"NM",IF(OR(CQ317/CI317&lt;0.5,CQ317/CI317&gt;2),"NM",(CQ317/CI317-1)*100))</f>
        <v>NM</v>
      </c>
      <c r="CS317" s="72">
        <f>(CS385*CS374)-CS314</f>
        <v>0</v>
      </c>
      <c r="CT317" s="67" t="str">
        <f>IF(ISERROR(CS317/CK317),"NM",IF(OR(CS317/CK317&lt;0.5,CS317/CK317&gt;2),"NM",(CS317/CK317-1)*100))</f>
        <v>NM</v>
      </c>
      <c r="CU317" s="72">
        <f>(CU385*CU374)-CU314</f>
        <v>0</v>
      </c>
      <c r="CV317" s="67" t="str">
        <f>IF(ISERROR(CU317/CM317),"NM",IF(OR(CU317/CM317&lt;0.5,CU317/CM317&gt;2),"NM",(CU317/CM317-1)*100))</f>
        <v>NM</v>
      </c>
      <c r="CW317" s="72">
        <f>(CW385*CW374)-CW314</f>
        <v>0</v>
      </c>
      <c r="CX317" s="67" t="str">
        <f>IF(ISERROR(CW317/CO317),"NM",IF(OR(CW317/CO317&lt;0.5,CW317/CO317&gt;2),"NM",(CW317/CO317-1)*100))</f>
        <v>NM</v>
      </c>
      <c r="CY317" s="72">
        <f>(CY385*CY374)-CY314</f>
        <v>0</v>
      </c>
      <c r="CZ317" s="67" t="str">
        <f>IF(ISERROR(CY317/CQ317),"NM",IF(OR(CY317/CQ317&lt;0.5,CY317/CQ317&gt;2),"NM",(CY317/CQ317-1)*100))</f>
        <v>NM</v>
      </c>
      <c r="DA317" s="72">
        <f>(DA385*DA374)-DA314</f>
        <v>0</v>
      </c>
      <c r="DB317" s="67" t="str">
        <f>IF(ISERROR(DA317/CS317),"NM",IF(OR(DA317/CS317&lt;0.5,DA317/CS317&gt;2),"NM",(DA317/CS317-1)*100))</f>
        <v>NM</v>
      </c>
      <c r="DC317" s="72">
        <f>(DC385*DC374)-DC314</f>
        <v>0</v>
      </c>
      <c r="DD317" s="67" t="str">
        <f>IF(ISERROR(DC317/CU317),"NM",IF(OR(DC317/CU317&lt;0.5,DC317/CU317&gt;2),"NM",(DC317/CU317-1)*100))</f>
        <v>NM</v>
      </c>
      <c r="DE317" s="72">
        <f>(DE385*DE374)-DE314</f>
        <v>0</v>
      </c>
      <c r="DF317" s="67" t="str">
        <f>IF(ISERROR(DE317/CW317),"NM",IF(OR(DE317/CW317&lt;0.5,DE317/CW317&gt;2),"NM",(DE317/CW317-1)*100))</f>
        <v>NM</v>
      </c>
      <c r="DG317" s="72">
        <f>(DG385*DG374)-DG314</f>
        <v>0</v>
      </c>
      <c r="DH317" s="67" t="str">
        <f>IF(ISERROR(DG317/CY317),"NM",IF(OR(DG317/CY317&lt;0.5,DG317/CY317&gt;2),"NM",(DG317/CY317-1)*100))</f>
        <v>NM</v>
      </c>
      <c r="DI317" s="72">
        <f>(DI385*DI374)-DI314</f>
        <v>0</v>
      </c>
      <c r="DJ317" s="67" t="str">
        <f>IF(ISERROR(DI317/DA317),"NM",IF(OR(DI317/DA317&lt;0.5,DI317/DA317&gt;2),"NM",(DI317/DA317-1)*100))</f>
        <v>NM</v>
      </c>
      <c r="DK317" s="72">
        <f>(DK385*DK374)-DK314</f>
        <v>0</v>
      </c>
      <c r="DL317" s="67" t="str">
        <f>IF(ISERROR(DK317/DC317),"NM",IF(OR(DK317/DC317&lt;0.5,DK317/DC317&gt;2),"NM",(DK317/DC317-1)*100))</f>
        <v>NM</v>
      </c>
      <c r="DM317" s="72">
        <f>(DM385*DM374)-DM314</f>
        <v>0</v>
      </c>
      <c r="DN317" s="67" t="str">
        <f>IF(ISERROR(DM317/DE317),"NM",IF(OR(DM317/DE317&lt;0.5,DM317/DE317&gt;2),"NM",(DM317/DE317-1)*100))</f>
        <v>NM</v>
      </c>
      <c r="DO317" s="72">
        <f>(DO385*DO374)-DO314</f>
        <v>0</v>
      </c>
      <c r="DP317" s="67" t="str">
        <f>IF(ISERROR(DO317/DG317),"NM",IF(OR(DO317/DG317&lt;0.5,DO317/DG317&gt;2),"NM",(DO317/DG317-1)*100))</f>
        <v>NM</v>
      </c>
      <c r="DQ317" s="72">
        <f>(DQ385*DQ374)-DQ314</f>
        <v>0</v>
      </c>
      <c r="DR317" s="67" t="str">
        <f>IF(ISERROR(DQ317/DI317),"NM",IF(OR(DQ317/DI317&lt;0.5,DQ317/DI317&gt;2),"NM",(DQ317/DI317-1)*100))</f>
        <v>NM</v>
      </c>
      <c r="DS317" s="72">
        <f>(DS385*DS374)-DS314</f>
        <v>0</v>
      </c>
      <c r="DT317" s="67" t="str">
        <f>IF(ISERROR(DS317/DK317),"NM",IF(OR(DS317/DK317&lt;0.5,DS317/DK317&gt;2),"NM",(DS317/DK317-1)*100))</f>
        <v>NM</v>
      </c>
      <c r="DU317" s="72">
        <f>(DU385*DU374)-DU314</f>
        <v>0</v>
      </c>
      <c r="DV317" s="67" t="str">
        <f>IF(ISERROR(DU317/DM317),"NM",IF(OR(DU317/DM317&lt;0.5,DU317/DM317&gt;2),"NM",(DU317/DM317-1)*100))</f>
        <v>NM</v>
      </c>
      <c r="DW317" s="72">
        <f>(DW385*DW374)-DW314</f>
        <v>0</v>
      </c>
      <c r="DX317" s="67" t="str">
        <f>IF(ISERROR(DW317/DO317),"NM",IF(OR(DW317/DO317&lt;0.5,DW317/DO317&gt;2),"NM",(DW317/DO317-1)*100))</f>
        <v>NM</v>
      </c>
      <c r="DY317" s="72">
        <f>(DY385*DY374)-DY314</f>
        <v>0</v>
      </c>
      <c r="DZ317" s="67" t="str">
        <f>IF(ISERROR(DY317/DQ317),"NM",IF(OR(DY317/DQ317&lt;0.5,DY317/DQ317&gt;2),"NM",(DY317/DQ317-1)*100))</f>
        <v>NM</v>
      </c>
      <c r="EA317" s="72">
        <f>(EA385*EA374)-EA314</f>
        <v>0</v>
      </c>
      <c r="EB317" s="67" t="str">
        <f>IF(ISERROR(EA317/DS317),"NM",IF(OR(EA317/DS317&lt;0.5,EA317/DS317&gt;2),"NM",(EA317/DS317-1)*100))</f>
        <v>NM</v>
      </c>
      <c r="EC317" s="72">
        <f>(EC385*EC374)-EC314</f>
        <v>0</v>
      </c>
      <c r="ED317" s="67" t="str">
        <f>IF(ISERROR(EC317/DU317),"NM",IF(OR(EC317/DU317&lt;0.5,EC317/DU317&gt;2),"NM",(EC317/DU317-1)*100))</f>
        <v>NM</v>
      </c>
      <c r="EE317" s="72">
        <f>(EE385*EE374)-EE314</f>
        <v>0</v>
      </c>
      <c r="EF317" s="67" t="str">
        <f>IF(ISERROR(EE317/DW317),"NM",IF(OR(EE317/DW317&lt;0.5,EE317/DW317&gt;2),"NM",(EE317/DW317-1)*100))</f>
        <v>NM</v>
      </c>
      <c r="EG317" s="72">
        <f>(EG385*EG374)-EG314</f>
        <v>0</v>
      </c>
      <c r="EH317" s="67" t="str">
        <f>IF(ISERROR(EG317/DY317),"NM",IF(OR(EG317/DY317&lt;0.5,EG317/DY317&gt;2),"NM",(EG317/DY317-1)*100))</f>
        <v>NM</v>
      </c>
      <c r="EI317" s="72">
        <f>(EI385*EI374)-EI314</f>
        <v>0</v>
      </c>
      <c r="EJ317" s="67" t="str">
        <f>IF(ISERROR(EI317/EA317),"NM",IF(OR(EI317/EA317&lt;0.5,EI317/EA317&gt;2),"NM",(EI317/EA317-1)*100))</f>
        <v>NM</v>
      </c>
      <c r="EK317" s="72">
        <f>(EK385*EK374)-EK314</f>
        <v>0</v>
      </c>
      <c r="EL317" s="67" t="str">
        <f>IF(ISERROR(EK317/EC317),"NM",IF(OR(EK317/EC317&lt;0.5,EK317/EC317&gt;2),"NM",(EK317/EC317-1)*100))</f>
        <v>NM</v>
      </c>
      <c r="EM317" s="72">
        <f>(EM385*EM374)-EM314</f>
        <v>0</v>
      </c>
      <c r="EN317" s="67" t="str">
        <f>IF(ISERROR(EM317/EE317),"NM",IF(OR(EM317/EE317&lt;0.5,EM317/EE317&gt;2),"NM",(EM317/EE317-1)*100))</f>
        <v>NM</v>
      </c>
      <c r="EO317" s="72">
        <f>(EO385*EO374)-EO314</f>
        <v>0</v>
      </c>
      <c r="EP317" s="67" t="str">
        <f>IF(ISERROR(EO317/EG317),"NM",IF(OR(EO317/EG317&lt;0.5,EO317/EG317&gt;2),"NM",(EO317/EG317-1)*100))</f>
        <v>NM</v>
      </c>
      <c r="EQ317" s="72">
        <f>(EQ385*EQ374)-EQ314</f>
        <v>0</v>
      </c>
      <c r="ER317" s="67" t="str">
        <f>IF(ISERROR(EQ317/EI317),"NM",IF(OR(EQ317/EI317&lt;0.5,EQ317/EI317&gt;2),"NM",(EQ317/EI317-1)*100))</f>
        <v>NM</v>
      </c>
      <c r="ES317" s="72">
        <f>(ES385*ES374)-ES314</f>
        <v>0</v>
      </c>
      <c r="ET317" s="67" t="str">
        <f>IF(ISERROR(ES317/EK317),"NM",IF(OR(ES317/EK317&lt;0.5,ES317/EK317&gt;2),"NM",(ES317/EK317-1)*100))</f>
        <v>NM</v>
      </c>
      <c r="EU317" s="72">
        <f>(EU385*EU374)-EU314</f>
        <v>0</v>
      </c>
      <c r="EV317" s="67" t="str">
        <f>IF(ISERROR(EU317/EM317),"NM",IF(OR(EU317/EM317&lt;0.5,EU317/EM317&gt;2),"NM",(EU317/EM317-1)*100))</f>
        <v>NM</v>
      </c>
      <c r="EW317" s="72">
        <f>(EW385*EW374)-EW314</f>
        <v>0</v>
      </c>
      <c r="EX317" s="67" t="str">
        <f>IF(ISERROR(EW317/EO317),"NM",IF(OR(EW317/EO317&lt;0.5,EW317/EO317&gt;2),"NM",(EW317/EO317-1)*100))</f>
        <v>NM</v>
      </c>
      <c r="EY317" s="67"/>
      <c r="EZ317" s="317"/>
      <c r="FA317" s="59"/>
      <c r="FB317" s="57"/>
      <c r="FC317" s="63"/>
      <c r="FD317" s="57"/>
      <c r="FE317" s="65"/>
      <c r="FF317" s="57"/>
      <c r="FG317" s="65"/>
      <c r="FH317" s="57"/>
      <c r="FI317" s="65"/>
      <c r="FJ317" s="57"/>
      <c r="FK317" s="65"/>
      <c r="FL317" s="57"/>
      <c r="FM317" s="65"/>
      <c r="FN317" s="57"/>
      <c r="FO317" s="65"/>
      <c r="FP317" s="57"/>
      <c r="FQ317" s="65"/>
      <c r="FR317" s="72">
        <f>FR318-FR314</f>
        <v>0</v>
      </c>
      <c r="FS317" s="67" t="str">
        <f>IF(ISERROR(FR317/FP317),"NM",IF(OR(FR317/FP317&lt;0.5,FR317/FP317&gt;2),"NM",(FR317/FP317-1)*100))</f>
        <v>NM</v>
      </c>
      <c r="FT317" s="72">
        <f>FT318-FT314</f>
        <v>0</v>
      </c>
      <c r="FU317" s="67" t="str">
        <f>IF(ISERROR(FT317/FR317),"NM",IF(OR(FT317/FR317&lt;0.5,FT317/FR317&gt;2),"NM",(FT317/FR317-1)*100))</f>
        <v>NM</v>
      </c>
      <c r="FV317" s="72">
        <f>FV318-FV314</f>
        <v>0</v>
      </c>
      <c r="FW317" s="67" t="str">
        <f>IF(ISERROR(FV317/FT317),"NM",IF(OR(FV317/FT317&lt;0.5,FV317/FT317&gt;2),"NM",(FV317/FT317-1)*100))</f>
        <v>NM</v>
      </c>
      <c r="FX317" s="72">
        <f>FX318-FX314</f>
        <v>0</v>
      </c>
      <c r="FY317" s="67" t="str">
        <f>IF(ISERROR(FX317/FV317),"NM",IF(OR(FX317/FV317&lt;0.5,FX317/FV317&gt;2),"NM",(FX317/FV317-1)*100))</f>
        <v>NM</v>
      </c>
      <c r="FZ317" s="72">
        <f>FZ318-FZ314</f>
        <v>0</v>
      </c>
      <c r="GA317" s="67" t="str">
        <f>IF(ISERROR(FZ317/FX317),"NM",IF(OR(FZ317/FX317&lt;0.5,FZ317/FX317&gt;2),"NM",(FZ317/FX317-1)*100))</f>
        <v>NM</v>
      </c>
      <c r="GB317" s="72">
        <f>GB318-GB314</f>
        <v>0</v>
      </c>
      <c r="GC317" s="67" t="str">
        <f>IF(ISERROR(GB317/FZ317),"NM",IF(OR(GB317/FZ317&lt;0.5,GB317/FZ317&gt;2),"NM",(GB317/FZ317-1)*100))</f>
        <v>NM</v>
      </c>
      <c r="GD317" s="72">
        <f>GD318-GD314</f>
        <v>0</v>
      </c>
      <c r="GE317" s="67" t="str">
        <f>IF(ISERROR(GD317/GB317),"NM",IF(OR(GD317/GB317&lt;0.5,GD317/GB317&gt;2),"NM",(GD317/GB317-1)*100))</f>
        <v>NM</v>
      </c>
      <c r="GF317" s="72">
        <f>GF318-GF314</f>
        <v>0</v>
      </c>
      <c r="GG317" s="67" t="str">
        <f>IF(ISERROR(GF317/GD317),"NM",IF(OR(GF317/GD317&lt;0.5,GF317/GD317&gt;2),"NM",(GF317/GD317-1)*100))</f>
        <v>NM</v>
      </c>
      <c r="GH317" s="72">
        <f>GH318-GH314</f>
        <v>0</v>
      </c>
      <c r="GI317" s="67" t="str">
        <f>IF(ISERROR(GH317/GF317),"NM",IF(OR(GH317/GF317&lt;0.5,GH317/GF317&gt;2),"NM",(GH317/GF317-1)*100))</f>
        <v>NM</v>
      </c>
      <c r="GJ317" s="72">
        <f>GJ318-GJ314</f>
        <v>0</v>
      </c>
      <c r="GK317" s="67" t="str">
        <f>IF(ISERROR(GJ317/GH317),"NM",IF(OR(GJ317/GH317&lt;0.5,GJ317/GH317&gt;2),"NM",(GJ317/GH317-1)*100))</f>
        <v>NM</v>
      </c>
      <c r="GL317" s="72">
        <f>GL318-GL314</f>
        <v>0</v>
      </c>
      <c r="GM317" s="67" t="str">
        <f>IF(ISERROR(GL317/GJ317),"NM",IF(OR(GL317/GJ317&lt;0.5,GL317/GJ317&gt;2),"NM",(GL317/GJ317-1)*100))</f>
        <v>NM</v>
      </c>
      <c r="GN317" s="72">
        <f>GN318-GN314</f>
        <v>0</v>
      </c>
      <c r="GO317" s="67" t="str">
        <f>IF(ISERROR(GN317/GL317),"NM",IF(OR(GN317/GL317&lt;0.5,GN317/GL317&gt;2),"NM",(GN317/GL317-1)*100))</f>
        <v>NM</v>
      </c>
      <c r="GP317" s="72">
        <f>GP318-GP314</f>
        <v>0</v>
      </c>
      <c r="GQ317" s="67" t="str">
        <f>IF(ISERROR(GP317/GN317),"NM",IF(OR(GP317/GN317&lt;0.5,GP317/GN317&gt;2),"NM",(GP317/GN317-1)*100))</f>
        <v>NM</v>
      </c>
      <c r="GR317" s="72">
        <f>(GR385*GR374)-GR314</f>
        <v>0</v>
      </c>
      <c r="GS317" s="67" t="str">
        <f>IF(ISERROR(GR317/GP317),"NM",IF(OR(GR317/GP317&lt;0.5,GR317/GP317&gt;2),"NM",(GR317/GP317-1)*100))</f>
        <v>NM</v>
      </c>
      <c r="GT317" s="72">
        <f>(GT385*GT374)-GT314</f>
        <v>0</v>
      </c>
      <c r="GU317" s="67" t="str">
        <f>IF(ISERROR(GT317/GR317),"NM",IF(OR(GT317/GR317&lt;0.5,GT317/GR317&gt;2),"NM",(GT317/GR317-1)*100))</f>
        <v>NM</v>
      </c>
      <c r="GV317" s="72">
        <f>(GV385*GV374)-GV314</f>
        <v>0</v>
      </c>
      <c r="GW317" s="67" t="str">
        <f>IF(ISERROR(GV317/GT317),"NM",IF(OR(GV317/GT317&lt;0.5,GV317/GT317&gt;2),"NM",(GV317/GT317-1)*100))</f>
        <v>NM</v>
      </c>
      <c r="GX317" s="72">
        <f>(GX385*GX374)-GX314</f>
        <v>0</v>
      </c>
      <c r="GY317" s="67" t="str">
        <f>IF(ISERROR(GX317/GV317),"NM",IF(OR(GX317/GV317&lt;0.5,GX317/GV317&gt;2),"NM",(GX317/GV317-1)*100))</f>
        <v>NM</v>
      </c>
      <c r="GZ317" s="67" t="str">
        <f t="shared" si="947"/>
        <v/>
      </c>
      <c r="HA317" s="279"/>
      <c r="HB317" s="57"/>
      <c r="HC317"/>
      <c r="HD317"/>
      <c r="HE317"/>
      <c r="HF317"/>
      <c r="HG317"/>
      <c r="HH317"/>
    </row>
    <row r="318" spans="1:216" s="2" customFormat="1" ht="13.5" customHeight="1" x14ac:dyDescent="0.2">
      <c r="A318" s="4"/>
      <c r="B318" s="54" t="s">
        <v>180</v>
      </c>
      <c r="C318" s="57"/>
      <c r="D318" s="63"/>
      <c r="E318" s="57"/>
      <c r="F318" s="63"/>
      <c r="G318" s="57"/>
      <c r="H318" s="63"/>
      <c r="I318" s="57"/>
      <c r="J318" s="63"/>
      <c r="K318" s="57"/>
      <c r="L318" s="63"/>
      <c r="M318" s="57"/>
      <c r="N318" s="63"/>
      <c r="O318" s="57"/>
      <c r="P318" s="63"/>
      <c r="Q318" s="57"/>
      <c r="R318" s="63"/>
      <c r="S318" s="57"/>
      <c r="T318" s="63"/>
      <c r="U318" s="57"/>
      <c r="V318" s="63"/>
      <c r="W318" s="57"/>
      <c r="X318" s="63"/>
      <c r="Y318" s="57"/>
      <c r="Z318" s="63"/>
      <c r="AA318" s="57"/>
      <c r="AB318" s="63"/>
      <c r="AC318" s="57"/>
      <c r="AD318" s="63"/>
      <c r="AE318" s="57"/>
      <c r="AF318" s="63"/>
      <c r="AG318" s="57"/>
      <c r="AH318" s="63"/>
      <c r="AI318" s="55"/>
      <c r="AJ318" s="63"/>
      <c r="AK318" s="57"/>
      <c r="AL318" s="63"/>
      <c r="AM318" s="57"/>
      <c r="AN318" s="63"/>
      <c r="AO318" s="59"/>
      <c r="AP318" s="63"/>
      <c r="AQ318" s="59"/>
      <c r="AR318" s="63"/>
      <c r="AS318" s="59"/>
      <c r="AT318" s="63"/>
      <c r="AU318" s="59"/>
      <c r="AV318" s="63"/>
      <c r="AW318" s="59"/>
      <c r="AX318" s="63"/>
      <c r="AY318" s="72">
        <f>AY314+AY317</f>
        <v>363.5</v>
      </c>
      <c r="AZ318" s="67" t="str">
        <f>IF(ISERROR(AY318/AQ318),"NM",IF(OR(AY318/AQ318&lt;0.5,AY318/AQ318&gt;2),"NM",(AY318/AQ318-1)*100))</f>
        <v>NM</v>
      </c>
      <c r="BA318" s="72">
        <f>BA314+BA317</f>
        <v>376</v>
      </c>
      <c r="BB318" s="67" t="str">
        <f>IF(ISERROR(BA318/AS318),"NM",IF(OR(BA318/AS318&lt;0.5,BA318/AS318&gt;2),"NM",(BA318/AS318-1)*100))</f>
        <v>NM</v>
      </c>
      <c r="BC318" s="72">
        <f>BC314+BC317</f>
        <v>363</v>
      </c>
      <c r="BD318" s="67" t="str">
        <f>IF(ISERROR(BC318/AU318),"NM",IF(OR(BC318/AU318&lt;0.5,BC318/AU318&gt;2),"NM",(BC318/AU318-1)*100))</f>
        <v>NM</v>
      </c>
      <c r="BE318" s="72">
        <f>BE314+BE317</f>
        <v>328.99999999999994</v>
      </c>
      <c r="BF318" s="67" t="str">
        <f>IF(ISERROR(BE318/AW318),"NM",IF(OR(BE318/AW318&lt;0.5,BE318/AW318&gt;2),"NM",(BE318/AW318-1)*100))</f>
        <v>NM</v>
      </c>
      <c r="BG318" s="72">
        <f>BG314+BG317</f>
        <v>407</v>
      </c>
      <c r="BH318" s="67">
        <f>IF(ISERROR(BG318/AY318),"NM",IF(OR(BG318/AY318&lt;0.5,BG318/AY318&gt;2),"NM",(BG318/AY318-1)*100))</f>
        <v>11.966987620357639</v>
      </c>
      <c r="BI318" s="72">
        <f>BI314+BI317</f>
        <v>407</v>
      </c>
      <c r="BJ318" s="67">
        <f>IF(ISERROR(BI318/BA318),"NM",IF(OR(BI318/BA318&lt;0.5,BI318/BA318&gt;2),"NM",(BI318/BA318-1)*100))</f>
        <v>8.2446808510638228</v>
      </c>
      <c r="BK318" s="72">
        <f>BK314+BK317</f>
        <v>417</v>
      </c>
      <c r="BL318" s="67">
        <f>IF(ISERROR(BK318/BC318),"NM",IF(OR(BK318/BC318&lt;0.5,BK318/BC318&gt;2),"NM",(BK318/BC318-1)*100))</f>
        <v>14.876033057851235</v>
      </c>
      <c r="BM318" s="72">
        <f>BM314+BM317</f>
        <v>382</v>
      </c>
      <c r="BN318" s="67">
        <f>IF(ISERROR(BM318/BE318),"NM",IF(OR(BM318/BE318&lt;0.5,BM318/BE318&gt;2),"NM",(BM318/BE318-1)*100))</f>
        <v>16.109422492401237</v>
      </c>
      <c r="BO318" s="72">
        <f>BO314+BO317</f>
        <v>475</v>
      </c>
      <c r="BP318" s="67">
        <f>IF(ISERROR(BO318/BG318),"NM",IF(OR(BO318/BG318&lt;0.5,BO318/BG318&gt;2),"NM",(BO318/BG318-1)*100))</f>
        <v>16.707616707616712</v>
      </c>
      <c r="BQ318" s="72">
        <f>BQ314+BQ317</f>
        <v>487</v>
      </c>
      <c r="BR318" s="67">
        <f>IF(ISERROR(BQ318/BI318),"NM",IF(OR(BQ318/BI318&lt;0.5,BQ318/BI318&gt;2),"NM",(BQ318/BI318-1)*100))</f>
        <v>19.656019656019662</v>
      </c>
      <c r="BS318" s="72">
        <f>BS314+BS317</f>
        <v>492.6</v>
      </c>
      <c r="BT318" s="67">
        <f>IF(ISERROR(BS318/BK318),"NM",IF(OR(BS318/BK318&lt;0.5,BS318/BK318&gt;2),"NM",(BS318/BK318-1)*100))</f>
        <v>18.129496402877709</v>
      </c>
      <c r="BU318" s="72">
        <f>BU314+BU317</f>
        <v>458</v>
      </c>
      <c r="BV318" s="67">
        <f>IF(ISERROR(BU318/BM318),"NM",IF(OR(BU318/BM318&lt;0.5,BU318/BM318&gt;2),"NM",(BU318/BM318-1)*100))</f>
        <v>19.895287958115194</v>
      </c>
      <c r="BW318" s="72">
        <f>BW314+BW317</f>
        <v>568</v>
      </c>
      <c r="BX318" s="67">
        <f>IF(ISERROR(BW318/BO318),"NM",IF(OR(BW318/BO318&lt;0.5,BW318/BO318&gt;2),"NM",(BW318/BO318-1)*100))</f>
        <v>19.578947368421051</v>
      </c>
      <c r="BY318" s="72">
        <f>BY314+BY317</f>
        <v>562</v>
      </c>
      <c r="BZ318" s="67">
        <f>IF(ISERROR(BY318/BQ318),"NM",IF(OR(BY318/BQ318&lt;0.5,BY318/BQ318&gt;2),"NM",(BY318/BQ318-1)*100))</f>
        <v>15.400410677618058</v>
      </c>
      <c r="CA318" s="72">
        <f>CA314+CA317</f>
        <v>589</v>
      </c>
      <c r="CB318" s="67">
        <f>IF(ISERROR(CA318/BS318),"NM",IF(OR(CA318/BS318&lt;0.5,CA318/BS318&gt;2),"NM",(CA318/BS318-1)*100))</f>
        <v>19.569630531871685</v>
      </c>
      <c r="CC318" s="72">
        <f>CC314+CC317</f>
        <v>558</v>
      </c>
      <c r="CD318" s="67">
        <f>IF(ISERROR(CC318/BU318),"NM",IF(OR(CC318/BU318&lt;0.5,CC318/BU318&gt;2),"NM",(CC318/BU318-1)*100))</f>
        <v>21.834061135371186</v>
      </c>
      <c r="CE318" s="72">
        <f>CE314+CE317</f>
        <v>663.6805171842193</v>
      </c>
      <c r="CF318" s="67">
        <f>IF(ISERROR(CE318/BW318),"NM",IF(OR(CE318/BW318&lt;0.5,CE318/BW318&gt;2),"NM",(CE318/BW318-1)*100))</f>
        <v>16.845161476094937</v>
      </c>
      <c r="CG318" s="72">
        <f>CG314+CG317</f>
        <v>633.81314502987516</v>
      </c>
      <c r="CH318" s="67">
        <f>IF(ISERROR(CG318/BY318),"NM",IF(OR(CG318/BY318&lt;0.5,CG318/BY318&gt;2),"NM",(CG318/BY318-1)*100))</f>
        <v>12.778139685031164</v>
      </c>
      <c r="CI318" s="72">
        <f>CI314+CI317</f>
        <v>677.61971075344047</v>
      </c>
      <c r="CJ318" s="67">
        <f>IF(ISERROR(CI318/CA318),"NM",IF(OR(CI318/CA318&lt;0.5,CI318/CA318&gt;2),"NM",(CI318/CA318-1)*100))</f>
        <v>15.045791299395672</v>
      </c>
      <c r="CK318" s="72">
        <f>CK314+CK317</f>
        <v>626.14545894889807</v>
      </c>
      <c r="CL318" s="67">
        <f>IF(ISERROR(CK318/CC318),"NM",IF(OR(CK318/CC318&lt;0.5,CK318/CC318&gt;2),"NM",(CK318/CC318-1)*100))</f>
        <v>12.212447840304307</v>
      </c>
      <c r="CM318" s="72">
        <f>CM314+CM317</f>
        <v>765.6</v>
      </c>
      <c r="CN318" s="67">
        <f>IF(ISERROR(CM318/CE318),"NM",IF(OR(CM318/CE318&lt;0.5,CM318/CE318&gt;2),"NM",(CM318/CE318-1)*100))</f>
        <v>15.356708563359977</v>
      </c>
      <c r="CO318" s="72">
        <f>CO314+CO317</f>
        <v>726.67123942625983</v>
      </c>
      <c r="CP318" s="67">
        <f>IF(ISERROR(CO318/CG318),"NM",IF(OR(CO318/CG318&lt;0.5,CO318/CG318&gt;2),"NM",(CO318/CG318-1)*100))</f>
        <v>14.650705042100022</v>
      </c>
      <c r="CQ318" s="72">
        <f>CQ314+CQ317</f>
        <v>769.55350989971748</v>
      </c>
      <c r="CR318" s="67">
        <f>IF(ISERROR(CQ318/CI318),"NM",IF(OR(CQ318/CI318&lt;0.5,CQ318/CI318&gt;2),"NM",(CQ318/CI318-1)*100))</f>
        <v>13.567167201210317</v>
      </c>
      <c r="CS318" s="72">
        <f>CS314+CS317</f>
        <v>680.5</v>
      </c>
      <c r="CT318" s="67">
        <f>IF(ISERROR(CS318/CK318),"NM",IF(OR(CS318/CK318&lt;0.5,CS318/CK318&gt;2),"NM",(CS318/CK318-1)*100))</f>
        <v>8.6808169370654156</v>
      </c>
      <c r="CU318" s="72">
        <f>CU314+CU317</f>
        <v>814</v>
      </c>
      <c r="CV318" s="67">
        <f>IF(ISERROR(CU318/CM318),"NM",IF(OR(CU318/CM318&lt;0.5,CU318/CM318&gt;2),"NM",(CU318/CM318-1)*100))</f>
        <v>6.3218390804597568</v>
      </c>
      <c r="CW318" s="72">
        <f>CW314+CW317</f>
        <v>755</v>
      </c>
      <c r="CX318" s="67">
        <f>IF(ISERROR(CW318/CO318),"NM",IF(OR(CW318/CO318&lt;0.5,CW318/CO318&gt;2),"NM",(CW318/CO318-1)*100))</f>
        <v>3.8984287579768573</v>
      </c>
      <c r="CY318" s="72">
        <f>CY314+CY317</f>
        <v>831</v>
      </c>
      <c r="CZ318" s="67">
        <f>IF(ISERROR(CY318/CQ318),"NM",IF(OR(CY318/CQ318&lt;0.5,CY318/CQ318&gt;2),"NM",(CY318/CQ318-1)*100))</f>
        <v>7.9846936320633111</v>
      </c>
      <c r="DA318" s="72">
        <f>DA314+DA317</f>
        <v>697</v>
      </c>
      <c r="DB318" s="67">
        <f>IF(ISERROR(DA318/CS318),"NM",IF(OR(DA318/CS318&lt;0.5,DA318/CS318&gt;2),"NM",(DA318/CS318-1)*100))</f>
        <v>2.4246877296105751</v>
      </c>
      <c r="DC318" s="72">
        <f>DC314+DC317</f>
        <v>786</v>
      </c>
      <c r="DD318" s="67">
        <f>IF(ISERROR(DC318/CU318),"NM",IF(OR(DC318/CU318&lt;0.5,DC318/CU318&gt;2),"NM",(DC318/CU318-1)*100))</f>
        <v>-3.4398034398034349</v>
      </c>
      <c r="DE318" s="72">
        <f>DE314+DE317</f>
        <v>755</v>
      </c>
      <c r="DF318" s="67">
        <f>IF(ISERROR(DE318/CW318),"NM",IF(OR(DE318/CW318&lt;0.5,DE318/CW318&gt;2),"NM",(DE318/CW318-1)*100))</f>
        <v>0</v>
      </c>
      <c r="DG318" s="72">
        <f>DG314+DG317</f>
        <v>683</v>
      </c>
      <c r="DH318" s="67">
        <f>IF(ISERROR(DG318/CY318),"NM",IF(OR(DG318/CY318&lt;0.5,DG318/CY318&gt;2),"NM",(DG318/CY318-1)*100))</f>
        <v>-17.80986762936222</v>
      </c>
      <c r="DI318" s="72">
        <f>DI314+DI317</f>
        <v>646</v>
      </c>
      <c r="DJ318" s="67">
        <f>IF(ISERROR(DI318/DA318),"NM",IF(OR(DI318/DA318&lt;0.5,DI318/DA318&gt;2),"NM",(DI318/DA318-1)*100))</f>
        <v>-7.3170731707317032</v>
      </c>
      <c r="DK318" s="72">
        <f>DK314+DK317</f>
        <v>769</v>
      </c>
      <c r="DL318" s="67">
        <f>IF(ISERROR(DK318/DC318),"NM",IF(OR(DK318/DC318&lt;0.5,DK318/DC318&gt;2),"NM",(DK318/DC318-1)*100))</f>
        <v>-2.1628498727735423</v>
      </c>
      <c r="DM318" s="72">
        <f>DM314+DM317</f>
        <v>751</v>
      </c>
      <c r="DN318" s="67">
        <f>IF(ISERROR(DM318/DE318),"NM",IF(OR(DM318/DE318&lt;0.5,DM318/DE318&gt;2),"NM",(DM318/DE318-1)*100))</f>
        <v>-0.52980132450330952</v>
      </c>
      <c r="DO318" s="72">
        <f>DO314+DO317</f>
        <v>679</v>
      </c>
      <c r="DP318" s="67">
        <f>IF(ISERROR(DO318/DG318),"NM",IF(OR(DO318/DG318&lt;0.5,DO318/DG318&gt;2),"NM",(DO318/DG318-1)*100))</f>
        <v>-0.58565153733528552</v>
      </c>
      <c r="DQ318" s="72">
        <f>DQ314+DQ317</f>
        <v>575</v>
      </c>
      <c r="DR318" s="67">
        <f>IF(ISERROR(DQ318/DI318),"NM",IF(OR(DQ318/DI318&lt;0.5,DQ318/DI318&gt;2),"NM",(DQ318/DI318-1)*100))</f>
        <v>-10.99071207430341</v>
      </c>
      <c r="DS318" s="72">
        <f>DS314+DS317</f>
        <v>670</v>
      </c>
      <c r="DT318" s="67">
        <f>IF(ISERROR(DS318/DK318),"NM",IF(OR(DS318/DK318&lt;0.5,DS318/DK318&gt;2),"NM",(DS318/DK318-1)*100))</f>
        <v>-12.873862158647597</v>
      </c>
      <c r="DU318" s="72">
        <f>DU314+DU317</f>
        <v>641</v>
      </c>
      <c r="DV318" s="67">
        <f>IF(ISERROR(DU318/DM318),"NM",IF(OR(DU318/DM318&lt;0.5,DU318/DM318&gt;2),"NM",(DU318/DM318-1)*100))</f>
        <v>-14.647137150466049</v>
      </c>
      <c r="DW318" s="72">
        <f>DW314+DW317</f>
        <v>662</v>
      </c>
      <c r="DX318" s="67">
        <f>IF(ISERROR(DW318/DO318),"NM",IF(OR(DW318/DO318&lt;0.5,DW318/DO318&gt;2),"NM",(DW318/DO318-1)*100))</f>
        <v>-2.5036818851251863</v>
      </c>
      <c r="DY318" s="72">
        <f t="shared" ref="DY318:EA318" si="1125">DY314+DY317</f>
        <v>651</v>
      </c>
      <c r="DZ318" s="67">
        <f>IF(ISERROR(DY318/DQ318),"NM",IF(OR(DY318/DQ318&lt;0.5,DY318/DQ318&gt;2),"NM",(DY318/DQ318-1)*100))</f>
        <v>13.217391304347824</v>
      </c>
      <c r="EA318" s="72">
        <f t="shared" si="1125"/>
        <v>705</v>
      </c>
      <c r="EB318" s="67">
        <f>IF(ISERROR(EA318/DS318),"NM",IF(OR(EA318/DS318&lt;0.5,EA318/DS318&gt;2),"NM",(EA318/DS318-1)*100))</f>
        <v>5.2238805970149294</v>
      </c>
      <c r="EC318" s="72">
        <f>EC314+EC317</f>
        <v>683</v>
      </c>
      <c r="ED318" s="67">
        <f>IF(ISERROR(EC318/DU318),"NM",IF(OR(EC318/DU318&lt;0.5,EC318/DU318&gt;2),"NM",(EC318/DU318-1)*100))</f>
        <v>6.5522620904836293</v>
      </c>
      <c r="EE318" s="72">
        <f>EE314+EE317</f>
        <v>714</v>
      </c>
      <c r="EF318" s="67">
        <f>IF(ISERROR(EE318/DW318),"NM",IF(OR(EE318/DW318&lt;0.5,EE318/DW318&gt;2),"NM",(EE318/DW318-1)*100))</f>
        <v>7.8549848942598199</v>
      </c>
      <c r="EG318" s="72">
        <f>EG314+EG317</f>
        <v>589</v>
      </c>
      <c r="EH318" s="67">
        <f>IF(ISERROR(EG318/DY318),"NM",IF(OR(EG318/DY318&lt;0.5,EG318/DY318&gt;2),"NM",(EG318/DY318-1)*100))</f>
        <v>-9.5238095238095237</v>
      </c>
      <c r="EI318" s="72">
        <f>EI314+EI317</f>
        <v>676</v>
      </c>
      <c r="EJ318" s="67">
        <f>IF(ISERROR(EI318/EA318),"NM",IF(OR(EI318/EA318&lt;0.5,EI318/EA318&gt;2),"NM",(EI318/EA318-1)*100))</f>
        <v>-4.1134751773049594</v>
      </c>
      <c r="EK318" s="72">
        <f>EK314+EK317</f>
        <v>731</v>
      </c>
      <c r="EL318" s="67">
        <f>IF(ISERROR(EK318/EC318),"NM",IF(OR(EK318/EC318&lt;0.5,EK318/EC318&gt;2),"NM",(EK318/EC318-1)*100))</f>
        <v>7.0278184480234263</v>
      </c>
      <c r="EM318" s="72">
        <f>EM314+EM317</f>
        <v>675.93000000000029</v>
      </c>
      <c r="EN318" s="67">
        <f>IF(ISERROR(EM318/EE318),"NM",IF(OR(EM318/EE318&lt;0.5,EM318/EE318&gt;2),"NM",(EM318/EE318-1)*100))</f>
        <v>-5.3319327731092052</v>
      </c>
      <c r="EO318" s="72">
        <f>EO314+EO317</f>
        <v>632.5</v>
      </c>
      <c r="EP318" s="67">
        <f>IF(ISERROR(EO318/EG318),"NM",IF(OR(EO318/EG318&lt;0.5,EO318/EG318&gt;2),"NM",(EO318/EG318-1)*100))</f>
        <v>7.3853989813242871</v>
      </c>
      <c r="EQ318" s="72">
        <f t="shared" ref="EQ318:ES318" si="1126">EQ314+EQ317</f>
        <v>768.09126578462201</v>
      </c>
      <c r="ER318" s="67">
        <f>IF(ISERROR(EQ318/EI318),"NM",IF(OR(EQ318/EI318&lt;0.5,EQ318/EI318&gt;2),"NM",(EQ318/EI318-1)*100))</f>
        <v>13.622968311334628</v>
      </c>
      <c r="ES318" s="72">
        <f t="shared" si="1126"/>
        <v>768.79522273264661</v>
      </c>
      <c r="ET318" s="67">
        <f>IF(ISERROR(ES318/EK318),"NM",IF(OR(ES318/EK318&lt;0.5,ES318/EK318&gt;2),"NM",(ES318/EK318-1)*100))</f>
        <v>5.1703451070651996</v>
      </c>
      <c r="EU318" s="72">
        <f t="shared" ref="EU318" si="1127">EU314+EU317</f>
        <v>775.82715040688277</v>
      </c>
      <c r="EV318" s="67">
        <f>IF(ISERROR(EU318/EM318),"NM",IF(OR(EU318/EM318&lt;0.5,EU318/EM318&gt;2),"NM",(EU318/EM318-1)*100))</f>
        <v>14.779215363555753</v>
      </c>
      <c r="EW318" s="72">
        <f t="shared" ref="EW318" si="1128">EW314+EW317</f>
        <v>752.61691342613813</v>
      </c>
      <c r="EX318" s="67">
        <f>IF(ISERROR(EW318/EO318),"NM",IF(OR(EW318/EO318&lt;0.5,EW318/EO318&gt;2),"NM",(EW318/EO318-1)*100))</f>
        <v>18.990816351958607</v>
      </c>
      <c r="EY318" s="67"/>
      <c r="EZ318" s="317"/>
      <c r="FA318" s="59"/>
      <c r="FB318" s="57"/>
      <c r="FC318" s="63"/>
      <c r="FD318" s="57"/>
      <c r="FE318" s="65"/>
      <c r="FF318" s="57"/>
      <c r="FG318" s="65"/>
      <c r="FH318" s="57"/>
      <c r="FI318" s="65"/>
      <c r="FJ318" s="57"/>
      <c r="FK318" s="65"/>
      <c r="FL318" s="57"/>
      <c r="FM318" s="65"/>
      <c r="FN318" s="57"/>
      <c r="FO318" s="65"/>
      <c r="FP318" s="57"/>
      <c r="FQ318" s="65"/>
      <c r="FR318" s="72">
        <f>AY318+BA318+BC318+BE318</f>
        <v>1431.5</v>
      </c>
      <c r="FS318" s="67" t="str">
        <f>IF(ISERROR(FR318/FP318),"NM",IF(OR(FR318/FP318&lt;0.5,FR318/FP318&gt;2),"NM",(FR318/FP318-1)*100))</f>
        <v>NM</v>
      </c>
      <c r="FT318" s="72">
        <f>BG318+BI318+BK318+BM318</f>
        <v>1613</v>
      </c>
      <c r="FU318" s="67">
        <f>IF(ISERROR(FT318/FR318),"NM",IF(OR(FT318/FR318&lt;0.5,FT318/FR318&gt;2),"NM",(FT318/FR318-1)*100))</f>
        <v>12.679008033531257</v>
      </c>
      <c r="FV318" s="72">
        <f>BO318+BQ318+BS318+BU318</f>
        <v>1912.6</v>
      </c>
      <c r="FW318" s="67">
        <f>IF(ISERROR(FV318/FT318),"NM",IF(OR(FV318/FT318&lt;0.5,FV318/FT318&gt;2),"NM",(FV318/FT318-1)*100))</f>
        <v>18.574085554866706</v>
      </c>
      <c r="FX318" s="72">
        <f>BW318+BY318+CA318+CC318</f>
        <v>2277</v>
      </c>
      <c r="FY318" s="67">
        <f>IF(ISERROR(FX318/FV318),"NM",IF(OR(FX318/FV318&lt;0.5,FX318/FV318&gt;2),"NM",(FX318/FV318-1)*100))</f>
        <v>19.052598556938193</v>
      </c>
      <c r="FZ318" s="72">
        <f>CE318+CG318+CI318+CK318</f>
        <v>2601.2588319164329</v>
      </c>
      <c r="GA318" s="67">
        <f>IF(ISERROR(FZ318/FX318),"NM",IF(OR(FZ318/FX318&lt;0.5,FZ318/FX318&gt;2),"NM",(FZ318/FX318-1)*100))</f>
        <v>14.240616245780968</v>
      </c>
      <c r="GB318" s="72">
        <f>CM318+CO318+CQ318+CS318</f>
        <v>2942.3247493259773</v>
      </c>
      <c r="GC318" s="67">
        <f>IF(ISERROR(GB318/FZ318),"NM",IF(OR(GB318/FZ318&lt;0.5,GB318/FZ318&gt;2),"NM",(GB318/FZ318-1)*100))</f>
        <v>13.11157172153723</v>
      </c>
      <c r="GD318" s="72">
        <f>CU318+CW318+CY318+DA318</f>
        <v>3097</v>
      </c>
      <c r="GE318" s="67">
        <f>IF(ISERROR(GD318/GB318),"NM",IF(OR(GD318/GB318&lt;0.5,GD318/GB318&gt;2),"NM",(GD318/GB318-1)*100))</f>
        <v>5.2569061491072766</v>
      </c>
      <c r="GF318" s="72">
        <f>DC318+DE318+DG318+DI318</f>
        <v>2870</v>
      </c>
      <c r="GG318" s="67">
        <f>IF(ISERROR(GF318/GD318),"NM",IF(OR(GF318/GD318&lt;0.5,GF318/GD318&gt;2),"NM",(GF318/GD318-1)*100))</f>
        <v>-7.3296738779463961</v>
      </c>
      <c r="GH318" s="72">
        <f>DK318+DM318+DO318+DQ318</f>
        <v>2774</v>
      </c>
      <c r="GI318" s="67">
        <f>IF(ISERROR(GH318/GF318),"NM",IF(OR(GH318/GF318&lt;0.5,GH318/GF318&gt;2),"NM",(GH318/GF318-1)*100))</f>
        <v>-3.344947735191639</v>
      </c>
      <c r="GJ318" s="72">
        <f>DS318+DU318+DW318+DY318</f>
        <v>2624</v>
      </c>
      <c r="GK318" s="67">
        <f>IF(ISERROR(GJ318/GH318),"NM",IF(OR(GJ318/GH318&lt;0.5,GJ318/GH318&gt;2),"NM",(GJ318/GH318-1)*100))</f>
        <v>-5.4073540014419663</v>
      </c>
      <c r="GL318" s="72">
        <f>EA318+EC318+EE318+EG318</f>
        <v>2691</v>
      </c>
      <c r="GM318" s="67">
        <f>IF(ISERROR(GL318/GJ318),"NM",IF(OR(GL318/GJ318&lt;0.5,GL318/GJ318&gt;2),"NM",(GL318/GJ318-1)*100))</f>
        <v>2.5533536585365946</v>
      </c>
      <c r="GN318" s="72">
        <f>EI318+EK318+EM318+EO318</f>
        <v>2715.4300000000003</v>
      </c>
      <c r="GO318" s="67">
        <f>IF(ISERROR(GN318/GL318),"NM",IF(OR(GN318/GL318&lt;0.5,GN318/GL318&gt;2),"NM",(GN318/GL318-1)*100))</f>
        <v>0.90784095131921649</v>
      </c>
      <c r="GP318" s="72">
        <f>EQ318+ES318+EU318+EW318</f>
        <v>3065.3305523502895</v>
      </c>
      <c r="GQ318" s="67">
        <f>IF(ISERROR(GP318/GN318),"NM",IF(OR(GP318/GN318&lt;0.5,GP318/GN318&gt;2),"NM",(GP318/GN318-1)*100))</f>
        <v>12.885640666498087</v>
      </c>
      <c r="GR318" s="72">
        <f>GR314+GR317</f>
        <v>3095.2067052132825</v>
      </c>
      <c r="GS318" s="67">
        <f>IF(ISERROR(GR318/GP318),"NM",IF(OR(GR318/GP318&lt;0.5,GR318/GP318&gt;2),"NM",(GR318/GP318-1)*100))</f>
        <v>0.97464701939196097</v>
      </c>
      <c r="GT318" s="72">
        <f>GT314+GT317</f>
        <v>3248.0836838191817</v>
      </c>
      <c r="GU318" s="67">
        <f>IF(ISERROR(GT318/GR318),"NM",IF(OR(GT318/GR318&lt;0.5,GT318/GR318&gt;2),"NM",(GT318/GR318-1)*100))</f>
        <v>4.9391524756135841</v>
      </c>
      <c r="GV318" s="72">
        <f>GV314+GV317</f>
        <v>3367.0611815284574</v>
      </c>
      <c r="GW318" s="67">
        <f>IF(ISERROR(GV318/GT318),"NM",IF(OR(GV318/GT318&lt;0.5,GV318/GT318&gt;2),"NM",(GV318/GT318-1)*100))</f>
        <v>3.6630059225992273</v>
      </c>
      <c r="GX318" s="72">
        <f>GX314+GX317</f>
        <v>3497.5508090123594</v>
      </c>
      <c r="GY318" s="67">
        <f>IF(ISERROR(GX318/GV318),"NM",IF(OR(GX318/GV318&lt;0.5,GX318/GV318&gt;2),"NM",(GX318/GV318-1)*100))</f>
        <v>3.8754753908174289</v>
      </c>
      <c r="GZ318" s="67">
        <f t="shared" si="947"/>
        <v>5.1925744653381178</v>
      </c>
      <c r="HA318" s="279"/>
      <c r="HB318" s="57"/>
      <c r="HC318"/>
      <c r="HD318"/>
      <c r="HE318"/>
      <c r="HF318"/>
      <c r="HG318"/>
      <c r="HH318"/>
    </row>
    <row r="319" spans="1:216" s="2" customFormat="1" ht="13.5" customHeight="1" x14ac:dyDescent="0.2">
      <c r="A319" s="4"/>
      <c r="B319" s="54"/>
      <c r="C319" s="57"/>
      <c r="D319" s="63"/>
      <c r="E319" s="57"/>
      <c r="F319" s="63"/>
      <c r="G319" s="57"/>
      <c r="H319" s="63"/>
      <c r="I319" s="57"/>
      <c r="J319" s="63"/>
      <c r="K319" s="57"/>
      <c r="L319" s="63"/>
      <c r="M319" s="57"/>
      <c r="N319" s="63"/>
      <c r="O319" s="57"/>
      <c r="P319" s="63"/>
      <c r="Q319" s="57"/>
      <c r="R319" s="63"/>
      <c r="S319" s="57"/>
      <c r="T319" s="63"/>
      <c r="U319" s="57"/>
      <c r="V319" s="63"/>
      <c r="W319" s="57"/>
      <c r="X319" s="63"/>
      <c r="Y319" s="57"/>
      <c r="Z319" s="63"/>
      <c r="AA319" s="57"/>
      <c r="AB319" s="63"/>
      <c r="AC319" s="57"/>
      <c r="AD319" s="63"/>
      <c r="AE319" s="57"/>
      <c r="AF319" s="63"/>
      <c r="AG319" s="57"/>
      <c r="AH319" s="63"/>
      <c r="AI319" s="55"/>
      <c r="AJ319" s="63"/>
      <c r="AK319" s="57"/>
      <c r="AL319" s="63"/>
      <c r="AM319" s="57"/>
      <c r="AN319" s="63"/>
      <c r="AO319" s="59"/>
      <c r="AP319" s="63"/>
      <c r="AQ319" s="59"/>
      <c r="AR319" s="63"/>
      <c r="AS319" s="59"/>
      <c r="AT319" s="63"/>
      <c r="AU319" s="59"/>
      <c r="AV319" s="63"/>
      <c r="AW319" s="59"/>
      <c r="AX319" s="63"/>
      <c r="AY319" s="59"/>
      <c r="AZ319" s="65"/>
      <c r="BA319" s="59"/>
      <c r="BB319" s="65"/>
      <c r="BC319" s="59"/>
      <c r="BD319" s="65"/>
      <c r="BE319" s="59"/>
      <c r="BF319" s="65"/>
      <c r="BG319" s="59"/>
      <c r="BH319" s="65"/>
      <c r="BI319" s="59"/>
      <c r="BJ319" s="65"/>
      <c r="BK319" s="59"/>
      <c r="BL319" s="65"/>
      <c r="BM319" s="59"/>
      <c r="BN319" s="65"/>
      <c r="BO319" s="59"/>
      <c r="BP319" s="65"/>
      <c r="BQ319" s="59"/>
      <c r="BR319" s="65"/>
      <c r="BS319" s="59"/>
      <c r="BT319" s="65"/>
      <c r="BU319" s="59"/>
      <c r="BV319" s="65"/>
      <c r="BW319" s="59"/>
      <c r="BX319" s="65"/>
      <c r="BY319" s="59"/>
      <c r="BZ319" s="65"/>
      <c r="CA319" s="59"/>
      <c r="CB319" s="65"/>
      <c r="CC319" s="59"/>
      <c r="CD319" s="65"/>
      <c r="CE319" s="59"/>
      <c r="CF319" s="67"/>
      <c r="CG319" s="59"/>
      <c r="CH319" s="67"/>
      <c r="CI319" s="59"/>
      <c r="CJ319" s="67"/>
      <c r="CK319" s="59"/>
      <c r="CL319" s="67"/>
      <c r="CM319" s="59"/>
      <c r="CN319" s="67"/>
      <c r="CO319" s="59"/>
      <c r="CP319" s="67"/>
      <c r="CQ319" s="59"/>
      <c r="CR319" s="67"/>
      <c r="CS319" s="59"/>
      <c r="CT319" s="65"/>
      <c r="CU319" s="59"/>
      <c r="CV319" s="65"/>
      <c r="CW319" s="59"/>
      <c r="CX319" s="65"/>
      <c r="CY319" s="59"/>
      <c r="CZ319" s="65"/>
      <c r="DA319" s="59"/>
      <c r="DB319" s="65"/>
      <c r="DC319" s="59"/>
      <c r="DD319" s="65"/>
      <c r="DE319" s="59"/>
      <c r="DF319" s="65"/>
      <c r="DG319" s="59"/>
      <c r="DH319" s="65"/>
      <c r="DI319" s="59"/>
      <c r="DJ319" s="65"/>
      <c r="DK319" s="59"/>
      <c r="DL319" s="65"/>
      <c r="DM319" s="59"/>
      <c r="DN319" s="65"/>
      <c r="DO319" s="59"/>
      <c r="DP319" s="65"/>
      <c r="DQ319" s="59"/>
      <c r="DR319" s="65"/>
      <c r="DS319" s="59"/>
      <c r="DT319" s="65"/>
      <c r="DU319" s="59"/>
      <c r="DV319" s="65"/>
      <c r="DW319" s="59"/>
      <c r="DX319" s="65"/>
      <c r="DY319" s="59"/>
      <c r="DZ319" s="65"/>
      <c r="EA319" s="59"/>
      <c r="EB319" s="65"/>
      <c r="EC319" s="57"/>
      <c r="ED319" s="65"/>
      <c r="EE319" s="57"/>
      <c r="EF319" s="65"/>
      <c r="EG319" s="57"/>
      <c r="EH319" s="65"/>
      <c r="EI319" s="57"/>
      <c r="EJ319" s="65"/>
      <c r="EK319" s="57"/>
      <c r="EL319" s="65"/>
      <c r="EM319" s="57"/>
      <c r="EN319" s="65"/>
      <c r="EO319" s="57"/>
      <c r="EP319" s="65"/>
      <c r="EQ319" s="57"/>
      <c r="ER319" s="65"/>
      <c r="ES319" s="57"/>
      <c r="ET319" s="65"/>
      <c r="EU319" s="57"/>
      <c r="EV319" s="65"/>
      <c r="EW319" s="57"/>
      <c r="EX319" s="65"/>
      <c r="EY319" s="65"/>
      <c r="EZ319" s="317"/>
      <c r="FA319" s="59"/>
      <c r="FB319" s="57"/>
      <c r="FC319" s="63"/>
      <c r="FD319" s="57"/>
      <c r="FE319" s="65"/>
      <c r="FF319" s="57"/>
      <c r="FG319" s="65"/>
      <c r="FH319" s="57"/>
      <c r="FI319" s="65"/>
      <c r="FJ319" s="57"/>
      <c r="FK319" s="65"/>
      <c r="FL319" s="57"/>
      <c r="FM319" s="65"/>
      <c r="FN319" s="57"/>
      <c r="FO319" s="65"/>
      <c r="FP319" s="57"/>
      <c r="FQ319" s="65"/>
      <c r="FR319" s="75"/>
      <c r="FS319" s="65"/>
      <c r="FT319" s="75"/>
      <c r="FU319" s="65"/>
      <c r="FV319" s="72"/>
      <c r="FW319" s="67"/>
      <c r="FX319" s="72"/>
      <c r="FY319" s="67"/>
      <c r="FZ319" s="72"/>
      <c r="GA319" s="65"/>
      <c r="GB319" s="72"/>
      <c r="GC319" s="67"/>
      <c r="GD319" s="72"/>
      <c r="GE319" s="67"/>
      <c r="GF319" s="72"/>
      <c r="GG319" s="67"/>
      <c r="GH319" s="72"/>
      <c r="GI319" s="67"/>
      <c r="GJ319" s="72"/>
      <c r="GK319" s="67"/>
      <c r="GL319" s="72"/>
      <c r="GM319" s="67"/>
      <c r="GN319" s="72"/>
      <c r="GO319" s="67"/>
      <c r="GP319" s="72"/>
      <c r="GQ319" s="67"/>
      <c r="GR319" s="57"/>
      <c r="GS319" s="67"/>
      <c r="GT319" s="57"/>
      <c r="GU319" s="67"/>
      <c r="GV319" s="57"/>
      <c r="GW319" s="67"/>
      <c r="GX319" s="57"/>
      <c r="GY319" s="67"/>
      <c r="GZ319" s="67" t="str">
        <f t="shared" si="947"/>
        <v/>
      </c>
      <c r="HA319" s="279"/>
      <c r="HB319" s="57"/>
      <c r="HC319"/>
      <c r="HD319"/>
      <c r="HE319"/>
      <c r="HF319"/>
      <c r="HG319"/>
      <c r="HH319"/>
    </row>
    <row r="320" spans="1:216" s="2" customFormat="1" ht="13.5" customHeight="1" x14ac:dyDescent="0.2">
      <c r="A320" s="4"/>
      <c r="B320" s="61" t="s">
        <v>441</v>
      </c>
      <c r="C320" s="57"/>
      <c r="D320" s="63"/>
      <c r="E320" s="57"/>
      <c r="F320" s="63"/>
      <c r="G320" s="57"/>
      <c r="H320" s="63"/>
      <c r="I320" s="57"/>
      <c r="J320" s="63"/>
      <c r="K320" s="57"/>
      <c r="L320" s="63"/>
      <c r="M320" s="57"/>
      <c r="N320" s="63"/>
      <c r="O320" s="57"/>
      <c r="P320" s="63"/>
      <c r="Q320" s="57"/>
      <c r="R320" s="63"/>
      <c r="S320" s="57"/>
      <c r="T320" s="63"/>
      <c r="U320" s="57"/>
      <c r="V320" s="63"/>
      <c r="W320" s="57"/>
      <c r="X320" s="63"/>
      <c r="Y320" s="57"/>
      <c r="Z320" s="63"/>
      <c r="AA320" s="57"/>
      <c r="AB320" s="63"/>
      <c r="AC320" s="57"/>
      <c r="AD320" s="63"/>
      <c r="AE320" s="57"/>
      <c r="AF320" s="63"/>
      <c r="AG320" s="57"/>
      <c r="AH320" s="63"/>
      <c r="AI320" s="55"/>
      <c r="AJ320" s="63"/>
      <c r="AK320" s="57"/>
      <c r="AL320" s="63"/>
      <c r="AM320" s="57"/>
      <c r="AN320" s="63"/>
      <c r="AO320" s="85"/>
      <c r="AP320" s="63"/>
      <c r="AQ320" s="85"/>
      <c r="AR320" s="63"/>
      <c r="AS320" s="85"/>
      <c r="AT320" s="63"/>
      <c r="AU320" s="85"/>
      <c r="AV320" s="63"/>
      <c r="AW320" s="85"/>
      <c r="AX320" s="63"/>
      <c r="AY320" s="85"/>
      <c r="AZ320" s="65"/>
      <c r="BA320" s="85"/>
      <c r="BB320" s="65"/>
      <c r="BC320" s="85"/>
      <c r="BD320" s="65"/>
      <c r="BE320" s="85"/>
      <c r="BF320" s="65"/>
      <c r="BG320" s="85"/>
      <c r="BH320" s="65"/>
      <c r="BI320" s="85"/>
      <c r="BJ320" s="65"/>
      <c r="BK320" s="85"/>
      <c r="BL320" s="65"/>
      <c r="BM320" s="85"/>
      <c r="BN320" s="65"/>
      <c r="BO320" s="85"/>
      <c r="BP320" s="65"/>
      <c r="BQ320" s="85"/>
      <c r="BR320" s="65"/>
      <c r="BS320" s="85"/>
      <c r="BT320" s="65"/>
      <c r="BU320" s="85"/>
      <c r="BV320" s="65"/>
      <c r="BW320" s="85"/>
      <c r="BX320" s="65"/>
      <c r="BY320" s="85"/>
      <c r="BZ320" s="65"/>
      <c r="CA320" s="85"/>
      <c r="CB320" s="65"/>
      <c r="CC320" s="85"/>
      <c r="CD320" s="65"/>
      <c r="CE320" s="85"/>
      <c r="CF320" s="65"/>
      <c r="CG320" s="85"/>
      <c r="CH320" s="65"/>
      <c r="CI320" s="85"/>
      <c r="CJ320" s="65"/>
      <c r="CK320" s="85"/>
      <c r="CL320" s="65"/>
      <c r="CM320" s="85"/>
      <c r="CN320" s="65"/>
      <c r="CO320" s="85"/>
      <c r="CP320" s="65"/>
      <c r="CQ320" s="85"/>
      <c r="CR320" s="65"/>
      <c r="CS320" s="85"/>
      <c r="CT320" s="65"/>
      <c r="CU320" s="85"/>
      <c r="CV320" s="65"/>
      <c r="CW320" s="85"/>
      <c r="CX320" s="65"/>
      <c r="CY320" s="85"/>
      <c r="CZ320" s="65"/>
      <c r="DA320" s="85"/>
      <c r="DB320" s="65"/>
      <c r="DC320" s="85"/>
      <c r="DD320" s="65"/>
      <c r="DE320" s="85"/>
      <c r="DF320" s="65"/>
      <c r="DG320" s="85"/>
      <c r="DH320" s="65"/>
      <c r="DI320" s="85"/>
      <c r="DJ320" s="65"/>
      <c r="DK320" s="85"/>
      <c r="DL320" s="65"/>
      <c r="DM320" s="85"/>
      <c r="DN320" s="65"/>
      <c r="DO320" s="85"/>
      <c r="DP320" s="65"/>
      <c r="DQ320" s="85"/>
      <c r="DR320" s="65"/>
      <c r="DS320" s="85"/>
      <c r="DT320" s="65"/>
      <c r="DU320" s="85"/>
      <c r="DV320" s="65"/>
      <c r="DW320" s="85"/>
      <c r="DX320" s="65"/>
      <c r="DY320" s="85"/>
      <c r="DZ320" s="65"/>
      <c r="EA320" s="85"/>
      <c r="EB320" s="65"/>
      <c r="EC320" s="57"/>
      <c r="ED320" s="65"/>
      <c r="EE320" s="57"/>
      <c r="EF320" s="65"/>
      <c r="EG320" s="57"/>
      <c r="EH320" s="65"/>
      <c r="EI320" s="57"/>
      <c r="EJ320" s="65"/>
      <c r="EK320" s="57"/>
      <c r="EL320" s="65"/>
      <c r="EM320" s="57"/>
      <c r="EN320" s="65"/>
      <c r="EO320" s="57"/>
      <c r="EP320" s="65"/>
      <c r="EQ320" s="57"/>
      <c r="ER320" s="65"/>
      <c r="ES320" s="57"/>
      <c r="ET320" s="65"/>
      <c r="EU320" s="57"/>
      <c r="EV320" s="65"/>
      <c r="EW320" s="57"/>
      <c r="EX320" s="65"/>
      <c r="EY320" s="65"/>
      <c r="EZ320" s="317"/>
      <c r="FA320" s="59"/>
      <c r="FB320" s="57"/>
      <c r="FC320" s="63"/>
      <c r="FD320" s="57"/>
      <c r="FE320" s="65"/>
      <c r="FF320" s="57"/>
      <c r="FG320" s="65"/>
      <c r="FH320" s="57"/>
      <c r="FI320" s="65"/>
      <c r="FJ320" s="57"/>
      <c r="FK320" s="65"/>
      <c r="FL320" s="57"/>
      <c r="FM320" s="65"/>
      <c r="FN320" s="57"/>
      <c r="FO320" s="65"/>
      <c r="FP320" s="57"/>
      <c r="FQ320" s="65"/>
      <c r="FR320" s="75"/>
      <c r="FS320" s="65"/>
      <c r="FT320" s="75"/>
      <c r="FU320" s="65"/>
      <c r="FV320" s="72"/>
      <c r="FW320" s="67"/>
      <c r="FX320" s="72"/>
      <c r="FY320" s="67"/>
      <c r="FZ320" s="72"/>
      <c r="GA320" s="65"/>
      <c r="GB320" s="72"/>
      <c r="GC320" s="67"/>
      <c r="GD320" s="72"/>
      <c r="GE320" s="67"/>
      <c r="GF320" s="72"/>
      <c r="GG320" s="67"/>
      <c r="GH320" s="72"/>
      <c r="GI320" s="67"/>
      <c r="GJ320" s="72"/>
      <c r="GK320" s="67"/>
      <c r="GL320" s="72"/>
      <c r="GM320" s="67"/>
      <c r="GN320" s="72"/>
      <c r="GO320" s="67"/>
      <c r="GP320" s="72"/>
      <c r="GQ320" s="67"/>
      <c r="GR320" s="57"/>
      <c r="GS320" s="67"/>
      <c r="GT320" s="57"/>
      <c r="GU320" s="67"/>
      <c r="GV320" s="57"/>
      <c r="GW320" s="67"/>
      <c r="GX320" s="57"/>
      <c r="GY320" s="67"/>
      <c r="GZ320" s="67" t="str">
        <f t="shared" si="947"/>
        <v/>
      </c>
      <c r="HA320" s="279"/>
      <c r="HB320" s="57"/>
      <c r="HC320"/>
      <c r="HD320"/>
      <c r="HE320"/>
      <c r="HF320"/>
      <c r="HG320"/>
      <c r="HH320"/>
    </row>
    <row r="321" spans="1:216" s="2" customFormat="1" ht="13.5" customHeight="1" x14ac:dyDescent="0.2">
      <c r="A321" s="4"/>
      <c r="B321" s="54" t="s">
        <v>442</v>
      </c>
      <c r="C321" s="159">
        <v>0</v>
      </c>
      <c r="D321" s="63"/>
      <c r="E321" s="159">
        <v>0</v>
      </c>
      <c r="F321" s="63"/>
      <c r="G321" s="159">
        <v>0</v>
      </c>
      <c r="H321" s="63"/>
      <c r="I321" s="159">
        <v>0</v>
      </c>
      <c r="J321" s="63"/>
      <c r="K321" s="159">
        <v>0</v>
      </c>
      <c r="L321" s="63" t="str">
        <f t="shared" ref="L321:L326" si="1129">IF(ISERROR(K321/C321),"NM",IF(OR(K321/C321&lt;0.5,K321/C321&gt;2),"NM",(K321/C321-1)*100))</f>
        <v>NM</v>
      </c>
      <c r="M321" s="159">
        <v>0</v>
      </c>
      <c r="N321" s="63" t="str">
        <f t="shared" ref="N321:N326" si="1130">IF(ISERROR(M321/E321),"NM",IF(OR(M321/E321&lt;0.5,M321/E321&gt;2),"NM",(M321/E321-1)*100))</f>
        <v>NM</v>
      </c>
      <c r="O321" s="159">
        <v>0</v>
      </c>
      <c r="P321" s="63" t="str">
        <f t="shared" ref="P321:P326" si="1131">IF(ISERROR(O321/G321),"NM",IF(OR(O321/G321&lt;0.5,O321/G321&gt;2),"NM",(O321/G321-1)*100))</f>
        <v>NM</v>
      </c>
      <c r="Q321" s="159">
        <v>0</v>
      </c>
      <c r="R321" s="63" t="str">
        <f t="shared" ref="R321:R326" si="1132">IF(ISERROR(Q321/I321),"NM",IF(OR(Q321/I321&lt;0.5,Q321/I321&gt;2),"NM",(Q321/I321-1)*100))</f>
        <v>NM</v>
      </c>
      <c r="S321" s="159">
        <v>0</v>
      </c>
      <c r="T321" s="63" t="str">
        <f t="shared" ref="T321:T326" si="1133">IF(ISERROR(S321/K321),"NM",IF(OR(S321/K321&lt;0.5,S321/K321&gt;2),"NM",(S321/K321-1)*100))</f>
        <v>NM</v>
      </c>
      <c r="U321" s="159">
        <v>0</v>
      </c>
      <c r="V321" s="63" t="str">
        <f t="shared" ref="V321:V326" si="1134">IF(ISERROR(U321/M321),"NM",IF(OR(U321/M321&lt;0.5,U321/M321&gt;2),"NM",(U321/M321-1)*100))</f>
        <v>NM</v>
      </c>
      <c r="W321" s="159">
        <v>0</v>
      </c>
      <c r="X321" s="63" t="str">
        <f t="shared" ref="X321:X326" si="1135">IF(ISERROR(W321/O321),"NM",IF(OR(W321/O321&lt;0.5,W321/O321&gt;2),"NM",(W321/O321-1)*100))</f>
        <v>NM</v>
      </c>
      <c r="Y321" s="159">
        <v>0</v>
      </c>
      <c r="Z321" s="63" t="str">
        <f t="shared" ref="Z321:Z326" si="1136">IF(ISERROR(Y321/Q321),"NM",IF(OR(Y321/Q321&lt;0.5,Y321/Q321&gt;2),"NM",(Y321/Q321-1)*100))</f>
        <v>NM</v>
      </c>
      <c r="AA321" s="159">
        <v>0</v>
      </c>
      <c r="AB321" s="63" t="str">
        <f t="shared" ref="AB321:AB326" si="1137">IF(ISERROR(AA321/S321),"NM",IF(OR(AA321/S321&lt;0.5,AA321/S321&gt;2),"NM",(AA321/S321-1)*100))</f>
        <v>NM</v>
      </c>
      <c r="AC321" s="159">
        <v>0</v>
      </c>
      <c r="AD321" s="63" t="str">
        <f t="shared" ref="AD321:AD326" si="1138">IF(ISERROR(AC321/U321),"NM",IF(OR(AC321/U321&lt;0.5,AC321/U321&gt;2),"NM",(AC321/U321-1)*100))</f>
        <v>NM</v>
      </c>
      <c r="AE321" s="159">
        <v>0</v>
      </c>
      <c r="AF321" s="63" t="str">
        <f t="shared" ref="AF321:AF326" si="1139">IF(ISERROR(AE321/W321),"NM",IF(OR(AE321/W321&lt;0.5,AE321/W321&gt;2),"NM",(AE321/W321-1)*100))</f>
        <v>NM</v>
      </c>
      <c r="AG321" s="159">
        <v>0</v>
      </c>
      <c r="AH321" s="63" t="str">
        <f t="shared" ref="AH321:AH326" si="1140">IF(ISERROR(AG321/Y321),"NM",IF(OR(AG321/Y321&lt;0.5,AG321/Y321&gt;2),"NM",(AG321/Y321-1)*100))</f>
        <v>NM</v>
      </c>
      <c r="AI321" s="186">
        <v>0</v>
      </c>
      <c r="AJ321" s="63" t="str">
        <f t="shared" ref="AJ321:AJ326" si="1141">IF(ISERROR(AI321/AA321),"NM",IF(OR(AI321/AA321&lt;0.5,AI321/AA321&gt;2),"NM",(AI321/AA321-1)*100))</f>
        <v>NM</v>
      </c>
      <c r="AK321" s="159">
        <v>0</v>
      </c>
      <c r="AL321" s="63" t="str">
        <f t="shared" ref="AL321:AL326" si="1142">IF(ISERROR(AK321/AC321),"NM",IF(OR(AK321/AC321&lt;0.5,AK321/AC321&gt;2),"NM",(AK321/AC321-1)*100))</f>
        <v>NM</v>
      </c>
      <c r="AM321" s="159">
        <v>0</v>
      </c>
      <c r="AN321" s="63" t="str">
        <f t="shared" ref="AN321:AN326" si="1143">IF(ISERROR(AM321/AE321),"NM",IF(OR(AM321/AE321&lt;0.5,AM321/AE321&gt;2),"NM",(AM321/AE321-1)*100))</f>
        <v>NM</v>
      </c>
      <c r="AO321" s="85">
        <v>0</v>
      </c>
      <c r="AP321" s="63" t="str">
        <f t="shared" ref="AP321:AP326" si="1144">IF(ISERROR(AO321/AG321),"NM",IF(OR(AO321/AG321&lt;0.5,AO321/AG321&gt;2),"NM",(AO321/AG321-1)*100))</f>
        <v>NM</v>
      </c>
      <c r="AQ321" s="85">
        <v>0</v>
      </c>
      <c r="AR321" s="63" t="str">
        <f t="shared" ref="AR321:AR326" si="1145">IF(ISERROR(AQ321/AI321),"NM",IF(OR(AQ321/AI321&lt;0.5,AQ321/AI321&gt;2),"NM",(AQ321/AI321-1)*100))</f>
        <v>NM</v>
      </c>
      <c r="AS321" s="85">
        <v>0</v>
      </c>
      <c r="AT321" s="63" t="str">
        <f t="shared" ref="AT321:AT326" si="1146">IF(ISERROR(AS321/AK321),"NM",IF(OR(AS321/AK321&lt;0.5,AS321/AK321&gt;2),"NM",(AS321/AK321-1)*100))</f>
        <v>NM</v>
      </c>
      <c r="AU321" s="85">
        <v>0</v>
      </c>
      <c r="AV321" s="63" t="str">
        <f t="shared" ref="AV321:AV326" si="1147">IF(ISERROR(AU321/AM321),"NM",IF(OR(AU321/AM321&lt;0.5,AU321/AM321&gt;2),"NM",(AU321/AM321-1)*100))</f>
        <v>NM</v>
      </c>
      <c r="AW321" s="85">
        <v>0</v>
      </c>
      <c r="AX321" s="63" t="str">
        <f t="shared" ref="AX321:AX326" si="1148">IF(ISERROR(AW321/AO321),"NM",IF(OR(AW321/AO321&lt;0.5,AW321/AO321&gt;2),"NM",(AW321/AO321-1)*100))</f>
        <v>NM</v>
      </c>
      <c r="AY321" s="85">
        <v>0</v>
      </c>
      <c r="AZ321" s="65" t="str">
        <f t="shared" ref="AZ321:AZ326" si="1149">IF(ISERROR(AY321/AQ321),"NM",IF(OR(AY321/AQ321&lt;0.5,AY321/AQ321&gt;2),"NM",(AY321/AQ321-1)*100))</f>
        <v>NM</v>
      </c>
      <c r="BA321" s="85">
        <v>0</v>
      </c>
      <c r="BB321" s="65" t="str">
        <f t="shared" ref="BB321:BB326" si="1150">IF(ISERROR(BA321/AS321),"NM",IF(OR(BA321/AS321&lt;0.5,BA321/AS321&gt;2),"NM",(BA321/AS321-1)*100))</f>
        <v>NM</v>
      </c>
      <c r="BC321" s="85">
        <v>0</v>
      </c>
      <c r="BD321" s="65" t="str">
        <f t="shared" ref="BD321:BD326" si="1151">IF(ISERROR(BC321/AU321),"NM",IF(OR(BC321/AU321&lt;0.5,BC321/AU321&gt;2),"NM",(BC321/AU321-1)*100))</f>
        <v>NM</v>
      </c>
      <c r="BE321" s="85">
        <v>0</v>
      </c>
      <c r="BF321" s="65" t="str">
        <f t="shared" ref="BF321:BF326" si="1152">IF(ISERROR(BE321/AW321),"NM",IF(OR(BE321/AW321&lt;0.5,BE321/AW321&gt;2),"NM",(BE321/AW321-1)*100))</f>
        <v>NM</v>
      </c>
      <c r="BG321" s="85">
        <v>0</v>
      </c>
      <c r="BH321" s="65" t="str">
        <f t="shared" ref="BH321:BH326" si="1153">IF(ISERROR(BG321/AY321),"NM",IF(OR(BG321/AY321&lt;0.5,BG321/AY321&gt;2),"NM",(BG321/AY321-1)*100))</f>
        <v>NM</v>
      </c>
      <c r="BI321" s="85">
        <v>0</v>
      </c>
      <c r="BJ321" s="65" t="str">
        <f t="shared" ref="BJ321:BJ326" si="1154">IF(ISERROR(BI321/BA321),"NM",IF(OR(BI321/BA321&lt;0.5,BI321/BA321&gt;2),"NM",(BI321/BA321-1)*100))</f>
        <v>NM</v>
      </c>
      <c r="BK321" s="85">
        <v>0</v>
      </c>
      <c r="BL321" s="65" t="str">
        <f t="shared" ref="BL321:BL326" si="1155">IF(ISERROR(BK321/BC321),"NM",IF(OR(BK321/BC321&lt;0.5,BK321/BC321&gt;2),"NM",(BK321/BC321-1)*100))</f>
        <v>NM</v>
      </c>
      <c r="BM321" s="85">
        <v>0</v>
      </c>
      <c r="BN321" s="65" t="str">
        <f t="shared" ref="BN321:BN326" si="1156">IF(ISERROR(BM321/BE321),"NM",IF(OR(BM321/BE321&lt;0.5,BM321/BE321&gt;2),"NM",(BM321/BE321-1)*100))</f>
        <v>NM</v>
      </c>
      <c r="BO321" s="85">
        <v>0</v>
      </c>
      <c r="BP321" s="65" t="str">
        <f t="shared" ref="BP321:BP326" si="1157">IF(ISERROR(BO321/BG321),"NM",IF(OR(BO321/BG321&lt;0.5,BO321/BG321&gt;2),"NM",(BO321/BG321-1)*100))</f>
        <v>NM</v>
      </c>
      <c r="BQ321" s="85">
        <v>0</v>
      </c>
      <c r="BR321" s="65" t="str">
        <f t="shared" ref="BR321:BR326" si="1158">IF(ISERROR(BQ321/BI321),"NM",IF(OR(BQ321/BI321&lt;0.5,BQ321/BI321&gt;2),"NM",(BQ321/BI321-1)*100))</f>
        <v>NM</v>
      </c>
      <c r="BS321" s="85">
        <v>0</v>
      </c>
      <c r="BT321" s="65" t="str">
        <f t="shared" ref="BT321:BT326" si="1159">IF(ISERROR(BS321/BK321),"NM",IF(OR(BS321/BK321&lt;0.5,BS321/BK321&gt;2),"NM",(BS321/BK321-1)*100))</f>
        <v>NM</v>
      </c>
      <c r="BU321" s="85">
        <v>0</v>
      </c>
      <c r="BV321" s="65" t="str">
        <f t="shared" ref="BV321:BV326" si="1160">IF(ISERROR(BU321/BM321),"NM",IF(OR(BU321/BM321&lt;0.5,BU321/BM321&gt;2),"NM",(BU321/BM321-1)*100))</f>
        <v>NM</v>
      </c>
      <c r="BW321" s="85">
        <v>0</v>
      </c>
      <c r="BX321" s="65" t="str">
        <f t="shared" ref="BX321:BX326" si="1161">IF(ISERROR(BW321/BO321),"NM",IF(OR(BW321/BO321&lt;0.5,BW321/BO321&gt;2),"NM",(BW321/BO321-1)*100))</f>
        <v>NM</v>
      </c>
      <c r="BY321" s="85">
        <v>0</v>
      </c>
      <c r="BZ321" s="65" t="str">
        <f t="shared" ref="BZ321:BZ326" si="1162">IF(ISERROR(BY321/BQ321),"NM",IF(OR(BY321/BQ321&lt;0.5,BY321/BQ321&gt;2),"NM",(BY321/BQ321-1)*100))</f>
        <v>NM</v>
      </c>
      <c r="CA321" s="85">
        <v>0</v>
      </c>
      <c r="CB321" s="65" t="str">
        <f t="shared" ref="CB321:CB326" si="1163">IF(ISERROR(CA321/BS321),"NM",IF(OR(CA321/BS321&lt;0.5,CA321/BS321&gt;2),"NM",(CA321/BS321-1)*100))</f>
        <v>NM</v>
      </c>
      <c r="CC321" s="85">
        <v>0</v>
      </c>
      <c r="CD321" s="65" t="str">
        <f t="shared" ref="CD321:CD326" si="1164">IF(ISERROR(CC321/BU321),"NM",IF(OR(CC321/BU321&lt;0.5,CC321/BU321&gt;2),"NM",(CC321/BU321-1)*100))</f>
        <v>NM</v>
      </c>
      <c r="CE321" s="85">
        <v>0</v>
      </c>
      <c r="CF321" s="65" t="str">
        <f t="shared" ref="CF321:CF326" si="1165">IF(ISERROR(CE321/BW321),"NM",IF(OR(CE321/BW321&lt;0.5,CE321/BW321&gt;2),"NM",(CE321/BW321-1)*100))</f>
        <v>NM</v>
      </c>
      <c r="CG321" s="85">
        <v>0</v>
      </c>
      <c r="CH321" s="65" t="str">
        <f t="shared" ref="CH321:CH326" si="1166">IF(ISERROR(CG321/BY321),"NM",IF(OR(CG321/BY321&lt;0.5,CG321/BY321&gt;2),"NM",(CG321/BY321-1)*100))</f>
        <v>NM</v>
      </c>
      <c r="CI321" s="85">
        <v>0</v>
      </c>
      <c r="CJ321" s="65" t="str">
        <f t="shared" ref="CJ321:CJ326" si="1167">IF(ISERROR(CI321/CA321),"NM",IF(OR(CI321/CA321&lt;0.5,CI321/CA321&gt;2),"NM",(CI321/CA321-1)*100))</f>
        <v>NM</v>
      </c>
      <c r="CK321" s="85">
        <v>0</v>
      </c>
      <c r="CL321" s="65" t="str">
        <f t="shared" ref="CL321:CL326" si="1168">IF(ISERROR(CK321/CC321),"NM",IF(OR(CK321/CC321&lt;0.5,CK321/CC321&gt;2),"NM",(CK321/CC321-1)*100))</f>
        <v>NM</v>
      </c>
      <c r="CM321" s="85">
        <v>0</v>
      </c>
      <c r="CN321" s="65" t="str">
        <f t="shared" ref="CN321:CN326" si="1169">IF(ISERROR(CM321/CE321),"NM",IF(OR(CM321/CE321&lt;0.5,CM321/CE321&gt;2),"NM",(CM321/CE321-1)*100))</f>
        <v>NM</v>
      </c>
      <c r="CO321" s="85">
        <v>0</v>
      </c>
      <c r="CP321" s="65" t="str">
        <f t="shared" ref="CP321:CP326" si="1170">IF(ISERROR(CO321/CG321),"NM",IF(OR(CO321/CG321&lt;0.5,CO321/CG321&gt;2),"NM",(CO321/CG321-1)*100))</f>
        <v>NM</v>
      </c>
      <c r="CQ321" s="85">
        <v>0</v>
      </c>
      <c r="CR321" s="65" t="str">
        <f t="shared" ref="CR321:CR326" si="1171">IF(ISERROR(CQ321/CI321),"NM",IF(OR(CQ321/CI321&lt;0.5,CQ321/CI321&gt;2),"NM",(CQ321/CI321-1)*100))</f>
        <v>NM</v>
      </c>
      <c r="CS321" s="85">
        <v>0</v>
      </c>
      <c r="CT321" s="65" t="str">
        <f t="shared" ref="CT321:CT326" si="1172">IF(ISERROR(CS321/CK321),"NM",IF(OR(CS321/CK321&lt;0.5,CS321/CK321&gt;2),"NM",(CS321/CK321-1)*100))</f>
        <v>NM</v>
      </c>
      <c r="CU321" s="85">
        <v>0</v>
      </c>
      <c r="CV321" s="65" t="str">
        <f t="shared" ref="CV321:CV326" si="1173">IF(ISERROR(CU321/CM321),"NM",IF(OR(CU321/CM321&lt;0.5,CU321/CM321&gt;2),"NM",(CU321/CM321-1)*100))</f>
        <v>NM</v>
      </c>
      <c r="CW321" s="85">
        <v>0</v>
      </c>
      <c r="CX321" s="65" t="str">
        <f t="shared" ref="CX321:CX326" si="1174">IF(ISERROR(CW321/CO321),"NM",IF(OR(CW321/CO321&lt;0.5,CW321/CO321&gt;2),"NM",(CW321/CO321-1)*100))</f>
        <v>NM</v>
      </c>
      <c r="CY321" s="85">
        <v>0</v>
      </c>
      <c r="CZ321" s="65" t="str">
        <f t="shared" ref="CZ321:CZ326" si="1175">IF(ISERROR(CY321/CQ321),"NM",IF(OR(CY321/CQ321&lt;0.5,CY321/CQ321&gt;2),"NM",(CY321/CQ321-1)*100))</f>
        <v>NM</v>
      </c>
      <c r="DA321" s="85">
        <v>0</v>
      </c>
      <c r="DB321" s="65" t="str">
        <f t="shared" ref="DB321:DB326" si="1176">IF(ISERROR(DA321/CS321),"NM",IF(OR(DA321/CS321&lt;0.5,DA321/CS321&gt;2),"NM",(DA321/CS321-1)*100))</f>
        <v>NM</v>
      </c>
      <c r="DC321" s="85">
        <v>0</v>
      </c>
      <c r="DD321" s="65" t="str">
        <f t="shared" ref="DD321:DD326" si="1177">IF(ISERROR(DC321/CU321),"NM",IF(OR(DC321/CU321&lt;0.5,DC321/CU321&gt;2),"NM",(DC321/CU321-1)*100))</f>
        <v>NM</v>
      </c>
      <c r="DE321" s="85">
        <v>0</v>
      </c>
      <c r="DF321" s="65" t="str">
        <f t="shared" ref="DF321:DF326" si="1178">IF(ISERROR(DE321/CW321),"NM",IF(OR(DE321/CW321&lt;0.5,DE321/CW321&gt;2),"NM",(DE321/CW321-1)*100))</f>
        <v>NM</v>
      </c>
      <c r="DG321" s="85">
        <v>0</v>
      </c>
      <c r="DH321" s="65" t="str">
        <f t="shared" ref="DH321:DH326" si="1179">IF(ISERROR(DG321/CY321),"NM",IF(OR(DG321/CY321&lt;0.5,DG321/CY321&gt;2),"NM",(DG321/CY321-1)*100))</f>
        <v>NM</v>
      </c>
      <c r="DI321" s="85">
        <v>0</v>
      </c>
      <c r="DJ321" s="65" t="str">
        <f t="shared" ref="DJ321:DJ326" si="1180">IF(ISERROR(DI321/DA321),"NM",IF(OR(DI321/DA321&lt;0.5,DI321/DA321&gt;2),"NM",(DI321/DA321-1)*100))</f>
        <v>NM</v>
      </c>
      <c r="DK321" s="85">
        <v>0</v>
      </c>
      <c r="DL321" s="65" t="str">
        <f t="shared" ref="DL321:DL326" si="1181">IF(ISERROR(DK321/DC321),"NM",IF(OR(DK321/DC321&lt;0.5,DK321/DC321&gt;2),"NM",(DK321/DC321-1)*100))</f>
        <v>NM</v>
      </c>
      <c r="DM321" s="85">
        <v>0</v>
      </c>
      <c r="DN321" s="65" t="str">
        <f t="shared" ref="DN321:DN326" si="1182">IF(ISERROR(DM321/DE321),"NM",IF(OR(DM321/DE321&lt;0.5,DM321/DE321&gt;2),"NM",(DM321/DE321-1)*100))</f>
        <v>NM</v>
      </c>
      <c r="DO321" s="85">
        <v>0</v>
      </c>
      <c r="DP321" s="65" t="str">
        <f t="shared" ref="DP321:DP326" si="1183">IF(ISERROR(DO321/DG321),"NM",IF(OR(DO321/DG321&lt;0.5,DO321/DG321&gt;2),"NM",(DO321/DG321-1)*100))</f>
        <v>NM</v>
      </c>
      <c r="DQ321" s="85">
        <v>0</v>
      </c>
      <c r="DR321" s="65" t="str">
        <f t="shared" ref="DR321:DR326" si="1184">IF(ISERROR(DQ321/DI321),"NM",IF(OR(DQ321/DI321&lt;0.5,DQ321/DI321&gt;2),"NM",(DQ321/DI321-1)*100))</f>
        <v>NM</v>
      </c>
      <c r="DS321" s="85">
        <v>0</v>
      </c>
      <c r="DT321" s="65" t="str">
        <f t="shared" ref="DT321:DT326" si="1185">IF(ISERROR(DS321/DK321),"NM",IF(OR(DS321/DK321&lt;0.5,DS321/DK321&gt;2),"NM",(DS321/DK321-1)*100))</f>
        <v>NM</v>
      </c>
      <c r="DU321" s="85">
        <v>0</v>
      </c>
      <c r="DV321" s="65" t="str">
        <f t="shared" ref="DV321:DX326" si="1186">IF(ISERROR(DU321/DM321),"NM",IF(OR(DU321/DM321&lt;0.5,DU321/DM321&gt;2),"NM",(DU321/DM321-1)*100))</f>
        <v>NM</v>
      </c>
      <c r="DW321" s="85">
        <v>0</v>
      </c>
      <c r="DX321" s="65" t="str">
        <f t="shared" si="1186"/>
        <v>NM</v>
      </c>
      <c r="DY321" s="85">
        <v>0</v>
      </c>
      <c r="DZ321" s="65" t="str">
        <f t="shared" ref="DZ321:DZ326" si="1187">IF(ISERROR(DY321/DQ321),"NM",IF(OR(DY321/DQ321&lt;0.5,DY321/DQ321&gt;2),"NM",(DY321/DQ321-1)*100))</f>
        <v>NM</v>
      </c>
      <c r="EA321" s="85">
        <v>0</v>
      </c>
      <c r="EB321" s="65" t="str">
        <f t="shared" ref="EB321:EB326" si="1188">IF(ISERROR(EA321/DS321),"NM",IF(OR(EA321/DS321&lt;0.5,EA321/DS321&gt;2),"NM",(EA321/DS321-1)*100))</f>
        <v>NM</v>
      </c>
      <c r="EC321" s="85">
        <v>0</v>
      </c>
      <c r="ED321" s="65" t="str">
        <f t="shared" ref="ED321:ED326" si="1189">IF(ISERROR(EC321/DU321),"NM",IF(OR(EC321/DU321&lt;0.5,EC321/DU321&gt;2),"NM",(EC321/DU321-1)*100))</f>
        <v>NM</v>
      </c>
      <c r="EE321" s="85">
        <v>0</v>
      </c>
      <c r="EF321" s="65" t="str">
        <f t="shared" ref="EF321:EF326" si="1190">IF(ISERROR(EE321/DW321),"NM",IF(OR(EE321/DW321&lt;0.5,EE321/DW321&gt;2),"NM",(EE321/DW321-1)*100))</f>
        <v>NM</v>
      </c>
      <c r="EG321" s="85">
        <v>0</v>
      </c>
      <c r="EH321" s="65" t="str">
        <f t="shared" ref="EH321:EH326" si="1191">IF(ISERROR(EG321/DY321),"NM",IF(OR(EG321/DY321&lt;0.5,EG321/DY321&gt;2),"NM",(EG321/DY321-1)*100))</f>
        <v>NM</v>
      </c>
      <c r="EI321" s="85">
        <v>0</v>
      </c>
      <c r="EJ321" s="65" t="str">
        <f t="shared" ref="EJ321:EJ326" si="1192">IF(ISERROR(EI321/EA321),"NM",IF(OR(EI321/EA321&lt;0.5,EI321/EA321&gt;2),"NM",(EI321/EA321-1)*100))</f>
        <v>NM</v>
      </c>
      <c r="EK321" s="85">
        <v>0</v>
      </c>
      <c r="EL321" s="65" t="str">
        <f t="shared" ref="EL321:EL326" si="1193">IF(ISERROR(EK321/EC321),"NM",IF(OR(EK321/EC321&lt;0.5,EK321/EC321&gt;2),"NM",(EK321/EC321-1)*100))</f>
        <v>NM</v>
      </c>
      <c r="EM321" s="85">
        <v>0</v>
      </c>
      <c r="EN321" s="65" t="str">
        <f t="shared" ref="EN321:EN326" si="1194">IF(ISERROR(EM321/EE321),"NM",IF(OR(EM321/EE321&lt;0.5,EM321/EE321&gt;2),"NM",(EM321/EE321-1)*100))</f>
        <v>NM</v>
      </c>
      <c r="EO321" s="85"/>
      <c r="EP321" s="65" t="str">
        <f t="shared" ref="EP321:EP326" si="1195">IF(ISERROR(EO321/EG321),"NM",IF(OR(EO321/EG321&lt;0.5,EO321/EG321&gt;2),"NM",(EO321/EG321-1)*100))</f>
        <v>NM</v>
      </c>
      <c r="EQ321" s="85">
        <v>0</v>
      </c>
      <c r="ER321" s="65" t="str">
        <f t="shared" ref="ER321:ER326" si="1196">IF(ISERROR(EQ321/EI321),"NM",IF(OR(EQ321/EI321&lt;0.5,EQ321/EI321&gt;2),"NM",(EQ321/EI321-1)*100))</f>
        <v>NM</v>
      </c>
      <c r="ES321" s="85">
        <v>0</v>
      </c>
      <c r="ET321" s="65" t="str">
        <f t="shared" ref="ET321:ET326" si="1197">IF(ISERROR(ES321/EK321),"NM",IF(OR(ES321/EK321&lt;0.5,ES321/EK321&gt;2),"NM",(ES321/EK321-1)*100))</f>
        <v>NM</v>
      </c>
      <c r="EU321" s="85">
        <v>0</v>
      </c>
      <c r="EV321" s="65" t="str">
        <f t="shared" ref="EV321:EX326" si="1198">IF(ISERROR(EU321/EM321),"NM",IF(OR(EU321/EM321&lt;0.5,EU321/EM321&gt;2),"NM",(EU321/EM321-1)*100))</f>
        <v>NM</v>
      </c>
      <c r="EW321" s="85">
        <v>0</v>
      </c>
      <c r="EX321" s="65" t="str">
        <f t="shared" si="1198"/>
        <v>NM</v>
      </c>
      <c r="EY321" s="65"/>
      <c r="EZ321" s="317"/>
      <c r="FA321" s="59"/>
      <c r="FB321" s="159">
        <v>-65</v>
      </c>
      <c r="FC321" s="63"/>
      <c r="FD321" s="84">
        <v>-41</v>
      </c>
      <c r="FE321" s="65">
        <f t="shared" ref="FE321:FE326" si="1199">IF(ISERROR(FD321/FB321),"NM",IF(OR(FD321/FB321&lt;0.5,FD321/FB321&gt;2),"NM",(FD321/FB321-1)*100))</f>
        <v>-36.923076923076927</v>
      </c>
      <c r="FF321" s="161">
        <f>C321+E321+G321+I321</f>
        <v>0</v>
      </c>
      <c r="FG321" s="65" t="str">
        <f t="shared" ref="FG321:FG326" si="1200">IF(ISERROR(FF321/FD321),"NM",IF(OR(FF321/FD321&lt;0.5,FF321/FD321&gt;2),"NM",(FF321/FD321-1)*100))</f>
        <v>NM</v>
      </c>
      <c r="FH321" s="161">
        <f>K321+M321+O321+Q321</f>
        <v>0</v>
      </c>
      <c r="FI321" s="65" t="str">
        <f t="shared" ref="FI321:FI326" si="1201">IF(ISERROR(FH321/FF321),"NM",IF(OR(FH321/FF321&lt;0.5,FH321/FF321&gt;2),"NM",(FH321/FF321-1)*100))</f>
        <v>NM</v>
      </c>
      <c r="FJ321" s="159">
        <v>0</v>
      </c>
      <c r="FK321" s="65" t="str">
        <f t="shared" ref="FK321:FK326" si="1202">IF(ISERROR(FJ321/FH321),"NM",IF(OR(FJ321/FH321&lt;0.5,FJ321/FH321&gt;2),"NM",(FJ321/FH321-1)*100))</f>
        <v>NM</v>
      </c>
      <c r="FL321" s="159">
        <v>0</v>
      </c>
      <c r="FM321" s="65" t="str">
        <f t="shared" ref="FM321:FM326" si="1203">IF(ISERROR(FL321/FJ321),"NM",IF(OR(FL321/FJ321&lt;0.5,FL321/FJ321&gt;2),"NM",(FL321/FJ321-1)*100))</f>
        <v>NM</v>
      </c>
      <c r="FN321" s="159">
        <v>0</v>
      </c>
      <c r="FO321" s="65" t="str">
        <f t="shared" ref="FO321:FO326" si="1204">IF(ISERROR(FN321/FL321),"NM",IF(OR(FN321/FL321&lt;0.5,FN321/FL321&gt;2),"NM",(FN321/FL321-1)*100))</f>
        <v>NM</v>
      </c>
      <c r="FP321" s="159">
        <v>0</v>
      </c>
      <c r="FQ321" s="65" t="str">
        <f t="shared" ref="FQ321:FQ326" si="1205">IF(ISERROR(FP321/FN321),"NM",IF(OR(FP321/FN321&lt;0.5,FP321/FN321&gt;2),"NM",(FP321/FN321-1)*100))</f>
        <v>NM</v>
      </c>
      <c r="FR321" s="87">
        <v>0</v>
      </c>
      <c r="FS321" s="65" t="str">
        <f t="shared" ref="FS321:FS326" si="1206">IF(ISERROR(FR321/FP321),"NM",IF(OR(FR321/FP321&lt;0.5,FR321/FP321&gt;2),"NM",(FR321/FP321-1)*100))</f>
        <v>NM</v>
      </c>
      <c r="FT321" s="87">
        <v>0</v>
      </c>
      <c r="FU321" s="65" t="str">
        <f t="shared" ref="FU321:FU326" si="1207">IF(ISERROR(FT321/FR321),"NM",IF(OR(FT321/FR321&lt;0.5,FT321/FR321&gt;2),"NM",(FT321/FR321-1)*100))</f>
        <v>NM</v>
      </c>
      <c r="FV321" s="87">
        <v>0</v>
      </c>
      <c r="FW321" s="65" t="str">
        <f t="shared" ref="FW321:FW326" si="1208">IF(ISERROR(FV321/FT321),"NM",IF(OR(FV321/FT321&lt;0.5,FV321/FT321&gt;2),"NM",(FV321/FT321-1)*100))</f>
        <v>NM</v>
      </c>
      <c r="FX321" s="87">
        <v>0</v>
      </c>
      <c r="FY321" s="65" t="str">
        <f t="shared" ref="FY321:FY326" si="1209">IF(ISERROR(FX321/FV321),"NM",IF(OR(FX321/FV321&lt;0.5,FX321/FV321&gt;2),"NM",(FX321/FV321-1)*100))</f>
        <v>NM</v>
      </c>
      <c r="FZ321" s="87">
        <v>0</v>
      </c>
      <c r="GA321" s="65" t="str">
        <f t="shared" ref="GA321:GA326" si="1210">IF(ISERROR(FZ321/FX321),"NM",IF(OR(FZ321/FX321&lt;0.5,FZ321/FX321&gt;2),"NM",(FZ321/FX321-1)*100))</f>
        <v>NM</v>
      </c>
      <c r="GB321" s="87">
        <v>0</v>
      </c>
      <c r="GC321" s="67" t="str">
        <f t="shared" ref="GC321:GC326" si="1211">IF(ISERROR(GB321/FZ321),"NM",IF(OR(GB321/FZ321&lt;0.5,GB321/FZ321&gt;2),"NM",(GB321/FZ321-1)*100))</f>
        <v>NM</v>
      </c>
      <c r="GD321" s="87">
        <v>0</v>
      </c>
      <c r="GE321" s="67" t="str">
        <f t="shared" ref="GE321:GE326" si="1212">IF(ISERROR(GD321/GB321),"NM",IF(OR(GD321/GB321&lt;0.5,GD321/GB321&gt;2),"NM",(GD321/GB321-1)*100))</f>
        <v>NM</v>
      </c>
      <c r="GF321" s="87">
        <v>0</v>
      </c>
      <c r="GG321" s="67" t="str">
        <f t="shared" ref="GG321:GG326" si="1213">IF(ISERROR(GF321/GD321),"NM",IF(OR(GF321/GD321&lt;0.5,GF321/GD321&gt;2),"NM",(GF321/GD321-1)*100))</f>
        <v>NM</v>
      </c>
      <c r="GH321" s="87">
        <v>0</v>
      </c>
      <c r="GI321" s="67" t="str">
        <f t="shared" ref="GI321:GI326" si="1214">IF(ISERROR(GH321/GF321),"NM",IF(OR(GH321/GF321&lt;0.5,GH321/GF321&gt;2),"NM",(GH321/GF321-1)*100))</f>
        <v>NM</v>
      </c>
      <c r="GJ321" s="87">
        <v>0</v>
      </c>
      <c r="GK321" s="67" t="str">
        <f t="shared" ref="GK321:GW326" si="1215">IF(ISERROR(GJ321/GH321),"NM",IF(OR(GJ321/GH321&lt;0.5,GJ321/GH321&gt;2),"NM",(GJ321/GH321-1)*100))</f>
        <v>NM</v>
      </c>
      <c r="GL321" s="87">
        <v>0</v>
      </c>
      <c r="GM321" s="67" t="str">
        <f t="shared" si="1215"/>
        <v>NM</v>
      </c>
      <c r="GN321" s="87">
        <v>0</v>
      </c>
      <c r="GO321" s="67" t="str">
        <f t="shared" ref="GO321:GO326" si="1216">IF(ISERROR(GN321/GL321),"NM",IF(OR(GN321/GL321&lt;0.5,GN321/GL321&gt;2),"NM",(GN321/GL321-1)*100))</f>
        <v>NM</v>
      </c>
      <c r="GP321" s="87">
        <v>0</v>
      </c>
      <c r="GQ321" s="67" t="str">
        <f t="shared" ref="GQ321:GQ326" si="1217">IF(ISERROR(GP321/GN321),"NM",IF(OR(GP321/GN321&lt;0.5,GP321/GN321&gt;2),"NM",(GP321/GN321-1)*100))</f>
        <v>NM</v>
      </c>
      <c r="GR321" s="85">
        <v>0</v>
      </c>
      <c r="GS321" s="67" t="str">
        <f t="shared" si="1215"/>
        <v>NM</v>
      </c>
      <c r="GT321" s="85">
        <v>0</v>
      </c>
      <c r="GU321" s="67" t="str">
        <f t="shared" si="1215"/>
        <v>NM</v>
      </c>
      <c r="GV321" s="85">
        <v>0</v>
      </c>
      <c r="GW321" s="67" t="str">
        <f t="shared" si="1215"/>
        <v>NM</v>
      </c>
      <c r="GX321" s="85">
        <v>0</v>
      </c>
      <c r="GY321" s="67" t="str">
        <f t="shared" ref="GY321:GY326" si="1218">IF(ISERROR(GX321/GV321),"NM",IF(OR(GX321/GV321&lt;0.5,GX321/GV321&gt;2),"NM",(GX321/GV321-1)*100))</f>
        <v>NM</v>
      </c>
      <c r="GZ321" s="67" t="str">
        <f t="shared" si="947"/>
        <v/>
      </c>
      <c r="HA321" s="282"/>
      <c r="HB321" s="57"/>
      <c r="HC321"/>
      <c r="HD321"/>
      <c r="HE321"/>
      <c r="HF321"/>
      <c r="HG321"/>
      <c r="HH321"/>
    </row>
    <row r="322" spans="1:216" s="2" customFormat="1" ht="13.5" customHeight="1" x14ac:dyDescent="0.2">
      <c r="A322" s="4"/>
      <c r="B322" s="54" t="s">
        <v>443</v>
      </c>
      <c r="C322" s="159">
        <v>0</v>
      </c>
      <c r="D322" s="63"/>
      <c r="E322" s="159">
        <v>0</v>
      </c>
      <c r="F322" s="63"/>
      <c r="G322" s="159">
        <v>0</v>
      </c>
      <c r="H322" s="63"/>
      <c r="I322" s="159">
        <v>0</v>
      </c>
      <c r="J322" s="63"/>
      <c r="K322" s="159">
        <v>0</v>
      </c>
      <c r="L322" s="63" t="str">
        <f t="shared" si="1129"/>
        <v>NM</v>
      </c>
      <c r="M322" s="159">
        <v>0</v>
      </c>
      <c r="N322" s="63" t="str">
        <f t="shared" si="1130"/>
        <v>NM</v>
      </c>
      <c r="O322" s="159">
        <v>0</v>
      </c>
      <c r="P322" s="63" t="str">
        <f t="shared" si="1131"/>
        <v>NM</v>
      </c>
      <c r="Q322" s="159">
        <v>0</v>
      </c>
      <c r="R322" s="63" t="str">
        <f t="shared" si="1132"/>
        <v>NM</v>
      </c>
      <c r="S322" s="159">
        <v>0</v>
      </c>
      <c r="T322" s="63" t="str">
        <f t="shared" si="1133"/>
        <v>NM</v>
      </c>
      <c r="U322" s="159">
        <v>0</v>
      </c>
      <c r="V322" s="63" t="str">
        <f t="shared" si="1134"/>
        <v>NM</v>
      </c>
      <c r="W322" s="159">
        <v>0</v>
      </c>
      <c r="X322" s="63" t="str">
        <f t="shared" si="1135"/>
        <v>NM</v>
      </c>
      <c r="Y322" s="159">
        <v>0</v>
      </c>
      <c r="Z322" s="63" t="str">
        <f t="shared" si="1136"/>
        <v>NM</v>
      </c>
      <c r="AA322" s="159">
        <v>0</v>
      </c>
      <c r="AB322" s="63" t="str">
        <f t="shared" si="1137"/>
        <v>NM</v>
      </c>
      <c r="AC322" s="159">
        <v>0</v>
      </c>
      <c r="AD322" s="63" t="str">
        <f t="shared" si="1138"/>
        <v>NM</v>
      </c>
      <c r="AE322" s="159">
        <v>0</v>
      </c>
      <c r="AF322" s="63" t="str">
        <f t="shared" si="1139"/>
        <v>NM</v>
      </c>
      <c r="AG322" s="159">
        <v>0</v>
      </c>
      <c r="AH322" s="63" t="str">
        <f t="shared" si="1140"/>
        <v>NM</v>
      </c>
      <c r="AI322" s="186">
        <v>0</v>
      </c>
      <c r="AJ322" s="63" t="str">
        <f t="shared" si="1141"/>
        <v>NM</v>
      </c>
      <c r="AK322" s="159">
        <v>0</v>
      </c>
      <c r="AL322" s="63" t="str">
        <f t="shared" si="1142"/>
        <v>NM</v>
      </c>
      <c r="AM322" s="159">
        <v>0</v>
      </c>
      <c r="AN322" s="63" t="str">
        <f t="shared" si="1143"/>
        <v>NM</v>
      </c>
      <c r="AO322" s="85">
        <v>0</v>
      </c>
      <c r="AP322" s="63" t="str">
        <f t="shared" si="1144"/>
        <v>NM</v>
      </c>
      <c r="AQ322" s="85">
        <v>0</v>
      </c>
      <c r="AR322" s="63" t="str">
        <f t="shared" si="1145"/>
        <v>NM</v>
      </c>
      <c r="AS322" s="85">
        <v>0</v>
      </c>
      <c r="AT322" s="63" t="str">
        <f t="shared" si="1146"/>
        <v>NM</v>
      </c>
      <c r="AU322" s="85">
        <v>0</v>
      </c>
      <c r="AV322" s="63" t="str">
        <f t="shared" si="1147"/>
        <v>NM</v>
      </c>
      <c r="AW322" s="85">
        <v>0</v>
      </c>
      <c r="AX322" s="63" t="str">
        <f t="shared" si="1148"/>
        <v>NM</v>
      </c>
      <c r="AY322" s="85">
        <v>0</v>
      </c>
      <c r="AZ322" s="65" t="str">
        <f t="shared" si="1149"/>
        <v>NM</v>
      </c>
      <c r="BA322" s="85">
        <v>0</v>
      </c>
      <c r="BB322" s="65" t="str">
        <f t="shared" si="1150"/>
        <v>NM</v>
      </c>
      <c r="BC322" s="85">
        <v>0</v>
      </c>
      <c r="BD322" s="65" t="str">
        <f t="shared" si="1151"/>
        <v>NM</v>
      </c>
      <c r="BE322" s="85">
        <v>0</v>
      </c>
      <c r="BF322" s="65" t="str">
        <f t="shared" si="1152"/>
        <v>NM</v>
      </c>
      <c r="BG322" s="85">
        <v>0</v>
      </c>
      <c r="BH322" s="65" t="str">
        <f t="shared" si="1153"/>
        <v>NM</v>
      </c>
      <c r="BI322" s="85">
        <v>0</v>
      </c>
      <c r="BJ322" s="65" t="str">
        <f t="shared" si="1154"/>
        <v>NM</v>
      </c>
      <c r="BK322" s="85">
        <v>0</v>
      </c>
      <c r="BL322" s="65" t="str">
        <f t="shared" si="1155"/>
        <v>NM</v>
      </c>
      <c r="BM322" s="85">
        <v>0</v>
      </c>
      <c r="BN322" s="65" t="str">
        <f t="shared" si="1156"/>
        <v>NM</v>
      </c>
      <c r="BO322" s="85">
        <v>0</v>
      </c>
      <c r="BP322" s="65" t="str">
        <f t="shared" si="1157"/>
        <v>NM</v>
      </c>
      <c r="BQ322" s="85">
        <v>0</v>
      </c>
      <c r="BR322" s="65" t="str">
        <f t="shared" si="1158"/>
        <v>NM</v>
      </c>
      <c r="BS322" s="85">
        <v>0</v>
      </c>
      <c r="BT322" s="65" t="str">
        <f t="shared" si="1159"/>
        <v>NM</v>
      </c>
      <c r="BU322" s="85">
        <v>0</v>
      </c>
      <c r="BV322" s="65" t="str">
        <f t="shared" si="1160"/>
        <v>NM</v>
      </c>
      <c r="BW322" s="85">
        <v>0</v>
      </c>
      <c r="BX322" s="65" t="str">
        <f t="shared" si="1161"/>
        <v>NM</v>
      </c>
      <c r="BY322" s="85">
        <v>0</v>
      </c>
      <c r="BZ322" s="65" t="str">
        <f t="shared" si="1162"/>
        <v>NM</v>
      </c>
      <c r="CA322" s="85">
        <v>0</v>
      </c>
      <c r="CB322" s="65" t="str">
        <f t="shared" si="1163"/>
        <v>NM</v>
      </c>
      <c r="CC322" s="85">
        <v>0</v>
      </c>
      <c r="CD322" s="65" t="str">
        <f t="shared" si="1164"/>
        <v>NM</v>
      </c>
      <c r="CE322" s="85">
        <v>0</v>
      </c>
      <c r="CF322" s="65" t="str">
        <f t="shared" si="1165"/>
        <v>NM</v>
      </c>
      <c r="CG322" s="85">
        <v>0</v>
      </c>
      <c r="CH322" s="65" t="str">
        <f t="shared" si="1166"/>
        <v>NM</v>
      </c>
      <c r="CI322" s="85">
        <v>0</v>
      </c>
      <c r="CJ322" s="65" t="str">
        <f t="shared" si="1167"/>
        <v>NM</v>
      </c>
      <c r="CK322" s="85">
        <v>0</v>
      </c>
      <c r="CL322" s="65" t="str">
        <f t="shared" si="1168"/>
        <v>NM</v>
      </c>
      <c r="CM322" s="85">
        <v>0</v>
      </c>
      <c r="CN322" s="65" t="str">
        <f t="shared" si="1169"/>
        <v>NM</v>
      </c>
      <c r="CO322" s="85">
        <v>0</v>
      </c>
      <c r="CP322" s="65" t="str">
        <f t="shared" si="1170"/>
        <v>NM</v>
      </c>
      <c r="CQ322" s="85">
        <v>0</v>
      </c>
      <c r="CR322" s="65" t="str">
        <f t="shared" si="1171"/>
        <v>NM</v>
      </c>
      <c r="CS322" s="85">
        <v>0</v>
      </c>
      <c r="CT322" s="65" t="str">
        <f t="shared" si="1172"/>
        <v>NM</v>
      </c>
      <c r="CU322" s="85">
        <v>0</v>
      </c>
      <c r="CV322" s="65" t="str">
        <f t="shared" si="1173"/>
        <v>NM</v>
      </c>
      <c r="CW322" s="85">
        <v>0</v>
      </c>
      <c r="CX322" s="65" t="str">
        <f t="shared" si="1174"/>
        <v>NM</v>
      </c>
      <c r="CY322" s="85">
        <v>0</v>
      </c>
      <c r="CZ322" s="65" t="str">
        <f t="shared" si="1175"/>
        <v>NM</v>
      </c>
      <c r="DA322" s="85">
        <v>0</v>
      </c>
      <c r="DB322" s="65" t="str">
        <f t="shared" si="1176"/>
        <v>NM</v>
      </c>
      <c r="DC322" s="85">
        <v>0</v>
      </c>
      <c r="DD322" s="65" t="str">
        <f t="shared" si="1177"/>
        <v>NM</v>
      </c>
      <c r="DE322" s="85">
        <v>0</v>
      </c>
      <c r="DF322" s="65" t="str">
        <f t="shared" si="1178"/>
        <v>NM</v>
      </c>
      <c r="DG322" s="85">
        <v>0</v>
      </c>
      <c r="DH322" s="65" t="str">
        <f t="shared" si="1179"/>
        <v>NM</v>
      </c>
      <c r="DI322" s="85">
        <v>0</v>
      </c>
      <c r="DJ322" s="65" t="str">
        <f t="shared" si="1180"/>
        <v>NM</v>
      </c>
      <c r="DK322" s="85">
        <v>0</v>
      </c>
      <c r="DL322" s="65" t="str">
        <f t="shared" si="1181"/>
        <v>NM</v>
      </c>
      <c r="DM322" s="85">
        <v>0</v>
      </c>
      <c r="DN322" s="65" t="str">
        <f t="shared" si="1182"/>
        <v>NM</v>
      </c>
      <c r="DO322" s="85">
        <v>0</v>
      </c>
      <c r="DP322" s="65" t="str">
        <f t="shared" si="1183"/>
        <v>NM</v>
      </c>
      <c r="DQ322" s="85">
        <v>0</v>
      </c>
      <c r="DR322" s="65" t="str">
        <f t="shared" si="1184"/>
        <v>NM</v>
      </c>
      <c r="DS322" s="85">
        <v>0</v>
      </c>
      <c r="DT322" s="65" t="str">
        <f t="shared" si="1185"/>
        <v>NM</v>
      </c>
      <c r="DU322" s="85">
        <v>0</v>
      </c>
      <c r="DV322" s="65" t="str">
        <f t="shared" si="1186"/>
        <v>NM</v>
      </c>
      <c r="DW322" s="85">
        <v>0</v>
      </c>
      <c r="DX322" s="65" t="str">
        <f t="shared" si="1186"/>
        <v>NM</v>
      </c>
      <c r="DY322" s="85">
        <v>0</v>
      </c>
      <c r="DZ322" s="65" t="str">
        <f t="shared" si="1187"/>
        <v>NM</v>
      </c>
      <c r="EA322" s="85">
        <v>0</v>
      </c>
      <c r="EB322" s="65" t="str">
        <f t="shared" si="1188"/>
        <v>NM</v>
      </c>
      <c r="EC322" s="85">
        <v>0</v>
      </c>
      <c r="ED322" s="65" t="str">
        <f t="shared" si="1189"/>
        <v>NM</v>
      </c>
      <c r="EE322" s="85">
        <v>0</v>
      </c>
      <c r="EF322" s="65" t="str">
        <f t="shared" si="1190"/>
        <v>NM</v>
      </c>
      <c r="EG322" s="85">
        <v>0</v>
      </c>
      <c r="EH322" s="65" t="str">
        <f t="shared" si="1191"/>
        <v>NM</v>
      </c>
      <c r="EI322" s="85">
        <v>0</v>
      </c>
      <c r="EJ322" s="65" t="str">
        <f t="shared" si="1192"/>
        <v>NM</v>
      </c>
      <c r="EK322" s="85">
        <v>0</v>
      </c>
      <c r="EL322" s="65" t="str">
        <f t="shared" si="1193"/>
        <v>NM</v>
      </c>
      <c r="EM322" s="85">
        <v>0</v>
      </c>
      <c r="EN322" s="65" t="str">
        <f t="shared" si="1194"/>
        <v>NM</v>
      </c>
      <c r="EO322" s="85"/>
      <c r="EP322" s="65" t="str">
        <f t="shared" si="1195"/>
        <v>NM</v>
      </c>
      <c r="EQ322" s="85">
        <v>0</v>
      </c>
      <c r="ER322" s="65" t="str">
        <f t="shared" si="1196"/>
        <v>NM</v>
      </c>
      <c r="ES322" s="85">
        <v>0</v>
      </c>
      <c r="ET322" s="65" t="str">
        <f t="shared" si="1197"/>
        <v>NM</v>
      </c>
      <c r="EU322" s="85">
        <v>0</v>
      </c>
      <c r="EV322" s="65" t="str">
        <f t="shared" si="1198"/>
        <v>NM</v>
      </c>
      <c r="EW322" s="85">
        <v>0</v>
      </c>
      <c r="EX322" s="65" t="str">
        <f t="shared" si="1198"/>
        <v>NM</v>
      </c>
      <c r="EY322" s="65"/>
      <c r="EZ322" s="317"/>
      <c r="FA322" s="59"/>
      <c r="FB322" s="159">
        <v>121</v>
      </c>
      <c r="FC322" s="63"/>
      <c r="FD322" s="84">
        <v>67</v>
      </c>
      <c r="FE322" s="65">
        <f t="shared" si="1199"/>
        <v>-44.628099173553714</v>
      </c>
      <c r="FF322" s="161">
        <f>C322+E322+G322+I322</f>
        <v>0</v>
      </c>
      <c r="FG322" s="65" t="str">
        <f t="shared" si="1200"/>
        <v>NM</v>
      </c>
      <c r="FH322" s="161">
        <f>K322+M322+O322+Q322</f>
        <v>0</v>
      </c>
      <c r="FI322" s="65" t="str">
        <f t="shared" si="1201"/>
        <v>NM</v>
      </c>
      <c r="FJ322" s="159">
        <v>0</v>
      </c>
      <c r="FK322" s="65" t="str">
        <f t="shared" si="1202"/>
        <v>NM</v>
      </c>
      <c r="FL322" s="159">
        <v>0</v>
      </c>
      <c r="FM322" s="65" t="str">
        <f t="shared" si="1203"/>
        <v>NM</v>
      </c>
      <c r="FN322" s="159">
        <v>0</v>
      </c>
      <c r="FO322" s="65" t="str">
        <f t="shared" si="1204"/>
        <v>NM</v>
      </c>
      <c r="FP322" s="159">
        <v>0</v>
      </c>
      <c r="FQ322" s="65" t="str">
        <f t="shared" si="1205"/>
        <v>NM</v>
      </c>
      <c r="FR322" s="87">
        <v>0</v>
      </c>
      <c r="FS322" s="65" t="str">
        <f t="shared" si="1206"/>
        <v>NM</v>
      </c>
      <c r="FT322" s="87">
        <v>0</v>
      </c>
      <c r="FU322" s="65" t="str">
        <f t="shared" si="1207"/>
        <v>NM</v>
      </c>
      <c r="FV322" s="87">
        <v>0</v>
      </c>
      <c r="FW322" s="65" t="str">
        <f t="shared" si="1208"/>
        <v>NM</v>
      </c>
      <c r="FX322" s="87">
        <v>0</v>
      </c>
      <c r="FY322" s="65" t="str">
        <f t="shared" si="1209"/>
        <v>NM</v>
      </c>
      <c r="FZ322" s="87">
        <v>0</v>
      </c>
      <c r="GA322" s="65" t="str">
        <f t="shared" si="1210"/>
        <v>NM</v>
      </c>
      <c r="GB322" s="87">
        <v>0</v>
      </c>
      <c r="GC322" s="65" t="str">
        <f t="shared" si="1211"/>
        <v>NM</v>
      </c>
      <c r="GD322" s="87">
        <v>0</v>
      </c>
      <c r="GE322" s="65" t="str">
        <f t="shared" si="1212"/>
        <v>NM</v>
      </c>
      <c r="GF322" s="87">
        <v>0</v>
      </c>
      <c r="GG322" s="65" t="str">
        <f t="shared" si="1213"/>
        <v>NM</v>
      </c>
      <c r="GH322" s="87">
        <v>0</v>
      </c>
      <c r="GI322" s="65" t="str">
        <f t="shared" si="1214"/>
        <v>NM</v>
      </c>
      <c r="GJ322" s="87">
        <v>0</v>
      </c>
      <c r="GK322" s="65" t="str">
        <f t="shared" si="1215"/>
        <v>NM</v>
      </c>
      <c r="GL322" s="87">
        <v>0</v>
      </c>
      <c r="GM322" s="65" t="str">
        <f t="shared" si="1215"/>
        <v>NM</v>
      </c>
      <c r="GN322" s="87">
        <v>0</v>
      </c>
      <c r="GO322" s="65" t="str">
        <f t="shared" si="1216"/>
        <v>NM</v>
      </c>
      <c r="GP322" s="87">
        <v>0</v>
      </c>
      <c r="GQ322" s="65" t="str">
        <f t="shared" si="1217"/>
        <v>NM</v>
      </c>
      <c r="GR322" s="85">
        <v>0</v>
      </c>
      <c r="GS322" s="65" t="str">
        <f t="shared" si="1215"/>
        <v>NM</v>
      </c>
      <c r="GT322" s="85">
        <v>0</v>
      </c>
      <c r="GU322" s="65" t="str">
        <f t="shared" si="1215"/>
        <v>NM</v>
      </c>
      <c r="GV322" s="85">
        <v>0</v>
      </c>
      <c r="GW322" s="65" t="str">
        <f t="shared" si="1215"/>
        <v>NM</v>
      </c>
      <c r="GX322" s="85">
        <v>0</v>
      </c>
      <c r="GY322" s="65" t="str">
        <f t="shared" si="1218"/>
        <v>NM</v>
      </c>
      <c r="GZ322" s="67" t="str">
        <f t="shared" si="947"/>
        <v/>
      </c>
      <c r="HA322" s="282"/>
      <c r="HB322" s="57"/>
      <c r="HC322"/>
      <c r="HD322"/>
      <c r="HE322"/>
      <c r="HF322"/>
      <c r="HG322"/>
      <c r="HH322"/>
    </row>
    <row r="323" spans="1:216" s="2" customFormat="1" ht="13.5" customHeight="1" x14ac:dyDescent="0.2">
      <c r="A323" s="4" t="s">
        <v>517</v>
      </c>
      <c r="B323" s="54" t="s">
        <v>373</v>
      </c>
      <c r="C323" s="84">
        <v>-3</v>
      </c>
      <c r="D323" s="63"/>
      <c r="E323" s="84">
        <v>-58</v>
      </c>
      <c r="F323" s="63"/>
      <c r="G323" s="84">
        <v>-6.9</v>
      </c>
      <c r="H323" s="63"/>
      <c r="I323" s="159">
        <v>-2</v>
      </c>
      <c r="J323" s="63"/>
      <c r="K323" s="84">
        <v>-2</v>
      </c>
      <c r="L323" s="63">
        <f t="shared" si="1129"/>
        <v>-33.333333333333336</v>
      </c>
      <c r="M323" s="84">
        <v>-3</v>
      </c>
      <c r="N323" s="63" t="str">
        <f t="shared" si="1130"/>
        <v>NM</v>
      </c>
      <c r="O323" s="84">
        <v>-28</v>
      </c>
      <c r="P323" s="63" t="str">
        <f t="shared" si="1131"/>
        <v>NM</v>
      </c>
      <c r="Q323" s="159">
        <v>-1</v>
      </c>
      <c r="R323" s="63">
        <f t="shared" si="1132"/>
        <v>-50</v>
      </c>
      <c r="S323" s="84">
        <v>-5</v>
      </c>
      <c r="T323" s="63" t="str">
        <f t="shared" si="1133"/>
        <v>NM</v>
      </c>
      <c r="U323" s="159">
        <v>-3</v>
      </c>
      <c r="V323" s="63">
        <f t="shared" si="1134"/>
        <v>0</v>
      </c>
      <c r="W323" s="84">
        <v>-3</v>
      </c>
      <c r="X323" s="63" t="str">
        <f t="shared" si="1135"/>
        <v>NM</v>
      </c>
      <c r="Y323" s="84">
        <v>-4</v>
      </c>
      <c r="Z323" s="63" t="str">
        <f t="shared" si="1136"/>
        <v>NM</v>
      </c>
      <c r="AA323" s="84">
        <v>-7</v>
      </c>
      <c r="AB323" s="63">
        <f t="shared" si="1137"/>
        <v>39.999999999999993</v>
      </c>
      <c r="AC323" s="159">
        <v>-5</v>
      </c>
      <c r="AD323" s="63">
        <f t="shared" si="1138"/>
        <v>66.666666666666671</v>
      </c>
      <c r="AE323" s="84">
        <v>-6</v>
      </c>
      <c r="AF323" s="63">
        <f t="shared" si="1139"/>
        <v>100</v>
      </c>
      <c r="AG323" s="84">
        <v>-175</v>
      </c>
      <c r="AH323" s="63" t="str">
        <f t="shared" si="1140"/>
        <v>NM</v>
      </c>
      <c r="AI323" s="101">
        <v>6</v>
      </c>
      <c r="AJ323" s="63" t="str">
        <f t="shared" si="1141"/>
        <v>NM</v>
      </c>
      <c r="AK323" s="159">
        <v>-3</v>
      </c>
      <c r="AL323" s="63">
        <f t="shared" si="1142"/>
        <v>-40</v>
      </c>
      <c r="AM323" s="84">
        <v>-4</v>
      </c>
      <c r="AN323" s="63">
        <f t="shared" si="1143"/>
        <v>-33.333333333333336</v>
      </c>
      <c r="AO323" s="85">
        <v>-3</v>
      </c>
      <c r="AP323" s="63" t="str">
        <f t="shared" si="1144"/>
        <v>NM</v>
      </c>
      <c r="AQ323" s="85">
        <v>2</v>
      </c>
      <c r="AR323" s="63" t="str">
        <f t="shared" si="1145"/>
        <v>NM</v>
      </c>
      <c r="AS323" s="85">
        <v>7</v>
      </c>
      <c r="AT323" s="63" t="str">
        <f t="shared" si="1146"/>
        <v>NM</v>
      </c>
      <c r="AU323" s="85">
        <v>89</v>
      </c>
      <c r="AV323" s="63" t="str">
        <f t="shared" si="1147"/>
        <v>NM</v>
      </c>
      <c r="AW323" s="85">
        <v>68</v>
      </c>
      <c r="AX323" s="63" t="str">
        <f t="shared" si="1148"/>
        <v>NM</v>
      </c>
      <c r="AY323" s="85">
        <v>2</v>
      </c>
      <c r="AZ323" s="65">
        <f t="shared" si="1149"/>
        <v>0</v>
      </c>
      <c r="BA323" s="85">
        <v>31</v>
      </c>
      <c r="BB323" s="65" t="str">
        <f t="shared" si="1150"/>
        <v>NM</v>
      </c>
      <c r="BC323" s="85">
        <v>7</v>
      </c>
      <c r="BD323" s="65" t="str">
        <f t="shared" si="1151"/>
        <v>NM</v>
      </c>
      <c r="BE323" s="85">
        <v>3</v>
      </c>
      <c r="BF323" s="65" t="str">
        <f t="shared" si="1152"/>
        <v>NM</v>
      </c>
      <c r="BG323" s="85">
        <v>9</v>
      </c>
      <c r="BH323" s="65" t="str">
        <f t="shared" si="1153"/>
        <v>NM</v>
      </c>
      <c r="BI323" s="85">
        <v>9</v>
      </c>
      <c r="BJ323" s="65" t="str">
        <f t="shared" si="1154"/>
        <v>NM</v>
      </c>
      <c r="BK323" s="85">
        <v>1</v>
      </c>
      <c r="BL323" s="65" t="str">
        <f t="shared" si="1155"/>
        <v>NM</v>
      </c>
      <c r="BM323" s="85">
        <v>-1</v>
      </c>
      <c r="BN323" s="65" t="str">
        <f t="shared" si="1156"/>
        <v>NM</v>
      </c>
      <c r="BO323" s="85">
        <v>-4</v>
      </c>
      <c r="BP323" s="65" t="str">
        <f t="shared" si="1157"/>
        <v>NM</v>
      </c>
      <c r="BQ323" s="85">
        <v>-1</v>
      </c>
      <c r="BR323" s="65" t="str">
        <f t="shared" si="1158"/>
        <v>NM</v>
      </c>
      <c r="BS323" s="85">
        <v>-389</v>
      </c>
      <c r="BT323" s="65" t="str">
        <f t="shared" si="1159"/>
        <v>NM</v>
      </c>
      <c r="BU323" s="85">
        <v>-262</v>
      </c>
      <c r="BV323" s="65" t="str">
        <f t="shared" si="1160"/>
        <v>NM</v>
      </c>
      <c r="BW323" s="85">
        <v>-6</v>
      </c>
      <c r="BX323" s="65">
        <f t="shared" si="1161"/>
        <v>50</v>
      </c>
      <c r="BY323" s="85">
        <v>-249</v>
      </c>
      <c r="BZ323" s="65" t="str">
        <f t="shared" si="1162"/>
        <v>NM</v>
      </c>
      <c r="CA323" s="85">
        <v>-226</v>
      </c>
      <c r="CB323" s="65">
        <f t="shared" si="1163"/>
        <v>-41.902313624678669</v>
      </c>
      <c r="CC323" s="85">
        <v>-307</v>
      </c>
      <c r="CD323" s="65">
        <f t="shared" si="1164"/>
        <v>17.175572519083971</v>
      </c>
      <c r="CE323" s="85">
        <v>-41</v>
      </c>
      <c r="CF323" s="106" t="str">
        <f t="shared" si="1165"/>
        <v>NM</v>
      </c>
      <c r="CG323" s="85">
        <v>7</v>
      </c>
      <c r="CH323" s="106" t="str">
        <f t="shared" si="1166"/>
        <v>NM</v>
      </c>
      <c r="CI323" s="85">
        <v>-3</v>
      </c>
      <c r="CJ323" s="106" t="str">
        <f t="shared" si="1167"/>
        <v>NM</v>
      </c>
      <c r="CK323" s="85">
        <v>-235</v>
      </c>
      <c r="CL323" s="106">
        <f t="shared" si="1168"/>
        <v>-23.452768729641694</v>
      </c>
      <c r="CM323" s="85">
        <v>-357</v>
      </c>
      <c r="CN323" s="106" t="str">
        <f t="shared" si="1169"/>
        <v>NM</v>
      </c>
      <c r="CO323" s="85">
        <v>-480</v>
      </c>
      <c r="CP323" s="106" t="str">
        <f t="shared" si="1170"/>
        <v>NM</v>
      </c>
      <c r="CQ323" s="85">
        <v>112</v>
      </c>
      <c r="CR323" s="106" t="str">
        <f t="shared" si="1171"/>
        <v>NM</v>
      </c>
      <c r="CS323" s="85">
        <v>-168</v>
      </c>
      <c r="CT323" s="106">
        <f t="shared" si="1172"/>
        <v>-28.510638297872337</v>
      </c>
      <c r="CU323" s="85">
        <v>-81</v>
      </c>
      <c r="CV323" s="106" t="str">
        <f t="shared" si="1173"/>
        <v>NM</v>
      </c>
      <c r="CW323" s="85">
        <v>-228</v>
      </c>
      <c r="CX323" s="106" t="str">
        <f t="shared" si="1174"/>
        <v>NM</v>
      </c>
      <c r="CY323" s="85">
        <f>124-0.4</f>
        <v>123.6</v>
      </c>
      <c r="CZ323" s="106">
        <f t="shared" si="1175"/>
        <v>10.357142857142843</v>
      </c>
      <c r="DA323" s="85">
        <v>-141</v>
      </c>
      <c r="DB323" s="106">
        <f t="shared" si="1176"/>
        <v>-16.071428571428569</v>
      </c>
      <c r="DC323" s="85">
        <v>42</v>
      </c>
      <c r="DD323" s="106" t="str">
        <f t="shared" si="1177"/>
        <v>NM</v>
      </c>
      <c r="DE323" s="85">
        <v>55</v>
      </c>
      <c r="DF323" s="106" t="str">
        <f t="shared" si="1178"/>
        <v>NM</v>
      </c>
      <c r="DG323" s="85">
        <v>41</v>
      </c>
      <c r="DH323" s="106" t="str">
        <f t="shared" si="1179"/>
        <v>NM</v>
      </c>
      <c r="DI323" s="85">
        <v>-97</v>
      </c>
      <c r="DJ323" s="106">
        <f t="shared" si="1180"/>
        <v>-31.205673758865249</v>
      </c>
      <c r="DK323" s="85">
        <v>25</v>
      </c>
      <c r="DL323" s="106">
        <f t="shared" si="1181"/>
        <v>-40.476190476190474</v>
      </c>
      <c r="DM323" s="85">
        <v>45</v>
      </c>
      <c r="DN323" s="106">
        <f t="shared" si="1182"/>
        <v>-18.181818181818176</v>
      </c>
      <c r="DO323" s="85">
        <v>21</v>
      </c>
      <c r="DP323" s="106">
        <f t="shared" si="1183"/>
        <v>-48.780487804878049</v>
      </c>
      <c r="DQ323" s="85">
        <v>28</v>
      </c>
      <c r="DR323" s="106" t="str">
        <f t="shared" si="1184"/>
        <v>NM</v>
      </c>
      <c r="DS323" s="85">
        <v>40</v>
      </c>
      <c r="DT323" s="106">
        <f t="shared" si="1185"/>
        <v>60.000000000000007</v>
      </c>
      <c r="DU323" s="85">
        <v>60</v>
      </c>
      <c r="DV323" s="106">
        <f t="shared" si="1186"/>
        <v>33.333333333333329</v>
      </c>
      <c r="DW323" s="85">
        <v>-72</v>
      </c>
      <c r="DX323" s="106" t="str">
        <f t="shared" si="1186"/>
        <v>NM</v>
      </c>
      <c r="DY323" s="85">
        <v>70</v>
      </c>
      <c r="DZ323" s="106" t="str">
        <f t="shared" si="1187"/>
        <v>NM</v>
      </c>
      <c r="EA323" s="85">
        <f>77-37</f>
        <v>40</v>
      </c>
      <c r="EB323" s="106">
        <f t="shared" si="1188"/>
        <v>0</v>
      </c>
      <c r="EC323" s="85">
        <f>-11-197</f>
        <v>-208</v>
      </c>
      <c r="ED323" s="106" t="str">
        <f t="shared" si="1189"/>
        <v>NM</v>
      </c>
      <c r="EE323" s="85">
        <f>-24-61</f>
        <v>-85</v>
      </c>
      <c r="EF323" s="85">
        <f t="shared" si="1190"/>
        <v>18.055555555555557</v>
      </c>
      <c r="EG323" s="85">
        <f>16+235</f>
        <v>251</v>
      </c>
      <c r="EH323" s="106" t="str">
        <f t="shared" si="1191"/>
        <v>NM</v>
      </c>
      <c r="EI323" s="85">
        <f>-11-60</f>
        <v>-71</v>
      </c>
      <c r="EJ323" s="106" t="str">
        <f t="shared" si="1192"/>
        <v>NM</v>
      </c>
      <c r="EK323" s="85">
        <f>-2-11</f>
        <v>-13</v>
      </c>
      <c r="EL323" s="106" t="str">
        <f t="shared" si="1193"/>
        <v>NM</v>
      </c>
      <c r="EM323" s="85">
        <f>35+12</f>
        <v>47</v>
      </c>
      <c r="EN323" s="106" t="str">
        <f t="shared" si="1194"/>
        <v>NM</v>
      </c>
      <c r="EO323" s="85">
        <f>-27+65</f>
        <v>38</v>
      </c>
      <c r="EP323" s="106" t="str">
        <f t="shared" si="1195"/>
        <v>NM</v>
      </c>
      <c r="EQ323" s="87">
        <f>EQ330*(EQ390+EQ394)/400</f>
        <v>-6.4814213801263509</v>
      </c>
      <c r="ER323" s="106" t="str">
        <f t="shared" si="1196"/>
        <v>NM</v>
      </c>
      <c r="ES323" s="87">
        <f>ES330*(ES390+ES394)/400</f>
        <v>-6.444209671731107</v>
      </c>
      <c r="ET323" s="106" t="str">
        <f t="shared" si="1197"/>
        <v>NM</v>
      </c>
      <c r="EU323" s="87">
        <f>EU330*(EU390+EU394)/400</f>
        <v>-6.4203092465322085</v>
      </c>
      <c r="EV323" s="106" t="str">
        <f t="shared" si="1198"/>
        <v>NM</v>
      </c>
      <c r="EW323" s="87">
        <f>EW330*(EW390+EW394)/400</f>
        <v>-6.4274198032201593</v>
      </c>
      <c r="EX323" s="106" t="str">
        <f t="shared" si="1198"/>
        <v>NM</v>
      </c>
      <c r="EY323" s="106"/>
      <c r="EZ323" s="320"/>
      <c r="FA323" s="124"/>
      <c r="FB323" s="142">
        <v>2</v>
      </c>
      <c r="FC323" s="152"/>
      <c r="FD323" s="142">
        <v>-5</v>
      </c>
      <c r="FE323" s="65" t="str">
        <f t="shared" si="1199"/>
        <v>NM</v>
      </c>
      <c r="FF323" s="131">
        <f>C323+E323+G323+I323</f>
        <v>-69.900000000000006</v>
      </c>
      <c r="FG323" s="65" t="str">
        <f t="shared" si="1200"/>
        <v>NM</v>
      </c>
      <c r="FH323" s="131">
        <f>K323+M323+O323+Q323</f>
        <v>-34</v>
      </c>
      <c r="FI323" s="65" t="str">
        <f t="shared" si="1201"/>
        <v>NM</v>
      </c>
      <c r="FJ323" s="143">
        <f>+S323+U323+W323+Y323</f>
        <v>-15</v>
      </c>
      <c r="FK323" s="65" t="str">
        <f t="shared" si="1202"/>
        <v>NM</v>
      </c>
      <c r="FL323" s="143">
        <f>+AA323+AC323+AE323+AG323</f>
        <v>-193</v>
      </c>
      <c r="FM323" s="65" t="str">
        <f t="shared" si="1203"/>
        <v>NM</v>
      </c>
      <c r="FN323" s="131">
        <f>AI323+AK323+AM323+AO323</f>
        <v>-4</v>
      </c>
      <c r="FO323" s="65" t="str">
        <f t="shared" si="1204"/>
        <v>NM</v>
      </c>
      <c r="FP323" s="131">
        <f>AQ323+AS323+AU323+AW323</f>
        <v>166</v>
      </c>
      <c r="FQ323" s="65" t="str">
        <f t="shared" si="1205"/>
        <v>NM</v>
      </c>
      <c r="FR323" s="87">
        <f>AY323+BA323+BC323+BE323</f>
        <v>43</v>
      </c>
      <c r="FS323" s="65" t="str">
        <f t="shared" si="1206"/>
        <v>NM</v>
      </c>
      <c r="FT323" s="87">
        <f>BG323+BI323+BK323+BM323</f>
        <v>18</v>
      </c>
      <c r="FU323" s="65" t="str">
        <f t="shared" si="1207"/>
        <v>NM</v>
      </c>
      <c r="FV323" s="87">
        <f>BO323+BQ323+BS323+BU323</f>
        <v>-656</v>
      </c>
      <c r="FW323" s="65" t="str">
        <f t="shared" si="1208"/>
        <v>NM</v>
      </c>
      <c r="FX323" s="87">
        <f>BW323+BY323+CA323+CC323</f>
        <v>-788</v>
      </c>
      <c r="FY323" s="65">
        <f t="shared" si="1209"/>
        <v>20.121951219512191</v>
      </c>
      <c r="FZ323" s="87">
        <f>CE323+CG323+CI323+CK323</f>
        <v>-272</v>
      </c>
      <c r="GA323" s="65" t="str">
        <f t="shared" si="1210"/>
        <v>NM</v>
      </c>
      <c r="GB323" s="87">
        <f>CM323+CO323+CQ323+CS323</f>
        <v>-893</v>
      </c>
      <c r="GC323" s="65" t="str">
        <f t="shared" si="1211"/>
        <v>NM</v>
      </c>
      <c r="GD323" s="87">
        <f>CU323+CW323+CY323+DA323</f>
        <v>-326.39999999999998</v>
      </c>
      <c r="GE323" s="65" t="str">
        <f t="shared" si="1212"/>
        <v>NM</v>
      </c>
      <c r="GF323" s="87">
        <f>DC323+DE323+DG323+DI323</f>
        <v>41</v>
      </c>
      <c r="GG323" s="65" t="str">
        <f t="shared" si="1213"/>
        <v>NM</v>
      </c>
      <c r="GH323" s="87">
        <f>DK323+DM323+DO323+DQ323</f>
        <v>119</v>
      </c>
      <c r="GI323" s="65" t="str">
        <f t="shared" si="1214"/>
        <v>NM</v>
      </c>
      <c r="GJ323" s="87">
        <f>DS323+DU323+DW323+DY323</f>
        <v>98</v>
      </c>
      <c r="GK323" s="65">
        <f t="shared" si="1215"/>
        <v>-17.647058823529417</v>
      </c>
      <c r="GL323" s="87">
        <f>EA323+EC323+EE323+EG323</f>
        <v>-2</v>
      </c>
      <c r="GM323" s="65" t="str">
        <f t="shared" si="1215"/>
        <v>NM</v>
      </c>
      <c r="GN323" s="87">
        <f>EI323+EK323+EM323+EO323</f>
        <v>1</v>
      </c>
      <c r="GO323" s="65" t="str">
        <f t="shared" si="1216"/>
        <v>NM</v>
      </c>
      <c r="GP323" s="87">
        <f>EQ323+ES323+EU323+EW323</f>
        <v>-25.773360101609825</v>
      </c>
      <c r="GQ323" s="65" t="str">
        <f t="shared" si="1217"/>
        <v>NM</v>
      </c>
      <c r="GR323" s="87">
        <f>GR330*(GR390+GR394)/100</f>
        <v>-26.103396035893653</v>
      </c>
      <c r="GS323" s="65">
        <f t="shared" si="1215"/>
        <v>1.2805312655497003</v>
      </c>
      <c r="GT323" s="87">
        <f>GT330*(GT390+GT394)/100</f>
        <v>-26.570522130513641</v>
      </c>
      <c r="GU323" s="65">
        <f t="shared" si="1215"/>
        <v>1.7895223057477372</v>
      </c>
      <c r="GV323" s="87">
        <f>GV330*(GV390+GV394)/100</f>
        <v>-27.156681864725446</v>
      </c>
      <c r="GW323" s="65">
        <f t="shared" si="1215"/>
        <v>2.2060527502342886</v>
      </c>
      <c r="GX323" s="87">
        <f>GX330*(GX390+GX394)/100</f>
        <v>-27.862382222081536</v>
      </c>
      <c r="GY323" s="65">
        <f t="shared" si="1218"/>
        <v>2.5986251224334733</v>
      </c>
      <c r="GZ323" s="67">
        <f t="shared" si="947"/>
        <v>-294.53764274682578</v>
      </c>
      <c r="HA323" s="280"/>
      <c r="HB323" s="57"/>
      <c r="HC323"/>
      <c r="HD323"/>
      <c r="HE323"/>
      <c r="HF323"/>
      <c r="HG323"/>
      <c r="HH323"/>
    </row>
    <row r="324" spans="1:216" s="2" customFormat="1" ht="13.5" customHeight="1" x14ac:dyDescent="0.2">
      <c r="A324" s="4" t="s">
        <v>99</v>
      </c>
      <c r="B324" s="54" t="s">
        <v>552</v>
      </c>
      <c r="C324" s="159">
        <v>0</v>
      </c>
      <c r="D324" s="63"/>
      <c r="E324" s="84">
        <v>99</v>
      </c>
      <c r="F324" s="63"/>
      <c r="G324" s="159">
        <v>0</v>
      </c>
      <c r="H324" s="63"/>
      <c r="I324" s="159">
        <v>0</v>
      </c>
      <c r="J324" s="63"/>
      <c r="K324" s="159">
        <v>3</v>
      </c>
      <c r="L324" s="63" t="str">
        <f t="shared" si="1129"/>
        <v>NM</v>
      </c>
      <c r="M324" s="159">
        <v>-21</v>
      </c>
      <c r="N324" s="63" t="str">
        <f t="shared" si="1130"/>
        <v>NM</v>
      </c>
      <c r="O324" s="159">
        <v>37</v>
      </c>
      <c r="P324" s="63" t="str">
        <f t="shared" si="1131"/>
        <v>NM</v>
      </c>
      <c r="Q324" s="159">
        <v>-18</v>
      </c>
      <c r="R324" s="63" t="str">
        <f t="shared" si="1132"/>
        <v>NM</v>
      </c>
      <c r="S324" s="159">
        <v>-4</v>
      </c>
      <c r="T324" s="63" t="str">
        <f t="shared" si="1133"/>
        <v>NM</v>
      </c>
      <c r="U324" s="159">
        <v>13</v>
      </c>
      <c r="V324" s="63" t="str">
        <f t="shared" si="1134"/>
        <v>NM</v>
      </c>
      <c r="W324" s="159">
        <v>33</v>
      </c>
      <c r="X324" s="63">
        <f t="shared" si="1135"/>
        <v>-10.810810810810811</v>
      </c>
      <c r="Y324" s="159">
        <v>-5</v>
      </c>
      <c r="Z324" s="63" t="str">
        <f t="shared" si="1136"/>
        <v>NM</v>
      </c>
      <c r="AA324" s="159">
        <v>0</v>
      </c>
      <c r="AB324" s="63" t="str">
        <f t="shared" si="1137"/>
        <v>NM</v>
      </c>
      <c r="AC324" s="159">
        <v>13</v>
      </c>
      <c r="AD324" s="63">
        <f t="shared" si="1138"/>
        <v>0</v>
      </c>
      <c r="AE324" s="159">
        <v>-2</v>
      </c>
      <c r="AF324" s="63" t="str">
        <f t="shared" si="1139"/>
        <v>NM</v>
      </c>
      <c r="AG324" s="159">
        <v>-14</v>
      </c>
      <c r="AH324" s="63" t="str">
        <f t="shared" si="1140"/>
        <v>NM</v>
      </c>
      <c r="AI324" s="187">
        <f>11+3</f>
        <v>14</v>
      </c>
      <c r="AJ324" s="63" t="str">
        <f t="shared" si="1141"/>
        <v>NM</v>
      </c>
      <c r="AK324" s="159">
        <v>-23</v>
      </c>
      <c r="AL324" s="63" t="str">
        <f t="shared" si="1142"/>
        <v>NM</v>
      </c>
      <c r="AM324" s="159">
        <v>6</v>
      </c>
      <c r="AN324" s="63" t="str">
        <f t="shared" si="1143"/>
        <v>NM</v>
      </c>
      <c r="AO324" s="85">
        <f>-7+128</f>
        <v>121</v>
      </c>
      <c r="AP324" s="63" t="str">
        <f t="shared" si="1144"/>
        <v>NM</v>
      </c>
      <c r="AQ324" s="85">
        <v>-9</v>
      </c>
      <c r="AR324" s="63" t="str">
        <f t="shared" si="1145"/>
        <v>NM</v>
      </c>
      <c r="AS324" s="85">
        <v>3</v>
      </c>
      <c r="AT324" s="63" t="str">
        <f t="shared" si="1146"/>
        <v>NM</v>
      </c>
      <c r="AU324" s="85">
        <f>-1+34</f>
        <v>33</v>
      </c>
      <c r="AV324" s="63" t="str">
        <f t="shared" si="1147"/>
        <v>NM</v>
      </c>
      <c r="AW324" s="85">
        <v>-2</v>
      </c>
      <c r="AX324" s="63" t="str">
        <f t="shared" si="1148"/>
        <v>NM</v>
      </c>
      <c r="AY324" s="85">
        <v>9</v>
      </c>
      <c r="AZ324" s="65" t="str">
        <f t="shared" si="1149"/>
        <v>NM</v>
      </c>
      <c r="BA324" s="85">
        <v>1</v>
      </c>
      <c r="BB324" s="65" t="str">
        <f t="shared" si="1150"/>
        <v>NM</v>
      </c>
      <c r="BC324" s="85">
        <v>-3</v>
      </c>
      <c r="BD324" s="65" t="str">
        <f t="shared" si="1151"/>
        <v>NM</v>
      </c>
      <c r="BE324" s="85">
        <v>0</v>
      </c>
      <c r="BF324" s="65" t="str">
        <f t="shared" si="1152"/>
        <v>NM</v>
      </c>
      <c r="BG324" s="85">
        <v>0</v>
      </c>
      <c r="BH324" s="65" t="str">
        <f t="shared" si="1153"/>
        <v>NM</v>
      </c>
      <c r="BI324" s="85">
        <v>-1</v>
      </c>
      <c r="BJ324" s="65" t="str">
        <f t="shared" si="1154"/>
        <v>NM</v>
      </c>
      <c r="BK324" s="85">
        <v>2</v>
      </c>
      <c r="BL324" s="65" t="str">
        <f t="shared" si="1155"/>
        <v>NM</v>
      </c>
      <c r="BM324" s="85">
        <v>1</v>
      </c>
      <c r="BN324" s="65" t="str">
        <f t="shared" si="1156"/>
        <v>NM</v>
      </c>
      <c r="BO324" s="85">
        <v>3</v>
      </c>
      <c r="BP324" s="65" t="str">
        <f t="shared" si="1157"/>
        <v>NM</v>
      </c>
      <c r="BQ324" s="85">
        <v>-3</v>
      </c>
      <c r="BR324" s="65" t="str">
        <f t="shared" si="1158"/>
        <v>NM</v>
      </c>
      <c r="BS324" s="85">
        <v>-4</v>
      </c>
      <c r="BT324" s="65" t="str">
        <f t="shared" si="1159"/>
        <v>NM</v>
      </c>
      <c r="BU324" s="85">
        <v>1</v>
      </c>
      <c r="BV324" s="65">
        <f t="shared" si="1160"/>
        <v>0</v>
      </c>
      <c r="BW324" s="85">
        <f>10-3</f>
        <v>7</v>
      </c>
      <c r="BX324" s="65" t="str">
        <f t="shared" si="1161"/>
        <v>NM</v>
      </c>
      <c r="BY324" s="85">
        <v>1</v>
      </c>
      <c r="BZ324" s="65" t="str">
        <f t="shared" si="1162"/>
        <v>NM</v>
      </c>
      <c r="CA324" s="85">
        <v>0</v>
      </c>
      <c r="CB324" s="65" t="str">
        <f t="shared" si="1163"/>
        <v>NM</v>
      </c>
      <c r="CC324" s="85">
        <v>0</v>
      </c>
      <c r="CD324" s="65" t="str">
        <f t="shared" si="1164"/>
        <v>NM</v>
      </c>
      <c r="CE324" s="85">
        <v>11</v>
      </c>
      <c r="CF324" s="65">
        <f t="shared" si="1165"/>
        <v>57.142857142857139</v>
      </c>
      <c r="CG324" s="85">
        <v>-65</v>
      </c>
      <c r="CH324" s="65" t="str">
        <f t="shared" si="1166"/>
        <v>NM</v>
      </c>
      <c r="CI324" s="85">
        <v>9</v>
      </c>
      <c r="CJ324" s="65" t="str">
        <f t="shared" si="1167"/>
        <v>NM</v>
      </c>
      <c r="CK324" s="85">
        <v>44</v>
      </c>
      <c r="CL324" s="65" t="str">
        <f t="shared" si="1168"/>
        <v>NM</v>
      </c>
      <c r="CM324" s="85">
        <f>-19</f>
        <v>-19</v>
      </c>
      <c r="CN324" s="65" t="str">
        <f t="shared" si="1169"/>
        <v>NM</v>
      </c>
      <c r="CO324" s="85">
        <v>27</v>
      </c>
      <c r="CP324" s="65" t="str">
        <f t="shared" si="1170"/>
        <v>NM</v>
      </c>
      <c r="CQ324" s="85">
        <v>-146</v>
      </c>
      <c r="CR324" s="65" t="str">
        <f t="shared" si="1171"/>
        <v>NM</v>
      </c>
      <c r="CS324" s="85">
        <v>22</v>
      </c>
      <c r="CT324" s="65">
        <f t="shared" si="1172"/>
        <v>-50</v>
      </c>
      <c r="CU324" s="85">
        <v>52</v>
      </c>
      <c r="CV324" s="65" t="str">
        <f t="shared" si="1173"/>
        <v>NM</v>
      </c>
      <c r="CW324" s="85">
        <v>-44</v>
      </c>
      <c r="CX324" s="65" t="str">
        <f t="shared" si="1174"/>
        <v>NM</v>
      </c>
      <c r="CY324" s="85">
        <v>62</v>
      </c>
      <c r="CZ324" s="65" t="str">
        <f t="shared" si="1175"/>
        <v>NM</v>
      </c>
      <c r="DA324" s="85">
        <f>30-5</f>
        <v>25</v>
      </c>
      <c r="DB324" s="65">
        <f t="shared" si="1176"/>
        <v>13.636363636363647</v>
      </c>
      <c r="DC324" s="85">
        <v>60</v>
      </c>
      <c r="DD324" s="65">
        <f t="shared" si="1177"/>
        <v>15.384615384615374</v>
      </c>
      <c r="DE324" s="85">
        <v>75</v>
      </c>
      <c r="DF324" s="65" t="str">
        <f t="shared" si="1178"/>
        <v>NM</v>
      </c>
      <c r="DG324" s="85">
        <v>-26</v>
      </c>
      <c r="DH324" s="65" t="str">
        <f t="shared" si="1179"/>
        <v>NM</v>
      </c>
      <c r="DI324" s="85">
        <f>103+18</f>
        <v>121</v>
      </c>
      <c r="DJ324" s="65" t="str">
        <f t="shared" si="1180"/>
        <v>NM</v>
      </c>
      <c r="DK324" s="85">
        <f>-61-6</f>
        <v>-67</v>
      </c>
      <c r="DL324" s="65" t="str">
        <f t="shared" si="1181"/>
        <v>NM</v>
      </c>
      <c r="DM324" s="85">
        <f>15-7</f>
        <v>8</v>
      </c>
      <c r="DN324" s="65" t="str">
        <f t="shared" si="1182"/>
        <v>NM</v>
      </c>
      <c r="DO324" s="85">
        <f>-17+17</f>
        <v>0</v>
      </c>
      <c r="DP324" s="65" t="str">
        <f t="shared" si="1183"/>
        <v>NM</v>
      </c>
      <c r="DQ324" s="85">
        <f>55+39</f>
        <v>94</v>
      </c>
      <c r="DR324" s="65">
        <f t="shared" si="1184"/>
        <v>-22.314049586776864</v>
      </c>
      <c r="DS324" s="85">
        <f>-43-12</f>
        <v>-55</v>
      </c>
      <c r="DT324" s="65">
        <f t="shared" si="1185"/>
        <v>-17.910447761194025</v>
      </c>
      <c r="DU324" s="85">
        <f>8-146</f>
        <v>-138</v>
      </c>
      <c r="DV324" s="65" t="str">
        <f t="shared" si="1186"/>
        <v>NM</v>
      </c>
      <c r="DW324" s="85">
        <f>-17-16</f>
        <v>-33</v>
      </c>
      <c r="DX324" s="65" t="str">
        <f t="shared" si="1186"/>
        <v>NM</v>
      </c>
      <c r="DY324" s="85">
        <f>-10+2</f>
        <v>-8</v>
      </c>
      <c r="DZ324" s="65" t="str">
        <f t="shared" si="1187"/>
        <v>NM</v>
      </c>
      <c r="EA324" s="85">
        <v>-14</v>
      </c>
      <c r="EB324" s="65" t="str">
        <f t="shared" si="1188"/>
        <v>NM</v>
      </c>
      <c r="EC324" s="85">
        <v>73</v>
      </c>
      <c r="ED324" s="65" t="str">
        <f t="shared" si="1189"/>
        <v>NM</v>
      </c>
      <c r="EE324" s="85">
        <v>0</v>
      </c>
      <c r="EF324" s="85" t="str">
        <f t="shared" si="1190"/>
        <v>NM</v>
      </c>
      <c r="EG324" s="85">
        <v>-89</v>
      </c>
      <c r="EH324" s="65" t="str">
        <f t="shared" si="1191"/>
        <v>NM</v>
      </c>
      <c r="EI324" s="85">
        <v>-13</v>
      </c>
      <c r="EJ324" s="65">
        <f t="shared" si="1192"/>
        <v>-7.1428571428571397</v>
      </c>
      <c r="EK324" s="85">
        <v>-5</v>
      </c>
      <c r="EL324" s="65" t="str">
        <f t="shared" si="1193"/>
        <v>NM</v>
      </c>
      <c r="EM324" s="85">
        <v>-7</v>
      </c>
      <c r="EN324" s="65" t="str">
        <f t="shared" si="1194"/>
        <v>NM</v>
      </c>
      <c r="EO324" s="85">
        <v>-1720</v>
      </c>
      <c r="EP324" s="65" t="str">
        <f t="shared" si="1195"/>
        <v>NM</v>
      </c>
      <c r="EQ324" s="85">
        <v>0</v>
      </c>
      <c r="ER324" s="65" t="str">
        <f t="shared" si="1196"/>
        <v>NM</v>
      </c>
      <c r="ES324" s="85">
        <v>0</v>
      </c>
      <c r="ET324" s="65" t="str">
        <f t="shared" si="1197"/>
        <v>NM</v>
      </c>
      <c r="EU324" s="85">
        <v>0</v>
      </c>
      <c r="EV324" s="65" t="str">
        <f t="shared" si="1198"/>
        <v>NM</v>
      </c>
      <c r="EW324" s="85">
        <v>0</v>
      </c>
      <c r="EX324" s="65" t="str">
        <f t="shared" si="1198"/>
        <v>NM</v>
      </c>
      <c r="EY324" s="65"/>
      <c r="EZ324" s="325"/>
      <c r="FA324" s="164"/>
      <c r="FB324" s="188">
        <v>0</v>
      </c>
      <c r="FC324" s="189"/>
      <c r="FD324" s="188">
        <v>0</v>
      </c>
      <c r="FE324" s="65" t="str">
        <f t="shared" si="1199"/>
        <v>NM</v>
      </c>
      <c r="FF324" s="190">
        <f>C324+E324+G324+I324</f>
        <v>99</v>
      </c>
      <c r="FG324" s="65" t="str">
        <f t="shared" si="1200"/>
        <v>NM</v>
      </c>
      <c r="FH324" s="190">
        <f>K324+M324+O324+Q324</f>
        <v>1</v>
      </c>
      <c r="FI324" s="65" t="str">
        <f t="shared" si="1201"/>
        <v>NM</v>
      </c>
      <c r="FJ324" s="188">
        <v>0</v>
      </c>
      <c r="FK324" s="65" t="str">
        <f t="shared" si="1202"/>
        <v>NM</v>
      </c>
      <c r="FL324" s="191">
        <f>+AA324+AC324+AE324+AG324</f>
        <v>-3</v>
      </c>
      <c r="FM324" s="65" t="str">
        <f t="shared" si="1203"/>
        <v>NM</v>
      </c>
      <c r="FN324" s="190">
        <f>AI324+AK324+AM324+AO324</f>
        <v>118</v>
      </c>
      <c r="FO324" s="65" t="str">
        <f t="shared" si="1204"/>
        <v>NM</v>
      </c>
      <c r="FP324" s="190">
        <f>AQ324+AS324+AU324+AW324</f>
        <v>25</v>
      </c>
      <c r="FQ324" s="65" t="str">
        <f t="shared" si="1205"/>
        <v>NM</v>
      </c>
      <c r="FR324" s="87">
        <f>AY324+BA324+BC324+BE324</f>
        <v>7</v>
      </c>
      <c r="FS324" s="65" t="str">
        <f t="shared" si="1206"/>
        <v>NM</v>
      </c>
      <c r="FT324" s="87">
        <f>BG324+BI324+BK324+BM324</f>
        <v>2</v>
      </c>
      <c r="FU324" s="65" t="str">
        <f t="shared" si="1207"/>
        <v>NM</v>
      </c>
      <c r="FV324" s="87">
        <f>BO324+BQ324+BS324+BU324</f>
        <v>-3</v>
      </c>
      <c r="FW324" s="65" t="str">
        <f t="shared" si="1208"/>
        <v>NM</v>
      </c>
      <c r="FX324" s="87">
        <f>BW324+BY324+CA324+CC324</f>
        <v>8</v>
      </c>
      <c r="FY324" s="65" t="str">
        <f t="shared" si="1209"/>
        <v>NM</v>
      </c>
      <c r="FZ324" s="87">
        <f>CE324+CG324+CI324+CK324</f>
        <v>-1</v>
      </c>
      <c r="GA324" s="65" t="str">
        <f t="shared" si="1210"/>
        <v>NM</v>
      </c>
      <c r="GB324" s="87">
        <f>CM324+CO324+CQ324+CS324</f>
        <v>-116</v>
      </c>
      <c r="GC324" s="65" t="str">
        <f t="shared" si="1211"/>
        <v>NM</v>
      </c>
      <c r="GD324" s="87">
        <f>CU324+CW324+CY324+DA324</f>
        <v>95</v>
      </c>
      <c r="GE324" s="65" t="str">
        <f t="shared" si="1212"/>
        <v>NM</v>
      </c>
      <c r="GF324" s="87">
        <f>DC324+DE324+DG324+DI324</f>
        <v>230</v>
      </c>
      <c r="GG324" s="65" t="str">
        <f t="shared" si="1213"/>
        <v>NM</v>
      </c>
      <c r="GH324" s="87">
        <f>DK324+DM324+DO324+DQ324</f>
        <v>35</v>
      </c>
      <c r="GI324" s="65" t="str">
        <f t="shared" si="1214"/>
        <v>NM</v>
      </c>
      <c r="GJ324" s="87">
        <f>DS324+DU324+DW324+DY324</f>
        <v>-234</v>
      </c>
      <c r="GK324" s="65" t="str">
        <f t="shared" si="1215"/>
        <v>NM</v>
      </c>
      <c r="GL324" s="87">
        <f>EA324+EC324+EE324+EG324</f>
        <v>-30</v>
      </c>
      <c r="GM324" s="65" t="str">
        <f t="shared" si="1215"/>
        <v>NM</v>
      </c>
      <c r="GN324" s="87">
        <f>EI324+EK324+EM324+EO324</f>
        <v>-1745</v>
      </c>
      <c r="GO324" s="65" t="str">
        <f t="shared" si="1216"/>
        <v>NM</v>
      </c>
      <c r="GP324" s="87">
        <f>EQ324+ES324+EU324+EW324</f>
        <v>0</v>
      </c>
      <c r="GQ324" s="65" t="str">
        <f t="shared" si="1217"/>
        <v>NM</v>
      </c>
      <c r="GR324" s="85">
        <v>0</v>
      </c>
      <c r="GS324" s="65" t="str">
        <f t="shared" si="1215"/>
        <v>NM</v>
      </c>
      <c r="GT324" s="85">
        <v>0</v>
      </c>
      <c r="GU324" s="65" t="str">
        <f t="shared" si="1215"/>
        <v>NM</v>
      </c>
      <c r="GV324" s="85">
        <v>0</v>
      </c>
      <c r="GW324" s="65" t="str">
        <f t="shared" si="1215"/>
        <v>NM</v>
      </c>
      <c r="GX324" s="85">
        <v>0</v>
      </c>
      <c r="GY324" s="65" t="str">
        <f t="shared" si="1218"/>
        <v>NM</v>
      </c>
      <c r="GZ324" s="67">
        <f t="shared" si="947"/>
        <v>-100</v>
      </c>
      <c r="HA324" s="280"/>
      <c r="HB324" s="57"/>
      <c r="HC324"/>
      <c r="HD324"/>
      <c r="HE324"/>
      <c r="HF324"/>
      <c r="HG324"/>
      <c r="HH324"/>
    </row>
    <row r="325" spans="1:216" s="2" customFormat="1" ht="13.5" customHeight="1" x14ac:dyDescent="0.2">
      <c r="A325" s="4"/>
      <c r="B325" s="54" t="s">
        <v>246</v>
      </c>
      <c r="C325" s="198">
        <f>C321+C322+C323+C324</f>
        <v>-3</v>
      </c>
      <c r="D325" s="63"/>
      <c r="E325" s="198">
        <f>E321+E322+E323+E324</f>
        <v>41</v>
      </c>
      <c r="F325" s="63"/>
      <c r="G325" s="198">
        <f>G321+G322+G323+G324</f>
        <v>-6.9</v>
      </c>
      <c r="H325" s="63"/>
      <c r="I325" s="198">
        <f>I321+I322+I323+I324</f>
        <v>-2</v>
      </c>
      <c r="J325" s="63"/>
      <c r="K325" s="198">
        <f>K321+K322+K323+K324</f>
        <v>1</v>
      </c>
      <c r="L325" s="63" t="str">
        <f t="shared" si="1129"/>
        <v>NM</v>
      </c>
      <c r="M325" s="198">
        <f>M321+M322+M323+M324</f>
        <v>-24</v>
      </c>
      <c r="N325" s="63" t="str">
        <f t="shared" si="1130"/>
        <v>NM</v>
      </c>
      <c r="O325" s="198">
        <f>O321+O322+O323+O324</f>
        <v>9</v>
      </c>
      <c r="P325" s="63" t="str">
        <f t="shared" si="1131"/>
        <v>NM</v>
      </c>
      <c r="Q325" s="198">
        <f>Q321+Q322+Q323+Q324</f>
        <v>-19</v>
      </c>
      <c r="R325" s="63" t="str">
        <f t="shared" si="1132"/>
        <v>NM</v>
      </c>
      <c r="S325" s="198">
        <f>S321+S322+S323+S324</f>
        <v>-9</v>
      </c>
      <c r="T325" s="63" t="str">
        <f t="shared" si="1133"/>
        <v>NM</v>
      </c>
      <c r="U325" s="198">
        <f>U321+U322+U323+U324</f>
        <v>10</v>
      </c>
      <c r="V325" s="63" t="str">
        <f t="shared" si="1134"/>
        <v>NM</v>
      </c>
      <c r="W325" s="198">
        <f>W321+W322+W323+W324</f>
        <v>30</v>
      </c>
      <c r="X325" s="63" t="str">
        <f t="shared" si="1135"/>
        <v>NM</v>
      </c>
      <c r="Y325" s="198">
        <f>Y321+Y322+Y323+Y324</f>
        <v>-9</v>
      </c>
      <c r="Z325" s="63" t="str">
        <f t="shared" si="1136"/>
        <v>NM</v>
      </c>
      <c r="AA325" s="198">
        <f>AA321+AA322+AA323+AA324</f>
        <v>-7</v>
      </c>
      <c r="AB325" s="63">
        <f t="shared" si="1137"/>
        <v>-22.222222222222221</v>
      </c>
      <c r="AC325" s="198">
        <f>AC321+AC322+AC323+AC324</f>
        <v>8</v>
      </c>
      <c r="AD325" s="63">
        <f t="shared" si="1138"/>
        <v>-19.999999999999996</v>
      </c>
      <c r="AE325" s="198">
        <f>AE321+AE322+AE323+AE324</f>
        <v>-8</v>
      </c>
      <c r="AF325" s="63" t="str">
        <f t="shared" si="1139"/>
        <v>NM</v>
      </c>
      <c r="AG325" s="198">
        <f>AG321+AG322+AG323+AG324</f>
        <v>-189</v>
      </c>
      <c r="AH325" s="63" t="str">
        <f t="shared" si="1140"/>
        <v>NM</v>
      </c>
      <c r="AI325" s="198">
        <f>AI321+AI322+AI323+AI324</f>
        <v>20</v>
      </c>
      <c r="AJ325" s="63" t="str">
        <f t="shared" si="1141"/>
        <v>NM</v>
      </c>
      <c r="AK325" s="198">
        <f>AK321+AK322+AK323+AK324</f>
        <v>-26</v>
      </c>
      <c r="AL325" s="63" t="str">
        <f t="shared" si="1142"/>
        <v>NM</v>
      </c>
      <c r="AM325" s="198">
        <f>AM321+AM322+AM323+AM324</f>
        <v>2</v>
      </c>
      <c r="AN325" s="63" t="str">
        <f t="shared" si="1143"/>
        <v>NM</v>
      </c>
      <c r="AO325" s="198">
        <f>AO321+AO322+AO323+AO324</f>
        <v>118</v>
      </c>
      <c r="AP325" s="63" t="str">
        <f t="shared" si="1144"/>
        <v>NM</v>
      </c>
      <c r="AQ325" s="198">
        <f>AQ321+AQ322+AQ323+AQ324</f>
        <v>-7</v>
      </c>
      <c r="AR325" s="63" t="str">
        <f t="shared" si="1145"/>
        <v>NM</v>
      </c>
      <c r="AS325" s="198">
        <f>AS321+AS322+AS323+AS324</f>
        <v>10</v>
      </c>
      <c r="AT325" s="63" t="str">
        <f t="shared" si="1146"/>
        <v>NM</v>
      </c>
      <c r="AU325" s="198">
        <f>AU321+AU322+AU323+AU324</f>
        <v>122</v>
      </c>
      <c r="AV325" s="63" t="str">
        <f t="shared" si="1147"/>
        <v>NM</v>
      </c>
      <c r="AW325" s="198">
        <f>AW321+AW322+AW323+AW324</f>
        <v>66</v>
      </c>
      <c r="AX325" s="63">
        <f t="shared" si="1148"/>
        <v>-44.067796610169495</v>
      </c>
      <c r="AY325" s="198">
        <f>AY321+AY322+AY323+AY324</f>
        <v>11</v>
      </c>
      <c r="AZ325" s="63" t="str">
        <f t="shared" si="1149"/>
        <v>NM</v>
      </c>
      <c r="BA325" s="198">
        <f>BA321+BA322+BA323+BA324</f>
        <v>32</v>
      </c>
      <c r="BB325" s="63" t="str">
        <f t="shared" si="1150"/>
        <v>NM</v>
      </c>
      <c r="BC325" s="198">
        <f>BC321+BC322+BC323+BC324</f>
        <v>4</v>
      </c>
      <c r="BD325" s="63" t="str">
        <f t="shared" si="1151"/>
        <v>NM</v>
      </c>
      <c r="BE325" s="198">
        <f>BE321+BE322+BE323+BE324</f>
        <v>3</v>
      </c>
      <c r="BF325" s="63" t="str">
        <f t="shared" si="1152"/>
        <v>NM</v>
      </c>
      <c r="BG325" s="198">
        <f>BG321+BG322+BG323+BG324</f>
        <v>9</v>
      </c>
      <c r="BH325" s="63">
        <f t="shared" si="1153"/>
        <v>-18.181818181818176</v>
      </c>
      <c r="BI325" s="198">
        <f>BI321+BI322+BI323+BI324</f>
        <v>8</v>
      </c>
      <c r="BJ325" s="63" t="str">
        <f t="shared" si="1154"/>
        <v>NM</v>
      </c>
      <c r="BK325" s="198">
        <f>BK321+BK322+BK323+BK324</f>
        <v>3</v>
      </c>
      <c r="BL325" s="63">
        <f t="shared" si="1155"/>
        <v>-25</v>
      </c>
      <c r="BM325" s="198">
        <f>BM321+BM322+BM323+BM324</f>
        <v>0</v>
      </c>
      <c r="BN325" s="63" t="str">
        <f t="shared" si="1156"/>
        <v>NM</v>
      </c>
      <c r="BO325" s="198">
        <f>BO321+BO322+BO323+BO324</f>
        <v>-1</v>
      </c>
      <c r="BP325" s="63" t="str">
        <f t="shared" si="1157"/>
        <v>NM</v>
      </c>
      <c r="BQ325" s="198">
        <f>BQ321+BQ322+BQ323+BQ324</f>
        <v>-4</v>
      </c>
      <c r="BR325" s="63" t="str">
        <f t="shared" si="1158"/>
        <v>NM</v>
      </c>
      <c r="BS325" s="198">
        <f>BS321+BS322+BS323+BS324</f>
        <v>-393</v>
      </c>
      <c r="BT325" s="63" t="str">
        <f t="shared" si="1159"/>
        <v>NM</v>
      </c>
      <c r="BU325" s="198">
        <f>BU321+BU322+BU323+BU324</f>
        <v>-261</v>
      </c>
      <c r="BV325" s="63" t="str">
        <f t="shared" si="1160"/>
        <v>NM</v>
      </c>
      <c r="BW325" s="198">
        <f>BW321+BW322+BW323+BW324</f>
        <v>1</v>
      </c>
      <c r="BX325" s="63" t="str">
        <f t="shared" si="1161"/>
        <v>NM</v>
      </c>
      <c r="BY325" s="198">
        <f>BY321+BY322+BY323+BY324</f>
        <v>-248</v>
      </c>
      <c r="BZ325" s="63" t="str">
        <f t="shared" si="1162"/>
        <v>NM</v>
      </c>
      <c r="CA325" s="198">
        <f>CA321+CA322+CA323+CA324</f>
        <v>-226</v>
      </c>
      <c r="CB325" s="63">
        <f t="shared" si="1163"/>
        <v>-42.493638676844782</v>
      </c>
      <c r="CC325" s="198">
        <f>CC321+CC322+CC323+CC324</f>
        <v>-307</v>
      </c>
      <c r="CD325" s="63">
        <f t="shared" si="1164"/>
        <v>17.624521072796927</v>
      </c>
      <c r="CE325" s="198">
        <f>CE321+CE322+CE323+CE324</f>
        <v>-30</v>
      </c>
      <c r="CF325" s="63" t="str">
        <f t="shared" si="1165"/>
        <v>NM</v>
      </c>
      <c r="CG325" s="198">
        <f>CG321+CG322+CG323+CG324</f>
        <v>-58</v>
      </c>
      <c r="CH325" s="63" t="str">
        <f t="shared" si="1166"/>
        <v>NM</v>
      </c>
      <c r="CI325" s="198">
        <f>CI321+CI322+CI323+CI324</f>
        <v>6</v>
      </c>
      <c r="CJ325" s="63" t="str">
        <f t="shared" si="1167"/>
        <v>NM</v>
      </c>
      <c r="CK325" s="198">
        <f>CK321+CK322+CK323+CK324</f>
        <v>-191</v>
      </c>
      <c r="CL325" s="63">
        <f t="shared" si="1168"/>
        <v>-37.785016286644947</v>
      </c>
      <c r="CM325" s="198">
        <f>CM321+CM322+CM323+CM324</f>
        <v>-376</v>
      </c>
      <c r="CN325" s="63" t="str">
        <f t="shared" si="1169"/>
        <v>NM</v>
      </c>
      <c r="CO325" s="198">
        <f>CO321+CO322+CO323+CO324</f>
        <v>-453</v>
      </c>
      <c r="CP325" s="63" t="str">
        <f t="shared" si="1170"/>
        <v>NM</v>
      </c>
      <c r="CQ325" s="198">
        <f>CQ321+CQ322+CQ323+CQ324</f>
        <v>-34</v>
      </c>
      <c r="CR325" s="63" t="str">
        <f t="shared" si="1171"/>
        <v>NM</v>
      </c>
      <c r="CS325" s="198">
        <f>CS321+CS322+CS323+CS324</f>
        <v>-146</v>
      </c>
      <c r="CT325" s="63">
        <f t="shared" si="1172"/>
        <v>-23.560209424083766</v>
      </c>
      <c r="CU325" s="198">
        <f>CU321+CU322+CU323+CU324</f>
        <v>-29</v>
      </c>
      <c r="CV325" s="63" t="str">
        <f t="shared" si="1173"/>
        <v>NM</v>
      </c>
      <c r="CW325" s="198">
        <f>CW321+CW322+CW323+CW324</f>
        <v>-272</v>
      </c>
      <c r="CX325" s="63">
        <f t="shared" si="1174"/>
        <v>-39.95584988962473</v>
      </c>
      <c r="CY325" s="198">
        <f>CY321+CY322+CY323+CY324</f>
        <v>185.6</v>
      </c>
      <c r="CZ325" s="63" t="str">
        <f t="shared" si="1175"/>
        <v>NM</v>
      </c>
      <c r="DA325" s="198">
        <f>DA321+DA322+DA323+DA324</f>
        <v>-116</v>
      </c>
      <c r="DB325" s="63">
        <f t="shared" si="1176"/>
        <v>-20.547945205479458</v>
      </c>
      <c r="DC325" s="198">
        <f>DC321+DC322+DC323+DC324</f>
        <v>102</v>
      </c>
      <c r="DD325" s="63" t="str">
        <f t="shared" si="1177"/>
        <v>NM</v>
      </c>
      <c r="DE325" s="198">
        <f>DE321+DE322+DE323+DE324</f>
        <v>130</v>
      </c>
      <c r="DF325" s="63" t="str">
        <f t="shared" si="1178"/>
        <v>NM</v>
      </c>
      <c r="DG325" s="198">
        <f>DG321+DG322+DG323+DG324</f>
        <v>15</v>
      </c>
      <c r="DH325" s="63" t="str">
        <f t="shared" si="1179"/>
        <v>NM</v>
      </c>
      <c r="DI325" s="198">
        <f>DI321+DI322+DI323+DI324</f>
        <v>24</v>
      </c>
      <c r="DJ325" s="63" t="str">
        <f t="shared" si="1180"/>
        <v>NM</v>
      </c>
      <c r="DK325" s="198">
        <f>DK321+DK322+DK323+DK324</f>
        <v>-42</v>
      </c>
      <c r="DL325" s="63" t="str">
        <f t="shared" si="1181"/>
        <v>NM</v>
      </c>
      <c r="DM325" s="198">
        <f>DM321+DM322+DM323+DM324</f>
        <v>53</v>
      </c>
      <c r="DN325" s="63" t="str">
        <f t="shared" si="1182"/>
        <v>NM</v>
      </c>
      <c r="DO325" s="198">
        <f>DO321+DO322+DO323+DO324</f>
        <v>21</v>
      </c>
      <c r="DP325" s="63">
        <f t="shared" si="1183"/>
        <v>39.999999999999993</v>
      </c>
      <c r="DQ325" s="198">
        <f>DQ321+DQ322+DQ323+DQ324</f>
        <v>122</v>
      </c>
      <c r="DR325" s="63" t="str">
        <f t="shared" si="1184"/>
        <v>NM</v>
      </c>
      <c r="DS325" s="198">
        <f>DS321+DS322+DS323+DS324</f>
        <v>-15</v>
      </c>
      <c r="DT325" s="63" t="str">
        <f t="shared" si="1185"/>
        <v>NM</v>
      </c>
      <c r="DU325" s="198">
        <f>DU321+DU322+DU323+DU324</f>
        <v>-78</v>
      </c>
      <c r="DV325" s="63" t="str">
        <f t="shared" si="1186"/>
        <v>NM</v>
      </c>
      <c r="DW325" s="198">
        <f>DW321+DW322+DW323+DW324</f>
        <v>-105</v>
      </c>
      <c r="DX325" s="63" t="str">
        <f t="shared" si="1186"/>
        <v>NM</v>
      </c>
      <c r="DY325" s="198">
        <f t="shared" ref="DY325:EA325" si="1219">DY321+DY322+DY323+DY324</f>
        <v>62</v>
      </c>
      <c r="DZ325" s="63">
        <f t="shared" si="1187"/>
        <v>-49.180327868852459</v>
      </c>
      <c r="EA325" s="198">
        <f t="shared" si="1219"/>
        <v>26</v>
      </c>
      <c r="EB325" s="63" t="str">
        <f t="shared" si="1188"/>
        <v>NM</v>
      </c>
      <c r="EC325" s="198">
        <f t="shared" ref="EC325:EG325" si="1220">EC321+EC322+EC323+EC324</f>
        <v>-135</v>
      </c>
      <c r="ED325" s="63">
        <f t="shared" si="1189"/>
        <v>73.07692307692308</v>
      </c>
      <c r="EE325" s="198">
        <f t="shared" si="1220"/>
        <v>-85</v>
      </c>
      <c r="EF325" s="63">
        <f t="shared" si="1190"/>
        <v>-19.047619047619047</v>
      </c>
      <c r="EG325" s="198">
        <f t="shared" si="1220"/>
        <v>162</v>
      </c>
      <c r="EH325" s="63" t="str">
        <f t="shared" si="1191"/>
        <v>NM</v>
      </c>
      <c r="EI325" s="198">
        <f t="shared" ref="EI325" si="1221">EI321+EI322+EI323+EI324</f>
        <v>-84</v>
      </c>
      <c r="EJ325" s="63" t="str">
        <f t="shared" si="1192"/>
        <v>NM</v>
      </c>
      <c r="EK325" s="198">
        <f t="shared" ref="EK325:EM325" si="1222">EK321+EK322+EK323+EK324</f>
        <v>-18</v>
      </c>
      <c r="EL325" s="63" t="str">
        <f t="shared" si="1193"/>
        <v>NM</v>
      </c>
      <c r="EM325" s="198">
        <f t="shared" si="1222"/>
        <v>40</v>
      </c>
      <c r="EN325" s="63" t="str">
        <f t="shared" si="1194"/>
        <v>NM</v>
      </c>
      <c r="EO325" s="198">
        <f t="shared" ref="EO325" si="1223">EO321+EO322+EO323+EO324</f>
        <v>-1682</v>
      </c>
      <c r="EP325" s="63" t="str">
        <f t="shared" si="1195"/>
        <v>NM</v>
      </c>
      <c r="EQ325" s="198">
        <f t="shared" ref="EQ325:ES325" si="1224">EQ321+EQ322+EQ323+EQ324</f>
        <v>-6.4814213801263509</v>
      </c>
      <c r="ER325" s="63" t="str">
        <f t="shared" si="1196"/>
        <v>NM</v>
      </c>
      <c r="ES325" s="198">
        <f t="shared" si="1224"/>
        <v>-6.444209671731107</v>
      </c>
      <c r="ET325" s="63" t="str">
        <f t="shared" si="1197"/>
        <v>NM</v>
      </c>
      <c r="EU325" s="198">
        <f t="shared" ref="EU325" si="1225">EU321+EU322+EU323+EU324</f>
        <v>-6.4203092465322085</v>
      </c>
      <c r="EV325" s="63" t="str">
        <f t="shared" si="1198"/>
        <v>NM</v>
      </c>
      <c r="EW325" s="198">
        <f t="shared" ref="EW325" si="1226">EW321+EW322+EW323+EW324</f>
        <v>-6.4274198032201593</v>
      </c>
      <c r="EX325" s="63" t="str">
        <f t="shared" si="1198"/>
        <v>NM</v>
      </c>
      <c r="EY325" s="63"/>
      <c r="EZ325" s="325"/>
      <c r="FA325" s="164"/>
      <c r="FB325" s="198">
        <f>FB321+FB322+FB323+FB324</f>
        <v>58</v>
      </c>
      <c r="FC325" s="189"/>
      <c r="FD325" s="198">
        <f>FD321+FD322+FD323+FD324</f>
        <v>21</v>
      </c>
      <c r="FE325" s="65" t="str">
        <f t="shared" si="1199"/>
        <v>NM</v>
      </c>
      <c r="FF325" s="198">
        <f>FF321+FF322+FF323+FF324</f>
        <v>29.099999999999994</v>
      </c>
      <c r="FG325" s="65">
        <f t="shared" si="1200"/>
        <v>38.571428571428548</v>
      </c>
      <c r="FH325" s="198">
        <f>FH321+FH322+FH323+FH324</f>
        <v>-33</v>
      </c>
      <c r="FI325" s="65" t="str">
        <f t="shared" si="1201"/>
        <v>NM</v>
      </c>
      <c r="FJ325" s="198">
        <f>FJ321+FJ322+FJ323+FJ324</f>
        <v>-15</v>
      </c>
      <c r="FK325" s="65" t="str">
        <f t="shared" si="1202"/>
        <v>NM</v>
      </c>
      <c r="FL325" s="198">
        <f>FL321+FL322+FL323+FL324</f>
        <v>-196</v>
      </c>
      <c r="FM325" s="65" t="str">
        <f t="shared" si="1203"/>
        <v>NM</v>
      </c>
      <c r="FN325" s="198">
        <f>FN321+FN322+FN323+FN324</f>
        <v>114</v>
      </c>
      <c r="FO325" s="65" t="str">
        <f t="shared" si="1204"/>
        <v>NM</v>
      </c>
      <c r="FP325" s="198">
        <f>FP321+FP322+FP323+FP324</f>
        <v>191</v>
      </c>
      <c r="FQ325" s="65">
        <f t="shared" si="1205"/>
        <v>67.543859649122822</v>
      </c>
      <c r="FR325" s="198">
        <f>FR321+FR322+FR323+FR324</f>
        <v>50</v>
      </c>
      <c r="FS325" s="65" t="str">
        <f t="shared" si="1206"/>
        <v>NM</v>
      </c>
      <c r="FT325" s="198">
        <f>FT321+FT322+FT323+FT324</f>
        <v>20</v>
      </c>
      <c r="FU325" s="65" t="str">
        <f t="shared" si="1207"/>
        <v>NM</v>
      </c>
      <c r="FV325" s="198">
        <f>FV321+FV322+FV323+FV324</f>
        <v>-659</v>
      </c>
      <c r="FW325" s="65" t="str">
        <f t="shared" si="1208"/>
        <v>NM</v>
      </c>
      <c r="FX325" s="198">
        <f>FX321+FX322+FX323+FX324</f>
        <v>-780</v>
      </c>
      <c r="FY325" s="65">
        <f t="shared" si="1209"/>
        <v>18.361153262518968</v>
      </c>
      <c r="FZ325" s="198">
        <f>FZ321+FZ322+FZ323+FZ324</f>
        <v>-273</v>
      </c>
      <c r="GA325" s="65" t="str">
        <f t="shared" si="1210"/>
        <v>NM</v>
      </c>
      <c r="GB325" s="198">
        <f>GB321+GB322+GB323+GB324</f>
        <v>-1009</v>
      </c>
      <c r="GC325" s="65" t="str">
        <f t="shared" si="1211"/>
        <v>NM</v>
      </c>
      <c r="GD325" s="198">
        <f>GD321+GD322+GD323+GD324</f>
        <v>-231.39999999999998</v>
      </c>
      <c r="GE325" s="65" t="str">
        <f t="shared" si="1212"/>
        <v>NM</v>
      </c>
      <c r="GF325" s="198">
        <f>GF321+GF322+GF323+GF324</f>
        <v>271</v>
      </c>
      <c r="GG325" s="65" t="str">
        <f t="shared" si="1213"/>
        <v>NM</v>
      </c>
      <c r="GH325" s="198">
        <f>GH321+GH322+GH323+GH324</f>
        <v>154</v>
      </c>
      <c r="GI325" s="65">
        <f t="shared" si="1214"/>
        <v>-43.173431734317347</v>
      </c>
      <c r="GJ325" s="198">
        <f>GJ321+GJ322+GJ323+GJ324</f>
        <v>-136</v>
      </c>
      <c r="GK325" s="65" t="str">
        <f t="shared" si="1215"/>
        <v>NM</v>
      </c>
      <c r="GL325" s="198">
        <f>GL321+GL322+GL323+GL324</f>
        <v>-32</v>
      </c>
      <c r="GM325" s="65" t="str">
        <f t="shared" si="1215"/>
        <v>NM</v>
      </c>
      <c r="GN325" s="198">
        <f>GN321+GN322+GN323+GN324</f>
        <v>-1744</v>
      </c>
      <c r="GO325" s="65" t="str">
        <f t="shared" si="1216"/>
        <v>NM</v>
      </c>
      <c r="GP325" s="198">
        <f>GP321+GP322+GP323+GP324</f>
        <v>-25.773360101609825</v>
      </c>
      <c r="GQ325" s="65" t="str">
        <f t="shared" si="1217"/>
        <v>NM</v>
      </c>
      <c r="GR325" s="198">
        <f>GR321+GR322+GR323+GR324</f>
        <v>-26.103396035893653</v>
      </c>
      <c r="GS325" s="65">
        <f t="shared" si="1215"/>
        <v>1.2805312655497003</v>
      </c>
      <c r="GT325" s="198">
        <f>GT321+GT322+GT323+GT324</f>
        <v>-26.570522130513641</v>
      </c>
      <c r="GU325" s="65">
        <f t="shared" si="1215"/>
        <v>1.7895223057477372</v>
      </c>
      <c r="GV325" s="198">
        <f>GV321+GV322+GV323+GV324</f>
        <v>-27.156681864725446</v>
      </c>
      <c r="GW325" s="65">
        <f t="shared" si="1215"/>
        <v>2.2060527502342886</v>
      </c>
      <c r="GX325" s="198">
        <f>GX321+GX322+GX323+GX324</f>
        <v>-27.862382222081536</v>
      </c>
      <c r="GY325" s="65">
        <f t="shared" si="1218"/>
        <v>2.5986251224334733</v>
      </c>
      <c r="GZ325" s="67">
        <f t="shared" si="947"/>
        <v>-56.278570502959177</v>
      </c>
      <c r="HA325" s="280"/>
      <c r="HB325" s="57"/>
      <c r="HC325"/>
      <c r="HD325"/>
      <c r="HE325"/>
      <c r="HF325"/>
      <c r="HG325"/>
      <c r="HH325"/>
    </row>
    <row r="326" spans="1:216" s="114" customFormat="1" ht="13.5" customHeight="1" x14ac:dyDescent="0.2">
      <c r="A326" s="4" t="s">
        <v>518</v>
      </c>
      <c r="B326" s="61" t="s">
        <v>374</v>
      </c>
      <c r="C326" s="127">
        <f>C314+C325</f>
        <v>156</v>
      </c>
      <c r="D326" s="63"/>
      <c r="E326" s="127">
        <f>E314+E325</f>
        <v>202</v>
      </c>
      <c r="F326" s="63"/>
      <c r="G326" s="127">
        <f>G314+G325</f>
        <v>162.49999999999994</v>
      </c>
      <c r="H326" s="63"/>
      <c r="I326" s="127">
        <f>I314+I325</f>
        <v>166</v>
      </c>
      <c r="J326" s="63"/>
      <c r="K326" s="127">
        <f>K314+K325</f>
        <v>178</v>
      </c>
      <c r="L326" s="63">
        <f t="shared" si="1129"/>
        <v>14.102564102564097</v>
      </c>
      <c r="M326" s="127">
        <f>M314+M325</f>
        <v>153</v>
      </c>
      <c r="N326" s="63">
        <f t="shared" si="1130"/>
        <v>-24.257425742574256</v>
      </c>
      <c r="O326" s="127">
        <f>O314+O325</f>
        <v>192.89999999999998</v>
      </c>
      <c r="P326" s="63">
        <f t="shared" si="1131"/>
        <v>18.707692307692337</v>
      </c>
      <c r="Q326" s="127">
        <f>Q314+Q325</f>
        <v>163</v>
      </c>
      <c r="R326" s="63">
        <f t="shared" si="1132"/>
        <v>-1.8072289156626509</v>
      </c>
      <c r="S326" s="127">
        <f>S314+S325</f>
        <v>183</v>
      </c>
      <c r="T326" s="63">
        <f t="shared" si="1133"/>
        <v>2.8089887640449396</v>
      </c>
      <c r="U326" s="127">
        <f>U314+U325</f>
        <v>212</v>
      </c>
      <c r="V326" s="63">
        <f t="shared" si="1134"/>
        <v>38.562091503267972</v>
      </c>
      <c r="W326" s="127">
        <f>W314+W325</f>
        <v>240</v>
      </c>
      <c r="X326" s="63">
        <f t="shared" si="1135"/>
        <v>24.416796267496132</v>
      </c>
      <c r="Y326" s="127">
        <f>Y314+Y325</f>
        <v>212</v>
      </c>
      <c r="Z326" s="63">
        <f t="shared" si="1136"/>
        <v>30.061349693251536</v>
      </c>
      <c r="AA326" s="127">
        <f>AA314+AA325</f>
        <v>236.59999999999991</v>
      </c>
      <c r="AB326" s="63">
        <f t="shared" si="1137"/>
        <v>29.289617486338738</v>
      </c>
      <c r="AC326" s="127">
        <f>AC314+AC325</f>
        <v>248</v>
      </c>
      <c r="AD326" s="63">
        <f t="shared" si="1138"/>
        <v>16.981132075471695</v>
      </c>
      <c r="AE326" s="127">
        <f>AE314+AE325</f>
        <v>237</v>
      </c>
      <c r="AF326" s="63">
        <f t="shared" si="1139"/>
        <v>-1.2499999999999956</v>
      </c>
      <c r="AG326" s="127">
        <f>AG314+AG325</f>
        <v>73</v>
      </c>
      <c r="AH326" s="63" t="str">
        <f t="shared" si="1140"/>
        <v>NM</v>
      </c>
      <c r="AI326" s="127">
        <f>AI314+AI325</f>
        <v>315</v>
      </c>
      <c r="AJ326" s="63">
        <f t="shared" si="1141"/>
        <v>33.136094674556269</v>
      </c>
      <c r="AK326" s="127">
        <f>AK314+AK325</f>
        <v>265</v>
      </c>
      <c r="AL326" s="63">
        <f t="shared" si="1142"/>
        <v>6.8548387096774244</v>
      </c>
      <c r="AM326" s="127">
        <f>AM314+AM325</f>
        <v>294</v>
      </c>
      <c r="AN326" s="63">
        <f t="shared" si="1143"/>
        <v>24.050632911392398</v>
      </c>
      <c r="AO326" s="127">
        <f>AO314+AO325</f>
        <v>412.40000000000009</v>
      </c>
      <c r="AP326" s="63" t="str">
        <f t="shared" si="1144"/>
        <v>NM</v>
      </c>
      <c r="AQ326" s="127">
        <f>AQ314+AQ325</f>
        <v>328</v>
      </c>
      <c r="AR326" s="63">
        <f t="shared" si="1145"/>
        <v>4.1269841269841345</v>
      </c>
      <c r="AS326" s="127">
        <f>AS314+AS325</f>
        <v>336</v>
      </c>
      <c r="AT326" s="63">
        <f t="shared" si="1146"/>
        <v>26.792452830188672</v>
      </c>
      <c r="AU326" s="127">
        <f>AU314+AU325</f>
        <v>455</v>
      </c>
      <c r="AV326" s="63">
        <f t="shared" si="1147"/>
        <v>54.761904761904766</v>
      </c>
      <c r="AW326" s="127">
        <f>AW314+AW325</f>
        <v>364</v>
      </c>
      <c r="AX326" s="63">
        <f t="shared" si="1148"/>
        <v>-11.736178467507298</v>
      </c>
      <c r="AY326" s="127">
        <f>AY314+AY325</f>
        <v>374.5</v>
      </c>
      <c r="AZ326" s="63">
        <f t="shared" si="1149"/>
        <v>14.176829268292689</v>
      </c>
      <c r="BA326" s="127">
        <f>BA314+BA325</f>
        <v>408</v>
      </c>
      <c r="BB326" s="63">
        <f t="shared" si="1150"/>
        <v>21.42857142857142</v>
      </c>
      <c r="BC326" s="127">
        <f>BC314+BC325</f>
        <v>367</v>
      </c>
      <c r="BD326" s="63">
        <f t="shared" si="1151"/>
        <v>-19.340659340659339</v>
      </c>
      <c r="BE326" s="127">
        <f>BE314+BE325</f>
        <v>331.99999999999994</v>
      </c>
      <c r="BF326" s="63">
        <f t="shared" si="1152"/>
        <v>-8.7912087912088044</v>
      </c>
      <c r="BG326" s="127">
        <f>BG314+BG325</f>
        <v>416</v>
      </c>
      <c r="BH326" s="63">
        <f t="shared" si="1153"/>
        <v>11.081441922563418</v>
      </c>
      <c r="BI326" s="127">
        <f>BI314+BI325</f>
        <v>415</v>
      </c>
      <c r="BJ326" s="63">
        <f t="shared" si="1154"/>
        <v>1.7156862745097978</v>
      </c>
      <c r="BK326" s="127">
        <f>BK314+BK325</f>
        <v>420</v>
      </c>
      <c r="BL326" s="63">
        <f t="shared" si="1155"/>
        <v>14.441416893732972</v>
      </c>
      <c r="BM326" s="127">
        <f>BM314+BM325</f>
        <v>382</v>
      </c>
      <c r="BN326" s="63">
        <f t="shared" si="1156"/>
        <v>15.060240963855431</v>
      </c>
      <c r="BO326" s="127">
        <f>BO314+BO325</f>
        <v>474</v>
      </c>
      <c r="BP326" s="63">
        <f t="shared" si="1157"/>
        <v>13.942307692307686</v>
      </c>
      <c r="BQ326" s="127">
        <f>BQ314+BQ325</f>
        <v>483</v>
      </c>
      <c r="BR326" s="63">
        <f t="shared" si="1158"/>
        <v>16.385542168674693</v>
      </c>
      <c r="BS326" s="127">
        <f>BS314+BS325</f>
        <v>99.600000000000023</v>
      </c>
      <c r="BT326" s="63" t="str">
        <f t="shared" si="1159"/>
        <v>NM</v>
      </c>
      <c r="BU326" s="127">
        <f>BU314+BU325</f>
        <v>197</v>
      </c>
      <c r="BV326" s="63">
        <f t="shared" si="1160"/>
        <v>-48.42931937172775</v>
      </c>
      <c r="BW326" s="127">
        <f>BW314+BW325</f>
        <v>569</v>
      </c>
      <c r="BX326" s="63">
        <f t="shared" si="1161"/>
        <v>20.042194092827014</v>
      </c>
      <c r="BY326" s="127">
        <f>BY314+BY325</f>
        <v>314</v>
      </c>
      <c r="BZ326" s="63">
        <f t="shared" si="1162"/>
        <v>-34.989648033126301</v>
      </c>
      <c r="CA326" s="127">
        <f>CA314+CA325</f>
        <v>363</v>
      </c>
      <c r="CB326" s="63" t="str">
        <f t="shared" si="1163"/>
        <v>NM</v>
      </c>
      <c r="CC326" s="127">
        <f>CC314+CC325</f>
        <v>251</v>
      </c>
      <c r="CD326" s="63">
        <f t="shared" si="1164"/>
        <v>27.411167512690348</v>
      </c>
      <c r="CE326" s="127">
        <f>CE314+CE325</f>
        <v>633.6805171842193</v>
      </c>
      <c r="CF326" s="63">
        <f t="shared" si="1165"/>
        <v>11.367401965592139</v>
      </c>
      <c r="CG326" s="127">
        <f>CG314+CG325</f>
        <v>575.81314502987516</v>
      </c>
      <c r="CH326" s="63">
        <f t="shared" si="1166"/>
        <v>83.379982493590816</v>
      </c>
      <c r="CI326" s="127">
        <f>CI314+CI325</f>
        <v>683.61971075344047</v>
      </c>
      <c r="CJ326" s="63">
        <f t="shared" si="1167"/>
        <v>88.324989188275609</v>
      </c>
      <c r="CK326" s="127">
        <f>CK314+CK325</f>
        <v>435.14545894889807</v>
      </c>
      <c r="CL326" s="63">
        <f t="shared" si="1168"/>
        <v>73.364724680835877</v>
      </c>
      <c r="CM326" s="127">
        <f>CM314+CM325</f>
        <v>389.6</v>
      </c>
      <c r="CN326" s="63">
        <f t="shared" si="1169"/>
        <v>-38.517914085286897</v>
      </c>
      <c r="CO326" s="127">
        <f>CO314+CO325</f>
        <v>273.67123942625983</v>
      </c>
      <c r="CP326" s="63" t="str">
        <f t="shared" si="1170"/>
        <v>NM</v>
      </c>
      <c r="CQ326" s="127">
        <f>CQ314+CQ325</f>
        <v>735.55350989971748</v>
      </c>
      <c r="CR326" s="63">
        <f t="shared" si="1171"/>
        <v>7.5968843977653799</v>
      </c>
      <c r="CS326" s="127">
        <f>CS314+CS325</f>
        <v>534.5</v>
      </c>
      <c r="CT326" s="63">
        <f t="shared" si="1172"/>
        <v>22.832489460212834</v>
      </c>
      <c r="CU326" s="127">
        <f>CU314+CU325</f>
        <v>785</v>
      </c>
      <c r="CV326" s="63" t="str">
        <f t="shared" si="1173"/>
        <v>NM</v>
      </c>
      <c r="CW326" s="127">
        <f>CW314+CW325</f>
        <v>483</v>
      </c>
      <c r="CX326" s="63">
        <f t="shared" si="1174"/>
        <v>76.489133828088413</v>
      </c>
      <c r="CY326" s="127">
        <f>CY314+CY325</f>
        <v>1016.6</v>
      </c>
      <c r="CZ326" s="63">
        <f t="shared" si="1175"/>
        <v>38.208843587545282</v>
      </c>
      <c r="DA326" s="127">
        <f>DA314+DA325</f>
        <v>581</v>
      </c>
      <c r="DB326" s="63">
        <f t="shared" si="1176"/>
        <v>8.6997193638914894</v>
      </c>
      <c r="DC326" s="127">
        <f>DC314+DC325</f>
        <v>888</v>
      </c>
      <c r="DD326" s="63">
        <f t="shared" si="1177"/>
        <v>13.121019108280251</v>
      </c>
      <c r="DE326" s="127">
        <f>DE314+DE325</f>
        <v>885</v>
      </c>
      <c r="DF326" s="63">
        <f t="shared" si="1178"/>
        <v>83.229813664596278</v>
      </c>
      <c r="DG326" s="127">
        <f>DG314+DG325</f>
        <v>698</v>
      </c>
      <c r="DH326" s="63">
        <f t="shared" si="1179"/>
        <v>-31.339759984261264</v>
      </c>
      <c r="DI326" s="127">
        <f>DI314+DI325</f>
        <v>670</v>
      </c>
      <c r="DJ326" s="63">
        <f t="shared" si="1180"/>
        <v>15.3184165232358</v>
      </c>
      <c r="DK326" s="127">
        <f>DK314+DK325</f>
        <v>727</v>
      </c>
      <c r="DL326" s="63">
        <f t="shared" si="1181"/>
        <v>-18.130630630630627</v>
      </c>
      <c r="DM326" s="127">
        <f>DM314+DM325</f>
        <v>804</v>
      </c>
      <c r="DN326" s="63">
        <f t="shared" si="1182"/>
        <v>-9.1525423728813564</v>
      </c>
      <c r="DO326" s="127">
        <f>DO314+DO325</f>
        <v>700</v>
      </c>
      <c r="DP326" s="63">
        <f t="shared" si="1183"/>
        <v>0.28653295128939771</v>
      </c>
      <c r="DQ326" s="127">
        <f>DQ314+DQ325</f>
        <v>697</v>
      </c>
      <c r="DR326" s="63">
        <f t="shared" si="1184"/>
        <v>4.0298507462686484</v>
      </c>
      <c r="DS326" s="127">
        <f>DS314+DS325</f>
        <v>655</v>
      </c>
      <c r="DT326" s="63">
        <f t="shared" si="1185"/>
        <v>-9.9037138927097637</v>
      </c>
      <c r="DU326" s="127">
        <f>DU314+DU325</f>
        <v>563</v>
      </c>
      <c r="DV326" s="63">
        <f t="shared" si="1186"/>
        <v>-29.975124378109452</v>
      </c>
      <c r="DW326" s="127">
        <f>DW314+DW325</f>
        <v>557</v>
      </c>
      <c r="DX326" s="63">
        <f t="shared" si="1186"/>
        <v>-20.428571428571431</v>
      </c>
      <c r="DY326" s="127">
        <f t="shared" ref="DY326:EA326" si="1227">DY314+DY325</f>
        <v>713</v>
      </c>
      <c r="DZ326" s="63">
        <f t="shared" si="1187"/>
        <v>2.2955523672883782</v>
      </c>
      <c r="EA326" s="127">
        <f t="shared" si="1227"/>
        <v>731</v>
      </c>
      <c r="EB326" s="63">
        <f t="shared" si="1188"/>
        <v>11.603053435114496</v>
      </c>
      <c r="EC326" s="127">
        <f t="shared" ref="EC326:EG326" si="1228">EC314+EC325</f>
        <v>548</v>
      </c>
      <c r="ED326" s="63">
        <f t="shared" si="1189"/>
        <v>-2.6642984014209614</v>
      </c>
      <c r="EE326" s="127">
        <f t="shared" si="1228"/>
        <v>629</v>
      </c>
      <c r="EF326" s="63">
        <f t="shared" si="1190"/>
        <v>12.926391382405743</v>
      </c>
      <c r="EG326" s="127">
        <f t="shared" si="1228"/>
        <v>751</v>
      </c>
      <c r="EH326" s="63">
        <f t="shared" si="1191"/>
        <v>5.3295932678821822</v>
      </c>
      <c r="EI326" s="127">
        <f t="shared" ref="EI326" si="1229">EI314+EI325</f>
        <v>592</v>
      </c>
      <c r="EJ326" s="63">
        <f t="shared" si="1192"/>
        <v>-19.015047879616965</v>
      </c>
      <c r="EK326" s="127">
        <f t="shared" ref="EK326:EM326" si="1230">EK314+EK325</f>
        <v>713</v>
      </c>
      <c r="EL326" s="63">
        <f t="shared" si="1193"/>
        <v>30.109489051094897</v>
      </c>
      <c r="EM326" s="127">
        <f t="shared" si="1230"/>
        <v>715.93000000000029</v>
      </c>
      <c r="EN326" s="63">
        <f t="shared" si="1194"/>
        <v>13.820349761526284</v>
      </c>
      <c r="EO326" s="127">
        <f t="shared" ref="EO326" si="1231">EO314+EO325</f>
        <v>-1049.5</v>
      </c>
      <c r="EP326" s="63" t="str">
        <f t="shared" si="1195"/>
        <v>NM</v>
      </c>
      <c r="EQ326" s="127">
        <f t="shared" ref="EQ326:ES326" si="1232">EQ314+EQ325</f>
        <v>761.60984440449568</v>
      </c>
      <c r="ER326" s="63">
        <f t="shared" si="1196"/>
        <v>28.650311554813456</v>
      </c>
      <c r="ES326" s="127">
        <f t="shared" si="1232"/>
        <v>762.35101306091553</v>
      </c>
      <c r="ET326" s="63">
        <f t="shared" si="1197"/>
        <v>6.9216007098058308</v>
      </c>
      <c r="EU326" s="127">
        <f t="shared" ref="EU326" si="1233">EU314+EU325</f>
        <v>769.40684116035061</v>
      </c>
      <c r="EV326" s="63">
        <f t="shared" si="1198"/>
        <v>7.4695628288171001</v>
      </c>
      <c r="EW326" s="127">
        <f t="shared" ref="EW326" si="1234">EW314+EW325</f>
        <v>746.18949362291801</v>
      </c>
      <c r="EX326" s="63" t="str">
        <f t="shared" si="1198"/>
        <v>NM</v>
      </c>
      <c r="EY326" s="63"/>
      <c r="EZ326" s="317"/>
      <c r="FA326" s="59"/>
      <c r="FB326" s="127">
        <f>FB314+FB325</f>
        <v>487.34826037130449</v>
      </c>
      <c r="FC326" s="63"/>
      <c r="FD326" s="127">
        <f>FD314+FD325</f>
        <v>571</v>
      </c>
      <c r="FE326" s="65">
        <f t="shared" si="1199"/>
        <v>17.164673895616712</v>
      </c>
      <c r="FF326" s="127">
        <f>FF314+FF325</f>
        <v>686.50000000000011</v>
      </c>
      <c r="FG326" s="65">
        <f t="shared" si="1200"/>
        <v>20.227670753064821</v>
      </c>
      <c r="FH326" s="127">
        <f>FH314+FH325</f>
        <v>686.90000000000009</v>
      </c>
      <c r="FI326" s="65">
        <f t="shared" si="1201"/>
        <v>5.8266569555720515E-2</v>
      </c>
      <c r="FJ326" s="127">
        <f>FJ314+FJ325</f>
        <v>810</v>
      </c>
      <c r="FK326" s="65">
        <f t="shared" si="1202"/>
        <v>17.921094773620606</v>
      </c>
      <c r="FL326" s="127">
        <f>FL314+FL325</f>
        <v>794.59999999999991</v>
      </c>
      <c r="FM326" s="65">
        <f t="shared" si="1203"/>
        <v>-1.9012345679012443</v>
      </c>
      <c r="FN326" s="127">
        <f>FN314+FN325</f>
        <v>1286.4000000000001</v>
      </c>
      <c r="FO326" s="65">
        <f t="shared" si="1204"/>
        <v>61.89277623961744</v>
      </c>
      <c r="FP326" s="127">
        <f>FP314+FP325</f>
        <v>1483</v>
      </c>
      <c r="FQ326" s="65">
        <f t="shared" si="1205"/>
        <v>15.282960199004968</v>
      </c>
      <c r="FR326" s="127">
        <f>FR314+FR325</f>
        <v>1481.5</v>
      </c>
      <c r="FS326" s="65">
        <f t="shared" si="1206"/>
        <v>-0.10114632501685428</v>
      </c>
      <c r="FT326" s="127">
        <f>FT314+FT325</f>
        <v>1633</v>
      </c>
      <c r="FU326" s="65">
        <f t="shared" si="1207"/>
        <v>10.226122173472829</v>
      </c>
      <c r="FV326" s="127">
        <f>FV314+FV325</f>
        <v>1253.5999999999999</v>
      </c>
      <c r="FW326" s="65">
        <f t="shared" si="1208"/>
        <v>-23.233312921004291</v>
      </c>
      <c r="FX326" s="127">
        <f>FX314+FX325</f>
        <v>1497</v>
      </c>
      <c r="FY326" s="65">
        <f t="shared" si="1209"/>
        <v>19.416081684747933</v>
      </c>
      <c r="FZ326" s="127">
        <f>FZ314+FZ325</f>
        <v>2328.2588319164333</v>
      </c>
      <c r="GA326" s="65">
        <f t="shared" si="1210"/>
        <v>55.528312085266094</v>
      </c>
      <c r="GB326" s="127">
        <f>GB314+GB325</f>
        <v>1933.3247493259769</v>
      </c>
      <c r="GC326" s="65">
        <f t="shared" si="1211"/>
        <v>-16.962636506585426</v>
      </c>
      <c r="GD326" s="127">
        <f>GD314+GD325</f>
        <v>2865.6</v>
      </c>
      <c r="GE326" s="65">
        <f t="shared" si="1212"/>
        <v>48.221347758520452</v>
      </c>
      <c r="GF326" s="127">
        <f>GF314+GF325</f>
        <v>3141</v>
      </c>
      <c r="GG326" s="65">
        <f t="shared" si="1213"/>
        <v>9.6105527638191024</v>
      </c>
      <c r="GH326" s="127">
        <f>GH314+GH325</f>
        <v>2928</v>
      </c>
      <c r="GI326" s="65">
        <f t="shared" si="1214"/>
        <v>-6.7812798471824305</v>
      </c>
      <c r="GJ326" s="127">
        <f>GJ314+GJ325</f>
        <v>2488</v>
      </c>
      <c r="GK326" s="65">
        <f t="shared" si="1215"/>
        <v>-15.02732240437158</v>
      </c>
      <c r="GL326" s="127">
        <f>GL314+GL325</f>
        <v>2659</v>
      </c>
      <c r="GM326" s="65">
        <f t="shared" si="1215"/>
        <v>6.8729903536977499</v>
      </c>
      <c r="GN326" s="127">
        <f>GN314+GN325</f>
        <v>971.43000000000029</v>
      </c>
      <c r="GO326" s="65" t="str">
        <f t="shared" si="1216"/>
        <v>NM</v>
      </c>
      <c r="GP326" s="127">
        <f>GP314+GP325</f>
        <v>3039.5571922486797</v>
      </c>
      <c r="GQ326" s="65" t="str">
        <f t="shared" si="1217"/>
        <v>NM</v>
      </c>
      <c r="GR326" s="127">
        <f>GR314+GR325</f>
        <v>3069.1033091773888</v>
      </c>
      <c r="GS326" s="65">
        <f t="shared" si="1215"/>
        <v>0.9720533307962187</v>
      </c>
      <c r="GT326" s="127">
        <f>GT314+GT325</f>
        <v>3221.5131616886679</v>
      </c>
      <c r="GU326" s="65">
        <f t="shared" si="1215"/>
        <v>4.9659407702417724</v>
      </c>
      <c r="GV326" s="127">
        <f>GV314+GV325</f>
        <v>3339.9044996637317</v>
      </c>
      <c r="GW326" s="65">
        <f t="shared" si="1215"/>
        <v>3.6750226379024031</v>
      </c>
      <c r="GX326" s="127">
        <f>GX314+GX325</f>
        <v>3469.6884267902778</v>
      </c>
      <c r="GY326" s="65">
        <f t="shared" si="1218"/>
        <v>3.8858574291454451</v>
      </c>
      <c r="GZ326" s="67">
        <f t="shared" si="947"/>
        <v>28.99586623015027</v>
      </c>
      <c r="HA326" s="280"/>
      <c r="HB326" s="57"/>
      <c r="HC326"/>
      <c r="HD326"/>
      <c r="HE326"/>
      <c r="HF326"/>
      <c r="HG326"/>
      <c r="HH326"/>
    </row>
    <row r="327" spans="1:216" s="114" customFormat="1" ht="13.5" customHeight="1" x14ac:dyDescent="0.2">
      <c r="A327" s="4"/>
      <c r="B327" s="61"/>
      <c r="C327" s="127"/>
      <c r="D327" s="63"/>
      <c r="E327" s="127"/>
      <c r="F327" s="63"/>
      <c r="G327" s="127"/>
      <c r="H327" s="63"/>
      <c r="I327" s="127"/>
      <c r="J327" s="63"/>
      <c r="K327" s="127"/>
      <c r="L327" s="63"/>
      <c r="M327" s="127"/>
      <c r="N327" s="63"/>
      <c r="O327" s="127"/>
      <c r="P327" s="63"/>
      <c r="Q327" s="127"/>
      <c r="R327" s="63"/>
      <c r="S327" s="127"/>
      <c r="T327" s="63"/>
      <c r="U327" s="127"/>
      <c r="V327" s="63"/>
      <c r="W327" s="127"/>
      <c r="X327" s="63"/>
      <c r="Y327" s="127"/>
      <c r="Z327" s="63"/>
      <c r="AA327" s="127"/>
      <c r="AB327" s="63"/>
      <c r="AC327" s="127"/>
      <c r="AD327" s="63"/>
      <c r="AE327" s="127"/>
      <c r="AF327" s="63"/>
      <c r="AG327" s="127"/>
      <c r="AH327" s="63"/>
      <c r="AI327" s="125"/>
      <c r="AJ327" s="63"/>
      <c r="AK327" s="127"/>
      <c r="AL327" s="63"/>
      <c r="AM327" s="127"/>
      <c r="AN327" s="63"/>
      <c r="AO327" s="145"/>
      <c r="AP327" s="63"/>
      <c r="AQ327" s="145"/>
      <c r="AR327" s="63"/>
      <c r="AS327" s="145"/>
      <c r="AT327" s="63"/>
      <c r="AU327" s="145"/>
      <c r="AV327" s="63"/>
      <c r="AW327" s="145"/>
      <c r="AX327" s="63"/>
      <c r="AY327" s="145"/>
      <c r="AZ327" s="65"/>
      <c r="BA327" s="145"/>
      <c r="BB327" s="65"/>
      <c r="BC327" s="145"/>
      <c r="BD327" s="65"/>
      <c r="BE327" s="145"/>
      <c r="BF327" s="65"/>
      <c r="BG327" s="145"/>
      <c r="BH327" s="65"/>
      <c r="BI327" s="145"/>
      <c r="BJ327" s="65"/>
      <c r="BK327" s="145"/>
      <c r="BL327" s="65"/>
      <c r="BM327" s="145"/>
      <c r="BN327" s="65"/>
      <c r="BO327" s="145"/>
      <c r="BP327" s="65"/>
      <c r="BQ327" s="145"/>
      <c r="BR327" s="65"/>
      <c r="BS327" s="145"/>
      <c r="BT327" s="65"/>
      <c r="BU327" s="145"/>
      <c r="BV327" s="65"/>
      <c r="BW327" s="145"/>
      <c r="BX327" s="65"/>
      <c r="BY327" s="145"/>
      <c r="BZ327" s="65"/>
      <c r="CA327" s="145"/>
      <c r="CB327" s="65"/>
      <c r="CC327" s="145"/>
      <c r="CD327" s="65"/>
      <c r="CE327" s="145"/>
      <c r="CF327" s="65"/>
      <c r="CG327" s="145"/>
      <c r="CH327" s="65"/>
      <c r="CI327" s="145"/>
      <c r="CJ327" s="65"/>
      <c r="CK327" s="145"/>
      <c r="CL327" s="65"/>
      <c r="CM327" s="145"/>
      <c r="CN327" s="65"/>
      <c r="CO327" s="145"/>
      <c r="CP327" s="65"/>
      <c r="CQ327" s="145"/>
      <c r="CR327" s="65"/>
      <c r="CS327" s="145"/>
      <c r="CT327" s="65"/>
      <c r="CU327" s="145"/>
      <c r="CV327" s="65"/>
      <c r="CW327" s="145"/>
      <c r="CX327" s="65"/>
      <c r="CY327" s="145"/>
      <c r="CZ327" s="65"/>
      <c r="DA327" s="145"/>
      <c r="DB327" s="65"/>
      <c r="DC327" s="145"/>
      <c r="DD327" s="65"/>
      <c r="DE327" s="145"/>
      <c r="DF327" s="65"/>
      <c r="DG327" s="145"/>
      <c r="DH327" s="65"/>
      <c r="DI327" s="145"/>
      <c r="DJ327" s="65"/>
      <c r="DK327" s="145"/>
      <c r="DL327" s="65"/>
      <c r="DM327" s="145"/>
      <c r="DN327" s="65"/>
      <c r="DO327" s="145"/>
      <c r="DP327" s="65"/>
      <c r="DQ327" s="145"/>
      <c r="DR327" s="65"/>
      <c r="DS327" s="145"/>
      <c r="DT327" s="65"/>
      <c r="DU327" s="145"/>
      <c r="DV327" s="65"/>
      <c r="DW327" s="145"/>
      <c r="DX327" s="65"/>
      <c r="DY327" s="145"/>
      <c r="DZ327" s="65"/>
      <c r="EA327" s="145"/>
      <c r="EB327" s="65"/>
      <c r="EC327" s="127"/>
      <c r="ED327" s="65"/>
      <c r="EE327" s="127"/>
      <c r="EF327" s="65"/>
      <c r="EG327" s="127"/>
      <c r="EH327" s="65"/>
      <c r="EI327" s="127"/>
      <c r="EJ327" s="65"/>
      <c r="EK327" s="127"/>
      <c r="EL327" s="65"/>
      <c r="EM327" s="127"/>
      <c r="EN327" s="65"/>
      <c r="EO327" s="127"/>
      <c r="EP327" s="65"/>
      <c r="EQ327" s="127"/>
      <c r="ER327" s="65"/>
      <c r="ES327" s="127"/>
      <c r="ET327" s="65"/>
      <c r="EU327" s="127"/>
      <c r="EV327" s="65"/>
      <c r="EW327" s="127"/>
      <c r="EX327" s="65"/>
      <c r="EY327" s="65"/>
      <c r="EZ327" s="317"/>
      <c r="FA327" s="59"/>
      <c r="FB327" s="127"/>
      <c r="FC327" s="63"/>
      <c r="FD327" s="127"/>
      <c r="FE327" s="65"/>
      <c r="FF327" s="127"/>
      <c r="FG327" s="65"/>
      <c r="FH327" s="127"/>
      <c r="FI327" s="65"/>
      <c r="FJ327" s="127"/>
      <c r="FK327" s="65"/>
      <c r="FL327" s="127"/>
      <c r="FM327" s="65"/>
      <c r="FN327" s="127"/>
      <c r="FO327" s="65"/>
      <c r="FP327" s="127"/>
      <c r="FQ327" s="65"/>
      <c r="FR327" s="146"/>
      <c r="FS327" s="65"/>
      <c r="FT327" s="146"/>
      <c r="FU327" s="65"/>
      <c r="FV327" s="146"/>
      <c r="FW327" s="65"/>
      <c r="FX327" s="146"/>
      <c r="FY327" s="65"/>
      <c r="FZ327" s="146"/>
      <c r="GA327" s="65"/>
      <c r="GB327" s="146"/>
      <c r="GC327" s="65"/>
      <c r="GD327" s="146"/>
      <c r="GE327" s="65"/>
      <c r="GF327" s="146"/>
      <c r="GG327" s="65"/>
      <c r="GH327" s="146"/>
      <c r="GI327" s="65"/>
      <c r="GJ327" s="146"/>
      <c r="GK327" s="65"/>
      <c r="GL327" s="146"/>
      <c r="GM327" s="65"/>
      <c r="GN327" s="146"/>
      <c r="GO327" s="65"/>
      <c r="GP327" s="146"/>
      <c r="GQ327" s="65"/>
      <c r="GR327" s="127"/>
      <c r="GS327" s="65"/>
      <c r="GT327" s="127"/>
      <c r="GU327" s="65"/>
      <c r="GV327" s="127"/>
      <c r="GW327" s="65"/>
      <c r="GX327" s="127"/>
      <c r="GY327" s="65"/>
      <c r="GZ327" s="67" t="str">
        <f t="shared" si="947"/>
        <v/>
      </c>
      <c r="HA327" s="280"/>
      <c r="HB327" s="57"/>
      <c r="HC327"/>
      <c r="HD327"/>
      <c r="HE327"/>
      <c r="HF327"/>
      <c r="HG327"/>
      <c r="HH327"/>
    </row>
    <row r="328" spans="1:216" s="2" customFormat="1" ht="13.5" customHeight="1" x14ac:dyDescent="0.2">
      <c r="A328" s="4"/>
      <c r="B328" s="54" t="s">
        <v>179</v>
      </c>
      <c r="C328" s="88"/>
      <c r="D328" s="63"/>
      <c r="E328" s="88"/>
      <c r="F328" s="63"/>
      <c r="G328" s="88"/>
      <c r="H328" s="63"/>
      <c r="I328" s="88"/>
      <c r="J328" s="63"/>
      <c r="K328" s="88"/>
      <c r="L328" s="63"/>
      <c r="M328" s="88"/>
      <c r="N328" s="63"/>
      <c r="O328" s="88"/>
      <c r="P328" s="63"/>
      <c r="Q328" s="88"/>
      <c r="R328" s="63"/>
      <c r="S328" s="88"/>
      <c r="T328" s="63"/>
      <c r="U328" s="88"/>
      <c r="V328" s="63"/>
      <c r="W328" s="88"/>
      <c r="X328" s="63"/>
      <c r="Y328" s="88"/>
      <c r="Z328" s="63"/>
      <c r="AA328" s="88"/>
      <c r="AB328" s="63"/>
      <c r="AC328" s="88"/>
      <c r="AD328" s="63"/>
      <c r="AE328" s="88"/>
      <c r="AF328" s="63"/>
      <c r="AG328" s="88"/>
      <c r="AH328" s="63"/>
      <c r="AI328" s="89"/>
      <c r="AJ328" s="63"/>
      <c r="AK328" s="88"/>
      <c r="AL328" s="63"/>
      <c r="AM328" s="88"/>
      <c r="AN328" s="63"/>
      <c r="AO328" s="71"/>
      <c r="AP328" s="63"/>
      <c r="AQ328" s="71"/>
      <c r="AR328" s="63"/>
      <c r="AS328" s="71"/>
      <c r="AT328" s="63"/>
      <c r="AU328" s="71"/>
      <c r="AV328" s="63"/>
      <c r="AW328" s="71"/>
      <c r="AX328" s="63"/>
      <c r="AY328" s="71">
        <f>AY326+AY317</f>
        <v>374.5</v>
      </c>
      <c r="AZ328" s="65"/>
      <c r="BA328" s="71">
        <f>BA326+BA317</f>
        <v>408</v>
      </c>
      <c r="BB328" s="65"/>
      <c r="BC328" s="71">
        <f>BC326+BC317</f>
        <v>367</v>
      </c>
      <c r="BD328" s="65"/>
      <c r="BE328" s="71">
        <f>BE326+BE317</f>
        <v>331.99999999999994</v>
      </c>
      <c r="BF328" s="65"/>
      <c r="BG328" s="71">
        <f>BG326+BG317</f>
        <v>416</v>
      </c>
      <c r="BH328" s="65"/>
      <c r="BI328" s="71">
        <f>BI326+BI317</f>
        <v>415</v>
      </c>
      <c r="BJ328" s="65"/>
      <c r="BK328" s="71">
        <f>BK326+BK317</f>
        <v>420</v>
      </c>
      <c r="BL328" s="65"/>
      <c r="BM328" s="71">
        <f>BM326+BM317</f>
        <v>382</v>
      </c>
      <c r="BN328" s="65"/>
      <c r="BO328" s="71">
        <f>BO326+BO317</f>
        <v>474</v>
      </c>
      <c r="BP328" s="65"/>
      <c r="BQ328" s="71">
        <f>BQ326+BQ317</f>
        <v>483</v>
      </c>
      <c r="BR328" s="65"/>
      <c r="BS328" s="71">
        <f>BS326+BS317</f>
        <v>99.600000000000023</v>
      </c>
      <c r="BT328" s="65"/>
      <c r="BU328" s="71">
        <f>BU326+BU317</f>
        <v>197</v>
      </c>
      <c r="BV328" s="65"/>
      <c r="BW328" s="71">
        <f>BW326+BW317</f>
        <v>569</v>
      </c>
      <c r="BX328" s="65"/>
      <c r="BY328" s="71">
        <f>BY326+BY317</f>
        <v>314</v>
      </c>
      <c r="BZ328" s="65"/>
      <c r="CA328" s="71">
        <f>CA326+CA317</f>
        <v>363</v>
      </c>
      <c r="CB328" s="65"/>
      <c r="CC328" s="71">
        <f>CC326+CC317</f>
        <v>251</v>
      </c>
      <c r="CD328" s="65"/>
      <c r="CE328" s="71">
        <f>CE326+CE317</f>
        <v>633.6805171842193</v>
      </c>
      <c r="CF328" s="65"/>
      <c r="CG328" s="71">
        <f>CG326+CG317</f>
        <v>575.81314502987516</v>
      </c>
      <c r="CH328" s="65"/>
      <c r="CI328" s="71">
        <f>CI326+CI317</f>
        <v>683.61971075344047</v>
      </c>
      <c r="CJ328" s="65"/>
      <c r="CK328" s="71">
        <f>CK326+CK317</f>
        <v>435.14545894889807</v>
      </c>
      <c r="CL328" s="65"/>
      <c r="CM328" s="71">
        <f>CM326+CM317</f>
        <v>389.6</v>
      </c>
      <c r="CN328" s="65"/>
      <c r="CO328" s="71">
        <f>CO326+CO317</f>
        <v>273.67123942625983</v>
      </c>
      <c r="CP328" s="65"/>
      <c r="CQ328" s="71">
        <f>CQ326+CQ317</f>
        <v>735.55350989971748</v>
      </c>
      <c r="CR328" s="65"/>
      <c r="CS328" s="71">
        <f>CS326+CS317</f>
        <v>534.5</v>
      </c>
      <c r="CT328" s="65"/>
      <c r="CU328" s="71">
        <f>CU326+CU317</f>
        <v>785</v>
      </c>
      <c r="CV328" s="65"/>
      <c r="CW328" s="71">
        <f>CW326+CW317</f>
        <v>483</v>
      </c>
      <c r="CX328" s="65"/>
      <c r="CY328" s="71">
        <f>CY326+CY317</f>
        <v>1016.6</v>
      </c>
      <c r="CZ328" s="65"/>
      <c r="DA328" s="71">
        <f>DA326+DA317</f>
        <v>581</v>
      </c>
      <c r="DB328" s="65"/>
      <c r="DC328" s="71">
        <f>DC326+DC317</f>
        <v>888</v>
      </c>
      <c r="DD328" s="65"/>
      <c r="DE328" s="71">
        <f>DE326+DE317</f>
        <v>885</v>
      </c>
      <c r="DF328" s="65"/>
      <c r="DG328" s="71">
        <f>DG326+DG317</f>
        <v>698</v>
      </c>
      <c r="DH328" s="65"/>
      <c r="DI328" s="71">
        <f>DI326+DI317</f>
        <v>670</v>
      </c>
      <c r="DJ328" s="65"/>
      <c r="DK328" s="71">
        <f>DK326+DK317</f>
        <v>727</v>
      </c>
      <c r="DL328" s="65"/>
      <c r="DM328" s="71">
        <f>DM326+DM317</f>
        <v>804</v>
      </c>
      <c r="DN328" s="63">
        <f>IF(ISERROR(DM328/DE328),"NM",IF(OR(DM328/DE328&lt;0.5,DM328/DE328&gt;2),"NM",(DM328/DE328-1)*100))</f>
        <v>-9.1525423728813564</v>
      </c>
      <c r="DO328" s="71">
        <f>DO326+DO317</f>
        <v>700</v>
      </c>
      <c r="DP328" s="63">
        <f>IF(ISERROR(DO328/DG328),"NM",IF(OR(DO328/DG328&lt;0.5,DO328/DG328&gt;2),"NM",(DO328/DG328-1)*100))</f>
        <v>0.28653295128939771</v>
      </c>
      <c r="DQ328" s="71">
        <f>DQ326+DQ317</f>
        <v>697</v>
      </c>
      <c r="DR328" s="63">
        <f>IF(ISERROR(DQ328/DI328),"NM",IF(OR(DQ328/DI328&lt;0.5,DQ328/DI328&gt;2),"NM",(DQ328/DI328-1)*100))</f>
        <v>4.0298507462686484</v>
      </c>
      <c r="DS328" s="71">
        <f>DS326+DS317</f>
        <v>655</v>
      </c>
      <c r="DT328" s="63">
        <f>IF(ISERROR(DS328/DK328),"NM",IF(OR(DS328/DK328&lt;0.5,DS328/DK328&gt;2),"NM",(DS328/DK328-1)*100))</f>
        <v>-9.9037138927097637</v>
      </c>
      <c r="DU328" s="71">
        <f>DU326+DU317</f>
        <v>563</v>
      </c>
      <c r="DV328" s="63">
        <f>IF(ISERROR(DU328/DM328),"NM",IF(OR(DU328/DM328&lt;0.5,DU328/DM328&gt;2),"NM",(DU328/DM328-1)*100))</f>
        <v>-29.975124378109452</v>
      </c>
      <c r="DW328" s="71">
        <f>DW326+DW317</f>
        <v>557</v>
      </c>
      <c r="DX328" s="63">
        <f>IF(ISERROR(DW328/DO328),"NM",IF(OR(DW328/DO328&lt;0.5,DW328/DO328&gt;2),"NM",(DW328/DO328-1)*100))</f>
        <v>-20.428571428571431</v>
      </c>
      <c r="DY328" s="71">
        <f t="shared" ref="DY328:EA328" si="1235">DY326+DY317</f>
        <v>713</v>
      </c>
      <c r="DZ328" s="63">
        <f>IF(ISERROR(DY328/DQ328),"NM",IF(OR(DY328/DQ328&lt;0.5,DY328/DQ328&gt;2),"NM",(DY328/DQ328-1)*100))</f>
        <v>2.2955523672883782</v>
      </c>
      <c r="EA328" s="71">
        <f t="shared" si="1235"/>
        <v>731</v>
      </c>
      <c r="EB328" s="63">
        <f>IF(ISERROR(EA328/DS328),"NM",IF(OR(EA328/DS328&lt;0.5,EA328/DS328&gt;2),"NM",(EA328/DS328-1)*100))</f>
        <v>11.603053435114496</v>
      </c>
      <c r="EC328" s="71">
        <f>EC326+EC317</f>
        <v>548</v>
      </c>
      <c r="ED328" s="63">
        <f>IF(ISERROR(EC328/DU328),"NM",IF(OR(EC328/DU328&lt;0.5,EC328/DU328&gt;2),"NM",(EC328/DU328-1)*100))</f>
        <v>-2.6642984014209614</v>
      </c>
      <c r="EE328" s="71">
        <f>EE326+EE317</f>
        <v>629</v>
      </c>
      <c r="EF328" s="63">
        <f>IF(ISERROR(EE328/DW328),"NM",IF(OR(EE328/DW328&lt;0.5,EE328/DW328&gt;2),"NM",(EE328/DW328-1)*100))</f>
        <v>12.926391382405743</v>
      </c>
      <c r="EG328" s="71">
        <f>EG326+EG317</f>
        <v>751</v>
      </c>
      <c r="EH328" s="63">
        <f>IF(ISERROR(EG328/DY328),"NM",IF(OR(EG328/DY328&lt;0.5,EG328/DY328&gt;2),"NM",(EG328/DY328-1)*100))</f>
        <v>5.3295932678821822</v>
      </c>
      <c r="EI328" s="71">
        <f>EI326+EI317</f>
        <v>592</v>
      </c>
      <c r="EJ328" s="63">
        <f>IF(ISERROR(EI328/EA328),"NM",IF(OR(EI328/EA328&lt;0.5,EI328/EA328&gt;2),"NM",(EI328/EA328-1)*100))</f>
        <v>-19.015047879616965</v>
      </c>
      <c r="EK328" s="71">
        <f>EK326+EK317</f>
        <v>713</v>
      </c>
      <c r="EL328" s="63">
        <f>IF(ISERROR(EK328/EC328),"NM",IF(OR(EK328/EC328&lt;0.5,EK328/EC328&gt;2),"NM",(EK328/EC328-1)*100))</f>
        <v>30.109489051094897</v>
      </c>
      <c r="EM328" s="71">
        <f>EM326+EM317</f>
        <v>715.93000000000029</v>
      </c>
      <c r="EN328" s="63">
        <f>IF(ISERROR(EM328/EE328),"NM",IF(OR(EM328/EE328&lt;0.5,EM328/EE328&gt;2),"NM",(EM328/EE328-1)*100))</f>
        <v>13.820349761526284</v>
      </c>
      <c r="EO328" s="71">
        <f>EO326+EO317</f>
        <v>-1049.5</v>
      </c>
      <c r="EP328" s="63" t="str">
        <f>IF(ISERROR(EO328/EG328),"NM",IF(OR(EO328/EG328&lt;0.5,EO328/EG328&gt;2),"NM",(EO328/EG328-1)*100))</f>
        <v>NM</v>
      </c>
      <c r="EQ328" s="71">
        <f t="shared" ref="EQ328:ES328" si="1236">EQ326+EQ317</f>
        <v>761.60984440449568</v>
      </c>
      <c r="ER328" s="63">
        <f>IF(ISERROR(EQ328/EI328),"NM",IF(OR(EQ328/EI328&lt;0.5,EQ328/EI328&gt;2),"NM",(EQ328/EI328-1)*100))</f>
        <v>28.650311554813456</v>
      </c>
      <c r="ES328" s="71">
        <f t="shared" si="1236"/>
        <v>762.35101306091553</v>
      </c>
      <c r="ET328" s="63">
        <f>IF(ISERROR(ES328/EK328),"NM",IF(OR(ES328/EK328&lt;0.5,ES328/EK328&gt;2),"NM",(ES328/EK328-1)*100))</f>
        <v>6.9216007098058308</v>
      </c>
      <c r="EU328" s="71">
        <f t="shared" ref="EU328" si="1237">EU326+EU317</f>
        <v>769.40684116035061</v>
      </c>
      <c r="EV328" s="63">
        <f>IF(ISERROR(EU328/EM328),"NM",IF(OR(EU328/EM328&lt;0.5,EU328/EM328&gt;2),"NM",(EU328/EM328-1)*100))</f>
        <v>7.4695628288171001</v>
      </c>
      <c r="EW328" s="71">
        <f t="shared" ref="EW328" si="1238">EW326+EW317</f>
        <v>746.18949362291801</v>
      </c>
      <c r="EX328" s="63" t="str">
        <f>IF(ISERROR(EW328/EO328),"NM",IF(OR(EW328/EO328&lt;0.5,EW328/EO328&gt;2),"NM",(EW328/EO328-1)*100))</f>
        <v>NM</v>
      </c>
      <c r="EY328" s="63"/>
      <c r="EZ328" s="317"/>
      <c r="FA328" s="59"/>
      <c r="FB328" s="88"/>
      <c r="FC328" s="63"/>
      <c r="FD328" s="88"/>
      <c r="FE328" s="65"/>
      <c r="FF328" s="88"/>
      <c r="FG328" s="65"/>
      <c r="FH328" s="88"/>
      <c r="FI328" s="65"/>
      <c r="FJ328" s="88"/>
      <c r="FK328" s="65"/>
      <c r="FL328" s="88"/>
      <c r="FM328" s="65"/>
      <c r="FN328" s="88"/>
      <c r="FO328" s="65"/>
      <c r="FP328" s="88"/>
      <c r="FQ328" s="65"/>
      <c r="FR328" s="71">
        <f>FR326+FR317</f>
        <v>1481.5</v>
      </c>
      <c r="FS328" s="65"/>
      <c r="FT328" s="71">
        <f>FT326+FT317</f>
        <v>1633</v>
      </c>
      <c r="FU328" s="65"/>
      <c r="FV328" s="71">
        <f>FV326+FV317</f>
        <v>1253.5999999999999</v>
      </c>
      <c r="FW328" s="65"/>
      <c r="FX328" s="71">
        <f>FX326+FX317</f>
        <v>1497</v>
      </c>
      <c r="FY328" s="65"/>
      <c r="FZ328" s="71">
        <f>FZ326+FZ317</f>
        <v>2328.2588319164333</v>
      </c>
      <c r="GA328" s="65"/>
      <c r="GB328" s="71">
        <f>GB326+GB317</f>
        <v>1933.3247493259769</v>
      </c>
      <c r="GC328" s="65"/>
      <c r="GD328" s="71">
        <f>GD326+GD317</f>
        <v>2865.6</v>
      </c>
      <c r="GE328" s="65"/>
      <c r="GF328" s="71">
        <f>GF326+GF317</f>
        <v>3141</v>
      </c>
      <c r="GG328" s="65"/>
      <c r="GH328" s="71">
        <f>GH326+GH317</f>
        <v>2928</v>
      </c>
      <c r="GI328" s="65">
        <f>IF(ISERROR(GH328/GF328),"NM",IF(OR(GH328/GF328&lt;0.5,GH328/GF328&gt;2),"NM",(GH328/GF328-1)*100))</f>
        <v>-6.7812798471824305</v>
      </c>
      <c r="GJ328" s="71">
        <f>GJ326+GJ317</f>
        <v>2488</v>
      </c>
      <c r="GK328" s="65">
        <f>IF(ISERROR(GJ328/GH328),"NM",IF(OR(GJ328/GH328&lt;0.5,GJ328/GH328&gt;2),"NM",(GJ328/GH328-1)*100))</f>
        <v>-15.02732240437158</v>
      </c>
      <c r="GL328" s="71">
        <f>GL326+GL317</f>
        <v>2659</v>
      </c>
      <c r="GM328" s="65">
        <f>IF(ISERROR(GL328/GJ328),"NM",IF(OR(GL328/GJ328&lt;0.5,GL328/GJ328&gt;2),"NM",(GL328/GJ328-1)*100))</f>
        <v>6.8729903536977499</v>
      </c>
      <c r="GN328" s="71">
        <f>GN326+GN317</f>
        <v>971.43000000000029</v>
      </c>
      <c r="GO328" s="65" t="str">
        <f>IF(ISERROR(GN328/GL328),"NM",IF(OR(GN328/GL328&lt;0.5,GN328/GL328&gt;2),"NM",(GN328/GL328-1)*100))</f>
        <v>NM</v>
      </c>
      <c r="GP328" s="71">
        <f>GP326+GP317</f>
        <v>3039.5571922486797</v>
      </c>
      <c r="GQ328" s="65" t="str">
        <f>IF(ISERROR(GP328/GN328),"NM",IF(OR(GP328/GN328&lt;0.5,GP328/GN328&gt;2),"NM",(GP328/GN328-1)*100))</f>
        <v>NM</v>
      </c>
      <c r="GR328" s="71">
        <f>GR326+GR317</f>
        <v>3069.1033091773888</v>
      </c>
      <c r="GS328" s="65">
        <f>IF(ISERROR(GR328/GP328),"NM",IF(OR(GR328/GP328&lt;0.5,GR328/GP328&gt;2),"NM",(GR328/GP328-1)*100))</f>
        <v>0.9720533307962187</v>
      </c>
      <c r="GT328" s="71">
        <f>GT326+GT317</f>
        <v>3221.5131616886679</v>
      </c>
      <c r="GU328" s="65">
        <f>IF(ISERROR(GT328/GR328),"NM",IF(OR(GT328/GR328&lt;0.5,GT328/GR328&gt;2),"NM",(GT328/GR328-1)*100))</f>
        <v>4.9659407702417724</v>
      </c>
      <c r="GV328" s="71">
        <f>GV326+GV317</f>
        <v>3339.9044996637317</v>
      </c>
      <c r="GW328" s="65">
        <f>IF(ISERROR(GV328/GT328),"NM",IF(OR(GV328/GT328&lt;0.5,GV328/GT328&gt;2),"NM",(GV328/GT328-1)*100))</f>
        <v>3.6750226379024031</v>
      </c>
      <c r="GX328" s="71">
        <f>GX326+GX317</f>
        <v>3469.6884267902778</v>
      </c>
      <c r="GY328" s="65">
        <f>IF(ISERROR(GX328/GV328),"NM",IF(OR(GX328/GV328&lt;0.5,GX328/GV328&gt;2),"NM",(GX328/GV328-1)*100))</f>
        <v>3.8858574291454451</v>
      </c>
      <c r="GZ328" s="67">
        <f t="shared" si="947"/>
        <v>28.99586623015027</v>
      </c>
      <c r="HA328" s="280"/>
      <c r="HB328" s="57"/>
      <c r="HC328"/>
      <c r="HD328"/>
      <c r="HE328"/>
      <c r="HF328"/>
      <c r="HG328"/>
      <c r="HH328"/>
    </row>
    <row r="329" spans="1:216" s="114" customFormat="1" ht="13.5" customHeight="1" x14ac:dyDescent="0.2">
      <c r="A329" s="4"/>
      <c r="B329" s="61"/>
      <c r="C329" s="127"/>
      <c r="D329" s="63"/>
      <c r="E329" s="127"/>
      <c r="F329" s="63"/>
      <c r="G329" s="127"/>
      <c r="H329" s="63"/>
      <c r="I329" s="127"/>
      <c r="J329" s="63"/>
      <c r="K329" s="127"/>
      <c r="L329" s="63"/>
      <c r="M329" s="127"/>
      <c r="N329" s="63"/>
      <c r="O329" s="127"/>
      <c r="P329" s="63"/>
      <c r="Q329" s="127"/>
      <c r="R329" s="63"/>
      <c r="S329" s="127"/>
      <c r="T329" s="63"/>
      <c r="U329" s="127"/>
      <c r="V329" s="63"/>
      <c r="W329" s="127"/>
      <c r="X329" s="63"/>
      <c r="Y329" s="127"/>
      <c r="Z329" s="63"/>
      <c r="AA329" s="127"/>
      <c r="AB329" s="63"/>
      <c r="AC329" s="127"/>
      <c r="AD329" s="63"/>
      <c r="AE329" s="127"/>
      <c r="AF329" s="63"/>
      <c r="AG329" s="127"/>
      <c r="AH329" s="63"/>
      <c r="AI329" s="125"/>
      <c r="AJ329" s="63"/>
      <c r="AK329" s="127"/>
      <c r="AL329" s="63"/>
      <c r="AM329" s="127"/>
      <c r="AN329" s="63"/>
      <c r="AO329" s="145"/>
      <c r="AP329" s="63"/>
      <c r="AQ329" s="145"/>
      <c r="AR329" s="63"/>
      <c r="AS329" s="145"/>
      <c r="AT329" s="63"/>
      <c r="AU329" s="145"/>
      <c r="AV329" s="63"/>
      <c r="AW329" s="145"/>
      <c r="AX329" s="63"/>
      <c r="AY329" s="145"/>
      <c r="AZ329" s="65"/>
      <c r="BA329" s="145"/>
      <c r="BB329" s="65"/>
      <c r="BC329" s="145"/>
      <c r="BD329" s="65"/>
      <c r="BE329" s="145"/>
      <c r="BF329" s="65"/>
      <c r="BG329" s="145"/>
      <c r="BH329" s="65"/>
      <c r="BI329" s="145"/>
      <c r="BJ329" s="65"/>
      <c r="BK329" s="145"/>
      <c r="BL329" s="65"/>
      <c r="BM329" s="145"/>
      <c r="BN329" s="65"/>
      <c r="BO329" s="145"/>
      <c r="BP329" s="65"/>
      <c r="BQ329" s="145"/>
      <c r="BR329" s="65"/>
      <c r="BS329" s="145"/>
      <c r="BT329" s="65"/>
      <c r="BU329" s="145"/>
      <c r="BV329" s="65"/>
      <c r="BW329" s="145"/>
      <c r="BX329" s="65"/>
      <c r="BY329" s="145"/>
      <c r="BZ329" s="65"/>
      <c r="CA329" s="145"/>
      <c r="CB329" s="65"/>
      <c r="CC329" s="145"/>
      <c r="CD329" s="65"/>
      <c r="CE329" s="145"/>
      <c r="CF329" s="65"/>
      <c r="CG329" s="145"/>
      <c r="CH329" s="65"/>
      <c r="CI329" s="145"/>
      <c r="CJ329" s="65"/>
      <c r="CK329" s="145"/>
      <c r="CL329" s="65"/>
      <c r="CM329" s="145"/>
      <c r="CN329" s="65"/>
      <c r="CO329" s="145"/>
      <c r="CP329" s="65"/>
      <c r="CQ329" s="145"/>
      <c r="CR329" s="65"/>
      <c r="CS329" s="145"/>
      <c r="CT329" s="65"/>
      <c r="CU329" s="145"/>
      <c r="CV329" s="65"/>
      <c r="CW329" s="145"/>
      <c r="CX329" s="65"/>
      <c r="CY329" s="145"/>
      <c r="CZ329" s="65"/>
      <c r="DA329" s="145"/>
      <c r="DB329" s="65"/>
      <c r="DC329" s="145"/>
      <c r="DD329" s="65"/>
      <c r="DE329" s="145"/>
      <c r="DF329" s="65"/>
      <c r="DG329" s="145"/>
      <c r="DH329" s="65"/>
      <c r="DI329" s="145"/>
      <c r="DJ329" s="65"/>
      <c r="DK329" s="145"/>
      <c r="DL329" s="65"/>
      <c r="DM329" s="145"/>
      <c r="DN329" s="65"/>
      <c r="DO329" s="145"/>
      <c r="DP329" s="65"/>
      <c r="DQ329" s="145"/>
      <c r="DR329" s="65"/>
      <c r="DS329" s="145"/>
      <c r="DT329" s="65"/>
      <c r="DU329" s="145"/>
      <c r="DV329" s="65"/>
      <c r="DW329" s="145"/>
      <c r="DX329" s="65"/>
      <c r="DY329" s="145"/>
      <c r="DZ329" s="65"/>
      <c r="EA329" s="145"/>
      <c r="EB329" s="65"/>
      <c r="EC329" s="127"/>
      <c r="ED329" s="65"/>
      <c r="EE329" s="127"/>
      <c r="EF329" s="65"/>
      <c r="EG329" s="127"/>
      <c r="EH329" s="65"/>
      <c r="EI329" s="127"/>
      <c r="EJ329" s="65"/>
      <c r="EK329" s="127"/>
      <c r="EL329" s="65"/>
      <c r="EM329" s="127"/>
      <c r="EN329" s="65"/>
      <c r="EO329" s="127"/>
      <c r="EP329" s="65"/>
      <c r="EQ329" s="127"/>
      <c r="ER329" s="65"/>
      <c r="ES329" s="127"/>
      <c r="ET329" s="65"/>
      <c r="EU329" s="127"/>
      <c r="EV329" s="65"/>
      <c r="EW329" s="127"/>
      <c r="EX329" s="65"/>
      <c r="EY329" s="65"/>
      <c r="EZ329" s="317"/>
      <c r="FA329" s="59"/>
      <c r="FB329" s="127"/>
      <c r="FC329" s="63"/>
      <c r="FD329" s="127"/>
      <c r="FE329" s="65"/>
      <c r="FF329" s="127"/>
      <c r="FG329" s="65"/>
      <c r="FH329" s="127"/>
      <c r="FI329" s="65"/>
      <c r="FJ329" s="127"/>
      <c r="FK329" s="65"/>
      <c r="FL329" s="127"/>
      <c r="FM329" s="65"/>
      <c r="FN329" s="127"/>
      <c r="FO329" s="65"/>
      <c r="FP329" s="127"/>
      <c r="FQ329" s="65"/>
      <c r="FR329" s="146"/>
      <c r="FS329" s="65"/>
      <c r="FT329" s="146"/>
      <c r="FU329" s="65"/>
      <c r="FV329" s="146"/>
      <c r="FW329" s="65"/>
      <c r="FX329" s="146"/>
      <c r="FY329" s="65"/>
      <c r="FZ329" s="146"/>
      <c r="GA329" s="65"/>
      <c r="GB329" s="146"/>
      <c r="GC329" s="65"/>
      <c r="GD329" s="146"/>
      <c r="GE329" s="65"/>
      <c r="GF329" s="146"/>
      <c r="GG329" s="65"/>
      <c r="GH329" s="146"/>
      <c r="GI329" s="65"/>
      <c r="GJ329" s="146"/>
      <c r="GK329" s="65"/>
      <c r="GL329" s="146"/>
      <c r="GM329" s="65"/>
      <c r="GN329" s="146"/>
      <c r="GO329" s="65"/>
      <c r="GP329" s="146"/>
      <c r="GQ329" s="65"/>
      <c r="GR329" s="127"/>
      <c r="GS329" s="65"/>
      <c r="GT329" s="127"/>
      <c r="GU329" s="65"/>
      <c r="GV329" s="127"/>
      <c r="GW329" s="65"/>
      <c r="GX329" s="127"/>
      <c r="GY329" s="65"/>
      <c r="GZ329" s="67" t="str">
        <f t="shared" si="947"/>
        <v/>
      </c>
      <c r="HA329" s="280"/>
      <c r="HB329" s="57"/>
      <c r="HC329"/>
      <c r="HD329"/>
      <c r="HE329"/>
      <c r="HF329"/>
      <c r="HG329"/>
      <c r="HH329"/>
    </row>
    <row r="330" spans="1:216" s="2" customFormat="1" ht="13.5" customHeight="1" x14ac:dyDescent="0.2">
      <c r="A330" s="4"/>
      <c r="B330" s="54" t="s">
        <v>3</v>
      </c>
      <c r="C330" s="88">
        <f>C323/(C390+C394)*400</f>
        <v>-3.5856453762662333E-2</v>
      </c>
      <c r="D330" s="63"/>
      <c r="E330" s="88">
        <f>E323/(E390+E394)*400</f>
        <v>-0.67394930284521315</v>
      </c>
      <c r="F330" s="63"/>
      <c r="G330" s="88">
        <f>G323/(G390+G394)*400</f>
        <v>-8.1949343055378779E-2</v>
      </c>
      <c r="H330" s="63"/>
      <c r="I330" s="88">
        <f>I323/(I390+I394)*400</f>
        <v>-2.3997808827520783E-2</v>
      </c>
      <c r="J330" s="63"/>
      <c r="K330" s="88">
        <f>K323/(K390+K394)*400</f>
        <v>-2.2236008429641751E-2</v>
      </c>
      <c r="L330" s="63">
        <f>IF(ISERROR(K330/C330),"NM",IF(OR(K330/C330&lt;0.5,K330/C330&gt;2),"NM",(K330/C330-1)*100))</f>
        <v>-37.986035716682288</v>
      </c>
      <c r="M330" s="88">
        <f>M323/(M390+M394)*400</f>
        <v>-3.3420004048857269E-2</v>
      </c>
      <c r="N330" s="63" t="str">
        <f>IF(ISERROR(M330/E330),"NM",IF(OR(M330/E330&lt;0.5,M330/E330&gt;2),"NM",(M330/E330-1)*100))</f>
        <v>NM</v>
      </c>
      <c r="O330" s="88">
        <f>O323/(O390+O394)*400</f>
        <v>-0.31209393492642884</v>
      </c>
      <c r="P330" s="63" t="str">
        <f>IF(ISERROR(O330/G330),"NM",IF(OR(O330/G330&lt;0.5,O330/G330&gt;2),"NM",(O330/G330-1)*100))</f>
        <v>NM</v>
      </c>
      <c r="Q330" s="88">
        <f>Q323/(Q390+Q394)*400</f>
        <v>-1.1648603477995356E-2</v>
      </c>
      <c r="R330" s="63" t="str">
        <f>IF(ISERROR(Q330/I330),"NM",IF(OR(Q330/I330&lt;0.5,Q330/I330&gt;2),"NM",(Q330/I330-1)*100))</f>
        <v>NM</v>
      </c>
      <c r="S330" s="88">
        <f>S323/(S390+S394)*400</f>
        <v>-5.8975933385649867E-2</v>
      </c>
      <c r="T330" s="63" t="str">
        <f>IF(ISERROR(S330/K330),"NM",IF(OR(S330/K330&lt;0.5,S330/K330&gt;2),"NM",(S330/K330-1)*100))</f>
        <v>NM</v>
      </c>
      <c r="U330" s="88">
        <f>U323/(U390+U394)*400</f>
        <v>-3.1228042782418614E-2</v>
      </c>
      <c r="V330" s="63">
        <f>IF(ISERROR(U330/M330),"NM",IF(OR(U330/M330&lt;0.5,U330/M330&gt;2),"NM",(U330/M330-1)*100))</f>
        <v>-6.5588300445271974</v>
      </c>
      <c r="W330" s="88">
        <f>W323/(W390+W394)*400</f>
        <v>-3.0396676630021786E-2</v>
      </c>
      <c r="X330" s="63" t="str">
        <f>IF(ISERROR(W330/O330),"NM",IF(OR(W330/O330&lt;0.5,W330/O330&gt;2),"NM",(W330/O330-1)*100))</f>
        <v>NM</v>
      </c>
      <c r="Y330" s="88">
        <f>Y323/(Y390+Y394)*400</f>
        <v>-3.849577749440608E-2</v>
      </c>
      <c r="Z330" s="63" t="str">
        <f>IF(ISERROR(Y330/Q330),"NM",IF(OR(Y330/Q330&lt;0.5,Y330/Q330&gt;2),"NM",(Y330/Q330-1)*100))</f>
        <v>NM</v>
      </c>
      <c r="AA330" s="88">
        <f>AA323/(AA390+AA394)*400</f>
        <v>-6.6059535645686077E-2</v>
      </c>
      <c r="AB330" s="63">
        <f>IF(ISERROR(AA330/S330),"NM",IF(OR(AA330/S330&lt;0.5,AA330/S330&gt;2),"NM",(AA330/S330-1)*100))</f>
        <v>12.01100491910112</v>
      </c>
      <c r="AC330" s="88">
        <f>AC323/(AC390+AC394)*400</f>
        <v>-4.4522606353375925E-2</v>
      </c>
      <c r="AD330" s="63">
        <f>IF(ISERROR(AC330/U330),"NM",IF(OR(AC330/U330&lt;0.5,AC330/U330&gt;2),"NM",(AC330/U330-1)*100))</f>
        <v>42.572516195098054</v>
      </c>
      <c r="AE330" s="88">
        <f>AE323/(AE390+AE394)*400</f>
        <v>-5.3658863773559592E-2</v>
      </c>
      <c r="AF330" s="63">
        <f>IF(ISERROR(AE330/W330),"NM",IF(OR(AE330/W330&lt;0.5,AE330/W330&gt;2),"NM",(AE330/W330-1)*100))</f>
        <v>76.528718671048807</v>
      </c>
      <c r="AG330" s="88">
        <f>AG323/(AG390+AG394)*400</f>
        <v>-1.5096943947203831</v>
      </c>
      <c r="AH330" s="63" t="str">
        <f>IF(ISERROR(AG330/Y330),"NM",IF(OR(AG330/Y330&lt;0.5,AG330/Y330&gt;2),"NM",(AG330/Y330-1)*100))</f>
        <v>NM</v>
      </c>
      <c r="AI330" s="88">
        <f>AI323/(AI390+AI394)*400</f>
        <v>4.8931658783232745E-2</v>
      </c>
      <c r="AJ330" s="63" t="str">
        <f>IF(ISERROR(AI330/AA330),"NM",IF(OR(AI330/AA330&lt;0.5,AI330/AA330&gt;2),"NM",(AI330/AA330-1)*100))</f>
        <v>NM</v>
      </c>
      <c r="AK330" s="88">
        <f>AK323/(AK390+AK394)*400</f>
        <v>-2.5746652935118432E-2</v>
      </c>
      <c r="AL330" s="63">
        <f>IF(ISERROR(AK330/AC330),"NM",IF(OR(AK330/AC330&lt;0.5,AK330/AC330&gt;2),"NM",(AK330/AC330-1)*100))</f>
        <v>-42.171730175077236</v>
      </c>
      <c r="AM330" s="88">
        <f>AM323/(AM390+AM394)*400</f>
        <v>-3.3055119411618872E-2</v>
      </c>
      <c r="AN330" s="63">
        <f>IF(ISERROR(AM330/AE330),"NM",IF(OR(AM330/AE330&lt;0.5,AM330/AE330&gt;2),"NM",(AM330/AE330-1)*100))</f>
        <v>-38.397653086521778</v>
      </c>
      <c r="AO330" s="141">
        <f>AO323/(AO390+AO394)*400</f>
        <v>-2.2070183182520416E-2</v>
      </c>
      <c r="AP330" s="63" t="str">
        <f>IF(ISERROR(AO330/AG330),"NM",IF(OR(AO330/AG330&lt;0.5,AO330/AG330&gt;2),"NM",(AO330/AG330-1)*100))</f>
        <v>NM</v>
      </c>
      <c r="AQ330" s="141">
        <f>AQ323/(AQ390+AQ394)*400</f>
        <v>1.5324496207187187E-2</v>
      </c>
      <c r="AR330" s="63" t="str">
        <f>IF(ISERROR(AQ330/AI330),"NM",IF(OR(AQ330/AI330&lt;0.5,AQ330/AI330&gt;2),"NM",(AQ330/AI330-1)*100))</f>
        <v>NM</v>
      </c>
      <c r="AS330" s="141">
        <f>AS323/(AS390+AS394)*400</f>
        <v>5.2351126484060956E-2</v>
      </c>
      <c r="AT330" s="63" t="str">
        <f>IF(ISERROR(AS330/AK330),"NM",IF(OR(AS330/AK330&lt;0.5,AS330/AK330&gt;2),"NM",(AS330/AK330-1)*100))</f>
        <v>NM</v>
      </c>
      <c r="AU330" s="141">
        <f>AU323/(AU390+AU394)*400</f>
        <v>0.6833931622290903</v>
      </c>
      <c r="AV330" s="63" t="str">
        <f>IF(ISERROR(AU330/AM330),"NM",IF(OR(AU330/AM330&lt;0.5,AU330/AM330&gt;2),"NM",(AU330/AM330-1)*100))</f>
        <v>NM</v>
      </c>
      <c r="AW330" s="141">
        <f>AW323/(AW390+AW394)*400</f>
        <v>0.53431815503084112</v>
      </c>
      <c r="AX330" s="63" t="str">
        <f>IF(ISERROR(AW330/AO330),"NM",IF(OR(AW330/AO330&lt;0.5,AW330/AO330&gt;2),"NM",(AW330/AO330-1)*100))</f>
        <v>NM</v>
      </c>
      <c r="AY330" s="141">
        <f>AY323/(AY390+AY394)*400</f>
        <v>1.5947691571645006E-2</v>
      </c>
      <c r="AZ330" s="65">
        <f>IF(ISERROR(AY330/AQ330),"NM",IF(OR(AY330/AQ330&lt;0.5,AY330/AQ330&gt;2),"NM",(AY330/AQ330-1)*100))</f>
        <v>4.066661350769496</v>
      </c>
      <c r="BA330" s="141">
        <f>BA323/(BA390+BA394)*400</f>
        <v>0.24615384615384617</v>
      </c>
      <c r="BB330" s="65" t="str">
        <f>IF(ISERROR(BA330/AS330),"NM",IF(OR(BA330/AS330&lt;0.5,BA330/AS330&gt;2),"NM",(BA330/AS330-1)*100))</f>
        <v>NM</v>
      </c>
      <c r="BC330" s="141">
        <f>BC323/(BC390+BC394)*400</f>
        <v>5.3886568772733401E-2</v>
      </c>
      <c r="BD330" s="65" t="str">
        <f>IF(ISERROR(BC330/AU330),"NM",IF(OR(BC330/AU330&lt;0.5,BC330/AU330&gt;2),"NM",(BC330/AU330-1)*100))</f>
        <v>NM</v>
      </c>
      <c r="BE330" s="141">
        <f>BE323/(BE390+BE394)*400</f>
        <v>2.2462655834674855E-2</v>
      </c>
      <c r="BF330" s="65" t="str">
        <f>IF(ISERROR(BE330/AW330),"NM",IF(OR(BE330/AW330&lt;0.5,BE330/AW330&gt;2),"NM",(BE330/AW330-1)*100))</f>
        <v>NM</v>
      </c>
      <c r="BG330" s="192">
        <f>BG323/(BG390+BG394)*400</f>
        <v>6.5887003788502707E-2</v>
      </c>
      <c r="BH330" s="65" t="str">
        <f>IF(ISERROR(BG330/AY330),"NM",IF(OR(BG330/AY330&lt;0.5,BG330/AY330&gt;2),"NM",(BG330/AY330-1)*100))</f>
        <v>NM</v>
      </c>
      <c r="BI330" s="192">
        <f>BI323/(BI390+BI394)*400</f>
        <v>6.782726656115759E-2</v>
      </c>
      <c r="BJ330" s="65" t="str">
        <f>IF(ISERROR(BI330/BA330),"NM",IF(OR(BI330/BA330&lt;0.5,BI330/BA330&gt;2),"NM",(BI330/BA330-1)*100))</f>
        <v>NM</v>
      </c>
      <c r="BK330" s="192">
        <f>BK323/(BK390+BK394)*400</f>
        <v>7.1648635093501476E-3</v>
      </c>
      <c r="BL330" s="65" t="str">
        <f>IF(ISERROR(BK330/BC330),"NM",IF(OR(BK330/BC330&lt;0.5,BK330/BC330&gt;2),"NM",(BK330/BC330-1)*100))</f>
        <v>NM</v>
      </c>
      <c r="BM330" s="192">
        <f>BM323/(BM390+BM394)*400</f>
        <v>-6.9048852062834455E-3</v>
      </c>
      <c r="BN330" s="65" t="str">
        <f>IF(ISERROR(BM330/BE330),"NM",IF(OR(BM330/BE330&lt;0.5,BM330/BE330&gt;2),"NM",(BM330/BE330-1)*100))</f>
        <v>NM</v>
      </c>
      <c r="BO330" s="192">
        <f>BO323/(BO390+BO394)*400</f>
        <v>-2.5387556923662791E-2</v>
      </c>
      <c r="BP330" s="65" t="str">
        <f>IF(ISERROR(BO330/BG330),"NM",IF(OR(BO330/BG330&lt;0.5,BO330/BG330&gt;2),"NM",(BO330/BG330-1)*100))</f>
        <v>NM</v>
      </c>
      <c r="BQ330" s="192">
        <f>BQ323/(BQ390+BQ394)*400</f>
        <v>-6.5921750881703422E-3</v>
      </c>
      <c r="BR330" s="65" t="str">
        <f>IF(ISERROR(BQ330/BI330),"NM",IF(OR(BQ330/BI330&lt;0.5,BQ330/BI330&gt;2),"NM",(BQ330/BI330-1)*100))</f>
        <v>NM</v>
      </c>
      <c r="BS330" s="192">
        <f>BS323/(BS390+BS394)*400</f>
        <v>-2.6000501295012115</v>
      </c>
      <c r="BT330" s="65" t="str">
        <f>IF(ISERROR(BS330/BK330),"NM",IF(OR(BS330/BK330&lt;0.5,BS330/BK330&gt;2),"NM",(BS330/BK330-1)*100))</f>
        <v>NM</v>
      </c>
      <c r="BU330" s="192">
        <f>BU323/(BU390+BU394)*400</f>
        <v>-1.5563046674289787</v>
      </c>
      <c r="BV330" s="65" t="str">
        <f>IF(ISERROR(BU330/BM330),"NM",IF(OR(BU330/BM330&lt;0.5,BU330/BM330&gt;2),"NM",(BU330/BM330-1)*100))</f>
        <v>NM</v>
      </c>
      <c r="BW330" s="192">
        <f>BW323/(BW390+BW394)*400</f>
        <v>-4.0855931770593941E-2</v>
      </c>
      <c r="BX330" s="65">
        <f>IF(ISERROR(BW330/BO330),"NM",IF(OR(BW330/BO330&lt;0.5,BW330/BO330&gt;2),"NM",(BW330/BO330-1)*100))</f>
        <v>60.928961748633867</v>
      </c>
      <c r="BY330" s="192">
        <f>BY323/(BY390+BY394)*400</f>
        <v>-1.5698389181351069</v>
      </c>
      <c r="BZ330" s="65" t="str">
        <f>IF(ISERROR(BY330/BQ330),"NM",IF(OR(BY330/BQ330&lt;0.5,BY330/BQ330&gt;2),"NM",(BY330/BQ330-1)*100))</f>
        <v>NM</v>
      </c>
      <c r="CA330" s="192">
        <f>CA323/(CA390+CA394)*400</f>
        <v>-1.282033100279381</v>
      </c>
      <c r="CB330" s="65" t="str">
        <f>IF(ISERROR(CA330/BS330),"NM",IF(OR(CA330/BS330&lt;0.5,CA330/BS330&gt;2),"NM",(CA330/BS330-1)*100))</f>
        <v>NM</v>
      </c>
      <c r="CC330" s="192">
        <f>CC323/(CC390+CC394)*400</f>
        <v>-1.6925791156687617</v>
      </c>
      <c r="CD330" s="65">
        <f>IF(ISERROR(CC330/BU330),"NM",IF(OR(CC330/BU330&lt;0.5,CC330/BU330&gt;2),"NM",(CC330/BU330-1)*100))</f>
        <v>8.7562834637583631</v>
      </c>
      <c r="CE330" s="192">
        <f>CE323/(CE390+CE394)*400</f>
        <v>-0.2222762375164874</v>
      </c>
      <c r="CF330" s="65" t="str">
        <f>IF(ISERROR(CE330/BW330),"NM",IF(OR(CE330/BW330&lt;0.5,CE330/BW330&gt;2),"NM",(CE330/BW330-1)*100))</f>
        <v>NM</v>
      </c>
      <c r="CG330" s="192">
        <f>CG323/(CG390+CG394)*400</f>
        <v>3.5145624573064367E-2</v>
      </c>
      <c r="CH330" s="65" t="str">
        <f>IF(ISERROR(CG330/BY330),"NM",IF(OR(CG330/BY330&lt;0.5,CG330/BY330&gt;2),"NM",(CG330/BY330-1)*100))</f>
        <v>NM</v>
      </c>
      <c r="CI330" s="192">
        <f>CI323/(CI390+CI394)*400</f>
        <v>-1.3924584264107857E-2</v>
      </c>
      <c r="CJ330" s="65" t="str">
        <f>IF(ISERROR(CI330/CA330),"NM",IF(OR(CI330/CA330&lt;0.5,CI330/CA330&gt;2),"NM",(CI330/CA330-1)*100))</f>
        <v>NM</v>
      </c>
      <c r="CK330" s="192">
        <f>CK323/(CK390+CK394)*400</f>
        <v>-1.0646250028314495</v>
      </c>
      <c r="CL330" s="65">
        <f>IF(ISERROR(CK330/CC330),"NM",IF(OR(CK330/CC330&lt;0.5,CK330/CC330&gt;2),"NM",(CK330/CC330-1)*100))</f>
        <v>-37.100428985808378</v>
      </c>
      <c r="CM330" s="192">
        <f>CM323/(CM390+CM394)*400</f>
        <v>-1.6150192264193624</v>
      </c>
      <c r="CN330" s="65" t="str">
        <f>IF(ISERROR(CM330/CE330),"NM",IF(OR(CM330/CE330&lt;0.5,CM330/CE330&gt;2),"NM",(CM330/CE330-1)*100))</f>
        <v>NM</v>
      </c>
      <c r="CO330" s="192">
        <f>CO323/(CO390+CO394)*400</f>
        <v>-2.0482043061401676</v>
      </c>
      <c r="CP330" s="65" t="str">
        <f>IF(ISERROR(CO330/CG330),"NM",IF(OR(CO330/CG330&lt;0.5,CO330/CG330&gt;2),"NM",(CO330/CG330-1)*100))</f>
        <v>NM</v>
      </c>
      <c r="CQ330" s="193">
        <f>CQ323/(CQ390+CQ394)*400</f>
        <v>0.44130539712560463</v>
      </c>
      <c r="CR330" s="65" t="str">
        <f>IF(ISERROR(CQ330/CI330),"NM",IF(OR(CQ330/CI330&lt;0.5,CQ330/CI330&gt;2),"NM",(CQ330/CI330-1)*100))</f>
        <v>NM</v>
      </c>
      <c r="CS330" s="193">
        <f>CS323/(CS390+CS394)*400</f>
        <v>-0.64236144301909881</v>
      </c>
      <c r="CT330" s="65">
        <f>IF(ISERROR(CS330/CK330),"NM",IF(OR(CS330/CK330&lt;0.5,CS330/CK330&gt;2),"NM",(CS330/CK330-1)*100))</f>
        <v>-39.663126329863495</v>
      </c>
      <c r="CU330" s="193">
        <f>CU323/(CU390+CU394)*400</f>
        <v>-0.30989067745545323</v>
      </c>
      <c r="CV330" s="65" t="str">
        <f>IF(ISERROR(CU330/CM330),"NM",IF(OR(CU330/CM330&lt;0.5,CU330/CM330&gt;2),"NM",(CU330/CM330-1)*100))</f>
        <v>NM</v>
      </c>
      <c r="CW330" s="193">
        <f>CW323/(CW390+CW394)*400</f>
        <v>-0.82363247207145385</v>
      </c>
      <c r="CX330" s="65" t="str">
        <f>IF(ISERROR(CW330/CO330),"NM",IF(OR(CW330/CO330&lt;0.5,CW330/CO330&gt;2),"NM",(CW330/CO330-1)*100))</f>
        <v>NM</v>
      </c>
      <c r="CY330" s="193">
        <f>CY323/(CY390+CY394)*400</f>
        <v>0.39089184060721066</v>
      </c>
      <c r="CZ330" s="65">
        <f>IF(ISERROR(CY330/CQ330),"NM",IF(OR(CY330/CQ330&lt;0.5,CY330/CQ330&gt;2),"NM",(CY330/CQ330-1)*100))</f>
        <v>-11.423734413120091</v>
      </c>
      <c r="DA330" s="193">
        <f>DA323/(DA390+DA394)*400</f>
        <v>-0.46694926480328519</v>
      </c>
      <c r="DB330" s="65">
        <f>IF(ISERROR(DA330/CS330),"NM",IF(OR(DA330/CS330&lt;0.5,DA330/CS330&gt;2),"NM",(DA330/CS330-1)*100))</f>
        <v>-27.307395255757626</v>
      </c>
      <c r="DC330" s="193">
        <f>DC323/(DC390+DC394)*400</f>
        <v>0.15360421314413195</v>
      </c>
      <c r="DD330" s="65" t="str">
        <f>IF(ISERROR(DC330/CU330),"NM",IF(OR(DC330/CU330&lt;0.5,DC330/CU330&gt;2),"NM",(DC330/CU330-1)*100))</f>
        <v>NM</v>
      </c>
      <c r="DE330" s="193">
        <f>DE323/(DE390+DE394)*400</f>
        <v>0.21209521146856652</v>
      </c>
      <c r="DF330" s="65" t="str">
        <f>IF(ISERROR(DE330/CW330),"NM",IF(OR(DE330/CW330&lt;0.5,DE330/CW330&gt;2),"NM",(DE330/CW330-1)*100))</f>
        <v>NM</v>
      </c>
      <c r="DG330" s="193">
        <f>DG323/(DG390+DG394)*400</f>
        <v>0.15349050511479029</v>
      </c>
      <c r="DH330" s="65" t="str">
        <f>IF(ISERROR(DG330/CY330),"NM",IF(OR(DG330/CY330&lt;0.5,DG330/CY330&gt;2),"NM",(DG330/CY330-1)*100))</f>
        <v>NM</v>
      </c>
      <c r="DI330" s="193">
        <f>DI323/(DI390+DI394)*400</f>
        <v>-0.35437997205147642</v>
      </c>
      <c r="DJ330" s="65">
        <f>IF(ISERROR(DI330/DA330),"NM",IF(OR(DI330/DA330&lt;0.5,DI330/DA330&gt;2),"NM",(DI330/DA330-1)*100))</f>
        <v>-24.107392652011473</v>
      </c>
      <c r="DK330" s="193">
        <f>DK323/(DK390+DK394)*400</f>
        <v>8.894897886572263E-2</v>
      </c>
      <c r="DL330" s="65">
        <f>IF(ISERROR(DK330/DC330),"NM",IF(OR(DK330/DC330&lt;0.5,DK330/DC330&gt;2),"NM",(DK330/DC330-1)*100))</f>
        <v>-42.092096925584435</v>
      </c>
      <c r="DM330" s="193">
        <f>DM323/(DM390+DM394)*400</f>
        <v>0.15301178190720685</v>
      </c>
      <c r="DN330" s="65">
        <f>IF(ISERROR(DM330/DE330),"NM",IF(OR(DM330/DE330&lt;0.5,DM330/DE330&gt;2),"NM",(DM330/DE330-1)*100))</f>
        <v>-27.857031355050697</v>
      </c>
      <c r="DO330" s="193">
        <f>DO323/(DO390+DO394)*400</f>
        <v>7.1140621294759315E-2</v>
      </c>
      <c r="DP330" s="65" t="str">
        <f>IF(ISERROR(DO330/DG330),"NM",IF(OR(DO330/DG330&lt;0.5,DO330/DG330&gt;2),"NM",(DO330/DG330-1)*100))</f>
        <v>NM</v>
      </c>
      <c r="DQ330" s="193">
        <f>DQ323/(DQ390+DQ394)*400</f>
        <v>0.10001160849027119</v>
      </c>
      <c r="DR330" s="65" t="str">
        <f>IF(ISERROR(DQ330/DI330),"NM",IF(OR(DQ330/DI330&lt;0.5,DQ330/DI330&gt;2),"NM",(DQ330/DI330-1)*100))</f>
        <v>NM</v>
      </c>
      <c r="DS330" s="193">
        <f>DS323/(DS390+DS394)*400</f>
        <v>0.14071005813084278</v>
      </c>
      <c r="DT330" s="65">
        <f>IF(ISERROR(DS330/DK330),"NM",IF(OR(DS330/DK330&lt;0.5,DS330/DK330&gt;2),"NM",(DS330/DK330-1)*100))</f>
        <v>58.191875753018671</v>
      </c>
      <c r="DU330" s="193">
        <f>DU323/(DU390+DU394)*400</f>
        <v>0.22506259553438301</v>
      </c>
      <c r="DV330" s="65">
        <f>IF(ISERROR(DU330/DM330),"NM",IF(OR(DU330/DM330&lt;0.5,DU330/DM330&gt;2),"NM",(DU330/DM330-1)*100))</f>
        <v>47.088408963743042</v>
      </c>
      <c r="DW330" s="193">
        <f>DW323/(DW390+DW394)*400</f>
        <v>-0.26645448994319337</v>
      </c>
      <c r="DX330" s="65" t="str">
        <f>IF(ISERROR(DW330/DO330),"NM",IF(OR(DW330/DO330&lt;0.5,DW330/DO330&gt;2),"NM",(DW330/DO330-1)*100))</f>
        <v>NM</v>
      </c>
      <c r="DY330" s="193">
        <f>DY323/(DY390+DY394)*400</f>
        <v>0.25721818532570251</v>
      </c>
      <c r="DZ330" s="65" t="str">
        <f>IF(ISERROR(DY330/DQ330),"NM",IF(OR(DY330/DQ330&lt;0.5,DY330/DQ330&gt;2),"NM",(DY330/DQ330-1)*100))</f>
        <v>NM</v>
      </c>
      <c r="EA330" s="193">
        <f>EA323/(EA390+EA394)*400</f>
        <v>0.13645357167223854</v>
      </c>
      <c r="EB330" s="65">
        <f>IF(ISERROR(EA330/DS330),"NM",IF(OR(EA330/DS330&lt;0.5,EA330/DS330&gt;2),"NM",(EA330/DS330-1)*100))</f>
        <v>-3.0250051170089387</v>
      </c>
      <c r="EC330" s="193">
        <f>EC323/(EC390+EC394)*400</f>
        <v>-0.62837506136475207</v>
      </c>
      <c r="ED330" s="65" t="str">
        <f>IF(ISERROR(EC330/DU330),"NM",IF(OR(EC330/DU330&lt;0.5,EC330/DU330&gt;2),"NM",(EC330/DU330-1)*100))</f>
        <v>NM</v>
      </c>
      <c r="EE330" s="193">
        <f>EE323/(EE390+EE394)*400</f>
        <v>-0.25178470926271512</v>
      </c>
      <c r="EF330" s="65">
        <f>IF(ISERROR(EE330/DW330),"NM",IF(OR(EE330/DW330&lt;0.5,EE330/DW330&gt;2),"NM",(EE330/DW330-1)*100))</f>
        <v>-5.5055483146881024</v>
      </c>
      <c r="EG330" s="193">
        <f>EG323/(EG390+EG394)*400</f>
        <v>0.8437612928708893</v>
      </c>
      <c r="EH330" s="65" t="str">
        <f>IF(ISERROR(EG330/DY330),"NM",IF(OR(EG330/DY330&lt;0.5,EG330/DY330&gt;2),"NM",(EG330/DY330-1)*100))</f>
        <v>NM</v>
      </c>
      <c r="EI330" s="193">
        <f>EI323/(EI390+EI394)*400</f>
        <v>-0.23064116619969954</v>
      </c>
      <c r="EJ330" s="65" t="str">
        <f>IF(ISERROR(EI330/EA330),"NM",IF(OR(EI330/EA330&lt;0.5,EI330/EA330&gt;2),"NM",(EI330/EA330-1)*100))</f>
        <v>NM</v>
      </c>
      <c r="EK330" s="193">
        <f>EK323/(EK390+EK394)*400</f>
        <v>-4.1501392690966261E-2</v>
      </c>
      <c r="EL330" s="65" t="str">
        <f>IF(ISERROR(EK330/EC330),"NM",IF(OR(EK330/EC330&lt;0.5,EK330/EC330&gt;2),"NM",(EK330/EC330-1)*100))</f>
        <v>NM</v>
      </c>
      <c r="EM330" s="193">
        <f>EM323/(EM390+EM394)*400</f>
        <v>0.14918266941755276</v>
      </c>
      <c r="EN330" s="65" t="str">
        <f>IF(ISERROR(EM330/EE330),"NM",IF(OR(EM330/EE330&lt;0.5,EM330/EE330&gt;2),"NM",(EM330/EE330-1)*100))</f>
        <v>NM</v>
      </c>
      <c r="EO330" s="193">
        <f>EO323/(EO390+EO394)*400</f>
        <v>0.11904109267192431</v>
      </c>
      <c r="EP330" s="65" t="str">
        <f>IF(ISERROR(EO330/EG330),"NM",IF(OR(EO330/EG330&lt;0.5,EO330/EG330&gt;2),"NM",(EO330/EG330-1)*100))</f>
        <v>NM</v>
      </c>
      <c r="EQ330" s="121">
        <v>-0.02</v>
      </c>
      <c r="ER330" s="65" t="str">
        <f>IF(ISERROR(EQ330/EI330),"NM",IF(OR(EQ330/EI330&lt;0.5,EQ330/EI330&gt;2),"NM",(EQ330/EI330-1)*100))</f>
        <v>NM</v>
      </c>
      <c r="ES330" s="121">
        <f>EQ330</f>
        <v>-0.02</v>
      </c>
      <c r="ET330" s="65" t="str">
        <f>IF(ISERROR(ES330/EK330),"NM",IF(OR(ES330/EK330&lt;0.5,ES330/EK330&gt;2),"NM",(ES330/EK330-1)*100))</f>
        <v>NM</v>
      </c>
      <c r="EU330" s="121">
        <f>ES330</f>
        <v>-0.02</v>
      </c>
      <c r="EV330" s="65" t="str">
        <f>IF(ISERROR(EU330/EM330),"NM",IF(OR(EU330/EM330&lt;0.5,EU330/EM330&gt;2),"NM",(EU330/EM330-1)*100))</f>
        <v>NM</v>
      </c>
      <c r="EW330" s="121">
        <f>EU330</f>
        <v>-0.02</v>
      </c>
      <c r="EX330" s="65" t="str">
        <f>IF(ISERROR(EW330/EO330),"NM",IF(OR(EW330/EO330&lt;0.5,EW330/EO330&gt;2),"NM",(EW330/EO330-1)*100))</f>
        <v>NM</v>
      </c>
      <c r="EY330" s="65"/>
      <c r="EZ330" s="322"/>
      <c r="FA330" s="121"/>
      <c r="FB330" s="139">
        <f>FB323/(FB390+FB394)*100</f>
        <v>7.0687024115916805E-3</v>
      </c>
      <c r="FC330" s="163"/>
      <c r="FD330" s="139">
        <f>FD323/(FD390+FD394)*100</f>
        <v>-1.5250518964437338E-2</v>
      </c>
      <c r="FE330" s="65" t="str">
        <f>IF(ISERROR(FD330/FB330),"NM",IF(OR(FD330/FB330&lt;0.5,FD330/FB330&gt;2),"NM",(FD330/FB330-1)*100))</f>
        <v>NM</v>
      </c>
      <c r="FF330" s="139">
        <f>FF323/(FF390+FF394)*100</f>
        <v>-0.20968085463046288</v>
      </c>
      <c r="FG330" s="65" t="str">
        <f>IF(ISERROR(FF330/FD330),"NM",IF(OR(FF330/FD330&lt;0.5,FF330/FD330&gt;2),"NM",(FF330/FD330-1)*100))</f>
        <v>NM</v>
      </c>
      <c r="FH330" s="139">
        <f>FH323/(FH390+FH394)*100</f>
        <v>-9.9013129562960517E-2</v>
      </c>
      <c r="FI330" s="65" t="str">
        <f>IF(ISERROR(FH330/FF330),"NM",IF(OR(FH330/FF330&lt;0.5,FH330/FF330&gt;2),"NM",(FH330/FF330-1)*100))</f>
        <v>NM</v>
      </c>
      <c r="FJ330" s="139">
        <f>FJ323/(FJ390+FJ394)*100</f>
        <v>-3.6089791401005704E-2</v>
      </c>
      <c r="FK330" s="65" t="str">
        <f>IF(ISERROR(FJ330/FH330),"NM",IF(OR(FJ330/FH330&lt;0.5,FJ330/FH330&gt;2),"NM",(FJ330/FH330-1)*100))</f>
        <v>NM</v>
      </c>
      <c r="FL330" s="139">
        <f>FL323/(FL390+FL394)*100</f>
        <v>-0.41624431168719134</v>
      </c>
      <c r="FM330" s="65" t="str">
        <f>IF(ISERROR(FL330/FJ330),"NM",IF(OR(FL330/FJ330&lt;0.5,FL330/FJ330&gt;2),"NM",(FL330/FJ330-1)*100))</f>
        <v>NM</v>
      </c>
      <c r="FN330" s="139">
        <f>FN323/(FN390+FN394)*100</f>
        <v>-7.3567277275068052E-3</v>
      </c>
      <c r="FO330" s="65" t="str">
        <f>IF(ISERROR(FN330/FL330),"NM",IF(OR(FN330/FL330&lt;0.5,FN330/FL330&gt;2),"NM",(FN330/FL330-1)*100))</f>
        <v>NM</v>
      </c>
      <c r="FP330" s="139">
        <f>FP323/(FP390+FP394)*100</f>
        <v>0.3260912269673516</v>
      </c>
      <c r="FQ330" s="65" t="str">
        <f>IF(ISERROR(FP330/FN330),"NM",IF(OR(FP330/FN330&lt;0.5,FP330/FN330&gt;2),"NM",(FP330/FN330-1)*100))</f>
        <v>NM</v>
      </c>
      <c r="FR330" s="194">
        <f>FR323/(FR390+FR394)*100</f>
        <v>8.049118340758489E-2</v>
      </c>
      <c r="FS330" s="65" t="str">
        <f>IF(ISERROR(FR330/FP330),"NM",IF(OR(FR330/FP330&lt;0.5,FR330/FP330&gt;2),"NM",(FR330/FP330-1)*100))</f>
        <v>NM</v>
      </c>
      <c r="FT330" s="194">
        <f>FT323/(FT390+FT394)*100</f>
        <v>3.1071983428275506E-2</v>
      </c>
      <c r="FU330" s="65" t="str">
        <f>IF(ISERROR(FT330/FR330),"NM",IF(OR(FT330/FR330&lt;0.5,FT330/FR330&gt;2),"NM",(FT330/FR330-1)*100))</f>
        <v>NM</v>
      </c>
      <c r="FV330" s="194">
        <f>FV323/(FV390+FV394)*100</f>
        <v>-0.97417544068073481</v>
      </c>
      <c r="FW330" s="65" t="str">
        <f>IF(ISERROR(FV330/FT330),"NM",IF(OR(FV330/FT330&lt;0.5,FV330/FT330&gt;2),"NM",(FV330/FT330-1)*100))</f>
        <v>NM</v>
      </c>
      <c r="FX330" s="193">
        <f>FX323/(FX390+FX394)*100</f>
        <v>-1.0861175432793031</v>
      </c>
      <c r="FY330" s="65">
        <f>IF(ISERROR(FX330/FV330),"NM",IF(OR(FX330/FV330&lt;0.5,FX330/FV330&gt;2),"NM",(FX330/FV330-1)*100))</f>
        <v>11.490959217812492</v>
      </c>
      <c r="FZ330" s="193">
        <f>FZ323/(FZ390+FZ394)*100</f>
        <v>-0.3080617029469726</v>
      </c>
      <c r="GA330" s="65" t="str">
        <f>IF(ISERROR(FZ330/FX330),"NM",IF(OR(FZ330/FX330&lt;0.5,FZ330/FX330&gt;2),"NM",(FZ330/FX330-1)*100))</f>
        <v>NM</v>
      </c>
      <c r="GB330" s="193">
        <f>GB323/(GB390+GB394)*100</f>
        <v>-0.85361423901198685</v>
      </c>
      <c r="GC330" s="65" t="str">
        <f>IF(ISERROR(GB330/FZ330),"NM",IF(OR(GB330/FZ330&lt;0.5,GB330/FZ330&gt;2),"NM",(GB330/FZ330-1)*100))</f>
        <v>NM</v>
      </c>
      <c r="GD330" s="193">
        <f>GD323/(GD390+GD394)*100</f>
        <v>-0.27023446814147567</v>
      </c>
      <c r="GE330" s="65" t="str">
        <f>IF(ISERROR(GD330/GB330),"NM",IF(OR(GD330/GB330&lt;0.5,GD330/GB330&gt;2),"NM",(GD330/GB330-1)*100))</f>
        <v>NM</v>
      </c>
      <c r="GF330" s="193">
        <f>GF323/(GF390+GF394)*100</f>
        <v>3.7447368180697251E-2</v>
      </c>
      <c r="GG330" s="65" t="str">
        <f>IF(ISERROR(GF330/GD330),"NM",IF(OR(GF330/GD330&lt;0.5,GF330/GD330&gt;2),"NM",(GF330/GD330-1)*100))</f>
        <v>NM</v>
      </c>
      <c r="GH330" s="193">
        <f>GH323/(GH390+GH394)*100</f>
        <v>0.10626233402091315</v>
      </c>
      <c r="GI330" s="65" t="str">
        <f>IF(ISERROR(GH330/GF330),"NM",IF(OR(GH330/GF330&lt;0.5,GH330/GF330&gt;2),"NM",(GH330/GF330-1)*100))</f>
        <v>NM</v>
      </c>
      <c r="GJ330" s="193">
        <f>GJ323/(GJ390+GJ394)*100</f>
        <v>9.0026364863995886E-2</v>
      </c>
      <c r="GK330" s="65">
        <f>IF(ISERROR(GJ330/GH330),"NM",IF(OR(GJ330/GH330&lt;0.5,GJ330/GH330&gt;2),"NM",(GJ330/GH330-1)*100))</f>
        <v>-15.27913847038398</v>
      </c>
      <c r="GL330" s="193">
        <f>GL323/(GL390+GL394)*100</f>
        <v>-1.6807993881890226E-3</v>
      </c>
      <c r="GM330" s="65" t="str">
        <f>IF(ISERROR(GL330/GJ330),"NM",IF(OR(GL330/GJ330&lt;0.5,GL330/GJ330&gt;2),"NM",(GL330/GJ330-1)*100))</f>
        <v>NM</v>
      </c>
      <c r="GN330" s="193">
        <f>GN323/(GN390+GN394)*100</f>
        <v>7.8316508336792319E-4</v>
      </c>
      <c r="GO330" s="65" t="str">
        <f>IF(ISERROR(GN330/GL330),"NM",IF(OR(GN330/GL330&lt;0.5,GN330/GL330&gt;2),"NM",(GN330/GL330-1)*100))</f>
        <v>NM</v>
      </c>
      <c r="GP330" s="193">
        <f>GP323/(GP390+GP394)*100</f>
        <v>-2.0049538454526717E-2</v>
      </c>
      <c r="GQ330" s="65" t="str">
        <f>IF(ISERROR(GP330/GN330),"NM",IF(OR(GP330/GN330&lt;0.5,GP330/GN330&gt;2),"NM",(GP330/GN330-1)*100))</f>
        <v>NM</v>
      </c>
      <c r="GR330" s="121">
        <f>GP330</f>
        <v>-2.0049538454526717E-2</v>
      </c>
      <c r="GS330" s="65">
        <f>IF(ISERROR(GR330/GP330),"NM",IF(OR(GR330/GP330&lt;0.5,GR330/GP330&gt;2),"NM",(GR330/GP330-1)*100))</f>
        <v>0</v>
      </c>
      <c r="GT330" s="121">
        <f>GR330</f>
        <v>-2.0049538454526717E-2</v>
      </c>
      <c r="GU330" s="65">
        <f>IF(ISERROR(GT330/GR330),"NM",IF(OR(GT330/GR330&lt;0.5,GT330/GR330&gt;2),"NM",(GT330/GR330-1)*100))</f>
        <v>0</v>
      </c>
      <c r="GV330" s="121">
        <f>GT330</f>
        <v>-2.0049538454526717E-2</v>
      </c>
      <c r="GW330" s="65">
        <f>IF(ISERROR(GV330/GT330),"NM",IF(OR(GV330/GT330&lt;0.5,GV330/GT330&gt;2),"NM",(GV330/GT330-1)*100))</f>
        <v>0</v>
      </c>
      <c r="GX330" s="121">
        <f>GV330</f>
        <v>-2.0049538454526717E-2</v>
      </c>
      <c r="GY330" s="65">
        <f>IF(ISERROR(GX330/GV330),"NM",IF(OR(GX330/GV330&lt;0.5,GX330/GV330&gt;2),"NM",(GX330/GV330-1)*100))</f>
        <v>0</v>
      </c>
      <c r="GZ330" s="67">
        <f t="shared" si="947"/>
        <v>-291.27147746942546</v>
      </c>
      <c r="HA330" s="280"/>
      <c r="HB330" s="57"/>
      <c r="HC330"/>
      <c r="HD330"/>
      <c r="HE330"/>
      <c r="HF330"/>
      <c r="HG330"/>
      <c r="HH330"/>
    </row>
    <row r="331" spans="1:216" s="2" customFormat="1" ht="13.5" customHeight="1" x14ac:dyDescent="0.2">
      <c r="A331" s="4"/>
      <c r="B331" s="54" t="s">
        <v>98</v>
      </c>
      <c r="C331" s="88">
        <f>C323/C314*100</f>
        <v>-1.8867924528301887</v>
      </c>
      <c r="D331" s="63"/>
      <c r="E331" s="88">
        <f>E323/E314*100</f>
        <v>-36.024844720496894</v>
      </c>
      <c r="F331" s="63"/>
      <c r="G331" s="88">
        <f>G323/G314*100</f>
        <v>-4.0731995277449835</v>
      </c>
      <c r="H331" s="63"/>
      <c r="I331" s="88">
        <f>I323/I314*100</f>
        <v>-1.1904761904761905</v>
      </c>
      <c r="J331" s="63"/>
      <c r="K331" s="88">
        <f>K323/K314*100</f>
        <v>-1.1299435028248588</v>
      </c>
      <c r="L331" s="63">
        <f>IF(ISERROR(K331/C331),"NM",IF(OR(K331/C331&lt;0.5,K331/C331&gt;2),"NM",(K331/C331-1)*100))</f>
        <v>-40.112994350282484</v>
      </c>
      <c r="M331" s="88">
        <f>M323/M314*100</f>
        <v>-1.6949152542372881</v>
      </c>
      <c r="N331" s="63" t="str">
        <f>IF(ISERROR(M331/E331),"NM",IF(OR(M331/E331&lt;0.5,M331/E331&gt;2),"NM",(M331/E331-1)*100))</f>
        <v>NM</v>
      </c>
      <c r="O331" s="88">
        <f>O323/O314*100</f>
        <v>-15.225666122892878</v>
      </c>
      <c r="P331" s="63" t="str">
        <f>IF(ISERROR(O331/G331),"NM",IF(OR(O331/G331&lt;0.5,O331/G331&gt;2),"NM",(O331/G331-1)*100))</f>
        <v>NM</v>
      </c>
      <c r="Q331" s="88">
        <f>Q323/Q314*100</f>
        <v>-0.5494505494505495</v>
      </c>
      <c r="R331" s="63" t="str">
        <f>IF(ISERROR(Q331/I331),"NM",IF(OR(Q331/I331&lt;0.5,Q331/I331&gt;2),"NM",(Q331/I331-1)*100))</f>
        <v>NM</v>
      </c>
      <c r="S331" s="88">
        <f>S323/S314*100</f>
        <v>-2.604166666666667</v>
      </c>
      <c r="T331" s="63" t="str">
        <f>IF(ISERROR(S331/K331),"NM",IF(OR(S331/K331&lt;0.5,S331/K331&gt;2),"NM",(S331/K331-1)*100))</f>
        <v>NM</v>
      </c>
      <c r="U331" s="88">
        <f>U323/U314*100</f>
        <v>-1.4851485148514851</v>
      </c>
      <c r="V331" s="63">
        <f>IF(ISERROR(U331/M331),"NM",IF(OR(U331/M331&lt;0.5,U331/M331&gt;2),"NM",(U331/M331-1)*100))</f>
        <v>-12.376237623762377</v>
      </c>
      <c r="W331" s="88">
        <f>W323/W314*100</f>
        <v>-1.4285714285714286</v>
      </c>
      <c r="X331" s="63" t="str">
        <f>IF(ISERROR(W331/O331),"NM",IF(OR(W331/O331&lt;0.5,W331/O331&gt;2),"NM",(W331/O331-1)*100))</f>
        <v>NM</v>
      </c>
      <c r="Y331" s="88">
        <f>Y323/Y314*100</f>
        <v>-1.809954751131222</v>
      </c>
      <c r="Z331" s="63" t="str">
        <f>IF(ISERROR(Y331/Q331),"NM",IF(OR(Y331/Q331&lt;0.5,Y331/Q331&gt;2),"NM",(Y331/Q331-1)*100))</f>
        <v>NM</v>
      </c>
      <c r="AA331" s="88">
        <f>AA323/AA314*100</f>
        <v>-2.8735632183908058</v>
      </c>
      <c r="AB331" s="63">
        <f>IF(ISERROR(AA331/S331),"NM",IF(OR(AA331/S331&lt;0.5,AA331/S331&gt;2),"NM",(AA331/S331-1)*100))</f>
        <v>10.344827586206918</v>
      </c>
      <c r="AC331" s="88">
        <f>AC323/AC314*100</f>
        <v>-2.083333333333333</v>
      </c>
      <c r="AD331" s="63">
        <f>IF(ISERROR(AC331/U331),"NM",IF(OR(AC331/U331&lt;0.5,AC331/U331&gt;2),"NM",(AC331/U331-1)*100))</f>
        <v>40.277777777777771</v>
      </c>
      <c r="AE331" s="88">
        <f>AE323/AE314*100</f>
        <v>-2.4489795918367347</v>
      </c>
      <c r="AF331" s="63">
        <f>IF(ISERROR(AE331/W331),"NM",IF(OR(AE331/W331&lt;0.5,AE331/W331&gt;2),"NM",(AE331/W331-1)*100))</f>
        <v>71.428571428571416</v>
      </c>
      <c r="AG331" s="88">
        <f>AG323/AG314*100</f>
        <v>-66.793893129770993</v>
      </c>
      <c r="AH331" s="63" t="str">
        <f>IF(ISERROR(AG331/Y331),"NM",IF(OR(AG331/Y331&lt;0.5,AG331/Y331&gt;2),"NM",(AG331/Y331-1)*100))</f>
        <v>NM</v>
      </c>
      <c r="AI331" s="89">
        <f>AI323/AI314*100</f>
        <v>2.0338983050847457</v>
      </c>
      <c r="AJ331" s="63" t="str">
        <f>IF(ISERROR(AI331/AA331),"NM",IF(OR(AI331/AA331&lt;0.5,AI331/AA331&gt;2),"NM",(AI331/AA331-1)*100))</f>
        <v>NM</v>
      </c>
      <c r="AK331" s="88">
        <f>AK323/AK314*100</f>
        <v>-1.0309278350515463</v>
      </c>
      <c r="AL331" s="63" t="str">
        <f>IF(ISERROR(AK331/AC331),"NM",IF(OR(AK331/AC331&lt;0.5,AK331/AC331&gt;2),"NM",(AK331/AC331-1)*100))</f>
        <v>NM</v>
      </c>
      <c r="AM331" s="88">
        <f>AM323/AM314*100</f>
        <v>-1.3698630136986301</v>
      </c>
      <c r="AN331" s="63">
        <f>IF(ISERROR(AM331/AE331),"NM",IF(OR(AM331/AE331&lt;0.5,AM331/AE331&gt;2),"NM",(AM331/AE331-1)*100))</f>
        <v>-44.063926940639277</v>
      </c>
      <c r="AO331" s="141">
        <f>AO323/AO314*100</f>
        <v>-1.0190217391304344</v>
      </c>
      <c r="AP331" s="63" t="str">
        <f>IF(ISERROR(AO331/AG331),"NM",IF(OR(AO331/AG331&lt;0.5,AO331/AG331&gt;2),"NM",(AO331/AG331-1)*100))</f>
        <v>NM</v>
      </c>
      <c r="AQ331" s="141">
        <f>AQ323/AQ314*100</f>
        <v>0.59701492537313439</v>
      </c>
      <c r="AR331" s="63" t="str">
        <f>IF(ISERROR(AQ331/AI331),"NM",IF(OR(AQ331/AI331&lt;0.5,AQ331/AI331&gt;2),"NM",(AQ331/AI331-1)*100))</f>
        <v>NM</v>
      </c>
      <c r="AS331" s="141">
        <f>AS323/AS314*100</f>
        <v>2.147239263803681</v>
      </c>
      <c r="AT331" s="63" t="str">
        <f>IF(ISERROR(AS331/AK331),"NM",IF(OR(AS331/AK331&lt;0.5,AS331/AK331&gt;2),"NM",(AS331/AK331-1)*100))</f>
        <v>NM</v>
      </c>
      <c r="AU331" s="141">
        <f>AU323/AU314*100</f>
        <v>26.726726726726728</v>
      </c>
      <c r="AV331" s="63" t="str">
        <f>IF(ISERROR(AU331/AM331),"NM",IF(OR(AU331/AM331&lt;0.5,AU331/AM331&gt;2),"NM",(AU331/AM331-1)*100))</f>
        <v>NM</v>
      </c>
      <c r="AW331" s="141">
        <f>AW323/AW314*100</f>
        <v>22.818791946308725</v>
      </c>
      <c r="AX331" s="63" t="str">
        <f>IF(ISERROR(AW331/AO331),"NM",IF(OR(AW331/AO331&lt;0.5,AW331/AO331&gt;2),"NM",(AW331/AO331-1)*100))</f>
        <v>NM</v>
      </c>
      <c r="AY331" s="141">
        <f>AY323/AY314*100</f>
        <v>0.55020632737276476</v>
      </c>
      <c r="AZ331" s="65">
        <f>IF(ISERROR(AY331/AQ331),"NM",IF(OR(AY331/AQ331&lt;0.5,AY331/AQ331&gt;2),"NM",(AY331/AQ331-1)*100))</f>
        <v>-7.8404401650619127</v>
      </c>
      <c r="BA331" s="141">
        <f>BA323/BA314*100</f>
        <v>8.2446808510638299</v>
      </c>
      <c r="BB331" s="65" t="str">
        <f>IF(ISERROR(BA331/AS331),"NM",IF(OR(BA331/AS331&lt;0.5,BA331/AS331&gt;2),"NM",(BA331/AS331-1)*100))</f>
        <v>NM</v>
      </c>
      <c r="BC331" s="141">
        <f>BC323/BC314*100</f>
        <v>1.9283746556473829</v>
      </c>
      <c r="BD331" s="65" t="str">
        <f>IF(ISERROR(BC331/AU331),"NM",IF(OR(BC331/AU331&lt;0.5,BC331/AU331&gt;2),"NM",(BC331/AU331-1)*100))</f>
        <v>NM</v>
      </c>
      <c r="BE331" s="141">
        <f>BE323/BE314*100</f>
        <v>0.91185410334346517</v>
      </c>
      <c r="BF331" s="65" t="str">
        <f>IF(ISERROR(BE331/AW331),"NM",IF(OR(BE331/AW331&lt;0.5,BE331/AW331&gt;2),"NM",(BE331/AW331-1)*100))</f>
        <v>NM</v>
      </c>
      <c r="BG331" s="192">
        <f>BG323/BG314*100</f>
        <v>2.2113022113022112</v>
      </c>
      <c r="BH331" s="65" t="str">
        <f>IF(ISERROR(BG331/AY331),"NM",IF(OR(BG331/AY331&lt;0.5,BG331/AY331&gt;2),"NM",(BG331/AY331-1)*100))</f>
        <v>NM</v>
      </c>
      <c r="BI331" s="192">
        <f>BI323/BI314*100</f>
        <v>2.2113022113022112</v>
      </c>
      <c r="BJ331" s="65" t="str">
        <f>IF(ISERROR(BI331/BA331),"NM",IF(OR(BI331/BA331&lt;0.5,BI331/BA331&gt;2),"NM",(BI331/BA331-1)*100))</f>
        <v>NM</v>
      </c>
      <c r="BK331" s="192">
        <f>BK323/BK314*100</f>
        <v>0.23980815347721821</v>
      </c>
      <c r="BL331" s="65" t="str">
        <f>IF(ISERROR(BK331/BC331),"NM",IF(OR(BK331/BC331&lt;0.5,BK331/BC331&gt;2),"NM",(BK331/BC331-1)*100))</f>
        <v>NM</v>
      </c>
      <c r="BM331" s="192">
        <f>BM323/BM314*100</f>
        <v>-0.26178010471204188</v>
      </c>
      <c r="BN331" s="65" t="str">
        <f>IF(ISERROR(BM331/BE331),"NM",IF(OR(BM331/BE331&lt;0.5,BM331/BE331&gt;2),"NM",(BM331/BE331-1)*100))</f>
        <v>NM</v>
      </c>
      <c r="BO331" s="192">
        <f>BO323/BO314*100</f>
        <v>-0.84210526315789469</v>
      </c>
      <c r="BP331" s="65" t="str">
        <f>IF(ISERROR(BO331/BG331),"NM",IF(OR(BO331/BG331&lt;0.5,BO331/BG331&gt;2),"NM",(BO331/BG331-1)*100))</f>
        <v>NM</v>
      </c>
      <c r="BQ331" s="192">
        <f>BQ323/BQ314*100</f>
        <v>-0.20533880903490762</v>
      </c>
      <c r="BR331" s="65" t="str">
        <f>IF(ISERROR(BQ331/BI331),"NM",IF(OR(BQ331/BI331&lt;0.5,BQ331/BI331&gt;2),"NM",(BQ331/BI331-1)*100))</f>
        <v>NM</v>
      </c>
      <c r="BS331" s="192">
        <f>BS323/BS314*100</f>
        <v>-78.968737312220867</v>
      </c>
      <c r="BT331" s="65" t="str">
        <f>IF(ISERROR(BS331/BK331),"NM",IF(OR(BS331/BK331&lt;0.5,BS331/BK331&gt;2),"NM",(BS331/BK331-1)*100))</f>
        <v>NM</v>
      </c>
      <c r="BU331" s="192">
        <f>BU323/BU314*100</f>
        <v>-57.20524017467249</v>
      </c>
      <c r="BV331" s="65" t="str">
        <f>IF(ISERROR(BU331/BM331),"NM",IF(OR(BU331/BM331&lt;0.5,BU331/BM331&gt;2),"NM",(BU331/BM331-1)*100))</f>
        <v>NM</v>
      </c>
      <c r="BW331" s="192">
        <f>BW323/BW314*100</f>
        <v>-1.056338028169014</v>
      </c>
      <c r="BX331" s="65">
        <f>IF(ISERROR(BW331/BO331),"NM",IF(OR(BW331/BO331&lt;0.5,BW331/BO331&gt;2),"NM",(BW331/BO331-1)*100))</f>
        <v>25.440140845070424</v>
      </c>
      <c r="BY331" s="192">
        <f>BY323/BY314*100</f>
        <v>-44.306049822064061</v>
      </c>
      <c r="BZ331" s="65" t="str">
        <f>IF(ISERROR(BY331/BQ331),"NM",IF(OR(BY331/BQ331&lt;0.5,BY331/BQ331&gt;2),"NM",(BY331/BQ331-1)*100))</f>
        <v>NM</v>
      </c>
      <c r="CA331" s="192">
        <f>CA323/CA314*100</f>
        <v>-38.370118845500848</v>
      </c>
      <c r="CB331" s="65" t="str">
        <f>IF(ISERROR(CA331/BS331),"NM",IF(OR(CA331/BS331&lt;0.5,CA331/BS331&gt;2),"NM",(CA331/BS331-1)*100))</f>
        <v>NM</v>
      </c>
      <c r="CC331" s="192">
        <f>CC323/CC314*100</f>
        <v>-55.017921146953405</v>
      </c>
      <c r="CD331" s="65">
        <f>IF(ISERROR(CC331/BU331),"NM",IF(OR(CC331/BU331&lt;0.5,CC331/BU331&gt;2),"NM",(CC331/BU331-1)*100))</f>
        <v>-3.8236340255547341</v>
      </c>
      <c r="CE331" s="192">
        <f>CE323/CE314*100</f>
        <v>-6.1776711743701131</v>
      </c>
      <c r="CF331" s="65" t="str">
        <f>IF(ISERROR(CE331/BW331),"NM",IF(OR(CE331/BW331&lt;0.5,CE331/BW331&gt;2),"NM",(CE331/BW331-1)*100))</f>
        <v>NM</v>
      </c>
      <c r="CG331" s="192">
        <f>CG323/CG314*100</f>
        <v>1.1044264472725713</v>
      </c>
      <c r="CH331" s="65" t="str">
        <f>IF(ISERROR(CG331/BY331),"NM",IF(OR(CG331/BY331&lt;0.5,CG331/BY331&gt;2),"NM",(CG331/BY331-1)*100))</f>
        <v>NM</v>
      </c>
      <c r="CI331" s="192">
        <f>CI323/CI314*100</f>
        <v>-0.44272620060953094</v>
      </c>
      <c r="CJ331" s="65" t="str">
        <f>IF(ISERROR(CI331/CA331),"NM",IF(OR(CI331/CA331&lt;0.5,CI331/CA331&gt;2),"NM",(CI331/CA331-1)*100))</f>
        <v>NM</v>
      </c>
      <c r="CK331" s="192">
        <f>CK323/CK314*100</f>
        <v>-37.531215253799225</v>
      </c>
      <c r="CL331" s="65">
        <f>IF(ISERROR(CK331/CC331),"NM",IF(OR(CK331/CC331&lt;0.5,CK331/CC331&gt;2),"NM",(CK331/CC331-1)*100))</f>
        <v>-31.783654359544077</v>
      </c>
      <c r="CM331" s="192">
        <f>CM323/CM314*100</f>
        <v>-46.630094043887141</v>
      </c>
      <c r="CN331" s="65" t="str">
        <f>IF(ISERROR(CM331/CE331),"NM",IF(OR(CM331/CE331&lt;0.5,CM331/CE331&gt;2),"NM",(CM331/CE331-1)*100))</f>
        <v>NM</v>
      </c>
      <c r="CO331" s="192">
        <f>CO323/CO314*100</f>
        <v>-66.054630203746882</v>
      </c>
      <c r="CP331" s="65" t="str">
        <f>IF(ISERROR(CO331/CG331),"NM",IF(OR(CO331/CG331&lt;0.5,CO331/CG331&gt;2),"NM",(CO331/CG331-1)*100))</f>
        <v>NM</v>
      </c>
      <c r="CQ331" s="193">
        <f>CQ323/CQ314*100</f>
        <v>14.553893726583745</v>
      </c>
      <c r="CR331" s="65" t="str">
        <f>IF(ISERROR(CQ331/CI331),"NM",IF(OR(CQ331/CI331&lt;0.5,CQ331/CI331&gt;2),"NM",(CQ331/CI331-1)*100))</f>
        <v>NM</v>
      </c>
      <c r="CS331" s="193">
        <f>CS323/CS314*100</f>
        <v>-24.687729610580455</v>
      </c>
      <c r="CT331" s="65">
        <f>IF(ISERROR(CS331/CK331),"NM",IF(OR(CS331/CK331&lt;0.5,CS331/CK331&gt;2),"NM",(CS331/CK331-1)*100))</f>
        <v>-34.220809415220423</v>
      </c>
      <c r="CU331" s="193">
        <f>CU323/CU314*100</f>
        <v>-9.950859950859952</v>
      </c>
      <c r="CV331" s="65" t="str">
        <f>IF(ISERROR(CU331/CM331),"NM",IF(OR(CU331/CM331&lt;0.5,CU331/CM331&gt;2),"NM",(CU331/CM331-1)*100))</f>
        <v>NM</v>
      </c>
      <c r="CW331" s="193">
        <f>CW323/CW314*100</f>
        <v>-30.198675496688743</v>
      </c>
      <c r="CX331" s="65" t="str">
        <f>IF(ISERROR(CW331/CO331),"NM",IF(OR(CW331/CO331&lt;0.5,CW331/CO331&gt;2),"NM",(CW331/CO331-1)*100))</f>
        <v>NM</v>
      </c>
      <c r="CY331" s="193">
        <f>CY323/CY314*100</f>
        <v>14.873646209386282</v>
      </c>
      <c r="CZ331" s="65">
        <f>IF(ISERROR(CY331/CQ331),"NM",IF(OR(CY331/CQ331&lt;0.5,CY331/CQ331&gt;2),"NM",(CY331/CQ331-1)*100))</f>
        <v>2.1970236199985838</v>
      </c>
      <c r="DA331" s="193">
        <f>DA323/DA314*100</f>
        <v>-20.229555236728839</v>
      </c>
      <c r="DB331" s="65">
        <f>IF(ISERROR(DA331/CS331),"NM",IF(OR(DA331/CS331&lt;0.5,DA331/CS331&gt;2),"NM",(DA331/CS331-1)*100))</f>
        <v>-18.058259889321569</v>
      </c>
      <c r="DC331" s="193">
        <f>DC323/DC314*100</f>
        <v>5.343511450381679</v>
      </c>
      <c r="DD331" s="65" t="str">
        <f>IF(ISERROR(DC331/CU331),"NM",IF(OR(DC331/CU331&lt;0.5,DC331/CU331&gt;2),"NM",(DC331/CU331-1)*100))</f>
        <v>NM</v>
      </c>
      <c r="DE331" s="193">
        <f>DE323/DE314*100</f>
        <v>7.2847682119205297</v>
      </c>
      <c r="DF331" s="65" t="str">
        <f>IF(ISERROR(DE331/CW331),"NM",IF(OR(DE331/CW331&lt;0.5,DE331/CW331&gt;2),"NM",(DE331/CW331-1)*100))</f>
        <v>NM</v>
      </c>
      <c r="DG331" s="193">
        <f>DG323/DG314*100</f>
        <v>6.0029282576866763</v>
      </c>
      <c r="DH331" s="65" t="str">
        <f>IF(ISERROR(DG331/CY331),"NM",IF(OR(DG331/CY331&lt;0.5,DG331/CY331&gt;2),"NM",(DG331/CY331-1)*100))</f>
        <v>NM</v>
      </c>
      <c r="DI331" s="193">
        <f>DI323/DI314*100</f>
        <v>-15.015479876160992</v>
      </c>
      <c r="DJ331" s="65">
        <f>IF(ISERROR(DI331/DA331),"NM",IF(OR(DI331/DA331&lt;0.5,DI331/DA331&gt;2),"NM",(DI331/DA331-1)*100))</f>
        <v>-25.774542739828288</v>
      </c>
      <c r="DK331" s="193">
        <f>DK323/DK314*100</f>
        <v>3.2509752925877766</v>
      </c>
      <c r="DL331" s="65">
        <f>IF(ISERROR(DK331/DC331),"NM",IF(OR(DK331/DC331&lt;0.5,DK331/DC331&gt;2),"NM",(DK331/DC331-1)*100))</f>
        <v>-39.160319524428743</v>
      </c>
      <c r="DM331" s="193">
        <f>DM323/DM314*100</f>
        <v>5.9920106524633825</v>
      </c>
      <c r="DN331" s="65">
        <f>IF(ISERROR(DM331/DE331),"NM",IF(OR(DM331/DE331&lt;0.5,DM331/DE331&gt;2),"NM",(DM331/DE331-1)*100))</f>
        <v>-17.746035588911745</v>
      </c>
      <c r="DO331" s="193">
        <f>DO323/DO314*100</f>
        <v>3.0927835051546393</v>
      </c>
      <c r="DP331" s="65">
        <f>IF(ISERROR(DO331/DG331),"NM",IF(OR(DO331/DG331&lt;0.5,DO331/DG331&gt;2),"NM",(DO331/DG331-1)*100))</f>
        <v>-48.478752828765394</v>
      </c>
      <c r="DQ331" s="193">
        <f>DQ323/DQ314*100</f>
        <v>4.8695652173913047</v>
      </c>
      <c r="DR331" s="65" t="str">
        <f>IF(ISERROR(DQ331/DI331),"NM",IF(OR(DQ331/DI331&lt;0.5,DQ331/DI331&gt;2),"NM",(DQ331/DI331-1)*100))</f>
        <v>NM</v>
      </c>
      <c r="DS331" s="193">
        <f>DS323/DS314*100</f>
        <v>5.9701492537313428</v>
      </c>
      <c r="DT331" s="65">
        <f>IF(ISERROR(DS331/DK331),"NM",IF(OR(DS331/DK331&lt;0.5,DS331/DK331&gt;2),"NM",(DS331/DK331-1)*100))</f>
        <v>83.641791044776099</v>
      </c>
      <c r="DU331" s="193">
        <f>DU323/DU314*100</f>
        <v>9.3603744149765991</v>
      </c>
      <c r="DV331" s="65">
        <f>IF(ISERROR(DU331/DM331),"NM",IF(OR(DU331/DM331&lt;0.5,DU331/DM331&gt;2),"NM",(DU331/DM331-1)*100))</f>
        <v>56.214248569942797</v>
      </c>
      <c r="DW331" s="193">
        <f>DW323/DW314*100</f>
        <v>-10.876132930513595</v>
      </c>
      <c r="DX331" s="65" t="str">
        <f>IF(ISERROR(DW331/DO331),"NM",IF(OR(DW331/DO331&lt;0.5,DW331/DO331&gt;2),"NM",(DW331/DO331-1)*100))</f>
        <v>NM</v>
      </c>
      <c r="DY331" s="193">
        <f t="shared" ref="DY331:EA331" si="1239">DY323/DY314*100</f>
        <v>10.75268817204301</v>
      </c>
      <c r="DZ331" s="65" t="str">
        <f>IF(ISERROR(DY331/DQ331),"NM",IF(OR(DY331/DQ331&lt;0.5,DY331/DQ331&gt;2),"NM",(DY331/DQ331-1)*100))</f>
        <v>NM</v>
      </c>
      <c r="EA331" s="193">
        <f t="shared" si="1239"/>
        <v>5.6737588652482271</v>
      </c>
      <c r="EB331" s="65">
        <f>IF(ISERROR(EA331/DS331),"NM",IF(OR(EA331/DS331&lt;0.5,EA331/DS331&gt;2),"NM",(EA331/DS331-1)*100))</f>
        <v>-4.9645390070921831</v>
      </c>
      <c r="EC331" s="193">
        <f t="shared" ref="EC331:EE331" si="1240">EC323/EC314*100</f>
        <v>-30.453879941434849</v>
      </c>
      <c r="ED331" s="65" t="str">
        <f>IF(ISERROR(EC331/DU331),"NM",IF(OR(EC331/DU331&lt;0.5,EC331/DU331&gt;2),"NM",(EC331/DU331-1)*100))</f>
        <v>NM</v>
      </c>
      <c r="EE331" s="193">
        <f t="shared" si="1240"/>
        <v>-11.904761904761903</v>
      </c>
      <c r="EF331" s="65">
        <f>IF(ISERROR(EE331/DW331),"NM",IF(OR(EE331/DW331&lt;0.5,EE331/DW331&gt;2),"NM",(EE331/DW331-1)*100))</f>
        <v>9.4576719576719537</v>
      </c>
      <c r="EG331" s="193">
        <f t="shared" ref="EG331:EI331" si="1241">EG323/EG314*100</f>
        <v>42.614601018675721</v>
      </c>
      <c r="EH331" s="65" t="str">
        <f>IF(ISERROR(EG331/DY331),"NM",IF(OR(EG331/DY331&lt;0.5,EG331/DY331&gt;2),"NM",(EG331/DY331-1)*100))</f>
        <v>NM</v>
      </c>
      <c r="EI331" s="193">
        <f t="shared" si="1241"/>
        <v>-10.502958579881657</v>
      </c>
      <c r="EJ331" s="65" t="str">
        <f>IF(ISERROR(EI331/EA331),"NM",IF(OR(EI331/EA331&lt;0.5,EI331/EA331&gt;2),"NM",(EI331/EA331-1)*100))</f>
        <v>NM</v>
      </c>
      <c r="EK331" s="193">
        <f t="shared" ref="EK331:EM331" si="1242">EK323/EK314*100</f>
        <v>-1.7783857729138166</v>
      </c>
      <c r="EL331" s="65" t="str">
        <f>IF(ISERROR(EK331/EC331),"NM",IF(OR(EK331/EC331&lt;0.5,EK331/EC331&gt;2),"NM",(EK331/EC331-1)*100))</f>
        <v>NM</v>
      </c>
      <c r="EM331" s="193">
        <f t="shared" si="1242"/>
        <v>6.9533827467341265</v>
      </c>
      <c r="EN331" s="65" t="str">
        <f>IF(ISERROR(EM331/EE331),"NM",IF(OR(EM331/EE331&lt;0.5,EM331/EE331&gt;2),"NM",(EM331/EE331-1)*100))</f>
        <v>NM</v>
      </c>
      <c r="EO331" s="193">
        <f t="shared" ref="EO331" si="1243">EO323/EO314*100</f>
        <v>6.0079051383399209</v>
      </c>
      <c r="EP331" s="65" t="str">
        <f>IF(ISERROR(EO331/EG331),"NM",IF(OR(EO331/EG331&lt;0.5,EO331/EG331&gt;2),"NM",(EO331/EG331-1)*100))</f>
        <v>NM</v>
      </c>
      <c r="EQ331" s="193">
        <f t="shared" ref="EQ331:ES331" si="1244">EQ323/EQ314*100</f>
        <v>-0.84383479787462978</v>
      </c>
      <c r="ER331" s="65" t="str">
        <f>IF(ISERROR(EQ331/EI331),"NM",IF(OR(EQ331/EI331&lt;0.5,EQ331/EI331&gt;2),"NM",(EQ331/EI331-1)*100))</f>
        <v>NM</v>
      </c>
      <c r="ES331" s="193">
        <f t="shared" si="1244"/>
        <v>-0.83822186730368398</v>
      </c>
      <c r="ET331" s="65" t="str">
        <f>IF(ISERROR(ES331/EK331),"NM",IF(OR(ES331/EK331&lt;0.5,ES331/EK331&gt;2),"NM",(ES331/EK331-1)*100))</f>
        <v>NM</v>
      </c>
      <c r="EU331" s="193">
        <f t="shared" ref="EU331" si="1245">EU323/EU314*100</f>
        <v>-0.82754376966120302</v>
      </c>
      <c r="EV331" s="65" t="str">
        <f>IF(ISERROR(EU331/EM331),"NM",IF(OR(EU331/EM331&lt;0.5,EU331/EM331&gt;2),"NM",(EU331/EM331-1)*100))</f>
        <v>NM</v>
      </c>
      <c r="EW331" s="193">
        <f t="shared" ref="EW331" si="1246">EW323/EW314*100</f>
        <v>-0.85400948192362758</v>
      </c>
      <c r="EX331" s="65" t="str">
        <f>IF(ISERROR(EW331/EO331),"NM",IF(OR(EW331/EO331&lt;0.5,EW331/EO331&gt;2),"NM",(EW331/EO331-1)*100))</f>
        <v>NM</v>
      </c>
      <c r="EY331" s="65"/>
      <c r="EZ331" s="322"/>
      <c r="FA331" s="121"/>
      <c r="FB331" s="139">
        <f>FB323/FB314*100</f>
        <v>0.46582231363191762</v>
      </c>
      <c r="FC331" s="163"/>
      <c r="FD331" s="139">
        <f>FD323/FD314*100</f>
        <v>-0.90909090909090906</v>
      </c>
      <c r="FE331" s="65" t="str">
        <f>IF(ISERROR(FD331/FB331),"NM",IF(OR(FD331/FB331&lt;0.5,FD331/FB331&gt;2),"NM",(FD331/FB331-1)*100))</f>
        <v>NM</v>
      </c>
      <c r="FF331" s="139">
        <f>FF323/FF314*100</f>
        <v>-10.632795862488591</v>
      </c>
      <c r="FG331" s="65" t="str">
        <f>IF(ISERROR(FF331/FD331),"NM",IF(OR(FF331/FD331&lt;0.5,FF331/FD331&gt;2),"NM",(FF331/FD331-1)*100))</f>
        <v>NM</v>
      </c>
      <c r="FH331" s="139">
        <f>FH323/FH314*100</f>
        <v>-4.722878177524656</v>
      </c>
      <c r="FI331" s="65" t="str">
        <f>IF(ISERROR(FH331/FF331),"NM",IF(OR(FH331/FF331&lt;0.5,FH331/FF331&gt;2),"NM",(FH331/FF331-1)*100))</f>
        <v>NM</v>
      </c>
      <c r="FJ331" s="139">
        <f>FJ323/FJ314*100</f>
        <v>-1.8181818181818181</v>
      </c>
      <c r="FK331" s="65" t="str">
        <f>IF(ISERROR(FJ331/FH331),"NM",IF(OR(FJ331/FH331&lt;0.5,FJ331/FH331&gt;2),"NM",(FJ331/FH331-1)*100))</f>
        <v>NM</v>
      </c>
      <c r="FL331" s="139">
        <f>FL323/FL314*100</f>
        <v>-19.483141530385627</v>
      </c>
      <c r="FM331" s="65" t="str">
        <f>IF(ISERROR(FL331/FJ331),"NM",IF(OR(FL331/FJ331&lt;0.5,FL331/FJ331&gt;2),"NM",(FL331/FJ331-1)*100))</f>
        <v>NM</v>
      </c>
      <c r="FN331" s="139">
        <f>FN323/FN314*100</f>
        <v>-0.34118048447628796</v>
      </c>
      <c r="FO331" s="65" t="str">
        <f>IF(ISERROR(FN331/FL331),"NM",IF(OR(FN331/FL331&lt;0.5,FN331/FL331&gt;2),"NM",(FN331/FL331-1)*100))</f>
        <v>NM</v>
      </c>
      <c r="FP331" s="139">
        <f>FP323/FP314*100</f>
        <v>12.848297213622292</v>
      </c>
      <c r="FQ331" s="65" t="str">
        <f>IF(ISERROR(FP331/FN331),"NM",IF(OR(FP331/FN331&lt;0.5,FP331/FN331&gt;2),"NM",(FP331/FN331-1)*100))</f>
        <v>NM</v>
      </c>
      <c r="FR331" s="194">
        <f>FR323/FR314*100</f>
        <v>3.0038421236465247</v>
      </c>
      <c r="FS331" s="65" t="str">
        <f>IF(ISERROR(FR331/FP331),"NM",IF(OR(FR331/FP331&lt;0.5,FR331/FP331&gt;2),"NM",(FR331/FP331-1)*100))</f>
        <v>NM</v>
      </c>
      <c r="FT331" s="194">
        <f>FT323/FT314*100</f>
        <v>1.1159330440173589</v>
      </c>
      <c r="FU331" s="65" t="str">
        <f>IF(ISERROR(FT331/FR331),"NM",IF(OR(FT331/FR331&lt;0.5,FT331/FR331&gt;2),"NM",(FT331/FR331-1)*100))</f>
        <v>NM</v>
      </c>
      <c r="FV331" s="194">
        <f>FV323/FV314*100</f>
        <v>-34.298860190316852</v>
      </c>
      <c r="FW331" s="65" t="str">
        <f>IF(ISERROR(FV331/FT331),"NM",IF(OR(FV331/FT331&lt;0.5,FV331/FT331&gt;2),"NM",(FV331/FT331-1)*100))</f>
        <v>NM</v>
      </c>
      <c r="FX331" s="193">
        <f>FX323/FX314*100</f>
        <v>-34.606938954765042</v>
      </c>
      <c r="FY331" s="65">
        <f>IF(ISERROR(FX331/FV331),"NM",IF(OR(FX331/FV331&lt;0.5,FX331/FV331&gt;2),"NM",(FX331/FV331-1)*100))</f>
        <v>0.89821866598112088</v>
      </c>
      <c r="FZ331" s="193">
        <f>FZ323/FZ314*100</f>
        <v>-10.456475790208412</v>
      </c>
      <c r="GA331" s="65" t="str">
        <f>IF(ISERROR(FZ331/FX331),"NM",IF(OR(FZ331/FX331&lt;0.5,FZ331/FX331&gt;2),"NM",(FZ331/FX331-1)*100))</f>
        <v>NM</v>
      </c>
      <c r="GB331" s="193">
        <f>GB323/GB314*100</f>
        <v>-30.350150852810081</v>
      </c>
      <c r="GC331" s="65" t="str">
        <f>IF(ISERROR(GB331/FZ331),"NM",IF(OR(GB331/FZ331&lt;0.5,GB331/FZ331&gt;2),"NM",(GB331/FZ331-1)*100))</f>
        <v>NM</v>
      </c>
      <c r="GD331" s="193">
        <f>GD323/GD314*100</f>
        <v>-10.539231514368744</v>
      </c>
      <c r="GE331" s="65" t="str">
        <f>IF(ISERROR(GD331/GB331),"NM",IF(OR(GD331/GB331&lt;0.5,GD331/GB331&gt;2),"NM",(GD331/GB331-1)*100))</f>
        <v>NM</v>
      </c>
      <c r="GF331" s="193">
        <f>GF323/GF314*100</f>
        <v>1.4285714285714286</v>
      </c>
      <c r="GG331" s="65" t="str">
        <f>IF(ISERROR(GF331/GD331),"NM",IF(OR(GF331/GD331&lt;0.5,GF331/GD331&gt;2),"NM",(GF331/GD331-1)*100))</f>
        <v>NM</v>
      </c>
      <c r="GH331" s="193">
        <f>GH323/GH314*100</f>
        <v>4.2898341744772885</v>
      </c>
      <c r="GI331" s="65" t="str">
        <f>IF(ISERROR(GH331/GF331),"NM",IF(OR(GH331/GF331&lt;0.5,GH331/GF331&gt;2),"NM",(GH331/GF331-1)*100))</f>
        <v>NM</v>
      </c>
      <c r="GJ331" s="193">
        <f>GJ323/GJ314*100</f>
        <v>3.7347560975609753</v>
      </c>
      <c r="GK331" s="65">
        <f>IF(ISERROR(GJ331/GH331),"NM",IF(OR(GJ331/GH331&lt;0.5,GJ331/GH331&gt;2),"NM",(GJ331/GH331-1)*100))</f>
        <v>-12.939383070301291</v>
      </c>
      <c r="GL331" s="193">
        <f>GL323/GL314*100</f>
        <v>-7.4321813452248239E-2</v>
      </c>
      <c r="GM331" s="65" t="str">
        <f>IF(ISERROR(GL331/GJ331),"NM",IF(OR(GL331/GJ331&lt;0.5,GL331/GJ331&gt;2),"NM",(GL331/GJ331-1)*100))</f>
        <v>NM</v>
      </c>
      <c r="GN331" s="193">
        <f>GN323/GN314*100</f>
        <v>3.6826579952346401E-2</v>
      </c>
      <c r="GO331" s="65" t="str">
        <f>IF(ISERROR(GN331/GL331),"NM",IF(OR(GN331/GL331&lt;0.5,GN331/GL331&gt;2),"NM",(GN331/GL331-1)*100))</f>
        <v>NM</v>
      </c>
      <c r="GP331" s="193">
        <f>GP323/GP314*100</f>
        <v>-0.84080198404209772</v>
      </c>
      <c r="GQ331" s="65" t="str">
        <f>IF(ISERROR(GP331/GN331),"NM",IF(OR(GP331/GN331&lt;0.5,GP331/GN331&gt;2),"NM",(GP331/GN331-1)*100))</f>
        <v>NM</v>
      </c>
      <c r="GR331" s="193">
        <f>GR323/GR314*100</f>
        <v>-0.84334904004722799</v>
      </c>
      <c r="GS331" s="65">
        <f>IF(ISERROR(GR331/GP331),"NM",IF(OR(GR331/GP331&lt;0.5,GR331/GP331&gt;2),"NM",(GR331/GP331-1)*100))</f>
        <v>0.30293173107007743</v>
      </c>
      <c r="GT331" s="193">
        <f>GT323/GT314*100</f>
        <v>-0.81803687087493171</v>
      </c>
      <c r="GU331" s="65">
        <f>IF(ISERROR(GT331/GR331),"NM",IF(OR(GT331/GR331&lt;0.5,GT331/GR331&gt;2),"NM",(GT331/GR331-1)*100))</f>
        <v>-3.0013870853376146</v>
      </c>
      <c r="GV331" s="193">
        <f>GV323/GV314*100</f>
        <v>-0.80653960236023481</v>
      </c>
      <c r="GW331" s="65">
        <f>IF(ISERROR(GV331/GT331),"NM",IF(OR(GV331/GT331&lt;0.5,GV331/GT331&gt;2),"NM",(GV331/GT331-1)*100))</f>
        <v>-1.4054706974760189</v>
      </c>
      <c r="GX331" s="193">
        <f>GX323/GX314*100</f>
        <v>-0.7966255172129818</v>
      </c>
      <c r="GY331" s="65">
        <f>IF(ISERROR(GX331/GV331),"NM",IF(OR(GX331/GV331&lt;0.5,GX331/GV331&gt;2),"NM",(GX331/GV331-1)*100))</f>
        <v>-1.2292124426675044</v>
      </c>
      <c r="GZ331" s="67">
        <f t="shared" si="947"/>
        <v>-284.93476724531314</v>
      </c>
      <c r="HA331" s="280"/>
      <c r="HB331" s="57"/>
      <c r="HC331"/>
      <c r="HD331"/>
      <c r="HE331"/>
      <c r="HF331"/>
      <c r="HG331"/>
      <c r="HH331"/>
    </row>
    <row r="332" spans="1:216" s="2" customFormat="1" ht="13.5" customHeight="1" x14ac:dyDescent="0.2">
      <c r="A332" s="4"/>
      <c r="B332" s="54"/>
      <c r="C332" s="57"/>
      <c r="D332" s="63"/>
      <c r="E332" s="57"/>
      <c r="F332" s="63"/>
      <c r="G332" s="57"/>
      <c r="H332" s="63"/>
      <c r="I332" s="57"/>
      <c r="J332" s="63"/>
      <c r="K332" s="57"/>
      <c r="L332" s="63"/>
      <c r="M332" s="57"/>
      <c r="N332" s="63"/>
      <c r="O332" s="57"/>
      <c r="P332" s="63"/>
      <c r="Q332" s="57"/>
      <c r="R332" s="63"/>
      <c r="S332" s="57"/>
      <c r="T332" s="63"/>
      <c r="U332" s="57"/>
      <c r="V332" s="63"/>
      <c r="W332" s="57"/>
      <c r="X332" s="63"/>
      <c r="Y332" s="57"/>
      <c r="Z332" s="63"/>
      <c r="AA332" s="57"/>
      <c r="AB332" s="63"/>
      <c r="AC332" s="57"/>
      <c r="AD332" s="63"/>
      <c r="AE332" s="57"/>
      <c r="AF332" s="63"/>
      <c r="AG332" s="57"/>
      <c r="AH332" s="63"/>
      <c r="AI332" s="55"/>
      <c r="AJ332" s="63"/>
      <c r="AK332" s="57"/>
      <c r="AL332" s="63"/>
      <c r="AM332" s="57"/>
      <c r="AN332" s="63"/>
      <c r="AO332" s="59"/>
      <c r="AP332" s="63"/>
      <c r="AQ332" s="59"/>
      <c r="AR332" s="63"/>
      <c r="AS332" s="59"/>
      <c r="AT332" s="63"/>
      <c r="AU332" s="59"/>
      <c r="AV332" s="63"/>
      <c r="AW332" s="59"/>
      <c r="AX332" s="63"/>
      <c r="AY332" s="59"/>
      <c r="AZ332" s="65"/>
      <c r="BA332" s="59"/>
      <c r="BB332" s="65"/>
      <c r="BC332" s="59"/>
      <c r="BD332" s="65"/>
      <c r="BE332" s="59"/>
      <c r="BF332" s="65"/>
      <c r="BG332" s="59"/>
      <c r="BH332" s="65"/>
      <c r="BI332" s="59"/>
      <c r="BJ332" s="65"/>
      <c r="BK332" s="59"/>
      <c r="BL332" s="65"/>
      <c r="BM332" s="59"/>
      <c r="BN332" s="65"/>
      <c r="BO332" s="59"/>
      <c r="BP332" s="65"/>
      <c r="BQ332" s="59"/>
      <c r="BR332" s="65"/>
      <c r="BS332" s="59"/>
      <c r="BT332" s="65"/>
      <c r="BU332" s="59"/>
      <c r="BV332" s="65"/>
      <c r="BW332" s="59"/>
      <c r="BX332" s="65"/>
      <c r="BY332" s="59"/>
      <c r="BZ332" s="65"/>
      <c r="CA332" s="59"/>
      <c r="CB332" s="65"/>
      <c r="CC332" s="59"/>
      <c r="CD332" s="65"/>
      <c r="CE332" s="59"/>
      <c r="CF332" s="65"/>
      <c r="CG332" s="59"/>
      <c r="CH332" s="65"/>
      <c r="CI332" s="59"/>
      <c r="CJ332" s="65"/>
      <c r="CK332" s="59"/>
      <c r="CL332" s="65"/>
      <c r="CM332" s="59"/>
      <c r="CN332" s="65"/>
      <c r="CO332" s="59"/>
      <c r="CP332" s="65"/>
      <c r="CQ332" s="59"/>
      <c r="CR332" s="65"/>
      <c r="CS332" s="59"/>
      <c r="CT332" s="65"/>
      <c r="CU332" s="59"/>
      <c r="CV332" s="65"/>
      <c r="CW332" s="59"/>
      <c r="CX332" s="65"/>
      <c r="CY332" s="59"/>
      <c r="CZ332" s="65"/>
      <c r="DA332" s="59"/>
      <c r="DB332" s="65"/>
      <c r="DC332" s="59"/>
      <c r="DD332" s="65"/>
      <c r="DE332" s="59"/>
      <c r="DF332" s="65"/>
      <c r="DG332" s="59"/>
      <c r="DH332" s="65"/>
      <c r="DI332" s="59"/>
      <c r="DJ332" s="65"/>
      <c r="DK332" s="59"/>
      <c r="DL332" s="65"/>
      <c r="DM332" s="59"/>
      <c r="DN332" s="65"/>
      <c r="DO332" s="59"/>
      <c r="DP332" s="65"/>
      <c r="DQ332" s="59"/>
      <c r="DR332" s="65"/>
      <c r="DS332" s="59"/>
      <c r="DT332" s="65"/>
      <c r="DU332" s="59"/>
      <c r="DV332" s="65"/>
      <c r="DW332" s="59"/>
      <c r="DX332" s="65"/>
      <c r="DY332" s="59"/>
      <c r="DZ332" s="65"/>
      <c r="EA332" s="59"/>
      <c r="EB332" s="65"/>
      <c r="EC332" s="57"/>
      <c r="ED332" s="65"/>
      <c r="EE332" s="57"/>
      <c r="EF332" s="65"/>
      <c r="EG332" s="57"/>
      <c r="EH332" s="65"/>
      <c r="EI332" s="57"/>
      <c r="EJ332" s="65"/>
      <c r="EK332" s="57"/>
      <c r="EL332" s="65"/>
      <c r="EM332" s="57"/>
      <c r="EN332" s="65"/>
      <c r="EO332" s="57"/>
      <c r="EP332" s="65"/>
      <c r="EQ332" s="57"/>
      <c r="ER332" s="65"/>
      <c r="ES332" s="57"/>
      <c r="ET332" s="65"/>
      <c r="EU332" s="57"/>
      <c r="EV332" s="65"/>
      <c r="EW332" s="57"/>
      <c r="EX332" s="65"/>
      <c r="EY332" s="65"/>
      <c r="EZ332" s="317"/>
      <c r="FA332" s="59"/>
      <c r="FB332" s="57"/>
      <c r="FC332" s="63"/>
      <c r="FD332" s="57"/>
      <c r="FE332" s="65"/>
      <c r="FF332" s="57"/>
      <c r="FG332" s="65"/>
      <c r="FH332" s="57"/>
      <c r="FI332" s="65"/>
      <c r="FJ332" s="57"/>
      <c r="FK332" s="65"/>
      <c r="FL332" s="57"/>
      <c r="FM332" s="65"/>
      <c r="FN332" s="57"/>
      <c r="FO332" s="65"/>
      <c r="FP332" s="57"/>
      <c r="FQ332" s="65"/>
      <c r="FR332" s="75"/>
      <c r="FS332" s="65"/>
      <c r="FT332" s="75"/>
      <c r="FU332" s="65"/>
      <c r="FV332" s="75"/>
      <c r="FW332" s="65"/>
      <c r="FX332" s="75"/>
      <c r="FY332" s="65"/>
      <c r="FZ332" s="75"/>
      <c r="GA332" s="65"/>
      <c r="GB332" s="121"/>
      <c r="GC332" s="65"/>
      <c r="GD332" s="75"/>
      <c r="GE332" s="65"/>
      <c r="GF332" s="75"/>
      <c r="GG332" s="65"/>
      <c r="GH332" s="75"/>
      <c r="GI332" s="65"/>
      <c r="GJ332" s="75"/>
      <c r="GK332" s="65"/>
      <c r="GL332" s="75"/>
      <c r="GM332" s="65"/>
      <c r="GN332" s="75"/>
      <c r="GO332" s="65"/>
      <c r="GP332" s="75"/>
      <c r="GQ332" s="65"/>
      <c r="GR332" s="57"/>
      <c r="GS332" s="65"/>
      <c r="GT332" s="57"/>
      <c r="GU332" s="65"/>
      <c r="GV332" s="57"/>
      <c r="GW332" s="65"/>
      <c r="GX332" s="57"/>
      <c r="GY332" s="65"/>
      <c r="GZ332" s="67" t="str">
        <f t="shared" si="947"/>
        <v/>
      </c>
      <c r="HA332" s="279"/>
      <c r="HB332" s="57"/>
      <c r="HC332"/>
      <c r="HD332"/>
      <c r="HE332"/>
      <c r="HF332"/>
      <c r="HG332"/>
      <c r="HH332"/>
    </row>
    <row r="333" spans="1:216" s="2" customFormat="1" ht="13.5" customHeight="1" x14ac:dyDescent="0.2">
      <c r="A333" s="4"/>
      <c r="B333" s="61" t="s">
        <v>42</v>
      </c>
      <c r="C333" s="57"/>
      <c r="D333" s="63"/>
      <c r="E333" s="57"/>
      <c r="F333" s="63"/>
      <c r="G333" s="57"/>
      <c r="H333" s="63"/>
      <c r="I333" s="57"/>
      <c r="J333" s="63"/>
      <c r="K333" s="57"/>
      <c r="L333" s="63"/>
      <c r="M333" s="57"/>
      <c r="N333" s="63"/>
      <c r="O333" s="57"/>
      <c r="P333" s="63"/>
      <c r="Q333" s="57"/>
      <c r="R333" s="63"/>
      <c r="S333" s="57"/>
      <c r="T333" s="63"/>
      <c r="U333" s="57"/>
      <c r="V333" s="63"/>
      <c r="W333" s="57"/>
      <c r="X333" s="63"/>
      <c r="Y333" s="57"/>
      <c r="Z333" s="63"/>
      <c r="AA333" s="57"/>
      <c r="AB333" s="63"/>
      <c r="AC333" s="57"/>
      <c r="AD333" s="63"/>
      <c r="AE333" s="57"/>
      <c r="AF333" s="63"/>
      <c r="AG333" s="57"/>
      <c r="AH333" s="63"/>
      <c r="AI333" s="55"/>
      <c r="AJ333" s="63"/>
      <c r="AK333" s="57"/>
      <c r="AL333" s="63"/>
      <c r="AM333" s="57"/>
      <c r="AN333" s="63"/>
      <c r="AO333" s="59"/>
      <c r="AP333" s="63"/>
      <c r="AQ333" s="59"/>
      <c r="AR333" s="63"/>
      <c r="AS333" s="59"/>
      <c r="AT333" s="63"/>
      <c r="AU333" s="59"/>
      <c r="AV333" s="63"/>
      <c r="AW333" s="59"/>
      <c r="AX333" s="63"/>
      <c r="AY333" s="59"/>
      <c r="AZ333" s="65"/>
      <c r="BA333" s="59"/>
      <c r="BB333" s="65"/>
      <c r="BC333" s="59"/>
      <c r="BD333" s="65"/>
      <c r="BE333" s="59"/>
      <c r="BF333" s="65"/>
      <c r="BG333" s="59"/>
      <c r="BH333" s="65"/>
      <c r="BI333" s="59"/>
      <c r="BJ333" s="65"/>
      <c r="BK333" s="59"/>
      <c r="BL333" s="65"/>
      <c r="BM333" s="59"/>
      <c r="BN333" s="65"/>
      <c r="BO333" s="59"/>
      <c r="BP333" s="65"/>
      <c r="BQ333" s="59"/>
      <c r="BR333" s="65"/>
      <c r="BS333" s="59"/>
      <c r="BT333" s="65"/>
      <c r="BU333" s="59"/>
      <c r="BV333" s="65"/>
      <c r="BW333" s="59"/>
      <c r="BX333" s="65"/>
      <c r="BY333" s="59"/>
      <c r="BZ333" s="65"/>
      <c r="CA333" s="59"/>
      <c r="CB333" s="65"/>
      <c r="CC333" s="59"/>
      <c r="CD333" s="65"/>
      <c r="CE333" s="59"/>
      <c r="CF333" s="65"/>
      <c r="CG333" s="59"/>
      <c r="CH333" s="65"/>
      <c r="CI333" s="59"/>
      <c r="CJ333" s="65"/>
      <c r="CK333" s="59"/>
      <c r="CL333" s="65"/>
      <c r="CM333" s="59"/>
      <c r="CN333" s="65"/>
      <c r="CO333" s="59"/>
      <c r="CP333" s="65"/>
      <c r="CQ333" s="59"/>
      <c r="CR333" s="65"/>
      <c r="CS333" s="59"/>
      <c r="CT333" s="65"/>
      <c r="CU333" s="59"/>
      <c r="CV333" s="65"/>
      <c r="CW333" s="59"/>
      <c r="CX333" s="65"/>
      <c r="CY333" s="59"/>
      <c r="CZ333" s="65"/>
      <c r="DA333" s="59"/>
      <c r="DB333" s="65"/>
      <c r="DC333" s="59"/>
      <c r="DD333" s="65"/>
      <c r="DE333" s="59"/>
      <c r="DF333" s="65"/>
      <c r="DG333" s="59"/>
      <c r="DH333" s="65"/>
      <c r="DI333" s="59"/>
      <c r="DJ333" s="65"/>
      <c r="DK333" s="59"/>
      <c r="DL333" s="65"/>
      <c r="DM333" s="59"/>
      <c r="DN333" s="65"/>
      <c r="DO333" s="59"/>
      <c r="DP333" s="65"/>
      <c r="DQ333" s="59"/>
      <c r="DR333" s="65"/>
      <c r="DS333" s="59"/>
      <c r="DT333" s="65"/>
      <c r="DU333" s="59"/>
      <c r="DV333" s="65"/>
      <c r="DW333" s="59"/>
      <c r="DX333" s="65"/>
      <c r="DY333" s="59"/>
      <c r="DZ333" s="65"/>
      <c r="EA333" s="59"/>
      <c r="EB333" s="65"/>
      <c r="EC333" s="57"/>
      <c r="ED333" s="65"/>
      <c r="EE333" s="57"/>
      <c r="EF333" s="65"/>
      <c r="EG333" s="57"/>
      <c r="EH333" s="65"/>
      <c r="EI333" s="57"/>
      <c r="EJ333" s="65"/>
      <c r="EK333" s="57"/>
      <c r="EL333" s="65"/>
      <c r="EM333" s="57"/>
      <c r="EN333" s="65"/>
      <c r="EO333" s="57"/>
      <c r="EP333" s="65"/>
      <c r="EQ333" s="57"/>
      <c r="ER333" s="65"/>
      <c r="ES333" s="57"/>
      <c r="ET333" s="65"/>
      <c r="EU333" s="57"/>
      <c r="EV333" s="65"/>
      <c r="EW333" s="57"/>
      <c r="EX333" s="65"/>
      <c r="EY333" s="65"/>
      <c r="EZ333" s="317"/>
      <c r="FA333" s="59"/>
      <c r="FB333" s="57"/>
      <c r="FC333" s="63"/>
      <c r="FD333" s="57"/>
      <c r="FE333" s="65"/>
      <c r="FF333" s="57"/>
      <c r="FG333" s="65"/>
      <c r="FH333" s="57"/>
      <c r="FI333" s="65"/>
      <c r="FJ333" s="57"/>
      <c r="FK333" s="65"/>
      <c r="FL333" s="57"/>
      <c r="FM333" s="65"/>
      <c r="FN333" s="57"/>
      <c r="FO333" s="65"/>
      <c r="FP333" s="57"/>
      <c r="FQ333" s="65"/>
      <c r="FR333" s="75"/>
      <c r="FS333" s="65"/>
      <c r="FT333" s="75"/>
      <c r="FU333" s="65"/>
      <c r="FV333" s="75"/>
      <c r="FW333" s="65"/>
      <c r="FX333" s="75"/>
      <c r="FY333" s="65"/>
      <c r="FZ333" s="75"/>
      <c r="GA333" s="65"/>
      <c r="GB333" s="75"/>
      <c r="GC333" s="65"/>
      <c r="GD333" s="75"/>
      <c r="GE333" s="65"/>
      <c r="GF333" s="75"/>
      <c r="GG333" s="65"/>
      <c r="GH333" s="75"/>
      <c r="GI333" s="65"/>
      <c r="GJ333" s="75"/>
      <c r="GK333" s="65"/>
      <c r="GL333" s="75"/>
      <c r="GM333" s="65"/>
      <c r="GN333" s="75"/>
      <c r="GO333" s="65"/>
      <c r="GP333" s="75"/>
      <c r="GQ333" s="65"/>
      <c r="GR333" s="57"/>
      <c r="GS333" s="65"/>
      <c r="GT333" s="57"/>
      <c r="GU333" s="65"/>
      <c r="GV333" s="57"/>
      <c r="GW333" s="65"/>
      <c r="GX333" s="57"/>
      <c r="GY333" s="65"/>
      <c r="GZ333" s="67" t="str">
        <f t="shared" si="947"/>
        <v/>
      </c>
      <c r="HA333" s="279"/>
      <c r="HB333" s="57"/>
      <c r="HC333"/>
      <c r="HD333"/>
      <c r="HE333"/>
      <c r="HF333"/>
      <c r="HG333"/>
      <c r="HH333"/>
    </row>
    <row r="334" spans="1:216" s="2" customFormat="1" ht="13.5" customHeight="1" x14ac:dyDescent="0.2">
      <c r="A334" s="4" t="s">
        <v>531</v>
      </c>
      <c r="B334" s="54" t="s">
        <v>372</v>
      </c>
      <c r="C334" s="75">
        <f>+C304/C$309*100</f>
        <v>76.422764227642276</v>
      </c>
      <c r="D334" s="63"/>
      <c r="E334" s="75">
        <f>+E304/E$309*100</f>
        <v>76.494023904382473</v>
      </c>
      <c r="F334" s="63"/>
      <c r="G334" s="75">
        <f>+G304/G$309*100</f>
        <v>75.34775888717158</v>
      </c>
      <c r="H334" s="63"/>
      <c r="I334" s="75">
        <f>+I304/I$309*100</f>
        <v>76.061776061776072</v>
      </c>
      <c r="J334" s="63"/>
      <c r="K334" s="75">
        <f>+K304/K$309*100</f>
        <v>74.72527472527473</v>
      </c>
      <c r="L334" s="63">
        <f t="shared" ref="L334:L340" si="1247">IF(ISERROR(K334/C334),"NM",IF(OR(K334/C334&lt;0.5,K334/C334&gt;2),"NM",(K334/C334-1)*100))</f>
        <v>-2.2211830722468906</v>
      </c>
      <c r="M334" s="75">
        <f>+M304/M$309*100</f>
        <v>73.357664233576642</v>
      </c>
      <c r="N334" s="63">
        <f t="shared" ref="N334:N340" si="1248">IF(ISERROR(M334/E334),"NM",IF(OR(M334/E334&lt;0.5,M334/E334&gt;2),"NM",(M334/E334-1)*100))</f>
        <v>-4.1001368613138744</v>
      </c>
      <c r="O334" s="75">
        <f>+O304/O$309*100</f>
        <v>74.321944346600915</v>
      </c>
      <c r="P334" s="63">
        <f t="shared" ref="P334:P340" si="1249">IF(ISERROR(O334/G334),"NM",IF(OR(O334/G334&lt;0.5,O334/G334&gt;2),"NM",(O334/G334-1)*100))</f>
        <v>-1.3614400158958317</v>
      </c>
      <c r="Q334" s="75">
        <f>+Q304/Q$309*100</f>
        <v>74.021352313167256</v>
      </c>
      <c r="R334" s="63">
        <f t="shared" ref="R334:R340" si="1250">IF(ISERROR(Q334/I334),"NM",IF(OR(Q334/I334&lt;0.5,Q334/I334&gt;2),"NM",(Q334/I334-1)*100))</f>
        <v>-2.6825875679679312</v>
      </c>
      <c r="S334" s="75">
        <f>+S304/S$309*100</f>
        <v>74.410774410774422</v>
      </c>
      <c r="T334" s="63">
        <f t="shared" ref="T334:T340" si="1251">IF(ISERROR(S334/K334),"NM",IF(OR(S334/K334&lt;0.5,S334/K334&gt;2),"NM",(S334/K334-1)*100))</f>
        <v>-0.42087542087541063</v>
      </c>
      <c r="U334" s="75">
        <f>+U304/U$309*100</f>
        <v>75.241157556270096</v>
      </c>
      <c r="V334" s="63">
        <f t="shared" ref="V334:V340" si="1252">IF(ISERROR(U334/M334),"NM",IF(OR(U334/M334&lt;0.5,U334/M334&gt;2),"NM",(U334/M334-1)*100))</f>
        <v>2.5675481115323695</v>
      </c>
      <c r="W334" s="75">
        <f>+W304/W$309*100</f>
        <v>74.006116207951067</v>
      </c>
      <c r="X334" s="63">
        <f t="shared" ref="X334:X340" si="1253">IF(ISERROR(W334/O334),"NM",IF(OR(W334/O334&lt;0.5,W334/O334&gt;2),"NM",(W334/O334-1)*100))</f>
        <v>-0.42494601214545513</v>
      </c>
      <c r="Y334" s="75">
        <f>+Y304/Y$309*100</f>
        <v>70.882352941176478</v>
      </c>
      <c r="Z334" s="63">
        <f t="shared" ref="Z334:Z340" si="1254">IF(ISERROR(Y334/Q334),"NM",IF(OR(Y334/Q334&lt;0.5,Y334/Q334&gt;2),"NM",(Y334/Q334-1)*100))</f>
        <v>-4.240667420814459</v>
      </c>
      <c r="AA334" s="75">
        <f>+AA304/AA$309*100</f>
        <v>75.570897503983005</v>
      </c>
      <c r="AB334" s="63">
        <f t="shared" ref="AB334:AB340" si="1255">IF(ISERROR(AA334/S334),"NM",IF(OR(AA334/S334&lt;0.5,AA334/S334&gt;2),"NM",(AA334/S334-1)*100))</f>
        <v>1.5590794510540684</v>
      </c>
      <c r="AC334" s="75">
        <f>+AC304/AC$309*100</f>
        <v>76.010781671159037</v>
      </c>
      <c r="AD334" s="63">
        <f t="shared" ref="AD334:AD340" si="1256">IF(ISERROR(AC334/U334),"NM",IF(OR(AC334/U334&lt;0.5,AC334/U334&gt;2),"NM",(AC334/U334-1)*100))</f>
        <v>1.0228764945746205</v>
      </c>
      <c r="AE334" s="75">
        <f>+AE304/AE$309*100</f>
        <v>73.015873015873012</v>
      </c>
      <c r="AF334" s="63">
        <f t="shared" ref="AF334:AF340" si="1257">IF(ISERROR(AE334/W334),"NM",IF(OR(AE334/W334&lt;0.5,AE334/W334&gt;2),"NM",(AE334/W334-1)*100))</f>
        <v>-1.338055883510425</v>
      </c>
      <c r="AG334" s="75">
        <f>+AG304/AG$309*100</f>
        <v>73.514851485148512</v>
      </c>
      <c r="AH334" s="63">
        <f t="shared" ref="AH334:AH340" si="1258">IF(ISERROR(AG334/Y334),"NM",IF(OR(AG334/Y334&lt;0.5,AG334/Y334&gt;2),"NM",(AG334/Y334-1)*100))</f>
        <v>3.713898360790413</v>
      </c>
      <c r="AI334" s="76">
        <f>+AI304/AI$309*100</f>
        <v>76.703296703296715</v>
      </c>
      <c r="AJ334" s="63">
        <f t="shared" ref="AJ334:AJ340" si="1259">IF(ISERROR(AI334/AA334),"NM",IF(OR(AI334/AA334&lt;0.5,AI334/AA334&gt;2),"NM",(AI334/AA334-1)*100))</f>
        <v>1.4984593761825149</v>
      </c>
      <c r="AK334" s="75">
        <f>+AK304/AK$309*100</f>
        <v>76.614699331848556</v>
      </c>
      <c r="AL334" s="63">
        <f t="shared" ref="AL334:AL340" si="1260">IF(ISERROR(AK334/AC334),"NM",IF(OR(AK334/AC334&lt;0.5,AK334/AC334&gt;2),"NM",(AK334/AC334-1)*100))</f>
        <v>0.79451578764471176</v>
      </c>
      <c r="AM334" s="75">
        <f>+AM304/AM$309*100</f>
        <v>76.211453744493397</v>
      </c>
      <c r="AN334" s="63">
        <f t="shared" ref="AN334:AN340" si="1261">IF(ISERROR(AM334/AE334),"NM",IF(OR(AM334/AE334&lt;0.5,AM334/AE334&gt;2),"NM",(AM334/AE334-1)*100))</f>
        <v>4.3765562152844328</v>
      </c>
      <c r="AO334" s="107">
        <f>+AO304/AO$309*100</f>
        <v>77.481416703104514</v>
      </c>
      <c r="AP334" s="63">
        <f t="shared" ref="AP334:AP340" si="1262">IF(ISERROR(AO334/AG334),"NM",IF(OR(AO334/AG334&lt;0.5,AO334/AG334&gt;2),"NM",(AO334/AG334-1)*100))</f>
        <v>5.3955971314957107</v>
      </c>
      <c r="AQ334" s="107">
        <f>+AQ304/AQ$309*100</f>
        <v>77.325581395348848</v>
      </c>
      <c r="AR334" s="63">
        <f t="shared" ref="AR334:AX340" si="1263">IF(ISERROR(AQ334/AI334),"NM",IF(OR(AQ334/AI334&lt;0.5,AQ334/AI334&gt;2),"NM",(AQ334/AI334-1)*100))</f>
        <v>0.81128806556940436</v>
      </c>
      <c r="AS334" s="107">
        <f>+AS304/AS$309*100</f>
        <v>78.034682080924853</v>
      </c>
      <c r="AT334" s="63">
        <f t="shared" si="1263"/>
        <v>1.8534077160908602</v>
      </c>
      <c r="AU334" s="107">
        <f>+AU304/AU$309*100</f>
        <v>77.165354330708652</v>
      </c>
      <c r="AV334" s="63">
        <f t="shared" si="1263"/>
        <v>1.2516499021437255</v>
      </c>
      <c r="AW334" s="107">
        <f>+AW304/AW$309*100</f>
        <v>75.530348588847644</v>
      </c>
      <c r="AX334" s="63">
        <f t="shared" si="1263"/>
        <v>-2.5181110481407809</v>
      </c>
      <c r="AY334" s="107">
        <f>+AY304/AY$309*100</f>
        <v>76.143497757847527</v>
      </c>
      <c r="AZ334" s="65">
        <f t="shared" ref="AZ334:AZ340" si="1264">IF(ISERROR(AY334/AQ334),"NM",IF(OR(AY334/AQ334&lt;0.5,AY334/AQ334&gt;2),"NM",(AY334/AQ334-1)*100))</f>
        <v>-1.52870966654306</v>
      </c>
      <c r="BA334" s="107">
        <f>+BA304/BA$309*100</f>
        <v>75.392670157068068</v>
      </c>
      <c r="BB334" s="65">
        <f t="shared" ref="BB334:BB340" si="1265">IF(ISERROR(BA334/AS334),"NM",IF(OR(BA334/AS334&lt;0.5,BA334/AS334&gt;2),"NM",(BA334/AS334-1)*100))</f>
        <v>-3.3856893542757338</v>
      </c>
      <c r="BC334" s="107">
        <f>+BC304/BC$309*100</f>
        <v>73.865698729582576</v>
      </c>
      <c r="BD334" s="65">
        <f t="shared" ref="BD334:BD340" si="1266">IF(ISERROR(BC334/AU334),"NM",IF(OR(BC334/AU334&lt;0.5,BC334/AU334&gt;2),"NM",(BC334/AU334-1)*100))</f>
        <v>-4.2760842994184927</v>
      </c>
      <c r="BE334" s="107">
        <f>+BE304/BE$309*100</f>
        <v>73.028420854507814</v>
      </c>
      <c r="BF334" s="65">
        <f t="shared" ref="BF334:BF340" si="1267">IF(ISERROR(BE334/AW334),"NM",IF(OR(BE334/AW334&lt;0.5,BE334/AW334&gt;2),"NM",(BE334/AW334-1)*100))</f>
        <v>-3.3124800574656055</v>
      </c>
      <c r="BG334" s="107">
        <f>+BG304/BG$309*100</f>
        <v>74.638844301765644</v>
      </c>
      <c r="BH334" s="65">
        <f t="shared" ref="BH334:BH340" si="1268">IF(ISERROR(BG334/AY334),"NM",IF(OR(BG334/AY334&lt;0.5,BG334/AY334&gt;2),"NM",(BG334/AY334-1)*100))</f>
        <v>-1.9760760936764377</v>
      </c>
      <c r="BI334" s="107">
        <f>+BI304/BI$309*100</f>
        <v>74.115755627009648</v>
      </c>
      <c r="BJ334" s="65">
        <f t="shared" ref="BJ334:BJ340" si="1269">IF(ISERROR(BI334/BA334),"NM",IF(OR(BI334/BA334&lt;0.5,BI334/BA334&gt;2),"NM",(BI334/BA334-1)*100))</f>
        <v>-1.6936852447302697</v>
      </c>
      <c r="BK334" s="107">
        <f>+BK304/BK$309*100</f>
        <v>73.354231974921632</v>
      </c>
      <c r="BL334" s="65">
        <f t="shared" ref="BL334:BL340" si="1270">IF(ISERROR(BK334/BC334),"NM",IF(OR(BK334/BC334&lt;0.5,BK334/BC334&gt;2),"NM",(BK334/BC334-1)*100))</f>
        <v>-0.69242796515522897</v>
      </c>
      <c r="BM334" s="107">
        <f>+BM304/BM$309*100</f>
        <v>73.841059602649011</v>
      </c>
      <c r="BN334" s="65">
        <f t="shared" ref="BN334:BN340" si="1271">IF(ISERROR(BM334/BE334),"NM",IF(OR(BM334/BE334&lt;0.5,BM334/BE334&gt;2),"NM",(BM334/BE334-1)*100))</f>
        <v>1.1127705332149906</v>
      </c>
      <c r="BO334" s="107">
        <f>+BO304/BO$309*100</f>
        <v>76.098901098901095</v>
      </c>
      <c r="BP334" s="65">
        <f t="shared" ref="BP334:BP340" si="1272">IF(ISERROR(BO334/BG334),"NM",IF(OR(BO334/BG334&lt;0.5,BO334/BG334&gt;2),"NM",(BO334/BG334-1)*100))</f>
        <v>1.9561621174524424</v>
      </c>
      <c r="BQ334" s="107">
        <f>+BQ304/BQ$309*100</f>
        <v>76.809651474530824</v>
      </c>
      <c r="BR334" s="65">
        <f t="shared" ref="BR334:BR340" si="1273">IF(ISERROR(BQ334/BI334),"NM",IF(OR(BQ334/BI334&lt;0.5,BQ334/BI334&gt;2),"NM",(BQ334/BI334-1)*100))</f>
        <v>3.6347141370025371</v>
      </c>
      <c r="BS334" s="107">
        <f>+BS304/BS$309*100</f>
        <v>74.906865353911655</v>
      </c>
      <c r="BT334" s="65">
        <f t="shared" ref="BT334:BT340" si="1274">IF(ISERROR(BS334/BK334),"NM",IF(OR(BS334/BK334&lt;0.5,BS334/BK334&gt;2),"NM",(BS334/BK334-1)*100))</f>
        <v>2.1166241363154592</v>
      </c>
      <c r="BU334" s="107">
        <f>+BU304/BU$309*100</f>
        <v>79.885877318116968</v>
      </c>
      <c r="BV334" s="65">
        <f t="shared" ref="BV334:BV340" si="1275">IF(ISERROR(BU334/BM334),"NM",IF(OR(BU334/BM334&lt;0.5,BU334/BM334&gt;2),"NM",(BU334/BM334-1)*100))</f>
        <v>8.186255381485763</v>
      </c>
      <c r="BW334" s="107">
        <f>+BW304/BW$309*100</f>
        <v>78.365937859608749</v>
      </c>
      <c r="BX334" s="65">
        <f t="shared" ref="BX334:BX340" si="1276">IF(ISERROR(BW334/BO334),"NM",IF(OR(BW334/BO334&lt;0.5,BW334/BO334&gt;2),"NM",(BW334/BO334-1)*100))</f>
        <v>2.9790663570310016</v>
      </c>
      <c r="BY334" s="107">
        <f>+BY304/BY$309*100</f>
        <v>79.508196721311478</v>
      </c>
      <c r="BZ334" s="65">
        <f t="shared" ref="BZ334:BZ340" si="1277">IF(ISERROR(BY334/BQ334),"NM",IF(OR(BY334/BQ334&lt;0.5,BY334/BQ334&gt;2),"NM",(BY334/BQ334-1)*100))</f>
        <v>3.5132892741681854</v>
      </c>
      <c r="CA334" s="107">
        <f>+CA304/CA$309*100</f>
        <v>80.915178571428569</v>
      </c>
      <c r="CB334" s="65">
        <f t="shared" ref="CB334:CB340" si="1278">IF(ISERROR(CA334/BS334),"NM",IF(OR(CA334/BS334&lt;0.5,CA334/BS334&gt;2),"NM",(CA334/BS334-1)*100))</f>
        <v>8.0210447855874065</v>
      </c>
      <c r="CC334" s="107">
        <f>+CC304/CC$309*100</f>
        <v>87.607361963190186</v>
      </c>
      <c r="CD334" s="65">
        <f t="shared" ref="CD334:CD340" si="1279">IF(ISERROR(CC334/BU334),"NM",IF(OR(CC334/BU334&lt;0.5,CC334/BU334&gt;2),"NM",(CC334/BU334-1)*100))</f>
        <v>9.665644171779153</v>
      </c>
      <c r="CE334" s="107">
        <f>+CE304/CE$309*100</f>
        <v>80.229777535554021</v>
      </c>
      <c r="CF334" s="65">
        <f t="shared" ref="CF334:CF340" si="1280">IF(ISERROR(CE334/BW334),"NM",IF(OR(CE334/BW334&lt;0.5,CE334/BW334&gt;2),"NM",(CE334/BW334-1)*100))</f>
        <v>2.3783798508024034</v>
      </c>
      <c r="CG334" s="107">
        <f>+CG304/CG$309*100</f>
        <v>81.645948921993977</v>
      </c>
      <c r="CH334" s="65">
        <f t="shared" ref="CH334:CH340" si="1281">IF(ISERROR(CG334/BY334),"NM",IF(OR(CG334/BY334&lt;0.5,CG334/BY334&gt;2),"NM",(CG334/BY334-1)*100))</f>
        <v>2.6887192627140788</v>
      </c>
      <c r="CI334" s="107">
        <f>+CI304/CI$309*100</f>
        <v>82.84289663148023</v>
      </c>
      <c r="CJ334" s="65">
        <f t="shared" ref="CJ334:CJ340" si="1282">IF(ISERROR(CI334/CA334),"NM",IF(OR(CI334/CA334&lt;0.5,CI334/CA334&gt;2),"NM",(CI334/CA334-1)*100))</f>
        <v>2.3823936300776394</v>
      </c>
      <c r="CK334" s="107">
        <f>+CK304/CK$309*100</f>
        <v>84.359919114867949</v>
      </c>
      <c r="CL334" s="65">
        <f t="shared" ref="CL334:CL340" si="1283">IF(ISERROR(CK334/CC334),"NM",IF(OR(CK334/CC334&lt;0.5,CK334/CC334&gt;2),"NM",(CK334/CC334-1)*100))</f>
        <v>-3.7068150159420443</v>
      </c>
      <c r="CM334" s="107">
        <f>+CM304/CM$309*100</f>
        <v>83.54324097397145</v>
      </c>
      <c r="CN334" s="65">
        <f t="shared" ref="CN334:CN340" si="1284">IF(ISERROR(CM334/CE334),"NM",IF(OR(CM334/CE334&lt;0.5,CM334/CE334&gt;2),"NM",(CM334/CE334-1)*100))</f>
        <v>4.1299671271668004</v>
      </c>
      <c r="CO334" s="107">
        <f>+CO304/CO$309*100</f>
        <v>83.251862339232659</v>
      </c>
      <c r="CP334" s="65">
        <f t="shared" ref="CP334:CP340" si="1285">IF(ISERROR(CO334/CG334),"NM",IF(OR(CO334/CG334&lt;0.5,CO334/CG334&gt;2),"NM",(CO334/CG334-1)*100))</f>
        <v>1.9669235748279501</v>
      </c>
      <c r="CQ334" s="107">
        <f>+CQ304/CQ$309*100</f>
        <v>86.767187334138399</v>
      </c>
      <c r="CR334" s="65">
        <f t="shared" ref="CR334:CR340" si="1286">IF(ISERROR(CQ334/CI334),"NM",IF(OR(CQ334/CI334&lt;0.5,CQ334/CI334&gt;2),"NM",(CQ334/CI334-1)*100))</f>
        <v>4.7370273882564096</v>
      </c>
      <c r="CS334" s="107">
        <f>+CS304/CS$309*100</f>
        <v>88.674388674388666</v>
      </c>
      <c r="CT334" s="65">
        <f t="shared" ref="CT334:CT340" si="1287">IF(ISERROR(CS334/CK334),"NM",IF(OR(CS334/CK334&lt;0.5,CS334/CK334&gt;2),"NM",(CS334/CK334-1)*100))</f>
        <v>5.1143595261701869</v>
      </c>
      <c r="CU334" s="107">
        <f>+CU304/CU$309*100</f>
        <v>82.920792079207914</v>
      </c>
      <c r="CV334" s="65">
        <f t="shared" ref="CV334:CV340" si="1288">IF(ISERROR(CU334/CM334),"NM",IF(OR(CU334/CM334&lt;0.5,CU334/CM334&gt;2),"NM",(CU334/CM334-1)*100))</f>
        <v>-0.74506194338027631</v>
      </c>
      <c r="CW334" s="107">
        <f>+CW304/CW$309*100</f>
        <v>83.175150992234677</v>
      </c>
      <c r="CX334" s="65">
        <f t="shared" ref="CX334:CX340" si="1289">IF(ISERROR(CW334/CO334),"NM",IF(OR(CW334/CO334&lt;0.5,CW334/CO334&gt;2),"NM",(CW334/CO334-1)*100))</f>
        <v>-9.2143700864488753E-2</v>
      </c>
      <c r="CY334" s="107">
        <f>+CY304/CY$309*100</f>
        <v>83.249581239530983</v>
      </c>
      <c r="CZ334" s="65">
        <f t="shared" ref="CZ334:CZ340" si="1290">IF(ISERROR(CY334/CQ334),"NM",IF(OR(CY334/CQ334&lt;0.5,CY334/CQ334&gt;2),"NM",(CY334/CQ334-1)*100))</f>
        <v>-4.0540741294992078</v>
      </c>
      <c r="DA334" s="107">
        <f>+DA304/DA$309*100</f>
        <v>85.633270321361053</v>
      </c>
      <c r="DB334" s="65">
        <f t="shared" ref="DB334:DB340" si="1291">IF(ISERROR(DA334/CS334),"NM",IF(OR(DA334/CS334&lt;0.5,DA334/CS334&gt;2),"NM",(DA334/CS334-1)*100))</f>
        <v>-3.429534049785854</v>
      </c>
      <c r="DC334" s="107">
        <f>+DC304/DC$309*100</f>
        <v>82.014987510407991</v>
      </c>
      <c r="DD334" s="65">
        <f t="shared" ref="DD334:DD340" si="1292">IF(ISERROR(DC334/CU334),"NM",IF(OR(DC334/CU334&lt;0.5,DC334/CU334&gt;2),"NM",(DC334/CU334-1)*100))</f>
        <v>-1.0923732710303558</v>
      </c>
      <c r="DE334" s="107">
        <f>+DE304/DE$309*100</f>
        <v>81.179531656548136</v>
      </c>
      <c r="DF334" s="65">
        <f t="shared" ref="DF334:DF340" si="1293">IF(ISERROR(DE334/CW334),"NM",IF(OR(DE334/CW334&lt;0.5,DE334/CW334&gt;2),"NM",(DE334/CW334-1)*100))</f>
        <v>-2.399297520809851</v>
      </c>
      <c r="DG334" s="107">
        <f>+DG304/DG$309*100</f>
        <v>80.728667305848518</v>
      </c>
      <c r="DH334" s="65">
        <f t="shared" ref="DH334:DH340" si="1294">IF(ISERROR(DG334/CY334),"NM",IF(OR(DG334/CY334&lt;0.5,DG334/CY334&gt;2),"NM",(DG334/CY334-1)*100))</f>
        <v>-3.02814007728055</v>
      </c>
      <c r="DI334" s="107">
        <f>+DI304/DI$309*100</f>
        <v>86.09137055837563</v>
      </c>
      <c r="DJ334" s="65">
        <f t="shared" ref="DJ334:DJ340" si="1295">IF(ISERROR(DI334/DA334),"NM",IF(OR(DI334/DA334&lt;0.5,DI334/DA334&gt;2),"NM",(DI334/DA334-1)*100))</f>
        <v>0.53495590591767783</v>
      </c>
      <c r="DK334" s="107">
        <f>+DK304/DK$309*100</f>
        <v>79.725085910652922</v>
      </c>
      <c r="DL334" s="65">
        <f t="shared" ref="DL334:DL340" si="1296">IF(ISERROR(DK334/DC334),"NM",IF(OR(DK334/DC334&lt;0.5,DK334/DC334&gt;2),"NM",(DK334/DC334-1)*100))</f>
        <v>-2.7920526104627807</v>
      </c>
      <c r="DM334" s="107">
        <f>+DM304/DM$309*100</f>
        <v>80.017376194613377</v>
      </c>
      <c r="DN334" s="65">
        <f t="shared" ref="DN334:DZ340" si="1297">IF(ISERROR(DM334/DE334),"NM",IF(OR(DM334/DE334&lt;0.5,DM334/DE334&gt;2),"NM",(DM334/DE334-1)*100))</f>
        <v>-1.431586803002971</v>
      </c>
      <c r="DO334" s="107">
        <f>+DO304/DO$309*100</f>
        <v>79.420289855072468</v>
      </c>
      <c r="DP334" s="65">
        <f t="shared" si="1297"/>
        <v>-1.6207098351062044</v>
      </c>
      <c r="DQ334" s="107">
        <f>+DQ304/DQ$309*100</f>
        <v>86.818181818181813</v>
      </c>
      <c r="DR334" s="65">
        <f t="shared" si="1297"/>
        <v>0.84423241852487063</v>
      </c>
      <c r="DS334" s="107">
        <f>+DS304/DS$309*100</f>
        <v>78.96786757546252</v>
      </c>
      <c r="DT334" s="65">
        <f t="shared" si="1297"/>
        <v>-0.94978679112244224</v>
      </c>
      <c r="DU334" s="107">
        <f>+DU304/DU$309*100</f>
        <v>75.837563451776646</v>
      </c>
      <c r="DV334" s="65">
        <f t="shared" si="1297"/>
        <v>-5.223631343110835</v>
      </c>
      <c r="DW334" s="107">
        <f>+DW304/DW$309*100</f>
        <v>76.386036960985621</v>
      </c>
      <c r="DX334" s="65">
        <f t="shared" si="1297"/>
        <v>-3.8205009067881823</v>
      </c>
      <c r="DY334" s="107">
        <f>+DY304/DY$309*100</f>
        <v>79.458917835671343</v>
      </c>
      <c r="DZ334" s="65">
        <f t="shared" si="1297"/>
        <v>-8.4766391421586604</v>
      </c>
      <c r="EA334" s="107">
        <f>+EA304/EA$309*100</f>
        <v>74.837511606313839</v>
      </c>
      <c r="EB334" s="65">
        <f t="shared" ref="EB334:EB340" si="1298">IF(ISERROR(EA334/DS334),"NM",IF(OR(EA334/DS334&lt;0.5,EA334/DS334&gt;2),"NM",(EA334/DS334-1)*100))</f>
        <v>-5.2304261162955505</v>
      </c>
      <c r="EC334" s="107">
        <f>+EC304/EC$309*100</f>
        <v>76.967370441458741</v>
      </c>
      <c r="ED334" s="65">
        <f t="shared" ref="ED334:ED340" si="1299">IF(ISERROR(EC334/DU334),"NM",IF(OR(EC334/DU334&lt;0.5,EC334/DU334&gt;2),"NM",(EC334/DU334-1)*100))</f>
        <v>1.489772268857914</v>
      </c>
      <c r="EE334" s="107">
        <f>+EE304/EE$309*100</f>
        <v>75.754803293687104</v>
      </c>
      <c r="EF334" s="65">
        <f t="shared" ref="EF334:EF340" si="1300">IF(ISERROR(EE334/DW334),"NM",IF(OR(EE334/DW334&lt;0.5,EE334/DW334&gt;2),"NM",(EE334/DW334-1)*100))</f>
        <v>-0.82637310745800052</v>
      </c>
      <c r="EG334" s="107">
        <f>+EG304/EG$309*100</f>
        <v>80.368098159509202</v>
      </c>
      <c r="EH334" s="65">
        <f t="shared" ref="EH334:EH340" si="1301">IF(ISERROR(EG334/DY334),"NM",IF(OR(EG334/DY334&lt;0.5,EG334/DY334&gt;2),"NM",(EG334/DY334-1)*100))</f>
        <v>1.1442143293697082</v>
      </c>
      <c r="EI334" s="107">
        <f>+EI304/EI$309*100</f>
        <v>74.878286270691333</v>
      </c>
      <c r="EJ334" s="65">
        <f t="shared" ref="EJ334:EJ340" si="1302">IF(ISERROR(EI334/EA334),"NM",IF(OR(EI334/EA334&lt;0.5,EI334/EA334&gt;2),"NM",(EI334/EA334-1)*100))</f>
        <v>5.4484259968434756E-2</v>
      </c>
      <c r="EK334" s="107">
        <f>+EK304/EK$309*100</f>
        <v>73.718546132339242</v>
      </c>
      <c r="EL334" s="65">
        <f t="shared" ref="EL334:EL340" si="1303">IF(ISERROR(EK334/EC334),"NM",IF(OR(EK334/EC334&lt;0.5,EK334/EC334&gt;2),"NM",(EK334/EC334-1)*100))</f>
        <v>-4.2210410599782033</v>
      </c>
      <c r="EM334" s="107">
        <f>+EM304/EM$309*100</f>
        <v>73.183591584083558</v>
      </c>
      <c r="EN334" s="65">
        <f t="shared" ref="EN334:EN340" si="1304">IF(ISERROR(EM334/EE334),"NM",IF(OR(EM334/EE334&lt;0.5,EM334/EE334&gt;2),"NM",(EM334/EE334-1)*100))</f>
        <v>-3.394123669802751</v>
      </c>
      <c r="EO334" s="107">
        <f>+EO304/EO$309*100</f>
        <v>76.930998970133885</v>
      </c>
      <c r="EP334" s="65">
        <f t="shared" ref="EP334:EP340" si="1305">IF(ISERROR(EO334/EG334),"NM",IF(OR(EO334/EG334&lt;0.5,EO334/EG334&gt;2),"NM",(EO334/EG334-1)*100))</f>
        <v>-4.2766959379250125</v>
      </c>
      <c r="EQ334" s="111">
        <f>+EQ304/EQ$309*100</f>
        <v>76.071488636199291</v>
      </c>
      <c r="ER334" s="65">
        <f t="shared" ref="ER334:ER340" si="1306">IF(ISERROR(EQ334/EI334),"NM",IF(OR(EQ334/EI334&lt;0.5,EQ334/EI334&gt;2),"NM",(EQ334/EI334-1)*100))</f>
        <v>1.5935225349501536</v>
      </c>
      <c r="ES334" s="111">
        <f>+ES304/ES$309*100</f>
        <v>74.774139422332581</v>
      </c>
      <c r="ET334" s="65">
        <f t="shared" ref="ET334:ET340" si="1307">IF(ISERROR(ES334/EK334),"NM",IF(OR(ES334/EK334&lt;0.5,ES334/EK334&gt;2),"NM",(ES334/EK334-1)*100))</f>
        <v>1.431923641166688</v>
      </c>
      <c r="EU334" s="111">
        <f>+EU304/EU$309*100</f>
        <v>75.987352435259552</v>
      </c>
      <c r="EV334" s="65">
        <f t="shared" ref="EV334:EX340" si="1308">IF(ISERROR(EU334/EM334),"NM",IF(OR(EU334/EM334&lt;0.5,EU334/EM334&gt;2),"NM",(EU334/EM334-1)*100))</f>
        <v>3.8311331686347261</v>
      </c>
      <c r="EW334" s="111">
        <f>+EW304/EW$309*100</f>
        <v>76.527658384410671</v>
      </c>
      <c r="EX334" s="65">
        <f t="shared" si="1308"/>
        <v>-0.52428876671651858</v>
      </c>
      <c r="EY334" s="65"/>
      <c r="EZ334" s="326"/>
      <c r="FA334" s="80"/>
      <c r="FB334" s="111">
        <f>+FB304/FB$309*100</f>
        <v>75.628539861059224</v>
      </c>
      <c r="FC334" s="96"/>
      <c r="FD334" s="111">
        <f>+FD304/FD$309*100</f>
        <v>76.05140186915888</v>
      </c>
      <c r="FE334" s="65">
        <f t="shared" ref="FE334:FE340" si="1309">IF(ISERROR(FD334/FB334),"NM",IF(OR(FD334/FB334&lt;0.5,FD334/FB334&gt;2),"NM",(FD334/FB334-1)*100))</f>
        <v>0.55913020253532952</v>
      </c>
      <c r="FF334" s="111">
        <f>+FF304/FF$309*100</f>
        <v>76.074103271580611</v>
      </c>
      <c r="FG334" s="65">
        <f t="shared" ref="FG334:FG340" si="1310">IF(ISERROR(FF334/FD334),"NM",IF(OR(FF334/FD334&lt;0.5,FF334/FD334&gt;2),"NM",(FF334/FD334-1)*100))</f>
        <v>2.9850077531490271E-2</v>
      </c>
      <c r="FH334" s="111">
        <f>+FH304/FH$309*100</f>
        <v>74.107383757532148</v>
      </c>
      <c r="FI334" s="65">
        <f t="shared" ref="FI334:FI340" si="1311">IF(ISERROR(FH334/FF334),"NM",IF(OR(FH334/FF334&lt;0.5,FH334/FF334&gt;2),"NM",(FH334/FF334-1)*100))</f>
        <v>-2.5852680866015332</v>
      </c>
      <c r="FJ334" s="111">
        <f>+FJ304/FJ$309*100</f>
        <v>73.568627450980401</v>
      </c>
      <c r="FK334" s="65">
        <f t="shared" ref="FK334:FK340" si="1312">IF(ISERROR(FJ334/FH334),"NM",IF(OR(FJ334/FH334&lt;0.5,FJ334/FH334&gt;2),"NM",(FJ334/FH334-1)*100))</f>
        <v>-0.72699409861030073</v>
      </c>
      <c r="FL334" s="111">
        <f>+FL304/FL$309*100</f>
        <v>74.5031380753138</v>
      </c>
      <c r="FM334" s="65">
        <f t="shared" ref="FM334:FM340" si="1313">IF(ISERROR(FL334/FJ334),"NM",IF(OR(FL334/FJ334&lt;0.5,FL334/FJ334&gt;2),"NM",(FL334/FJ334-1)*100))</f>
        <v>1.2702569787047757</v>
      </c>
      <c r="FN334" s="111">
        <f>+FN304/FN$309*100</f>
        <v>76.754434284455215</v>
      </c>
      <c r="FO334" s="65">
        <f t="shared" ref="FO334:FO340" si="1314">IF(ISERROR(FN334/FL334),"NM",IF(OR(FN334/FL334&lt;0.5,FN334/FL334&gt;2),"NM",(FN334/FL334-1)*100))</f>
        <v>3.0217468247654589</v>
      </c>
      <c r="FP334" s="111">
        <f>+FP304/FP$309*100</f>
        <v>77.039644879840807</v>
      </c>
      <c r="FQ334" s="65">
        <f t="shared" ref="FQ334:FQ340" si="1315">IF(ISERROR(FP334/FN334),"NM",IF(OR(FP334/FN334&lt;0.5,FP334/FN334&gt;2),"NM",(FP334/FN334-1)*100))</f>
        <v>0.3715884274888781</v>
      </c>
      <c r="FR334" s="111">
        <f>+FR304/FR$309*100</f>
        <v>74.63394793926247</v>
      </c>
      <c r="FS334" s="65">
        <f t="shared" ref="FS334:FS340" si="1316">IF(ISERROR(FR334/FP334),"NM",IF(OR(FR334/FP334&lt;0.5,FR334/FP334&gt;2),"NM",(FR334/FP334-1)*100))</f>
        <v>-3.1226739743290821</v>
      </c>
      <c r="FT334" s="111">
        <f>+FT304/FT$309*100</f>
        <v>73.98472054684359</v>
      </c>
      <c r="FU334" s="65">
        <f t="shared" ref="FU334:FU340" si="1317">IF(ISERROR(FT334/FR334),"NM",IF(OR(FT334/FR334&lt;0.5,FT334/FR334&gt;2),"NM",(FT334/FR334-1)*100))</f>
        <v>-0.86988215194944152</v>
      </c>
      <c r="FV334" s="111">
        <f>+FV304/FV$309*100</f>
        <v>76.881022346750498</v>
      </c>
      <c r="FW334" s="65">
        <f t="shared" ref="FW334:FW340" si="1318">IF(ISERROR(FV334/FT334),"NM",IF(OR(FV334/FT334&lt;0.5,FV334/FT334&gt;2),"NM",(FV334/FT334-1)*100))</f>
        <v>3.9147296610698268</v>
      </c>
      <c r="FX334" s="111">
        <f>+FX304/FX$309*100</f>
        <v>81.508444962143273</v>
      </c>
      <c r="FY334" s="65">
        <f t="shared" ref="FY334:FY340" si="1319">IF(ISERROR(FX334/FV334),"NM",IF(OR(FX334/FV334&lt;0.5,FX334/FV334&gt;2),"NM",(FX334/FV334-1)*100))</f>
        <v>6.0189400116482217</v>
      </c>
      <c r="FZ334" s="111">
        <f>+FZ304/FZ$309*100</f>
        <v>82.29764557089787</v>
      </c>
      <c r="GA334" s="65">
        <f t="shared" ref="GA334:GW340" si="1320">IF(ISERROR(FZ334/FX334),"NM",IF(OR(FZ334/FX334&lt;0.5,FZ334/FX334&gt;2),"NM",(FZ334/FX334-1)*100))</f>
        <v>0.96824397658565875</v>
      </c>
      <c r="GB334" s="111">
        <f>+GB304/GB$309*100</f>
        <v>85.577704343968747</v>
      </c>
      <c r="GC334" s="65">
        <f t="shared" si="1320"/>
        <v>3.9856046309917348</v>
      </c>
      <c r="GD334" s="111">
        <f>+GD304/GD$309*100</f>
        <v>83.690244430023796</v>
      </c>
      <c r="GE334" s="65">
        <f t="shared" si="1320"/>
        <v>-2.2055510000111078</v>
      </c>
      <c r="GF334" s="107">
        <f>+GF304/GF$309*100</f>
        <v>82.405294386125064</v>
      </c>
      <c r="GG334" s="65">
        <f t="shared" si="1320"/>
        <v>-1.5353641904739868</v>
      </c>
      <c r="GH334" s="107">
        <f>+GH304/GH$309*100</f>
        <v>81.205673758865245</v>
      </c>
      <c r="GI334" s="65">
        <f t="shared" si="1320"/>
        <v>-1.4557567401419336</v>
      </c>
      <c r="GJ334" s="107">
        <f>+GJ304/GJ$309*100</f>
        <v>77.685742971887549</v>
      </c>
      <c r="GK334" s="65">
        <f t="shared" si="1320"/>
        <v>-4.3345872573262501</v>
      </c>
      <c r="GL334" s="107">
        <f>+GL304/GL$309*100</f>
        <v>76.897374701670643</v>
      </c>
      <c r="GM334" s="65">
        <f t="shared" si="1320"/>
        <v>-1.0148171853131327</v>
      </c>
      <c r="GN334" s="107">
        <f>+GN304/GN$309*100</f>
        <v>74.648837169235023</v>
      </c>
      <c r="GO334" s="65">
        <f t="shared" ref="GO334:GO340" si="1321">IF(ISERROR(GN334/GL334),"NM",IF(OR(GN334/GL334&lt;0.5,GN334/GL334&gt;2),"NM",(GN334/GL334-1)*100))</f>
        <v>-2.9240758103368236</v>
      </c>
      <c r="GP334" s="107">
        <f>+GP304/GP$309*100</f>
        <v>75.836815752908109</v>
      </c>
      <c r="GQ334" s="65">
        <f t="shared" ref="GQ334:GQ340" si="1322">IF(ISERROR(GP334/GN334),"NM",IF(OR(GP334/GN334&lt;0.5,GP334/GN334&gt;2),"NM",(GP334/GN334-1)*100))</f>
        <v>1.5914227585084095</v>
      </c>
      <c r="GR334" s="111">
        <f>+GR304/GR$309*100</f>
        <v>74.601270707532606</v>
      </c>
      <c r="GS334" s="65">
        <f t="shared" si="1320"/>
        <v>-1.6292153528718267</v>
      </c>
      <c r="GT334" s="111">
        <f>+GT304/GT$309*100</f>
        <v>74.263188075140292</v>
      </c>
      <c r="GU334" s="65">
        <f t="shared" si="1320"/>
        <v>-0.45318615780385318</v>
      </c>
      <c r="GV334" s="111">
        <f>+GV304/GV$309*100</f>
        <v>73.955158382128573</v>
      </c>
      <c r="GW334" s="65">
        <f t="shared" si="1320"/>
        <v>-0.41478113315045473</v>
      </c>
      <c r="GX334" s="111">
        <f>+GX304/GX$309*100</f>
        <v>73.933606035547939</v>
      </c>
      <c r="GY334" s="65">
        <f t="shared" ref="GY334:GY340" si="1323">IF(ISERROR(GX334/GV334),"NM",IF(OR(GX334/GV334&lt;0.5,GX334/GV334&gt;2),"NM",(GX334/GV334-1)*100))</f>
        <v>-2.9142452064356839E-2</v>
      </c>
      <c r="GZ334" s="67">
        <f t="shared" si="947"/>
        <v>-0.1923641831107048</v>
      </c>
      <c r="HA334" s="285"/>
      <c r="HB334" s="57"/>
      <c r="HC334"/>
      <c r="HD334"/>
      <c r="HE334"/>
      <c r="HF334"/>
      <c r="HG334"/>
      <c r="HH334"/>
    </row>
    <row r="335" spans="1:216" s="2" customFormat="1" ht="13.5" customHeight="1" x14ac:dyDescent="0.2">
      <c r="A335" s="4" t="s">
        <v>532</v>
      </c>
      <c r="B335" s="54" t="s">
        <v>463</v>
      </c>
      <c r="C335" s="75">
        <f>+C305/C$309*100</f>
        <v>28.455284552845526</v>
      </c>
      <c r="D335" s="63"/>
      <c r="E335" s="75">
        <f>+E305/E$309*100</f>
        <v>28.286852589641438</v>
      </c>
      <c r="F335" s="63"/>
      <c r="G335" s="75">
        <f>+G305/G$309*100</f>
        <v>28.979907264296763</v>
      </c>
      <c r="H335" s="63"/>
      <c r="I335" s="75">
        <f>+I305/I$309*100</f>
        <v>28.571428571428569</v>
      </c>
      <c r="J335" s="63"/>
      <c r="K335" s="75">
        <f>+K305/K$309*100</f>
        <v>29.670329670329672</v>
      </c>
      <c r="L335" s="63">
        <f t="shared" si="1247"/>
        <v>4.2700156985871374</v>
      </c>
      <c r="M335" s="75">
        <f>+M305/M$309*100</f>
        <v>31.021897810218981</v>
      </c>
      <c r="N335" s="63">
        <f t="shared" si="1248"/>
        <v>9.6689626811966569</v>
      </c>
      <c r="O335" s="75">
        <f>+O305/O$309*100</f>
        <v>30.292356463543502</v>
      </c>
      <c r="P335" s="63">
        <f t="shared" si="1249"/>
        <v>4.5288247035340845</v>
      </c>
      <c r="Q335" s="75">
        <f>+Q305/Q$309*100</f>
        <v>33.096085409252666</v>
      </c>
      <c r="R335" s="63">
        <f t="shared" si="1250"/>
        <v>15.836298932384341</v>
      </c>
      <c r="S335" s="75">
        <f>+S305/S$309*100</f>
        <v>30.976430976430976</v>
      </c>
      <c r="T335" s="63">
        <f t="shared" si="1251"/>
        <v>4.402045142785882</v>
      </c>
      <c r="U335" s="75">
        <f>+U305/U$309*100</f>
        <v>31.511254019292608</v>
      </c>
      <c r="V335" s="63">
        <f t="shared" si="1252"/>
        <v>1.5774541327785219</v>
      </c>
      <c r="W335" s="75">
        <f>+W305/W$309*100</f>
        <v>30.581039755351679</v>
      </c>
      <c r="X335" s="63">
        <f t="shared" si="1253"/>
        <v>0.9529905412132722</v>
      </c>
      <c r="Y335" s="75">
        <f>+Y305/Y$309*100</f>
        <v>32.941176470588232</v>
      </c>
      <c r="Z335" s="63">
        <f t="shared" si="1254"/>
        <v>-0.46805819101833901</v>
      </c>
      <c r="AA335" s="75">
        <f>+AA305/AA$309*100</f>
        <v>28.412108337758902</v>
      </c>
      <c r="AB335" s="63">
        <f t="shared" si="1255"/>
        <v>-8.2783024313652813</v>
      </c>
      <c r="AC335" s="75">
        <f>+AC305/AC$309*100</f>
        <v>28.032345013477091</v>
      </c>
      <c r="AD335" s="63">
        <f t="shared" si="1256"/>
        <v>-11.040211232741083</v>
      </c>
      <c r="AE335" s="75">
        <f>+AE305/AE$309*100</f>
        <v>30.952380952380953</v>
      </c>
      <c r="AF335" s="63">
        <f t="shared" si="1257"/>
        <v>1.2142857142857233</v>
      </c>
      <c r="AG335" s="75">
        <f>+AG305/AG$309*100</f>
        <v>30.445544554455445</v>
      </c>
      <c r="AH335" s="63">
        <f t="shared" si="1258"/>
        <v>-7.5760254596888181</v>
      </c>
      <c r="AI335" s="76">
        <f>+AI305/AI$309*100</f>
        <v>26.813186813186814</v>
      </c>
      <c r="AJ335" s="63">
        <f t="shared" si="1259"/>
        <v>-5.6276060388210087</v>
      </c>
      <c r="AK335" s="75">
        <f>+AK305/AK$309*100</f>
        <v>26.948775055679285</v>
      </c>
      <c r="AL335" s="63">
        <f t="shared" si="1260"/>
        <v>-3.8654274456056403</v>
      </c>
      <c r="AM335" s="75">
        <f>+AM305/AM$309*100</f>
        <v>27.973568281938327</v>
      </c>
      <c r="AN335" s="63">
        <f t="shared" si="1261"/>
        <v>-9.623856319891555</v>
      </c>
      <c r="AO335" s="107">
        <f>+AO305/AO$309*100</f>
        <v>28.202885876694356</v>
      </c>
      <c r="AP335" s="63">
        <f t="shared" si="1262"/>
        <v>-7.3661309415892662</v>
      </c>
      <c r="AQ335" s="107">
        <f>+AQ305/AQ$309*100</f>
        <v>25.775193798449614</v>
      </c>
      <c r="AR335" s="63">
        <f t="shared" si="1263"/>
        <v>-3.8712034566018572</v>
      </c>
      <c r="AS335" s="107">
        <f>+AS305/AS$309*100</f>
        <v>25.048169556840076</v>
      </c>
      <c r="AT335" s="63">
        <f t="shared" si="1263"/>
        <v>-7.0526600742049972</v>
      </c>
      <c r="AU335" s="107">
        <f>+AU305/AU$309*100</f>
        <v>26.181102362204722</v>
      </c>
      <c r="AV335" s="63">
        <f t="shared" si="1263"/>
        <v>-6.4077128154256364</v>
      </c>
      <c r="AW335" s="107">
        <f>+AW305/AW$309*100</f>
        <v>26.750720610497066</v>
      </c>
      <c r="AX335" s="63">
        <f t="shared" si="1263"/>
        <v>-5.1489952927026401</v>
      </c>
      <c r="AY335" s="107">
        <f>+AY305/AY$309*100</f>
        <v>26.367713004484305</v>
      </c>
      <c r="AZ335" s="65">
        <f t="shared" si="1264"/>
        <v>2.2987963181496207</v>
      </c>
      <c r="BA335" s="107">
        <f>+BA305/BA$309*100</f>
        <v>26.178010471204189</v>
      </c>
      <c r="BB335" s="65">
        <f t="shared" si="1265"/>
        <v>4.5106725734997966</v>
      </c>
      <c r="BC335" s="107">
        <f>+BC305/BC$309*100</f>
        <v>29.401088929219597</v>
      </c>
      <c r="BD335" s="65">
        <f t="shared" si="1266"/>
        <v>12.298896060477871</v>
      </c>
      <c r="BE335" s="107">
        <f>+BE305/BE$309*100</f>
        <v>29.041972520233394</v>
      </c>
      <c r="BF335" s="65">
        <f t="shared" si="1267"/>
        <v>8.5651969645903048</v>
      </c>
      <c r="BG335" s="107">
        <f>+BG305/BG$309*100</f>
        <v>27.126805778491171</v>
      </c>
      <c r="BH335" s="65">
        <f t="shared" si="1268"/>
        <v>2.8788722551621015</v>
      </c>
      <c r="BI335" s="107">
        <f>+BI305/BI$309*100</f>
        <v>27.491961414790993</v>
      </c>
      <c r="BJ335" s="65">
        <f t="shared" si="1269"/>
        <v>5.0192926045015795</v>
      </c>
      <c r="BK335" s="107">
        <f>+BK305/BK$309*100</f>
        <v>28.526645768025077</v>
      </c>
      <c r="BL335" s="65">
        <f t="shared" si="1270"/>
        <v>-2.9741863075196329</v>
      </c>
      <c r="BM335" s="107">
        <f>+BM305/BM$309*100</f>
        <v>28.311258278145697</v>
      </c>
      <c r="BN335" s="65">
        <f t="shared" si="1271"/>
        <v>-2.5160627143304803</v>
      </c>
      <c r="BO335" s="107">
        <f>+BO305/BO$309*100</f>
        <v>26.236263736263737</v>
      </c>
      <c r="BP335" s="65">
        <f t="shared" si="1272"/>
        <v>-3.2828857532999467</v>
      </c>
      <c r="BQ335" s="107">
        <f>+BQ305/BQ$309*100</f>
        <v>25.469168900804291</v>
      </c>
      <c r="BR335" s="65">
        <f t="shared" si="1273"/>
        <v>-7.357759904676775</v>
      </c>
      <c r="BS335" s="107">
        <f>+BS305/BS$309*100</f>
        <v>27.142096860031934</v>
      </c>
      <c r="BT335" s="65">
        <f t="shared" si="1274"/>
        <v>-4.8535285895583762</v>
      </c>
      <c r="BU335" s="107">
        <f>+BU305/BU$309*100</f>
        <v>22.824536376604851</v>
      </c>
      <c r="BV335" s="65">
        <f t="shared" si="1275"/>
        <v>-19.380000166846035</v>
      </c>
      <c r="BW335" s="107">
        <f>+BW305/BW$309*100</f>
        <v>23.475258918296895</v>
      </c>
      <c r="BX335" s="65">
        <f t="shared" si="1276"/>
        <v>-10.523620458009741</v>
      </c>
      <c r="BY335" s="107">
        <f>+BY305/BY$309*100</f>
        <v>23.185011709601874</v>
      </c>
      <c r="BZ335" s="65">
        <f t="shared" si="1277"/>
        <v>-8.9683224454579111</v>
      </c>
      <c r="CA335" s="107">
        <f>+CA305/CA$309*100</f>
        <v>24.107142857142858</v>
      </c>
      <c r="CB335" s="65">
        <f t="shared" si="1278"/>
        <v>-11.181722689075634</v>
      </c>
      <c r="CC335" s="107">
        <f>+CC305/CC$309*100</f>
        <v>19.386503067484661</v>
      </c>
      <c r="CD335" s="65">
        <f t="shared" si="1279"/>
        <v>-15.06288343558283</v>
      </c>
      <c r="CE335" s="107">
        <f>+CE305/CE$309*100</f>
        <v>24.196391672904024</v>
      </c>
      <c r="CF335" s="65">
        <f t="shared" si="1280"/>
        <v>3.0718841360470428</v>
      </c>
      <c r="CG335" s="107">
        <f>+CG305/CG$309*100</f>
        <v>23.200345463771669</v>
      </c>
      <c r="CH335" s="65">
        <f t="shared" si="1281"/>
        <v>6.6136495257596017E-2</v>
      </c>
      <c r="CI335" s="107">
        <f>+CI305/CI$309*100</f>
        <v>21.775953406034908</v>
      </c>
      <c r="CJ335" s="65">
        <f t="shared" si="1282"/>
        <v>-9.6701192045959399</v>
      </c>
      <c r="CK335" s="107">
        <f>+CK305/CK$309*100</f>
        <v>21.443273914286873</v>
      </c>
      <c r="CL335" s="65">
        <f t="shared" si="1283"/>
        <v>10.609292659137992</v>
      </c>
      <c r="CM335" s="107">
        <f>+CM305/CM$309*100</f>
        <v>21.074727120067173</v>
      </c>
      <c r="CN335" s="65">
        <f t="shared" si="1284"/>
        <v>-12.901363951438272</v>
      </c>
      <c r="CO335" s="107">
        <f>+CO305/CO$309*100</f>
        <v>21.880631460034746</v>
      </c>
      <c r="CP335" s="65">
        <f t="shared" si="1285"/>
        <v>-5.6883377266847779</v>
      </c>
      <c r="CQ335" s="107">
        <f>+CQ305/CQ$309*100</f>
        <v>18.171700276028734</v>
      </c>
      <c r="CR335" s="65">
        <f t="shared" si="1286"/>
        <v>-16.551528480986299</v>
      </c>
      <c r="CS335" s="107">
        <f>+CS305/CS$309*100</f>
        <v>16.816816816816818</v>
      </c>
      <c r="CT335" s="65">
        <f t="shared" si="1287"/>
        <v>-21.575329942446963</v>
      </c>
      <c r="CU335" s="107">
        <f>+CU305/CU$309*100</f>
        <v>22.35973597359736</v>
      </c>
      <c r="CV335" s="65">
        <f t="shared" si="1288"/>
        <v>6.0973926077866558</v>
      </c>
      <c r="CW335" s="107">
        <f>+CW305/CW$309*100</f>
        <v>22.260569456427955</v>
      </c>
      <c r="CX335" s="65">
        <f t="shared" si="1289"/>
        <v>1.7364123932491315</v>
      </c>
      <c r="CY335" s="107">
        <f>+CY305/CY$309*100</f>
        <v>21.775544388609717</v>
      </c>
      <c r="CZ335" s="65">
        <f t="shared" si="1290"/>
        <v>19.832178925683742</v>
      </c>
      <c r="DA335" s="107">
        <f>+DA305/DA$309*100</f>
        <v>19.659735349716446</v>
      </c>
      <c r="DB335" s="65">
        <f t="shared" si="1291"/>
        <v>16.905211990278147</v>
      </c>
      <c r="DC335" s="107">
        <f>+DC305/DC$309*100</f>
        <v>23.397169025811824</v>
      </c>
      <c r="DD335" s="65">
        <f t="shared" si="1292"/>
        <v>4.6397374881325781</v>
      </c>
      <c r="DE335" s="107">
        <f>+DE305/DE$309*100</f>
        <v>24.544666088464876</v>
      </c>
      <c r="DF335" s="65">
        <f t="shared" si="1293"/>
        <v>10.260728668724006</v>
      </c>
      <c r="DG335" s="107">
        <f>+DG305/DG$309*100</f>
        <v>25.790987535953981</v>
      </c>
      <c r="DH335" s="65">
        <f t="shared" si="1294"/>
        <v>18.440150453573278</v>
      </c>
      <c r="DI335" s="107">
        <f>+DI305/DI$309*100</f>
        <v>20.812182741116754</v>
      </c>
      <c r="DJ335" s="65">
        <f t="shared" si="1295"/>
        <v>5.8619679812573322</v>
      </c>
      <c r="DK335" s="107">
        <f>+DK305/DK$309*100</f>
        <v>26.03092783505155</v>
      </c>
      <c r="DL335" s="65">
        <f t="shared" si="1296"/>
        <v>11.256741387533499</v>
      </c>
      <c r="DM335" s="107">
        <f>+DM305/DM$309*100</f>
        <v>26.064291920069504</v>
      </c>
      <c r="DN335" s="65">
        <f t="shared" si="1297"/>
        <v>6.1912670807071857</v>
      </c>
      <c r="DO335" s="107">
        <f>+DO305/DO$309*100</f>
        <v>25.990338164251209</v>
      </c>
      <c r="DP335" s="65">
        <f t="shared" si="1297"/>
        <v>0.77294685990338952</v>
      </c>
      <c r="DQ335" s="107">
        <f>+DQ305/DQ$309*100</f>
        <v>22.840909090909093</v>
      </c>
      <c r="DR335" s="65">
        <f t="shared" si="1297"/>
        <v>9.7477827050997732</v>
      </c>
      <c r="DS335" s="107">
        <f>+DS305/DS$309*100</f>
        <v>27.750730282375851</v>
      </c>
      <c r="DT335" s="65">
        <f t="shared" si="1297"/>
        <v>6.6067658372458204</v>
      </c>
      <c r="DU335" s="107">
        <f>+DU305/DU$309*100</f>
        <v>29.746192893401012</v>
      </c>
      <c r="DV335" s="65">
        <f t="shared" si="1297"/>
        <v>14.126226734348556</v>
      </c>
      <c r="DW335" s="107">
        <f>+DW305/DW$309*100</f>
        <v>28.542094455852158</v>
      </c>
      <c r="DX335" s="65">
        <f t="shared" si="1297"/>
        <v>9.8180957687991963</v>
      </c>
      <c r="DY335" s="107">
        <f>+DY305/DY$309*100</f>
        <v>23.747494989979959</v>
      </c>
      <c r="DZ335" s="65">
        <f t="shared" si="1297"/>
        <v>3.9691322944396035</v>
      </c>
      <c r="EA335" s="107">
        <f>+EA305/EA$309*100</f>
        <v>30.826369545032499</v>
      </c>
      <c r="EB335" s="65">
        <f t="shared" si="1298"/>
        <v>11.083093062274996</v>
      </c>
      <c r="EC335" s="107">
        <f>+EC305/EC$309*100</f>
        <v>27.927063339731284</v>
      </c>
      <c r="ED335" s="65">
        <f t="shared" si="1299"/>
        <v>-6.1155037896405524</v>
      </c>
      <c r="EE335" s="107">
        <f>+EE305/EE$309*100</f>
        <v>29.551692589204027</v>
      </c>
      <c r="EF335" s="65">
        <f t="shared" si="1300"/>
        <v>3.5372251146932321</v>
      </c>
      <c r="EG335" s="107">
        <f>+EG305/EG$309*100</f>
        <v>26.891615541922292</v>
      </c>
      <c r="EH335" s="65">
        <f t="shared" si="1301"/>
        <v>13.239798779909062</v>
      </c>
      <c r="EI335" s="107">
        <f>+EI305/EI$309*100</f>
        <v>30.185004868549171</v>
      </c>
      <c r="EJ335" s="65">
        <f t="shared" si="1302"/>
        <v>-2.0805715559414018</v>
      </c>
      <c r="EK335" s="107">
        <f>+EK305/EK$309*100</f>
        <v>30.754892823858341</v>
      </c>
      <c r="EL335" s="65">
        <f t="shared" si="1303"/>
        <v>10.12576743113538</v>
      </c>
      <c r="EM335" s="107">
        <f>+EM305/EM$309*100</f>
        <v>31.857086689584939</v>
      </c>
      <c r="EN335" s="65">
        <f t="shared" si="1304"/>
        <v>7.8012252375118774</v>
      </c>
      <c r="EO335" s="107">
        <f>+EO305/EO$309*100</f>
        <v>29.660144181256438</v>
      </c>
      <c r="EP335" s="65">
        <f t="shared" si="1305"/>
        <v>10.295136917371849</v>
      </c>
      <c r="EQ335" s="111">
        <f>+EQ305/EQ$309*100</f>
        <v>29.805417144507445</v>
      </c>
      <c r="ER335" s="65">
        <f t="shared" si="1306"/>
        <v>-1.2575373954543667</v>
      </c>
      <c r="ES335" s="111">
        <f>+ES305/ES$309*100</f>
        <v>31.097385096192916</v>
      </c>
      <c r="ET335" s="65">
        <f t="shared" si="1307"/>
        <v>1.1136188127727209</v>
      </c>
      <c r="EU335" s="111">
        <f>+EU305/EU$309*100</f>
        <v>29.830953868705993</v>
      </c>
      <c r="EV335" s="65">
        <f t="shared" si="1308"/>
        <v>-6.3600693956153638</v>
      </c>
      <c r="EW335" s="111">
        <f>+EW305/EW$309*100</f>
        <v>29.470080863104926</v>
      </c>
      <c r="EX335" s="65">
        <f t="shared" si="1308"/>
        <v>-0.64080375668443823</v>
      </c>
      <c r="EY335" s="65"/>
      <c r="EZ335" s="326"/>
      <c r="FA335" s="80"/>
      <c r="FB335" s="111">
        <f>+FB305/FB$309*100</f>
        <v>34.653760308130721</v>
      </c>
      <c r="FC335" s="96"/>
      <c r="FD335" s="111">
        <f>+FD305/FD$309*100</f>
        <v>29.906542056074763</v>
      </c>
      <c r="FE335" s="65">
        <f t="shared" si="1309"/>
        <v>-13.698998924922245</v>
      </c>
      <c r="FF335" s="111">
        <f>+FF305/FF$309*100</f>
        <v>28.577059519117064</v>
      </c>
      <c r="FG335" s="65">
        <f t="shared" si="1310"/>
        <v>-4.4454572329522986</v>
      </c>
      <c r="FH335" s="111">
        <f>+FH305/FH$309*100</f>
        <v>31.027970141199745</v>
      </c>
      <c r="FI335" s="65">
        <f t="shared" si="1311"/>
        <v>8.5764968941017372</v>
      </c>
      <c r="FJ335" s="111">
        <f>+FJ305/FJ$309*100</f>
        <v>31.529411764705884</v>
      </c>
      <c r="FK335" s="65">
        <f t="shared" si="1312"/>
        <v>1.6160954816709427</v>
      </c>
      <c r="FL335" s="111">
        <f>+FL305/FL$309*100</f>
        <v>29.484832635983267</v>
      </c>
      <c r="FM335" s="65">
        <f t="shared" si="1313"/>
        <v>-6.4846726097545719</v>
      </c>
      <c r="FN335" s="111">
        <f>+FN305/FN$309*100</f>
        <v>27.487055194447503</v>
      </c>
      <c r="FO335" s="65">
        <f t="shared" si="1314"/>
        <v>-6.7756105866365939</v>
      </c>
      <c r="FP335" s="111">
        <f>+FP305/FP$309*100</f>
        <v>25.922981587276507</v>
      </c>
      <c r="FQ335" s="65">
        <f t="shared" si="1315"/>
        <v>-5.6902188906978513</v>
      </c>
      <c r="FR335" s="111">
        <f>+FR305/FR$309*100</f>
        <v>27.716015907447574</v>
      </c>
      <c r="FS335" s="65">
        <f t="shared" si="1316"/>
        <v>6.9167750404572459</v>
      </c>
      <c r="FT335" s="111">
        <f>+FT305/FT$309*100</f>
        <v>27.864897466827504</v>
      </c>
      <c r="FU335" s="65">
        <f t="shared" si="1317"/>
        <v>0.53716796770897357</v>
      </c>
      <c r="FV335" s="111">
        <f>+FV305/FV$309*100</f>
        <v>25.456160732590721</v>
      </c>
      <c r="FW335" s="65">
        <f t="shared" si="1318"/>
        <v>-8.6443409207025645</v>
      </c>
      <c r="FX335" s="111">
        <f>+FX305/FX$309*100</f>
        <v>22.597553873034361</v>
      </c>
      <c r="FY335" s="65">
        <f t="shared" si="1319"/>
        <v>-11.229528637822339</v>
      </c>
      <c r="FZ335" s="111">
        <f>+FZ305/FZ$309*100</f>
        <v>22.63262080051619</v>
      </c>
      <c r="GA335" s="65">
        <f t="shared" si="1320"/>
        <v>0.15518019197500177</v>
      </c>
      <c r="GB335" s="111">
        <f>+GB305/GB$309*100</f>
        <v>19.463851054165875</v>
      </c>
      <c r="GC335" s="65">
        <f t="shared" si="1320"/>
        <v>-14.000896203227352</v>
      </c>
      <c r="GD335" s="111">
        <f>+GD305/GD$309*100</f>
        <v>21.566082630326626</v>
      </c>
      <c r="GE335" s="65">
        <f t="shared" si="1320"/>
        <v>10.800696996244262</v>
      </c>
      <c r="GF335" s="107">
        <f>+GF305/GF$309*100</f>
        <v>23.687813783660431</v>
      </c>
      <c r="GG335" s="65">
        <f t="shared" si="1320"/>
        <v>9.8382779557293567</v>
      </c>
      <c r="GH335" s="107">
        <f>+GH305/GH$309*100</f>
        <v>25.366430260047281</v>
      </c>
      <c r="GI335" s="65">
        <f t="shared" si="1320"/>
        <v>7.0864136796986221</v>
      </c>
      <c r="GJ335" s="107">
        <f>+GJ305/GJ$309*100</f>
        <v>27.434738955823295</v>
      </c>
      <c r="GK335" s="65">
        <f t="shared" si="1320"/>
        <v>8.1537239358178368</v>
      </c>
      <c r="GL335" s="107">
        <f>+GL305/GL$309*100</f>
        <v>28.854415274463008</v>
      </c>
      <c r="GM335" s="65">
        <f t="shared" si="1320"/>
        <v>5.1747396646483201</v>
      </c>
      <c r="GN335" s="107">
        <f>+GN305/GN$309*100</f>
        <v>30.618297632496745</v>
      </c>
      <c r="GO335" s="65">
        <f t="shared" si="1321"/>
        <v>6.1130414227968277</v>
      </c>
      <c r="GP335" s="107">
        <f>+GP305/GP$309*100</f>
        <v>30.05357671590928</v>
      </c>
      <c r="GQ335" s="65">
        <f t="shared" si="1322"/>
        <v>-1.8443903164233943</v>
      </c>
      <c r="GR335" s="111">
        <f>+GR305/GR$309*100</f>
        <v>31.435004662552096</v>
      </c>
      <c r="GS335" s="65">
        <f t="shared" si="1320"/>
        <v>4.5965508854443282</v>
      </c>
      <c r="GT335" s="111">
        <f>+GT305/GT$309*100</f>
        <v>31.690140805002105</v>
      </c>
      <c r="GU335" s="65">
        <f t="shared" si="1320"/>
        <v>0.8116306811112084</v>
      </c>
      <c r="GV335" s="111">
        <f>+GV305/GV$309*100</f>
        <v>31.960817459735292</v>
      </c>
      <c r="GW335" s="65">
        <f t="shared" si="1320"/>
        <v>0.85413522268245057</v>
      </c>
      <c r="GX335" s="111">
        <f>+GX305/GX$309*100</f>
        <v>31.962890406196003</v>
      </c>
      <c r="GY335" s="65">
        <f t="shared" si="1323"/>
        <v>6.4858993776395479E-3</v>
      </c>
      <c r="GZ335" s="67">
        <f t="shared" si="947"/>
        <v>0.86326004256682687</v>
      </c>
      <c r="HA335" s="285"/>
      <c r="HB335" s="57"/>
      <c r="HC335"/>
      <c r="HD335"/>
      <c r="HE335"/>
      <c r="HF335"/>
      <c r="HG335"/>
      <c r="HH335"/>
    </row>
    <row r="336" spans="1:216" s="2" customFormat="1" ht="13.5" customHeight="1" x14ac:dyDescent="0.2">
      <c r="A336" s="4"/>
      <c r="B336" s="54" t="s">
        <v>106</v>
      </c>
      <c r="C336" s="75">
        <f>+C306/C$309*100</f>
        <v>104.8780487804878</v>
      </c>
      <c r="D336" s="63"/>
      <c r="E336" s="75">
        <f>+E306/E$309*100</f>
        <v>104.7808764940239</v>
      </c>
      <c r="F336" s="63"/>
      <c r="G336" s="75">
        <f>+G306/G$309*100</f>
        <v>104.32766615146834</v>
      </c>
      <c r="H336" s="63"/>
      <c r="I336" s="75">
        <f>+I306/I$309*100</f>
        <v>104.63320463320463</v>
      </c>
      <c r="J336" s="63"/>
      <c r="K336" s="75">
        <f>+K306/K$309*100</f>
        <v>104.39560439560441</v>
      </c>
      <c r="L336" s="63">
        <f t="shared" si="1247"/>
        <v>-0.46000511116788267</v>
      </c>
      <c r="M336" s="75">
        <f>+M306/M$309*100</f>
        <v>104.37956204379562</v>
      </c>
      <c r="N336" s="63">
        <f t="shared" si="1248"/>
        <v>-0.3830035247425867</v>
      </c>
      <c r="O336" s="75">
        <f>+O306/O$309*100</f>
        <v>104.61430081014443</v>
      </c>
      <c r="P336" s="63">
        <f t="shared" si="1249"/>
        <v>0.27474462839027769</v>
      </c>
      <c r="Q336" s="75">
        <f>+Q306/Q$309*100</f>
        <v>107.11743772241992</v>
      </c>
      <c r="R336" s="63">
        <f t="shared" si="1250"/>
        <v>2.3742301479954264</v>
      </c>
      <c r="S336" s="75">
        <f>+S306/S$309*100</f>
        <v>105.38720538720538</v>
      </c>
      <c r="T336" s="63">
        <f t="shared" si="1251"/>
        <v>0.94984937090198951</v>
      </c>
      <c r="U336" s="75">
        <f>+U306/U$309*100</f>
        <v>106.7524115755627</v>
      </c>
      <c r="V336" s="63">
        <f t="shared" si="1252"/>
        <v>2.2732894115530922</v>
      </c>
      <c r="W336" s="75">
        <f>+W306/W$309*100</f>
        <v>104.58715596330275</v>
      </c>
      <c r="X336" s="63">
        <f t="shared" si="1253"/>
        <v>-2.5947548883342719E-2</v>
      </c>
      <c r="Y336" s="75">
        <f>+Y306/Y$309*100</f>
        <v>103.82352941176471</v>
      </c>
      <c r="Z336" s="63">
        <f t="shared" si="1254"/>
        <v>-3.0750439710767963</v>
      </c>
      <c r="AA336" s="75">
        <f>+AA306/AA$309*100</f>
        <v>103.9830058417419</v>
      </c>
      <c r="AB336" s="63">
        <f t="shared" si="1255"/>
        <v>-1.3324193770052895</v>
      </c>
      <c r="AC336" s="75">
        <f>+AC306/AC$309*100</f>
        <v>104.04312668463611</v>
      </c>
      <c r="AD336" s="63">
        <f t="shared" si="1256"/>
        <v>-2.5379144610788273</v>
      </c>
      <c r="AE336" s="75">
        <f>+AE306/AE$309*100</f>
        <v>103.96825396825398</v>
      </c>
      <c r="AF336" s="63">
        <f t="shared" si="1257"/>
        <v>-0.59175717070453215</v>
      </c>
      <c r="AG336" s="75">
        <f>+AG306/AG$309*100</f>
        <v>103.96039603960396</v>
      </c>
      <c r="AH336" s="63">
        <f t="shared" si="1258"/>
        <v>0.13182621378284853</v>
      </c>
      <c r="AI336" s="76">
        <f>+AI306/AI$309*100</f>
        <v>103.51648351648353</v>
      </c>
      <c r="AJ336" s="63">
        <f t="shared" si="1259"/>
        <v>-0.44865247112436668</v>
      </c>
      <c r="AK336" s="75">
        <f>+AK306/AK$309*100</f>
        <v>103.56347438752785</v>
      </c>
      <c r="AL336" s="63">
        <f t="shared" si="1260"/>
        <v>-0.46101295913772988</v>
      </c>
      <c r="AM336" s="75">
        <f>+AM306/AM$309*100</f>
        <v>104.18502202643171</v>
      </c>
      <c r="AN336" s="63">
        <f t="shared" si="1261"/>
        <v>0.20849446817094996</v>
      </c>
      <c r="AO336" s="107">
        <f>+AO306/AO$309*100</f>
        <v>105.68430257979887</v>
      </c>
      <c r="AP336" s="63">
        <f t="shared" si="1262"/>
        <v>1.6582339100922328</v>
      </c>
      <c r="AQ336" s="107">
        <f>+AQ306/AQ$309*100</f>
        <v>103.10077519379846</v>
      </c>
      <c r="AR336" s="63">
        <f t="shared" si="1263"/>
        <v>-0.40158659622443471</v>
      </c>
      <c r="AS336" s="107">
        <f>+AS306/AS$309*100</f>
        <v>103.08285163776493</v>
      </c>
      <c r="AT336" s="63">
        <f t="shared" si="1263"/>
        <v>-0.46408519278182681</v>
      </c>
      <c r="AU336" s="107">
        <f>+AU306/AU$309*100</f>
        <v>103.34645669291338</v>
      </c>
      <c r="AV336" s="63">
        <f t="shared" si="1263"/>
        <v>-0.80488089094571391</v>
      </c>
      <c r="AW336" s="107">
        <f>+AW306/AW$309*100</f>
        <v>102.28106919934473</v>
      </c>
      <c r="AX336" s="63">
        <f t="shared" si="1263"/>
        <v>-3.2201881427797341</v>
      </c>
      <c r="AY336" s="107">
        <f>+AY306/AY$309*100</f>
        <v>102.51121076233183</v>
      </c>
      <c r="AZ336" s="65">
        <f t="shared" si="1264"/>
        <v>-0.57183317036988424</v>
      </c>
      <c r="BA336" s="107">
        <f>+BA306/BA$309*100</f>
        <v>101.57068062827226</v>
      </c>
      <c r="BB336" s="65">
        <f t="shared" si="1265"/>
        <v>-1.4669472036013098</v>
      </c>
      <c r="BC336" s="107">
        <f>+BC306/BC$309*100</f>
        <v>103.26678765880217</v>
      </c>
      <c r="BD336" s="65">
        <f t="shared" si="1266"/>
        <v>-7.7089274911412708E-2</v>
      </c>
      <c r="BE336" s="107">
        <f>+BE306/BE$309*100</f>
        <v>102.0703933747412</v>
      </c>
      <c r="BF336" s="65">
        <f t="shared" si="1267"/>
        <v>-0.20597733896672299</v>
      </c>
      <c r="BG336" s="72">
        <f>+BG306/BG$309*100</f>
        <v>101.76565008025682</v>
      </c>
      <c r="BH336" s="65">
        <f t="shared" si="1268"/>
        <v>-0.72729672835838421</v>
      </c>
      <c r="BI336" s="72">
        <f>+BI306/BI$309*100</f>
        <v>101.60771704180065</v>
      </c>
      <c r="BJ336" s="65">
        <f t="shared" si="1269"/>
        <v>3.6463685484133812E-2</v>
      </c>
      <c r="BK336" s="72">
        <f>+BK306/BK$309*100</f>
        <v>101.88087774294672</v>
      </c>
      <c r="BL336" s="65">
        <f t="shared" si="1270"/>
        <v>-1.3420674229109864</v>
      </c>
      <c r="BM336" s="107">
        <f>+BM306/BM$309*100</f>
        <v>102.15231788079471</v>
      </c>
      <c r="BN336" s="65">
        <f t="shared" si="1271"/>
        <v>8.0262751366833029E-2</v>
      </c>
      <c r="BO336" s="107">
        <f>+BO306/BO$309*100</f>
        <v>102.33516483516483</v>
      </c>
      <c r="BP336" s="65">
        <f t="shared" si="1272"/>
        <v>0.55963358408153141</v>
      </c>
      <c r="BQ336" s="107">
        <f>+BQ306/BQ$309*100</f>
        <v>102.27882037533512</v>
      </c>
      <c r="BR336" s="65">
        <f t="shared" si="1273"/>
        <v>0.66048460990257851</v>
      </c>
      <c r="BS336" s="107">
        <f>+BS306/BS$309*100</f>
        <v>102.0489622139436</v>
      </c>
      <c r="BT336" s="65">
        <f t="shared" si="1274"/>
        <v>0.16498137307077165</v>
      </c>
      <c r="BU336" s="107">
        <f>+BU306/BU$309*100</f>
        <v>102.71041369472182</v>
      </c>
      <c r="BV336" s="65">
        <f t="shared" si="1275"/>
        <v>0.54633690698862036</v>
      </c>
      <c r="BW336" s="107">
        <f>+BW306/BW$309*100</f>
        <v>101.84119677790564</v>
      </c>
      <c r="BX336" s="65">
        <f t="shared" si="1276"/>
        <v>-0.48269630293247268</v>
      </c>
      <c r="BY336" s="107">
        <f>+BY306/BY$309*100</f>
        <v>102.69320843091334</v>
      </c>
      <c r="BZ336" s="65">
        <f t="shared" si="1277"/>
        <v>0.40515529418263529</v>
      </c>
      <c r="CA336" s="107">
        <f>+CA306/CA$309*100</f>
        <v>105.02232142857142</v>
      </c>
      <c r="CB336" s="65">
        <f t="shared" si="1278"/>
        <v>2.9136594337865418</v>
      </c>
      <c r="CC336" s="72">
        <f>+CC306/CC$309*100</f>
        <v>106.99386503067485</v>
      </c>
      <c r="CD336" s="65">
        <f t="shared" si="1279"/>
        <v>4.1704158145876136</v>
      </c>
      <c r="CE336" s="72">
        <f>+CE306/CE$309*100</f>
        <v>104.42616920845806</v>
      </c>
      <c r="CF336" s="65">
        <f t="shared" si="1280"/>
        <v>2.5382384657062884</v>
      </c>
      <c r="CG336" s="72">
        <f>+CG306/CG$309*100</f>
        <v>104.84629438576565</v>
      </c>
      <c r="CH336" s="65">
        <f t="shared" si="1281"/>
        <v>2.0966196185220776</v>
      </c>
      <c r="CI336" s="72">
        <f>+CI306/CI$309*100</f>
        <v>104.61885003751514</v>
      </c>
      <c r="CJ336" s="65">
        <f t="shared" si="1282"/>
        <v>-0.38417679743508737</v>
      </c>
      <c r="CK336" s="72">
        <f>+CK306/CK$309*100</f>
        <v>105.80319302915484</v>
      </c>
      <c r="CL336" s="65">
        <f t="shared" si="1283"/>
        <v>-1.1128413775674417</v>
      </c>
      <c r="CM336" s="72">
        <f>+CM306/CM$309*100</f>
        <v>104.61796809403863</v>
      </c>
      <c r="CN336" s="65">
        <f t="shared" si="1284"/>
        <v>0.18366936854468108</v>
      </c>
      <c r="CO336" s="72">
        <f>+CO306/CO$309*100</f>
        <v>105.13249379926741</v>
      </c>
      <c r="CP336" s="65">
        <f t="shared" si="1285"/>
        <v>0.27297046135816849</v>
      </c>
      <c r="CQ336" s="72">
        <f>+CQ306/CQ$309*100</f>
        <v>104.93888761016714</v>
      </c>
      <c r="CR336" s="65">
        <f t="shared" si="1286"/>
        <v>0.30590813465951605</v>
      </c>
      <c r="CS336" s="72">
        <f>+CS306/CS$309*100</f>
        <v>105.49120549120549</v>
      </c>
      <c r="CT336" s="65">
        <f t="shared" si="1287"/>
        <v>-0.29487535207314286</v>
      </c>
      <c r="CU336" s="72">
        <f>+CU306/CU$309*100</f>
        <v>105.28052805280528</v>
      </c>
      <c r="CV336" s="65">
        <f t="shared" si="1288"/>
        <v>0.63331373265735902</v>
      </c>
      <c r="CW336" s="72">
        <f>+CW306/CW$309*100</f>
        <v>105.43572044866265</v>
      </c>
      <c r="CX336" s="65">
        <f t="shared" si="1289"/>
        <v>0.28842333938563502</v>
      </c>
      <c r="CY336" s="72">
        <f>+CY306/CY$309*100</f>
        <v>105.0251256281407</v>
      </c>
      <c r="CZ336" s="65">
        <f t="shared" si="1290"/>
        <v>8.2179275898108806E-2</v>
      </c>
      <c r="DA336" s="72">
        <f>+DA306/DA$309*100</f>
        <v>105.29300567107751</v>
      </c>
      <c r="DB336" s="65">
        <f t="shared" si="1291"/>
        <v>-0.18788279004405828</v>
      </c>
      <c r="DC336" s="72">
        <f>+DC306/DC$309*100</f>
        <v>105.41215653621983</v>
      </c>
      <c r="DD336" s="65">
        <f t="shared" si="1292"/>
        <v>0.12502642782008522</v>
      </c>
      <c r="DE336" s="72">
        <f>+DE306/DE$309*100</f>
        <v>105.724197745013</v>
      </c>
      <c r="DF336" s="65">
        <f t="shared" si="1293"/>
        <v>0.27360489891166129</v>
      </c>
      <c r="DG336" s="72">
        <f>+DG306/DG$309*100</f>
        <v>106.51965484180251</v>
      </c>
      <c r="DH336" s="65">
        <f t="shared" si="1294"/>
        <v>1.4230206388454514</v>
      </c>
      <c r="DI336" s="72">
        <f>+DI306/DI$309*100</f>
        <v>106.90355329949239</v>
      </c>
      <c r="DJ336" s="65">
        <f t="shared" si="1295"/>
        <v>1.5295865268069475</v>
      </c>
      <c r="DK336" s="72">
        <f>+DK306/DK$309*100</f>
        <v>105.75601374570446</v>
      </c>
      <c r="DL336" s="65">
        <f t="shared" si="1296"/>
        <v>0.32620261342104495</v>
      </c>
      <c r="DM336" s="72">
        <f>+DM306/DM$309*100</f>
        <v>106.0816681146829</v>
      </c>
      <c r="DN336" s="65">
        <f t="shared" si="1297"/>
        <v>0.33811594440475989</v>
      </c>
      <c r="DO336" s="72">
        <f>+DO306/DO$309*100</f>
        <v>105.41062801932368</v>
      </c>
      <c r="DP336" s="65">
        <f t="shared" si="1297"/>
        <v>-1.0411475930201752</v>
      </c>
      <c r="DQ336" s="72">
        <f>+DQ306/DQ$309*100</f>
        <v>109.65909090909092</v>
      </c>
      <c r="DR336" s="65">
        <f t="shared" si="1297"/>
        <v>2.5775921609255015</v>
      </c>
      <c r="DS336" s="72">
        <f>+DS306/DS$309*100</f>
        <v>106.71859785783838</v>
      </c>
      <c r="DT336" s="65">
        <f t="shared" si="1297"/>
        <v>0.91019326281387425</v>
      </c>
      <c r="DU336" s="72">
        <f>+DU306/DU$309*100</f>
        <v>105.58375634517768</v>
      </c>
      <c r="DV336" s="65">
        <f t="shared" si="1297"/>
        <v>-0.46936645921418219</v>
      </c>
      <c r="DW336" s="72">
        <f>+DW306/DW$309*100</f>
        <v>104.92813141683779</v>
      </c>
      <c r="DX336" s="65">
        <f t="shared" si="1297"/>
        <v>-0.45773050739954524</v>
      </c>
      <c r="DY336" s="72">
        <f>+DY306/DY$309*100</f>
        <v>103.20641282565131</v>
      </c>
      <c r="DZ336" s="65">
        <f t="shared" si="1297"/>
        <v>-5.8843074750537401</v>
      </c>
      <c r="EA336" s="72">
        <f>+EA306/EA$309*100</f>
        <v>105.66388115134633</v>
      </c>
      <c r="EB336" s="65">
        <f t="shared" si="1298"/>
        <v>-0.98831574595559246</v>
      </c>
      <c r="EC336" s="72">
        <f>+EC306/EC$309*100</f>
        <v>104.89443378119002</v>
      </c>
      <c r="ED336" s="65">
        <f t="shared" si="1299"/>
        <v>-0.65286800531523248</v>
      </c>
      <c r="EE336" s="72">
        <f>+EE306/EE$309*100</f>
        <v>105.30649588289111</v>
      </c>
      <c r="EF336" s="65">
        <f t="shared" si="1300"/>
        <v>0.36059392361638132</v>
      </c>
      <c r="EG336" s="72">
        <f>+EG306/EG$309*100</f>
        <v>107.25971370143151</v>
      </c>
      <c r="EH336" s="65">
        <f t="shared" si="1301"/>
        <v>3.927373081581198</v>
      </c>
      <c r="EI336" s="72">
        <f>+EI306/EI$309*100</f>
        <v>105.0632911392405</v>
      </c>
      <c r="EJ336" s="65">
        <f t="shared" si="1302"/>
        <v>-0.56839669862739362</v>
      </c>
      <c r="EK336" s="72">
        <f>+EK306/EK$309*100</f>
        <v>104.47343895619758</v>
      </c>
      <c r="EL336" s="65">
        <f t="shared" si="1303"/>
        <v>-0.40135096765060441</v>
      </c>
      <c r="EM336" s="72">
        <f>+EM306/EM$309*100</f>
        <v>105.0406782736685</v>
      </c>
      <c r="EN336" s="65">
        <f t="shared" si="1304"/>
        <v>-0.25242280354501601</v>
      </c>
      <c r="EO336" s="72">
        <f>+EO306/EO$309*100</f>
        <v>106.59114315139031</v>
      </c>
      <c r="EP336" s="65">
        <f t="shared" si="1305"/>
        <v>-0.62331934980008885</v>
      </c>
      <c r="EQ336" s="75">
        <f>+EQ306/EQ$309*100</f>
        <v>105.87690578070675</v>
      </c>
      <c r="ER336" s="65">
        <f t="shared" si="1306"/>
        <v>0.77440429729920268</v>
      </c>
      <c r="ES336" s="75">
        <f>+ES306/ES$309*100</f>
        <v>105.87152451852549</v>
      </c>
      <c r="ET336" s="65">
        <f t="shared" si="1307"/>
        <v>1.338221060105127</v>
      </c>
      <c r="EU336" s="75">
        <f>+EU306/EU$309*100</f>
        <v>105.81830630396556</v>
      </c>
      <c r="EV336" s="65">
        <f t="shared" si="1308"/>
        <v>0.74031131850753606</v>
      </c>
      <c r="EW336" s="75">
        <f>+EW306/EW$309*100</f>
        <v>105.99773924751561</v>
      </c>
      <c r="EX336" s="65">
        <f t="shared" si="1308"/>
        <v>-0.55671032914235141</v>
      </c>
      <c r="EY336" s="65"/>
      <c r="EZ336" s="317"/>
      <c r="FA336" s="59"/>
      <c r="FB336" s="75">
        <f>+FB306/FB$309*100</f>
        <v>110.28230016918997</v>
      </c>
      <c r="FC336" s="63"/>
      <c r="FD336" s="75">
        <f>+FD306/FD$309*100</f>
        <v>105.95794392523365</v>
      </c>
      <c r="FE336" s="65">
        <f t="shared" si="1309"/>
        <v>-3.9211697954450453</v>
      </c>
      <c r="FF336" s="75">
        <f>+FF306/FF$309*100</f>
        <v>104.65116279069765</v>
      </c>
      <c r="FG336" s="65">
        <f t="shared" si="1310"/>
        <v>-1.2333017102125865</v>
      </c>
      <c r="FH336" s="75">
        <f>+FH306/FH$309*100</f>
        <v>105.13535389873189</v>
      </c>
      <c r="FI336" s="65">
        <f t="shared" si="1311"/>
        <v>0.46267150323271444</v>
      </c>
      <c r="FJ336" s="75">
        <f>+FJ306/FJ$309*100</f>
        <v>105.09803921568628</v>
      </c>
      <c r="FK336" s="65">
        <f t="shared" si="1312"/>
        <v>-3.5492041127815899E-2</v>
      </c>
      <c r="FL336" s="75">
        <f>+FL306/FL$309*100</f>
        <v>103.98797071129707</v>
      </c>
      <c r="FM336" s="65">
        <f t="shared" si="1313"/>
        <v>-1.0562218978330207</v>
      </c>
      <c r="FN336" s="75">
        <f>+FN306/FN$309*100</f>
        <v>104.24148947890272</v>
      </c>
      <c r="FO336" s="65">
        <f t="shared" si="1314"/>
        <v>0.2437962447690234</v>
      </c>
      <c r="FP336" s="75">
        <f>+FP306/FP$309*100</f>
        <v>102.96262646711732</v>
      </c>
      <c r="FQ336" s="65">
        <f t="shared" si="1315"/>
        <v>-1.2268272625212573</v>
      </c>
      <c r="FR336" s="75">
        <f>+FR306/FR$309*100</f>
        <v>102.34996384671004</v>
      </c>
      <c r="FS336" s="65">
        <f t="shared" si="1316"/>
        <v>-0.59503398604826563</v>
      </c>
      <c r="FT336" s="75">
        <f>+FT306/FT$309*100</f>
        <v>101.84961801367109</v>
      </c>
      <c r="FU336" s="65">
        <f t="shared" si="1317"/>
        <v>-0.48885785029521012</v>
      </c>
      <c r="FV336" s="75">
        <f>+FV306/FV$309*100</f>
        <v>102.33718307934122</v>
      </c>
      <c r="FW336" s="65">
        <f t="shared" si="1318"/>
        <v>0.47871074548819781</v>
      </c>
      <c r="FX336" s="75">
        <f>+FX306/FX$309*100</f>
        <v>104.10599883517764</v>
      </c>
      <c r="FY336" s="65">
        <f t="shared" si="1319"/>
        <v>1.7284194293926136</v>
      </c>
      <c r="FZ336" s="75">
        <f>+FZ306/FZ$309*100</f>
        <v>104.93026637141408</v>
      </c>
      <c r="GA336" s="65">
        <f t="shared" si="1320"/>
        <v>0.79175796347856764</v>
      </c>
      <c r="GB336" s="75">
        <f>+GB306/GB$309*100</f>
        <v>105.04155539813462</v>
      </c>
      <c r="GC336" s="65">
        <f t="shared" si="1320"/>
        <v>0.10605998685508933</v>
      </c>
      <c r="GD336" s="75">
        <f>+GD306/GD$309*100</f>
        <v>105.25632706035042</v>
      </c>
      <c r="GE336" s="65">
        <f t="shared" si="1320"/>
        <v>0.20446352055789596</v>
      </c>
      <c r="GF336" s="72">
        <f>+GF306/GF$309*100</f>
        <v>106.09310816978548</v>
      </c>
      <c r="GG336" s="65">
        <f t="shared" si="1320"/>
        <v>0.79499364342752177</v>
      </c>
      <c r="GH336" s="72">
        <f>+GH306/GH$309*100</f>
        <v>106.57210401891253</v>
      </c>
      <c r="GI336" s="65">
        <f t="shared" si="1320"/>
        <v>0.45148630046778493</v>
      </c>
      <c r="GJ336" s="72">
        <f>+GJ306/GJ$309*100</f>
        <v>105.12048192771084</v>
      </c>
      <c r="GK336" s="65">
        <f t="shared" si="1320"/>
        <v>-1.3621032488427498</v>
      </c>
      <c r="GL336" s="72">
        <f>+GL306/GL$309*100</f>
        <v>105.75178997613367</v>
      </c>
      <c r="GM336" s="65">
        <f t="shared" si="1320"/>
        <v>0.6005566535139728</v>
      </c>
      <c r="GN336" s="72">
        <f>+GN306/GN$309*100</f>
        <v>105.26713480173176</v>
      </c>
      <c r="GO336" s="65">
        <f t="shared" si="1321"/>
        <v>-0.45829500806680024</v>
      </c>
      <c r="GP336" s="72">
        <f>+GP306/GP$309*100</f>
        <v>105.8903924688174</v>
      </c>
      <c r="GQ336" s="65">
        <f t="shared" si="1322"/>
        <v>0.59207241487053697</v>
      </c>
      <c r="GR336" s="75">
        <f>+GR306/GR$309*100</f>
        <v>106.03627537008471</v>
      </c>
      <c r="GS336" s="65">
        <f t="shared" si="1320"/>
        <v>0.137767835085012</v>
      </c>
      <c r="GT336" s="75">
        <f>+GT306/GT$309*100</f>
        <v>105.95332888014239</v>
      </c>
      <c r="GU336" s="65">
        <f t="shared" si="1320"/>
        <v>-7.8224635534229758E-2</v>
      </c>
      <c r="GV336" s="75">
        <f>+GV306/GV$309*100</f>
        <v>105.91597584186387</v>
      </c>
      <c r="GW336" s="65">
        <f t="shared" si="1320"/>
        <v>-3.5254237571691327E-2</v>
      </c>
      <c r="GX336" s="75">
        <f>+GX306/GX$309*100</f>
        <v>105.89649644174392</v>
      </c>
      <c r="GY336" s="65">
        <f t="shared" si="1323"/>
        <v>-1.8391371051551531E-2</v>
      </c>
      <c r="GZ336" s="67">
        <f t="shared" si="947"/>
        <v>0.11928925578661431</v>
      </c>
      <c r="HA336" s="286"/>
      <c r="HB336" s="57"/>
      <c r="HC336"/>
      <c r="HD336"/>
      <c r="HE336"/>
      <c r="HF336"/>
      <c r="HG336"/>
      <c r="HH336"/>
    </row>
    <row r="337" spans="1:216" s="2" customFormat="1" ht="13.5" customHeight="1" x14ac:dyDescent="0.2">
      <c r="A337" s="4"/>
      <c r="B337" s="54" t="s">
        <v>370</v>
      </c>
      <c r="C337" s="75">
        <f>+C307/C$309*100</f>
        <v>-1.6260162601626018</v>
      </c>
      <c r="D337" s="63"/>
      <c r="E337" s="75">
        <f>+E307/E$309*100</f>
        <v>-1.593625498007968</v>
      </c>
      <c r="F337" s="63"/>
      <c r="G337" s="75">
        <f>+G307/G$309*100</f>
        <v>-1.5842349304482226</v>
      </c>
      <c r="H337" s="63"/>
      <c r="I337" s="75">
        <f>+I307/I$309*100</f>
        <v>-1.5444015444015444</v>
      </c>
      <c r="J337" s="63"/>
      <c r="K337" s="75">
        <f>+K307/K$309*100</f>
        <v>-1.4652014652014651</v>
      </c>
      <c r="L337" s="63">
        <f t="shared" si="1247"/>
        <v>-9.89010989010991</v>
      </c>
      <c r="M337" s="75">
        <f>+M307/M$309*100</f>
        <v>-1.4598540145985401</v>
      </c>
      <c r="N337" s="63">
        <f t="shared" si="1248"/>
        <v>-8.394160583941602</v>
      </c>
      <c r="O337" s="75">
        <f>+O307/O$309*100</f>
        <v>-1.4441704825642832</v>
      </c>
      <c r="P337" s="63">
        <f t="shared" si="1249"/>
        <v>-8.8411412469179389</v>
      </c>
      <c r="Q337" s="75">
        <f>+Q307/Q$309*100</f>
        <v>-1.4234875444839856</v>
      </c>
      <c r="R337" s="63">
        <f t="shared" si="1250"/>
        <v>-7.8291814946619294</v>
      </c>
      <c r="S337" s="75">
        <f>+S307/S$309*100</f>
        <v>-1.3468013468013467</v>
      </c>
      <c r="T337" s="63">
        <f t="shared" si="1251"/>
        <v>-8.0808080808080884</v>
      </c>
      <c r="U337" s="75">
        <f>+U307/U$309*100</f>
        <v>-1.2861736334405145</v>
      </c>
      <c r="V337" s="63">
        <f t="shared" si="1252"/>
        <v>-11.897106109324762</v>
      </c>
      <c r="W337" s="75">
        <f>+W307/W$309*100</f>
        <v>-1.2232415902140672</v>
      </c>
      <c r="X337" s="63">
        <f t="shared" si="1253"/>
        <v>-15.297978667860079</v>
      </c>
      <c r="Y337" s="75">
        <f>+Y307/Y$309*100</f>
        <v>-1.1764705882352942</v>
      </c>
      <c r="Z337" s="63">
        <f t="shared" si="1254"/>
        <v>-17.352941176470583</v>
      </c>
      <c r="AA337" s="75">
        <f>+AA307/AA$309*100</f>
        <v>-1.0621348911311739</v>
      </c>
      <c r="AB337" s="63">
        <f t="shared" si="1255"/>
        <v>-21.136484333510332</v>
      </c>
      <c r="AC337" s="75">
        <f>+AC307/AC$309*100</f>
        <v>-1.3477088948787064</v>
      </c>
      <c r="AD337" s="63">
        <f t="shared" si="1256"/>
        <v>4.784366576819421</v>
      </c>
      <c r="AE337" s="75">
        <f>+AE307/AE$309*100</f>
        <v>-1.3227513227513228</v>
      </c>
      <c r="AF337" s="63">
        <f t="shared" si="1257"/>
        <v>8.1349206349206504</v>
      </c>
      <c r="AG337" s="75">
        <f>+AG307/AG$309*100</f>
        <v>-1.2376237623762376</v>
      </c>
      <c r="AH337" s="63">
        <f t="shared" si="1258"/>
        <v>5.1980198019802026</v>
      </c>
      <c r="AI337" s="76">
        <f>+AI307/AI$309*100</f>
        <v>-1.098901098901099</v>
      </c>
      <c r="AJ337" s="63">
        <f t="shared" si="1259"/>
        <v>3.4615384615384492</v>
      </c>
      <c r="AK337" s="75">
        <f>+AK307/AK$309*100</f>
        <v>-1.1135857461024499</v>
      </c>
      <c r="AL337" s="63">
        <f t="shared" si="1260"/>
        <v>-17.371937639198233</v>
      </c>
      <c r="AM337" s="75">
        <f>+AM307/AM$309*100</f>
        <v>-1.1013215859030838</v>
      </c>
      <c r="AN337" s="63">
        <f t="shared" si="1261"/>
        <v>-16.740088105726869</v>
      </c>
      <c r="AO337" s="107">
        <f>+AO307/AO$309*100</f>
        <v>-1.0931351114997812</v>
      </c>
      <c r="AP337" s="63">
        <f t="shared" si="1262"/>
        <v>-11.674682990817686</v>
      </c>
      <c r="AQ337" s="107">
        <f>+AQ307/AQ$309*100</f>
        <v>-0.96899224806201545</v>
      </c>
      <c r="AR337" s="63">
        <f t="shared" si="1263"/>
        <v>-11.821705426356599</v>
      </c>
      <c r="AS337" s="107">
        <f>+AS307/AS$309*100</f>
        <v>-0.96339113680154131</v>
      </c>
      <c r="AT337" s="63">
        <f t="shared" si="1263"/>
        <v>-13.487475915221591</v>
      </c>
      <c r="AU337" s="107">
        <f>+AU307/AU$309*100</f>
        <v>-0.98425196850393704</v>
      </c>
      <c r="AV337" s="63">
        <f t="shared" si="1263"/>
        <v>-10.629921259842522</v>
      </c>
      <c r="AW337" s="107">
        <f>+AW307/AW$309*100</f>
        <v>-0.82947970885262223</v>
      </c>
      <c r="AX337" s="63">
        <f t="shared" si="1263"/>
        <v>-24.1191962341621</v>
      </c>
      <c r="AY337" s="107">
        <f>+AY307/AY$309*100</f>
        <v>-0.71748878923766812</v>
      </c>
      <c r="AZ337" s="65">
        <f t="shared" si="1264"/>
        <v>-25.955156950672642</v>
      </c>
      <c r="BA337" s="107">
        <f>+BA307/BA$309*100</f>
        <v>-0.69808027923211169</v>
      </c>
      <c r="BB337" s="65">
        <f t="shared" si="1265"/>
        <v>-27.539267015706802</v>
      </c>
      <c r="BC337" s="107">
        <f>+BC307/BC$309*100</f>
        <v>-0.54446460980036293</v>
      </c>
      <c r="BD337" s="65">
        <f t="shared" si="1266"/>
        <v>-44.682395644283126</v>
      </c>
      <c r="BE337" s="107">
        <f>+BE307/BE$309*100</f>
        <v>-0.94108789760963685</v>
      </c>
      <c r="BF337" s="65">
        <f t="shared" si="1267"/>
        <v>13.455204216073779</v>
      </c>
      <c r="BG337" s="107">
        <f>+BG307/BG$309*100</f>
        <v>-0.80256821829855529</v>
      </c>
      <c r="BH337" s="65">
        <f t="shared" si="1268"/>
        <v>11.85794542536116</v>
      </c>
      <c r="BI337" s="107">
        <f>+BI307/BI$309*100</f>
        <v>-0.8038585209003215</v>
      </c>
      <c r="BJ337" s="65">
        <f t="shared" si="1269"/>
        <v>15.152733118971051</v>
      </c>
      <c r="BK337" s="107">
        <f>+BK307/BK$309*100</f>
        <v>-0.94043887147335425</v>
      </c>
      <c r="BL337" s="65">
        <f t="shared" si="1270"/>
        <v>72.727272727272748</v>
      </c>
      <c r="BM337" s="107">
        <f>+BM307/BM$309*100</f>
        <v>-0.99337748344370869</v>
      </c>
      <c r="BN337" s="65">
        <f t="shared" si="1271"/>
        <v>5.5562913907284628</v>
      </c>
      <c r="BO337" s="107">
        <f>+BO307/BO$309*100</f>
        <v>-0.96153846153846156</v>
      </c>
      <c r="BP337" s="65">
        <f t="shared" si="1272"/>
        <v>19.807692307692328</v>
      </c>
      <c r="BQ337" s="107">
        <f>+BQ307/BQ$309*100</f>
        <v>-0.80428954423592491</v>
      </c>
      <c r="BR337" s="65">
        <f t="shared" si="1273"/>
        <v>5.361930294907058E-2</v>
      </c>
      <c r="BS337" s="107">
        <f>+BS307/BS$309*100</f>
        <v>-0.85151676423629585</v>
      </c>
      <c r="BT337" s="65">
        <f t="shared" si="1274"/>
        <v>-9.4553840695405391</v>
      </c>
      <c r="BU337" s="107">
        <f>+BU307/BU$309*100</f>
        <v>-0.99857346647646217</v>
      </c>
      <c r="BV337" s="65">
        <f t="shared" si="1275"/>
        <v>0.52306229196386056</v>
      </c>
      <c r="BW337" s="107">
        <f>+BW307/BW$309*100</f>
        <v>-0.80552359033371701</v>
      </c>
      <c r="BX337" s="65">
        <f t="shared" si="1276"/>
        <v>-16.225546605293427</v>
      </c>
      <c r="BY337" s="107">
        <f>+BY307/BY$309*100</f>
        <v>-1.9906323185011712</v>
      </c>
      <c r="BZ337" s="65" t="str">
        <f t="shared" si="1277"/>
        <v>NM</v>
      </c>
      <c r="CA337" s="107">
        <f>+CA307/CA$309*100</f>
        <v>-2.6785714285714284</v>
      </c>
      <c r="CB337" s="65" t="str">
        <f t="shared" si="1278"/>
        <v>NM</v>
      </c>
      <c r="CC337" s="107">
        <f>+CC307/CC$309*100</f>
        <v>-3.0674846625766872</v>
      </c>
      <c r="CD337" s="65" t="str">
        <f t="shared" si="1279"/>
        <v>NM</v>
      </c>
      <c r="CE337" s="107">
        <f>+CE307/CE$309*100</f>
        <v>-3.0491387880488814</v>
      </c>
      <c r="CF337" s="65" t="str">
        <f t="shared" si="1280"/>
        <v>NM</v>
      </c>
      <c r="CG337" s="107">
        <f>+CG307/CG$309*100</f>
        <v>-3.1964920416752078</v>
      </c>
      <c r="CH337" s="65">
        <f t="shared" si="1281"/>
        <v>60.57671785827219</v>
      </c>
      <c r="CI337" s="107">
        <f>+CI307/CI$309*100</f>
        <v>-3.5603635705845864</v>
      </c>
      <c r="CJ337" s="65">
        <f t="shared" si="1282"/>
        <v>32.920239968491231</v>
      </c>
      <c r="CK337" s="107">
        <f>+CK307/CK$309*100</f>
        <v>-3.9005067900876726</v>
      </c>
      <c r="CL337" s="65">
        <f t="shared" si="1283"/>
        <v>27.156521356858132</v>
      </c>
      <c r="CM337" s="107">
        <f>+CM307/CM$309*100</f>
        <v>-3.4424853064651555</v>
      </c>
      <c r="CN337" s="65">
        <f t="shared" si="1284"/>
        <v>12.90024973471191</v>
      </c>
      <c r="CO337" s="107">
        <f>+CO307/CO$309*100</f>
        <v>-3.6917937854379614</v>
      </c>
      <c r="CP337" s="65">
        <f t="shared" si="1285"/>
        <v>15.495165866365724</v>
      </c>
      <c r="CQ337" s="107">
        <f>+CQ307/CQ$309*100</f>
        <v>-3.7467423249543765</v>
      </c>
      <c r="CR337" s="65">
        <f t="shared" si="1286"/>
        <v>5.2348236542367532</v>
      </c>
      <c r="CS337" s="107">
        <f>+CS307/CS$309*100</f>
        <v>-3.6036036036036037</v>
      </c>
      <c r="CT337" s="65">
        <f t="shared" si="1287"/>
        <v>-7.6119130785411437</v>
      </c>
      <c r="CU337" s="107">
        <f>+CU307/CU$309*100</f>
        <v>-3.6303630363036308</v>
      </c>
      <c r="CV337" s="65">
        <f t="shared" si="1288"/>
        <v>5.4576189326249747</v>
      </c>
      <c r="CW337" s="107">
        <f>+CW307/CW$309*100</f>
        <v>-3.8826574633304571</v>
      </c>
      <c r="CX337" s="65">
        <f t="shared" si="1289"/>
        <v>5.1699441785005629</v>
      </c>
      <c r="CY337" s="107">
        <f>+CY307/CY$309*100</f>
        <v>-3.7688442211055273</v>
      </c>
      <c r="CZ337" s="65">
        <f t="shared" si="1290"/>
        <v>0.58989634819415215</v>
      </c>
      <c r="DA337" s="107">
        <f>+DA307/DA$309*100</f>
        <v>-4.7258979206049148</v>
      </c>
      <c r="DB337" s="65">
        <f t="shared" si="1291"/>
        <v>31.143667296786393</v>
      </c>
      <c r="DC337" s="107">
        <f>+DC307/DC$309*100</f>
        <v>-3.9966694421315569</v>
      </c>
      <c r="DD337" s="65">
        <f t="shared" si="1292"/>
        <v>10.090076451441977</v>
      </c>
      <c r="DE337" s="107">
        <f>+DE307/DE$309*100</f>
        <v>-4.1630529054640073</v>
      </c>
      <c r="DF337" s="65">
        <f t="shared" si="1293"/>
        <v>7.2217403873952035</v>
      </c>
      <c r="DG337" s="107">
        <f>+DG307/DG$309*100</f>
        <v>-4.7938638542665393</v>
      </c>
      <c r="DH337" s="65">
        <f t="shared" si="1294"/>
        <v>27.197187599872198</v>
      </c>
      <c r="DI337" s="107">
        <f>+DI307/DI$309*100</f>
        <v>-5.1776649746192893</v>
      </c>
      <c r="DJ337" s="65">
        <f t="shared" si="1295"/>
        <v>9.5593908629441735</v>
      </c>
      <c r="DK337" s="107">
        <f>+DK307/DK$309*100</f>
        <v>-4.2955326460481098</v>
      </c>
      <c r="DL337" s="65">
        <f t="shared" si="1296"/>
        <v>7.4778064146620915</v>
      </c>
      <c r="DM337" s="107">
        <f>+DM307/DM$309*100</f>
        <v>-4.4309296264118156</v>
      </c>
      <c r="DN337" s="65">
        <f t="shared" si="1297"/>
        <v>6.4346220677671484</v>
      </c>
      <c r="DO337" s="107">
        <f>+DO307/DO$309*100</f>
        <v>-4.7342995169082132</v>
      </c>
      <c r="DP337" s="65">
        <f t="shared" si="1297"/>
        <v>-1.2425120772946774</v>
      </c>
      <c r="DQ337" s="107">
        <f>+DQ307/DQ$309*100</f>
        <v>-5.4545454545454541</v>
      </c>
      <c r="DR337" s="65">
        <f t="shared" si="1297"/>
        <v>5.3475935828876997</v>
      </c>
      <c r="DS337" s="107">
        <f>+DS307/DS$309*100</f>
        <v>-4.7711781888997082</v>
      </c>
      <c r="DT337" s="65">
        <f t="shared" si="1297"/>
        <v>11.073028237585202</v>
      </c>
      <c r="DU337" s="107">
        <f>+DU307/DU$309*100</f>
        <v>-3.857868020304569</v>
      </c>
      <c r="DV337" s="65">
        <f t="shared" si="1297"/>
        <v>-12.933213894694918</v>
      </c>
      <c r="DW337" s="107">
        <f>+DW307/DW$309*100</f>
        <v>-3.0800821355236137</v>
      </c>
      <c r="DX337" s="65">
        <f t="shared" si="1297"/>
        <v>-34.941122239450209</v>
      </c>
      <c r="DY337" s="107">
        <f>+DY307/DY$309*100</f>
        <v>-2.905811623246493</v>
      </c>
      <c r="DZ337" s="65">
        <f t="shared" si="1297"/>
        <v>-46.72678690714762</v>
      </c>
      <c r="EA337" s="107">
        <f>+EA307/EA$309*100</f>
        <v>-2.6926648096564532</v>
      </c>
      <c r="EB337" s="65">
        <f t="shared" si="1298"/>
        <v>-43.563943683322911</v>
      </c>
      <c r="EC337" s="107">
        <f>+EC307/EC$309*100</f>
        <v>-2.8790786948176583</v>
      </c>
      <c r="ED337" s="65">
        <f t="shared" si="1299"/>
        <v>-25.371249621173863</v>
      </c>
      <c r="EE337" s="107">
        <f>+EE307/EE$309*100</f>
        <v>-2.8362305580969807</v>
      </c>
      <c r="EF337" s="65">
        <f t="shared" si="1300"/>
        <v>-7.9170478804513555</v>
      </c>
      <c r="EG337" s="107">
        <f>+EG307/EG$309*100</f>
        <v>-3.8854805725971371</v>
      </c>
      <c r="EH337" s="65">
        <f t="shared" si="1301"/>
        <v>33.714124532825608</v>
      </c>
      <c r="EI337" s="107">
        <f>+EI307/EI$309*100</f>
        <v>-2.8237585199610513</v>
      </c>
      <c r="EJ337" s="65">
        <f t="shared" si="1302"/>
        <v>4.8685491723466257</v>
      </c>
      <c r="EK337" s="107">
        <f>+EK307/EK$309*100</f>
        <v>-2.7958993476234855</v>
      </c>
      <c r="EL337" s="65">
        <f t="shared" si="1303"/>
        <v>-2.8890959925442661</v>
      </c>
      <c r="EM337" s="107">
        <f>+EM307/EM$309*100</f>
        <v>-3.024406964201102</v>
      </c>
      <c r="EN337" s="65">
        <f t="shared" si="1304"/>
        <v>6.6347358668324086</v>
      </c>
      <c r="EO337" s="107">
        <f>+EO307/EO$309*100</f>
        <v>-3.3985581874356332</v>
      </c>
      <c r="EP337" s="65">
        <f t="shared" si="1305"/>
        <v>-12.531844544419757</v>
      </c>
      <c r="EQ337" s="111">
        <f>+EQ307/EQ$309*100</f>
        <v>-2.8902815314951162</v>
      </c>
      <c r="ER337" s="65">
        <f t="shared" si="1306"/>
        <v>2.3558321670856808</v>
      </c>
      <c r="ES337" s="111">
        <f>+ES307/ES$309*100</f>
        <v>-2.8876350091108964</v>
      </c>
      <c r="ET337" s="65">
        <f t="shared" si="1307"/>
        <v>3.2810788258663903</v>
      </c>
      <c r="EU337" s="111">
        <f>+EU307/EU$309*100</f>
        <v>-2.8614621167043719</v>
      </c>
      <c r="EV337" s="65">
        <f t="shared" si="1308"/>
        <v>-5.3876627525810461</v>
      </c>
      <c r="EW337" s="111">
        <f>+EW307/EW$309*100</f>
        <v>-2.9497078266470171</v>
      </c>
      <c r="EX337" s="65">
        <f t="shared" si="1308"/>
        <v>-13.207081828052914</v>
      </c>
      <c r="EY337" s="65"/>
      <c r="EZ337" s="327"/>
      <c r="FA337" s="109"/>
      <c r="FB337" s="94">
        <f>+FB307/FB$309*100</f>
        <v>-1.5506250621179587</v>
      </c>
      <c r="FC337" s="195"/>
      <c r="FD337" s="94">
        <f>+FD307/FD$309*100</f>
        <v>-1.7523364485981308</v>
      </c>
      <c r="FE337" s="65">
        <f t="shared" si="1309"/>
        <v>13.008391996751278</v>
      </c>
      <c r="FF337" s="94">
        <f>+FF307/FF$309*100</f>
        <v>-1.5865195112337405</v>
      </c>
      <c r="FG337" s="65">
        <f t="shared" si="1310"/>
        <v>-9.4626198922612037</v>
      </c>
      <c r="FH337" s="94">
        <f>+FH307/FH$309*100</f>
        <v>-1.4479719399226549</v>
      </c>
      <c r="FI337" s="65">
        <f t="shared" si="1311"/>
        <v>-8.7327997122043204</v>
      </c>
      <c r="FJ337" s="94">
        <f>+FJ307/FJ$309*100</f>
        <v>-1.2549019607843137</v>
      </c>
      <c r="FK337" s="65">
        <f t="shared" si="1312"/>
        <v>-13.333820484715631</v>
      </c>
      <c r="FL337" s="94">
        <f>+FL307/FL$309*100</f>
        <v>-1.2421548117154813</v>
      </c>
      <c r="FM337" s="65">
        <f t="shared" si="1313"/>
        <v>-1.0157884414225826</v>
      </c>
      <c r="FN337" s="94">
        <f>+FN307/FN$309*100</f>
        <v>-1.1016855789357718</v>
      </c>
      <c r="FO337" s="65">
        <f t="shared" si="1314"/>
        <v>-11.308512550518079</v>
      </c>
      <c r="FP337" s="94">
        <f>+FP307/FP$309*100</f>
        <v>-0.93816504792048305</v>
      </c>
      <c r="FQ337" s="65">
        <f t="shared" si="1315"/>
        <v>-14.842758600257755</v>
      </c>
      <c r="FR337" s="94">
        <f>+FR307/FR$309*100</f>
        <v>-0.72306579898770784</v>
      </c>
      <c r="FS337" s="65">
        <f t="shared" si="1316"/>
        <v>-22.927655364006551</v>
      </c>
      <c r="FT337" s="94">
        <f>+FT307/FT$309*100</f>
        <v>-0.88459991958182538</v>
      </c>
      <c r="FU337" s="65">
        <f t="shared" si="1317"/>
        <v>22.340168878166455</v>
      </c>
      <c r="FV337" s="94">
        <f>+FV307/FV$309*100</f>
        <v>-0.90207066220187249</v>
      </c>
      <c r="FW337" s="65">
        <f t="shared" si="1318"/>
        <v>1.9749880407298637</v>
      </c>
      <c r="FX337" s="111">
        <f>+FX307/FX$309*100</f>
        <v>-2.1258008153756549</v>
      </c>
      <c r="FY337" s="65" t="str">
        <f t="shared" si="1319"/>
        <v>NM</v>
      </c>
      <c r="FZ337" s="111">
        <f>+FZ307/FZ$309*100</f>
        <v>-3.4340163780993458</v>
      </c>
      <c r="GA337" s="65">
        <f t="shared" si="1320"/>
        <v>61.539893731413088</v>
      </c>
      <c r="GB337" s="111">
        <f>+GB307/GB$309*100</f>
        <v>-3.6195782345581877</v>
      </c>
      <c r="GC337" s="65">
        <f t="shared" si="1320"/>
        <v>5.4036392383645548</v>
      </c>
      <c r="GD337" s="111">
        <f>+GD307/GD$309*100</f>
        <v>-3.9800995024875623</v>
      </c>
      <c r="GE337" s="65">
        <f t="shared" si="1320"/>
        <v>9.9603115215820317</v>
      </c>
      <c r="GF337" s="107">
        <f>+GF307/GF$309*100</f>
        <v>-4.4956640803286172</v>
      </c>
      <c r="GG337" s="65">
        <f t="shared" si="1320"/>
        <v>12.953560018256493</v>
      </c>
      <c r="GH337" s="107">
        <f>+GH307/GH$309*100</f>
        <v>-4.6808510638297873</v>
      </c>
      <c r="GI337" s="65">
        <f t="shared" si="1320"/>
        <v>4.1192353385894886</v>
      </c>
      <c r="GJ337" s="107">
        <f>+GJ307/GJ$309*100</f>
        <v>-3.6646586345381524</v>
      </c>
      <c r="GK337" s="65">
        <f t="shared" si="1320"/>
        <v>-21.709565534866748</v>
      </c>
      <c r="GL337" s="107">
        <f>+GL307/GL$309*100</f>
        <v>-3.0548926014319808</v>
      </c>
      <c r="GM337" s="65">
        <f t="shared" si="1320"/>
        <v>-16.639095040376628</v>
      </c>
      <c r="GN337" s="107">
        <f>+GN307/GN$309*100</f>
        <v>-3.002759092576047</v>
      </c>
      <c r="GO337" s="65">
        <f t="shared" si="1321"/>
        <v>-1.7065578289559569</v>
      </c>
      <c r="GP337" s="107">
        <f>+GP307/GP$309*100</f>
        <v>-2.8969143289265862</v>
      </c>
      <c r="GQ337" s="65">
        <f t="shared" si="1322"/>
        <v>-3.5249169309369166</v>
      </c>
      <c r="GR337" s="111">
        <f>+GR307/GR$309*100</f>
        <v>-3.0123997806981708</v>
      </c>
      <c r="GS337" s="65">
        <f t="shared" si="1320"/>
        <v>3.986498689948359</v>
      </c>
      <c r="GT337" s="111">
        <f>+GT307/GT$309*100</f>
        <v>-3.0141464792829558</v>
      </c>
      <c r="GU337" s="65">
        <f t="shared" si="1320"/>
        <v>5.7983624749180507E-2</v>
      </c>
      <c r="GV337" s="111">
        <f>+GV307/GV$309*100</f>
        <v>-3.0239450520997155</v>
      </c>
      <c r="GW337" s="65">
        <f t="shared" si="1320"/>
        <v>0.32508615238535654</v>
      </c>
      <c r="GX337" s="111">
        <f>+GX307/GX$309*100</f>
        <v>-3.0566813704184339</v>
      </c>
      <c r="GY337" s="65">
        <f t="shared" si="1323"/>
        <v>1.0825698798986982</v>
      </c>
      <c r="GZ337" s="67">
        <f t="shared" si="947"/>
        <v>0.35659919633634907</v>
      </c>
      <c r="HA337" s="285"/>
      <c r="HB337" s="57"/>
      <c r="HC337"/>
      <c r="HD337"/>
      <c r="HE337"/>
      <c r="HF337"/>
      <c r="HG337"/>
      <c r="HH337"/>
    </row>
    <row r="338" spans="1:216" s="2" customFormat="1" ht="13.5" customHeight="1" x14ac:dyDescent="0.2">
      <c r="A338" s="4"/>
      <c r="B338" s="54" t="s">
        <v>371</v>
      </c>
      <c r="C338" s="75">
        <f>+C308/C$309*100</f>
        <v>-3.2520325203252036</v>
      </c>
      <c r="D338" s="63"/>
      <c r="E338" s="75">
        <f>+E308/E$309*100</f>
        <v>-3.1872509960159361</v>
      </c>
      <c r="F338" s="63"/>
      <c r="G338" s="75">
        <f>+G308/G$309*100</f>
        <v>-2.7434312210200931</v>
      </c>
      <c r="H338" s="63"/>
      <c r="I338" s="75">
        <f>+I308/I$309*100</f>
        <v>-3.0888030888030888</v>
      </c>
      <c r="J338" s="63"/>
      <c r="K338" s="75">
        <f>+K308/K$309*100</f>
        <v>-2.9304029304029302</v>
      </c>
      <c r="L338" s="63">
        <f t="shared" si="1247"/>
        <v>-9.89010989010991</v>
      </c>
      <c r="M338" s="75">
        <f>+M308/M$309*100</f>
        <v>-2.9197080291970803</v>
      </c>
      <c r="N338" s="63">
        <f t="shared" si="1248"/>
        <v>-8.394160583941602</v>
      </c>
      <c r="O338" s="75">
        <f>+O308/O$309*100</f>
        <v>-3.170130327580134</v>
      </c>
      <c r="P338" s="63">
        <f t="shared" si="1249"/>
        <v>15.553482926442053</v>
      </c>
      <c r="Q338" s="75">
        <f>+Q308/Q$309*100</f>
        <v>-5.6939501779359425</v>
      </c>
      <c r="R338" s="63">
        <f t="shared" si="1250"/>
        <v>84.341637010676138</v>
      </c>
      <c r="S338" s="75">
        <f>+S308/S$309*100</f>
        <v>-4.0404040404040407</v>
      </c>
      <c r="T338" s="63">
        <f t="shared" si="1251"/>
        <v>37.87878787878789</v>
      </c>
      <c r="U338" s="75">
        <f>+U308/U$309*100</f>
        <v>-5.4662379421221869</v>
      </c>
      <c r="V338" s="63">
        <f t="shared" si="1252"/>
        <v>87.218649517684895</v>
      </c>
      <c r="W338" s="75">
        <f>+W308/W$309*100</f>
        <v>-3.3639143730886847</v>
      </c>
      <c r="X338" s="63">
        <f t="shared" si="1253"/>
        <v>6.112810057764162</v>
      </c>
      <c r="Y338" s="75">
        <f>+Y308/Y$309*100</f>
        <v>-2.6470588235294117</v>
      </c>
      <c r="Z338" s="63" t="str">
        <f t="shared" si="1254"/>
        <v>NM</v>
      </c>
      <c r="AA338" s="75">
        <f>+AA308/AA$309*100</f>
        <v>-2.9208709506107282</v>
      </c>
      <c r="AB338" s="63">
        <f t="shared" si="1255"/>
        <v>-27.70844397238448</v>
      </c>
      <c r="AC338" s="75">
        <f>+AC308/AC$309*100</f>
        <v>-2.6954177897574128</v>
      </c>
      <c r="AD338" s="63" t="str">
        <f t="shared" si="1256"/>
        <v>NM</v>
      </c>
      <c r="AE338" s="75">
        <f>+AE308/AE$309*100</f>
        <v>-2.6455026455026456</v>
      </c>
      <c r="AF338" s="63">
        <f t="shared" si="1257"/>
        <v>-21.35642135642135</v>
      </c>
      <c r="AG338" s="75">
        <f>+AG308/AG$309*100</f>
        <v>-2.722772277227723</v>
      </c>
      <c r="AH338" s="63">
        <f t="shared" si="1258"/>
        <v>2.8602860286028653</v>
      </c>
      <c r="AI338" s="76">
        <f>+AI308/AI$309*100</f>
        <v>-2.4175824175824179</v>
      </c>
      <c r="AJ338" s="63">
        <f t="shared" si="1259"/>
        <v>-17.230769230769237</v>
      </c>
      <c r="AK338" s="75">
        <f>+AK308/AK$309*100</f>
        <v>-2.4498886414253898</v>
      </c>
      <c r="AL338" s="63">
        <f t="shared" si="1260"/>
        <v>-9.1091314031180541</v>
      </c>
      <c r="AM338" s="75">
        <f>+AM308/AM$309*100</f>
        <v>-3.0837004405286343</v>
      </c>
      <c r="AN338" s="63">
        <f t="shared" si="1261"/>
        <v>16.56387665198238</v>
      </c>
      <c r="AO338" s="107">
        <f>+AO308/AO$309*100</f>
        <v>-4.5911674682990808</v>
      </c>
      <c r="AP338" s="63">
        <f t="shared" si="1262"/>
        <v>68.621059744802594</v>
      </c>
      <c r="AQ338" s="107">
        <f>+AQ308/AQ$309*100</f>
        <v>-2.1317829457364339</v>
      </c>
      <c r="AR338" s="63">
        <f t="shared" si="1263"/>
        <v>-11.82170542635661</v>
      </c>
      <c r="AS338" s="107">
        <f>+AS308/AS$309*100</f>
        <v>-2.1194605009633909</v>
      </c>
      <c r="AT338" s="63">
        <f t="shared" si="1263"/>
        <v>-13.487475915221591</v>
      </c>
      <c r="AU338" s="107">
        <f>+AU308/AU$309*100</f>
        <v>-2.3622047244094486</v>
      </c>
      <c r="AV338" s="63">
        <f t="shared" si="1263"/>
        <v>-23.397075365579312</v>
      </c>
      <c r="AW338" s="107">
        <f>+AW308/AW$309*100</f>
        <v>-1.4515894904920887</v>
      </c>
      <c r="AX338" s="63" t="str">
        <f t="shared" si="1263"/>
        <v>NM</v>
      </c>
      <c r="AY338" s="107">
        <f>+AY308/AY$309*100</f>
        <v>-1.7937219730941705</v>
      </c>
      <c r="AZ338" s="65">
        <f t="shared" si="1264"/>
        <v>-15.858132898491629</v>
      </c>
      <c r="BA338" s="107">
        <f>+BA308/BA$309*100</f>
        <v>-0.87260034904013961</v>
      </c>
      <c r="BB338" s="65" t="str">
        <f t="shared" si="1265"/>
        <v>NM</v>
      </c>
      <c r="BC338" s="107">
        <f>+BC308/BC$309*100</f>
        <v>-2.7223230490018149</v>
      </c>
      <c r="BD338" s="65">
        <f t="shared" si="1266"/>
        <v>15.245009074410177</v>
      </c>
      <c r="BE338" s="107">
        <f>+BE308/BE$309*100</f>
        <v>-1.1293054771315643</v>
      </c>
      <c r="BF338" s="65">
        <f t="shared" si="1267"/>
        <v>-22.202145680406538</v>
      </c>
      <c r="BG338" s="107">
        <f>+BG308/BG$309*100</f>
        <v>-0.96308186195826639</v>
      </c>
      <c r="BH338" s="65">
        <f t="shared" si="1268"/>
        <v>-46.30818619582665</v>
      </c>
      <c r="BI338" s="107">
        <f>+BI308/BI$309*100</f>
        <v>-0.8038585209003215</v>
      </c>
      <c r="BJ338" s="65">
        <f t="shared" si="1269"/>
        <v>-7.8778135048231501</v>
      </c>
      <c r="BK338" s="107">
        <f>+BK308/BK$309*100</f>
        <v>-0.94043887147335425</v>
      </c>
      <c r="BL338" s="65" t="str">
        <f t="shared" si="1270"/>
        <v>NM</v>
      </c>
      <c r="BM338" s="107">
        <f>+BM308/BM$309*100</f>
        <v>-1.1589403973509933</v>
      </c>
      <c r="BN338" s="65">
        <f t="shared" si="1271"/>
        <v>2.6241721854304512</v>
      </c>
      <c r="BO338" s="107">
        <f>+BO308/BO$309*100</f>
        <v>-1.3736263736263736</v>
      </c>
      <c r="BP338" s="65">
        <f t="shared" si="1272"/>
        <v>42.628205128205131</v>
      </c>
      <c r="BQ338" s="107">
        <f>+BQ308/BQ$309*100</f>
        <v>-1.4745308310991956</v>
      </c>
      <c r="BR338" s="65">
        <f t="shared" si="1273"/>
        <v>83.431635388739949</v>
      </c>
      <c r="BS338" s="107">
        <f>+BS308/BS$309*100</f>
        <v>-1.1974454497072911</v>
      </c>
      <c r="BT338" s="65">
        <f t="shared" si="1274"/>
        <v>27.328366152208616</v>
      </c>
      <c r="BU338" s="107">
        <f>+BU308/BU$309*100</f>
        <v>-1.7118402282453637</v>
      </c>
      <c r="BV338" s="65">
        <f t="shared" si="1275"/>
        <v>47.707356837171403</v>
      </c>
      <c r="BW338" s="107">
        <f>+BW308/BW$309*100</f>
        <v>-1.0356731875719216</v>
      </c>
      <c r="BX338" s="65">
        <f t="shared" si="1276"/>
        <v>-24.602991944764106</v>
      </c>
      <c r="BY338" s="107">
        <f>+BY308/BY$309*100</f>
        <v>-0.70257611241217799</v>
      </c>
      <c r="BZ338" s="65" t="str">
        <f t="shared" si="1277"/>
        <v>NM</v>
      </c>
      <c r="CA338" s="107">
        <f>+CA308/CA$309*100</f>
        <v>-2.34375</v>
      </c>
      <c r="CB338" s="65">
        <f t="shared" si="1278"/>
        <v>95.729166666666671</v>
      </c>
      <c r="CC338" s="107">
        <f>+CC308/CC$309*100</f>
        <v>-3.9263803680981599</v>
      </c>
      <c r="CD338" s="65" t="str">
        <f t="shared" si="1279"/>
        <v>NM</v>
      </c>
      <c r="CE338" s="107">
        <f>+CE308/CE$309*100</f>
        <v>-1.3770304204091721</v>
      </c>
      <c r="CF338" s="65">
        <f t="shared" si="1280"/>
        <v>32.959937259507853</v>
      </c>
      <c r="CG338" s="107">
        <f>+CG308/CG$309*100</f>
        <v>-1.6498023440904299</v>
      </c>
      <c r="CH338" s="65" t="str">
        <f t="shared" si="1281"/>
        <v>NM</v>
      </c>
      <c r="CI338" s="107">
        <f>+CI308/CI$309*100</f>
        <v>-1.0584864669305525</v>
      </c>
      <c r="CJ338" s="65" t="str">
        <f t="shared" si="1282"/>
        <v>NM</v>
      </c>
      <c r="CK338" s="107">
        <f>+CK308/CK$309*100</f>
        <v>-1.9026862390671573</v>
      </c>
      <c r="CL338" s="65" t="str">
        <f t="shared" si="1283"/>
        <v>NM</v>
      </c>
      <c r="CM338" s="107">
        <f>+CM308/CM$309*100</f>
        <v>-1.1754827875734677</v>
      </c>
      <c r="CN338" s="65">
        <f t="shared" si="1284"/>
        <v>-14.636396542047081</v>
      </c>
      <c r="CO338" s="107">
        <f>+CO308/CO$309*100</f>
        <v>-1.4407000138294483</v>
      </c>
      <c r="CP338" s="65">
        <f t="shared" si="1285"/>
        <v>-12.674386783967384</v>
      </c>
      <c r="CQ338" s="107">
        <f>+CQ308/CQ$309*100</f>
        <v>-1.1921452852127561</v>
      </c>
      <c r="CR338" s="65">
        <f t="shared" si="1286"/>
        <v>12.627352588625307</v>
      </c>
      <c r="CS338" s="107">
        <f>+CS308/CS$309*100</f>
        <v>-1.8876018876018876</v>
      </c>
      <c r="CT338" s="65">
        <f t="shared" si="1287"/>
        <v>-0.79279237719537266</v>
      </c>
      <c r="CU338" s="107">
        <f>+CU308/CU$309*100</f>
        <v>-1.6501650165016499</v>
      </c>
      <c r="CV338" s="65">
        <f t="shared" si="1288"/>
        <v>40.381895332390357</v>
      </c>
      <c r="CW338" s="107">
        <f>+CW308/CW$309*100</f>
        <v>-1.5530629853321829</v>
      </c>
      <c r="CX338" s="65">
        <f t="shared" si="1289"/>
        <v>7.7991927829630825</v>
      </c>
      <c r="CY338" s="107">
        <f>+CY308/CY$309*100</f>
        <v>-1.256281407035176</v>
      </c>
      <c r="CZ338" s="65">
        <f t="shared" si="1290"/>
        <v>5.3798914123939001</v>
      </c>
      <c r="DA338" s="107">
        <f>+DA308/DA$309*100</f>
        <v>-0.56710775047258988</v>
      </c>
      <c r="DB338" s="65" t="str">
        <f t="shared" si="1291"/>
        <v>NM</v>
      </c>
      <c r="DC338" s="107">
        <f>+DC308/DC$309*100</f>
        <v>-1.4154870940882598</v>
      </c>
      <c r="DD338" s="65">
        <f t="shared" si="1292"/>
        <v>-14.221482098251448</v>
      </c>
      <c r="DE338" s="107">
        <f>+DE308/DE$309*100</f>
        <v>-1.5611448395490026</v>
      </c>
      <c r="DF338" s="65">
        <f t="shared" si="1293"/>
        <v>0.52038161318299636</v>
      </c>
      <c r="DG338" s="107">
        <f>+DG308/DG$309*100</f>
        <v>-1.7257909875359541</v>
      </c>
      <c r="DH338" s="65">
        <f t="shared" si="1294"/>
        <v>37.372962607861936</v>
      </c>
      <c r="DI338" s="107">
        <f>+DI308/DI$309*100</f>
        <v>-1.7258883248730965</v>
      </c>
      <c r="DJ338" s="65" t="str">
        <f t="shared" si="1295"/>
        <v>NM</v>
      </c>
      <c r="DK338" s="107">
        <f>+DK308/DK$309*100</f>
        <v>-1.4604810996563573</v>
      </c>
      <c r="DL338" s="65">
        <f t="shared" si="1296"/>
        <v>3.1786941580755901</v>
      </c>
      <c r="DM338" s="107">
        <f>+DM308/DM$309*100</f>
        <v>-1.6507384882710685</v>
      </c>
      <c r="DN338" s="65">
        <f t="shared" si="1297"/>
        <v>5.7389709431412195</v>
      </c>
      <c r="DO338" s="107">
        <f>+DO308/DO$309*100</f>
        <v>-0.67632850241545894</v>
      </c>
      <c r="DP338" s="65" t="str">
        <f t="shared" si="1297"/>
        <v>NM</v>
      </c>
      <c r="DQ338" s="107">
        <f>+DQ308/DQ$309*100</f>
        <v>-4.2045454545454541</v>
      </c>
      <c r="DR338" s="65" t="str">
        <f t="shared" si="1297"/>
        <v>NM</v>
      </c>
      <c r="DS338" s="107">
        <f>+DS308/DS$309*100</f>
        <v>-1.9474196689386565</v>
      </c>
      <c r="DT338" s="65">
        <f t="shared" si="1297"/>
        <v>33.340970273211546</v>
      </c>
      <c r="DU338" s="107">
        <f>+DU308/DU$309*100</f>
        <v>-1.7258883248730965</v>
      </c>
      <c r="DV338" s="65">
        <f t="shared" si="1297"/>
        <v>4.5524979962596968</v>
      </c>
      <c r="DW338" s="107">
        <f>+DW308/DW$309*100</f>
        <v>-1.8480492813141685</v>
      </c>
      <c r="DX338" s="65" t="str">
        <f t="shared" si="1297"/>
        <v>NM</v>
      </c>
      <c r="DY338" s="107">
        <f t="shared" ref="DY338:EA338" si="1324">+DY308/DY$309*100</f>
        <v>-0.30060120240480964</v>
      </c>
      <c r="DZ338" s="65" t="str">
        <f t="shared" si="1297"/>
        <v>NM</v>
      </c>
      <c r="EA338" s="107">
        <f t="shared" si="1324"/>
        <v>-2.9712163416898791</v>
      </c>
      <c r="EB338" s="65">
        <f t="shared" si="1298"/>
        <v>52.571959145775281</v>
      </c>
      <c r="EC338" s="107">
        <f t="shared" ref="EC338:EE338" si="1325">+EC308/EC$309*100</f>
        <v>-2.0153550863723608</v>
      </c>
      <c r="ED338" s="65">
        <f t="shared" si="1299"/>
        <v>16.772044710398546</v>
      </c>
      <c r="EE338" s="107">
        <f t="shared" si="1325"/>
        <v>-2.4702653247941448</v>
      </c>
      <c r="EF338" s="65">
        <f t="shared" si="1300"/>
        <v>33.668801463860952</v>
      </c>
      <c r="EG338" s="107">
        <f t="shared" ref="EG338:EI338" si="1326">+EG308/EG$309*100</f>
        <v>-3.3742331288343559</v>
      </c>
      <c r="EH338" s="65" t="str">
        <f t="shared" si="1301"/>
        <v>NM</v>
      </c>
      <c r="EI338" s="107">
        <f t="shared" si="1326"/>
        <v>-2.2395326192794549</v>
      </c>
      <c r="EJ338" s="65">
        <f t="shared" si="1302"/>
        <v>-24.625730282375848</v>
      </c>
      <c r="EK338" s="107">
        <f t="shared" ref="EK338:EM338" si="1327">+EK308/EK$309*100</f>
        <v>-1.6775396085740912</v>
      </c>
      <c r="EL338" s="65">
        <f t="shared" si="1303"/>
        <v>-16.762082279323664</v>
      </c>
      <c r="EM338" s="107">
        <f t="shared" si="1327"/>
        <v>-2.0162713094674012</v>
      </c>
      <c r="EN338" s="65">
        <f t="shared" si="1304"/>
        <v>-18.378350324152994</v>
      </c>
      <c r="EO338" s="107">
        <f t="shared" ref="EO338" si="1328">+EO308/EO$309*100</f>
        <v>-3.1925849639546859</v>
      </c>
      <c r="EP338" s="65">
        <f t="shared" si="1305"/>
        <v>-5.3833910682520418</v>
      </c>
      <c r="EQ338" s="111">
        <f t="shared" ref="EQ338:ES338" si="1329">+EQ308/EQ$309*100</f>
        <v>-2.9866242492116202</v>
      </c>
      <c r="ER338" s="65">
        <f t="shared" si="1306"/>
        <v>33.35926538871017</v>
      </c>
      <c r="ES338" s="111">
        <f t="shared" si="1329"/>
        <v>-2.9838895094145936</v>
      </c>
      <c r="ET338" s="65">
        <f t="shared" si="1307"/>
        <v>77.872969088992178</v>
      </c>
      <c r="EU338" s="111">
        <f t="shared" ref="EU338" si="1330">+EU308/EU$309*100</f>
        <v>-2.9568441872611846</v>
      </c>
      <c r="EV338" s="65">
        <f t="shared" si="1308"/>
        <v>46.649122733499397</v>
      </c>
      <c r="EW338" s="111">
        <f t="shared" ref="EW338" si="1331">+EW308/EW$309*100</f>
        <v>-3.0480314208685844</v>
      </c>
      <c r="EX338" s="65">
        <f t="shared" si="1308"/>
        <v>-4.5277900108582125</v>
      </c>
      <c r="EY338" s="65"/>
      <c r="EZ338" s="327"/>
      <c r="FA338" s="109"/>
      <c r="FB338" s="94">
        <f>+FB308/FB$309*100</f>
        <v>-8.7316751070720002</v>
      </c>
      <c r="FC338" s="195"/>
      <c r="FD338" s="94">
        <f>+FD308/FD$309*100</f>
        <v>-4.2056074766355138</v>
      </c>
      <c r="FE338" s="65" t="str">
        <f t="shared" si="1309"/>
        <v>NM</v>
      </c>
      <c r="FF338" s="94">
        <f>+FF308/FF$309*100</f>
        <v>-3.064643279463934</v>
      </c>
      <c r="FG338" s="65">
        <f t="shared" si="1310"/>
        <v>-27.129593132746454</v>
      </c>
      <c r="FH338" s="94">
        <f>+FH308/FH$309*100</f>
        <v>-3.6873819588092451</v>
      </c>
      <c r="FI338" s="65">
        <f t="shared" si="1311"/>
        <v>20.32010327329974</v>
      </c>
      <c r="FJ338" s="94">
        <f>+FJ308/FJ$309*100</f>
        <v>-3.8431372549019605</v>
      </c>
      <c r="FK338" s="65">
        <f t="shared" si="1312"/>
        <v>4.2240076518412328</v>
      </c>
      <c r="FL338" s="94">
        <f>+FL308/FL$309*100</f>
        <v>-2.74581589958159</v>
      </c>
      <c r="FM338" s="65">
        <f t="shared" si="1313"/>
        <v>-28.552749551703517</v>
      </c>
      <c r="FN338" s="94">
        <f>+FN308/FN$309*100</f>
        <v>-3.1398038999669495</v>
      </c>
      <c r="FO338" s="65">
        <f t="shared" si="1314"/>
        <v>14.34866774736776</v>
      </c>
      <c r="FP338" s="94">
        <f>+FP308/FP$309*100</f>
        <v>-2.024461419196832</v>
      </c>
      <c r="FQ338" s="65">
        <f t="shared" si="1315"/>
        <v>-35.522679641931077</v>
      </c>
      <c r="FR338" s="94">
        <f>+FR308/FR$309*100</f>
        <v>-1.6268980477223427</v>
      </c>
      <c r="FS338" s="65">
        <f t="shared" si="1316"/>
        <v>-19.637982117348297</v>
      </c>
      <c r="FT338" s="94">
        <f>+FT308/FT$309*100</f>
        <v>-0.96501809408926409</v>
      </c>
      <c r="FU338" s="65">
        <f t="shared" si="1317"/>
        <v>-40.68355448331323</v>
      </c>
      <c r="FV338" s="94">
        <f>+FV308/FV$309*100</f>
        <v>-1.4351124171393428</v>
      </c>
      <c r="FW338" s="65">
        <f t="shared" si="1318"/>
        <v>48.713524226064408</v>
      </c>
      <c r="FX338" s="111">
        <f>+FX308/FX$309*100</f>
        <v>-1.9801980198019802</v>
      </c>
      <c r="FY338" s="65">
        <f t="shared" si="1319"/>
        <v>37.982083922677965</v>
      </c>
      <c r="FZ338" s="111">
        <f>+FZ308/FZ$309*100</f>
        <v>-1.4962499933147151</v>
      </c>
      <c r="GA338" s="65">
        <f t="shared" si="1320"/>
        <v>-24.439375337606883</v>
      </c>
      <c r="GB338" s="111">
        <f>+GB308/GB$309*100</f>
        <v>-1.4219771635764309</v>
      </c>
      <c r="GC338" s="65">
        <f t="shared" si="1320"/>
        <v>-4.9639318342614702</v>
      </c>
      <c r="GD338" s="111">
        <f>+GD308/GD$309*100</f>
        <v>-1.2762275578628597</v>
      </c>
      <c r="GE338" s="65">
        <f t="shared" si="1320"/>
        <v>-10.249785260052613</v>
      </c>
      <c r="GF338" s="107">
        <f>+GF308/GF$309*100</f>
        <v>-1.5974440894568689</v>
      </c>
      <c r="GG338" s="65">
        <f t="shared" si="1320"/>
        <v>25.169220772188218</v>
      </c>
      <c r="GH338" s="107">
        <f>+GH308/GH$309*100</f>
        <v>-1.8912529550827424</v>
      </c>
      <c r="GI338" s="65">
        <f t="shared" si="1320"/>
        <v>18.392434988179684</v>
      </c>
      <c r="GJ338" s="107">
        <f>+GJ308/GJ$309*100</f>
        <v>-1.4558232931726909</v>
      </c>
      <c r="GK338" s="65">
        <f t="shared" si="1320"/>
        <v>-23.023343373493976</v>
      </c>
      <c r="GL338" s="107">
        <f>+GL308/GL$309*100</f>
        <v>-2.6968973747016705</v>
      </c>
      <c r="GM338" s="65">
        <f t="shared" si="1320"/>
        <v>85.248950703645761</v>
      </c>
      <c r="GN338" s="107">
        <f>+GN308/GN$309*100</f>
        <v>-2.2643757091557077</v>
      </c>
      <c r="GO338" s="65">
        <f t="shared" si="1321"/>
        <v>-16.037750253429948</v>
      </c>
      <c r="GP338" s="107">
        <f>+GP308/GP$309*100</f>
        <v>-2.9934781398908057</v>
      </c>
      <c r="GQ338" s="65">
        <f t="shared" si="1322"/>
        <v>32.198827596810339</v>
      </c>
      <c r="GR338" s="111">
        <f>+GR308/GR$309*100</f>
        <v>-3.0238755893865448</v>
      </c>
      <c r="GS338" s="65">
        <f t="shared" si="1320"/>
        <v>1.0154558702355487</v>
      </c>
      <c r="GT338" s="111">
        <f>+GT308/GT$309*100</f>
        <v>-2.9391824008594285</v>
      </c>
      <c r="GU338" s="65">
        <f t="shared" si="1320"/>
        <v>-2.8008159073865224</v>
      </c>
      <c r="GV338" s="111">
        <f>+GV308/GV$309*100</f>
        <v>-2.8920307897641635</v>
      </c>
      <c r="GW338" s="65">
        <f t="shared" si="1320"/>
        <v>-1.6042424274681832</v>
      </c>
      <c r="GX338" s="111">
        <f>+GX308/GX$309*100</f>
        <v>-2.8398150713255017</v>
      </c>
      <c r="GY338" s="65">
        <f t="shared" si="1323"/>
        <v>-1.8055035452412938</v>
      </c>
      <c r="GZ338" s="67">
        <f t="shared" si="947"/>
        <v>4.632912551593571</v>
      </c>
      <c r="HA338" s="285"/>
      <c r="HB338" s="57"/>
      <c r="HC338"/>
      <c r="HD338"/>
      <c r="HE338"/>
      <c r="HF338"/>
      <c r="HG338"/>
      <c r="HH338"/>
    </row>
    <row r="339" spans="1:216" s="2" customFormat="1" ht="13.5" customHeight="1" x14ac:dyDescent="0.2">
      <c r="A339" s="4" t="s">
        <v>533</v>
      </c>
      <c r="B339" s="54" t="s">
        <v>534</v>
      </c>
      <c r="C339" s="75">
        <f>+C338+C337</f>
        <v>-4.8780487804878057</v>
      </c>
      <c r="D339" s="63"/>
      <c r="E339" s="75">
        <f>+E338+E337</f>
        <v>-4.7808764940239037</v>
      </c>
      <c r="F339" s="63"/>
      <c r="G339" s="75">
        <f>+G338+G337</f>
        <v>-4.3276661514683159</v>
      </c>
      <c r="H339" s="63"/>
      <c r="I339" s="75">
        <f>+I338+I337</f>
        <v>-4.6332046332046328</v>
      </c>
      <c r="J339" s="63"/>
      <c r="K339" s="75">
        <f>+K338+K337</f>
        <v>-4.3956043956043951</v>
      </c>
      <c r="L339" s="63">
        <f t="shared" si="1247"/>
        <v>-9.89010989010991</v>
      </c>
      <c r="M339" s="75">
        <f>+M338+M337</f>
        <v>-4.3795620437956204</v>
      </c>
      <c r="N339" s="63">
        <f t="shared" si="1248"/>
        <v>-8.3941605839415896</v>
      </c>
      <c r="O339" s="75">
        <f>+O338+O337</f>
        <v>-4.6143008101444174</v>
      </c>
      <c r="P339" s="63">
        <f t="shared" si="1249"/>
        <v>6.6233080058370586</v>
      </c>
      <c r="Q339" s="75">
        <f>+Q338+Q337</f>
        <v>-7.1174377224199281</v>
      </c>
      <c r="R339" s="63">
        <f t="shared" si="1250"/>
        <v>53.618030842230134</v>
      </c>
      <c r="S339" s="75">
        <f>+S338+S337</f>
        <v>-5.3872053872053876</v>
      </c>
      <c r="T339" s="63">
        <f t="shared" si="1251"/>
        <v>22.558922558922578</v>
      </c>
      <c r="U339" s="75">
        <f>+U338+U337</f>
        <v>-6.7524115755627019</v>
      </c>
      <c r="V339" s="63">
        <f t="shared" si="1252"/>
        <v>54.180064308681693</v>
      </c>
      <c r="W339" s="75">
        <f>+W338+W337</f>
        <v>-4.5871559633027523</v>
      </c>
      <c r="X339" s="63">
        <f t="shared" si="1253"/>
        <v>-0.58827648995027904</v>
      </c>
      <c r="Y339" s="75">
        <f>+Y338+Y337</f>
        <v>-3.8235294117647056</v>
      </c>
      <c r="Z339" s="63">
        <f t="shared" si="1254"/>
        <v>-46.279411764705877</v>
      </c>
      <c r="AA339" s="75">
        <f>+AA338+AA337</f>
        <v>-3.9830058417419023</v>
      </c>
      <c r="AB339" s="63">
        <f t="shared" si="1255"/>
        <v>-26.065454062665939</v>
      </c>
      <c r="AC339" s="75">
        <f>+AC338+AC337</f>
        <v>-4.0431266846361194</v>
      </c>
      <c r="AD339" s="63">
        <f t="shared" si="1256"/>
        <v>-40.123219098960341</v>
      </c>
      <c r="AE339" s="75">
        <f>+AE338+AE337</f>
        <v>-3.9682539682539684</v>
      </c>
      <c r="AF339" s="63">
        <f t="shared" si="1257"/>
        <v>-13.492063492063489</v>
      </c>
      <c r="AG339" s="75">
        <f>+AG338+AG337</f>
        <v>-3.9603960396039604</v>
      </c>
      <c r="AH339" s="63">
        <f t="shared" si="1258"/>
        <v>3.5795887281035776</v>
      </c>
      <c r="AI339" s="76">
        <f>+AI338+AI337</f>
        <v>-3.5164835164835169</v>
      </c>
      <c r="AJ339" s="63">
        <f t="shared" si="1259"/>
        <v>-11.712820512820532</v>
      </c>
      <c r="AK339" s="75">
        <f>+AK338+AK337</f>
        <v>-3.5634743875278394</v>
      </c>
      <c r="AL339" s="63">
        <f t="shared" si="1260"/>
        <v>-11.863400148478121</v>
      </c>
      <c r="AM339" s="75">
        <f>+AM338+AM337</f>
        <v>-4.1850220264317182</v>
      </c>
      <c r="AN339" s="63">
        <f t="shared" si="1261"/>
        <v>5.4625550660792888</v>
      </c>
      <c r="AO339" s="107">
        <f>+AO338+AO337</f>
        <v>-5.684302579798862</v>
      </c>
      <c r="AP339" s="63">
        <f t="shared" si="1262"/>
        <v>43.528640139921258</v>
      </c>
      <c r="AQ339" s="107">
        <f>+AQ338+AQ337</f>
        <v>-3.1007751937984493</v>
      </c>
      <c r="AR339" s="63">
        <f t="shared" si="1263"/>
        <v>-11.82170542635661</v>
      </c>
      <c r="AS339" s="107">
        <f>+AS338+AS337</f>
        <v>-3.0828516377649322</v>
      </c>
      <c r="AT339" s="63">
        <f t="shared" si="1263"/>
        <v>-13.48747591522158</v>
      </c>
      <c r="AU339" s="107">
        <f>+AU338+AU337</f>
        <v>-3.3464566929133857</v>
      </c>
      <c r="AV339" s="63">
        <f t="shared" si="1263"/>
        <v>-20.037297969332791</v>
      </c>
      <c r="AW339" s="107">
        <f>+AW338+AW337</f>
        <v>-2.281069199344711</v>
      </c>
      <c r="AX339" s="63" t="str">
        <f t="shared" si="1263"/>
        <v>NM</v>
      </c>
      <c r="AY339" s="107">
        <f>+AY338+AY337</f>
        <v>-2.5112107623318387</v>
      </c>
      <c r="AZ339" s="65">
        <f t="shared" si="1264"/>
        <v>-19.01345291479819</v>
      </c>
      <c r="BA339" s="107">
        <f>+BA338+BA337</f>
        <v>-1.5706806282722514</v>
      </c>
      <c r="BB339" s="65">
        <f t="shared" si="1265"/>
        <v>-49.051047120418836</v>
      </c>
      <c r="BC339" s="107">
        <f>+BC338+BC337</f>
        <v>-3.266787658802178</v>
      </c>
      <c r="BD339" s="65">
        <f t="shared" si="1266"/>
        <v>-2.380698195793729</v>
      </c>
      <c r="BE339" s="107">
        <f>+BE338+BE337</f>
        <v>-2.0703933747412009</v>
      </c>
      <c r="BF339" s="65">
        <f t="shared" si="1267"/>
        <v>-9.2358366271409693</v>
      </c>
      <c r="BG339" s="107">
        <f>+BG338+BG337</f>
        <v>-1.7656500802568216</v>
      </c>
      <c r="BH339" s="65">
        <f t="shared" si="1268"/>
        <v>-29.689291446915856</v>
      </c>
      <c r="BI339" s="107">
        <f>+BI338+BI337</f>
        <v>-1.607717041800643</v>
      </c>
      <c r="BJ339" s="65">
        <f t="shared" si="1269"/>
        <v>2.357984994640927</v>
      </c>
      <c r="BK339" s="107">
        <f>+BK338+BK337</f>
        <v>-1.8808777429467085</v>
      </c>
      <c r="BL339" s="65">
        <f t="shared" si="1270"/>
        <v>-42.424242424242429</v>
      </c>
      <c r="BM339" s="107">
        <f>+BM338+BM337</f>
        <v>-2.1523178807947021</v>
      </c>
      <c r="BN339" s="65">
        <f t="shared" si="1271"/>
        <v>3.956953642384109</v>
      </c>
      <c r="BO339" s="107">
        <f>+BO338+BO337</f>
        <v>-2.3351648351648353</v>
      </c>
      <c r="BP339" s="65">
        <f t="shared" si="1272"/>
        <v>32.255244755244775</v>
      </c>
      <c r="BQ339" s="107">
        <f>+BQ338+BQ337</f>
        <v>-2.2788203753351204</v>
      </c>
      <c r="BR339" s="65">
        <f t="shared" si="1273"/>
        <v>41.742627345844483</v>
      </c>
      <c r="BS339" s="107">
        <f>+BS338+BS337</f>
        <v>-2.0489622139435868</v>
      </c>
      <c r="BT339" s="65">
        <f t="shared" si="1274"/>
        <v>8.9364910413340262</v>
      </c>
      <c r="BU339" s="107">
        <f>+BU338+BU337</f>
        <v>-2.7104136947218258</v>
      </c>
      <c r="BV339" s="65">
        <f t="shared" si="1275"/>
        <v>25.929990123998657</v>
      </c>
      <c r="BW339" s="107">
        <f>+BW338+BW337</f>
        <v>-1.8411967779056386</v>
      </c>
      <c r="BX339" s="65">
        <f t="shared" si="1276"/>
        <v>-21.153455628511473</v>
      </c>
      <c r="BY339" s="107">
        <f>+BY338+BY337</f>
        <v>-2.6932084309133493</v>
      </c>
      <c r="BZ339" s="65">
        <f t="shared" si="1277"/>
        <v>18.184322909491701</v>
      </c>
      <c r="CA339" s="107">
        <f>+CA338+CA337</f>
        <v>-5.0223214285714288</v>
      </c>
      <c r="CB339" s="65" t="str">
        <f t="shared" si="1278"/>
        <v>NM</v>
      </c>
      <c r="CC339" s="107">
        <f>+CC338+CC337</f>
        <v>-6.9938650306748471</v>
      </c>
      <c r="CD339" s="65" t="str">
        <f t="shared" si="1279"/>
        <v>NM</v>
      </c>
      <c r="CE339" s="107">
        <f>+CE338+CE337</f>
        <v>-4.4261692084580533</v>
      </c>
      <c r="CF339" s="65" t="str">
        <f t="shared" si="1280"/>
        <v>NM</v>
      </c>
      <c r="CG339" s="107">
        <f>+CG338+CG337</f>
        <v>-4.8462943857656375</v>
      </c>
      <c r="CH339" s="65">
        <f t="shared" si="1281"/>
        <v>79.945017627993636</v>
      </c>
      <c r="CI339" s="107">
        <f>+CI338+CI337</f>
        <v>-4.6188500375151387</v>
      </c>
      <c r="CJ339" s="65">
        <f t="shared" si="1282"/>
        <v>-8.0335636974763531</v>
      </c>
      <c r="CK339" s="107">
        <f>+CK338+CK337</f>
        <v>-5.8031930291548299</v>
      </c>
      <c r="CL339" s="65">
        <f t="shared" si="1283"/>
        <v>-17.024520723487967</v>
      </c>
      <c r="CM339" s="107">
        <f>+CM338+CM337</f>
        <v>-4.6179680940386234</v>
      </c>
      <c r="CN339" s="65">
        <f t="shared" si="1284"/>
        <v>4.3332931152757936</v>
      </c>
      <c r="CO339" s="107">
        <f>+CO338+CO337</f>
        <v>-5.1324937992674098</v>
      </c>
      <c r="CP339" s="65">
        <f t="shared" si="1285"/>
        <v>5.9055309215714669</v>
      </c>
      <c r="CQ339" s="107">
        <f>+CQ338+CQ337</f>
        <v>-4.9388876101671322</v>
      </c>
      <c r="CR339" s="65">
        <f t="shared" si="1286"/>
        <v>6.9289448683674593</v>
      </c>
      <c r="CS339" s="107">
        <f>+CS338+CS337</f>
        <v>-5.4912054912054913</v>
      </c>
      <c r="CT339" s="65">
        <f t="shared" si="1287"/>
        <v>-5.3761357994113856</v>
      </c>
      <c r="CU339" s="107">
        <f>+CU338+CU337</f>
        <v>-5.2805280528052805</v>
      </c>
      <c r="CV339" s="65">
        <f t="shared" si="1288"/>
        <v>14.347434743474331</v>
      </c>
      <c r="CW339" s="107">
        <f>+CW338+CW337</f>
        <v>-5.4357204486626403</v>
      </c>
      <c r="CX339" s="65">
        <f t="shared" si="1289"/>
        <v>5.9079788744900608</v>
      </c>
      <c r="CY339" s="107">
        <f>+CY338+CY337</f>
        <v>-5.0251256281407031</v>
      </c>
      <c r="CZ339" s="65">
        <f t="shared" si="1290"/>
        <v>1.7461020533458216</v>
      </c>
      <c r="DA339" s="107">
        <f>+DA338+DA337</f>
        <v>-5.2930056710775046</v>
      </c>
      <c r="DB339" s="65">
        <f t="shared" si="1291"/>
        <v>-3.6094045368620042</v>
      </c>
      <c r="DC339" s="107">
        <f>+DC338+DC337</f>
        <v>-5.4121565362198165</v>
      </c>
      <c r="DD339" s="65">
        <f t="shared" si="1292"/>
        <v>2.4927144046627658</v>
      </c>
      <c r="DE339" s="107">
        <f>+DE338+DE337</f>
        <v>-5.7241977450130097</v>
      </c>
      <c r="DF339" s="65">
        <f t="shared" si="1293"/>
        <v>5.3070664519059951</v>
      </c>
      <c r="DG339" s="107">
        <f>+DG338+DG337</f>
        <v>-6.5196548418024936</v>
      </c>
      <c r="DH339" s="65">
        <f t="shared" si="1294"/>
        <v>29.741131351869644</v>
      </c>
      <c r="DI339" s="107">
        <f>+DI338+DI337</f>
        <v>-6.9035532994923861</v>
      </c>
      <c r="DJ339" s="65">
        <f t="shared" si="1295"/>
        <v>30.42784626540973</v>
      </c>
      <c r="DK339" s="107">
        <f>+DK338+DK337</f>
        <v>-5.7560137457044673</v>
      </c>
      <c r="DL339" s="65">
        <f t="shared" si="1296"/>
        <v>6.3534232090933118</v>
      </c>
      <c r="DM339" s="107">
        <f>+DM338+DM337</f>
        <v>-6.0816681146828842</v>
      </c>
      <c r="DN339" s="65">
        <f t="shared" si="1297"/>
        <v>6.2448990337782506</v>
      </c>
      <c r="DO339" s="107">
        <f>+DO338+DO337</f>
        <v>-5.4106280193236724</v>
      </c>
      <c r="DP339" s="65">
        <f t="shared" si="1297"/>
        <v>-17.010514350667794</v>
      </c>
      <c r="DQ339" s="107">
        <f>+DQ338+DQ337</f>
        <v>-9.6590909090909083</v>
      </c>
      <c r="DR339" s="65">
        <f t="shared" si="1297"/>
        <v>39.914772727272705</v>
      </c>
      <c r="DS339" s="107">
        <f>+DS338+DS337</f>
        <v>-6.7185978578383647</v>
      </c>
      <c r="DT339" s="65">
        <f t="shared" si="1297"/>
        <v>16.723103082445622</v>
      </c>
      <c r="DU339" s="107">
        <f>+DU338+DU337</f>
        <v>-5.5837563451776653</v>
      </c>
      <c r="DV339" s="65">
        <f t="shared" si="1297"/>
        <v>-8.1870920957215265</v>
      </c>
      <c r="DW339" s="107">
        <f>+DW338+DW337</f>
        <v>-4.9281314168377826</v>
      </c>
      <c r="DX339" s="65">
        <f t="shared" si="1297"/>
        <v>-8.9175711352302844</v>
      </c>
      <c r="DY339" s="107">
        <f t="shared" ref="DY339:EA339" si="1332">+DY338+DY337</f>
        <v>-3.2064128256513027</v>
      </c>
      <c r="DZ339" s="65" t="str">
        <f t="shared" si="1297"/>
        <v>NM</v>
      </c>
      <c r="EA339" s="107">
        <f t="shared" si="1332"/>
        <v>-5.6638811513463327</v>
      </c>
      <c r="EB339" s="65">
        <f t="shared" si="1298"/>
        <v>-15.698464602424878</v>
      </c>
      <c r="EC339" s="107">
        <f t="shared" ref="EC339:EE339" si="1333">+EC338+EC337</f>
        <v>-4.8944337811900187</v>
      </c>
      <c r="ED339" s="65">
        <f t="shared" si="1299"/>
        <v>-12.345140464142402</v>
      </c>
      <c r="EE339" s="107">
        <f t="shared" si="1333"/>
        <v>-5.3064958828911255</v>
      </c>
      <c r="EF339" s="65">
        <f t="shared" si="1300"/>
        <v>7.677645623665752</v>
      </c>
      <c r="EG339" s="107">
        <f t="shared" ref="EG339:EI339" si="1334">+EG338+EG337</f>
        <v>-7.259713701431493</v>
      </c>
      <c r="EH339" s="65" t="str">
        <f t="shared" si="1301"/>
        <v>NM</v>
      </c>
      <c r="EI339" s="107">
        <f t="shared" si="1334"/>
        <v>-5.0632911392405067</v>
      </c>
      <c r="EJ339" s="65">
        <f t="shared" si="1302"/>
        <v>-10.603859721934006</v>
      </c>
      <c r="EK339" s="107">
        <f t="shared" ref="EK339:EM339" si="1335">+EK338+EK337</f>
        <v>-4.4734389561975769</v>
      </c>
      <c r="EL339" s="65">
        <f t="shared" si="1303"/>
        <v>-8.6015021106298875</v>
      </c>
      <c r="EM339" s="107">
        <f t="shared" si="1335"/>
        <v>-5.0406782736685027</v>
      </c>
      <c r="EN339" s="65">
        <f t="shared" si="1304"/>
        <v>-5.0092870151780433</v>
      </c>
      <c r="EO339" s="107">
        <f t="shared" ref="EO339" si="1336">+EO338+EO337</f>
        <v>-6.5911431513903196</v>
      </c>
      <c r="EP339" s="65">
        <f t="shared" si="1305"/>
        <v>-9.209323914651657</v>
      </c>
      <c r="EQ339" s="111">
        <f t="shared" ref="EQ339:ES339" si="1337">+EQ338+EQ337</f>
        <v>-5.8769057807067364</v>
      </c>
      <c r="ER339" s="65">
        <f t="shared" si="1306"/>
        <v>16.068889168958034</v>
      </c>
      <c r="ES339" s="111">
        <f t="shared" si="1337"/>
        <v>-5.8715245185254901</v>
      </c>
      <c r="ET339" s="65">
        <f t="shared" si="1307"/>
        <v>31.253037674538554</v>
      </c>
      <c r="EU339" s="111">
        <f t="shared" ref="EU339" si="1338">+EU338+EU337</f>
        <v>-5.8183063039655565</v>
      </c>
      <c r="EV339" s="65">
        <f t="shared" si="1308"/>
        <v>15.427051441851148</v>
      </c>
      <c r="EW339" s="111">
        <f t="shared" ref="EW339" si="1339">+EW338+EW337</f>
        <v>-5.9977392475156019</v>
      </c>
      <c r="EX339" s="65">
        <f t="shared" si="1308"/>
        <v>-9.0030498540992312</v>
      </c>
      <c r="EY339" s="65"/>
      <c r="EZ339" s="327"/>
      <c r="FA339" s="109"/>
      <c r="FB339" s="94">
        <f>+FB338+FB337</f>
        <v>-10.282300169189959</v>
      </c>
      <c r="FC339" s="195"/>
      <c r="FD339" s="94">
        <f>+FD338+FD337</f>
        <v>-5.9579439252336446</v>
      </c>
      <c r="FE339" s="65">
        <f t="shared" si="1309"/>
        <v>-42.056312039147436</v>
      </c>
      <c r="FF339" s="94">
        <f>+FF338+FF337</f>
        <v>-4.6511627906976747</v>
      </c>
      <c r="FG339" s="65">
        <f t="shared" si="1310"/>
        <v>-21.93342453260373</v>
      </c>
      <c r="FH339" s="94">
        <f>+FH338+FH337</f>
        <v>-5.1353538987318998</v>
      </c>
      <c r="FI339" s="65">
        <f t="shared" si="1311"/>
        <v>10.410108822735831</v>
      </c>
      <c r="FJ339" s="94">
        <f>+FJ338+FJ337</f>
        <v>-5.0980392156862742</v>
      </c>
      <c r="FK339" s="65">
        <f t="shared" si="1312"/>
        <v>-0.726623398921733</v>
      </c>
      <c r="FL339" s="94">
        <f>+FL338+FL337</f>
        <v>-3.9879707112970713</v>
      </c>
      <c r="FM339" s="65">
        <f t="shared" si="1313"/>
        <v>-21.774420663018979</v>
      </c>
      <c r="FN339" s="94">
        <f>+FN338+FN337</f>
        <v>-4.2414894789027215</v>
      </c>
      <c r="FO339" s="65">
        <f t="shared" si="1314"/>
        <v>6.35708699884594</v>
      </c>
      <c r="FP339" s="94">
        <f>+FP338+FP337</f>
        <v>-2.9626264671173148</v>
      </c>
      <c r="FQ339" s="65">
        <f t="shared" si="1315"/>
        <v>-30.151271579158788</v>
      </c>
      <c r="FR339" s="94">
        <f>+FR338+FR337</f>
        <v>-2.3499638467100503</v>
      </c>
      <c r="FS339" s="65">
        <f t="shared" si="1316"/>
        <v>-20.679711978790071</v>
      </c>
      <c r="FT339" s="94">
        <f>+FT338+FT337</f>
        <v>-1.8496180136710896</v>
      </c>
      <c r="FU339" s="65">
        <f t="shared" si="1317"/>
        <v>-21.291639602857938</v>
      </c>
      <c r="FV339" s="94">
        <f>+FV338+FV337</f>
        <v>-2.3371830793412154</v>
      </c>
      <c r="FW339" s="65">
        <f t="shared" si="1318"/>
        <v>26.360311267860936</v>
      </c>
      <c r="FX339" s="111">
        <f>+FX338+FX337</f>
        <v>-4.1059988351776351</v>
      </c>
      <c r="FY339" s="65">
        <f t="shared" si="1319"/>
        <v>75.681523260685154</v>
      </c>
      <c r="FZ339" s="111">
        <f>+FZ338+FZ337</f>
        <v>-4.9302663714140609</v>
      </c>
      <c r="GA339" s="65">
        <f t="shared" si="1320"/>
        <v>20.074714322240329</v>
      </c>
      <c r="GB339" s="111">
        <f>+GB338+GB337</f>
        <v>-5.0415553981346184</v>
      </c>
      <c r="GC339" s="65">
        <f t="shared" si="1320"/>
        <v>2.2572619476671107</v>
      </c>
      <c r="GD339" s="111">
        <f>+GD338+GD337</f>
        <v>-5.2563270603504222</v>
      </c>
      <c r="GE339" s="65">
        <f t="shared" si="1320"/>
        <v>4.2600278139415027</v>
      </c>
      <c r="GF339" s="107">
        <f>+GF338+GF337</f>
        <v>-6.0931081697854861</v>
      </c>
      <c r="GG339" s="65">
        <f t="shared" si="1320"/>
        <v>15.919502341227565</v>
      </c>
      <c r="GH339" s="107">
        <f>+GH338+GH337</f>
        <v>-6.5721040189125297</v>
      </c>
      <c r="GI339" s="65">
        <f t="shared" si="1320"/>
        <v>7.861272699905264</v>
      </c>
      <c r="GJ339" s="107">
        <f>+GJ338+GJ337</f>
        <v>-5.1204819277108431</v>
      </c>
      <c r="GK339" s="65">
        <f t="shared" si="1320"/>
        <v>-22.08763109993933</v>
      </c>
      <c r="GL339" s="107">
        <f>+GL338+GL337</f>
        <v>-5.7517899761336508</v>
      </c>
      <c r="GM339" s="65">
        <f t="shared" si="1320"/>
        <v>12.329074828021902</v>
      </c>
      <c r="GN339" s="107">
        <f>+GN338+GN337</f>
        <v>-5.2671348017317552</v>
      </c>
      <c r="GO339" s="65">
        <f t="shared" si="1321"/>
        <v>-8.4261625757010137</v>
      </c>
      <c r="GP339" s="107">
        <f>+GP338+GP337</f>
        <v>-5.8903924688173923</v>
      </c>
      <c r="GQ339" s="65">
        <f t="shared" si="1322"/>
        <v>11.832954548281528</v>
      </c>
      <c r="GR339" s="111">
        <f>+GR338+GR337</f>
        <v>-6.0362753700847156</v>
      </c>
      <c r="GS339" s="65">
        <f t="shared" si="1320"/>
        <v>2.4766244700942908</v>
      </c>
      <c r="GT339" s="111">
        <f>+GT338+GT337</f>
        <v>-5.9533288801423847</v>
      </c>
      <c r="GU339" s="65">
        <f t="shared" si="1320"/>
        <v>-1.374133631368224</v>
      </c>
      <c r="GV339" s="111">
        <f>+GV338+GV337</f>
        <v>-5.9159758418638795</v>
      </c>
      <c r="GW339" s="65">
        <f t="shared" si="1320"/>
        <v>-0.62743112350298613</v>
      </c>
      <c r="GX339" s="111">
        <f>+GX338+GX337</f>
        <v>-5.8964964417439356</v>
      </c>
      <c r="GY339" s="65">
        <f t="shared" si="1323"/>
        <v>-0.32926774281428761</v>
      </c>
      <c r="GZ339" s="67">
        <f t="shared" si="947"/>
        <v>2.2831092590571478</v>
      </c>
      <c r="HA339" s="285"/>
      <c r="HB339" s="57"/>
      <c r="HC339"/>
      <c r="HD339"/>
      <c r="HE339"/>
      <c r="HF339"/>
      <c r="HG339"/>
      <c r="HH339"/>
    </row>
    <row r="340" spans="1:216" s="2" customFormat="1" ht="13.5" customHeight="1" x14ac:dyDescent="0.2">
      <c r="B340" s="54" t="s">
        <v>315</v>
      </c>
      <c r="C340" s="75">
        <f>+C309/C$309*100</f>
        <v>100</v>
      </c>
      <c r="D340" s="63"/>
      <c r="E340" s="75">
        <f>+E309/E$309*100</f>
        <v>100</v>
      </c>
      <c r="F340" s="63"/>
      <c r="G340" s="75">
        <f>+G309/G$309*100</f>
        <v>100</v>
      </c>
      <c r="H340" s="63"/>
      <c r="I340" s="75">
        <f>+I309/I$309*100</f>
        <v>100</v>
      </c>
      <c r="J340" s="63"/>
      <c r="K340" s="75">
        <f>+K309/K$309*100</f>
        <v>100</v>
      </c>
      <c r="L340" s="63">
        <f t="shared" si="1247"/>
        <v>0</v>
      </c>
      <c r="M340" s="75">
        <f>+M309/M$309*100</f>
        <v>100</v>
      </c>
      <c r="N340" s="63">
        <f t="shared" si="1248"/>
        <v>0</v>
      </c>
      <c r="O340" s="75">
        <f>+O309/O$309*100</f>
        <v>100</v>
      </c>
      <c r="P340" s="63">
        <f t="shared" si="1249"/>
        <v>0</v>
      </c>
      <c r="Q340" s="75">
        <f>+Q309/Q$309*100</f>
        <v>100</v>
      </c>
      <c r="R340" s="63">
        <f t="shared" si="1250"/>
        <v>0</v>
      </c>
      <c r="S340" s="75">
        <f>+S309/S$309*100</f>
        <v>100</v>
      </c>
      <c r="T340" s="63">
        <f t="shared" si="1251"/>
        <v>0</v>
      </c>
      <c r="U340" s="75">
        <f>+U309/U$309*100</f>
        <v>100</v>
      </c>
      <c r="V340" s="63">
        <f t="shared" si="1252"/>
        <v>0</v>
      </c>
      <c r="W340" s="75">
        <f>+W309/W$309*100</f>
        <v>100</v>
      </c>
      <c r="X340" s="63">
        <f t="shared" si="1253"/>
        <v>0</v>
      </c>
      <c r="Y340" s="75">
        <f>+Y309/Y$309*100</f>
        <v>100</v>
      </c>
      <c r="Z340" s="63">
        <f t="shared" si="1254"/>
        <v>0</v>
      </c>
      <c r="AA340" s="75">
        <f>+AA309/AA$309*100</f>
        <v>100</v>
      </c>
      <c r="AB340" s="63">
        <f t="shared" si="1255"/>
        <v>0</v>
      </c>
      <c r="AC340" s="75">
        <f>+AC309/AC$309*100</f>
        <v>100</v>
      </c>
      <c r="AD340" s="63">
        <f t="shared" si="1256"/>
        <v>0</v>
      </c>
      <c r="AE340" s="75">
        <f>+AE309/AE$309*100</f>
        <v>100</v>
      </c>
      <c r="AF340" s="63">
        <f t="shared" si="1257"/>
        <v>0</v>
      </c>
      <c r="AG340" s="75">
        <f>+AG309/AG$309*100</f>
        <v>100</v>
      </c>
      <c r="AH340" s="63">
        <f t="shared" si="1258"/>
        <v>0</v>
      </c>
      <c r="AI340" s="76">
        <f>+AI309/AI$309*100</f>
        <v>100</v>
      </c>
      <c r="AJ340" s="63">
        <f t="shared" si="1259"/>
        <v>0</v>
      </c>
      <c r="AK340" s="75">
        <f>+AK309/AK$309*100</f>
        <v>100</v>
      </c>
      <c r="AL340" s="63">
        <f t="shared" si="1260"/>
        <v>0</v>
      </c>
      <c r="AM340" s="75">
        <f>+AM309/AM$309*100</f>
        <v>100</v>
      </c>
      <c r="AN340" s="63">
        <f t="shared" si="1261"/>
        <v>0</v>
      </c>
      <c r="AO340" s="107">
        <f>+AO309/AO$309*100</f>
        <v>100</v>
      </c>
      <c r="AP340" s="63">
        <f t="shared" si="1262"/>
        <v>0</v>
      </c>
      <c r="AQ340" s="107">
        <f>+AQ309/AQ$309*100</f>
        <v>100</v>
      </c>
      <c r="AR340" s="63">
        <f t="shared" si="1263"/>
        <v>0</v>
      </c>
      <c r="AS340" s="107">
        <f>+AS309/AS$309*100</f>
        <v>100</v>
      </c>
      <c r="AT340" s="63">
        <f t="shared" si="1263"/>
        <v>0</v>
      </c>
      <c r="AU340" s="107">
        <f>+AU309/AU$309*100</f>
        <v>100</v>
      </c>
      <c r="AV340" s="63">
        <f t="shared" si="1263"/>
        <v>0</v>
      </c>
      <c r="AW340" s="107">
        <f>+AW309/AW$309*100</f>
        <v>100</v>
      </c>
      <c r="AX340" s="63">
        <f t="shared" si="1263"/>
        <v>0</v>
      </c>
      <c r="AY340" s="107">
        <f>+AY309/AY$309*100</f>
        <v>100</v>
      </c>
      <c r="AZ340" s="65">
        <f t="shared" si="1264"/>
        <v>0</v>
      </c>
      <c r="BA340" s="107">
        <f>+BA309/BA$309*100</f>
        <v>100</v>
      </c>
      <c r="BB340" s="65">
        <f t="shared" si="1265"/>
        <v>0</v>
      </c>
      <c r="BC340" s="107">
        <f>+BC309/BC$309*100</f>
        <v>100</v>
      </c>
      <c r="BD340" s="65">
        <f t="shared" si="1266"/>
        <v>0</v>
      </c>
      <c r="BE340" s="107">
        <f>+BE309/BE$309*100</f>
        <v>100</v>
      </c>
      <c r="BF340" s="65">
        <f t="shared" si="1267"/>
        <v>0</v>
      </c>
      <c r="BG340" s="72">
        <f>+BG309/BG$309*100</f>
        <v>100</v>
      </c>
      <c r="BH340" s="65">
        <f t="shared" si="1268"/>
        <v>0</v>
      </c>
      <c r="BI340" s="72">
        <f>+BI309/BI$309*100</f>
        <v>100</v>
      </c>
      <c r="BJ340" s="65">
        <f t="shared" si="1269"/>
        <v>0</v>
      </c>
      <c r="BK340" s="72">
        <f>+BK309/BK$309*100</f>
        <v>100</v>
      </c>
      <c r="BL340" s="65">
        <f t="shared" si="1270"/>
        <v>0</v>
      </c>
      <c r="BM340" s="72">
        <f>+BM309/BM$309*100</f>
        <v>100</v>
      </c>
      <c r="BN340" s="65">
        <f t="shared" si="1271"/>
        <v>0</v>
      </c>
      <c r="BO340" s="72">
        <f>+BO309/BO$309*100</f>
        <v>100</v>
      </c>
      <c r="BP340" s="65">
        <f t="shared" si="1272"/>
        <v>0</v>
      </c>
      <c r="BQ340" s="72">
        <f>+BQ309/BQ$309*100</f>
        <v>100</v>
      </c>
      <c r="BR340" s="65">
        <f t="shared" si="1273"/>
        <v>0</v>
      </c>
      <c r="BS340" s="72">
        <f>+BS309/BS$309*100</f>
        <v>100</v>
      </c>
      <c r="BT340" s="65">
        <f t="shared" si="1274"/>
        <v>0</v>
      </c>
      <c r="BU340" s="72">
        <f>+BU309/BU$309*100</f>
        <v>100</v>
      </c>
      <c r="BV340" s="65">
        <f t="shared" si="1275"/>
        <v>0</v>
      </c>
      <c r="BW340" s="72">
        <f>+BW309/BW$309*100</f>
        <v>100</v>
      </c>
      <c r="BX340" s="65">
        <f t="shared" si="1276"/>
        <v>0</v>
      </c>
      <c r="BY340" s="72">
        <f>+BY309/BY$309*100</f>
        <v>100</v>
      </c>
      <c r="BZ340" s="65">
        <f t="shared" si="1277"/>
        <v>0</v>
      </c>
      <c r="CA340" s="72">
        <f>+CA309/CA$309*100</f>
        <v>100</v>
      </c>
      <c r="CB340" s="65">
        <f t="shared" si="1278"/>
        <v>0</v>
      </c>
      <c r="CC340" s="72">
        <f>+CC309/CC$309*100</f>
        <v>100</v>
      </c>
      <c r="CD340" s="65">
        <f t="shared" si="1279"/>
        <v>0</v>
      </c>
      <c r="CE340" s="72">
        <f>+CE309/CE$309*100</f>
        <v>100</v>
      </c>
      <c r="CF340" s="65">
        <f t="shared" si="1280"/>
        <v>0</v>
      </c>
      <c r="CG340" s="72">
        <f>+CG309/CG$309*100</f>
        <v>100</v>
      </c>
      <c r="CH340" s="65">
        <f t="shared" si="1281"/>
        <v>0</v>
      </c>
      <c r="CI340" s="72">
        <f>+CI309/CI$309*100</f>
        <v>100</v>
      </c>
      <c r="CJ340" s="65">
        <f t="shared" si="1282"/>
        <v>0</v>
      </c>
      <c r="CK340" s="72">
        <f>+CK309/CK$309*100</f>
        <v>100</v>
      </c>
      <c r="CL340" s="65">
        <f t="shared" si="1283"/>
        <v>0</v>
      </c>
      <c r="CM340" s="72">
        <f>+CM309/CM$309*100</f>
        <v>100</v>
      </c>
      <c r="CN340" s="65">
        <f t="shared" si="1284"/>
        <v>0</v>
      </c>
      <c r="CO340" s="72">
        <f>+CO309/CO$309*100</f>
        <v>100</v>
      </c>
      <c r="CP340" s="65">
        <f t="shared" si="1285"/>
        <v>0</v>
      </c>
      <c r="CQ340" s="72">
        <f>+CQ309/CQ$309*100</f>
        <v>100</v>
      </c>
      <c r="CR340" s="65">
        <f t="shared" si="1286"/>
        <v>0</v>
      </c>
      <c r="CS340" s="72">
        <f>+CS309/CS$309*100</f>
        <v>100</v>
      </c>
      <c r="CT340" s="65">
        <f t="shared" si="1287"/>
        <v>0</v>
      </c>
      <c r="CU340" s="72">
        <f>+CU309/CU$309*100</f>
        <v>100</v>
      </c>
      <c r="CV340" s="65">
        <f t="shared" si="1288"/>
        <v>0</v>
      </c>
      <c r="CW340" s="72">
        <f>+CW309/CW$309*100</f>
        <v>100</v>
      </c>
      <c r="CX340" s="65">
        <f t="shared" si="1289"/>
        <v>0</v>
      </c>
      <c r="CY340" s="72">
        <f>+CY309/CY$309*100</f>
        <v>100</v>
      </c>
      <c r="CZ340" s="65">
        <f t="shared" si="1290"/>
        <v>0</v>
      </c>
      <c r="DA340" s="72">
        <f>+DA309/DA$309*100</f>
        <v>100</v>
      </c>
      <c r="DB340" s="65">
        <f t="shared" si="1291"/>
        <v>0</v>
      </c>
      <c r="DC340" s="72">
        <f>+DC309/DC$309*100</f>
        <v>100</v>
      </c>
      <c r="DD340" s="65">
        <f t="shared" si="1292"/>
        <v>0</v>
      </c>
      <c r="DE340" s="72">
        <f>+DE309/DE$309*100</f>
        <v>100</v>
      </c>
      <c r="DF340" s="65">
        <f t="shared" si="1293"/>
        <v>0</v>
      </c>
      <c r="DG340" s="72">
        <f>+DG309/DG$309*100</f>
        <v>100</v>
      </c>
      <c r="DH340" s="65">
        <f t="shared" si="1294"/>
        <v>0</v>
      </c>
      <c r="DI340" s="72">
        <f>+DI309/DI$309*100</f>
        <v>100</v>
      </c>
      <c r="DJ340" s="65">
        <f t="shared" si="1295"/>
        <v>0</v>
      </c>
      <c r="DK340" s="72">
        <f>+DK309/DK$309*100</f>
        <v>100</v>
      </c>
      <c r="DL340" s="65">
        <f t="shared" si="1296"/>
        <v>0</v>
      </c>
      <c r="DM340" s="72">
        <f>+DM309/DM$309*100</f>
        <v>100</v>
      </c>
      <c r="DN340" s="65">
        <f t="shared" si="1297"/>
        <v>0</v>
      </c>
      <c r="DO340" s="72">
        <f>+DO309/DO$309*100</f>
        <v>100</v>
      </c>
      <c r="DP340" s="65">
        <f t="shared" si="1297"/>
        <v>0</v>
      </c>
      <c r="DQ340" s="72">
        <f>+DQ309/DQ$309*100</f>
        <v>100</v>
      </c>
      <c r="DR340" s="65">
        <f t="shared" si="1297"/>
        <v>0</v>
      </c>
      <c r="DS340" s="72">
        <f>+DS309/DS$309*100</f>
        <v>100</v>
      </c>
      <c r="DT340" s="65">
        <f t="shared" si="1297"/>
        <v>0</v>
      </c>
      <c r="DU340" s="72">
        <f>+DU309/DU$309*100</f>
        <v>100</v>
      </c>
      <c r="DV340" s="65">
        <f t="shared" si="1297"/>
        <v>0</v>
      </c>
      <c r="DW340" s="72">
        <f>+DW309/DW$309*100</f>
        <v>100</v>
      </c>
      <c r="DX340" s="65">
        <f t="shared" si="1297"/>
        <v>0</v>
      </c>
      <c r="DY340" s="72">
        <f t="shared" ref="DY340:EA340" si="1340">+DY309/DY$309*100</f>
        <v>100</v>
      </c>
      <c r="DZ340" s="65">
        <f t="shared" si="1297"/>
        <v>0</v>
      </c>
      <c r="EA340" s="72">
        <f t="shared" si="1340"/>
        <v>100</v>
      </c>
      <c r="EB340" s="65">
        <f t="shared" si="1298"/>
        <v>0</v>
      </c>
      <c r="EC340" s="72">
        <f t="shared" ref="EC340:EE340" si="1341">+EC309/EC$309*100</f>
        <v>100</v>
      </c>
      <c r="ED340" s="65">
        <f t="shared" si="1299"/>
        <v>0</v>
      </c>
      <c r="EE340" s="72">
        <f t="shared" si="1341"/>
        <v>100</v>
      </c>
      <c r="EF340" s="65">
        <f t="shared" si="1300"/>
        <v>0</v>
      </c>
      <c r="EG340" s="72">
        <f t="shared" ref="EG340:EI340" si="1342">+EG309/EG$309*100</f>
        <v>100</v>
      </c>
      <c r="EH340" s="65">
        <f t="shared" si="1301"/>
        <v>0</v>
      </c>
      <c r="EI340" s="72">
        <f t="shared" si="1342"/>
        <v>100</v>
      </c>
      <c r="EJ340" s="65">
        <f t="shared" si="1302"/>
        <v>0</v>
      </c>
      <c r="EK340" s="72">
        <f t="shared" ref="EK340:EM340" si="1343">+EK309/EK$309*100</f>
        <v>100</v>
      </c>
      <c r="EL340" s="65">
        <f t="shared" si="1303"/>
        <v>0</v>
      </c>
      <c r="EM340" s="72">
        <f t="shared" si="1343"/>
        <v>100</v>
      </c>
      <c r="EN340" s="65">
        <f t="shared" si="1304"/>
        <v>0</v>
      </c>
      <c r="EO340" s="72">
        <f t="shared" ref="EO340" si="1344">+EO309/EO$309*100</f>
        <v>100</v>
      </c>
      <c r="EP340" s="65">
        <f t="shared" si="1305"/>
        <v>0</v>
      </c>
      <c r="EQ340" s="75">
        <f t="shared" ref="EQ340:ES340" si="1345">+EQ309/EQ$309*100</f>
        <v>100</v>
      </c>
      <c r="ER340" s="65">
        <f t="shared" si="1306"/>
        <v>0</v>
      </c>
      <c r="ES340" s="75">
        <f t="shared" si="1345"/>
        <v>100</v>
      </c>
      <c r="ET340" s="65">
        <f t="shared" si="1307"/>
        <v>0</v>
      </c>
      <c r="EU340" s="75">
        <f t="shared" ref="EU340" si="1346">+EU309/EU$309*100</f>
        <v>100</v>
      </c>
      <c r="EV340" s="65">
        <f t="shared" si="1308"/>
        <v>0</v>
      </c>
      <c r="EW340" s="75">
        <f t="shared" ref="EW340" si="1347">+EW309/EW$309*100</f>
        <v>100</v>
      </c>
      <c r="EX340" s="65">
        <f t="shared" si="1308"/>
        <v>0</v>
      </c>
      <c r="EY340" s="65"/>
      <c r="EZ340" s="317"/>
      <c r="FA340" s="59"/>
      <c r="FB340" s="75">
        <f>+FB309/FB$309*100</f>
        <v>100</v>
      </c>
      <c r="FC340" s="63"/>
      <c r="FD340" s="75">
        <f>+FD309/FD$309*100</f>
        <v>100</v>
      </c>
      <c r="FE340" s="65">
        <f t="shared" si="1309"/>
        <v>0</v>
      </c>
      <c r="FF340" s="75">
        <f>+FF309/FF$309*100</f>
        <v>100</v>
      </c>
      <c r="FG340" s="65">
        <f t="shared" si="1310"/>
        <v>0</v>
      </c>
      <c r="FH340" s="75">
        <f>+FH309/FH$309*100</f>
        <v>100</v>
      </c>
      <c r="FI340" s="65">
        <f t="shared" si="1311"/>
        <v>0</v>
      </c>
      <c r="FJ340" s="75">
        <f>+FJ309/FJ$309*100</f>
        <v>100</v>
      </c>
      <c r="FK340" s="65">
        <f t="shared" si="1312"/>
        <v>0</v>
      </c>
      <c r="FL340" s="75">
        <f>+FL309/FL$309*100</f>
        <v>100</v>
      </c>
      <c r="FM340" s="65">
        <f t="shared" si="1313"/>
        <v>0</v>
      </c>
      <c r="FN340" s="75">
        <f>+FN309/FN$309*100</f>
        <v>100</v>
      </c>
      <c r="FO340" s="65">
        <f t="shared" si="1314"/>
        <v>0</v>
      </c>
      <c r="FP340" s="75">
        <f>+FP309/FP$309*100</f>
        <v>100</v>
      </c>
      <c r="FQ340" s="65">
        <f t="shared" si="1315"/>
        <v>0</v>
      </c>
      <c r="FR340" s="75">
        <f>+FR309/FR$309*100</f>
        <v>100</v>
      </c>
      <c r="FS340" s="65">
        <f t="shared" si="1316"/>
        <v>0</v>
      </c>
      <c r="FT340" s="75">
        <f>+FT309/FT$309*100</f>
        <v>100</v>
      </c>
      <c r="FU340" s="65">
        <f t="shared" si="1317"/>
        <v>0</v>
      </c>
      <c r="FV340" s="75">
        <f>+FV309/FV$309*100</f>
        <v>100</v>
      </c>
      <c r="FW340" s="65">
        <f t="shared" si="1318"/>
        <v>0</v>
      </c>
      <c r="FX340" s="75">
        <f>+FX309/FX$309*100</f>
        <v>100</v>
      </c>
      <c r="FY340" s="65">
        <f t="shared" si="1319"/>
        <v>0</v>
      </c>
      <c r="FZ340" s="75">
        <f>+FZ309/FZ$309*100</f>
        <v>100</v>
      </c>
      <c r="GA340" s="65">
        <f t="shared" si="1320"/>
        <v>0</v>
      </c>
      <c r="GB340" s="75">
        <f>+GB309/GB$309*100</f>
        <v>100</v>
      </c>
      <c r="GC340" s="65">
        <f t="shared" si="1320"/>
        <v>0</v>
      </c>
      <c r="GD340" s="75">
        <f>+GD309/GD$309*100</f>
        <v>100</v>
      </c>
      <c r="GE340" s="65">
        <f t="shared" si="1320"/>
        <v>0</v>
      </c>
      <c r="GF340" s="72">
        <f>+GF309/GF$309*100</f>
        <v>100</v>
      </c>
      <c r="GG340" s="65">
        <f t="shared" si="1320"/>
        <v>0</v>
      </c>
      <c r="GH340" s="72">
        <f>+GH309/GH$309*100</f>
        <v>100</v>
      </c>
      <c r="GI340" s="65">
        <f t="shared" si="1320"/>
        <v>0</v>
      </c>
      <c r="GJ340" s="72">
        <f>+GJ309/GJ$309*100</f>
        <v>100</v>
      </c>
      <c r="GK340" s="65">
        <f t="shared" si="1320"/>
        <v>0</v>
      </c>
      <c r="GL340" s="72">
        <f>+GL309/GL$309*100</f>
        <v>100</v>
      </c>
      <c r="GM340" s="65">
        <f t="shared" si="1320"/>
        <v>0</v>
      </c>
      <c r="GN340" s="72">
        <f>+GN309/GN$309*100</f>
        <v>100</v>
      </c>
      <c r="GO340" s="65">
        <f t="shared" si="1321"/>
        <v>0</v>
      </c>
      <c r="GP340" s="72">
        <f>+GP309/GP$309*100</f>
        <v>100</v>
      </c>
      <c r="GQ340" s="65">
        <f t="shared" si="1322"/>
        <v>0</v>
      </c>
      <c r="GR340" s="75">
        <f>+GR309/GR$309*100</f>
        <v>100</v>
      </c>
      <c r="GS340" s="65">
        <f t="shared" si="1320"/>
        <v>0</v>
      </c>
      <c r="GT340" s="75">
        <f>+GT309/GT$309*100</f>
        <v>100</v>
      </c>
      <c r="GU340" s="65">
        <f t="shared" si="1320"/>
        <v>0</v>
      </c>
      <c r="GV340" s="75">
        <f>+GV309/GV$309*100</f>
        <v>100</v>
      </c>
      <c r="GW340" s="65">
        <f t="shared" si="1320"/>
        <v>0</v>
      </c>
      <c r="GX340" s="75">
        <f>+GX309/GX$309*100</f>
        <v>100</v>
      </c>
      <c r="GY340" s="65">
        <f t="shared" si="1323"/>
        <v>0</v>
      </c>
      <c r="GZ340" s="67">
        <f t="shared" si="947"/>
        <v>0</v>
      </c>
      <c r="HA340" s="286"/>
      <c r="HB340" s="57"/>
      <c r="HC340"/>
      <c r="HD340"/>
      <c r="HE340"/>
      <c r="HF340"/>
      <c r="HG340"/>
      <c r="HH340"/>
    </row>
    <row r="341" spans="1:216" s="2" customFormat="1" ht="13.5" customHeight="1" x14ac:dyDescent="0.2">
      <c r="B341" s="54"/>
      <c r="C341" s="57"/>
      <c r="D341" s="63"/>
      <c r="E341" s="57"/>
      <c r="F341" s="63"/>
      <c r="G341" s="57"/>
      <c r="H341" s="63"/>
      <c r="I341" s="57"/>
      <c r="J341" s="63"/>
      <c r="K341" s="57"/>
      <c r="L341" s="63"/>
      <c r="M341" s="57"/>
      <c r="N341" s="63"/>
      <c r="O341" s="57"/>
      <c r="P341" s="63"/>
      <c r="Q341" s="57"/>
      <c r="R341" s="63"/>
      <c r="S341" s="57"/>
      <c r="T341" s="63"/>
      <c r="U341" s="57"/>
      <c r="V341" s="63"/>
      <c r="W341" s="57"/>
      <c r="X341" s="63"/>
      <c r="Y341" s="57"/>
      <c r="Z341" s="63"/>
      <c r="AA341" s="57"/>
      <c r="AB341" s="63"/>
      <c r="AC341" s="57"/>
      <c r="AD341" s="63"/>
      <c r="AE341" s="57"/>
      <c r="AF341" s="63"/>
      <c r="AG341" s="57"/>
      <c r="AH341" s="63"/>
      <c r="AI341" s="55"/>
      <c r="AJ341" s="63"/>
      <c r="AK341" s="57"/>
      <c r="AL341" s="63"/>
      <c r="AM341" s="57"/>
      <c r="AN341" s="63"/>
      <c r="AO341" s="59"/>
      <c r="AP341" s="63"/>
      <c r="AQ341" s="59"/>
      <c r="AR341" s="63"/>
      <c r="AS341" s="59"/>
      <c r="AT341" s="63"/>
      <c r="AU341" s="59"/>
      <c r="AV341" s="63"/>
      <c r="AW341" s="59"/>
      <c r="AX341" s="63"/>
      <c r="AY341" s="59"/>
      <c r="AZ341" s="65"/>
      <c r="BA341" s="59"/>
      <c r="BB341" s="65"/>
      <c r="BC341" s="59"/>
      <c r="BD341" s="65"/>
      <c r="BE341" s="59"/>
      <c r="BF341" s="65"/>
      <c r="BG341" s="59"/>
      <c r="BH341" s="65"/>
      <c r="BI341" s="59"/>
      <c r="BJ341" s="65"/>
      <c r="BK341" s="59"/>
      <c r="BL341" s="65"/>
      <c r="BM341" s="59"/>
      <c r="BN341" s="65"/>
      <c r="BO341" s="59"/>
      <c r="BP341" s="65"/>
      <c r="BQ341" s="59"/>
      <c r="BR341" s="65"/>
      <c r="BS341" s="59"/>
      <c r="BT341" s="65"/>
      <c r="BU341" s="59"/>
      <c r="BV341" s="65"/>
      <c r="BW341" s="59"/>
      <c r="BX341" s="65"/>
      <c r="BY341" s="59"/>
      <c r="BZ341" s="65"/>
      <c r="CA341" s="59"/>
      <c r="CB341" s="65"/>
      <c r="CC341" s="59"/>
      <c r="CD341" s="65"/>
      <c r="CE341" s="59"/>
      <c r="CF341" s="65"/>
      <c r="CG341" s="59"/>
      <c r="CH341" s="65"/>
      <c r="CI341" s="59"/>
      <c r="CJ341" s="65"/>
      <c r="CK341" s="59"/>
      <c r="CL341" s="65"/>
      <c r="CM341" s="59"/>
      <c r="CN341" s="65"/>
      <c r="CO341" s="59"/>
      <c r="CP341" s="65"/>
      <c r="CQ341" s="59"/>
      <c r="CR341" s="65"/>
      <c r="CS341" s="59"/>
      <c r="CT341" s="65"/>
      <c r="CU341" s="59"/>
      <c r="CV341" s="65"/>
      <c r="CW341" s="59"/>
      <c r="CX341" s="65"/>
      <c r="CY341" s="59"/>
      <c r="CZ341" s="65"/>
      <c r="DA341" s="59"/>
      <c r="DB341" s="65"/>
      <c r="DC341" s="59"/>
      <c r="DD341" s="65"/>
      <c r="DE341" s="59"/>
      <c r="DF341" s="65"/>
      <c r="DG341" s="59"/>
      <c r="DH341" s="65"/>
      <c r="DI341" s="59"/>
      <c r="DJ341" s="65"/>
      <c r="DK341" s="59"/>
      <c r="DL341" s="65"/>
      <c r="DM341" s="59"/>
      <c r="DN341" s="65"/>
      <c r="DO341" s="59"/>
      <c r="DP341" s="65"/>
      <c r="DQ341" s="59"/>
      <c r="DR341" s="65"/>
      <c r="DS341" s="59"/>
      <c r="DT341" s="65"/>
      <c r="DU341" s="59"/>
      <c r="DV341" s="65"/>
      <c r="DW341" s="59"/>
      <c r="DX341" s="65"/>
      <c r="DY341" s="59"/>
      <c r="DZ341" s="65"/>
      <c r="EA341" s="59"/>
      <c r="EB341" s="65"/>
      <c r="EC341" s="57"/>
      <c r="ED341" s="65"/>
      <c r="EE341" s="57"/>
      <c r="EF341" s="65"/>
      <c r="EG341" s="57"/>
      <c r="EH341" s="65"/>
      <c r="EI341" s="57"/>
      <c r="EJ341" s="65"/>
      <c r="EK341" s="57"/>
      <c r="EL341" s="65"/>
      <c r="EM341" s="57"/>
      <c r="EN341" s="65"/>
      <c r="EO341" s="57"/>
      <c r="EP341" s="65"/>
      <c r="EQ341" s="57"/>
      <c r="ER341" s="65"/>
      <c r="ES341" s="57"/>
      <c r="ET341" s="65"/>
      <c r="EU341" s="57"/>
      <c r="EV341" s="65"/>
      <c r="EW341" s="57"/>
      <c r="EX341" s="65"/>
      <c r="EY341" s="65"/>
      <c r="EZ341" s="317"/>
      <c r="FA341" s="59"/>
      <c r="FB341" s="57"/>
      <c r="FC341" s="63"/>
      <c r="FD341" s="57"/>
      <c r="FE341" s="65"/>
      <c r="FF341" s="57"/>
      <c r="FG341" s="65"/>
      <c r="FH341" s="57"/>
      <c r="FI341" s="65"/>
      <c r="FJ341" s="57"/>
      <c r="FK341" s="65"/>
      <c r="FL341" s="57"/>
      <c r="FM341" s="65"/>
      <c r="FN341" s="57"/>
      <c r="FO341" s="65"/>
      <c r="FP341" s="57"/>
      <c r="FQ341" s="65"/>
      <c r="FR341" s="75"/>
      <c r="FS341" s="65"/>
      <c r="FT341" s="75"/>
      <c r="FU341" s="65"/>
      <c r="FV341" s="75"/>
      <c r="FW341" s="65"/>
      <c r="FX341" s="75"/>
      <c r="FY341" s="65"/>
      <c r="FZ341" s="75"/>
      <c r="GA341" s="65"/>
      <c r="GB341" s="75"/>
      <c r="GC341" s="65"/>
      <c r="GD341" s="75"/>
      <c r="GE341" s="65"/>
      <c r="GF341" s="75"/>
      <c r="GG341" s="65"/>
      <c r="GH341" s="75"/>
      <c r="GI341" s="65"/>
      <c r="GJ341" s="75"/>
      <c r="GK341" s="65"/>
      <c r="GL341" s="75"/>
      <c r="GM341" s="65"/>
      <c r="GN341" s="75"/>
      <c r="GO341" s="65"/>
      <c r="GP341" s="75"/>
      <c r="GQ341" s="65"/>
      <c r="GR341" s="57"/>
      <c r="GS341" s="65"/>
      <c r="GT341" s="57"/>
      <c r="GU341" s="65"/>
      <c r="GV341" s="57"/>
      <c r="GW341" s="65"/>
      <c r="GX341" s="57"/>
      <c r="GY341" s="65"/>
      <c r="GZ341" s="67" t="str">
        <f t="shared" ref="GZ341:GZ409" si="1348">IF(ISERROR(((GX341/GN341)^0.2-1)*100),"",((GX341/GN341)^0.2-1)*100)</f>
        <v/>
      </c>
      <c r="HA341" s="279"/>
      <c r="HB341" s="57"/>
      <c r="HC341"/>
      <c r="HD341"/>
      <c r="HE341"/>
      <c r="HF341"/>
      <c r="HG341"/>
      <c r="HH341"/>
    </row>
    <row r="342" spans="1:216" s="304" customFormat="1" ht="13.5" customHeight="1" collapsed="1" x14ac:dyDescent="0.2">
      <c r="B342" s="305" t="s">
        <v>572</v>
      </c>
      <c r="C342" s="306"/>
      <c r="D342" s="307"/>
      <c r="E342" s="306"/>
      <c r="F342" s="307"/>
      <c r="G342" s="306"/>
      <c r="H342" s="307"/>
      <c r="I342" s="306"/>
      <c r="J342" s="307"/>
      <c r="K342" s="306"/>
      <c r="L342" s="307"/>
      <c r="M342" s="306"/>
      <c r="N342" s="307"/>
      <c r="O342" s="306"/>
      <c r="P342" s="307"/>
      <c r="Q342" s="306"/>
      <c r="R342" s="307"/>
      <c r="S342" s="306"/>
      <c r="T342" s="307"/>
      <c r="U342" s="306"/>
      <c r="V342" s="307"/>
      <c r="W342" s="306"/>
      <c r="X342" s="307"/>
      <c r="Y342" s="306"/>
      <c r="Z342" s="307"/>
      <c r="AA342" s="306"/>
      <c r="AB342" s="307"/>
      <c r="AC342" s="306"/>
      <c r="AD342" s="307"/>
      <c r="AE342" s="306"/>
      <c r="AF342" s="307"/>
      <c r="AG342" s="306"/>
      <c r="AH342" s="307"/>
      <c r="AI342" s="306"/>
      <c r="AJ342" s="307"/>
      <c r="AK342" s="306"/>
      <c r="AL342" s="307"/>
      <c r="AM342" s="306"/>
      <c r="AN342" s="307"/>
      <c r="AO342" s="306"/>
      <c r="AP342" s="307"/>
      <c r="AQ342" s="306"/>
      <c r="AR342" s="307"/>
      <c r="AS342" s="306"/>
      <c r="AT342" s="307"/>
      <c r="AU342" s="306"/>
      <c r="AV342" s="307"/>
      <c r="AW342" s="306"/>
      <c r="AX342" s="307"/>
      <c r="AY342" s="306"/>
      <c r="AZ342" s="308"/>
      <c r="BA342" s="306"/>
      <c r="BB342" s="308"/>
      <c r="BC342" s="306"/>
      <c r="BD342" s="308"/>
      <c r="BE342" s="306"/>
      <c r="BF342" s="308"/>
      <c r="BG342" s="306"/>
      <c r="BH342" s="308"/>
      <c r="BI342" s="306"/>
      <c r="BJ342" s="308"/>
      <c r="BK342" s="306"/>
      <c r="BL342" s="308"/>
      <c r="BM342" s="306"/>
      <c r="BN342" s="308"/>
      <c r="BO342" s="306"/>
      <c r="BP342" s="308"/>
      <c r="BQ342" s="306"/>
      <c r="BR342" s="308"/>
      <c r="BS342" s="306"/>
      <c r="BT342" s="308"/>
      <c r="BU342" s="306"/>
      <c r="BV342" s="307"/>
      <c r="BW342" s="306"/>
      <c r="BX342" s="307"/>
      <c r="BY342" s="306"/>
      <c r="BZ342" s="307"/>
      <c r="CA342" s="306"/>
      <c r="CB342" s="307"/>
      <c r="CC342" s="306"/>
      <c r="CD342" s="307"/>
      <c r="CE342" s="306"/>
      <c r="CF342" s="307"/>
      <c r="CG342" s="306"/>
      <c r="CH342" s="307"/>
      <c r="CI342" s="306"/>
      <c r="CJ342" s="307"/>
      <c r="CK342" s="306"/>
      <c r="CL342" s="307"/>
      <c r="CM342" s="306"/>
      <c r="CN342" s="307"/>
      <c r="CO342" s="307"/>
      <c r="CP342" s="307"/>
      <c r="CQ342" s="307"/>
      <c r="CR342" s="307"/>
      <c r="CS342" s="307"/>
      <c r="CT342" s="307"/>
      <c r="CU342" s="307"/>
      <c r="CV342" s="307"/>
      <c r="CW342" s="307"/>
      <c r="CX342" s="307"/>
      <c r="CY342" s="307"/>
      <c r="CZ342" s="307"/>
      <c r="DA342" s="307"/>
      <c r="DB342" s="307"/>
      <c r="DC342" s="307"/>
      <c r="DD342" s="307"/>
      <c r="DE342" s="307"/>
      <c r="DF342" s="307"/>
      <c r="DG342" s="307"/>
      <c r="DH342" s="307"/>
      <c r="DI342" s="307"/>
      <c r="DJ342" s="307"/>
      <c r="DK342" s="307"/>
      <c r="DL342" s="307"/>
      <c r="DM342" s="307"/>
      <c r="DN342" s="307"/>
      <c r="DO342" s="307"/>
      <c r="DP342" s="307"/>
      <c r="DQ342" s="307"/>
      <c r="DR342" s="307"/>
      <c r="DS342" s="307"/>
      <c r="DT342" s="307"/>
      <c r="DU342" s="307"/>
      <c r="DV342" s="307"/>
      <c r="DW342" s="307"/>
      <c r="DX342" s="307"/>
      <c r="DY342" s="307"/>
      <c r="DZ342" s="307"/>
      <c r="EA342" s="307"/>
      <c r="EB342" s="307"/>
      <c r="EC342" s="306"/>
      <c r="ED342" s="307"/>
      <c r="EE342" s="306"/>
      <c r="EF342" s="307"/>
      <c r="EG342" s="306"/>
      <c r="EH342" s="307"/>
      <c r="EI342" s="306"/>
      <c r="EJ342" s="307"/>
      <c r="EK342" s="306"/>
      <c r="EL342" s="307"/>
      <c r="EM342" s="306"/>
      <c r="EN342" s="307"/>
      <c r="EO342" s="306"/>
      <c r="EP342" s="307"/>
      <c r="EQ342" s="306"/>
      <c r="ER342" s="307"/>
      <c r="ES342" s="306"/>
      <c r="ET342" s="307"/>
      <c r="EU342" s="306"/>
      <c r="EV342" s="307"/>
      <c r="EW342" s="306"/>
      <c r="EX342" s="307"/>
      <c r="EY342" s="307"/>
      <c r="EZ342" s="315"/>
      <c r="FA342" s="306"/>
      <c r="FB342" s="306"/>
      <c r="FC342" s="307"/>
      <c r="FD342" s="306"/>
      <c r="FE342" s="307"/>
      <c r="FF342" s="306"/>
      <c r="FG342" s="307"/>
      <c r="FH342" s="306"/>
      <c r="FI342" s="307"/>
      <c r="FJ342" s="306"/>
      <c r="FK342" s="307"/>
      <c r="FL342" s="306"/>
      <c r="FM342" s="307"/>
      <c r="FN342" s="306"/>
      <c r="FO342" s="307"/>
      <c r="FP342" s="306"/>
      <c r="FQ342" s="308"/>
      <c r="FR342" s="306"/>
      <c r="FS342" s="308"/>
      <c r="FT342" s="306"/>
      <c r="FU342" s="308"/>
      <c r="FV342" s="306"/>
      <c r="FW342" s="308"/>
      <c r="FX342" s="306"/>
      <c r="FY342" s="308"/>
      <c r="FZ342" s="306"/>
      <c r="GA342" s="308"/>
      <c r="GB342" s="306"/>
      <c r="GC342" s="308"/>
      <c r="GD342" s="306"/>
      <c r="GE342" s="308"/>
      <c r="GF342" s="306"/>
      <c r="GG342" s="308"/>
      <c r="GH342" s="306"/>
      <c r="GI342" s="308"/>
      <c r="GJ342" s="306"/>
      <c r="GK342" s="308"/>
      <c r="GL342" s="306"/>
      <c r="GM342" s="308"/>
      <c r="GN342" s="306"/>
      <c r="GO342" s="308"/>
      <c r="GP342" s="306"/>
      <c r="GQ342" s="308"/>
      <c r="GR342" s="306"/>
      <c r="GS342" s="308"/>
      <c r="GT342" s="306"/>
      <c r="GU342" s="308"/>
      <c r="GV342" s="306"/>
      <c r="GW342" s="308"/>
      <c r="GX342" s="306"/>
      <c r="GY342" s="308"/>
      <c r="GZ342" s="309" t="str">
        <f t="shared" si="1348"/>
        <v/>
      </c>
      <c r="HA342" s="310"/>
      <c r="HB342" s="311"/>
      <c r="HC342"/>
      <c r="HD342"/>
      <c r="HE342"/>
      <c r="HF342"/>
      <c r="HG342"/>
      <c r="HH342"/>
    </row>
    <row r="343" spans="1:216" s="2" customFormat="1" ht="13.5" customHeight="1" x14ac:dyDescent="0.2">
      <c r="B343" s="54"/>
      <c r="C343" s="55"/>
      <c r="D343" s="63"/>
      <c r="E343" s="55"/>
      <c r="F343" s="63"/>
      <c r="G343" s="57"/>
      <c r="H343" s="63"/>
      <c r="I343" s="57"/>
      <c r="J343" s="63"/>
      <c r="K343" s="55"/>
      <c r="L343" s="63"/>
      <c r="M343" s="55"/>
      <c r="N343" s="63"/>
      <c r="O343" s="57"/>
      <c r="P343" s="63"/>
      <c r="Q343" s="57"/>
      <c r="R343" s="63"/>
      <c r="S343" s="55"/>
      <c r="T343" s="63"/>
      <c r="U343" s="55"/>
      <c r="V343" s="63"/>
      <c r="W343" s="57"/>
      <c r="X343" s="63"/>
      <c r="Y343" s="57"/>
      <c r="Z343" s="63"/>
      <c r="AA343" s="55"/>
      <c r="AB343" s="63"/>
      <c r="AC343" s="55"/>
      <c r="AD343" s="63"/>
      <c r="AE343" s="57"/>
      <c r="AF343" s="63"/>
      <c r="AG343" s="57"/>
      <c r="AH343" s="63"/>
      <c r="AI343" s="55"/>
      <c r="AJ343" s="63"/>
      <c r="AK343" s="55"/>
      <c r="AL343" s="63"/>
      <c r="AM343" s="57"/>
      <c r="AN343" s="63"/>
      <c r="AO343" s="59"/>
      <c r="AP343" s="63"/>
      <c r="AQ343" s="59"/>
      <c r="AR343" s="63"/>
      <c r="AS343" s="59"/>
      <c r="AT343" s="63"/>
      <c r="AU343" s="59"/>
      <c r="AV343" s="63"/>
      <c r="AW343" s="59"/>
      <c r="AX343" s="63"/>
      <c r="AY343" s="59"/>
      <c r="AZ343" s="65"/>
      <c r="BA343" s="59"/>
      <c r="BB343" s="65"/>
      <c r="BC343" s="59"/>
      <c r="BD343" s="65"/>
      <c r="BE343" s="59"/>
      <c r="BF343" s="65"/>
      <c r="BG343" s="59"/>
      <c r="BH343" s="65"/>
      <c r="BI343" s="59"/>
      <c r="BJ343" s="65"/>
      <c r="BK343" s="59"/>
      <c r="BL343" s="65"/>
      <c r="BM343" s="59"/>
      <c r="BN343" s="65"/>
      <c r="BO343" s="59"/>
      <c r="BP343" s="65"/>
      <c r="BQ343" s="59"/>
      <c r="BR343" s="65"/>
      <c r="BS343" s="59"/>
      <c r="BT343" s="65"/>
      <c r="BU343" s="59"/>
      <c r="BV343" s="65"/>
      <c r="BW343" s="59"/>
      <c r="BX343" s="65"/>
      <c r="BY343" s="59"/>
      <c r="BZ343" s="65"/>
      <c r="CA343" s="59"/>
      <c r="CB343" s="65"/>
      <c r="CC343" s="59"/>
      <c r="CD343" s="65"/>
      <c r="CE343" s="59"/>
      <c r="CF343" s="65"/>
      <c r="CG343" s="59"/>
      <c r="CH343" s="65"/>
      <c r="CI343" s="59"/>
      <c r="CJ343" s="65"/>
      <c r="CK343" s="59"/>
      <c r="CL343" s="65"/>
      <c r="CM343" s="59"/>
      <c r="CN343" s="65"/>
      <c r="CO343" s="59"/>
      <c r="CP343" s="65"/>
      <c r="CQ343" s="59"/>
      <c r="CR343" s="65"/>
      <c r="CS343" s="59"/>
      <c r="CT343" s="65"/>
      <c r="CU343" s="59"/>
      <c r="CV343" s="65"/>
      <c r="CW343" s="59"/>
      <c r="CX343" s="65"/>
      <c r="CY343" s="59"/>
      <c r="CZ343" s="65"/>
      <c r="DA343" s="59"/>
      <c r="DB343" s="65"/>
      <c r="DC343" s="59"/>
      <c r="DD343" s="65"/>
      <c r="DE343" s="59"/>
      <c r="DF343" s="65"/>
      <c r="DG343" s="59"/>
      <c r="DH343" s="65"/>
      <c r="DI343" s="59"/>
      <c r="DJ343" s="65"/>
      <c r="DK343" s="59"/>
      <c r="DL343" s="65"/>
      <c r="DM343" s="59"/>
      <c r="DN343" s="65"/>
      <c r="DO343" s="59"/>
      <c r="DP343" s="65"/>
      <c r="DQ343" s="59"/>
      <c r="DR343" s="65"/>
      <c r="DS343" s="59"/>
      <c r="DT343" s="65"/>
      <c r="DU343" s="59"/>
      <c r="DV343" s="65"/>
      <c r="DW343" s="59"/>
      <c r="DX343" s="65"/>
      <c r="DY343" s="59"/>
      <c r="DZ343" s="65"/>
      <c r="EA343" s="59"/>
      <c r="EB343" s="65"/>
      <c r="EC343" s="57"/>
      <c r="ED343" s="65"/>
      <c r="EE343" s="57"/>
      <c r="EF343" s="65"/>
      <c r="EG343" s="57"/>
      <c r="EH343" s="65"/>
      <c r="EI343" s="57"/>
      <c r="EJ343" s="65"/>
      <c r="EK343" s="57"/>
      <c r="EL343" s="65"/>
      <c r="EM343" s="57"/>
      <c r="EN343" s="65"/>
      <c r="EO343" s="57"/>
      <c r="EP343" s="65"/>
      <c r="EQ343" s="57"/>
      <c r="ER343" s="65"/>
      <c r="ES343" s="57"/>
      <c r="ET343" s="65"/>
      <c r="EU343" s="57"/>
      <c r="EV343" s="65"/>
      <c r="EW343" s="57"/>
      <c r="EX343" s="65"/>
      <c r="EY343" s="65"/>
      <c r="EZ343" s="317"/>
      <c r="FA343" s="59"/>
      <c r="FB343" s="55"/>
      <c r="FC343" s="63"/>
      <c r="FD343" s="55"/>
      <c r="FE343" s="65"/>
      <c r="FF343" s="55"/>
      <c r="FG343" s="65"/>
      <c r="FH343" s="55"/>
      <c r="FI343" s="65"/>
      <c r="FJ343" s="57"/>
      <c r="FK343" s="65"/>
      <c r="FL343" s="57"/>
      <c r="FM343" s="65"/>
      <c r="FN343" s="57"/>
      <c r="FO343" s="65"/>
      <c r="FP343" s="57"/>
      <c r="FQ343" s="65"/>
      <c r="FR343" s="75"/>
      <c r="FS343" s="65"/>
      <c r="FT343" s="75"/>
      <c r="FU343" s="65"/>
      <c r="FV343" s="75"/>
      <c r="FW343" s="65"/>
      <c r="FX343" s="75"/>
      <c r="FY343" s="65"/>
      <c r="FZ343" s="75"/>
      <c r="GA343" s="65"/>
      <c r="GB343" s="75"/>
      <c r="GC343" s="65"/>
      <c r="GD343" s="75"/>
      <c r="GE343" s="65"/>
      <c r="GF343" s="75"/>
      <c r="GG343" s="65"/>
      <c r="GH343" s="75"/>
      <c r="GI343" s="65"/>
      <c r="GJ343" s="75"/>
      <c r="GK343" s="65"/>
      <c r="GL343" s="75"/>
      <c r="GM343" s="65"/>
      <c r="GN343" s="75"/>
      <c r="GO343" s="65"/>
      <c r="GP343" s="75"/>
      <c r="GQ343" s="65"/>
      <c r="GR343" s="57"/>
      <c r="GS343" s="65"/>
      <c r="GT343" s="57"/>
      <c r="GU343" s="65"/>
      <c r="GV343" s="57"/>
      <c r="GW343" s="65"/>
      <c r="GX343" s="57"/>
      <c r="GY343" s="65"/>
      <c r="GZ343" s="67" t="str">
        <f t="shared" si="1348"/>
        <v/>
      </c>
      <c r="HA343" s="279"/>
      <c r="HB343" s="57"/>
      <c r="HC343"/>
      <c r="HD343"/>
      <c r="HE343"/>
      <c r="HF343"/>
      <c r="HG343"/>
      <c r="HH343"/>
    </row>
    <row r="344" spans="1:216" s="2" customFormat="1" ht="13.5" hidden="1" customHeight="1" outlineLevel="1" x14ac:dyDescent="0.2">
      <c r="A344" s="4" t="s">
        <v>126</v>
      </c>
      <c r="B344" s="54" t="s">
        <v>375</v>
      </c>
      <c r="C344" s="153">
        <f>0.075/2</f>
        <v>3.7499999999999999E-2</v>
      </c>
      <c r="D344" s="63"/>
      <c r="E344" s="153">
        <f>0.085/2</f>
        <v>4.2500000000000003E-2</v>
      </c>
      <c r="F344" s="63"/>
      <c r="G344" s="153">
        <f>0.085/2</f>
        <v>4.2500000000000003E-2</v>
      </c>
      <c r="H344" s="63"/>
      <c r="I344" s="153">
        <f>0.085/2</f>
        <v>4.2500000000000003E-2</v>
      </c>
      <c r="J344" s="63"/>
      <c r="K344" s="121">
        <v>4.2999999999999997E-2</v>
      </c>
      <c r="L344" s="63">
        <f>IF(ISERROR(K344/C344),"NM",IF(OR(K344/C344&lt;0.5,K344/C344&gt;2),"NM",(K344/C344-1)*100))</f>
        <v>14.666666666666671</v>
      </c>
      <c r="M344" s="121">
        <v>0.05</v>
      </c>
      <c r="N344" s="63">
        <f>IF(ISERROR(M344/E344),"NM",IF(OR(M344/E344&lt;0.5,M344/E344&gt;2),"NM",(M344/E344-1)*100))</f>
        <v>17.647058823529417</v>
      </c>
      <c r="O344" s="121">
        <v>0.05</v>
      </c>
      <c r="P344" s="63">
        <f>IF(ISERROR(O344/G344),"NM",IF(OR(O344/G344&lt;0.5,O344/G344&gt;2),"NM",(O344/G344-1)*100))</f>
        <v>17.647058823529417</v>
      </c>
      <c r="Q344" s="153">
        <v>0.05</v>
      </c>
      <c r="R344" s="63">
        <f>IF(ISERROR(Q344/I344),"NM",IF(OR(Q344/I344&lt;0.5,Q344/I344&gt;2),"NM",(Q344/I344-1)*100))</f>
        <v>17.647058823529417</v>
      </c>
      <c r="S344" s="121">
        <v>0.05</v>
      </c>
      <c r="T344" s="63">
        <f>IF(ISERROR(S344/K344),"NM",IF(OR(S344/K344&lt;0.5,S344/K344&gt;2),"NM",(S344/K344-1)*100))</f>
        <v>16.279069767441868</v>
      </c>
      <c r="U344" s="121">
        <v>0.06</v>
      </c>
      <c r="V344" s="63">
        <f>IF(ISERROR(U344/M344),"NM",IF(OR(U344/M344&lt;0.5,U344/M344&gt;2),"NM",(U344/M344-1)*100))</f>
        <v>19.999999999999996</v>
      </c>
      <c r="W344" s="121">
        <v>0.06</v>
      </c>
      <c r="X344" s="63">
        <f>IF(ISERROR(W344/O344),"NM",IF(OR(W344/O344&lt;0.5,W344/O344&gt;2),"NM",(W344/O344-1)*100))</f>
        <v>19.999999999999996</v>
      </c>
      <c r="Y344" s="121">
        <v>0.06</v>
      </c>
      <c r="Z344" s="63">
        <f>IF(ISERROR(Y344/Q344),"NM",IF(OR(Y344/Q344&lt;0.5,Y344/Q344&gt;2),"NM",(Y344/Q344-1)*100))</f>
        <v>19.999999999999996</v>
      </c>
      <c r="AA344" s="121">
        <v>7.0000000000000007E-2</v>
      </c>
      <c r="AB344" s="63">
        <f>IF(ISERROR(AA344/S344),"NM",IF(OR(AA344/S344&lt;0.5,AA344/S344&gt;2),"NM",(AA344/S344-1)*100))</f>
        <v>40.000000000000014</v>
      </c>
      <c r="AC344" s="121">
        <v>7.0000000000000007E-2</v>
      </c>
      <c r="AD344" s="63">
        <f>IF(ISERROR(AC344/U344),"NM",IF(OR(AC344/U344&lt;0.5,AC344/U344&gt;2),"NM",(AC344/U344-1)*100))</f>
        <v>16.666666666666675</v>
      </c>
      <c r="AE344" s="121">
        <v>0.08</v>
      </c>
      <c r="AF344" s="63">
        <f>IF(ISERROR(AE344/W344),"NM",IF(OR(AE344/W344&lt;0.5,AE344/W344&gt;2),"NM",(AE344/W344-1)*100))</f>
        <v>33.33333333333335</v>
      </c>
      <c r="AG344" s="121">
        <v>0.08</v>
      </c>
      <c r="AH344" s="63">
        <f>IF(ISERROR(AG344/Y344),"NM",IF(OR(AG344/Y344&lt;0.5,AG344/Y344&gt;2),"NM",(AG344/Y344-1)*100))</f>
        <v>33.33333333333335</v>
      </c>
      <c r="AI344" s="122">
        <v>9.5000000000000001E-2</v>
      </c>
      <c r="AJ344" s="63">
        <f>IF(ISERROR(AI344/AA344),"NM",IF(OR(AI344/AA344&lt;0.5,AI344/AA344&gt;2),"NM",(AI344/AA344-1)*100))</f>
        <v>35.714285714285701</v>
      </c>
      <c r="AK344" s="122">
        <v>9.5000000000000001E-2</v>
      </c>
      <c r="AL344" s="63">
        <f>IF(ISERROR(AK344/AC344),"NM",IF(OR(AK344/AC344&lt;0.5,AK344/AC344&gt;2),"NM",(AK344/AC344-1)*100))</f>
        <v>35.714285714285701</v>
      </c>
      <c r="AM344" s="122">
        <v>9.5000000000000001E-2</v>
      </c>
      <c r="AN344" s="63">
        <f>IF(ISERROR(AM344/AE344),"NM",IF(OR(AM344/AE344&lt;0.5,AM344/AE344&gt;2),"NM",(AM344/AE344-1)*100))</f>
        <v>18.75</v>
      </c>
      <c r="AO344" s="122">
        <v>9.5000000000000001E-2</v>
      </c>
      <c r="AP344" s="63">
        <f>IF(ISERROR(AO344/AG344),"NM",IF(OR(AO344/AG344&lt;0.5,AO344/AG344&gt;2),"NM",(AO344/AG344-1)*100))</f>
        <v>18.75</v>
      </c>
      <c r="AQ344" s="122">
        <v>0.11</v>
      </c>
      <c r="AR344" s="63">
        <f>IF(ISERROR(AQ344/AI344),"NM",IF(OR(AQ344/AI344&lt;0.5,AQ344/AI344&gt;2),"NM",(AQ344/AI344-1)*100))</f>
        <v>15.789473684210531</v>
      </c>
      <c r="AS344" s="122">
        <v>0.11</v>
      </c>
      <c r="AT344" s="63">
        <f>IF(ISERROR(AS344/AK344),"NM",IF(OR(AS344/AK344&lt;0.5,AS344/AK344&gt;2),"NM",(AS344/AK344-1)*100))</f>
        <v>15.789473684210531</v>
      </c>
      <c r="AU344" s="122">
        <v>0.11</v>
      </c>
      <c r="AV344" s="63">
        <f>IF(ISERROR(AU344/AM344),"NM",IF(OR(AU344/AM344&lt;0.5,AU344/AM344&gt;2),"NM",(AU344/AM344-1)*100))</f>
        <v>15.789473684210531</v>
      </c>
      <c r="AW344" s="122">
        <v>0.11</v>
      </c>
      <c r="AX344" s="63">
        <f>IF(ISERROR(AW344/AO344),"NM",IF(OR(AW344/AO344&lt;0.5,AW344/AO344&gt;2),"NM",(AW344/AO344-1)*100))</f>
        <v>15.789473684210531</v>
      </c>
      <c r="AY344" s="122">
        <v>0.13</v>
      </c>
      <c r="AZ344" s="65">
        <f>IF(ISERROR(AY344/AQ344),"NM",IF(OR(AY344/AQ344&lt;0.5,AY344/AQ344&gt;2),"NM",(AY344/AQ344-1)*100))</f>
        <v>18.181818181818187</v>
      </c>
      <c r="BA344" s="122">
        <v>0.13</v>
      </c>
      <c r="BB344" s="65">
        <f>IF(ISERROR(BA344/AS344),"NM",IF(OR(BA344/AS344&lt;0.5,BA344/AS344&gt;2),"NM",(BA344/AS344-1)*100))</f>
        <v>18.181818181818187</v>
      </c>
      <c r="BC344" s="122">
        <v>0.13</v>
      </c>
      <c r="BD344" s="65">
        <f>IF(ISERROR(BC344/AU344),"NM",IF(OR(BC344/AU344&lt;0.5,BC344/AU344&gt;2),"NM",(BC344/AU344-1)*100))</f>
        <v>18.181818181818187</v>
      </c>
      <c r="BE344" s="122">
        <v>0.16</v>
      </c>
      <c r="BF344" s="65">
        <f>IF(ISERROR(BE344/AW344),"NM",IF(OR(BE344/AW344&lt;0.5,BE344/AW344&gt;2),"NM",(BE344/AW344-1)*100))</f>
        <v>45.45454545454546</v>
      </c>
      <c r="BG344" s="122">
        <v>0.185</v>
      </c>
      <c r="BH344" s="65">
        <f>IF(ISERROR(BG344/AY344),"NM",IF(OR(BG344/AY344&lt;0.5,BG344/AY344&gt;2),"NM",(BG344/AY344-1)*100))</f>
        <v>42.307692307692292</v>
      </c>
      <c r="BI344" s="122">
        <v>0.20499999999999999</v>
      </c>
      <c r="BJ344" s="65">
        <f>IF(ISERROR(BI344/BA344),"NM",IF(OR(BI344/BA344&lt;0.5,BI344/BA344&gt;2),"NM",(BI344/BA344-1)*100))</f>
        <v>57.692307692307686</v>
      </c>
      <c r="BK344" s="122">
        <v>0.20499999999999999</v>
      </c>
      <c r="BL344" s="65">
        <f>IF(ISERROR(BK344/BC344),"NM",IF(OR(BK344/BC344&lt;0.5,BK344/BC344&gt;2),"NM",(BK344/BC344-1)*100))</f>
        <v>57.692307692307686</v>
      </c>
      <c r="BM344" s="122">
        <v>0.20499999999999999</v>
      </c>
      <c r="BN344" s="65">
        <f>IF(ISERROR(BM344/BE344),"NM",IF(OR(BM344/BE344&lt;0.5,BM344/BE344&gt;2),"NM",(BM344/BE344-1)*100))</f>
        <v>28.125</v>
      </c>
      <c r="BO344" s="122">
        <v>0.24</v>
      </c>
      <c r="BP344" s="65">
        <f>IF(ISERROR(BO344/BG344),"NM",IF(OR(BO344/BG344&lt;0.5,BO344/BG344&gt;2),"NM",(BO344/BG344-1)*100))</f>
        <v>29.729729729729737</v>
      </c>
      <c r="BQ344" s="122">
        <v>0.24</v>
      </c>
      <c r="BR344" s="65">
        <f>IF(ISERROR(BQ344/BI344),"NM",IF(OR(BQ344/BI344&lt;0.5,BQ344/BI344&gt;2),"NM",(BQ344/BI344-1)*100))</f>
        <v>17.073170731707311</v>
      </c>
      <c r="BS344" s="122">
        <v>0.24</v>
      </c>
      <c r="BT344" s="65">
        <f>IF(ISERROR(BS344/BK344),"NM",IF(OR(BS344/BK344&lt;0.5,BS344/BK344&gt;2),"NM",(BS344/BK344-1)*100))</f>
        <v>17.073170731707311</v>
      </c>
      <c r="BU344" s="122">
        <v>0.24</v>
      </c>
      <c r="BV344" s="65">
        <f>IF(ISERROR(BU344/BM344),"NM",IF(OR(BU344/BM344&lt;0.5,BU344/BM344&gt;2),"NM",(BU344/BM344-1)*100))</f>
        <v>17.073170731707311</v>
      </c>
      <c r="BW344" s="122">
        <v>0.28000000000000003</v>
      </c>
      <c r="BX344" s="65">
        <f>IF(ISERROR(BW344/BO344),"NM",IF(OR(BW344/BO344&lt;0.5,BW344/BO344&gt;2),"NM",(BW344/BO344-1)*100))</f>
        <v>16.666666666666675</v>
      </c>
      <c r="BY344" s="122">
        <v>0.28000000000000003</v>
      </c>
      <c r="BZ344" s="65">
        <f>IF(ISERROR(BY344/BQ344),"NM",IF(OR(BY344/BQ344&lt;0.5,BY344/BQ344&gt;2),"NM",(BY344/BQ344-1)*100))</f>
        <v>16.666666666666675</v>
      </c>
      <c r="CA344" s="122">
        <v>0.28000000000000003</v>
      </c>
      <c r="CB344" s="65">
        <f>IF(ISERROR(CA344/BS344),"NM",IF(OR(CA344/BS344&lt;0.5,CA344/BS344&gt;2),"NM",(CA344/BS344-1)*100))</f>
        <v>16.666666666666675</v>
      </c>
      <c r="CC344" s="122">
        <v>0.28000000000000003</v>
      </c>
      <c r="CD344" s="65">
        <f>IF(ISERROR(CC344/BU344),"NM",IF(OR(CC344/BU344&lt;0.5,CC344/BU344&gt;2),"NM",(CC344/BU344-1)*100))</f>
        <v>16.666666666666675</v>
      </c>
      <c r="CE344" s="122">
        <v>0.28000000000000003</v>
      </c>
      <c r="CF344" s="65">
        <f>IF(ISERROR(CE344/BW344),"NM",IF(OR(CE344/BW344&lt;0.5,CE344/BW344&gt;2),"NM",(CE344/BW344-1)*100))</f>
        <v>0</v>
      </c>
      <c r="CG344" s="122">
        <v>0.28000000000000003</v>
      </c>
      <c r="CH344" s="65">
        <f>IF(ISERROR(CG344/BY344),"NM",IF(OR(CG344/BY344&lt;0.5,CG344/BY344&gt;2),"NM",(CG344/BY344-1)*100))</f>
        <v>0</v>
      </c>
      <c r="CI344" s="122">
        <v>0.28000000000000003</v>
      </c>
      <c r="CJ344" s="65">
        <f>IF(ISERROR(CI344/CA344),"NM",IF(OR(CI344/CA344&lt;0.5,CI344/CA344&gt;2),"NM",(CI344/CA344-1)*100))</f>
        <v>0</v>
      </c>
      <c r="CK344" s="122">
        <v>0.3</v>
      </c>
      <c r="CL344" s="65">
        <f>IF(ISERROR(CK344/CC344),"NM",IF(OR(CK344/CC344&lt;0.5,CK344/CC344&gt;2),"NM",(CK344/CC344-1)*100))</f>
        <v>7.1428571428571397</v>
      </c>
      <c r="CM344" s="122">
        <v>0.3</v>
      </c>
      <c r="CN344" s="65">
        <f>IF(ISERROR(CM344/CE344),"NM",IF(OR(CM344/CE344&lt;0.5,CM344/CE344&gt;2),"NM",(CM344/CE344-1)*100))</f>
        <v>7.1428571428571397</v>
      </c>
      <c r="CO344" s="122">
        <v>0.3</v>
      </c>
      <c r="CP344" s="65">
        <f>IF(ISERROR(CO344/CG344),"NM",IF(OR(CO344/CG344&lt;0.5,CO344/CG344&gt;2),"NM",(CO344/CG344-1)*100))</f>
        <v>7.1428571428571397</v>
      </c>
      <c r="CQ344" s="122">
        <v>0.3</v>
      </c>
      <c r="CR344" s="65">
        <f>IF(ISERROR(CQ344/CI344),"NM",IF(OR(CQ344/CI344&lt;0.5,CQ344/CI344&gt;2),"NM",(CQ344/CI344-1)*100))</f>
        <v>7.1428571428571397</v>
      </c>
      <c r="CS344" s="122">
        <v>0.33</v>
      </c>
      <c r="CT344" s="65">
        <f>IF(ISERROR(CS344/CK344),"NM",IF(OR(CS344/CK344&lt;0.5,CS344/CK344&gt;2),"NM",(CS344/CK344-1)*100))</f>
        <v>10.000000000000009</v>
      </c>
      <c r="CU344" s="122">
        <v>0.33</v>
      </c>
      <c r="CV344" s="65">
        <f>IF(ISERROR(CU344/CM344),"NM",IF(OR(CU344/CM344&lt;0.5,CU344/CM344&gt;2),"NM",(CU344/CM344-1)*100))</f>
        <v>10.000000000000009</v>
      </c>
      <c r="CW344" s="122">
        <v>0.33</v>
      </c>
      <c r="CX344" s="65">
        <f>IF(ISERROR(CW344/CO344),"NM",IF(OR(CW344/CO344&lt;0.5,CW344/CO344&gt;2),"NM",(CW344/CO344-1)*100))</f>
        <v>10.000000000000009</v>
      </c>
      <c r="CY344" s="122">
        <v>0.33</v>
      </c>
      <c r="CZ344" s="65">
        <f>IF(ISERROR(CY344/CQ344),"NM",IF(OR(CY344/CQ344&lt;0.5,CY344/CQ344&gt;2),"NM",(CY344/CQ344-1)*100))</f>
        <v>10.000000000000009</v>
      </c>
      <c r="DA344" s="122">
        <v>0.35</v>
      </c>
      <c r="DB344" s="65">
        <f>IF(ISERROR(DA344/CS344),"NM",IF(OR(DA344/CS344&lt;0.5,DA344/CS344&gt;2),"NM",(DA344/CS344-1)*100))</f>
        <v>6.0606060606060552</v>
      </c>
      <c r="DC344" s="122">
        <v>0.35</v>
      </c>
      <c r="DD344" s="65">
        <f>IF(ISERROR(DC344/CU344),"NM",IF(OR(DC344/CU344&lt;0.5,DC344/CU344&gt;2),"NM",(DC344/CU344-1)*100))</f>
        <v>6.0606060606060552</v>
      </c>
      <c r="DE344" s="122">
        <v>0.35</v>
      </c>
      <c r="DF344" s="65">
        <f>IF(ISERROR(DE344/CW344),"NM",IF(OR(DE344/CW344&lt;0.5,DE344/CW344&gt;2),"NM",(DE344/CW344-1)*100))</f>
        <v>6.0606060606060552</v>
      </c>
      <c r="DG344" s="122">
        <v>0.35</v>
      </c>
      <c r="DH344" s="65">
        <f>IF(ISERROR(DG344/CY344),"NM",IF(OR(DG344/CY344&lt;0.5,DG344/CY344&gt;2),"NM",(DG344/CY344-1)*100))</f>
        <v>6.0606060606060552</v>
      </c>
      <c r="DI344" s="122">
        <v>0.37</v>
      </c>
      <c r="DJ344" s="65">
        <f>IF(ISERROR(DI344/DA344),"NM",IF(OR(DI344/DA344&lt;0.5,DI344/DA344&gt;2),"NM",(DI344/DA344-1)*100))</f>
        <v>5.7142857142857162</v>
      </c>
      <c r="DK344" s="122">
        <v>0.37</v>
      </c>
      <c r="DL344" s="65">
        <f>IF(ISERROR(DK344/DC344),"NM",IF(OR(DK344/DC344&lt;0.5,DK344/DC344&gt;2),"NM",(DK344/DC344-1)*100))</f>
        <v>5.7142857142857162</v>
      </c>
      <c r="DM344" s="122">
        <v>0.37</v>
      </c>
      <c r="DN344" s="65">
        <f>IF(ISERROR(DM344/DE344),"NM",IF(OR(DM344/DE344&lt;0.5,DM344/DE344&gt;2),"NM",(DM344/DE344-1)*100))</f>
        <v>5.7142857142857162</v>
      </c>
      <c r="DO344" s="122">
        <v>0.37</v>
      </c>
      <c r="DP344" s="65">
        <f>IF(ISERROR(DO344/DG344),"NM",IF(OR(DO344/DG344&lt;0.5,DO344/DG344&gt;2),"NM",(DO344/DG344-1)*100))</f>
        <v>5.7142857142857162</v>
      </c>
      <c r="DQ344" s="122">
        <v>0.39</v>
      </c>
      <c r="DR344" s="65">
        <f>IF(ISERROR(DQ344/DI344),"NM",IF(OR(DQ344/DI344&lt;0.5,DQ344/DI344&gt;2),"NM",(DQ344/DI344-1)*100))</f>
        <v>5.4054054054054168</v>
      </c>
      <c r="DS344" s="122">
        <v>0.39</v>
      </c>
      <c r="DT344" s="65">
        <f>IF(ISERROR(DS344/DK344),"NM",IF(OR(DS344/DK344&lt;0.5,DS344/DK344&gt;2),"NM",(DS344/DK344-1)*100))</f>
        <v>5.4054054054054168</v>
      </c>
      <c r="DU344" s="122">
        <v>0.39</v>
      </c>
      <c r="DV344" s="65">
        <f>IF(ISERROR(DU344/DM344),"NM",IF(OR(DU344/DM344&lt;0.5,DU344/DM344&gt;2),"NM",(DU344/DM344-1)*100))</f>
        <v>5.4054054054054168</v>
      </c>
      <c r="DW344" s="122">
        <v>0.39</v>
      </c>
      <c r="DX344" s="65">
        <f>IF(ISERROR(DW344/DO344),"NM",IF(OR(DW344/DO344&lt;0.5,DW344/DO344&gt;2),"NM",(DW344/DO344-1)*100))</f>
        <v>5.4054054054054168</v>
      </c>
      <c r="DY344" s="122">
        <v>0.41</v>
      </c>
      <c r="DZ344" s="65">
        <f>IF(ISERROR(DY344/DQ344),"NM",IF(OR(DY344/DQ344&lt;0.5,DY344/DQ344&gt;2),"NM",(DY344/DQ344-1)*100))</f>
        <v>5.12820512820511</v>
      </c>
      <c r="EA344" s="122">
        <v>0.41</v>
      </c>
      <c r="EB344" s="65">
        <f>IF(ISERROR(EA344/DS344),"NM",IF(OR(EA344/DS344&lt;0.5,EA344/DS344&gt;2),"NM",(EA344/DS344-1)*100))</f>
        <v>5.12820512820511</v>
      </c>
      <c r="EC344" s="121">
        <f>EA344</f>
        <v>0.41</v>
      </c>
      <c r="ED344" s="65">
        <f>IF(ISERROR(EC344/DU344),"NM",IF(OR(EC344/DU344&lt;0.5,EC344/DU344&gt;2),"NM",(EC344/DU344-1)*100))</f>
        <v>5.12820512820511</v>
      </c>
      <c r="EE344" s="121">
        <f>EC344</f>
        <v>0.41</v>
      </c>
      <c r="EF344" s="65">
        <f>IF(ISERROR(EE344/DW344),"NM",IF(OR(EE344/DW344&lt;0.5,EE344/DW344&gt;2),"NM",(EE344/DW344-1)*100))</f>
        <v>5.12820512820511</v>
      </c>
      <c r="EG344" s="121">
        <v>0.43</v>
      </c>
      <c r="EH344" s="65">
        <f>IF(ISERROR(EG344/DY344),"NM",IF(OR(EG344/DY344&lt;0.5,EG344/DY344&gt;2),"NM",(EG344/DY344-1)*100))</f>
        <v>4.8780487804878092</v>
      </c>
      <c r="EI344" s="121">
        <v>0.43</v>
      </c>
      <c r="EJ344" s="65">
        <f>IF(ISERROR(EI344/EA344),"NM",IF(OR(EI344/EA344&lt;0.5,EI344/EA344&gt;2),"NM",(EI344/EA344-1)*100))</f>
        <v>4.8780487804878092</v>
      </c>
      <c r="EK344" s="121">
        <v>0.43</v>
      </c>
      <c r="EL344" s="65">
        <f>IF(ISERROR(EK344/EC344),"NM",IF(OR(EK344/EC344&lt;0.5,EK344/EC344&gt;2),"NM",(EK344/EC344-1)*100))</f>
        <v>4.8780487804878092</v>
      </c>
      <c r="EM344" s="121">
        <v>0.43</v>
      </c>
      <c r="EN344" s="65">
        <f>IF(ISERROR(EM344/EE344),"NM",IF(OR(EM344/EE344&lt;0.5,EM344/EE344&gt;2),"NM",(EM344/EE344-1)*100))</f>
        <v>4.8780487804878092</v>
      </c>
      <c r="EO344" s="121">
        <v>0.45</v>
      </c>
      <c r="EP344" s="65">
        <f>IF(ISERROR(EO344/EG344),"NM",IF(OR(EO344/EG344&lt;0.5,EO344/EG344&gt;2),"NM",(EO344/EG344-1)*100))</f>
        <v>4.6511627906976827</v>
      </c>
      <c r="EQ344" s="694">
        <v>0.52</v>
      </c>
      <c r="ER344" s="65">
        <f>IF(ISERROR(EQ344/EI344),"NM",IF(OR(EQ344/EI344&lt;0.5,EQ344/EI344&gt;2),"NM",(EQ344/EI344-1)*100))</f>
        <v>20.930232558139551</v>
      </c>
      <c r="ES344" s="121">
        <f>EQ344</f>
        <v>0.52</v>
      </c>
      <c r="ET344" s="65">
        <f>IF(ISERROR(ES344/EK344),"NM",IF(OR(ES344/EK344&lt;0.5,ES344/EK344&gt;2),"NM",(ES344/EK344-1)*100))</f>
        <v>20.930232558139551</v>
      </c>
      <c r="EU344" s="121">
        <f>ES344</f>
        <v>0.52</v>
      </c>
      <c r="EV344" s="65">
        <f>IF(ISERROR(EU344/EM344),"NM",IF(OR(EU344/EM344&lt;0.5,EU344/EM344&gt;2),"NM",(EU344/EM344-1)*100))</f>
        <v>20.930232558139551</v>
      </c>
      <c r="EW344" s="121">
        <f>EQ344*1.05</f>
        <v>0.54600000000000004</v>
      </c>
      <c r="EX344" s="65">
        <f>IF(ISERROR(EW344/EO344),"NM",IF(OR(EW344/EO344&lt;0.5,EW344/EO344&gt;2),"NM",(EW344/EO344-1)*100))</f>
        <v>21.333333333333336</v>
      </c>
      <c r="EY344" s="65"/>
      <c r="EZ344" s="317"/>
      <c r="FA344" s="59"/>
      <c r="FB344" s="153">
        <f>0.253/2</f>
        <v>0.1265</v>
      </c>
      <c r="FC344" s="63"/>
      <c r="FD344" s="153">
        <f>0.29/2</f>
        <v>0.14499999999999999</v>
      </c>
      <c r="FE344" s="65">
        <f>IF(ISERROR(FD344/FB344),"NM",IF(OR(FD344/FB344&lt;0.5,FD344/FB344&gt;2),"NM",(FD344/FB344-1)*100))</f>
        <v>14.624505928853736</v>
      </c>
      <c r="FF344" s="139">
        <f>C344+E344+G344+I344</f>
        <v>0.16500000000000001</v>
      </c>
      <c r="FG344" s="65">
        <f>IF(ISERROR(FF344/FD344),"NM",IF(OR(FF344/FD344&lt;0.5,FF344/FD344&gt;2),"NM",(FF344/FD344-1)*100))</f>
        <v>13.793103448275868</v>
      </c>
      <c r="FH344" s="139">
        <f>K344+M344+O344+Q344</f>
        <v>0.193</v>
      </c>
      <c r="FI344" s="65">
        <f>IF(ISERROR(FH344/FF344),"NM",IF(OR(FH344/FF344&lt;0.5,FH344/FF344&gt;2),"NM",(FH344/FF344-1)*100))</f>
        <v>16.969696969696969</v>
      </c>
      <c r="FJ344" s="139">
        <f>S344+U344+W344+Y344</f>
        <v>0.22999999999999998</v>
      </c>
      <c r="FK344" s="65">
        <f>IF(ISERROR(FJ344/FH344),"NM",IF(OR(FJ344/FH344&lt;0.5,FJ344/FH344&gt;2),"NM",(FJ344/FH344-1)*100))</f>
        <v>19.170984455958529</v>
      </c>
      <c r="FL344" s="139">
        <f>AA344+AC344+AE344+AG344</f>
        <v>0.30000000000000004</v>
      </c>
      <c r="FM344" s="65">
        <f>IF(ISERROR(FL344/FJ344),"NM",IF(OR(FL344/FJ344&lt;0.5,FL344/FJ344&gt;2),"NM",(FL344/FJ344-1)*100))</f>
        <v>30.434782608695677</v>
      </c>
      <c r="FN344" s="139">
        <f>AI344+AK344+AM344+AO344</f>
        <v>0.38</v>
      </c>
      <c r="FO344" s="65">
        <f>IF(ISERROR(FN344/FL344),"NM",IF(OR(FN344/FL344&lt;0.5,FN344/FL344&gt;2),"NM",(FN344/FL344-1)*100))</f>
        <v>26.666666666666639</v>
      </c>
      <c r="FP344" s="139">
        <f>AQ344+AS344+AU344+AW344</f>
        <v>0.44</v>
      </c>
      <c r="FQ344" s="65">
        <f>IF(ISERROR(FP344/FN344),"NM",IF(OR(FP344/FN344&lt;0.5,FP344/FN344&gt;2),"NM",(FP344/FN344-1)*100))</f>
        <v>15.789473684210531</v>
      </c>
      <c r="FR344" s="193">
        <f>AY344+BA344+BC344+BE344</f>
        <v>0.55000000000000004</v>
      </c>
      <c r="FS344" s="65">
        <f>IF(ISERROR(FR344/FP344),"NM",IF(OR(FR344/FP344&lt;0.5,FR344/FP344&gt;2),"NM",(FR344/FP344-1)*100))</f>
        <v>25</v>
      </c>
      <c r="FT344" s="193">
        <f>BG344+BI344+BK344+BM344</f>
        <v>0.79999999999999993</v>
      </c>
      <c r="FU344" s="65">
        <f>IF(ISERROR(FT344/FR344),"NM",IF(OR(FT344/FR344&lt;0.5,FT344/FR344&gt;2),"NM",(FT344/FR344-1)*100))</f>
        <v>45.454545454545439</v>
      </c>
      <c r="FV344" s="193">
        <f>BO344+BQ344+BS344+BU344</f>
        <v>0.96</v>
      </c>
      <c r="FW344" s="65">
        <f>IF(ISERROR(FV344/FT344),"NM",IF(OR(FV344/FT344&lt;0.5,FV344/FT344&gt;2),"NM",(FV344/FT344-1)*100))</f>
        <v>19.999999999999996</v>
      </c>
      <c r="FX344" s="193">
        <f>BW344+BY344+CA344+CC344</f>
        <v>1.1200000000000001</v>
      </c>
      <c r="FY344" s="65">
        <f>IF(ISERROR(FX344/FV344),"NM",IF(OR(FX344/FV344&lt;0.5,FX344/FV344&gt;2),"NM",(FX344/FV344-1)*100))</f>
        <v>16.666666666666675</v>
      </c>
      <c r="FZ344" s="193">
        <f>CE344+CG344+CI344+CK344</f>
        <v>1.1400000000000001</v>
      </c>
      <c r="GA344" s="65">
        <f>IF(ISERROR(FZ344/FX344),"NM",IF(OR(FZ344/FX344&lt;0.5,FZ344/FX344&gt;2),"NM",(FZ344/FX344-1)*100))</f>
        <v>1.7857142857142794</v>
      </c>
      <c r="GB344" s="193">
        <f>CM344+CO344+CQ344+CS344</f>
        <v>1.23</v>
      </c>
      <c r="GC344" s="65">
        <f>IF(ISERROR(GB344/FZ344),"NM",IF(OR(GB344/FZ344&lt;0.5,GB344/FZ344&gt;2),"NM",(GB344/FZ344-1)*100))</f>
        <v>7.8947368421052433</v>
      </c>
      <c r="GD344" s="193">
        <f>CU344+CW344+CY344+DA344</f>
        <v>1.3399999999999999</v>
      </c>
      <c r="GE344" s="65">
        <f>IF(ISERROR(GD344/GB344),"NM",IF(OR(GD344/GB344&lt;0.5,GD344/GB344&gt;2),"NM",(GD344/GB344-1)*100))</f>
        <v>8.9430894308943021</v>
      </c>
      <c r="GF344" s="193">
        <f>DC344+DE344+DG344+DI344</f>
        <v>1.42</v>
      </c>
      <c r="GG344" s="65">
        <f>IF(ISERROR(GF344/GD344),"NM",IF(OR(GF344/GD344&lt;0.5,GF344/GD344&gt;2),"NM",(GF344/GD344-1)*100))</f>
        <v>5.9701492537313383</v>
      </c>
      <c r="GH344" s="193">
        <f>DK344+DM344+DO344+DQ344</f>
        <v>1.5</v>
      </c>
      <c r="GI344" s="65">
        <f>IF(ISERROR(GH344/GF344),"NM",IF(OR(GH344/GF344&lt;0.5,GH344/GF344&gt;2),"NM",(GH344/GF344-1)*100))</f>
        <v>5.6338028169014231</v>
      </c>
      <c r="GJ344" s="193">
        <f>DS344+DU344+DW344+DY344</f>
        <v>1.5799999999999998</v>
      </c>
      <c r="GK344" s="65">
        <f>IF(ISERROR(GJ344/GH344),"NM",IF(OR(GJ344/GH344&lt;0.5,GJ344/GH344&gt;2),"NM",(GJ344/GH344-1)*100))</f>
        <v>5.3333333333333233</v>
      </c>
      <c r="GL344" s="193">
        <f>EA344+EC344+EE344+EG344</f>
        <v>1.66</v>
      </c>
      <c r="GM344" s="65">
        <f>IF(ISERROR(GL344/GJ344),"NM",IF(OR(GL344/GJ344&lt;0.5,GL344/GJ344&gt;2),"NM",(GL344/GJ344-1)*100))</f>
        <v>5.0632911392405111</v>
      </c>
      <c r="GN344" s="193">
        <f>EI344+EK344+EM344+EO344</f>
        <v>1.74</v>
      </c>
      <c r="GO344" s="65">
        <f>IF(ISERROR(GN344/GL344),"NM",IF(OR(GN344/GL344&lt;0.5,GN344/GL344&gt;2),"NM",(GN344/GL344-1)*100))</f>
        <v>4.8192771084337505</v>
      </c>
      <c r="GP344" s="193">
        <f>EQ344+ES344+EU344+EW344</f>
        <v>2.1059999999999999</v>
      </c>
      <c r="GQ344" s="65">
        <f>IF(ISERROR(GP344/GN344),"NM",IF(OR(GP344/GN344&lt;0.5,GP344/GN344&gt;2),"NM",(GP344/GN344-1)*100))</f>
        <v>21.034482758620676</v>
      </c>
      <c r="GR344" s="121">
        <f>GP344*1.05</f>
        <v>2.2113</v>
      </c>
      <c r="GS344" s="65">
        <f>IF(ISERROR(GR344/GP344),"NM",IF(OR(GR344/GP344&lt;0.5,GR344/GP344&gt;2),"NM",(GR344/GP344-1)*100))</f>
        <v>5.0000000000000044</v>
      </c>
      <c r="GT344" s="121">
        <f>GR344*1.05</f>
        <v>2.3218650000000003</v>
      </c>
      <c r="GU344" s="65">
        <f>IF(ISERROR(GT344/GR344),"NM",IF(OR(GT344/GR344&lt;0.5,GT344/GR344&gt;2),"NM",(GT344/GR344-1)*100))</f>
        <v>5.0000000000000044</v>
      </c>
      <c r="GV344" s="121">
        <f>GT344*1.05</f>
        <v>2.4379582500000003</v>
      </c>
      <c r="GW344" s="65">
        <f>IF(ISERROR(GV344/GT344),"NM",IF(OR(GV344/GT344&lt;0.5,GV344/GT344&gt;2),"NM",(GV344/GT344-1)*100))</f>
        <v>5.0000000000000044</v>
      </c>
      <c r="GX344" s="121">
        <f>GV344*1.05</f>
        <v>2.5598561625000005</v>
      </c>
      <c r="GY344" s="65">
        <f>IF(ISERROR(GX344/GV344),"NM",IF(OR(GX344/GV344&lt;0.5,GX344/GV344&gt;2),"NM",(GX344/GV344-1)*100))</f>
        <v>5.0000000000000044</v>
      </c>
      <c r="GZ344" s="67">
        <f t="shared" ref="GZ344" si="1349">IF(ISERROR(((GX344/GN344)^0.2-1)*100),"",((GX344/GN344)^0.2-1)*100)</f>
        <v>8.0272356656168284</v>
      </c>
      <c r="HA344" s="280"/>
      <c r="HB344" s="57"/>
      <c r="HC344"/>
      <c r="HD344"/>
      <c r="HE344"/>
      <c r="HF344"/>
      <c r="HG344"/>
      <c r="HH344"/>
    </row>
    <row r="345" spans="1:216" s="2" customFormat="1" ht="13.5" customHeight="1" collapsed="1" x14ac:dyDescent="0.2">
      <c r="A345" s="4" t="s">
        <v>126</v>
      </c>
      <c r="B345" s="54" t="s">
        <v>375</v>
      </c>
      <c r="C345" s="153">
        <f>0.075/2</f>
        <v>3.7499999999999999E-2</v>
      </c>
      <c r="D345" s="63"/>
      <c r="E345" s="153">
        <f>0.085/2</f>
        <v>4.2500000000000003E-2</v>
      </c>
      <c r="F345" s="63"/>
      <c r="G345" s="153">
        <f>0.085/2</f>
        <v>4.2500000000000003E-2</v>
      </c>
      <c r="H345" s="63"/>
      <c r="I345" s="153">
        <f>0.085/2</f>
        <v>4.2500000000000003E-2</v>
      </c>
      <c r="J345" s="63"/>
      <c r="K345" s="121">
        <v>4.2999999999999997E-2</v>
      </c>
      <c r="L345" s="63">
        <f>IF(ISERROR(K345/C345),"NM",IF(OR(K345/C345&lt;0.5,K345/C345&gt;2),"NM",(K345/C345-1)*100))</f>
        <v>14.666666666666671</v>
      </c>
      <c r="M345" s="121">
        <v>0.05</v>
      </c>
      <c r="N345" s="63">
        <f>IF(ISERROR(M345/E345),"NM",IF(OR(M345/E345&lt;0.5,M345/E345&gt;2),"NM",(M345/E345-1)*100))</f>
        <v>17.647058823529417</v>
      </c>
      <c r="O345" s="121">
        <v>0.05</v>
      </c>
      <c r="P345" s="63">
        <f>IF(ISERROR(O345/G345),"NM",IF(OR(O345/G345&lt;0.5,O345/G345&gt;2),"NM",(O345/G345-1)*100))</f>
        <v>17.647058823529417</v>
      </c>
      <c r="Q345" s="153">
        <v>0.05</v>
      </c>
      <c r="R345" s="63">
        <f>IF(ISERROR(Q345/I345),"NM",IF(OR(Q345/I345&lt;0.5,Q345/I345&gt;2),"NM",(Q345/I345-1)*100))</f>
        <v>17.647058823529417</v>
      </c>
      <c r="S345" s="121">
        <v>0.05</v>
      </c>
      <c r="T345" s="63">
        <f>IF(ISERROR(S345/K345),"NM",IF(OR(S345/K345&lt;0.5,S345/K345&gt;2),"NM",(S345/K345-1)*100))</f>
        <v>16.279069767441868</v>
      </c>
      <c r="U345" s="121">
        <v>0.06</v>
      </c>
      <c r="V345" s="63">
        <f>IF(ISERROR(U345/M345),"NM",IF(OR(U345/M345&lt;0.5,U345/M345&gt;2),"NM",(U345/M345-1)*100))</f>
        <v>19.999999999999996</v>
      </c>
      <c r="W345" s="121">
        <v>0.06</v>
      </c>
      <c r="X345" s="63">
        <f>IF(ISERROR(W345/O345),"NM",IF(OR(W345/O345&lt;0.5,W345/O345&gt;2),"NM",(W345/O345-1)*100))</f>
        <v>19.999999999999996</v>
      </c>
      <c r="Y345" s="121">
        <v>0.06</v>
      </c>
      <c r="Z345" s="63">
        <f>IF(ISERROR(Y345/Q345),"NM",IF(OR(Y345/Q345&lt;0.5,Y345/Q345&gt;2),"NM",(Y345/Q345-1)*100))</f>
        <v>19.999999999999996</v>
      </c>
      <c r="AA345" s="121">
        <v>7.0000000000000007E-2</v>
      </c>
      <c r="AB345" s="63">
        <f>IF(ISERROR(AA345/S345),"NM",IF(OR(AA345/S345&lt;0.5,AA345/S345&gt;2),"NM",(AA345/S345-1)*100))</f>
        <v>40.000000000000014</v>
      </c>
      <c r="AC345" s="121">
        <v>7.0000000000000007E-2</v>
      </c>
      <c r="AD345" s="63">
        <f>IF(ISERROR(AC345/U345),"NM",IF(OR(AC345/U345&lt;0.5,AC345/U345&gt;2),"NM",(AC345/U345-1)*100))</f>
        <v>16.666666666666675</v>
      </c>
      <c r="AE345" s="121">
        <v>0.08</v>
      </c>
      <c r="AF345" s="63">
        <f>IF(ISERROR(AE345/W345),"NM",IF(OR(AE345/W345&lt;0.5,AE345/W345&gt;2),"NM",(AE345/W345-1)*100))</f>
        <v>33.33333333333335</v>
      </c>
      <c r="AG345" s="121">
        <v>0.08</v>
      </c>
      <c r="AH345" s="63">
        <f>IF(ISERROR(AG345/Y345),"NM",IF(OR(AG345/Y345&lt;0.5,AG345/Y345&gt;2),"NM",(AG345/Y345-1)*100))</f>
        <v>33.33333333333335</v>
      </c>
      <c r="AI345" s="122">
        <v>9.5000000000000001E-2</v>
      </c>
      <c r="AJ345" s="63">
        <f>IF(ISERROR(AI345/AA345),"NM",IF(OR(AI345/AA345&lt;0.5,AI345/AA345&gt;2),"NM",(AI345/AA345-1)*100))</f>
        <v>35.714285714285701</v>
      </c>
      <c r="AK345" s="122">
        <v>9.5000000000000001E-2</v>
      </c>
      <c r="AL345" s="63">
        <f>IF(ISERROR(AK345/AC345),"NM",IF(OR(AK345/AC345&lt;0.5,AK345/AC345&gt;2),"NM",(AK345/AC345-1)*100))</f>
        <v>35.714285714285701</v>
      </c>
      <c r="AM345" s="122">
        <v>9.5000000000000001E-2</v>
      </c>
      <c r="AN345" s="63">
        <f>IF(ISERROR(AM345/AE345),"NM",IF(OR(AM345/AE345&lt;0.5,AM345/AE345&gt;2),"NM",(AM345/AE345-1)*100))</f>
        <v>18.75</v>
      </c>
      <c r="AO345" s="122">
        <v>9.5000000000000001E-2</v>
      </c>
      <c r="AP345" s="63">
        <f>IF(ISERROR(AO345/AG345),"NM",IF(OR(AO345/AG345&lt;0.5,AO345/AG345&gt;2),"NM",(AO345/AG345-1)*100))</f>
        <v>18.75</v>
      </c>
      <c r="AQ345" s="122">
        <v>0.11</v>
      </c>
      <c r="AR345" s="63">
        <f>IF(ISERROR(AQ345/AI345),"NM",IF(OR(AQ345/AI345&lt;0.5,AQ345/AI345&gt;2),"NM",(AQ345/AI345-1)*100))</f>
        <v>15.789473684210531</v>
      </c>
      <c r="AS345" s="122">
        <v>0.11</v>
      </c>
      <c r="AT345" s="63">
        <f>IF(ISERROR(AS345/AK345),"NM",IF(OR(AS345/AK345&lt;0.5,AS345/AK345&gt;2),"NM",(AS345/AK345-1)*100))</f>
        <v>15.789473684210531</v>
      </c>
      <c r="AU345" s="122">
        <v>0.11</v>
      </c>
      <c r="AV345" s="63">
        <f>IF(ISERROR(AU345/AM345),"NM",IF(OR(AU345/AM345&lt;0.5,AU345/AM345&gt;2),"NM",(AU345/AM345-1)*100))</f>
        <v>15.789473684210531</v>
      </c>
      <c r="AW345" s="122">
        <v>0.11</v>
      </c>
      <c r="AX345" s="63">
        <f>IF(ISERROR(AW345/AO345),"NM",IF(OR(AW345/AO345&lt;0.5,AW345/AO345&gt;2),"NM",(AW345/AO345-1)*100))</f>
        <v>15.789473684210531</v>
      </c>
      <c r="AY345" s="122">
        <v>0.13</v>
      </c>
      <c r="AZ345" s="65">
        <f>IF(ISERROR(AY345/AQ345),"NM",IF(OR(AY345/AQ345&lt;0.5,AY345/AQ345&gt;2),"NM",(AY345/AQ345-1)*100))</f>
        <v>18.181818181818187</v>
      </c>
      <c r="BA345" s="122">
        <v>0.13</v>
      </c>
      <c r="BB345" s="65">
        <f>IF(ISERROR(BA345/AS345),"NM",IF(OR(BA345/AS345&lt;0.5,BA345/AS345&gt;2),"NM",(BA345/AS345-1)*100))</f>
        <v>18.181818181818187</v>
      </c>
      <c r="BC345" s="122">
        <v>0.13</v>
      </c>
      <c r="BD345" s="65">
        <f>IF(ISERROR(BC345/AU345),"NM",IF(OR(BC345/AU345&lt;0.5,BC345/AU345&gt;2),"NM",(BC345/AU345-1)*100))</f>
        <v>18.181818181818187</v>
      </c>
      <c r="BE345" s="122">
        <v>0.16</v>
      </c>
      <c r="BF345" s="65">
        <f>IF(ISERROR(BE345/AW345),"NM",IF(OR(BE345/AW345&lt;0.5,BE345/AW345&gt;2),"NM",(BE345/AW345-1)*100))</f>
        <v>45.45454545454546</v>
      </c>
      <c r="BG345" s="122">
        <v>0.185</v>
      </c>
      <c r="BH345" s="65">
        <f>IF(ISERROR(BG345/AY345),"NM",IF(OR(BG345/AY345&lt;0.5,BG345/AY345&gt;2),"NM",(BG345/AY345-1)*100))</f>
        <v>42.307692307692292</v>
      </c>
      <c r="BI345" s="122">
        <v>0.20499999999999999</v>
      </c>
      <c r="BJ345" s="65">
        <f>IF(ISERROR(BI345/BA345),"NM",IF(OR(BI345/BA345&lt;0.5,BI345/BA345&gt;2),"NM",(BI345/BA345-1)*100))</f>
        <v>57.692307692307686</v>
      </c>
      <c r="BK345" s="122">
        <v>0.20499999999999999</v>
      </c>
      <c r="BL345" s="65">
        <f>IF(ISERROR(BK345/BC345),"NM",IF(OR(BK345/BC345&lt;0.5,BK345/BC345&gt;2),"NM",(BK345/BC345-1)*100))</f>
        <v>57.692307692307686</v>
      </c>
      <c r="BM345" s="122">
        <v>0.20499999999999999</v>
      </c>
      <c r="BN345" s="65">
        <f>IF(ISERROR(BM345/BE345),"NM",IF(OR(BM345/BE345&lt;0.5,BM345/BE345&gt;2),"NM",(BM345/BE345-1)*100))</f>
        <v>28.125</v>
      </c>
      <c r="BO345" s="122">
        <v>0.24</v>
      </c>
      <c r="BP345" s="65">
        <f>IF(ISERROR(BO345/BG345),"NM",IF(OR(BO345/BG345&lt;0.5,BO345/BG345&gt;2),"NM",(BO345/BG345-1)*100))</f>
        <v>29.729729729729737</v>
      </c>
      <c r="BQ345" s="122">
        <v>0.24</v>
      </c>
      <c r="BR345" s="65">
        <f>IF(ISERROR(BQ345/BI345),"NM",IF(OR(BQ345/BI345&lt;0.5,BQ345/BI345&gt;2),"NM",(BQ345/BI345-1)*100))</f>
        <v>17.073170731707311</v>
      </c>
      <c r="BS345" s="122">
        <v>0.24</v>
      </c>
      <c r="BT345" s="65">
        <f>IF(ISERROR(BS345/BK345),"NM",IF(OR(BS345/BK345&lt;0.5,BS345/BK345&gt;2),"NM",(BS345/BK345-1)*100))</f>
        <v>17.073170731707311</v>
      </c>
      <c r="BU345" s="122">
        <v>0.24</v>
      </c>
      <c r="BV345" s="65">
        <f>IF(ISERROR(BU345/BM345),"NM",IF(OR(BU345/BM345&lt;0.5,BU345/BM345&gt;2),"NM",(BU345/BM345-1)*100))</f>
        <v>17.073170731707311</v>
      </c>
      <c r="BW345" s="122">
        <v>0.28000000000000003</v>
      </c>
      <c r="BX345" s="65">
        <f>IF(ISERROR(BW345/BO345),"NM",IF(OR(BW345/BO345&lt;0.5,BW345/BO345&gt;2),"NM",(BW345/BO345-1)*100))</f>
        <v>16.666666666666675</v>
      </c>
      <c r="BY345" s="122">
        <v>0.28000000000000003</v>
      </c>
      <c r="BZ345" s="65">
        <f>IF(ISERROR(BY345/BQ345),"NM",IF(OR(BY345/BQ345&lt;0.5,BY345/BQ345&gt;2),"NM",(BY345/BQ345-1)*100))</f>
        <v>16.666666666666675</v>
      </c>
      <c r="CA345" s="122">
        <v>0.28000000000000003</v>
      </c>
      <c r="CB345" s="65">
        <f>IF(ISERROR(CA345/BS345),"NM",IF(OR(CA345/BS345&lt;0.5,CA345/BS345&gt;2),"NM",(CA345/BS345-1)*100))</f>
        <v>16.666666666666675</v>
      </c>
      <c r="CC345" s="122">
        <v>0.28000000000000003</v>
      </c>
      <c r="CD345" s="65">
        <f>IF(ISERROR(CC345/BU345),"NM",IF(OR(CC345/BU345&lt;0.5,CC345/BU345&gt;2),"NM",(CC345/BU345-1)*100))</f>
        <v>16.666666666666675</v>
      </c>
      <c r="CE345" s="122">
        <v>0.28000000000000003</v>
      </c>
      <c r="CF345" s="65">
        <f>IF(ISERROR(CE345/BW345),"NM",IF(OR(CE345/BW345&lt;0.5,CE345/BW345&gt;2),"NM",(CE345/BW345-1)*100))</f>
        <v>0</v>
      </c>
      <c r="CG345" s="122">
        <v>0.28000000000000003</v>
      </c>
      <c r="CH345" s="65">
        <f>IF(ISERROR(CG345/BY345),"NM",IF(OR(CG345/BY345&lt;0.5,CG345/BY345&gt;2),"NM",(CG345/BY345-1)*100))</f>
        <v>0</v>
      </c>
      <c r="CI345" s="122">
        <v>0.28000000000000003</v>
      </c>
      <c r="CJ345" s="65">
        <f>IF(ISERROR(CI345/CA345),"NM",IF(OR(CI345/CA345&lt;0.5,CI345/CA345&gt;2),"NM",(CI345/CA345-1)*100))</f>
        <v>0</v>
      </c>
      <c r="CK345" s="122">
        <v>0.3</v>
      </c>
      <c r="CL345" s="65">
        <f>IF(ISERROR(CK345/CC345),"NM",IF(OR(CK345/CC345&lt;0.5,CK345/CC345&gt;2),"NM",(CK345/CC345-1)*100))</f>
        <v>7.1428571428571397</v>
      </c>
      <c r="CM345" s="122">
        <v>0.3</v>
      </c>
      <c r="CN345" s="65">
        <f>IF(ISERROR(CM345/CE345),"NM",IF(OR(CM345/CE345&lt;0.5,CM345/CE345&gt;2),"NM",(CM345/CE345-1)*100))</f>
        <v>7.1428571428571397</v>
      </c>
      <c r="CO345" s="122">
        <v>0.3</v>
      </c>
      <c r="CP345" s="65">
        <f>IF(ISERROR(CO345/CG345),"NM",IF(OR(CO345/CG345&lt;0.5,CO345/CG345&gt;2),"NM",(CO345/CG345-1)*100))</f>
        <v>7.1428571428571397</v>
      </c>
      <c r="CQ345" s="122">
        <v>0.3</v>
      </c>
      <c r="CR345" s="65">
        <f>IF(ISERROR(CQ345/CI345),"NM",IF(OR(CQ345/CI345&lt;0.5,CQ345/CI345&gt;2),"NM",(CQ345/CI345-1)*100))</f>
        <v>7.1428571428571397</v>
      </c>
      <c r="CS345" s="122">
        <v>0.33</v>
      </c>
      <c r="CT345" s="65">
        <f>IF(ISERROR(CS345/CK345),"NM",IF(OR(CS345/CK345&lt;0.5,CS345/CK345&gt;2),"NM",(CS345/CK345-1)*100))</f>
        <v>10.000000000000009</v>
      </c>
      <c r="CU345" s="122">
        <f>CU344/2</f>
        <v>0.16500000000000001</v>
      </c>
      <c r="CV345" s="65">
        <f>IF(ISERROR(CU345/CM345),"NM",IF(OR(CU345/CM345&lt;0.5,CU345/CM345&gt;2),"NM",(CU345/CM345-1)*100))</f>
        <v>-44.999999999999993</v>
      </c>
      <c r="CW345" s="122">
        <f>CW344/2</f>
        <v>0.16500000000000001</v>
      </c>
      <c r="CX345" s="65">
        <f>IF(ISERROR(CW345/CO345),"NM",IF(OR(CW345/CO345&lt;0.5,CW345/CO345&gt;2),"NM",(CW345/CO345-1)*100))</f>
        <v>-44.999999999999993</v>
      </c>
      <c r="CY345" s="122">
        <f>CY344/2</f>
        <v>0.16500000000000001</v>
      </c>
      <c r="CZ345" s="65">
        <f>IF(ISERROR(CY345/CQ345),"NM",IF(OR(CY345/CQ345&lt;0.5,CY345/CQ345&gt;2),"NM",(CY345/CQ345-1)*100))</f>
        <v>-44.999999999999993</v>
      </c>
      <c r="DA345" s="122">
        <f>DA344/2</f>
        <v>0.17499999999999999</v>
      </c>
      <c r="DB345" s="65">
        <f>IF(ISERROR(DA345/CS345),"NM",IF(OR(DA345/CS345&lt;0.5,DA345/CS345&gt;2),"NM",(DA345/CS345-1)*100))</f>
        <v>-46.969696969696969</v>
      </c>
      <c r="DC345" s="122">
        <f>DC344/2</f>
        <v>0.17499999999999999</v>
      </c>
      <c r="DD345" s="65">
        <f>IF(ISERROR(DC345/CU345),"NM",IF(OR(DC345/CU345&lt;0.5,DC345/CU345&gt;2),"NM",(DC345/CU345-1)*100))</f>
        <v>6.0606060606060552</v>
      </c>
      <c r="DE345" s="122">
        <f>DE344/2</f>
        <v>0.17499999999999999</v>
      </c>
      <c r="DF345" s="65">
        <f>IF(ISERROR(DE345/CW345),"NM",IF(OR(DE345/CW345&lt;0.5,DE345/CW345&gt;2),"NM",(DE345/CW345-1)*100))</f>
        <v>6.0606060606060552</v>
      </c>
      <c r="DG345" s="122">
        <f>DG344/2</f>
        <v>0.17499999999999999</v>
      </c>
      <c r="DH345" s="65">
        <f>IF(ISERROR(DG345/CY345),"NM",IF(OR(DG345/CY345&lt;0.5,DG345/CY345&gt;2),"NM",(DG345/CY345-1)*100))</f>
        <v>6.0606060606060552</v>
      </c>
      <c r="DI345" s="122">
        <f>DI344/2</f>
        <v>0.185</v>
      </c>
      <c r="DJ345" s="65">
        <f>IF(ISERROR(DI345/DA345),"NM",IF(OR(DI345/DA345&lt;0.5,DI345/DA345&gt;2),"NM",(DI345/DA345-1)*100))</f>
        <v>5.7142857142857162</v>
      </c>
      <c r="DK345" s="122">
        <f>DK344/2</f>
        <v>0.185</v>
      </c>
      <c r="DL345" s="65">
        <f>IF(ISERROR(DK345/DC345),"NM",IF(OR(DK345/DC345&lt;0.5,DK345/DC345&gt;2),"NM",(DK345/DC345-1)*100))</f>
        <v>5.7142857142857162</v>
      </c>
      <c r="DM345" s="122">
        <f>DM344/2</f>
        <v>0.185</v>
      </c>
      <c r="DN345" s="65">
        <f>IF(ISERROR(DM345/DE345),"NM",IF(OR(DM345/DE345&lt;0.5,DM345/DE345&gt;2),"NM",(DM345/DE345-1)*100))</f>
        <v>5.7142857142857162</v>
      </c>
      <c r="DO345" s="122">
        <f>DO344/2</f>
        <v>0.185</v>
      </c>
      <c r="DP345" s="65">
        <f>IF(ISERROR(DO345/DG345),"NM",IF(OR(DO345/DG345&lt;0.5,DO345/DG345&gt;2),"NM",(DO345/DG345-1)*100))</f>
        <v>5.7142857142857162</v>
      </c>
      <c r="DQ345" s="122">
        <f>DQ344/2</f>
        <v>0.19500000000000001</v>
      </c>
      <c r="DR345" s="65">
        <f>IF(ISERROR(DQ345/DI345),"NM",IF(OR(DQ345/DI345&lt;0.5,DQ345/DI345&gt;2),"NM",(DQ345/DI345-1)*100))</f>
        <v>5.4054054054054168</v>
      </c>
      <c r="DS345" s="122">
        <f>DS344/2</f>
        <v>0.19500000000000001</v>
      </c>
      <c r="DT345" s="65">
        <f>IF(ISERROR(DS345/DK345),"NM",IF(OR(DS345/DK345&lt;0.5,DS345/DK345&gt;2),"NM",(DS345/DK345-1)*100))</f>
        <v>5.4054054054054168</v>
      </c>
      <c r="DU345" s="122">
        <f>DU344/2</f>
        <v>0.19500000000000001</v>
      </c>
      <c r="DV345" s="65">
        <f>IF(ISERROR(DU345/DM345),"NM",IF(OR(DU345/DM345&lt;0.5,DU345/DM345&gt;2),"NM",(DU345/DM345-1)*100))</f>
        <v>5.4054054054054168</v>
      </c>
      <c r="DW345" s="122">
        <f>DW344/2</f>
        <v>0.19500000000000001</v>
      </c>
      <c r="DX345" s="65">
        <f>IF(ISERROR(DW345/DO345),"NM",IF(OR(DW345/DO345&lt;0.5,DW345/DO345&gt;2),"NM",(DW345/DO345-1)*100))</f>
        <v>5.4054054054054168</v>
      </c>
      <c r="DY345" s="122">
        <f>DY344/2</f>
        <v>0.20499999999999999</v>
      </c>
      <c r="DZ345" s="65">
        <f>IF(ISERROR(DY345/DQ345),"NM",IF(OR(DY345/DQ345&lt;0.5,DY345/DQ345&gt;2),"NM",(DY345/DQ345-1)*100))</f>
        <v>5.12820512820511</v>
      </c>
      <c r="EA345" s="122">
        <f>EA344/2</f>
        <v>0.20499999999999999</v>
      </c>
      <c r="EB345" s="65">
        <f>IF(ISERROR(EA345/DS345),"NM",IF(OR(EA345/DS345&lt;0.5,EA345/DS345&gt;2),"NM",(EA345/DS345-1)*100))</f>
        <v>5.12820512820511</v>
      </c>
      <c r="EC345" s="122">
        <f>EC344/2</f>
        <v>0.20499999999999999</v>
      </c>
      <c r="ED345" s="65">
        <f>IF(ISERROR(EC345/DU345),"NM",IF(OR(EC345/DU345&lt;0.5,EC345/DU345&gt;2),"NM",(EC345/DU345-1)*100))</f>
        <v>5.12820512820511</v>
      </c>
      <c r="EE345" s="122">
        <f>EE344/2</f>
        <v>0.20499999999999999</v>
      </c>
      <c r="EF345" s="65">
        <f>IF(ISERROR(EE345/DW345),"NM",IF(OR(EE345/DW345&lt;0.5,EE345/DW345&gt;2),"NM",(EE345/DW345-1)*100))</f>
        <v>5.12820512820511</v>
      </c>
      <c r="EG345" s="122">
        <f>EG344/2</f>
        <v>0.215</v>
      </c>
      <c r="EH345" s="65">
        <f>IF(ISERROR(EG345/DY345),"NM",IF(OR(EG345/DY345&lt;0.5,EG345/DY345&gt;2),"NM",(EG345/DY345-1)*100))</f>
        <v>4.8780487804878092</v>
      </c>
      <c r="EI345" s="122">
        <f>EI344/2</f>
        <v>0.215</v>
      </c>
      <c r="EJ345" s="65">
        <f>IF(ISERROR(EI345/EA345),"NM",IF(OR(EI345/EA345&lt;0.5,EI345/EA345&gt;2),"NM",(EI345/EA345-1)*100))</f>
        <v>4.8780487804878092</v>
      </c>
      <c r="EK345" s="122">
        <f>EK344/2</f>
        <v>0.215</v>
      </c>
      <c r="EL345" s="65">
        <f>IF(ISERROR(EK345/EC345),"NM",IF(OR(EK345/EC345&lt;0.5,EK345/EC345&gt;2),"NM",(EK345/EC345-1)*100))</f>
        <v>4.8780487804878092</v>
      </c>
      <c r="EM345" s="122">
        <f>EM344/2</f>
        <v>0.215</v>
      </c>
      <c r="EN345" s="65">
        <f>IF(ISERROR(EM345/EE345),"NM",IF(OR(EM345/EE345&lt;0.5,EM345/EE345&gt;2),"NM",(EM345/EE345-1)*100))</f>
        <v>4.8780487804878092</v>
      </c>
      <c r="EO345" s="122">
        <f>EO344/2</f>
        <v>0.22500000000000001</v>
      </c>
      <c r="EP345" s="65">
        <f>IF(ISERROR(EO345/EG345),"NM",IF(OR(EO345/EG345&lt;0.5,EO345/EG345&gt;2),"NM",(EO345/EG345-1)*100))</f>
        <v>4.6511627906976827</v>
      </c>
      <c r="EQ345" s="122">
        <f>EQ344/2</f>
        <v>0.26</v>
      </c>
      <c r="ER345" s="65">
        <f>IF(ISERROR(EQ345/EI345),"NM",IF(OR(EQ345/EI345&lt;0.5,EQ345/EI345&gt;2),"NM",(EQ345/EI345-1)*100))</f>
        <v>20.930232558139551</v>
      </c>
      <c r="ES345" s="121">
        <f>EQ345</f>
        <v>0.26</v>
      </c>
      <c r="ET345" s="65">
        <f>IF(ISERROR(ES345/EK345),"NM",IF(OR(ES345/EK345&lt;0.5,ES345/EK345&gt;2),"NM",(ES345/EK345-1)*100))</f>
        <v>20.930232558139551</v>
      </c>
      <c r="EU345" s="121">
        <f>ES345</f>
        <v>0.26</v>
      </c>
      <c r="EV345" s="65">
        <f>IF(ISERROR(EU345/EM345),"NM",IF(OR(EU345/EM345&lt;0.5,EU345/EM345&gt;2),"NM",(EU345/EM345-1)*100))</f>
        <v>20.930232558139551</v>
      </c>
      <c r="EW345" s="121">
        <f>EQ345*1.05</f>
        <v>0.27300000000000002</v>
      </c>
      <c r="EX345" s="65">
        <f>IF(ISERROR(EW345/EO345),"NM",IF(OR(EW345/EO345&lt;0.5,EW345/EO345&gt;2),"NM",(EW345/EO345-1)*100))</f>
        <v>21.333333333333336</v>
      </c>
      <c r="EY345" s="65"/>
      <c r="EZ345" s="317"/>
      <c r="FA345" s="59"/>
      <c r="FB345" s="153">
        <f>0.253/2</f>
        <v>0.1265</v>
      </c>
      <c r="FC345" s="63"/>
      <c r="FD345" s="153">
        <f>0.29/2</f>
        <v>0.14499999999999999</v>
      </c>
      <c r="FE345" s="65">
        <f>IF(ISERROR(FD345/FB345),"NM",IF(OR(FD345/FB345&lt;0.5,FD345/FB345&gt;2),"NM",(FD345/FB345-1)*100))</f>
        <v>14.624505928853736</v>
      </c>
      <c r="FF345" s="139">
        <f>C345+E345+G345+I345</f>
        <v>0.16500000000000001</v>
      </c>
      <c r="FG345" s="65">
        <f>IF(ISERROR(FF345/FD345),"NM",IF(OR(FF345/FD345&lt;0.5,FF345/FD345&gt;2),"NM",(FF345/FD345-1)*100))</f>
        <v>13.793103448275868</v>
      </c>
      <c r="FH345" s="139">
        <f>K345+M345+O345+Q345</f>
        <v>0.193</v>
      </c>
      <c r="FI345" s="65">
        <f>IF(ISERROR(FH345/FF345),"NM",IF(OR(FH345/FF345&lt;0.5,FH345/FF345&gt;2),"NM",(FH345/FF345-1)*100))</f>
        <v>16.969696969696969</v>
      </c>
      <c r="FJ345" s="139">
        <f>S345+U345+W345+Y345</f>
        <v>0.22999999999999998</v>
      </c>
      <c r="FK345" s="65">
        <f>IF(ISERROR(FJ345/FH345),"NM",IF(OR(FJ345/FH345&lt;0.5,FJ345/FH345&gt;2),"NM",(FJ345/FH345-1)*100))</f>
        <v>19.170984455958529</v>
      </c>
      <c r="FL345" s="139">
        <f>AA345+AC345+AE345+AG345</f>
        <v>0.30000000000000004</v>
      </c>
      <c r="FM345" s="65">
        <f>IF(ISERROR(FL345/FJ345),"NM",IF(OR(FL345/FJ345&lt;0.5,FL345/FJ345&gt;2),"NM",(FL345/FJ345-1)*100))</f>
        <v>30.434782608695677</v>
      </c>
      <c r="FN345" s="139">
        <f>AI345+AK345+AM345+AO345</f>
        <v>0.38</v>
      </c>
      <c r="FO345" s="65">
        <f>IF(ISERROR(FN345/FL345),"NM",IF(OR(FN345/FL345&lt;0.5,FN345/FL345&gt;2),"NM",(FN345/FL345-1)*100))</f>
        <v>26.666666666666639</v>
      </c>
      <c r="FP345" s="139">
        <f>AQ345+AS345+AU345+AW345</f>
        <v>0.44</v>
      </c>
      <c r="FQ345" s="65">
        <f>IF(ISERROR(FP345/FN345),"NM",IF(OR(FP345/FN345&lt;0.5,FP345/FN345&gt;2),"NM",(FP345/FN345-1)*100))</f>
        <v>15.789473684210531</v>
      </c>
      <c r="FR345" s="193">
        <f>AY345+BA345+BC345+BE345</f>
        <v>0.55000000000000004</v>
      </c>
      <c r="FS345" s="65">
        <f>IF(ISERROR(FR345/FP345),"NM",IF(OR(FR345/FP345&lt;0.5,FR345/FP345&gt;2),"NM",(FR345/FP345-1)*100))</f>
        <v>25</v>
      </c>
      <c r="FT345" s="193">
        <f>BG345+BI345+BK345+BM345</f>
        <v>0.79999999999999993</v>
      </c>
      <c r="FU345" s="65">
        <f>IF(ISERROR(FT345/FR345),"NM",IF(OR(FT345/FR345&lt;0.5,FT345/FR345&gt;2),"NM",(FT345/FR345-1)*100))</f>
        <v>45.454545454545439</v>
      </c>
      <c r="FV345" s="193">
        <f>BO345+BQ345+BS345+BU345</f>
        <v>0.96</v>
      </c>
      <c r="FW345" s="65">
        <f>IF(ISERROR(FV345/FT345),"NM",IF(OR(FV345/FT345&lt;0.5,FV345/FT345&gt;2),"NM",(FV345/FT345-1)*100))</f>
        <v>19.999999999999996</v>
      </c>
      <c r="FX345" s="193">
        <f>BW345+BY345+CA345+CC345</f>
        <v>1.1200000000000001</v>
      </c>
      <c r="FY345" s="65">
        <f>IF(ISERROR(FX345/FV345),"NM",IF(OR(FX345/FV345&lt;0.5,FX345/FV345&gt;2),"NM",(FX345/FV345-1)*100))</f>
        <v>16.666666666666675</v>
      </c>
      <c r="FZ345" s="193">
        <f>CE345+CG345+CI345+CK345</f>
        <v>1.1400000000000001</v>
      </c>
      <c r="GA345" s="65">
        <f>IF(ISERROR(FZ345/FX345),"NM",IF(OR(FZ345/FX345&lt;0.5,FZ345/FX345&gt;2),"NM",(FZ345/FX345-1)*100))</f>
        <v>1.7857142857142794</v>
      </c>
      <c r="GB345" s="193">
        <f>CM345+CO345+CQ345+CS345</f>
        <v>1.23</v>
      </c>
      <c r="GC345" s="65">
        <f>IF(ISERROR(GB345/FZ345),"NM",IF(OR(GB345/FZ345&lt;0.5,GB345/FZ345&gt;2),"NM",(GB345/FZ345-1)*100))</f>
        <v>7.8947368421052433</v>
      </c>
      <c r="GD345" s="193">
        <f>CU345+CW345+CY345+DA345</f>
        <v>0.66999999999999993</v>
      </c>
      <c r="GE345" s="65">
        <f>IF(ISERROR(GD345/GB345),"NM",IF(OR(GD345/GB345&lt;0.5,GD345/GB345&gt;2),"NM",(GD345/GB345-1)*100))</f>
        <v>-45.528455284552848</v>
      </c>
      <c r="GF345" s="193">
        <f>DC345+DE345+DG345+DI345</f>
        <v>0.71</v>
      </c>
      <c r="GG345" s="65">
        <f>IF(ISERROR(GF345/GD345),"NM",IF(OR(GF345/GD345&lt;0.5,GF345/GD345&gt;2),"NM",(GF345/GD345-1)*100))</f>
        <v>5.9701492537313383</v>
      </c>
      <c r="GH345" s="193">
        <f>DK345+DM345+DO345+DQ345</f>
        <v>0.75</v>
      </c>
      <c r="GI345" s="65">
        <f>IF(ISERROR(GH345/GF345),"NM",IF(OR(GH345/GF345&lt;0.5,GH345/GF345&gt;2),"NM",(GH345/GF345-1)*100))</f>
        <v>5.6338028169014231</v>
      </c>
      <c r="GJ345" s="193">
        <f>DS345+DU345+DW345+DY345</f>
        <v>0.78999999999999992</v>
      </c>
      <c r="GK345" s="65">
        <f>IF(ISERROR(GJ345/GH345),"NM",IF(OR(GJ345/GH345&lt;0.5,GJ345/GH345&gt;2),"NM",(GJ345/GH345-1)*100))</f>
        <v>5.3333333333333233</v>
      </c>
      <c r="GL345" s="193">
        <f>EA345+EC345+EE345+EG345</f>
        <v>0.83</v>
      </c>
      <c r="GM345" s="65">
        <f>IF(ISERROR(GL345/GJ345),"NM",IF(OR(GL345/GJ345&lt;0.5,GL345/GJ345&gt;2),"NM",(GL345/GJ345-1)*100))</f>
        <v>5.0632911392405111</v>
      </c>
      <c r="GN345" s="193">
        <f>EI345+EK345+EM345+EO345</f>
        <v>0.87</v>
      </c>
      <c r="GO345" s="65">
        <f>IF(ISERROR(GN345/GL345),"NM",IF(OR(GN345/GL345&lt;0.5,GN345/GL345&gt;2),"NM",(GN345/GL345-1)*100))</f>
        <v>4.8192771084337505</v>
      </c>
      <c r="GP345" s="193">
        <f>EQ345+ES345+EU345+EW345</f>
        <v>1.0529999999999999</v>
      </c>
      <c r="GQ345" s="65">
        <f>IF(ISERROR(GP345/GN345),"NM",IF(OR(GP345/GN345&lt;0.5,GP345/GN345&gt;2),"NM",(GP345/GN345-1)*100))</f>
        <v>21.034482758620676</v>
      </c>
      <c r="GR345" s="121">
        <f>GP345*1.05</f>
        <v>1.10565</v>
      </c>
      <c r="GS345" s="65">
        <f>IF(ISERROR(GR345/GP345),"NM",IF(OR(GR345/GP345&lt;0.5,GR345/GP345&gt;2),"NM",(GR345/GP345-1)*100))</f>
        <v>5.0000000000000044</v>
      </c>
      <c r="GT345" s="121">
        <f>GR345*1.05</f>
        <v>1.1609325000000001</v>
      </c>
      <c r="GU345" s="65">
        <f>IF(ISERROR(GT345/GR345),"NM",IF(OR(GT345/GR345&lt;0.5,GT345/GR345&gt;2),"NM",(GT345/GR345-1)*100))</f>
        <v>5.0000000000000044</v>
      </c>
      <c r="GV345" s="121">
        <f>GT345*1.05</f>
        <v>1.2189791250000002</v>
      </c>
      <c r="GW345" s="65">
        <f>IF(ISERROR(GV345/GT345),"NM",IF(OR(GV345/GT345&lt;0.5,GV345/GT345&gt;2),"NM",(GV345/GT345-1)*100))</f>
        <v>5.0000000000000044</v>
      </c>
      <c r="GX345" s="121">
        <f>GV345*1.05</f>
        <v>1.2799280812500002</v>
      </c>
      <c r="GY345" s="65">
        <f>IF(ISERROR(GX345/GV345),"NM",IF(OR(GX345/GV345&lt;0.5,GX345/GV345&gt;2),"NM",(GX345/GV345-1)*100))</f>
        <v>5.0000000000000044</v>
      </c>
      <c r="GZ345" s="67">
        <f t="shared" si="1348"/>
        <v>8.0272356656168284</v>
      </c>
      <c r="HA345" s="280"/>
      <c r="HB345" s="57"/>
      <c r="HC345"/>
      <c r="HD345"/>
      <c r="HE345"/>
      <c r="HF345"/>
      <c r="HG345"/>
      <c r="HH345"/>
    </row>
    <row r="346" spans="1:216" s="2" customFormat="1" ht="13.5" customHeight="1" x14ac:dyDescent="0.2">
      <c r="A346" s="4" t="s">
        <v>521</v>
      </c>
      <c r="B346" s="54" t="s">
        <v>252</v>
      </c>
      <c r="C346" s="131">
        <f>C345/C377*100</f>
        <v>12.842500000000001</v>
      </c>
      <c r="D346" s="63"/>
      <c r="E346" s="131">
        <f>E345/E377*100</f>
        <v>14.383003105590062</v>
      </c>
      <c r="F346" s="63"/>
      <c r="G346" s="131">
        <f>G345/G377*100</f>
        <v>13.658004722550185</v>
      </c>
      <c r="H346" s="63"/>
      <c r="I346" s="131">
        <f>I345/I377*100</f>
        <v>13.808907738095238</v>
      </c>
      <c r="J346" s="63"/>
      <c r="K346" s="131">
        <f>K345/K377*100</f>
        <v>13.161571186440678</v>
      </c>
      <c r="L346" s="63">
        <f>IF(ISERROR(K346/C346),"NM",IF(OR(K346/C346&lt;0.5,K346/C346&gt;2),"NM",(K346/C346-1)*100))</f>
        <v>2.4844943464331415</v>
      </c>
      <c r="M346" s="131">
        <f>M345/M377*100</f>
        <v>15.230254237288134</v>
      </c>
      <c r="N346" s="63">
        <f>IF(ISERROR(M346/E346),"NM",IF(OR(M346/E346&lt;0.5,M346/E346&gt;2),"NM",(M346/E346-1)*100))</f>
        <v>5.8906413735583696</v>
      </c>
      <c r="O346" s="131">
        <f>O345/O377*100</f>
        <v>14.574306688417622</v>
      </c>
      <c r="P346" s="63">
        <f>IF(ISERROR(O346/G346),"NM",IF(OR(O346/G346&lt;0.5,O346/G346&gt;2),"NM",(O346/G346-1)*100))</f>
        <v>6.7089006372546223</v>
      </c>
      <c r="Q346" s="131">
        <f>Q345/Q377*100</f>
        <v>14.633049450549453</v>
      </c>
      <c r="R346" s="63">
        <f>IF(ISERROR(Q346/I346),"NM",IF(OR(Q346/I346&lt;0.5,Q346/I346&gt;2),"NM",(Q346/I346-1)*100))</f>
        <v>5.9681889986173298</v>
      </c>
      <c r="S346" s="131">
        <f>S345/S377*100</f>
        <v>13.792369791666664</v>
      </c>
      <c r="T346" s="63">
        <f>IF(ISERROR(S346/K346),"NM",IF(OR(S346/K346&lt;0.5,S346/K346&gt;2),"NM",(S346/K346-1)*100))</f>
        <v>4.7927302621426193</v>
      </c>
      <c r="U346" s="131">
        <f>U345/U377*100</f>
        <v>15.730871287128711</v>
      </c>
      <c r="V346" s="63">
        <f>IF(ISERROR(U346/M346),"NM",IF(OR(U346/M346&lt;0.5,U346/M346&gt;2),"NM",(U346/M346-1)*100))</f>
        <v>3.2869907622087968</v>
      </c>
      <c r="W346" s="131">
        <f>W345/W377*100</f>
        <v>15.083085714285716</v>
      </c>
      <c r="X346" s="63">
        <f>IF(ISERROR(W346/O346),"NM",IF(OR(W346/O346&lt;0.5,W346/O346&gt;2),"NM",(W346/O346-1)*100))</f>
        <v>3.4909312445883023</v>
      </c>
      <c r="Y346" s="131">
        <f>Y345/Y377*100</f>
        <v>14.286407239819004</v>
      </c>
      <c r="Z346" s="63">
        <f>IF(ISERROR(Y346/Q346),"NM",IF(OR(Y346/Q346&lt;0.5,Y346/Q346&gt;2),"NM",(Y346/Q346-1)*100))</f>
        <v>-2.3688993323085716</v>
      </c>
      <c r="AA346" s="131">
        <f>AA345/AA377*100</f>
        <v>15.070919540229891</v>
      </c>
      <c r="AB346" s="63">
        <f>IF(ISERROR(AA346/S346),"NM",IF(OR(AA346/S346&lt;0.5,AA346/S346&gt;2),"NM",(AA346/S346-1)*100))</f>
        <v>9.2699787482186444</v>
      </c>
      <c r="AC346" s="131">
        <f>AC345/AC377*100</f>
        <v>15.245795833333334</v>
      </c>
      <c r="AD346" s="63">
        <f>IF(ISERROR(AC346/U346),"NM",IF(OR(AC346/U346&lt;0.5,AC346/U346&gt;2),"NM",(AC346/U346-1)*100))</f>
        <v>-3.083589236358919</v>
      </c>
      <c r="AE346" s="131">
        <f>AE345/AE377*100</f>
        <v>17.019167346938776</v>
      </c>
      <c r="AF346" s="63">
        <f>IF(ISERROR(AE346/W346),"NM",IF(OR(AE346/W346&lt;0.5,AE346/W346&gt;2),"NM",(AE346/W346-1)*100))</f>
        <v>12.836111053982346</v>
      </c>
      <c r="AG346" s="131">
        <f>AG345/AG377*100</f>
        <v>15.883725190839696</v>
      </c>
      <c r="AH346" s="63">
        <f>IF(ISERROR(AG346/Y346),"NM",IF(OR(AG346/Y346&lt;0.5,AG346/Y346&gt;2),"NM",(AG346/Y346-1)*100))</f>
        <v>11.180683318116923</v>
      </c>
      <c r="AI346" s="132">
        <f>AI345/AI377*100</f>
        <v>16.724991525423725</v>
      </c>
      <c r="AJ346" s="63">
        <f>IF(ISERROR(AI346/AA346),"NM",IF(OR(AI346/AA346&lt;0.5,AI346/AA346&gt;2),"NM",(AI346/AA346-1)*100))</f>
        <v>10.975255894496016</v>
      </c>
      <c r="AK346" s="131">
        <f>AK345/AK377*100</f>
        <v>16.906082474226807</v>
      </c>
      <c r="AL346" s="63">
        <f>IF(ISERROR(AK346/AC346),"NM",IF(OR(AK346/AC346&lt;0.5,AK346/AC346&gt;2),"NM",(AK346/AC346-1)*100))</f>
        <v>10.890127737795297</v>
      </c>
      <c r="AM346" s="131">
        <f>AM345/AM377*100</f>
        <v>16.773876712328768</v>
      </c>
      <c r="AN346" s="63">
        <f>IF(ISERROR(AM346/AE346),"NM",IF(OR(AM346/AE346&lt;0.5,AM346/AE346&gt;2),"NM",(AM346/AE346-1)*100))</f>
        <v>-1.4412610770533907</v>
      </c>
      <c r="AO346" s="133">
        <f>AO345/AO377*100</f>
        <v>16.551878396739124</v>
      </c>
      <c r="AP346" s="63">
        <f>IF(ISERROR(AO346/AG346),"NM",IF(OR(AO346/AG346&lt;0.5,AO346/AG346&gt;2),"NM",(AO346/AG346-1)*100))</f>
        <v>4.2065271079152033</v>
      </c>
      <c r="AQ346" s="133">
        <f>AQ345/AQ377*100</f>
        <v>16.728176119402985</v>
      </c>
      <c r="AR346" s="63">
        <f>IF(ISERROR(AQ346/AI346),"NM",IF(OR(AQ346/AI346&lt;0.5,AQ346/AI346&gt;2),"NM",(AQ346/AI346-1)*100))</f>
        <v>1.9040930301339465E-2</v>
      </c>
      <c r="AS346" s="133">
        <f>AS345/AS377*100</f>
        <v>17.141171779141104</v>
      </c>
      <c r="AT346" s="63">
        <f>IF(ISERROR(AS346/AK346),"NM",IF(OR(AS346/AK346&lt;0.5,AS346/AK346&gt;2),"NM",(AS346/AK346-1)*100))</f>
        <v>1.3905604995875898</v>
      </c>
      <c r="AU346" s="133">
        <f>AU345/AU377*100</f>
        <v>16.758417417417416</v>
      </c>
      <c r="AV346" s="63">
        <f>IF(ISERROR(AU346/AM346),"NM",IF(OR(AU346/AM346&lt;0.5,AU346/AM346&gt;2),"NM",(AU346/AM346-1)*100))</f>
        <v>-9.2162922003535819E-2</v>
      </c>
      <c r="AW346" s="133">
        <f>AW345/AW377*100</f>
        <v>18.680953020134229</v>
      </c>
      <c r="AX346" s="63">
        <f>IF(ISERROR(AW346/AO346),"NM",IF(OR(AW346/AO346&lt;0.5,AW346/AO346&gt;2),"NM",(AW346/AO346-1)*100))</f>
        <v>12.863039302019974</v>
      </c>
      <c r="AY346" s="133">
        <f>AY345/AY377*100</f>
        <v>18.045287482806053</v>
      </c>
      <c r="AZ346" s="65">
        <f>IF(ISERROR(AY346/AQ346),"NM",IF(OR(AY346/AQ346&lt;0.5,AY346/AQ346&gt;2),"NM",(AY346/AQ346-1)*100))</f>
        <v>7.8736100935436371</v>
      </c>
      <c r="BA346" s="133">
        <f>BA345/BA377*100</f>
        <v>17.400845744680854</v>
      </c>
      <c r="BB346" s="65">
        <f>IF(ISERROR(BA346/AS346),"NM",IF(OR(BA346/AS346&lt;0.5,BA346/AS346&gt;2),"NM",(BA346/AS346-1)*100))</f>
        <v>1.5149137345192853</v>
      </c>
      <c r="BC346" s="133">
        <f>BC345/BC377*100</f>
        <v>17.940429752066116</v>
      </c>
      <c r="BD346" s="65">
        <f>IF(ISERROR(BC346/AU346),"NM",IF(OR(BC346/AU346&lt;0.5,BC346/AU346&gt;2),"NM",(BC346/AU346-1)*100))</f>
        <v>7.0532455732974286</v>
      </c>
      <c r="BE346" s="133">
        <f>BE345/BE377*100</f>
        <v>24.24627355623101</v>
      </c>
      <c r="BF346" s="65">
        <f>IF(ISERROR(BE346/AW346),"NM",IF(OR(BE346/AW346&lt;0.5,BE346/AW346&gt;2),"NM",(BE346/AW346-1)*100))</f>
        <v>29.791416584038878</v>
      </c>
      <c r="BG346" s="133">
        <f>BG345/BG377*100</f>
        <v>22.575363636363637</v>
      </c>
      <c r="BH346" s="65">
        <f>IF(ISERROR(BG346/AY346),"NM",IF(OR(BG346/AY346&lt;0.5,BG346/AY346&gt;2),"NM",(BG346/AY346-1)*100))</f>
        <v>25.103928977989078</v>
      </c>
      <c r="BI346" s="133">
        <f>BI345/BI377*100</f>
        <v>24.89349754299754</v>
      </c>
      <c r="BJ346" s="65">
        <f>IF(ISERROR(BI346/BA346),"NM",IF(OR(BI346/BA346&lt;0.5,BI346/BA346&gt;2),"NM",(BI346/BA346-1)*100))</f>
        <v>43.059124299214389</v>
      </c>
      <c r="BK346" s="133">
        <f>BK345/BK377*100</f>
        <v>24.227312949640286</v>
      </c>
      <c r="BL346" s="65">
        <f>IF(ISERROR(BK346/BC346),"NM",IF(OR(BK346/BC346&lt;0.5,BK346/BC346&gt;2),"NM",(BK346/BC346-1)*100))</f>
        <v>35.043102559179992</v>
      </c>
      <c r="BM346" s="133">
        <f>BM345/BM377*100</f>
        <v>26.416020942408373</v>
      </c>
      <c r="BN346" s="65">
        <f>IF(ISERROR(BM346/BE346),"NM",IF(OR(BM346/BE346&lt;0.5,BM346/BE346&gt;2),"NM",(BM346/BE346-1)*100))</f>
        <v>8.9487870420391413</v>
      </c>
      <c r="BO346" s="133">
        <f>BO345/BO377*100</f>
        <v>24.475806315789473</v>
      </c>
      <c r="BP346" s="65">
        <f>IF(ISERROR(BO346/BG346),"NM",IF(OR(BO346/BG346&lt;0.5,BO346/BG346&gt;2),"NM",(BO346/BG346-1)*100))</f>
        <v>8.4182151394658788</v>
      </c>
      <c r="BQ346" s="133">
        <f>BQ345/BQ377*100</f>
        <v>23.695835728952769</v>
      </c>
      <c r="BR346" s="65">
        <f>IF(ISERROR(BQ346/BI346),"NM",IF(OR(BQ346/BI346&lt;0.5,BQ346/BI346&gt;2),"NM",(BQ346/BI346-1)*100))</f>
        <v>-4.8111431990466524</v>
      </c>
      <c r="BS346" s="133">
        <f>BS345/BS377*100</f>
        <v>23.422411693057242</v>
      </c>
      <c r="BT346" s="65">
        <f>IF(ISERROR(BS346/BK346),"NM",IF(OR(BS346/BK346&lt;0.5,BS346/BK346&gt;2),"NM",(BS346/BK346-1)*100))</f>
        <v>-3.3222886015305875</v>
      </c>
      <c r="BU346" s="133">
        <f>BU345/BU377*100</f>
        <v>24.575266375545851</v>
      </c>
      <c r="BV346" s="65">
        <f>IF(ISERROR(BU346/BM346),"NM",IF(OR(BU346/BM346&lt;0.5,BU346/BM346&gt;2),"NM",(BU346/BM346-1)*100))</f>
        <v>-6.9683264215897438</v>
      </c>
      <c r="BW346" s="133">
        <f>BW345/BW377*100</f>
        <v>23.027633802816901</v>
      </c>
      <c r="BX346" s="65">
        <f>IF(ISERROR(BW346/BO346),"NM",IF(OR(BW346/BO346&lt;0.5,BW346/BO346&gt;2),"NM",(BW346/BO346-1)*100))</f>
        <v>-5.916750991930952</v>
      </c>
      <c r="BY346" s="133">
        <f>BY345/BY377*100</f>
        <v>23.330925266903915</v>
      </c>
      <c r="BZ346" s="65">
        <f>IF(ISERROR(BY346/BQ346),"NM",IF(OR(BY346/BQ346&lt;0.5,BY346/BQ346&gt;2),"NM",(BY346/BQ346-1)*100))</f>
        <v>-1.5399771766774539</v>
      </c>
      <c r="CA346" s="133">
        <f>CA345/CA377*100</f>
        <v>22.32935823429542</v>
      </c>
      <c r="CB346" s="65">
        <f>IF(ISERROR(CA346/BS346),"NM",IF(OR(CA346/BS346&lt;0.5,CA346/BS346&gt;2),"NM",(CA346/BS346-1)*100))</f>
        <v>-4.6666990277769766</v>
      </c>
      <c r="CC346" s="133">
        <f>CC345/CC377*100</f>
        <v>23.640480286738352</v>
      </c>
      <c r="CD346" s="65">
        <f>IF(ISERROR(CC346/BU346),"NM",IF(OR(CC346/BU346&lt;0.5,CC346/BU346&gt;2),"NM",(CC346/BU346-1)*100))</f>
        <v>-3.8037678799594965</v>
      </c>
      <c r="CE346" s="133">
        <f>CE345/CE377*100</f>
        <v>19.932180706651824</v>
      </c>
      <c r="CF346" s="65">
        <f>IF(ISERROR(CE346/BW346),"NM",IF(OR(CE346/BW346&lt;0.5,CE346/BW346&gt;2),"NM",(CE346/BW346-1)*100))</f>
        <v>-13.442341157025083</v>
      </c>
      <c r="CG346" s="133">
        <f>CG345/CG377*100</f>
        <v>20.87321808287269</v>
      </c>
      <c r="CH346" s="65">
        <f>IF(ISERROR(CG346/BY346),"NM",IF(OR(CG346/BY346&lt;0.5,CG346/BY346&gt;2),"NM",(CG346/BY346-1)*100))</f>
        <v>-10.534117939666999</v>
      </c>
      <c r="CI346" s="133">
        <f>CI345/CI377*100</f>
        <v>19.565546558937204</v>
      </c>
      <c r="CJ346" s="65">
        <f>IF(ISERROR(CI346/CA346),"NM",IF(OR(CI346/CA346&lt;0.5,CI346/CA346&gt;2),"NM",(CI346/CA346-1)*100))</f>
        <v>-12.377479219771336</v>
      </c>
      <c r="CK346" s="133">
        <f>CK345/CK377*100</f>
        <v>22.698783161118399</v>
      </c>
      <c r="CL346" s="65">
        <f>IF(ISERROR(CK346/CC346),"NM",IF(OR(CK346/CC346&lt;0.5,CK346/CC346&gt;2),"NM",(CK346/CC346-1)*100))</f>
        <v>-3.9834094493766181</v>
      </c>
      <c r="CM346" s="133">
        <f>CM345/CM377*100</f>
        <v>18.499373040752349</v>
      </c>
      <c r="CN346" s="65">
        <f>IF(ISERROR(CM346/CE346),"NM",IF(OR(CM346/CE346&lt;0.5,CM346/CE346&gt;2),"NM",(CM346/CE346-1)*100))</f>
        <v>-7.1884139873431563</v>
      </c>
      <c r="CO346" s="133">
        <f>CO345/CO377*100</f>
        <v>19.393309154669065</v>
      </c>
      <c r="CP346" s="65">
        <f>IF(ISERROR(CO346/CG346),"NM",IF(OR(CO346/CG346&lt;0.5,CO346/CG346&gt;2),"NM",(CO346/CG346-1)*100))</f>
        <v>-7.0899892979029877</v>
      </c>
      <c r="CQ346" s="133">
        <f>CQ345/CQ377*100</f>
        <v>18.236275735820865</v>
      </c>
      <c r="CR346" s="65">
        <f>IF(ISERROR(CQ346/CI346),"NM",IF(OR(CQ346/CI346&lt;0.5,CQ346/CI346&gt;2),"NM",(CQ346/CI346-1)*100))</f>
        <v>-6.7939365716780937</v>
      </c>
      <c r="CS346" s="133">
        <f>CS345/CS377*100</f>
        <v>22.685378398236594</v>
      </c>
      <c r="CT346" s="65">
        <f>IF(ISERROR(CS346/CK346),"NM",IF(OR(CS346/CK346&lt;0.5,CS346/CK346&gt;2),"NM",(CS346/CK346-1)*100))</f>
        <v>-5.9054984519024689E-2</v>
      </c>
      <c r="CU346" s="133">
        <f>CU345/CU377*100</f>
        <v>18.994581081081083</v>
      </c>
      <c r="CV346" s="65">
        <f>IF(ISERROR(CU346/CM346),"NM",IF(OR(CU346/CM346&lt;0.5,CU346/CM346&gt;2),"NM",(CU346/CM346-1)*100))</f>
        <v>2.6768909369946581</v>
      </c>
      <c r="CW346" s="133">
        <f>CW345/CW377*100</f>
        <v>20.481417218543047</v>
      </c>
      <c r="CX346" s="65">
        <f>IF(ISERROR(CW346/CO346),"NM",IF(OR(CW346/CO346&lt;0.5,CW346/CO346&gt;2),"NM",(CW346/CO346-1)*100))</f>
        <v>5.6107395349391131</v>
      </c>
      <c r="CY346" s="133">
        <f>CY345/CY377*100</f>
        <v>18.653180505415165</v>
      </c>
      <c r="CZ346" s="65">
        <f>IF(ISERROR(CY346/CQ346),"NM",IF(OR(CY346/CQ346&lt;0.5,CY346/CQ346&gt;2),"NM",(CY346/CQ346-1)*100))</f>
        <v>2.2861288984317607</v>
      </c>
      <c r="DA346" s="133">
        <f>DA345/DA377*100</f>
        <v>23.615760401721662</v>
      </c>
      <c r="DB346" s="65">
        <f>IF(ISERROR(DA346/CS346),"NM",IF(OR(DA346/CS346&lt;0.5,DA346/CS346&gt;2),"NM",(DA346/CS346-1)*100))</f>
        <v>4.1012408395946665</v>
      </c>
      <c r="DC346" s="133">
        <f>DC345/DC377*100</f>
        <v>20.876386768447837</v>
      </c>
      <c r="DD346" s="65">
        <f>IF(ISERROR(DC346/CU346),"NM",IF(OR(DC346/CU346&lt;0.5,DC346/CU346&gt;2),"NM",(DC346/CU346-1)*100))</f>
        <v>9.9070660170603286</v>
      </c>
      <c r="DE346" s="133">
        <f>DE345/DE377*100</f>
        <v>21.694205298013248</v>
      </c>
      <c r="DF346" s="65">
        <f>IF(ISERROR(DE346/CW346),"NM",IF(OR(DE346/CW346&lt;0.5,DE346/CW346&gt;2),"NM",(DE346/CW346-1)*100))</f>
        <v>5.9214070321861989</v>
      </c>
      <c r="DG346" s="133">
        <f>DG345/DG377*100</f>
        <v>23.951222547584187</v>
      </c>
      <c r="DH346" s="65">
        <f>IF(ISERROR(DG346/CY346),"NM",IF(OR(DG346/CY346&lt;0.5,DG346/CY346&gt;2),"NM",(DG346/CY346-1)*100))</f>
        <v>28.402888400886695</v>
      </c>
      <c r="DI346" s="133">
        <f>DI345/DI377*100</f>
        <v>26.662051083591326</v>
      </c>
      <c r="DJ346" s="65">
        <f>IF(ISERROR(DI346/DA346),"NM",IF(OR(DI346/DA346&lt;0.5,DI346/DA346&gt;2),"NM",(DI346/DA346-1)*100))</f>
        <v>12.899396970709365</v>
      </c>
      <c r="DK346" s="133">
        <f>DK345/DK377*100</f>
        <v>22.021928478543561</v>
      </c>
      <c r="DL346" s="65">
        <f>IF(ISERROR(DK346/DC346),"NM",IF(OR(DK346/DC346&lt;0.5,DK346/DC346&gt;2),"NM",(DK346/DC346-1)*100))</f>
        <v>5.4872604287398596</v>
      </c>
      <c r="DM346" s="133">
        <f>DM345/DM377*100</f>
        <v>22.435499334221038</v>
      </c>
      <c r="DN346" s="65">
        <f>IF(ISERROR(DM346/DE346),"NM",IF(OR(DM346/DE346&lt;0.5,DM346/DE346&gt;2),"NM",(DM346/DE346-1)*100))</f>
        <v>3.4170140183732656</v>
      </c>
      <c r="DO346" s="133">
        <f>DO345/DO377*100</f>
        <v>24.738287187039766</v>
      </c>
      <c r="DP346" s="65">
        <f>IF(ISERROR(DO346/DG346),"NM",IF(OR(DO346/DG346&lt;0.5,DO346/DG346&gt;2),"NM",(DO346/DG346-1)*100))</f>
        <v>3.2861146769936678</v>
      </c>
      <c r="DQ346" s="133">
        <f>DQ345/DQ377*100</f>
        <v>30.455947826086955</v>
      </c>
      <c r="DR346" s="65">
        <f>IF(ISERROR(DQ346/DI346),"NM",IF(OR(DQ346/DI346&lt;0.5,DQ346/DI346&gt;2),"NM",(DQ346/DI346-1)*100))</f>
        <v>14.229575701437746</v>
      </c>
      <c r="DS346" s="133">
        <f>DS345/DS377*100</f>
        <v>25.607691044776121</v>
      </c>
      <c r="DT346" s="65">
        <f>IF(ISERROR(DS346/DK346),"NM",IF(OR(DS346/DK346&lt;0.5,DS346/DK346&gt;2),"NM",(DS346/DK346-1)*100))</f>
        <v>16.282690999229455</v>
      </c>
      <c r="DU346" s="133">
        <f>DU345/DU377*100</f>
        <v>26.421252730109206</v>
      </c>
      <c r="DV346" s="65">
        <f>IF(ISERROR(DU346/DM346),"NM",IF(OR(DU346/DM346&lt;0.5,DU346/DM346&gt;2),"NM",(DU346/DM346-1)*100))</f>
        <v>17.765387507148844</v>
      </c>
      <c r="DW346" s="133">
        <f>DW345/DW377*100</f>
        <v>25.397247734138972</v>
      </c>
      <c r="DX346" s="65">
        <f>IF(ISERROR(DW346/DO346),"NM",IF(OR(DW346/DO346&lt;0.5,DW346/DO346&gt;2),"NM",(DW346/DO346-1)*100))</f>
        <v>2.6637274525797894</v>
      </c>
      <c r="DY346" s="133">
        <f>DY345/DY377*100</f>
        <v>26.927490015360984</v>
      </c>
      <c r="DZ346" s="65">
        <f>IF(ISERROR(DY346/DQ346),"NM",IF(OR(DY346/DQ346&lt;0.5,DY346/DQ346&gt;2),"NM",(DY346/DQ346-1)*100))</f>
        <v>-11.585447384118774</v>
      </c>
      <c r="EA346" s="133">
        <f>EA345/EA377*100</f>
        <v>24.474964539007093</v>
      </c>
      <c r="EB346" s="65">
        <f>IF(ISERROR(EA346/DS346),"NM",IF(OR(EA346/DS346&lt;0.5,EA346/DS346&gt;2),"NM",(EA346/DS346-1)*100))</f>
        <v>-4.4233839895537974</v>
      </c>
      <c r="EC346" s="131">
        <f>EC345/EC377*100</f>
        <v>24.871692532942898</v>
      </c>
      <c r="ED346" s="65">
        <f>IF(ISERROR(EC346/DU346),"NM",IF(OR(EC346/DU346&lt;0.5,EC346/DU346&gt;2),"NM",(EC346/DU346-1)*100))</f>
        <v>-5.8648248551835476</v>
      </c>
      <c r="EE346" s="131">
        <f>EE345/EE377*100</f>
        <v>23.608879551820724</v>
      </c>
      <c r="EF346" s="65">
        <f>IF(ISERROR(EE346/DW346),"NM",IF(OR(EE346/DW346&lt;0.5,EE346/DW346&gt;2),"NM",(EE346/DW346-1)*100))</f>
        <v>-7.0415826196565501</v>
      </c>
      <c r="EG346" s="131">
        <f>EG345/EG377*100</f>
        <v>29.886825127334465</v>
      </c>
      <c r="EH346" s="65">
        <f>IF(ISERROR(EG346/DY346),"NM",IF(OR(EG346/DY346&lt;0.5,EG346/DY346&gt;2),"NM",(EG346/DY346-1)*100))</f>
        <v>10.990014703506734</v>
      </c>
      <c r="EI346" s="131">
        <f>EI345/EI377*100</f>
        <v>25.702613905325443</v>
      </c>
      <c r="EJ346" s="65">
        <f>IF(ISERROR(EI346/EA346),"NM",IF(OR(EI346/EA346&lt;0.5,EI346/EA346&gt;2),"NM",(EI346/EA346-1)*100))</f>
        <v>5.015939305496353</v>
      </c>
      <c r="EK346" s="131">
        <f>EK345/EK377*100</f>
        <v>23.491058823529411</v>
      </c>
      <c r="EL346" s="65">
        <f>IF(ISERROR(EK346/EC346),"NM",IF(OR(EK346/EC346&lt;0.5,EK346/EC346&gt;2),"NM",(EK346/EC346-1)*100))</f>
        <v>-5.5510243526242453</v>
      </c>
      <c r="EM346" s="131">
        <f>EM345/EM377*100</f>
        <v>25.279811518944257</v>
      </c>
      <c r="EN346" s="65">
        <f>IF(ISERROR(EM346/EE346),"NM",IF(OR(EM346/EE346&lt;0.5,EM346/EE346&gt;2),"NM",(EM346/EE346-1)*100))</f>
        <v>7.0775572532186137</v>
      </c>
      <c r="EO346" s="131">
        <f>EO345/EO377*100</f>
        <v>28.105612648221346</v>
      </c>
      <c r="EP346" s="65">
        <f>IF(ISERROR(EO346/EG346),"NM",IF(OR(EO346/EG346&lt;0.5,EO346/EG346&gt;2),"NM",(EO346/EG346-1)*100))</f>
        <v>-5.9598584711630149</v>
      </c>
      <c r="EQ346" s="131">
        <f>EQ345/EQ377*100</f>
        <v>26.237139601965946</v>
      </c>
      <c r="ER346" s="65">
        <f>IF(ISERROR(EQ346/EI346),"NM",IF(OR(EQ346/EI346&lt;0.5,EQ346/EI346&gt;2),"NM",(EQ346/EI346-1)*100))</f>
        <v>2.0796550055547147</v>
      </c>
      <c r="ES346" s="131">
        <f>ES345/ES377*100</f>
        <v>25.993577226674297</v>
      </c>
      <c r="ET346" s="65">
        <f>IF(ISERROR(ES346/EK346),"NM",IF(OR(ES346/EK346&lt;0.5,ES346/EK346&gt;2),"NM",(ES346/EK346-1)*100))</f>
        <v>10.653067713739173</v>
      </c>
      <c r="EU346" s="131">
        <f>EU345/EU377*100</f>
        <v>25.60155182433526</v>
      </c>
      <c r="EV346" s="65">
        <f>IF(ISERROR(EU346/EM346),"NM",IF(OR(EU346/EM346&lt;0.5,EU346/EM346&gt;2),"NM",(EU346/EM346-1)*100))</f>
        <v>1.2727163932764851</v>
      </c>
      <c r="EW346" s="131">
        <f>EW345/EW377*100</f>
        <v>27.566781013221831</v>
      </c>
      <c r="EX346" s="65">
        <f>IF(ISERROR(EW346/EO346),"NM",IF(OR(EW346/EO346&lt;0.5,EW346/EO346&gt;2),"NM",(EW346/EO346-1)*100))</f>
        <v>-1.9171673706020909</v>
      </c>
      <c r="EY346" s="65"/>
      <c r="EZ346" s="317"/>
      <c r="FA346" s="59"/>
      <c r="FB346" s="131">
        <f>FB345/FB377*100</f>
        <v>16.256177663242443</v>
      </c>
      <c r="FC346" s="63"/>
      <c r="FD346" s="131">
        <f>FD345/FD377*100</f>
        <v>14.522303636363635</v>
      </c>
      <c r="FE346" s="65">
        <f>IF(ISERROR(FD346/FB346),"NM",IF(OR(FD346/FB346&lt;0.5,FD346/FB346&gt;2),"NM",(FD346/FB346-1)*100))</f>
        <v>-10.665939206602959</v>
      </c>
      <c r="FF346" s="131">
        <f>FF345/FF377*100</f>
        <v>13.676589975661695</v>
      </c>
      <c r="FG346" s="65">
        <f>IF(ISERROR(FF346/FD346),"NM",IF(OR(FF346/FD346&lt;0.5,FF346/FD346&gt;2),"NM",(FF346/FD346-1)*100))</f>
        <v>-5.8235503256128363</v>
      </c>
      <c r="FH346" s="131">
        <f>FH345/FH377*100</f>
        <v>14.407333379636061</v>
      </c>
      <c r="FI346" s="65">
        <f>IF(ISERROR(FH346/FF346),"NM",IF(OR(FH346/FF346&lt;0.5,FH346/FF346&gt;2),"NM",(FH346/FF346-1)*100))</f>
        <v>5.3430234091594864</v>
      </c>
      <c r="FJ346" s="131">
        <f>FJ345/FJ377*100</f>
        <v>12.925598974358977</v>
      </c>
      <c r="FK346" s="65">
        <f>IF(ISERROR(FJ346/FH346),"NM",IF(OR(FJ346/FH346&lt;0.5,FJ346/FH346&gt;2),"NM",(FJ346/FH346-1)*100))</f>
        <v>-10.284584705809829</v>
      </c>
      <c r="FL346" s="131">
        <f>FL345/FL377*100</f>
        <v>13.909588594325124</v>
      </c>
      <c r="FM346" s="65">
        <f>IF(ISERROR(FL346/FJ346),"NM",IF(OR(FL346/FJ346&lt;0.5,FL346/FJ346&gt;2),"NM",(FL346/FJ346-1)*100))</f>
        <v>7.6127197038847294</v>
      </c>
      <c r="FN346" s="131">
        <f>FN345/FN377*100</f>
        <v>16.763023882633917</v>
      </c>
      <c r="FO346" s="65">
        <f>IF(ISERROR(FN346/FL346),"NM",IF(OR(FN346/FL346&lt;0.5,FN346/FL346&gt;2),"NM",(FN346/FL346-1)*100))</f>
        <v>20.514160206527944</v>
      </c>
      <c r="FP346" s="131">
        <f>FP345/FP377*100</f>
        <v>17.290586687306501</v>
      </c>
      <c r="FQ346" s="65">
        <f>IF(ISERROR(FP346/FN346),"NM",IF(OR(FP346/FN346&lt;0.5,FP346/FN346&gt;2),"NM",(FP346/FN346-1)*100))</f>
        <v>3.1471816085588689</v>
      </c>
      <c r="FR346" s="143">
        <f>FR345/FR377*100</f>
        <v>19.281466992665038</v>
      </c>
      <c r="FS346" s="65">
        <f>IF(ISERROR(FR346/FP346),"NM",IF(OR(FR346/FP346&lt;0.5,FR346/FP346&gt;2),"NM",(FR346/FP346-1)*100))</f>
        <v>11.514243798448431</v>
      </c>
      <c r="FT346" s="143">
        <f>FT345/FT377*100</f>
        <v>24.500235585864846</v>
      </c>
      <c r="FU346" s="65">
        <f>IF(ISERROR(FT346/FR346),"NM",IF(OR(FT346/FR346&lt;0.5,FT346/FR346&gt;2),"NM",(FT346/FR346-1)*100))</f>
        <v>27.066242393201236</v>
      </c>
      <c r="FV346" s="143">
        <f>FV345/FV377*100</f>
        <v>24.029714524730732</v>
      </c>
      <c r="FW346" s="65">
        <f>IF(ISERROR(FV346/FT346),"NM",IF(OR(FV346/FT346&lt;0.5,FV346/FT346&gt;2),"NM",(FV346/FT346-1)*100))</f>
        <v>-1.9204756602649864</v>
      </c>
      <c r="FX346" s="143">
        <f>FX345/FX377*100</f>
        <v>23.072049187527451</v>
      </c>
      <c r="FY346" s="65">
        <f>IF(ISERROR(FX346/FV346),"NM",IF(OR(FX346/FV346&lt;0.5,FX346/FV346&gt;2),"NM",(FX346/FV346-1)*100))</f>
        <v>-3.9853379706932368</v>
      </c>
      <c r="FZ346" s="143">
        <f>FZ345/FZ377*100</f>
        <v>20.731363729871408</v>
      </c>
      <c r="GA346" s="65">
        <f>IF(ISERROR(FZ346/FX346),"NM",IF(OR(FZ346/FX346&lt;0.5,FZ346/FX346&gt;2),"NM",(FZ346/FX346-1)*100))</f>
        <v>-10.145112983381633</v>
      </c>
      <c r="GB346" s="143">
        <f>GB345/GB377*100</f>
        <v>19.621068939866358</v>
      </c>
      <c r="GC346" s="65">
        <f>IF(ISERROR(GB346/FZ346),"NM",IF(OR(GB346/FZ346&lt;0.5,GB346/FZ346&gt;2),"NM",(GB346/FZ346-1)*100))</f>
        <v>-5.3556283343060951</v>
      </c>
      <c r="GD346" s="143">
        <f>GD345/GD377*100</f>
        <v>20.304818372618662</v>
      </c>
      <c r="GE346" s="65">
        <f>IF(ISERROR(GD346/GB346),"NM",IF(OR(GD346/GB346&lt;0.5,GD346/GB346&gt;2),"NM",(GD346/GB346-1)*100))</f>
        <v>3.4847715730871975</v>
      </c>
      <c r="GF346" s="143">
        <f>GF345/GF377*100</f>
        <v>23.126889372822301</v>
      </c>
      <c r="GG346" s="65">
        <f>IF(ISERROR(GF346/GD346),"NM",IF(OR(GF346/GD346&lt;0.5,GF346/GD346&gt;2),"NM",(GF346/GD346-1)*100))</f>
        <v>13.898528656672159</v>
      </c>
      <c r="GH346" s="143">
        <f>GH345/GH377*100</f>
        <v>24.550603821196827</v>
      </c>
      <c r="GI346" s="65">
        <f>IF(ISERROR(GH346/GF346),"NM",IF(OR(GH346/GF346&lt;0.5,GH346/GF346&gt;2),"NM",(GH346/GF346-1)*100))</f>
        <v>6.1561000505654384</v>
      </c>
      <c r="GJ346" s="143">
        <f>GJ345/GJ377*100</f>
        <v>26.085083460365848</v>
      </c>
      <c r="GK346" s="65">
        <f>IF(ISERROR(GJ346/GH346),"NM",IF(OR(GJ346/GH346&lt;0.5,GJ346/GH346&gt;2),"NM",(GJ346/GH346-1)*100))</f>
        <v>6.2502724997914871</v>
      </c>
      <c r="GL346" s="143">
        <f>GL345/GL377*100</f>
        <v>25.533773318468967</v>
      </c>
      <c r="GM346" s="65">
        <f>IF(ISERROR(GL346/GJ346),"NM",IF(OR(GL346/GJ346&lt;0.5,GL346/GJ346&gt;2),"NM",(GL346/GJ346-1)*100))</f>
        <v>-2.1135072952116585</v>
      </c>
      <c r="GN346" s="143">
        <f>GN345/GN377*100</f>
        <v>25.564626228626775</v>
      </c>
      <c r="GO346" s="65">
        <f>IF(ISERROR(GN346/GL346),"NM",IF(OR(GN346/GL346&lt;0.5,GN346/GL346&gt;2),"NM",(GN346/GL346-1)*100))</f>
        <v>0.12083176964483577</v>
      </c>
      <c r="GP346" s="143">
        <f>GP345/GP377*100</f>
        <v>26.34458816406736</v>
      </c>
      <c r="GQ346" s="65">
        <f>IF(ISERROR(GP346/GN346),"NM",IF(OR(GP346/GN346&lt;0.5,GP346/GN346&gt;2),"NM",(GP346/GN346-1)*100))</f>
        <v>3.0509420652792496</v>
      </c>
      <c r="GR346" s="131">
        <f>GR345/GR377*100</f>
        <v>26.6156207984438</v>
      </c>
      <c r="GS346" s="65">
        <f>IF(ISERROR(GR346/GP346),"NM",IF(OR(GR346/GP346&lt;0.5,GR346/GP346&gt;2),"NM",(GR346/GP346-1)*100))</f>
        <v>1.0287981451390316</v>
      </c>
      <c r="GT346" s="131">
        <f>GT345/GT377*100</f>
        <v>26.066047279242653</v>
      </c>
      <c r="GU346" s="65">
        <f>IF(ISERROR(GT346/GR346),"NM",IF(OR(GT346/GR346&lt;0.5,GT346/GR346&gt;2),"NM",(GT346/GR346-1)*100))</f>
        <v>-2.0648532805715325</v>
      </c>
      <c r="GV346" s="131">
        <f>GV345/GV377*100</f>
        <v>25.671661426912195</v>
      </c>
      <c r="GW346" s="65">
        <f>IF(ISERROR(GV346/GT346),"NM",IF(OR(GV346/GT346&lt;0.5,GV346/GT346&gt;2),"NM",(GV346/GT346-1)*100))</f>
        <v>-1.5130251553119867</v>
      </c>
      <c r="GX346" s="131">
        <f>GX345/GX377*100</f>
        <v>25.326384252702734</v>
      </c>
      <c r="GY346" s="65">
        <f>IF(ISERROR(GX346/GV346),"NM",IF(OR(GX346/GV346&lt;0.5,GX346/GV346&gt;2),"NM",(GX346/GV346-1)*100))</f>
        <v>-1.3449740103205765</v>
      </c>
      <c r="GZ346" s="67">
        <f t="shared" si="1348"/>
        <v>-0.18708277793743067</v>
      </c>
      <c r="HA346" s="280"/>
      <c r="HB346" s="57"/>
      <c r="HC346"/>
      <c r="HD346"/>
      <c r="HE346"/>
      <c r="HF346"/>
      <c r="HG346"/>
      <c r="HH346"/>
    </row>
    <row r="347" spans="1:216" s="2" customFormat="1" ht="13.5" customHeight="1" x14ac:dyDescent="0.2">
      <c r="A347" s="4" t="s">
        <v>127</v>
      </c>
      <c r="B347" s="54" t="s">
        <v>251</v>
      </c>
      <c r="C347" s="88">
        <f>C345*C372</f>
        <v>19.888724999999997</v>
      </c>
      <c r="D347" s="63"/>
      <c r="E347" s="88">
        <f>E345*E372</f>
        <v>22.542935000000003</v>
      </c>
      <c r="F347" s="63"/>
      <c r="G347" s="88">
        <f>G345*G372</f>
        <v>22.538430000000002</v>
      </c>
      <c r="H347" s="63"/>
      <c r="I347" s="88">
        <f>I345*I372</f>
        <v>22.491425000000003</v>
      </c>
      <c r="J347" s="63"/>
      <c r="K347" s="88">
        <f>K345*K372</f>
        <v>22.585405999999995</v>
      </c>
      <c r="L347" s="63">
        <f>IF(ISERROR(K347/C347),"NM",IF(OR(K347/C347&lt;0.5,K347/C347&gt;2),"NM",(K347/C347-1)*100))</f>
        <v>13.558843012812538</v>
      </c>
      <c r="M347" s="88">
        <f>M345*M372</f>
        <v>26.271050000000002</v>
      </c>
      <c r="N347" s="63">
        <f>IF(ISERROR(M347/E347),"NM",IF(OR(M347/E347&lt;0.5,M347/E347&gt;2),"NM",(M347/E347-1)*100))</f>
        <v>16.537842122154899</v>
      </c>
      <c r="O347" s="88">
        <f>O345*O372</f>
        <v>26.168450000000004</v>
      </c>
      <c r="P347" s="63">
        <f>IF(ISERROR(O347/G347),"NM",IF(OR(O347/G347&lt;0.5,O347/G347&gt;2),"NM",(O347/G347-1)*100))</f>
        <v>16.105913322267806</v>
      </c>
      <c r="Q347" s="88">
        <f>Q345*Q372</f>
        <v>26.080750000000002</v>
      </c>
      <c r="R347" s="63">
        <f>IF(ISERROR(Q347/I347),"NM",IF(OR(Q347/I347&lt;0.5,Q347/I347&gt;2),"NM",(Q347/I347-1)*100))</f>
        <v>15.958637569651547</v>
      </c>
      <c r="S347" s="88">
        <f>S345*S372</f>
        <v>25.882100000000005</v>
      </c>
      <c r="T347" s="63">
        <f>IF(ISERROR(S347/K347),"NM",IF(OR(S347/K347&lt;0.5,S347/K347&gt;2),"NM",(S347/K347-1)*100))</f>
        <v>14.596567358585499</v>
      </c>
      <c r="U347" s="88">
        <f>U345*U372</f>
        <v>31.04214</v>
      </c>
      <c r="V347" s="63">
        <f>IF(ISERROR(U347/M347),"NM",IF(OR(U347/M347&lt;0.5,U347/M347&gt;2),"NM",(U347/M347-1)*100))</f>
        <v>18.161017545929823</v>
      </c>
      <c r="W347" s="88">
        <f>W345*W372</f>
        <v>30.910080000000001</v>
      </c>
      <c r="X347" s="63">
        <f>IF(ISERROR(W347/O347),"NM",IF(OR(W347/O347&lt;0.5,W347/O347&gt;2),"NM",(W347/O347-1)*100))</f>
        <v>18.119644075212694</v>
      </c>
      <c r="Y347" s="88">
        <f>Y345*Y372</f>
        <v>30.866339999999997</v>
      </c>
      <c r="Z347" s="63">
        <f>IF(ISERROR(Y347/Q347),"NM",IF(OR(Y347/Q347&lt;0.5,Y347/Q347&gt;2),"NM",(Y347/Q347-1)*100))</f>
        <v>18.349127229853423</v>
      </c>
      <c r="AA347" s="88">
        <f>AA345*AA372</f>
        <v>36.040830000000007</v>
      </c>
      <c r="AB347" s="63">
        <f>IF(ISERROR(AA347/S347),"NM",IF(OR(AA347/S347&lt;0.5,AA347/S347&gt;2),"NM",(AA347/S347-1)*100))</f>
        <v>39.250022216126212</v>
      </c>
      <c r="AC347" s="88">
        <f>AC345*AC372</f>
        <v>35.951580000000007</v>
      </c>
      <c r="AD347" s="63">
        <f>IF(ISERROR(AC347/U347),"NM",IF(OR(AC347/U347&lt;0.5,AC347/U347&gt;2),"NM",(AC347/U347-1)*100))</f>
        <v>15.815404479201511</v>
      </c>
      <c r="AE347" s="88">
        <f>AE345*AE372</f>
        <v>40.99344</v>
      </c>
      <c r="AF347" s="63">
        <f>IF(ISERROR(AE347/W347),"NM",IF(OR(AE347/W347&lt;0.5,AE347/W347&gt;2),"NM",(AE347/W347-1)*100))</f>
        <v>32.621591403192738</v>
      </c>
      <c r="AG347" s="88">
        <f>AG345*AG372</f>
        <v>40.791359999999997</v>
      </c>
      <c r="AH347" s="63">
        <f>IF(ISERROR(AG347/Y347),"NM",IF(OR(AG347/Y347&lt;0.5,AG347/Y347&gt;2),"NM",(AG347/Y347-1)*100))</f>
        <v>32.154832740130516</v>
      </c>
      <c r="AI347" s="89">
        <f>AI345*AI372</f>
        <v>48.292775000000006</v>
      </c>
      <c r="AJ347" s="63">
        <f>IF(ISERROR(AI347/AA347),"NM",IF(OR(AI347/AA347&lt;0.5,AI347/AA347&gt;2),"NM",(AI347/AA347-1)*100))</f>
        <v>33.994624985051658</v>
      </c>
      <c r="AK347" s="88">
        <f>AK345*AK372</f>
        <v>48.264654999999998</v>
      </c>
      <c r="AL347" s="63">
        <f>IF(ISERROR(AK347/AC347),"NM",IF(OR(AK347/AC347&lt;0.5,AK347/AC347&gt;2),"NM",(AK347/AC347-1)*100))</f>
        <v>34.249051084820167</v>
      </c>
      <c r="AM347" s="88">
        <f>AM345*AM372</f>
        <v>48.085010000000004</v>
      </c>
      <c r="AN347" s="63">
        <f>IF(ISERROR(AM347/AE347),"NM",IF(OR(AM347/AE347&lt;0.5,AM347/AE347&gt;2),"NM",(AM347/AE347-1)*100))</f>
        <v>17.299280079934753</v>
      </c>
      <c r="AO347" s="71">
        <f>AO345*AO372</f>
        <v>47.842759999999998</v>
      </c>
      <c r="AP347" s="63">
        <f>IF(ISERROR(AO347/AG347),"NM",IF(OR(AO347/AG347&lt;0.5,AO347/AG347&gt;2),"NM",(AO347/AG347-1)*100))</f>
        <v>17.286503808649691</v>
      </c>
      <c r="AQ347" s="71">
        <f>AQ345*AQ372</f>
        <v>55.396880000000003</v>
      </c>
      <c r="AR347" s="63">
        <f>IF(ISERROR(AQ347/AI347),"NM",IF(OR(AQ347/AI347&lt;0.5,AQ347/AI347&gt;2),"NM",(AQ347/AI347-1)*100))</f>
        <v>14.710492408025821</v>
      </c>
      <c r="AS347" s="71">
        <f>AS345*AS372</f>
        <v>55.128920000000001</v>
      </c>
      <c r="AT347" s="63">
        <f>IF(ISERROR(AS347/AK347),"NM",IF(OR(AS347/AK347&lt;0.5,AS347/AK347&gt;2),"NM",(AS347/AK347-1)*100))</f>
        <v>14.222136260996798</v>
      </c>
      <c r="AU347" s="71">
        <f>AU345*AU372</f>
        <v>55.031130000000005</v>
      </c>
      <c r="AV347" s="63">
        <f>IF(ISERROR(AU347/AM347),"NM",IF(OR(AU347/AM347&lt;0.5,AU347/AM347&gt;2),"NM",(AU347/AM347-1)*100))</f>
        <v>14.44549975137781</v>
      </c>
      <c r="AW347" s="71">
        <f>AW345*AW372</f>
        <v>54.878340000000001</v>
      </c>
      <c r="AX347" s="63">
        <f>IF(ISERROR(AW347/AO347),"NM",IF(OR(AW347/AO347&lt;0.5,AW347/AO347&gt;2),"NM",(AW347/AO347-1)*100))</f>
        <v>14.705631531291253</v>
      </c>
      <c r="AY347" s="71">
        <f>AY345*AY372</f>
        <v>64.796030000000002</v>
      </c>
      <c r="AZ347" s="65">
        <f>IF(ISERROR(AY347/AQ347),"NM",IF(OR(AY347/AQ347&lt;0.5,AY347/AQ347&gt;2),"NM",(AY347/AQ347-1)*100))</f>
        <v>16.966930267552982</v>
      </c>
      <c r="BA347" s="71">
        <f>BA345*BA372</f>
        <v>64.62612</v>
      </c>
      <c r="BB347" s="65">
        <f>IF(ISERROR(BA347/AS347),"NM",IF(OR(BA347/AS347&lt;0.5,BA347/AS347&gt;2),"NM",(BA347/AS347-1)*100))</f>
        <v>17.227255676331033</v>
      </c>
      <c r="BC347" s="71">
        <f>BC345*BC372</f>
        <v>64.306579999999997</v>
      </c>
      <c r="BD347" s="65">
        <f>IF(ISERROR(BC347/AU347),"NM",IF(OR(BC347/AU347&lt;0.5,BC347/AU347&gt;2),"NM",(BC347/AU347-1)*100))</f>
        <v>16.85491466375484</v>
      </c>
      <c r="BE347" s="71">
        <f>BE345*BE372</f>
        <v>78.808000000000007</v>
      </c>
      <c r="BF347" s="65">
        <f>IF(ISERROR(BE347/AW347),"NM",IF(OR(BE347/AW347&lt;0.5,BE347/AW347&gt;2),"NM",(BE347/AW347-1)*100))</f>
        <v>43.604926825410551</v>
      </c>
      <c r="BG347" s="71">
        <f>BG345*BG372</f>
        <v>90.433920000000001</v>
      </c>
      <c r="BH347" s="65">
        <f>IF(ISERROR(BG347/AY347),"NM",IF(OR(BG347/AY347&lt;0.5,BG347/AY347&gt;2),"NM",(BG347/AY347-1)*100))</f>
        <v>39.567069155317071</v>
      </c>
      <c r="BI347" s="71">
        <f>BI345*BI372</f>
        <v>100.139015</v>
      </c>
      <c r="BJ347" s="65">
        <f>IF(ISERROR(BI347/BA347),"NM",IF(OR(BI347/BA347&lt;0.5,BI347/BA347&gt;2),"NM",(BI347/BA347-1)*100))</f>
        <v>54.95130297161581</v>
      </c>
      <c r="BK347" s="71">
        <f>BK345*BK372</f>
        <v>99.989159999999998</v>
      </c>
      <c r="BL347" s="65">
        <f>IF(ISERROR(BK347/BC347),"NM",IF(OR(BK347/BC347&lt;0.5,BK347/BC347&gt;2),"NM",(BK347/BC347-1)*100))</f>
        <v>55.488225310691377</v>
      </c>
      <c r="BM347" s="71">
        <f>BM345*BM372</f>
        <v>99.738649999999993</v>
      </c>
      <c r="BN347" s="65">
        <f>IF(ISERROR(BM347/BE347),"NM",IF(OR(BM347/BE347&lt;0.5,BM347/BE347&gt;2),"NM",(BM347/BE347-1)*100))</f>
        <v>26.559042229215279</v>
      </c>
      <c r="BO347" s="71">
        <f>BO345*BO372</f>
        <v>114.02184</v>
      </c>
      <c r="BP347" s="65">
        <f>IF(ISERROR(BO347/BG347),"NM",IF(OR(BO347/BG347&lt;0.5,BO347/BG347&gt;2),"NM",(BO347/BG347-1)*100))</f>
        <v>26.083044945967181</v>
      </c>
      <c r="BQ347" s="71">
        <f>BQ345*BQ372</f>
        <v>114.24647999999999</v>
      </c>
      <c r="BR347" s="65">
        <f>IF(ISERROR(BQ347/BI347),"NM",IF(OR(BQ347/BI347&lt;0.5,BQ347/BI347&gt;2),"NM",(BQ347/BI347-1)*100))</f>
        <v>14.087880732599567</v>
      </c>
      <c r="BS347" s="71">
        <f>BS345*BS372</f>
        <v>114.37272</v>
      </c>
      <c r="BT347" s="65">
        <f>IF(ISERROR(BS347/BK347),"NM",IF(OR(BS347/BK347&lt;0.5,BS347/BK347&gt;2),"NM",(BS347/BK347-1)*100))</f>
        <v>14.385119346937202</v>
      </c>
      <c r="BU347" s="71">
        <f>BU345*BU372</f>
        <v>111.9876</v>
      </c>
      <c r="BV347" s="65">
        <f>IF(ISERROR(BU347/BM347),"NM",IF(OR(BU347/BM347&lt;0.5,BU347/BM347&gt;2),"NM",(BU347/BM347-1)*100))</f>
        <v>12.281046515067139</v>
      </c>
      <c r="BW347" s="71">
        <f>BW345*BW372</f>
        <v>130.87872000000002</v>
      </c>
      <c r="BX347" s="65">
        <f>IF(ISERROR(BW347/BO347),"NM",IF(OR(BW347/BO347&lt;0.5,BW347/BO347&gt;2),"NM",(BW347/BO347-1)*100))</f>
        <v>14.783904557232219</v>
      </c>
      <c r="BY347" s="71">
        <f>BY345*BY372</f>
        <v>130.89552</v>
      </c>
      <c r="BZ347" s="65">
        <f>IF(ISERROR(BY347/BQ347),"NM",IF(OR(BY347/BQ347&lt;0.5,BY347/BQ347&gt;2),"NM",(BY347/BQ347-1)*100))</f>
        <v>14.57291288099205</v>
      </c>
      <c r="CA347" s="71">
        <f>CA345*CA372</f>
        <v>130.97756000000001</v>
      </c>
      <c r="CB347" s="65">
        <f>IF(ISERROR(CA347/BS347),"NM",IF(OR(CA347/BS347&lt;0.5,CA347/BS347&gt;2),"NM",(CA347/BS347-1)*100))</f>
        <v>14.518182307809081</v>
      </c>
      <c r="CC347" s="71">
        <f>CC345*CC372</f>
        <v>131.19904</v>
      </c>
      <c r="CD347" s="65">
        <f>IF(ISERROR(CC347/BU347),"NM",IF(OR(CC347/BU347&lt;0.5,CC347/BU347&gt;2),"NM",(CC347/BU347-1)*100))</f>
        <v>17.154970728902128</v>
      </c>
      <c r="CE347" s="71">
        <f>CE345*CE372</f>
        <v>131.43816000000001</v>
      </c>
      <c r="CF347" s="65">
        <f>IF(ISERROR(CE347/BW347),"NM",IF(OR(CE347/BW347&lt;0.5,CE347/BW347&gt;2),"NM",(CE347/BW347-1)*100))</f>
        <v>0.42744916820702805</v>
      </c>
      <c r="CG347" s="71">
        <f>CG345*CG372</f>
        <v>131.81532000000001</v>
      </c>
      <c r="CH347" s="65">
        <f>IF(ISERROR(CG347/BY347),"NM",IF(OR(CG347/BY347&lt;0.5,CG347/BY347&gt;2),"NM",(CG347/BY347-1)*100))</f>
        <v>0.70269784634340304</v>
      </c>
      <c r="CI347" s="71">
        <f>CI345*CI372</f>
        <v>131.89232000000001</v>
      </c>
      <c r="CJ347" s="65">
        <f>IF(ISERROR(CI347/CA347),"NM",IF(OR(CI347/CA347&lt;0.5,CI347/CA347&gt;2),"NM",(CI347/CA347-1)*100))</f>
        <v>0.69840971232018045</v>
      </c>
      <c r="CK347" s="71">
        <f>CK345*CK372</f>
        <v>140.89830000000001</v>
      </c>
      <c r="CL347" s="65">
        <f>IF(ISERROR(CK347/CC347),"NM",IF(OR(CK347/CC347&lt;0.5,CK347/CC347&gt;2),"NM",(CK347/CC347-1)*100))</f>
        <v>7.392782752068916</v>
      </c>
      <c r="CM347" s="71">
        <f>CM345*CM372</f>
        <v>140.26920000000001</v>
      </c>
      <c r="CN347" s="65">
        <f>IF(ISERROR(CM347/CE347),"NM",IF(OR(CM347/CE347&lt;0.5,CM347/CE347&gt;2),"NM",(CM347/CE347-1)*100))</f>
        <v>6.7187793864430301</v>
      </c>
      <c r="CO347" s="71">
        <f>CO345*CO372</f>
        <v>140.12010000000001</v>
      </c>
      <c r="CP347" s="65">
        <f>IF(ISERROR(CO347/CG347),"NM",IF(OR(CO347/CG347&lt;0.5,CO347/CG347&gt;2),"NM",(CO347/CG347-1)*100))</f>
        <v>6.3003147130394233</v>
      </c>
      <c r="CQ347" s="71">
        <f>CQ345*CQ372</f>
        <v>139.99170000000001</v>
      </c>
      <c r="CR347" s="65">
        <f>IF(ISERROR(CQ347/CI347),"NM",IF(OR(CQ347/CI347&lt;0.5,CQ347/CI347&gt;2),"NM",(CQ347/CI347-1)*100))</f>
        <v>6.1409034278872232</v>
      </c>
      <c r="CS347" s="71">
        <f>CS345*CS372</f>
        <v>153.88230000000001</v>
      </c>
      <c r="CT347" s="65">
        <f>IF(ISERROR(CS347/CK347),"NM",IF(OR(CS347/CK347&lt;0.5,CS347/CK347&gt;2),"NM",(CS347/CK347-1)*100))</f>
        <v>9.2151573155957234</v>
      </c>
      <c r="CU347" s="71">
        <f>CU345*CU372</f>
        <v>154.26279000000002</v>
      </c>
      <c r="CV347" s="65">
        <f>IF(ISERROR(CU347/CM347),"NM",IF(OR(CU347/CM347&lt;0.5,CU347/CM347&gt;2),"NM",(CU347/CM347-1)*100))</f>
        <v>9.9762385470224544</v>
      </c>
      <c r="CW347" s="71">
        <f>CW345*CW372</f>
        <v>154.47630000000001</v>
      </c>
      <c r="CX347" s="65">
        <f>IF(ISERROR(CW347/CO347),"NM",IF(OR(CW347/CO347&lt;0.5,CW347/CO347&gt;2),"NM",(CW347/CO347-1)*100))</f>
        <v>10.245639276592012</v>
      </c>
      <c r="CY347" s="71">
        <f>CY345*CY372</f>
        <v>154.67892000000001</v>
      </c>
      <c r="CZ347" s="65">
        <f>IF(ISERROR(CY347/CQ347),"NM",IF(OR(CY347/CQ347&lt;0.5,CY347/CQ347&gt;2),"NM",(CY347/CQ347-1)*100))</f>
        <v>10.491493424252996</v>
      </c>
      <c r="DA347" s="71">
        <f>DA345*DA372</f>
        <v>163.7251</v>
      </c>
      <c r="DB347" s="65">
        <f>IF(ISERROR(DA347/CS347),"NM",IF(OR(DA347/CS347&lt;0.5,DA347/CS347&gt;2),"NM",(DA347/CS347-1)*100))</f>
        <v>6.3963171852773115</v>
      </c>
      <c r="DC347" s="71">
        <f>DC345*DC372</f>
        <v>163.10874999999999</v>
      </c>
      <c r="DD347" s="65">
        <f>IF(ISERROR(DC347/CU347),"NM",IF(OR(DC347/CU347&lt;0.5,DC347/CU347&gt;2),"NM",(DC347/CU347-1)*100))</f>
        <v>5.7343446206307824</v>
      </c>
      <c r="DE347" s="71">
        <f>DE345*DE372</f>
        <v>162.68699999999998</v>
      </c>
      <c r="DF347" s="65">
        <f>IF(ISERROR(DE347/CW347),"NM",IF(OR(DE347/CW347&lt;0.5,DE347/CW347&gt;2),"NM",(DE347/CW347-1)*100))</f>
        <v>5.3151842709852515</v>
      </c>
      <c r="DG347" s="71">
        <f>DG345*DG372</f>
        <v>162.99849999999998</v>
      </c>
      <c r="DH347" s="65">
        <f>IF(ISERROR(DG347/CY347),"NM",IF(OR(DG347/CY347&lt;0.5,DG347/CY347&gt;2),"NM",(DG347/CY347-1)*100))</f>
        <v>5.3786126771508291</v>
      </c>
      <c r="DI347" s="71">
        <f>DI345*DI372</f>
        <v>169.98281</v>
      </c>
      <c r="DJ347" s="65">
        <f>IF(ISERROR(DI347/DA347),"NM",IF(OR(DI347/DA347&lt;0.5,DI347/DA347&gt;2),"NM",(DI347/DA347-1)*100))</f>
        <v>3.8220834801750092</v>
      </c>
      <c r="DK347" s="71">
        <f>DK345*DK372</f>
        <v>167.99036000000001</v>
      </c>
      <c r="DL347" s="65">
        <f>IF(ISERROR(DK347/DC347),"NM",IF(OR(DK347/DC347&lt;0.5,DK347/DC347&gt;2),"NM",(DK347/DC347-1)*100))</f>
        <v>2.992855993317356</v>
      </c>
      <c r="DM347" s="71">
        <f>DM345*DM372</f>
        <v>167.5915</v>
      </c>
      <c r="DN347" s="65">
        <f>IF(ISERROR(DM347/DE347),"NM",IF(OR(DM347/DE347&lt;0.5,DM347/DE347&gt;2),"NM",(DM347/DE347-1)*100))</f>
        <v>3.0146846398298566</v>
      </c>
      <c r="DO347" s="71">
        <f>DO345*DO372</f>
        <v>166.68463</v>
      </c>
      <c r="DP347" s="65">
        <f>IF(ISERROR(DO347/DG347),"NM",IF(OR(DO347/DG347&lt;0.5,DO347/DG347&gt;2),"NM",(DO347/DG347-1)*100))</f>
        <v>2.2614502587447349</v>
      </c>
      <c r="DQ347" s="71">
        <f>DQ345*DQ372</f>
        <v>172.55355</v>
      </c>
      <c r="DR347" s="65">
        <f>IF(ISERROR(DQ347/DI347),"NM",IF(OR(DQ347/DI347&lt;0.5,DQ347/DI347&gt;2),"NM",(DQ347/DI347-1)*100))</f>
        <v>1.5123529255693491</v>
      </c>
      <c r="DS347" s="71">
        <f>DS345*DS372</f>
        <v>169.17069000000001</v>
      </c>
      <c r="DT347" s="65">
        <f>IF(ISERROR(DS347/DK347),"NM",IF(OR(DS347/DK347&lt;0.5,DS347/DK347&gt;2),"NM",(DS347/DK347-1)*100))</f>
        <v>0.70261769782504757</v>
      </c>
      <c r="DU347" s="71">
        <f>DU345*DU372</f>
        <v>167.94063000000003</v>
      </c>
      <c r="DV347" s="65">
        <f>IF(ISERROR(DU347/DM347),"NM",IF(OR(DU347/DM347&lt;0.5,DU347/DM347&gt;2),"NM",(DU347/DM347-1)*100))</f>
        <v>0.20832202110490083</v>
      </c>
      <c r="DW347" s="71">
        <f>DW345*DW372</f>
        <v>166.75113000000002</v>
      </c>
      <c r="DX347" s="65">
        <f>IF(ISERROR(DW347/DO347),"NM",IF(OR(DW347/DO347&lt;0.5,DW347/DO347&gt;2),"NM",(DW347/DO347-1)*100))</f>
        <v>3.9895700041459037E-2</v>
      </c>
      <c r="DY347" s="71">
        <f t="shared" ref="DY347:EA347" si="1350">DY345*DY372</f>
        <v>173.99579999999997</v>
      </c>
      <c r="DZ347" s="65">
        <f>IF(ISERROR(DY347/DQ347),"NM",IF(OR(DY347/DQ347&lt;0.5,DY347/DQ347&gt;2),"NM",(DY347/DQ347-1)*100))</f>
        <v>0.83582748659762895</v>
      </c>
      <c r="EA347" s="71">
        <f t="shared" si="1350"/>
        <v>170.23322999999999</v>
      </c>
      <c r="EB347" s="65">
        <f>IF(ISERROR(EA347/DS347),"NM",IF(OR(EA347/DS347&lt;0.5,EA347/DS347&gt;2),"NM",(EA347/DS347-1)*100))</f>
        <v>0.62808752509078136</v>
      </c>
      <c r="EC347" s="88">
        <f>EC345*EC372</f>
        <v>168.14714999999998</v>
      </c>
      <c r="ED347" s="65">
        <f>IF(ISERROR(EC347/DU347),"NM",IF(OR(EC347/DU347&lt;0.5,EC347/DU347&gt;2),"NM",(EC347/DU347-1)*100))</f>
        <v>0.12297202886517589</v>
      </c>
      <c r="EE347" s="88">
        <f>EE345*EE372</f>
        <v>167.28861000000001</v>
      </c>
      <c r="EF347" s="65">
        <f>IF(ISERROR(EE347/DW347),"NM",IF(OR(EE347/DW347&lt;0.5,EE347/DW347&gt;2),"NM",(EE347/DW347-1)*100))</f>
        <v>0.32232465231269991</v>
      </c>
      <c r="EG347" s="88">
        <f>EG345*EG372</f>
        <v>174.4983</v>
      </c>
      <c r="EH347" s="65">
        <f>IF(ISERROR(EG347/DY347),"NM",IF(OR(EG347/DY347&lt;0.5,EG347/DY347&gt;2),"NM",(EG347/DY347-1)*100))</f>
        <v>0.28880007448457423</v>
      </c>
      <c r="EI347" s="88">
        <f>EI345*EI372</f>
        <v>171.14086</v>
      </c>
      <c r="EJ347" s="65">
        <f>IF(ISERROR(EI347/EA347),"NM",IF(OR(EI347/EA347&lt;0.5,EI347/EA347&gt;2),"NM",(EI347/EA347-1)*100))</f>
        <v>0.5331685241477313</v>
      </c>
      <c r="EK347" s="88">
        <f>EK345*EK372</f>
        <v>170.27957000000001</v>
      </c>
      <c r="EL347" s="65">
        <f>IF(ISERROR(EK347/EC347),"NM",IF(OR(EK347/EC347&lt;0.5,EK347/EC347&gt;2),"NM",(EK347/EC347-1)*100))</f>
        <v>1.2681868232676141</v>
      </c>
      <c r="EM347" s="88">
        <f>EM345*EM372</f>
        <v>169.36625000000001</v>
      </c>
      <c r="EN347" s="65">
        <f>IF(ISERROR(EM347/EE347),"NM",IF(OR(EM347/EE347&lt;0.5,EM347/EE347&gt;2),"NM",(EM347/EE347-1)*100))</f>
        <v>1.2419494668525211</v>
      </c>
      <c r="EO347" s="88">
        <f>EO345*EO372</f>
        <v>175.70474999999999</v>
      </c>
      <c r="EP347" s="65">
        <f>IF(ISERROR(EO347/EG347),"NM",IF(OR(EO347/EG347&lt;0.5,EO347/EG347&gt;2),"NM",(EO347/EG347-1)*100))</f>
        <v>0.6913820936937487</v>
      </c>
      <c r="EQ347" s="88">
        <f t="shared" ref="EQ347:ES347" si="1351">EQ345*EQ372</f>
        <v>201.03399534883721</v>
      </c>
      <c r="ER347" s="65">
        <f>IF(ISERROR(EQ347/EI347),"NM",IF(OR(EQ347/EI347&lt;0.5,EQ347/EI347&gt;2),"NM",(EQ347/EI347-1)*100))</f>
        <v>17.466977406118687</v>
      </c>
      <c r="ES347" s="88">
        <f t="shared" si="1351"/>
        <v>199.66100452314913</v>
      </c>
      <c r="ET347" s="65">
        <f>IF(ISERROR(ES347/EK347),"NM",IF(OR(ES347/EK347&lt;0.5,ES347/EK347&gt;2),"NM",(ES347/EK347-1)*100))</f>
        <v>17.254820718157269</v>
      </c>
      <c r="EU347" s="88">
        <f t="shared" ref="EU347" si="1352">EU345*EU372</f>
        <v>198.60681543421401</v>
      </c>
      <c r="EV347" s="65">
        <f>IF(ISERROR(EU347/EM347),"NM",IF(OR(EU347/EM347&lt;0.5,EU347/EM347&gt;2),"NM",(EU347/EM347-1)*100))</f>
        <v>17.264694373415026</v>
      </c>
      <c r="EW347" s="88">
        <f t="shared" ref="EW347" si="1353">EW345*EW372</f>
        <v>207.47860857938099</v>
      </c>
      <c r="EX347" s="65">
        <f>IF(ISERROR(EW347/EO347),"NM",IF(OR(EW347/EO347&lt;0.5,EW347/EO347&gt;2),"NM",(EW347/EO347-1)*100))</f>
        <v>18.08366511399435</v>
      </c>
      <c r="EY347" s="65"/>
      <c r="EZ347" s="317"/>
      <c r="FA347" s="59"/>
      <c r="FB347" s="88">
        <f>FB345*FB372</f>
        <v>69.79561600000001</v>
      </c>
      <c r="FC347" s="63"/>
      <c r="FD347" s="88">
        <f>FD345*FD372</f>
        <v>79.872669999999999</v>
      </c>
      <c r="FE347" s="65">
        <f>IF(ISERROR(FD347/FB347),"NM",IF(OR(FD347/FB347&lt;0.5,FD347/FB347&gt;2),"NM",(FD347/FB347-1)*100))</f>
        <v>14.437946933515121</v>
      </c>
      <c r="FF347" s="88">
        <f>FF345*FF372</f>
        <v>87.31965000000001</v>
      </c>
      <c r="FG347" s="65">
        <f>IF(ISERROR(FF347/FD347),"NM",IF(OR(FF347/FD347&lt;0.5,FF347/FD347&gt;2),"NM",(FF347/FD347-1)*100))</f>
        <v>9.3235646185359844</v>
      </c>
      <c r="FH347" s="88">
        <f>FH345*FH372</f>
        <v>100.671695</v>
      </c>
      <c r="FI347" s="65">
        <f>IF(ISERROR(FH347/FF347),"NM",IF(OR(FH347/FF347&lt;0.5,FH347/FF347&gt;2),"NM",(FH347/FF347-1)*100))</f>
        <v>15.290996929098988</v>
      </c>
      <c r="FJ347" s="88">
        <f>FJ345*FJ372</f>
        <v>118.36466999999999</v>
      </c>
      <c r="FK347" s="65">
        <f>IF(ISERROR(FJ347/FH347),"NM",IF(OR(FJ347/FH347&lt;0.5,FJ347/FH347&gt;2),"NM",(FJ347/FH347-1)*100))</f>
        <v>17.574925106803853</v>
      </c>
      <c r="FL347" s="88">
        <f>AA347+AC347+AE347+AG347</f>
        <v>153.77721</v>
      </c>
      <c r="FM347" s="65">
        <f>IF(ISERROR(FL347/FJ347),"NM",IF(OR(FL347/FJ347&lt;0.5,FL347/FJ347&gt;2),"NM",(FL347/FJ347-1)*100))</f>
        <v>29.918167304483688</v>
      </c>
      <c r="FN347" s="88">
        <f>AI347+AK347+AM347+AO347</f>
        <v>192.48520000000002</v>
      </c>
      <c r="FO347" s="65">
        <f>IF(ISERROR(FN347/FL347),"NM",IF(OR(FN347/FL347&lt;0.5,FN347/FL347&gt;2),"NM",(FN347/FL347-1)*100))</f>
        <v>25.171473718374806</v>
      </c>
      <c r="FP347" s="88">
        <f>AQ347+AS347+AU347+AW347</f>
        <v>220.43527000000003</v>
      </c>
      <c r="FQ347" s="65">
        <f>IF(ISERROR(FP347/FN347),"NM",IF(OR(FP347/FN347&lt;0.5,FP347/FN347&gt;2),"NM",(FP347/FN347-1)*100))</f>
        <v>14.520633274662153</v>
      </c>
      <c r="FR347" s="90">
        <f>AY347+BA347+BC347+BE347</f>
        <v>272.53672999999998</v>
      </c>
      <c r="FS347" s="65">
        <f>IF(ISERROR(FR347/FP347),"NM",IF(OR(FR347/FP347&lt;0.5,FR347/FP347&gt;2),"NM",(FR347/FP347-1)*100))</f>
        <v>23.635718549032525</v>
      </c>
      <c r="FT347" s="90">
        <f>BG347+BI347+BK347+BM347</f>
        <v>390.30074500000001</v>
      </c>
      <c r="FU347" s="65">
        <f>IF(ISERROR(FT347/FR347),"NM",IF(OR(FT347/FR347&lt;0.5,FT347/FR347&gt;2),"NM",(FT347/FR347-1)*100))</f>
        <v>43.210328017071319</v>
      </c>
      <c r="FV347" s="87">
        <f>BO347+BQ347+BS347+BU347</f>
        <v>454.62863999999996</v>
      </c>
      <c r="FW347" s="65">
        <f>IF(ISERROR(FV347/FT347),"NM",IF(OR(FV347/FT347&lt;0.5,FV347/FT347&gt;2),"NM",(FV347/FT347-1)*100))</f>
        <v>16.481622396083306</v>
      </c>
      <c r="FX347" s="87">
        <f>BW347+BY347+CA347+CC347</f>
        <v>523.95083999999997</v>
      </c>
      <c r="FY347" s="65">
        <f>IF(ISERROR(FX347/FV347),"NM",IF(OR(FX347/FV347&lt;0.5,FX347/FV347&gt;2),"NM",(FX347/FV347-1)*100))</f>
        <v>15.248093476908986</v>
      </c>
      <c r="FZ347" s="87">
        <f>CE347+CG347+CI347+CK347</f>
        <v>536.04410000000007</v>
      </c>
      <c r="GA347" s="65">
        <f>IF(ISERROR(FZ347/FX347),"NM",IF(OR(FZ347/FX347&lt;0.5,FZ347/FX347&gt;2),"NM",(FZ347/FX347-1)*100))</f>
        <v>2.3080905834601095</v>
      </c>
      <c r="GB347" s="87">
        <f>CM347+CO347+CQ347+CS347</f>
        <v>574.26330000000007</v>
      </c>
      <c r="GC347" s="65">
        <f>IF(ISERROR(GB347/FZ347),"NM",IF(OR(GB347/FZ347&lt;0.5,GB347/FZ347&gt;2),"NM",(GB347/FZ347-1)*100))</f>
        <v>7.1298611438872284</v>
      </c>
      <c r="GD347" s="87">
        <f>CU347+CW347+CY347+DA347</f>
        <v>627.14310999999998</v>
      </c>
      <c r="GE347" s="65">
        <f>IF(ISERROR(GD347/GB347),"NM",IF(OR(GD347/GB347&lt;0.5,GD347/GB347&gt;2),"NM",(GD347/GB347-1)*100))</f>
        <v>9.2082865124760502</v>
      </c>
      <c r="GF347" s="87">
        <f>DC347+DE347+DG347+DI347</f>
        <v>658.77706000000001</v>
      </c>
      <c r="GG347" s="65">
        <f>IF(ISERROR(GF347/GD347),"NM",IF(OR(GF347/GD347&lt;0.5,GF347/GD347&gt;2),"NM",(GF347/GD347-1)*100))</f>
        <v>5.0441357794714481</v>
      </c>
      <c r="GH347" s="87">
        <f>DK347+DM347+DO347+DQ347</f>
        <v>674.82003999999995</v>
      </c>
      <c r="GI347" s="65">
        <f>IF(ISERROR(GH347/GF347),"NM",IF(OR(GH347/GF347&lt;0.5,GH347/GF347&gt;2),"NM",(GH347/GF347-1)*100))</f>
        <v>2.4352669475163458</v>
      </c>
      <c r="GJ347" s="87">
        <f>DS347+DU347+DW347+DY347</f>
        <v>677.85825</v>
      </c>
      <c r="GK347" s="65">
        <f>IF(ISERROR(GJ347/GH347),"NM",IF(OR(GJ347/GH347&lt;0.5,GJ347/GH347&gt;2),"NM",(GJ347/GH347-1)*100))</f>
        <v>0.45022521856346032</v>
      </c>
      <c r="GL347" s="87">
        <f>EA347+EC347+EE347+EG347</f>
        <v>680.16728999999998</v>
      </c>
      <c r="GM347" s="65">
        <f>IF(ISERROR(GL347/GJ347),"NM",IF(OR(GL347/GJ347&lt;0.5,GL347/GJ347&gt;2),"NM",(GL347/GJ347-1)*100))</f>
        <v>0.34063758905347186</v>
      </c>
      <c r="GN347" s="87">
        <f>EI347+EK347+EM347+EO347</f>
        <v>686.49143000000004</v>
      </c>
      <c r="GO347" s="65">
        <f>IF(ISERROR(GN347/GL347),"NM",IF(OR(GN347/GL347&lt;0.5,GN347/GL347&gt;2),"NM",(GN347/GL347-1)*100))</f>
        <v>0.92979184576782448</v>
      </c>
      <c r="GP347" s="87">
        <f>EQ347+ES347+EU347+EW347</f>
        <v>806.78042388558129</v>
      </c>
      <c r="GQ347" s="65">
        <f>IF(ISERROR(GP347/GN347),"NM",IF(OR(GP347/GN347&lt;0.5,GP347/GN347&gt;2),"NM",(GP347/GN347-1)*100))</f>
        <v>17.522286313986648</v>
      </c>
      <c r="GR347" s="88">
        <f>GR345*GR372</f>
        <v>817.6351524816273</v>
      </c>
      <c r="GS347" s="65">
        <f>IF(ISERROR(GR347/GP347),"NM",IF(OR(GR347/GP347&lt;0.5,GR347/GP347&gt;2),"NM",(GR347/GP347-1)*100))</f>
        <v>1.3454377764606562</v>
      </c>
      <c r="GT347" s="88">
        <f>GT345*GT372</f>
        <v>836.36261030674325</v>
      </c>
      <c r="GU347" s="65">
        <f>IF(ISERROR(GT347/GR347),"NM",IF(OR(GT347/GR347&lt;0.5,GT347/GR347&gt;2),"NM",(GT347/GR347-1)*100))</f>
        <v>2.2904418637427426</v>
      </c>
      <c r="GV347" s="88">
        <f>GV345*GV372</f>
        <v>855.36362638236972</v>
      </c>
      <c r="GW347" s="65">
        <f>IF(ISERROR(GV347/GT347),"NM",IF(OR(GV347/GT347&lt;0.5,GV347/GT347&gt;2),"NM",(GV347/GT347-1)*100))</f>
        <v>2.2718634048762176</v>
      </c>
      <c r="GX347" s="88">
        <f>GX345*GX372</f>
        <v>874.68498171562476</v>
      </c>
      <c r="GY347" s="65">
        <f>IF(ISERROR(GX347/GV347),"NM",IF(OR(GX347/GV347&lt;0.5,GX347/GV347&gt;2),"NM",(GX347/GV347-1)*100))</f>
        <v>2.2588469672216283</v>
      </c>
      <c r="GZ347" s="67">
        <f t="shared" si="1348"/>
        <v>4.9647099354919844</v>
      </c>
      <c r="HA347" s="280"/>
      <c r="HB347" s="57"/>
      <c r="HC347"/>
      <c r="HD347"/>
      <c r="HE347"/>
      <c r="HF347"/>
      <c r="HG347"/>
      <c r="HH347"/>
    </row>
    <row r="348" spans="1:216" s="2" customFormat="1" ht="13.5" customHeight="1" x14ac:dyDescent="0.2">
      <c r="A348" s="4"/>
      <c r="B348" s="54"/>
      <c r="C348" s="57"/>
      <c r="D348" s="63"/>
      <c r="E348" s="57"/>
      <c r="F348" s="63"/>
      <c r="G348" s="57"/>
      <c r="H348" s="63"/>
      <c r="I348" s="57"/>
      <c r="J348" s="63"/>
      <c r="K348" s="57"/>
      <c r="L348" s="63"/>
      <c r="M348" s="57"/>
      <c r="N348" s="63"/>
      <c r="O348" s="57"/>
      <c r="P348" s="63"/>
      <c r="Q348" s="57"/>
      <c r="R348" s="63"/>
      <c r="S348" s="57"/>
      <c r="T348" s="63"/>
      <c r="U348" s="57"/>
      <c r="V348" s="63"/>
      <c r="W348" s="57"/>
      <c r="X348" s="63"/>
      <c r="Y348" s="57"/>
      <c r="Z348" s="63"/>
      <c r="AA348" s="57"/>
      <c r="AB348" s="63"/>
      <c r="AC348" s="57"/>
      <c r="AD348" s="63"/>
      <c r="AE348" s="57"/>
      <c r="AF348" s="63"/>
      <c r="AG348" s="57"/>
      <c r="AH348" s="63"/>
      <c r="AI348" s="55"/>
      <c r="AJ348" s="63"/>
      <c r="AK348" s="57"/>
      <c r="AL348" s="63"/>
      <c r="AM348" s="57"/>
      <c r="AN348" s="63"/>
      <c r="AO348" s="59"/>
      <c r="AP348" s="63"/>
      <c r="AQ348" s="59"/>
      <c r="AR348" s="63"/>
      <c r="AS348" s="59"/>
      <c r="AT348" s="63"/>
      <c r="AU348" s="59"/>
      <c r="AV348" s="63"/>
      <c r="AW348" s="59"/>
      <c r="AX348" s="63"/>
      <c r="AY348" s="59"/>
      <c r="AZ348" s="65"/>
      <c r="BA348" s="59"/>
      <c r="BB348" s="65"/>
      <c r="BC348" s="59"/>
      <c r="BD348" s="65"/>
      <c r="BE348" s="59"/>
      <c r="BF348" s="65"/>
      <c r="BG348" s="59"/>
      <c r="BH348" s="65"/>
      <c r="BI348" s="59"/>
      <c r="BJ348" s="65"/>
      <c r="BK348" s="59"/>
      <c r="BL348" s="65"/>
      <c r="BM348" s="59"/>
      <c r="BN348" s="65"/>
      <c r="BO348" s="59"/>
      <c r="BP348" s="65"/>
      <c r="BQ348" s="59"/>
      <c r="BR348" s="65"/>
      <c r="BS348" s="59"/>
      <c r="BT348" s="65"/>
      <c r="BU348" s="59"/>
      <c r="BV348" s="65"/>
      <c r="BW348" s="59"/>
      <c r="BX348" s="65"/>
      <c r="BY348" s="59"/>
      <c r="BZ348" s="65"/>
      <c r="CA348" s="59"/>
      <c r="CB348" s="65"/>
      <c r="CC348" s="59"/>
      <c r="CD348" s="65"/>
      <c r="CE348" s="59"/>
      <c r="CF348" s="65"/>
      <c r="CG348" s="59"/>
      <c r="CH348" s="65"/>
      <c r="CI348" s="59"/>
      <c r="CJ348" s="65"/>
      <c r="CK348" s="59"/>
      <c r="CL348" s="65"/>
      <c r="CM348" s="59"/>
      <c r="CN348" s="65"/>
      <c r="CO348" s="59"/>
      <c r="CP348" s="65"/>
      <c r="CQ348" s="59"/>
      <c r="CR348" s="65"/>
      <c r="CS348" s="59"/>
      <c r="CT348" s="65"/>
      <c r="CU348" s="59"/>
      <c r="CV348" s="65"/>
      <c r="CW348" s="59"/>
      <c r="CX348" s="65"/>
      <c r="CY348" s="59"/>
      <c r="CZ348" s="65"/>
      <c r="DA348" s="59"/>
      <c r="DB348" s="65"/>
      <c r="DC348" s="59"/>
      <c r="DD348" s="65"/>
      <c r="DE348" s="59"/>
      <c r="DF348" s="65"/>
      <c r="DG348" s="59"/>
      <c r="DH348" s="65"/>
      <c r="DI348" s="59"/>
      <c r="DJ348" s="65"/>
      <c r="DK348" s="59"/>
      <c r="DL348" s="65"/>
      <c r="DM348" s="59"/>
      <c r="DN348" s="65"/>
      <c r="DO348" s="59"/>
      <c r="DP348" s="65"/>
      <c r="DQ348" s="59"/>
      <c r="DR348" s="65"/>
      <c r="DS348" s="59"/>
      <c r="DT348" s="65"/>
      <c r="DU348" s="59"/>
      <c r="DV348" s="65"/>
      <c r="DW348" s="59"/>
      <c r="DX348" s="65"/>
      <c r="DY348" s="59"/>
      <c r="DZ348" s="65"/>
      <c r="EA348" s="59"/>
      <c r="EB348" s="65"/>
      <c r="EC348" s="57"/>
      <c r="ED348" s="65"/>
      <c r="EE348" s="57"/>
      <c r="EF348" s="65"/>
      <c r="EG348" s="57"/>
      <c r="EH348" s="65"/>
      <c r="EI348" s="57"/>
      <c r="EJ348" s="65"/>
      <c r="EK348" s="57"/>
      <c r="EL348" s="65"/>
      <c r="EM348" s="57"/>
      <c r="EN348" s="65"/>
      <c r="EO348" s="57"/>
      <c r="EP348" s="65"/>
      <c r="EQ348" s="57"/>
      <c r="ER348" s="65"/>
      <c r="ES348" s="57"/>
      <c r="ET348" s="65"/>
      <c r="EU348" s="57"/>
      <c r="EV348" s="65"/>
      <c r="EW348" s="57"/>
      <c r="EX348" s="65"/>
      <c r="EY348" s="65"/>
      <c r="EZ348" s="317"/>
      <c r="FA348" s="59"/>
      <c r="FB348" s="57"/>
      <c r="FC348" s="63"/>
      <c r="FD348" s="57"/>
      <c r="FE348" s="65"/>
      <c r="FF348" s="57"/>
      <c r="FG348" s="65"/>
      <c r="FH348" s="57"/>
      <c r="FI348" s="65"/>
      <c r="FJ348" s="57"/>
      <c r="FK348" s="65"/>
      <c r="FL348" s="57"/>
      <c r="FM348" s="65"/>
      <c r="FN348" s="57"/>
      <c r="FO348" s="65"/>
      <c r="FP348" s="57"/>
      <c r="FQ348" s="65"/>
      <c r="FR348" s="75"/>
      <c r="FS348" s="65"/>
      <c r="FT348" s="75"/>
      <c r="FU348" s="65"/>
      <c r="FV348" s="75"/>
      <c r="FW348" s="65"/>
      <c r="FX348" s="75"/>
      <c r="FY348" s="65"/>
      <c r="FZ348" s="75"/>
      <c r="GA348" s="65"/>
      <c r="GB348" s="75"/>
      <c r="GC348" s="65"/>
      <c r="GD348" s="75"/>
      <c r="GE348" s="65"/>
      <c r="GF348" s="75"/>
      <c r="GG348" s="65"/>
      <c r="GH348" s="75"/>
      <c r="GI348" s="65"/>
      <c r="GJ348" s="75"/>
      <c r="GK348" s="65"/>
      <c r="GL348" s="75"/>
      <c r="GM348" s="65"/>
      <c r="GN348" s="75"/>
      <c r="GO348" s="65"/>
      <c r="GP348" s="75"/>
      <c r="GQ348" s="65"/>
      <c r="GR348" s="57"/>
      <c r="GS348" s="65"/>
      <c r="GT348" s="57"/>
      <c r="GU348" s="65"/>
      <c r="GV348" s="57"/>
      <c r="GW348" s="65"/>
      <c r="GX348" s="57"/>
      <c r="GY348" s="65"/>
      <c r="GZ348" s="67" t="str">
        <f t="shared" si="1348"/>
        <v/>
      </c>
      <c r="HA348" s="279"/>
      <c r="HB348" s="57"/>
      <c r="HC348"/>
      <c r="HD348"/>
      <c r="HE348"/>
      <c r="HF348"/>
      <c r="HG348"/>
      <c r="HH348"/>
    </row>
    <row r="349" spans="1:216" s="2" customFormat="1" ht="13.5" customHeight="1" x14ac:dyDescent="0.2">
      <c r="A349" s="4"/>
      <c r="B349" s="61" t="s">
        <v>266</v>
      </c>
      <c r="C349" s="57"/>
      <c r="D349" s="63"/>
      <c r="E349" s="57"/>
      <c r="F349" s="63"/>
      <c r="G349" s="57"/>
      <c r="H349" s="63"/>
      <c r="I349" s="57"/>
      <c r="J349" s="63"/>
      <c r="K349" s="57"/>
      <c r="L349" s="63"/>
      <c r="M349" s="57"/>
      <c r="N349" s="63"/>
      <c r="O349" s="57"/>
      <c r="P349" s="63"/>
      <c r="Q349" s="57"/>
      <c r="R349" s="63"/>
      <c r="S349" s="57"/>
      <c r="T349" s="63"/>
      <c r="U349" s="57"/>
      <c r="V349" s="63"/>
      <c r="W349" s="57"/>
      <c r="X349" s="63"/>
      <c r="Y349" s="57"/>
      <c r="Z349" s="63"/>
      <c r="AA349" s="57"/>
      <c r="AB349" s="63"/>
      <c r="AC349" s="57"/>
      <c r="AD349" s="63"/>
      <c r="AE349" s="57"/>
      <c r="AF349" s="63"/>
      <c r="AG349" s="57"/>
      <c r="AH349" s="63"/>
      <c r="AI349" s="55"/>
      <c r="AJ349" s="63"/>
      <c r="AK349" s="57"/>
      <c r="AL349" s="63"/>
      <c r="AM349" s="57"/>
      <c r="AN349" s="63"/>
      <c r="AO349" s="59"/>
      <c r="AP349" s="63"/>
      <c r="AQ349" s="59"/>
      <c r="AR349" s="63"/>
      <c r="AS349" s="59"/>
      <c r="AT349" s="63"/>
      <c r="AU349" s="59"/>
      <c r="AV349" s="63"/>
      <c r="AW349" s="59"/>
      <c r="AX349" s="63"/>
      <c r="AY349" s="59"/>
      <c r="AZ349" s="65"/>
      <c r="BA349" s="59"/>
      <c r="BB349" s="65"/>
      <c r="BC349" s="59"/>
      <c r="BD349" s="65"/>
      <c r="BE349" s="59"/>
      <c r="BF349" s="65"/>
      <c r="BG349" s="59"/>
      <c r="BH349" s="65"/>
      <c r="BI349" s="59"/>
      <c r="BJ349" s="65"/>
      <c r="BK349" s="59"/>
      <c r="BL349" s="65"/>
      <c r="BM349" s="59"/>
      <c r="BN349" s="65"/>
      <c r="BO349" s="59"/>
      <c r="BP349" s="65"/>
      <c r="BQ349" s="59"/>
      <c r="BR349" s="65"/>
      <c r="BS349" s="59"/>
      <c r="BT349" s="65"/>
      <c r="BU349" s="59"/>
      <c r="BV349" s="65"/>
      <c r="BW349" s="59"/>
      <c r="BX349" s="65"/>
      <c r="BY349" s="59"/>
      <c r="BZ349" s="65"/>
      <c r="CA349" s="59"/>
      <c r="CB349" s="65"/>
      <c r="CC349" s="59"/>
      <c r="CD349" s="65"/>
      <c r="CE349" s="59"/>
      <c r="CF349" s="65"/>
      <c r="CG349" s="59"/>
      <c r="CH349" s="65"/>
      <c r="CI349" s="59"/>
      <c r="CJ349" s="65"/>
      <c r="CK349" s="59"/>
      <c r="CL349" s="65"/>
      <c r="CM349" s="59"/>
      <c r="CN349" s="65"/>
      <c r="CO349" s="59"/>
      <c r="CP349" s="65"/>
      <c r="CQ349" s="59"/>
      <c r="CR349" s="65"/>
      <c r="CS349" s="59"/>
      <c r="CT349" s="65"/>
      <c r="CU349" s="59"/>
      <c r="CV349" s="65"/>
      <c r="CW349" s="59"/>
      <c r="CX349" s="65"/>
      <c r="CY349" s="59"/>
      <c r="CZ349" s="65"/>
      <c r="DA349" s="59"/>
      <c r="DB349" s="65"/>
      <c r="DC349" s="59"/>
      <c r="DD349" s="65"/>
      <c r="DE349" s="59"/>
      <c r="DF349" s="65"/>
      <c r="DG349" s="59"/>
      <c r="DH349" s="65"/>
      <c r="DI349" s="59"/>
      <c r="DJ349" s="65"/>
      <c r="DK349" s="59"/>
      <c r="DL349" s="65"/>
      <c r="DM349" s="59"/>
      <c r="DN349" s="65"/>
      <c r="DO349" s="59"/>
      <c r="DP349" s="65"/>
      <c r="DQ349" s="59"/>
      <c r="DR349" s="65"/>
      <c r="DS349" s="59"/>
      <c r="DT349" s="65"/>
      <c r="DU349" s="59"/>
      <c r="DV349" s="65"/>
      <c r="DW349" s="59"/>
      <c r="DX349" s="65"/>
      <c r="DY349" s="59"/>
      <c r="DZ349" s="65"/>
      <c r="EA349" s="59"/>
      <c r="EB349" s="65"/>
      <c r="EC349" s="57"/>
      <c r="ED349" s="65"/>
      <c r="EE349" s="57"/>
      <c r="EF349" s="65"/>
      <c r="EG349" s="57"/>
      <c r="EH349" s="65"/>
      <c r="EI349" s="57"/>
      <c r="EJ349" s="65"/>
      <c r="EK349" s="57"/>
      <c r="EL349" s="65"/>
      <c r="EM349" s="57"/>
      <c r="EN349" s="65"/>
      <c r="EO349" s="57"/>
      <c r="EP349" s="65"/>
      <c r="EQ349" s="57"/>
      <c r="ER349" s="65"/>
      <c r="ES349" s="57"/>
      <c r="ET349" s="65"/>
      <c r="EU349" s="57"/>
      <c r="EV349" s="65"/>
      <c r="EW349" s="57"/>
      <c r="EX349" s="65"/>
      <c r="EY349" s="65"/>
      <c r="EZ349" s="317"/>
      <c r="FA349" s="59"/>
      <c r="FB349" s="57"/>
      <c r="FC349" s="63"/>
      <c r="FD349" s="57"/>
      <c r="FE349" s="65"/>
      <c r="FF349" s="57"/>
      <c r="FG349" s="65"/>
      <c r="FH349" s="57"/>
      <c r="FI349" s="65"/>
      <c r="FJ349" s="57"/>
      <c r="FK349" s="65"/>
      <c r="FL349" s="57"/>
      <c r="FM349" s="65"/>
      <c r="FN349" s="57"/>
      <c r="FO349" s="65"/>
      <c r="FP349" s="57"/>
      <c r="FQ349" s="65"/>
      <c r="FR349" s="75"/>
      <c r="FS349" s="65"/>
      <c r="FT349" s="75"/>
      <c r="FU349" s="65"/>
      <c r="FV349" s="75"/>
      <c r="FW349" s="65"/>
      <c r="FX349" s="75"/>
      <c r="FY349" s="65"/>
      <c r="FZ349" s="75"/>
      <c r="GA349" s="65"/>
      <c r="GB349" s="75"/>
      <c r="GC349" s="65"/>
      <c r="GD349" s="75"/>
      <c r="GE349" s="65"/>
      <c r="GF349" s="75"/>
      <c r="GG349" s="65"/>
      <c r="GH349" s="75"/>
      <c r="GI349" s="65"/>
      <c r="GJ349" s="75"/>
      <c r="GK349" s="65"/>
      <c r="GL349" s="75"/>
      <c r="GM349" s="65"/>
      <c r="GN349" s="75"/>
      <c r="GO349" s="65"/>
      <c r="GP349" s="75"/>
      <c r="GQ349" s="65"/>
      <c r="GR349" s="57"/>
      <c r="GS349" s="65"/>
      <c r="GT349" s="57"/>
      <c r="GU349" s="65"/>
      <c r="GV349" s="57"/>
      <c r="GW349" s="65"/>
      <c r="GX349" s="57"/>
      <c r="GY349" s="65"/>
      <c r="GZ349" s="67" t="str">
        <f t="shared" si="1348"/>
        <v/>
      </c>
      <c r="HA349" s="279"/>
      <c r="HB349" s="57"/>
      <c r="HC349"/>
      <c r="HD349"/>
      <c r="HE349"/>
      <c r="HF349"/>
      <c r="HG349"/>
      <c r="HH349"/>
    </row>
    <row r="350" spans="1:216" s="2" customFormat="1" ht="13.5" customHeight="1" x14ac:dyDescent="0.2">
      <c r="A350" s="4"/>
      <c r="B350" s="54"/>
      <c r="C350" s="57"/>
      <c r="D350" s="63"/>
      <c r="E350" s="57"/>
      <c r="F350" s="63"/>
      <c r="G350" s="57"/>
      <c r="H350" s="63"/>
      <c r="I350" s="57"/>
      <c r="J350" s="63"/>
      <c r="K350" s="57"/>
      <c r="L350" s="63"/>
      <c r="M350" s="57"/>
      <c r="N350" s="63"/>
      <c r="O350" s="57"/>
      <c r="P350" s="63"/>
      <c r="Q350" s="57"/>
      <c r="R350" s="63"/>
      <c r="S350" s="57"/>
      <c r="T350" s="63"/>
      <c r="U350" s="57"/>
      <c r="V350" s="63"/>
      <c r="W350" s="57"/>
      <c r="X350" s="63"/>
      <c r="Y350" s="57"/>
      <c r="Z350" s="63"/>
      <c r="AA350" s="57"/>
      <c r="AB350" s="63"/>
      <c r="AC350" s="57"/>
      <c r="AD350" s="63"/>
      <c r="AE350" s="57"/>
      <c r="AF350" s="63"/>
      <c r="AG350" s="57"/>
      <c r="AH350" s="63"/>
      <c r="AI350" s="55"/>
      <c r="AJ350" s="63"/>
      <c r="AK350" s="57"/>
      <c r="AL350" s="63"/>
      <c r="AM350" s="57"/>
      <c r="AN350" s="63"/>
      <c r="AO350" s="59"/>
      <c r="AP350" s="63"/>
      <c r="AQ350" s="59"/>
      <c r="AR350" s="63"/>
      <c r="AS350" s="59"/>
      <c r="AT350" s="63"/>
      <c r="AU350" s="59"/>
      <c r="AV350" s="63"/>
      <c r="AW350" s="59"/>
      <c r="AX350" s="63"/>
      <c r="AY350" s="59"/>
      <c r="AZ350" s="65"/>
      <c r="BA350" s="59"/>
      <c r="BB350" s="65"/>
      <c r="BC350" s="59"/>
      <c r="BD350" s="65"/>
      <c r="BE350" s="59"/>
      <c r="BF350" s="65"/>
      <c r="BG350" s="59"/>
      <c r="BH350" s="65"/>
      <c r="BI350" s="59"/>
      <c r="BJ350" s="65"/>
      <c r="BK350" s="59"/>
      <c r="BL350" s="65"/>
      <c r="BM350" s="59"/>
      <c r="BN350" s="65"/>
      <c r="BO350" s="59"/>
      <c r="BP350" s="65"/>
      <c r="BQ350" s="59"/>
      <c r="BR350" s="65"/>
      <c r="BS350" s="59"/>
      <c r="BT350" s="65"/>
      <c r="BU350" s="59"/>
      <c r="BV350" s="65"/>
      <c r="BW350" s="59"/>
      <c r="BX350" s="65"/>
      <c r="BY350" s="59"/>
      <c r="BZ350" s="65"/>
      <c r="CA350" s="59"/>
      <c r="CB350" s="65"/>
      <c r="CC350" s="59"/>
      <c r="CD350" s="65"/>
      <c r="CE350" s="59"/>
      <c r="CF350" s="65"/>
      <c r="CG350" s="59"/>
      <c r="CH350" s="65"/>
      <c r="CI350" s="59"/>
      <c r="CJ350" s="65"/>
      <c r="CK350" s="59"/>
      <c r="CL350" s="65"/>
      <c r="CM350" s="59"/>
      <c r="CN350" s="65"/>
      <c r="CO350" s="59"/>
      <c r="CP350" s="65"/>
      <c r="CQ350" s="59"/>
      <c r="CR350" s="65"/>
      <c r="CS350" s="59"/>
      <c r="CT350" s="65"/>
      <c r="CU350" s="59"/>
      <c r="CV350" s="65"/>
      <c r="CW350" s="59"/>
      <c r="CX350" s="65"/>
      <c r="CY350" s="59"/>
      <c r="CZ350" s="65"/>
      <c r="DA350" s="59"/>
      <c r="DB350" s="65"/>
      <c r="DC350" s="59"/>
      <c r="DD350" s="65"/>
      <c r="DE350" s="59"/>
      <c r="DF350" s="65"/>
      <c r="DG350" s="59"/>
      <c r="DH350" s="65"/>
      <c r="DI350" s="59"/>
      <c r="DJ350" s="65"/>
      <c r="DK350" s="59"/>
      <c r="DL350" s="65"/>
      <c r="DM350" s="59"/>
      <c r="DN350" s="65"/>
      <c r="DO350" s="59"/>
      <c r="DP350" s="65"/>
      <c r="DQ350" s="59"/>
      <c r="DR350" s="65"/>
      <c r="DS350" s="59"/>
      <c r="DT350" s="65"/>
      <c r="DU350" s="59"/>
      <c r="DV350" s="65"/>
      <c r="DW350" s="59"/>
      <c r="DX350" s="65"/>
      <c r="DY350" s="59"/>
      <c r="DZ350" s="65"/>
      <c r="EA350" s="59"/>
      <c r="EB350" s="65"/>
      <c r="EC350" s="57"/>
      <c r="ED350" s="65"/>
      <c r="EE350" s="57"/>
      <c r="EF350" s="65"/>
      <c r="EG350" s="57"/>
      <c r="EH350" s="65"/>
      <c r="EI350" s="57"/>
      <c r="EJ350" s="65"/>
      <c r="EK350" s="57"/>
      <c r="EL350" s="65"/>
      <c r="EM350" s="57"/>
      <c r="EN350" s="65"/>
      <c r="EO350" s="57"/>
      <c r="EP350" s="65"/>
      <c r="EQ350" s="57"/>
      <c r="ER350" s="65"/>
      <c r="ES350" s="57"/>
      <c r="ET350" s="65"/>
      <c r="EU350" s="57"/>
      <c r="EV350" s="65"/>
      <c r="EW350" s="57"/>
      <c r="EX350" s="65"/>
      <c r="EY350" s="65"/>
      <c r="EZ350" s="317"/>
      <c r="FA350" s="59"/>
      <c r="FB350" s="59"/>
      <c r="FC350" s="66"/>
      <c r="FD350" s="59"/>
      <c r="FE350" s="65"/>
      <c r="FF350" s="59"/>
      <c r="FG350" s="65"/>
      <c r="FH350" s="59"/>
      <c r="FI350" s="65"/>
      <c r="FJ350" s="59"/>
      <c r="FK350" s="65"/>
      <c r="FL350" s="59"/>
      <c r="FM350" s="65"/>
      <c r="FN350" s="59"/>
      <c r="FO350" s="65"/>
      <c r="FP350" s="59"/>
      <c r="FQ350" s="65"/>
      <c r="FR350" s="75"/>
      <c r="FS350" s="65"/>
      <c r="FT350" s="75"/>
      <c r="FU350" s="65"/>
      <c r="FV350" s="75"/>
      <c r="FW350" s="65"/>
      <c r="FX350" s="75"/>
      <c r="FY350" s="65"/>
      <c r="FZ350" s="75"/>
      <c r="GA350" s="65"/>
      <c r="GB350" s="75"/>
      <c r="GC350" s="65"/>
      <c r="GD350" s="75"/>
      <c r="GE350" s="65"/>
      <c r="GF350" s="75"/>
      <c r="GG350" s="65"/>
      <c r="GH350" s="75"/>
      <c r="GI350" s="65"/>
      <c r="GJ350" s="75"/>
      <c r="GK350" s="65"/>
      <c r="GL350" s="75"/>
      <c r="GM350" s="65"/>
      <c r="GN350" s="75"/>
      <c r="GO350" s="65"/>
      <c r="GP350" s="75"/>
      <c r="GQ350" s="65"/>
      <c r="GR350" s="57"/>
      <c r="GS350" s="65"/>
      <c r="GT350" s="57"/>
      <c r="GU350" s="65"/>
      <c r="GV350" s="57"/>
      <c r="GW350" s="65"/>
      <c r="GX350" s="57"/>
      <c r="GY350" s="65"/>
      <c r="GZ350" s="67" t="str">
        <f t="shared" si="1348"/>
        <v/>
      </c>
      <c r="HA350" s="279"/>
      <c r="HB350" s="57"/>
      <c r="HC350"/>
      <c r="HD350"/>
      <c r="HE350"/>
      <c r="HF350"/>
      <c r="HG350"/>
      <c r="HH350"/>
    </row>
    <row r="351" spans="1:216" s="2" customFormat="1" ht="13.5" customHeight="1" x14ac:dyDescent="0.2">
      <c r="A351" s="4" t="s">
        <v>367</v>
      </c>
      <c r="B351" s="54" t="s">
        <v>376</v>
      </c>
      <c r="C351" s="57"/>
      <c r="D351" s="63"/>
      <c r="E351" s="57"/>
      <c r="F351" s="63"/>
      <c r="G351" s="159"/>
      <c r="H351" s="63"/>
      <c r="I351" s="159"/>
      <c r="J351" s="63"/>
      <c r="K351" s="57"/>
      <c r="L351" s="63"/>
      <c r="M351" s="57"/>
      <c r="N351" s="63"/>
      <c r="O351" s="159"/>
      <c r="P351" s="63"/>
      <c r="Q351" s="159"/>
      <c r="R351" s="63"/>
      <c r="S351" s="57"/>
      <c r="T351" s="63"/>
      <c r="U351" s="57"/>
      <c r="V351" s="63"/>
      <c r="W351" s="159"/>
      <c r="X351" s="63"/>
      <c r="Y351" s="159"/>
      <c r="Z351" s="63"/>
      <c r="AA351" s="57"/>
      <c r="AB351" s="63"/>
      <c r="AC351" s="57"/>
      <c r="AD351" s="63"/>
      <c r="AE351" s="159"/>
      <c r="AF351" s="63"/>
      <c r="AG351" s="159"/>
      <c r="AH351" s="63"/>
      <c r="AI351" s="186"/>
      <c r="AJ351" s="63"/>
      <c r="AK351" s="57"/>
      <c r="AL351" s="63"/>
      <c r="AM351" s="159"/>
      <c r="AN351" s="63"/>
      <c r="AO351" s="196"/>
      <c r="AP351" s="63"/>
      <c r="AQ351" s="196">
        <v>1.321</v>
      </c>
      <c r="AR351" s="63"/>
      <c r="AS351" s="196"/>
      <c r="AT351" s="63"/>
      <c r="AU351" s="196"/>
      <c r="AV351" s="63"/>
      <c r="AW351" s="196"/>
      <c r="AX351" s="63"/>
      <c r="AY351" s="196"/>
      <c r="AZ351" s="65"/>
      <c r="BA351" s="196"/>
      <c r="BB351" s="65"/>
      <c r="BC351" s="196"/>
      <c r="BD351" s="65"/>
      <c r="BE351" s="196"/>
      <c r="BF351" s="65"/>
      <c r="BG351" s="196">
        <f>0.357+0.987</f>
        <v>1.3439999999999999</v>
      </c>
      <c r="BH351" s="65"/>
      <c r="BI351" s="196">
        <f>0.407+1.428</f>
        <v>1.835</v>
      </c>
      <c r="BJ351" s="65"/>
      <c r="BK351" s="196">
        <f>0.333+1.241</f>
        <v>1.5740000000000001</v>
      </c>
      <c r="BL351" s="65"/>
      <c r="BM351" s="196">
        <f>0.302+0.557</f>
        <v>0.85899999999999999</v>
      </c>
      <c r="BN351" s="65"/>
      <c r="BO351" s="196">
        <f>0.324+0.84</f>
        <v>1.1639999999999999</v>
      </c>
      <c r="BP351" s="65"/>
      <c r="BQ351" s="196">
        <f>0.364+0.578</f>
        <v>0.94199999999999995</v>
      </c>
      <c r="BR351" s="65"/>
      <c r="BS351" s="196">
        <f>0.348+0.183</f>
        <v>0.53099999999999992</v>
      </c>
      <c r="BT351" s="65"/>
      <c r="BU351" s="196">
        <f>0.487+0.308</f>
        <v>0.79499999999999993</v>
      </c>
      <c r="BV351" s="65"/>
      <c r="BW351" s="196">
        <f>0.355+0.539</f>
        <v>0.89400000000000002</v>
      </c>
      <c r="BX351" s="65"/>
      <c r="BY351" s="196">
        <v>6.4000000000000001E-2</v>
      </c>
      <c r="BZ351" s="65"/>
      <c r="CA351" s="196">
        <v>0.34499999999999997</v>
      </c>
      <c r="CB351" s="65"/>
      <c r="CC351" s="196">
        <v>0.91400000000000003</v>
      </c>
      <c r="CD351" s="65"/>
      <c r="CE351" s="196">
        <v>0.94799999999999995</v>
      </c>
      <c r="CF351" s="65"/>
      <c r="CG351" s="164">
        <v>1.3480000000000001</v>
      </c>
      <c r="CH351" s="65"/>
      <c r="CI351" s="164">
        <v>0.27800000000000002</v>
      </c>
      <c r="CJ351" s="65"/>
      <c r="CK351" s="164">
        <v>0.71099999999999997</v>
      </c>
      <c r="CL351" s="65"/>
      <c r="CM351" s="164">
        <f>0.324+0.83</f>
        <v>1.1539999999999999</v>
      </c>
      <c r="CN351" s="65"/>
      <c r="CO351" s="164">
        <f>0.421+0.086</f>
        <v>0.50700000000000001</v>
      </c>
      <c r="CP351" s="65" t="str">
        <f>IF(ISERROR(CO351/CG351),"NM",IF(OR(CO351/CG351&lt;0.5,CO351/CG351&gt;2),"NM",(CO351/CG351-1)*100))</f>
        <v>NM</v>
      </c>
      <c r="CQ351" s="164">
        <f>0.507+0.067</f>
        <v>0.57400000000000007</v>
      </c>
      <c r="CR351" s="65" t="str">
        <f>IF(ISERROR(CQ351/CI351),"NM",IF(OR(CQ351/CI351&lt;0.5,CQ351/CI351&gt;2),"NM",(CQ351/CI351-1)*100))</f>
        <v>NM</v>
      </c>
      <c r="CS351" s="164">
        <f>0.437+0.159</f>
        <v>0.59599999999999997</v>
      </c>
      <c r="CT351" s="65">
        <f>IF(ISERROR(CS351/CK351),"NM",IF(OR(CS351/CK351&lt;0.5,CS351/CK351&gt;2),"NM",(CS351/CK351-1)*100))</f>
        <v>-16.174402250351616</v>
      </c>
      <c r="CU351" s="164">
        <f>0.381+0.971</f>
        <v>1.3519999999999999</v>
      </c>
      <c r="CV351" s="65">
        <f>IF(ISERROR(CU351/CM351),"NM",IF(OR(CU351/CM351&lt;0.5,CU351/CM351&gt;2),"NM",(CU351/CM351-1)*100))</f>
        <v>17.157712305025985</v>
      </c>
      <c r="CW351" s="164">
        <f>0.524+0.129</f>
        <v>0.65300000000000002</v>
      </c>
      <c r="CX351" s="65">
        <f>IF(ISERROR(CW351/CO351),"NM",IF(OR(CW351/CO351&lt;0.5,CW351/CO351&gt;2),"NM",(CW351/CO351-1)*100))</f>
        <v>28.79684418145958</v>
      </c>
      <c r="CY351" s="164">
        <f>0.401+0.278</f>
        <v>0.67900000000000005</v>
      </c>
      <c r="CZ351" s="65">
        <f>IF(ISERROR(CY351/CQ351),"NM",IF(OR(CY351/CQ351&lt;0.5,CY351/CQ351&gt;2),"NM",(CY351/CQ351-1)*100))</f>
        <v>18.292682926829261</v>
      </c>
      <c r="DA351" s="164">
        <f>0.364+0.737</f>
        <v>1.101</v>
      </c>
      <c r="DB351" s="65">
        <f>IF(ISERROR(DA351/CS351),"NM",IF(OR(DA351/CS351&lt;0.5,DA351/CS351&gt;2),"NM",(DA351/CS351-1)*100))</f>
        <v>84.731543624161091</v>
      </c>
      <c r="DC351" s="164">
        <f>0.364+0.978</f>
        <v>1.3420000000000001</v>
      </c>
      <c r="DD351" s="65">
        <f>IF(ISERROR(DC351/CU351),"NM",IF(OR(DC351/CU351&lt;0.5,DC351/CU351&gt;2),"NM",(DC351/CU351-1)*100))</f>
        <v>-0.73964497041418831</v>
      </c>
      <c r="DE351" s="164">
        <f>0.406+0.692</f>
        <v>1.0979999999999999</v>
      </c>
      <c r="DF351" s="65">
        <f>IF(ISERROR(DE351/CW351),"NM",IF(OR(DE351/CW351&lt;0.5,DE351/CW351&gt;2),"NM",(DE351/CW351-1)*100))</f>
        <v>68.147013782542089</v>
      </c>
      <c r="DG351" s="164">
        <f>0.31+0.908</f>
        <v>1.218</v>
      </c>
      <c r="DH351" s="65">
        <f>IF(ISERROR(DG351/CY351),"NM",IF(OR(DG351/CY351&lt;0.5,DG351/CY351&gt;2),"NM",(DG351/CY351-1)*100))</f>
        <v>79.38144329896906</v>
      </c>
      <c r="DI351" s="164">
        <f>0.284+1.118</f>
        <v>1.4020000000000001</v>
      </c>
      <c r="DJ351" s="65">
        <f>IF(ISERROR(DI351/DA351),"NM",IF(OR(DI351/DA351&lt;0.5,DI351/DA351&gt;2),"NM",(DI351/DA351-1)*100))</f>
        <v>27.338782924614002</v>
      </c>
      <c r="DK351" s="164">
        <f>0.284+0.976</f>
        <v>1.26</v>
      </c>
      <c r="DL351" s="65">
        <f>IF(ISERROR(DK351/DC351),"NM",IF(OR(DK351/DC351&lt;0.5,DK351/DC351&gt;2),"NM",(DK351/DC351-1)*100))</f>
        <v>-6.1102831594634921</v>
      </c>
      <c r="DM351" s="164">
        <f>0.342+0.199</f>
        <v>0.54100000000000004</v>
      </c>
      <c r="DN351" s="65" t="str">
        <f>IF(ISERROR(DM351/DE351),"NM",IF(OR(DM351/DE351&lt;0.5,DM351/DE351&gt;2),"NM",(DM351/DE351-1)*100))</f>
        <v>NM</v>
      </c>
      <c r="DO351" s="164">
        <f>0.304+0.183</f>
        <v>0.48699999999999999</v>
      </c>
      <c r="DP351" s="65" t="str">
        <f>IF(ISERROR(DO351/DG351),"NM",IF(OR(DO351/DG351&lt;0.5,DO351/DG351&gt;2),"NM",(DO351/DG351-1)*100))</f>
        <v>NM</v>
      </c>
      <c r="DQ351" s="164">
        <f>0.321+0.24</f>
        <v>0.56099999999999994</v>
      </c>
      <c r="DR351" s="65" t="str">
        <f>IF(ISERROR(DQ351/DI351),"NM",IF(OR(DQ351/DI351&lt;0.5,DQ351/DI351&gt;2),"NM",(DQ351/DI351-1)*100))</f>
        <v>NM</v>
      </c>
      <c r="DS351" s="164">
        <f>0.295+1.02</f>
        <v>1.3149999999999999</v>
      </c>
      <c r="DT351" s="65">
        <f>IF(ISERROR(DS351/DK351),"NM",IF(OR(DS351/DK351&lt;0.5,DS351/DK351&gt;2),"NM",(DS351/DK351-1)*100))</f>
        <v>4.3650793650793496</v>
      </c>
      <c r="DU351" s="164">
        <f>0.316+0.289</f>
        <v>0.60499999999999998</v>
      </c>
      <c r="DV351" s="65">
        <f>IF(ISERROR(DU351/DM351),"NM",IF(OR(DU351/DM351&lt;0.5,DU351/DM351&gt;2),"NM",(DU351/DM351-1)*100))</f>
        <v>11.829944547134929</v>
      </c>
      <c r="DW351" s="164">
        <f>0.308+0.556</f>
        <v>0.8640000000000001</v>
      </c>
      <c r="DX351" s="65">
        <f>IF(ISERROR(DW351/DO351),"NM",IF(OR(DW351/DO351&lt;0.5,DW351/DO351&gt;2),"NM",(DW351/DO351-1)*100))</f>
        <v>77.4127310061602</v>
      </c>
      <c r="DY351" s="164">
        <f>0.29+0.286</f>
        <v>0.57599999999999996</v>
      </c>
      <c r="DZ351" s="65">
        <f>IF(ISERROR(DY351/DQ351),"NM",IF(OR(DY351/DQ351&lt;0.5,DY351/DQ351&gt;2),"NM",(DY351/DQ351-1)*100))</f>
        <v>2.673796791443861</v>
      </c>
      <c r="EA351" s="164">
        <f>0.311+0.853</f>
        <v>1.1639999999999999</v>
      </c>
      <c r="EB351" s="65">
        <f>IF(ISERROR(EA351/DS351),"NM",IF(OR(EA351/DS351&lt;0.5,EA351/DS351&gt;2),"NM",(EA351/DS351-1)*100))</f>
        <v>-11.482889733840306</v>
      </c>
      <c r="EC351" s="164">
        <f>0.283+0.537</f>
        <v>0.82000000000000006</v>
      </c>
      <c r="ED351" s="65">
        <f>IF(ISERROR(EC351/DU351),"NM",IF(OR(EC351/DU351&lt;0.5,EC351/DU351&gt;2),"NM",(EC351/DU351-1)*100))</f>
        <v>35.537190082644642</v>
      </c>
      <c r="EE351" s="164">
        <f>0.228+0.532</f>
        <v>0.76</v>
      </c>
      <c r="EF351" s="65">
        <f>IF(ISERROR(EE351/DW351),"NM",IF(OR(EE351/DW351&lt;0.5,EE351/DW351&gt;2),"NM",(EE351/DW351-1)*100))</f>
        <v>-12.037037037037045</v>
      </c>
      <c r="EG351" s="164">
        <f>0.243+0.392</f>
        <v>0.63500000000000001</v>
      </c>
      <c r="EH351" s="65">
        <f>IF(ISERROR(EG351/DY351),"NM",IF(OR(EG351/DY351&lt;0.5,EG351/DY351&gt;2),"NM",(EG351/DY351-1)*100))</f>
        <v>10.243055555555557</v>
      </c>
      <c r="EI351" s="164">
        <f>0.247+0.582</f>
        <v>0.82899999999999996</v>
      </c>
      <c r="EJ351" s="65">
        <f>IF(ISERROR(EI351/EA351),"NM",IF(OR(EI351/EA351&lt;0.5,EI351/EA351&gt;2),"NM",(EI351/EA351-1)*100))</f>
        <v>-28.780068728522334</v>
      </c>
      <c r="EK351" s="164">
        <f>0.252+0.435</f>
        <v>0.68700000000000006</v>
      </c>
      <c r="EL351" s="65">
        <f>IF(ISERROR(EK351/EC351),"NM",IF(OR(EK351/EC351&lt;0.5,EK351/EC351&gt;2),"NM",(EK351/EC351-1)*100))</f>
        <v>-16.219512195121954</v>
      </c>
      <c r="EM351" s="164">
        <f>0.197+0.686</f>
        <v>0.88300000000000001</v>
      </c>
      <c r="EN351" s="65">
        <f>IF(ISERROR(EM351/EE351),"NM",IF(OR(EM351/EE351&lt;0.5,EM351/EE351&gt;2),"NM",(EM351/EE351-1)*100))</f>
        <v>16.18421052631578</v>
      </c>
      <c r="EO351" s="164">
        <f>0.195+0.211</f>
        <v>0.40600000000000003</v>
      </c>
      <c r="EP351" s="65">
        <f>IF(ISERROR(EO351/EG351),"NM",IF(OR(EO351/EG351&lt;0.5,EO351/EG351&gt;2),"NM",(EO351/EG351-1)*100))</f>
        <v>-36.062992125984252</v>
      </c>
      <c r="EQ351" s="164">
        <f>0.8*2</f>
        <v>1.6</v>
      </c>
      <c r="ER351" s="65">
        <f>IF(ISERROR(EQ351/EI351),"NM",IF(OR(EQ351/EI351&lt;0.5,EQ351/EI351&gt;2),"NM",(EQ351/EI351-1)*100))</f>
        <v>93.003618817852868</v>
      </c>
      <c r="ES351" s="164">
        <f>0.8*2</f>
        <v>1.6</v>
      </c>
      <c r="ET351" s="65" t="str">
        <f>IF(ISERROR(ES351/EK351),"NM",IF(OR(ES351/EK351&lt;0.5,ES351/EK351&gt;2),"NM",(ES351/EK351-1)*100))</f>
        <v>NM</v>
      </c>
      <c r="EU351" s="164">
        <f>0.8*2</f>
        <v>1.6</v>
      </c>
      <c r="EV351" s="65">
        <f>IF(ISERROR(EU351/EM351),"NM",IF(OR(EU351/EM351&lt;0.5,EU351/EM351&gt;2),"NM",(EU351/EM351-1)*100))</f>
        <v>81.200453001132516</v>
      </c>
      <c r="EW351" s="164">
        <f>0.85*2</f>
        <v>1.7</v>
      </c>
      <c r="EX351" s="65" t="str">
        <f>IF(ISERROR(EW351/EO351),"NM",IF(OR(EW351/EO351&lt;0.5,EW351/EO351&gt;2),"NM",(EW351/EO351-1)*100))</f>
        <v>NM</v>
      </c>
      <c r="EY351" s="65"/>
      <c r="EZ351" s="317"/>
      <c r="FA351" s="59"/>
      <c r="FB351" s="197" t="s">
        <v>220</v>
      </c>
      <c r="FC351" s="66"/>
      <c r="FD351" s="197" t="s">
        <v>220</v>
      </c>
      <c r="FE351" s="65" t="str">
        <f>IF(ISERROR(FD351/FB351),"NM",IF(OR(FD351/FB351&lt;0.5,FD351/FB351&gt;2),"NM",(FD351/FB351-1)*100))</f>
        <v>NM</v>
      </c>
      <c r="FF351" s="196">
        <v>7.6539999999999999</v>
      </c>
      <c r="FG351" s="65" t="str">
        <f>IF(ISERROR(FF351/FD351),"NM",IF(OR(FF351/FD351&lt;0.5,FF351/FD351&gt;2),"NM",(FF351/FD351-1)*100))</f>
        <v>NM</v>
      </c>
      <c r="FH351" s="196">
        <v>4.7919999999999998</v>
      </c>
      <c r="FI351" s="65">
        <f>IF(ISERROR(FH351/FF351),"NM",IF(OR(FH351/FF351&lt;0.5,FH351/FF351&gt;2),"NM",(FH351/FF351-1)*100))</f>
        <v>-37.392213221844784</v>
      </c>
      <c r="FJ351" s="196">
        <v>5.1139999999999999</v>
      </c>
      <c r="FK351" s="65">
        <f>IF(ISERROR(FJ351/FH351),"NM",IF(OR(FJ351/FH351&lt;0.5,FJ351/FH351&gt;2),"NM",(FJ351/FH351-1)*100))</f>
        <v>6.7195325542571016</v>
      </c>
      <c r="FL351" s="85">
        <v>5.8570000000000002</v>
      </c>
      <c r="FM351" s="65">
        <f>IF(ISERROR(FL351/FJ351),"NM",IF(OR(FL351/FJ351&lt;0.5,FL351/FJ351&gt;2),"NM",(FL351/FJ351-1)*100))</f>
        <v>14.528744622604627</v>
      </c>
      <c r="FN351" s="84">
        <v>3.8210000000000002</v>
      </c>
      <c r="FO351" s="65">
        <f>IF(ISERROR(FN351/FL351),"NM",IF(OR(FN351/FL351&lt;0.5,FN351/FL351&gt;2),"NM",(FN351/FL351-1)*100))</f>
        <v>-34.761823459108754</v>
      </c>
      <c r="FP351" s="88">
        <f>AQ351+AS351+AU351+AW351</f>
        <v>1.321</v>
      </c>
      <c r="FQ351" s="65" t="str">
        <f>IF(ISERROR(FP351/FN351),"NM",IF(OR(FP351/FN351&lt;0.5,FP351/FN351&gt;2),"NM",(FP351/FN351-1)*100))</f>
        <v>NM</v>
      </c>
      <c r="FR351" s="191">
        <f>AY351+BA351+BC351+BE351</f>
        <v>0</v>
      </c>
      <c r="FS351" s="65" t="str">
        <f>IF(ISERROR(FR351/FP351),"NM",IF(OR(FR351/FP351&lt;0.5,FR351/FP351&gt;2),"NM",(FR351/FP351-1)*100))</f>
        <v>NM</v>
      </c>
      <c r="FT351" s="191">
        <f>BG351+BI351+BK351+BM351</f>
        <v>5.6120000000000001</v>
      </c>
      <c r="FU351" s="65" t="str">
        <f>IF(ISERROR(FT351/FR351),"NM",IF(OR(FT351/FR351&lt;0.5,FT351/FR351&gt;2),"NM",(FT351/FR351-1)*100))</f>
        <v>NM</v>
      </c>
      <c r="FV351" s="135">
        <f>BO351+BQ351+BS351+BU351</f>
        <v>3.4319999999999995</v>
      </c>
      <c r="FW351" s="65">
        <f>IF(ISERROR(FV351/FT351),"NM",IF(OR(FV351/FT351&lt;0.5,FV351/FT351&gt;2),"NM",(FV351/FT351-1)*100))</f>
        <v>-38.84533143264435</v>
      </c>
      <c r="FX351" s="135">
        <f>BW351+BY351+CA351+CC351</f>
        <v>2.2170000000000001</v>
      </c>
      <c r="FY351" s="65">
        <f>IF(ISERROR(FX351/FV351),"NM",IF(OR(FX351/FV351&lt;0.5,FX351/FV351&gt;2),"NM",(FX351/FV351-1)*100))</f>
        <v>-35.402097902097893</v>
      </c>
      <c r="FZ351" s="135">
        <f>CE351+CG351+CI351+CK351</f>
        <v>3.2850000000000001</v>
      </c>
      <c r="GA351" s="65">
        <f>IF(ISERROR(FZ351/FX351),"NM",IF(OR(FZ351/FX351&lt;0.5,FZ351/FX351&gt;2),"NM",(FZ351/FX351-1)*100))</f>
        <v>48.173207036535871</v>
      </c>
      <c r="GB351" s="135">
        <f>CM351+CO351+CQ351+CS351</f>
        <v>2.8310000000000004</v>
      </c>
      <c r="GC351" s="65">
        <f>IF(ISERROR(GB351/FZ351),"NM",IF(OR(GB351/FZ351&lt;0.5,GB351/FZ351&gt;2),"NM",(GB351/FZ351-1)*100))</f>
        <v>-13.820395738203949</v>
      </c>
      <c r="GD351" s="135">
        <f>CU351+CW351+CY351+DA351</f>
        <v>3.7850000000000001</v>
      </c>
      <c r="GE351" s="65">
        <f>IF(ISERROR(GD351/GB351),"NM",IF(OR(GD351/GB351&lt;0.5,GD351/GB351&gt;2),"NM",(GD351/GB351-1)*100))</f>
        <v>33.698339809254676</v>
      </c>
      <c r="GF351" s="135">
        <f>DC351+DE351+DG351+DI351</f>
        <v>5.0600000000000005</v>
      </c>
      <c r="GG351" s="65">
        <f>IF(ISERROR(GF351/GD351),"NM",IF(OR(GF351/GD351&lt;0.5,GF351/GD351&gt;2),"NM",(GF351/GD351-1)*100))</f>
        <v>33.685601056803179</v>
      </c>
      <c r="GH351" s="135">
        <f>DK351+DM351+DO351+DQ351</f>
        <v>2.8490000000000002</v>
      </c>
      <c r="GI351" s="65">
        <f>IF(ISERROR(GH351/GF351),"NM",IF(OR(GH351/GF351&lt;0.5,GH351/GF351&gt;2),"NM",(GH351/GF351-1)*100))</f>
        <v>-43.695652173913047</v>
      </c>
      <c r="GJ351" s="135">
        <f>DS351+DU351+DW351+DY351</f>
        <v>3.36</v>
      </c>
      <c r="GK351" s="65">
        <f>IF(ISERROR(GJ351/GH351),"NM",IF(OR(GJ351/GH351&lt;0.5,GJ351/GH351&gt;2),"NM",(GJ351/GH351-1)*100))</f>
        <v>17.936117936117935</v>
      </c>
      <c r="GL351" s="135">
        <f>EA351+EC351+EE351+EG351</f>
        <v>3.3789999999999996</v>
      </c>
      <c r="GM351" s="65">
        <f>IF(ISERROR(GL351/GJ351),"NM",IF(OR(GL351/GJ351&lt;0.5,GL351/GJ351&gt;2),"NM",(GL351/GJ351-1)*100))</f>
        <v>0.56547619047617736</v>
      </c>
      <c r="GN351" s="135">
        <f>EI351+EK351+EM351+EO351</f>
        <v>2.8050000000000002</v>
      </c>
      <c r="GO351" s="65">
        <f>IF(ISERROR(GN351/GL351),"NM",IF(OR(GN351/GL351&lt;0.5,GN351/GL351&gt;2),"NM",(GN351/GL351-1)*100))</f>
        <v>-16.987274341521143</v>
      </c>
      <c r="GP351" s="135">
        <f>EQ351+ES351+EU351+EW351</f>
        <v>6.5000000000000009</v>
      </c>
      <c r="GQ351" s="65" t="str">
        <f>IF(ISERROR(GP351/GN351),"NM",IF(OR(GP351/GN351&lt;0.5,GP351/GN351&gt;2),"NM",(GP351/GN351-1)*100))</f>
        <v>NM</v>
      </c>
      <c r="GR351" s="188">
        <f>GP351</f>
        <v>6.5000000000000009</v>
      </c>
      <c r="GS351" s="65">
        <f>IF(ISERROR(GR351/GP351),"NM",IF(OR(GR351/GP351&lt;0.5,GR351/GP351&gt;2),"NM",(GR351/GP351-1)*100))</f>
        <v>0</v>
      </c>
      <c r="GT351" s="188">
        <f>GR351</f>
        <v>6.5000000000000009</v>
      </c>
      <c r="GU351" s="65">
        <f>IF(ISERROR(GT351/GR351),"NM",IF(OR(GT351/GR351&lt;0.5,GT351/GR351&gt;2),"NM",(GT351/GR351-1)*100))</f>
        <v>0</v>
      </c>
      <c r="GV351" s="188">
        <f>GT351</f>
        <v>6.5000000000000009</v>
      </c>
      <c r="GW351" s="65">
        <f>IF(ISERROR(GV351/GT351),"NM",IF(OR(GV351/GT351&lt;0.5,GV351/GT351&gt;2),"NM",(GV351/GT351-1)*100))</f>
        <v>0</v>
      </c>
      <c r="GX351" s="188">
        <f>GV351</f>
        <v>6.5000000000000009</v>
      </c>
      <c r="GY351" s="65">
        <f>IF(ISERROR(GX351/GV351),"NM",IF(OR(GX351/GV351&lt;0.5,GX351/GV351&gt;2),"NM",(GX351/GV351-1)*100))</f>
        <v>0</v>
      </c>
      <c r="GZ351" s="67">
        <f t="shared" si="1348"/>
        <v>18.303092708720392</v>
      </c>
      <c r="HA351" s="282"/>
      <c r="HB351" s="57"/>
      <c r="HC351"/>
      <c r="HD351"/>
      <c r="HE351"/>
      <c r="HF351"/>
      <c r="HG351"/>
      <c r="HH351"/>
    </row>
    <row r="352" spans="1:216" s="2" customFormat="1" ht="13.5" customHeight="1" x14ac:dyDescent="0.2">
      <c r="A352" s="4"/>
      <c r="B352" s="54" t="s">
        <v>377</v>
      </c>
      <c r="C352" s="75"/>
      <c r="D352" s="102"/>
      <c r="E352" s="75"/>
      <c r="F352" s="102"/>
      <c r="G352" s="90"/>
      <c r="H352" s="102"/>
      <c r="I352" s="90"/>
      <c r="J352" s="102"/>
      <c r="K352" s="75"/>
      <c r="L352" s="102"/>
      <c r="M352" s="75"/>
      <c r="N352" s="102"/>
      <c r="O352" s="90"/>
      <c r="P352" s="102"/>
      <c r="Q352" s="90"/>
      <c r="R352" s="102"/>
      <c r="S352" s="75"/>
      <c r="T352" s="102"/>
      <c r="U352" s="75"/>
      <c r="V352" s="102"/>
      <c r="W352" s="90"/>
      <c r="X352" s="102"/>
      <c r="Y352" s="90"/>
      <c r="Z352" s="102"/>
      <c r="AA352" s="75"/>
      <c r="AB352" s="102"/>
      <c r="AC352" s="75"/>
      <c r="AD352" s="102"/>
      <c r="AE352" s="90"/>
      <c r="AF352" s="102"/>
      <c r="AG352" s="90"/>
      <c r="AH352" s="102"/>
      <c r="AI352" s="549"/>
      <c r="AJ352" s="102"/>
      <c r="AK352" s="75"/>
      <c r="AL352" s="102"/>
      <c r="AM352" s="90"/>
      <c r="AN352" s="102"/>
      <c r="AO352" s="193"/>
      <c r="AP352" s="102"/>
      <c r="AQ352" s="193"/>
      <c r="AR352" s="102"/>
      <c r="AS352" s="193"/>
      <c r="AT352" s="102"/>
      <c r="AU352" s="193"/>
      <c r="AV352" s="102"/>
      <c r="AW352" s="193"/>
      <c r="AX352" s="102"/>
      <c r="AY352" s="193"/>
      <c r="AZ352" s="106"/>
      <c r="BA352" s="193"/>
      <c r="BB352" s="106"/>
      <c r="BC352" s="193"/>
      <c r="BD352" s="106"/>
      <c r="BE352" s="193"/>
      <c r="BF352" s="106"/>
      <c r="BG352" s="193">
        <f>+BG357</f>
        <v>47.23</v>
      </c>
      <c r="BH352" s="106"/>
      <c r="BI352" s="193">
        <f>+BI357</f>
        <v>52.05</v>
      </c>
      <c r="BJ352" s="106"/>
      <c r="BK352" s="193">
        <f>+BK357</f>
        <v>53.43</v>
      </c>
      <c r="BL352" s="106"/>
      <c r="BM352" s="193">
        <f>+BM357</f>
        <v>60.77</v>
      </c>
      <c r="BN352" s="106"/>
      <c r="BO352" s="193">
        <f>+BO357</f>
        <v>63</v>
      </c>
      <c r="BP352" s="106"/>
      <c r="BQ352" s="193">
        <f>+BQ357</f>
        <v>63</v>
      </c>
      <c r="BR352" s="106"/>
      <c r="BS352" s="193">
        <f>+BS357</f>
        <v>63</v>
      </c>
      <c r="BT352" s="106"/>
      <c r="BU352" s="193">
        <f>+BU357</f>
        <v>45.84</v>
      </c>
      <c r="BV352" s="106"/>
      <c r="BW352" s="193">
        <f>+BW357</f>
        <v>19.36</v>
      </c>
      <c r="BX352" s="106"/>
      <c r="BY352" s="193">
        <f>+BY357</f>
        <v>31.09</v>
      </c>
      <c r="BZ352" s="106"/>
      <c r="CA352" s="193">
        <f>+CA357</f>
        <v>38.01</v>
      </c>
      <c r="CB352" s="106"/>
      <c r="CC352" s="193">
        <f>+CC357</f>
        <v>48</v>
      </c>
      <c r="CD352" s="154">
        <f>IF(ISERROR(CC352/BU352),"NM",IF(OR(CC352/BU352&lt;0.5,CC352/BU352&gt;2),"NM",(CC352/BU352-1)*100))</f>
        <v>4.7120418848167533</v>
      </c>
      <c r="CE352" s="193">
        <f>AVERAGE(55.2, 45.78)</f>
        <v>50.49</v>
      </c>
      <c r="CF352" s="154" t="str">
        <f>IF(ISERROR(CE352/BW352),"NM",IF(OR(CE352/BW352&lt;0.5,CE352/BW352&gt;2),"NM",(CE352/BW352-1)*100))</f>
        <v>NM</v>
      </c>
      <c r="CG352" s="193">
        <f>AVERAGE(55.2, 45.78)</f>
        <v>50.49</v>
      </c>
      <c r="CH352" s="154">
        <f>IF(ISERROR(CG352/BY352),"NM",IF(OR(CG352/BY352&lt;0.5,CG352/BY352&gt;2),"NM",(CG352/BY352-1)*100))</f>
        <v>62.399485365069161</v>
      </c>
      <c r="CI352" s="193">
        <f>AVERAGE(55.2, 45.78)</f>
        <v>50.49</v>
      </c>
      <c r="CJ352" s="106"/>
      <c r="CK352" s="193">
        <f>AVERAGE(55.2, 45.78)</f>
        <v>50.49</v>
      </c>
      <c r="CL352" s="106"/>
      <c r="CM352" s="193">
        <f>AVERAGE(55.2, 45.78)</f>
        <v>50.49</v>
      </c>
      <c r="CN352" s="106"/>
      <c r="CO352" s="193">
        <f>AVERAGE(55.2, 45.78)</f>
        <v>50.49</v>
      </c>
      <c r="CP352" s="106">
        <f>IF(ISERROR(CO352/CG352),"NM",IF(OR(CO352/CG352&lt;0.5,CO352/CG352&gt;2),"NM",(CO352/CG352-1)*100))</f>
        <v>0</v>
      </c>
      <c r="CQ352" s="193">
        <f>+CQ357</f>
        <v>40</v>
      </c>
      <c r="CR352" s="106">
        <f>IF(ISERROR(CQ352/CI352),"NM",IF(OR(CQ352/CI352&lt;0.5,CQ352/CI352&gt;2),"NM",(CQ352/CI352-1)*100))</f>
        <v>-20.776391364626669</v>
      </c>
      <c r="CS352" s="193">
        <f>+CS357</f>
        <v>42.5</v>
      </c>
      <c r="CT352" s="106">
        <f>IF(ISERROR(CS352/CK352),"NM",IF(OR(CS352/CK352&lt;0.5,CS352/CK352&gt;2),"NM",(CS352/CK352-1)*100))</f>
        <v>-15.824915824915831</v>
      </c>
      <c r="CU352" s="193">
        <f>+CU357</f>
        <v>42.5</v>
      </c>
      <c r="CV352" s="106">
        <f>IF(ISERROR(CU352/CM352),"NM",IF(OR(CU352/CM352&lt;0.5,CU352/CM352&gt;2),"NM",(CU352/CM352-1)*100))</f>
        <v>-15.824915824915831</v>
      </c>
      <c r="CW352" s="193">
        <f>+CW357</f>
        <v>42.5</v>
      </c>
      <c r="CX352" s="106">
        <f>IF(ISERROR(CW352/CO352),"NM",IF(OR(CW352/CO352&lt;0.5,CW352/CO352&gt;2),"NM",(CW352/CO352-1)*100))</f>
        <v>-15.824915824915831</v>
      </c>
      <c r="CY352" s="193">
        <f>+CY357</f>
        <v>42.5</v>
      </c>
      <c r="CZ352" s="106">
        <f>IF(ISERROR(CY352/CQ352),"NM",IF(OR(CY352/CQ352&lt;0.5,CY352/CQ352&gt;2),"NM",(CY352/CQ352-1)*100))</f>
        <v>6.25</v>
      </c>
      <c r="DA352" s="193">
        <f>+DA357</f>
        <v>51.3347022587269</v>
      </c>
      <c r="DB352" s="106">
        <f>IF(ISERROR(DA352/CS352),"NM",IF(OR(DA352/CS352&lt;0.5,DA352/CS352&gt;2),"NM",(DA352/CS352-1)*100))</f>
        <v>20.787534726416233</v>
      </c>
      <c r="DC352" s="193">
        <f>+DC357</f>
        <v>50.35246727089627</v>
      </c>
      <c r="DD352" s="356">
        <f>IF(ISERROR(DC352/CU352),"NM",IF(OR(DC352/CU352&lt;0.5,DC352/CU352&gt;2),"NM",(DC352/CU352-1)*100))</f>
        <v>18.476393578579465</v>
      </c>
      <c r="DE352" s="193">
        <f>+DE357</f>
        <v>56.479859894921198</v>
      </c>
      <c r="DF352" s="356">
        <f>IF(ISERROR(DE352/CW352),"NM",IF(OR(DE352/CW352&lt;0.5,DE352/CW352&gt;2),"NM",(DE352/CW352-1)*100))</f>
        <v>32.893787988049873</v>
      </c>
      <c r="DG352" s="193">
        <f>+DG357</f>
        <v>60.064935064935064</v>
      </c>
      <c r="DH352" s="356">
        <f>IF(ISERROR(DG352/CY352),"NM",IF(OR(DG352/CY352&lt;0.5,DG352/CY352&gt;2),"NM",(DG352/CY352-1)*100))</f>
        <v>41.329258976317803</v>
      </c>
      <c r="DI352" s="193">
        <f>+DI357</f>
        <v>65.698207040963226</v>
      </c>
      <c r="DJ352" s="106">
        <f>IF(ISERROR(DI352/DA352),"NM",IF(OR(DI352/DA352&lt;0.5,DI352/DA352&gt;2),"NM",(DI352/DA352-1)*100))</f>
        <v>27.980107315796367</v>
      </c>
      <c r="DK352" s="193">
        <f>+DK357</f>
        <v>63.504208110175973</v>
      </c>
      <c r="DL352" s="106">
        <f>IF(ISERROR(DK352/DC352),"NM",IF(OR(DK352/DC352&lt;0.5,DK352/DC352&gt;2),"NM",(DK352/DC352-1)*100))</f>
        <v>26.119357306809498</v>
      </c>
      <c r="DM352" s="193">
        <f>+DM357</f>
        <v>63.565650280024897</v>
      </c>
      <c r="DN352" s="106">
        <f>IF(ISERROR(DM352/DE352),"NM",IF(OR(DM352/DE352&lt;0.5,DM352/DE352&gt;2),"NM",(DM352/DE352-1)*100))</f>
        <v>12.545693984168093</v>
      </c>
      <c r="DO352" s="193">
        <f>+DO357</f>
        <v>59.767759562841533</v>
      </c>
      <c r="DP352" s="106">
        <f>IF(ISERROR(DO352/DG352),"NM",IF(OR(DO352/DG352&lt;0.5,DO352/DG352&gt;2),"NM",(DO352/DG352-1)*100))</f>
        <v>-0.49475705213409826</v>
      </c>
      <c r="DQ352" s="193">
        <f>+DQ357</f>
        <v>59.371362048894063</v>
      </c>
      <c r="DR352" s="106">
        <f>IF(ISERROR(DQ352/DI352),"NM",IF(OR(DQ352/DI352&lt;0.5,DQ352/DI352&gt;2),"NM",(DQ352/DI352-1)*100))</f>
        <v>-9.6301638614343599</v>
      </c>
      <c r="DS352" s="193">
        <f>+DS357</f>
        <v>61.224489795918366</v>
      </c>
      <c r="DT352" s="106">
        <f>IF(ISERROR(DS352/DK352),"NM",IF(OR(DS352/DK352&lt;0.5,DS352/DK352&gt;2),"NM",(DS352/DK352-1)*100))</f>
        <v>-3.5898696828128851</v>
      </c>
      <c r="DU352" s="193">
        <f>+DU357</f>
        <v>62.854059886700838</v>
      </c>
      <c r="DV352" s="106">
        <f>IF(ISERROR(DU352/DM352),"NM",IF(OR(DU352/DM352&lt;0.5,DU352/DM352&gt;2),"NM",(DU352/DM352-1)*100))</f>
        <v>-1.1194574273830304</v>
      </c>
      <c r="DW352" s="193">
        <f>+DW357</f>
        <v>59.943401080524829</v>
      </c>
      <c r="DX352" s="106">
        <f>IF(ISERROR(DW352/DO352),"NM",IF(OR(DW352/DO352&lt;0.5,DW352/DO352&gt;2),"NM",(DW352/DO352-1)*100))</f>
        <v>0.29387335072954546</v>
      </c>
      <c r="DY352" s="193">
        <f t="shared" ref="DY352:EA352" si="1354">+DY357</f>
        <v>62.267163384779138</v>
      </c>
      <c r="DZ352" s="106">
        <f>IF(ISERROR(DY352/DQ352),"NM",IF(OR(DY352/DQ352&lt;0.5,DY352/DQ352&gt;2),"NM",(DY352/DQ352-1)*100))</f>
        <v>4.8774379363240694</v>
      </c>
      <c r="EA352" s="193">
        <f t="shared" si="1354"/>
        <v>58.82352941176471</v>
      </c>
      <c r="EB352" s="106">
        <f>IF(ISERROR(EA352/DS352),"NM",IF(OR(EA352/DS352&lt;0.5,EA352/DS352&gt;2),"NM",(EA352/DS352-1)*100))</f>
        <v>-3.9215686274509665</v>
      </c>
      <c r="EC352" s="193">
        <f t="shared" ref="EC352:EE352" si="1355">+EC357</f>
        <v>68.09669731018046</v>
      </c>
      <c r="ED352" s="106">
        <f>IF(ISERROR(EC352/DU352),"NM",IF(OR(EC352/DU352&lt;0.5,EC352/DU352&gt;2),"NM",(EC352/DU352-1)*100))</f>
        <v>8.3409686389866788</v>
      </c>
      <c r="EE352" s="193">
        <f t="shared" si="1355"/>
        <v>72.780203784570588</v>
      </c>
      <c r="EF352" s="106">
        <f>IF(ISERROR(EE352/DW352),"NM",IF(OR(EE352/DW352&lt;0.5,EE352/DW352&gt;2),"NM",(EE352/DW352-1)*100))</f>
        <v>21.414872150483212</v>
      </c>
      <c r="EG352" s="193">
        <f t="shared" ref="EG352:EK352" si="1356">+EG357</f>
        <v>70.323488045007039</v>
      </c>
      <c r="EH352" s="106">
        <f>IF(ISERROR(EG352/DY352),"NM",IF(OR(EG352/DY352&lt;0.5,EG352/DY352&gt;2),"NM",(EG352/DY352-1)*100))</f>
        <v>12.938319689374556</v>
      </c>
      <c r="EI352" s="193">
        <f t="shared" si="1356"/>
        <v>70.646414694454251</v>
      </c>
      <c r="EJ352" s="106">
        <f>IF(ISERROR(EI352/EA352),"NM",IF(OR(EI352/EA352&lt;0.5,EI352/EA352&gt;2),"NM",(EI352/EA352-1)*100))</f>
        <v>20.098904980572208</v>
      </c>
      <c r="EK352" s="193">
        <f t="shared" si="1356"/>
        <v>75.159714393085309</v>
      </c>
      <c r="EL352" s="106">
        <f>IF(ISERROR(EK352/EC352),"NM",IF(OR(EK352/EC352&lt;0.5,EK352/EC352&gt;2),"NM",(EK352/EC352-1)*100))</f>
        <v>10.372040586245767</v>
      </c>
      <c r="EM352" s="193">
        <f t="shared" ref="EM352" si="1357">+EM357</f>
        <v>79.810495626822146</v>
      </c>
      <c r="EN352" s="106">
        <f>IF(ISERROR(EM352/EE352),"NM",IF(OR(EM352/EE352&lt;0.5,EM352/EE352&gt;2),"NM",(EM352/EE352-1)*100))</f>
        <v>9.6596209912536359</v>
      </c>
      <c r="EO352" s="193">
        <f t="shared" ref="EO352" si="1358">+EO357</f>
        <v>85.817993259009583</v>
      </c>
      <c r="EP352" s="106">
        <f>IF(ISERROR(EO352/EG352),"NM",IF(OR(EO352/EG352&lt;0.5,EO352/EG352&gt;2),"NM",(EO352/EG352-1)*100))</f>
        <v>22.033186414311622</v>
      </c>
      <c r="EQ352" s="550">
        <f t="shared" ref="EQ352:ES352" si="1359">EQ357*0.75</f>
        <v>32.25</v>
      </c>
      <c r="ER352" s="106" t="str">
        <f>IF(ISERROR(EQ352/EI352),"NM",IF(OR(EQ352/EI352&lt;0.5,EQ352/EI352&gt;2),"NM",(EQ352/EI352-1)*100))</f>
        <v>NM</v>
      </c>
      <c r="ES352" s="550">
        <f t="shared" si="1359"/>
        <v>32.700000000000003</v>
      </c>
      <c r="ET352" s="106" t="str">
        <f>IF(ISERROR(ES352/EK352),"NM",IF(OR(ES352/EK352&lt;0.5,ES352/EK352&gt;2),"NM",(ES352/EK352-1)*100))</f>
        <v>NM</v>
      </c>
      <c r="EU352" s="550">
        <f t="shared" ref="EU352" si="1360">EU357*0.75</f>
        <v>33.159000000000006</v>
      </c>
      <c r="EV352" s="106" t="str">
        <f>IF(ISERROR(EU352/EM352),"NM",IF(OR(EU352/EM352&lt;0.5,EU352/EM352&gt;2),"NM",(EU352/EM352-1)*100))</f>
        <v>NM</v>
      </c>
      <c r="EW352" s="550">
        <f t="shared" ref="EW352" si="1361">EW357*0.75</f>
        <v>33.617429999999999</v>
      </c>
      <c r="EX352" s="106" t="str">
        <f>IF(ISERROR(EW352/EO352),"NM",IF(OR(EW352/EO352&lt;0.5,EW352/EO352&gt;2),"NM",(EW352/EO352-1)*100))</f>
        <v>NM</v>
      </c>
      <c r="EY352" s="106"/>
      <c r="EZ352" s="318"/>
      <c r="FA352" s="72"/>
      <c r="FB352" s="204" t="s">
        <v>220</v>
      </c>
      <c r="FC352" s="275"/>
      <c r="FD352" s="204" t="s">
        <v>220</v>
      </c>
      <c r="FE352" s="106" t="str">
        <f>IF(ISERROR(FD352/FB352),"NM",IF(OR(FD352/FB352&lt;0.5,FD352/FB352&gt;2),"NM",(FD352/FB352-1)*100))</f>
        <v>NM</v>
      </c>
      <c r="FF352" s="204"/>
      <c r="FG352" s="106" t="str">
        <f>IF(ISERROR(FF352/FD352),"NM",IF(OR(FF352/FD352&lt;0.5,FF352/FD352&gt;2),"NM",(FF352/FD352-1)*100))</f>
        <v>NM</v>
      </c>
      <c r="FH352" s="204"/>
      <c r="FI352" s="106" t="str">
        <f>IF(ISERROR(FH352/FF352),"NM",IF(OR(FH352/FF352&lt;0.5,FH352/FF352&gt;2),"NM",(FH352/FF352-1)*100))</f>
        <v>NM</v>
      </c>
      <c r="FJ352" s="90">
        <f>FJ357*0.5</f>
        <v>15.466500000000002</v>
      </c>
      <c r="FK352" s="106" t="str">
        <f>IF(ISERROR(FJ352/FH352),"NM",IF(OR(FJ352/FH352&lt;0.5,FJ352/FH352&gt;2),"NM",(FJ352/FH352-1)*100))</f>
        <v>NM</v>
      </c>
      <c r="FL352" s="90"/>
      <c r="FM352" s="106"/>
      <c r="FN352" s="87"/>
      <c r="FO352" s="106" t="str">
        <f>IF(ISERROR(FN352/FL352),"NM",IF(OR(FN352/FL352&lt;0.5,FN352/FL352&gt;2),"NM",(FN352/FL352-1)*100))</f>
        <v>NM</v>
      </c>
      <c r="FP352" s="87">
        <f>+AVERAGE(AQ357,AS357,AU357,AW357)</f>
        <v>42.532499999999999</v>
      </c>
      <c r="FQ352" s="106" t="str">
        <f>IF(ISERROR(FP352/FN352),"NM",IF(OR(FP352/FN352&lt;0.5,FP352/FN352&gt;2),"NM",(FP352/FN352-1)*100))</f>
        <v>NM</v>
      </c>
      <c r="FR352" s="3">
        <f>FR357</f>
        <v>46.295000000000002</v>
      </c>
      <c r="FS352" s="106">
        <f>IF(ISERROR(FR352/FP352),"NM",IF(OR(FR352/FP352&lt;0.5,FR352/FP352&gt;2),"NM",(FR352/FP352-1)*100))</f>
        <v>8.8461764533004139</v>
      </c>
      <c r="FT352" s="3">
        <f>FT357</f>
        <v>53.370000000000005</v>
      </c>
      <c r="FU352" s="106">
        <f>IF(ISERROR(FT352/FR352),"NM",IF(OR(FT352/FR352&lt;0.5,FT352/FR352&gt;2),"NM",(FT352/FR352-1)*100))</f>
        <v>15.282427907981422</v>
      </c>
      <c r="FV352" s="72"/>
      <c r="FW352" s="106" t="str">
        <f>IF(ISERROR(FV352/FT352),"NM",IF(OR(FV352/FT352&lt;0.5,FV352/FT352&gt;2),"NM",(FV352/FT352-1)*100))</f>
        <v>NM</v>
      </c>
      <c r="FX352" s="108">
        <f>AVERAGE(BW352,BY352,CA352,CC352)</f>
        <v>34.115000000000002</v>
      </c>
      <c r="FY352" s="106" t="str">
        <f>IF(ISERROR(FX352/FV352),"NM",IF(OR(FX352/FV352&lt;0.5,FX352/FV352&gt;2),"NM",(FX352/FV352-1)*100))</f>
        <v>NM</v>
      </c>
      <c r="FZ352" s="108">
        <f>AVERAGE(CE352,CG352,CI352,CK352)</f>
        <v>50.49</v>
      </c>
      <c r="GA352" s="106">
        <f>IF(ISERROR(FZ352/FX352),"NM",IF(OR(FZ352/FX352&lt;0.5,FZ352/FX352&gt;2),"NM",(FZ352/FX352-1)*100))</f>
        <v>47.999413747618355</v>
      </c>
      <c r="GB352" s="108">
        <f>AVERAGE(CM352,CO352,CQ352,CS352)</f>
        <v>45.870000000000005</v>
      </c>
      <c r="GC352" s="106">
        <f>IF(ISERROR(GB352/FZ352),"NM",IF(OR(GB352/FZ352&lt;0.5,GB352/FZ352&gt;2),"NM",(GB352/FZ352-1)*100))</f>
        <v>-9.1503267973856097</v>
      </c>
      <c r="GD352" s="108">
        <f>AVERAGE(CU352,CW352,CY352,DA352)</f>
        <v>44.708675564681727</v>
      </c>
      <c r="GE352" s="106">
        <f>IF(ISERROR(GD352/GB352),"NM",IF(OR(GD352/GB352&lt;0.5,GD352/GB352&gt;2),"NM",(GD352/GB352-1)*100))</f>
        <v>-2.5317733492877248</v>
      </c>
      <c r="GF352" s="108">
        <f>AVERAGE(DC352,DE352,DG352,DI352)</f>
        <v>58.148867317928946</v>
      </c>
      <c r="GG352" s="106">
        <f>IF(ISERROR(GF352/GD352),"NM",IF(OR(GF352/GD352&lt;0.5,GF352/GD352&gt;2),"NM",(GF352/GD352-1)*100))</f>
        <v>30.061708568849888</v>
      </c>
      <c r="GH352" s="108">
        <f>AVERAGE(DK352,DM352,DO352,DQ352)</f>
        <v>61.55224500048412</v>
      </c>
      <c r="GI352" s="106">
        <f>IF(ISERROR(GH352/GF352),"NM",IF(OR(GH352/GF352&lt;0.5,GH352/GF352&gt;2),"NM",(GH352/GF352-1)*100))</f>
        <v>5.8528701237587466</v>
      </c>
      <c r="GJ352" s="108">
        <f>AVERAGE(DS352,DU352,DW352,DY352)</f>
        <v>61.572278536980797</v>
      </c>
      <c r="GK352" s="106">
        <f>IF(ISERROR(GJ352/GH352),"NM",IF(OR(GJ352/GH352&lt;0.5,GJ352/GH352&gt;2),"NM",(GJ352/GH352-1)*100))</f>
        <v>3.2547206842759024E-2</v>
      </c>
      <c r="GL352" s="108">
        <f>AVERAGE(EA352,EC352,EE352,EG352)</f>
        <v>67.505979637880699</v>
      </c>
      <c r="GM352" s="106">
        <f>IF(ISERROR(GL352/GJ352),"NM",IF(OR(GL352/GJ352&lt;0.5,GL352/GJ352&gt;2),"NM",(GL352/GJ352-1)*100))</f>
        <v>9.6369685220209611</v>
      </c>
      <c r="GN352" s="108">
        <f>AVERAGE(EI352,EK352,EM352,EO352)</f>
        <v>77.858654493342826</v>
      </c>
      <c r="GO352" s="106">
        <f>IF(ISERROR(GN352/GL352),"NM",IF(OR(GN352/GL352&lt;0.5,GN352/GL352&gt;2),"NM",(GN352/GL352-1)*100))</f>
        <v>15.335937513975084</v>
      </c>
      <c r="GP352" s="108">
        <f>AVERAGE(EQ352,ES352,EU352,EW352)</f>
        <v>32.931607499999998</v>
      </c>
      <c r="GQ352" s="106" t="str">
        <f>IF(ISERROR(GP352/GN352),"NM",IF(OR(GP352/GN352&lt;0.5,GP352/GN352&gt;2),"NM",(GP352/GN352-1)*100))</f>
        <v>NM</v>
      </c>
      <c r="GR352" s="550">
        <f>GR357*0.75</f>
        <v>34.736898600000004</v>
      </c>
      <c r="GS352" s="106">
        <f>IF(ISERROR(GR352/GP352),"NM",IF(OR(GR352/GP352&lt;0.5,GR352/GP352&gt;2),"NM",(GR352/GP352-1)*100))</f>
        <v>5.4819404124138327</v>
      </c>
      <c r="GT352" s="550">
        <f>GT357*0.75</f>
        <v>36.645151113000004</v>
      </c>
      <c r="GU352" s="106">
        <f>IF(ISERROR(GT352/GR352),"NM",IF(OR(GT352/GR352&lt;0.5,GT352/GR352&gt;2),"NM",(GT352/GR352-1)*100))</f>
        <v>5.4934452697512848</v>
      </c>
      <c r="GV352" s="550">
        <f>GV357*0.75</f>
        <v>38.66252885829001</v>
      </c>
      <c r="GW352" s="106">
        <f>IF(ISERROR(GV352/GT352),"NM",IF(OR(GV352/GT352&lt;0.5,GV352/GT352&gt;2),"NM",(GV352/GT352-1)*100))</f>
        <v>5.5051696718869225</v>
      </c>
      <c r="GX352" s="550">
        <f>GX357*0.75</f>
        <v>40.795585106015714</v>
      </c>
      <c r="GY352" s="106">
        <f>IF(ISERROR(GX352/GV352),"NM",IF(OR(GX352/GV352&lt;0.5,GX352/GV352&gt;2),"NM",(GX352/GV352-1)*100))</f>
        <v>5.5171151777060556</v>
      </c>
      <c r="GZ352" s="356">
        <f t="shared" si="1348"/>
        <v>-12.125826271992612</v>
      </c>
      <c r="HA352" s="551"/>
      <c r="HB352" s="552"/>
      <c r="HC352"/>
      <c r="HD352"/>
      <c r="HE352"/>
      <c r="HF352"/>
      <c r="HG352"/>
      <c r="HH352"/>
    </row>
    <row r="353" spans="1:216" s="2" customFormat="1" ht="13.5" customHeight="1" x14ac:dyDescent="0.2">
      <c r="A353" s="4"/>
      <c r="B353" s="54" t="s">
        <v>546</v>
      </c>
      <c r="C353" s="57"/>
      <c r="D353" s="63"/>
      <c r="E353" s="57"/>
      <c r="F353" s="63"/>
      <c r="G353" s="84"/>
      <c r="H353" s="63"/>
      <c r="I353" s="84"/>
      <c r="J353" s="63"/>
      <c r="K353" s="57"/>
      <c r="L353" s="63"/>
      <c r="M353" s="57"/>
      <c r="N353" s="63"/>
      <c r="O353" s="84"/>
      <c r="P353" s="63"/>
      <c r="Q353" s="84"/>
      <c r="R353" s="63"/>
      <c r="S353" s="57"/>
      <c r="T353" s="63"/>
      <c r="U353" s="57"/>
      <c r="V353" s="63"/>
      <c r="W353" s="84"/>
      <c r="X353" s="63"/>
      <c r="Y353" s="84"/>
      <c r="Z353" s="63"/>
      <c r="AA353" s="57"/>
      <c r="AB353" s="63"/>
      <c r="AC353" s="57"/>
      <c r="AD353" s="63"/>
      <c r="AE353" s="84"/>
      <c r="AF353" s="63"/>
      <c r="AG353" s="84"/>
      <c r="AH353" s="63"/>
      <c r="AI353" s="101"/>
      <c r="AJ353" s="63"/>
      <c r="AK353" s="57"/>
      <c r="AL353" s="63"/>
      <c r="AM353" s="84"/>
      <c r="AN353" s="63"/>
      <c r="AO353" s="85"/>
      <c r="AP353" s="63"/>
      <c r="AQ353" s="85"/>
      <c r="AR353" s="63"/>
      <c r="AS353" s="85"/>
      <c r="AT353" s="63"/>
      <c r="AU353" s="85"/>
      <c r="AV353" s="63"/>
      <c r="AW353" s="85"/>
      <c r="AX353" s="63"/>
      <c r="AY353" s="85"/>
      <c r="AZ353" s="65"/>
      <c r="BA353" s="85"/>
      <c r="BB353" s="65"/>
      <c r="BC353" s="85"/>
      <c r="BD353" s="65"/>
      <c r="BE353" s="85"/>
      <c r="BF353" s="65"/>
      <c r="BG353" s="85">
        <v>50</v>
      </c>
      <c r="BH353" s="65"/>
      <c r="BI353" s="85">
        <v>50</v>
      </c>
      <c r="BJ353" s="65"/>
      <c r="BK353" s="85">
        <v>50</v>
      </c>
      <c r="BL353" s="65"/>
      <c r="BM353" s="85">
        <v>50</v>
      </c>
      <c r="BN353" s="65"/>
      <c r="BO353" s="85">
        <v>50</v>
      </c>
      <c r="BP353" s="65"/>
      <c r="BQ353" s="85">
        <v>50</v>
      </c>
      <c r="BR353" s="65"/>
      <c r="BS353" s="85">
        <v>50</v>
      </c>
      <c r="BT353" s="65"/>
      <c r="BU353" s="85">
        <v>50</v>
      </c>
      <c r="BV353" s="65"/>
      <c r="BW353" s="85">
        <v>50</v>
      </c>
      <c r="BX353" s="65"/>
      <c r="BY353" s="85">
        <v>50</v>
      </c>
      <c r="BZ353" s="65"/>
      <c r="CA353" s="85">
        <v>50</v>
      </c>
      <c r="CB353" s="65"/>
      <c r="CC353" s="85">
        <v>50</v>
      </c>
      <c r="CD353" s="65"/>
      <c r="CE353" s="85">
        <v>50</v>
      </c>
      <c r="CF353" s="65"/>
      <c r="CG353" s="85">
        <v>50</v>
      </c>
      <c r="CH353" s="65"/>
      <c r="CI353" s="85">
        <v>50</v>
      </c>
      <c r="CJ353" s="65"/>
      <c r="CK353" s="85">
        <v>50</v>
      </c>
      <c r="CL353" s="65"/>
      <c r="CM353" s="85">
        <v>50</v>
      </c>
      <c r="CN353" s="65"/>
      <c r="CO353" s="85">
        <v>50</v>
      </c>
      <c r="CP353" s="65">
        <f>IF(ISERROR(CO353/CG353),"NM",IF(OR(CO353/CG353&lt;0.5,CO353/CG353&gt;2),"NM",(CO353/CG353-1)*100))</f>
        <v>0</v>
      </c>
      <c r="CQ353" s="85">
        <v>50</v>
      </c>
      <c r="CR353" s="65">
        <f>IF(ISERROR(CQ353/CI353),"NM",IF(OR(CQ353/CI353&lt;0.5,CQ353/CI353&gt;2),"NM",(CQ353/CI353-1)*100))</f>
        <v>0</v>
      </c>
      <c r="CS353" s="85">
        <v>50</v>
      </c>
      <c r="CT353" s="65">
        <f>IF(ISERROR(CS353/CK353),"NM",IF(OR(CS353/CK353&lt;0.5,CS353/CK353&gt;2),"NM",(CS353/CK353-1)*100))</f>
        <v>0</v>
      </c>
      <c r="CU353" s="85">
        <v>50</v>
      </c>
      <c r="CV353" s="65">
        <f>IF(ISERROR(CU353/CM353),"NM",IF(OR(CU353/CM353&lt;0.5,CU353/CM353&gt;2),"NM",(CU353/CM353-1)*100))</f>
        <v>0</v>
      </c>
      <c r="CW353" s="85">
        <v>50</v>
      </c>
      <c r="CX353" s="65">
        <f>IF(ISERROR(CW353/CO353),"NM",IF(OR(CW353/CO353&lt;0.5,CW353/CO353&gt;2),"NM",(CW353/CO353-1)*100))</f>
        <v>0</v>
      </c>
      <c r="CY353" s="85">
        <v>50</v>
      </c>
      <c r="CZ353" s="65">
        <f>IF(ISERROR(CY353/CQ353),"NM",IF(OR(CY353/CQ353&lt;0.5,CY353/CQ353&gt;2),"NM",(CY353/CQ353-1)*100))</f>
        <v>0</v>
      </c>
      <c r="DA353" s="85">
        <v>50</v>
      </c>
      <c r="DB353" s="65">
        <f>IF(ISERROR(DA353/CS353),"NM",IF(OR(DA353/CS353&lt;0.5,DA353/CS353&gt;2),"NM",(DA353/CS353-1)*100))</f>
        <v>0</v>
      </c>
      <c r="DC353" s="85">
        <v>50</v>
      </c>
      <c r="DD353" s="65">
        <f>IF(ISERROR(DC353/CU353),"NM",IF(OR(DC353/CU353&lt;0.5,DC353/CU353&gt;2),"NM",(DC353/CU353-1)*100))</f>
        <v>0</v>
      </c>
      <c r="DE353" s="85">
        <v>50</v>
      </c>
      <c r="DF353" s="65">
        <f>IF(ISERROR(DE353/CW353),"NM",IF(OR(DE353/CW353&lt;0.5,DE353/CW353&gt;2),"NM",(DE353/CW353-1)*100))</f>
        <v>0</v>
      </c>
      <c r="DG353" s="85">
        <v>50</v>
      </c>
      <c r="DH353" s="65">
        <f>IF(ISERROR(DG353/CY353),"NM",IF(OR(DG353/CY353&lt;0.5,DG353/CY353&gt;2),"NM",(DG353/CY353-1)*100))</f>
        <v>0</v>
      </c>
      <c r="DI353" s="85">
        <v>50</v>
      </c>
      <c r="DJ353" s="65">
        <f>IF(ISERROR(DI353/DA353),"NM",IF(OR(DI353/DA353&lt;0.5,DI353/DA353&gt;2),"NM",(DI353/DA353-1)*100))</f>
        <v>0</v>
      </c>
      <c r="DK353" s="85">
        <v>50</v>
      </c>
      <c r="DL353" s="65">
        <f>IF(ISERROR(DK353/DC353),"NM",IF(OR(DK353/DC353&lt;0.5,DK353/DC353&gt;2),"NM",(DK353/DC353-1)*100))</f>
        <v>0</v>
      </c>
      <c r="DM353" s="85">
        <v>50</v>
      </c>
      <c r="DN353" s="65">
        <f>IF(ISERROR(DM353/DE353),"NM",IF(OR(DM353/DE353&lt;0.5,DM353/DE353&gt;2),"NM",(DM353/DE353-1)*100))</f>
        <v>0</v>
      </c>
      <c r="DO353" s="85">
        <v>50</v>
      </c>
      <c r="DP353" s="65">
        <f>IF(ISERROR(DO353/DG353),"NM",IF(OR(DO353/DG353&lt;0.5,DO353/DG353&gt;2),"NM",(DO353/DG353-1)*100))</f>
        <v>0</v>
      </c>
      <c r="DQ353" s="85">
        <v>50</v>
      </c>
      <c r="DR353" s="65">
        <f>IF(ISERROR(DQ353/DI353),"NM",IF(OR(DQ353/DI353&lt;0.5,DQ353/DI353&gt;2),"NM",(DQ353/DI353-1)*100))</f>
        <v>0</v>
      </c>
      <c r="DS353" s="85">
        <v>50</v>
      </c>
      <c r="DT353" s="65">
        <f>IF(ISERROR(DS353/DK353),"NM",IF(OR(DS353/DK353&lt;0.5,DS353/DK353&gt;2),"NM",(DS353/DK353-1)*100))</f>
        <v>0</v>
      </c>
      <c r="DU353" s="85">
        <v>50</v>
      </c>
      <c r="DV353" s="65">
        <f>IF(ISERROR(DU353/DM353),"NM",IF(OR(DU353/DM353&lt;0.5,DU353/DM353&gt;2),"NM",(DU353/DM353-1)*100))</f>
        <v>0</v>
      </c>
      <c r="DW353" s="85">
        <v>50</v>
      </c>
      <c r="DX353" s="65">
        <f>IF(ISERROR(DW353/DO353),"NM",IF(OR(DW353/DO353&lt;0.5,DW353/DO353&gt;2),"NM",(DW353/DO353-1)*100))</f>
        <v>0</v>
      </c>
      <c r="DY353" s="85">
        <v>50</v>
      </c>
      <c r="DZ353" s="65">
        <f>IF(ISERROR(DY353/DQ353),"NM",IF(OR(DY353/DQ353&lt;0.5,DY353/DQ353&gt;2),"NM",(DY353/DQ353-1)*100))</f>
        <v>0</v>
      </c>
      <c r="EA353" s="85">
        <v>50</v>
      </c>
      <c r="EB353" s="65">
        <f>IF(ISERROR(EA353/DS353),"NM",IF(OR(EA353/DS353&lt;0.5,EA353/DS353&gt;2),"NM",(EA353/DS353-1)*100))</f>
        <v>0</v>
      </c>
      <c r="EC353" s="85">
        <v>50</v>
      </c>
      <c r="ED353" s="65">
        <f>IF(ISERROR(EC353/DU353),"NM",IF(OR(EC353/DU353&lt;0.5,EC353/DU353&gt;2),"NM",(EC353/DU353-1)*100))</f>
        <v>0</v>
      </c>
      <c r="EE353" s="85">
        <v>50</v>
      </c>
      <c r="EF353" s="65">
        <f>IF(ISERROR(EE353/DW353),"NM",IF(OR(EE353/DW353&lt;0.5,EE353/DW353&gt;2),"NM",(EE353/DW353-1)*100))</f>
        <v>0</v>
      </c>
      <c r="EG353" s="85">
        <v>50</v>
      </c>
      <c r="EH353" s="65">
        <f>IF(ISERROR(EG353/DY353),"NM",IF(OR(EG353/DY353&lt;0.5,EG353/DY353&gt;2),"NM",(EG353/DY353-1)*100))</f>
        <v>0</v>
      </c>
      <c r="EI353" s="85">
        <f>EG353</f>
        <v>50</v>
      </c>
      <c r="EJ353" s="65">
        <f>IF(ISERROR(EI353/EA353),"NM",IF(OR(EI353/EA353&lt;0.5,EI353/EA353&gt;2),"NM",(EI353/EA353-1)*100))</f>
        <v>0</v>
      </c>
      <c r="EK353" s="85">
        <f t="shared" ref="EK353:EM353" si="1362">EI353</f>
        <v>50</v>
      </c>
      <c r="EL353" s="65">
        <f>IF(ISERROR(EK353/EC353),"NM",IF(OR(EK353/EC353&lt;0.5,EK353/EC353&gt;2),"NM",(EK353/EC353-1)*100))</f>
        <v>0</v>
      </c>
      <c r="EM353" s="85">
        <f t="shared" si="1362"/>
        <v>50</v>
      </c>
      <c r="EN353" s="65">
        <f>IF(ISERROR(EM353/EE353),"NM",IF(OR(EM353/EE353&lt;0.5,EM353/EE353&gt;2),"NM",(EM353/EE353-1)*100))</f>
        <v>0</v>
      </c>
      <c r="EO353" s="85">
        <f t="shared" ref="EO353" si="1363">EM353</f>
        <v>50</v>
      </c>
      <c r="EP353" s="65">
        <f>IF(ISERROR(EO353/EG353),"NM",IF(OR(EO353/EG353&lt;0.5,EO353/EG353&gt;2),"NM",(EO353/EG353-1)*100))</f>
        <v>0</v>
      </c>
      <c r="EQ353" s="84">
        <f t="shared" ref="EQ353:EW353" si="1364">EO353</f>
        <v>50</v>
      </c>
      <c r="ER353" s="65">
        <f>IF(ISERROR(EQ353/EI353),"NM",IF(OR(EQ353/EI353&lt;0.5,EQ353/EI353&gt;2),"NM",(EQ353/EI353-1)*100))</f>
        <v>0</v>
      </c>
      <c r="ES353" s="84">
        <f t="shared" si="1364"/>
        <v>50</v>
      </c>
      <c r="ET353" s="65">
        <f>IF(ISERROR(ES353/EK353),"NM",IF(OR(ES353/EK353&lt;0.5,ES353/EK353&gt;2),"NM",(ES353/EK353-1)*100))</f>
        <v>0</v>
      </c>
      <c r="EU353" s="84">
        <f t="shared" si="1364"/>
        <v>50</v>
      </c>
      <c r="EV353" s="65">
        <f>IF(ISERROR(EU353/EM353),"NM",IF(OR(EU353/EM353&lt;0.5,EU353/EM353&gt;2),"NM",(EU353/EM353-1)*100))</f>
        <v>0</v>
      </c>
      <c r="EW353" s="84">
        <f t="shared" si="1364"/>
        <v>50</v>
      </c>
      <c r="EX353" s="65">
        <f>IF(ISERROR(EW353/EO353),"NM",IF(OR(EW353/EO353&lt;0.5,EW353/EO353&gt;2),"NM",(EW353/EO353-1)*100))</f>
        <v>0</v>
      </c>
      <c r="EY353" s="65"/>
      <c r="EZ353" s="317"/>
      <c r="FA353" s="59"/>
      <c r="FB353" s="197"/>
      <c r="FC353" s="66"/>
      <c r="FD353" s="197"/>
      <c r="FE353" s="65" t="str">
        <f>IF(ISERROR(FD353/FB353),"NM",IF(OR(FD353/FB353&lt;0.5,FD353/FB353&gt;2),"NM",(FD353/FB353-1)*100))</f>
        <v>NM</v>
      </c>
      <c r="FF353" s="197"/>
      <c r="FG353" s="65" t="str">
        <f>IF(ISERROR(FF353/FD353),"NM",IF(OR(FF353/FD353&lt;0.5,FF353/FD353&gt;2),"NM",(FF353/FD353-1)*100))</f>
        <v>NM</v>
      </c>
      <c r="FH353" s="197"/>
      <c r="FI353" s="65" t="str">
        <f>IF(ISERROR(FH353/FF353),"NM",IF(OR(FH353/FF353&lt;0.5,FH353/FF353&gt;2),"NM",(FH353/FF353-1)*100))</f>
        <v>NM</v>
      </c>
      <c r="FJ353" s="84">
        <v>50</v>
      </c>
      <c r="FK353" s="65" t="str">
        <f>IF(ISERROR(FJ353/FH353),"NM",IF(OR(FJ353/FH353&lt;0.5,FJ353/FH353&gt;2),"NM",(FJ353/FH353-1)*100))</f>
        <v>NM</v>
      </c>
      <c r="FL353" s="84"/>
      <c r="FM353" s="65"/>
      <c r="FN353" s="84"/>
      <c r="FO353" s="65" t="str">
        <f>IF(ISERROR(FN353/FL353),"NM",IF(OR(FN353/FL353&lt;0.5,FN353/FL353&gt;2),"NM",(FN353/FL353-1)*100))</f>
        <v>NM</v>
      </c>
      <c r="FP353" s="84">
        <v>50</v>
      </c>
      <c r="FQ353" s="65" t="str">
        <f>IF(ISERROR(FP353/FN353),"NM",IF(OR(FP353/FN353&lt;0.5,FP353/FN353&gt;2),"NM",(FP353/FN353-1)*100))</f>
        <v>NM</v>
      </c>
      <c r="FR353" s="90">
        <v>50</v>
      </c>
      <c r="FS353" s="65">
        <f>IF(ISERROR(FR353/FP353),"NM",IF(OR(FR353/FP353&lt;0.5,FR353/FP353&gt;2),"NM",(FR353/FP353-1)*100))</f>
        <v>0</v>
      </c>
      <c r="FT353" s="90">
        <v>50</v>
      </c>
      <c r="FU353" s="65">
        <f>IF(ISERROR(FT353/FR353),"NM",IF(OR(FT353/FR353&lt;0.5,FT353/FR353&gt;2),"NM",(FT353/FR353-1)*100))</f>
        <v>0</v>
      </c>
      <c r="FV353" s="90">
        <v>50</v>
      </c>
      <c r="FW353" s="65">
        <f>IF(ISERROR(FV353/FT353),"NM",IF(OR(FV353/FT353&lt;0.5,FV353/FT353&gt;2),"NM",(FV353/FT353-1)*100))</f>
        <v>0</v>
      </c>
      <c r="FX353" s="90">
        <v>50</v>
      </c>
      <c r="FY353" s="65">
        <f>IF(ISERROR(FX353/FV353),"NM",IF(OR(FX353/FV353&lt;0.5,FX353/FV353&gt;2),"NM",(FX353/FV353-1)*100))</f>
        <v>0</v>
      </c>
      <c r="FZ353" s="90">
        <v>50</v>
      </c>
      <c r="GA353" s="65">
        <f>IF(ISERROR(FZ353/FX353),"NM",IF(OR(FZ353/FX353&lt;0.5,FZ353/FX353&gt;2),"NM",(FZ353/FX353-1)*100))</f>
        <v>0</v>
      </c>
      <c r="GB353" s="84">
        <v>50</v>
      </c>
      <c r="GC353" s="65">
        <f>IF(ISERROR(GB353/FZ353),"NM",IF(OR(GB353/FZ353&lt;0.5,GB353/FZ353&gt;2),"NM",(GB353/FZ353-1)*100))</f>
        <v>0</v>
      </c>
      <c r="GD353" s="84">
        <v>50</v>
      </c>
      <c r="GE353" s="65">
        <f>IF(ISERROR(GD353/GB353),"NM",IF(OR(GD353/GB353&lt;0.5,GD353/GB353&gt;2),"NM",(GD353/GB353-1)*100))</f>
        <v>0</v>
      </c>
      <c r="GF353" s="84">
        <v>50</v>
      </c>
      <c r="GG353" s="65">
        <f>IF(ISERROR(GF353/GD353),"NM",IF(OR(GF353/GD353&lt;0.5,GF353/GD353&gt;2),"NM",(GF353/GD353-1)*100))</f>
        <v>0</v>
      </c>
      <c r="GH353" s="84">
        <v>50</v>
      </c>
      <c r="GI353" s="65">
        <f>IF(ISERROR(GH353/GF353),"NM",IF(OR(GH353/GF353&lt;0.5,GH353/GF353&gt;2),"NM",(GH353/GF353-1)*100))</f>
        <v>0</v>
      </c>
      <c r="GJ353" s="84">
        <v>50</v>
      </c>
      <c r="GK353" s="65">
        <f>IF(ISERROR(GJ353/GH353),"NM",IF(OR(GJ353/GH353&lt;0.5,GJ353/GH353&gt;2),"NM",(GJ353/GH353-1)*100))</f>
        <v>0</v>
      </c>
      <c r="GL353" s="84">
        <v>50</v>
      </c>
      <c r="GM353" s="65">
        <f>IF(ISERROR(GL353/GJ353),"NM",IF(OR(GL353/GJ353&lt;0.5,GL353/GJ353&gt;2),"NM",(GL353/GJ353-1)*100))</f>
        <v>0</v>
      </c>
      <c r="GN353" s="84">
        <v>50</v>
      </c>
      <c r="GO353" s="65">
        <f>IF(ISERROR(GN353/GL353),"NM",IF(OR(GN353/GL353&lt;0.5,GN353/GL353&gt;2),"NM",(GN353/GL353-1)*100))</f>
        <v>0</v>
      </c>
      <c r="GP353" s="84">
        <v>50</v>
      </c>
      <c r="GQ353" s="65">
        <f>IF(ISERROR(GP353/GN353),"NM",IF(OR(GP353/GN353&lt;0.5,GP353/GN353&gt;2),"NM",(GP353/GN353-1)*100))</f>
        <v>0</v>
      </c>
      <c r="GR353" s="84">
        <v>50</v>
      </c>
      <c r="GS353" s="65">
        <f>IF(ISERROR(GR353/GP353),"NM",IF(OR(GR353/GP353&lt;0.5,GR353/GP353&gt;2),"NM",(GR353/GP353-1)*100))</f>
        <v>0</v>
      </c>
      <c r="GT353" s="84">
        <v>50</v>
      </c>
      <c r="GU353" s="65">
        <f>IF(ISERROR(GT353/GR353),"NM",IF(OR(GT353/GR353&lt;0.5,GT353/GR353&gt;2),"NM",(GT353/GR353-1)*100))</f>
        <v>0</v>
      </c>
      <c r="GV353" s="84">
        <v>50</v>
      </c>
      <c r="GW353" s="65">
        <f>IF(ISERROR(GV353/GT353),"NM",IF(OR(GV353/GT353&lt;0.5,GV353/GT353&gt;2),"NM",(GV353/GT353-1)*100))</f>
        <v>0</v>
      </c>
      <c r="GX353" s="84">
        <v>50</v>
      </c>
      <c r="GY353" s="65">
        <f>IF(ISERROR(GX353/GV353),"NM",IF(OR(GX353/GV353&lt;0.5,GX353/GV353&gt;2),"NM",(GX353/GV353-1)*100))</f>
        <v>0</v>
      </c>
      <c r="GZ353" s="67">
        <f t="shared" si="1348"/>
        <v>0</v>
      </c>
      <c r="HA353" s="282"/>
      <c r="HB353" s="57"/>
      <c r="HC353"/>
      <c r="HD353"/>
      <c r="HE353"/>
      <c r="HF353"/>
      <c r="HG353"/>
      <c r="HH353"/>
    </row>
    <row r="354" spans="1:216" s="2" customFormat="1" ht="13.5" customHeight="1" x14ac:dyDescent="0.2">
      <c r="A354" s="4" t="s">
        <v>368</v>
      </c>
      <c r="B354" s="54" t="s">
        <v>378</v>
      </c>
      <c r="C354" s="57"/>
      <c r="D354" s="63"/>
      <c r="E354" s="57"/>
      <c r="F354" s="63"/>
      <c r="G354" s="161"/>
      <c r="H354" s="63"/>
      <c r="I354" s="198"/>
      <c r="J354" s="63"/>
      <c r="K354" s="59"/>
      <c r="L354" s="63"/>
      <c r="M354" s="59"/>
      <c r="N354" s="63"/>
      <c r="O354" s="199"/>
      <c r="P354" s="63"/>
      <c r="Q354" s="198"/>
      <c r="R354" s="63"/>
      <c r="S354" s="57"/>
      <c r="T354" s="63"/>
      <c r="U354" s="57"/>
      <c r="V354" s="63"/>
      <c r="W354" s="199"/>
      <c r="X354" s="63"/>
      <c r="Y354" s="199"/>
      <c r="Z354" s="63"/>
      <c r="AA354" s="57"/>
      <c r="AB354" s="63"/>
      <c r="AC354" s="57"/>
      <c r="AD354" s="63"/>
      <c r="AE354" s="199"/>
      <c r="AF354" s="63"/>
      <c r="AG354" s="199"/>
      <c r="AH354" s="63"/>
      <c r="AI354" s="200"/>
      <c r="AJ354" s="63"/>
      <c r="AK354" s="57"/>
      <c r="AL354" s="63"/>
      <c r="AM354" s="201"/>
      <c r="AN354" s="63"/>
      <c r="AO354" s="201"/>
      <c r="AP354" s="63"/>
      <c r="AQ354" s="201"/>
      <c r="AR354" s="63"/>
      <c r="AS354" s="201"/>
      <c r="AT354" s="63"/>
      <c r="AU354" s="201"/>
      <c r="AV354" s="63"/>
      <c r="AW354" s="201"/>
      <c r="AX354" s="63"/>
      <c r="AY354" s="201"/>
      <c r="AZ354" s="65"/>
      <c r="BA354" s="201"/>
      <c r="BB354" s="65"/>
      <c r="BC354" s="201"/>
      <c r="BD354" s="65"/>
      <c r="BE354" s="201"/>
      <c r="BF354" s="65"/>
      <c r="BG354" s="161">
        <f>BG351*BG352</f>
        <v>63.477119999999992</v>
      </c>
      <c r="BH354" s="65"/>
      <c r="BI354" s="161">
        <f>BI351*BI352</f>
        <v>95.511749999999992</v>
      </c>
      <c r="BJ354" s="65"/>
      <c r="BK354" s="161">
        <f>BK351*BK352</f>
        <v>84.098820000000003</v>
      </c>
      <c r="BL354" s="65"/>
      <c r="BM354" s="161">
        <f>BM351*BM352</f>
        <v>52.201430000000002</v>
      </c>
      <c r="BN354" s="65"/>
      <c r="BO354" s="161">
        <f>BO351*BO352</f>
        <v>73.331999999999994</v>
      </c>
      <c r="BP354" s="65"/>
      <c r="BQ354" s="161">
        <f>BQ351*BQ352</f>
        <v>59.345999999999997</v>
      </c>
      <c r="BR354" s="65"/>
      <c r="BS354" s="161">
        <f>BS351*BS352</f>
        <v>33.452999999999996</v>
      </c>
      <c r="BT354" s="65"/>
      <c r="BU354" s="161">
        <f>BU351*BU352</f>
        <v>36.442799999999998</v>
      </c>
      <c r="BV354" s="65"/>
      <c r="BW354" s="161">
        <f>BW351*BW352</f>
        <v>17.307839999999999</v>
      </c>
      <c r="BX354" s="65"/>
      <c r="BY354" s="161">
        <f>BY351*BY352</f>
        <v>1.98976</v>
      </c>
      <c r="BZ354" s="65"/>
      <c r="CA354" s="161">
        <f>CA351*CA352</f>
        <v>13.113449999999998</v>
      </c>
      <c r="CB354" s="65"/>
      <c r="CC354" s="161">
        <f>CC351*CC352</f>
        <v>43.872</v>
      </c>
      <c r="CD354" s="65"/>
      <c r="CE354" s="161">
        <f>CE351*CE352</f>
        <v>47.864519999999999</v>
      </c>
      <c r="CF354" s="65"/>
      <c r="CG354" s="161">
        <f>CG351*CG352</f>
        <v>68.060520000000011</v>
      </c>
      <c r="CH354" s="65"/>
      <c r="CI354" s="161">
        <f>CI351*CI352</f>
        <v>14.036220000000002</v>
      </c>
      <c r="CJ354" s="65"/>
      <c r="CK354" s="161">
        <f>CK351*CK352</f>
        <v>35.898389999999999</v>
      </c>
      <c r="CL354" s="65"/>
      <c r="CM354" s="161">
        <f>CM351*CM352</f>
        <v>58.265459999999997</v>
      </c>
      <c r="CN354" s="65"/>
      <c r="CO354" s="161">
        <f>CO351*CO352</f>
        <v>25.59843</v>
      </c>
      <c r="CP354" s="65"/>
      <c r="CQ354" s="161">
        <f>CQ351*CQ352</f>
        <v>22.96</v>
      </c>
      <c r="CR354" s="65"/>
      <c r="CS354" s="161">
        <f>CS351*CS352</f>
        <v>25.33</v>
      </c>
      <c r="CT354" s="65"/>
      <c r="CU354" s="161">
        <f>CU351*CU352</f>
        <v>57.459999999999994</v>
      </c>
      <c r="CV354" s="65"/>
      <c r="CW354" s="161">
        <f>CW351*CW352</f>
        <v>27.752500000000001</v>
      </c>
      <c r="CX354" s="65"/>
      <c r="CY354" s="161">
        <f>CY351*CY352</f>
        <v>28.857500000000002</v>
      </c>
      <c r="CZ354" s="65"/>
      <c r="DA354" s="161">
        <f>DA351*DA352</f>
        <v>56.519507186858313</v>
      </c>
      <c r="DB354" s="65"/>
      <c r="DC354" s="161">
        <f>DC351*DC352</f>
        <v>67.573011077542802</v>
      </c>
      <c r="DD354" s="65"/>
      <c r="DE354" s="161">
        <f>DE351*DE352</f>
        <v>62.014886164623469</v>
      </c>
      <c r="DF354" s="65"/>
      <c r="DG354" s="161">
        <f>DG351*DG352</f>
        <v>73.159090909090907</v>
      </c>
      <c r="DH354" s="65"/>
      <c r="DI354" s="161">
        <f>DI351*DI352</f>
        <v>92.10888627143045</v>
      </c>
      <c r="DJ354" s="65"/>
      <c r="DK354" s="161">
        <f>DK351*DK352</f>
        <v>80.015302218821731</v>
      </c>
      <c r="DL354" s="65"/>
      <c r="DM354" s="161">
        <f>DM351*DM352</f>
        <v>34.389016801493469</v>
      </c>
      <c r="DN354" s="65">
        <f>IF(ISERROR(DM354/DE354),"NM",IF(OR(DM354/DE354&lt;0.5,DM354/DE354&gt;2),"NM",(DM354/DE354-1)*100))</f>
        <v>-44.547158064266902</v>
      </c>
      <c r="DO354" s="161">
        <f>DO351*DO352</f>
        <v>29.106898907103826</v>
      </c>
      <c r="DP354" s="65" t="str">
        <f>IF(ISERROR(DO354/DG354),"NM",IF(OR(DO354/DG354&lt;0.5,DO354/DG354&gt;2),"NM",(DO354/DG354-1)*100))</f>
        <v>NM</v>
      </c>
      <c r="DQ354" s="161">
        <f>DQ351*DQ352</f>
        <v>33.307334109429569</v>
      </c>
      <c r="DR354" s="65" t="str">
        <f>IF(ISERROR(DQ354/DI354),"NM",IF(OR(DQ354/DI354&lt;0.5,DQ354/DI354&gt;2),"NM",(DQ354/DI354-1)*100))</f>
        <v>NM</v>
      </c>
      <c r="DS354" s="161">
        <f>DS351*DS352</f>
        <v>80.510204081632651</v>
      </c>
      <c r="DT354" s="65">
        <f>IF(ISERROR(DS354/DK354),"NM",IF(OR(DS354/DK354&lt;0.5,DS354/DK354&gt;2),"NM",(DS354/DK354-1)*100))</f>
        <v>0.61850902150877296</v>
      </c>
      <c r="DU354" s="161">
        <f>DU351*DU352</f>
        <v>38.026706231454007</v>
      </c>
      <c r="DV354" s="65">
        <f>IF(ISERROR(DU354/DM354),"NM",IF(OR(DU354/DM354&lt;0.5,DU354/DM354&gt;2),"NM",(DU354/DM354-1)*100))</f>
        <v>10.578055926863716</v>
      </c>
      <c r="DW354" s="161">
        <f>DW351*DW352</f>
        <v>51.791098533573461</v>
      </c>
      <c r="DX354" s="65">
        <f>IF(ISERROR(DW354/DO354),"NM",IF(OR(DW354/DO354&lt;0.5,DW354/DO354&gt;2),"NM",(DW354/DO354-1)*100))</f>
        <v>77.934099743388785</v>
      </c>
      <c r="DY354" s="161">
        <f t="shared" ref="DY354:EA354" si="1365">DY351*DY352</f>
        <v>35.865886109632783</v>
      </c>
      <c r="DZ354" s="65">
        <f>IF(ISERROR(DY354/DQ354),"NM",IF(OR(DY354/DQ354&lt;0.5,DY354/DQ354&gt;2),"NM",(DY354/DQ354-1)*100))</f>
        <v>7.6816475068140155</v>
      </c>
      <c r="EA354" s="161">
        <f t="shared" si="1365"/>
        <v>68.470588235294116</v>
      </c>
      <c r="EB354" s="65">
        <f>IF(ISERROR(EA354/DS354),"NM",IF(OR(EA354/DS354&lt;0.5,EA354/DS354&gt;2),"NM",(EA354/DS354-1)*100))</f>
        <v>-14.954148959964208</v>
      </c>
      <c r="EC354" s="161">
        <f t="shared" ref="EC354:EE354" si="1366">EC351*EC352</f>
        <v>55.839291794347979</v>
      </c>
      <c r="ED354" s="65">
        <f>IF(ISERROR(EC354/DU354),"NM",IF(OR(EC354/DU354&lt;0.5,EC354/DU354&gt;2),"NM",(EC354/DU354-1)*100))</f>
        <v>46.842304601601789</v>
      </c>
      <c r="EE354" s="161">
        <f t="shared" si="1366"/>
        <v>55.31295487627365</v>
      </c>
      <c r="EF354" s="65">
        <f>IF(ISERROR(EE354/DW354),"NM",IF(OR(EE354/DW354&lt;0.5,EE354/DW354&gt;2),"NM",(EE354/DW354-1)*100))</f>
        <v>6.8001190212583662</v>
      </c>
      <c r="EG354" s="161">
        <f>EG351*EG352</f>
        <v>44.655414908579473</v>
      </c>
      <c r="EH354" s="65">
        <f>IF(ISERROR(EG354/DY354),"NM",IF(OR(EG354/DY354&lt;0.5,EG354/DY354&gt;2),"NM",(EG354/DY354-1)*100))</f>
        <v>24.506654518668135</v>
      </c>
      <c r="EI354" s="161">
        <f>EI351*EI352</f>
        <v>58.565877781702568</v>
      </c>
      <c r="EJ354" s="65">
        <f>IF(ISERROR(EI354/EA354),"NM",IF(OR(EI354/EA354&lt;0.5,EI354/EA354&gt;2),"NM",(EI354/EA354-1)*100))</f>
        <v>-14.465642415039204</v>
      </c>
      <c r="EK354" s="161">
        <f t="shared" ref="EK354:EM354" si="1367">EK351*EK352</f>
        <v>51.634723788049612</v>
      </c>
      <c r="EL354" s="65">
        <f>IF(ISERROR(EK354/EC354),"NM",IF(OR(EK354/EC354&lt;0.5,EK354/EC354&gt;2),"NM",(EK354/EC354-1)*100))</f>
        <v>-7.5297659966453097</v>
      </c>
      <c r="EM354" s="161">
        <f t="shared" si="1367"/>
        <v>70.472667638483955</v>
      </c>
      <c r="EN354" s="65">
        <f>IF(ISERROR(EM354/EE354),"NM",IF(OR(EM354/EE354&lt;0.5,EM354/EE354&gt;2),"NM",(EM354/EE354-1)*100))</f>
        <v>27.407164914838098</v>
      </c>
      <c r="EO354" s="161">
        <f t="shared" ref="EO354" si="1368">EO351*EO352</f>
        <v>34.84210526315789</v>
      </c>
      <c r="EP354" s="65">
        <f>IF(ISERROR(EO354/EG354),"NM",IF(OR(EO354/EG354&lt;0.5,EO354/EG354&gt;2),"NM",(EO354/EG354-1)*100))</f>
        <v>-21.975631993369269</v>
      </c>
      <c r="EQ354" s="161">
        <f t="shared" ref="EQ354:ES354" si="1369">EQ351*EQ352</f>
        <v>51.6</v>
      </c>
      <c r="ER354" s="65">
        <f>IF(ISERROR(EQ354/EI354),"NM",IF(OR(EQ354/EI354&lt;0.5,EQ354/EI354&gt;2),"NM",(EQ354/EI354-1)*100))</f>
        <v>-11.89408926417368</v>
      </c>
      <c r="ES354" s="161">
        <f t="shared" si="1369"/>
        <v>52.320000000000007</v>
      </c>
      <c r="ET354" s="65">
        <f>IF(ISERROR(ES354/EK354),"NM",IF(OR(ES354/EK354&lt;0.5,ES354/EK354&gt;2),"NM",(ES354/EK354-1)*100))</f>
        <v>1.3271615720523933</v>
      </c>
      <c r="EU354" s="161">
        <f t="shared" ref="EU354" si="1370">EU351*EU352</f>
        <v>53.054400000000015</v>
      </c>
      <c r="EV354" s="65">
        <f>IF(ISERROR(EU354/EM354),"NM",IF(OR(EU354/EM354&lt;0.5,EU354/EM354&gt;2),"NM",(EU354/EM354-1)*100))</f>
        <v>-24.716344963465119</v>
      </c>
      <c r="EW354" s="161">
        <f t="shared" ref="EW354" si="1371">EW351*EW352</f>
        <v>57.149630999999999</v>
      </c>
      <c r="EX354" s="65">
        <f>IF(ISERROR(EW354/EO354),"NM",IF(OR(EW354/EO354&lt;0.5,EW354/EO354&gt;2),"NM",(EW354/EO354-1)*100))</f>
        <v>64.024620694864069</v>
      </c>
      <c r="EY354" s="65"/>
      <c r="EZ354" s="317"/>
      <c r="FA354" s="59"/>
      <c r="FB354" s="197"/>
      <c r="FC354" s="66"/>
      <c r="FD354" s="197"/>
      <c r="FE354" s="65" t="str">
        <f>IF(ISERROR(FD354/FB354),"NM",IF(OR(FD354/FB354&lt;0.5,FD354/FB354&gt;2),"NM",(FD354/FB354-1)*100))</f>
        <v>NM</v>
      </c>
      <c r="FF354" s="197"/>
      <c r="FG354" s="65" t="str">
        <f>IF(ISERROR(FF354/FD354),"NM",IF(OR(FF354/FD354&lt;0.5,FF354/FD354&gt;2),"NM",(FF354/FD354-1)*100))</f>
        <v>NM</v>
      </c>
      <c r="FH354" s="197">
        <v>0</v>
      </c>
      <c r="FI354" s="65" t="str">
        <f>IF(ISERROR(FH354/FF354),"NM",IF(OR(FH354/FF354&lt;0.5,FH354/FF354&gt;2),"NM",(FH354/FF354-1)*100))</f>
        <v>NM</v>
      </c>
      <c r="FJ354" s="199">
        <f>FJ351*FJ352</f>
        <v>79.095681000000013</v>
      </c>
      <c r="FK354" s="65" t="str">
        <f>IF(ISERROR(FJ354/FH354),"NM",IF(OR(FJ354/FH354&lt;0.5,FJ354/FH354&gt;2),"NM",(FJ354/FH354-1)*100))</f>
        <v>NM</v>
      </c>
      <c r="FL354" s="71"/>
      <c r="FM354" s="65"/>
      <c r="FN354" s="88"/>
      <c r="FO354" s="65" t="str">
        <f>IF(ISERROR(FN354/FL354),"NM",IF(OR(FN354/FL354&lt;0.5,FN354/FL354&gt;2),"NM",(FN354/FL354-1)*100))</f>
        <v>NM</v>
      </c>
      <c r="FP354" s="88">
        <f>AQ354+AS354+AU354+AW354</f>
        <v>0</v>
      </c>
      <c r="FQ354" s="65" t="str">
        <f>IF(ISERROR(FP354/FN354),"NM",IF(OR(FP354/FN354&lt;0.5,FP354/FN354&gt;2),"NM",(FP354/FN354-1)*100))</f>
        <v>NM</v>
      </c>
      <c r="FR354" s="198">
        <f>AY354+BA354+BC354+BE354</f>
        <v>0</v>
      </c>
      <c r="FS354" s="65" t="str">
        <f>IF(ISERROR(FR354/FP354),"NM",IF(OR(FR354/FP354&lt;0.5,FR354/FP354&gt;2),"NM",(FR354/FP354-1)*100))</f>
        <v>NM</v>
      </c>
      <c r="FT354" s="198">
        <f>BG354+BI354+BK354+BM354</f>
        <v>295.28912000000003</v>
      </c>
      <c r="FU354" s="65" t="str">
        <f>IF(ISERROR(FT354/FR354),"NM",IF(OR(FT354/FR354&lt;0.5,FT354/FR354&gt;2),"NM",(FT354/FR354-1)*100))</f>
        <v>NM</v>
      </c>
      <c r="FV354" s="198">
        <f>BO354+BQ354+BS354+BU354</f>
        <v>202.57380000000001</v>
      </c>
      <c r="FW354" s="65">
        <f>IF(ISERROR(FV354/FT354),"NM",IF(OR(FV354/FT354&lt;0.5,FV354/FT354&gt;2),"NM",(FV354/FT354-1)*100))</f>
        <v>-31.398149718486078</v>
      </c>
      <c r="FX354" s="198">
        <f>BW354+BY354+CA354+CC354</f>
        <v>76.283050000000003</v>
      </c>
      <c r="FY354" s="65" t="str">
        <f>IF(ISERROR(FX354/FV354),"NM",IF(OR(FX354/FV354&lt;0.5,FX354/FV354&gt;2),"NM",(FX354/FV354-1)*100))</f>
        <v>NM</v>
      </c>
      <c r="FZ354" s="198">
        <f>CE354+CG354+CI354+CK354</f>
        <v>165.85965000000002</v>
      </c>
      <c r="GA354" s="65" t="str">
        <f>IF(ISERROR(FZ354/FX354),"NM",IF(OR(FZ354/FX354&lt;0.5,FZ354/FX354&gt;2),"NM",(FZ354/FX354-1)*100))</f>
        <v>NM</v>
      </c>
      <c r="GB354" s="198">
        <f>CM354+CO354+CQ354+CS354</f>
        <v>132.15388999999999</v>
      </c>
      <c r="GC354" s="65">
        <f>IF(ISERROR(GB354/FZ354),"NM",IF(OR(GB354/FZ354&lt;0.5,GB354/FZ354&gt;2),"NM",(GB354/FZ354-1)*100))</f>
        <v>-20.32185646117065</v>
      </c>
      <c r="GD354" s="198">
        <f>CU354+CW354+CY354+DA354</f>
        <v>170.5895071868583</v>
      </c>
      <c r="GE354" s="65">
        <f>IF(ISERROR(GD354/GB354),"NM",IF(OR(GD354/GB354&lt;0.5,GD354/GB354&gt;2),"NM",(GD354/GB354-1)*100))</f>
        <v>29.083984729362356</v>
      </c>
      <c r="GF354" s="198">
        <f>DC354+DE354+DG354+DI354</f>
        <v>294.85587442268763</v>
      </c>
      <c r="GG354" s="65">
        <f>IF(ISERROR(GF354/GD354),"NM",IF(OR(GF354/GD354&lt;0.5,GF354/GD354&gt;2),"NM",(GF354/GD354-1)*100))</f>
        <v>72.845258354437888</v>
      </c>
      <c r="GH354" s="198">
        <f>DK354+DM354+DO354+DQ354</f>
        <v>176.81855203684859</v>
      </c>
      <c r="GI354" s="65">
        <f>IF(ISERROR(GH354/GF354),"NM",IF(OR(GH354/GF354&lt;0.5,GH354/GF354&gt;2),"NM",(GH354/GF354-1)*100))</f>
        <v>-40.03220984386013</v>
      </c>
      <c r="GJ354" s="545">
        <f>DS354+DU354+DW354+DY354</f>
        <v>206.19389495629289</v>
      </c>
      <c r="GK354" s="65">
        <f>IF(ISERROR(GJ354/GH354),"NM",IF(OR(GJ354/GH354&lt;0.5,GJ354/GH354&gt;2),"NM",(GJ354/GH354-1)*100))</f>
        <v>16.613269694303657</v>
      </c>
      <c r="GL354" s="545">
        <f>EA354+EC354+EE354+EG354</f>
        <v>224.27824981449521</v>
      </c>
      <c r="GM354" s="65">
        <f>IF(ISERROR(GL354/GJ354),"NM",IF(OR(GL354/GJ354&lt;0.5,GL354/GJ354&gt;2),"NM",(GL354/GJ354-1)*100))</f>
        <v>8.7705578586774635</v>
      </c>
      <c r="GN354" s="545">
        <f>EI354+EK354+EM354+EO354</f>
        <v>215.51537447139404</v>
      </c>
      <c r="GO354" s="65">
        <f>IF(ISERROR(GN354/GL354),"NM",IF(OR(GN354/GL354&lt;0.5,GN354/GL354&gt;2),"NM",(GN354/GL354-1)*100))</f>
        <v>-3.9071445181818154</v>
      </c>
      <c r="GP354" s="545">
        <f>EQ354+ES354+EU354+EW354</f>
        <v>214.12403100000003</v>
      </c>
      <c r="GQ354" s="65">
        <f>IF(ISERROR(GP354/GN354),"NM",IF(OR(GP354/GN354&lt;0.5,GP354/GN354&gt;2),"NM",(GP354/GN354-1)*100))</f>
        <v>-0.64558896311069924</v>
      </c>
      <c r="GR354" s="161">
        <f>GR351*GR352</f>
        <v>225.78984090000006</v>
      </c>
      <c r="GS354" s="65">
        <f>IF(ISERROR(GR354/GP354),"NM",IF(OR(GR354/GP354&lt;0.5,GR354/GP354&gt;2),"NM",(GR354/GP354-1)*100))</f>
        <v>5.4481553730884258</v>
      </c>
      <c r="GT354" s="161">
        <f>GT351*GT352</f>
        <v>238.19348223450007</v>
      </c>
      <c r="GU354" s="65">
        <f>IF(ISERROR(GT354/GR354),"NM",IF(OR(GT354/GR354&lt;0.5,GT354/GR354&gt;2),"NM",(GT354/GR354-1)*100))</f>
        <v>5.4934452697512848</v>
      </c>
      <c r="GV354" s="161">
        <f>GV351*GV352</f>
        <v>251.3064375788851</v>
      </c>
      <c r="GW354" s="65">
        <f>IF(ISERROR(GV354/GT354),"NM",IF(OR(GV354/GT354&lt;0.5,GV354/GT354&gt;2),"NM",(GV354/GT354-1)*100))</f>
        <v>5.5051696718869003</v>
      </c>
      <c r="GX354" s="161">
        <f>GX351*GX352</f>
        <v>265.17130318910216</v>
      </c>
      <c r="GY354" s="65">
        <f>IF(ISERROR(GX354/GV354),"NM",IF(OR(GX354/GV354&lt;0.5,GX354/GV354&gt;2),"NM",(GX354/GV354-1)*100))</f>
        <v>5.5171151777060556</v>
      </c>
      <c r="GZ354" s="67">
        <f t="shared" si="1348"/>
        <v>4.2340597375307709</v>
      </c>
      <c r="HA354" s="282"/>
      <c r="HB354" s="57"/>
      <c r="HC354"/>
      <c r="HD354"/>
      <c r="HE354"/>
      <c r="HF354"/>
      <c r="HG354"/>
      <c r="HH354"/>
    </row>
    <row r="355" spans="1:216" s="2" customFormat="1" ht="13.5" customHeight="1" x14ac:dyDescent="0.2">
      <c r="A355" s="4"/>
      <c r="B355" s="54"/>
      <c r="C355" s="57"/>
      <c r="D355" s="63"/>
      <c r="E355" s="57"/>
      <c r="F355" s="63"/>
      <c r="G355" s="57"/>
      <c r="H355" s="63"/>
      <c r="I355" s="57"/>
      <c r="J355" s="63"/>
      <c r="K355" s="59"/>
      <c r="L355" s="63"/>
      <c r="M355" s="59"/>
      <c r="N355" s="63"/>
      <c r="O355" s="59"/>
      <c r="P355" s="63"/>
      <c r="Q355" s="57"/>
      <c r="R355" s="63"/>
      <c r="S355" s="57"/>
      <c r="T355" s="63"/>
      <c r="U355" s="57"/>
      <c r="V355" s="63"/>
      <c r="W355" s="59"/>
      <c r="X355" s="63"/>
      <c r="Y355" s="59"/>
      <c r="Z355" s="63"/>
      <c r="AA355" s="57"/>
      <c r="AB355" s="63"/>
      <c r="AC355" s="57"/>
      <c r="AD355" s="63"/>
      <c r="AE355" s="59"/>
      <c r="AF355" s="63"/>
      <c r="AG355" s="59"/>
      <c r="AH355" s="63"/>
      <c r="AI355" s="165"/>
      <c r="AJ355" s="63"/>
      <c r="AK355" s="57"/>
      <c r="AL355" s="63"/>
      <c r="AM355" s="59"/>
      <c r="AN355" s="63"/>
      <c r="AO355" s="59"/>
      <c r="AP355" s="63"/>
      <c r="AQ355" s="59"/>
      <c r="AR355" s="63"/>
      <c r="AS355" s="59"/>
      <c r="AT355" s="63"/>
      <c r="AU355" s="59"/>
      <c r="AV355" s="63"/>
      <c r="AW355" s="59"/>
      <c r="AX355" s="63"/>
      <c r="AY355" s="59"/>
      <c r="AZ355" s="65"/>
      <c r="BA355" s="59"/>
      <c r="BB355" s="65"/>
      <c r="BC355" s="59"/>
      <c r="BD355" s="65"/>
      <c r="BE355" s="59"/>
      <c r="BF355" s="65"/>
      <c r="BG355" s="59"/>
      <c r="BH355" s="65"/>
      <c r="BI355" s="59"/>
      <c r="BJ355" s="65"/>
      <c r="BK355" s="59"/>
      <c r="BL355" s="65"/>
      <c r="BM355" s="59"/>
      <c r="BN355" s="65"/>
      <c r="BO355" s="59"/>
      <c r="BP355" s="65"/>
      <c r="BQ355" s="59"/>
      <c r="BR355" s="65"/>
      <c r="BS355" s="59"/>
      <c r="BT355" s="65"/>
      <c r="BU355" s="59"/>
      <c r="BV355" s="65"/>
      <c r="BW355" s="59"/>
      <c r="BX355" s="65"/>
      <c r="BY355" s="59"/>
      <c r="BZ355" s="65"/>
      <c r="CA355" s="59"/>
      <c r="CB355" s="65"/>
      <c r="CC355" s="59"/>
      <c r="CD355" s="65"/>
      <c r="CE355" s="59"/>
      <c r="CF355" s="65"/>
      <c r="CG355" s="59"/>
      <c r="CH355" s="65"/>
      <c r="CI355" s="59"/>
      <c r="CJ355" s="65"/>
      <c r="CK355" s="59"/>
      <c r="CL355" s="65"/>
      <c r="CM355" s="59"/>
      <c r="CN355" s="65"/>
      <c r="CO355" s="59"/>
      <c r="CP355" s="65"/>
      <c r="CQ355" s="59"/>
      <c r="CR355" s="65"/>
      <c r="CS355" s="59"/>
      <c r="CT355" s="65"/>
      <c r="CU355" s="59"/>
      <c r="CV355" s="65"/>
      <c r="CW355" s="59"/>
      <c r="CX355" s="65"/>
      <c r="CY355" s="59"/>
      <c r="CZ355" s="65"/>
      <c r="DA355" s="59"/>
      <c r="DB355" s="65"/>
      <c r="DC355" s="59"/>
      <c r="DD355" s="65"/>
      <c r="DE355" s="59"/>
      <c r="DF355" s="65"/>
      <c r="DG355" s="59"/>
      <c r="DH355" s="65"/>
      <c r="DI355" s="59"/>
      <c r="DJ355" s="65"/>
      <c r="DK355" s="59"/>
      <c r="DL355" s="65"/>
      <c r="DM355" s="59"/>
      <c r="DN355" s="65"/>
      <c r="DO355" s="59"/>
      <c r="DP355" s="65"/>
      <c r="DQ355" s="59"/>
      <c r="DR355" s="65"/>
      <c r="DS355" s="59"/>
      <c r="DT355" s="67"/>
      <c r="DU355" s="59"/>
      <c r="DV355" s="67"/>
      <c r="DW355" s="59"/>
      <c r="DX355" s="67"/>
      <c r="DY355" s="59"/>
      <c r="DZ355" s="67"/>
      <c r="EA355" s="59"/>
      <c r="EB355" s="67"/>
      <c r="EC355" s="59"/>
      <c r="ED355" s="65"/>
      <c r="EE355" s="59"/>
      <c r="EF355" s="65"/>
      <c r="EG355" s="59"/>
      <c r="EH355" s="65"/>
      <c r="EI355" s="59"/>
      <c r="EJ355" s="65"/>
      <c r="EK355" s="59"/>
      <c r="EL355" s="65"/>
      <c r="EM355" s="59"/>
      <c r="EN355" s="65"/>
      <c r="EO355" s="59"/>
      <c r="EP355" s="65"/>
      <c r="EQ355" s="57"/>
      <c r="ER355" s="65"/>
      <c r="ES355" s="57"/>
      <c r="ET355" s="65"/>
      <c r="EU355" s="57"/>
      <c r="EV355" s="65"/>
      <c r="EW355" s="57"/>
      <c r="EX355" s="65"/>
      <c r="EY355" s="65"/>
      <c r="EZ355" s="317"/>
      <c r="FA355" s="59"/>
      <c r="FB355" s="59"/>
      <c r="FC355" s="66"/>
      <c r="FD355" s="59"/>
      <c r="FE355" s="65"/>
      <c r="FF355" s="59"/>
      <c r="FG355" s="65"/>
      <c r="FH355" s="59"/>
      <c r="FI355" s="65"/>
      <c r="FJ355" s="59"/>
      <c r="FK355" s="65"/>
      <c r="FL355" s="59"/>
      <c r="FM355" s="65"/>
      <c r="FN355" s="59"/>
      <c r="FO355" s="65"/>
      <c r="FP355" s="59"/>
      <c r="FQ355" s="65"/>
      <c r="FR355" s="75"/>
      <c r="FS355" s="65"/>
      <c r="FT355" s="75"/>
      <c r="FU355" s="65"/>
      <c r="FV355" s="75"/>
      <c r="FW355" s="65"/>
      <c r="FX355" s="75"/>
      <c r="FY355" s="65"/>
      <c r="FZ355" s="75"/>
      <c r="GA355" s="65"/>
      <c r="GB355" s="75"/>
      <c r="GC355" s="65"/>
      <c r="GD355" s="75"/>
      <c r="GE355" s="65"/>
      <c r="GF355" s="75"/>
      <c r="GG355" s="65"/>
      <c r="GH355" s="75"/>
      <c r="GI355" s="65"/>
      <c r="GJ355" s="75"/>
      <c r="GK355" s="65"/>
      <c r="GL355" s="75"/>
      <c r="GM355" s="65"/>
      <c r="GN355" s="75"/>
      <c r="GO355" s="65"/>
      <c r="GP355" s="75"/>
      <c r="GQ355" s="65"/>
      <c r="GR355" s="57"/>
      <c r="GS355" s="65"/>
      <c r="GT355" s="57"/>
      <c r="GU355" s="65"/>
      <c r="GV355" s="57"/>
      <c r="GW355" s="65"/>
      <c r="GX355" s="57"/>
      <c r="GY355" s="65"/>
      <c r="GZ355" s="67" t="str">
        <f t="shared" si="1348"/>
        <v/>
      </c>
      <c r="HA355" s="282"/>
      <c r="HB355" s="57"/>
      <c r="HC355"/>
      <c r="HD355"/>
      <c r="HE355"/>
      <c r="HF355"/>
      <c r="HG355"/>
      <c r="HH355"/>
    </row>
    <row r="356" spans="1:216" s="2" customFormat="1" ht="13.5" customHeight="1" x14ac:dyDescent="0.2">
      <c r="A356" s="4" t="s">
        <v>128</v>
      </c>
      <c r="B356" s="54" t="s">
        <v>203</v>
      </c>
      <c r="C356" s="57">
        <f>2.044*2</f>
        <v>4.0880000000000001</v>
      </c>
      <c r="D356" s="63"/>
      <c r="E356" s="57">
        <f>1.061*2</f>
        <v>2.1219999999999999</v>
      </c>
      <c r="F356" s="63"/>
      <c r="G356" s="84">
        <f>0.79*2</f>
        <v>1.58</v>
      </c>
      <c r="H356" s="63"/>
      <c r="I356" s="84">
        <f>0.936*2</f>
        <v>1.8720000000000001</v>
      </c>
      <c r="J356" s="63"/>
      <c r="K356" s="59">
        <v>1.288</v>
      </c>
      <c r="L356" s="66" t="str">
        <f>IF(ISERROR(K356/C356),"NM",IF(OR(K356/C356&lt;0.5,K356/C356&gt;2),"NM",(K356/C356-1)*100))</f>
        <v>NM</v>
      </c>
      <c r="M356" s="59">
        <v>5.4</v>
      </c>
      <c r="N356" s="66" t="str">
        <f>IF(ISERROR(M356/E356),"NM",IF(OR(M356/E356&lt;0.5,M356/E356&gt;2),"NM",(M356/E356-1)*100))</f>
        <v>NM</v>
      </c>
      <c r="O356" s="85">
        <v>2.8050000000000002</v>
      </c>
      <c r="P356" s="66">
        <f>IF(ISERROR(O356/G356),"NM",IF(OR(O356/G356&lt;0.5,O356/G356&gt;2),"NM",(O356/G356-1)*100))</f>
        <v>77.531645569620238</v>
      </c>
      <c r="Q356" s="84">
        <v>2.7</v>
      </c>
      <c r="R356" s="66">
        <f>IF(ISERROR(Q356/I356),"NM",IF(OR(Q356/I356&lt;0.5,Q356/I356&gt;2),"NM",(Q356/I356-1)*100))</f>
        <v>44.230769230769226</v>
      </c>
      <c r="S356" s="57">
        <v>5.2</v>
      </c>
      <c r="T356" s="66" t="str">
        <f>IF(ISERROR(S356/K356),"NM",IF(OR(S356/K356&lt;0.5,S356/K356&gt;2),"NM",(S356/K356-1)*100))</f>
        <v>NM</v>
      </c>
      <c r="U356" s="57">
        <v>1.3</v>
      </c>
      <c r="V356" s="66" t="str">
        <f>IF(ISERROR(U356/M356),"NM",IF(OR(U356/M356&lt;0.5,U356/M356&gt;2),"NM",(U356/M356-1)*100))</f>
        <v>NM</v>
      </c>
      <c r="W356" s="85">
        <v>3</v>
      </c>
      <c r="X356" s="66">
        <f>IF(ISERROR(W356/O356),"NM",IF(OR(W356/O356&lt;0.5,W356/O356&gt;2),"NM",(W356/O356-1)*100))</f>
        <v>6.9518716577539941</v>
      </c>
      <c r="Y356" s="85">
        <v>2.6</v>
      </c>
      <c r="Z356" s="66">
        <f>IF(ISERROR(Y356/Q356),"NM",IF(OR(Y356/Q356&lt;0.5,Y356/Q356&gt;2),"NM",(Y356/Q356-1)*100))</f>
        <v>-3.703703703703709</v>
      </c>
      <c r="AA356" s="57">
        <v>1.7</v>
      </c>
      <c r="AB356" s="66" t="str">
        <f>IF(ISERROR(AA356/S356),"NM",IF(OR(AA356/S356&lt;0.5,AA356/S356&gt;2),"NM",(AA356/S356-1)*100))</f>
        <v>NM</v>
      </c>
      <c r="AC356" s="57">
        <v>2.8</v>
      </c>
      <c r="AD356" s="66" t="str">
        <f>IF(ISERROR(AC356/U356),"NM",IF(OR(AC356/U356&lt;0.5,AC356/U356&gt;2),"NM",(AC356/U356-1)*100))</f>
        <v>NM</v>
      </c>
      <c r="AE356" s="85">
        <v>2.2000000000000002</v>
      </c>
      <c r="AF356" s="66">
        <f>IF(ISERROR(AE356/W356),"NM",IF(OR(AE356/W356&lt;0.5,AE356/W356&gt;2),"NM",(AE356/W356-1)*100))</f>
        <v>-26.666666666666661</v>
      </c>
      <c r="AG356" s="85">
        <v>3.5</v>
      </c>
      <c r="AH356" s="66">
        <f>IF(ISERROR(AG356/Y356),"NM",IF(OR(AG356/Y356&lt;0.5,AG356/Y356&gt;2),"NM",(AG356/Y356-1)*100))</f>
        <v>34.615384615384606</v>
      </c>
      <c r="AI356" s="86">
        <v>3.2</v>
      </c>
      <c r="AJ356" s="66">
        <f>IF(ISERROR(AI356/AA356),"NM",IF(OR(AI356/AA356&lt;0.5,AI356/AA356&gt;2),"NM",(AI356/AA356-1)*100))</f>
        <v>88.235294117647072</v>
      </c>
      <c r="AK356" s="59">
        <v>1.2549999999999999</v>
      </c>
      <c r="AL356" s="66" t="str">
        <f>IF(ISERROR(AK356/AC356),"NM",IF(OR(AK356/AC356&lt;0.5,AK356/AC356&gt;2),"NM",(AK356/AC356-1)*100))</f>
        <v>NM</v>
      </c>
      <c r="AM356" s="85">
        <v>2.5259999999999998</v>
      </c>
      <c r="AN356" s="66">
        <f>IF(ISERROR(AM356/AE356),"NM",IF(OR(AM356/AE356&lt;0.5,AM356/AE356&gt;2),"NM",(AM356/AE356-1)*100))</f>
        <v>14.818181818181797</v>
      </c>
      <c r="AO356" s="124">
        <v>3.13</v>
      </c>
      <c r="AP356" s="66">
        <f>IF(ISERROR(AO356/AG356),"NM",IF(OR(AO356/AG356&lt;0.5,AO356/AG356&gt;2),"NM",(AO356/AG356-1)*100))</f>
        <v>-10.571428571428577</v>
      </c>
      <c r="AQ356" s="124">
        <v>2.9</v>
      </c>
      <c r="AR356" s="66">
        <f>IF(ISERROR(AQ356/AI356),"NM",IF(OR(AQ356/AI356&lt;0.5,AQ356/AI356&gt;2),"NM",(AQ356/AI356-1)*100))</f>
        <v>-9.3750000000000107</v>
      </c>
      <c r="AS356" s="124">
        <v>2.6</v>
      </c>
      <c r="AT356" s="66" t="str">
        <f>IF(ISERROR(AS356/AK356),"NM",IF(OR(AS356/AK356&lt;0.5,AS356/AK356&gt;2),"NM",(AS356/AK356-1)*100))</f>
        <v>NM</v>
      </c>
      <c r="AU356" s="124">
        <v>2</v>
      </c>
      <c r="AV356" s="66">
        <f>IF(ISERROR(AU356/AM356),"NM",IF(OR(AU356/AM356&lt;0.5,AU356/AM356&gt;2),"NM",(AU356/AM356-1)*100))</f>
        <v>-20.823436262866192</v>
      </c>
      <c r="AW356" s="124">
        <v>2.4</v>
      </c>
      <c r="AX356" s="66">
        <f>IF(ISERROR(AW356/AO356),"NM",IF(OR(AW356/AO356&lt;0.5,AW356/AO356&gt;2),"NM",(AW356/AO356-1)*100))</f>
        <v>-23.32268370607029</v>
      </c>
      <c r="AY356" s="124">
        <v>2.0659999999999998</v>
      </c>
      <c r="AZ356" s="67">
        <f>IF(ISERROR(AY356/AQ356),"NM",IF(OR(AY356/AQ356&lt;0.5,AY356/AQ356&gt;2),"NM",(AY356/AQ356-1)*100))</f>
        <v>-28.758620689655178</v>
      </c>
      <c r="BA356" s="124">
        <v>2.1</v>
      </c>
      <c r="BB356" s="67">
        <f>IF(ISERROR(BA356/AS356),"NM",IF(OR(BA356/AS356&lt;0.5,BA356/AS356&gt;2),"NM",(BA356/AS356-1)*100))</f>
        <v>-19.23076923076923</v>
      </c>
      <c r="BC356" s="124">
        <v>3</v>
      </c>
      <c r="BD356" s="67">
        <f>IF(ISERROR(BC356/AU356),"NM",IF(OR(BC356/AU356&lt;0.5,BC356/AU356&gt;2),"NM",(BC356/AU356-1)*100))</f>
        <v>50</v>
      </c>
      <c r="BE356" s="124">
        <v>3.1</v>
      </c>
      <c r="BF356" s="67">
        <f>IF(ISERROR(BE356/AW356),"NM",IF(OR(BE356/AW356&lt;0.5,BE356/AW356&gt;2),"NM",(BE356/AW356-1)*100))</f>
        <v>29.166666666666675</v>
      </c>
      <c r="BG356" s="124">
        <v>5.0620000000000003</v>
      </c>
      <c r="BH356" s="67" t="str">
        <f>IF(ISERROR(BG356/AY356),"NM",IF(OR(BG356/AY356&lt;0.5,BG356/AY356&gt;2),"NM",(BG356/AY356-1)*100))</f>
        <v>NM</v>
      </c>
      <c r="BI356" s="124">
        <v>2</v>
      </c>
      <c r="BJ356" s="67">
        <f>IF(ISERROR(BI356/BA356),"NM",IF(OR(BI356/BA356&lt;0.5,BI356/BA356&gt;2),"NM",(BI356/BA356-1)*100))</f>
        <v>-4.7619047619047672</v>
      </c>
      <c r="BK356" s="124">
        <v>2</v>
      </c>
      <c r="BL356" s="67">
        <f>IF(ISERROR(BK356/BC356),"NM",IF(OR(BK356/BC356&lt;0.5,BK356/BC356&gt;2),"NM",(BK356/BC356-1)*100))</f>
        <v>-33.333333333333336</v>
      </c>
      <c r="BM356" s="124">
        <v>2.0110000000000001</v>
      </c>
      <c r="BN356" s="67">
        <f>IF(ISERROR(BM356/BE356),"NM",IF(OR(BM356/BE356&lt;0.5,BM356/BE356&gt;2),"NM",(BM356/BE356-1)*100))</f>
        <v>-35.12903225806452</v>
      </c>
      <c r="BO356" s="124">
        <v>12.5</v>
      </c>
      <c r="BP356" s="67" t="str">
        <f>IF(ISERROR(BO356/BG356),"NM",IF(OR(BO356/BG356&lt;0.5,BO356/BG356&gt;2),"NM",(BO356/BG356-1)*100))</f>
        <v>NM</v>
      </c>
      <c r="BQ356" s="124">
        <v>0</v>
      </c>
      <c r="BR356" s="67" t="str">
        <f>IF(ISERROR(BQ356/BI356),"NM",IF(OR(BQ356/BI356&lt;0.5,BQ356/BI356&gt;2),"NM",(BQ356/BI356-1)*100))</f>
        <v>NM</v>
      </c>
      <c r="BS356" s="124">
        <v>0</v>
      </c>
      <c r="BT356" s="67" t="str">
        <f>IF(ISERROR(BS356/BK356),"NM",IF(OR(BS356/BK356&lt;0.5,BS356/BK356&gt;2),"NM",(BS356/BK356-1)*100))</f>
        <v>NM</v>
      </c>
      <c r="BU356" s="124">
        <v>10.7</v>
      </c>
      <c r="BV356" s="67" t="str">
        <f>IF(ISERROR(BU356/BM356),"NM",IF(OR(BU356/BM356&lt;0.5,BU356/BM356&gt;2),"NM",(BU356/BM356-1)*100))</f>
        <v>NM</v>
      </c>
      <c r="BW356" s="124">
        <v>0</v>
      </c>
      <c r="BX356" s="67" t="str">
        <f>IF(ISERROR(BW356/BO356),"NM",IF(OR(BW356/BO356&lt;0.5,BW356/BO356&gt;2),"NM",(BW356/BO356-1)*100))</f>
        <v>NM</v>
      </c>
      <c r="BY356" s="124">
        <v>0</v>
      </c>
      <c r="BZ356" s="67" t="str">
        <f>IF(ISERROR(BY356/BQ356),"NM",IF(OR(BY356/BQ356&lt;0.5,BY356/BQ356&gt;2),"NM",(BY356/BQ356-1)*100))</f>
        <v>NM</v>
      </c>
      <c r="CA356" s="124">
        <v>0</v>
      </c>
      <c r="CB356" s="67" t="str">
        <f>IF(ISERROR(CA356/BS356),"NM",IF(OR(CA356/BS356&lt;0.5,CA356/BS356&gt;2),"NM",(CA356/BS356-1)*100))</f>
        <v>NM</v>
      </c>
      <c r="CC356" s="124">
        <v>0</v>
      </c>
      <c r="CD356" s="67" t="str">
        <f>IF(ISERROR(CC356/BU356),"NM",IF(OR(CC356/BU356&lt;0.5,CC356/BU356&gt;2),"NM",(CC356/BU356-1)*100))</f>
        <v>NM</v>
      </c>
      <c r="CE356" s="124">
        <v>0</v>
      </c>
      <c r="CF356" s="67" t="str">
        <f>IF(ISERROR(CE356/BW356),"NM",IF(OR(CE356/BW356&lt;0.5,CE356/BW356&gt;2),"NM",(CE356/BW356-1)*100))</f>
        <v>NM</v>
      </c>
      <c r="CG356" s="124">
        <v>0</v>
      </c>
      <c r="CH356" s="67" t="str">
        <f>IF(ISERROR(CG356/BY356),"NM",IF(OR(CG356/BY356&lt;0.5,CG356/BY356&gt;2),"NM",(CG356/BY356-1)*100))</f>
        <v>NM</v>
      </c>
      <c r="CI356" s="124">
        <v>0</v>
      </c>
      <c r="CJ356" s="67" t="str">
        <f>IF(ISERROR(CI356/CA356),"NM",IF(OR(CI356/CA356&lt;0.5,CI356/CA356&gt;2),"NM",(CI356/CA356-1)*100))</f>
        <v>NM</v>
      </c>
      <c r="CK356" s="124">
        <v>2</v>
      </c>
      <c r="CL356" s="67" t="str">
        <f>IF(ISERROR(CK356/CC356),"NM",IF(OR(CK356/CC356&lt;0.5,CK356/CC356&gt;2),"NM",(CK356/CC356-1)*100))</f>
        <v>NM</v>
      </c>
      <c r="CM356" s="124">
        <f>3.1</f>
        <v>3.1</v>
      </c>
      <c r="CN356" s="67" t="str">
        <f>IF(ISERROR(CM356/CE356),"NM",IF(OR(CM356/CE356&lt;0.5,CM356/CE356&gt;2),"NM",(CM356/CE356-1)*100))</f>
        <v>NM</v>
      </c>
      <c r="CO356" s="124">
        <v>1</v>
      </c>
      <c r="CP356" s="67" t="str">
        <f>IF(ISERROR(CO356/CG356),"NM",IF(OR(CO356/CG356&lt;0.5,CO356/CG356&gt;2),"NM",(CO356/CG356-1)*100))</f>
        <v>NM</v>
      </c>
      <c r="CQ356" s="124">
        <v>1</v>
      </c>
      <c r="CR356" s="67" t="str">
        <f>IF(ISERROR(CQ356/CI356),"NM",IF(OR(CQ356/CI356&lt;0.5,CQ356/CI356&gt;2),"NM",(CQ356/CI356-1)*100))</f>
        <v>NM</v>
      </c>
      <c r="CS356" s="124">
        <v>0.9</v>
      </c>
      <c r="CT356" s="67" t="str">
        <f>IF(ISERROR(CS356/CK356),"NM",IF(OR(CS356/CK356&lt;0.5,CS356/CK356&gt;2),"NM",(CS356/CK356-1)*100))</f>
        <v>NM</v>
      </c>
      <c r="CU356" s="124">
        <v>0</v>
      </c>
      <c r="CV356" s="67" t="str">
        <f>IF(ISERROR(CU356/CM356),"NM",IF(OR(CU356/CM356&lt;0.5,CU356/CM356&gt;2),"NM",(CU356/CM356-1)*100))</f>
        <v>NM</v>
      </c>
      <c r="CW356" s="124">
        <v>0</v>
      </c>
      <c r="CX356" s="67" t="str">
        <f>IF(ISERROR(CW356/CO356),"NM",IF(OR(CW356/CO356&lt;0.5,CW356/CO356&gt;2),"NM",(CW356/CO356-1)*100))</f>
        <v>NM</v>
      </c>
      <c r="CY356" s="124">
        <v>0</v>
      </c>
      <c r="CZ356" s="67" t="str">
        <f>IF(ISERROR(CY356/CQ356),"NM",IF(OR(CY356/CQ356&lt;0.5,CY356/CQ356&gt;2),"NM",(CY356/CQ356-1)*100))</f>
        <v>NM</v>
      </c>
      <c r="DA356" s="124">
        <v>1.948</v>
      </c>
      <c r="DB356" s="67" t="str">
        <f>IF(ISERROR(DA356/CS356),"NM",IF(OR(DA356/CS356&lt;0.5,DA356/CS356&gt;2),"NM",(DA356/CS356-1)*100))</f>
        <v>NM</v>
      </c>
      <c r="DC356" s="124">
        <v>2.9790000000000001</v>
      </c>
      <c r="DD356" s="67" t="str">
        <f>IF(ISERROR(DC356/CU356),"NM",IF(OR(DC356/CU356&lt;0.5,DC356/CU356&gt;2),"NM",(DC356/CU356-1)*100))</f>
        <v>NM</v>
      </c>
      <c r="DE356" s="124">
        <v>2.2839999999999998</v>
      </c>
      <c r="DF356" s="67" t="str">
        <f>IF(ISERROR(DE356/CW356),"NM",IF(OR(DE356/CW356&lt;0.5,DE356/CW356&gt;2),"NM",(DE356/CW356-1)*100))</f>
        <v>NM</v>
      </c>
      <c r="DG356" s="124">
        <v>0.308</v>
      </c>
      <c r="DH356" s="67" t="str">
        <f>IF(ISERROR(DG356/CY356),"NM",IF(OR(DG356/CY356&lt;0.5,DG356/CY356&gt;2),"NM",(DG356/CY356-1)*100))</f>
        <v>NM</v>
      </c>
      <c r="DI356" s="124">
        <v>7.641</v>
      </c>
      <c r="DJ356" s="67" t="str">
        <f>IF(ISERROR(DI356/DA356),"NM",IF(OR(DI356/DA356&lt;0.5,DI356/DA356&gt;2),"NM",(DI356/DA356-1)*100))</f>
        <v>NM</v>
      </c>
      <c r="DK356" s="124">
        <v>6.5350000000000001</v>
      </c>
      <c r="DL356" s="67" t="str">
        <f>IF(ISERROR(DK356/DC356),"NM",IF(OR(DK356/DC356&lt;0.5,DK356/DC356&gt;2),"NM",(DK356/DC356-1)*100))</f>
        <v>NM</v>
      </c>
      <c r="DM356" s="124">
        <v>1.607</v>
      </c>
      <c r="DN356" s="67">
        <f>IF(ISERROR(DM356/DE356),"NM",IF(OR(DM356/DE356&lt;0.5,DM356/DE356&gt;2),"NM",(DM356/DE356-1)*100))</f>
        <v>-29.640980735551658</v>
      </c>
      <c r="DO356" s="124">
        <v>2.9279999999999999</v>
      </c>
      <c r="DP356" s="67" t="str">
        <f>IF(ISERROR(DO356/DG356),"NM",IF(OR(DO356/DG356&lt;0.5,DO356/DG356&gt;2),"NM",(DO356/DG356-1)*100))</f>
        <v>NM</v>
      </c>
      <c r="DQ356" s="124">
        <v>8.59</v>
      </c>
      <c r="DR356" s="67">
        <f>IF(ISERROR(DQ356/DI356),"NM",IF(OR(DQ356/DI356&lt;0.5,DQ356/DI356&gt;2),"NM",(DQ356/DI356-1)*100))</f>
        <v>12.419840335034671</v>
      </c>
      <c r="DS356" s="124">
        <v>9.8000000000000007</v>
      </c>
      <c r="DT356" s="67">
        <f>IF(ISERROR(DS356/DK356),"NM",IF(OR(DS356/DK356&lt;0.5,DS356/DK356&gt;2),"NM",(DS356/DK356-1)*100))</f>
        <v>49.96174445294568</v>
      </c>
      <c r="DU356" s="124">
        <f>3.707</f>
        <v>3.7069999999999999</v>
      </c>
      <c r="DV356" s="67" t="str">
        <f>IF(ISERROR(DU356/DM356),"NM",IF(OR(DU356/DM356&lt;0.5,DU356/DM356&gt;2),"NM",(DU356/DM356-1)*100))</f>
        <v>NM</v>
      </c>
      <c r="DW356" s="124">
        <v>3.887</v>
      </c>
      <c r="DX356" s="67">
        <f>IF(ISERROR(DW356/DO356),"NM",IF(OR(DW356/DO356&lt;0.5,DW356/DO356&gt;2),"NM",(DW356/DO356-1)*100))</f>
        <v>32.752732240437155</v>
      </c>
      <c r="DY356" s="124">
        <v>3.758</v>
      </c>
      <c r="DZ356" s="67" t="str">
        <f>IF(ISERROR(DY356/DQ356),"NM",IF(OR(DY356/DQ356&lt;0.5,DY356/DQ356&gt;2),"NM",(DY356/DQ356-1)*100))</f>
        <v>NM</v>
      </c>
      <c r="EA356" s="124">
        <v>10.199999999999999</v>
      </c>
      <c r="EB356" s="67">
        <f>IF(ISERROR(EA356/DS356),"NM",IF(OR(EA356/DS356&lt;0.5,EA356/DS356&gt;2),"NM",(EA356/DS356-1)*100))</f>
        <v>4.0816326530612068</v>
      </c>
      <c r="EC356" s="124">
        <v>5.8739999999999997</v>
      </c>
      <c r="ED356" s="67">
        <f>IF(ISERROR(EC356/DU356),"NM",IF(OR(EC356/DU356&lt;0.5,EC356/DU356&gt;2),"NM",(EC356/DU356-1)*100))</f>
        <v>58.456973293768534</v>
      </c>
      <c r="EE356" s="124">
        <v>2.7480000000000002</v>
      </c>
      <c r="EF356" s="67">
        <f>IF(ISERROR(EE356/DW356),"NM",IF(OR(EE356/DW356&lt;0.5,EE356/DW356&gt;2),"NM",(EE356/DW356-1)*100))</f>
        <v>-29.302804219192168</v>
      </c>
      <c r="EG356" s="124">
        <v>2.8439999999999999</v>
      </c>
      <c r="EH356" s="67">
        <f>IF(ISERROR(EG356/DY356),"NM",IF(OR(EG356/DY356&lt;0.5,EG356/DY356&gt;2),"NM",(EG356/DY356-1)*100))</f>
        <v>-24.3214475784992</v>
      </c>
      <c r="EI356" s="124">
        <v>8.4930000000000003</v>
      </c>
      <c r="EJ356" s="67">
        <f>IF(ISERROR(EI356/EA356),"NM",IF(OR(EI356/EA356&lt;0.5,EI356/EA356&gt;2),"NM",(EI356/EA356-1)*100))</f>
        <v>-16.735294117647047</v>
      </c>
      <c r="EK356" s="124">
        <v>2.661</v>
      </c>
      <c r="EL356" s="67" t="str">
        <f>IF(ISERROR(EK356/EC356),"NM",IF(OR(EK356/EC356&lt;0.5,EK356/EC356&gt;2),"NM",(EK356/EC356-1)*100))</f>
        <v>NM</v>
      </c>
      <c r="EM356" s="124">
        <v>2.7440000000000002</v>
      </c>
      <c r="EN356" s="67">
        <f>IF(ISERROR(EM356/EE356),"NM",IF(OR(EM356/EE356&lt;0.5,EM356/EE356&gt;2),"NM",(EM356/EE356-1)*100))</f>
        <v>-0.14556040756914523</v>
      </c>
      <c r="EO356" s="124">
        <v>3.8570000000000002</v>
      </c>
      <c r="EP356" s="67">
        <f>IF(ISERROR(EO356/EG356),"NM",IF(OR(EO356/EG356&lt;0.5,EO356/EG356&gt;2),"NM",(EO356/EG356-1)*100))</f>
        <v>35.618846694796069</v>
      </c>
      <c r="EQ356" s="202">
        <f t="shared" ref="EQ356:ES356" si="1372">EQ359/EQ357</f>
        <v>9.3023255813953494</v>
      </c>
      <c r="ER356" s="67">
        <f>IF(ISERROR(EQ356/EI356),"NM",IF(OR(EQ356/EI356&lt;0.5,EQ356/EI356&gt;2),"NM",(EQ356/EI356-1)*100))</f>
        <v>9.5293251076810304</v>
      </c>
      <c r="ES356" s="202">
        <f t="shared" si="1372"/>
        <v>6.8807339449541285</v>
      </c>
      <c r="ET356" s="67" t="str">
        <f>IF(ISERROR(ES356/EK356),"NM",IF(OR(ES356/EK356&lt;0.5,ES356/EK356&gt;2),"NM",(ES356/EK356-1)*100))</f>
        <v>NM</v>
      </c>
      <c r="EU356" s="202">
        <f t="shared" ref="EU356" si="1373">EU359/EU357</f>
        <v>5.654573418981272</v>
      </c>
      <c r="EV356" s="67" t="str">
        <f>IF(ISERROR(EU356/EM356),"NM",IF(OR(EU356/EM356&lt;0.5,EU356/EM356&gt;2),"NM",(EU356/EM356-1)*100))</f>
        <v>NM</v>
      </c>
      <c r="EW356" s="202">
        <f t="shared" ref="EW356" si="1374">EW359/EW357</f>
        <v>5.5774638334935185</v>
      </c>
      <c r="EX356" s="67">
        <f>IF(ISERROR(EW356/EO356),"NM",IF(OR(EW356/EO356&lt;0.5,EW356/EO356&gt;2),"NM",(EW356/EO356-1)*100))</f>
        <v>44.606269989461197</v>
      </c>
      <c r="EY356" s="67"/>
      <c r="EZ356" s="320"/>
      <c r="FA356" s="124"/>
      <c r="FB356" s="203" t="s">
        <v>220</v>
      </c>
      <c r="FC356" s="179"/>
      <c r="FD356" s="203" t="s">
        <v>220</v>
      </c>
      <c r="FE356" s="67" t="str">
        <f>IF(ISERROR(FD356/FB356),"NM",IF(OR(FD356/FB356&lt;0.5,FD356/FB356&gt;2),"NM",(FD356/FB356-1)*100))</f>
        <v>NM</v>
      </c>
      <c r="FF356" s="133">
        <f>C356+E356+G356+I356</f>
        <v>9.6620000000000008</v>
      </c>
      <c r="FG356" s="67" t="str">
        <f>IF(ISERROR(FF356/FD356),"NM",IF(OR(FF356/FD356&lt;0.5,FF356/FD356&gt;2),"NM",(FF356/FD356-1)*100))</f>
        <v>NM</v>
      </c>
      <c r="FH356" s="133">
        <f>K356+M356+O356+Q356</f>
        <v>12.193000000000001</v>
      </c>
      <c r="FI356" s="67">
        <f>IF(ISERROR(FH356/FF356),"NM",IF(OR(FH356/FF356&lt;0.5,FH356/FF356&gt;2),"NM",(FH356/FF356-1)*100))</f>
        <v>26.195404678120472</v>
      </c>
      <c r="FJ356" s="133">
        <f>S356+U356+W356+Y356</f>
        <v>12.1</v>
      </c>
      <c r="FK356" s="67">
        <f>IF(ISERROR(FJ356/FH356),"NM",IF(OR(FJ356/FH356&lt;0.5,FJ356/FH356&gt;2),"NM",(FJ356/FH356-1)*100))</f>
        <v>-0.76273271549250898</v>
      </c>
      <c r="FL356" s="133">
        <f>AA356+AC356+AE356+AG356</f>
        <v>10.199999999999999</v>
      </c>
      <c r="FM356" s="67">
        <f>IF(ISERROR(FL356/FJ356),"NM",IF(OR(FL356/FJ356&lt;0.5,FL356/FJ356&gt;2),"NM",(FL356/FJ356-1)*100))</f>
        <v>-15.702479338842979</v>
      </c>
      <c r="FN356" s="131">
        <f>AI356+AK356+AM356+AO356</f>
        <v>10.111000000000001</v>
      </c>
      <c r="FO356" s="67">
        <f>IF(ISERROR(FN356/FL356),"NM",IF(OR(FN356/FL356&lt;0.5,FN356/FL356&gt;2),"NM",(FN356/FL356-1)*100))</f>
        <v>-0.87254901960782671</v>
      </c>
      <c r="FP356" s="131">
        <f>AQ356+AS356+AU356+AW356</f>
        <v>9.9</v>
      </c>
      <c r="FQ356" s="67">
        <f>IF(ISERROR(FP356/FN356),"NM",IF(OR(FP356/FN356&lt;0.5,FP356/FN356&gt;2),"NM",(FP356/FN356-1)*100))</f>
        <v>-2.0868361190782392</v>
      </c>
      <c r="FR356" s="143">
        <f>AY356+BA356+BC356+BE356</f>
        <v>10.266</v>
      </c>
      <c r="FS356" s="67">
        <f>IF(ISERROR(FR356/FP356),"NM",IF(OR(FR356/FP356&lt;0.5,FR356/FP356&gt;2),"NM",(FR356/FP356-1)*100))</f>
        <v>3.6969696969696875</v>
      </c>
      <c r="FT356" s="143">
        <f>BG356+BI356+BK356+BM356</f>
        <v>11.073</v>
      </c>
      <c r="FU356" s="67">
        <f>IF(ISERROR(FT356/FR356),"NM",IF(OR(FT356/FR356&lt;0.5,FT356/FR356&gt;2),"NM",(FT356/FR356-1)*100))</f>
        <v>7.8609000584453526</v>
      </c>
      <c r="FV356" s="135">
        <f>BO356+BQ356+BS356+BU356</f>
        <v>23.2</v>
      </c>
      <c r="FW356" s="179" t="str">
        <f>IF(ISERROR(FV356/FT356),"NM",IF(OR(FV356/FT356&lt;0.5,FV356/FT356&gt;2),"NM",(FV356/FT356-1)*100))</f>
        <v>NM</v>
      </c>
      <c r="FX356" s="135">
        <f>BW356+BY356+CA356+CC356</f>
        <v>0</v>
      </c>
      <c r="FY356" s="179" t="str">
        <f>IF(ISERROR(FX356/FV356),"NM",IF(OR(FX356/FV356&lt;0.5,FX356/FV356&gt;2),"NM",(FX356/FV356-1)*100))</f>
        <v>NM</v>
      </c>
      <c r="FZ356" s="135">
        <f>CE356+CG356+CI356+CK356</f>
        <v>2</v>
      </c>
      <c r="GA356" s="67" t="str">
        <f>IF(ISERROR(FZ356/FX356),"NM",IF(OR(FZ356/FX356&lt;0.5,FZ356/FX356&gt;2),"NM",(FZ356/FX356-1)*100))</f>
        <v>NM</v>
      </c>
      <c r="GB356" s="135">
        <f>CM356+CO356+CQ356+CS356</f>
        <v>6</v>
      </c>
      <c r="GC356" s="67" t="str">
        <f>IF(ISERROR(GB356/FZ356),"NM",IF(OR(GB356/FZ356&lt;0.5,GB356/FZ356&gt;2),"NM",(GB356/FZ356-1)*100))</f>
        <v>NM</v>
      </c>
      <c r="GD356" s="135">
        <f>CU356+CW356+CY356+DA356</f>
        <v>1.948</v>
      </c>
      <c r="GE356" s="67" t="str">
        <f>IF(ISERROR(GD356/GB356),"NM",IF(OR(GD356/GB356&lt;0.5,GD356/GB356&gt;2),"NM",(GD356/GB356-1)*100))</f>
        <v>NM</v>
      </c>
      <c r="GF356" s="135">
        <f>DC356+DE356+DG356+DI356</f>
        <v>13.212</v>
      </c>
      <c r="GG356" s="67" t="str">
        <f>IF(ISERROR(GF356/GD356),"NM",IF(OR(GF356/GD356&lt;0.5,GF356/GD356&gt;2),"NM",(GF356/GD356-1)*100))</f>
        <v>NM</v>
      </c>
      <c r="GH356" s="135">
        <f>DK356+DM356+DO356+DQ356</f>
        <v>19.66</v>
      </c>
      <c r="GI356" s="67">
        <f>IF(ISERROR(GH356/GF356),"NM",IF(OR(GH356/GF356&lt;0.5,GH356/GF356&gt;2),"NM",(GH356/GF356-1)*100))</f>
        <v>48.804117468967604</v>
      </c>
      <c r="GJ356" s="135">
        <f>DS356+DU356+DW356+DY356</f>
        <v>21.152000000000001</v>
      </c>
      <c r="GK356" s="67">
        <f>IF(ISERROR(GJ356/GH356),"NM",IF(OR(GJ356/GH356&lt;0.5,GJ356/GH356&gt;2),"NM",(GJ356/GH356-1)*100))</f>
        <v>7.5890132248219722</v>
      </c>
      <c r="GL356" s="135">
        <f>EA356+EC356+EE356+EG356</f>
        <v>21.666</v>
      </c>
      <c r="GM356" s="67">
        <f>IF(ISERROR(GL356/GJ356),"NM",IF(OR(GL356/GJ356&lt;0.5,GL356/GJ356&gt;2),"NM",(GL356/GJ356-1)*100))</f>
        <v>2.4300302571860888</v>
      </c>
      <c r="GN356" s="135">
        <f>EI356+EK356+EM356+EO356</f>
        <v>17.754999999999999</v>
      </c>
      <c r="GO356" s="67">
        <f>IF(ISERROR(GN356/GL356),"NM",IF(OR(GN356/GL356&lt;0.5,GN356/GL356&gt;2),"NM",(GN356/GL356-1)*100))</f>
        <v>-18.051324656143276</v>
      </c>
      <c r="GP356" s="135">
        <f>EQ356+ES356+EU356+EW356</f>
        <v>27.415096778824267</v>
      </c>
      <c r="GQ356" s="67">
        <f>IF(ISERROR(GP356/GN356),"NM",IF(OR(GP356/GN356&lt;0.5,GP356/GN356&gt;2),"NM",(GP356/GN356-1)*100))</f>
        <v>54.407754316104032</v>
      </c>
      <c r="GR356" s="563">
        <f>GR359/GR357</f>
        <v>26.988592470370968</v>
      </c>
      <c r="GS356" s="67">
        <f>IF(ISERROR(GR356/GP356),"NM",IF(OR(GR356/GP356&lt;0.5,GR356/GP356&gt;2),"NM",(GR356/GP356-1)*100))</f>
        <v>-1.5557278965461663</v>
      </c>
      <c r="GT356" s="563">
        <f>GT359/GT357</f>
        <v>25.58319372484231</v>
      </c>
      <c r="GU356" s="67">
        <f>IF(ISERROR(GT356/GR356),"NM",IF(OR(GT356/GR356&lt;0.5,GT356/GR356&gt;2),"NM",(GT356/GR356-1)*100))</f>
        <v>-5.2073806630395953</v>
      </c>
      <c r="GV356" s="563">
        <f>GV359/GV357</f>
        <v>25.218215900301637</v>
      </c>
      <c r="GW356" s="67">
        <f>IF(ISERROR(GV356/GT356),"NM",IF(OR(GV356/GT356&lt;0.5,GV356/GT356&gt;2),"NM",(GV356/GT356-1)*100))</f>
        <v>-1.4266312035399409</v>
      </c>
      <c r="GX356" s="563">
        <f>GX359/GX357</f>
        <v>24.818862074629166</v>
      </c>
      <c r="GY356" s="67">
        <f>IF(ISERROR(GX356/GV356),"NM",IF(OR(GX356/GV356&lt;0.5,GX356/GV356&gt;2),"NM",(GX356/GV356-1)*100))</f>
        <v>-1.5835926984338888</v>
      </c>
      <c r="GZ356" s="67">
        <f t="shared" si="1348"/>
        <v>6.9281954926469158</v>
      </c>
      <c r="HA356" s="280"/>
      <c r="HB356" s="57"/>
      <c r="HC356"/>
      <c r="HD356"/>
      <c r="HE356"/>
      <c r="HF356"/>
      <c r="HG356"/>
      <c r="HH356"/>
    </row>
    <row r="357" spans="1:216" s="2" customFormat="1" ht="13.5" customHeight="1" x14ac:dyDescent="0.2">
      <c r="B357" s="112" t="s">
        <v>377</v>
      </c>
      <c r="C357" s="57"/>
      <c r="D357" s="63"/>
      <c r="E357" s="57"/>
      <c r="F357" s="63"/>
      <c r="G357" s="153">
        <f>50.89/2</f>
        <v>25.445</v>
      </c>
      <c r="H357" s="63"/>
      <c r="I357" s="121">
        <f>67.88/2</f>
        <v>33.94</v>
      </c>
      <c r="J357" s="63"/>
      <c r="K357" s="121">
        <v>28</v>
      </c>
      <c r="L357" s="66" t="str">
        <f>IF(ISERROR(K357/C357),"NM",IF(OR(K357/C357&lt;0.5,K357/C357&gt;2),"NM",(K357/C357-1)*100))</f>
        <v>NM</v>
      </c>
      <c r="M357" s="121">
        <v>28</v>
      </c>
      <c r="N357" s="66" t="str">
        <f>IF(ISERROR(M357/E357),"NM",IF(OR(M357/E357&lt;0.5,M357/E357&gt;2),"NM",(M357/E357-1)*100))</f>
        <v>NM</v>
      </c>
      <c r="O357" s="121">
        <f>50.89/2</f>
        <v>25.445</v>
      </c>
      <c r="P357" s="66">
        <f>IF(ISERROR(O357/G357),"NM",IF(OR(O357/G357&lt;0.5,O357/G357&gt;2),"NM",(O357/G357-1)*100))</f>
        <v>0</v>
      </c>
      <c r="Q357" s="121">
        <v>25</v>
      </c>
      <c r="R357" s="66">
        <f>IF(ISERROR(Q357/I357),"NM",IF(OR(Q357/I357&lt;0.5,Q357/I357&gt;2),"NM",(Q357/I357-1)*100))</f>
        <v>-26.340601060695334</v>
      </c>
      <c r="S357" s="121">
        <v>25.5</v>
      </c>
      <c r="T357" s="66">
        <f>IF(ISERROR(S357/K357),"NM",IF(OR(S357/K357&lt;0.5,S357/K357&gt;2),"NM",(S357/K357-1)*100))</f>
        <v>-8.9285714285714306</v>
      </c>
      <c r="U357" s="121">
        <v>30.73</v>
      </c>
      <c r="V357" s="66">
        <f>IF(ISERROR(U357/M357),"NM",IF(OR(U357/M357&lt;0.5,U357/M357&gt;2),"NM",(U357/M357-1)*100))</f>
        <v>9.7499999999999929</v>
      </c>
      <c r="W357" s="121">
        <v>29.46</v>
      </c>
      <c r="X357" s="66">
        <f>IF(ISERROR(W357/O357),"NM",IF(OR(W357/O357&lt;0.5,W357/O357&gt;2),"NM",(W357/O357-1)*100))</f>
        <v>15.779131460011797</v>
      </c>
      <c r="Y357" s="121">
        <v>29.46</v>
      </c>
      <c r="Z357" s="66">
        <f>IF(ISERROR(Y357/Q357),"NM",IF(OR(Y357/Q357&lt;0.5,Y357/Q357&gt;2),"NM",(Y357/Q357-1)*100))</f>
        <v>17.840000000000011</v>
      </c>
      <c r="AA357" s="121">
        <v>31.05</v>
      </c>
      <c r="AB357" s="66">
        <f>IF(ISERROR(AA357/S357),"NM",IF(OR(AA357/S357&lt;0.5,AA357/S357&gt;2),"NM",(AA357/S357-1)*100))</f>
        <v>21.764705882352953</v>
      </c>
      <c r="AC357" s="121">
        <v>31.5</v>
      </c>
      <c r="AD357" s="66">
        <f>IF(ISERROR(AC357/U357),"NM",IF(OR(AC357/U357&lt;0.5,AC357/U357&gt;2),"NM",(AC357/U357-1)*100))</f>
        <v>2.5056947608200542</v>
      </c>
      <c r="AE357" s="121">
        <v>31.81</v>
      </c>
      <c r="AF357" s="66">
        <f>IF(ISERROR(AE357/W357),"NM",IF(OR(AE357/W357&lt;0.5,AE357/W357&gt;2),"NM",(AE357/W357-1)*100))</f>
        <v>7.9769178547182573</v>
      </c>
      <c r="AG357" s="121">
        <v>31.81</v>
      </c>
      <c r="AH357" s="66">
        <f>IF(ISERROR(AG357/Y357),"NM",IF(OR(AG357/Y357&lt;0.5,AG357/Y357&gt;2),"NM",(AG357/Y357-1)*100))</f>
        <v>7.9769178547182573</v>
      </c>
      <c r="AI357" s="122">
        <v>39.93</v>
      </c>
      <c r="AJ357" s="66">
        <f>IF(ISERROR(AI357/AA357),"NM",IF(OR(AI357/AA357&lt;0.5,AI357/AA357&gt;2),"NM",(AI357/AA357-1)*100))</f>
        <v>28.599033816425123</v>
      </c>
      <c r="AK357" s="121">
        <v>40.04</v>
      </c>
      <c r="AL357" s="66">
        <f>IF(ISERROR(AK357/AC357),"NM",IF(OR(AK357/AC357&lt;0.5,AK357/AC357&gt;2),"NM",(AK357/AC357-1)*100))</f>
        <v>27.111111111111107</v>
      </c>
      <c r="AM357" s="121">
        <v>39.49</v>
      </c>
      <c r="AN357" s="66">
        <f>IF(ISERROR(AM357/AE357),"NM",IF(OR(AM357/AE357&lt;0.5,AM357/AE357&gt;2),"NM",(AM357/AE357-1)*100))</f>
        <v>24.143351147437929</v>
      </c>
      <c r="AO357" s="121">
        <v>38.520000000000003</v>
      </c>
      <c r="AP357" s="66">
        <f>IF(ISERROR(AO357/AG357),"NM",IF(OR(AO357/AG357&lt;0.5,AO357/AG357&gt;2),"NM",(AO357/AG357-1)*100))</f>
        <v>21.093995598868286</v>
      </c>
      <c r="AQ357" s="121">
        <v>38.520000000000003</v>
      </c>
      <c r="AR357" s="66">
        <f>IF(ISERROR(AQ357/AI357),"NM",IF(OR(AQ357/AI357&lt;0.5,AQ357/AI357&gt;2),"NM",(AQ357/AI357-1)*100))</f>
        <v>-3.5311795642374078</v>
      </c>
      <c r="AS357" s="121">
        <v>40.18</v>
      </c>
      <c r="AT357" s="66">
        <f>IF(ISERROR(AS357/AK357),"NM",IF(OR(AS357/AK357&lt;0.5,AS357/AK357&gt;2),"NM",(AS357/AK357-1)*100))</f>
        <v>0.34965034965035446</v>
      </c>
      <c r="AU357" s="121">
        <v>44.31</v>
      </c>
      <c r="AV357" s="66">
        <f>IF(ISERROR(AU357/AM357),"NM",IF(OR(AU357/AM357&lt;0.5,AU357/AM357&gt;2),"NM",(AU357/AM357-1)*100))</f>
        <v>12.205621676373756</v>
      </c>
      <c r="AW357" s="121">
        <v>47.12</v>
      </c>
      <c r="AX357" s="66">
        <f>IF(ISERROR(AW357/AO357),"NM",IF(OR(AW357/AO357&lt;0.5,AW357/AO357&gt;2),"NM",(AW357/AO357-1)*100))</f>
        <v>22.326064382139133</v>
      </c>
      <c r="AY357" s="121">
        <v>46.99</v>
      </c>
      <c r="AZ357" s="67">
        <f>IF(ISERROR(AY357/AQ357),"NM",IF(OR(AY357/AQ357&lt;0.5,AY357/AQ357&gt;2),"NM",(AY357/AQ357-1)*100))</f>
        <v>21.988577362409135</v>
      </c>
      <c r="BA357" s="121">
        <v>46.63</v>
      </c>
      <c r="BB357" s="67">
        <f>IF(ISERROR(BA357/AS357),"NM",IF(OR(BA357/AS357&lt;0.5,BA357/AS357&gt;2),"NM",(BA357/AS357-1)*100))</f>
        <v>16.052762568442013</v>
      </c>
      <c r="BC357" s="121">
        <v>44.56</v>
      </c>
      <c r="BD357" s="67">
        <f>IF(ISERROR(BC357/AU357),"NM",IF(OR(BC357/AU357&lt;0.5,BC357/AU357&gt;2),"NM",(BC357/AU357-1)*100))</f>
        <v>0.56420672534416294</v>
      </c>
      <c r="BE357" s="121">
        <v>47</v>
      </c>
      <c r="BF357" s="67">
        <f>IF(ISERROR(BE357/AW357),"NM",IF(OR(BE357/AW357&lt;0.5,BE357/AW357&gt;2),"NM",(BE357/AW357-1)*100))</f>
        <v>-0.25466893039048921</v>
      </c>
      <c r="BG357" s="121">
        <v>47.23</v>
      </c>
      <c r="BH357" s="67">
        <f>IF(ISERROR(BG357/AY357),"NM",IF(OR(BG357/AY357&lt;0.5,BG357/AY357&gt;2),"NM",(BG357/AY357-1)*100))</f>
        <v>0.51074696743986792</v>
      </c>
      <c r="BI357" s="121">
        <v>52.05</v>
      </c>
      <c r="BJ357" s="67">
        <f>IF(ISERROR(BI357/BA357),"NM",IF(OR(BI357/BA357&lt;0.5,BI357/BA357&gt;2),"NM",(BI357/BA357-1)*100))</f>
        <v>11.623418400171559</v>
      </c>
      <c r="BK357" s="121">
        <v>53.43</v>
      </c>
      <c r="BL357" s="67">
        <f>IF(ISERROR(BK357/BC357),"NM",IF(OR(BK357/BC357&lt;0.5,BK357/BC357&gt;2),"NM",(BK357/BC357-1)*100))</f>
        <v>19.905745062836623</v>
      </c>
      <c r="BM357" s="121">
        <v>60.77</v>
      </c>
      <c r="BN357" s="67">
        <f>IF(ISERROR(BM357/BE357),"NM",IF(OR(BM357/BE357&lt;0.5,BM357/BE357&gt;2),"NM",(BM357/BE357-1)*100))</f>
        <v>29.297872340425535</v>
      </c>
      <c r="BO357" s="121">
        <v>63</v>
      </c>
      <c r="BP357" s="67">
        <f>IF(ISERROR(BO357/BG357),"NM",IF(OR(BO357/BG357&lt;0.5,BO357/BG357&gt;2),"NM",(BO357/BG357-1)*100))</f>
        <v>33.389794622062261</v>
      </c>
      <c r="BQ357" s="121">
        <v>63</v>
      </c>
      <c r="BR357" s="67">
        <f>IF(ISERROR(BQ357/BI357),"NM",IF(OR(BQ357/BI357&lt;0.5,BQ357/BI357&gt;2),"NM",(BQ357/BI357-1)*100))</f>
        <v>21.037463976945258</v>
      </c>
      <c r="BS357" s="121">
        <v>63</v>
      </c>
      <c r="BT357" s="67">
        <f>IF(ISERROR(BS357/BK357),"NM",IF(OR(BS357/BK357&lt;0.5,BS357/BK357&gt;2),"NM",(BS357/BK357-1)*100))</f>
        <v>17.911285794497477</v>
      </c>
      <c r="BU357" s="121">
        <v>45.84</v>
      </c>
      <c r="BV357" s="67">
        <f>IF(ISERROR(BU357/BM357),"NM",IF(OR(BU357/BM357&lt;0.5,BU357/BM357&gt;2),"NM",(BU357/BM357-1)*100))</f>
        <v>-24.568043442488062</v>
      </c>
      <c r="BW357" s="121">
        <v>19.36</v>
      </c>
      <c r="BX357" s="67" t="str">
        <f>IF(ISERROR(BW357/BO357),"NM",IF(OR(BW357/BO357&lt;0.5,BW357/BO357&gt;2),"NM",(BW357/BO357-1)*100))</f>
        <v>NM</v>
      </c>
      <c r="BY357" s="121">
        <v>31.09</v>
      </c>
      <c r="BZ357" s="67" t="str">
        <f>IF(ISERROR(BY357/BQ357),"NM",IF(OR(BY357/BQ357&lt;0.5,BY357/BQ357&gt;2),"NM",(BY357/BQ357-1)*100))</f>
        <v>NM</v>
      </c>
      <c r="CA357" s="121">
        <v>38.01</v>
      </c>
      <c r="CB357" s="67">
        <f>IF(ISERROR(CA357/BS357),"NM",IF(OR(CA357/BS357&lt;0.5,CA357/BS357&gt;2),"NM",(CA357/BS357-1)*100))</f>
        <v>-39.666666666666671</v>
      </c>
      <c r="CC357" s="121">
        <v>48</v>
      </c>
      <c r="CD357" s="67">
        <f>IF(ISERROR(CC357/BU357),"NM",IF(OR(CC357/BU357&lt;0.5,CC357/BU357&gt;2),"NM",(CC357/BU357-1)*100))</f>
        <v>4.7120418848167533</v>
      </c>
      <c r="CE357" s="121">
        <v>45</v>
      </c>
      <c r="CF357" s="67" t="str">
        <f>IF(ISERROR(CE357/BW357),"NM",IF(OR(CE357/BW357&lt;0.5,CE357/BW357&gt;2),"NM",(CE357/BW357-1)*100))</f>
        <v>NM</v>
      </c>
      <c r="CG357" s="121">
        <v>45</v>
      </c>
      <c r="CH357" s="154">
        <f>IF(ISERROR(CG357/BY357),"NM",IF(OR(CG357/BY357&lt;0.5,CG357/BY357&gt;2),"NM",(CG357/BY357-1)*100))</f>
        <v>44.741074300418134</v>
      </c>
      <c r="CI357" s="121">
        <v>49</v>
      </c>
      <c r="CJ357" s="154">
        <f>IF(ISERROR(CI357/CA357),"NM",IF(OR(CI357/CA357&lt;0.5,CI357/CA357&gt;2),"NM",(CI357/CA357-1)*100))</f>
        <v>28.913443830570905</v>
      </c>
      <c r="CK357" s="121">
        <v>54.43</v>
      </c>
      <c r="CL357" s="154">
        <f>IF(ISERROR(CK357/CC357),"NM",IF(OR(CK357/CC357&lt;0.5,CK357/CC357&gt;2),"NM",(CK357/CC357-1)*100))</f>
        <v>13.395833333333339</v>
      </c>
      <c r="CM357" s="121">
        <f>56.46</f>
        <v>56.46</v>
      </c>
      <c r="CN357" s="154">
        <f>IF(ISERROR(CM357/CE357),"NM",IF(OR(CM357/CE357&lt;0.5,CM357/CE357&gt;2),"NM",(CM357/CE357-1)*100))</f>
        <v>25.466666666666661</v>
      </c>
      <c r="CO357" s="121">
        <v>55.91</v>
      </c>
      <c r="CP357" s="154">
        <f>IF(ISERROR(CO357/CG357),"NM",IF(OR(CO357/CG357&lt;0.5,CO357/CG357&gt;2),"NM",(CO357/CG357-1)*100))</f>
        <v>24.244444444444447</v>
      </c>
      <c r="CQ357" s="121">
        <v>40</v>
      </c>
      <c r="CR357" s="154">
        <f>IF(ISERROR(CQ357/CI357),"NM",IF(OR(CQ357/CI357&lt;0.5,CQ357/CI357&gt;2),"NM",(CQ357/CI357-1)*100))</f>
        <v>-18.367346938775508</v>
      </c>
      <c r="CS357" s="121">
        <v>42.5</v>
      </c>
      <c r="CT357" s="154">
        <f>IF(ISERROR(CS357/CK357),"NM",IF(OR(CS357/CK357&lt;0.5,CS357/CK357&gt;2),"NM",(CS357/CK357-1)*100))</f>
        <v>-21.918059893441121</v>
      </c>
      <c r="CU357" s="121">
        <f>CS357</f>
        <v>42.5</v>
      </c>
      <c r="CV357" s="154">
        <f>IF(ISERROR(CU357/CM357),"NM",IF(OR(CU357/CM357&lt;0.5,CU357/CM357&gt;2),"NM",(CU357/CM357-1)*100))</f>
        <v>-24.725469358838115</v>
      </c>
      <c r="CW357" s="121">
        <f>CU357</f>
        <v>42.5</v>
      </c>
      <c r="CX357" s="154">
        <f>IF(ISERROR(CW357/CO357),"NM",IF(OR(CW357/CO357&lt;0.5,CW357/CO357&gt;2),"NM",(CW357/CO357-1)*100))</f>
        <v>-23.98497585405115</v>
      </c>
      <c r="CY357" s="121">
        <f>CW357</f>
        <v>42.5</v>
      </c>
      <c r="CZ357" s="154">
        <f>IF(ISERROR(CY357/CQ357),"NM",IF(OR(CY357/CQ357&lt;0.5,CY357/CQ357&gt;2),"NM",(CY357/CQ357-1)*100))</f>
        <v>6.25</v>
      </c>
      <c r="DA357" s="193">
        <f>DA359/DA356</f>
        <v>51.3347022587269</v>
      </c>
      <c r="DB357" s="154">
        <f>IF(ISERROR(DA357/CS357),"NM",IF(OR(DA357/CS357&lt;0.5,DA357/CS357&gt;2),"NM",(DA357/CS357-1)*100))</f>
        <v>20.787534726416233</v>
      </c>
      <c r="DC357" s="193">
        <f>DC359/DC356</f>
        <v>50.35246727089627</v>
      </c>
      <c r="DD357" s="154">
        <f>IF(ISERROR(DC357/CU357),"NM",IF(OR(DC357/CU357&lt;0.5,DC357/CU357&gt;2),"NM",(DC357/CU357-1)*100))</f>
        <v>18.476393578579465</v>
      </c>
      <c r="DE357" s="193">
        <f>DE359/DE356</f>
        <v>56.479859894921198</v>
      </c>
      <c r="DF357" s="154">
        <f>IF(ISERROR(DE357/CW357),"NM",IF(OR(DE357/CW357&lt;0.5,DE357/CW357&gt;2),"NM",(DE357/CW357-1)*100))</f>
        <v>32.893787988049873</v>
      </c>
      <c r="DG357" s="193">
        <f>DG359/DG356</f>
        <v>60.064935064935064</v>
      </c>
      <c r="DH357" s="154">
        <f>IF(ISERROR(DG357/CY357),"NM",IF(OR(DG357/CY357&lt;0.5,DG357/CY357&gt;2),"NM",(DG357/CY357-1)*100))</f>
        <v>41.329258976317803</v>
      </c>
      <c r="DI357" s="193">
        <f>DI359/DI356</f>
        <v>65.698207040963226</v>
      </c>
      <c r="DJ357" s="154">
        <f>IF(ISERROR(DI357/DA357),"NM",IF(OR(DI357/DA357&lt;0.5,DI357/DA357&gt;2),"NM",(DI357/DA357-1)*100))</f>
        <v>27.980107315796367</v>
      </c>
      <c r="DK357" s="193">
        <f>DK359/DK356</f>
        <v>63.504208110175973</v>
      </c>
      <c r="DL357" s="154">
        <f>IF(ISERROR(DK357/DC357),"NM",IF(OR(DK357/DC357&lt;0.5,DK357/DC357&gt;2),"NM",(DK357/DC357-1)*100))</f>
        <v>26.119357306809498</v>
      </c>
      <c r="DM357" s="193">
        <f>DM359/DM356</f>
        <v>63.565650280024897</v>
      </c>
      <c r="DN357" s="154">
        <f>IF(ISERROR(DM357/DE357),"NM",IF(OR(DM357/DE357&lt;0.5,DM357/DE357&gt;2),"NM",(DM357/DE357-1)*100))</f>
        <v>12.545693984168093</v>
      </c>
      <c r="DO357" s="193">
        <f>DO359/DO356</f>
        <v>59.767759562841533</v>
      </c>
      <c r="DP357" s="154">
        <f>IF(ISERROR(DO357/DG357),"NM",IF(OR(DO357/DG357&lt;0.5,DO357/DG357&gt;2),"NM",(DO357/DG357-1)*100))</f>
        <v>-0.49475705213409826</v>
      </c>
      <c r="DQ357" s="193">
        <f>DQ359/DQ356</f>
        <v>59.371362048894063</v>
      </c>
      <c r="DR357" s="154">
        <f>IF(ISERROR(DQ357/DI357),"NM",IF(OR(DQ357/DI357&lt;0.5,DQ357/DI357&gt;2),"NM",(DQ357/DI357-1)*100))</f>
        <v>-9.6301638614343599</v>
      </c>
      <c r="DS357" s="193">
        <f>DS359/DS356</f>
        <v>61.224489795918366</v>
      </c>
      <c r="DT357" s="154">
        <f>IF(ISERROR(DS357/DK357),"NM",IF(OR(DS357/DK357&lt;0.5,DS357/DK357&gt;2),"NM",(DS357/DK357-1)*100))</f>
        <v>-3.5898696828128851</v>
      </c>
      <c r="DU357" s="193">
        <f>DU359/DU356</f>
        <v>62.854059886700838</v>
      </c>
      <c r="DV357" s="154">
        <f>IF(ISERROR(DU357/DM357),"NM",IF(OR(DU357/DM357&lt;0.5,DU357/DM357&gt;2),"NM",(DU357/DM357-1)*100))</f>
        <v>-1.1194574273830304</v>
      </c>
      <c r="DW357" s="193">
        <f>DW359/DW356</f>
        <v>59.943401080524829</v>
      </c>
      <c r="DX357" s="154">
        <f>IF(ISERROR(DW357/DO357),"NM",IF(OR(DW357/DO357&lt;0.5,DW357/DO357&gt;2),"NM",(DW357/DO357-1)*100))</f>
        <v>0.29387335072954546</v>
      </c>
      <c r="DY357" s="193">
        <f t="shared" ref="DY357:EA357" si="1375">DY359/DY356</f>
        <v>62.267163384779138</v>
      </c>
      <c r="DZ357" s="154">
        <f>IF(ISERROR(DY357/DQ357),"NM",IF(OR(DY357/DQ357&lt;0.5,DY357/DQ357&gt;2),"NM",(DY357/DQ357-1)*100))</f>
        <v>4.8774379363240694</v>
      </c>
      <c r="EA357" s="193">
        <f t="shared" si="1375"/>
        <v>58.82352941176471</v>
      </c>
      <c r="EB357" s="154">
        <f>IF(ISERROR(EA357/DS357),"NM",IF(OR(EA357/DS357&lt;0.5,EA357/DS357&gt;2),"NM",(EA357/DS357-1)*100))</f>
        <v>-3.9215686274509665</v>
      </c>
      <c r="EC357" s="193">
        <f t="shared" ref="EC357:EE357" si="1376">EC359/EC356</f>
        <v>68.09669731018046</v>
      </c>
      <c r="ED357" s="154">
        <f>IF(ISERROR(EC357/DU357),"NM",IF(OR(EC357/DU357&lt;0.5,EC357/DU357&gt;2),"NM",(EC357/DU357-1)*100))</f>
        <v>8.3409686389866788</v>
      </c>
      <c r="EE357" s="193">
        <f t="shared" si="1376"/>
        <v>72.780203784570588</v>
      </c>
      <c r="EF357" s="154">
        <f>IF(ISERROR(EE357/DW357),"NM",IF(OR(EE357/DW357&lt;0.5,EE357/DW357&gt;2),"NM",(EE357/DW357-1)*100))</f>
        <v>21.414872150483212</v>
      </c>
      <c r="EG357" s="193">
        <f t="shared" ref="EG357:EK357" si="1377">EG359/EG356</f>
        <v>70.323488045007039</v>
      </c>
      <c r="EH357" s="154">
        <f>IF(ISERROR(EG357/DY357),"NM",IF(OR(EG357/DY357&lt;0.5,EG357/DY357&gt;2),"NM",(EG357/DY357-1)*100))</f>
        <v>12.938319689374556</v>
      </c>
      <c r="EI357" s="193">
        <f t="shared" si="1377"/>
        <v>70.646414694454251</v>
      </c>
      <c r="EJ357" s="154">
        <f>IF(ISERROR(EI357/EA357),"NM",IF(OR(EI357/EA357&lt;0.5,EI357/EA357&gt;2),"NM",(EI357/EA357-1)*100))</f>
        <v>20.098904980572208</v>
      </c>
      <c r="EK357" s="193">
        <f t="shared" si="1377"/>
        <v>75.159714393085309</v>
      </c>
      <c r="EL357" s="154">
        <f>IF(ISERROR(EK357/EC357),"NM",IF(OR(EK357/EC357&lt;0.5,EK357/EC357&gt;2),"NM",(EK357/EC357-1)*100))</f>
        <v>10.372040586245767</v>
      </c>
      <c r="EM357" s="193">
        <f t="shared" ref="EM357" si="1378">EM359/EM356</f>
        <v>79.810495626822146</v>
      </c>
      <c r="EN357" s="154">
        <f>IF(ISERROR(EM357/EE357),"NM",IF(OR(EM357/EE357&lt;0.5,EM357/EE357&gt;2),"NM",(EM357/EE357-1)*100))</f>
        <v>9.6596209912536359</v>
      </c>
      <c r="EO357" s="193">
        <f t="shared" ref="EO357" si="1379">EO359/EO356</f>
        <v>85.817993259009583</v>
      </c>
      <c r="EP357" s="154">
        <f>IF(ISERROR(EO357/EG357),"NM",IF(OR(EO357/EG357&lt;0.5,EO357/EG357&gt;2),"NM",(EO357/EG357-1)*100))</f>
        <v>22.033186414311622</v>
      </c>
      <c r="EQ357" s="153">
        <f>86/2</f>
        <v>43</v>
      </c>
      <c r="ER357" s="154">
        <f>IF(ISERROR(EQ357/EI357),"NM",IF(OR(EQ357/EI357&lt;0.5,EQ357/EI357&gt;2),"NM",(EQ357/EI357-1)*100))</f>
        <v>-39.133499999999998</v>
      </c>
      <c r="ES357" s="153">
        <f t="shared" ref="ES357:EW357" si="1380">EQ357*1.02-ES345</f>
        <v>43.6</v>
      </c>
      <c r="ET357" s="154">
        <f>IF(ISERROR(ES357/EK357),"NM",IF(OR(ES357/EK357&lt;0.5,ES357/EK357&gt;2),"NM",(ES357/EK357-1)*100))</f>
        <v>-41.990200000000002</v>
      </c>
      <c r="EU357" s="153">
        <f t="shared" si="1380"/>
        <v>44.212000000000003</v>
      </c>
      <c r="EV357" s="154">
        <f>IF(ISERROR(EU357/EM357),"NM",IF(OR(EU357/EM357&lt;0.5,EU357/EM357&gt;2),"NM",(EU357/EM357-1)*100))</f>
        <v>-44.603777168949755</v>
      </c>
      <c r="EW357" s="153">
        <f t="shared" si="1380"/>
        <v>44.823239999999998</v>
      </c>
      <c r="EX357" s="154">
        <f>IF(ISERROR(EW357/EO357),"NM",IF(OR(EW357/EO357&lt;0.5,EW357/EO357&gt;2),"NM",(EW357/EO357-1)*100))</f>
        <v>-47.76941490030211</v>
      </c>
      <c r="EY357" s="154"/>
      <c r="EZ357" s="320"/>
      <c r="FA357" s="124"/>
      <c r="FB357" s="203" t="s">
        <v>220</v>
      </c>
      <c r="FC357" s="179"/>
      <c r="FD357" s="203" t="s">
        <v>220</v>
      </c>
      <c r="FE357" s="67" t="str">
        <f>IF(ISERROR(FD357/FB357),"NM",IF(OR(FD357/FB357&lt;0.5,FD357/FB357&gt;2),"NM",(FD357/FB357-1)*100))</f>
        <v>NM</v>
      </c>
      <c r="FF357" s="133">
        <f>FF359/FF356</f>
        <v>10.736781204719518</v>
      </c>
      <c r="FG357" s="67" t="str">
        <f>IF(ISERROR(FF357/FD357),"NM",IF(OR(FF357/FD357&lt;0.5,FF357/FD357&gt;2),"NM",(FF357/FD357-1)*100))</f>
        <v>NM</v>
      </c>
      <c r="FH357" s="133">
        <f>FH359/FH356</f>
        <v>26.747906585745916</v>
      </c>
      <c r="FI357" s="67" t="str">
        <f>IF(ISERROR(FH357/FF357),"NM",IF(OR(FH357/FF357&lt;0.5,FH357/FF357&gt;2),"NM",(FH357/FF357-1)*100))</f>
        <v>NM</v>
      </c>
      <c r="FJ357" s="124">
        <f>Y357*1.05</f>
        <v>30.933000000000003</v>
      </c>
      <c r="FK357" s="67">
        <f>IF(ISERROR(FJ357/FH357),"NM",IF(OR(FJ357/FH357&lt;0.5,FJ357/FH357&gt;2),"NM",(FJ357/FH357-1)*100))</f>
        <v>15.646433491301126</v>
      </c>
      <c r="FL357" s="124">
        <f>AVERAGE(AG357,AE357,AC357,AA357)</f>
        <v>31.5425</v>
      </c>
      <c r="FM357" s="67">
        <f>IF(ISERROR(FL357/FJ357),"NM",IF(OR(FL357/FJ357&lt;0.5,FL357/FJ357&gt;2),"NM",(FL357/FJ357-1)*100))</f>
        <v>1.9703876119354646</v>
      </c>
      <c r="FN357" s="124">
        <f>AVERAGE(AO357,AM357,AK357,AI357)</f>
        <v>39.495000000000005</v>
      </c>
      <c r="FO357" s="67">
        <f>IF(ISERROR(FN357/FL357),"NM",IF(OR(FN357/FL357&lt;0.5,FN357/FL357&gt;2),"NM",(FN357/FL357-1)*100))</f>
        <v>25.212015534596198</v>
      </c>
      <c r="FP357" s="124">
        <f>AVERAGE(AW357,AU357,AS357,AQ357)</f>
        <v>42.532500000000006</v>
      </c>
      <c r="FQ357" s="67">
        <f>IF(ISERROR(FP357/FN357),"NM",IF(OR(FP357/FN357&lt;0.5,FP357/FN357&gt;2),"NM",(FP357/FN357-1)*100))</f>
        <v>7.690846942650964</v>
      </c>
      <c r="FR357" s="143">
        <f>AVERAGE(AY357,BA357,BC357,BE357)</f>
        <v>46.295000000000002</v>
      </c>
      <c r="FS357" s="67">
        <f>IF(ISERROR(FR357/FP357),"NM",IF(OR(FR357/FP357&lt;0.5,FR357/FP357&gt;2),"NM",(FR357/FP357-1)*100))</f>
        <v>8.8461764533004139</v>
      </c>
      <c r="FT357" s="143">
        <f>AVERAGE(BG357,BI357,BK357,BM357)</f>
        <v>53.370000000000005</v>
      </c>
      <c r="FU357" s="67">
        <f>IF(ISERROR(FT357/FR357),"NM",IF(OR(FT357/FR357&lt;0.5,FT357/FR357&gt;2),"NM",(FT357/FR357-1)*100))</f>
        <v>15.282427907981422</v>
      </c>
      <c r="FV357" s="72">
        <f>AVERAGE(BO357,BQ357,BS357,BU357)</f>
        <v>58.71</v>
      </c>
      <c r="FW357" s="67">
        <f>IF(ISERROR(FV357/FT357),"NM",IF(OR(FV357/FT357&lt;0.5,FV357/FT357&gt;2),"NM",(FV357/FT357-1)*100))</f>
        <v>10.005621135469367</v>
      </c>
      <c r="FX357" s="108">
        <f>AVERAGE(BW357,BY357,CA357,CC357)</f>
        <v>34.115000000000002</v>
      </c>
      <c r="FY357" s="67">
        <f>IF(ISERROR(FX357/FV357),"NM",IF(OR(FX357/FV357&lt;0.5,FX357/FV357&gt;2),"NM",(FX357/FV357-1)*100))</f>
        <v>-41.892352239822863</v>
      </c>
      <c r="FZ357" s="108">
        <f>AVERAGE(CE357,CG357,CI357,CK357)</f>
        <v>48.357500000000002</v>
      </c>
      <c r="GA357" s="67">
        <f>IF(ISERROR(FZ357/FX357),"NM",IF(OR(FZ357/FX357&lt;0.5,FZ357/FX357&gt;2),"NM",(FZ357/FX357-1)*100))</f>
        <v>41.748497728272028</v>
      </c>
      <c r="GB357" s="108">
        <f>AVERAGE(CM357,CO357,CQ357,CS357)</f>
        <v>48.717500000000001</v>
      </c>
      <c r="GC357" s="67">
        <f>IF(ISERROR(GB357/FZ357),"NM",IF(OR(GB357/FZ357&lt;0.5,GB357/FZ357&gt;2),"NM",(GB357/FZ357-1)*100))</f>
        <v>0.74445535852762923</v>
      </c>
      <c r="GD357" s="108">
        <f>AVERAGE(CU357,CW357,CY357,DA357)</f>
        <v>44.708675564681727</v>
      </c>
      <c r="GE357" s="67">
        <f>IF(ISERROR(GD357/GB357),"NM",IF(OR(GD357/GB357&lt;0.5,GD357/GB357&gt;2),"NM",(GD357/GB357-1)*100))</f>
        <v>-8.2287154211900688</v>
      </c>
      <c r="GF357" s="108">
        <f>AVERAGE(DC357,DE357,DG357,DI357)</f>
        <v>58.148867317928946</v>
      </c>
      <c r="GG357" s="67">
        <f>IF(ISERROR(GF357/GD357),"NM",IF(OR(GF357/GD357&lt;0.5,GF357/GD357&gt;2),"NM",(GF357/GD357-1)*100))</f>
        <v>30.061708568849888</v>
      </c>
      <c r="GH357" s="108">
        <f>AVERAGE(DK357,DM357,DO357,DQ357)</f>
        <v>61.55224500048412</v>
      </c>
      <c r="GI357" s="67">
        <f>IF(ISERROR(GH357/GF357),"NM",IF(OR(GH357/GF357&lt;0.5,GH357/GF357&gt;2),"NM",(GH357/GF357-1)*100))</f>
        <v>5.8528701237587466</v>
      </c>
      <c r="GJ357" s="108">
        <f>AVERAGE(DS357,DU357,DW357,DY357)</f>
        <v>61.572278536980797</v>
      </c>
      <c r="GK357" s="67">
        <f>IF(ISERROR(GJ357/GH357),"NM",IF(OR(GJ357/GH357&lt;0.5,GJ357/GH357&gt;2),"NM",(GJ357/GH357-1)*100))</f>
        <v>3.2547206842759024E-2</v>
      </c>
      <c r="GL357" s="108">
        <f>AVERAGE(EA357,EC357,EE357,EG357)</f>
        <v>67.505979637880699</v>
      </c>
      <c r="GM357" s="67">
        <f>IF(ISERROR(GL357/GJ357),"NM",IF(OR(GL357/GJ357&lt;0.5,GL357/GJ357&gt;2),"NM",(GL357/GJ357-1)*100))</f>
        <v>9.6369685220209611</v>
      </c>
      <c r="GN357" s="108">
        <f>AVERAGE(EI357,EK357,EM357,EO357)</f>
        <v>77.858654493342826</v>
      </c>
      <c r="GO357" s="67">
        <f>IF(ISERROR(GN357/GL357),"NM",IF(OR(GN357/GL357&lt;0.5,GN357/GL357&gt;2),"NM",(GN357/GL357-1)*100))</f>
        <v>15.335937513975084</v>
      </c>
      <c r="GP357" s="108">
        <f>AVERAGE(EQ357,ES357,EU357,EW357)</f>
        <v>43.908810000000003</v>
      </c>
      <c r="GQ357" s="67">
        <f>IF(ISERROR(GP357/GN357),"NM",IF(OR(GP357/GN357&lt;0.5,GP357/GN357&gt;2),"NM",(GP357/GN357-1)*100))</f>
        <v>-43.604458251003621</v>
      </c>
      <c r="GR357" s="121">
        <f>GP357*1.08-GR345</f>
        <v>46.315864800000007</v>
      </c>
      <c r="GS357" s="67">
        <f>IF(ISERROR(GR357/GP357),"NM",IF(OR(GR357/GP357&lt;0.5,GR357/GP357&gt;2),"NM",(GR357/GP357-1)*100))</f>
        <v>5.4819404124138327</v>
      </c>
      <c r="GT357" s="121">
        <f>GR357*1.08-GT345</f>
        <v>48.860201484000008</v>
      </c>
      <c r="GU357" s="67">
        <f>IF(ISERROR(GT357/GR357),"NM",IF(OR(GT357/GR357&lt;0.5,GT357/GR357&gt;2),"NM",(GT357/GR357-1)*100))</f>
        <v>5.4934452697512848</v>
      </c>
      <c r="GV357" s="121">
        <f>GT357*1.08-GV345</f>
        <v>51.550038477720015</v>
      </c>
      <c r="GW357" s="67">
        <f>IF(ISERROR(GV357/GT357),"NM",IF(OR(GV357/GT357&lt;0.5,GV357/GT357&gt;2),"NM",(GV357/GT357-1)*100))</f>
        <v>5.5051696718869225</v>
      </c>
      <c r="GX357" s="121">
        <f>GV357*1.08-GX345</f>
        <v>54.394113474687622</v>
      </c>
      <c r="GY357" s="67">
        <f>IF(ISERROR(GX357/GV357),"NM",IF(OR(GX357/GV357&lt;0.5,GX357/GV357&gt;2),"NM",(GX357/GV357-1)*100))</f>
        <v>5.5171151777060556</v>
      </c>
      <c r="GZ357" s="67">
        <f t="shared" si="1348"/>
        <v>-6.9215801748293782</v>
      </c>
      <c r="HA357" s="280"/>
      <c r="HB357" s="57"/>
      <c r="HC357"/>
      <c r="HD357"/>
      <c r="HE357"/>
      <c r="HF357"/>
      <c r="HG357"/>
      <c r="HH357"/>
    </row>
    <row r="358" spans="1:216" s="2" customFormat="1" ht="13.5" customHeight="1" x14ac:dyDescent="0.2">
      <c r="B358" s="54" t="s">
        <v>546</v>
      </c>
      <c r="C358" s="57"/>
      <c r="D358" s="63"/>
      <c r="E358" s="57"/>
      <c r="F358" s="63"/>
      <c r="G358" s="85">
        <v>50</v>
      </c>
      <c r="H358" s="63"/>
      <c r="I358" s="85">
        <v>50</v>
      </c>
      <c r="J358" s="63"/>
      <c r="K358" s="85">
        <v>50</v>
      </c>
      <c r="L358" s="63" t="str">
        <f>IF(ISERROR(K358/C358),"NM",IF(OR(K358/C358&lt;0.5,K358/C358&gt;2),"NM",(K358/C358-1)*100))</f>
        <v>NM</v>
      </c>
      <c r="M358" s="85">
        <v>50</v>
      </c>
      <c r="N358" s="63" t="str">
        <f>IF(ISERROR(M358/E358),"NM",IF(OR(M358/E358&lt;0.5,M358/E358&gt;2),"NM",(M358/E358-1)*100))</f>
        <v>NM</v>
      </c>
      <c r="O358" s="85">
        <v>50</v>
      </c>
      <c r="P358" s="63">
        <f>IF(ISERROR(O358/G358),"NM",IF(OR(O358/G358&lt;0.5,O358/G358&gt;2),"NM",(O358/G358-1)*100))</f>
        <v>0</v>
      </c>
      <c r="Q358" s="85">
        <v>50</v>
      </c>
      <c r="R358" s="63">
        <f>IF(ISERROR(Q358/I358),"NM",IF(OR(Q358/I358&lt;0.5,Q358/I358&gt;2),"NM",(Q358/I358-1)*100))</f>
        <v>0</v>
      </c>
      <c r="S358" s="85">
        <v>50</v>
      </c>
      <c r="T358" s="63">
        <f>IF(ISERROR(S358/K358),"NM",IF(OR(S358/K358&lt;0.5,S358/K358&gt;2),"NM",(S358/K358-1)*100))</f>
        <v>0</v>
      </c>
      <c r="U358" s="85">
        <v>50</v>
      </c>
      <c r="V358" s="63">
        <f>IF(ISERROR(U358/M358),"NM",IF(OR(U358/M358&lt;0.5,U358/M358&gt;2),"NM",(U358/M358-1)*100))</f>
        <v>0</v>
      </c>
      <c r="W358" s="85">
        <v>50</v>
      </c>
      <c r="X358" s="63">
        <f>IF(ISERROR(W358/O358),"NM",IF(OR(W358/O358&lt;0.5,W358/O358&gt;2),"NM",(W358/O358-1)*100))</f>
        <v>0</v>
      </c>
      <c r="Y358" s="85">
        <v>50</v>
      </c>
      <c r="Z358" s="63">
        <f>IF(ISERROR(Y358/Q358),"NM",IF(OR(Y358/Q358&lt;0.5,Y358/Q358&gt;2),"NM",(Y358/Q358-1)*100))</f>
        <v>0</v>
      </c>
      <c r="AA358" s="85">
        <v>50</v>
      </c>
      <c r="AB358" s="63">
        <f>IF(ISERROR(AA358/S358),"NM",IF(OR(AA358/S358&lt;0.5,AA358/S358&gt;2),"NM",(AA358/S358-1)*100))</f>
        <v>0</v>
      </c>
      <c r="AC358" s="85">
        <v>50</v>
      </c>
      <c r="AD358" s="63">
        <f>IF(ISERROR(AC358/U358),"NM",IF(OR(AC358/U358&lt;0.5,AC358/U358&gt;2),"NM",(AC358/U358-1)*100))</f>
        <v>0</v>
      </c>
      <c r="AE358" s="85">
        <v>50</v>
      </c>
      <c r="AF358" s="63">
        <f>IF(ISERROR(AE358/W358),"NM",IF(OR(AE358/W358&lt;0.5,AE358/W358&gt;2),"NM",(AE358/W358-1)*100))</f>
        <v>0</v>
      </c>
      <c r="AG358" s="85">
        <v>50</v>
      </c>
      <c r="AH358" s="63">
        <f>IF(ISERROR(AG358/Y358),"NM",IF(OR(AG358/Y358&lt;0.5,AG358/Y358&gt;2),"NM",(AG358/Y358-1)*100))</f>
        <v>0</v>
      </c>
      <c r="AI358" s="85">
        <v>50</v>
      </c>
      <c r="AJ358" s="63">
        <f>IF(ISERROR(AI358/AA358),"NM",IF(OR(AI358/AA358&lt;0.5,AI358/AA358&gt;2),"NM",(AI358/AA358-1)*100))</f>
        <v>0</v>
      </c>
      <c r="AK358" s="85">
        <v>50</v>
      </c>
      <c r="AL358" s="63">
        <f>IF(ISERROR(AK358/AC358),"NM",IF(OR(AK358/AC358&lt;0.5,AK358/AC358&gt;2),"NM",(AK358/AC358-1)*100))</f>
        <v>0</v>
      </c>
      <c r="AM358" s="85">
        <v>50</v>
      </c>
      <c r="AN358" s="63">
        <f>IF(ISERROR(AM358/AE358),"NM",IF(OR(AM358/AE358&lt;0.5,AM358/AE358&gt;2),"NM",(AM358/AE358-1)*100))</f>
        <v>0</v>
      </c>
      <c r="AO358" s="85">
        <v>50</v>
      </c>
      <c r="AP358" s="63">
        <f>IF(ISERROR(AO358/AG358),"NM",IF(OR(AO358/AG358&lt;0.5,AO358/AG358&gt;2),"NM",(AO358/AG358-1)*100))</f>
        <v>0</v>
      </c>
      <c r="AQ358" s="85">
        <v>50</v>
      </c>
      <c r="AR358" s="63">
        <f>IF(ISERROR(AQ358/AI358),"NM",IF(OR(AQ358/AI358&lt;0.5,AQ358/AI358&gt;2),"NM",(AQ358/AI358-1)*100))</f>
        <v>0</v>
      </c>
      <c r="AS358" s="85">
        <v>50</v>
      </c>
      <c r="AT358" s="63">
        <f>IF(ISERROR(AS358/AK358),"NM",IF(OR(AS358/AK358&lt;0.5,AS358/AK358&gt;2),"NM",(AS358/AK358-1)*100))</f>
        <v>0</v>
      </c>
      <c r="AU358" s="85">
        <v>50</v>
      </c>
      <c r="AV358" s="63">
        <f>IF(ISERROR(AU358/AM358),"NM",IF(OR(AU358/AM358&lt;0.5,AU358/AM358&gt;2),"NM",(AU358/AM358-1)*100))</f>
        <v>0</v>
      </c>
      <c r="AW358" s="85">
        <v>50</v>
      </c>
      <c r="AX358" s="63">
        <f>IF(ISERROR(AW358/AO358),"NM",IF(OR(AW358/AO358&lt;0.5,AW358/AO358&gt;2),"NM",(AW358/AO358-1)*100))</f>
        <v>0</v>
      </c>
      <c r="AY358" s="85">
        <v>50</v>
      </c>
      <c r="AZ358" s="65">
        <f>IF(ISERROR(AY358/AQ358),"NM",IF(OR(AY358/AQ358&lt;0.5,AY358/AQ358&gt;2),"NM",(AY358/AQ358-1)*100))</f>
        <v>0</v>
      </c>
      <c r="BA358" s="85">
        <v>50</v>
      </c>
      <c r="BB358" s="65">
        <f>IF(ISERROR(BA358/AS358),"NM",IF(OR(BA358/AS358&lt;0.5,BA358/AS358&gt;2),"NM",(BA358/AS358-1)*100))</f>
        <v>0</v>
      </c>
      <c r="BC358" s="85">
        <v>50</v>
      </c>
      <c r="BD358" s="65">
        <f>IF(ISERROR(BC358/AU358),"NM",IF(OR(BC358/AU358&lt;0.5,BC358/AU358&gt;2),"NM",(BC358/AU358-1)*100))</f>
        <v>0</v>
      </c>
      <c r="BE358" s="85">
        <v>50</v>
      </c>
      <c r="BF358" s="65">
        <f>IF(ISERROR(BE358/AW358),"NM",IF(OR(BE358/AW358&lt;0.5,BE358/AW358&gt;2),"NM",(BE358/AW358-1)*100))</f>
        <v>0</v>
      </c>
      <c r="BG358" s="85">
        <v>50</v>
      </c>
      <c r="BH358" s="65">
        <f>IF(ISERROR(BG358/AY358),"NM",IF(OR(BG358/AY358&lt;0.5,BG358/AY358&gt;2),"NM",(BG358/AY358-1)*100))</f>
        <v>0</v>
      </c>
      <c r="BI358" s="85">
        <v>50</v>
      </c>
      <c r="BJ358" s="65">
        <f>IF(ISERROR(BI358/BA358),"NM",IF(OR(BI358/BA358&lt;0.5,BI358/BA358&gt;2),"NM",(BI358/BA358-1)*100))</f>
        <v>0</v>
      </c>
      <c r="BK358" s="85">
        <v>50</v>
      </c>
      <c r="BL358" s="65">
        <f>IF(ISERROR(BK358/BC358),"NM",IF(OR(BK358/BC358&lt;0.5,BK358/BC358&gt;2),"NM",(BK358/BC358-1)*100))</f>
        <v>0</v>
      </c>
      <c r="BM358" s="85">
        <v>50</v>
      </c>
      <c r="BN358" s="65">
        <f>IF(ISERROR(BM358/BE358),"NM",IF(OR(BM358/BE358&lt;0.5,BM358/BE358&gt;2),"NM",(BM358/BE358-1)*100))</f>
        <v>0</v>
      </c>
      <c r="BO358" s="85">
        <v>50</v>
      </c>
      <c r="BP358" s="65">
        <f>IF(ISERROR(BO358/BG358),"NM",IF(OR(BO358/BG358&lt;0.5,BO358/BG358&gt;2),"NM",(BO358/BG358-1)*100))</f>
        <v>0</v>
      </c>
      <c r="BQ358" s="85">
        <v>50</v>
      </c>
      <c r="BR358" s="65">
        <f>IF(ISERROR(BQ358/BI358),"NM",IF(OR(BQ358/BI358&lt;0.5,BQ358/BI358&gt;2),"NM",(BQ358/BI358-1)*100))</f>
        <v>0</v>
      </c>
      <c r="BS358" s="85">
        <v>50</v>
      </c>
      <c r="BT358" s="65">
        <f>IF(ISERROR(BS358/BK358),"NM",IF(OR(BS358/BK358&lt;0.5,BS358/BK358&gt;2),"NM",(BS358/BK358-1)*100))</f>
        <v>0</v>
      </c>
      <c r="BU358" s="85">
        <v>50</v>
      </c>
      <c r="BV358" s="65">
        <f>IF(ISERROR(BU358/BM358),"NM",IF(OR(BU358/BM358&lt;0.5,BU358/BM358&gt;2),"NM",(BU358/BM358-1)*100))</f>
        <v>0</v>
      </c>
      <c r="BW358" s="85">
        <v>50</v>
      </c>
      <c r="BX358" s="65">
        <f>IF(ISERROR(BW358/BO358),"NM",IF(OR(BW358/BO358&lt;0.5,BW358/BO358&gt;2),"NM",(BW358/BO358-1)*100))</f>
        <v>0</v>
      </c>
      <c r="BY358" s="85">
        <v>50</v>
      </c>
      <c r="BZ358" s="65">
        <f>IF(ISERROR(BY358/BQ358),"NM",IF(OR(BY358/BQ358&lt;0.5,BY358/BQ358&gt;2),"NM",(BY358/BQ358-1)*100))</f>
        <v>0</v>
      </c>
      <c r="CA358" s="85">
        <v>50</v>
      </c>
      <c r="CB358" s="65">
        <f>IF(ISERROR(CA358/BS358),"NM",IF(OR(CA358/BS358&lt;0.5,CA358/BS358&gt;2),"NM",(CA358/BS358-1)*100))</f>
        <v>0</v>
      </c>
      <c r="CC358" s="85">
        <v>50</v>
      </c>
      <c r="CD358" s="65">
        <f>IF(ISERROR(CC358/BU358),"NM",IF(OR(CC358/BU358&lt;0.5,CC358/BU358&gt;2),"NM",(CC358/BU358-1)*100))</f>
        <v>0</v>
      </c>
      <c r="CE358" s="85">
        <v>50</v>
      </c>
      <c r="CF358" s="65">
        <f>IF(ISERROR(CE358/BW358),"NM",IF(OR(CE358/BW358&lt;0.5,CE358/BW358&gt;2),"NM",(CE358/BW358-1)*100))</f>
        <v>0</v>
      </c>
      <c r="CG358" s="85">
        <v>50</v>
      </c>
      <c r="CH358" s="65">
        <f>IF(ISERROR(CG358/BY358),"NM",IF(OR(CG358/BY358&lt;0.5,CG358/BY358&gt;2),"NM",(CG358/BY358-1)*100))</f>
        <v>0</v>
      </c>
      <c r="CI358" s="85">
        <v>50</v>
      </c>
      <c r="CJ358" s="65">
        <f>IF(ISERROR(CI358/CA358),"NM",IF(OR(CI358/CA358&lt;0.5,CI358/CA358&gt;2),"NM",(CI358/CA358-1)*100))</f>
        <v>0</v>
      </c>
      <c r="CK358" s="85">
        <v>50</v>
      </c>
      <c r="CL358" s="65">
        <f>IF(ISERROR(CK358/CC358),"NM",IF(OR(CK358/CC358&lt;0.5,CK358/CC358&gt;2),"NM",(CK358/CC358-1)*100))</f>
        <v>0</v>
      </c>
      <c r="CM358" s="85">
        <v>50</v>
      </c>
      <c r="CN358" s="65">
        <f>IF(ISERROR(CM358/CE358),"NM",IF(OR(CM358/CE358&lt;0.5,CM358/CE358&gt;2),"NM",(CM358/CE358-1)*100))</f>
        <v>0</v>
      </c>
      <c r="CO358" s="85">
        <v>50</v>
      </c>
      <c r="CP358" s="65">
        <f>IF(ISERROR(CO358/CG358),"NM",IF(OR(CO358/CG358&lt;0.5,CO358/CG358&gt;2),"NM",(CO358/CG358-1)*100))</f>
        <v>0</v>
      </c>
      <c r="CQ358" s="85">
        <v>50</v>
      </c>
      <c r="CR358" s="65">
        <f>IF(ISERROR(CQ358/CI358),"NM",IF(OR(CQ358/CI358&lt;0.5,CQ358/CI358&gt;2),"NM",(CQ358/CI358-1)*100))</f>
        <v>0</v>
      </c>
      <c r="CS358" s="85">
        <v>50</v>
      </c>
      <c r="CT358" s="65">
        <f>IF(ISERROR(CS358/CK358),"NM",IF(OR(CS358/CK358&lt;0.5,CS358/CK358&gt;2),"NM",(CS358/CK358-1)*100))</f>
        <v>0</v>
      </c>
      <c r="CU358" s="85">
        <v>50</v>
      </c>
      <c r="CV358" s="65">
        <f>IF(ISERROR(CU358/CM358),"NM",IF(OR(CU358/CM358&lt;0.5,CU358/CM358&gt;2),"NM",(CU358/CM358-1)*100))</f>
        <v>0</v>
      </c>
      <c r="CW358" s="85">
        <v>50</v>
      </c>
      <c r="CX358" s="65">
        <f>IF(ISERROR(CW358/CO358),"NM",IF(OR(CW358/CO358&lt;0.5,CW358/CO358&gt;2),"NM",(CW358/CO358-1)*100))</f>
        <v>0</v>
      </c>
      <c r="CY358" s="85">
        <v>50</v>
      </c>
      <c r="CZ358" s="65">
        <f>IF(ISERROR(CY358/CQ358),"NM",IF(OR(CY358/CQ358&lt;0.5,CY358/CQ358&gt;2),"NM",(CY358/CQ358-1)*100))</f>
        <v>0</v>
      </c>
      <c r="DA358" s="85">
        <v>50</v>
      </c>
      <c r="DB358" s="65">
        <f>IF(ISERROR(DA358/CS358),"NM",IF(OR(DA358/CS358&lt;0.5,DA358/CS358&gt;2),"NM",(DA358/CS358-1)*100))</f>
        <v>0</v>
      </c>
      <c r="DC358" s="85">
        <v>50</v>
      </c>
      <c r="DD358" s="65">
        <f>IF(ISERROR(DC358/CU358),"NM",IF(OR(DC358/CU358&lt;0.5,DC358/CU358&gt;2),"NM",(DC358/CU358-1)*100))</f>
        <v>0</v>
      </c>
      <c r="DE358" s="85">
        <v>50</v>
      </c>
      <c r="DF358" s="65">
        <f>IF(ISERROR(DE358/CW358),"NM",IF(OR(DE358/CW358&lt;0.5,DE358/CW358&gt;2),"NM",(DE358/CW358-1)*100))</f>
        <v>0</v>
      </c>
      <c r="DG358" s="85">
        <v>50</v>
      </c>
      <c r="DH358" s="65">
        <f>IF(ISERROR(DG358/CY358),"NM",IF(OR(DG358/CY358&lt;0.5,DG358/CY358&gt;2),"NM",(DG358/CY358-1)*100))</f>
        <v>0</v>
      </c>
      <c r="DI358" s="85">
        <v>50</v>
      </c>
      <c r="DJ358" s="65">
        <f>IF(ISERROR(DI358/DA358),"NM",IF(OR(DI358/DA358&lt;0.5,DI358/DA358&gt;2),"NM",(DI358/DA358-1)*100))</f>
        <v>0</v>
      </c>
      <c r="DK358" s="85">
        <v>50</v>
      </c>
      <c r="DL358" s="65">
        <f>IF(ISERROR(DK358/DC358),"NM",IF(OR(DK358/DC358&lt;0.5,DK358/DC358&gt;2),"NM",(DK358/DC358-1)*100))</f>
        <v>0</v>
      </c>
      <c r="DM358" s="85">
        <v>50</v>
      </c>
      <c r="DN358" s="65">
        <f>IF(ISERROR(DM358/DE358),"NM",IF(OR(DM358/DE358&lt;0.5,DM358/DE358&gt;2),"NM",(DM358/DE358-1)*100))</f>
        <v>0</v>
      </c>
      <c r="DO358" s="85">
        <v>50</v>
      </c>
      <c r="DP358" s="65">
        <f>IF(ISERROR(DO358/DG358),"NM",IF(OR(DO358/DG358&lt;0.5,DO358/DG358&gt;2),"NM",(DO358/DG358-1)*100))</f>
        <v>0</v>
      </c>
      <c r="DQ358" s="85">
        <v>50</v>
      </c>
      <c r="DR358" s="65">
        <f>IF(ISERROR(DQ358/DI358),"NM",IF(OR(DQ358/DI358&lt;0.5,DQ358/DI358&gt;2),"NM",(DQ358/DI358-1)*100))</f>
        <v>0</v>
      </c>
      <c r="DS358" s="85">
        <v>50</v>
      </c>
      <c r="DT358" s="67">
        <f>IF(ISERROR(DS358/DK358),"NM",IF(OR(DS358/DK358&lt;0.5,DS358/DK358&gt;2),"NM",(DS358/DK358-1)*100))</f>
        <v>0</v>
      </c>
      <c r="DU358" s="85">
        <v>50</v>
      </c>
      <c r="DV358" s="67">
        <f>IF(ISERROR(DU358/DM358),"NM",IF(OR(DU358/DM358&lt;0.5,DU358/DM358&gt;2),"NM",(DU358/DM358-1)*100))</f>
        <v>0</v>
      </c>
      <c r="DW358" s="85">
        <v>50</v>
      </c>
      <c r="DX358" s="67">
        <f>IF(ISERROR(DW358/DO358),"NM",IF(OR(DW358/DO358&lt;0.5,DW358/DO358&gt;2),"NM",(DW358/DO358-1)*100))</f>
        <v>0</v>
      </c>
      <c r="DY358" s="85">
        <v>50</v>
      </c>
      <c r="DZ358" s="67">
        <f>IF(ISERROR(DY358/DQ358),"NM",IF(OR(DY358/DQ358&lt;0.5,DY358/DQ358&gt;2),"NM",(DY358/DQ358-1)*100))</f>
        <v>0</v>
      </c>
      <c r="EA358" s="85">
        <v>50</v>
      </c>
      <c r="EB358" s="67">
        <f>IF(ISERROR(EA358/DS358),"NM",IF(OR(EA358/DS358&lt;0.5,EA358/DS358&gt;2),"NM",(EA358/DS358-1)*100))</f>
        <v>0</v>
      </c>
      <c r="EC358" s="85">
        <v>50</v>
      </c>
      <c r="ED358" s="65">
        <f>IF(ISERROR(EC358/DU358),"NM",IF(OR(EC358/DU358&lt;0.5,EC358/DU358&gt;2),"NM",(EC358/DU358-1)*100))</f>
        <v>0</v>
      </c>
      <c r="EE358" s="85">
        <v>50</v>
      </c>
      <c r="EF358" s="65">
        <f>IF(ISERROR(EE358/DW358),"NM",IF(OR(EE358/DW358&lt;0.5,EE358/DW358&gt;2),"NM",(EE358/DW358-1)*100))</f>
        <v>0</v>
      </c>
      <c r="EG358" s="85">
        <v>50</v>
      </c>
      <c r="EH358" s="65">
        <f>IF(ISERROR(EG358/DY358),"NM",IF(OR(EG358/DY358&lt;0.5,EG358/DY358&gt;2),"NM",(EG358/DY358-1)*100))</f>
        <v>0</v>
      </c>
      <c r="EI358" s="85">
        <v>50</v>
      </c>
      <c r="EJ358" s="65">
        <f>IF(ISERROR(EI358/EA358),"NM",IF(OR(EI358/EA358&lt;0.5,EI358/EA358&gt;2),"NM",(EI358/EA358-1)*100))</f>
        <v>0</v>
      </c>
      <c r="EK358" s="85">
        <v>50</v>
      </c>
      <c r="EL358" s="65">
        <f>IF(ISERROR(EK358/EC358),"NM",IF(OR(EK358/EC358&lt;0.5,EK358/EC358&gt;2),"NM",(EK358/EC358-1)*100))</f>
        <v>0</v>
      </c>
      <c r="EM358" s="85">
        <v>50</v>
      </c>
      <c r="EN358" s="65">
        <f>IF(ISERROR(EM358/EE358),"NM",IF(OR(EM358/EE358&lt;0.5,EM358/EE358&gt;2),"NM",(EM358/EE358-1)*100))</f>
        <v>0</v>
      </c>
      <c r="EO358" s="85">
        <v>50</v>
      </c>
      <c r="EP358" s="65">
        <f>IF(ISERROR(EO358/EG358),"NM",IF(OR(EO358/EG358&lt;0.5,EO358/EG358&gt;2),"NM",(EO358/EG358-1)*100))</f>
        <v>0</v>
      </c>
      <c r="EQ358" s="84">
        <v>50</v>
      </c>
      <c r="ER358" s="65">
        <f>IF(ISERROR(EQ358/EI358),"NM",IF(OR(EQ358/EI358&lt;0.5,EQ358/EI358&gt;2),"NM",(EQ358/EI358-1)*100))</f>
        <v>0</v>
      </c>
      <c r="ES358" s="84">
        <v>50</v>
      </c>
      <c r="ET358" s="65">
        <f>IF(ISERROR(ES358/EK358),"NM",IF(OR(ES358/EK358&lt;0.5,ES358/EK358&gt;2),"NM",(ES358/EK358-1)*100))</f>
        <v>0</v>
      </c>
      <c r="EU358" s="84">
        <v>50</v>
      </c>
      <c r="EV358" s="65">
        <f>IF(ISERROR(EU358/EM358),"NM",IF(OR(EU358/EM358&lt;0.5,EU358/EM358&gt;2),"NM",(EU358/EM358-1)*100))</f>
        <v>0</v>
      </c>
      <c r="EW358" s="84">
        <v>50</v>
      </c>
      <c r="EX358" s="65">
        <f>IF(ISERROR(EW358/EO358),"NM",IF(OR(EW358/EO358&lt;0.5,EW358/EO358&gt;2),"NM",(EW358/EO358-1)*100))</f>
        <v>0</v>
      </c>
      <c r="EY358" s="65"/>
      <c r="EZ358" s="317"/>
      <c r="FA358" s="59"/>
      <c r="FB358" s="197" t="s">
        <v>220</v>
      </c>
      <c r="FC358" s="66"/>
      <c r="FD358" s="197" t="s">
        <v>220</v>
      </c>
      <c r="FE358" s="65" t="str">
        <f>IF(ISERROR(FD358/FB358),"NM",IF(OR(FD358/FB358&lt;0.5,FD358/FB358&gt;2),"NM",(FD358/FB358-1)*100))</f>
        <v>NM</v>
      </c>
      <c r="FF358" s="84">
        <v>50</v>
      </c>
      <c r="FG358" s="65" t="str">
        <f>IF(ISERROR(FF358/FD358),"NM",IF(OR(FF358/FD358&lt;0.5,FF358/FD358&gt;2),"NM",(FF358/FD358-1)*100))</f>
        <v>NM</v>
      </c>
      <c r="FH358" s="84">
        <v>50</v>
      </c>
      <c r="FI358" s="65">
        <f>IF(ISERROR(FH358/FF358),"NM",IF(OR(FH358/FF358&lt;0.5,FH358/FF358&gt;2),"NM",(FH358/FF358-1)*100))</f>
        <v>0</v>
      </c>
      <c r="FJ358" s="84">
        <v>50</v>
      </c>
      <c r="FK358" s="65">
        <f>IF(ISERROR(FJ358/FH358),"NM",IF(OR(FJ358/FH358&lt;0.5,FJ358/FH358&gt;2),"NM",(FJ358/FH358-1)*100))</f>
        <v>0</v>
      </c>
      <c r="FL358" s="84">
        <v>50</v>
      </c>
      <c r="FM358" s="65">
        <f>IF(ISERROR(FL358/FJ358),"NM",IF(OR(FL358/FJ358&lt;0.5,FL358/FJ358&gt;2),"NM",(FL358/FJ358-1)*100))</f>
        <v>0</v>
      </c>
      <c r="FN358" s="84">
        <v>50</v>
      </c>
      <c r="FO358" s="65">
        <f>IF(ISERROR(FN358/FL358),"NM",IF(OR(FN358/FL358&lt;0.5,FN358/FL358&gt;2),"NM",(FN358/FL358-1)*100))</f>
        <v>0</v>
      </c>
      <c r="FP358" s="84">
        <v>50</v>
      </c>
      <c r="FQ358" s="65">
        <f>IF(ISERROR(FP358/FN358),"NM",IF(OR(FP358/FN358&lt;0.5,FP358/FN358&gt;2),"NM",(FP358/FN358-1)*100))</f>
        <v>0</v>
      </c>
      <c r="FR358" s="90">
        <v>50</v>
      </c>
      <c r="FS358" s="65">
        <f>IF(ISERROR(FR358/FP358),"NM",IF(OR(FR358/FP358&lt;0.5,FR358/FP358&gt;2),"NM",(FR358/FP358-1)*100))</f>
        <v>0</v>
      </c>
      <c r="FT358" s="90">
        <v>50</v>
      </c>
      <c r="FU358" s="65">
        <f>IF(ISERROR(FT358/FR358),"NM",IF(OR(FT358/FR358&lt;0.5,FT358/FR358&gt;2),"NM",(FT358/FR358-1)*100))</f>
        <v>0</v>
      </c>
      <c r="FV358" s="90">
        <v>35</v>
      </c>
      <c r="FW358" s="65">
        <f>IF(ISERROR(FV358/FT358),"NM",IF(OR(FV358/FT358&lt;0.5,FV358/FT358&gt;2),"NM",(FV358/FT358-1)*100))</f>
        <v>-30.000000000000004</v>
      </c>
      <c r="FX358" s="90">
        <f>AVERAGE(BW358,BY358,CA358,CC358)</f>
        <v>50</v>
      </c>
      <c r="FY358" s="65">
        <f>IF(ISERROR(FX358/FV358),"NM",IF(OR(FX358/FV358&lt;0.5,FX358/FV358&gt;2),"NM",(FX358/FV358-1)*100))</f>
        <v>42.857142857142861</v>
      </c>
      <c r="FZ358" s="72">
        <f>AVERAGE(CE358,CG358,CI358,CK358)</f>
        <v>50</v>
      </c>
      <c r="GA358" s="65">
        <f>IF(ISERROR(FZ358/FX358),"NM",IF(OR(FZ358/FX358&lt;0.5,FZ358/FX358&gt;2),"NM",(FZ358/FX358-1)*100))</f>
        <v>0</v>
      </c>
      <c r="GB358" s="59">
        <v>50</v>
      </c>
      <c r="GC358" s="65">
        <f>IF(ISERROR(GB358/FZ358),"NM",IF(OR(GB358/FZ358&lt;0.5,GB358/FZ358&gt;2),"NM",(GB358/FZ358-1)*100))</f>
        <v>0</v>
      </c>
      <c r="GD358" s="197">
        <v>50</v>
      </c>
      <c r="GE358" s="65">
        <f>IF(ISERROR(GD358/GB358),"NM",IF(OR(GD358/GB358&lt;0.5,GD358/GB358&gt;2),"NM",(GD358/GB358-1)*100))</f>
        <v>0</v>
      </c>
      <c r="GF358" s="197">
        <v>50</v>
      </c>
      <c r="GG358" s="65">
        <f>IF(ISERROR(GF358/GD358),"NM",IF(OR(GF358/GD358&lt;0.5,GF358/GD358&gt;2),"NM",(GF358/GD358-1)*100))</f>
        <v>0</v>
      </c>
      <c r="GH358" s="197">
        <v>50</v>
      </c>
      <c r="GI358" s="65">
        <f>IF(ISERROR(GH358/GF358),"NM",IF(OR(GH358/GF358&lt;0.5,GH358/GF358&gt;2),"NM",(GH358/GF358-1)*100))</f>
        <v>0</v>
      </c>
      <c r="GJ358" s="197">
        <v>50</v>
      </c>
      <c r="GK358" s="65">
        <f>IF(ISERROR(GJ358/GH358),"NM",IF(OR(GJ358/GH358&lt;0.5,GJ358/GH358&gt;2),"NM",(GJ358/GH358-1)*100))</f>
        <v>0</v>
      </c>
      <c r="GL358" s="197">
        <v>50</v>
      </c>
      <c r="GM358" s="67">
        <f>IF(ISERROR(GL358/GJ358),"NM",IF(OR(GL358/GJ358&lt;0.5,GL358/GJ358&gt;2),"NM",(GL358/GJ358-1)*100))</f>
        <v>0</v>
      </c>
      <c r="GN358" s="197">
        <v>50</v>
      </c>
      <c r="GO358" s="67">
        <f>IF(ISERROR(GN358/GL358),"NM",IF(OR(GN358/GL358&lt;0.5,GN358/GL358&gt;2),"NM",(GN358/GL358-1)*100))</f>
        <v>0</v>
      </c>
      <c r="GP358" s="197">
        <v>50</v>
      </c>
      <c r="GQ358" s="67">
        <f>IF(ISERROR(GP358/GN358),"NM",IF(OR(GP358/GN358&lt;0.5,GP358/GN358&gt;2),"NM",(GP358/GN358-1)*100))</f>
        <v>0</v>
      </c>
      <c r="GR358" s="85">
        <v>40</v>
      </c>
      <c r="GS358" s="67">
        <f>IF(ISERROR(GR358/GP358),"NM",IF(OR(GR358/GP358&lt;0.5,GR358/GP358&gt;2),"NM",(GR358/GP358-1)*100))</f>
        <v>-19.999999999999996</v>
      </c>
      <c r="GT358" s="85">
        <v>55</v>
      </c>
      <c r="GU358" s="67">
        <f>IF(ISERROR(GT358/GR358),"NM",IF(OR(GT358/GR358&lt;0.5,GT358/GR358&gt;2),"NM",(GT358/GR358-1)*100))</f>
        <v>37.5</v>
      </c>
      <c r="GV358" s="85">
        <v>50</v>
      </c>
      <c r="GW358" s="67">
        <f>IF(ISERROR(GV358/GT358),"NM",IF(OR(GV358/GT358&lt;0.5,GV358/GT358&gt;2),"NM",(GV358/GT358-1)*100))</f>
        <v>-9.0909090909090935</v>
      </c>
      <c r="GX358" s="85">
        <v>56</v>
      </c>
      <c r="GY358" s="67">
        <f>IF(ISERROR(GX358/GV358),"NM",IF(OR(GX358/GV358&lt;0.5,GX358/GV358&gt;2),"NM",(GX358/GV358-1)*100))</f>
        <v>12.000000000000011</v>
      </c>
      <c r="GZ358" s="67">
        <f t="shared" si="1348"/>
        <v>2.2924556626030324</v>
      </c>
      <c r="HA358" s="287"/>
      <c r="HB358" s="57"/>
      <c r="HC358"/>
      <c r="HD358"/>
      <c r="HE358"/>
      <c r="HF358"/>
      <c r="HG358"/>
      <c r="HH358"/>
    </row>
    <row r="359" spans="1:216" s="2" customFormat="1" ht="13.5" customHeight="1" x14ac:dyDescent="0.2">
      <c r="A359" s="4" t="s">
        <v>129</v>
      </c>
      <c r="B359" s="54" t="s">
        <v>283</v>
      </c>
      <c r="C359" s="57"/>
      <c r="D359" s="63"/>
      <c r="E359" s="57"/>
      <c r="F359" s="63"/>
      <c r="G359" s="88">
        <f>G356*G357</f>
        <v>40.203099999999999</v>
      </c>
      <c r="H359" s="63"/>
      <c r="I359" s="88">
        <f>I356*I357</f>
        <v>63.535679999999999</v>
      </c>
      <c r="J359" s="63"/>
      <c r="K359" s="71">
        <f>K356*K357</f>
        <v>36.064</v>
      </c>
      <c r="L359" s="63" t="str">
        <f>IF(ISERROR(K359/C359),"NM",IF(OR(K359/C359&lt;0.5,K359/C359&gt;2),"NM",(K359/C359-1)*100))</f>
        <v>NM</v>
      </c>
      <c r="M359" s="71">
        <f>M356*M357</f>
        <v>151.20000000000002</v>
      </c>
      <c r="N359" s="63" t="str">
        <f>IF(ISERROR(M359/E359),"NM",IF(OR(M359/E359&lt;0.5,M359/E359&gt;2),"NM",(M359/E359-1)*100))</f>
        <v>NM</v>
      </c>
      <c r="O359" s="71">
        <f>O356*O357</f>
        <v>71.373225000000005</v>
      </c>
      <c r="P359" s="63">
        <f>IF(ISERROR(O359/G359),"NM",IF(OR(O359/G359&lt;0.5,O359/G359&gt;2),"NM",(O359/G359-1)*100))</f>
        <v>77.531645569620267</v>
      </c>
      <c r="Q359" s="88">
        <f>Q356*Q357</f>
        <v>67.5</v>
      </c>
      <c r="R359" s="63">
        <f>IF(ISERROR(Q359/I359),"NM",IF(OR(Q359/I359&lt;0.5,Q359/I359&gt;2),"NM",(Q359/I359-1)*100))</f>
        <v>6.2395177009201719</v>
      </c>
      <c r="S359" s="88">
        <f>S356*S357</f>
        <v>132.6</v>
      </c>
      <c r="T359" s="63" t="str">
        <f>IF(ISERROR(S359/K359),"NM",IF(OR(S359/K359&lt;0.5,S359/K359&gt;2),"NM",(S359/K359-1)*100))</f>
        <v>NM</v>
      </c>
      <c r="U359" s="88">
        <f>U356*U357</f>
        <v>39.949000000000005</v>
      </c>
      <c r="V359" s="63" t="str">
        <f>IF(ISERROR(U359/M359),"NM",IF(OR(U359/M359&lt;0.5,U359/M359&gt;2),"NM",(U359/M359-1)*100))</f>
        <v>NM</v>
      </c>
      <c r="W359" s="71">
        <f>W356*W357</f>
        <v>88.38</v>
      </c>
      <c r="X359" s="63">
        <f>IF(ISERROR(W359/O359),"NM",IF(OR(W359/O359&lt;0.5,W359/O359&gt;2),"NM",(W359/O359-1)*100))</f>
        <v>23.827948085574093</v>
      </c>
      <c r="Y359" s="88">
        <f>Y356*Y357</f>
        <v>76.596000000000004</v>
      </c>
      <c r="Z359" s="63">
        <f>IF(ISERROR(Y359/Q359),"NM",IF(OR(Y359/Q359&lt;0.5,Y359/Q359&gt;2),"NM",(Y359/Q359-1)*100))</f>
        <v>13.475555555555552</v>
      </c>
      <c r="AA359" s="88">
        <f>AA356*AA357</f>
        <v>52.784999999999997</v>
      </c>
      <c r="AB359" s="63" t="str">
        <f>IF(ISERROR(AA359/S359),"NM",IF(OR(AA359/S359&lt;0.5,AA359/S359&gt;2),"NM",(AA359/S359-1)*100))</f>
        <v>NM</v>
      </c>
      <c r="AC359" s="88">
        <f>AC356*AC357</f>
        <v>88.199999999999989</v>
      </c>
      <c r="AD359" s="63" t="str">
        <f>IF(ISERROR(AC359/U359),"NM",IF(OR(AC359/U359&lt;0.5,AC359/U359&gt;2),"NM",(AC359/U359-1)*100))</f>
        <v>NM</v>
      </c>
      <c r="AE359" s="71">
        <f>AE356*AE357</f>
        <v>69.981999999999999</v>
      </c>
      <c r="AF359" s="63">
        <f>IF(ISERROR(AE359/W359),"NM",IF(OR(AE359/W359&lt;0.5,AE359/W359&gt;2),"NM",(AE359/W359-1)*100))</f>
        <v>-20.816926906539933</v>
      </c>
      <c r="AG359" s="71">
        <f>AG356*AG357</f>
        <v>111.33499999999999</v>
      </c>
      <c r="AH359" s="63">
        <f>IF(ISERROR(AG359/Y359),"NM",IF(OR(AG359/Y359&lt;0.5,AG359/Y359&gt;2),"NM",(AG359/Y359-1)*100))</f>
        <v>45.353543265966877</v>
      </c>
      <c r="AI359" s="177">
        <f>AI356*AI357</f>
        <v>127.77600000000001</v>
      </c>
      <c r="AJ359" s="63" t="str">
        <f>IF(ISERROR(AI359/AA359),"NM",IF(OR(AI359/AA359&lt;0.5,AI359/AA359&gt;2),"NM",(AI359/AA359-1)*100))</f>
        <v>NM</v>
      </c>
      <c r="AK359" s="88">
        <f>AK356*AK357</f>
        <v>50.250199999999992</v>
      </c>
      <c r="AL359" s="63">
        <f>IF(ISERROR(AK359/AC359),"NM",IF(OR(AK359/AC359&lt;0.5,AK359/AC359&gt;2),"NM",(AK359/AC359-1)*100))</f>
        <v>-43.026984126984125</v>
      </c>
      <c r="AM359" s="71">
        <f>AM356*AM357</f>
        <v>99.751739999999998</v>
      </c>
      <c r="AN359" s="63">
        <f>IF(ISERROR(AM359/AE359),"NM",IF(OR(AM359/AE359&lt;0.5,AM359/AE359&gt;2),"NM",(AM359/AE359-1)*100))</f>
        <v>42.539138635649174</v>
      </c>
      <c r="AO359" s="71">
        <f>AO356*AO357</f>
        <v>120.5676</v>
      </c>
      <c r="AP359" s="63">
        <f>IF(ISERROR(AO359/AG359),"NM",IF(OR(AO359/AG359&lt;0.5,AO359/AG359&gt;2),"NM",(AO359/AG359-1)*100))</f>
        <v>8.2926303498450658</v>
      </c>
      <c r="AQ359" s="71">
        <f>AQ356*AQ357</f>
        <v>111.70800000000001</v>
      </c>
      <c r="AR359" s="63">
        <f>IF(ISERROR(AQ359/AI359),"NM",IF(OR(AQ359/AI359&lt;0.5,AQ359/AI359&gt;2),"NM",(AQ359/AI359-1)*100))</f>
        <v>-12.575131480090151</v>
      </c>
      <c r="AS359" s="71">
        <f>AS356*AS357</f>
        <v>104.468</v>
      </c>
      <c r="AT359" s="63" t="str">
        <f>IF(ISERROR(AS359/AK359),"NM",IF(OR(AS359/AK359&lt;0.5,AS359/AK359&gt;2),"NM",(AS359/AK359-1)*100))</f>
        <v>NM</v>
      </c>
      <c r="AU359" s="71">
        <f>AU356*AU357</f>
        <v>88.62</v>
      </c>
      <c r="AV359" s="63">
        <f>IF(ISERROR(AU359/AM359),"NM",IF(OR(AU359/AM359&lt;0.5,AU359/AM359&gt;2),"NM",(AU359/AM359-1)*100))</f>
        <v>-11.159444436758692</v>
      </c>
      <c r="AW359" s="71">
        <f>AW356*AW357</f>
        <v>113.08799999999999</v>
      </c>
      <c r="AX359" s="63">
        <f>IF(ISERROR(AW359/AO359),"NM",IF(OR(AW359/AO359&lt;0.5,AW359/AO359&gt;2),"NM",(AW359/AO359-1)*100))</f>
        <v>-6.2036567037910721</v>
      </c>
      <c r="AY359" s="71">
        <f>AY356*AY357</f>
        <v>97.081339999999997</v>
      </c>
      <c r="AZ359" s="65">
        <f>IF(ISERROR(AY359/AQ359),"NM",IF(OR(AY359/AQ359&lt;0.5,AY359/AQ359&gt;2),"NM",(AY359/AQ359-1)*100))</f>
        <v>-13.093654885952677</v>
      </c>
      <c r="BA359" s="71">
        <f>BA356*BA357</f>
        <v>97.923000000000016</v>
      </c>
      <c r="BB359" s="65">
        <f>IF(ISERROR(BA359/AS359),"NM",IF(OR(BA359/AS359&lt;0.5,BA359/AS359&gt;2),"NM",(BA359/AS359-1)*100))</f>
        <v>-6.265076387027591</v>
      </c>
      <c r="BC359" s="71">
        <f>BC356*BC357</f>
        <v>133.68</v>
      </c>
      <c r="BD359" s="65">
        <f>IF(ISERROR(BC359/AU359),"NM",IF(OR(BC359/AU359&lt;0.5,BC359/AU359&gt;2),"NM",(BC359/AU359-1)*100))</f>
        <v>50.846310088016253</v>
      </c>
      <c r="BE359" s="71">
        <f>BE356*BE357</f>
        <v>145.70000000000002</v>
      </c>
      <c r="BF359" s="65">
        <f>IF(ISERROR(BE359/AW359),"NM",IF(OR(BE359/AW359&lt;0.5,BE359/AW359&gt;2),"NM",(BE359/AW359-1)*100))</f>
        <v>28.837719298245634</v>
      </c>
      <c r="BG359" s="71">
        <f>BG356*BG357</f>
        <v>239.07826</v>
      </c>
      <c r="BH359" s="65" t="str">
        <f>IF(ISERROR(BG359/AY359),"NM",IF(OR(BG359/AY359&lt;0.5,BG359/AY359&gt;2),"NM",(BG359/AY359-1)*100))</f>
        <v>NM</v>
      </c>
      <c r="BI359" s="71">
        <f>BI356*BI357</f>
        <v>104.1</v>
      </c>
      <c r="BJ359" s="65">
        <f>IF(ISERROR(BI359/BA359),"NM",IF(OR(BI359/BA359&lt;0.5,BI359/BA359&gt;2),"NM",(BI359/BA359-1)*100))</f>
        <v>6.3080175239728975</v>
      </c>
      <c r="BK359" s="71">
        <f>BK356*BK357</f>
        <v>106.86</v>
      </c>
      <c r="BL359" s="65">
        <f>IF(ISERROR(BK359/BC359),"NM",IF(OR(BK359/BC359&lt;0.5,BK359/BC359&gt;2),"NM",(BK359/BC359-1)*100))</f>
        <v>-20.062836624775592</v>
      </c>
      <c r="BM359" s="71">
        <f>BM356*BM357</f>
        <v>122.20847000000002</v>
      </c>
      <c r="BN359" s="65">
        <f>IF(ISERROR(BM359/BE359),"NM",IF(OR(BM359/BE359&lt;0.5,BM359/BE359&gt;2),"NM",(BM359/BE359-1)*100))</f>
        <v>-16.123218943033624</v>
      </c>
      <c r="BO359" s="71">
        <f>BO356*BO357</f>
        <v>787.5</v>
      </c>
      <c r="BP359" s="65" t="str">
        <f>IF(ISERROR(BO359/BG359),"NM",IF(OR(BO359/BG359&lt;0.5,BO359/BG359&gt;2),"NM",(BO359/BG359-1)*100))</f>
        <v>NM</v>
      </c>
      <c r="BQ359" s="71">
        <f>BQ356*BQ357</f>
        <v>0</v>
      </c>
      <c r="BR359" s="65" t="str">
        <f>IF(ISERROR(BQ359/BI359),"NM",IF(OR(BQ359/BI359&lt;0.5,BQ359/BI359&gt;2),"NM",(BQ359/BI359-1)*100))</f>
        <v>NM</v>
      </c>
      <c r="BS359" s="71">
        <v>683.2</v>
      </c>
      <c r="BT359" s="65" t="str">
        <f>IF(ISERROR(BS359/BK359),"NM",IF(OR(BS359/BK359&lt;0.5,BS359/BK359&gt;2),"NM",(BS359/BK359-1)*100))</f>
        <v>NM</v>
      </c>
      <c r="BU359" s="71">
        <v>683.2</v>
      </c>
      <c r="BV359" s="65" t="str">
        <f>IF(ISERROR(BU359/BM359),"NM",IF(OR(BU359/BM359&lt;0.5,BU359/BM359&gt;2),"NM",(BU359/BM359-1)*100))</f>
        <v>NM</v>
      </c>
      <c r="BW359" s="71">
        <v>0</v>
      </c>
      <c r="BX359" s="65" t="str">
        <f>IF(ISERROR(BW359/BO359),"NM",IF(OR(BW359/BO359&lt;0.5,BW359/BO359&gt;2),"NM",(BW359/BO359-1)*100))</f>
        <v>NM</v>
      </c>
      <c r="BY359" s="71">
        <v>0</v>
      </c>
      <c r="BZ359" s="65" t="str">
        <f>IF(ISERROR(BY359/BQ359),"NM",IF(OR(BY359/BQ359&lt;0.5,BY359/BQ359&gt;2),"NM",(BY359/BQ359-1)*100))</f>
        <v>NM</v>
      </c>
      <c r="CA359" s="71">
        <v>0</v>
      </c>
      <c r="CB359" s="65" t="str">
        <f>IF(ISERROR(CA359/BS359),"NM",IF(OR(CA359/BS359&lt;0.5,CA359/BS359&gt;2),"NM",(CA359/BS359-1)*100))</f>
        <v>NM</v>
      </c>
      <c r="CC359" s="71">
        <v>0</v>
      </c>
      <c r="CD359" s="65" t="str">
        <f>IF(ISERROR(CC359/BU359),"NM",IF(OR(CC359/BU359&lt;0.5,CC359/BU359&gt;2),"NM",(CC359/BU359-1)*100))</f>
        <v>NM</v>
      </c>
      <c r="CE359" s="71">
        <v>0</v>
      </c>
      <c r="CF359" s="65" t="str">
        <f>IF(ISERROR(CE359/BW359),"NM",IF(OR(CE359/BW359&lt;0.5,CE359/BW359&gt;2),"NM",(CE359/BW359-1)*100))</f>
        <v>NM</v>
      </c>
      <c r="CG359" s="71">
        <v>0</v>
      </c>
      <c r="CH359" s="65" t="str">
        <f>IF(ISERROR(CG359/BY359),"NM",IF(OR(CG359/BY359&lt;0.5,CG359/BY359&gt;2),"NM",(CG359/BY359-1)*100))</f>
        <v>NM</v>
      </c>
      <c r="CI359" s="71">
        <v>0</v>
      </c>
      <c r="CJ359" s="65" t="str">
        <f>IF(ISERROR(CI359/CA359),"NM",IF(OR(CI359/CA359&lt;0.5,CI359/CA359&gt;2),"NM",(CI359/CA359-1)*100))</f>
        <v>NM</v>
      </c>
      <c r="CK359" s="88">
        <f>CK356*CK357</f>
        <v>108.86</v>
      </c>
      <c r="CL359" s="65" t="str">
        <f>IF(ISERROR(CK359/CC359),"NM",IF(OR(CK359/CC359&lt;0.5,CK359/CC359&gt;2),"NM",(CK359/CC359-1)*100))</f>
        <v>NM</v>
      </c>
      <c r="CM359" s="88">
        <f>CM356*CM357</f>
        <v>175.02600000000001</v>
      </c>
      <c r="CN359" s="65" t="str">
        <f>IF(ISERROR(CM359/CE359),"NM",IF(OR(CM359/CE359&lt;0.5,CM359/CE359&gt;2),"NM",(CM359/CE359-1)*100))</f>
        <v>NM</v>
      </c>
      <c r="CO359" s="71">
        <f>CO356*CO357</f>
        <v>55.91</v>
      </c>
      <c r="CP359" s="65" t="str">
        <f>IF(ISERROR(CO359/CG359),"NM",IF(OR(CO359/CG359&lt;0.5,CO359/CG359&gt;2),"NM",(CO359/CG359-1)*100))</f>
        <v>NM</v>
      </c>
      <c r="CQ359" s="71">
        <f>CQ356*CQ357</f>
        <v>40</v>
      </c>
      <c r="CR359" s="65" t="str">
        <f>IF(ISERROR(CQ359/CI359),"NM",IF(OR(CQ359/CI359&lt;0.5,CQ359/CI359&gt;2),"NM",(CQ359/CI359-1)*100))</f>
        <v>NM</v>
      </c>
      <c r="CS359" s="71">
        <f>CS356*CS357</f>
        <v>38.25</v>
      </c>
      <c r="CT359" s="65" t="str">
        <f>IF(ISERROR(CS359/CK359),"NM",IF(OR(CS359/CK359&lt;0.5,CS359/CK359&gt;2),"NM",(CS359/CK359-1)*100))</f>
        <v>NM</v>
      </c>
      <c r="CU359" s="71">
        <f>CU356*CU357</f>
        <v>0</v>
      </c>
      <c r="CV359" s="65" t="str">
        <f>IF(ISERROR(CU359/CM359),"NM",IF(OR(CU359/CM359&lt;0.5,CU359/CM359&gt;2),"NM",(CU359/CM359-1)*100))</f>
        <v>NM</v>
      </c>
      <c r="CW359" s="71">
        <f>CW356*CW357</f>
        <v>0</v>
      </c>
      <c r="CX359" s="65" t="str">
        <f>IF(ISERROR(CW359/CO359),"NM",IF(OR(CW359/CO359&lt;0.5,CW359/CO359&gt;2),"NM",(CW359/CO359-1)*100))</f>
        <v>NM</v>
      </c>
      <c r="CY359" s="71">
        <f>CY356*CY357</f>
        <v>0</v>
      </c>
      <c r="CZ359" s="65" t="str">
        <f>IF(ISERROR(CY359/CQ359),"NM",IF(OR(CY359/CQ359&lt;0.5,CY359/CQ359&gt;2),"NM",(CY359/CQ359-1)*100))</f>
        <v>NM</v>
      </c>
      <c r="DA359" s="85">
        <v>100</v>
      </c>
      <c r="DB359" s="65" t="str">
        <f>IF(ISERROR(DA359/CS359),"NM",IF(OR(DA359/CS359&lt;0.5,DA359/CS359&gt;2),"NM",(DA359/CS359-1)*100))</f>
        <v>NM</v>
      </c>
      <c r="DC359" s="85">
        <v>150</v>
      </c>
      <c r="DD359" s="65" t="str">
        <f>IF(ISERROR(DC359/CU359),"NM",IF(OR(DC359/CU359&lt;0.5,DC359/CU359&gt;2),"NM",(DC359/CU359-1)*100))</f>
        <v>NM</v>
      </c>
      <c r="DE359" s="85">
        <v>129</v>
      </c>
      <c r="DF359" s="65" t="str">
        <f>IF(ISERROR(DE359/CW359),"NM",IF(OR(DE359/CW359&lt;0.5,DE359/CW359&gt;2),"NM",(DE359/CW359-1)*100))</f>
        <v>NM</v>
      </c>
      <c r="DG359" s="85">
        <v>18.5</v>
      </c>
      <c r="DH359" s="65" t="str">
        <f>IF(ISERROR(DG359/CY359),"NM",IF(OR(DG359/CY359&lt;0.5,DG359/CY359&gt;2),"NM",(DG359/CY359-1)*100))</f>
        <v>NM</v>
      </c>
      <c r="DI359" s="85">
        <v>502</v>
      </c>
      <c r="DJ359" s="65" t="str">
        <f>IF(ISERROR(DI359/DA359),"NM",IF(OR(DI359/DA359&lt;0.5,DI359/DA359&gt;2),"NM",(DI359/DA359-1)*100))</f>
        <v>NM</v>
      </c>
      <c r="DK359" s="85">
        <v>415</v>
      </c>
      <c r="DL359" s="65" t="str">
        <f>IF(ISERROR(DK359/DC359),"NM",IF(OR(DK359/DC359&lt;0.5,DK359/DC359&gt;2),"NM",(DK359/DC359-1)*100))</f>
        <v>NM</v>
      </c>
      <c r="DM359" s="85">
        <v>102.15</v>
      </c>
      <c r="DN359" s="65">
        <f>IF(ISERROR(DM359/DE359),"NM",IF(OR(DM359/DE359&lt;0.5,DM359/DE359&gt;2),"NM",(DM359/DE359-1)*100))</f>
        <v>-20.813953488372082</v>
      </c>
      <c r="DO359" s="85">
        <v>175</v>
      </c>
      <c r="DP359" s="65" t="str">
        <f>IF(ISERROR(DO359/DG359),"NM",IF(OR(DO359/DG359&lt;0.5,DO359/DG359&gt;2),"NM",(DO359/DG359-1)*100))</f>
        <v>NM</v>
      </c>
      <c r="DQ359" s="85">
        <v>510</v>
      </c>
      <c r="DR359" s="65">
        <f>IF(ISERROR(DQ359/DI359),"NM",IF(OR(DQ359/DI359&lt;0.5,DQ359/DI359&gt;2),"NM",(DQ359/DI359-1)*100))</f>
        <v>1.5936254980079667</v>
      </c>
      <c r="DS359" s="85">
        <v>600</v>
      </c>
      <c r="DT359" s="67"/>
      <c r="DU359" s="85">
        <v>233</v>
      </c>
      <c r="DV359" s="67"/>
      <c r="DW359" s="85">
        <v>233</v>
      </c>
      <c r="DX359" s="67"/>
      <c r="DY359" s="85">
        <v>234</v>
      </c>
      <c r="DZ359" s="67" t="str">
        <f>IF(ISERROR(DY359/DQ359),"NM",IF(OR(DY359/DQ359&lt;0.5,DY359/DQ359&gt;2),"NM",(DY359/DQ359-1)*100))</f>
        <v>NM</v>
      </c>
      <c r="EA359" s="85">
        <v>600</v>
      </c>
      <c r="EB359" s="67">
        <f>IF(ISERROR(EA359/DS359),"NM",IF(OR(EA359/DS359&lt;0.5,EA359/DS359&gt;2),"NM",(EA359/DS359-1)*100))</f>
        <v>0</v>
      </c>
      <c r="EC359" s="85">
        <v>400</v>
      </c>
      <c r="ED359" s="67">
        <f>IF(ISERROR(EC359/DU359),"NM",IF(OR(EC359/DU359&lt;0.5,EC359/DU359&gt;2),"NM",(EC359/DU359-1)*100))</f>
        <v>71.673819742489272</v>
      </c>
      <c r="EE359" s="85">
        <v>200</v>
      </c>
      <c r="EF359" s="67">
        <f>IF(ISERROR(EE359/DW359),"NM",IF(OR(EE359/DW359&lt;0.5,EE359/DW359&gt;2),"NM",(EE359/DW359-1)*100))</f>
        <v>-14.163090128755362</v>
      </c>
      <c r="EG359" s="85">
        <v>200</v>
      </c>
      <c r="EH359" s="67">
        <f>IF(ISERROR(EG359/DY359),"NM",IF(OR(EG359/DY359&lt;0.5,EG359/DY359&gt;2),"NM",(EG359/DY359-1)*100))</f>
        <v>-14.529914529914533</v>
      </c>
      <c r="EI359" s="85">
        <v>600</v>
      </c>
      <c r="EJ359" s="67">
        <f>IF(ISERROR(EI359/EA359),"NM",IF(OR(EI359/EA359&lt;0.5,EI359/EA359&gt;2),"NM",(EI359/EA359-1)*100))</f>
        <v>0</v>
      </c>
      <c r="EK359" s="85">
        <v>200</v>
      </c>
      <c r="EL359" s="67">
        <f>IF(ISERROR(EK359/EC359),"NM",IF(OR(EK359/EC359&lt;0.5,EK359/EC359&gt;2),"NM",(EK359/EC359-1)*100))</f>
        <v>-50</v>
      </c>
      <c r="EM359" s="85">
        <v>219</v>
      </c>
      <c r="EN359" s="67">
        <f>IF(ISERROR(EM359/EE359),"NM",IF(OR(EM359/EE359&lt;0.5,EM359/EE359&gt;2),"NM",(EM359/EE359-1)*100))</f>
        <v>9.4999999999999964</v>
      </c>
      <c r="EO359" s="85">
        <v>331</v>
      </c>
      <c r="EP359" s="67">
        <f>IF(ISERROR(EO359/EG359),"NM",IF(OR(EO359/EG359&lt;0.5,EO359/EG359&gt;2),"NM",(EO359/EG359-1)*100))</f>
        <v>65.5</v>
      </c>
      <c r="EQ359" s="85">
        <v>400</v>
      </c>
      <c r="ER359" s="67">
        <f>IF(ISERROR(EQ359/EI359),"NM",IF(OR(EQ359/EI359&lt;0.5,EQ359/EI359&gt;2),"NM",(EQ359/EI359-1)*100))</f>
        <v>-33.333333333333336</v>
      </c>
      <c r="ES359" s="85">
        <v>300</v>
      </c>
      <c r="ET359" s="67">
        <f>IF(ISERROR(ES359/EK359),"NM",IF(OR(ES359/EK359&lt;0.5,ES359/EK359&gt;2),"NM",(ES359/EK359-1)*100))</f>
        <v>50</v>
      </c>
      <c r="EU359" s="85">
        <v>250</v>
      </c>
      <c r="EV359" s="67">
        <f>IF(ISERROR(EU359/EM359),"NM",IF(OR(EU359/EM359&lt;0.5,EU359/EM359&gt;2),"NM",(EU359/EM359-1)*100))</f>
        <v>14.155251141552515</v>
      </c>
      <c r="EW359" s="85">
        <v>250</v>
      </c>
      <c r="EX359" s="67">
        <f>IF(ISERROR(EW359/EO359),"NM",IF(OR(EW359/EO359&lt;0.5,EW359/EO359&gt;2),"NM",(EW359/EO359-1)*100))</f>
        <v>-24.471299093655585</v>
      </c>
      <c r="EY359" s="67"/>
      <c r="EZ359" s="317"/>
      <c r="FA359" s="59"/>
      <c r="FB359" s="197"/>
      <c r="FC359" s="66"/>
      <c r="FD359" s="197"/>
      <c r="FE359" s="65" t="str">
        <f>IF(ISERROR(FD359/FB359),"NM",IF(OR(FD359/FB359&lt;0.5,FD359/FB359&gt;2),"NM",(FD359/FB359-1)*100))</f>
        <v>NM</v>
      </c>
      <c r="FF359" s="71">
        <f>C359+E359+G359+I359</f>
        <v>103.73877999999999</v>
      </c>
      <c r="FG359" s="65" t="str">
        <f>IF(ISERROR(FF359/FD359),"NM",IF(OR(FF359/FD359&lt;0.5,FF359/FD359&gt;2),"NM",(FF359/FD359-1)*100))</f>
        <v>NM</v>
      </c>
      <c r="FH359" s="71">
        <f>K359+M359+O359+Q359</f>
        <v>326.137225</v>
      </c>
      <c r="FI359" s="65" t="str">
        <f>IF(ISERROR(FH359/FF359),"NM",IF(OR(FH359/FF359&lt;0.5,FH359/FF359&gt;2),"NM",(FH359/FF359-1)*100))</f>
        <v>NM</v>
      </c>
      <c r="FJ359" s="71">
        <f>FJ356*FJ357</f>
        <v>374.28930000000003</v>
      </c>
      <c r="FK359" s="65">
        <f>IF(ISERROR(FJ359/FH359),"NM",IF(OR(FJ359/FH359&lt;0.5,FJ359/FH359&gt;2),"NM",(FJ359/FH359-1)*100))</f>
        <v>14.764360308762669</v>
      </c>
      <c r="FL359" s="71">
        <f>AA359+AC359+AE359+AG359</f>
        <v>322.30199999999996</v>
      </c>
      <c r="FM359" s="65">
        <f>IF(ISERROR(FL359/FJ359),"NM",IF(OR(FL359/FJ359&lt;0.5,FL359/FJ359&gt;2),"NM",(FL359/FJ359-1)*100))</f>
        <v>-13.889603576698573</v>
      </c>
      <c r="FN359" s="88">
        <f>AI359+AK359+AM359+AO359</f>
        <v>398.34554000000003</v>
      </c>
      <c r="FO359" s="65">
        <f>IF(ISERROR(FN359/FL359),"NM",IF(OR(FN359/FL359&lt;0.5,FN359/FL359&gt;2),"NM",(FN359/FL359-1)*100))</f>
        <v>23.593877791636441</v>
      </c>
      <c r="FP359" s="88">
        <f>AQ359+AS359+AU359+AW359</f>
        <v>417.88400000000001</v>
      </c>
      <c r="FQ359" s="65">
        <f>IF(ISERROR(FP359/FN359),"NM",IF(OR(FP359/FN359&lt;0.5,FP359/FN359&gt;2),"NM",(FP359/FN359-1)*100))</f>
        <v>4.9049024121118556</v>
      </c>
      <c r="FR359" s="90">
        <f>AY359+BA359+BC359+BE359</f>
        <v>474.38434000000007</v>
      </c>
      <c r="FS359" s="65">
        <f>IF(ISERROR(FR359/FP359),"NM",IF(OR(FR359/FP359&lt;0.5,FR359/FP359&gt;2),"NM",(FR359/FP359-1)*100))</f>
        <v>13.520579873840589</v>
      </c>
      <c r="FT359" s="90">
        <f>BG359+BI359+BK359+BM359</f>
        <v>572.24673000000007</v>
      </c>
      <c r="FU359" s="65">
        <f>IF(ISERROR(FT359/FR359),"NM",IF(OR(FT359/FR359&lt;0.5,FT359/FR359&gt;2),"NM",(FT359/FR359-1)*100))</f>
        <v>20.629346660136385</v>
      </c>
      <c r="FV359" s="87">
        <f>BO359+BQ359+BS359+BU359</f>
        <v>2153.9</v>
      </c>
      <c r="FW359" s="65" t="str">
        <f>IF(ISERROR(FV359/FT359),"NM",IF(OR(FV359/FT359&lt;0.5,FV359/FT359&gt;2),"NM",(FV359/FT359-1)*100))</f>
        <v>NM</v>
      </c>
      <c r="FX359" s="87">
        <f>BW359+BY359+CA359+CC359</f>
        <v>0</v>
      </c>
      <c r="FY359" s="65" t="str">
        <f>IF(ISERROR(FX359/FV359),"NM",IF(OR(FX359/FV359&lt;0.5,FX359/FV359&gt;2),"NM",(FX359/FV359-1)*100))</f>
        <v>NM</v>
      </c>
      <c r="FZ359" s="87">
        <f>CE359+CG359+CI359+CK359</f>
        <v>108.86</v>
      </c>
      <c r="GA359" s="65" t="str">
        <f>IF(ISERROR(FZ359/FX359),"NM",IF(OR(FZ359/FX359&lt;0.5,FZ359/FX359&gt;2),"NM",(FZ359/FX359-1)*100))</f>
        <v>NM</v>
      </c>
      <c r="GB359" s="87">
        <f>CM359+CO359+CQ359+CS359</f>
        <v>309.18600000000004</v>
      </c>
      <c r="GC359" s="65" t="str">
        <f>IF(ISERROR(GB359/FZ359),"NM",IF(OR(GB359/FZ359&lt;0.5,GB359/FZ359&gt;2),"NM",(GB359/FZ359-1)*100))</f>
        <v>NM</v>
      </c>
      <c r="GD359" s="87">
        <f>CU359+CW359+CY359+DA359</f>
        <v>100</v>
      </c>
      <c r="GE359" s="65" t="str">
        <f>IF(ISERROR(GD359/GB359),"NM",IF(OR(GD359/GB359&lt;0.5,GD359/GB359&gt;2),"NM",(GD359/GB359-1)*100))</f>
        <v>NM</v>
      </c>
      <c r="GF359" s="87">
        <f>DC359+DE359+DG359+DI359</f>
        <v>799.5</v>
      </c>
      <c r="GG359" s="65" t="str">
        <f>IF(ISERROR(GF359/GD359),"NM",IF(OR(GF359/GD359&lt;0.5,GF359/GD359&gt;2),"NM",(GF359/GD359-1)*100))</f>
        <v>NM</v>
      </c>
      <c r="GH359" s="87">
        <f>DK359+DM359+DO359+DQ359</f>
        <v>1202.1500000000001</v>
      </c>
      <c r="GI359" s="65">
        <f>IF(ISERROR(GH359/GF359),"NM",IF(OR(GH359/GF359&lt;0.5,GH359/GF359&gt;2),"NM",(GH359/GF359-1)*100))</f>
        <v>50.362726704190131</v>
      </c>
      <c r="GJ359" s="87">
        <f>DS359+DU359+DW359+DY359</f>
        <v>1300</v>
      </c>
      <c r="GK359" s="65">
        <f>IF(ISERROR(GJ359/GH359),"NM",IF(OR(GJ359/GH359&lt;0.5,GJ359/GH359&gt;2),"NM",(GJ359/GH359-1)*100))</f>
        <v>8.1395832466830242</v>
      </c>
      <c r="GL359" s="87">
        <f>EA359+EC359+EE359+EG359</f>
        <v>1400</v>
      </c>
      <c r="GM359" s="67">
        <f>IF(ISERROR(GL359/GJ359),"NM",IF(OR(GL359/GJ359&lt;0.5,GL359/GJ359&gt;2),"NM",(GL359/GJ359-1)*100))</f>
        <v>7.6923076923076872</v>
      </c>
      <c r="GN359" s="87">
        <f>EI359+EK359+EM359+EO359</f>
        <v>1350</v>
      </c>
      <c r="GO359" s="67">
        <f>IF(ISERROR(GN359/GL359),"NM",IF(OR(GN359/GL359&lt;0.5,GN359/GL359&gt;2),"NM",(GN359/GL359-1)*100))</f>
        <v>-3.5714285714285698</v>
      </c>
      <c r="GP359" s="87">
        <f>EQ359+ES359+EU359+EW359</f>
        <v>1200</v>
      </c>
      <c r="GQ359" s="67">
        <f>IF(ISERROR(GP359/GN359),"NM",IF(OR(GP359/GN359&lt;0.5,GP359/GN359&gt;2),"NM",(GP359/GN359-1)*100))</f>
        <v>-11.111111111111116</v>
      </c>
      <c r="GR359" s="85">
        <v>1250</v>
      </c>
      <c r="GS359" s="67">
        <f>IF(ISERROR(GR359/GP359),"NM",IF(OR(GR359/GP359&lt;0.5,GR359/GP359&gt;2),"NM",(GR359/GP359-1)*100))</f>
        <v>4.1666666666666741</v>
      </c>
      <c r="GT359" s="85">
        <v>1250</v>
      </c>
      <c r="GU359" s="67">
        <f>IF(ISERROR(GT359/GR359),"NM",IF(OR(GT359/GR359&lt;0.5,GT359/GR359&gt;2),"NM",(GT359/GR359-1)*100))</f>
        <v>0</v>
      </c>
      <c r="GV359" s="85">
        <v>1300</v>
      </c>
      <c r="GW359" s="67">
        <f>IF(ISERROR(GV359/GT359),"NM",IF(OR(GV359/GT359&lt;0.5,GV359/GT359&gt;2),"NM",(GV359/GT359-1)*100))</f>
        <v>4.0000000000000036</v>
      </c>
      <c r="GX359" s="85">
        <v>1350</v>
      </c>
      <c r="GY359" s="67">
        <f>IF(ISERROR(GX359/GV359),"NM",IF(OR(GX359/GV359&lt;0.5,GX359/GV359&gt;2),"NM",(GX359/GV359-1)*100))</f>
        <v>3.8461538461538547</v>
      </c>
      <c r="GZ359" s="67">
        <f t="shared" si="1348"/>
        <v>0</v>
      </c>
      <c r="HA359" s="280"/>
      <c r="HB359" s="57"/>
      <c r="HC359"/>
      <c r="HD359"/>
      <c r="HE359"/>
      <c r="HF359"/>
      <c r="HG359"/>
      <c r="HH359"/>
    </row>
    <row r="360" spans="1:216" s="2" customFormat="1" ht="13.5" hidden="1" customHeight="1" outlineLevel="1" x14ac:dyDescent="0.2">
      <c r="B360" s="112" t="s">
        <v>336</v>
      </c>
      <c r="C360" s="75"/>
      <c r="D360" s="102"/>
      <c r="E360" s="87"/>
      <c r="F360" s="102"/>
      <c r="G360" s="87"/>
      <c r="H360" s="102"/>
      <c r="I360" s="87"/>
      <c r="J360" s="102"/>
      <c r="K360" s="87"/>
      <c r="L360" s="102"/>
      <c r="M360" s="87"/>
      <c r="N360" s="102"/>
      <c r="O360" s="87"/>
      <c r="P360" s="102"/>
      <c r="Q360" s="87"/>
      <c r="R360" s="102"/>
      <c r="S360" s="87"/>
      <c r="T360" s="102"/>
      <c r="U360" s="87"/>
      <c r="V360" s="102"/>
      <c r="W360" s="87"/>
      <c r="X360" s="102"/>
      <c r="Y360" s="87"/>
      <c r="Z360" s="102"/>
      <c r="AA360" s="87"/>
      <c r="AB360" s="102"/>
      <c r="AC360" s="87"/>
      <c r="AD360" s="102"/>
      <c r="AE360" s="87"/>
      <c r="AF360" s="102"/>
      <c r="AG360" s="87"/>
      <c r="AH360" s="102"/>
      <c r="AI360" s="87"/>
      <c r="AJ360" s="102"/>
      <c r="AK360" s="87"/>
      <c r="AL360" s="102"/>
      <c r="AM360" s="87"/>
      <c r="AN360" s="102"/>
      <c r="AO360" s="87"/>
      <c r="AP360" s="102"/>
      <c r="AQ360" s="87"/>
      <c r="AR360" s="102"/>
      <c r="AS360" s="87"/>
      <c r="AT360" s="102"/>
      <c r="AU360" s="87"/>
      <c r="AV360" s="102"/>
      <c r="AW360" s="87"/>
      <c r="AX360" s="102"/>
      <c r="AY360" s="87">
        <f>AY412+AY347+(AW413-AY413)-AY328-AW412</f>
        <v>-42.703969999998662</v>
      </c>
      <c r="AZ360" s="106"/>
      <c r="BA360" s="87">
        <f>BA412+BA347+(AY413-BA413)-BA328-AY412</f>
        <v>-31.373880000000099</v>
      </c>
      <c r="BB360" s="106"/>
      <c r="BC360" s="87">
        <f>BC412+BC347+(BA413-BC413)-BC328-BA412</f>
        <v>-139.69341999999961</v>
      </c>
      <c r="BD360" s="106"/>
      <c r="BE360" s="87">
        <f>BE412+BE347+(BC413-BE413)-BE328-BC412</f>
        <v>-114.1919999999991</v>
      </c>
      <c r="BF360" s="106"/>
      <c r="BG360" s="87">
        <f>BG412+BG347+(BE413-BG413)-BG328-BE412</f>
        <v>-98.566080000000511</v>
      </c>
      <c r="BH360" s="106"/>
      <c r="BI360" s="87">
        <f>BI412+BI347+(BG413-BI413)-BI328-BG412</f>
        <v>-121.86098499999935</v>
      </c>
      <c r="BJ360" s="106"/>
      <c r="BK360" s="87">
        <f>BK412+BK347+(BI413-BK413)-BK328-BI412</f>
        <v>64.989159999999174</v>
      </c>
      <c r="BL360" s="106"/>
      <c r="BM360" s="87">
        <f>BM412+BM347+(BK413-BM413)-BM328-BK412</f>
        <v>-57.261350000000675</v>
      </c>
      <c r="BN360" s="106"/>
      <c r="BO360" s="87">
        <f>BO412+BO347+(BM413-BO413)-BO328-BM412</f>
        <v>-381.97816000000057</v>
      </c>
      <c r="BP360" s="106"/>
      <c r="BQ360" s="87">
        <f>BQ412+BQ347+(BO413-BQ413)-BQ328-BO412</f>
        <v>-154.75352000000021</v>
      </c>
      <c r="BR360" s="106"/>
      <c r="BS360" s="87">
        <f>BS412+BS347+(BQ413-BS413)-BS328-BQ412</f>
        <v>-716.22728000000006</v>
      </c>
      <c r="BT360" s="106"/>
      <c r="BU360" s="87">
        <f>BU412+BU347+(BS413-BU413)-BU328-BS412</f>
        <v>382.98760000000038</v>
      </c>
      <c r="BV360" s="106"/>
      <c r="BW360" s="87">
        <f>BW412+BW347+(BU413-BW413)-BW328-BU412</f>
        <v>-103.1212800000003</v>
      </c>
      <c r="BX360" s="106"/>
      <c r="BY360" s="87">
        <f>BY412+BY347+(BW413-BY413)-BY328-BW412</f>
        <v>107.89552000000003</v>
      </c>
      <c r="BZ360" s="106"/>
      <c r="CA360" s="87">
        <f>CA412+CA347+(BY413-CA413)-CA328-BY412</f>
        <v>285.97756000000027</v>
      </c>
      <c r="CB360" s="106"/>
      <c r="CC360" s="87">
        <f>CC412+CC347+(CA413-CC413)-CC328-CA412</f>
        <v>-56.800960000000487</v>
      </c>
      <c r="CD360" s="106"/>
      <c r="CE360" s="87">
        <f>CE412+CE347+(CC413-CE413)-CE328-CC412</f>
        <v>-813.91049718421709</v>
      </c>
      <c r="CF360" s="106"/>
      <c r="CG360" s="87">
        <f>CG412+CG347+(CE413-CG413)-CG328-CE412</f>
        <v>226.57332497012248</v>
      </c>
      <c r="CH360" s="106"/>
      <c r="CI360" s="87">
        <f>CI412+CI347+(CG413-CI413)-CI328-CG412</f>
        <v>70.317239246560348</v>
      </c>
      <c r="CJ360" s="106"/>
      <c r="CK360" s="87">
        <f>CK412+CK347+(CI413-CK413)-CK328-CI412</f>
        <v>143.8052010511019</v>
      </c>
      <c r="CL360" s="106"/>
      <c r="CM360" s="87">
        <f>CM412+CM347+(CK413-CM413)-CM328-CK412</f>
        <v>-194.33079999999973</v>
      </c>
      <c r="CN360" s="106"/>
      <c r="CO360" s="87">
        <f>CO412+CO347+(CM413-CO413)-CO328-CM412</f>
        <v>31.283160573741043</v>
      </c>
      <c r="CP360" s="106"/>
      <c r="CQ360" s="87">
        <f>CQ412+CQ347+(CO413-CQ413)-CQ328-CO412</f>
        <v>156.5498401002842</v>
      </c>
      <c r="CR360" s="106"/>
      <c r="CS360" s="87">
        <f>CS412+CS347+(CQ413-CS413)-CS328-CQ412</f>
        <v>-34.563650000001871</v>
      </c>
      <c r="CT360" s="106"/>
      <c r="CU360" s="87">
        <f>CU412+CU347+(CS413-CU413)-CU328-CS412</f>
        <v>-230.73720999999932</v>
      </c>
      <c r="CV360" s="106"/>
      <c r="CW360" s="87">
        <f>CW412+CW347+(CU413-CW413)-CW328-CU412</f>
        <v>182.47630000000026</v>
      </c>
      <c r="CX360" s="106"/>
      <c r="CY360" s="87">
        <f>CY412+CY347+(CW413-CY413)-CY328-CW412</f>
        <v>153.07891999999993</v>
      </c>
      <c r="CZ360" s="106"/>
      <c r="DA360" s="87">
        <f>DA412+DA347+(CY413-DA413)-DA328-CY412</f>
        <v>-724.27490000000034</v>
      </c>
      <c r="DB360" s="106"/>
      <c r="DC360" s="87">
        <f>DC412+DC347+(DA413-DC413)-DC328-DA412</f>
        <v>-574.89125000000058</v>
      </c>
      <c r="DD360" s="106"/>
      <c r="DE360" s="87">
        <f>DE412+DE347+(DC413-DE413)-DE328-DC412</f>
        <v>-380.3130000000001</v>
      </c>
      <c r="DF360" s="106"/>
      <c r="DG360" s="87">
        <f>DG412+DG347+(DE413-DG413)-DG328-DE412</f>
        <v>82.998499999999694</v>
      </c>
      <c r="DH360" s="106"/>
      <c r="DI360" s="87">
        <f>DI412+DI347+(DG413-DI413)-DI328-DG412</f>
        <v>-1431.0171900000005</v>
      </c>
      <c r="DJ360" s="106"/>
      <c r="DK360" s="87">
        <f>DK412+DK347+(DI413-DK413)-DK328-DI412</f>
        <v>-406.00964000000022</v>
      </c>
      <c r="DL360" s="106"/>
      <c r="DM360" s="87">
        <f>DM412+DM347+(DK413-DM413)-DM328-DK412</f>
        <v>272.59149999999863</v>
      </c>
      <c r="DN360" s="106"/>
      <c r="DO360" s="87">
        <f>DO412+DO347+(DM413-DO413)-DO328-DM412</f>
        <v>-719.31537000000026</v>
      </c>
      <c r="DP360" s="106"/>
      <c r="DQ360" s="87">
        <f>DQ412+DQ347+(DO413-DQ413)-DQ328-DO412</f>
        <v>-1292.4464499999995</v>
      </c>
      <c r="DR360" s="106"/>
      <c r="DS360" s="87">
        <f>DS412+DS347+(DQ413-DS413)-DS328-DQ412</f>
        <v>-546.82931000000099</v>
      </c>
      <c r="DT360" s="154"/>
      <c r="DU360" s="87">
        <f>DU412+DU347+(DS413-DU413)-DU328-DS412</f>
        <v>-373.05936999999903</v>
      </c>
      <c r="DV360" s="154"/>
      <c r="DW360" s="87">
        <f>DW412+DW347+(DU413-DW413)-DW328-DU412</f>
        <v>17.751130000000558</v>
      </c>
      <c r="DX360" s="154"/>
      <c r="DY360" s="87">
        <f>DY412+DY347+(DW413-DY413)-DY328-DW412</f>
        <v>139.9958000000006</v>
      </c>
      <c r="DZ360" s="154"/>
      <c r="EA360" s="87">
        <f>EA412+EA347+(DY413-EA413)-EA328-DY412</f>
        <v>1776.2332300000016</v>
      </c>
      <c r="EB360" s="154"/>
      <c r="EC360" s="87">
        <f>EC412+EC347+(EA413-EC413)-EC328-EA412</f>
        <v>-1336.8528499999993</v>
      </c>
      <c r="ED360" s="106"/>
      <c r="EE360" s="87">
        <f>EE412+EE347+(EC413-EE413)-EE328-EC412</f>
        <v>94.288609999999608</v>
      </c>
      <c r="EF360" s="106"/>
      <c r="EG360" s="87">
        <f>EG412+EG347+(EE413-EG413)-EG328-EE412</f>
        <v>591.49829999999929</v>
      </c>
      <c r="EH360" s="106"/>
      <c r="EI360" s="87">
        <f>EI412+EI347+(EG413-EI413)-EI328-EG412</f>
        <v>-564.85914000000048</v>
      </c>
      <c r="EJ360" s="106"/>
      <c r="EK360" s="87">
        <f>EK412+EK347+(EI413-EK413)-EK328-EI412</f>
        <v>-148.72043000000122</v>
      </c>
      <c r="EL360" s="106"/>
      <c r="EM360" s="87">
        <f>EM412+EM347+(EK413-EM413)-EM328-EK412</f>
        <v>-202.56375000000116</v>
      </c>
      <c r="EN360" s="106"/>
      <c r="EO360" s="87">
        <f>EO412+EO347+(EM413-EO413)-EO328-EM412</f>
        <v>3116.2047500000008</v>
      </c>
      <c r="EP360" s="106"/>
      <c r="EQ360" s="87">
        <f>EQ412+EQ347+(EO413-EQ413)-EQ328-EO412</f>
        <v>-348.40000000000146</v>
      </c>
      <c r="ER360" s="106"/>
      <c r="ES360" s="87">
        <f>ES412+ES347+(EQ413-ES413)-ES328-EQ412</f>
        <v>-247.68000000000029</v>
      </c>
      <c r="ET360" s="106"/>
      <c r="EU360" s="87">
        <f>EU412+EU347+(ES413-EU413)-EU328-ES412</f>
        <v>-196.9455999999991</v>
      </c>
      <c r="EV360" s="106"/>
      <c r="EW360" s="87">
        <f>EW412+EW347+(EU413-EW413)-EW328-EU412</f>
        <v>-192.85036899999977</v>
      </c>
      <c r="EX360" s="106"/>
      <c r="EY360" s="106"/>
      <c r="EZ360" s="318"/>
      <c r="FA360" s="72"/>
      <c r="FB360" s="204"/>
      <c r="FC360" s="275"/>
      <c r="FD360" s="87"/>
      <c r="FE360" s="106"/>
      <c r="FF360" s="87"/>
      <c r="FG360" s="106"/>
      <c r="FH360" s="87"/>
      <c r="FI360" s="106"/>
      <c r="FJ360" s="87"/>
      <c r="FK360" s="106"/>
      <c r="FL360" s="87"/>
      <c r="FM360" s="106"/>
      <c r="FN360" s="87"/>
      <c r="FO360" s="106"/>
      <c r="FP360" s="87"/>
      <c r="FQ360" s="106"/>
      <c r="FR360" s="87">
        <f>FR412+FR347+(FP413-FR413)-FR328-FP412</f>
        <v>-327.96327000000019</v>
      </c>
      <c r="FS360" s="106"/>
      <c r="FT360" s="87">
        <f>FT412+FT347+(FR413-FT413)-FT328-FR412</f>
        <v>-212.69925499999954</v>
      </c>
      <c r="FU360" s="106"/>
      <c r="FV360" s="87">
        <f>FV412+FV347+(FT413-FV413)-FV328-FT412</f>
        <v>-869.97136000000137</v>
      </c>
      <c r="FW360" s="106"/>
      <c r="FX360" s="87">
        <f>FX412+FX347+(FV413-FX413)-FX328-FV412</f>
        <v>233.95083999999952</v>
      </c>
      <c r="FY360" s="106"/>
      <c r="FZ360" s="87">
        <f>FZ412+FZ347+(FX413-FZ413)-FZ328-FX412</f>
        <v>-373.21473191643418</v>
      </c>
      <c r="GA360" s="106"/>
      <c r="GB360" s="87">
        <f>GB412+GB347+(FZ413-GB413)-GB328-FZ412</f>
        <v>-41.061449325976355</v>
      </c>
      <c r="GC360" s="106"/>
      <c r="GD360" s="87">
        <f>GD412+GD347+(GB413-GD413)-GD328-GB412</f>
        <v>-619.45688999999948</v>
      </c>
      <c r="GE360" s="106"/>
      <c r="GF360" s="87">
        <f>GF412+GF347+(GD413-GF413)-GF328-GD412</f>
        <v>-2303.2229399999997</v>
      </c>
      <c r="GG360" s="106"/>
      <c r="GH360" s="87">
        <f>GH412+GH347+(GF413-GH413)-GH328-GF412</f>
        <v>-2145.1799600000013</v>
      </c>
      <c r="GI360" s="106"/>
      <c r="GJ360" s="87">
        <f>GJ412+GJ347+(GH413-GJ413)-GJ328-GH412</f>
        <v>-762.14174999999886</v>
      </c>
      <c r="GK360" s="106"/>
      <c r="GL360" s="87">
        <f>GL412+GL347+(GJ413-GL413)-GL328-GJ412</f>
        <v>1125.1672900000012</v>
      </c>
      <c r="GM360" s="106"/>
      <c r="GN360" s="87">
        <f>GN412+GN347+(GL413-GN413)-GN328-GL412</f>
        <v>2200.0614300000016</v>
      </c>
      <c r="GO360" s="106"/>
      <c r="GP360" s="87">
        <f>GP412+GP347+(GN413-GP413)-GP328-GN412</f>
        <v>-985.87596900000062</v>
      </c>
      <c r="GQ360" s="106"/>
      <c r="GR360" s="87">
        <f>GR412+GR347+(GP413-GR413)-GR328-GP412</f>
        <v>-1024.2101590999991</v>
      </c>
      <c r="GS360" s="106"/>
      <c r="GT360" s="87">
        <f>GT412+GT347+(GR413-GT413)-GT328-GR412</f>
        <v>-1011.8065177655008</v>
      </c>
      <c r="GU360" s="106"/>
      <c r="GV360" s="87">
        <f>GV412+GV347+(GT413-GV413)-GV328-GT412</f>
        <v>-1048.693562421111</v>
      </c>
      <c r="GW360" s="106"/>
      <c r="GX360" s="87">
        <f>GX412+GX347+(GV413-GX413)-GX328-GV412</f>
        <v>-1084.8286968108951</v>
      </c>
      <c r="GY360" s="106"/>
      <c r="GZ360" s="154">
        <f t="shared" si="1348"/>
        <v>-186.81310137084662</v>
      </c>
      <c r="HA360" s="288"/>
      <c r="HB360" s="75"/>
      <c r="HC360"/>
      <c r="HD360"/>
      <c r="HE360"/>
      <c r="HF360"/>
      <c r="HG360"/>
      <c r="HH360"/>
    </row>
    <row r="361" spans="1:216" s="2" customFormat="1" ht="13.5" customHeight="1" collapsed="1" x14ac:dyDescent="0.2">
      <c r="B361" s="54"/>
      <c r="C361" s="57"/>
      <c r="D361" s="63"/>
      <c r="E361" s="57"/>
      <c r="F361" s="63"/>
      <c r="G361" s="88"/>
      <c r="H361" s="63"/>
      <c r="I361" s="88"/>
      <c r="J361" s="63"/>
      <c r="K361" s="71"/>
      <c r="L361" s="63"/>
      <c r="M361" s="71"/>
      <c r="N361" s="63"/>
      <c r="O361" s="71"/>
      <c r="P361" s="63"/>
      <c r="Q361" s="88"/>
      <c r="R361" s="63"/>
      <c r="S361" s="88"/>
      <c r="T361" s="63"/>
      <c r="U361" s="88"/>
      <c r="V361" s="63"/>
      <c r="W361" s="71"/>
      <c r="X361" s="63"/>
      <c r="Y361" s="71"/>
      <c r="Z361" s="63"/>
      <c r="AA361" s="88"/>
      <c r="AB361" s="63"/>
      <c r="AC361" s="88"/>
      <c r="AD361" s="63"/>
      <c r="AE361" s="71"/>
      <c r="AF361" s="63"/>
      <c r="AG361" s="71"/>
      <c r="AH361" s="63"/>
      <c r="AI361" s="177"/>
      <c r="AJ361" s="63"/>
      <c r="AK361" s="88"/>
      <c r="AL361" s="63"/>
      <c r="AM361" s="71"/>
      <c r="AN361" s="63"/>
      <c r="AO361" s="71"/>
      <c r="AP361" s="63"/>
      <c r="AQ361" s="71"/>
      <c r="AR361" s="63"/>
      <c r="AS361" s="71"/>
      <c r="AT361" s="63"/>
      <c r="AU361" s="71"/>
      <c r="AV361" s="63"/>
      <c r="AW361" s="71"/>
      <c r="AX361" s="63"/>
      <c r="AY361" s="71"/>
      <c r="AZ361" s="65"/>
      <c r="BA361" s="71"/>
      <c r="BB361" s="65"/>
      <c r="BC361" s="71"/>
      <c r="BD361" s="65"/>
      <c r="BE361" s="71"/>
      <c r="BF361" s="65"/>
      <c r="BG361" s="71"/>
      <c r="BH361" s="65"/>
      <c r="BI361" s="71"/>
      <c r="BJ361" s="65"/>
      <c r="BK361" s="71"/>
      <c r="BL361" s="65"/>
      <c r="BM361" s="71"/>
      <c r="BN361" s="65"/>
      <c r="BO361" s="71"/>
      <c r="BP361" s="65"/>
      <c r="BQ361" s="71"/>
      <c r="BR361" s="65"/>
      <c r="BS361" s="71"/>
      <c r="BT361" s="65"/>
      <c r="BU361" s="71"/>
      <c r="BV361" s="65"/>
      <c r="BW361" s="71"/>
      <c r="BX361" s="65"/>
      <c r="BY361" s="71"/>
      <c r="BZ361" s="65"/>
      <c r="CA361" s="71"/>
      <c r="CB361" s="65"/>
      <c r="CC361" s="71"/>
      <c r="CD361" s="65"/>
      <c r="CE361" s="71"/>
      <c r="CF361" s="65"/>
      <c r="CG361" s="71"/>
      <c r="CH361" s="65"/>
      <c r="CI361" s="71"/>
      <c r="CJ361" s="65"/>
      <c r="CK361" s="71"/>
      <c r="CL361" s="65"/>
      <c r="CM361" s="71"/>
      <c r="CN361" s="65"/>
      <c r="CO361" s="71"/>
      <c r="CP361" s="65"/>
      <c r="CQ361" s="71"/>
      <c r="CR361" s="65"/>
      <c r="CS361" s="71"/>
      <c r="CT361" s="65"/>
      <c r="CU361" s="71"/>
      <c r="CV361" s="65"/>
      <c r="CW361" s="71"/>
      <c r="CX361" s="65"/>
      <c r="CY361" s="71"/>
      <c r="CZ361" s="65"/>
      <c r="DA361" s="71"/>
      <c r="DB361" s="65"/>
      <c r="DC361" s="71"/>
      <c r="DD361" s="65"/>
      <c r="DE361" s="71"/>
      <c r="DF361" s="65"/>
      <c r="DG361" s="71"/>
      <c r="DH361" s="65"/>
      <c r="DI361" s="71"/>
      <c r="DJ361" s="65"/>
      <c r="DK361" s="71"/>
      <c r="DL361" s="65"/>
      <c r="DM361" s="71"/>
      <c r="DN361" s="65"/>
      <c r="DO361" s="71"/>
      <c r="DP361" s="65"/>
      <c r="DQ361" s="71"/>
      <c r="DR361" s="65"/>
      <c r="DS361" s="71"/>
      <c r="DT361" s="67"/>
      <c r="DU361" s="71"/>
      <c r="DV361" s="67"/>
      <c r="DW361" s="71"/>
      <c r="DX361" s="67"/>
      <c r="DY361" s="71"/>
      <c r="DZ361" s="67"/>
      <c r="EA361" s="71"/>
      <c r="EB361" s="67"/>
      <c r="EC361" s="85"/>
      <c r="ED361" s="65"/>
      <c r="EE361" s="85"/>
      <c r="EF361" s="65"/>
      <c r="EG361" s="85"/>
      <c r="EH361" s="65"/>
      <c r="EI361" s="85"/>
      <c r="EJ361" s="65"/>
      <c r="EK361" s="85"/>
      <c r="EL361" s="65"/>
      <c r="EM361" s="85"/>
      <c r="EN361" s="65"/>
      <c r="EO361" s="85"/>
      <c r="EP361" s="65"/>
      <c r="EQ361" s="84"/>
      <c r="ER361" s="65"/>
      <c r="ES361" s="84"/>
      <c r="ET361" s="65"/>
      <c r="EU361" s="84"/>
      <c r="EV361" s="65"/>
      <c r="EW361" s="84"/>
      <c r="EX361" s="65"/>
      <c r="EY361" s="65"/>
      <c r="EZ361" s="317"/>
      <c r="FA361" s="59"/>
      <c r="FB361" s="197"/>
      <c r="FC361" s="66"/>
      <c r="FD361" s="197"/>
      <c r="FE361" s="65"/>
      <c r="FF361" s="71"/>
      <c r="FG361" s="65"/>
      <c r="FH361" s="71"/>
      <c r="FI361" s="65"/>
      <c r="FJ361" s="71"/>
      <c r="FK361" s="65"/>
      <c r="FL361" s="88"/>
      <c r="FM361" s="65"/>
      <c r="FN361" s="88"/>
      <c r="FO361" s="65"/>
      <c r="FP361" s="88"/>
      <c r="FQ361" s="65"/>
      <c r="FR361" s="90"/>
      <c r="FS361" s="65"/>
      <c r="FT361" s="90"/>
      <c r="FU361" s="65"/>
      <c r="FV361" s="90"/>
      <c r="FW361" s="65"/>
      <c r="FX361" s="90"/>
      <c r="FY361" s="65"/>
      <c r="FZ361" s="90"/>
      <c r="GA361" s="65"/>
      <c r="GB361" s="90"/>
      <c r="GC361" s="65"/>
      <c r="GD361" s="90"/>
      <c r="GE361" s="65"/>
      <c r="GF361" s="90"/>
      <c r="GG361" s="65"/>
      <c r="GH361" s="90"/>
      <c r="GI361" s="65"/>
      <c r="GJ361" s="90"/>
      <c r="GK361" s="65"/>
      <c r="GL361" s="90"/>
      <c r="GM361" s="65"/>
      <c r="GN361" s="90"/>
      <c r="GO361" s="65"/>
      <c r="GP361" s="90"/>
      <c r="GQ361" s="65"/>
      <c r="GR361" s="84"/>
      <c r="GS361" s="65"/>
      <c r="GT361" s="84"/>
      <c r="GU361" s="65"/>
      <c r="GV361" s="84"/>
      <c r="GW361" s="65"/>
      <c r="GX361" s="84"/>
      <c r="GY361" s="65"/>
      <c r="GZ361" s="67" t="str">
        <f t="shared" si="1348"/>
        <v/>
      </c>
      <c r="HA361" s="280"/>
      <c r="HB361" s="57"/>
      <c r="HC361"/>
      <c r="HD361"/>
      <c r="HE361"/>
      <c r="HF361"/>
      <c r="HG361"/>
      <c r="HH361"/>
    </row>
    <row r="362" spans="1:216" s="2" customFormat="1" ht="13.5" customHeight="1" x14ac:dyDescent="0.2">
      <c r="B362" s="205" t="s">
        <v>452</v>
      </c>
      <c r="C362" s="57"/>
      <c r="D362" s="63"/>
      <c r="E362" s="57"/>
      <c r="F362" s="63"/>
      <c r="G362" s="88"/>
      <c r="H362" s="63"/>
      <c r="I362" s="88"/>
      <c r="J362" s="63"/>
      <c r="K362" s="71"/>
      <c r="L362" s="63"/>
      <c r="M362" s="71"/>
      <c r="N362" s="63"/>
      <c r="O362" s="71"/>
      <c r="P362" s="63"/>
      <c r="Q362" s="88"/>
      <c r="R362" s="63"/>
      <c r="S362" s="88"/>
      <c r="T362" s="63"/>
      <c r="U362" s="88"/>
      <c r="V362" s="63"/>
      <c r="W362" s="71"/>
      <c r="X362" s="63"/>
      <c r="Y362" s="71"/>
      <c r="Z362" s="63"/>
      <c r="AA362" s="88"/>
      <c r="AB362" s="63"/>
      <c r="AC362" s="88"/>
      <c r="AD362" s="63"/>
      <c r="AE362" s="71"/>
      <c r="AF362" s="63"/>
      <c r="AG362" s="71"/>
      <c r="AH362" s="63"/>
      <c r="AI362" s="177"/>
      <c r="AJ362" s="63"/>
      <c r="AK362" s="88"/>
      <c r="AL362" s="63"/>
      <c r="AM362" s="71"/>
      <c r="AN362" s="63"/>
      <c r="AO362" s="71"/>
      <c r="AP362" s="63"/>
      <c r="AQ362" s="71"/>
      <c r="AR362" s="63"/>
      <c r="AS362" s="71"/>
      <c r="AT362" s="63"/>
      <c r="AU362" s="71"/>
      <c r="AV362" s="63"/>
      <c r="AW362" s="71"/>
      <c r="AX362" s="63"/>
      <c r="AY362" s="71"/>
      <c r="AZ362" s="65"/>
      <c r="BA362" s="71"/>
      <c r="BB362" s="65"/>
      <c r="BC362" s="71"/>
      <c r="BD362" s="65"/>
      <c r="BE362" s="71"/>
      <c r="BF362" s="65"/>
      <c r="BG362" s="71"/>
      <c r="BH362" s="65"/>
      <c r="BI362" s="71"/>
      <c r="BJ362" s="65"/>
      <c r="BK362" s="71"/>
      <c r="BL362" s="65"/>
      <c r="BM362" s="71"/>
      <c r="BN362" s="65"/>
      <c r="BO362" s="71"/>
      <c r="BP362" s="65"/>
      <c r="BQ362" s="71"/>
      <c r="BR362" s="65"/>
      <c r="BS362" s="71"/>
      <c r="BT362" s="65"/>
      <c r="BU362" s="71"/>
      <c r="BV362" s="65"/>
      <c r="BW362" s="71"/>
      <c r="BX362" s="65"/>
      <c r="BY362" s="71"/>
      <c r="BZ362" s="65"/>
      <c r="CA362" s="71"/>
      <c r="CB362" s="65"/>
      <c r="CC362" s="71"/>
      <c r="CD362" s="65"/>
      <c r="CE362" s="71"/>
      <c r="CF362" s="65"/>
      <c r="CG362" s="71"/>
      <c r="CH362" s="65"/>
      <c r="CI362" s="71"/>
      <c r="CJ362" s="65"/>
      <c r="CK362" s="71"/>
      <c r="CL362" s="65"/>
      <c r="CM362" s="71"/>
      <c r="CN362" s="65"/>
      <c r="CO362" s="71"/>
      <c r="CP362" s="65"/>
      <c r="CQ362" s="71"/>
      <c r="CR362" s="65"/>
      <c r="CS362" s="71"/>
      <c r="CT362" s="65"/>
      <c r="CU362" s="71"/>
      <c r="CV362" s="65"/>
      <c r="CW362" s="71"/>
      <c r="CX362" s="65"/>
      <c r="CY362" s="71"/>
      <c r="CZ362" s="65"/>
      <c r="DA362" s="71"/>
      <c r="DB362" s="65"/>
      <c r="DC362" s="71"/>
      <c r="DD362" s="65"/>
      <c r="DE362" s="71"/>
      <c r="DF362" s="65"/>
      <c r="DG362" s="71"/>
      <c r="DH362" s="65"/>
      <c r="DI362" s="71"/>
      <c r="DJ362" s="65"/>
      <c r="DK362" s="71"/>
      <c r="DL362" s="65"/>
      <c r="DM362" s="71"/>
      <c r="DN362" s="65"/>
      <c r="DO362" s="71"/>
      <c r="DP362" s="65"/>
      <c r="DQ362" s="71"/>
      <c r="DR362" s="65"/>
      <c r="DS362" s="71"/>
      <c r="DT362" s="67"/>
      <c r="DU362" s="71"/>
      <c r="DV362" s="67"/>
      <c r="DW362" s="71"/>
      <c r="DX362" s="67"/>
      <c r="DY362" s="71"/>
      <c r="DZ362" s="67"/>
      <c r="EA362" s="71"/>
      <c r="EB362" s="67"/>
      <c r="EC362" s="85"/>
      <c r="ED362" s="65"/>
      <c r="EE362" s="85"/>
      <c r="EF362" s="65"/>
      <c r="EG362" s="85"/>
      <c r="EH362" s="65"/>
      <c r="EI362" s="85"/>
      <c r="EJ362" s="65"/>
      <c r="EK362" s="85"/>
      <c r="EL362" s="65"/>
      <c r="EM362" s="85"/>
      <c r="EN362" s="65"/>
      <c r="EO362" s="85"/>
      <c r="EP362" s="65"/>
      <c r="EQ362" s="84"/>
      <c r="ER362" s="65"/>
      <c r="ES362" s="84"/>
      <c r="ET362" s="65"/>
      <c r="EU362" s="84"/>
      <c r="EV362" s="65"/>
      <c r="EW362" s="84"/>
      <c r="EX362" s="65"/>
      <c r="EY362" s="65"/>
      <c r="EZ362" s="317"/>
      <c r="FA362" s="59"/>
      <c r="FB362" s="197"/>
      <c r="FC362" s="66"/>
      <c r="FD362" s="197"/>
      <c r="FE362" s="65"/>
      <c r="FF362" s="71"/>
      <c r="FG362" s="65"/>
      <c r="FH362" s="71"/>
      <c r="FI362" s="65"/>
      <c r="FJ362" s="71"/>
      <c r="FK362" s="65"/>
      <c r="FL362" s="71"/>
      <c r="FM362" s="65"/>
      <c r="FN362" s="71"/>
      <c r="FO362" s="65"/>
      <c r="FP362" s="71"/>
      <c r="FQ362" s="65"/>
      <c r="FR362" s="90"/>
      <c r="FS362" s="65"/>
      <c r="FT362" s="90"/>
      <c r="FU362" s="65"/>
      <c r="FV362" s="90"/>
      <c r="FW362" s="65"/>
      <c r="FX362" s="90"/>
      <c r="FY362" s="65"/>
      <c r="FZ362" s="90"/>
      <c r="GA362" s="65"/>
      <c r="GB362" s="90"/>
      <c r="GC362" s="65"/>
      <c r="GD362" s="90"/>
      <c r="GE362" s="65"/>
      <c r="GF362" s="90"/>
      <c r="GG362" s="65"/>
      <c r="GH362" s="90"/>
      <c r="GI362" s="65"/>
      <c r="GJ362" s="90"/>
      <c r="GK362" s="65"/>
      <c r="GL362" s="90"/>
      <c r="GM362" s="65"/>
      <c r="GN362" s="90"/>
      <c r="GO362" s="65"/>
      <c r="GP362" s="90"/>
      <c r="GQ362" s="65"/>
      <c r="GR362" s="84"/>
      <c r="GS362" s="65"/>
      <c r="GT362" s="84"/>
      <c r="GU362" s="65"/>
      <c r="GV362" s="84"/>
      <c r="GW362" s="65"/>
      <c r="GX362" s="84"/>
      <c r="GY362" s="65"/>
      <c r="GZ362" s="67" t="str">
        <f t="shared" si="1348"/>
        <v/>
      </c>
      <c r="HA362" s="280"/>
      <c r="HB362" s="57"/>
      <c r="HC362"/>
      <c r="HD362"/>
      <c r="HE362"/>
      <c r="HF362"/>
      <c r="HG362"/>
      <c r="HH362"/>
    </row>
    <row r="363" spans="1:216" s="2" customFormat="1" ht="13.5" customHeight="1" x14ac:dyDescent="0.2">
      <c r="B363" s="205" t="s">
        <v>453</v>
      </c>
      <c r="C363" s="57"/>
      <c r="D363" s="63"/>
      <c r="E363" s="57"/>
      <c r="F363" s="63"/>
      <c r="G363" s="88"/>
      <c r="H363" s="63"/>
      <c r="I363" s="88"/>
      <c r="J363" s="63"/>
      <c r="K363" s="71"/>
      <c r="L363" s="63"/>
      <c r="M363" s="71"/>
      <c r="N363" s="63"/>
      <c r="O363" s="71"/>
      <c r="P363" s="63"/>
      <c r="Q363" s="88"/>
      <c r="R363" s="63"/>
      <c r="S363" s="88"/>
      <c r="T363" s="63"/>
      <c r="U363" s="88"/>
      <c r="V363" s="63"/>
      <c r="W363" s="71"/>
      <c r="X363" s="63"/>
      <c r="Y363" s="71"/>
      <c r="Z363" s="63"/>
      <c r="AA363" s="88"/>
      <c r="AB363" s="63"/>
      <c r="AC363" s="88"/>
      <c r="AD363" s="63"/>
      <c r="AE363" s="71"/>
      <c r="AF363" s="63"/>
      <c r="AG363" s="71"/>
      <c r="AH363" s="63"/>
      <c r="AI363" s="177"/>
      <c r="AJ363" s="63"/>
      <c r="AK363" s="88"/>
      <c r="AL363" s="63"/>
      <c r="AM363" s="71"/>
      <c r="AN363" s="63"/>
      <c r="AO363" s="71"/>
      <c r="AP363" s="63"/>
      <c r="AQ363" s="71"/>
      <c r="AR363" s="63"/>
      <c r="AS363" s="71"/>
      <c r="AT363" s="63"/>
      <c r="AU363" s="71"/>
      <c r="AV363" s="63"/>
      <c r="AW363" s="71"/>
      <c r="AX363" s="63"/>
      <c r="AY363" s="71"/>
      <c r="AZ363" s="65"/>
      <c r="BA363" s="71"/>
      <c r="BB363" s="65"/>
      <c r="BC363" s="71"/>
      <c r="BD363" s="65"/>
      <c r="BE363" s="71"/>
      <c r="BF363" s="65"/>
      <c r="BG363" s="71"/>
      <c r="BH363" s="65"/>
      <c r="BI363" s="71"/>
      <c r="BJ363" s="65"/>
      <c r="BK363" s="71"/>
      <c r="BL363" s="65"/>
      <c r="BM363" s="71"/>
      <c r="BN363" s="65"/>
      <c r="BO363" s="71"/>
      <c r="BP363" s="65"/>
      <c r="BQ363" s="71"/>
      <c r="BR363" s="65"/>
      <c r="BS363" s="71"/>
      <c r="BT363" s="65"/>
      <c r="BU363" s="71"/>
      <c r="BV363" s="65"/>
      <c r="BW363" s="71"/>
      <c r="BX363" s="65"/>
      <c r="BY363" s="71"/>
      <c r="BZ363" s="65"/>
      <c r="CA363" s="71"/>
      <c r="CB363" s="65"/>
      <c r="CC363" s="71"/>
      <c r="CD363" s="65"/>
      <c r="CE363" s="71"/>
      <c r="CF363" s="65"/>
      <c r="CG363" s="71"/>
      <c r="CH363" s="65"/>
      <c r="CI363" s="71"/>
      <c r="CJ363" s="65"/>
      <c r="CK363" s="71"/>
      <c r="CL363" s="65"/>
      <c r="CM363" s="71"/>
      <c r="CN363" s="65"/>
      <c r="CO363" s="71"/>
      <c r="CP363" s="65"/>
      <c r="CQ363" s="71"/>
      <c r="CR363" s="65"/>
      <c r="CS363" s="71"/>
      <c r="CT363" s="65"/>
      <c r="CU363" s="71"/>
      <c r="CV363" s="65"/>
      <c r="CW363" s="71"/>
      <c r="CX363" s="65"/>
      <c r="CY363" s="71"/>
      <c r="CZ363" s="65"/>
      <c r="DA363" s="71"/>
      <c r="DB363" s="65"/>
      <c r="DC363" s="71"/>
      <c r="DD363" s="65"/>
      <c r="DE363" s="71"/>
      <c r="DF363" s="65"/>
      <c r="DG363" s="71"/>
      <c r="DH363" s="65"/>
      <c r="DI363" s="71"/>
      <c r="DJ363" s="65"/>
      <c r="DK363" s="71"/>
      <c r="DL363" s="65"/>
      <c r="DM363" s="71"/>
      <c r="DN363" s="65"/>
      <c r="DO363" s="71"/>
      <c r="DP363" s="65"/>
      <c r="DQ363" s="71"/>
      <c r="DR363" s="65"/>
      <c r="DS363" s="71"/>
      <c r="DT363" s="67"/>
      <c r="DU363" s="71"/>
      <c r="DV363" s="67"/>
      <c r="DW363" s="71"/>
      <c r="DX363" s="67"/>
      <c r="DY363" s="71"/>
      <c r="DZ363" s="67"/>
      <c r="EA363" s="71"/>
      <c r="EB363" s="67"/>
      <c r="EC363" s="85"/>
      <c r="ED363" s="65"/>
      <c r="EE363" s="85"/>
      <c r="EF363" s="65"/>
      <c r="EG363" s="85"/>
      <c r="EH363" s="65"/>
      <c r="EI363" s="85"/>
      <c r="EJ363" s="65"/>
      <c r="EK363" s="85"/>
      <c r="EL363" s="65"/>
      <c r="EM363" s="85"/>
      <c r="EN363" s="65"/>
      <c r="EO363" s="85"/>
      <c r="EP363" s="65"/>
      <c r="EQ363" s="84"/>
      <c r="ER363" s="65"/>
      <c r="ES363" s="84"/>
      <c r="ET363" s="65"/>
      <c r="EU363" s="84"/>
      <c r="EV363" s="65"/>
      <c r="EW363" s="84"/>
      <c r="EX363" s="65"/>
      <c r="EY363" s="65"/>
      <c r="EZ363" s="317"/>
      <c r="FA363" s="59"/>
      <c r="FB363" s="197"/>
      <c r="FC363" s="66"/>
      <c r="FD363" s="197"/>
      <c r="FE363" s="65"/>
      <c r="FF363" s="71"/>
      <c r="FG363" s="65"/>
      <c r="FH363" s="71"/>
      <c r="FI363" s="65"/>
      <c r="FJ363" s="71"/>
      <c r="FK363" s="65"/>
      <c r="FL363" s="71"/>
      <c r="FM363" s="65"/>
      <c r="FN363" s="71"/>
      <c r="FO363" s="65"/>
      <c r="FP363" s="71"/>
      <c r="FQ363" s="65"/>
      <c r="FR363" s="90"/>
      <c r="FS363" s="65"/>
      <c r="FT363" s="90"/>
      <c r="FU363" s="65"/>
      <c r="FV363" s="90"/>
      <c r="FW363" s="65"/>
      <c r="FX363" s="90"/>
      <c r="FY363" s="65"/>
      <c r="FZ363" s="90"/>
      <c r="GA363" s="65"/>
      <c r="GB363" s="90"/>
      <c r="GC363" s="65"/>
      <c r="GD363" s="90"/>
      <c r="GE363" s="65"/>
      <c r="GF363" s="90"/>
      <c r="GG363" s="65"/>
      <c r="GH363" s="3"/>
      <c r="GI363" s="65"/>
      <c r="GJ363" s="3"/>
      <c r="GK363" s="65"/>
      <c r="GL363" s="3"/>
      <c r="GM363" s="65"/>
      <c r="GN363" s="3"/>
      <c r="GO363" s="65"/>
      <c r="GP363" s="3"/>
      <c r="GQ363" s="65"/>
      <c r="GR363" s="84"/>
      <c r="GS363" s="65"/>
      <c r="GT363" s="84"/>
      <c r="GU363" s="65"/>
      <c r="GV363" s="84"/>
      <c r="GW363" s="65"/>
      <c r="GX363" s="84"/>
      <c r="GY363" s="65"/>
      <c r="GZ363" s="67" t="str">
        <f t="shared" si="1348"/>
        <v/>
      </c>
      <c r="HA363" s="280"/>
      <c r="HB363" s="57"/>
      <c r="HC363"/>
      <c r="HD363"/>
      <c r="HE363"/>
      <c r="HF363"/>
      <c r="HG363"/>
      <c r="HH363"/>
    </row>
    <row r="364" spans="1:216" s="2" customFormat="1" ht="13.5" customHeight="1" x14ac:dyDescent="0.2">
      <c r="B364" s="21" t="s">
        <v>262</v>
      </c>
      <c r="C364" s="88">
        <f>(C347+C359)/C314*100</f>
        <v>12.508632075471695</v>
      </c>
      <c r="D364" s="63"/>
      <c r="E364" s="88">
        <f>(E347+E359)/E314*100</f>
        <v>14.001822981366463</v>
      </c>
      <c r="F364" s="63"/>
      <c r="G364" s="88">
        <f>(G347+G359)/G314*100</f>
        <v>37.037502951593872</v>
      </c>
      <c r="H364" s="63"/>
      <c r="I364" s="88">
        <f>(I347+I359)/I314*100</f>
        <v>51.206610119047625</v>
      </c>
      <c r="J364" s="63"/>
      <c r="K364" s="88">
        <f>(K347+K359)/K314*100</f>
        <v>33.135257627118641</v>
      </c>
      <c r="L364" s="66" t="str">
        <f>IF(ISERROR(K364/C364),"NM",IF(OR(K364/C364&lt;0.5,K364/C364&gt;2),"NM",(K364/C364-1)*100))</f>
        <v>NM</v>
      </c>
      <c r="M364" s="88">
        <f>(M347+M359)/M314*100</f>
        <v>100.26612994350283</v>
      </c>
      <c r="N364" s="66" t="str">
        <f>IF(ISERROR(M364/E364),"NM",IF(OR(M364/E364&lt;0.5,M364/E364&gt;2),"NM",(M364/E364-1)*100))</f>
        <v>NM</v>
      </c>
      <c r="O364" s="88">
        <f>(O347+O359)/O314*100</f>
        <v>53.040606307775981</v>
      </c>
      <c r="P364" s="66">
        <f>IF(ISERROR(O364/G364),"NM",IF(OR(O364/G364&lt;0.5,O364/G364&gt;2),"NM",(O364/G364-1)*100))</f>
        <v>43.207835520384165</v>
      </c>
      <c r="Q364" s="88">
        <f>(Q347+Q359)/Q314*100</f>
        <v>51.417994505494505</v>
      </c>
      <c r="R364" s="66">
        <f>IF(ISERROR(Q364/I364),"NM",IF(OR(Q364/I364&lt;0.5,Q364/I364&gt;2),"NM",(Q364/I364-1)*100))</f>
        <v>0.41280683481184077</v>
      </c>
      <c r="S364" s="88">
        <f>(S347+S359)/S314*100</f>
        <v>82.542760416666667</v>
      </c>
      <c r="T364" s="66" t="str">
        <f>IF(ISERROR(S364/K364),"NM",IF(OR(S364/K364&lt;0.5,S364/K364&gt;2),"NM",(S364/K364-1)*100))</f>
        <v>NM</v>
      </c>
      <c r="U364" s="88">
        <f>(U347+U359)/U314*100</f>
        <v>35.144128712871286</v>
      </c>
      <c r="V364" s="66" t="str">
        <f>IF(ISERROR(U364/M364),"NM",IF(OR(U364/M364&lt;0.5,U364/M364&gt;2),"NM",(U364/M364-1)*100))</f>
        <v>NM</v>
      </c>
      <c r="W364" s="88">
        <f>(W347+W359)/W314*100</f>
        <v>56.8048</v>
      </c>
      <c r="X364" s="66">
        <f>IF(ISERROR(W364/O364),"NM",IF(OR(W364/O364&lt;0.5,W364/O364&gt;2),"NM",(W364/O364-1)*100))</f>
        <v>7.0968149767778321</v>
      </c>
      <c r="Y364" s="88">
        <f>(Y347+Y359)/Y314*100</f>
        <v>48.625493212669681</v>
      </c>
      <c r="Z364" s="66">
        <f>IF(ISERROR(Y364/Q364),"NM",IF(OR(Y364/Q364&lt;0.5,Y364/Q364&gt;2),"NM",(Y364/Q364-1)*100))</f>
        <v>-5.4309805733991023</v>
      </c>
      <c r="AA364" s="88">
        <f>(AA347+AA359)/AA314*100</f>
        <v>36.463805418719225</v>
      </c>
      <c r="AB364" s="66" t="str">
        <f>IF(ISERROR(AA364/S364),"NM",IF(OR(AA364/S364&lt;0.5,AA364/S364&gt;2),"NM",(AA364/S364-1)*100))</f>
        <v>NM</v>
      </c>
      <c r="AC364" s="88">
        <f>(AC347+AC359)/AC314*100</f>
        <v>51.729824999999998</v>
      </c>
      <c r="AD364" s="66">
        <f>IF(ISERROR(AC364/U364),"NM",IF(OR(AC364/U364&lt;0.5,AC364/U364&gt;2),"NM",(AC364/U364-1)*100))</f>
        <v>47.193363143626101</v>
      </c>
      <c r="AE364" s="88">
        <f>(AE347+AE359)/AE314*100</f>
        <v>45.296097959183669</v>
      </c>
      <c r="AF364" s="66">
        <f>IF(ISERROR(AE364/W364),"NM",IF(OR(AE364/W364&lt;0.5,AE364/W364&gt;2),"NM",(AE364/W364-1)*100))</f>
        <v>-20.26008724758529</v>
      </c>
      <c r="AG364" s="88">
        <f>(AG347+AG359)/AG314*100</f>
        <v>58.063496183206098</v>
      </c>
      <c r="AH364" s="66">
        <f>IF(ISERROR(AG364/Y364),"NM",IF(OR(AG364/Y364&lt;0.5,AG364/Y364&gt;2),"NM",(AG364/Y364-1)*100))</f>
        <v>19.409577871545956</v>
      </c>
      <c r="AI364" s="89">
        <f>(AI347+AI359)/AI314*100</f>
        <v>59.684330508474581</v>
      </c>
      <c r="AJ364" s="66">
        <f>IF(ISERROR(AI364/AA364),"NM",IF(OR(AI364/AA364&lt;0.5,AI364/AA364&gt;2),"NM",(AI364/AA364-1)*100))</f>
        <v>63.6810251237101</v>
      </c>
      <c r="AK364" s="88">
        <f>(AK347+AK359)/AK314*100</f>
        <v>33.853902061855663</v>
      </c>
      <c r="AL364" s="66">
        <f>IF(ISERROR(AK364/AC364),"NM",IF(OR(AK364/AC364&lt;0.5,AK364/AC364&gt;2),"NM",(AK364/AC364-1)*100))</f>
        <v>-34.556318213224834</v>
      </c>
      <c r="AM364" s="88">
        <f>(AM347+AM359)/AM314*100</f>
        <v>50.629023972602738</v>
      </c>
      <c r="AN364" s="66">
        <f>IF(ISERROR(AM364/AE364),"NM",IF(OR(AM364/AE364&lt;0.5,AM364/AE364&gt;2),"NM",(AM364/AE364-1)*100))</f>
        <v>11.773477746857065</v>
      </c>
      <c r="AO364" s="133">
        <f>(AO347+AO359)/AO314*100</f>
        <v>57.204605978260844</v>
      </c>
      <c r="AP364" s="66">
        <f>IF(ISERROR(AO364/AG364),"NM",IF(OR(AO364/AG364&lt;0.5,AO364/AG364&gt;2),"NM",(AO364/AG364-1)*100))</f>
        <v>-1.4792257810918308</v>
      </c>
      <c r="AQ364" s="133">
        <f>(AQ347+AQ359)/AQ314*100</f>
        <v>49.882053731343284</v>
      </c>
      <c r="AR364" s="66">
        <f>IF(ISERROR(AQ364/AI364),"NM",IF(OR(AQ364/AI364&lt;0.5,AQ364/AI364&gt;2),"NM",(AQ364/AI364-1)*100))</f>
        <v>-16.423534776417526</v>
      </c>
      <c r="AS364" s="133">
        <f>(AS347+AS359)/AS314*100</f>
        <v>48.956110429447861</v>
      </c>
      <c r="AT364" s="66">
        <f>IF(ISERROR(AS364/AK364),"NM",IF(OR(AS364/AK364&lt;0.5,AS364/AK364&gt;2),"NM",(AS364/AK364-1)*100))</f>
        <v>44.609948773404071</v>
      </c>
      <c r="AU364" s="133">
        <f>(AU347+AU359)/AU314*100</f>
        <v>43.13847747747748</v>
      </c>
      <c r="AV364" s="66">
        <f>IF(ISERROR(AU364/AM364),"NM",IF(OR(AU364/AM364&lt;0.5,AU364/AM364&gt;2),"NM",(AU364/AM364-1)*100))</f>
        <v>-14.794965234128698</v>
      </c>
      <c r="AW364" s="133">
        <f>(AW347+AW359)/AW314*100</f>
        <v>56.36454362416108</v>
      </c>
      <c r="AX364" s="66">
        <f>IF(ISERROR(AW364/AO364),"NM",IF(OR(AW364/AO364&lt;0.5,AW364/AO364&gt;2),"NM",(AW364/AO364-1)*100))</f>
        <v>-1.4685222277713295</v>
      </c>
      <c r="AY364" s="133">
        <f>(AY347+AY359)/AY314*100</f>
        <v>44.532976616231082</v>
      </c>
      <c r="AZ364" s="67">
        <f>IF(ISERROR(AY364/AQ364),"NM",IF(OR(AY364/AQ364&lt;0.5,AY364/AQ364&gt;2),"NM",(AY364/AQ364-1)*100))</f>
        <v>-10.723450048631655</v>
      </c>
      <c r="BA364" s="133">
        <f>(BA347+BA359)/BA314*100</f>
        <v>43.231148936170214</v>
      </c>
      <c r="BB364" s="67">
        <f>IF(ISERROR(BA364/AS364),"NM",IF(OR(BA364/AS364&lt;0.5,BA364/AS364&gt;2),"NM",(BA364/AS364-1)*100))</f>
        <v>-11.694069326704504</v>
      </c>
      <c r="BC364" s="133">
        <f>(BC347+BC359)/BC314*100</f>
        <v>54.541757575757579</v>
      </c>
      <c r="BD364" s="67">
        <f>IF(ISERROR(BC364/AU364),"NM",IF(OR(BC364/AU364&lt;0.5,BC364/AU364&gt;2),"NM",(BC364/AU364-1)*100))</f>
        <v>26.434127408028552</v>
      </c>
      <c r="BE364" s="133">
        <f>(BE347+BE359)/BE314*100</f>
        <v>68.239513677811573</v>
      </c>
      <c r="BF364" s="67">
        <f>IF(ISERROR(BE364/AW364),"NM",IF(OR(BE364/AW364&lt;0.5,BE364/AW364&gt;2),"NM",(BE364/AW364-1)*100))</f>
        <v>21.068156131685956</v>
      </c>
      <c r="BG364" s="133">
        <f>(BG347+BG359)/BG314*100</f>
        <v>80.961223587223586</v>
      </c>
      <c r="BH364" s="67">
        <f>IF(ISERROR(BG364/AY364),"NM",IF(OR(BG364/AY364&lt;0.5,BG364/AY364&gt;2),"NM",(BG364/AY364-1)*100))</f>
        <v>81.800611005452922</v>
      </c>
      <c r="BI364" s="133">
        <f>(BI347+BI359)/BI314*100</f>
        <v>50.181576167076173</v>
      </c>
      <c r="BJ364" s="67">
        <f>IF(ISERROR(BI364/BA364),"NM",IF(OR(BI364/BA364&lt;0.5,BI364/BA364&gt;2),"NM",(BI364/BA364-1)*100))</f>
        <v>16.077359501058154</v>
      </c>
      <c r="BK364" s="133">
        <f>(BK347+BK359)/BK314*100</f>
        <v>49.604115107913664</v>
      </c>
      <c r="BL364" s="67">
        <f>IF(ISERROR(BK364/BC364),"NM",IF(OR(BK364/BC364&lt;0.5,BK364/BC364&gt;2),"NM",(BK364/BC364-1)*100))</f>
        <v>-9.0529581137637756</v>
      </c>
      <c r="BM364" s="133">
        <f>(BM347+BM359)/BM314*100</f>
        <v>58.101340314136131</v>
      </c>
      <c r="BN364" s="67">
        <f>IF(ISERROR(BM364/BE364),"NM",IF(OR(BM364/BE364&lt;0.5,BM364/BE364&gt;2),"NM",(BM364/BE364-1)*100))</f>
        <v>-14.856749143234182</v>
      </c>
      <c r="BO364" s="133">
        <f>(BO347+BO359)/BO314*100</f>
        <v>189.79407157894735</v>
      </c>
      <c r="BP364" s="67" t="str">
        <f>IF(ISERROR(BO364/BG364),"NM",IF(OR(BO364/BG364&lt;0.5,BO364/BG364&gt;2),"NM",(BO364/BG364-1)*100))</f>
        <v>NM</v>
      </c>
      <c r="BQ364" s="133">
        <f>(BQ347+BQ359)/BQ314*100</f>
        <v>23.459236139630388</v>
      </c>
      <c r="BR364" s="67" t="str">
        <f>IF(ISERROR(BQ364/BI364),"NM",IF(OR(BQ364/BI364&lt;0.5,BQ364/BI364&gt;2),"NM",(BQ364/BI364-1)*100))</f>
        <v>NM</v>
      </c>
      <c r="BS364" s="133">
        <f>(BS347+BS359)/BS314*100</f>
        <v>161.91082419813233</v>
      </c>
      <c r="BT364" s="67" t="str">
        <f>IF(ISERROR(BS364/BK364),"NM",IF(OR(BS364/BK364&lt;0.5,BS364/BK364&gt;2),"NM",(BS364/BK364-1)*100))</f>
        <v>NM</v>
      </c>
      <c r="BU364" s="133">
        <f>(BU347+BU359)/BU314*100</f>
        <v>173.62174672489087</v>
      </c>
      <c r="BV364" s="67" t="str">
        <f>IF(ISERROR(BU364/BM364),"NM",IF(OR(BU364/BM364&lt;0.5,BU364/BM364&gt;2),"NM",(BU364/BM364-1)*100))</f>
        <v>NM</v>
      </c>
      <c r="BW364" s="133">
        <f>(BW347+BW359)/BW314*100</f>
        <v>23.042028169014088</v>
      </c>
      <c r="BX364" s="67" t="str">
        <f>IF(ISERROR(BW364/BO364),"NM",IF(OR(BW364/BO364&lt;0.5,BW364/BO364&gt;2),"NM",(BW364/BO364-1)*100))</f>
        <v>NM</v>
      </c>
      <c r="BY364" s="133">
        <f>(BY347+BY359)/BY314*100</f>
        <v>23.291017793594307</v>
      </c>
      <c r="BZ364" s="67">
        <f>IF(ISERROR(BY364/BQ364),"NM",IF(OR(BY364/BQ364&lt;0.5,BY364/BQ364&gt;2),"NM",(BY364/BQ364-1)*100))</f>
        <v>-0.71706659600866418</v>
      </c>
      <c r="CA364" s="133">
        <f>(CA347+CA359)/CA314*100</f>
        <v>22.237276740237693</v>
      </c>
      <c r="CB364" s="67" t="str">
        <f>IF(ISERROR(CA364/BS364),"NM",IF(OR(CA364/BS364&lt;0.5,CA364/BS364&gt;2),"NM",(CA364/BS364-1)*100))</f>
        <v>NM</v>
      </c>
      <c r="CC364" s="133">
        <f>(CC347+CC359)/CC314*100</f>
        <v>23.512372759856632</v>
      </c>
      <c r="CD364" s="67" t="str">
        <f>IF(ISERROR(CC364/BU364),"NM",IF(OR(CC364/BU364&lt;0.5,CC364/BU364&gt;2),"NM",(CC364/BU364-1)*100))</f>
        <v>NM</v>
      </c>
      <c r="CE364" s="133">
        <f>(CE347+CE359)/CE314*100</f>
        <v>19.804432493762121</v>
      </c>
      <c r="CF364" s="67">
        <f>IF(ISERROR(CE364/BW364),"NM",IF(OR(CE364/BW364&lt;0.5,CE364/BW364&gt;2),"NM",(CE364/BW364-1)*100))</f>
        <v>-14.050827694090506</v>
      </c>
      <c r="CG364" s="133">
        <f>(CG347+CG359)/CG314*100</f>
        <v>20.797189366242446</v>
      </c>
      <c r="CH364" s="67">
        <f>IF(ISERROR(CG364/BY364),"NM",IF(OR(CG364/BY364&lt;0.5,CG364/BY364&gt;2),"NM",(CG364/BY364-1)*100))</f>
        <v>-10.707253969973507</v>
      </c>
      <c r="CI364" s="133">
        <f>(CI347+CI359)/CI314*100</f>
        <v>19.464061907725483</v>
      </c>
      <c r="CJ364" s="67">
        <f>IF(ISERROR(CI364/CA364),"NM",IF(OR(CI364/CA364&lt;0.5,CI364/CA364&gt;2),"NM",(CI364/CA364-1)*100))</f>
        <v>-12.471018213728302</v>
      </c>
      <c r="CK364" s="133">
        <f>(CK347+CK359)/CK314*100</f>
        <v>39.888223483927504</v>
      </c>
      <c r="CL364" s="67">
        <f>IF(ISERROR(CK364/CC364),"NM",IF(OR(CK364/CC364&lt;0.5,CK364/CC364&gt;2),"NM",(CK364/CC364-1)*100))</f>
        <v>69.647801569520212</v>
      </c>
      <c r="CM364" s="133">
        <f>(CM347+CM359)/CM314*100</f>
        <v>41.182758620689661</v>
      </c>
      <c r="CN364" s="67" t="str">
        <f>IF(ISERROR(CM364/CE364),"NM",IF(OR(CM364/CE364&lt;0.5,CM364/CE364&gt;2),"NM",(CM364/CE364-1)*100))</f>
        <v>NM</v>
      </c>
      <c r="CO364" s="133">
        <f>(CO347+CO359)/CO314*100</f>
        <v>26.976449508965665</v>
      </c>
      <c r="CP364" s="67">
        <f>IF(ISERROR(CO364/CG364),"NM",IF(OR(CO364/CG364&lt;0.5,CO364/CG364&gt;2),"NM",(CO364/CG364-1)*100))</f>
        <v>29.711996337126511</v>
      </c>
      <c r="CQ364" s="133">
        <f>(CQ347+CQ359)/CQ314*100</f>
        <v>23.389107798813782</v>
      </c>
      <c r="CR364" s="67">
        <f>IF(ISERROR(CQ364/CI364),"NM",IF(OR(CQ364/CI364&lt;0.5,CQ364/CI364&gt;2),"NM",(CQ364/CI364-1)*100))</f>
        <v>20.165605255963605</v>
      </c>
      <c r="CS364" s="133">
        <f>(CS347+CS359)/CS314*100</f>
        <v>28.233989713446</v>
      </c>
      <c r="CT364" s="67">
        <f>IF(ISERROR(CS364/CK364),"NM",IF(OR(CS364/CK364&lt;0.5,CS364/CK364&gt;2),"NM",(CS364/CK364-1)*100))</f>
        <v>-29.217229429075587</v>
      </c>
      <c r="CU364" s="133">
        <f>(CU347+CU359)/CU314*100</f>
        <v>18.951202702702705</v>
      </c>
      <c r="CV364" s="67" t="str">
        <f>IF(ISERROR(CU364/CM364),"NM",IF(OR(CU364/CM364&lt;0.5,CU364/CM364&gt;2),"NM",(CU364/CM364-1)*100))</f>
        <v>NM</v>
      </c>
      <c r="CW364" s="133">
        <f>(CW347+CW359)/CW314*100</f>
        <v>20.460437086092718</v>
      </c>
      <c r="CX364" s="67">
        <f>IF(ISERROR(CW364/CO364),"NM",IF(OR(CW364/CO364&lt;0.5,CW364/CO364&gt;2),"NM",(CW364/CO364-1)*100))</f>
        <v>-24.154447829420032</v>
      </c>
      <c r="CY364" s="133">
        <f>(CY347+CY359)/CY314*100</f>
        <v>18.613588447653431</v>
      </c>
      <c r="CZ364" s="67">
        <f>IF(ISERROR(CY364/CQ364),"NM",IF(OR(CY364/CQ364&lt;0.5,CY364/CQ364&gt;2),"NM",(CY364/CQ364-1)*100))</f>
        <v>-20.4177063624571</v>
      </c>
      <c r="DA364" s="133">
        <f>(DA347+DA359)/DA314*100</f>
        <v>37.837173601147775</v>
      </c>
      <c r="DB364" s="67">
        <f>IF(ISERROR(DA364/CS364),"NM",IF(OR(DA364/CS364&lt;0.5,DA364/CS364&gt;2),"NM",(DA364/CS364-1)*100))</f>
        <v>34.012847582530668</v>
      </c>
      <c r="DC364" s="133">
        <f>(DC347+DC359)/DC314*100</f>
        <v>39.835718829516537</v>
      </c>
      <c r="DD364" s="67" t="str">
        <f>IF(ISERROR(DC364/CU364),"NM",IF(OR(DC364/CU364&lt;0.5,DC364/CU364&gt;2),"NM",(DC364/CU364-1)*100))</f>
        <v>NM</v>
      </c>
      <c r="DE364" s="133">
        <f>(DE347+DE359)/DE314*100</f>
        <v>38.634039735099343</v>
      </c>
      <c r="DF364" s="67">
        <f>IF(ISERROR(DE364/CW364),"NM",IF(OR(DE364/CW364&lt;0.5,DE364/CW364&gt;2),"NM",(DE364/CW364-1)*100))</f>
        <v>88.823139860289245</v>
      </c>
      <c r="DG364" s="133">
        <f>(DG347+DG359)/DG314*100</f>
        <v>26.573718887262075</v>
      </c>
      <c r="DH364" s="67">
        <f>IF(ISERROR(DG364/CY364),"NM",IF(OR(DG364/CY364&lt;0.5,DG364/CY364&gt;2),"NM",(DG364/CY364-1)*100))</f>
        <v>42.765157626616372</v>
      </c>
      <c r="DI364" s="133">
        <f>(DI347+DI359)/DI314*100</f>
        <v>104.02210681114551</v>
      </c>
      <c r="DJ364" s="67" t="str">
        <f>IF(ISERROR(DI364/DA364),"NM",IF(OR(DI364/DA364&lt;0.5,DI364/DA364&gt;2),"NM",(DI364/DA364-1)*100))</f>
        <v>NM</v>
      </c>
      <c r="DK364" s="133">
        <f>(DK347+DK359)/DK314*100</f>
        <v>75.811490247074119</v>
      </c>
      <c r="DL364" s="67">
        <f>IF(ISERROR(DK364/DC364),"NM",IF(OR(DK364/DC364&lt;0.5,DK364/DC364&gt;2),"NM",(DK364/DC364-1)*100))</f>
        <v>90.310335735428211</v>
      </c>
      <c r="DM364" s="133">
        <f>(DM347+DM359)/DM314*100</f>
        <v>35.917643142476699</v>
      </c>
      <c r="DN364" s="67">
        <f>IF(ISERROR(DM364/DE364),"NM",IF(OR(DM364/DE364&lt;0.5,DM364/DE364&gt;2),"NM",(DM364/DE364-1)*100))</f>
        <v>-7.0310964404656229</v>
      </c>
      <c r="DO364" s="133">
        <f>(DO347+DO359)/DO314*100</f>
        <v>50.321742268041234</v>
      </c>
      <c r="DP364" s="67">
        <f>IF(ISERROR(DO364/DG364),"NM",IF(OR(DO364/DG364&lt;0.5,DO364/DG364&gt;2),"NM",(DO364/DG364-1)*100))</f>
        <v>89.366578616749834</v>
      </c>
      <c r="DQ364" s="133">
        <f>(DQ347+DQ359)/DQ314*100</f>
        <v>118.70496521739129</v>
      </c>
      <c r="DR364" s="67">
        <f>IF(ISERROR(DQ364/DI364),"NM",IF(OR(DQ364/DI364&lt;0.5,DQ364/DI364&gt;2),"NM",(DQ364/DI364-1)*100))</f>
        <v>14.115132692806199</v>
      </c>
      <c r="DS364" s="133">
        <f>(DS347+DS359)/DS314*100</f>
        <v>114.80159552238807</v>
      </c>
      <c r="DT364" s="67">
        <f>IF(ISERROR(DS364/DK364),"NM",IF(OR(DS364/DK364&lt;0.5,DS364/DK364&gt;2),"NM",(DS364/DK364-1)*100))</f>
        <v>51.430337470273834</v>
      </c>
      <c r="DU364" s="133">
        <f>(DU347+DU359)/DU314*100</f>
        <v>62.549240249609994</v>
      </c>
      <c r="DV364" s="67">
        <f>IF(ISERROR(DU364/DM364),"NM",IF(OR(DU364/DM364&lt;0.5,DU364/DM364&gt;2),"NM",(DU364/DM364-1)*100))</f>
        <v>74.146282375745315</v>
      </c>
      <c r="DW364" s="133">
        <f>(DW347+DW359)/DW314*100</f>
        <v>60.385367069486406</v>
      </c>
      <c r="DX364" s="67">
        <f>IF(ISERROR(DW364/DO364),"NM",IF(OR(DW364/DO364&lt;0.5,DW364/DO364&gt;2),"NM",(DW364/DO364-1)*100))</f>
        <v>19.998561949307671</v>
      </c>
      <c r="DY364" s="133">
        <f t="shared" ref="DY364:EA364" si="1381">(DY347+DY359)/DY314*100</f>
        <v>62.672165898617507</v>
      </c>
      <c r="DZ364" s="67">
        <f>IF(ISERROR(DY364/DQ364),"NM",IF(OR(DY364/DQ364&lt;0.5,DY364/DQ364&gt;2),"NM",(DY364/DQ364-1)*100))</f>
        <v>-47.203416652502838</v>
      </c>
      <c r="EA364" s="133">
        <f t="shared" si="1381"/>
        <v>109.25294042553193</v>
      </c>
      <c r="EB364" s="67">
        <f>IF(ISERROR(EA364/DS364),"NM",IF(OR(EA364/DS364&lt;0.5,EA364/DS364&gt;2),"NM",(EA364/DS364-1)*100))</f>
        <v>-4.8332560811613963</v>
      </c>
      <c r="EC364" s="131">
        <f>(EC347+EC359)/EC314*100</f>
        <v>83.184062957540263</v>
      </c>
      <c r="ED364" s="67">
        <f>IF(ISERROR(EC364/DU364),"NM",IF(OR(EC364/DU364&lt;0.5,EC364/DU364&gt;2),"NM",(EC364/DU364-1)*100))</f>
        <v>32.989725575537967</v>
      </c>
      <c r="EE364" s="131">
        <f>(EE347+EE359)/EE314*100</f>
        <v>51.440981792717089</v>
      </c>
      <c r="EF364" s="67">
        <f>IF(ISERROR(EE364/DW364),"NM",IF(OR(EE364/DW364&lt;0.5,EE364/DW364&gt;2),"NM",(EE364/DW364-1)*100))</f>
        <v>-14.812173397036521</v>
      </c>
      <c r="EG364" s="131">
        <f>(EG347+EG359)/EG314*100</f>
        <v>63.582054329371807</v>
      </c>
      <c r="EH364" s="67">
        <f>IF(ISERROR(EG364/DY364),"NM",IF(OR(EG364/DY364&lt;0.5,EG364/DY364&gt;2),"NM",(EG364/DY364-1)*100))</f>
        <v>1.4518222207705378</v>
      </c>
      <c r="EI364" s="131">
        <f>(EI347+EI359)/EI314*100</f>
        <v>114.07409171597634</v>
      </c>
      <c r="EJ364" s="67">
        <f>IF(ISERROR(EI364/EA364),"NM",IF(OR(EI364/EA364&lt;0.5,EI364/EA364&gt;2),"NM",(EI364/EA364-1)*100))</f>
        <v>4.4128343563718975</v>
      </c>
      <c r="EK364" s="131">
        <f>(EK347+EK359)/EK314*100</f>
        <v>50.653839945280446</v>
      </c>
      <c r="EL364" s="67">
        <f>IF(ISERROR(EK364/EC364),"NM",IF(OR(EK364/EC364&lt;0.5,EK364/EC364&gt;2),"NM",(EK364/EC364-1)*100))</f>
        <v>-39.106316589590321</v>
      </c>
      <c r="EM364" s="131">
        <f>(EM347+EM359)/EM314*100</f>
        <v>57.456578343911332</v>
      </c>
      <c r="EN364" s="67">
        <f>IF(ISERROR(EM364/EE364),"NM",IF(OR(EM364/EE364&lt;0.5,EM364/EE364&gt;2),"NM",(EM364/EE364-1)*100))</f>
        <v>11.694171342674341</v>
      </c>
      <c r="EO364" s="131">
        <f>(EO347+EO359)/EO314*100</f>
        <v>80.111422924901191</v>
      </c>
      <c r="EP364" s="67">
        <f>IF(ISERROR(EO364/EG364),"NM",IF(OR(EO364/EG364&lt;0.5,EO364/EG364&gt;2),"NM",(EO364/EG364-1)*100))</f>
        <v>25.996908671592923</v>
      </c>
      <c r="EQ364" s="131">
        <f t="shared" ref="EQ364:ES364" si="1382">(EQ347+EQ359)/EQ314*100</f>
        <v>78.250335880966929</v>
      </c>
      <c r="ER364" s="67">
        <f>IF(ISERROR(EQ364/EI364),"NM",IF(OR(EQ364/EI364&lt;0.5,EQ364/EI364&gt;2),"NM",(EQ364/EI364-1)*100))</f>
        <v>-31.403936946703038</v>
      </c>
      <c r="ES364" s="131">
        <f t="shared" si="1382"/>
        <v>64.992730150836195</v>
      </c>
      <c r="ET364" s="67">
        <f>IF(ISERROR(ES364/EK364),"NM",IF(OR(ES364/EK364&lt;0.5,ES364/EK364&gt;2),"NM",(ES364/EK364-1)*100))</f>
        <v>28.307607520072597</v>
      </c>
      <c r="EU364" s="131">
        <f t="shared" ref="EU364" si="1383">(EU347+EU359)/EU314*100</f>
        <v>57.823036381098817</v>
      </c>
      <c r="EV364" s="67">
        <f>IF(ISERROR(EU364/EM364),"NM",IF(OR(EU364/EM364&lt;0.5,EU364/EM364&gt;2),"NM",(EU364/EM364-1)*100))</f>
        <v>0.63779996607875589</v>
      </c>
      <c r="EW364" s="131">
        <f t="shared" ref="EW364" si="1384">(EW347+EW359)/EW314*100</f>
        <v>60.785055506765197</v>
      </c>
      <c r="EX364" s="67">
        <f>IF(ISERROR(EW364/EO364),"NM",IF(OR(EW364/EO364&lt;0.5,EW364/EO364&gt;2),"NM",(EW364/EO364-1)*100))</f>
        <v>-24.124359189391885</v>
      </c>
      <c r="EY364" s="67"/>
      <c r="EZ364" s="320"/>
      <c r="FA364" s="124"/>
      <c r="FB364" s="131">
        <f>(FB347+FB359)/FB314*100</f>
        <v>16.256177663242443</v>
      </c>
      <c r="FC364" s="179"/>
      <c r="FD364" s="131">
        <f>(FD347+FD359)/FD314*100</f>
        <v>14.522303636363636</v>
      </c>
      <c r="FE364" s="67">
        <f>IF(ISERROR(FD364/FB364),"NM",IF(OR(FD364/FB364&lt;0.5,FD364/FB364&gt;2),"NM",(FD364/FB364-1)*100))</f>
        <v>-10.665939206602948</v>
      </c>
      <c r="FF364" s="131">
        <f>(FF347+FF359)/FF314*100</f>
        <v>29.062736537876475</v>
      </c>
      <c r="FG364" s="67" t="str">
        <f>IF(ISERROR(FF364/FD364),"NM",IF(OR(FF364/FD364&lt;0.5,FF364/FD364&gt;2),"NM",(FF364/FD364-1)*100))</f>
        <v>NM</v>
      </c>
      <c r="FH364" s="131">
        <f>(FH347+FH359)/FH314*100</f>
        <v>59.287251007084308</v>
      </c>
      <c r="FI364" s="67" t="str">
        <f>IF(ISERROR(FH364/FF364),"NM",IF(OR(FH364/FF364&lt;0.5,FH364/FF364&gt;2),"NM",(FH364/FF364-1)*100))</f>
        <v>NM</v>
      </c>
      <c r="FJ364" s="131">
        <f>(FJ347+FJ359)/FJ314*100</f>
        <v>59.715632727272727</v>
      </c>
      <c r="FK364" s="67">
        <f>IF(ISERROR(FJ364/FH364),"NM",IF(OR(FJ364/FH364&lt;0.5,FJ364/FH364&gt;2),"NM",(FJ364/FH364-1)*100))</f>
        <v>0.7225528472170728</v>
      </c>
      <c r="FL364" s="131">
        <f>(FL347+FL359)/FL314*100</f>
        <v>48.059682010902485</v>
      </c>
      <c r="FM364" s="67">
        <f>IF(ISERROR(FL364/FJ364),"NM",IF(OR(FL364/FJ364&lt;0.5,FL364/FJ364&gt;2),"NM",(FL364/FJ364-1)*100))</f>
        <v>-19.519094387903646</v>
      </c>
      <c r="FN364" s="131">
        <f>(FN347+FN359)/FN314*100</f>
        <v>50.394979529170939</v>
      </c>
      <c r="FO364" s="67">
        <f>IF(ISERROR(FN364/FL364),"NM",IF(OR(FN364/FL364&lt;0.5,FN364/FL364&gt;2),"NM",(FN364/FL364-1)*100))</f>
        <v>4.8591614021471941</v>
      </c>
      <c r="FP364" s="131">
        <f>(FP347+FP359)/FP314*100</f>
        <v>49.405516253869976</v>
      </c>
      <c r="FQ364" s="67">
        <f>IF(ISERROR(FP364/FN364),"NM",IF(OR(FP364/FN364&lt;0.5,FP364/FN364&gt;2),"NM",(FP364/FN364-1)*100))</f>
        <v>-1.9634163651722769</v>
      </c>
      <c r="FR364" s="143">
        <f>(FR347+FR359)/FR314*100</f>
        <v>52.177511002445002</v>
      </c>
      <c r="FS364" s="67">
        <f>IF(ISERROR(FR364/FP364),"NM",IF(OR(FR364/FP364&lt;0.5,FR364/FP364&gt;2),"NM",(FR364/FP364-1)*100))</f>
        <v>5.6106988829569993</v>
      </c>
      <c r="FT364" s="143">
        <f>(FT347+FT359)/FT314*100</f>
        <v>59.674362988220707</v>
      </c>
      <c r="FU364" s="67">
        <f>IF(ISERROR(FT364/FR364),"NM",IF(OR(FT364/FR364&lt;0.5,FT364/FR364&gt;2),"NM",(FT364/FR364-1)*100))</f>
        <v>14.367975477834527</v>
      </c>
      <c r="FV364" s="143">
        <f>(FV347+FV359)/FV314*100</f>
        <v>136.38652305761792</v>
      </c>
      <c r="FW364" s="67" t="str">
        <f>IF(ISERROR(FV364/FT364),"NM",IF(OR(FV364/FT364&lt;0.5,FV364/FT364&gt;2),"NM",(FV364/FT364-1)*100))</f>
        <v>NM</v>
      </c>
      <c r="FX364" s="143">
        <f>(FX347+FX359)/FX314*100</f>
        <v>23.010577075098812</v>
      </c>
      <c r="FY364" s="67" t="str">
        <f>IF(ISERROR(FX364/FV364),"NM",IF(OR(FX364/FV364&lt;0.5,FX364/FV364&gt;2),"NM",(FX364/FV364-1)*100))</f>
        <v>NM</v>
      </c>
      <c r="FZ364" s="143">
        <f>(FZ347+FZ359)/FZ314*100</f>
        <v>24.792000399471124</v>
      </c>
      <c r="GA364" s="67">
        <f>IF(ISERROR(FZ364/FX364),"NM",IF(OR(FZ364/FX364&lt;0.5,FZ364/FX364&gt;2),"NM",(FZ364/FX364-1)*100))</f>
        <v>7.7417585771897057</v>
      </c>
      <c r="GB364" s="143">
        <f>(GB347+GB359)/GB314*100</f>
        <v>30.025553780301763</v>
      </c>
      <c r="GC364" s="67">
        <f>IF(ISERROR(GB364/FZ364),"NM",IF(OR(GB364/FZ364&lt;0.5,GB364/FZ364&gt;2),"NM",(GB364/FZ364-1)*100))</f>
        <v>21.109847114000058</v>
      </c>
      <c r="GD364" s="143">
        <f>(GD347+GD359)/GD314*100</f>
        <v>23.478950920245399</v>
      </c>
      <c r="GE364" s="67">
        <f>IF(ISERROR(GD364/GB364),"NM",IF(OR(GD364/GB364&lt;0.5,GD364/GB364&gt;2),"NM",(GD364/GB364-1)*100))</f>
        <v>-21.803437525109882</v>
      </c>
      <c r="GF364" s="143">
        <f>(GF347+GF359)/GF314*100</f>
        <v>50.811047386759576</v>
      </c>
      <c r="GG364" s="67" t="str">
        <f>IF(ISERROR(GF364/GD364),"NM",IF(OR(GF364/GD364&lt;0.5,GF364/GD364&gt;2),"NM",(GF364/GD364-1)*100))</f>
        <v>NM</v>
      </c>
      <c r="GH364" s="143">
        <f>(GH347+GH359)/GH314*100</f>
        <v>67.662943042537862</v>
      </c>
      <c r="GI364" s="67">
        <f>IF(ISERROR(GH364/GF364),"NM",IF(OR(GH364/GF364&lt;0.5,GH364/GF364&gt;2),"NM",(GH364/GF364-1)*100))</f>
        <v>33.165810433912803</v>
      </c>
      <c r="GJ364" s="143">
        <f>(GJ347+GJ359)/GJ314*100</f>
        <v>75.375695503048775</v>
      </c>
      <c r="GK364" s="67">
        <f>IF(ISERROR(GJ364/GH364),"NM",IF(OR(GJ364/GH364&lt;0.5,GJ364/GH364&gt;2),"NM",(GJ364/GH364-1)*100))</f>
        <v>11.398783608425234</v>
      </c>
      <c r="GL364" s="143">
        <f>(GL347+GL359)/GL314*100</f>
        <v>77.300902638424375</v>
      </c>
      <c r="GM364" s="67">
        <f>IF(ISERROR(GL364/GJ364),"NM",IF(OR(GL364/GJ364&lt;0.5,GL364/GJ364&gt;2),"NM",(GL364/GJ364-1)*100))</f>
        <v>2.5541484194964825</v>
      </c>
      <c r="GN364" s="143">
        <f>(GN347+GN359)/GN314*100</f>
        <v>74.997014469163261</v>
      </c>
      <c r="GO364" s="67">
        <f>IF(ISERROR(GN364/GL364),"NM",IF(OR(GN364/GL364&lt;0.5,GN364/GL364&gt;2),"NM",(GN364/GL364-1)*100))</f>
        <v>-2.980415610458742</v>
      </c>
      <c r="GP364" s="143">
        <f>(GP347+GP359)/GP314*100</f>
        <v>65.467015371210678</v>
      </c>
      <c r="GQ364" s="67">
        <f>IF(ISERROR(GP364/GN364),"NM",IF(OR(GP364/GN364&lt;0.5,GP364/GN364&gt;2),"NM",(GP364/GN364-1)*100))</f>
        <v>-12.707171299293595</v>
      </c>
      <c r="GR364" s="131">
        <f>(GR347+GR359)/GR314*100</f>
        <v>66.801197768119721</v>
      </c>
      <c r="GS364" s="67">
        <f>IF(ISERROR(GR364/GP364),"NM",IF(OR(GR364/GP364&lt;0.5,GR364/GP364&gt;2),"NM",(GR364/GP364-1)*100))</f>
        <v>2.0379459630837982</v>
      </c>
      <c r="GT364" s="131">
        <f>(GT347+GT359)/GT314*100</f>
        <v>64.233647079361674</v>
      </c>
      <c r="GU364" s="67">
        <f>IF(ISERROR(GT364/GR364),"NM",IF(OR(GT364/GR364&lt;0.5,GT364/GR364&gt;2),"NM",(GT364/GR364-1)*100))</f>
        <v>-3.8435698378800454</v>
      </c>
      <c r="GV364" s="131">
        <f>(GV347+GV359)/GV314*100</f>
        <v>64.013200538398152</v>
      </c>
      <c r="GW364" s="67">
        <f>IF(ISERROR(GV364/GT364),"NM",IF(OR(GV364/GT364&lt;0.5,GV364/GT364&gt;2),"NM",(GV364/GT364-1)*100))</f>
        <v>-0.34319480675160108</v>
      </c>
      <c r="GX364" s="131">
        <f>(GX347+GX359)/GX314*100</f>
        <v>63.606938203246074</v>
      </c>
      <c r="GY364" s="67">
        <f>IF(ISERROR(GX364/GV364),"NM",IF(OR(GX364/GV364&lt;0.5,GX364/GV364&gt;2),"NM",(GX364/GV364-1)*100))</f>
        <v>-0.63465399594945238</v>
      </c>
      <c r="GZ364" s="67">
        <f t="shared" si="1348"/>
        <v>-3.2408369470180554</v>
      </c>
      <c r="HA364" s="280"/>
      <c r="HB364" s="57"/>
      <c r="HC364"/>
      <c r="HD364"/>
      <c r="HE364"/>
      <c r="HF364"/>
      <c r="HG364"/>
      <c r="HH364"/>
    </row>
    <row r="365" spans="1:216" s="2" customFormat="1" ht="13.5" customHeight="1" x14ac:dyDescent="0.2">
      <c r="A365" s="4"/>
      <c r="B365" s="21" t="s">
        <v>88</v>
      </c>
      <c r="C365" s="88">
        <f>(C347+C359)/C326*100</f>
        <v>12.74918269230769</v>
      </c>
      <c r="D365" s="63"/>
      <c r="E365" s="88">
        <f>(E347+E359)/E326*100</f>
        <v>11.159868811881189</v>
      </c>
      <c r="F365" s="63"/>
      <c r="G365" s="88">
        <f>(G347+G359)/G326*100</f>
        <v>38.610172307692316</v>
      </c>
      <c r="H365" s="63"/>
      <c r="I365" s="88">
        <f>(I347+I359)/I326*100</f>
        <v>51.823557228915661</v>
      </c>
      <c r="J365" s="63"/>
      <c r="K365" s="88">
        <f>(K347+K359)/K326*100</f>
        <v>32.94910449438202</v>
      </c>
      <c r="L365" s="66" t="str">
        <f>IF(ISERROR(K365/C365),"NM",IF(OR(K365/C365&lt;0.5,K365/C365&gt;2),"NM",(K365/C365-1)*100))</f>
        <v>NM</v>
      </c>
      <c r="M365" s="88">
        <f>(M347+M359)/M326*100</f>
        <v>115.99415032679741</v>
      </c>
      <c r="N365" s="66" t="str">
        <f>IF(ISERROR(M365/E365),"NM",IF(OR(M365/E365&lt;0.5,M365/E365&gt;2),"NM",(M365/E365-1)*100))</f>
        <v>NM</v>
      </c>
      <c r="O365" s="88">
        <f>(O347+O359)/O326*100</f>
        <v>50.565927941938838</v>
      </c>
      <c r="P365" s="66">
        <f>IF(ISERROR(O365/G365),"NM",IF(OR(O365/G365&lt;0.5,O365/G365&gt;2),"NM",(O365/G365-1)*100))</f>
        <v>30.965299867010888</v>
      </c>
      <c r="Q365" s="88">
        <f>(Q347+Q359)/Q326*100</f>
        <v>57.411503067484659</v>
      </c>
      <c r="R365" s="66">
        <f>IF(ISERROR(Q365/I365),"NM",IF(OR(Q365/I365&lt;0.5,Q365/I365&gt;2),"NM",(Q365/I365-1)*100))</f>
        <v>10.782636579511241</v>
      </c>
      <c r="S365" s="88">
        <f>(S347+S359)/S326*100</f>
        <v>86.602240437158471</v>
      </c>
      <c r="T365" s="66" t="str">
        <f>IF(ISERROR(S365/K365),"NM",IF(OR(S365/K365&lt;0.5,S365/K365&gt;2),"NM",(S365/K365-1)*100))</f>
        <v>NM</v>
      </c>
      <c r="U365" s="88">
        <f>(U347+U359)/U326*100</f>
        <v>33.486386792452834</v>
      </c>
      <c r="V365" s="66" t="str">
        <f>IF(ISERROR(U365/M365),"NM",IF(OR(U365/M365&lt;0.5,U365/M365&gt;2),"NM",(U365/M365-1)*100))</f>
        <v>NM</v>
      </c>
      <c r="W365" s="88">
        <f>(W347+W359)/W326*100</f>
        <v>49.704199999999993</v>
      </c>
      <c r="X365" s="66">
        <f>IF(ISERROR(W365/O365),"NM",IF(OR(W365/O365&lt;0.5,W365/O365&gt;2),"NM",(W365/O365-1)*100))</f>
        <v>-1.7041671675209979</v>
      </c>
      <c r="Y365" s="88">
        <f>(Y347+Y359)/Y326*100</f>
        <v>50.689783018867928</v>
      </c>
      <c r="Z365" s="66">
        <f>IF(ISERROR(Y365/Q365),"NM",IF(OR(Y365/Q365&lt;0.5,Y365/Q365&gt;2),"NM",(Y365/Q365-1)*100))</f>
        <v>-11.707967374962557</v>
      </c>
      <c r="AA365" s="88">
        <f>(AA347+AA359)/AA326*100</f>
        <v>37.542616229923937</v>
      </c>
      <c r="AB365" s="66" t="str">
        <f>IF(ISERROR(AA365/S365),"NM",IF(OR(AA365/S365&lt;0.5,AA365/S365&gt;2),"NM",(AA365/S365-1)*100))</f>
        <v>NM</v>
      </c>
      <c r="AC365" s="88">
        <f>(AC347+AC359)/AC326*100</f>
        <v>50.061120967741935</v>
      </c>
      <c r="AD365" s="66">
        <f>IF(ISERROR(AC365/U365),"NM",IF(OR(AC365/U365&lt;0.5,AC365/U365&gt;2),"NM",(AC365/U365-1)*100))</f>
        <v>49.496932225081736</v>
      </c>
      <c r="AE365" s="88">
        <f>(AE347+AE359)/AE326*100</f>
        <v>46.825080168776367</v>
      </c>
      <c r="AF365" s="66">
        <f>IF(ISERROR(AE365/W365),"NM",IF(OR(AE365/W365&lt;0.5,AE365/W365&gt;2),"NM",(AE365/W365-1)*100))</f>
        <v>-5.7925081406070884</v>
      </c>
      <c r="AG365" s="88">
        <f>(AG347+AG359)/AG326*100</f>
        <v>208.39227397260268</v>
      </c>
      <c r="AH365" s="66" t="str">
        <f>IF(ISERROR(AG365/Y365),"NM",IF(OR(AG365/Y365&lt;0.5,AG365/Y365&gt;2),"NM",(AG365/Y365-1)*100))</f>
        <v>NM</v>
      </c>
      <c r="AI365" s="89">
        <f>(AI347+AI359)/AI326*100</f>
        <v>55.894849206349207</v>
      </c>
      <c r="AJ365" s="66">
        <f>IF(ISERROR(AI365/AA365),"NM",IF(OR(AI365/AA365&lt;0.5,AI365/AA365&gt;2),"NM",(AI365/AA365-1)*100))</f>
        <v>48.883734857554572</v>
      </c>
      <c r="AK365" s="88">
        <f>(AK347+AK359)/AK326*100</f>
        <v>37.175416981132074</v>
      </c>
      <c r="AL365" s="66">
        <f>IF(ISERROR(AK365/AC365),"NM",IF(OR(AK365/AC365&lt;0.5,AK365/AC365&gt;2),"NM",(AK365/AC365-1)*100))</f>
        <v>-25.739942968742291</v>
      </c>
      <c r="AM365" s="88">
        <f>(AM347+AM359)/AM326*100</f>
        <v>50.284608843537413</v>
      </c>
      <c r="AN365" s="66">
        <f>IF(ISERROR(AM365/AE365),"NM",IF(OR(AM365/AE365&lt;0.5,AM365/AE365&gt;2),"NM",(AM365/AE365-1)*100))</f>
        <v>7.3881959460432745</v>
      </c>
      <c r="AO365" s="133">
        <f>(AO347+AO359)/AO326*100</f>
        <v>40.836653734238595</v>
      </c>
      <c r="AP365" s="66" t="str">
        <f>IF(ISERROR(AO365/AG365),"NM",IF(OR(AO365/AG365&lt;0.5,AO365/AG365&gt;2),"NM",(AO365/AG365-1)*100))</f>
        <v>NM</v>
      </c>
      <c r="AQ365" s="133">
        <f>(AQ347+AQ359)/AQ326*100</f>
        <v>50.946609756097558</v>
      </c>
      <c r="AR365" s="66">
        <f>IF(ISERROR(AQ365/AI365),"NM",IF(OR(AQ365/AI365&lt;0.5,AQ365/AI365&gt;2),"NM",(AQ365/AI365-1)*100))</f>
        <v>-8.8527646473900319</v>
      </c>
      <c r="AS365" s="133">
        <f>(AS347+AS359)/AS326*100</f>
        <v>47.499083333333338</v>
      </c>
      <c r="AT365" s="66">
        <f>IF(ISERROR(AS365/AK365),"NM",IF(OR(AS365/AK365&lt;0.5,AS365/AK365&gt;2),"NM",(AS365/AK365-1)*100))</f>
        <v>27.770142719423731</v>
      </c>
      <c r="AU365" s="133">
        <f>(AU347+AU359)/AU326*100</f>
        <v>31.571676923076929</v>
      </c>
      <c r="AV365" s="66">
        <f>IF(ISERROR(AU365/AM365),"NM",IF(OR(AU365/AM365&lt;0.5,AU365/AM365&gt;2),"NM",(AU365/AM365-1)*100))</f>
        <v>-37.214034971787349</v>
      </c>
      <c r="AW365" s="133">
        <f>(AW347+AW359)/AW326*100</f>
        <v>46.144598901098902</v>
      </c>
      <c r="AX365" s="66">
        <f>IF(ISERROR(AW365/AO365),"NM",IF(OR(AW365/AO365&lt;0.5,AW365/AO365&gt;2),"NM",(AW365/AO365-1)*100))</f>
        <v>12.997992444248618</v>
      </c>
      <c r="AY365" s="133">
        <f>(AY347+AY359)/AY326*100</f>
        <v>43.22493190921228</v>
      </c>
      <c r="AZ365" s="67">
        <f>IF(ISERROR(AY365/AQ365),"NM",IF(OR(AY365/AQ365&lt;0.5,AY365/AQ365&gt;2),"NM",(AY365/AQ365-1)*100))</f>
        <v>-15.156411552902416</v>
      </c>
      <c r="BA365" s="133">
        <f>(BA347+BA359)/BA326*100</f>
        <v>39.840470588235299</v>
      </c>
      <c r="BB365" s="67">
        <f>IF(ISERROR(BA365/AS365),"NM",IF(OR(BA365/AS365&lt;0.5,BA365/AS365&gt;2),"NM",(BA365/AS365-1)*100))</f>
        <v>-16.123706412084527</v>
      </c>
      <c r="BC365" s="133">
        <f>(BC347+BC359)/BC326*100</f>
        <v>53.947297002724795</v>
      </c>
      <c r="BD365" s="67">
        <f>IF(ISERROR(BC365/AU365),"NM",IF(OR(BC365/AU365&lt;0.5,BC365/AU365&gt;2),"NM",(BC365/AU365-1)*100))</f>
        <v>70.872447270270527</v>
      </c>
      <c r="BE365" s="133">
        <f>(BE347+BE359)/BE326*100</f>
        <v>67.622891566265082</v>
      </c>
      <c r="BF365" s="67">
        <f>IF(ISERROR(BE365/AW365),"NM",IF(OR(BE365/AW365&lt;0.5,BE365/AW365&gt;2),"NM",(BE365/AW365-1)*100))</f>
        <v>46.545626523269412</v>
      </c>
      <c r="BG365" s="133">
        <f>(BG347+BG359)/BG326*100</f>
        <v>79.209658653846148</v>
      </c>
      <c r="BH365" s="67">
        <f>IF(ISERROR(BG365/AY365),"NM",IF(OR(BG365/AY365&lt;0.5,BG365/AY365&gt;2),"NM",(BG365/AY365-1)*100))</f>
        <v>83.249932747643385</v>
      </c>
      <c r="BI365" s="133">
        <f>(BI347+BI359)/BI326*100</f>
        <v>49.214220481927711</v>
      </c>
      <c r="BJ365" s="67">
        <f>IF(ISERROR(BI365/BA365),"NM",IF(OR(BI365/BA365&lt;0.5,BI365/BA365&gt;2),"NM",(BI365/BA365-1)*100))</f>
        <v>23.52821077485072</v>
      </c>
      <c r="BK365" s="133">
        <f>(BK347+BK359)/BK326*100</f>
        <v>49.249799999999993</v>
      </c>
      <c r="BL365" s="67">
        <f>IF(ISERROR(BK365/BC365),"NM",IF(OR(BK365/BC365&lt;0.5,BK365/BC365&gt;2),"NM",(BK365/BC365-1)*100))</f>
        <v>-8.7075669472143176</v>
      </c>
      <c r="BM365" s="133">
        <f>(BM347+BM359)/BM326*100</f>
        <v>58.101340314136131</v>
      </c>
      <c r="BN365" s="67">
        <f>IF(ISERROR(BM365/BE365),"NM",IF(OR(BM365/BE365&lt;0.5,BM365/BE365&gt;2),"NM",(BM365/BE365-1)*100))</f>
        <v>-14.080366916576736</v>
      </c>
      <c r="BO365" s="133">
        <f>(BO347+BO359)/BO326*100</f>
        <v>190.19448101265823</v>
      </c>
      <c r="BP365" s="67" t="str">
        <f>IF(ISERROR(BO365/BG365),"NM",IF(OR(BO365/BG365&lt;0.5,BO365/BG365&gt;2),"NM",(BO365/BG365-1)*100))</f>
        <v>NM</v>
      </c>
      <c r="BQ365" s="133">
        <f>(BQ347+BQ359)/BQ326*100</f>
        <v>23.653515527950308</v>
      </c>
      <c r="BR365" s="67" t="str">
        <f>IF(ISERROR(BQ365/BI365),"NM",IF(OR(BQ365/BI365&lt;0.5,BQ365/BI365&gt;2),"NM",(BQ365/BI365-1)*100))</f>
        <v>NM</v>
      </c>
      <c r="BS365" s="133">
        <f>(BS347+BS359)/BS326*100</f>
        <v>800.77582329317249</v>
      </c>
      <c r="BT365" s="67" t="str">
        <f>IF(ISERROR(BS365/BK365),"NM",IF(OR(BS365/BK365&lt;0.5,BS365/BK365&gt;2),"NM",(BS365/BK365-1)*100))</f>
        <v>NM</v>
      </c>
      <c r="BU365" s="133">
        <f>(BU347+BU359)/BU326*100</f>
        <v>403.64852791878178</v>
      </c>
      <c r="BV365" s="67" t="str">
        <f>IF(ISERROR(BU365/BM365),"NM",IF(OR(BU365/BM365&lt;0.5,BU365/BM365&gt;2),"NM",(BU365/BM365-1)*100))</f>
        <v>NM</v>
      </c>
      <c r="BW365" s="133">
        <f>(BW347+BW359)/BW326*100</f>
        <v>23.001532513181022</v>
      </c>
      <c r="BX365" s="67" t="str">
        <f>IF(ISERROR(BW365/BO365),"NM",IF(OR(BW365/BO365&lt;0.5,BW365/BO365&gt;2),"NM",(BW365/BO365-1)*100))</f>
        <v>NM</v>
      </c>
      <c r="BY365" s="133">
        <f>(BY347+BY359)/BY326*100</f>
        <v>41.686471337579619</v>
      </c>
      <c r="BZ365" s="67">
        <f>IF(ISERROR(BY365/BQ365),"NM",IF(OR(BY365/BQ365&lt;0.5,BY365/BQ365&gt;2),"NM",(BY365/BQ365-1)*100))</f>
        <v>76.237951979360389</v>
      </c>
      <c r="CA365" s="133">
        <f>(CA347+CA359)/CA326*100</f>
        <v>36.081972451790641</v>
      </c>
      <c r="CB365" s="67" t="str">
        <f>IF(ISERROR(CA365/BS365),"NM",IF(OR(CA365/BS365&lt;0.5,CA365/BS365&gt;2),"NM",(CA365/BS365-1)*100))</f>
        <v>NM</v>
      </c>
      <c r="CC365" s="133">
        <f>(CC347+CC359)/CC326*100</f>
        <v>52.270533864541832</v>
      </c>
      <c r="CD365" s="67" t="str">
        <f>IF(ISERROR(CC365/BU365),"NM",IF(OR(CC365/BU365&lt;0.5,CC365/BU365&gt;2),"NM",(CC365/BU365-1)*100))</f>
        <v>NM</v>
      </c>
      <c r="CE365" s="133">
        <f>(CE347+CE359)/CE326*100</f>
        <v>20.74202321763811</v>
      </c>
      <c r="CF365" s="67">
        <f>IF(ISERROR(CE365/BW365),"NM",IF(OR(CE365/BW365&lt;0.5,CE365/BW365&gt;2),"NM",(CE365/BW365-1)*100))</f>
        <v>-9.8232989225744092</v>
      </c>
      <c r="CG365" s="133">
        <f>(CG347+CG359)/CG326*100</f>
        <v>22.892030363975277</v>
      </c>
      <c r="CH365" s="67">
        <f>IF(ISERROR(CG365/BY365),"NM",IF(OR(CG365/BY365&lt;0.5,CG365/BY365&gt;2),"NM",(CG365/BY365-1)*100))</f>
        <v>-45.08522878179302</v>
      </c>
      <c r="CI365" s="133">
        <f>(CI347+CI359)/CI326*100</f>
        <v>19.29322954346021</v>
      </c>
      <c r="CJ365" s="67">
        <f>IF(ISERROR(CI365/CA365),"NM",IF(OR(CI365/CA365&lt;0.5,CI365/CA365&gt;2),"NM",(CI365/CA365-1)*100))</f>
        <v>-46.52944882866916</v>
      </c>
      <c r="CK365" s="133">
        <f>(CK347+CK359)/CK326*100</f>
        <v>57.396508423481151</v>
      </c>
      <c r="CL365" s="67">
        <f>IF(ISERROR(CK365/CC365),"NM",IF(OR(CK365/CC365&lt;0.5,CK365/CC365&gt;2),"NM",(CK365/CC365-1)*100))</f>
        <v>9.8066236939978282</v>
      </c>
      <c r="CM365" s="133">
        <f>(CM347+CM359)/CM326*100</f>
        <v>80.927926078028747</v>
      </c>
      <c r="CN365" s="67" t="str">
        <f>IF(ISERROR(CM365/CE365),"NM",IF(OR(CM365/CE365&lt;0.5,CM365/CE365&gt;2),"NM",(CM365/CE365-1)*100))</f>
        <v>NM</v>
      </c>
      <c r="CO365" s="133">
        <f>(CO347+CO359)/CO326*100</f>
        <v>71.629777542926618</v>
      </c>
      <c r="CP365" s="67" t="str">
        <f>IF(ISERROR(CO365/CG365),"NM",IF(OR(CO365/CG365&lt;0.5,CO365/CG365&gt;2),"NM",(CO365/CG365-1)*100))</f>
        <v>NM</v>
      </c>
      <c r="CQ365" s="133">
        <f>(CQ347+CQ359)/CQ326*100</f>
        <v>24.470238749120966</v>
      </c>
      <c r="CR365" s="67">
        <f>IF(ISERROR(CQ365/CI365),"NM",IF(OR(CQ365/CI365&lt;0.5,CQ365/CI365&gt;2),"NM",(CQ365/CI365-1)*100))</f>
        <v>26.833295037510176</v>
      </c>
      <c r="CS365" s="133">
        <f>(CS347+CS359)/CS326*100</f>
        <v>35.94617399438728</v>
      </c>
      <c r="CT365" s="67">
        <f>IF(ISERROR(CS365/CK365),"NM",IF(OR(CS365/CK365&lt;0.5,CS365/CK365&gt;2),"NM",(CS365/CK365-1)*100))</f>
        <v>-37.372193916099697</v>
      </c>
      <c r="CU365" s="133">
        <f>(CU347+CU359)/CU326*100</f>
        <v>19.65131082802548</v>
      </c>
      <c r="CV365" s="67" t="str">
        <f>IF(ISERROR(CU365/CM365),"NM",IF(OR(CU365/CM365&lt;0.5,CU365/CM365&gt;2),"NM",(CU365/CM365-1)*100))</f>
        <v>NM</v>
      </c>
      <c r="CW365" s="133">
        <f>(CW347+CW359)/CW326*100</f>
        <v>31.982670807453417</v>
      </c>
      <c r="CX365" s="67" t="str">
        <f>IF(ISERROR(CW365/CO365),"NM",IF(OR(CW365/CO365&lt;0.5,CW365/CO365&gt;2),"NM",(CW365/CO365-1)*100))</f>
        <v>NM</v>
      </c>
      <c r="CY365" s="133">
        <f>(CY347+CY359)/CY326*100</f>
        <v>15.215317725752509</v>
      </c>
      <c r="CZ365" s="67">
        <f>IF(ISERROR(CY365/CQ365),"NM",IF(OR(CY365/CQ365&lt;0.5,CY365/CQ365&gt;2),"NM",(CY365/CQ365-1)*100))</f>
        <v>-37.8211308776091</v>
      </c>
      <c r="DA365" s="133">
        <f>(DA347+DA359)/DA326*100</f>
        <v>45.391583476764197</v>
      </c>
      <c r="DB365" s="67">
        <f>IF(ISERROR(DA365/CS365),"NM",IF(OR(DA365/CS365&lt;0.5,DA365/CS365&gt;2),"NM",(DA365/CS365-1)*100))</f>
        <v>26.276536367547052</v>
      </c>
      <c r="DC365" s="133">
        <f>(DC347+DC359)/DC326*100</f>
        <v>35.259994369369366</v>
      </c>
      <c r="DD365" s="67">
        <f>IF(ISERROR(DC365/CU365),"NM",IF(OR(DC365/CU365&lt;0.5,DC365/CU365&gt;2),"NM",(DC365/CU365-1)*100))</f>
        <v>79.428205466496166</v>
      </c>
      <c r="DE365" s="133">
        <f>(DE347+DE359)/DE326*100</f>
        <v>32.958983050847458</v>
      </c>
      <c r="DF365" s="67">
        <f>IF(ISERROR(DE365/CW365),"NM",IF(OR(DE365/CW365&lt;0.5,DE365/CW365&gt;2),"NM",(DE365/CW365-1)*100))</f>
        <v>3.0526288729036288</v>
      </c>
      <c r="DG365" s="133">
        <f>(DG347+DG359)/DG326*100</f>
        <v>26.002650429799424</v>
      </c>
      <c r="DH365" s="67">
        <f>IF(ISERROR(DG365/CY365),"NM",IF(OR(DG365/CY365&lt;0.5,DG365/CY365&gt;2),"NM",(DG365/CY365-1)*100))</f>
        <v>70.897847146424951</v>
      </c>
      <c r="DI365" s="133">
        <f>(DI347+DI359)/DI326*100</f>
        <v>100.29594179104477</v>
      </c>
      <c r="DJ365" s="67" t="str">
        <f>IF(ISERROR(DI365/DA365),"NM",IF(OR(DI365/DA365&lt;0.5,DI365/DA365&gt;2),"NM",(DI365/DA365-1)*100))</f>
        <v>NM</v>
      </c>
      <c r="DK365" s="133">
        <f>(DK347+DK359)/DK326*100</f>
        <v>80.191246217331496</v>
      </c>
      <c r="DL365" s="67" t="str">
        <f>IF(ISERROR(DK365/DC365),"NM",IF(OR(DK365/DC365&lt;0.5,DK365/DC365&gt;2),"NM",(DK365/DC365-1)*100))</f>
        <v>NM</v>
      </c>
      <c r="DM365" s="133">
        <f>(DM347+DM359)/DM326*100</f>
        <v>33.549937810945266</v>
      </c>
      <c r="DN365" s="67">
        <f>IF(ISERROR(DM365/DE365),"NM",IF(OR(DM365/DE365&lt;0.5,DM365/DE365&gt;2),"NM",(DM365/DE365-1)*100))</f>
        <v>1.7930005885985922</v>
      </c>
      <c r="DO365" s="133">
        <f>(DO347+DO359)/DO326*100</f>
        <v>48.812089999999998</v>
      </c>
      <c r="DP365" s="67">
        <f>IF(ISERROR(DO365/DG365),"NM",IF(OR(DO365/DG365&lt;0.5,DO365/DG365&gt;2),"NM",(DO365/DG365-1)*100))</f>
        <v>87.7196716226305</v>
      </c>
      <c r="DQ365" s="133">
        <f>(DQ347+DQ359)/DQ326*100</f>
        <v>97.92733859397417</v>
      </c>
      <c r="DR365" s="67">
        <f>IF(ISERROR(DQ365/DI365),"NM",IF(OR(DQ365/DI365&lt;0.5,DQ365/DI365&gt;2),"NM",(DQ365/DI365-1)*100))</f>
        <v>-2.3616141937281121</v>
      </c>
      <c r="DS365" s="133">
        <f>(DS347+DS359)/DS326*100</f>
        <v>117.43063969465651</v>
      </c>
      <c r="DT365" s="67">
        <f>IF(ISERROR(DS365/DK365),"NM",IF(OR(DS365/DK365&lt;0.5,DS365/DK365&gt;2),"NM",(DS365/DK365-1)*100))</f>
        <v>46.438227654425155</v>
      </c>
      <c r="DU365" s="133">
        <f>(DU347+DU359)/DU326*100</f>
        <v>71.215031971580828</v>
      </c>
      <c r="DV365" s="67" t="str">
        <f>IF(ISERROR(DU365/DM365),"NM",IF(OR(DU365/DM365&lt;0.5,DU365/DM365&gt;2),"NM",(DU365/DM365-1)*100))</f>
        <v>NM</v>
      </c>
      <c r="DW365" s="133">
        <f>(DW347+DW359)/DW326*100</f>
        <v>71.768605026929976</v>
      </c>
      <c r="DX365" s="67">
        <f>IF(ISERROR(DW365/DO365),"NM",IF(OR(DW365/DO365&lt;0.5,DW365/DO365&gt;2),"NM",(DW365/DO365-1)*100))</f>
        <v>47.030387403878791</v>
      </c>
      <c r="DY365" s="133">
        <f t="shared" ref="DY365:EA365" si="1385">(DY347+DY359)/DY326*100</f>
        <v>57.222412342215989</v>
      </c>
      <c r="DZ365" s="67">
        <f>IF(ISERROR(DY365/DQ365),"NM",IF(OR(DY365/DQ365&lt;0.5,DY365/DQ365&gt;2),"NM",(DY365/DQ365-1)*100))</f>
        <v>-41.566458188482727</v>
      </c>
      <c r="EA365" s="133">
        <f t="shared" si="1385"/>
        <v>105.36706292749658</v>
      </c>
      <c r="EB365" s="67">
        <f>IF(ISERROR(EA365/DS365),"NM",IF(OR(EA365/DS365&lt;0.5,EA365/DS365&gt;2),"NM",(EA365/DS365-1)*100))</f>
        <v>-10.27293796451052</v>
      </c>
      <c r="EC365" s="131">
        <f>(EC347+EC359)/EC326*100</f>
        <v>103.67648722627737</v>
      </c>
      <c r="ED365" s="67">
        <f>IF(ISERROR(EC365/DU365),"NM",IF(OR(EC365/DU365&lt;0.5,EC365/DU365&gt;2),"NM",(EC365/DU365-1)*100))</f>
        <v>45.582308054921143</v>
      </c>
      <c r="EE365" s="131">
        <f>(EE347+EE359)/EE326*100</f>
        <v>58.392465818759945</v>
      </c>
      <c r="EF365" s="67">
        <f>IF(ISERROR(EE365/DW365),"NM",IF(OR(EE365/DW365&lt;0.5,EE365/DW365&gt;2),"NM",(EE365/DW365-1)*100))</f>
        <v>-18.637869864059443</v>
      </c>
      <c r="EG365" s="131">
        <f>(EG347+EG359)/EG326*100</f>
        <v>49.86661784287616</v>
      </c>
      <c r="EH365" s="67">
        <f>IF(ISERROR(EG365/DY365),"NM",IF(OR(EG365/DY365&lt;0.5,EG365/DY365&gt;2),"NM",(EG365/DY365-1)*100))</f>
        <v>-12.854743794003021</v>
      </c>
      <c r="EI365" s="131">
        <f>(EI347+EI359)/EI326*100</f>
        <v>130.26028040540541</v>
      </c>
      <c r="EJ365" s="67">
        <f>IF(ISERROR(EI365/EA365),"NM",IF(OR(EI365/EA365&lt;0.5,EI365/EA365&gt;2),"NM",(EI365/EA365-1)*100))</f>
        <v>23.625236185085608</v>
      </c>
      <c r="EK365" s="131">
        <f>(EK347+EK359)/EK326*100</f>
        <v>51.932618513323995</v>
      </c>
      <c r="EL365" s="67">
        <f>IF(ISERROR(EK365/EC365),"NM",IF(OR(EK365/EC365&lt;0.5,EK365/EC365&gt;2),"NM",(EK365/EC365-1)*100))</f>
        <v>-49.908971742089093</v>
      </c>
      <c r="EM365" s="131">
        <f>(EM347+EM359)/EM326*100</f>
        <v>54.246399787688723</v>
      </c>
      <c r="EN365" s="67">
        <f>IF(ISERROR(EM365/EE365),"NM",IF(OR(EM365/EE365&lt;0.5,EM365/EE365&gt;2),"NM",(EM365/EE365-1)*100))</f>
        <v>-7.1003441504592253</v>
      </c>
      <c r="EO365" s="131">
        <f>(EO347+EO359)/EO326*100</f>
        <v>-48.280585993330156</v>
      </c>
      <c r="EP365" s="67" t="str">
        <f>IF(ISERROR(EO365/EG365),"NM",IF(OR(EO365/EG365&lt;0.5,EO365/EG365&gt;2),"NM",(EO365/EG365-1)*100))</f>
        <v>NM</v>
      </c>
      <c r="EQ365" s="131">
        <f t="shared" ref="EQ365:ES365" si="1386">(EQ347+EQ359)/EQ326*100</f>
        <v>78.916258733339632</v>
      </c>
      <c r="ER365" s="67">
        <f>IF(ISERROR(EQ365/EI365),"NM",IF(OR(EQ365/EI365&lt;0.5,EQ365/EI365&gt;2),"NM",(EQ365/EI365-1)*100))</f>
        <v>-39.41648329964378</v>
      </c>
      <c r="ES365" s="131">
        <f t="shared" si="1386"/>
        <v>65.542118520569716</v>
      </c>
      <c r="ET365" s="67">
        <f>IF(ISERROR(ES365/EK365),"NM",IF(OR(ES365/EK365&lt;0.5,ES365/EK365&gt;2),"NM",(ES365/EK365-1)*100))</f>
        <v>26.206073171053411</v>
      </c>
      <c r="EU365" s="131">
        <f t="shared" ref="EU365" si="1387">(EU347+EU359)/EU326*100</f>
        <v>58.305540246778328</v>
      </c>
      <c r="EV365" s="67">
        <f>IF(ISERROR(EU365/EM365),"NM",IF(OR(EU365/EM365&lt;0.5,EU365/EM365&gt;2),"NM",(EU365/EM365-1)*100))</f>
        <v>7.4827831431696801</v>
      </c>
      <c r="EW365" s="131">
        <f t="shared" ref="EW365" si="1388">(EW347+EW359)/EW326*100</f>
        <v>61.308637080672277</v>
      </c>
      <c r="EX365" s="67" t="str">
        <f>IF(ISERROR(EW365/EO365),"NM",IF(OR(EW365/EO365&lt;0.5,EW365/EO365&gt;2),"NM",(EW365/EO365-1)*100))</f>
        <v>NM</v>
      </c>
      <c r="EY365" s="67"/>
      <c r="EZ365" s="320"/>
      <c r="FA365" s="124"/>
      <c r="FB365" s="131">
        <f>(FB347+FB359)/FB326*100</f>
        <v>14.321507159340962</v>
      </c>
      <c r="FC365" s="179"/>
      <c r="FD365" s="131">
        <f>(FD347+FD359)/FD326*100</f>
        <v>13.988208406304729</v>
      </c>
      <c r="FE365" s="67">
        <f>IF(ISERROR(FD365/FB365),"NM",IF(OR(FD365/FB365&lt;0.5,FD365/FB365&gt;2),"NM",(FD365/FB365-1)*100))</f>
        <v>-2.3272603178419282</v>
      </c>
      <c r="FF365" s="131">
        <f>(FF347+FF359)/FF326*100</f>
        <v>27.830798252002907</v>
      </c>
      <c r="FG365" s="67">
        <f>IF(ISERROR(FF365/FD365),"NM",IF(OR(FF365/FD365&lt;0.5,FF365/FD365&gt;2),"NM",(FF365/FD365-1)*100))</f>
        <v>98.958990627127648</v>
      </c>
      <c r="FH365" s="131">
        <f>(FH347+FH359)/FH326*100</f>
        <v>62.135524821662536</v>
      </c>
      <c r="FI365" s="67" t="str">
        <f>IF(ISERROR(FH365/FF365),"NM",IF(OR(FH365/FF365&lt;0.5,FH365/FF365&gt;2),"NM",(FH365/FF365-1)*100))</f>
        <v>NM</v>
      </c>
      <c r="FJ365" s="131">
        <f>(FJ347+FJ359)/FJ326*100</f>
        <v>60.82147777777778</v>
      </c>
      <c r="FK365" s="67">
        <f>IF(ISERROR(FJ365/FH365),"NM",IF(OR(FJ365/FH365&lt;0.5,FJ365/FH365&gt;2),"NM",(FJ365/FH365-1)*100))</f>
        <v>-2.1148079905275563</v>
      </c>
      <c r="FL365" s="131">
        <f>(FL347+FL359)/FL326*100</f>
        <v>59.914322929775999</v>
      </c>
      <c r="FM365" s="67">
        <f>IF(ISERROR(FL365/FJ365),"NM",IF(OR(FL365/FJ365&lt;0.5,FL365/FJ365&gt;2),"NM",(FL365/FJ365-1)*100))</f>
        <v>-1.4915041218107716</v>
      </c>
      <c r="FN365" s="131">
        <f>(FN347+FN359)/FN326*100</f>
        <v>45.929006529850753</v>
      </c>
      <c r="FO365" s="67">
        <f>IF(ISERROR(FN365/FL365),"NM",IF(OR(FN365/FL365&lt;0.5,FN365/FL365&gt;2),"NM",(FN365/FL365-1)*100))</f>
        <v>-23.342192177181186</v>
      </c>
      <c r="FP365" s="131">
        <f>(FP347+FP359)/FP326*100</f>
        <v>43.042432231962238</v>
      </c>
      <c r="FQ365" s="67">
        <f>IF(ISERROR(FP365/FN365),"NM",IF(OR(FP365/FN365&lt;0.5,FP365/FN365&gt;2),"NM",(FP365/FN365-1)*100))</f>
        <v>-6.2848611715832225</v>
      </c>
      <c r="FR365" s="143">
        <f>(FR347+FR359)/FR326*100</f>
        <v>50.416542018224774</v>
      </c>
      <c r="FS365" s="67">
        <f>IF(ISERROR(FR365/FP365),"NM",IF(OR(FR365/FP365&lt;0.5,FR365/FP365&gt;2),"NM",(FR365/FP365-1)*100))</f>
        <v>17.132186551453078</v>
      </c>
      <c r="FT365" s="143">
        <f>(FT347+FT359)/FT326*100</f>
        <v>58.943507348438459</v>
      </c>
      <c r="FU365" s="67">
        <f>IF(ISERROR(FT365/FR365),"NM",IF(OR(FT365/FR365&lt;0.5,FT365/FR365&gt;2),"NM",(FT365/FR365-1)*100))</f>
        <v>16.913030899920358</v>
      </c>
      <c r="FV365" s="143">
        <f>(FV347+FV359)/FV326*100</f>
        <v>208.08301212507979</v>
      </c>
      <c r="FW365" s="67" t="str">
        <f>IF(ISERROR(FV365/FT365),"NM",IF(OR(FV365/FT365&lt;0.5,FV365/FT365&gt;2),"NM",(FV365/FT365-1)*100))</f>
        <v>NM</v>
      </c>
      <c r="FX365" s="143">
        <f>(FX347+FX359)/FX326*100</f>
        <v>35.000056112224449</v>
      </c>
      <c r="FY365" s="67" t="str">
        <f>IF(ISERROR(FX365/FV365),"NM",IF(OR(FX365/FV365&lt;0.5,FX365/FV365&gt;2),"NM",(FX365/FV365-1)*100))</f>
        <v>NM</v>
      </c>
      <c r="FZ365" s="143">
        <f>(FZ347+FZ359)/FZ326*100</f>
        <v>27.698986519860746</v>
      </c>
      <c r="GA365" s="67">
        <f>IF(ISERROR(FZ365/FX365),"NM",IF(OR(FZ365/FX365&lt;0.5,FZ365/FX365&gt;2),"NM",(FZ365/FX365-1)*100))</f>
        <v>-20.860165392173936</v>
      </c>
      <c r="GB365" s="143">
        <f>(GB347+GB359)/GB326*100</f>
        <v>45.695856338051883</v>
      </c>
      <c r="GC365" s="67">
        <f>IF(ISERROR(GB365/FZ365),"NM",IF(OR(GB365/FZ365&lt;0.5,GB365/FZ365&gt;2),"NM",(GB365/FZ365-1)*100))</f>
        <v>64.973026378734147</v>
      </c>
      <c r="GD365" s="143">
        <f>(GD347+GD359)/GD326*100</f>
        <v>25.374899148520381</v>
      </c>
      <c r="GE365" s="67">
        <f>IF(ISERROR(GD365/GB365),"NM",IF(OR(GD365/GB365&lt;0.5,GD365/GB365&gt;2),"NM",(GD365/GB365-1)*100))</f>
        <v>-44.470021612462531</v>
      </c>
      <c r="GF365" s="143">
        <f>(GF347+GF359)/GF326*100</f>
        <v>46.427158866602994</v>
      </c>
      <c r="GG365" s="67">
        <f>IF(ISERROR(GF365/GD365),"NM",IF(OR(GF365/GD365&lt;0.5,GF365/GD365&gt;2),"NM",(GF365/GD365-1)*100))</f>
        <v>82.964900056795599</v>
      </c>
      <c r="GH365" s="143">
        <f>(GH347+GH359)/GH326*100</f>
        <v>64.104168032786887</v>
      </c>
      <c r="GI365" s="67">
        <f>IF(ISERROR(GH365/GF365),"NM",IF(OR(GH365/GF365&lt;0.5,GH365/GF365&gt;2),"NM",(GH365/GF365-1)*100))</f>
        <v>38.074716604938999</v>
      </c>
      <c r="GJ365" s="143">
        <f>(GJ347+GJ359)/GJ326*100</f>
        <v>79.495910369774919</v>
      </c>
      <c r="GK365" s="67">
        <f>IF(ISERROR(GJ365/GH365),"NM",IF(OR(GJ365/GH365&lt;0.5,GJ365/GH365&gt;2),"NM",(GJ365/GH365-1)*100))</f>
        <v>24.010517271069997</v>
      </c>
      <c r="GL365" s="143">
        <f>(GL347+GL359)/GL326*100</f>
        <v>78.231188040616772</v>
      </c>
      <c r="GM365" s="67">
        <f>IF(ISERROR(GL365/GJ365),"NM",IF(OR(GL365/GJ365&lt;0.5,GL365/GJ365&gt;2),"NM",(GL365/GJ365-1)*100))</f>
        <v>-1.5909275373730547</v>
      </c>
      <c r="GN365" s="143">
        <f>(GN347+GN359)/GN326*100</f>
        <v>209.63851538453616</v>
      </c>
      <c r="GO365" s="67" t="str">
        <f>IF(ISERROR(GN365/GL365),"NM",IF(OR(GN365/GL365&lt;0.5,GN365/GL365&gt;2),"NM",(GN365/GL365-1)*100))</f>
        <v>NM</v>
      </c>
      <c r="GP365" s="143">
        <f>(GP347+GP359)/GP326*100</f>
        <v>66.022130756518351</v>
      </c>
      <c r="GQ365" s="67" t="str">
        <f>IF(ISERROR(GP365/GN365),"NM",IF(OR(GP365/GN365&lt;0.5,GP365/GN365&gt;2),"NM",(GP365/GN365-1)*100))</f>
        <v>NM</v>
      </c>
      <c r="GR365" s="131">
        <f>(GR347+GR359)/GR326*100</f>
        <v>67.36935659020925</v>
      </c>
      <c r="GS365" s="67">
        <f>IF(ISERROR(GR365/GP365),"NM",IF(OR(GR365/GP365&lt;0.5,GR365/GP365&gt;2),"NM",(GR365/GP365-1)*100))</f>
        <v>2.0405670314690427</v>
      </c>
      <c r="GT365" s="131">
        <f>(GT347+GT359)/GT326*100</f>
        <v>64.763435863571146</v>
      </c>
      <c r="GU365" s="67">
        <f>IF(ISERROR(GT365/GR365),"NM",IF(OR(GT365/GR365&lt;0.5,GT365/GR365&gt;2),"NM",(GT365/GR365-1)*100))</f>
        <v>-3.868109862603053</v>
      </c>
      <c r="GV365" s="131">
        <f>(GV347+GV359)/GV326*100</f>
        <v>64.533690307593403</v>
      </c>
      <c r="GW365" s="67">
        <f>IF(ISERROR(GV365/GT365),"NM",IF(OR(GV365/GT365&lt;0.5,GV365/GT365&gt;2),"NM",(GV365/GT365-1)*100))</f>
        <v>-0.35474578041492233</v>
      </c>
      <c r="GX365" s="131">
        <f>(GX347+GX359)/GX326*100</f>
        <v>64.117716292284641</v>
      </c>
      <c r="GY365" s="67">
        <f>IF(ISERROR(GX365/GV365),"NM",IF(OR(GX365/GV365&lt;0.5,GX365/GV365&gt;2),"NM",(GX365/GV365-1)*100))</f>
        <v>-0.64458426804056002</v>
      </c>
      <c r="GZ365" s="67">
        <f t="shared" si="1348"/>
        <v>-21.095568702219346</v>
      </c>
      <c r="HA365" s="280"/>
      <c r="HB365" s="57"/>
      <c r="HC365"/>
      <c r="HD365"/>
      <c r="HE365"/>
      <c r="HF365"/>
      <c r="HG365"/>
      <c r="HH365"/>
    </row>
    <row r="366" spans="1:216" s="2" customFormat="1" ht="13.5" customHeight="1" x14ac:dyDescent="0.2">
      <c r="A366" s="4"/>
      <c r="B366" s="54"/>
      <c r="C366" s="57"/>
      <c r="D366" s="63"/>
      <c r="E366" s="57"/>
      <c r="F366" s="63"/>
      <c r="G366" s="57"/>
      <c r="H366" s="63"/>
      <c r="I366" s="57"/>
      <c r="J366" s="63"/>
      <c r="K366" s="59"/>
      <c r="L366" s="63"/>
      <c r="M366" s="59"/>
      <c r="N366" s="63"/>
      <c r="O366" s="59"/>
      <c r="P366" s="63"/>
      <c r="Q366" s="57"/>
      <c r="R366" s="63"/>
      <c r="S366" s="57"/>
      <c r="T366" s="63"/>
      <c r="U366" s="57"/>
      <c r="V366" s="63"/>
      <c r="W366" s="59"/>
      <c r="X366" s="63"/>
      <c r="Y366" s="59"/>
      <c r="Z366" s="63"/>
      <c r="AA366" s="57"/>
      <c r="AB366" s="63"/>
      <c r="AC366" s="57"/>
      <c r="AD366" s="63"/>
      <c r="AE366" s="59"/>
      <c r="AF366" s="63"/>
      <c r="AG366" s="59"/>
      <c r="AH366" s="63"/>
      <c r="AI366" s="165"/>
      <c r="AJ366" s="63"/>
      <c r="AK366" s="57"/>
      <c r="AL366" s="63"/>
      <c r="AM366" s="59"/>
      <c r="AN366" s="63"/>
      <c r="AO366" s="59"/>
      <c r="AP366" s="63"/>
      <c r="AQ366" s="59"/>
      <c r="AR366" s="63"/>
      <c r="AS366" s="59"/>
      <c r="AT366" s="63"/>
      <c r="AU366" s="59"/>
      <c r="AV366" s="63"/>
      <c r="AW366" s="59"/>
      <c r="AX366" s="63"/>
      <c r="AY366" s="59"/>
      <c r="AZ366" s="65"/>
      <c r="BA366" s="59"/>
      <c r="BB366" s="65"/>
      <c r="BC366" s="59"/>
      <c r="BD366" s="65"/>
      <c r="BE366" s="59"/>
      <c r="BF366" s="65"/>
      <c r="BG366" s="59"/>
      <c r="BH366" s="65"/>
      <c r="BI366" s="59"/>
      <c r="BJ366" s="65"/>
      <c r="BK366" s="59"/>
      <c r="BL366" s="65"/>
      <c r="BM366" s="59"/>
      <c r="BN366" s="65"/>
      <c r="BO366" s="59"/>
      <c r="BP366" s="65"/>
      <c r="BQ366" s="59"/>
      <c r="BR366" s="65"/>
      <c r="BS366" s="59"/>
      <c r="BT366" s="65"/>
      <c r="BU366" s="59"/>
      <c r="BV366" s="65"/>
      <c r="BW366" s="59"/>
      <c r="BX366" s="65"/>
      <c r="BY366" s="59"/>
      <c r="BZ366" s="65"/>
      <c r="CA366" s="59"/>
      <c r="CB366" s="65"/>
      <c r="CC366" s="59"/>
      <c r="CD366" s="65"/>
      <c r="CE366" s="59"/>
      <c r="CF366" s="65"/>
      <c r="CG366" s="59"/>
      <c r="CH366" s="65"/>
      <c r="CI366" s="59"/>
      <c r="CJ366" s="65"/>
      <c r="CK366" s="59"/>
      <c r="CL366" s="65"/>
      <c r="CM366" s="59"/>
      <c r="CN366" s="65"/>
      <c r="CO366" s="59"/>
      <c r="CP366" s="65"/>
      <c r="CQ366" s="59"/>
      <c r="CR366" s="65"/>
      <c r="CS366" s="59"/>
      <c r="CT366" s="65"/>
      <c r="CU366" s="59"/>
      <c r="CV366" s="65"/>
      <c r="CW366" s="59"/>
      <c r="CX366" s="65"/>
      <c r="CY366" s="59"/>
      <c r="CZ366" s="65"/>
      <c r="DA366" s="59"/>
      <c r="DB366" s="65"/>
      <c r="DC366" s="59"/>
      <c r="DD366" s="65"/>
      <c r="DE366" s="59"/>
      <c r="DF366" s="65"/>
      <c r="DG366" s="59"/>
      <c r="DH366" s="65"/>
      <c r="DI366" s="59"/>
      <c r="DJ366" s="65"/>
      <c r="DK366" s="59"/>
      <c r="DL366" s="65"/>
      <c r="DM366" s="59"/>
      <c r="DN366" s="65"/>
      <c r="DO366" s="59"/>
      <c r="DP366" s="65"/>
      <c r="DQ366" s="59"/>
      <c r="DR366" s="65"/>
      <c r="DS366" s="59"/>
      <c r="DT366" s="65"/>
      <c r="DU366" s="59"/>
      <c r="DV366" s="65"/>
      <c r="DW366" s="59"/>
      <c r="DX366" s="65"/>
      <c r="DY366" s="59"/>
      <c r="DZ366" s="65"/>
      <c r="EA366" s="59"/>
      <c r="EB366" s="65"/>
      <c r="EC366" s="57"/>
      <c r="ED366" s="65"/>
      <c r="EE366" s="57"/>
      <c r="EF366" s="65"/>
      <c r="EG366" s="57"/>
      <c r="EH366" s="65"/>
      <c r="EI366" s="57"/>
      <c r="EJ366" s="65"/>
      <c r="EK366" s="57"/>
      <c r="EL366" s="65"/>
      <c r="EM366" s="57"/>
      <c r="EN366" s="65"/>
      <c r="EO366" s="57"/>
      <c r="EP366" s="65"/>
      <c r="EQ366" s="57"/>
      <c r="ER366" s="65"/>
      <c r="ES366" s="57"/>
      <c r="ET366" s="65"/>
      <c r="EU366" s="57"/>
      <c r="EV366" s="65"/>
      <c r="EW366" s="57"/>
      <c r="EX366" s="65"/>
      <c r="EY366" s="65"/>
      <c r="EZ366" s="317"/>
      <c r="FA366" s="59"/>
      <c r="FB366" s="59"/>
      <c r="FC366" s="66"/>
      <c r="FD366" s="59"/>
      <c r="FE366" s="65"/>
      <c r="FF366" s="59"/>
      <c r="FG366" s="65"/>
      <c r="FH366" s="59"/>
      <c r="FI366" s="65"/>
      <c r="FJ366" s="59"/>
      <c r="FK366" s="65"/>
      <c r="FL366" s="59"/>
      <c r="FM366" s="65"/>
      <c r="FN366" s="59"/>
      <c r="FO366" s="65"/>
      <c r="FP366" s="59"/>
      <c r="FQ366" s="65"/>
      <c r="FR366" s="75"/>
      <c r="FS366" s="65"/>
      <c r="FT366" s="75"/>
      <c r="FU366" s="65"/>
      <c r="FV366" s="75"/>
      <c r="FW366" s="65"/>
      <c r="FX366" s="75"/>
      <c r="FY366" s="65"/>
      <c r="FZ366" s="75"/>
      <c r="GA366" s="65"/>
      <c r="GB366" s="75"/>
      <c r="GC366" s="65"/>
      <c r="GD366" s="75"/>
      <c r="GE366" s="65"/>
      <c r="GF366" s="75"/>
      <c r="GG366" s="65"/>
      <c r="GH366" s="75"/>
      <c r="GI366" s="65"/>
      <c r="GJ366" s="75"/>
      <c r="GK366" s="65"/>
      <c r="GL366" s="75"/>
      <c r="GM366" s="65"/>
      <c r="GN366" s="75"/>
      <c r="GO366" s="65"/>
      <c r="GP366" s="75"/>
      <c r="GQ366" s="65"/>
      <c r="GR366" s="57"/>
      <c r="GS366" s="65"/>
      <c r="GT366" s="57"/>
      <c r="GU366" s="65"/>
      <c r="GV366" s="57"/>
      <c r="GW366" s="65"/>
      <c r="GX366" s="57"/>
      <c r="GY366" s="65"/>
      <c r="GZ366" s="67" t="str">
        <f t="shared" si="1348"/>
        <v/>
      </c>
      <c r="HA366" s="282"/>
      <c r="HB366" s="57"/>
      <c r="HC366"/>
      <c r="HD366"/>
      <c r="HE366"/>
      <c r="HF366"/>
      <c r="HG366"/>
      <c r="HH366"/>
    </row>
    <row r="367" spans="1:216" s="2" customFormat="1" ht="13.5" customHeight="1" x14ac:dyDescent="0.2">
      <c r="A367" s="4"/>
      <c r="B367" s="54" t="s">
        <v>383</v>
      </c>
      <c r="C367" s="131">
        <f>C429</f>
        <v>11.934665594258492</v>
      </c>
      <c r="D367" s="63"/>
      <c r="E367" s="131">
        <f>E429</f>
        <v>12.234978380796182</v>
      </c>
      <c r="F367" s="63"/>
      <c r="G367" s="131">
        <f>G429</f>
        <v>12.292821958548902</v>
      </c>
      <c r="H367" s="63"/>
      <c r="I367" s="131">
        <f>I429</f>
        <v>13.665840167842838</v>
      </c>
      <c r="J367" s="63"/>
      <c r="K367" s="133">
        <f>K429</f>
        <v>13.613482859691603</v>
      </c>
      <c r="L367" s="63">
        <f>IF(ISERROR(K367/C367),"NM",IF(OR(K367/C367&lt;0.5,K367/C367&gt;2),"NM",(K367/C367-1)*100))</f>
        <v>14.066730669359973</v>
      </c>
      <c r="M367" s="133">
        <f>M429</f>
        <v>14.724539858129434</v>
      </c>
      <c r="N367" s="63">
        <f>IF(ISERROR(M367/E367),"NM",IF(OR(M367/E367&lt;0.5,M367/E367&gt;2),"NM",(M367/E367-1)*100))</f>
        <v>20.34790254505743</v>
      </c>
      <c r="O367" s="133">
        <f>O429</f>
        <v>14.254306710034935</v>
      </c>
      <c r="P367" s="63">
        <f>IF(ISERROR(O367/G367),"NM",IF(OR(O367/G367&lt;0.5,O367/G367&gt;2),"NM",(O367/G367-1)*100))</f>
        <v>15.95634231179881</v>
      </c>
      <c r="Q367" s="131">
        <f>Q429</f>
        <v>15.223517356218776</v>
      </c>
      <c r="R367" s="63">
        <f>IF(ISERROR(Q367/I367),"NM",IF(OR(Q367/I367&lt;0.5,Q367/I367&gt;2),"NM",(Q367/I367-1)*100))</f>
        <v>11.398327283538091</v>
      </c>
      <c r="S367" s="131">
        <f>S429</f>
        <v>15.493459396451236</v>
      </c>
      <c r="T367" s="63">
        <f>IF(ISERROR(S367/K367),"NM",IF(OR(S367/K367&lt;0.5,S367/K367&gt;2),"NM",(S367/K367-1)*100))</f>
        <v>13.80966616798769</v>
      </c>
      <c r="U367" s="131">
        <f>U429</f>
        <v>14.455963012951212</v>
      </c>
      <c r="V367" s="63">
        <f>IF(ISERROR(U367/M367),"NM",IF(OR(U367/M367&lt;0.5,U367/M367&gt;2),"NM",(U367/M367-1)*100))</f>
        <v>-1.8240084088599895</v>
      </c>
      <c r="W367" s="133">
        <f>W429</f>
        <v>14.61655491068913</v>
      </c>
      <c r="X367" s="63">
        <f>IF(ISERROR(W367/O367),"NM",IF(OR(W367/O367&lt;0.5,W367/O367&gt;2),"NM",(W367/O367-1)*100))</f>
        <v>2.5413245836724885</v>
      </c>
      <c r="Y367" s="133">
        <f>Y429</f>
        <v>14.16256157635468</v>
      </c>
      <c r="Z367" s="63">
        <f>IF(ISERROR(Y367/Q367),"NM",IF(OR(Y367/Q367&lt;0.5,Y367/Q367&gt;2),"NM",(Y367/Q367-1)*100))</f>
        <v>-6.969189544298704</v>
      </c>
      <c r="AA367" s="131">
        <f>AA429</f>
        <v>14.730671565184505</v>
      </c>
      <c r="AB367" s="63">
        <f>IF(ISERROR(AA367/S367),"NM",IF(OR(AA367/S367&lt;0.5,AA367/S367&gt;2),"NM",(AA367/S367-1)*100))</f>
        <v>-4.9232893167903358</v>
      </c>
      <c r="AC367" s="131">
        <f>AC429</f>
        <v>14.412980411285975</v>
      </c>
      <c r="AD367" s="63">
        <f>IF(ISERROR(AC367/U367),"NM",IF(OR(AC367/U367&lt;0.5,AC367/U367&gt;2),"NM",(AC367/U367-1)*100))</f>
        <v>-0.29733475124921194</v>
      </c>
      <c r="AE367" s="133">
        <f>AE429</f>
        <v>14.63112664773141</v>
      </c>
      <c r="AF367" s="63">
        <f>IF(ISERROR(AE367/W367),"NM",IF(OR(AE367/W367&lt;0.5,AE367/W367&gt;2),"NM",(AE367/W367-1)*100))</f>
        <v>9.9693375978926468E-2</v>
      </c>
      <c r="AG367" s="133">
        <f>AG429</f>
        <v>13.374816472068796</v>
      </c>
      <c r="AH367" s="63">
        <f>IF(ISERROR(AG367/Y367),"NM",IF(OR(AG367/Y367&lt;0.5,AG367/Y367&gt;2),"NM",(AG367/Y367-1)*100))</f>
        <v>-5.5621654320011977</v>
      </c>
      <c r="AI367" s="206">
        <f>AI429</f>
        <v>12.807256033695094</v>
      </c>
      <c r="AJ367" s="63">
        <f>IF(ISERROR(AI367/AA367),"NM",IF(OR(AI367/AA367&lt;0.5,AI367/AA367&gt;2),"NM",(AI367/AA367-1)*100))</f>
        <v>-13.057215504249953</v>
      </c>
      <c r="AK367" s="131">
        <f>AK429</f>
        <v>13.699613968937966</v>
      </c>
      <c r="AL367" s="63">
        <f>IF(ISERROR(AK367/AC367),"NM",IF(OR(AK367/AC367&lt;0.5,AK367/AC367&gt;2),"NM",(AK367/AC367-1)*100))</f>
        <v>-4.9494720869072477</v>
      </c>
      <c r="AM367" s="133">
        <f>AM429</f>
        <v>14.098338450424416</v>
      </c>
      <c r="AN367" s="63">
        <f>IF(ISERROR(AM367/AE367),"NM",IF(OR(AM367/AE367&lt;0.5,AM367/AE367&gt;2),"NM",(AM367/AE367-1)*100))</f>
        <v>-3.6414707502351096</v>
      </c>
      <c r="AO367" s="133">
        <f>AO429</f>
        <v>13.085207853111836</v>
      </c>
      <c r="AP367" s="63">
        <f>IF(ISERROR(AO367/AG367),"NM",IF(OR(AO367/AG367&lt;0.5,AO367/AG367&gt;2),"NM",(AO367/AG367-1)*100))</f>
        <v>-2.1653277976693142</v>
      </c>
      <c r="AQ367" s="133">
        <f>AQ429</f>
        <v>14.049345060271168</v>
      </c>
      <c r="AR367" s="63">
        <f>IF(ISERROR(AQ367/AI367),"NM",IF(OR(AQ367/AI367&lt;0.5,AQ367/AI367&gt;2),"NM",(AQ367/AI367-1)*100))</f>
        <v>9.698322757882071</v>
      </c>
      <c r="AS367" s="133">
        <f>AS429</f>
        <v>14.304399277513649</v>
      </c>
      <c r="AT367" s="63">
        <f>IF(ISERROR(AS367/AK367),"NM",IF(OR(AS367/AK367&lt;0.5,AS367/AK367&gt;2),"NM",(AS367/AK367-1)*100))</f>
        <v>4.4146156960842342</v>
      </c>
      <c r="AU367" s="133">
        <f>AU429</f>
        <v>15.770624332418789</v>
      </c>
      <c r="AV367" s="63">
        <f>IF(ISERROR(AU367/AM367),"NM",IF(OR(AU367/AM367&lt;0.5,AU367/AM367&gt;2),"NM",(AU367/AM367-1)*100))</f>
        <v>11.861581333678583</v>
      </c>
      <c r="AW367" s="133">
        <f>AW429</f>
        <v>15.742256425519249</v>
      </c>
      <c r="AX367" s="63">
        <f>IF(ISERROR(AW367/AO367),"NM",IF(OR(AW367/AO367&lt;0.5,AW367/AO367&gt;2),"NM",(AW367/AO367-1)*100))</f>
        <v>20.305742195570332</v>
      </c>
      <c r="AY367" s="133">
        <f>AY429</f>
        <v>16.278625954198471</v>
      </c>
      <c r="AZ367" s="65">
        <f>IF(ISERROR(AY367/AQ367),"NM",IF(OR(AY367/AQ367&lt;0.5,AY367/AQ367&gt;2),"NM",(AY367/AQ367-1)*100))</f>
        <v>15.86750759102129</v>
      </c>
      <c r="BA367" s="133">
        <f>BA429</f>
        <v>15.571637664660919</v>
      </c>
      <c r="BB367" s="65">
        <f>IF(ISERROR(BA367/AS367),"NM",IF(OR(BA367/AS367&lt;0.5,BA367/AS367&gt;2),"NM",(BA367/AS367-1)*100))</f>
        <v>8.8590814794952788</v>
      </c>
      <c r="BC367" s="133">
        <f>BC429</f>
        <v>16.754965532759218</v>
      </c>
      <c r="BD367" s="65">
        <f>IF(ISERROR(BC367/AU367),"NM",IF(OR(BC367/AU367&lt;0.5,BC367/AU367&gt;2),"NM",(BC367/AU367-1)*100))</f>
        <v>6.2416121238584976</v>
      </c>
      <c r="BE367" s="133">
        <f>BE429</f>
        <v>16.621367760502018</v>
      </c>
      <c r="BF367" s="65">
        <f>IF(ISERROR(BE367/AW367),"NM",IF(OR(BE367/AW367&lt;0.5,BE367/AW367&gt;2),"NM",(BE367/AW367-1)*100))</f>
        <v>5.5844048732281548</v>
      </c>
      <c r="BG367" s="133">
        <f>BG429</f>
        <v>16.680645224209563</v>
      </c>
      <c r="BH367" s="65">
        <f>IF(ISERROR(BG367/AY367),"NM",IF(OR(BG367/AY367&lt;0.5,BG367/AY367&gt;2),"NM",(BG367/AY367-1)*100))</f>
        <v>2.4696142729872417</v>
      </c>
      <c r="BI367" s="133">
        <f>BI429</f>
        <v>17.22274994063168</v>
      </c>
      <c r="BJ367" s="65">
        <f>IF(ISERROR(BI367/BA367),"NM",IF(OR(BI367/BA367&lt;0.5,BI367/BA367&gt;2),"NM",(BI367/BA367-1)*100))</f>
        <v>10.603330950333367</v>
      </c>
      <c r="BK367" s="133">
        <f>BK429</f>
        <v>17.04831286914721</v>
      </c>
      <c r="BL367" s="65">
        <f>IF(ISERROR(BK367/BC367),"NM",IF(OR(BK367/BC367&lt;0.5,BK367/BC367&gt;2),"NM",(BK367/BC367-1)*100))</f>
        <v>1.7508083547796094</v>
      </c>
      <c r="BM367" s="133">
        <f>BM429</f>
        <v>16.898010622018184</v>
      </c>
      <c r="BN367" s="65">
        <f>IF(ISERROR(BM367/BE367),"NM",IF(OR(BM367/BE367&lt;0.5,BM367/BE367&gt;2),"NM",(BM367/BE367-1)*100))</f>
        <v>1.664380847005642</v>
      </c>
      <c r="BO367" s="133">
        <f>BO429</f>
        <v>15.200946760703033</v>
      </c>
      <c r="BP367" s="65">
        <f>IF(ISERROR(BO367/BG367),"NM",IF(OR(BO367/BG367&lt;0.5,BO367/BG367&gt;2),"NM",(BO367/BG367-1)*100))</f>
        <v>-8.8707507630397924</v>
      </c>
      <c r="BQ367" s="133">
        <f>BQ429</f>
        <v>15.793435219425991</v>
      </c>
      <c r="BR367" s="65">
        <f>IF(ISERROR(BQ367/BI367),"NM",IF(OR(BQ367/BI367&lt;0.5,BQ367/BI367&gt;2),"NM",(BQ367/BI367-1)*100))</f>
        <v>-8.2989924729364404</v>
      </c>
      <c r="BS367" s="133">
        <f>BS429</f>
        <v>14.345477568161055</v>
      </c>
      <c r="BT367" s="65">
        <f>IF(ISERROR(BS367/BK367),"NM",IF(OR(BS367/BK367&lt;0.5,BS367/BK367&gt;2),"NM",(BS367/BK367-1)*100))</f>
        <v>-15.853975239259888</v>
      </c>
      <c r="BU367" s="133">
        <f>BU429</f>
        <v>13.485789970551352</v>
      </c>
      <c r="BV367" s="65">
        <f>IF(ISERROR(BU367/BM367),"NM",IF(OR(BU367/BM367&lt;0.5,BU367/BM367&gt;2),"NM",(BU367/BM367-1)*100))</f>
        <v>-20.19303175854732</v>
      </c>
      <c r="BW367" s="133">
        <f>BW429</f>
        <v>15.00238303891272</v>
      </c>
      <c r="BX367" s="65">
        <f>IF(ISERROR(BW367/BO367),"NM",IF(OR(BW367/BO367&lt;0.5,BW367/BO367&gt;2),"NM",(BW367/BO367-1)*100))</f>
        <v>-1.3062589121332402</v>
      </c>
      <c r="BY367" s="133">
        <f>BY429</f>
        <v>15.462562223961948</v>
      </c>
      <c r="BZ367" s="65">
        <f>IF(ISERROR(BY367/BQ367),"NM",IF(OR(BY367/BQ367&lt;0.5,BY367/BQ367&gt;2),"NM",(BY367/BQ367-1)*100))</f>
        <v>-2.0950033407365898</v>
      </c>
      <c r="CA367" s="133">
        <f>CA429</f>
        <v>15.482117981324912</v>
      </c>
      <c r="CB367" s="65">
        <f>IF(ISERROR(CA367/BS367),"NM",IF(OR(CA367/BS367&lt;0.5,CA367/BS367&gt;2),"NM",(CA367/BS367-1)*100))</f>
        <v>7.9233361717184092</v>
      </c>
      <c r="CC367" s="133">
        <f>CC429</f>
        <v>15.947462033109863</v>
      </c>
      <c r="CD367" s="65">
        <f>IF(ISERROR(CC367/BU367),"NM",IF(OR(CC367/BU367&lt;0.5,CC367/BU367&gt;2),"NM",(CC367/BU367-1)*100))</f>
        <v>18.253821748180975</v>
      </c>
      <c r="CE367" s="133">
        <f>CE429</f>
        <v>15.443556822795678</v>
      </c>
      <c r="CF367" s="65">
        <f>IF(ISERROR(CE367/BW367),"NM",IF(OR(CE367/BW367&lt;0.5,CE367/BW367&gt;2),"NM",(CE367/BW367-1)*100))</f>
        <v>2.9406913737547891</v>
      </c>
      <c r="CG367" s="133">
        <f>CG429</f>
        <v>15.414437595198956</v>
      </c>
      <c r="CH367" s="65">
        <f>IF(ISERROR(CG367/BY367),"NM",IF(OR(CG367/BY367&lt;0.5,CG367/BY367&gt;2),"NM",(CG367/BY367-1)*100))</f>
        <v>-0.31123321003303506</v>
      </c>
      <c r="CI367" s="133">
        <f>CI429</f>
        <v>15.637459910281146</v>
      </c>
      <c r="CJ367" s="65">
        <f>IF(ISERROR(CI367/CA367),"NM",IF(OR(CI367/CA367&lt;0.5,CI367/CA367&gt;2),"NM",(CI367/CA367-1)*100))</f>
        <v>1.0033635523486684</v>
      </c>
      <c r="CK367" s="133">
        <f>CK429</f>
        <v>15.593376795707609</v>
      </c>
      <c r="CL367" s="65">
        <f>IF(ISERROR(CK367/CC367),"NM",IF(OR(CK367/CC367&lt;0.5,CK367/CC367&gt;2),"NM",(CK367/CC367-1)*100))</f>
        <v>-2.2203234387208948</v>
      </c>
      <c r="CM367" s="133">
        <f>CM429</f>
        <v>15.603621035173795</v>
      </c>
      <c r="CN367" s="65">
        <f>IF(ISERROR(CM367/CE367),"NM",IF(OR(CM367/CE367&lt;0.5,CM367/CE367&gt;2),"NM",(CM367/CE367-1)*100))</f>
        <v>1.0364465531790712</v>
      </c>
      <c r="CO367" s="133">
        <f>CO429</f>
        <v>15.117315396189474</v>
      </c>
      <c r="CP367" s="65">
        <f>IF(ISERROR(CO367/CG367),"NM",IF(OR(CO367/CG367&lt;0.5,CO367/CG367&gt;2),"NM",(CO367/CG367-1)*100))</f>
        <v>-1.9275578312505259</v>
      </c>
      <c r="CQ367" s="133">
        <f>CQ429</f>
        <v>14.988757976195441</v>
      </c>
      <c r="CR367" s="65">
        <f>IF(ISERROR(CQ367/CI367),"NM",IF(OR(CQ367/CI367&lt;0.5,CQ367/CI367&gt;2),"NM",(CQ367/CI367-1)*100))</f>
        <v>-4.1483843143809036</v>
      </c>
      <c r="CS367" s="133">
        <f>CS429</f>
        <v>15.078095314281143</v>
      </c>
      <c r="CT367" s="65">
        <f>IF(ISERROR(CS367/CK367),"NM",IF(OR(CS367/CK367&lt;0.5,CS367/CK367&gt;2),"NM",(CS367/CK367-1)*100))</f>
        <v>-3.304489387881071</v>
      </c>
      <c r="CU367" s="133">
        <f>CU429</f>
        <v>16.497013630098525</v>
      </c>
      <c r="CV367" s="65">
        <f>IF(ISERROR(CU367/CM367),"NM",IF(OR(CU367/CM367&lt;0.5,CU367/CM367&gt;2),"NM",(CU367/CM367-1)*100))</f>
        <v>5.7255466081292283</v>
      </c>
      <c r="CW367" s="133">
        <f>CW429</f>
        <v>15.693094923244983</v>
      </c>
      <c r="CX367" s="65">
        <f>IF(ISERROR(CW367/CO367),"NM",IF(OR(CW367/CO367&lt;0.5,CW367/CO367&gt;2),"NM",(CW367/CO367-1)*100))</f>
        <v>3.8087419092985408</v>
      </c>
      <c r="CY367" s="133">
        <f>CY429</f>
        <v>15.428167623069458</v>
      </c>
      <c r="CZ367" s="65">
        <f>IF(ISERROR(CY367/CQ367),"NM",IF(OR(CY367/CQ367&lt;0.5,CY367/CQ367&gt;2),"NM",(CY367/CQ367-1)*100))</f>
        <v>2.9315947830492073</v>
      </c>
      <c r="DA367" s="133">
        <f>DA429</f>
        <v>16.038604600772814</v>
      </c>
      <c r="DB367" s="65">
        <f>IF(ISERROR(DA367/CS367),"NM",IF(OR(DA367/CS367&lt;0.5,DA367/CS367&gt;2),"NM",(DA367/CS367-1)*100))</f>
        <v>6.3702295712504853</v>
      </c>
      <c r="DC367" s="133">
        <f>DC429</f>
        <v>17.718427323272437</v>
      </c>
      <c r="DD367" s="65">
        <f>IF(ISERROR(DC367/CU367),"NM",IF(OR(DC367/CU367&lt;0.5,DC367/CU367&gt;2),"NM",(DC367/CU367-1)*100))</f>
        <v>7.4038472693352286</v>
      </c>
      <c r="DE367" s="133">
        <f>DE429</f>
        <v>19.300508851143121</v>
      </c>
      <c r="DF367" s="65">
        <f>IF(ISERROR(DE367/CW367),"NM",IF(OR(DE367/CW367&lt;0.5,DE367/CW367&gt;2),"NM",(DE367/CW367-1)*100))</f>
        <v>22.987268894644551</v>
      </c>
      <c r="DG367" s="133">
        <f>DG429</f>
        <v>19.416391677549921</v>
      </c>
      <c r="DH367" s="65">
        <f>IF(ISERROR(DG367/CY367),"NM",IF(OR(DG367/CY367&lt;0.5,DG367/CY367&gt;2),"NM",(DG367/CY367-1)*100))</f>
        <v>25.85027692152466</v>
      </c>
      <c r="DI367" s="133">
        <f>DI429</f>
        <v>18.16386678455644</v>
      </c>
      <c r="DJ367" s="65">
        <f>IF(ISERROR(DI367/DA367),"NM",IF(OR(DI367/DA367&lt;0.5,DI367/DA367&gt;2),"NM",(DI367/DA367-1)*100))</f>
        <v>13.250917001103835</v>
      </c>
      <c r="DK367" s="133">
        <f>DK429</f>
        <v>18.166947411468019</v>
      </c>
      <c r="DL367" s="65">
        <f>IF(ISERROR(DK367/DC367),"NM",IF(OR(DK367/DC367&lt;0.5,DK367/DC367&gt;2),"NM",(DK367/DC367-1)*100))</f>
        <v>2.5313764027266039</v>
      </c>
      <c r="DM367" s="133">
        <f>DM429</f>
        <v>18.578016472463656</v>
      </c>
      <c r="DN367" s="65">
        <f>IF(ISERROR(DM367/DE367),"NM",IF(OR(DM367/DE367&lt;0.5,DM367/DE367&gt;2),"NM",(DM367/DE367-1)*100))</f>
        <v>-3.7433851317172584</v>
      </c>
      <c r="DO367" s="133">
        <f>DO429</f>
        <v>18.147307376814638</v>
      </c>
      <c r="DP367" s="65">
        <f>IF(ISERROR(DO367/DG367),"NM",IF(OR(DO367/DG367&lt;0.5,DO367/DG367&gt;2),"NM",(DO367/DG367-1)*100))</f>
        <v>-6.5361490528781037</v>
      </c>
      <c r="DQ367" s="133">
        <f>DQ429</f>
        <v>19.744328524324157</v>
      </c>
      <c r="DR367" s="65">
        <f>IF(ISERROR(DQ367/DI367),"NM",IF(OR(DQ367/DI367&lt;0.5,DQ367/DI367&gt;2),"NM",(DQ367/DI367-1)*100))</f>
        <v>8.7011304284145154</v>
      </c>
      <c r="DS367" s="133">
        <f>DS429</f>
        <v>20.647374639829192</v>
      </c>
      <c r="DT367" s="65">
        <f>IF(ISERROR(DS367/DK367),"NM",IF(OR(DS367/DK367&lt;0.5,DS367/DK367&gt;2),"NM",(DS367/DK367-1)*100))</f>
        <v>13.653516863242432</v>
      </c>
      <c r="DU367" s="133">
        <f>DU429</f>
        <v>20.492172904722025</v>
      </c>
      <c r="DV367" s="65">
        <f>IF(ISERROR(DU367/DM367),"NM",IF(OR(DU367/DM367&lt;0.5,DU367/DM367&gt;2),"NM",(DU367/DM367-1)*100))</f>
        <v>10.303341237184993</v>
      </c>
      <c r="DW367" s="133">
        <f>DW429</f>
        <v>19.990129368279568</v>
      </c>
      <c r="DX367" s="65">
        <f>IF(ISERROR(DW367/DO367),"NM",IF(OR(DW367/DO367&lt;0.5,DW367/DO367&gt;2),"NM",(DW367/DO367-1)*100))</f>
        <v>10.154795712665109</v>
      </c>
      <c r="DY367" s="133">
        <f t="shared" ref="DY367:EA367" si="1389">DY429</f>
        <v>20.673383763876245</v>
      </c>
      <c r="DZ367" s="65">
        <f>IF(ISERROR(DY367/DQ367),"NM",IF(OR(DY367/DQ367&lt;0.5,DY367/DQ367&gt;2),"NM",(DY367/DQ367-1)*100))</f>
        <v>4.7054283887524084</v>
      </c>
      <c r="EA367" s="133">
        <f t="shared" si="1389"/>
        <v>21.476046360000389</v>
      </c>
      <c r="EB367" s="65">
        <f>IF(ISERROR(EA367/DS367),"NM",IF(OR(EA367/DS367&lt;0.5,EA367/DS367&gt;2),"NM",(EA367/DS367-1)*100))</f>
        <v>4.0134483663248455</v>
      </c>
      <c r="EC367" s="133">
        <f t="shared" ref="EC367:EE367" si="1390">EC429</f>
        <v>18.58557259425999</v>
      </c>
      <c r="ED367" s="65">
        <f>IF(ISERROR(EC367/DU367),"NM",IF(OR(EC367/DU367&lt;0.5,EC367/DU367&gt;2),"NM",(EC367/DU367-1)*100))</f>
        <v>-9.3040416910726726</v>
      </c>
      <c r="EE367" s="133">
        <f t="shared" si="1390"/>
        <v>19.427785133837009</v>
      </c>
      <c r="EF367" s="65">
        <f>IF(ISERROR(EE367/DW367),"NM",IF(OR(EE367/DW367&lt;0.5,EE367/DW367&gt;2),"NM",(EE367/DW367-1)*100))</f>
        <v>-2.813109530621094</v>
      </c>
      <c r="EG367" s="133">
        <f t="shared" ref="EG367:EK367" si="1391">EG429</f>
        <v>22.324167844811836</v>
      </c>
      <c r="EH367" s="65">
        <f>IF(ISERROR(EG367/DY367),"NM",IF(OR(EG367/DY367&lt;0.5,EG367/DY367&gt;2),"NM",(EG367/DY367-1)*100))</f>
        <v>7.9850695937841554</v>
      </c>
      <c r="EI367" s="133">
        <f t="shared" si="1391"/>
        <v>21.245604293910791</v>
      </c>
      <c r="EJ367" s="65">
        <f>IF(ISERROR(EI367/EA367),"NM",IF(OR(EI367/EA367&lt;0.5,EI367/EA367&gt;2),"NM",(EI367/EA367-1)*100))</f>
        <v>-1.0730190381726956</v>
      </c>
      <c r="EK367" s="133">
        <f t="shared" si="1391"/>
        <v>21.496884176032548</v>
      </c>
      <c r="EL367" s="65">
        <f>IF(ISERROR(EK367/EC367),"NM",IF(OR(EK367/EC367&lt;0.5,EK367/EC367&gt;2),"NM",(EK367/EC367-1)*100))</f>
        <v>15.664363134400784</v>
      </c>
      <c r="EM367" s="133">
        <f t="shared" ref="EM367" si="1392">EM429</f>
        <v>21.765970346690182</v>
      </c>
      <c r="EN367" s="65">
        <f>IF(ISERROR(EM367/EE367),"NM",IF(OR(EM367/EE367&lt;0.5,EM367/EE367&gt;2),"NM",(EM367/EE367-1)*100))</f>
        <v>12.035263910659587</v>
      </c>
      <c r="EO367" s="133">
        <f t="shared" ref="EO367" si="1393">EO429</f>
        <v>23.824177458791592</v>
      </c>
      <c r="EP367" s="65">
        <f>IF(ISERROR(EO367/EG367),"NM",IF(OR(EO367/EG367&lt;0.5,EO367/EG367&gt;2),"NM",(EO367/EG367-1)*100))</f>
        <v>6.7192184918478892</v>
      </c>
      <c r="EQ367" s="131">
        <f t="shared" ref="EQ367:ES367" si="1394">EQ429</f>
        <v>23.556694691225982</v>
      </c>
      <c r="ER367" s="65">
        <f>IF(ISERROR(EQ367/EI367),"NM",IF(OR(EQ367/EI367&lt;0.5,EQ367/EI367&gt;2),"NM",(EQ367/EI367-1)*100))</f>
        <v>10.877969698313429</v>
      </c>
      <c r="ES367" s="131">
        <f t="shared" si="1394"/>
        <v>24.153094368849953</v>
      </c>
      <c r="ET367" s="65">
        <f>IF(ISERROR(ES367/EK367),"NM",IF(OR(ES367/EK367&lt;0.5,ES367/EK367&gt;2),"NM",(ES367/EK367-1)*100))</f>
        <v>12.356256707094726</v>
      </c>
      <c r="EU367" s="131">
        <f t="shared" ref="EU367" si="1395">EU429</f>
        <v>24.765571782098935</v>
      </c>
      <c r="EV367" s="65">
        <f>IF(ISERROR(EU367/EM367),"NM",IF(OR(EU367/EM367&lt;0.5,EU367/EM367&gt;2),"NM",(EU367/EM367-1)*100))</f>
        <v>13.781151897346412</v>
      </c>
      <c r="EW367" s="131">
        <f t="shared" ref="EW367" si="1396">EW429</f>
        <v>25.186633464884352</v>
      </c>
      <c r="EX367" s="65">
        <f>IF(ISERROR(EW367/EO367),"NM",IF(OR(EW367/EO367&lt;0.5,EW367/EO367&gt;2),"NM",(EW367/EO367-1)*100))</f>
        <v>5.7187955741573315</v>
      </c>
      <c r="EY367" s="65"/>
      <c r="EZ367" s="317"/>
      <c r="FA367" s="59"/>
      <c r="FB367" s="133">
        <f>FB429</f>
        <v>11.295019337986238</v>
      </c>
      <c r="FC367" s="66"/>
      <c r="FD367" s="133">
        <f>FD429</f>
        <v>11.985694293266988</v>
      </c>
      <c r="FE367" s="65">
        <f>IF(ISERROR(FD367/FB367),"NM",IF(OR(FD367/FB367&lt;0.5,FD367/FB367&gt;2),"NM",(FD367/FB367-1)*100))</f>
        <v>6.1148629729029569</v>
      </c>
      <c r="FF367" s="133">
        <f>FF429</f>
        <v>13.665840167842838</v>
      </c>
      <c r="FG367" s="65">
        <f>IF(ISERROR(FF367/FD367),"NM",IF(OR(FF367/FD367&lt;0.5,FF367/FD367&gt;2),"NM",(FF367/FD367-1)*100))</f>
        <v>14.017926984168771</v>
      </c>
      <c r="FH367" s="133">
        <f>FH429</f>
        <v>15.223517356218776</v>
      </c>
      <c r="FI367" s="65">
        <f>IF(ISERROR(FH367/FF367),"NM",IF(OR(FH367/FF367&lt;0.5,FH367/FF367&gt;2),"NM",(FH367/FF367-1)*100))</f>
        <v>11.398327283538091</v>
      </c>
      <c r="FJ367" s="133">
        <f>FJ429</f>
        <v>14.16256157635468</v>
      </c>
      <c r="FK367" s="65">
        <f>IF(ISERROR(FJ367/FH367),"NM",IF(OR(FJ367/FH367&lt;0.5,FJ367/FH367&gt;2),"NM",(FJ367/FH367-1)*100))</f>
        <v>-6.969189544298704</v>
      </c>
      <c r="FL367" s="133">
        <f>FL429</f>
        <v>13.374816472068796</v>
      </c>
      <c r="FM367" s="65">
        <f>IF(ISERROR(FL367/FJ367),"NM",IF(OR(FL367/FJ367&lt;0.5,FL367/FJ367&gt;2),"NM",(FL367/FJ367-1)*100))</f>
        <v>-5.5621654320011977</v>
      </c>
      <c r="FN367" s="133">
        <f>FN429</f>
        <v>13.085207853111836</v>
      </c>
      <c r="FO367" s="65">
        <f>IF(ISERROR(FN367/FL367),"NM",IF(OR(FN367/FL367&lt;0.5,FN367/FL367&gt;2),"NM",(FN367/FL367-1)*100))</f>
        <v>-2.1653277976693142</v>
      </c>
      <c r="FP367" s="133">
        <f>FP429</f>
        <v>15.742256425519249</v>
      </c>
      <c r="FQ367" s="65">
        <f>IF(ISERROR(FP367/FN367),"NM",IF(OR(FP367/FN367&lt;0.5,FP367/FN367&gt;2),"NM",(FP367/FN367-1)*100))</f>
        <v>20.305742195570332</v>
      </c>
      <c r="FR367" s="143">
        <f>FR429</f>
        <v>16.621367760502018</v>
      </c>
      <c r="FS367" s="65">
        <f>IF(ISERROR(FR367/FP367),"NM",IF(OR(FR367/FP367&lt;0.5,FR367/FP367&gt;2),"NM",(FR367/FP367-1)*100))</f>
        <v>5.5844048732281548</v>
      </c>
      <c r="FT367" s="143">
        <f>FT429</f>
        <v>16.898010622018184</v>
      </c>
      <c r="FU367" s="65">
        <f>IF(ISERROR(FT367/FR367),"NM",IF(OR(FT367/FR367&lt;0.5,FT367/FR367&gt;2),"NM",(FT367/FR367-1)*100))</f>
        <v>1.664380847005642</v>
      </c>
      <c r="FV367" s="143">
        <f>FV429</f>
        <v>13.485789970551352</v>
      </c>
      <c r="FW367" s="65">
        <f>IF(ISERROR(FV367/FT367),"NM",IF(OR(FV367/FT367&lt;0.5,FV367/FT367&gt;2),"NM",(FV367/FT367-1)*100))</f>
        <v>-20.19303175854732</v>
      </c>
      <c r="FX367" s="143">
        <f>FX429</f>
        <v>15.947462033109863</v>
      </c>
      <c r="FY367" s="65">
        <f>IF(ISERROR(FX367/FV367),"NM",IF(OR(FX367/FV367&lt;0.5,FX367/FV367&gt;2),"NM",(FX367/FV367-1)*100))</f>
        <v>18.253821748180975</v>
      </c>
      <c r="FZ367" s="143">
        <f>FZ429</f>
        <v>15.593376795707609</v>
      </c>
      <c r="GA367" s="65">
        <f>IF(ISERROR(FZ367/FX367),"NM",IF(OR(FZ367/FX367&lt;0.5,FZ367/FX367&gt;2),"NM",(FZ367/FX367-1)*100))</f>
        <v>-2.2203234387208948</v>
      </c>
      <c r="GB367" s="143">
        <f>GB429</f>
        <v>15.078095314281143</v>
      </c>
      <c r="GC367" s="65">
        <f>IF(ISERROR(GB367/FZ367),"NM",IF(OR(GB367/FZ367&lt;0.5,GB367/FZ367&gt;2),"NM",(GB367/FZ367-1)*100))</f>
        <v>-3.304489387881071</v>
      </c>
      <c r="GD367" s="143">
        <f>GD429</f>
        <v>16.038604600772814</v>
      </c>
      <c r="GE367" s="65">
        <f>IF(ISERROR(GD367/GB367),"NM",IF(OR(GD367/GB367&lt;0.5,GD367/GB367&gt;2),"NM",(GD367/GB367-1)*100))</f>
        <v>6.3702295712504853</v>
      </c>
      <c r="GF367" s="143">
        <f>GF429</f>
        <v>18.16386678455644</v>
      </c>
      <c r="GG367" s="65">
        <f>IF(ISERROR(GF367/GD367),"NM",IF(OR(GF367/GD367&lt;0.5,GF367/GD367&gt;2),"NM",(GF367/GD367-1)*100))</f>
        <v>13.250917001103835</v>
      </c>
      <c r="GH367" s="143">
        <f>GH429</f>
        <v>19.744328524324157</v>
      </c>
      <c r="GI367" s="65">
        <f>IF(ISERROR(GH367/GF367),"NM",IF(OR(GH367/GF367&lt;0.5,GH367/GF367&gt;2),"NM",(GH367/GF367-1)*100))</f>
        <v>8.7011304284145154</v>
      </c>
      <c r="GJ367" s="143">
        <f>GJ429</f>
        <v>20.673383763876245</v>
      </c>
      <c r="GK367" s="65">
        <f>IF(ISERROR(GJ367/GH367),"NM",IF(OR(GJ367/GH367&lt;0.5,GJ367/GH367&gt;2),"NM",(GJ367/GH367-1)*100))</f>
        <v>4.7054283887524084</v>
      </c>
      <c r="GL367" s="143">
        <f>GL429</f>
        <v>22.324167844811836</v>
      </c>
      <c r="GM367" s="65">
        <f>IF(ISERROR(GL367/GJ367),"NM",IF(OR(GL367/GJ367&lt;0.5,GL367/GJ367&gt;2),"NM",(GL367/GJ367-1)*100))</f>
        <v>7.9850695937841554</v>
      </c>
      <c r="GN367" s="143">
        <f>GN429</f>
        <v>23.824177458791592</v>
      </c>
      <c r="GO367" s="65">
        <f>IF(ISERROR(GN367/GL367),"NM",IF(OR(GN367/GL367&lt;0.5,GN367/GL367&gt;2),"NM",(GN367/GL367-1)*100))</f>
        <v>6.7192184918478892</v>
      </c>
      <c r="GP367" s="143">
        <f>GP429</f>
        <v>25.186633464884352</v>
      </c>
      <c r="GQ367" s="65">
        <f>IF(ISERROR(GP367/GN367),"NM",IF(OR(GP367/GN367&lt;0.5,GP367/GN367&gt;2),"NM",(GP367/GN367-1)*100))</f>
        <v>5.7187955741573315</v>
      </c>
      <c r="GR367" s="131">
        <f>GR429</f>
        <v>26.604795509970696</v>
      </c>
      <c r="GS367" s="65">
        <f>IF(ISERROR(GR367/GP367),"NM",IF(OR(GR367/GP367&lt;0.5,GR367/GP367&gt;2),"NM",(GR367/GP367-1)*100))</f>
        <v>5.6306137422596381</v>
      </c>
      <c r="GT367" s="131">
        <f>GT429</f>
        <v>28.018355421410533</v>
      </c>
      <c r="GU367" s="65">
        <f>IF(ISERROR(GT367/GR367),"NM",IF(OR(GT367/GR367&lt;0.5,GT367/GR367&gt;2),"NM",(GT367/GR367-1)*100))</f>
        <v>5.3131771334610667</v>
      </c>
      <c r="GV367" s="131">
        <f>GV429</f>
        <v>29.332917653920514</v>
      </c>
      <c r="GW367" s="65">
        <f>IF(ISERROR(GV367/GT367),"NM",IF(OR(GV367/GT367&lt;0.5,GV367/GT367&gt;2),"NM",(GV367/GT367-1)*100))</f>
        <v>4.6917894099717472</v>
      </c>
      <c r="GX367" s="131">
        <f>GX429</f>
        <v>30.547031419858371</v>
      </c>
      <c r="GY367" s="65">
        <f>IF(ISERROR(GX367/GV367),"NM",IF(OR(GX367/GV367&lt;0.5,GX367/GV367&gt;2),"NM",(GX367/GV367-1)*100))</f>
        <v>4.1390828565448956</v>
      </c>
      <c r="GZ367" s="67">
        <f t="shared" si="1348"/>
        <v>5.0969758029581147</v>
      </c>
      <c r="HA367" s="280"/>
      <c r="HB367" s="57"/>
      <c r="HC367"/>
      <c r="HD367"/>
      <c r="HE367"/>
      <c r="HF367"/>
      <c r="HG367"/>
      <c r="HH367"/>
    </row>
    <row r="368" spans="1:216" s="2" customFormat="1" ht="13.5" hidden="1" customHeight="1" outlineLevel="1" x14ac:dyDescent="0.2">
      <c r="A368" s="4"/>
      <c r="B368" s="699" t="s">
        <v>670</v>
      </c>
      <c r="C368" s="131"/>
      <c r="D368" s="63"/>
      <c r="E368" s="131"/>
      <c r="F368" s="63"/>
      <c r="G368" s="131"/>
      <c r="H368" s="63"/>
      <c r="I368" s="131"/>
      <c r="J368" s="63"/>
      <c r="K368" s="133"/>
      <c r="L368" s="63"/>
      <c r="M368" s="133"/>
      <c r="N368" s="63"/>
      <c r="O368" s="133"/>
      <c r="P368" s="63"/>
      <c r="Q368" s="131"/>
      <c r="R368" s="63"/>
      <c r="S368" s="131"/>
      <c r="T368" s="63"/>
      <c r="U368" s="131"/>
      <c r="V368" s="63"/>
      <c r="W368" s="133"/>
      <c r="X368" s="63"/>
      <c r="Y368" s="133"/>
      <c r="Z368" s="63"/>
      <c r="AA368" s="131"/>
      <c r="AB368" s="63"/>
      <c r="AC368" s="131"/>
      <c r="AD368" s="63"/>
      <c r="AE368" s="133"/>
      <c r="AF368" s="63"/>
      <c r="AG368" s="133"/>
      <c r="AH368" s="63"/>
      <c r="AI368" s="206"/>
      <c r="AJ368" s="63"/>
      <c r="AK368" s="131"/>
      <c r="AL368" s="63"/>
      <c r="AM368" s="133"/>
      <c r="AN368" s="63"/>
      <c r="AO368" s="133"/>
      <c r="AP368" s="63"/>
      <c r="AQ368" s="133"/>
      <c r="AR368" s="63"/>
      <c r="AS368" s="133"/>
      <c r="AT368" s="63"/>
      <c r="AU368" s="133"/>
      <c r="AV368" s="63"/>
      <c r="AW368" s="133"/>
      <c r="AX368" s="63"/>
      <c r="AY368" s="133"/>
      <c r="AZ368" s="65"/>
      <c r="BA368" s="133"/>
      <c r="BB368" s="65"/>
      <c r="BC368" s="133"/>
      <c r="BD368" s="65"/>
      <c r="BE368" s="133"/>
      <c r="BF368" s="65"/>
      <c r="BG368" s="133"/>
      <c r="BH368" s="65"/>
      <c r="BI368" s="133"/>
      <c r="BJ368" s="65"/>
      <c r="BK368" s="133"/>
      <c r="BL368" s="65"/>
      <c r="BM368" s="133"/>
      <c r="BN368" s="65"/>
      <c r="BO368" s="133"/>
      <c r="BP368" s="65"/>
      <c r="BQ368" s="133"/>
      <c r="BR368" s="65"/>
      <c r="BS368" s="133"/>
      <c r="BT368" s="65"/>
      <c r="BU368" s="133"/>
      <c r="BV368" s="65"/>
      <c r="BW368" s="133"/>
      <c r="BX368" s="65"/>
      <c r="BY368" s="133"/>
      <c r="BZ368" s="65"/>
      <c r="CA368" s="133"/>
      <c r="CB368" s="65"/>
      <c r="CC368" s="133"/>
      <c r="CD368" s="65"/>
      <c r="CE368" s="133"/>
      <c r="CF368" s="65"/>
      <c r="CG368" s="133"/>
      <c r="CH368" s="65"/>
      <c r="CI368" s="133"/>
      <c r="CJ368" s="65"/>
      <c r="CK368" s="133"/>
      <c r="CL368" s="65"/>
      <c r="CM368" s="133"/>
      <c r="CN368" s="65"/>
      <c r="CO368" s="133"/>
      <c r="CP368" s="65"/>
      <c r="CQ368" s="133"/>
      <c r="CR368" s="65"/>
      <c r="CS368" s="133"/>
      <c r="CT368" s="65"/>
      <c r="CU368" s="133"/>
      <c r="CV368" s="65"/>
      <c r="CW368" s="133"/>
      <c r="CX368" s="65"/>
      <c r="CY368" s="133"/>
      <c r="CZ368" s="65"/>
      <c r="DA368" s="133"/>
      <c r="DB368" s="65"/>
      <c r="DC368" s="133"/>
      <c r="DD368" s="65"/>
      <c r="DE368" s="133"/>
      <c r="DF368" s="65"/>
      <c r="DG368" s="133"/>
      <c r="DH368" s="65"/>
      <c r="DI368" s="133"/>
      <c r="DJ368" s="65"/>
      <c r="DK368" s="133"/>
      <c r="DL368" s="65"/>
      <c r="DM368" s="133"/>
      <c r="DN368" s="65"/>
      <c r="DO368" s="133"/>
      <c r="DP368" s="65"/>
      <c r="DQ368" s="133"/>
      <c r="DR368" s="65"/>
      <c r="DS368" s="133"/>
      <c r="DT368" s="65"/>
      <c r="DU368" s="133"/>
      <c r="DV368" s="65"/>
      <c r="DW368" s="133"/>
      <c r="DX368" s="65"/>
      <c r="DY368" s="133"/>
      <c r="DZ368" s="65"/>
      <c r="EA368" s="133"/>
      <c r="EB368" s="65"/>
      <c r="EC368" s="133"/>
      <c r="ED368" s="65"/>
      <c r="EE368" s="133"/>
      <c r="EF368" s="65"/>
      <c r="EG368" s="133"/>
      <c r="EH368" s="65"/>
      <c r="EI368" s="133"/>
      <c r="EJ368" s="65"/>
      <c r="EK368" s="133"/>
      <c r="EL368" s="65"/>
      <c r="EM368" s="133"/>
      <c r="EN368" s="65"/>
      <c r="EO368" s="133"/>
      <c r="EP368" s="65"/>
      <c r="EQ368" s="131"/>
      <c r="ER368" s="65"/>
      <c r="ES368" s="131"/>
      <c r="ET368" s="65"/>
      <c r="EU368" s="131"/>
      <c r="EV368" s="65"/>
      <c r="EW368" s="131"/>
      <c r="EX368" s="65"/>
      <c r="EY368" s="65"/>
      <c r="EZ368" s="317"/>
      <c r="FA368" s="59"/>
      <c r="FB368" s="133"/>
      <c r="FC368" s="66"/>
      <c r="FD368" s="133"/>
      <c r="FE368" s="65"/>
      <c r="FF368" s="133"/>
      <c r="FG368" s="65"/>
      <c r="FH368" s="133"/>
      <c r="FI368" s="65"/>
      <c r="FJ368" s="133"/>
      <c r="FK368" s="65"/>
      <c r="FL368" s="133"/>
      <c r="FM368" s="65"/>
      <c r="FN368" s="133"/>
      <c r="FO368" s="65"/>
      <c r="FP368" s="133"/>
      <c r="FQ368" s="65"/>
      <c r="FR368" s="143"/>
      <c r="FS368" s="65"/>
      <c r="FT368" s="143"/>
      <c r="FU368" s="65"/>
      <c r="FV368" s="143"/>
      <c r="FW368" s="65"/>
      <c r="FX368" s="143"/>
      <c r="FY368" s="65"/>
      <c r="FZ368" s="143"/>
      <c r="GA368" s="65"/>
      <c r="GB368" s="143"/>
      <c r="GC368" s="65"/>
      <c r="GD368" s="143"/>
      <c r="GE368" s="65"/>
      <c r="GF368" s="143"/>
      <c r="GG368" s="65"/>
      <c r="GH368" s="143"/>
      <c r="GI368" s="65"/>
      <c r="GJ368" s="143"/>
      <c r="GK368" s="65"/>
      <c r="GL368" s="143"/>
      <c r="GM368" s="65"/>
      <c r="GN368" s="143"/>
      <c r="GO368" s="65"/>
      <c r="GP368" s="143"/>
      <c r="GQ368" s="65"/>
      <c r="GR368" s="131"/>
      <c r="GS368" s="65"/>
      <c r="GT368" s="131"/>
      <c r="GU368" s="65"/>
      <c r="GV368" s="131"/>
      <c r="GW368" s="65"/>
      <c r="GX368" s="131"/>
      <c r="GY368" s="65"/>
      <c r="GZ368" s="67"/>
      <c r="HA368" s="280"/>
      <c r="HB368" s="57"/>
      <c r="HC368"/>
      <c r="HD368"/>
      <c r="HE368"/>
      <c r="HF368"/>
      <c r="HG368"/>
      <c r="HH368"/>
    </row>
    <row r="369" spans="1:216" s="2" customFormat="1" ht="13.5" hidden="1" customHeight="1" outlineLevel="1" x14ac:dyDescent="0.2">
      <c r="A369" s="4" t="s">
        <v>130</v>
      </c>
      <c r="B369" s="54" t="s">
        <v>244</v>
      </c>
      <c r="C369" s="142">
        <f>(265.183)*2</f>
        <v>530.36599999999999</v>
      </c>
      <c r="D369" s="63"/>
      <c r="E369" s="142">
        <f>(265.211)*2</f>
        <v>530.42200000000003</v>
      </c>
      <c r="F369" s="63"/>
      <c r="G369" s="142">
        <f>(265.158)*2</f>
        <v>530.31600000000003</v>
      </c>
      <c r="H369" s="63"/>
      <c r="I369" s="142">
        <f>(264.605)*2</f>
        <v>529.21</v>
      </c>
      <c r="J369" s="63"/>
      <c r="K369" s="124">
        <f>525.242</f>
        <v>525.24199999999996</v>
      </c>
      <c r="L369" s="63">
        <f t="shared" ref="L369:L374" si="1397">IF(ISERROR(K369/C369),"NM",IF(OR(K369/C369&lt;0.5,K369/C369&gt;2),"NM",(K369/C369-1)*100))</f>
        <v>-0.96612527952395499</v>
      </c>
      <c r="M369" s="124">
        <f>525.421</f>
        <v>525.42100000000005</v>
      </c>
      <c r="N369" s="63">
        <f t="shared" ref="N369:N374" si="1398">IF(ISERROR(M369/E369),"NM",IF(OR(M369/E369&lt;0.5,M369/E369&gt;2),"NM",(M369/E369-1)*100))</f>
        <v>-0.94283419616832953</v>
      </c>
      <c r="O369" s="124">
        <v>523.36900000000003</v>
      </c>
      <c r="P369" s="63">
        <f t="shared" ref="P369:P374" si="1399">IF(ISERROR(O369/G369),"NM",IF(OR(O369/G369&lt;0.5,O369/G369&gt;2),"NM",(O369/G369-1)*100))</f>
        <v>-1.3099736760723846</v>
      </c>
      <c r="Q369" s="142">
        <v>521.61500000000001</v>
      </c>
      <c r="R369" s="63">
        <f t="shared" ref="R369:R374" si="1400">IF(ISERROR(Q369/I369),"NM",IF(OR(Q369/I369&lt;0.5,Q369/I369&gt;2),"NM",(Q369/I369-1)*100))</f>
        <v>-1.4351580657961938</v>
      </c>
      <c r="S369" s="142">
        <f>517.642</f>
        <v>517.64200000000005</v>
      </c>
      <c r="T369" s="63">
        <f t="shared" ref="T369:T374" si="1401">IF(ISERROR(S369/K369),"NM",IF(OR(S369/K369&lt;0.5,S369/K369&gt;2),"NM",(S369/K369-1)*100))</f>
        <v>-1.4469520716164919</v>
      </c>
      <c r="U369" s="142">
        <v>517.36900000000003</v>
      </c>
      <c r="V369" s="63">
        <f t="shared" ref="V369:V374" si="1402">IF(ISERROR(U369/M369),"NM",IF(OR(U369/M369&lt;0.5,U369/M369&gt;2),"NM",(U369/M369-1)*100))</f>
        <v>-1.5324853783918124</v>
      </c>
      <c r="W369" s="124">
        <v>515.16800000000001</v>
      </c>
      <c r="X369" s="63">
        <f t="shared" ref="X369:X374" si="1403">IF(ISERROR(W369/O369),"NM",IF(OR(W369/O369&lt;0.5,W369/O369&gt;2),"NM",(W369/O369-1)*100))</f>
        <v>-1.5669632706560854</v>
      </c>
      <c r="Y369" s="124">
        <v>514.43899999999996</v>
      </c>
      <c r="Z369" s="63">
        <f t="shared" ref="Z369:Z374" si="1404">IF(ISERROR(Y369/Q369),"NM",IF(OR(Y369/Q369&lt;0.5,Y369/Q369&gt;2),"NM",(Y369/Q369-1)*100))</f>
        <v>-1.3757273084554766</v>
      </c>
      <c r="AA369" s="142">
        <v>514.86900000000003</v>
      </c>
      <c r="AB369" s="63">
        <f t="shared" ref="AB369:AB374" si="1405">IF(ISERROR(AA369/S369),"NM",IF(OR(AA369/S369&lt;0.5,AA369/S369&gt;2),"NM",(AA369/S369-1)*100))</f>
        <v>-0.53569841705272125</v>
      </c>
      <c r="AC369" s="142">
        <v>513.59400000000005</v>
      </c>
      <c r="AD369" s="63">
        <f t="shared" ref="AD369:AD374" si="1406">IF(ISERROR(AC369/U369),"NM",IF(OR(AC369/U369&lt;0.5,AC369/U369&gt;2),"NM",(AC369/U369-1)*100))</f>
        <v>-0.72965330354156643</v>
      </c>
      <c r="AE369" s="124">
        <v>512.41800000000001</v>
      </c>
      <c r="AF369" s="63">
        <f t="shared" ref="AF369:AF374" si="1407">IF(ISERROR(AE369/W369),"NM",IF(OR(AE369/W369&lt;0.5,AE369/W369&gt;2),"NM",(AE369/W369-1)*100))</f>
        <v>-0.53380644760544493</v>
      </c>
      <c r="AG369" s="124">
        <v>509.892</v>
      </c>
      <c r="AH369" s="63">
        <f t="shared" ref="AH369:AH374" si="1408">IF(ISERROR(AG369/Y369),"NM",IF(OR(AG369/Y369&lt;0.5,AG369/Y369&gt;2),"NM",(AG369/Y369-1)*100))</f>
        <v>-0.88387544490211578</v>
      </c>
      <c r="AI369" s="207">
        <v>508.34500000000003</v>
      </c>
      <c r="AJ369" s="63">
        <f t="shared" ref="AJ369:AJ374" si="1409">IF(ISERROR(AI369/AA369),"NM",IF(OR(AI369/AA369&lt;0.5,AI369/AA369&gt;2),"NM",(AI369/AA369-1)*100))</f>
        <v>-1.2671184320671824</v>
      </c>
      <c r="AK369" s="124">
        <v>508.04899999999998</v>
      </c>
      <c r="AL369" s="63">
        <f t="shared" ref="AL369:AL374" si="1410">IF(ISERROR(AK369/AC369),"NM",IF(OR(AK369/AC369&lt;0.5,AK369/AC369&gt;2),"NM",(AK369/AC369-1)*100))</f>
        <v>-1.0796465690798729</v>
      </c>
      <c r="AM369" s="124">
        <v>506.15800000000002</v>
      </c>
      <c r="AN369" s="63">
        <f t="shared" ref="AN369:AN374" si="1411">IF(ISERROR(AM369/AE369),"NM",IF(OR(AM369/AE369&lt;0.5,AM369/AE369&gt;2),"NM",(AM369/AE369-1)*100))</f>
        <v>-1.2216588800549544</v>
      </c>
      <c r="AO369" s="85">
        <v>503.608</v>
      </c>
      <c r="AP369" s="63">
        <f t="shared" ref="AP369:AP374" si="1412">IF(ISERROR(AO369/AG369),"NM",IF(OR(AO369/AG369&lt;0.5,AO369/AG369&gt;2),"NM",(AO369/AG369-1)*100))</f>
        <v>-1.2324178453476442</v>
      </c>
      <c r="AQ369" s="85">
        <v>503.608</v>
      </c>
      <c r="AR369" s="63">
        <f t="shared" ref="AR369:AR374" si="1413">IF(ISERROR(AQ369/AI369),"NM",IF(OR(AQ369/AI369&lt;0.5,AQ369/AI369&gt;2),"NM",(AQ369/AI369-1)*100))</f>
        <v>-0.93184746579587641</v>
      </c>
      <c r="AS369" s="85">
        <v>501.17200000000003</v>
      </c>
      <c r="AT369" s="63">
        <f t="shared" ref="AT369:AT374" si="1414">IF(ISERROR(AS369/AK369),"NM",IF(OR(AS369/AK369&lt;0.5,AS369/AK369&gt;2),"NM",(AS369/AK369-1)*100))</f>
        <v>-1.3536095927754954</v>
      </c>
      <c r="AU369" s="85">
        <v>500.28300000000002</v>
      </c>
      <c r="AV369" s="63">
        <f t="shared" ref="AV369:AV374" si="1415">IF(ISERROR(AU369/AM369),"NM",IF(OR(AU369/AM369&lt;0.5,AU369/AM369&gt;2),"NM",(AU369/AM369-1)*100))</f>
        <v>-1.1607047601737031</v>
      </c>
      <c r="AW369" s="85">
        <v>498.89400000000001</v>
      </c>
      <c r="AX369" s="63">
        <f t="shared" ref="AX369:AX374" si="1416">IF(ISERROR(AW369/AO369),"NM",IF(OR(AW369/AO369&lt;0.5,AW369/AO369&gt;2),"NM",(AW369/AO369-1)*100))</f>
        <v>-0.93604549570300843</v>
      </c>
      <c r="AY369" s="85">
        <v>498.43099999999998</v>
      </c>
      <c r="AZ369" s="65">
        <f t="shared" ref="AZ369:AZ374" si="1417">IF(ISERROR(AY369/AQ369),"NM",IF(OR(AY369/AQ369&lt;0.5,AY369/AQ369&gt;2),"NM",(AY369/AQ369-1)*100))</f>
        <v>-1.0279820813013374</v>
      </c>
      <c r="BA369" s="85">
        <v>497.12400000000002</v>
      </c>
      <c r="BB369" s="65">
        <f t="shared" ref="BB369:BB374" si="1418">IF(ISERROR(BA369/AS369),"NM",IF(OR(BA369/AS369&lt;0.5,BA369/AS369&gt;2),"NM",(BA369/AS369-1)*100))</f>
        <v>-0.80770673541219473</v>
      </c>
      <c r="BC369" s="85">
        <v>494.666</v>
      </c>
      <c r="BD369" s="65">
        <f t="shared" ref="BD369:BD374" si="1419">IF(ISERROR(BC369/AU369),"NM",IF(OR(BC369/AU369&lt;0.5,BC369/AU369&gt;2),"NM",(BC369/AU369-1)*100))</f>
        <v>-1.1227645152843579</v>
      </c>
      <c r="BE369" s="85">
        <v>492.55</v>
      </c>
      <c r="BF369" s="65">
        <f t="shared" ref="BF369:BF374" si="1420">IF(ISERROR(BE369/AW369),"NM",IF(OR(BE369/AW369&lt;0.5,BE369/AW369&gt;2),"NM",(BE369/AW369-1)*100))</f>
        <v>-1.2716128075302535</v>
      </c>
      <c r="BG369" s="85">
        <v>488.83199999999999</v>
      </c>
      <c r="BH369" s="65">
        <f t="shared" ref="BH369:BH374" si="1421">IF(ISERROR(BG369/AY369),"NM",IF(OR(BG369/AY369&lt;0.5,BG369/AY369&gt;2),"NM",(BG369/AY369-1)*100))</f>
        <v>-1.925843296263674</v>
      </c>
      <c r="BI369" s="85">
        <v>488.483</v>
      </c>
      <c r="BJ369" s="65">
        <f t="shared" ref="BJ369:BJ374" si="1422">IF(ISERROR(BI369/BA369),"NM",IF(OR(BI369/BA369&lt;0.5,BI369/BA369&gt;2),"NM",(BI369/BA369-1)*100))</f>
        <v>-1.7381981155607074</v>
      </c>
      <c r="BK369" s="85">
        <v>487.75200000000001</v>
      </c>
      <c r="BL369" s="65">
        <f t="shared" ref="BL369:BL374" si="1423">IF(ISERROR(BK369/BC369),"NM",IF(OR(BK369/BC369&lt;0.5,BK369/BC369&gt;2),"NM",(BK369/BC369-1)*100))</f>
        <v>-1.3977107785859477</v>
      </c>
      <c r="BM369" s="85">
        <v>486.53</v>
      </c>
      <c r="BN369" s="65">
        <f t="shared" ref="BN369:BN374" si="1424">IF(ISERROR(BM369/BE369),"NM",IF(OR(BM369/BE369&lt;0.5,BM369/BE369&gt;2),"NM",(BM369/BE369-1)*100))</f>
        <v>-1.2222109430514716</v>
      </c>
      <c r="BO369" s="85">
        <v>475.09100000000001</v>
      </c>
      <c r="BP369" s="65">
        <f t="shared" ref="BP369:BP374" si="1425">IF(ISERROR(BO369/BG369),"NM",IF(OR(BO369/BG369&lt;0.5,BO369/BG369&gt;2),"NM",(BO369/BG369-1)*100))</f>
        <v>-2.8109861874836328</v>
      </c>
      <c r="BQ369" s="85">
        <v>476.02699999999999</v>
      </c>
      <c r="BR369" s="65">
        <f t="shared" ref="BR369:BR374" si="1426">IF(ISERROR(BQ369/BI369),"NM",IF(OR(BQ369/BI369&lt;0.5,BQ369/BI369&gt;2),"NM",(BQ369/BI369-1)*100))</f>
        <v>-2.5499352075711967</v>
      </c>
      <c r="BS369" s="85">
        <v>476.553</v>
      </c>
      <c r="BT369" s="65">
        <f t="shared" ref="BT369:BT374" si="1427">IF(ISERROR(BS369/BK369),"NM",IF(OR(BS369/BK369&lt;0.5,BS369/BK369&gt;2),"NM",(BS369/BK369-1)*100))</f>
        <v>-2.2960438911578063</v>
      </c>
      <c r="BU369" s="85">
        <v>466.61500000000001</v>
      </c>
      <c r="BV369" s="65">
        <f t="shared" ref="BV369:BV374" si="1428">IF(ISERROR(BU369/BM369),"NM",IF(OR(BU369/BM369&lt;0.5,BU369/BM369&gt;2),"NM",(BU369/BM369-1)*100))</f>
        <v>-4.0932727683801513</v>
      </c>
      <c r="BW369" s="85">
        <v>467.42399999999998</v>
      </c>
      <c r="BX369" s="65">
        <f t="shared" ref="BX369:BX374" si="1429">IF(ISERROR(BW369/BO369),"NM",IF(OR(BW369/BO369&lt;0.5,BW369/BO369&gt;2),"NM",(BW369/BO369-1)*100))</f>
        <v>-1.6137960938009788</v>
      </c>
      <c r="BY369" s="85">
        <v>467.48399999999998</v>
      </c>
      <c r="BZ369" s="65">
        <f t="shared" ref="BZ369:BZ374" si="1430">IF(ISERROR(BY369/BQ369),"NM",IF(OR(BY369/BQ369&lt;0.5,BY369/BQ369&gt;2),"NM",(BY369/BQ369-1)*100))</f>
        <v>-1.794646102006825</v>
      </c>
      <c r="CA369" s="85">
        <v>467.77699999999999</v>
      </c>
      <c r="CB369" s="65">
        <f t="shared" ref="CB369:CB374" si="1431">IF(ISERROR(CA369/BS369),"NM",IF(OR(CA369/BS369&lt;0.5,CA369/BS369&gt;2),"NM",(CA369/BS369-1)*100))</f>
        <v>-1.8415580218779426</v>
      </c>
      <c r="CC369" s="85">
        <v>468.56799999999998</v>
      </c>
      <c r="CD369" s="65">
        <f t="shared" ref="CD369:CD374" si="1432">IF(ISERROR(CC369/BU369),"NM",IF(OR(CC369/BU369&lt;0.5,CC369/BU369&gt;2),"NM",(CC369/BU369-1)*100))</f>
        <v>0.41854633905895611</v>
      </c>
      <c r="CE369" s="85">
        <v>469.42200000000003</v>
      </c>
      <c r="CF369" s="65">
        <f t="shared" ref="CF369:CF374" si="1433">IF(ISERROR(CE369/BW369),"NM",IF(OR(CE369/BW369&lt;0.5,CE369/BW369&gt;2),"NM",(CE369/BW369-1)*100))</f>
        <v>0.42744916820702805</v>
      </c>
      <c r="CG369" s="85">
        <v>470.76900000000001</v>
      </c>
      <c r="CH369" s="65">
        <f t="shared" ref="CH369:CH374" si="1434">IF(ISERROR(CG369/BY369),"NM",IF(OR(CG369/BY369&lt;0.5,CG369/BY369&gt;2),"NM",(CG369/BY369-1)*100))</f>
        <v>0.70269784634340304</v>
      </c>
      <c r="CI369" s="85">
        <v>471.04399999999998</v>
      </c>
      <c r="CJ369" s="65">
        <f t="shared" ref="CJ369:CJ374" si="1435">IF(ISERROR(CI369/CA369),"NM",IF(OR(CI369/CA369&lt;0.5,CI369/CA369&gt;2),"NM",(CI369/CA369-1)*100))</f>
        <v>0.69840971232018045</v>
      </c>
      <c r="CK369" s="85">
        <v>469.661</v>
      </c>
      <c r="CL369" s="65">
        <f t="shared" ref="CL369:CL374" si="1436">IF(ISERROR(CK369/CC369),"NM",IF(OR(CK369/CC369&lt;0.5,CK369/CC369&gt;2),"NM",(CK369/CC369-1)*100))</f>
        <v>0.23326390193099122</v>
      </c>
      <c r="CM369" s="85">
        <v>467.56400000000002</v>
      </c>
      <c r="CN369" s="65">
        <f t="shared" ref="CN369:CN374" si="1437">IF(ISERROR(CM369/CE369),"NM",IF(OR(CM369/CE369&lt;0.5,CM369/CE369&gt;2),"NM",(CM369/CE369-1)*100))</f>
        <v>-0.39580590598651266</v>
      </c>
      <c r="CO369" s="85">
        <v>467.06700000000001</v>
      </c>
      <c r="CP369" s="65">
        <f t="shared" ref="CP369:CP374" si="1438">IF(ISERROR(CO369/CG369),"NM",IF(OR(CO369/CG369&lt;0.5,CO369/CG369&gt;2),"NM",(CO369/CG369-1)*100))</f>
        <v>-0.78637293449653756</v>
      </c>
      <c r="CQ369" s="85">
        <v>466.63900000000001</v>
      </c>
      <c r="CR369" s="65">
        <f t="shared" ref="CR369:CR374" si="1439">IF(ISERROR(CQ369/CI369),"NM",IF(OR(CQ369/CI369&lt;0.5,CQ369/CI369&gt;2),"NM",(CQ369/CI369-1)*100))</f>
        <v>-0.93515680063858131</v>
      </c>
      <c r="CS369" s="85">
        <v>466.31</v>
      </c>
      <c r="CT369" s="65">
        <f t="shared" ref="CT369:CT374" si="1440">IF(ISERROR(CS369/CK369),"NM",IF(OR(CS369/CK369&lt;0.5,CS369/CK369&gt;2),"NM",(CS369/CK369-1)*100))</f>
        <v>-0.71349334945843834</v>
      </c>
      <c r="CU369" s="85">
        <v>467.46300000000002</v>
      </c>
      <c r="CV369" s="65">
        <f t="shared" ref="CV369:CV374" si="1441">IF(ISERROR(CU369/CM369),"NM",IF(OR(CU369/CM369&lt;0.5,CU369/CM369&gt;2),"NM",(CU369/CM369-1)*100))</f>
        <v>-2.1601320888686715E-2</v>
      </c>
      <c r="CW369" s="85">
        <v>468.11</v>
      </c>
      <c r="CX369" s="65">
        <f t="shared" ref="CX369:CX374" si="1442">IF(ISERROR(CW369/CO369),"NM",IF(OR(CW369/CO369&lt;0.5,CW369/CO369&gt;2),"NM",(CW369/CO369-1)*100))</f>
        <v>0.22330843326545669</v>
      </c>
      <c r="CY369" s="85">
        <v>468.72399999999999</v>
      </c>
      <c r="CZ369" s="65">
        <f t="shared" ref="CZ369:CZ374" si="1443">IF(ISERROR(CY369/CQ369),"NM",IF(OR(CY369/CQ369&lt;0.5,CY369/CQ369&gt;2),"NM",(CY369/CQ369-1)*100))</f>
        <v>0.44681220386637577</v>
      </c>
      <c r="DA369" s="85">
        <v>467.786</v>
      </c>
      <c r="DB369" s="65">
        <f t="shared" ref="DB369:DB374" si="1444">IF(ISERROR(DA369/CS369),"NM",IF(OR(DA369/CS369&lt;0.5,DA369/CS369&gt;2),"NM",(DA369/CS369-1)*100))</f>
        <v>0.31652763183289689</v>
      </c>
      <c r="DC369" s="85">
        <v>466.02499999999998</v>
      </c>
      <c r="DD369" s="65">
        <f t="shared" ref="DD369:DD374" si="1445">IF(ISERROR(DC369/CU369),"NM",IF(OR(DC369/CU369&lt;0.5,DC369/CU369&gt;2),"NM",(DC369/CU369-1)*100))</f>
        <v>-0.30761792911953023</v>
      </c>
      <c r="DE369" s="85">
        <v>464.82</v>
      </c>
      <c r="DF369" s="65">
        <f t="shared" ref="DF369:DF374" si="1446">IF(ISERROR(DE369/CW369),"NM",IF(OR(DE369/CW369&lt;0.5,DE369/CW369&gt;2),"NM",(DE369/CW369-1)*100))</f>
        <v>-0.70282625878532734</v>
      </c>
      <c r="DG369" s="85">
        <v>465.71</v>
      </c>
      <c r="DH369" s="65">
        <f t="shared" ref="DH369:DH374" si="1447">IF(ISERROR(DG369/CY369),"NM",IF(OR(DG369/CY369&lt;0.5,DG369/CY369&gt;2),"NM",(DG369/CY369-1)*100))</f>
        <v>-0.64302233297207634</v>
      </c>
      <c r="DI369" s="85">
        <v>459.41300000000001</v>
      </c>
      <c r="DJ369" s="65">
        <f t="shared" ref="DJ369:DJ374" si="1448">IF(ISERROR(DI369/DA369),"NM",IF(OR(DI369/DA369&lt;0.5,DI369/DA369&gt;2),"NM",(DI369/DA369-1)*100))</f>
        <v>-1.7899210322668946</v>
      </c>
      <c r="DK369" s="85">
        <v>454.02800000000002</v>
      </c>
      <c r="DL369" s="65">
        <f t="shared" ref="DL369:DL374" si="1449">IF(ISERROR(DK369/DC369),"NM",IF(OR(DK369/DC369&lt;0.5,DK369/DC369&gt;2),"NM",(DK369/DC369-1)*100))</f>
        <v>-2.5743254117268299</v>
      </c>
      <c r="DM369" s="85">
        <v>452.95</v>
      </c>
      <c r="DN369" s="65">
        <f t="shared" ref="DN369:DN374" si="1450">IF(ISERROR(DM369/DE369),"NM",IF(OR(DM369/DE369&lt;0.5,DM369/DE369&gt;2),"NM",(DM369/DE369-1)*100))</f>
        <v>-2.553676692052842</v>
      </c>
      <c r="DO369" s="85">
        <v>450.49900000000002</v>
      </c>
      <c r="DP369" s="65">
        <f t="shared" ref="DP369:DP374" si="1451">IF(ISERROR(DO369/DG369),"NM",IF(OR(DO369/DG369&lt;0.5,DO369/DG369&gt;2),"NM",(DO369/DG369-1)*100))</f>
        <v>-3.2661957011874243</v>
      </c>
      <c r="DQ369" s="85">
        <v>442.44499999999999</v>
      </c>
      <c r="DR369" s="65">
        <f t="shared" ref="DR369:DR374" si="1452">IF(ISERROR(DQ369/DI369),"NM",IF(OR(DQ369/DI369&lt;0.5,DQ369/DI369&gt;2),"NM",(DQ369/DI369-1)*100))</f>
        <v>-3.6934087629213797</v>
      </c>
      <c r="DS369" s="85">
        <v>433.77100000000002</v>
      </c>
      <c r="DT369" s="65">
        <f t="shared" ref="DT369:DT374" si="1453">IF(ISERROR(DS369/DK369),"NM",IF(OR(DS369/DK369&lt;0.5,DS369/DK369&gt;2),"NM",(DS369/DK369-1)*100))</f>
        <v>-4.4616191071916278</v>
      </c>
      <c r="DU369" s="85">
        <v>430.61700000000002</v>
      </c>
      <c r="DV369" s="65">
        <f t="shared" ref="DV369:DV374" si="1454">IF(ISERROR(DU369/DM369),"NM",IF(OR(DU369/DM369&lt;0.5,DU369/DM369&gt;2),"NM",(DU369/DM369-1)*100))</f>
        <v>-4.9305662876697127</v>
      </c>
      <c r="DW369" s="85">
        <v>427.56700000000001</v>
      </c>
      <c r="DX369" s="65">
        <f t="shared" ref="DX369:DX374" si="1455">IF(ISERROR(DW369/DO369),"NM",IF(OR(DW369/DO369&lt;0.5,DW369/DO369&gt;2),"NM",(DW369/DO369-1)*100))</f>
        <v>-5.0903553614991441</v>
      </c>
      <c r="DY369" s="85">
        <v>424.38</v>
      </c>
      <c r="DZ369" s="65">
        <f t="shared" ref="DZ369:DZ374" si="1456">IF(ISERROR(DY369/DQ369),"NM",IF(OR(DY369/DQ369&lt;0.5,DY369/DQ369&gt;2),"NM",(DY369/DQ369-1)*100))</f>
        <v>-4.0829933664071287</v>
      </c>
      <c r="EA369" s="85">
        <v>415.20299999999997</v>
      </c>
      <c r="EB369" s="65">
        <f t="shared" ref="EB369:EB374" si="1457">IF(ISERROR(EA369/DS369),"NM",IF(OR(EA369/DS369&lt;0.5,EA369/DS369&gt;2),"NM",(EA369/DS369-1)*100))</f>
        <v>-4.2805996712551142</v>
      </c>
      <c r="EC369" s="85">
        <v>410.11500000000001</v>
      </c>
      <c r="ED369" s="65">
        <f t="shared" ref="ED369:ED374" si="1458">IF(ISERROR(EC369/DU369),"NM",IF(OR(EC369/DU369&lt;0.5,EC369/DU369&gt;2),"NM",(EC369/DU369-1)*100))</f>
        <v>-4.7610753871770051</v>
      </c>
      <c r="EE369" s="85">
        <v>408.02100000000002</v>
      </c>
      <c r="EF369" s="65">
        <f t="shared" ref="EF369:EF374" si="1459">IF(ISERROR(EE369/DW369),"NM",IF(OR(EE369/DW369&lt;0.5,EE369/DW369&gt;2),"NM",(EE369/DW369-1)*100))</f>
        <v>-4.5714472819464502</v>
      </c>
      <c r="EG369" s="85">
        <v>405.81</v>
      </c>
      <c r="EH369" s="65">
        <f t="shared" ref="EH369:EH374" si="1460">IF(ISERROR(EG369/DY369),"NM",IF(OR(EG369/DY369&lt;0.5,EG369/DY369&gt;2),"NM",(EG369/DY369-1)*100))</f>
        <v>-4.3757952778170512</v>
      </c>
      <c r="EI369" s="85">
        <v>398.00200000000001</v>
      </c>
      <c r="EJ369" s="65">
        <f t="shared" ref="EJ369:EJ374" si="1461">IF(ISERROR(EI369/EA369),"NM",IF(OR(EI369/EA369&lt;0.5,EI369/EA369&gt;2),"NM",(EI369/EA369-1)*100))</f>
        <v>-4.1427928025568157</v>
      </c>
      <c r="EK369" s="85">
        <v>395.99900000000002</v>
      </c>
      <c r="EL369" s="65">
        <f t="shared" ref="EL369:EL374" si="1462">IF(ISERROR(EK369/EC369),"NM",IF(OR(EK369/EC369&lt;0.5,EK369/EC369&gt;2),"NM",(EK369/EC369-1)*100))</f>
        <v>-3.4419614010704258</v>
      </c>
      <c r="EM369" s="85">
        <v>393.875</v>
      </c>
      <c r="EN369" s="65">
        <f t="shared" ref="EN369:EN374" si="1463">IF(ISERROR(EM369/EE369),"NM",IF(OR(EM369/EE369&lt;0.5,EM369/EE369&gt;2),"NM",(EM369/EE369-1)*100))</f>
        <v>-3.4669784153266603</v>
      </c>
      <c r="EO369" s="85">
        <v>390.45499999999998</v>
      </c>
      <c r="EP369" s="65">
        <f t="shared" ref="EP369:EP374" si="1464">IF(ISERROR(EO369/EG369),"NM",IF(OR(EO369/EG369&lt;0.5,EO369/EG369&gt;2),"NM",(EO369/EG369-1)*100))</f>
        <v>-3.7837904438037584</v>
      </c>
      <c r="EQ369" s="695"/>
      <c r="ER369" s="65"/>
      <c r="ES369" s="88"/>
      <c r="ET369" s="65"/>
      <c r="EU369" s="88"/>
      <c r="EV369" s="65"/>
      <c r="EW369" s="88"/>
      <c r="EX369" s="65" t="str">
        <f t="shared" ref="EX369:EX374" si="1465">IF(ISERROR(EW369/EO369),"NM",IF(OR(EW369/EO369&lt;0.5,EW369/EO369&gt;2),"NM",(EW369/EO369-1)*100))</f>
        <v>NM</v>
      </c>
      <c r="EY369" s="65"/>
      <c r="EZ369" s="321"/>
      <c r="FA369" s="85"/>
      <c r="FB369" s="71">
        <f>FB371</f>
        <v>551.74400000000003</v>
      </c>
      <c r="FC369" s="180"/>
      <c r="FD369" s="71">
        <f>FD371</f>
        <v>550.846</v>
      </c>
      <c r="FE369" s="65">
        <f t="shared" ref="FE369:FE374" si="1466">IF(ISERROR(FD369/FB369),"NM",IF(OR(FD369/FB369&lt;0.5,FD369/FB369&gt;2),"NM",(FD369/FB369-1)*100))</f>
        <v>-0.16275664076094154</v>
      </c>
      <c r="FF369" s="71">
        <f>I369</f>
        <v>529.21</v>
      </c>
      <c r="FG369" s="65">
        <f t="shared" ref="FG369:FG374" si="1467">IF(ISERROR(FF369/FD369),"NM",IF(OR(FF369/FD369&lt;0.5,FF369/FD369&gt;2),"NM",(FF369/FD369-1)*100))</f>
        <v>-3.9277765473471615</v>
      </c>
      <c r="FH369" s="71">
        <f>Q369</f>
        <v>521.61500000000001</v>
      </c>
      <c r="FI369" s="65">
        <f t="shared" ref="FI369:FI374" si="1468">IF(ISERROR(FH369/FF369),"NM",IF(OR(FH369/FF369&lt;0.5,FH369/FF369&gt;2),"NM",(FH369/FF369-1)*100))</f>
        <v>-1.4351580657961938</v>
      </c>
      <c r="FJ369" s="71">
        <f>FH369+FJ348-FJ353</f>
        <v>471.61500000000001</v>
      </c>
      <c r="FK369" s="65">
        <f t="shared" ref="FK369:FK374" si="1469">IF(ISERROR(FJ369/FH369),"NM",IF(OR(FJ369/FH369&lt;0.5,FJ369/FH369&gt;2),"NM",(FJ369/FH369-1)*100))</f>
        <v>-9.585613910642909</v>
      </c>
      <c r="FL369" s="71">
        <f>AG369</f>
        <v>509.892</v>
      </c>
      <c r="FM369" s="65">
        <f t="shared" ref="FM369:FM374" si="1470">IF(ISERROR(FL369/FJ369),"NM",IF(OR(FL369/FJ369&lt;0.5,FL369/FJ369&gt;2),"NM",(FL369/FJ369-1)*100))</f>
        <v>8.1161540663464926</v>
      </c>
      <c r="FN369" s="71">
        <f>AO369</f>
        <v>503.608</v>
      </c>
      <c r="FO369" s="65">
        <f t="shared" ref="FO369:FO374" si="1471">IF(ISERROR(FN369/FL369),"NM",IF(OR(FN369/FL369&lt;0.5,FN369/FL369&gt;2),"NM",(FN369/FL369-1)*100))</f>
        <v>-1.2324178453476442</v>
      </c>
      <c r="FP369" s="71">
        <f>AW369</f>
        <v>498.89400000000001</v>
      </c>
      <c r="FQ369" s="65">
        <f t="shared" ref="FQ369:FQ374" si="1472">IF(ISERROR(FP369/FN369),"NM",IF(OR(FP369/FN369&lt;0.5,FP369/FN369&gt;2),"NM",(FP369/FN369-1)*100))</f>
        <v>-0.93604549570300843</v>
      </c>
      <c r="FR369" s="90">
        <f>BE369</f>
        <v>492.55</v>
      </c>
      <c r="FS369" s="65">
        <f t="shared" ref="FS369:FS374" si="1473">IF(ISERROR(FR369/FP369),"NM",IF(OR(FR369/FP369&lt;0.5,FR369/FP369&gt;2),"NM",(FR369/FP369-1)*100))</f>
        <v>-1.2716128075302535</v>
      </c>
      <c r="FT369" s="90">
        <f>BG369</f>
        <v>488.83199999999999</v>
      </c>
      <c r="FU369" s="65">
        <f t="shared" ref="FU369:FU374" si="1474">IF(ISERROR(FT369/FR369),"NM",IF(OR(FT369/FR369&lt;0.5,FT369/FR369&gt;2),"NM",(FT369/FR369-1)*100))</f>
        <v>-0.75484722363212686</v>
      </c>
      <c r="FV369" s="90">
        <f>BU369</f>
        <v>466.61500000000001</v>
      </c>
      <c r="FW369" s="65">
        <f t="shared" ref="FW369:FW374" si="1475">IF(ISERROR(FV369/FT369),"NM",IF(OR(FV369/FT369&lt;0.5,FV369/FT369&gt;2),"NM",(FV369/FT369-1)*100))</f>
        <v>-4.5449152264990804</v>
      </c>
      <c r="FX369" s="90">
        <f>CC369</f>
        <v>468.56799999999998</v>
      </c>
      <c r="FY369" s="65">
        <f t="shared" ref="FY369:FY374" si="1476">IF(ISERROR(FX369/FV369),"NM",IF(OR(FX369/FV369&lt;0.5,FX369/FV369&gt;2),"NM",(FX369/FV369-1)*100))</f>
        <v>0.41854633905895611</v>
      </c>
      <c r="FZ369" s="90">
        <f>CK369</f>
        <v>469.661</v>
      </c>
      <c r="GA369" s="65">
        <f t="shared" ref="GA369:GA374" si="1477">IF(ISERROR(FZ369/FX369),"NM",IF(OR(FZ369/FX369&lt;0.5,FZ369/FX369&gt;2),"NM",(FZ369/FX369-1)*100))</f>
        <v>0.23326390193099122</v>
      </c>
      <c r="GB369" s="90">
        <f>CS369</f>
        <v>466.31</v>
      </c>
      <c r="GC369" s="65">
        <f t="shared" ref="GC369:GC374" si="1478">IF(ISERROR(GB369/FZ369),"NM",IF(OR(GB369/FZ369&lt;0.5,GB369/FZ369&gt;2),"NM",(GB369/FZ369-1)*100))</f>
        <v>-0.71349334945843834</v>
      </c>
      <c r="GD369" s="90">
        <f>DA369</f>
        <v>467.786</v>
      </c>
      <c r="GE369" s="65">
        <f t="shared" ref="GE369:GE374" si="1479">IF(ISERROR(GD369/GB369),"NM",IF(OR(GD369/GB369&lt;0.5,GD369/GB369&gt;2),"NM",(GD369/GB369-1)*100))</f>
        <v>0.31652763183289689</v>
      </c>
      <c r="GF369" s="90">
        <f>DI369</f>
        <v>459.41300000000001</v>
      </c>
      <c r="GG369" s="65">
        <f t="shared" ref="GG369:GG374" si="1480">IF(ISERROR(GF369/GD369),"NM",IF(OR(GF369/GD369&lt;0.5,GF369/GD369&gt;2),"NM",(GF369/GD369-1)*100))</f>
        <v>-1.7899210322668946</v>
      </c>
      <c r="GH369" s="90">
        <f>DQ369</f>
        <v>442.44499999999999</v>
      </c>
      <c r="GI369" s="65">
        <f t="shared" ref="GI369:GI374" si="1481">IF(ISERROR(GH369/GF369),"NM",IF(OR(GH369/GF369&lt;0.5,GH369/GF369&gt;2),"NM",(GH369/GF369-1)*100))</f>
        <v>-3.6934087629213797</v>
      </c>
      <c r="GJ369" s="90">
        <f>DY369</f>
        <v>424.38</v>
      </c>
      <c r="GK369" s="65">
        <f t="shared" ref="GK369:GK374" si="1482">IF(ISERROR(GJ369/GH369),"NM",IF(OR(GJ369/GH369&lt;0.5,GJ369/GH369&gt;2),"NM",(GJ369/GH369-1)*100))</f>
        <v>-4.0829933664071287</v>
      </c>
      <c r="GL369" s="90">
        <f>EG369</f>
        <v>405.81</v>
      </c>
      <c r="GM369" s="65">
        <f t="shared" ref="GM369:GM374" si="1483">IF(ISERROR(GL369/GJ369),"NM",IF(OR(GL369/GJ369&lt;0.5,GL369/GJ369&gt;2),"NM",(GL369/GJ369-1)*100))</f>
        <v>-4.3757952778170512</v>
      </c>
      <c r="GN369" s="90">
        <f>EO369</f>
        <v>390.45499999999998</v>
      </c>
      <c r="GO369" s="65">
        <f t="shared" ref="GO369:GO374" si="1484">IF(ISERROR(GN369/GL369),"NM",IF(OR(GN369/GL369&lt;0.5,GN369/GL369&gt;2),"NM",(GN369/GL369-1)*100))</f>
        <v>-3.7837904438037584</v>
      </c>
      <c r="GP369" s="90"/>
      <c r="GQ369" s="65"/>
      <c r="GR369" s="88"/>
      <c r="GS369" s="65"/>
      <c r="GT369" s="88"/>
      <c r="GU369" s="65"/>
      <c r="GV369" s="88"/>
      <c r="GW369" s="65"/>
      <c r="GX369" s="88"/>
      <c r="GY369" s="65"/>
      <c r="GZ369" s="67"/>
      <c r="HA369" s="280"/>
      <c r="HB369" s="57"/>
      <c r="HC369"/>
      <c r="HD369"/>
      <c r="HE369"/>
      <c r="HF369"/>
      <c r="HG369"/>
      <c r="HH369"/>
    </row>
    <row r="370" spans="1:216" s="2" customFormat="1" ht="13.5" hidden="1" customHeight="1" outlineLevel="1" x14ac:dyDescent="0.2">
      <c r="A370" s="4" t="s">
        <v>475</v>
      </c>
      <c r="B370" s="54" t="s">
        <v>439</v>
      </c>
      <c r="C370" s="208" t="s">
        <v>79</v>
      </c>
      <c r="D370" s="63"/>
      <c r="E370" s="208" t="s">
        <v>79</v>
      </c>
      <c r="F370" s="63"/>
      <c r="G370" s="208" t="s">
        <v>79</v>
      </c>
      <c r="H370" s="63"/>
      <c r="I370" s="208" t="s">
        <v>79</v>
      </c>
      <c r="J370" s="63"/>
      <c r="K370" s="124">
        <v>528.17999999999995</v>
      </c>
      <c r="L370" s="63" t="str">
        <f t="shared" si="1397"/>
        <v>NM</v>
      </c>
      <c r="M370" s="124">
        <v>525.78599999999994</v>
      </c>
      <c r="N370" s="63" t="str">
        <f t="shared" si="1398"/>
        <v>NM</v>
      </c>
      <c r="O370" s="124">
        <v>524.26599999999996</v>
      </c>
      <c r="P370" s="63" t="str">
        <f t="shared" si="1399"/>
        <v>NM</v>
      </c>
      <c r="Q370" s="142">
        <v>522.23299999999995</v>
      </c>
      <c r="R370" s="63" t="str">
        <f t="shared" si="1400"/>
        <v>NM</v>
      </c>
      <c r="S370" s="142">
        <v>519.74300000000005</v>
      </c>
      <c r="T370" s="63">
        <f t="shared" si="1401"/>
        <v>-1.5973721079934666</v>
      </c>
      <c r="U370" s="142">
        <v>518.077</v>
      </c>
      <c r="V370" s="63">
        <f t="shared" si="1402"/>
        <v>-1.4661858626893731</v>
      </c>
      <c r="W370" s="124">
        <v>516.98400000000004</v>
      </c>
      <c r="X370" s="63">
        <f t="shared" si="1403"/>
        <v>-1.3889895587354317</v>
      </c>
      <c r="Y370" s="124">
        <v>515.678</v>
      </c>
      <c r="Z370" s="63">
        <f t="shared" si="1404"/>
        <v>-1.2551868610371164</v>
      </c>
      <c r="AA370" s="142">
        <v>514.56500000000005</v>
      </c>
      <c r="AB370" s="63">
        <f t="shared" si="1405"/>
        <v>-0.99626161391302981</v>
      </c>
      <c r="AC370" s="142">
        <v>513.72799999999995</v>
      </c>
      <c r="AD370" s="63">
        <f t="shared" si="1406"/>
        <v>-0.83945050639191443</v>
      </c>
      <c r="AE370" s="124">
        <v>513.38499999999999</v>
      </c>
      <c r="AF370" s="63">
        <f t="shared" si="1407"/>
        <v>-0.6961530724355236</v>
      </c>
      <c r="AG370" s="124">
        <v>511.23899999999998</v>
      </c>
      <c r="AH370" s="63">
        <f t="shared" si="1408"/>
        <v>-0.86080848901834983</v>
      </c>
      <c r="AI370" s="207">
        <v>509.92399999999998</v>
      </c>
      <c r="AJ370" s="63">
        <f t="shared" si="1409"/>
        <v>-0.90192687026907636</v>
      </c>
      <c r="AK370" s="142">
        <v>508.35300000000001</v>
      </c>
      <c r="AL370" s="63">
        <f t="shared" si="1410"/>
        <v>-1.046273514388929</v>
      </c>
      <c r="AM370" s="124">
        <v>506.59899999999999</v>
      </c>
      <c r="AN370" s="63">
        <f t="shared" si="1411"/>
        <v>-1.3218150121254046</v>
      </c>
      <c r="AO370" s="85">
        <v>504.495</v>
      </c>
      <c r="AP370" s="63">
        <f t="shared" si="1412"/>
        <v>-1.3191481870514554</v>
      </c>
      <c r="AQ370" s="85">
        <v>502.70600000000002</v>
      </c>
      <c r="AR370" s="63">
        <f t="shared" si="1413"/>
        <v>-1.4155050556553417</v>
      </c>
      <c r="AS370" s="85">
        <v>501.42599999999999</v>
      </c>
      <c r="AT370" s="63">
        <f t="shared" si="1414"/>
        <v>-1.3626358062212685</v>
      </c>
      <c r="AU370" s="85">
        <v>500.55700000000002</v>
      </c>
      <c r="AV370" s="63">
        <f t="shared" si="1415"/>
        <v>-1.1926592827857907</v>
      </c>
      <c r="AW370" s="85">
        <v>499.11200000000002</v>
      </c>
      <c r="AX370" s="63">
        <f t="shared" si="1416"/>
        <v>-1.067007601661063</v>
      </c>
      <c r="AY370" s="85">
        <v>498.03699999999998</v>
      </c>
      <c r="AZ370" s="65">
        <f t="shared" si="1417"/>
        <v>-0.92877347793740572</v>
      </c>
      <c r="BA370" s="85">
        <v>496.95100000000002</v>
      </c>
      <c r="BB370" s="65">
        <f t="shared" si="1418"/>
        <v>-0.89245471914100039</v>
      </c>
      <c r="BC370" s="85">
        <v>494.923</v>
      </c>
      <c r="BD370" s="65">
        <f t="shared" si="1419"/>
        <v>-1.1255461415982659</v>
      </c>
      <c r="BE370" s="85">
        <v>492.61399999999998</v>
      </c>
      <c r="BF370" s="65">
        <f t="shared" si="1420"/>
        <v>-1.3019121960602176</v>
      </c>
      <c r="BG370" s="85">
        <v>490.55399999999997</v>
      </c>
      <c r="BH370" s="65">
        <f t="shared" si="1421"/>
        <v>-1.5024988103293557</v>
      </c>
      <c r="BI370" s="85">
        <v>487.9</v>
      </c>
      <c r="BJ370" s="65">
        <f t="shared" si="1422"/>
        <v>-1.8213063259758133</v>
      </c>
      <c r="BK370" s="85">
        <v>487.065</v>
      </c>
      <c r="BL370" s="65">
        <f t="shared" si="1423"/>
        <v>-1.587721726409963</v>
      </c>
      <c r="BM370" s="85">
        <v>486.017</v>
      </c>
      <c r="BN370" s="65">
        <f t="shared" si="1424"/>
        <v>-1.3391824024489685</v>
      </c>
      <c r="BO370" s="85">
        <v>478.13799999999998</v>
      </c>
      <c r="BP370" s="65">
        <f t="shared" si="1425"/>
        <v>-2.5310159533914689</v>
      </c>
      <c r="BQ370" s="85">
        <v>474.38299999999998</v>
      </c>
      <c r="BR370" s="65">
        <f t="shared" si="1426"/>
        <v>-2.7704447632711626</v>
      </c>
      <c r="BS370" s="85">
        <v>475.35700000000003</v>
      </c>
      <c r="BT370" s="65">
        <f t="shared" si="1427"/>
        <v>-2.4037859423280183</v>
      </c>
      <c r="BU370" s="85">
        <v>465.45</v>
      </c>
      <c r="BV370" s="65">
        <f t="shared" si="1428"/>
        <v>-4.2317449801138611</v>
      </c>
      <c r="BW370" s="85">
        <v>466.09699999999998</v>
      </c>
      <c r="BX370" s="65">
        <f t="shared" si="1429"/>
        <v>-2.5183106132539157</v>
      </c>
      <c r="BY370" s="85">
        <v>466.40100000000001</v>
      </c>
      <c r="BZ370" s="65">
        <f t="shared" si="1430"/>
        <v>-1.6826066701378317</v>
      </c>
      <c r="CA370" s="85">
        <v>466.58600000000001</v>
      </c>
      <c r="CB370" s="65">
        <f t="shared" si="1431"/>
        <v>-1.8451395477504295</v>
      </c>
      <c r="CC370" s="85">
        <v>467.12799999999999</v>
      </c>
      <c r="CD370" s="65">
        <f t="shared" si="1432"/>
        <v>0.36051133311849615</v>
      </c>
      <c r="CE370" s="85">
        <v>467.92599999999999</v>
      </c>
      <c r="CF370" s="65">
        <f t="shared" si="1433"/>
        <v>0.39240758897827188</v>
      </c>
      <c r="CG370" s="85">
        <v>468.37700000000001</v>
      </c>
      <c r="CH370" s="65">
        <f t="shared" si="1434"/>
        <v>0.42366976057084393</v>
      </c>
      <c r="CI370" s="85">
        <v>469.86799999999999</v>
      </c>
      <c r="CJ370" s="65">
        <f t="shared" si="1435"/>
        <v>0.70340730326241552</v>
      </c>
      <c r="CK370" s="85">
        <v>469.50599999999997</v>
      </c>
      <c r="CL370" s="65">
        <f t="shared" si="1436"/>
        <v>0.50906817831515294</v>
      </c>
      <c r="CM370" s="85">
        <v>468.012</v>
      </c>
      <c r="CN370" s="65">
        <f t="shared" si="1437"/>
        <v>1.8378974453225894E-2</v>
      </c>
      <c r="CO370" s="85">
        <v>466.49799999999999</v>
      </c>
      <c r="CP370" s="65">
        <f t="shared" si="1438"/>
        <v>-0.40117255971151566</v>
      </c>
      <c r="CQ370" s="85">
        <v>465.91</v>
      </c>
      <c r="CR370" s="65">
        <f t="shared" si="1439"/>
        <v>-0.84236423846696384</v>
      </c>
      <c r="CS370" s="85">
        <v>465.55900000000003</v>
      </c>
      <c r="CT370" s="65">
        <f t="shared" si="1440"/>
        <v>-0.84067083274760313</v>
      </c>
      <c r="CU370" s="85">
        <v>465.887</v>
      </c>
      <c r="CV370" s="65">
        <f t="shared" si="1441"/>
        <v>-0.45404818679862791</v>
      </c>
      <c r="CW370" s="85">
        <v>466.78800000000001</v>
      </c>
      <c r="CX370" s="65">
        <f t="shared" si="1442"/>
        <v>6.2165325467633537E-2</v>
      </c>
      <c r="CY370" s="85">
        <v>467.42200000000003</v>
      </c>
      <c r="CZ370" s="65">
        <f t="shared" si="1443"/>
        <v>0.3245261960464374</v>
      </c>
      <c r="DA370" s="85">
        <v>467.36399999999998</v>
      </c>
      <c r="DB370" s="65">
        <f t="shared" si="1444"/>
        <v>0.3877059620799761</v>
      </c>
      <c r="DC370" s="85">
        <v>466.46199999999999</v>
      </c>
      <c r="DD370" s="65">
        <f t="shared" si="1445"/>
        <v>0.1234204860835364</v>
      </c>
      <c r="DE370" s="85">
        <v>465.21300000000002</v>
      </c>
      <c r="DF370" s="65">
        <f t="shared" si="1446"/>
        <v>-0.33741227280906783</v>
      </c>
      <c r="DG370" s="85">
        <v>464.32400000000001</v>
      </c>
      <c r="DH370" s="65">
        <f t="shared" si="1447"/>
        <v>-0.6627843789979937</v>
      </c>
      <c r="DI370" s="85">
        <v>462.05799999999999</v>
      </c>
      <c r="DJ370" s="65">
        <f t="shared" si="1448"/>
        <v>-1.1353035321505223</v>
      </c>
      <c r="DK370" s="85">
        <v>454.73099999999999</v>
      </c>
      <c r="DL370" s="65">
        <f t="shared" si="1449"/>
        <v>-2.5148886726035546</v>
      </c>
      <c r="DM370" s="85">
        <v>452.55900000000003</v>
      </c>
      <c r="DN370" s="65">
        <f t="shared" si="1450"/>
        <v>-2.7200443667739327</v>
      </c>
      <c r="DO370" s="85">
        <v>451.24599999999998</v>
      </c>
      <c r="DP370" s="65">
        <f t="shared" si="1451"/>
        <v>-2.8165677414908608</v>
      </c>
      <c r="DQ370" s="85">
        <v>446.37</v>
      </c>
      <c r="DR370" s="65">
        <f t="shared" si="1452"/>
        <v>-3.3952447528232343</v>
      </c>
      <c r="DS370" s="85">
        <v>437.30599999999998</v>
      </c>
      <c r="DT370" s="65">
        <f t="shared" si="1453"/>
        <v>-3.8319358038048867</v>
      </c>
      <c r="DU370" s="85">
        <v>431.67200000000003</v>
      </c>
      <c r="DV370" s="65">
        <f t="shared" si="1454"/>
        <v>-4.6153098270059871</v>
      </c>
      <c r="DW370" s="85">
        <v>428.73500000000001</v>
      </c>
      <c r="DX370" s="65">
        <f t="shared" si="1455"/>
        <v>-4.9886314781737662</v>
      </c>
      <c r="DY370" s="85">
        <v>425.38</v>
      </c>
      <c r="DZ370" s="65">
        <f t="shared" si="1456"/>
        <v>-4.7023769518560909</v>
      </c>
      <c r="EA370" s="85">
        <v>418.74799999999999</v>
      </c>
      <c r="EB370" s="65">
        <f t="shared" si="1457"/>
        <v>-4.2437103538483285</v>
      </c>
      <c r="EC370" s="85">
        <v>411.85300000000001</v>
      </c>
      <c r="ED370" s="65">
        <f t="shared" si="1458"/>
        <v>-4.5912174058081128</v>
      </c>
      <c r="EE370" s="85">
        <v>408.51900000000001</v>
      </c>
      <c r="EF370" s="65">
        <f t="shared" si="1459"/>
        <v>-4.7152670064258828</v>
      </c>
      <c r="EG370" s="85">
        <v>406.84699999999998</v>
      </c>
      <c r="EH370" s="65">
        <f t="shared" si="1460"/>
        <v>-4.356810381306131</v>
      </c>
      <c r="EI370" s="85">
        <v>401.13</v>
      </c>
      <c r="EJ370" s="65">
        <f t="shared" si="1461"/>
        <v>-4.2073036766742788</v>
      </c>
      <c r="EK370" s="85">
        <v>398.76799999999997</v>
      </c>
      <c r="EL370" s="65">
        <f t="shared" si="1462"/>
        <v>-3.1771044523167369</v>
      </c>
      <c r="EM370" s="85">
        <v>397.32299999999998</v>
      </c>
      <c r="EN370" s="65">
        <f t="shared" si="1463"/>
        <v>-2.740631402700977</v>
      </c>
      <c r="EO370" s="85">
        <v>396.02100000000002</v>
      </c>
      <c r="EP370" s="65">
        <f t="shared" si="1464"/>
        <v>-2.6609511683753251</v>
      </c>
      <c r="EQ370" s="696"/>
      <c r="ER370" s="65"/>
      <c r="ES370" s="209"/>
      <c r="ET370" s="65"/>
      <c r="EU370" s="209"/>
      <c r="EV370" s="65"/>
      <c r="EW370" s="209"/>
      <c r="EX370" s="65" t="str">
        <f t="shared" si="1465"/>
        <v>NM</v>
      </c>
      <c r="EY370" s="65"/>
      <c r="EZ370" s="321"/>
      <c r="FA370" s="85"/>
      <c r="FB370" s="85">
        <v>532.60900000000004</v>
      </c>
      <c r="FC370" s="180"/>
      <c r="FD370" s="85">
        <v>531.73699999999997</v>
      </c>
      <c r="FE370" s="65">
        <f t="shared" si="1466"/>
        <v>-0.16372235542397862</v>
      </c>
      <c r="FF370" s="85">
        <v>530.60699999999997</v>
      </c>
      <c r="FG370" s="65">
        <f t="shared" si="1467"/>
        <v>-0.21251107220299215</v>
      </c>
      <c r="FH370" s="85">
        <v>525.09799999999996</v>
      </c>
      <c r="FI370" s="65">
        <f t="shared" si="1468"/>
        <v>-1.0382448780359099</v>
      </c>
      <c r="FJ370" s="85">
        <v>517.54100000000005</v>
      </c>
      <c r="FK370" s="65">
        <f t="shared" si="1469"/>
        <v>-1.4391599282419509</v>
      </c>
      <c r="FL370" s="210">
        <v>513.20000000000005</v>
      </c>
      <c r="FM370" s="65">
        <f t="shared" si="1470"/>
        <v>-0.83877412610788848</v>
      </c>
      <c r="FN370" s="210">
        <v>507.3</v>
      </c>
      <c r="FO370" s="65">
        <f t="shared" si="1471"/>
        <v>-1.1496492595479357</v>
      </c>
      <c r="FP370" s="210">
        <v>500.9</v>
      </c>
      <c r="FQ370" s="65">
        <f t="shared" si="1472"/>
        <v>-1.2615809185886118</v>
      </c>
      <c r="FR370" s="211">
        <f>FP369+((100-FR350)/100*FR348)-((100-FR355)/100*FR353)</f>
        <v>448.89400000000001</v>
      </c>
      <c r="FS370" s="65">
        <f t="shared" si="1473"/>
        <v>-10.382511479337186</v>
      </c>
      <c r="FT370" s="211">
        <f>FR369+((100-FT350)/100*FT348)-((100-FT355)/100*FT353)</f>
        <v>442.55</v>
      </c>
      <c r="FU370" s="65">
        <f t="shared" si="1474"/>
        <v>-1.4132512352582061</v>
      </c>
      <c r="FV370" s="72">
        <f>AVERAGE(BU370,BS370,BQ370,BO370)</f>
        <v>473.33199999999999</v>
      </c>
      <c r="FW370" s="65">
        <f t="shared" si="1475"/>
        <v>6.9555982374872816</v>
      </c>
      <c r="FX370" s="72">
        <f>AVERAGE(BW370,BY370,CA370,CC370)</f>
        <v>466.553</v>
      </c>
      <c r="FY370" s="65">
        <f t="shared" si="1476"/>
        <v>-1.432187132921503</v>
      </c>
      <c r="FZ370" s="72">
        <f>AVERAGE(CE370,CG370,CI370,CK370)</f>
        <v>468.91925000000003</v>
      </c>
      <c r="GA370" s="65">
        <f t="shared" si="1477"/>
        <v>0.50717710528065396</v>
      </c>
      <c r="GB370" s="72">
        <f>AVERAGE(CM370,CO370,CQ370,CS370)</f>
        <v>466.49475000000001</v>
      </c>
      <c r="GC370" s="65">
        <f t="shared" si="1478"/>
        <v>-0.51703998076428892</v>
      </c>
      <c r="GD370" s="72">
        <f>AVERAGE(CU370,CW370,CY370,DA370)</f>
        <v>466.86525</v>
      </c>
      <c r="GE370" s="65">
        <f t="shared" si="1479"/>
        <v>7.9422115682969974E-2</v>
      </c>
      <c r="GF370" s="72">
        <f>AVERAGE(DC370,DE370,DG370,DI370)</f>
        <v>464.51425</v>
      </c>
      <c r="GG370" s="65">
        <f t="shared" si="1480"/>
        <v>-0.50357142665897747</v>
      </c>
      <c r="GH370" s="72">
        <f>AVERAGE(DK370,DM370,DO370,DQ370)</f>
        <v>451.22649999999999</v>
      </c>
      <c r="GI370" s="65">
        <f t="shared" si="1481"/>
        <v>-2.8605688630650272</v>
      </c>
      <c r="GJ370" s="72">
        <f>AVERAGE(DS370,DU370,DW370,DY370)</f>
        <v>430.77325000000008</v>
      </c>
      <c r="GK370" s="65">
        <f t="shared" si="1482"/>
        <v>-4.5328122350969835</v>
      </c>
      <c r="GL370" s="72">
        <f>AVERAGE(EA370,EC370,EE370,EG370)</f>
        <v>411.49174999999997</v>
      </c>
      <c r="GM370" s="65">
        <f t="shared" si="1483"/>
        <v>-4.476020737127973</v>
      </c>
      <c r="GN370" s="72">
        <f>AVERAGE(EI370,EK370,EM370,EO370)</f>
        <v>398.31049999999999</v>
      </c>
      <c r="GO370" s="65">
        <f t="shared" si="1484"/>
        <v>-3.2032841484671226</v>
      </c>
      <c r="GP370" s="72"/>
      <c r="GQ370" s="65"/>
      <c r="GR370" s="209"/>
      <c r="GS370" s="65"/>
      <c r="GT370" s="209"/>
      <c r="GU370" s="65"/>
      <c r="GV370" s="209"/>
      <c r="GW370" s="65"/>
      <c r="GX370" s="209"/>
      <c r="GY370" s="65"/>
      <c r="GZ370" s="67"/>
      <c r="HA370" s="280"/>
      <c r="HB370" s="57"/>
      <c r="HC370"/>
      <c r="HD370"/>
      <c r="HE370"/>
      <c r="HF370"/>
      <c r="HG370"/>
      <c r="HH370"/>
    </row>
    <row r="371" spans="1:216" s="2" customFormat="1" ht="13.5" hidden="1" customHeight="1" outlineLevel="1" x14ac:dyDescent="0.2">
      <c r="A371" s="4" t="s">
        <v>131</v>
      </c>
      <c r="B371" s="54" t="s">
        <v>119</v>
      </c>
      <c r="C371" s="212">
        <f>272.261*2</f>
        <v>544.52200000000005</v>
      </c>
      <c r="D371" s="63"/>
      <c r="E371" s="212">
        <f>272.431*2</f>
        <v>544.86199999999997</v>
      </c>
      <c r="F371" s="63"/>
      <c r="G371" s="212">
        <f>272.196*2</f>
        <v>544.39200000000005</v>
      </c>
      <c r="H371" s="63"/>
      <c r="I371" s="212">
        <f>272.929*2</f>
        <v>545.85799999999995</v>
      </c>
      <c r="J371" s="63"/>
      <c r="K371" s="213">
        <v>541.76700000000005</v>
      </c>
      <c r="L371" s="63">
        <f t="shared" si="1397"/>
        <v>-0.50594833633902381</v>
      </c>
      <c r="M371" s="213">
        <v>539.15099999999995</v>
      </c>
      <c r="N371" s="63">
        <f t="shared" si="1398"/>
        <v>-1.0481553127213883</v>
      </c>
      <c r="O371" s="213">
        <v>536.04300000000001</v>
      </c>
      <c r="P371" s="63">
        <f t="shared" si="1399"/>
        <v>-1.5336375259004664</v>
      </c>
      <c r="Q371" s="212">
        <v>532.64300000000003</v>
      </c>
      <c r="R371" s="63">
        <f t="shared" si="1400"/>
        <v>-2.4209592971065619</v>
      </c>
      <c r="S371" s="212">
        <v>529.62699999999995</v>
      </c>
      <c r="T371" s="63">
        <f t="shared" si="1401"/>
        <v>-2.2408157012147489</v>
      </c>
      <c r="U371" s="212">
        <v>529.60599999999999</v>
      </c>
      <c r="V371" s="63">
        <f t="shared" si="1402"/>
        <v>-1.7703760171083771</v>
      </c>
      <c r="W371" s="213">
        <v>527.90800000000002</v>
      </c>
      <c r="X371" s="63">
        <f t="shared" si="1403"/>
        <v>-1.5176021326647304</v>
      </c>
      <c r="Y371" s="213">
        <v>526.21600000000001</v>
      </c>
      <c r="Z371" s="63">
        <f t="shared" si="1404"/>
        <v>-1.2066243243598507</v>
      </c>
      <c r="AA371" s="212">
        <v>524.46799999999996</v>
      </c>
      <c r="AB371" s="63">
        <f t="shared" si="1405"/>
        <v>-0.97408175942691466</v>
      </c>
      <c r="AC371" s="212">
        <v>522.71299999999997</v>
      </c>
      <c r="AD371" s="63">
        <f t="shared" si="1406"/>
        <v>-1.3015335928973637</v>
      </c>
      <c r="AE371" s="213">
        <v>521.21199999999999</v>
      </c>
      <c r="AF371" s="63">
        <f t="shared" si="1407"/>
        <v>-1.2684028277654469</v>
      </c>
      <c r="AG371" s="213">
        <v>520.19200000000001</v>
      </c>
      <c r="AH371" s="63">
        <f t="shared" si="1408"/>
        <v>-1.1447770497286291</v>
      </c>
      <c r="AI371" s="214">
        <v>519.35500000000002</v>
      </c>
      <c r="AJ371" s="63">
        <f t="shared" si="1409"/>
        <v>-0.97489265312659112</v>
      </c>
      <c r="AK371" s="212">
        <v>517.86</v>
      </c>
      <c r="AL371" s="63">
        <f t="shared" si="1410"/>
        <v>-0.92842535004867832</v>
      </c>
      <c r="AM371" s="213">
        <v>515.57600000000002</v>
      </c>
      <c r="AN371" s="63">
        <f t="shared" si="1411"/>
        <v>-1.0813258328664643</v>
      </c>
      <c r="AO371" s="185">
        <v>512.93399999999997</v>
      </c>
      <c r="AP371" s="63">
        <f t="shared" si="1412"/>
        <v>-1.3952540600393748</v>
      </c>
      <c r="AQ371" s="185">
        <v>509.44900000000001</v>
      </c>
      <c r="AR371" s="63">
        <f t="shared" si="1413"/>
        <v>-1.9073658672776772</v>
      </c>
      <c r="AS371" s="185">
        <v>508.00200000000001</v>
      </c>
      <c r="AT371" s="63">
        <f t="shared" si="1414"/>
        <v>-1.9036032904646061</v>
      </c>
      <c r="AU371" s="185">
        <v>507.32299999999998</v>
      </c>
      <c r="AV371" s="63">
        <f t="shared" si="1415"/>
        <v>-1.6007339364128792</v>
      </c>
      <c r="AW371" s="185">
        <v>506.084</v>
      </c>
      <c r="AX371" s="63">
        <f t="shared" si="1416"/>
        <v>-1.3354544639271215</v>
      </c>
      <c r="AY371" s="185">
        <v>504.57400000000001</v>
      </c>
      <c r="AZ371" s="65">
        <f t="shared" si="1417"/>
        <v>-0.95691619769594505</v>
      </c>
      <c r="BA371" s="185">
        <v>503.286</v>
      </c>
      <c r="BB371" s="65">
        <f t="shared" si="1418"/>
        <v>-0.92834280179999729</v>
      </c>
      <c r="BC371" s="185">
        <v>500.952</v>
      </c>
      <c r="BD371" s="65">
        <f t="shared" si="1419"/>
        <v>-1.2558074441726408</v>
      </c>
      <c r="BE371" s="185">
        <v>498.56400000000002</v>
      </c>
      <c r="BF371" s="65">
        <f t="shared" si="1420"/>
        <v>-1.4859193335493681</v>
      </c>
      <c r="BG371" s="185">
        <v>496.65800000000002</v>
      </c>
      <c r="BH371" s="65">
        <f t="shared" si="1421"/>
        <v>-1.5688481768779239</v>
      </c>
      <c r="BI371" s="185">
        <v>494.22699999999998</v>
      </c>
      <c r="BJ371" s="65">
        <f t="shared" si="1422"/>
        <v>-1.799970593261091</v>
      </c>
      <c r="BK371" s="185">
        <v>492.81900000000002</v>
      </c>
      <c r="BL371" s="65">
        <f t="shared" si="1423"/>
        <v>-1.6235088391702179</v>
      </c>
      <c r="BM371" s="185">
        <v>492.24</v>
      </c>
      <c r="BN371" s="65">
        <f t="shared" si="1424"/>
        <v>-1.268442968204686</v>
      </c>
      <c r="BO371" s="185">
        <v>484.41699999999997</v>
      </c>
      <c r="BP371" s="65">
        <f t="shared" si="1425"/>
        <v>-2.4646738802153734</v>
      </c>
      <c r="BQ371" s="185">
        <v>480.82799999999997</v>
      </c>
      <c r="BR371" s="65">
        <f t="shared" si="1426"/>
        <v>-2.7111023881738583</v>
      </c>
      <c r="BS371" s="185">
        <v>480.745</v>
      </c>
      <c r="BT371" s="65">
        <f t="shared" si="1427"/>
        <v>-2.4499867091163363</v>
      </c>
      <c r="BU371" s="185">
        <v>468.97800000000001</v>
      </c>
      <c r="BV371" s="65">
        <f t="shared" si="1428"/>
        <v>-4.7257435397367153</v>
      </c>
      <c r="BW371" s="185">
        <v>467.13200000000001</v>
      </c>
      <c r="BX371" s="65">
        <f t="shared" si="1429"/>
        <v>-3.5682067309776411</v>
      </c>
      <c r="BY371" s="185">
        <v>468.28500000000003</v>
      </c>
      <c r="BZ371" s="65">
        <f t="shared" si="1430"/>
        <v>-2.6086251216651202</v>
      </c>
      <c r="CA371" s="185">
        <v>469.714</v>
      </c>
      <c r="CB371" s="65">
        <f t="shared" si="1431"/>
        <v>-2.2945636460077634</v>
      </c>
      <c r="CC371" s="185">
        <v>471.12099999999998</v>
      </c>
      <c r="CD371" s="65">
        <f t="shared" si="1432"/>
        <v>0.45695107233174603</v>
      </c>
      <c r="CE371" s="185">
        <v>472.45</v>
      </c>
      <c r="CF371" s="65">
        <f t="shared" si="1433"/>
        <v>1.1384362450014063</v>
      </c>
      <c r="CG371" s="185">
        <v>472.49</v>
      </c>
      <c r="CH371" s="65">
        <f t="shared" si="1434"/>
        <v>0.89795744044758319</v>
      </c>
      <c r="CI371" s="185">
        <v>473.5</v>
      </c>
      <c r="CJ371" s="65">
        <f t="shared" si="1435"/>
        <v>0.80602238809148741</v>
      </c>
      <c r="CK371" s="185">
        <v>473.75799999999998</v>
      </c>
      <c r="CL371" s="65">
        <f t="shared" si="1436"/>
        <v>0.55972881701304988</v>
      </c>
      <c r="CM371" s="185">
        <v>472.10399999999998</v>
      </c>
      <c r="CN371" s="65">
        <f t="shared" si="1437"/>
        <v>-7.3235262990789529E-2</v>
      </c>
      <c r="CO371" s="185">
        <v>469.75200000000001</v>
      </c>
      <c r="CP371" s="65">
        <f t="shared" si="1438"/>
        <v>-0.5794831636648401</v>
      </c>
      <c r="CQ371" s="185">
        <v>467.79300000000001</v>
      </c>
      <c r="CR371" s="65">
        <f t="shared" si="1439"/>
        <v>-1.2052798310454027</v>
      </c>
      <c r="CS371" s="185">
        <v>467.8</v>
      </c>
      <c r="CT371" s="65">
        <f t="shared" si="1440"/>
        <v>-1.2576040932290256</v>
      </c>
      <c r="CU371" s="185">
        <v>468.53300000000002</v>
      </c>
      <c r="CV371" s="65">
        <f t="shared" si="1441"/>
        <v>-0.75640113195396541</v>
      </c>
      <c r="CW371" s="185">
        <v>468.59</v>
      </c>
      <c r="CX371" s="65">
        <f t="shared" si="1442"/>
        <v>-0.24736456683527308</v>
      </c>
      <c r="CY371" s="185">
        <v>469.721</v>
      </c>
      <c r="CZ371" s="65">
        <f t="shared" si="1443"/>
        <v>0.41214810824445891</v>
      </c>
      <c r="DA371" s="185">
        <v>470.291</v>
      </c>
      <c r="DB371" s="65">
        <f t="shared" si="1444"/>
        <v>0.53249251817015786</v>
      </c>
      <c r="DC371" s="185">
        <f>469.124-0.3</f>
        <v>468.82400000000001</v>
      </c>
      <c r="DD371" s="65">
        <f t="shared" si="1445"/>
        <v>6.2108752211686991E-2</v>
      </c>
      <c r="DE371" s="185">
        <v>467.97500000000002</v>
      </c>
      <c r="DF371" s="65">
        <f t="shared" si="1446"/>
        <v>-0.13124479822445023</v>
      </c>
      <c r="DG371" s="185">
        <v>467.39100000000002</v>
      </c>
      <c r="DH371" s="65">
        <f t="shared" si="1447"/>
        <v>-0.49603913812666933</v>
      </c>
      <c r="DI371" s="185">
        <v>465.505</v>
      </c>
      <c r="DJ371" s="65">
        <f t="shared" si="1448"/>
        <v>-1.0176677844143334</v>
      </c>
      <c r="DK371" s="185">
        <v>457.69900000000001</v>
      </c>
      <c r="DL371" s="65">
        <f t="shared" si="1449"/>
        <v>-2.3729587222497184</v>
      </c>
      <c r="DM371" s="185">
        <v>455.38</v>
      </c>
      <c r="DN371" s="65">
        <f t="shared" si="1450"/>
        <v>-2.6913830867033584</v>
      </c>
      <c r="DO371" s="185">
        <v>453.98099999999999</v>
      </c>
      <c r="DP371" s="65">
        <f t="shared" si="1451"/>
        <v>-2.8691181473327498</v>
      </c>
      <c r="DQ371" s="185">
        <v>449.03</v>
      </c>
      <c r="DR371" s="65">
        <f t="shared" si="1452"/>
        <v>-3.5391671410618608</v>
      </c>
      <c r="DS371" s="185">
        <v>439.92700000000002</v>
      </c>
      <c r="DT371" s="65">
        <f t="shared" si="1453"/>
        <v>-3.8829012079991454</v>
      </c>
      <c r="DU371" s="185">
        <v>434.25700000000001</v>
      </c>
      <c r="DV371" s="65">
        <f t="shared" si="1454"/>
        <v>-4.6385436338881814</v>
      </c>
      <c r="DW371" s="185">
        <v>431.10199999999998</v>
      </c>
      <c r="DX371" s="65">
        <f t="shared" si="1455"/>
        <v>-5.0396382227450136</v>
      </c>
      <c r="DY371" s="185">
        <v>427.55599999999998</v>
      </c>
      <c r="DZ371" s="65">
        <f t="shared" si="1456"/>
        <v>-4.7823085317239329</v>
      </c>
      <c r="EA371" s="185">
        <v>420.85</v>
      </c>
      <c r="EB371" s="65">
        <f t="shared" si="1457"/>
        <v>-4.336401266573775</v>
      </c>
      <c r="EC371" s="185">
        <v>414.32600000000002</v>
      </c>
      <c r="ED371" s="65">
        <f t="shared" si="1458"/>
        <v>-4.5896784622930671</v>
      </c>
      <c r="EE371" s="185">
        <v>411.14</v>
      </c>
      <c r="EF371" s="65">
        <f t="shared" si="1459"/>
        <v>-4.6304586849515879</v>
      </c>
      <c r="EG371" s="185">
        <v>409.38</v>
      </c>
      <c r="EH371" s="65">
        <f t="shared" si="1460"/>
        <v>-4.2511390320800091</v>
      </c>
      <c r="EI371" s="185">
        <v>404.06900000000002</v>
      </c>
      <c r="EJ371" s="65">
        <f t="shared" si="1461"/>
        <v>-3.9874064393489395</v>
      </c>
      <c r="EK371" s="185">
        <v>399.34800000000001</v>
      </c>
      <c r="EL371" s="65">
        <f t="shared" si="1462"/>
        <v>-3.6150277800572561</v>
      </c>
      <c r="EM371" s="185">
        <v>397.38099999999997</v>
      </c>
      <c r="EN371" s="65">
        <f t="shared" si="1463"/>
        <v>-3.3465486209077189</v>
      </c>
      <c r="EO371" s="185">
        <v>395.04</v>
      </c>
      <c r="EP371" s="65">
        <f t="shared" si="1464"/>
        <v>-3.5028579803605409</v>
      </c>
      <c r="EQ371" s="697"/>
      <c r="ER371" s="65"/>
      <c r="ES371" s="215"/>
      <c r="ET371" s="65"/>
      <c r="EU371" s="215"/>
      <c r="EV371" s="65"/>
      <c r="EW371" s="215"/>
      <c r="EX371" s="65" t="str">
        <f t="shared" si="1465"/>
        <v>NM</v>
      </c>
      <c r="EY371" s="65"/>
      <c r="EZ371" s="321"/>
      <c r="FA371" s="85"/>
      <c r="FB371" s="185">
        <f>275.872*2</f>
        <v>551.74400000000003</v>
      </c>
      <c r="FC371" s="180"/>
      <c r="FD371" s="185">
        <f>275.423*2</f>
        <v>550.846</v>
      </c>
      <c r="FE371" s="65">
        <f t="shared" si="1466"/>
        <v>-0.16275664076094154</v>
      </c>
      <c r="FF371" s="145">
        <f>AVERAGE(I371,G371,E371,C371)</f>
        <v>544.9085</v>
      </c>
      <c r="FG371" s="65">
        <f t="shared" si="1467"/>
        <v>-1.0778874676406813</v>
      </c>
      <c r="FH371" s="145">
        <f>AVERAGE(Q371,O371,M371,K371)</f>
        <v>537.40100000000007</v>
      </c>
      <c r="FI371" s="65">
        <f t="shared" si="1468"/>
        <v>-1.3777542468139004</v>
      </c>
      <c r="FJ371" s="145">
        <f>FH371+FJ350/13*FJ348-FJ355/13*FJ353-FH355/13*FH353</f>
        <v>537.40100000000007</v>
      </c>
      <c r="FK371" s="65">
        <f t="shared" si="1469"/>
        <v>0</v>
      </c>
      <c r="FL371" s="215">
        <f>+FL370+(FJ371-FJ370)</f>
        <v>533.06000000000006</v>
      </c>
      <c r="FM371" s="65">
        <f t="shared" si="1470"/>
        <v>-0.80777668817140214</v>
      </c>
      <c r="FN371" s="215">
        <f>AVERAGE(AO371,AM371,AK371,AI371,AG371)</f>
        <v>517.18340000000001</v>
      </c>
      <c r="FO371" s="65">
        <f t="shared" si="1471"/>
        <v>-2.9783889243237271</v>
      </c>
      <c r="FP371" s="215">
        <f>AVERAGE(AW371,AU371,AS371,AQ371)</f>
        <v>507.71449999999999</v>
      </c>
      <c r="FQ371" s="65">
        <f t="shared" si="1472"/>
        <v>-1.8308592271136348</v>
      </c>
      <c r="FR371" s="216">
        <f>AVERAGE(AY371,BA371,BC371,BE371)</f>
        <v>501.84399999999999</v>
      </c>
      <c r="FS371" s="65">
        <f t="shared" si="1473"/>
        <v>-1.156260063480552</v>
      </c>
      <c r="FT371" s="216">
        <f>AVERAGE(BM371,BK371,BI371,BG371)</f>
        <v>493.98599999999999</v>
      </c>
      <c r="FU371" s="65">
        <f t="shared" si="1474"/>
        <v>-1.5658252365276848</v>
      </c>
      <c r="FV371" s="217">
        <f>AVERAGE(BO371,BQ371,BS371,BU371)</f>
        <v>478.74199999999996</v>
      </c>
      <c r="FW371" s="65">
        <f t="shared" si="1475"/>
        <v>-3.0859174146635748</v>
      </c>
      <c r="FX371" s="217">
        <f>AVERAGE(BW371,BY371,CA371,CC371)</f>
        <v>469.06299999999999</v>
      </c>
      <c r="FY371" s="65">
        <f t="shared" si="1476"/>
        <v>-2.0217570215272485</v>
      </c>
      <c r="FZ371" s="217">
        <f>AVERAGE(CE371,CG371,CI371,CK371)</f>
        <v>473.04950000000002</v>
      </c>
      <c r="GA371" s="65">
        <f t="shared" si="1477"/>
        <v>0.84988583623095693</v>
      </c>
      <c r="GB371" s="217">
        <f>AVERAGE(CM371,CO371,CQ371,CS371)</f>
        <v>469.36224999999996</v>
      </c>
      <c r="GC371" s="65">
        <f t="shared" si="1478"/>
        <v>-0.77946388274378053</v>
      </c>
      <c r="GD371" s="217">
        <f>AVERAGE(CU371,CW371,CY371,DA371)</f>
        <v>469.28375</v>
      </c>
      <c r="GE371" s="65">
        <f t="shared" si="1479"/>
        <v>-1.6724821819391611E-2</v>
      </c>
      <c r="GF371" s="217">
        <f>AVERAGE(DC371,DE371,DG371,DI371)</f>
        <v>467.42375000000004</v>
      </c>
      <c r="GG371" s="65">
        <f t="shared" si="1480"/>
        <v>-0.39634869095721559</v>
      </c>
      <c r="GH371" s="217">
        <f>AVERAGE(DK371,DM371,DO371,DQ371)</f>
        <v>454.02249999999998</v>
      </c>
      <c r="GI371" s="65">
        <f t="shared" si="1481"/>
        <v>-2.8670451597720636</v>
      </c>
      <c r="GJ371" s="217">
        <f>AVERAGE(DS371,DU371,DW371,DY371)</f>
        <v>433.21050000000002</v>
      </c>
      <c r="GK371" s="65">
        <f t="shared" si="1482"/>
        <v>-4.5839137928186275</v>
      </c>
      <c r="GL371" s="217">
        <f>AVERAGE(EA371,EC371,EE371,EG371)</f>
        <v>413.92399999999998</v>
      </c>
      <c r="GM371" s="65">
        <f t="shared" si="1483"/>
        <v>-4.4519927379415014</v>
      </c>
      <c r="GN371" s="217">
        <f>AVERAGE(EI371,EK371,EM371,EO371)</f>
        <v>398.95949999999999</v>
      </c>
      <c r="GO371" s="65">
        <f t="shared" si="1484"/>
        <v>-3.615277200645528</v>
      </c>
      <c r="GP371" s="217"/>
      <c r="GQ371" s="65"/>
      <c r="GR371" s="215"/>
      <c r="GS371" s="65"/>
      <c r="GT371" s="215"/>
      <c r="GU371" s="65"/>
      <c r="GV371" s="215"/>
      <c r="GW371" s="65"/>
      <c r="GX371" s="215"/>
      <c r="GY371" s="65"/>
      <c r="GZ371" s="67"/>
      <c r="HA371" s="280"/>
      <c r="HB371" s="57"/>
      <c r="HC371"/>
      <c r="HD371"/>
      <c r="HE371"/>
      <c r="HF371"/>
      <c r="HG371"/>
      <c r="HH371"/>
    </row>
    <row r="372" spans="1:216" s="2" customFormat="1" ht="13.5" customHeight="1" collapsed="1" x14ac:dyDescent="0.2">
      <c r="A372" s="4" t="s">
        <v>130</v>
      </c>
      <c r="B372" s="54" t="s">
        <v>244</v>
      </c>
      <c r="C372" s="142">
        <f>(265.183)*2</f>
        <v>530.36599999999999</v>
      </c>
      <c r="D372" s="63"/>
      <c r="E372" s="142">
        <f>(265.211)*2</f>
        <v>530.42200000000003</v>
      </c>
      <c r="F372" s="63"/>
      <c r="G372" s="142">
        <f>(265.158)*2</f>
        <v>530.31600000000003</v>
      </c>
      <c r="H372" s="63"/>
      <c r="I372" s="142">
        <f>(264.605)*2</f>
        <v>529.21</v>
      </c>
      <c r="J372" s="63"/>
      <c r="K372" s="124">
        <f>525.242</f>
        <v>525.24199999999996</v>
      </c>
      <c r="L372" s="63">
        <f t="shared" si="1397"/>
        <v>-0.96612527952395499</v>
      </c>
      <c r="M372" s="124">
        <f>525.421</f>
        <v>525.42100000000005</v>
      </c>
      <c r="N372" s="63">
        <f t="shared" si="1398"/>
        <v>-0.94283419616832953</v>
      </c>
      <c r="O372" s="124">
        <v>523.36900000000003</v>
      </c>
      <c r="P372" s="63">
        <f t="shared" si="1399"/>
        <v>-1.3099736760723846</v>
      </c>
      <c r="Q372" s="142">
        <v>521.61500000000001</v>
      </c>
      <c r="R372" s="63">
        <f t="shared" si="1400"/>
        <v>-1.4351580657961938</v>
      </c>
      <c r="S372" s="142">
        <f>517.642</f>
        <v>517.64200000000005</v>
      </c>
      <c r="T372" s="63">
        <f t="shared" si="1401"/>
        <v>-1.4469520716164919</v>
      </c>
      <c r="U372" s="142">
        <v>517.36900000000003</v>
      </c>
      <c r="V372" s="63">
        <f t="shared" si="1402"/>
        <v>-1.5324853783918124</v>
      </c>
      <c r="W372" s="124">
        <v>515.16800000000001</v>
      </c>
      <c r="X372" s="63">
        <f t="shared" si="1403"/>
        <v>-1.5669632706560854</v>
      </c>
      <c r="Y372" s="124">
        <v>514.43899999999996</v>
      </c>
      <c r="Z372" s="63">
        <f t="shared" si="1404"/>
        <v>-1.3757273084554766</v>
      </c>
      <c r="AA372" s="142">
        <v>514.86900000000003</v>
      </c>
      <c r="AB372" s="63">
        <f t="shared" si="1405"/>
        <v>-0.53569841705272125</v>
      </c>
      <c r="AC372" s="142">
        <v>513.59400000000005</v>
      </c>
      <c r="AD372" s="63">
        <f t="shared" si="1406"/>
        <v>-0.72965330354156643</v>
      </c>
      <c r="AE372" s="124">
        <v>512.41800000000001</v>
      </c>
      <c r="AF372" s="63">
        <f t="shared" si="1407"/>
        <v>-0.53380644760544493</v>
      </c>
      <c r="AG372" s="124">
        <v>509.892</v>
      </c>
      <c r="AH372" s="63">
        <f t="shared" si="1408"/>
        <v>-0.88387544490211578</v>
      </c>
      <c r="AI372" s="207">
        <v>508.34500000000003</v>
      </c>
      <c r="AJ372" s="63">
        <f t="shared" si="1409"/>
        <v>-1.2671184320671824</v>
      </c>
      <c r="AK372" s="124">
        <v>508.04899999999998</v>
      </c>
      <c r="AL372" s="63">
        <f t="shared" si="1410"/>
        <v>-1.0796465690798729</v>
      </c>
      <c r="AM372" s="124">
        <v>506.15800000000002</v>
      </c>
      <c r="AN372" s="63">
        <f t="shared" si="1411"/>
        <v>-1.2216588800549544</v>
      </c>
      <c r="AO372" s="85">
        <v>503.608</v>
      </c>
      <c r="AP372" s="63">
        <f t="shared" si="1412"/>
        <v>-1.2324178453476442</v>
      </c>
      <c r="AQ372" s="85">
        <v>503.608</v>
      </c>
      <c r="AR372" s="63">
        <f t="shared" si="1413"/>
        <v>-0.93184746579587641</v>
      </c>
      <c r="AS372" s="85">
        <v>501.17200000000003</v>
      </c>
      <c r="AT372" s="63">
        <f t="shared" si="1414"/>
        <v>-1.3536095927754954</v>
      </c>
      <c r="AU372" s="85">
        <v>500.28300000000002</v>
      </c>
      <c r="AV372" s="63">
        <f t="shared" si="1415"/>
        <v>-1.1607047601737031</v>
      </c>
      <c r="AW372" s="85">
        <v>498.89400000000001</v>
      </c>
      <c r="AX372" s="63">
        <f t="shared" si="1416"/>
        <v>-0.93604549570300843</v>
      </c>
      <c r="AY372" s="85">
        <v>498.43099999999998</v>
      </c>
      <c r="AZ372" s="65">
        <f t="shared" si="1417"/>
        <v>-1.0279820813013374</v>
      </c>
      <c r="BA372" s="85">
        <v>497.12400000000002</v>
      </c>
      <c r="BB372" s="65">
        <f t="shared" si="1418"/>
        <v>-0.80770673541219473</v>
      </c>
      <c r="BC372" s="85">
        <v>494.666</v>
      </c>
      <c r="BD372" s="65">
        <f t="shared" si="1419"/>
        <v>-1.1227645152843579</v>
      </c>
      <c r="BE372" s="85">
        <v>492.55</v>
      </c>
      <c r="BF372" s="65">
        <f t="shared" si="1420"/>
        <v>-1.2716128075302535</v>
      </c>
      <c r="BG372" s="85">
        <v>488.83199999999999</v>
      </c>
      <c r="BH372" s="65">
        <f t="shared" si="1421"/>
        <v>-1.925843296263674</v>
      </c>
      <c r="BI372" s="85">
        <v>488.483</v>
      </c>
      <c r="BJ372" s="65">
        <f t="shared" si="1422"/>
        <v>-1.7381981155607074</v>
      </c>
      <c r="BK372" s="85">
        <v>487.75200000000001</v>
      </c>
      <c r="BL372" s="65">
        <f t="shared" si="1423"/>
        <v>-1.3977107785859477</v>
      </c>
      <c r="BM372" s="85">
        <v>486.53</v>
      </c>
      <c r="BN372" s="65">
        <f t="shared" si="1424"/>
        <v>-1.2222109430514716</v>
      </c>
      <c r="BO372" s="85">
        <v>475.09100000000001</v>
      </c>
      <c r="BP372" s="65">
        <f t="shared" si="1425"/>
        <v>-2.8109861874836328</v>
      </c>
      <c r="BQ372" s="85">
        <v>476.02699999999999</v>
      </c>
      <c r="BR372" s="65">
        <f t="shared" si="1426"/>
        <v>-2.5499352075711967</v>
      </c>
      <c r="BS372" s="85">
        <v>476.553</v>
      </c>
      <c r="BT372" s="65">
        <f t="shared" si="1427"/>
        <v>-2.2960438911578063</v>
      </c>
      <c r="BU372" s="85">
        <v>466.61500000000001</v>
      </c>
      <c r="BV372" s="65">
        <f t="shared" si="1428"/>
        <v>-4.0932727683801513</v>
      </c>
      <c r="BW372" s="85">
        <v>467.42399999999998</v>
      </c>
      <c r="BX372" s="65">
        <f t="shared" si="1429"/>
        <v>-1.6137960938009788</v>
      </c>
      <c r="BY372" s="85">
        <v>467.48399999999998</v>
      </c>
      <c r="BZ372" s="65">
        <f t="shared" si="1430"/>
        <v>-1.794646102006825</v>
      </c>
      <c r="CA372" s="85">
        <v>467.77699999999999</v>
      </c>
      <c r="CB372" s="65">
        <f t="shared" si="1431"/>
        <v>-1.8415580218779426</v>
      </c>
      <c r="CC372" s="85">
        <v>468.56799999999998</v>
      </c>
      <c r="CD372" s="65">
        <f t="shared" si="1432"/>
        <v>0.41854633905895611</v>
      </c>
      <c r="CE372" s="85">
        <v>469.42200000000003</v>
      </c>
      <c r="CF372" s="65">
        <f t="shared" si="1433"/>
        <v>0.42744916820702805</v>
      </c>
      <c r="CG372" s="85">
        <v>470.76900000000001</v>
      </c>
      <c r="CH372" s="65">
        <f t="shared" si="1434"/>
        <v>0.70269784634340304</v>
      </c>
      <c r="CI372" s="85">
        <v>471.04399999999998</v>
      </c>
      <c r="CJ372" s="65">
        <f t="shared" si="1435"/>
        <v>0.69840971232018045</v>
      </c>
      <c r="CK372" s="85">
        <v>469.661</v>
      </c>
      <c r="CL372" s="65">
        <f t="shared" si="1436"/>
        <v>0.23326390193099122</v>
      </c>
      <c r="CM372" s="85">
        <v>467.56400000000002</v>
      </c>
      <c r="CN372" s="65">
        <f t="shared" si="1437"/>
        <v>-0.39580590598651266</v>
      </c>
      <c r="CO372" s="85">
        <v>467.06700000000001</v>
      </c>
      <c r="CP372" s="65">
        <f t="shared" si="1438"/>
        <v>-0.78637293449653756</v>
      </c>
      <c r="CQ372" s="85">
        <v>466.63900000000001</v>
      </c>
      <c r="CR372" s="65">
        <f t="shared" si="1439"/>
        <v>-0.93515680063858131</v>
      </c>
      <c r="CS372" s="85">
        <v>466.31</v>
      </c>
      <c r="CT372" s="65">
        <f t="shared" si="1440"/>
        <v>-0.71349334945843834</v>
      </c>
      <c r="CU372" s="85">
        <f>CU369*2</f>
        <v>934.92600000000004</v>
      </c>
      <c r="CV372" s="65">
        <f t="shared" si="1441"/>
        <v>99.95679735822263</v>
      </c>
      <c r="CW372" s="85">
        <f>CW369*2</f>
        <v>936.22</v>
      </c>
      <c r="CX372" s="65" t="str">
        <f t="shared" si="1442"/>
        <v>NM</v>
      </c>
      <c r="CY372" s="85">
        <f>CY369*2</f>
        <v>937.44799999999998</v>
      </c>
      <c r="CZ372" s="65" t="str">
        <f t="shared" si="1443"/>
        <v>NM</v>
      </c>
      <c r="DA372" s="85">
        <f>DA369*2</f>
        <v>935.572</v>
      </c>
      <c r="DB372" s="65" t="str">
        <f t="shared" si="1444"/>
        <v>NM</v>
      </c>
      <c r="DC372" s="85">
        <f>DC369*2</f>
        <v>932.05</v>
      </c>
      <c r="DD372" s="65">
        <f t="shared" si="1445"/>
        <v>-0.30761792911953023</v>
      </c>
      <c r="DE372" s="85">
        <f>DE369*2</f>
        <v>929.64</v>
      </c>
      <c r="DF372" s="65">
        <f t="shared" si="1446"/>
        <v>-0.70282625878532734</v>
      </c>
      <c r="DG372" s="85">
        <f>DG369*2</f>
        <v>931.42</v>
      </c>
      <c r="DH372" s="65">
        <f t="shared" si="1447"/>
        <v>-0.64302233297207634</v>
      </c>
      <c r="DI372" s="85">
        <f>DI369*2</f>
        <v>918.82600000000002</v>
      </c>
      <c r="DJ372" s="65">
        <f t="shared" si="1448"/>
        <v>-1.7899210322668946</v>
      </c>
      <c r="DK372" s="85">
        <f>DK369*2</f>
        <v>908.05600000000004</v>
      </c>
      <c r="DL372" s="65">
        <f t="shared" si="1449"/>
        <v>-2.5743254117268299</v>
      </c>
      <c r="DM372" s="85">
        <f>DM369*2</f>
        <v>905.9</v>
      </c>
      <c r="DN372" s="65">
        <f t="shared" si="1450"/>
        <v>-2.553676692052842</v>
      </c>
      <c r="DO372" s="85">
        <f>DO369*2</f>
        <v>900.99800000000005</v>
      </c>
      <c r="DP372" s="65">
        <f t="shared" si="1451"/>
        <v>-3.2661957011874243</v>
      </c>
      <c r="DQ372" s="85">
        <f>DQ369*2</f>
        <v>884.89</v>
      </c>
      <c r="DR372" s="65">
        <f t="shared" si="1452"/>
        <v>-3.6934087629213797</v>
      </c>
      <c r="DS372" s="85">
        <f>DS369*2</f>
        <v>867.54200000000003</v>
      </c>
      <c r="DT372" s="65">
        <f t="shared" si="1453"/>
        <v>-4.4616191071916278</v>
      </c>
      <c r="DU372" s="85">
        <f>DU369*2</f>
        <v>861.23400000000004</v>
      </c>
      <c r="DV372" s="65">
        <f t="shared" si="1454"/>
        <v>-4.9305662876697127</v>
      </c>
      <c r="DW372" s="85">
        <f>DW369*2</f>
        <v>855.13400000000001</v>
      </c>
      <c r="DX372" s="65">
        <f t="shared" si="1455"/>
        <v>-5.0903553614991441</v>
      </c>
      <c r="DY372" s="85">
        <f>DY369*2</f>
        <v>848.76</v>
      </c>
      <c r="DZ372" s="65">
        <f t="shared" si="1456"/>
        <v>-4.0829933664071287</v>
      </c>
      <c r="EA372" s="85">
        <f>EA369*2</f>
        <v>830.40599999999995</v>
      </c>
      <c r="EB372" s="65">
        <f t="shared" si="1457"/>
        <v>-4.2805996712551142</v>
      </c>
      <c r="EC372" s="85">
        <f>EC369*2</f>
        <v>820.23</v>
      </c>
      <c r="ED372" s="65">
        <f t="shared" si="1458"/>
        <v>-4.7610753871770051</v>
      </c>
      <c r="EE372" s="85">
        <f>EE369*2</f>
        <v>816.04200000000003</v>
      </c>
      <c r="EF372" s="65">
        <f t="shared" si="1459"/>
        <v>-4.5714472819464502</v>
      </c>
      <c r="EG372" s="85">
        <f>EG369*2</f>
        <v>811.62</v>
      </c>
      <c r="EH372" s="65">
        <f t="shared" si="1460"/>
        <v>-4.3757952778170512</v>
      </c>
      <c r="EI372" s="85">
        <f>EI369*2</f>
        <v>796.00400000000002</v>
      </c>
      <c r="EJ372" s="65">
        <f t="shared" si="1461"/>
        <v>-4.1427928025568157</v>
      </c>
      <c r="EK372" s="85">
        <f>EK369*2</f>
        <v>791.99800000000005</v>
      </c>
      <c r="EL372" s="65">
        <f t="shared" si="1462"/>
        <v>-3.4419614010704258</v>
      </c>
      <c r="EM372" s="85">
        <f>EM369*2</f>
        <v>787.75</v>
      </c>
      <c r="EN372" s="65">
        <f t="shared" si="1463"/>
        <v>-3.4669784153266603</v>
      </c>
      <c r="EO372" s="85">
        <f>EO369*2</f>
        <v>780.91</v>
      </c>
      <c r="EP372" s="65">
        <f t="shared" si="1464"/>
        <v>-3.7837904438037584</v>
      </c>
      <c r="EQ372" s="698">
        <f>(EO372)+EQ351-EQ356</f>
        <v>773.2076744186046</v>
      </c>
      <c r="ER372" s="65">
        <f>IF(ISERROR(EQ372/EI372),"NM",IF(OR(EQ372/EI372&lt;0.5,EQ372/EI372&gt;2),"NM",(EQ372/EI372-1)*100))</f>
        <v>-2.8638456064787876</v>
      </c>
      <c r="ES372" s="88">
        <f t="shared" ref="ES372:EW372" si="1485">EQ372+ES351-ES356</f>
        <v>767.92694047365046</v>
      </c>
      <c r="ET372" s="65">
        <f>IF(ISERROR(ES372/EK372),"NM",IF(OR(ES372/EK372&lt;0.5,ES372/EK372&gt;2),"NM",(ES372/EK372-1)*100))</f>
        <v>-3.0392828676776396</v>
      </c>
      <c r="EU372" s="88">
        <f t="shared" si="1485"/>
        <v>763.87236705466921</v>
      </c>
      <c r="EV372" s="65">
        <f>IF(ISERROR(EU372/EM372),"NM",IF(OR(EU372/EM372&lt;0.5,EU372/EM372&gt;2),"NM",(EU372/EM372-1)*100))</f>
        <v>-3.0311181142914312</v>
      </c>
      <c r="EW372" s="88">
        <f t="shared" si="1485"/>
        <v>759.99490322117572</v>
      </c>
      <c r="EX372" s="65">
        <f t="shared" si="1465"/>
        <v>-2.6782979829716891</v>
      </c>
      <c r="EY372" s="65"/>
      <c r="EZ372" s="321"/>
      <c r="FA372" s="85"/>
      <c r="FB372" s="71">
        <f>FB374</f>
        <v>551.74400000000003</v>
      </c>
      <c r="FC372" s="180"/>
      <c r="FD372" s="71">
        <f>FD374</f>
        <v>550.846</v>
      </c>
      <c r="FE372" s="65">
        <f t="shared" si="1466"/>
        <v>-0.16275664076094154</v>
      </c>
      <c r="FF372" s="71">
        <f>I372</f>
        <v>529.21</v>
      </c>
      <c r="FG372" s="65">
        <f t="shared" si="1467"/>
        <v>-3.9277765473471615</v>
      </c>
      <c r="FH372" s="71">
        <f>Q372</f>
        <v>521.61500000000001</v>
      </c>
      <c r="FI372" s="65">
        <f t="shared" si="1468"/>
        <v>-1.4351580657961938</v>
      </c>
      <c r="FJ372" s="71">
        <f>FH372+FJ351-FJ356</f>
        <v>514.62900000000002</v>
      </c>
      <c r="FK372" s="65">
        <f t="shared" si="1469"/>
        <v>-1.3393019755950197</v>
      </c>
      <c r="FL372" s="71">
        <f>AG372</f>
        <v>509.892</v>
      </c>
      <c r="FM372" s="65">
        <f t="shared" si="1470"/>
        <v>-0.92046892032902061</v>
      </c>
      <c r="FN372" s="71">
        <f>AO372</f>
        <v>503.608</v>
      </c>
      <c r="FO372" s="65">
        <f t="shared" si="1471"/>
        <v>-1.2324178453476442</v>
      </c>
      <c r="FP372" s="71">
        <f>AW372</f>
        <v>498.89400000000001</v>
      </c>
      <c r="FQ372" s="65">
        <f t="shared" si="1472"/>
        <v>-0.93604549570300843</v>
      </c>
      <c r="FR372" s="90">
        <f>BE372</f>
        <v>492.55</v>
      </c>
      <c r="FS372" s="65">
        <f t="shared" si="1473"/>
        <v>-1.2716128075302535</v>
      </c>
      <c r="FT372" s="90">
        <f>BG372</f>
        <v>488.83199999999999</v>
      </c>
      <c r="FU372" s="65">
        <f t="shared" si="1474"/>
        <v>-0.75484722363212686</v>
      </c>
      <c r="FV372" s="90">
        <f>BU372</f>
        <v>466.61500000000001</v>
      </c>
      <c r="FW372" s="65">
        <f t="shared" si="1475"/>
        <v>-4.5449152264990804</v>
      </c>
      <c r="FX372" s="90">
        <f>CC372</f>
        <v>468.56799999999998</v>
      </c>
      <c r="FY372" s="65">
        <f t="shared" si="1476"/>
        <v>0.41854633905895611</v>
      </c>
      <c r="FZ372" s="90">
        <f>CK372</f>
        <v>469.661</v>
      </c>
      <c r="GA372" s="65">
        <f t="shared" si="1477"/>
        <v>0.23326390193099122</v>
      </c>
      <c r="GB372" s="90">
        <f>CS372</f>
        <v>466.31</v>
      </c>
      <c r="GC372" s="65">
        <f t="shared" si="1478"/>
        <v>-0.71349334945843834</v>
      </c>
      <c r="GD372" s="90">
        <f>DA372</f>
        <v>935.572</v>
      </c>
      <c r="GE372" s="65" t="str">
        <f t="shared" si="1479"/>
        <v>NM</v>
      </c>
      <c r="GF372" s="90">
        <f>DI372</f>
        <v>918.82600000000002</v>
      </c>
      <c r="GG372" s="65">
        <f t="shared" si="1480"/>
        <v>-1.7899210322668946</v>
      </c>
      <c r="GH372" s="90">
        <f>DQ372</f>
        <v>884.89</v>
      </c>
      <c r="GI372" s="65">
        <f t="shared" si="1481"/>
        <v>-3.6934087629213797</v>
      </c>
      <c r="GJ372" s="90">
        <f>DY372</f>
        <v>848.76</v>
      </c>
      <c r="GK372" s="65">
        <f t="shared" si="1482"/>
        <v>-4.0829933664071287</v>
      </c>
      <c r="GL372" s="90">
        <f>EG372</f>
        <v>811.62</v>
      </c>
      <c r="GM372" s="65">
        <f t="shared" si="1483"/>
        <v>-4.3757952778170512</v>
      </c>
      <c r="GN372" s="90">
        <f>EO372</f>
        <v>780.91</v>
      </c>
      <c r="GO372" s="65">
        <f t="shared" si="1484"/>
        <v>-3.7837904438037584</v>
      </c>
      <c r="GP372" s="90">
        <f>EW372</f>
        <v>759.99490322117572</v>
      </c>
      <c r="GQ372" s="65">
        <f>IF(ISERROR(GP372/GN372),"NM",IF(OR(GP372/GN372&lt;0.5,GP372/GN372&gt;2),"NM",(GP372/GN372-1)*100))</f>
        <v>-2.6782979829716891</v>
      </c>
      <c r="GR372" s="88">
        <f>GP372+GR351-GR356</f>
        <v>739.5063107508048</v>
      </c>
      <c r="GS372" s="65">
        <f>IF(ISERROR(GR372/GP372),"NM",IF(OR(GR372/GP372&lt;0.5,GR372/GP372&gt;2),"NM",(GR372/GP372-1)*100))</f>
        <v>-2.6958855096964052</v>
      </c>
      <c r="GT372" s="88">
        <f>GR372+GT351-GT356</f>
        <v>720.42311702596248</v>
      </c>
      <c r="GU372" s="65">
        <f>IF(ISERROR(GT372/GR372),"NM",IF(OR(GT372/GR372&lt;0.5,GT372/GR372&gt;2),"NM",(GT372/GR372-1)*100))</f>
        <v>-2.5805315583402599</v>
      </c>
      <c r="GV372" s="88">
        <f>GT372+GV351-GV356</f>
        <v>701.70490112566085</v>
      </c>
      <c r="GW372" s="65">
        <f>IF(ISERROR(GV372/GT372),"NM",IF(OR(GV372/GT372&lt;0.5,GV372/GT372&gt;2),"NM",(GV372/GT372-1)*100))</f>
        <v>-2.5982253286893187</v>
      </c>
      <c r="GX372" s="88">
        <f>GV372+GX351-GX356</f>
        <v>683.38603905103173</v>
      </c>
      <c r="GY372" s="65">
        <f>IF(ISERROR(GX372/GV372),"NM",IF(OR(GX372/GV372&lt;0.5,GX372/GV372&gt;2),"NM",(GX372/GV372-1)*100))</f>
        <v>-2.6106219359794069</v>
      </c>
      <c r="GZ372" s="67">
        <f t="shared" si="1348"/>
        <v>-2.6327232163592673</v>
      </c>
      <c r="HA372" s="280"/>
      <c r="HB372" s="57"/>
      <c r="HC372"/>
      <c r="HD372"/>
      <c r="HE372"/>
      <c r="HF372"/>
      <c r="HG372"/>
      <c r="HH372"/>
    </row>
    <row r="373" spans="1:216" s="2" customFormat="1" ht="13.5" customHeight="1" x14ac:dyDescent="0.2">
      <c r="A373" s="4" t="s">
        <v>475</v>
      </c>
      <c r="B373" s="54" t="s">
        <v>439</v>
      </c>
      <c r="C373" s="208" t="s">
        <v>79</v>
      </c>
      <c r="D373" s="63"/>
      <c r="E373" s="208" t="s">
        <v>79</v>
      </c>
      <c r="F373" s="63"/>
      <c r="G373" s="208" t="s">
        <v>79</v>
      </c>
      <c r="H373" s="63"/>
      <c r="I373" s="208" t="s">
        <v>79</v>
      </c>
      <c r="J373" s="63"/>
      <c r="K373" s="124">
        <v>528.17999999999995</v>
      </c>
      <c r="L373" s="63" t="str">
        <f t="shared" si="1397"/>
        <v>NM</v>
      </c>
      <c r="M373" s="124">
        <v>525.78599999999994</v>
      </c>
      <c r="N373" s="63" t="str">
        <f t="shared" si="1398"/>
        <v>NM</v>
      </c>
      <c r="O373" s="124">
        <v>524.26599999999996</v>
      </c>
      <c r="P373" s="63" t="str">
        <f t="shared" si="1399"/>
        <v>NM</v>
      </c>
      <c r="Q373" s="142">
        <v>522.23299999999995</v>
      </c>
      <c r="R373" s="63" t="str">
        <f t="shared" si="1400"/>
        <v>NM</v>
      </c>
      <c r="S373" s="142">
        <v>519.74300000000005</v>
      </c>
      <c r="T373" s="63">
        <f t="shared" si="1401"/>
        <v>-1.5973721079934666</v>
      </c>
      <c r="U373" s="142">
        <v>518.077</v>
      </c>
      <c r="V373" s="63">
        <f t="shared" si="1402"/>
        <v>-1.4661858626893731</v>
      </c>
      <c r="W373" s="124">
        <v>516.98400000000004</v>
      </c>
      <c r="X373" s="63">
        <f t="shared" si="1403"/>
        <v>-1.3889895587354317</v>
      </c>
      <c r="Y373" s="124">
        <v>515.678</v>
      </c>
      <c r="Z373" s="63">
        <f t="shared" si="1404"/>
        <v>-1.2551868610371164</v>
      </c>
      <c r="AA373" s="142">
        <v>514.56500000000005</v>
      </c>
      <c r="AB373" s="63">
        <f t="shared" si="1405"/>
        <v>-0.99626161391302981</v>
      </c>
      <c r="AC373" s="142">
        <v>513.72799999999995</v>
      </c>
      <c r="AD373" s="63">
        <f t="shared" si="1406"/>
        <v>-0.83945050639191443</v>
      </c>
      <c r="AE373" s="124">
        <v>513.38499999999999</v>
      </c>
      <c r="AF373" s="63">
        <f t="shared" si="1407"/>
        <v>-0.6961530724355236</v>
      </c>
      <c r="AG373" s="124">
        <v>511.23899999999998</v>
      </c>
      <c r="AH373" s="63">
        <f t="shared" si="1408"/>
        <v>-0.86080848901834983</v>
      </c>
      <c r="AI373" s="207">
        <v>509.92399999999998</v>
      </c>
      <c r="AJ373" s="63">
        <f t="shared" si="1409"/>
        <v>-0.90192687026907636</v>
      </c>
      <c r="AK373" s="142">
        <v>508.35300000000001</v>
      </c>
      <c r="AL373" s="63">
        <f t="shared" si="1410"/>
        <v>-1.046273514388929</v>
      </c>
      <c r="AM373" s="124">
        <v>506.59899999999999</v>
      </c>
      <c r="AN373" s="63">
        <f t="shared" si="1411"/>
        <v>-1.3218150121254046</v>
      </c>
      <c r="AO373" s="85">
        <v>504.495</v>
      </c>
      <c r="AP373" s="63">
        <f t="shared" si="1412"/>
        <v>-1.3191481870514554</v>
      </c>
      <c r="AQ373" s="85">
        <v>502.70600000000002</v>
      </c>
      <c r="AR373" s="63">
        <f t="shared" si="1413"/>
        <v>-1.4155050556553417</v>
      </c>
      <c r="AS373" s="85">
        <v>501.42599999999999</v>
      </c>
      <c r="AT373" s="63">
        <f t="shared" si="1414"/>
        <v>-1.3626358062212685</v>
      </c>
      <c r="AU373" s="85">
        <v>500.55700000000002</v>
      </c>
      <c r="AV373" s="63">
        <f t="shared" si="1415"/>
        <v>-1.1926592827857907</v>
      </c>
      <c r="AW373" s="85">
        <v>499.11200000000002</v>
      </c>
      <c r="AX373" s="63">
        <f t="shared" si="1416"/>
        <v>-1.067007601661063</v>
      </c>
      <c r="AY373" s="85">
        <v>498.03699999999998</v>
      </c>
      <c r="AZ373" s="65">
        <f t="shared" si="1417"/>
        <v>-0.92877347793740572</v>
      </c>
      <c r="BA373" s="85">
        <v>496.95100000000002</v>
      </c>
      <c r="BB373" s="65">
        <f t="shared" si="1418"/>
        <v>-0.89245471914100039</v>
      </c>
      <c r="BC373" s="85">
        <v>494.923</v>
      </c>
      <c r="BD373" s="65">
        <f t="shared" si="1419"/>
        <v>-1.1255461415982659</v>
      </c>
      <c r="BE373" s="85">
        <v>492.61399999999998</v>
      </c>
      <c r="BF373" s="65">
        <f t="shared" si="1420"/>
        <v>-1.3019121960602176</v>
      </c>
      <c r="BG373" s="85">
        <v>490.55399999999997</v>
      </c>
      <c r="BH373" s="65">
        <f t="shared" si="1421"/>
        <v>-1.5024988103293557</v>
      </c>
      <c r="BI373" s="85">
        <v>487.9</v>
      </c>
      <c r="BJ373" s="65">
        <f t="shared" si="1422"/>
        <v>-1.8213063259758133</v>
      </c>
      <c r="BK373" s="85">
        <v>487.065</v>
      </c>
      <c r="BL373" s="65">
        <f t="shared" si="1423"/>
        <v>-1.587721726409963</v>
      </c>
      <c r="BM373" s="85">
        <v>486.017</v>
      </c>
      <c r="BN373" s="65">
        <f t="shared" si="1424"/>
        <v>-1.3391824024489685</v>
      </c>
      <c r="BO373" s="85">
        <v>478.13799999999998</v>
      </c>
      <c r="BP373" s="65">
        <f t="shared" si="1425"/>
        <v>-2.5310159533914689</v>
      </c>
      <c r="BQ373" s="85">
        <v>474.38299999999998</v>
      </c>
      <c r="BR373" s="65">
        <f t="shared" si="1426"/>
        <v>-2.7704447632711626</v>
      </c>
      <c r="BS373" s="85">
        <v>475.35700000000003</v>
      </c>
      <c r="BT373" s="65">
        <f t="shared" si="1427"/>
        <v>-2.4037859423280183</v>
      </c>
      <c r="BU373" s="85">
        <v>465.45</v>
      </c>
      <c r="BV373" s="65">
        <f t="shared" si="1428"/>
        <v>-4.2317449801138611</v>
      </c>
      <c r="BW373" s="85">
        <v>466.09699999999998</v>
      </c>
      <c r="BX373" s="65">
        <f t="shared" si="1429"/>
        <v>-2.5183106132539157</v>
      </c>
      <c r="BY373" s="85">
        <v>466.40100000000001</v>
      </c>
      <c r="BZ373" s="65">
        <f t="shared" si="1430"/>
        <v>-1.6826066701378317</v>
      </c>
      <c r="CA373" s="85">
        <v>466.58600000000001</v>
      </c>
      <c r="CB373" s="65">
        <f t="shared" si="1431"/>
        <v>-1.8451395477504295</v>
      </c>
      <c r="CC373" s="85">
        <v>467.12799999999999</v>
      </c>
      <c r="CD373" s="65">
        <f t="shared" si="1432"/>
        <v>0.36051133311849615</v>
      </c>
      <c r="CE373" s="85">
        <v>467.92599999999999</v>
      </c>
      <c r="CF373" s="65">
        <f t="shared" si="1433"/>
        <v>0.39240758897827188</v>
      </c>
      <c r="CG373" s="85">
        <v>468.37700000000001</v>
      </c>
      <c r="CH373" s="65">
        <f t="shared" si="1434"/>
        <v>0.42366976057084393</v>
      </c>
      <c r="CI373" s="85">
        <v>469.86799999999999</v>
      </c>
      <c r="CJ373" s="65">
        <f t="shared" si="1435"/>
        <v>0.70340730326241552</v>
      </c>
      <c r="CK373" s="85">
        <v>469.50599999999997</v>
      </c>
      <c r="CL373" s="65">
        <f t="shared" si="1436"/>
        <v>0.50906817831515294</v>
      </c>
      <c r="CM373" s="85">
        <v>468.012</v>
      </c>
      <c r="CN373" s="65">
        <f t="shared" si="1437"/>
        <v>1.8378974453225894E-2</v>
      </c>
      <c r="CO373" s="85">
        <v>466.49799999999999</v>
      </c>
      <c r="CP373" s="65">
        <f t="shared" si="1438"/>
        <v>-0.40117255971151566</v>
      </c>
      <c r="CQ373" s="85">
        <v>465.91</v>
      </c>
      <c r="CR373" s="65">
        <f t="shared" si="1439"/>
        <v>-0.84236423846696384</v>
      </c>
      <c r="CS373" s="85">
        <v>465.55900000000003</v>
      </c>
      <c r="CT373" s="65">
        <f t="shared" si="1440"/>
        <v>-0.84067083274760313</v>
      </c>
      <c r="CU373" s="85">
        <f>CU370*2</f>
        <v>931.774</v>
      </c>
      <c r="CV373" s="65">
        <f t="shared" si="1441"/>
        <v>99.09190362640274</v>
      </c>
      <c r="CW373" s="85">
        <f>CW370*2</f>
        <v>933.57600000000002</v>
      </c>
      <c r="CX373" s="65" t="str">
        <f t="shared" si="1442"/>
        <v>NM</v>
      </c>
      <c r="CY373" s="85">
        <f>CY370*2</f>
        <v>934.84400000000005</v>
      </c>
      <c r="CZ373" s="65" t="str">
        <f t="shared" si="1443"/>
        <v>NM</v>
      </c>
      <c r="DA373" s="85">
        <f>DA370*2</f>
        <v>934.72799999999995</v>
      </c>
      <c r="DB373" s="65" t="str">
        <f t="shared" si="1444"/>
        <v>NM</v>
      </c>
      <c r="DC373" s="85">
        <f>DC370*2</f>
        <v>932.92399999999998</v>
      </c>
      <c r="DD373" s="65">
        <f t="shared" si="1445"/>
        <v>0.1234204860835364</v>
      </c>
      <c r="DE373" s="85">
        <f>DE370*2</f>
        <v>930.42600000000004</v>
      </c>
      <c r="DF373" s="65">
        <f t="shared" si="1446"/>
        <v>-0.33741227280906783</v>
      </c>
      <c r="DG373" s="85">
        <f>DG370*2</f>
        <v>928.64800000000002</v>
      </c>
      <c r="DH373" s="65">
        <f t="shared" si="1447"/>
        <v>-0.6627843789979937</v>
      </c>
      <c r="DI373" s="85">
        <f>DI370*2</f>
        <v>924.11599999999999</v>
      </c>
      <c r="DJ373" s="65">
        <f t="shared" si="1448"/>
        <v>-1.1353035321505223</v>
      </c>
      <c r="DK373" s="85">
        <f>DK370*2</f>
        <v>909.46199999999999</v>
      </c>
      <c r="DL373" s="65">
        <f t="shared" si="1449"/>
        <v>-2.5148886726035546</v>
      </c>
      <c r="DM373" s="85">
        <f>DM370*2</f>
        <v>905.11800000000005</v>
      </c>
      <c r="DN373" s="65">
        <f t="shared" si="1450"/>
        <v>-2.7200443667739327</v>
      </c>
      <c r="DO373" s="85">
        <f>DO370*2</f>
        <v>902.49199999999996</v>
      </c>
      <c r="DP373" s="65">
        <f t="shared" si="1451"/>
        <v>-2.8165677414908608</v>
      </c>
      <c r="DQ373" s="85">
        <f>DQ370*2</f>
        <v>892.74</v>
      </c>
      <c r="DR373" s="65">
        <f t="shared" si="1452"/>
        <v>-3.3952447528232343</v>
      </c>
      <c r="DS373" s="85">
        <f>DS370*2</f>
        <v>874.61199999999997</v>
      </c>
      <c r="DT373" s="65">
        <f t="shared" si="1453"/>
        <v>-3.8319358038048867</v>
      </c>
      <c r="DU373" s="85">
        <f>DU370*2</f>
        <v>863.34400000000005</v>
      </c>
      <c r="DV373" s="65">
        <f t="shared" si="1454"/>
        <v>-4.6153098270059871</v>
      </c>
      <c r="DW373" s="85">
        <f>DW370*2</f>
        <v>857.47</v>
      </c>
      <c r="DX373" s="65">
        <f t="shared" si="1455"/>
        <v>-4.9886314781737662</v>
      </c>
      <c r="DY373" s="85">
        <f>DY370*2</f>
        <v>850.76</v>
      </c>
      <c r="DZ373" s="65">
        <f t="shared" si="1456"/>
        <v>-4.7023769518560909</v>
      </c>
      <c r="EA373" s="85">
        <f>EA370*2</f>
        <v>837.49599999999998</v>
      </c>
      <c r="EB373" s="65">
        <f t="shared" si="1457"/>
        <v>-4.2437103538483285</v>
      </c>
      <c r="EC373" s="85">
        <f>EC370*2</f>
        <v>823.70600000000002</v>
      </c>
      <c r="ED373" s="65">
        <f t="shared" si="1458"/>
        <v>-4.5912174058081128</v>
      </c>
      <c r="EE373" s="85">
        <f>EE370*2</f>
        <v>817.03800000000001</v>
      </c>
      <c r="EF373" s="65">
        <f t="shared" si="1459"/>
        <v>-4.7152670064258828</v>
      </c>
      <c r="EG373" s="85">
        <f>EG370*2</f>
        <v>813.69399999999996</v>
      </c>
      <c r="EH373" s="65">
        <f t="shared" si="1460"/>
        <v>-4.356810381306131</v>
      </c>
      <c r="EI373" s="85">
        <f>EI370*2</f>
        <v>802.26</v>
      </c>
      <c r="EJ373" s="65">
        <f t="shared" si="1461"/>
        <v>-4.2073036766742788</v>
      </c>
      <c r="EK373" s="85">
        <f>EK370*2</f>
        <v>797.53599999999994</v>
      </c>
      <c r="EL373" s="65">
        <f t="shared" si="1462"/>
        <v>-3.1771044523167369</v>
      </c>
      <c r="EM373" s="85">
        <f>EM370*2</f>
        <v>794.64599999999996</v>
      </c>
      <c r="EN373" s="65">
        <f t="shared" si="1463"/>
        <v>-2.740631402700977</v>
      </c>
      <c r="EO373" s="85">
        <f>EO370*2</f>
        <v>792.04200000000003</v>
      </c>
      <c r="EP373" s="65">
        <f t="shared" si="1464"/>
        <v>-2.6609511683753251</v>
      </c>
      <c r="EQ373" s="701">
        <f>(EO372)+((100-EQ353)/100*EQ351)-((100-EQ358)/100*EQ356)</f>
        <v>777.05883720930228</v>
      </c>
      <c r="ER373" s="65">
        <f>IF(ISERROR(EQ373/EI373),"NM",IF(OR(EQ373/EI373&lt;0.5,EQ373/EI373&gt;2),"NM",(EQ373/EI373-1)*100))</f>
        <v>-3.1412712575346835</v>
      </c>
      <c r="ES373" s="209">
        <f>EQ372+((100-ES353)/100*ES351)-((100-ES358)/100*ES356)</f>
        <v>770.56730744612753</v>
      </c>
      <c r="ET373" s="65">
        <f>IF(ISERROR(ES373/EK373),"NM",IF(OR(ES373/EK373&lt;0.5,ES373/EK373&gt;2),"NM",(ES373/EK373-1)*100))</f>
        <v>-3.3815015941440207</v>
      </c>
      <c r="EU373" s="209">
        <f>ES372+((100-EU353)/100*EU351)-((100-EU358)/100*EU356)</f>
        <v>765.89965376415978</v>
      </c>
      <c r="EV373" s="65">
        <f>IF(ISERROR(EU373/EM373),"NM",IF(OR(EU373/EM373&lt;0.5,EU373/EM373&gt;2),"NM",(EU373/EM373-1)*100))</f>
        <v>-3.6175034211259116</v>
      </c>
      <c r="EW373" s="209">
        <f>EU372+((100-EW353)/100*EW351)-((100-EW358)/100*EW356)</f>
        <v>761.93363513792247</v>
      </c>
      <c r="EX373" s="65">
        <f t="shared" si="1465"/>
        <v>-3.8013596327060362</v>
      </c>
      <c r="EY373" s="65"/>
      <c r="EZ373" s="321"/>
      <c r="FA373" s="85"/>
      <c r="FB373" s="85">
        <v>532.60900000000004</v>
      </c>
      <c r="FC373" s="180"/>
      <c r="FD373" s="85">
        <v>531.73699999999997</v>
      </c>
      <c r="FE373" s="65">
        <f t="shared" si="1466"/>
        <v>-0.16372235542397862</v>
      </c>
      <c r="FF373" s="85">
        <v>530.60699999999997</v>
      </c>
      <c r="FG373" s="65">
        <f t="shared" si="1467"/>
        <v>-0.21251107220299215</v>
      </c>
      <c r="FH373" s="85">
        <v>525.09799999999996</v>
      </c>
      <c r="FI373" s="65">
        <f t="shared" si="1468"/>
        <v>-1.0382448780359099</v>
      </c>
      <c r="FJ373" s="85">
        <v>517.54100000000005</v>
      </c>
      <c r="FK373" s="65">
        <f t="shared" si="1469"/>
        <v>-1.4391599282419509</v>
      </c>
      <c r="FL373" s="210">
        <v>513.20000000000005</v>
      </c>
      <c r="FM373" s="65">
        <f t="shared" si="1470"/>
        <v>-0.83877412610788848</v>
      </c>
      <c r="FN373" s="210">
        <v>507.3</v>
      </c>
      <c r="FO373" s="65">
        <f t="shared" si="1471"/>
        <v>-1.1496492595479357</v>
      </c>
      <c r="FP373" s="210">
        <v>500.9</v>
      </c>
      <c r="FQ373" s="65">
        <f t="shared" si="1472"/>
        <v>-1.2615809185886118</v>
      </c>
      <c r="FR373" s="211">
        <f>FP372+((100-FR353)/100*FR351)-((100-FR358)/100*FR356)</f>
        <v>493.76100000000002</v>
      </c>
      <c r="FS373" s="65">
        <f t="shared" si="1473"/>
        <v>-1.4252345777600262</v>
      </c>
      <c r="FT373" s="211">
        <f>FR372+((100-FT353)/100*FT351)-((100-FT358)/100*FT356)</f>
        <v>489.81950000000001</v>
      </c>
      <c r="FU373" s="65">
        <f t="shared" si="1474"/>
        <v>-0.7982606969768824</v>
      </c>
      <c r="FV373" s="72">
        <f>AVERAGE(BU373,BS373,BQ373,BO373)</f>
        <v>473.33199999999999</v>
      </c>
      <c r="FW373" s="65">
        <f t="shared" si="1475"/>
        <v>-3.3660358560653525</v>
      </c>
      <c r="FX373" s="72">
        <f>AVERAGE(BW373,BY373,CA373,CC373)</f>
        <v>466.553</v>
      </c>
      <c r="FY373" s="65">
        <f t="shared" si="1476"/>
        <v>-1.432187132921503</v>
      </c>
      <c r="FZ373" s="72">
        <f>AVERAGE(CE373,CG373,CI373,CK373)</f>
        <v>468.91925000000003</v>
      </c>
      <c r="GA373" s="65">
        <f t="shared" si="1477"/>
        <v>0.50717710528065396</v>
      </c>
      <c r="GB373" s="72">
        <f>AVERAGE(CM373,CO373,CQ373,CS373)</f>
        <v>466.49475000000001</v>
      </c>
      <c r="GC373" s="65">
        <f t="shared" si="1478"/>
        <v>-0.51703998076428892</v>
      </c>
      <c r="GD373" s="72">
        <f>AVERAGE(CU373,CW373,CY373,DA373)</f>
        <v>933.73050000000001</v>
      </c>
      <c r="GE373" s="65" t="str">
        <f t="shared" si="1479"/>
        <v>NM</v>
      </c>
      <c r="GF373" s="72">
        <f>AVERAGE(DC373,DE373,DG373,DI373)</f>
        <v>929.02850000000001</v>
      </c>
      <c r="GG373" s="65">
        <f t="shared" si="1480"/>
        <v>-0.50357142665897747</v>
      </c>
      <c r="GH373" s="72">
        <f>AVERAGE(DK373,DM373,DO373,DQ373)</f>
        <v>902.45299999999997</v>
      </c>
      <c r="GI373" s="65">
        <f t="shared" si="1481"/>
        <v>-2.8605688630650272</v>
      </c>
      <c r="GJ373" s="72">
        <f>AVERAGE(DS373,DU373,DW373,DY373)</f>
        <v>861.54650000000015</v>
      </c>
      <c r="GK373" s="65">
        <f t="shared" si="1482"/>
        <v>-4.5328122350969835</v>
      </c>
      <c r="GL373" s="72">
        <f>AVERAGE(EA373,EC373,EE373,EG373)</f>
        <v>822.98349999999994</v>
      </c>
      <c r="GM373" s="65">
        <f t="shared" si="1483"/>
        <v>-4.476020737127973</v>
      </c>
      <c r="GN373" s="72">
        <f>AVERAGE(EI373,EK373,EM373,EO373)</f>
        <v>796.62099999999998</v>
      </c>
      <c r="GO373" s="65">
        <f t="shared" si="1484"/>
        <v>-3.2032841484671226</v>
      </c>
      <c r="GP373" s="72">
        <f>AVERAGE(EQ373,ES373,EU373,EW373)</f>
        <v>768.86485838937801</v>
      </c>
      <c r="GQ373" s="65">
        <f>IF(ISERROR(GP373/GN373),"NM",IF(OR(GP373/GN373&lt;0.5,GP373/GN373&gt;2),"NM",(GP373/GN373-1)*100))</f>
        <v>-3.4842342356807054</v>
      </c>
      <c r="GR373" s="209">
        <f>GP372+((100-GR353)/100*GR351)-((100-GR358)/100*GR356)</f>
        <v>747.05174773895317</v>
      </c>
      <c r="GS373" s="65">
        <f>IF(ISERROR(GR373/GP373),"NM",IF(OR(GR373/GP373&lt;0.5,GR373/GP373&gt;2),"NM",(GR373/GP373-1)*100))</f>
        <v>-2.8370539259810923</v>
      </c>
      <c r="GT373" s="209">
        <f>GR372+((100-GT353)/100*GT351)-((100-GT358)/100*GT356)</f>
        <v>731.24387357462581</v>
      </c>
      <c r="GU373" s="65">
        <f>IF(ISERROR(GT373/GR373),"NM",IF(OR(GT373/GR373&lt;0.5,GT373/GR373&gt;2),"NM",(GT373/GR373-1)*100))</f>
        <v>-2.1160346940050534</v>
      </c>
      <c r="GV373" s="209">
        <f>GT372+((100-GV353)/100*GV351)-((100-GV358)/100*GV356)</f>
        <v>711.06400907581167</v>
      </c>
      <c r="GW373" s="65">
        <f>IF(ISERROR(GV373/GT373),"NM",IF(OR(GV373/GT373&lt;0.5,GV373/GT373&gt;2),"NM",(GV373/GT373-1)*100))</f>
        <v>-2.7596627100841875</v>
      </c>
      <c r="GX373" s="209">
        <f>GV372+((100-GX353)/100*GX351)-((100-GX358)/100*GX356)</f>
        <v>694.03460181282401</v>
      </c>
      <c r="GY373" s="65">
        <f>IF(ISERROR(GX373/GV373),"NM",IF(OR(GX373/GV373&lt;0.5,GX373/GV373&gt;2),"NM",(GX373/GV373-1)*100))</f>
        <v>-2.3949190291773115</v>
      </c>
      <c r="GZ373" s="67">
        <f t="shared" si="1348"/>
        <v>-2.7194819982583107</v>
      </c>
      <c r="HA373" s="280"/>
      <c r="HB373" s="57"/>
      <c r="HC373"/>
      <c r="HD373"/>
      <c r="HE373"/>
      <c r="HF373"/>
      <c r="HG373"/>
      <c r="HH373"/>
    </row>
    <row r="374" spans="1:216" s="2" customFormat="1" ht="13.5" customHeight="1" x14ac:dyDescent="0.2">
      <c r="A374" s="4" t="s">
        <v>131</v>
      </c>
      <c r="B374" s="54" t="s">
        <v>119</v>
      </c>
      <c r="C374" s="212">
        <f>272.261*2</f>
        <v>544.52200000000005</v>
      </c>
      <c r="D374" s="63"/>
      <c r="E374" s="212">
        <f>272.431*2</f>
        <v>544.86199999999997</v>
      </c>
      <c r="F374" s="63"/>
      <c r="G374" s="212">
        <f>272.196*2</f>
        <v>544.39200000000005</v>
      </c>
      <c r="H374" s="63"/>
      <c r="I374" s="212">
        <f>272.929*2</f>
        <v>545.85799999999995</v>
      </c>
      <c r="J374" s="63"/>
      <c r="K374" s="213">
        <v>541.76700000000005</v>
      </c>
      <c r="L374" s="63">
        <f t="shared" si="1397"/>
        <v>-0.50594833633902381</v>
      </c>
      <c r="M374" s="213">
        <v>539.15099999999995</v>
      </c>
      <c r="N374" s="63">
        <f t="shared" si="1398"/>
        <v>-1.0481553127213883</v>
      </c>
      <c r="O374" s="213">
        <v>536.04300000000001</v>
      </c>
      <c r="P374" s="63">
        <f t="shared" si="1399"/>
        <v>-1.5336375259004664</v>
      </c>
      <c r="Q374" s="212">
        <v>532.64300000000003</v>
      </c>
      <c r="R374" s="63">
        <f t="shared" si="1400"/>
        <v>-2.4209592971065619</v>
      </c>
      <c r="S374" s="212">
        <v>529.62699999999995</v>
      </c>
      <c r="T374" s="63">
        <f t="shared" si="1401"/>
        <v>-2.2408157012147489</v>
      </c>
      <c r="U374" s="212">
        <v>529.60599999999999</v>
      </c>
      <c r="V374" s="63">
        <f t="shared" si="1402"/>
        <v>-1.7703760171083771</v>
      </c>
      <c r="W374" s="213">
        <v>527.90800000000002</v>
      </c>
      <c r="X374" s="63">
        <f t="shared" si="1403"/>
        <v>-1.5176021326647304</v>
      </c>
      <c r="Y374" s="213">
        <v>526.21600000000001</v>
      </c>
      <c r="Z374" s="63">
        <f t="shared" si="1404"/>
        <v>-1.2066243243598507</v>
      </c>
      <c r="AA374" s="212">
        <v>524.46799999999996</v>
      </c>
      <c r="AB374" s="63">
        <f t="shared" si="1405"/>
        <v>-0.97408175942691466</v>
      </c>
      <c r="AC374" s="212">
        <v>522.71299999999997</v>
      </c>
      <c r="AD374" s="63">
        <f t="shared" si="1406"/>
        <v>-1.3015335928973637</v>
      </c>
      <c r="AE374" s="213">
        <v>521.21199999999999</v>
      </c>
      <c r="AF374" s="63">
        <f t="shared" si="1407"/>
        <v>-1.2684028277654469</v>
      </c>
      <c r="AG374" s="213">
        <v>520.19200000000001</v>
      </c>
      <c r="AH374" s="63">
        <f t="shared" si="1408"/>
        <v>-1.1447770497286291</v>
      </c>
      <c r="AI374" s="214">
        <v>519.35500000000002</v>
      </c>
      <c r="AJ374" s="63">
        <f t="shared" si="1409"/>
        <v>-0.97489265312659112</v>
      </c>
      <c r="AK374" s="212">
        <v>517.86</v>
      </c>
      <c r="AL374" s="63">
        <f t="shared" si="1410"/>
        <v>-0.92842535004867832</v>
      </c>
      <c r="AM374" s="213">
        <v>515.57600000000002</v>
      </c>
      <c r="AN374" s="63">
        <f t="shared" si="1411"/>
        <v>-1.0813258328664643</v>
      </c>
      <c r="AO374" s="185">
        <v>512.93399999999997</v>
      </c>
      <c r="AP374" s="63">
        <f t="shared" si="1412"/>
        <v>-1.3952540600393748</v>
      </c>
      <c r="AQ374" s="185">
        <v>509.44900000000001</v>
      </c>
      <c r="AR374" s="63">
        <f t="shared" si="1413"/>
        <v>-1.9073658672776772</v>
      </c>
      <c r="AS374" s="185">
        <v>508.00200000000001</v>
      </c>
      <c r="AT374" s="63">
        <f t="shared" si="1414"/>
        <v>-1.9036032904646061</v>
      </c>
      <c r="AU374" s="185">
        <v>507.32299999999998</v>
      </c>
      <c r="AV374" s="63">
        <f t="shared" si="1415"/>
        <v>-1.6007339364128792</v>
      </c>
      <c r="AW374" s="185">
        <v>506.084</v>
      </c>
      <c r="AX374" s="63">
        <f t="shared" si="1416"/>
        <v>-1.3354544639271215</v>
      </c>
      <c r="AY374" s="185">
        <v>504.57400000000001</v>
      </c>
      <c r="AZ374" s="65">
        <f t="shared" si="1417"/>
        <v>-0.95691619769594505</v>
      </c>
      <c r="BA374" s="185">
        <v>503.286</v>
      </c>
      <c r="BB374" s="65">
        <f t="shared" si="1418"/>
        <v>-0.92834280179999729</v>
      </c>
      <c r="BC374" s="185">
        <v>500.952</v>
      </c>
      <c r="BD374" s="65">
        <f t="shared" si="1419"/>
        <v>-1.2558074441726408</v>
      </c>
      <c r="BE374" s="185">
        <v>498.56400000000002</v>
      </c>
      <c r="BF374" s="65">
        <f t="shared" si="1420"/>
        <v>-1.4859193335493681</v>
      </c>
      <c r="BG374" s="185">
        <v>496.65800000000002</v>
      </c>
      <c r="BH374" s="65">
        <f t="shared" si="1421"/>
        <v>-1.5688481768779239</v>
      </c>
      <c r="BI374" s="185">
        <v>494.22699999999998</v>
      </c>
      <c r="BJ374" s="65">
        <f t="shared" si="1422"/>
        <v>-1.799970593261091</v>
      </c>
      <c r="BK374" s="185">
        <v>492.81900000000002</v>
      </c>
      <c r="BL374" s="65">
        <f t="shared" si="1423"/>
        <v>-1.6235088391702179</v>
      </c>
      <c r="BM374" s="185">
        <v>492.24</v>
      </c>
      <c r="BN374" s="65">
        <f t="shared" si="1424"/>
        <v>-1.268442968204686</v>
      </c>
      <c r="BO374" s="185">
        <v>484.41699999999997</v>
      </c>
      <c r="BP374" s="65">
        <f t="shared" si="1425"/>
        <v>-2.4646738802153734</v>
      </c>
      <c r="BQ374" s="185">
        <v>480.82799999999997</v>
      </c>
      <c r="BR374" s="65">
        <f t="shared" si="1426"/>
        <v>-2.7111023881738583</v>
      </c>
      <c r="BS374" s="185">
        <v>480.745</v>
      </c>
      <c r="BT374" s="65">
        <f t="shared" si="1427"/>
        <v>-2.4499867091163363</v>
      </c>
      <c r="BU374" s="185">
        <v>468.97800000000001</v>
      </c>
      <c r="BV374" s="65">
        <f t="shared" si="1428"/>
        <v>-4.7257435397367153</v>
      </c>
      <c r="BW374" s="185">
        <v>467.13200000000001</v>
      </c>
      <c r="BX374" s="65">
        <f t="shared" si="1429"/>
        <v>-3.5682067309776411</v>
      </c>
      <c r="BY374" s="185">
        <v>468.28500000000003</v>
      </c>
      <c r="BZ374" s="65">
        <f t="shared" si="1430"/>
        <v>-2.6086251216651202</v>
      </c>
      <c r="CA374" s="185">
        <v>469.714</v>
      </c>
      <c r="CB374" s="65">
        <f t="shared" si="1431"/>
        <v>-2.2945636460077634</v>
      </c>
      <c r="CC374" s="185">
        <v>471.12099999999998</v>
      </c>
      <c r="CD374" s="65">
        <f t="shared" si="1432"/>
        <v>0.45695107233174603</v>
      </c>
      <c r="CE374" s="185">
        <v>472.45</v>
      </c>
      <c r="CF374" s="65">
        <f t="shared" si="1433"/>
        <v>1.1384362450014063</v>
      </c>
      <c r="CG374" s="185">
        <v>472.49</v>
      </c>
      <c r="CH374" s="65">
        <f t="shared" si="1434"/>
        <v>0.89795744044758319</v>
      </c>
      <c r="CI374" s="185">
        <v>473.5</v>
      </c>
      <c r="CJ374" s="65">
        <f t="shared" si="1435"/>
        <v>0.80602238809148741</v>
      </c>
      <c r="CK374" s="185">
        <v>473.75799999999998</v>
      </c>
      <c r="CL374" s="65">
        <f t="shared" si="1436"/>
        <v>0.55972881701304988</v>
      </c>
      <c r="CM374" s="185">
        <v>472.10399999999998</v>
      </c>
      <c r="CN374" s="65">
        <f t="shared" si="1437"/>
        <v>-7.3235262990789529E-2</v>
      </c>
      <c r="CO374" s="185">
        <v>469.75200000000001</v>
      </c>
      <c r="CP374" s="65">
        <f t="shared" si="1438"/>
        <v>-0.5794831636648401</v>
      </c>
      <c r="CQ374" s="185">
        <v>467.79300000000001</v>
      </c>
      <c r="CR374" s="65">
        <f t="shared" si="1439"/>
        <v>-1.2052798310454027</v>
      </c>
      <c r="CS374" s="185">
        <v>467.8</v>
      </c>
      <c r="CT374" s="65">
        <f t="shared" si="1440"/>
        <v>-1.2576040932290256</v>
      </c>
      <c r="CU374" s="185">
        <f>CU371*2</f>
        <v>937.06600000000003</v>
      </c>
      <c r="CV374" s="65">
        <f t="shared" si="1441"/>
        <v>98.487197736092071</v>
      </c>
      <c r="CW374" s="185">
        <f>CW371*2</f>
        <v>937.18</v>
      </c>
      <c r="CX374" s="65">
        <f t="shared" si="1442"/>
        <v>99.505270866329454</v>
      </c>
      <c r="CY374" s="185">
        <f>CY371*2</f>
        <v>939.44200000000001</v>
      </c>
      <c r="CZ374" s="65" t="str">
        <f t="shared" si="1443"/>
        <v>NM</v>
      </c>
      <c r="DA374" s="185">
        <f>DA371*2</f>
        <v>940.58199999999999</v>
      </c>
      <c r="DB374" s="65" t="str">
        <f t="shared" si="1444"/>
        <v>NM</v>
      </c>
      <c r="DC374" s="185">
        <f>DC371*2</f>
        <v>937.64800000000002</v>
      </c>
      <c r="DD374" s="65">
        <f t="shared" si="1445"/>
        <v>6.2108752211686991E-2</v>
      </c>
      <c r="DE374" s="185">
        <f>DE371*2</f>
        <v>935.95</v>
      </c>
      <c r="DF374" s="65">
        <f t="shared" si="1446"/>
        <v>-0.13124479822445023</v>
      </c>
      <c r="DG374" s="185">
        <f>DG371*2</f>
        <v>934.78200000000004</v>
      </c>
      <c r="DH374" s="65">
        <f t="shared" si="1447"/>
        <v>-0.49603913812666933</v>
      </c>
      <c r="DI374" s="185">
        <f>DI371*2</f>
        <v>931.01</v>
      </c>
      <c r="DJ374" s="65">
        <f t="shared" si="1448"/>
        <v>-1.0176677844143334</v>
      </c>
      <c r="DK374" s="185">
        <f>DK371*2</f>
        <v>915.39800000000002</v>
      </c>
      <c r="DL374" s="65">
        <f t="shared" si="1449"/>
        <v>-2.3729587222497184</v>
      </c>
      <c r="DM374" s="185">
        <f>DM371*2</f>
        <v>910.76</v>
      </c>
      <c r="DN374" s="65">
        <f t="shared" si="1450"/>
        <v>-2.6913830867033584</v>
      </c>
      <c r="DO374" s="185">
        <f>DO371*2</f>
        <v>907.96199999999999</v>
      </c>
      <c r="DP374" s="65">
        <f t="shared" si="1451"/>
        <v>-2.8691181473327498</v>
      </c>
      <c r="DQ374" s="185">
        <f>DQ371*2</f>
        <v>898.06</v>
      </c>
      <c r="DR374" s="65">
        <f t="shared" si="1452"/>
        <v>-3.5391671410618608</v>
      </c>
      <c r="DS374" s="185">
        <f>DS371*2</f>
        <v>879.85400000000004</v>
      </c>
      <c r="DT374" s="65">
        <f t="shared" si="1453"/>
        <v>-3.8829012079991454</v>
      </c>
      <c r="DU374" s="185">
        <f>DU371*2</f>
        <v>868.51400000000001</v>
      </c>
      <c r="DV374" s="65">
        <f t="shared" si="1454"/>
        <v>-4.6385436338881814</v>
      </c>
      <c r="DW374" s="185">
        <f>DW371*2</f>
        <v>862.20399999999995</v>
      </c>
      <c r="DX374" s="65">
        <f t="shared" si="1455"/>
        <v>-5.0396382227450136</v>
      </c>
      <c r="DY374" s="185">
        <f>DY371*2</f>
        <v>855.11199999999997</v>
      </c>
      <c r="DZ374" s="65">
        <f t="shared" si="1456"/>
        <v>-4.7823085317239329</v>
      </c>
      <c r="EA374" s="185">
        <f>EA371*2</f>
        <v>841.7</v>
      </c>
      <c r="EB374" s="65">
        <f t="shared" si="1457"/>
        <v>-4.336401266573775</v>
      </c>
      <c r="EC374" s="185">
        <f>EC371*2</f>
        <v>828.65200000000004</v>
      </c>
      <c r="ED374" s="65">
        <f t="shared" si="1458"/>
        <v>-4.5896784622930671</v>
      </c>
      <c r="EE374" s="185">
        <f>EE371*2</f>
        <v>822.28</v>
      </c>
      <c r="EF374" s="65">
        <f t="shared" si="1459"/>
        <v>-4.6304586849515879</v>
      </c>
      <c r="EG374" s="185">
        <f>EG371*2</f>
        <v>818.76</v>
      </c>
      <c r="EH374" s="65">
        <f t="shared" si="1460"/>
        <v>-4.2511390320800091</v>
      </c>
      <c r="EI374" s="185">
        <f>EI371*2</f>
        <v>808.13800000000003</v>
      </c>
      <c r="EJ374" s="65">
        <f t="shared" si="1461"/>
        <v>-3.9874064393489395</v>
      </c>
      <c r="EK374" s="185">
        <f>EK371*2</f>
        <v>798.69600000000003</v>
      </c>
      <c r="EL374" s="65">
        <f t="shared" si="1462"/>
        <v>-3.6150277800572561</v>
      </c>
      <c r="EM374" s="185">
        <f>EM371*2</f>
        <v>794.76199999999994</v>
      </c>
      <c r="EN374" s="65">
        <f t="shared" si="1463"/>
        <v>-3.3465486209077189</v>
      </c>
      <c r="EO374" s="185">
        <f>EO371*2</f>
        <v>790.08</v>
      </c>
      <c r="EP374" s="65">
        <f t="shared" si="1464"/>
        <v>-3.5028579803605409</v>
      </c>
      <c r="EQ374" s="702">
        <f t="shared" ref="EQ374" si="1486">+EQ373+(EO374-EO373)</f>
        <v>775.09683720930229</v>
      </c>
      <c r="ER374" s="65">
        <f>IF(ISERROR(EQ374/EI374),"NM",IF(OR(EQ374/EI374&lt;0.5,EQ374/EI374&gt;2),"NM",(EQ374/EI374-1)*100))</f>
        <v>-4.0885545279021329</v>
      </c>
      <c r="ES374" s="215">
        <f t="shared" ref="ES374:EW374" si="1487">+ES373+(EQ374-EQ373)</f>
        <v>768.60530744612754</v>
      </c>
      <c r="ET374" s="65">
        <f>IF(ISERROR(ES374/EK374),"NM",IF(OR(ES374/EK374&lt;0.5,ES374/EK374&gt;2),"NM",(ES374/EK374-1)*100))</f>
        <v>-3.7674775576530317</v>
      </c>
      <c r="EU374" s="215">
        <f t="shared" si="1487"/>
        <v>763.93765376415979</v>
      </c>
      <c r="EV374" s="65">
        <f>IF(ISERROR(EU374/EM374),"NM",IF(OR(EU374/EM374&lt;0.5,EU374/EM374&gt;2),"NM",(EU374/EM374-1)*100))</f>
        <v>-3.8784373480161505</v>
      </c>
      <c r="EW374" s="215">
        <f t="shared" si="1487"/>
        <v>759.97163513792248</v>
      </c>
      <c r="EX374" s="65">
        <f t="shared" si="1465"/>
        <v>-3.8107995218303881</v>
      </c>
      <c r="EY374" s="65"/>
      <c r="EZ374" s="321"/>
      <c r="FA374" s="85"/>
      <c r="FB374" s="185">
        <f>275.872*2</f>
        <v>551.74400000000003</v>
      </c>
      <c r="FC374" s="180"/>
      <c r="FD374" s="185">
        <f>275.423*2</f>
        <v>550.846</v>
      </c>
      <c r="FE374" s="65">
        <f t="shared" si="1466"/>
        <v>-0.16275664076094154</v>
      </c>
      <c r="FF374" s="145">
        <f>AVERAGE(I374,G374,E374,C374)</f>
        <v>544.9085</v>
      </c>
      <c r="FG374" s="65">
        <f t="shared" si="1467"/>
        <v>-1.0778874676406813</v>
      </c>
      <c r="FH374" s="145">
        <f>AVERAGE(Q374,O374,M374,K374)</f>
        <v>537.40100000000007</v>
      </c>
      <c r="FI374" s="65">
        <f t="shared" si="1468"/>
        <v>-1.3777542468139004</v>
      </c>
      <c r="FJ374" s="145">
        <f>FH374+FJ353/13*FJ351-FJ358/13*FJ356-FH358/13*FH356</f>
        <v>463.63561538461545</v>
      </c>
      <c r="FK374" s="65">
        <f t="shared" si="1469"/>
        <v>-13.72632068332299</v>
      </c>
      <c r="FL374" s="215">
        <f>+FL373+(FJ374-FJ373)</f>
        <v>459.29461538461544</v>
      </c>
      <c r="FM374" s="65">
        <f t="shared" si="1470"/>
        <v>-0.93629562871240246</v>
      </c>
      <c r="FN374" s="215">
        <f>AVERAGE(AO374,AM374,AK374,AI374,AG374)</f>
        <v>517.18340000000001</v>
      </c>
      <c r="FO374" s="65">
        <f t="shared" si="1471"/>
        <v>12.603845696494442</v>
      </c>
      <c r="FP374" s="215">
        <f>AVERAGE(AW374,AU374,AS374,AQ374)</f>
        <v>507.71449999999999</v>
      </c>
      <c r="FQ374" s="65">
        <f t="shared" si="1472"/>
        <v>-1.8308592271136348</v>
      </c>
      <c r="FR374" s="216">
        <f>AVERAGE(AY374,BA374,BC374,BE374)</f>
        <v>501.84399999999999</v>
      </c>
      <c r="FS374" s="65">
        <f t="shared" si="1473"/>
        <v>-1.156260063480552</v>
      </c>
      <c r="FT374" s="216">
        <f>AVERAGE(BM374,BK374,BI374,BG374)</f>
        <v>493.98599999999999</v>
      </c>
      <c r="FU374" s="65">
        <f t="shared" si="1474"/>
        <v>-1.5658252365276848</v>
      </c>
      <c r="FV374" s="217">
        <f>AVERAGE(BO374,BQ374,BS374,BU374)</f>
        <v>478.74199999999996</v>
      </c>
      <c r="FW374" s="65">
        <f t="shared" si="1475"/>
        <v>-3.0859174146635748</v>
      </c>
      <c r="FX374" s="217">
        <f>AVERAGE(BW374,BY374,CA374,CC374)</f>
        <v>469.06299999999999</v>
      </c>
      <c r="FY374" s="65">
        <f t="shared" si="1476"/>
        <v>-2.0217570215272485</v>
      </c>
      <c r="FZ374" s="217">
        <f>AVERAGE(CE374,CG374,CI374,CK374)</f>
        <v>473.04950000000002</v>
      </c>
      <c r="GA374" s="65">
        <f t="shared" si="1477"/>
        <v>0.84988583623095693</v>
      </c>
      <c r="GB374" s="217">
        <f>AVERAGE(CM374,CO374,CQ374,CS374)</f>
        <v>469.36224999999996</v>
      </c>
      <c r="GC374" s="65">
        <f t="shared" si="1478"/>
        <v>-0.77946388274378053</v>
      </c>
      <c r="GD374" s="217">
        <f>AVERAGE(CU374,CW374,CY374,DA374)</f>
        <v>938.5675</v>
      </c>
      <c r="GE374" s="65">
        <f t="shared" si="1479"/>
        <v>99.966550356361211</v>
      </c>
      <c r="GF374" s="217">
        <f>AVERAGE(DC374,DE374,DG374,DI374)</f>
        <v>934.84750000000008</v>
      </c>
      <c r="GG374" s="65">
        <f t="shared" si="1480"/>
        <v>-0.39634869095721559</v>
      </c>
      <c r="GH374" s="217">
        <f>AVERAGE(DK374,DM374,DO374,DQ374)</f>
        <v>908.04499999999996</v>
      </c>
      <c r="GI374" s="65">
        <f t="shared" si="1481"/>
        <v>-2.8670451597720636</v>
      </c>
      <c r="GJ374" s="217">
        <f>AVERAGE(DS374,DU374,DW374,DY374)</f>
        <v>866.42100000000005</v>
      </c>
      <c r="GK374" s="65">
        <f t="shared" si="1482"/>
        <v>-4.5839137928186275</v>
      </c>
      <c r="GL374" s="217">
        <f>AVERAGE(EA374,EC374,EE374,EG374)</f>
        <v>827.84799999999996</v>
      </c>
      <c r="GM374" s="65">
        <f t="shared" si="1483"/>
        <v>-4.4519927379415014</v>
      </c>
      <c r="GN374" s="217">
        <f>AVERAGE(EI374,EK374,EM374,EO374)</f>
        <v>797.91899999999998</v>
      </c>
      <c r="GO374" s="65">
        <f t="shared" si="1484"/>
        <v>-3.615277200645528</v>
      </c>
      <c r="GP374" s="217">
        <f>AVERAGE(EQ374,ES374,EU374,EW374)</f>
        <v>766.90285838937803</v>
      </c>
      <c r="GQ374" s="65">
        <f>IF(ISERROR(GP374/GN374),"NM",IF(OR(GP374/GN374&lt;0.5,GP374/GN374&gt;2),"NM",(GP374/GN374-1)*100))</f>
        <v>-3.8871290958884197</v>
      </c>
      <c r="GR374" s="215">
        <f>+GR373+(GP374-GP373)</f>
        <v>745.08974773895318</v>
      </c>
      <c r="GS374" s="65">
        <f>IF(ISERROR(GR374/GP374),"NM",IF(OR(GR374/GP374&lt;0.5,GR374/GP374&gt;2),"NM",(GR374/GP374-1)*100))</f>
        <v>-2.8443120809636735</v>
      </c>
      <c r="GT374" s="215">
        <f>+GT373+(GR374-GR373)</f>
        <v>729.28187357462582</v>
      </c>
      <c r="GU374" s="65">
        <f>IF(ISERROR(GT374/GR374),"NM",IF(OR(GT374/GR374&lt;0.5,GT374/GR374&gt;2),"NM",(GT374/GR374-1)*100))</f>
        <v>-2.1216067208410627</v>
      </c>
      <c r="GV374" s="215">
        <f>+GV373+(GT374-GT373)</f>
        <v>709.10200907581168</v>
      </c>
      <c r="GW374" s="65">
        <f>IF(ISERROR(GV374/GT374),"NM",IF(OR(GV374/GT374&lt;0.5,GV374/GT374&gt;2),"NM",(GV374/GT374-1)*100))</f>
        <v>-2.767087079773578</v>
      </c>
      <c r="GX374" s="215">
        <f>+GX373+(GV374-GV373)</f>
        <v>692.07260181282402</v>
      </c>
      <c r="GY374" s="65">
        <f>IF(ISERROR(GX374/GV374),"NM",IF(OR(GX374/GV374&lt;0.5,GX374/GV374&gt;2),"NM",(GX374/GV374-1)*100))</f>
        <v>-2.4015454821771698</v>
      </c>
      <c r="GZ374" s="67">
        <f t="shared" si="1348"/>
        <v>-2.8061982444462563</v>
      </c>
      <c r="HA374" s="280"/>
      <c r="HB374" s="57"/>
      <c r="HC374"/>
      <c r="HD374"/>
      <c r="HE374"/>
      <c r="HF374"/>
      <c r="HG374"/>
      <c r="HH374"/>
    </row>
    <row r="375" spans="1:216" s="2" customFormat="1" ht="13.5" customHeight="1" x14ac:dyDescent="0.2">
      <c r="A375" s="4"/>
      <c r="B375" s="61"/>
      <c r="C375" s="57"/>
      <c r="D375" s="63"/>
      <c r="E375" s="57"/>
      <c r="F375" s="63"/>
      <c r="G375" s="57"/>
      <c r="H375" s="63"/>
      <c r="I375" s="57"/>
      <c r="J375" s="63"/>
      <c r="K375" s="57"/>
      <c r="L375" s="63"/>
      <c r="M375" s="57"/>
      <c r="N375" s="63"/>
      <c r="O375" s="57"/>
      <c r="P375" s="63"/>
      <c r="Q375" s="57"/>
      <c r="R375" s="63"/>
      <c r="S375" s="57"/>
      <c r="T375" s="63"/>
      <c r="U375" s="57"/>
      <c r="V375" s="63"/>
      <c r="W375" s="57"/>
      <c r="X375" s="63"/>
      <c r="Y375" s="57"/>
      <c r="Z375" s="63"/>
      <c r="AA375" s="57"/>
      <c r="AB375" s="63"/>
      <c r="AC375" s="57"/>
      <c r="AD375" s="63"/>
      <c r="AE375" s="57"/>
      <c r="AF375" s="63"/>
      <c r="AG375" s="57"/>
      <c r="AH375" s="63"/>
      <c r="AI375" s="55"/>
      <c r="AJ375" s="63"/>
      <c r="AK375" s="57"/>
      <c r="AL375" s="63"/>
      <c r="AM375" s="57"/>
      <c r="AN375" s="63"/>
      <c r="AO375" s="59"/>
      <c r="AP375" s="63"/>
      <c r="AQ375" s="59"/>
      <c r="AR375" s="63"/>
      <c r="AS375" s="59"/>
      <c r="AT375" s="63"/>
      <c r="AU375" s="59"/>
      <c r="AV375" s="63"/>
      <c r="AW375" s="59"/>
      <c r="AX375" s="63"/>
      <c r="AY375" s="59"/>
      <c r="AZ375" s="65"/>
      <c r="BA375" s="59"/>
      <c r="BB375" s="65"/>
      <c r="BC375" s="59"/>
      <c r="BD375" s="65"/>
      <c r="BE375" s="59"/>
      <c r="BF375" s="65"/>
      <c r="BG375" s="59"/>
      <c r="BH375" s="65"/>
      <c r="BI375" s="59"/>
      <c r="BJ375" s="65"/>
      <c r="BK375" s="59"/>
      <c r="BL375" s="65"/>
      <c r="BM375" s="59"/>
      <c r="BN375" s="65"/>
      <c r="BO375" s="59"/>
      <c r="BP375" s="65"/>
      <c r="BQ375" s="59"/>
      <c r="BR375" s="65"/>
      <c r="BS375" s="59"/>
      <c r="BT375" s="65"/>
      <c r="BU375" s="59"/>
      <c r="BV375" s="65"/>
      <c r="BW375" s="59"/>
      <c r="BX375" s="65"/>
      <c r="BY375" s="59"/>
      <c r="BZ375" s="65"/>
      <c r="CA375" s="59"/>
      <c r="CB375" s="65"/>
      <c r="CC375" s="59"/>
      <c r="CD375" s="65"/>
      <c r="CE375" s="59"/>
      <c r="CF375" s="65"/>
      <c r="CG375" s="59"/>
      <c r="CH375" s="65"/>
      <c r="CI375" s="59"/>
      <c r="CJ375" s="65"/>
      <c r="CK375" s="109"/>
      <c r="CL375" s="65"/>
      <c r="CM375" s="59"/>
      <c r="CN375" s="65"/>
      <c r="CO375" s="59"/>
      <c r="CP375" s="65"/>
      <c r="CQ375" s="59"/>
      <c r="CR375" s="65"/>
      <c r="CS375" s="59"/>
      <c r="CT375" s="65"/>
      <c r="CU375" s="59"/>
      <c r="CV375" s="65"/>
      <c r="CW375" s="59"/>
      <c r="CX375" s="65"/>
      <c r="CY375" s="59"/>
      <c r="CZ375" s="65"/>
      <c r="DA375" s="59"/>
      <c r="DB375" s="65"/>
      <c r="DC375" s="59"/>
      <c r="DD375" s="65"/>
      <c r="DE375" s="59"/>
      <c r="DF375" s="65"/>
      <c r="DG375" s="59"/>
      <c r="DH375" s="65"/>
      <c r="DI375" s="59"/>
      <c r="DJ375" s="65"/>
      <c r="DK375" s="59"/>
      <c r="DL375" s="65"/>
      <c r="DM375" s="59"/>
      <c r="DN375" s="65"/>
      <c r="DO375" s="59"/>
      <c r="DP375" s="65"/>
      <c r="DQ375" s="59"/>
      <c r="DR375" s="65"/>
      <c r="DS375" s="59"/>
      <c r="DT375" s="65"/>
      <c r="DU375" s="59"/>
      <c r="DV375" s="65"/>
      <c r="DW375" s="59"/>
      <c r="DX375" s="65"/>
      <c r="DY375" s="59"/>
      <c r="DZ375" s="65"/>
      <c r="EA375" s="59"/>
      <c r="EB375" s="65"/>
      <c r="EC375" s="57"/>
      <c r="ED375" s="65"/>
      <c r="EE375" s="57"/>
      <c r="EF375" s="65"/>
      <c r="EG375" s="57"/>
      <c r="EH375" s="65"/>
      <c r="EI375" s="57"/>
      <c r="EJ375" s="65"/>
      <c r="EK375" s="57"/>
      <c r="EL375" s="65"/>
      <c r="EM375" s="57"/>
      <c r="EN375" s="65"/>
      <c r="EO375" s="57"/>
      <c r="EP375" s="65"/>
      <c r="EQ375" s="57"/>
      <c r="ER375" s="65"/>
      <c r="ES375" s="57"/>
      <c r="ET375" s="65"/>
      <c r="EU375" s="57"/>
      <c r="EV375" s="65"/>
      <c r="EW375" s="57"/>
      <c r="EX375" s="65"/>
      <c r="EY375" s="65"/>
      <c r="EZ375" s="317"/>
      <c r="FA375" s="59"/>
      <c r="FB375" s="59"/>
      <c r="FC375" s="66"/>
      <c r="FD375" s="59"/>
      <c r="FE375" s="65"/>
      <c r="FF375" s="59"/>
      <c r="FG375" s="65"/>
      <c r="FH375" s="59"/>
      <c r="FI375" s="65"/>
      <c r="FJ375" s="59"/>
      <c r="FK375" s="65"/>
      <c r="FL375" s="59"/>
      <c r="FM375" s="65"/>
      <c r="FN375" s="218"/>
      <c r="FO375" s="65"/>
      <c r="FP375" s="59"/>
      <c r="FQ375" s="65"/>
      <c r="FR375" s="75"/>
      <c r="FS375" s="65"/>
      <c r="FT375" s="75"/>
      <c r="FU375" s="65"/>
      <c r="FV375" s="75"/>
      <c r="FW375" s="65"/>
      <c r="FX375" s="75"/>
      <c r="FY375" s="65"/>
      <c r="FZ375" s="75"/>
      <c r="GA375" s="65"/>
      <c r="GB375" s="75"/>
      <c r="GC375" s="65"/>
      <c r="GD375" s="94"/>
      <c r="GE375" s="65"/>
      <c r="GF375" s="94"/>
      <c r="GG375" s="65"/>
      <c r="GH375" s="94"/>
      <c r="GI375" s="65"/>
      <c r="GJ375" s="94"/>
      <c r="GK375" s="65"/>
      <c r="GL375" s="94"/>
      <c r="GM375" s="65"/>
      <c r="GN375" s="94"/>
      <c r="GO375" s="65"/>
      <c r="GP375" s="94"/>
      <c r="GQ375" s="65"/>
      <c r="GR375" s="57"/>
      <c r="GS375" s="65"/>
      <c r="GT375" s="57"/>
      <c r="GU375" s="65"/>
      <c r="GV375" s="57"/>
      <c r="GW375" s="65"/>
      <c r="GX375" s="57"/>
      <c r="GY375" s="65"/>
      <c r="GZ375" s="67" t="str">
        <f t="shared" si="1348"/>
        <v/>
      </c>
      <c r="HA375" s="279"/>
      <c r="HB375" s="57"/>
      <c r="HC375"/>
      <c r="HD375"/>
      <c r="HE375"/>
      <c r="HF375"/>
      <c r="HG375"/>
      <c r="HH375"/>
    </row>
    <row r="376" spans="1:216" s="2" customFormat="1" ht="13.5" customHeight="1" x14ac:dyDescent="0.2">
      <c r="A376" s="4"/>
      <c r="B376" s="61" t="s">
        <v>284</v>
      </c>
      <c r="C376" s="57"/>
      <c r="D376" s="63"/>
      <c r="E376" s="57"/>
      <c r="F376" s="63"/>
      <c r="G376" s="57"/>
      <c r="H376" s="63"/>
      <c r="I376" s="57"/>
      <c r="J376" s="63"/>
      <c r="K376" s="57"/>
      <c r="L376" s="63"/>
      <c r="M376" s="57"/>
      <c r="N376" s="63"/>
      <c r="O376" s="57"/>
      <c r="P376" s="63"/>
      <c r="Q376" s="57"/>
      <c r="R376" s="63"/>
      <c r="S376" s="57"/>
      <c r="T376" s="63"/>
      <c r="U376" s="57"/>
      <c r="V376" s="63"/>
      <c r="W376" s="57"/>
      <c r="X376" s="63"/>
      <c r="Y376" s="57"/>
      <c r="Z376" s="63"/>
      <c r="AA376" s="57"/>
      <c r="AB376" s="63"/>
      <c r="AC376" s="57"/>
      <c r="AD376" s="63"/>
      <c r="AE376" s="57"/>
      <c r="AF376" s="63"/>
      <c r="AG376" s="57"/>
      <c r="AH376" s="63"/>
      <c r="AI376" s="55"/>
      <c r="AJ376" s="63"/>
      <c r="AK376" s="57"/>
      <c r="AL376" s="63"/>
      <c r="AM376" s="93"/>
      <c r="AN376" s="63"/>
      <c r="AO376" s="109"/>
      <c r="AP376" s="63"/>
      <c r="AQ376" s="109"/>
      <c r="AR376" s="63"/>
      <c r="AS376" s="109"/>
      <c r="AT376" s="63"/>
      <c r="AU376" s="109"/>
      <c r="AV376" s="63"/>
      <c r="AW376" s="109"/>
      <c r="AX376" s="63"/>
      <c r="AY376" s="109"/>
      <c r="AZ376" s="65"/>
      <c r="BA376" s="109"/>
      <c r="BB376" s="65"/>
      <c r="BC376" s="109"/>
      <c r="BD376" s="65"/>
      <c r="BE376" s="109"/>
      <c r="BF376" s="65"/>
      <c r="BG376" s="109"/>
      <c r="BH376" s="65"/>
      <c r="BI376" s="109"/>
      <c r="BJ376" s="65"/>
      <c r="BK376" s="109"/>
      <c r="BL376" s="65"/>
      <c r="BM376" s="109"/>
      <c r="BN376" s="65"/>
      <c r="BO376" s="109"/>
      <c r="BP376" s="65"/>
      <c r="BQ376" s="109"/>
      <c r="BR376" s="65"/>
      <c r="BS376" s="109"/>
      <c r="BT376" s="65"/>
      <c r="BU376" s="109"/>
      <c r="BV376" s="65"/>
      <c r="BW376" s="109"/>
      <c r="BX376" s="65"/>
      <c r="BY376" s="109"/>
      <c r="BZ376" s="65"/>
      <c r="CA376" s="109"/>
      <c r="CB376" s="65"/>
      <c r="CC376" s="109"/>
      <c r="CD376" s="65"/>
      <c r="CE376" s="109"/>
      <c r="CF376" s="65"/>
      <c r="CG376" s="109"/>
      <c r="CH376" s="65"/>
      <c r="CI376" s="109"/>
      <c r="CJ376" s="67"/>
      <c r="CK376" s="109"/>
      <c r="CL376" s="67"/>
      <c r="CM376" s="109"/>
      <c r="CN376" s="67"/>
      <c r="CO376" s="109"/>
      <c r="CP376" s="67"/>
      <c r="CQ376" s="109"/>
      <c r="CR376" s="65"/>
      <c r="CS376" s="109"/>
      <c r="CT376" s="65"/>
      <c r="CU376" s="109"/>
      <c r="CV376" s="65"/>
      <c r="CW376" s="109"/>
      <c r="CX376" s="65"/>
      <c r="CY376" s="109"/>
      <c r="CZ376" s="65"/>
      <c r="DA376" s="109"/>
      <c r="DB376" s="65"/>
      <c r="DC376" s="109"/>
      <c r="DD376" s="65"/>
      <c r="DE376" s="109"/>
      <c r="DF376" s="65"/>
      <c r="DG376" s="109"/>
      <c r="DH376" s="65"/>
      <c r="DI376" s="109"/>
      <c r="DJ376" s="65"/>
      <c r="DK376" s="109"/>
      <c r="DL376" s="65"/>
      <c r="DM376" s="109"/>
      <c r="DN376" s="65"/>
      <c r="DO376" s="109"/>
      <c r="DP376" s="65"/>
      <c r="DQ376" s="109"/>
      <c r="DR376" s="65"/>
      <c r="DS376" s="109"/>
      <c r="DT376" s="65"/>
      <c r="DU376" s="109"/>
      <c r="DV376" s="65"/>
      <c r="DW376" s="109"/>
      <c r="DX376" s="65"/>
      <c r="DY376" s="109"/>
      <c r="DZ376" s="65"/>
      <c r="EA376" s="109"/>
      <c r="EB376" s="65"/>
      <c r="EC376" s="147"/>
      <c r="ED376" s="65"/>
      <c r="EE376" s="147"/>
      <c r="EF376" s="65"/>
      <c r="EG376" s="147"/>
      <c r="EH376" s="65"/>
      <c r="EI376" s="147"/>
      <c r="EJ376" s="65"/>
      <c r="EK376" s="147"/>
      <c r="EL376" s="65"/>
      <c r="EM376" s="147"/>
      <c r="EN376" s="65"/>
      <c r="EO376" s="147"/>
      <c r="EP376" s="65"/>
      <c r="EQ376" s="147"/>
      <c r="ER376" s="65"/>
      <c r="ES376" s="147"/>
      <c r="ET376" s="65"/>
      <c r="EU376" s="147"/>
      <c r="EV376" s="65"/>
      <c r="EW376" s="147"/>
      <c r="EX376" s="65"/>
      <c r="EY376" s="65"/>
      <c r="EZ376" s="317"/>
      <c r="FA376" s="59"/>
      <c r="FB376" s="57"/>
      <c r="FC376" s="63"/>
      <c r="FD376" s="57"/>
      <c r="FE376" s="65"/>
      <c r="FF376" s="57"/>
      <c r="FG376" s="65"/>
      <c r="FH376" s="57"/>
      <c r="FI376" s="65"/>
      <c r="FJ376" s="57"/>
      <c r="FK376" s="65"/>
      <c r="FL376" s="57"/>
      <c r="FM376" s="65"/>
      <c r="FN376" s="57"/>
      <c r="FO376" s="65"/>
      <c r="FP376" s="59"/>
      <c r="FQ376" s="67"/>
      <c r="FR376" s="219"/>
      <c r="FS376" s="67"/>
      <c r="FT376" s="219"/>
      <c r="FU376" s="65"/>
      <c r="FV376" s="148"/>
      <c r="FW376" s="65"/>
      <c r="FX376" s="148"/>
      <c r="FY376" s="65"/>
      <c r="FZ376" s="220"/>
      <c r="GA376" s="259"/>
      <c r="GB376" s="148"/>
      <c r="GC376" s="155"/>
      <c r="GD376" s="148"/>
      <c r="GE376" s="155"/>
      <c r="GF376" s="148"/>
      <c r="GG376" s="155"/>
      <c r="GH376" s="148"/>
      <c r="GI376" s="155"/>
      <c r="GJ376" s="148"/>
      <c r="GK376" s="155"/>
      <c r="GL376" s="148"/>
      <c r="GM376" s="155"/>
      <c r="GN376" s="148"/>
      <c r="GO376" s="155"/>
      <c r="GP376" s="148"/>
      <c r="GQ376" s="155"/>
      <c r="GR376" s="147"/>
      <c r="GS376" s="155"/>
      <c r="GT376" s="147"/>
      <c r="GU376" s="155"/>
      <c r="GV376" s="147"/>
      <c r="GW376" s="155"/>
      <c r="GX376" s="147"/>
      <c r="GY376" s="155"/>
      <c r="GZ376" s="67" t="str">
        <f t="shared" si="1348"/>
        <v/>
      </c>
      <c r="HA376" s="279"/>
      <c r="HB376" s="57"/>
      <c r="HC376"/>
      <c r="HD376"/>
      <c r="HE376"/>
      <c r="HF376"/>
      <c r="HG376"/>
      <c r="HH376"/>
    </row>
    <row r="377" spans="1:216" s="2" customFormat="1" ht="13.5" customHeight="1" x14ac:dyDescent="0.2">
      <c r="A377" s="4" t="s">
        <v>132</v>
      </c>
      <c r="B377" s="61" t="s">
        <v>139</v>
      </c>
      <c r="C377" s="221">
        <f>C314/C374</f>
        <v>0.29199922133540973</v>
      </c>
      <c r="D377" s="63"/>
      <c r="E377" s="221">
        <f>E314/E374</f>
        <v>0.29548766476649135</v>
      </c>
      <c r="F377" s="63"/>
      <c r="G377" s="221">
        <f>G314/G374</f>
        <v>0.31117283134212098</v>
      </c>
      <c r="H377" s="63"/>
      <c r="I377" s="221">
        <f>I314/I374</f>
        <v>0.30777235105100598</v>
      </c>
      <c r="J377" s="63"/>
      <c r="K377" s="221">
        <f>K314/K374</f>
        <v>0.32670871426277343</v>
      </c>
      <c r="L377" s="63">
        <f>IF(ISERROR(K377/C377),"NM",IF(OR(K377/C377&lt;0.5,K377/C377&gt;2),"NM",(K377/C377-1)*100))</f>
        <v>11.886844344524494</v>
      </c>
      <c r="M377" s="221">
        <f>M314/M374</f>
        <v>0.32829392878803898</v>
      </c>
      <c r="N377" s="63">
        <f>IF(ISERROR(M377/E377),"NM",IF(OR(M377/E377&lt;0.5,M377/E377&gt;2),"NM",(M377/E377-1)*100))</f>
        <v>11.10241405422887</v>
      </c>
      <c r="O377" s="221">
        <f>O314/O374</f>
        <v>0.34306949255936553</v>
      </c>
      <c r="P377" s="63">
        <f>IF(ISERROR(O377/G377),"NM",IF(OR(O377/G377&lt;0.5,O377/G377&gt;2),"NM",(O377/G377-1)*100))</f>
        <v>10.250464695028461</v>
      </c>
      <c r="Q377" s="221">
        <f>Q314/Q374</f>
        <v>0.34169227794226148</v>
      </c>
      <c r="R377" s="63">
        <f>IF(ISERROR(Q377/I377),"NM",IF(OR(Q377/I377&lt;0.5,Q377/I377&gt;2),"NM",(Q377/I377-1)*100))</f>
        <v>11.021109198218415</v>
      </c>
      <c r="S377" s="221">
        <f>S314/S374</f>
        <v>0.36251928243839537</v>
      </c>
      <c r="T377" s="63">
        <f>IF(ISERROR(S377/K377),"NM",IF(OR(S377/K377&lt;0.5,S377/K377&gt;2),"NM",(S377/K377-1)*100))</f>
        <v>10.961007959775237</v>
      </c>
      <c r="U377" s="221">
        <f>U314/U374</f>
        <v>0.38141561840311478</v>
      </c>
      <c r="V377" s="63">
        <f>IF(ISERROR(U377/M377),"NM",IF(OR(U377/M377&lt;0.5,U377/M377&gt;2),"NM",(U377/M377-1)*100))</f>
        <v>16.181136767038275</v>
      </c>
      <c r="W377" s="221">
        <f>W314/W374</f>
        <v>0.39779658576873239</v>
      </c>
      <c r="X377" s="63">
        <f>IF(ISERROR(W377/O377),"NM",IF(OR(W377/O377&lt;0.5,W377/O377&gt;2),"NM",(W377/O377-1)*100))</f>
        <v>15.952188811978596</v>
      </c>
      <c r="Y377" s="221">
        <f>Y314/Y374</f>
        <v>0.41997962813749484</v>
      </c>
      <c r="Z377" s="63">
        <f>IF(ISERROR(Y377/Q377),"NM",IF(OR(Y377/Q377&lt;0.5,Y377/Q377&gt;2),"NM",(Y377/Q377-1)*100))</f>
        <v>22.911653335186632</v>
      </c>
      <c r="AA377" s="221">
        <f>AA314/AA374</f>
        <v>0.46447066360578704</v>
      </c>
      <c r="AB377" s="63">
        <f>IF(ISERROR(AA377/S377),"NM",IF(OR(AA377/S377&lt;0.5,AA377/S377&gt;2),"NM",(AA377/S377-1)*100))</f>
        <v>28.123022996636536</v>
      </c>
      <c r="AC377" s="221">
        <f>AC314/AC374</f>
        <v>0.45914297138200122</v>
      </c>
      <c r="AD377" s="63">
        <f>IF(ISERROR(AC377/U377),"NM",IF(OR(AC377/U377&lt;0.5,AC377/U377&gt;2),"NM",(AC377/U377-1)*100))</f>
        <v>20.37864975333472</v>
      </c>
      <c r="AE377" s="221">
        <f>AE314/AE374</f>
        <v>0.47005824885075553</v>
      </c>
      <c r="AF377" s="63">
        <f>IF(ISERROR(AE377/W377),"NM",IF(OR(AE377/W377&lt;0.5,AE377/W377&gt;2),"NM",(AE377/W377-1)*100))</f>
        <v>18.165480968716508</v>
      </c>
      <c r="AG377" s="221">
        <f>AG314/AG374</f>
        <v>0.50366018700787396</v>
      </c>
      <c r="AH377" s="63">
        <f>IF(ISERROR(AG377/Y377),"NM",IF(OR(AG377/Y377&lt;0.5,AG377/Y377&gt;2),"NM",(AG377/Y377-1)*100))</f>
        <v>19.924909034631423</v>
      </c>
      <c r="AI377" s="221">
        <f>AI314/AI374</f>
        <v>0.56801224595892985</v>
      </c>
      <c r="AJ377" s="63">
        <f>IF(ISERROR(AI377/AA377),"NM",IF(OR(AI377/AA377&lt;0.5,AI377/AA377&gt;2),"NM",(AI377/AA377-1)*100))</f>
        <v>22.292383667318603</v>
      </c>
      <c r="AK377" s="221">
        <f>AK314/AK374</f>
        <v>0.56192793419070786</v>
      </c>
      <c r="AL377" s="63">
        <f>IF(ISERROR(AK377/AC377),"NM",IF(OR(AK377/AC377&lt;0.5,AK377/AC377&gt;2),"NM",(AK377/AC377-1)*100))</f>
        <v>22.386265110261448</v>
      </c>
      <c r="AM377" s="221">
        <f>AM314/AM374</f>
        <v>0.56635685136623892</v>
      </c>
      <c r="AN377" s="63">
        <f>IF(ISERROR(AM377/AE377),"NM",IF(OR(AM377/AE377&lt;0.5,AM377/AE377&gt;2),"NM",(AM377/AE377-1)*100))</f>
        <v>20.486525393591883</v>
      </c>
      <c r="AO377" s="221">
        <f>AO314/AO374</f>
        <v>0.57395298420459573</v>
      </c>
      <c r="AP377" s="63">
        <f>IF(ISERROR(AO377/AG377),"NM",IF(OR(AO377/AG377&lt;0.5,AO377/AG377&gt;2),"NM",(AO377/AG377-1)*100))</f>
        <v>13.956393419601953</v>
      </c>
      <c r="AQ377" s="221">
        <f>AQ314/AQ374</f>
        <v>0.65757318200644221</v>
      </c>
      <c r="AR377" s="63">
        <f>IF(ISERROR(AQ377/AI377),"NM",IF(OR(AQ377/AI377&lt;0.5,AQ377/AI377&gt;2),"NM",(AQ377/AI377-1)*100))</f>
        <v>15.767430488459588</v>
      </c>
      <c r="AS377" s="221">
        <f>AS314/AS374</f>
        <v>0.64172975696946077</v>
      </c>
      <c r="AT377" s="63">
        <f>IF(ISERROR(AS377/AK377),"NM",IF(OR(AS377/AK377&lt;0.5,AS377/AK377&gt;2),"NM",(AS377/AK377-1)*100))</f>
        <v>14.201433657802397</v>
      </c>
      <c r="AU377" s="221">
        <f>AU314/AU374</f>
        <v>0.65638656240698734</v>
      </c>
      <c r="AV377" s="63">
        <f>IF(ISERROR(AU377/AM377),"NM",IF(OR(AU377/AM377&lt;0.5,AU377/AM377&gt;2),"NM",(AU377/AM377-1)*100))</f>
        <v>15.896287088885241</v>
      </c>
      <c r="AW377" s="221">
        <f>AW314/AW374</f>
        <v>0.58883505505014977</v>
      </c>
      <c r="AX377" s="63">
        <f>IF(ISERROR(AW377/AO377),"NM",IF(OR(AW377/AO377&lt;0.5,AW377/AO377&gt;2),"NM",(AW377/AO377-1)*100))</f>
        <v>2.5929076518659722</v>
      </c>
      <c r="AY377" s="221">
        <f>AY314/AY374</f>
        <v>0.72040969213633677</v>
      </c>
      <c r="AZ377" s="63">
        <f>IF(ISERROR(AY377/AQ377),"NM",IF(OR(AY377/AQ377&lt;0.5,AY377/AQ377&gt;2),"NM",(AY377/AQ377-1)*100))</f>
        <v>9.5558200743774968</v>
      </c>
      <c r="BA377" s="221">
        <f>BA314/BA374</f>
        <v>0.74709012370699757</v>
      </c>
      <c r="BB377" s="63">
        <f>IF(ISERROR(BA377/AS377),"NM",IF(OR(BA377/AS377&lt;0.5,BA377/AS377&gt;2),"NM",(BA377/AS377-1)*100))</f>
        <v>16.418183136012932</v>
      </c>
      <c r="BC377" s="221">
        <f>BC314/BC374</f>
        <v>0.72462032290518852</v>
      </c>
      <c r="BD377" s="63">
        <f>IF(ISERROR(BC377/AU377),"NM",IF(OR(BC377/AU377&lt;0.5,BC377/AU377&gt;2),"NM",(BC377/AU377-1)*100))</f>
        <v>10.395362185354017</v>
      </c>
      <c r="BE377" s="221">
        <f>BE314/BE374</f>
        <v>0.65989521906916648</v>
      </c>
      <c r="BF377" s="63">
        <f>IF(ISERROR(BE377/AW377),"NM",IF(OR(BE377/AW377&lt;0.5,BE377/AW377&gt;2),"NM",(BE377/AW377-1)*100))</f>
        <v>12.067923505838941</v>
      </c>
      <c r="BG377" s="221">
        <f>BG314/BG374</f>
        <v>0.81947738685373028</v>
      </c>
      <c r="BH377" s="63">
        <f>IF(ISERROR(BG377/AY377),"NM",IF(OR(BG377/AY377&lt;0.5,BG377/AY377&gt;2),"NM",(BG377/AY377-1)*100))</f>
        <v>13.751577164878714</v>
      </c>
      <c r="BI377" s="221">
        <f>BI314/BI374</f>
        <v>0.82350822597713202</v>
      </c>
      <c r="BJ377" s="63">
        <f>IF(ISERROR(BI377/BA377),"NM",IF(OR(BI377/BA377&lt;0.5,BI377/BA377&gt;2),"NM",(BI377/BA377-1)*100))</f>
        <v>10.228766228491203</v>
      </c>
      <c r="BK377" s="221">
        <f>BK314/BK374</f>
        <v>0.84615244136285328</v>
      </c>
      <c r="BL377" s="63">
        <f>IF(ISERROR(BK377/BC377),"NM",IF(OR(BK377/BC377&lt;0.5,BK377/BC377&gt;2),"NM",(BK377/BC377-1)*100))</f>
        <v>16.771834106227026</v>
      </c>
      <c r="BM377" s="221">
        <f>BM314/BM374</f>
        <v>0.7760442060783358</v>
      </c>
      <c r="BN377" s="63">
        <f>IF(ISERROR(BM377/BE377),"NM",IF(OR(BM377/BE377&lt;0.5,BM377/BE377&gt;2),"NM",(BM377/BE377-1)*100))</f>
        <v>17.601125701896514</v>
      </c>
      <c r="BO377" s="221">
        <f>BO314/BO374</f>
        <v>0.98056013723713253</v>
      </c>
      <c r="BP377" s="63">
        <f>IF(ISERROR(BO377/BG377),"NM",IF(OR(BO377/BG377&lt;0.5,BO377/BG377&gt;2),"NM",(BO377/BG377-1)*100))</f>
        <v>19.656765759194062</v>
      </c>
      <c r="BQ377" s="221">
        <f>BQ314/BQ374</f>
        <v>1.012836190904024</v>
      </c>
      <c r="BR377" s="63">
        <f>IF(ISERROR(BQ377/BI377),"NM",IF(OR(BQ377/BI377&lt;0.5,BQ377/BI377&gt;2),"NM",(BQ377/BI377-1)*100))</f>
        <v>22.990415754772254</v>
      </c>
      <c r="BS377" s="221">
        <f>BS314/BS374</f>
        <v>1.0246596428459995</v>
      </c>
      <c r="BT377" s="63">
        <f>IF(ISERROR(BS377/BK377),"NM",IF(OR(BS377/BK377&lt;0.5,BS377/BK377&gt;2),"NM",(BS377/BK377-1)*100))</f>
        <v>21.096340654130131</v>
      </c>
      <c r="BU377" s="221">
        <f>BU314/BU374</f>
        <v>0.97659165248689705</v>
      </c>
      <c r="BV377" s="63">
        <f>IF(ISERROR(BU377/BM377),"NM",IF(OR(BU377/BM377&lt;0.5,BU377/BM377&gt;2),"NM",(BU377/BM377-1)*100))</f>
        <v>25.8422709476833</v>
      </c>
      <c r="BW377" s="221">
        <f>BW314/BW374</f>
        <v>1.2159304008288878</v>
      </c>
      <c r="BX377" s="63">
        <f>IF(ISERROR(BW377/BO377),"NM",IF(OR(BW377/BO377&lt;0.5,BW377/BO377&gt;2),"NM",(BW377/BO377-1)*100))</f>
        <v>24.003654100700487</v>
      </c>
      <c r="BY377" s="221">
        <f>BY314/BY374</f>
        <v>1.2001238561986824</v>
      </c>
      <c r="BZ377" s="63">
        <f>IF(ISERROR(BY377/BQ377),"NM",IF(OR(BY377/BQ377&lt;0.5,BY377/BQ377&gt;2),"NM",(BY377/BQ377-1)*100))</f>
        <v>18.491407295338824</v>
      </c>
      <c r="CA377" s="221">
        <f>CA314/CA374</f>
        <v>1.2539545340356046</v>
      </c>
      <c r="CB377" s="63">
        <f>IF(ISERROR(CA377/BS377),"NM",IF(OR(CA377/BS377&lt;0.5,CA377/BS377&gt;2),"NM",(CA377/BS377-1)*100))</f>
        <v>22.377663918990386</v>
      </c>
      <c r="CC377" s="221">
        <f>CC314/CC374</f>
        <v>1.1844091008467039</v>
      </c>
      <c r="CD377" s="63">
        <f>IF(ISERROR(CC377/BU377),"NM",IF(OR(CC377/BU377&lt;0.5,CC377/BU377&gt;2),"NM",(CC377/BU377-1)*100))</f>
        <v>21.27987146220207</v>
      </c>
      <c r="CE377" s="221">
        <f>CE314/CE374</f>
        <v>1.4047635034061157</v>
      </c>
      <c r="CF377" s="63">
        <f>IF(ISERROR(CE377/BW377),"NM",IF(OR(CE377/BW377&lt;0.5,CE377/BW377&gt;2),"NM",(CE377/BW377-1)*100))</f>
        <v>15.529926914279146</v>
      </c>
      <c r="CG377" s="221">
        <f>CG314/CG374</f>
        <v>1.3414318716372307</v>
      </c>
      <c r="CH377" s="63">
        <f>IF(ISERROR(CG377/BY377),"NM",IF(OR(CG377/BY377&lt;0.5,CG377/BY377&gt;2),"NM",(CG377/BY377-1)*100))</f>
        <v>11.774452670754542</v>
      </c>
      <c r="CI377" s="221">
        <f>CI314/CI374</f>
        <v>1.4310870343261679</v>
      </c>
      <c r="CJ377" s="63">
        <f>IF(ISERROR(CI377/CA377),"NM",IF(OR(CI377/CA377&lt;0.5,CI377/CA377&gt;2),"NM",(CI377/CA377-1)*100))</f>
        <v>14.12591090687294</v>
      </c>
      <c r="CK377" s="221">
        <f>CK314/CK374</f>
        <v>1.3216567508071591</v>
      </c>
      <c r="CL377" s="63">
        <f>IF(ISERROR(CK377/CC377),"NM",IF(OR(CK377/CC377&lt;0.5,CK377/CC377&gt;2),"NM",(CK377/CC377-1)*100))</f>
        <v>11.587858440326082</v>
      </c>
      <c r="CM377" s="221">
        <f>CM314/CM374</f>
        <v>1.6216765797366683</v>
      </c>
      <c r="CN377" s="63">
        <f>IF(ISERROR(CM377/CE377),"NM",IF(OR(CM377/CE377&lt;0.5,CM377/CE377&gt;2),"NM",(CM377/CE377-1)*100))</f>
        <v>15.441252268058347</v>
      </c>
      <c r="CO377" s="221">
        <f>CO314/CO374</f>
        <v>1.5469252699855665</v>
      </c>
      <c r="CP377" s="63">
        <f>IF(ISERROR(CO377/CG377),"NM",IF(OR(CO377/CG377&lt;0.5,CO377/CG377&gt;2),"NM",(CO377/CG377-1)*100))</f>
        <v>15.318958993983722</v>
      </c>
      <c r="CQ377" s="221">
        <f>CQ314/CQ374</f>
        <v>1.6450727349484013</v>
      </c>
      <c r="CR377" s="63">
        <f>IF(ISERROR(CQ377/CI377),"NM",IF(OR(CQ377/CI377&lt;0.5,CQ377/CI377&gt;2),"NM",(CQ377/CI377-1)*100))</f>
        <v>14.952668530253943</v>
      </c>
      <c r="CS377" s="221">
        <f>CS314/CS374</f>
        <v>1.4546814878153056</v>
      </c>
      <c r="CT377" s="63">
        <f>IF(ISERROR(CS377/CK377),"NM",IF(OR(CS377/CK377&lt;0.5,CS377/CK377&gt;2),"NM",(CS377/CK377-1)*100))</f>
        <v>10.064998868042396</v>
      </c>
      <c r="CU377" s="221">
        <f>CU314/CU374</f>
        <v>0.86866880241092936</v>
      </c>
      <c r="CV377" s="63">
        <f>IF(ISERROR(CU377/CM377),"NM",IF(OR(CU377/CM377&lt;0.5,CU377/CM377&gt;2),"NM",(CU377/CM377-1)*100))</f>
        <v>-46.433905917788742</v>
      </c>
      <c r="CW377" s="221">
        <f>CW314/CW374</f>
        <v>0.80560831430461599</v>
      </c>
      <c r="CX377" s="63">
        <f>IF(ISERROR(CW377/CO377),"NM",IF(OR(CW377/CO377&lt;0.5,CW377/CO377&gt;2),"NM",(CW377/CO377-1)*100))</f>
        <v>-47.921963010395928</v>
      </c>
      <c r="CY377" s="221">
        <f>CY314/CY374</f>
        <v>0.88456764760357742</v>
      </c>
      <c r="CZ377" s="63">
        <f>IF(ISERROR(CY377/CQ377),"NM",IF(OR(CY377/CQ377&lt;0.5,CY377/CQ377&gt;2),"NM",(CY377/CQ377-1)*100))</f>
        <v>-46.2292682377158</v>
      </c>
      <c r="DA377" s="221">
        <f>DA314/DA374</f>
        <v>0.74103055342330604</v>
      </c>
      <c r="DB377" s="63">
        <f>IF(ISERROR(DA377/CS377),"NM",IF(OR(DA377/CS377&lt;0.5,DA377/CS377&gt;2),"NM",(DA377/CS377-1)*100))</f>
        <v>-49.058913608901896</v>
      </c>
      <c r="DC377" s="221">
        <f>DC314/DC374</f>
        <v>0.83826766547787657</v>
      </c>
      <c r="DD377" s="63">
        <f>IF(ISERROR(DC377/CU377),"NM",IF(OR(DC377/CU377&lt;0.5,DC377/CU377&gt;2),"NM",(DC377/CU377-1)*100))</f>
        <v>-3.4997385480722398</v>
      </c>
      <c r="DE377" s="221">
        <f>DE314/DE374</f>
        <v>0.80666702281104752</v>
      </c>
      <c r="DF377" s="63">
        <f>IF(ISERROR(DE377/CW377),"NM",IF(OR(DE377/CW377&lt;0.5,DE377/CW377&gt;2),"NM",(DE377/CW377-1)*100))</f>
        <v>0.13141727656391655</v>
      </c>
      <c r="DG377" s="221">
        <f>DG314/DG374</f>
        <v>0.73065163856385762</v>
      </c>
      <c r="DH377" s="63">
        <f>IF(ISERROR(DG377/CY377),"NM",IF(OR(DG377/CY377&lt;0.5,DG377/CY377&gt;2),"NM",(DG377/CY377-1)*100))</f>
        <v>-17.400139995703068</v>
      </c>
      <c r="DI377" s="221">
        <f>DI314/DI374</f>
        <v>0.69387009806554178</v>
      </c>
      <c r="DJ377" s="63">
        <f>IF(ISERROR(DI377/DA377),"NM",IF(OR(DI377/DA377&lt;0.5,DI377/DA377&gt;2),"NM",(DI377/DA377-1)*100))</f>
        <v>-6.3641715095145823</v>
      </c>
      <c r="DK377" s="221">
        <f>DK314/DK374</f>
        <v>0.84007175021138347</v>
      </c>
      <c r="DL377" s="63">
        <f>IF(ISERROR(DK377/DC377),"NM",IF(OR(DK377/DC377&lt;0.5,DK377/DC377&gt;2),"NM",(DK377/DC377-1)*100))</f>
        <v>0.21521583234138664</v>
      </c>
      <c r="DM377" s="221">
        <f>DM314/DM374</f>
        <v>0.82458605999385126</v>
      </c>
      <c r="DN377" s="63">
        <f>IF(ISERROR(DM377/DE377),"NM",IF(OR(DM377/DE377&lt;0.5,DM377/DE377&gt;2),"NM",(DM377/DE377-1)*100))</f>
        <v>2.221367265065588</v>
      </c>
      <c r="DO377" s="221">
        <f>DO314/DO374</f>
        <v>0.74782865362206785</v>
      </c>
      <c r="DP377" s="63">
        <f>IF(ISERROR(DO377/DG377),"NM",IF(OR(DO377/DG377&lt;0.5,DO377/DG377&gt;2),"NM",(DO377/DG377-1)*100))</f>
        <v>2.3509172020708569</v>
      </c>
      <c r="DQ377" s="221">
        <f>DQ314/DQ374</f>
        <v>0.64026902434135813</v>
      </c>
      <c r="DR377" s="63">
        <f>IF(ISERROR(DQ377/DI377),"NM",IF(OR(DQ377/DI377&lt;0.5,DQ377/DI377&gt;2),"NM",(DQ377/DI377-1)*100))</f>
        <v>-7.7249435987542192</v>
      </c>
      <c r="DS377" s="221">
        <f>DS314/DS374</f>
        <v>0.76148997447303757</v>
      </c>
      <c r="DT377" s="63">
        <f>IF(ISERROR(DS377/DK377),"NM",IF(OR(DS377/DK377&lt;0.5,DS377/DK377&gt;2),"NM",(DS377/DK377-1)*100))</f>
        <v>-9.3541742974421744</v>
      </c>
      <c r="DU377" s="221">
        <f>DU314/DU374</f>
        <v>0.73804221923883784</v>
      </c>
      <c r="DV377" s="63">
        <f>IF(ISERROR(DU377/DM377),"NM",IF(OR(DU377/DM377&lt;0.5,DU377/DM377&gt;2),"NM",(DU377/DM377-1)*100))</f>
        <v>-10.495428549405595</v>
      </c>
      <c r="DW377" s="221">
        <f>DW314/DW374</f>
        <v>0.76779973185000305</v>
      </c>
      <c r="DX377" s="63">
        <f>IF(ISERROR(DW377/DO377),"NM",IF(OR(DW377/DO377&lt;0.5,DW377/DO377&gt;2),"NM",(DW377/DO377-1)*100))</f>
        <v>2.6705419926351226</v>
      </c>
      <c r="DY377" s="221">
        <f>DY314/DY374</f>
        <v>0.76130378242850061</v>
      </c>
      <c r="DZ377" s="63">
        <f>IF(ISERROR(DY377/DQ377),"NM",IF(OR(DY377/DQ377&lt;0.5,DY377/DQ377&gt;2),"NM",(DY377/DQ377-1)*100))</f>
        <v>18.903734756128543</v>
      </c>
      <c r="EA377" s="221">
        <f>EA314/EA374</f>
        <v>0.8375905904716644</v>
      </c>
      <c r="EB377" s="63">
        <f>IF(ISERROR(EA377/DS377),"NM",IF(OR(EA377/DS377&lt;0.5,EA377/DS377&gt;2),"NM",(EA377/DS377-1)*100))</f>
        <v>9.9936464759486263</v>
      </c>
      <c r="EC377" s="221">
        <f>EC314/EC374</f>
        <v>0.82423019554650201</v>
      </c>
      <c r="ED377" s="63">
        <f>IF(ISERROR(EC377/DU377),"NM",IF(OR(EC377/DU377&lt;0.5,EC377/DU377&gt;2),"NM",(EC377/DU377-1)*100))</f>
        <v>11.677919509340828</v>
      </c>
      <c r="EE377" s="221">
        <f>EE314/EE374</f>
        <v>0.86831736148270666</v>
      </c>
      <c r="EF377" s="63">
        <f>IF(ISERROR(EE377/DW377),"NM",IF(OR(EE377/DW377&lt;0.5,EE377/DW377&gt;2),"NM",(EE377/DW377-1)*100))</f>
        <v>13.091646879129248</v>
      </c>
      <c r="EG377" s="221">
        <f>EG314/EG374</f>
        <v>0.71938052665005614</v>
      </c>
      <c r="EH377" s="63">
        <f>IF(ISERROR(EG377/DY377),"NM",IF(OR(EG377/DY377&lt;0.5,EG377/DY377&gt;2),"NM",(EG377/DY377-1)*100))</f>
        <v>-5.506770982368236</v>
      </c>
      <c r="EI377" s="221">
        <f>EI314/EI374</f>
        <v>0.8364907973638166</v>
      </c>
      <c r="EJ377" s="63">
        <f>IF(ISERROR(EI377/EA377),"NM",IF(OR(EI377/EA377&lt;0.5,EI377/EA377&gt;2),"NM",(EI377/EA377-1)*100))</f>
        <v>-0.13130437714545806</v>
      </c>
      <c r="EK377" s="221">
        <f>EK314/EK374</f>
        <v>0.91524184420605581</v>
      </c>
      <c r="EL377" s="63">
        <f>IF(ISERROR(EK377/EC377),"NM",IF(OR(EK377/EC377&lt;0.5,EK377/EC377&gt;2),"NM",(EK377/EC377-1)*100))</f>
        <v>11.042018255495844</v>
      </c>
      <c r="EM377" s="221">
        <f>EM314/EM374</f>
        <v>0.85048102450796637</v>
      </c>
      <c r="EN377" s="63">
        <f>IF(ISERROR(EM377/EE377),"NM",IF(OR(EM377/EE377&lt;0.5,EM377/EE377&gt;2),"NM",(EM377/EE377-1)*100))</f>
        <v>-2.0541264940601489</v>
      </c>
      <c r="EO377" s="221">
        <f>EO314/EO374</f>
        <v>0.80055184285135683</v>
      </c>
      <c r="EP377" s="63">
        <f>IF(ISERROR(EO377/EG377),"NM",IF(OR(EO377/EG377&lt;0.5,EO377/EG377&gt;2),"NM",(EO377/EG377-1)*100))</f>
        <v>11.283502012389967</v>
      </c>
      <c r="EQ377" s="221">
        <f>EQ314/EQ374</f>
        <v>0.99096168234939075</v>
      </c>
      <c r="ER377" s="63">
        <f>IF(ISERROR(EQ377/EI377),"NM",IF(OR(EQ377/EI377&lt;0.5,EQ377/EI377&gt;2),"NM",(EQ377/EI377-1)*100))</f>
        <v>18.46653728557277</v>
      </c>
      <c r="ES377" s="221">
        <f>ES314/ES374</f>
        <v>1.0002470907820689</v>
      </c>
      <c r="ET377" s="63">
        <f>IF(ISERROR(ES377/EK377),"NM",IF(OR(ES377/EK377&lt;0.5,ES377/EK377&gt;2),"NM",(ES377/EK377-1)*100))</f>
        <v>9.2877360354685745</v>
      </c>
      <c r="EU377" s="221">
        <f>EU314/EU374</f>
        <v>1.0155634384352437</v>
      </c>
      <c r="EV377" s="63">
        <f>IF(ISERROR(EU377/EM377),"NM",IF(OR(EU377/EM377&lt;0.5,EU377/EM377&gt;2),"NM",(EU377/EM377-1)*100))</f>
        <v>19.410475856622831</v>
      </c>
      <c r="EW377" s="221">
        <f>EW314/EW374</f>
        <v>0.9903223733995683</v>
      </c>
      <c r="EX377" s="63">
        <f>IF(ISERROR(EW377/EO377),"NM",IF(OR(EW377/EO377&lt;0.5,EW377/EO377&gt;2),"NM",(EW377/EO377-1)*100))</f>
        <v>23.704964549491049</v>
      </c>
      <c r="EY377" s="63"/>
      <c r="EZ377" s="317"/>
      <c r="FA377" s="59"/>
      <c r="FB377" s="221">
        <f>FB314/FB374</f>
        <v>0.77816570795750284</v>
      </c>
      <c r="FC377" s="63"/>
      <c r="FD377" s="221">
        <f>FD314/FD374</f>
        <v>0.9984641805513701</v>
      </c>
      <c r="FE377" s="65">
        <f>IF(ISERROR(FD377/FB377),"NM",IF(OR(FD377/FB377&lt;0.5,FD377/FB377&gt;2),"NM",(FD377/FB377-1)*100))</f>
        <v>28.309969244481039</v>
      </c>
      <c r="FF377" s="221">
        <f>FF314/FF374</f>
        <v>1.2064410813925643</v>
      </c>
      <c r="FG377" s="65">
        <f>IF(ISERROR(FF377/FD377),"NM",IF(OR(FF377/FD377&lt;0.5,FF377/FD377&gt;2),"NM",(FF377/FD377-1)*100))</f>
        <v>20.829680712866995</v>
      </c>
      <c r="FH377" s="221">
        <f>FH314/FH374</f>
        <v>1.3395955720216375</v>
      </c>
      <c r="FI377" s="65">
        <f>IF(ISERROR(FH377/FF377),"NM",IF(OR(FH377/FF377&lt;0.5,FH377/FF377&gt;2),"NM",(FH377/FF377-1)*100))</f>
        <v>11.03696588940557</v>
      </c>
      <c r="FJ377" s="221">
        <f>FJ314/FJ374</f>
        <v>1.7794146364610268</v>
      </c>
      <c r="FK377" s="65">
        <f>IF(ISERROR(FJ377/FH377),"NM",IF(OR(FJ377/FH377&lt;0.5,FJ377/FH377&gt;2),"NM",(FJ377/FH377-1)*100))</f>
        <v>32.832227399471073</v>
      </c>
      <c r="FL377" s="221">
        <f>FL314/FL374</f>
        <v>2.1567855725250924</v>
      </c>
      <c r="FM377" s="65">
        <f>IF(ISERROR(FL377/FJ377),"NM",IF(OR(FL377/FJ377&lt;0.5,FL377/FJ377&gt;2),"NM",(FL377/FJ377-1)*100))</f>
        <v>21.207588626706841</v>
      </c>
      <c r="FN377" s="221">
        <f>FN314/FN374</f>
        <v>2.2668941037163992</v>
      </c>
      <c r="FO377" s="65">
        <f>IF(ISERROR(FN377/FL377),"NM",IF(OR(FN377/FL377&lt;0.5,FN377/FL377&gt;2),"NM",(FN377/FL377-1)*100))</f>
        <v>5.1052145653216474</v>
      </c>
      <c r="FP377" s="221">
        <f>FP314/FP374</f>
        <v>2.5447372489854043</v>
      </c>
      <c r="FQ377" s="67">
        <f>IF(ISERROR(FP377/FN377),"NM",IF(OR(FP377/FN377&lt;0.5,FP377/FN377&gt;2),"NM",(FP377/FN377-1)*100))</f>
        <v>12.256555999395946</v>
      </c>
      <c r="FR377" s="221">
        <f>FR314/FR374</f>
        <v>2.8524800535624615</v>
      </c>
      <c r="FS377" s="67">
        <f>IF(ISERROR(FR377/FP377),"NM",IF(OR(FR377/FP377&lt;0.5,FR377/FP377&gt;2),"NM",(FR377/FP377-1)*100))</f>
        <v>12.093303727123716</v>
      </c>
      <c r="FT377" s="221">
        <f>FT314/FT374</f>
        <v>3.2652747243849016</v>
      </c>
      <c r="FU377" s="65">
        <f>IF(ISERROR(FT377/FR377),"NM",IF(OR(FT377/FR377&lt;0.5,FT377/FR377&gt;2),"NM",(FT377/FR377-1)*100))</f>
        <v>14.471430582201661</v>
      </c>
      <c r="FV377" s="221">
        <f>FV314/FV374</f>
        <v>3.9950537032472608</v>
      </c>
      <c r="FW377" s="65">
        <f>IF(ISERROR(FV377/FT377),"NM",IF(OR(FV377/FT377&lt;0.5,FV377/FT377&gt;2),"NM",(FV377/FT377-1)*100))</f>
        <v>22.349696134674613</v>
      </c>
      <c r="FX377" s="221">
        <f>FX314/FX374</f>
        <v>4.8543585829622034</v>
      </c>
      <c r="FY377" s="67">
        <f>IF(ISERROR(FX377/FV377),"NM",IF(OR(FX377/FV377&lt;0.5,FX377/FV377&gt;2),"NM",(FX377/FV377-1)*100))</f>
        <v>21.509219738810572</v>
      </c>
      <c r="FZ377" s="221">
        <f>FZ314/FZ374</f>
        <v>5.4989146630879713</v>
      </c>
      <c r="GA377" s="67">
        <f>IF(ISERROR(FZ377/FX377),"NM",IF(OR(FZ377/FX377&lt;0.5,FZ377/FX377&gt;2),"NM",(FZ377/FX377-1)*100))</f>
        <v>13.27788355784072</v>
      </c>
      <c r="GB377" s="221">
        <f>GB314/GB374</f>
        <v>6.2687716136650895</v>
      </c>
      <c r="GC377" s="65">
        <f>IF(ISERROR(GB377/FZ377),"NM",IF(OR(GB377/FZ377&lt;0.5,GB377/FZ377&gt;2),"NM",(GB377/FZ377-1)*100))</f>
        <v>14.000161809108658</v>
      </c>
      <c r="GD377" s="221">
        <f>GD314/GD374</f>
        <v>3.2997093975659717</v>
      </c>
      <c r="GE377" s="65">
        <f>IF(ISERROR(GD377/GB377),"NM",IF(OR(GD377/GB377&lt;0.5,GD377/GB377&gt;2),"NM",(GD377/GB377-1)*100))</f>
        <v>-47.362743438075761</v>
      </c>
      <c r="GF377" s="221">
        <f>GF314/GF374</f>
        <v>3.0700194416736415</v>
      </c>
      <c r="GG377" s="67">
        <f>IF(ISERROR(GF377/GD377),"NM",IF(OR(GF377/GD377&lt;0.5,GF377/GD377&gt;2),"NM",(GF377/GD377-1)*100))</f>
        <v>-6.9609146812067983</v>
      </c>
      <c r="GH377" s="221">
        <f>GH314/GH374</f>
        <v>3.0549146793385793</v>
      </c>
      <c r="GI377" s="67">
        <f>IF(ISERROR(GH377/GF377),"NM",IF(OR(GH377/GF377&lt;0.5,GH377/GF377&gt;2),"NM",(GH377/GF377-1)*100))</f>
        <v>-0.49200868665599806</v>
      </c>
      <c r="GJ377" s="221">
        <f>GJ314/GJ374</f>
        <v>3.028550785357234</v>
      </c>
      <c r="GK377" s="67">
        <f>IF(ISERROR(GJ377/GH377),"NM",IF(OR(GJ377/GH377&lt;0.5,GJ377/GH377&gt;2),"NM",(GJ377/GH377-1)*100))</f>
        <v>-0.86299935509339676</v>
      </c>
      <c r="GL377" s="221">
        <f>GL314/GL374</f>
        <v>3.2505967279017405</v>
      </c>
      <c r="GM377" s="67">
        <f>IF(ISERROR(GL377/GJ377),"NM",IF(OR(GL377/GJ377&lt;0.5,GL377/GJ377&gt;2),"NM",(GL377/GJ377-1)*100))</f>
        <v>7.331755624441838</v>
      </c>
      <c r="GN377" s="221">
        <f>GN314/GN374</f>
        <v>3.4031399177109458</v>
      </c>
      <c r="GO377" s="67">
        <f>IF(ISERROR(GN377/GL377),"NM",IF(OR(GN377/GL377&lt;0.5,GN377/GL377&gt;2),"NM",(GN377/GL377-1)*100))</f>
        <v>4.692774975740277</v>
      </c>
      <c r="GP377" s="221">
        <f>GP314/GP374</f>
        <v>3.9970258538193315</v>
      </c>
      <c r="GQ377" s="67">
        <f>IF(ISERROR(GP377/GN377),"NM",IF(OR(GP377/GN377&lt;0.5,GP377/GN377&gt;2),"NM",(GP377/GN377-1)*100))</f>
        <v>17.451117217297707</v>
      </c>
      <c r="GR377" s="221">
        <f>GR314/GR374</f>
        <v>4.1541394370355871</v>
      </c>
      <c r="GS377" s="67">
        <f>IF(ISERROR(GR377/GP377),"NM",IF(OR(GR377/GP377&lt;0.5,GR377/GP377&gt;2),"NM",(GR377/GP377-1)*100))</f>
        <v>3.930762245786501</v>
      </c>
      <c r="GT377" s="221">
        <f>GT314/GT374</f>
        <v>4.4538110729373726</v>
      </c>
      <c r="GU377" s="67">
        <f>IF(ISERROR(GT377/GR377),"NM",IF(OR(GT377/GR377&lt;0.5,GT377/GR377&gt;2),"NM",(GT377/GR377-1)*100))</f>
        <v>7.2138078281655416</v>
      </c>
      <c r="GV377" s="221">
        <f>GV314/GV374</f>
        <v>4.7483452852105481</v>
      </c>
      <c r="GW377" s="67">
        <f>IF(ISERROR(GV377/GT377),"NM",IF(OR(GV377/GT377&lt;0.5,GV377/GT377&gt;2),"NM",(GV377/GT377-1)*100))</f>
        <v>6.6130827610279441</v>
      </c>
      <c r="GX377" s="221">
        <f>GX314/GX374</f>
        <v>5.0537339577536073</v>
      </c>
      <c r="GY377" s="67">
        <f>IF(ISERROR(GX377/GV377),"NM",IF(OR(GX377/GV377&lt;0.5,GX377/GV377&gt;2),"NM",(GX377/GV377-1)*100))</f>
        <v>6.4314756867879685</v>
      </c>
      <c r="GZ377" s="67">
        <f t="shared" si="1348"/>
        <v>8.2297148226608172</v>
      </c>
      <c r="HA377" s="280"/>
      <c r="HB377" s="57"/>
      <c r="HC377"/>
      <c r="HD377"/>
      <c r="HE377"/>
      <c r="HF377"/>
      <c r="HG377"/>
      <c r="HH377"/>
    </row>
    <row r="378" spans="1:216" s="2" customFormat="1" ht="13.5" customHeight="1" x14ac:dyDescent="0.2">
      <c r="A378" s="4" t="s">
        <v>133</v>
      </c>
      <c r="B378" s="61" t="s">
        <v>199</v>
      </c>
      <c r="C378" s="221">
        <f>ROUND(C326/C374,2)</f>
        <v>0.28999999999999998</v>
      </c>
      <c r="D378" s="63"/>
      <c r="E378" s="221">
        <f>ROUND(E326/E374,2)</f>
        <v>0.37</v>
      </c>
      <c r="F378" s="63"/>
      <c r="G378" s="221">
        <f>ROUND(G326/G374,2)</f>
        <v>0.3</v>
      </c>
      <c r="H378" s="63"/>
      <c r="I378" s="221">
        <f>ROUND(I326/I374,2)</f>
        <v>0.3</v>
      </c>
      <c r="J378" s="63"/>
      <c r="K378" s="221">
        <f>ROUND(K326/K374,2)</f>
        <v>0.33</v>
      </c>
      <c r="L378" s="63">
        <f>IF(ISERROR(K378/C378),"NM",IF(OR(K378/C378&lt;0.5,K378/C378&gt;2),"NM",(K378/C378-1)*100))</f>
        <v>13.793103448275868</v>
      </c>
      <c r="M378" s="221">
        <f>ROUND(M326/M374,2)</f>
        <v>0.28000000000000003</v>
      </c>
      <c r="N378" s="63">
        <f>IF(ISERROR(M378/E378),"NM",IF(OR(M378/E378&lt;0.5,M378/E378&gt;2),"NM",(M378/E378-1)*100))</f>
        <v>-24.324324324324319</v>
      </c>
      <c r="O378" s="221">
        <f>ROUND(O326/O374,2)</f>
        <v>0.36</v>
      </c>
      <c r="P378" s="63">
        <f>IF(ISERROR(O378/G378),"NM",IF(OR(O378/G378&lt;0.5,O378/G378&gt;2),"NM",(O378/G378-1)*100))</f>
        <v>19.999999999999996</v>
      </c>
      <c r="Q378" s="221">
        <f>ROUND(Q326/Q374,2)</f>
        <v>0.31</v>
      </c>
      <c r="R378" s="63">
        <f>IF(ISERROR(Q378/I378),"NM",IF(OR(Q378/I378&lt;0.5,Q378/I378&gt;2),"NM",(Q378/I378-1)*100))</f>
        <v>3.3333333333333437</v>
      </c>
      <c r="S378" s="221">
        <f>ROUND(S326/S374,2)</f>
        <v>0.35</v>
      </c>
      <c r="T378" s="63">
        <f>IF(ISERROR(S378/K378),"NM",IF(OR(S378/K378&lt;0.5,S378/K378&gt;2),"NM",(S378/K378-1)*100))</f>
        <v>6.0606060606060552</v>
      </c>
      <c r="U378" s="221">
        <f>ROUND(U326/U374,2)</f>
        <v>0.4</v>
      </c>
      <c r="V378" s="63">
        <f>IF(ISERROR(U378/M378),"NM",IF(OR(U378/M378&lt;0.5,U378/M378&gt;2),"NM",(U378/M378-1)*100))</f>
        <v>42.857142857142861</v>
      </c>
      <c r="W378" s="221">
        <f>ROUND(W326/W374,2)</f>
        <v>0.45</v>
      </c>
      <c r="X378" s="63">
        <f>IF(ISERROR(W378/O378),"NM",IF(OR(W378/O378&lt;0.5,W378/O378&gt;2),"NM",(W378/O378-1)*100))</f>
        <v>25</v>
      </c>
      <c r="Y378" s="221">
        <f>ROUND(Y326/Y374,2)</f>
        <v>0.4</v>
      </c>
      <c r="Z378" s="63">
        <f>IF(ISERROR(Y378/Q378),"NM",IF(OR(Y378/Q378&lt;0.5,Y378/Q378&gt;2),"NM",(Y378/Q378-1)*100))</f>
        <v>29.032258064516149</v>
      </c>
      <c r="AA378" s="221">
        <f>ROUND(AA326/AA374,2)</f>
        <v>0.45</v>
      </c>
      <c r="AB378" s="63">
        <f>IF(ISERROR(AA378/S378),"NM",IF(OR(AA378/S378&lt;0.5,AA378/S378&gt;2),"NM",(AA378/S378-1)*100))</f>
        <v>28.57142857142858</v>
      </c>
      <c r="AC378" s="221">
        <f>ROUND(AC326/AC374,2)+0.01</f>
        <v>0.48</v>
      </c>
      <c r="AD378" s="63">
        <f>IF(ISERROR(AC378/U378),"NM",IF(OR(AC378/U378&lt;0.5,AC378/U378&gt;2),"NM",(AC378/U378-1)*100))</f>
        <v>19.999999999999996</v>
      </c>
      <c r="AE378" s="221">
        <f>ROUND(AE326/AE374,2)</f>
        <v>0.45</v>
      </c>
      <c r="AF378" s="63">
        <f>IF(ISERROR(AE378/W378),"NM",IF(OR(AE378/W378&lt;0.5,AE378/W378&gt;2),"NM",(AE378/W378-1)*100))</f>
        <v>0</v>
      </c>
      <c r="AG378" s="221">
        <f>ROUND(AG326/AG374,2)</f>
        <v>0.14000000000000001</v>
      </c>
      <c r="AH378" s="63" t="str">
        <f>IF(ISERROR(AG378/Y378),"NM",IF(OR(AG378/Y378&lt;0.5,AG378/Y378&gt;2),"NM",(AG378/Y378-1)*100))</f>
        <v>NM</v>
      </c>
      <c r="AI378" s="222">
        <f>ROUND(AI326/AI374,2)</f>
        <v>0.61</v>
      </c>
      <c r="AJ378" s="63">
        <f>IF(ISERROR(AI378/AA378),"NM",IF(OR(AI378/AA378&lt;0.5,AI378/AA378&gt;2),"NM",(AI378/AA378-1)*100))</f>
        <v>35.555555555555543</v>
      </c>
      <c r="AK378" s="221">
        <f>ROUND(AK326/AK374,2)+0.01</f>
        <v>0.52</v>
      </c>
      <c r="AL378" s="63">
        <f>IF(ISERROR(AK378/AC378),"NM",IF(OR(AK378/AC378&lt;0.5,AK378/AC378&gt;2),"NM",(AK378/AC378-1)*100))</f>
        <v>8.3333333333333481</v>
      </c>
      <c r="AM378" s="221">
        <f>ROUND(AM326/AM374,2)</f>
        <v>0.56999999999999995</v>
      </c>
      <c r="AN378" s="63">
        <f>IF(ISERROR(AM378/AE378),"NM",IF(OR(AM378/AE378&lt;0.5,AM378/AE378&gt;2),"NM",(AM378/AE378-1)*100))</f>
        <v>26.666666666666661</v>
      </c>
      <c r="AO378" s="223">
        <f>ROUND(AO326/AO374,2)</f>
        <v>0.8</v>
      </c>
      <c r="AP378" s="63" t="str">
        <f>IF(ISERROR(AO378/AG378),"NM",IF(OR(AO378/AG378&lt;0.5,AO378/AG378&gt;2),"NM",(AO378/AG378-1)*100))</f>
        <v>NM</v>
      </c>
      <c r="AQ378" s="223">
        <f>ROUND(AQ326/AQ374,2)</f>
        <v>0.64</v>
      </c>
      <c r="AR378" s="63">
        <f>IF(ISERROR(AQ378/AI378),"NM",IF(OR(AQ378/AI378&lt;0.5,AQ378/AI378&gt;2),"NM",(AQ378/AI378-1)*100))</f>
        <v>4.9180327868852514</v>
      </c>
      <c r="AS378" s="223">
        <f>ROUND(AS326/AS374,2)</f>
        <v>0.66</v>
      </c>
      <c r="AT378" s="63">
        <f>IF(ISERROR(AS378/AK378),"NM",IF(OR(AS378/AK378&lt;0.5,AS378/AK378&gt;2),"NM",(AS378/AK378-1)*100))</f>
        <v>26.923076923076916</v>
      </c>
      <c r="AU378" s="223">
        <f>ROUND(AU326/AU374,2)</f>
        <v>0.9</v>
      </c>
      <c r="AV378" s="63">
        <f>IF(ISERROR(AU378/AM378),"NM",IF(OR(AU378/AM378&lt;0.5,AU378/AM378&gt;2),"NM",(AU378/AM378-1)*100))</f>
        <v>57.894736842105289</v>
      </c>
      <c r="AW378" s="223">
        <f>ROUND(AW326/AW374,2)</f>
        <v>0.72</v>
      </c>
      <c r="AX378" s="63">
        <f>IF(ISERROR(AW378/AO378),"NM",IF(OR(AW378/AO378&lt;0.5,AW378/AO378&gt;2),"NM",(AW378/AO378-1)*100))</f>
        <v>-10.000000000000009</v>
      </c>
      <c r="AY378" s="223">
        <f>ROUND(AY326/AY374,2)</f>
        <v>0.74</v>
      </c>
      <c r="AZ378" s="65">
        <f>IF(ISERROR(AY378/AQ378),"NM",IF(OR(AY378/AQ378&lt;0.5,AY378/AQ378&gt;2),"NM",(AY378/AQ378-1)*100))</f>
        <v>15.625</v>
      </c>
      <c r="BA378" s="223">
        <f>ROUND(BA326/BA374,2)</f>
        <v>0.81</v>
      </c>
      <c r="BB378" s="65">
        <f>IF(ISERROR(BA378/AS378),"NM",IF(OR(BA378/AS378&lt;0.5,BA378/AS378&gt;2),"NM",(BA378/AS378-1)*100))</f>
        <v>22.72727272727273</v>
      </c>
      <c r="BC378" s="223">
        <f>ROUND(BC326/BC374,2)</f>
        <v>0.73</v>
      </c>
      <c r="BD378" s="65">
        <f>IF(ISERROR(BC378/AU378),"NM",IF(OR(BC378/AU378&lt;0.5,BC378/AU378&gt;2),"NM",(BC378/AU378-1)*100))</f>
        <v>-18.888888888888889</v>
      </c>
      <c r="BE378" s="223">
        <f>ROUND(BE326/BE374,2)</f>
        <v>0.67</v>
      </c>
      <c r="BF378" s="65">
        <f>IF(ISERROR(BE378/AW378),"NM",IF(OR(BE378/AW378&lt;0.5,BE378/AW378&gt;2),"NM",(BE378/AW378-1)*100))</f>
        <v>-6.9444444444444304</v>
      </c>
      <c r="BG378" s="223">
        <f>ROUND(BG326/BG374,2)</f>
        <v>0.84</v>
      </c>
      <c r="BH378" s="65">
        <f>IF(ISERROR(BG378/AY378),"NM",IF(OR(BG378/AY378&lt;0.5,BG378/AY378&gt;2),"NM",(BG378/AY378-1)*100))</f>
        <v>13.513513513513509</v>
      </c>
      <c r="BI378" s="223">
        <f>ROUND(BI326/BI374,2)</f>
        <v>0.84</v>
      </c>
      <c r="BJ378" s="65">
        <f>IF(ISERROR(BI378/BA378),"NM",IF(OR(BI378/BA378&lt;0.5,BI378/BA378&gt;2),"NM",(BI378/BA378-1)*100))</f>
        <v>3.7037037037036979</v>
      </c>
      <c r="BK378" s="223">
        <f>ROUND(BK326/BK374,2)</f>
        <v>0.85</v>
      </c>
      <c r="BL378" s="65">
        <f>IF(ISERROR(BK378/BC378),"NM",IF(OR(BK378/BC378&lt;0.5,BK378/BC378&gt;2),"NM",(BK378/BC378-1)*100))</f>
        <v>16.43835616438356</v>
      </c>
      <c r="BM378" s="223">
        <f>ROUND(BM326/BM374,2)</f>
        <v>0.78</v>
      </c>
      <c r="BN378" s="65">
        <f>IF(ISERROR(BM378/BE378),"NM",IF(OR(BM378/BE378&lt;0.5,BM378/BE378&gt;2),"NM",(BM378/BE378-1)*100))</f>
        <v>16.417910447761198</v>
      </c>
      <c r="BO378" s="223">
        <f>ROUND(BO326/BO374,2)</f>
        <v>0.98</v>
      </c>
      <c r="BP378" s="65">
        <f>IF(ISERROR(BO378/BG378),"NM",IF(OR(BO378/BG378&lt;0.5,BO378/BG378&gt;2),"NM",(BO378/BG378-1)*100))</f>
        <v>16.666666666666675</v>
      </c>
      <c r="BQ378" s="223">
        <f>ROUND(BQ326/BQ374,2)</f>
        <v>1</v>
      </c>
      <c r="BR378" s="65">
        <f>IF(ISERROR(BQ378/BI378),"NM",IF(OR(BQ378/BI378&lt;0.5,BQ378/BI378&gt;2),"NM",(BQ378/BI378-1)*100))</f>
        <v>19.047619047619047</v>
      </c>
      <c r="BS378" s="223">
        <f>ROUND(BS326/BS374,2)</f>
        <v>0.21</v>
      </c>
      <c r="BT378" s="65" t="str">
        <f>IF(ISERROR(BS378/BK378),"NM",IF(OR(BS378/BK378&lt;0.5,BS378/BK378&gt;2),"NM",(BS378/BK378-1)*100))</f>
        <v>NM</v>
      </c>
      <c r="BU378" s="223">
        <f>ROUND(BU326/BU374,2)</f>
        <v>0.42</v>
      </c>
      <c r="BV378" s="65">
        <f>IF(ISERROR(BU378/BM378),"NM",IF(OR(BU378/BM378&lt;0.5,BU378/BM378&gt;2),"NM",(BU378/BM378-1)*100))</f>
        <v>-46.153846153846153</v>
      </c>
      <c r="BW378" s="223">
        <f>ROUND(BW326/BW374,2)</f>
        <v>1.22</v>
      </c>
      <c r="BX378" s="65">
        <f>IF(ISERROR(BW378/BO378),"NM",IF(OR(BW378/BO378&lt;0.5,BW378/BO378&gt;2),"NM",(BW378/BO378-1)*100))</f>
        <v>24.489795918367353</v>
      </c>
      <c r="BY378" s="223">
        <f>ROUND(BY326/BY374,2)</f>
        <v>0.67</v>
      </c>
      <c r="BZ378" s="65">
        <f>IF(ISERROR(BY378/BQ378),"NM",IF(OR(BY378/BQ378&lt;0.5,BY378/BQ378&gt;2),"NM",(BY378/BQ378-1)*100))</f>
        <v>-32.999999999999993</v>
      </c>
      <c r="CA378" s="223">
        <f>ROUND(CA326/CA374,2)</f>
        <v>0.77</v>
      </c>
      <c r="CB378" s="65" t="str">
        <f>IF(ISERROR(CA378/BS378),"NM",IF(OR(CA378/BS378&lt;0.5,CA378/BS378&gt;2),"NM",(CA378/BS378-1)*100))</f>
        <v>NM</v>
      </c>
      <c r="CC378" s="223">
        <f>ROUND(CC326/CC374,2)</f>
        <v>0.53</v>
      </c>
      <c r="CD378" s="65">
        <f>IF(ISERROR(CC378/BU378),"NM",IF(OR(CC378/BU378&lt;0.5,CC378/BU378&gt;2),"NM",(CC378/BU378-1)*100))</f>
        <v>26.190476190476208</v>
      </c>
      <c r="CE378" s="223">
        <f>ROUND(CE326/CE374,2)</f>
        <v>1.34</v>
      </c>
      <c r="CF378" s="65">
        <f>IF(ISERROR(CE378/BW378),"NM",IF(OR(CE378/BW378&lt;0.5,CE378/BW378&gt;2),"NM",(CE378/BW378-1)*100))</f>
        <v>9.8360655737705027</v>
      </c>
      <c r="CG378" s="223">
        <f>ROUND(CG326/CG374,2)</f>
        <v>1.22</v>
      </c>
      <c r="CH378" s="65">
        <f>IF(ISERROR(CG378/BY378),"NM",IF(OR(CG378/BY378&lt;0.5,CG378/BY378&gt;2),"NM",(CG378/BY378-1)*100))</f>
        <v>82.089552238805965</v>
      </c>
      <c r="CI378" s="223">
        <f>ROUND(CI326/CI374,2)</f>
        <v>1.44</v>
      </c>
      <c r="CJ378" s="65">
        <f>IF(ISERROR(CI378/CA378),"NM",IF(OR(CI378/CA378&lt;0.5,CI378/CA378&gt;2),"NM",(CI378/CA378-1)*100))</f>
        <v>87.012987012987011</v>
      </c>
      <c r="CK378" s="223">
        <f>ROUND(CK326/CK374,2)</f>
        <v>0.92</v>
      </c>
      <c r="CL378" s="65">
        <f>IF(ISERROR(CK378/CC378),"NM",IF(OR(CK378/CC378&lt;0.5,CK378/CC378&gt;2),"NM",(CK378/CC378-1)*100))</f>
        <v>73.584905660377359</v>
      </c>
      <c r="CM378" s="223">
        <f>ROUND(CM326/CM374,2)</f>
        <v>0.83</v>
      </c>
      <c r="CN378" s="65">
        <f>IF(ISERROR(CM378/CE378),"NM",IF(OR(CM378/CE378&lt;0.5,CM378/CE378&gt;2),"NM",(CM378/CE378-1)*100))</f>
        <v>-38.059701492537322</v>
      </c>
      <c r="CO378" s="223">
        <f>ROUND(CO326/CO374,2)</f>
        <v>0.57999999999999996</v>
      </c>
      <c r="CP378" s="65" t="str">
        <f>IF(ISERROR(CO378/CG378),"NM",IF(OR(CO378/CG378&lt;0.5,CO378/CG378&gt;2),"NM",(CO378/CG378-1)*100))</f>
        <v>NM</v>
      </c>
      <c r="CQ378" s="223">
        <f>(CQ326/CQ374)</f>
        <v>1.572391014614835</v>
      </c>
      <c r="CR378" s="65">
        <f>IF(ISERROR(CQ378/CI378),"NM",IF(OR(CQ378/CI378&lt;0.5,CQ378/CI378&gt;2),"NM",(CQ378/CI378-1)*100))</f>
        <v>9.1938204593635433</v>
      </c>
      <c r="CS378" s="223">
        <f>(CS326/CS374)</f>
        <v>1.14258230012826</v>
      </c>
      <c r="CT378" s="65">
        <f>IF(ISERROR(CS378/CK378),"NM",IF(OR(CS378/CK378&lt;0.5,CS378/CK378&gt;2),"NM",(CS378/CK378-1)*100))</f>
        <v>24.193728274810855</v>
      </c>
      <c r="CU378" s="223">
        <f>(CU326/CU374)</f>
        <v>0.83772114237417639</v>
      </c>
      <c r="CV378" s="65">
        <f>IF(ISERROR(CU378/CM378),"NM",IF(OR(CU378/CM378&lt;0.5,CU378/CM378&gt;2),"NM",(CU378/CM378-1)*100))</f>
        <v>0.93025811737066366</v>
      </c>
      <c r="CW378" s="223">
        <f>(CW326/CW374)</f>
        <v>0.5153759149789795</v>
      </c>
      <c r="CX378" s="65">
        <f>IF(ISERROR(CW378/CO378),"NM",IF(OR(CW378/CO378&lt;0.5,CW378/CO378&gt;2),"NM",(CW378/CO378-1)*100))</f>
        <v>-11.142083624313869</v>
      </c>
      <c r="CY378" s="223">
        <f>(CY326/CY374)</f>
        <v>1.0821317335184077</v>
      </c>
      <c r="CZ378" s="65">
        <f>IF(ISERROR(CY378/CQ378),"NM",IF(OR(CY378/CQ378&lt;0.5,CY378/CQ378&gt;2),"NM",(CY378/CQ378-1)*100))</f>
        <v>-31.179221741897244</v>
      </c>
      <c r="DA378" s="223">
        <f>(DA326/DA374)</f>
        <v>0.61770265644037414</v>
      </c>
      <c r="DB378" s="65">
        <f>IF(ISERROR(DA378/CS378),"NM",IF(OR(DA378/CS378&lt;0.5,DA378/CS378&gt;2),"NM",(DA378/CS378-1)*100))</f>
        <v>-45.938016336238164</v>
      </c>
      <c r="DC378" s="223">
        <f>(DC326/DC374)</f>
        <v>0.94705049229561622</v>
      </c>
      <c r="DD378" s="65">
        <f>IF(ISERROR(DC378/CU378),"NM",IF(OR(DC378/CU378&lt;0.5,DC378/CU378&gt;2),"NM",(DC378/CU378-1)*100))</f>
        <v>13.050804664138083</v>
      </c>
      <c r="DE378" s="223">
        <f>(DE326/DE374)</f>
        <v>0.94556333137453918</v>
      </c>
      <c r="DF378" s="65">
        <f>IF(ISERROR(DE378/CW378),"NM",IF(OR(DE378/CW378&lt;0.5,DE378/CW378&gt;2),"NM",(DE378/CW378-1)*100))</f>
        <v>83.470609295567428</v>
      </c>
      <c r="DG378" s="223">
        <f>(DG326/DG374)</f>
        <v>0.74669816064066274</v>
      </c>
      <c r="DH378" s="65">
        <f>IF(ISERROR(DG378/CY378),"NM",IF(OR(DG378/CY378&lt;0.5,DG378/CY378&gt;2),"NM",(DG378/CY378-1)*100))</f>
        <v>-30.997480481154295</v>
      </c>
      <c r="DI378" s="223">
        <f>(DI326/DI374)</f>
        <v>0.71964855372122749</v>
      </c>
      <c r="DJ378" s="65">
        <f>IF(ISERROR(DI378/DA378),"NM",IF(OR(DI378/DA378&lt;0.5,DI378/DA378&gt;2),"NM",(DI378/DA378-1)*100))</f>
        <v>16.504040612085991</v>
      </c>
      <c r="DK378" s="223">
        <f>(DK326/DK374)</f>
        <v>0.79419006814522208</v>
      </c>
      <c r="DL378" s="65">
        <f>IF(ISERROR(DK378/DC378),"NM",IF(OR(DK378/DC378&lt;0.5,DK378/DC378&gt;2),"NM",(DK378/DC378-1)*100))</f>
        <v>-16.140683669343325</v>
      </c>
      <c r="DM378" s="223">
        <f>(DM326/DM374)</f>
        <v>0.88277921735693266</v>
      </c>
      <c r="DN378" s="65">
        <f>IF(ISERROR(DM378/DE378),"NM",IF(OR(DM378/DE378&lt;0.5,DM378/DE378&gt;2),"NM",(DM378/DE378-1)*100))</f>
        <v>-6.6398634479976071</v>
      </c>
      <c r="DO378" s="223">
        <f>(DO326/DO374)</f>
        <v>0.77095737486811122</v>
      </c>
      <c r="DP378" s="65">
        <f>IF(ISERROR(DO378/DG378),"NM",IF(OR(DO378/DG378&lt;0.5,DO378/DG378&gt;2),"NM",(DO378/DG378-1)*100))</f>
        <v>3.2488648701952449</v>
      </c>
      <c r="DQ378" s="223">
        <f>(DQ326/DQ374)</f>
        <v>0.776117408636394</v>
      </c>
      <c r="DR378" s="65">
        <f>IF(ISERROR(DQ378/DI378),"NM",IF(OR(DQ378/DI378&lt;0.5,DQ378/DI378&gt;2),"NM",(DQ378/DI378-1)*100))</f>
        <v>7.8467266588909235</v>
      </c>
      <c r="DS378" s="223">
        <f>(DS326/DS374)</f>
        <v>0.7444416914624471</v>
      </c>
      <c r="DT378" s="65">
        <f>IF(ISERROR(DS378/DK378),"NM",IF(OR(DS378/DK378&lt;0.5,DS378/DK378&gt;2),"NM",(DS378/DK378-1)*100))</f>
        <v>-6.2640391359915952</v>
      </c>
      <c r="DU378" s="223">
        <f>(DU326/DU374)</f>
        <v>0.64823364965907282</v>
      </c>
      <c r="DV378" s="65">
        <f>IF(ISERROR(DU378/DM378),"NM",IF(OR(DU378/DM378&lt;0.5,DU378/DM378&gt;2),"NM",(DU378/DM378-1)*100))</f>
        <v>-26.568995178669507</v>
      </c>
      <c r="DW378" s="223">
        <f>(DW326/DW374)</f>
        <v>0.64601880761397534</v>
      </c>
      <c r="DX378" s="65">
        <f>IF(ISERROR(DW378/DO378),"NM",IF(OR(DW378/DO378&lt;0.5,DW378/DO378&gt;2),"NM",(DW378/DO378-1)*100))</f>
        <v>-16.205638771599961</v>
      </c>
      <c r="DY378" s="223">
        <f>(DY326/DY374)</f>
        <v>0.83380890456454826</v>
      </c>
      <c r="DZ378" s="65">
        <f>IF(ISERROR(DY378/DQ378),"NM",IF(OR(DY378/DQ378&lt;0.5,DY378/DQ378&gt;2),"NM",(DY378/DQ378-1)*100))</f>
        <v>7.4333464610097932</v>
      </c>
      <c r="EA378" s="223">
        <f>(EA326/EA374)</f>
        <v>0.86848045621955561</v>
      </c>
      <c r="EB378" s="65">
        <f>IF(ISERROR(EA378/DS378),"NM",IF(OR(EA378/DS378&lt;0.5,EA378/DS378&gt;2),"NM",(EA378/DS378-1)*100))</f>
        <v>16.661985240702435</v>
      </c>
      <c r="EC378" s="221">
        <f>ROUND(EC326/EC374,2)</f>
        <v>0.66</v>
      </c>
      <c r="ED378" s="65">
        <f>IF(ISERROR(EC378/DU378),"NM",IF(OR(EC378/DU378&lt;0.5,EC378/DU378&gt;2),"NM",(EC378/DU378-1)*100))</f>
        <v>1.8151403197158134</v>
      </c>
      <c r="EE378" s="221">
        <f>ROUND(EE326/EE374,2)</f>
        <v>0.76</v>
      </c>
      <c r="EF378" s="65">
        <f>IF(ISERROR(EE378/DW378),"NM",IF(OR(EE378/DW378&lt;0.5,EE378/DW378&gt;2),"NM",(EE378/DW378-1)*100))</f>
        <v>17.64363375224416</v>
      </c>
      <c r="EG378" s="221">
        <f>ROUND(EG326/EG374,2)</f>
        <v>0.92</v>
      </c>
      <c r="EH378" s="65">
        <f>IF(ISERROR(EG378/DY378),"NM",IF(OR(EG378/DY378&lt;0.5,EG378/DY378&gt;2),"NM",(EG378/DY378-1)*100))</f>
        <v>10.337032258064527</v>
      </c>
      <c r="EI378" s="221">
        <f>ROUND(EI326/EI374,2)</f>
        <v>0.73</v>
      </c>
      <c r="EJ378" s="65">
        <f>IF(ISERROR(EI378/EA378),"NM",IF(OR(EI378/EA378&lt;0.5,EI378/EA378&gt;2),"NM",(EI378/EA378-1)*100))</f>
        <v>-15.94514363885089</v>
      </c>
      <c r="EK378" s="221">
        <f>ROUND(EK326/EK374,2)</f>
        <v>0.89</v>
      </c>
      <c r="EL378" s="65">
        <f>IF(ISERROR(EK378/EC378),"NM",IF(OR(EK378/EC378&lt;0.5,EK378/EC378&gt;2),"NM",(EK378/EC378-1)*100))</f>
        <v>34.848484848484837</v>
      </c>
      <c r="EM378" s="221">
        <f>ROUND(EM326/EM374,2)</f>
        <v>0.9</v>
      </c>
      <c r="EN378" s="65">
        <f>IF(ISERROR(EM378/EE378),"NM",IF(OR(EM378/EE378&lt;0.5,EM378/EE378&gt;2),"NM",(EM378/EE378-1)*100))</f>
        <v>18.421052631578938</v>
      </c>
      <c r="EO378" s="221">
        <f>ROUND(EO326/EO374,2)</f>
        <v>-1.33</v>
      </c>
      <c r="EP378" s="65" t="str">
        <f>IF(ISERROR(EO378/EG378),"NM",IF(OR(EO378/EG378&lt;0.5,EO378/EG378&gt;2),"NM",(EO378/EG378-1)*100))</f>
        <v>NM</v>
      </c>
      <c r="EQ378" s="221">
        <f>ROUND(EQ326/EQ374,2)</f>
        <v>0.98</v>
      </c>
      <c r="ER378" s="65">
        <f>IF(ISERROR(EQ378/EI378),"NM",IF(OR(EQ378/EI378&lt;0.5,EQ378/EI378&gt;2),"NM",(EQ378/EI378-1)*100))</f>
        <v>34.246575342465761</v>
      </c>
      <c r="ES378" s="221">
        <f>ROUND(ES326/ES374,2)</f>
        <v>0.99</v>
      </c>
      <c r="ET378" s="65">
        <f>IF(ISERROR(ES378/EK378),"NM",IF(OR(ES378/EK378&lt;0.5,ES378/EK378&gt;2),"NM",(ES378/EK378-1)*100))</f>
        <v>11.23595505617978</v>
      </c>
      <c r="EU378" s="221">
        <f>ROUND(EU326/EU374,2)</f>
        <v>1.01</v>
      </c>
      <c r="EV378" s="65">
        <f>IF(ISERROR(EU378/EM378),"NM",IF(OR(EU378/EM378&lt;0.5,EU378/EM378&gt;2),"NM",(EU378/EM378-1)*100))</f>
        <v>12.222222222222223</v>
      </c>
      <c r="EW378" s="221">
        <f>ROUND(EW326/EW374,2)</f>
        <v>0.98</v>
      </c>
      <c r="EX378" s="65" t="str">
        <f>IF(ISERROR(EW378/EO378),"NM",IF(OR(EW378/EO378&lt;0.5,EW378/EO378&gt;2),"NM",(EW378/EO378-1)*100))</f>
        <v>NM</v>
      </c>
      <c r="EY378" s="65"/>
      <c r="EZ378" s="317"/>
      <c r="FA378" s="59"/>
      <c r="FB378" s="221">
        <f>FB326/FB374</f>
        <v>0.88328692359373995</v>
      </c>
      <c r="FC378" s="63"/>
      <c r="FD378" s="221">
        <f>FD326/FD374</f>
        <v>1.0365873583542407</v>
      </c>
      <c r="FE378" s="65">
        <f>IF(ISERROR(FD378/FB378),"NM",IF(OR(FD378/FB378&lt;0.5,FD378/FB378&gt;2),"NM",(FD378/FB378-1)*100))</f>
        <v>17.35567805496121</v>
      </c>
      <c r="FF378" s="221">
        <f>C378+E378+G378+I378</f>
        <v>1.26</v>
      </c>
      <c r="FG378" s="65">
        <f>IF(ISERROR(FF378/FD378),"NM",IF(OR(FF378/FD378&lt;0.5,FF378/FD378&gt;2),"NM",(FF378/FD378-1)*100))</f>
        <v>21.552707530647975</v>
      </c>
      <c r="FH378" s="223">
        <f>ROUND(FH326/FH374,2)</f>
        <v>1.28</v>
      </c>
      <c r="FI378" s="65">
        <f>IF(ISERROR(FH378/FF378),"NM",IF(OR(FH378/FF378&lt;0.5,FH378/FF378&gt;2),"NM",(FH378/FF378-1)*100))</f>
        <v>1.5873015873015817</v>
      </c>
      <c r="FJ378" s="223">
        <f>ROUND(FJ326/FJ374,2)</f>
        <v>1.75</v>
      </c>
      <c r="FK378" s="65">
        <f>IF(ISERROR(FJ378/FH378),"NM",IF(OR(FJ378/FH378&lt;0.5,FJ378/FH378&gt;2),"NM",(FJ378/FH378-1)*100))</f>
        <v>36.71875</v>
      </c>
      <c r="FL378" s="223">
        <f>ROUND(FL326/FL374,2)</f>
        <v>1.73</v>
      </c>
      <c r="FM378" s="65">
        <f>IF(ISERROR(FL378/FJ378),"NM",IF(OR(FL378/FJ378&lt;0.5,FL378/FJ378&gt;2),"NM",(FL378/FJ378-1)*100))</f>
        <v>-1.1428571428571455</v>
      </c>
      <c r="FN378" s="223">
        <f>ROUND(FN326/FN374,2)</f>
        <v>2.4900000000000002</v>
      </c>
      <c r="FO378" s="65">
        <f>IF(ISERROR(FN378/FL378),"NM",IF(OR(FN378/FL378&lt;0.5,FN378/FL378&gt;2),"NM",(FN378/FL378-1)*100))</f>
        <v>43.930635838150309</v>
      </c>
      <c r="FP378" s="223">
        <f>ROUND(FP326/FP374,2)</f>
        <v>2.92</v>
      </c>
      <c r="FQ378" s="67">
        <f>IF(ISERROR(FP378/FN378),"NM",IF(OR(FP378/FN378&lt;0.5,FP378/FN378&gt;2),"NM",(FP378/FN378-1)*100))</f>
        <v>17.269076305220878</v>
      </c>
      <c r="FR378" s="223">
        <f>ROUND(FR326/FR374,2)</f>
        <v>2.95</v>
      </c>
      <c r="FS378" s="67">
        <f>IF(ISERROR(FR378/FP378),"NM",IF(OR(FR378/FP378&lt;0.5,FR378/FP378&gt;2),"NM",(FR378/FP378-1)*100))</f>
        <v>1.0273972602739878</v>
      </c>
      <c r="FT378" s="223">
        <f>ROUND(FT326/FT374,2)</f>
        <v>3.31</v>
      </c>
      <c r="FU378" s="65">
        <f>IF(ISERROR(FT378/FR378),"NM",IF(OR(FT378/FR378&lt;0.5,FT378/FR378&gt;2),"NM",(FT378/FR378-1)*100))</f>
        <v>12.20338983050846</v>
      </c>
      <c r="FV378" s="223">
        <f>ROUND(FV326/FV374,2)</f>
        <v>2.62</v>
      </c>
      <c r="FW378" s="65">
        <f>IF(ISERROR(FV378/FT378),"NM",IF(OR(FV378/FT378&lt;0.5,FV378/FT378&gt;2),"NM",(FV378/FT378-1)*100))</f>
        <v>-20.845921450151049</v>
      </c>
      <c r="FX378" s="223">
        <f>ROUND(FX326/FX374,2)</f>
        <v>3.19</v>
      </c>
      <c r="FY378" s="65">
        <f>IF(ISERROR(FX378/FV378),"NM",IF(OR(FX378/FV378&lt;0.5,FX378/FV378&gt;2),"NM",(FX378/FV378-1)*100))</f>
        <v>21.75572519083968</v>
      </c>
      <c r="FZ378" s="223">
        <f>ROUND(FZ326/FZ374,2)</f>
        <v>4.92</v>
      </c>
      <c r="GA378" s="65">
        <f>IF(ISERROR(FZ378/FX378),"NM",IF(OR(FZ378/FX378&lt;0.5,FZ378/FX378&gt;2),"NM",(FZ378/FX378-1)*100))</f>
        <v>54.231974921630098</v>
      </c>
      <c r="GB378" s="223">
        <f>ROUND(GB326/GB374,2)</f>
        <v>4.12</v>
      </c>
      <c r="GC378" s="65">
        <f>IF(ISERROR(GB378/FZ378),"NM",IF(OR(GB378/FZ378&lt;0.5,GB378/FZ378&gt;2),"NM",(GB378/FZ378-1)*100))</f>
        <v>-16.260162601626014</v>
      </c>
      <c r="GD378" s="223">
        <f>ROUND(GD326/GD374,2)</f>
        <v>3.05</v>
      </c>
      <c r="GE378" s="65">
        <f>IF(ISERROR(GD378/GB378),"NM",IF(OR(GD378/GB378&lt;0.5,GD378/GB378&gt;2),"NM",(GD378/GB378-1)*100))</f>
        <v>-25.970873786407779</v>
      </c>
      <c r="GF378" s="223">
        <f>ROUND(GF326/GF374,2)</f>
        <v>3.36</v>
      </c>
      <c r="GG378" s="65">
        <f>IF(ISERROR(GF378/GD378),"NM",IF(OR(GF378/GD378&lt;0.5,GF378/GD378&gt;2),"NM",(GF378/GD378-1)*100))</f>
        <v>10.163934426229515</v>
      </c>
      <c r="GH378" s="223">
        <f>ROUND(GH326/GH374,2)</f>
        <v>3.22</v>
      </c>
      <c r="GI378" s="65">
        <f>IF(ISERROR(GH378/GF378),"NM",IF(OR(GH378/GF378&lt;0.5,GH378/GF378&gt;2),"NM",(GH378/GF378-1)*100))</f>
        <v>-4.1666666666666519</v>
      </c>
      <c r="GJ378" s="223">
        <f>ROUND(GJ326/GJ374,2)</f>
        <v>2.87</v>
      </c>
      <c r="GK378" s="65">
        <f>IF(ISERROR(GJ378/GH378),"NM",IF(OR(GJ378/GH378&lt;0.5,GJ378/GH378&gt;2),"NM",(GJ378/GH378-1)*100))</f>
        <v>-10.869565217391308</v>
      </c>
      <c r="GL378" s="223">
        <f>ROUND(GL326/GL374,2)</f>
        <v>3.21</v>
      </c>
      <c r="GM378" s="65">
        <f>IF(ISERROR(GL378/GJ378),"NM",IF(OR(GL378/GJ378&lt;0.5,GL378/GJ378&gt;2),"NM",(GL378/GJ378-1)*100))</f>
        <v>11.846689895470375</v>
      </c>
      <c r="GN378" s="223">
        <f>ROUND(GN326/GN374,2)</f>
        <v>1.22</v>
      </c>
      <c r="GO378" s="65" t="str">
        <f>IF(ISERROR(GN378/GL378),"NM",IF(OR(GN378/GL378&lt;0.5,GN378/GL378&gt;2),"NM",(GN378/GL378-1)*100))</f>
        <v>NM</v>
      </c>
      <c r="GP378" s="223">
        <f>ROUND(GP326/GP374,2)</f>
        <v>3.96</v>
      </c>
      <c r="GQ378" s="65" t="str">
        <f>IF(ISERROR(GP378/GN378),"NM",IF(OR(GP378/GN378&lt;0.5,GP378/GN378&gt;2),"NM",(GP378/GN378-1)*100))</f>
        <v>NM</v>
      </c>
      <c r="GR378" s="221">
        <f>ROUND(GR326/GR374,2)</f>
        <v>4.12</v>
      </c>
      <c r="GS378" s="65">
        <f>IF(ISERROR(GR378/GP378),"NM",IF(OR(GR378/GP378&lt;0.5,GR378/GP378&gt;2),"NM",(GR378/GP378-1)*100))</f>
        <v>4.0404040404040442</v>
      </c>
      <c r="GT378" s="221">
        <f>ROUND(GT326/GT374,2)</f>
        <v>4.42</v>
      </c>
      <c r="GU378" s="65">
        <f>IF(ISERROR(GT378/GR378),"NM",IF(OR(GT378/GR378&lt;0.5,GT378/GR378&gt;2),"NM",(GT378/GR378-1)*100))</f>
        <v>7.2815533980582492</v>
      </c>
      <c r="GV378" s="221">
        <f>ROUND(GV326/GV374,2)</f>
        <v>4.71</v>
      </c>
      <c r="GW378" s="65">
        <f>IF(ISERROR(GV378/GT378),"NM",IF(OR(GV378/GT378&lt;0.5,GV378/GT378&gt;2),"NM",(GV378/GT378-1)*100))</f>
        <v>6.5610859728506776</v>
      </c>
      <c r="GX378" s="221">
        <f>ROUND(GX326/GX374,2)</f>
        <v>5.01</v>
      </c>
      <c r="GY378" s="65">
        <f>IF(ISERROR(GX378/GV378),"NM",IF(OR(GX378/GV378&lt;0.5,GX378/GV378&gt;2),"NM",(GX378/GV378-1)*100))</f>
        <v>6.3694267515923553</v>
      </c>
      <c r="GZ378" s="67">
        <f t="shared" si="1348"/>
        <v>32.646433974827737</v>
      </c>
      <c r="HA378" s="280"/>
      <c r="HB378" s="57"/>
      <c r="HC378"/>
      <c r="HD378"/>
      <c r="HE378"/>
      <c r="HF378"/>
      <c r="HG378"/>
      <c r="HH378"/>
    </row>
    <row r="379" spans="1:216" s="2" customFormat="1" ht="13.5" customHeight="1" x14ac:dyDescent="0.2">
      <c r="A379" s="4"/>
      <c r="B379" s="54"/>
      <c r="C379" s="57"/>
      <c r="D379" s="63"/>
      <c r="E379" s="57"/>
      <c r="F379" s="63"/>
      <c r="G379" s="57"/>
      <c r="H379" s="63"/>
      <c r="I379" s="57"/>
      <c r="J379" s="63"/>
      <c r="K379" s="57"/>
      <c r="L379" s="63"/>
      <c r="M379" s="57"/>
      <c r="N379" s="63"/>
      <c r="O379" s="57"/>
      <c r="P379" s="63"/>
      <c r="Q379" s="57"/>
      <c r="R379" s="63"/>
      <c r="S379" s="57"/>
      <c r="T379" s="63"/>
      <c r="U379" s="57"/>
      <c r="V379" s="63"/>
      <c r="W379" s="57"/>
      <c r="X379" s="63"/>
      <c r="Y379" s="57"/>
      <c r="Z379" s="63"/>
      <c r="AA379" s="57"/>
      <c r="AB379" s="63"/>
      <c r="AC379" s="57"/>
      <c r="AD379" s="63"/>
      <c r="AE379" s="57"/>
      <c r="AF379" s="63"/>
      <c r="AG379" s="57"/>
      <c r="AH379" s="63"/>
      <c r="AI379" s="55"/>
      <c r="AJ379" s="63"/>
      <c r="AK379" s="57"/>
      <c r="AL379" s="63"/>
      <c r="AM379" s="57"/>
      <c r="AN379" s="63"/>
      <c r="AO379" s="59"/>
      <c r="AP379" s="63"/>
      <c r="AQ379" s="59"/>
      <c r="AR379" s="63"/>
      <c r="AS379" s="59"/>
      <c r="AT379" s="63"/>
      <c r="AU379" s="59"/>
      <c r="AV379" s="63"/>
      <c r="AW379" s="59"/>
      <c r="AX379" s="63"/>
      <c r="AY379" s="59"/>
      <c r="AZ379" s="65"/>
      <c r="BA379" s="59"/>
      <c r="BB379" s="65"/>
      <c r="BC379" s="59"/>
      <c r="BD379" s="65"/>
      <c r="BE379" s="59"/>
      <c r="BF379" s="65"/>
      <c r="BG379" s="59"/>
      <c r="BH379" s="65"/>
      <c r="BI379" s="59"/>
      <c r="BJ379" s="65"/>
      <c r="BK379" s="59"/>
      <c r="BL379" s="65"/>
      <c r="BM379" s="59"/>
      <c r="BN379" s="65"/>
      <c r="BO379" s="59"/>
      <c r="BP379" s="65"/>
      <c r="BQ379" s="59"/>
      <c r="BR379" s="65"/>
      <c r="BS379" s="59"/>
      <c r="BT379" s="65"/>
      <c r="BU379" s="59"/>
      <c r="BV379" s="65"/>
      <c r="BW379" s="59"/>
      <c r="BX379" s="65"/>
      <c r="BY379" s="59"/>
      <c r="BZ379" s="65"/>
      <c r="CA379" s="59"/>
      <c r="CB379" s="65"/>
      <c r="CC379" s="59"/>
      <c r="CD379" s="65"/>
      <c r="CE379" s="59"/>
      <c r="CF379" s="65"/>
      <c r="CG379" s="59"/>
      <c r="CH379" s="65"/>
      <c r="CI379" s="59"/>
      <c r="CJ379" s="65"/>
      <c r="CK379" s="59"/>
      <c r="CL379" s="65"/>
      <c r="CM379" s="59"/>
      <c r="CN379" s="65"/>
      <c r="CO379" s="59"/>
      <c r="CP379" s="65"/>
      <c r="CQ379" s="59"/>
      <c r="CR379" s="65"/>
      <c r="CS379" s="59"/>
      <c r="CT379" s="65"/>
      <c r="CU379" s="59"/>
      <c r="CV379" s="65"/>
      <c r="CW379" s="59"/>
      <c r="CX379" s="65"/>
      <c r="CY379" s="59"/>
      <c r="CZ379" s="65"/>
      <c r="DA379" s="59"/>
      <c r="DB379" s="65"/>
      <c r="DC379" s="59"/>
      <c r="DD379" s="65"/>
      <c r="DE379" s="59"/>
      <c r="DF379" s="65"/>
      <c r="DG379" s="59"/>
      <c r="DH379" s="65"/>
      <c r="DI379" s="59"/>
      <c r="DJ379" s="65"/>
      <c r="DK379" s="59"/>
      <c r="DL379" s="65"/>
      <c r="DM379" s="59"/>
      <c r="DN379" s="65"/>
      <c r="DO379" s="59"/>
      <c r="DP379" s="65"/>
      <c r="DQ379" s="59"/>
      <c r="DR379" s="65"/>
      <c r="DS379" s="59"/>
      <c r="DT379" s="65"/>
      <c r="DU379" s="59"/>
      <c r="DV379" s="65"/>
      <c r="DW379" s="109"/>
      <c r="DX379" s="65"/>
      <c r="DY379" s="59"/>
      <c r="DZ379" s="65"/>
      <c r="EA379" s="59"/>
      <c r="EB379" s="65"/>
      <c r="EC379" s="59"/>
      <c r="ED379" s="65"/>
      <c r="EE379" s="109"/>
      <c r="EF379" s="65"/>
      <c r="EG379" s="109"/>
      <c r="EH379" s="65"/>
      <c r="EI379" s="109"/>
      <c r="EJ379" s="65"/>
      <c r="EK379" s="109"/>
      <c r="EL379" s="65"/>
      <c r="EM379" s="109"/>
      <c r="EN379" s="65"/>
      <c r="EO379" s="109"/>
      <c r="EP379" s="65"/>
      <c r="EQ379" s="59"/>
      <c r="ER379" s="65"/>
      <c r="ES379" s="59"/>
      <c r="ET379" s="65"/>
      <c r="EU379" s="59"/>
      <c r="EV379" s="65"/>
      <c r="EW379" s="59"/>
      <c r="EX379" s="65"/>
      <c r="EY379" s="65"/>
      <c r="EZ379" s="317"/>
      <c r="FA379" s="59"/>
      <c r="FB379" s="57"/>
      <c r="FC379" s="63"/>
      <c r="FD379" s="57"/>
      <c r="FE379" s="65"/>
      <c r="FF379" s="57"/>
      <c r="FG379" s="65"/>
      <c r="FH379" s="57"/>
      <c r="FI379" s="65"/>
      <c r="FJ379" s="57"/>
      <c r="FK379" s="65"/>
      <c r="FL379" s="57"/>
      <c r="FM379" s="65"/>
      <c r="FN379" s="57"/>
      <c r="FO379" s="65"/>
      <c r="FP379" s="59"/>
      <c r="FQ379" s="67"/>
      <c r="FR379" s="72"/>
      <c r="FS379" s="67"/>
      <c r="FT379" s="72"/>
      <c r="FU379" s="65"/>
      <c r="FV379" s="75"/>
      <c r="FW379" s="65"/>
      <c r="FX379" s="75"/>
      <c r="FY379" s="65"/>
      <c r="FZ379" s="75"/>
      <c r="GA379" s="65"/>
      <c r="GB379" s="75"/>
      <c r="GC379" s="65"/>
      <c r="GD379" s="75"/>
      <c r="GE379" s="65"/>
      <c r="GF379" s="75"/>
      <c r="GG379" s="65"/>
      <c r="GH379" s="75"/>
      <c r="GI379" s="65"/>
      <c r="GJ379" s="75"/>
      <c r="GK379" s="65"/>
      <c r="GL379" s="75"/>
      <c r="GM379" s="65"/>
      <c r="GN379" s="75"/>
      <c r="GO379" s="65"/>
      <c r="GP379" s="75"/>
      <c r="GQ379" s="65"/>
      <c r="GR379" s="57"/>
      <c r="GS379" s="65"/>
      <c r="GT379" s="57"/>
      <c r="GU379" s="65"/>
      <c r="GV379" s="57"/>
      <c r="GW379" s="65"/>
      <c r="GX379" s="57"/>
      <c r="GY379" s="65"/>
      <c r="GZ379" s="67" t="str">
        <f t="shared" si="1348"/>
        <v/>
      </c>
      <c r="HA379" s="279"/>
      <c r="HB379" s="57"/>
      <c r="HC379"/>
      <c r="HD379"/>
      <c r="HE379"/>
      <c r="HF379"/>
      <c r="HG379"/>
      <c r="HH379"/>
    </row>
    <row r="380" spans="1:216" s="2" customFormat="1" ht="13.5" customHeight="1" x14ac:dyDescent="0.2">
      <c r="A380" s="4"/>
      <c r="B380" s="54" t="s">
        <v>120</v>
      </c>
      <c r="C380" s="153">
        <f>-0.02/2</f>
        <v>-0.01</v>
      </c>
      <c r="D380" s="63"/>
      <c r="E380" s="153">
        <f>-0.03/2</f>
        <v>-1.4999999999999999E-2</v>
      </c>
      <c r="F380" s="63"/>
      <c r="G380" s="153">
        <f>0/2</f>
        <v>0</v>
      </c>
      <c r="H380" s="63"/>
      <c r="I380" s="153">
        <f>0/2</f>
        <v>0</v>
      </c>
      <c r="J380" s="63"/>
      <c r="K380" s="153">
        <v>-0.01</v>
      </c>
      <c r="L380" s="63">
        <f>IF(ISERROR(K380/C380),"NM",IF(OR(K380/C380&lt;0.5,K380/C380&gt;2),"NM",(K380/C380-1)*100))</f>
        <v>0</v>
      </c>
      <c r="M380" s="153">
        <v>-0.02</v>
      </c>
      <c r="N380" s="63">
        <f>IF(ISERROR(M380/E380),"NM",IF(OR(M380/E380&lt;0.5,M380/E380&gt;2),"NM",(M380/E380-1)*100))</f>
        <v>33.33333333333335</v>
      </c>
      <c r="O380" s="153">
        <v>-0.02</v>
      </c>
      <c r="P380" s="63" t="str">
        <f>IF(ISERROR(O380/G380),"NM",IF(OR(O380/G380&lt;0.5,O380/G380&gt;2),"NM",(O380/G380-1)*100))</f>
        <v>NM</v>
      </c>
      <c r="Q380" s="153">
        <v>-0.02</v>
      </c>
      <c r="R380" s="63" t="str">
        <f>IF(ISERROR(Q380/I380),"NM",IF(OR(Q380/I380&lt;0.5,Q380/I380&gt;2),"NM",(Q380/I380-1)*100))</f>
        <v>NM</v>
      </c>
      <c r="S380" s="153">
        <v>-0.02</v>
      </c>
      <c r="T380" s="63">
        <f>IF(ISERROR(S380/K380),"NM",IF(OR(S380/K380&lt;0.5,S380/K380&gt;2),"NM",(S380/K380-1)*100))</f>
        <v>100</v>
      </c>
      <c r="U380" s="153">
        <v>-0.01</v>
      </c>
      <c r="V380" s="63">
        <f>IF(ISERROR(U380/M380),"NM",IF(OR(U380/M380&lt;0.5,U380/M380&gt;2),"NM",(U380/M380-1)*100))</f>
        <v>-50</v>
      </c>
      <c r="W380" s="153">
        <v>0.01</v>
      </c>
      <c r="X380" s="63" t="str">
        <f>IF(ISERROR(W380/O380),"NM",IF(OR(W380/O380&lt;0.5,W380/O380&gt;2),"NM",(W380/O380-1)*100))</f>
        <v>NM</v>
      </c>
      <c r="Y380" s="121">
        <v>0</v>
      </c>
      <c r="Z380" s="63" t="str">
        <f>IF(ISERROR(Y380/Q380),"NM",IF(OR(Y380/Q380&lt;0.5,Y380/Q380&gt;2),"NM",(Y380/Q380-1)*100))</f>
        <v>NM</v>
      </c>
      <c r="AA380" s="121">
        <v>-0.02</v>
      </c>
      <c r="AB380" s="63">
        <f>IF(ISERROR(AA380/S380),"NM",IF(OR(AA380/S380&lt;0.5,AA380/S380&gt;2),"NM",(AA380/S380-1)*100))</f>
        <v>0</v>
      </c>
      <c r="AC380" s="121">
        <v>-0.02</v>
      </c>
      <c r="AD380" s="63">
        <f>IF(ISERROR(AC380/U380),"NM",IF(OR(AC380/U380&lt;0.5,AC380/U380&gt;2),"NM",(AC380/U380-1)*100))</f>
        <v>100</v>
      </c>
      <c r="AE380" s="153">
        <v>0</v>
      </c>
      <c r="AF380" s="63" t="str">
        <f>IF(ISERROR(AE380/W380),"NM",IF(OR(AE380/W380&lt;0.5,AE380/W380&gt;2),"NM",(AE380/W380-1)*100))</f>
        <v>NM</v>
      </c>
      <c r="AG380" s="121">
        <v>-0.02</v>
      </c>
      <c r="AH380" s="63" t="str">
        <f>IF(ISERROR(AG380/Y380),"NM",IF(OR(AG380/Y380&lt;0.5,AG380/Y380&gt;2),"NM",(AG380/Y380-1)*100))</f>
        <v>NM</v>
      </c>
      <c r="AI380" s="122">
        <v>-0.03</v>
      </c>
      <c r="AJ380" s="63">
        <f>IF(ISERROR(AI380/AA380),"NM",IF(OR(AI380/AA380&lt;0.5,AI380/AA380&gt;2),"NM",(AI380/AA380-1)*100))</f>
        <v>50</v>
      </c>
      <c r="AK380" s="121">
        <v>-0.02</v>
      </c>
      <c r="AL380" s="63">
        <f>IF(ISERROR(AK380/AC380),"NM",IF(OR(AK380/AC380&lt;0.5,AK380/AC380&gt;2),"NM",(AK380/AC380-1)*100))</f>
        <v>0</v>
      </c>
      <c r="AM380" s="153">
        <v>-0.02</v>
      </c>
      <c r="AN380" s="63" t="str">
        <f>IF(ISERROR(AM380/AE380),"NM",IF(OR(AM380/AE380&lt;0.5,AM380/AE380&gt;2),"NM",(AM380/AE380-1)*100))</f>
        <v>NM</v>
      </c>
      <c r="AO380" s="121">
        <v>-0.01</v>
      </c>
      <c r="AP380" s="63">
        <f>IF(ISERROR(AO380/AG380),"NM",IF(OR(AO380/AG380&lt;0.5,AO380/AG380&gt;2),"NM",(AO380/AG380-1)*100))</f>
        <v>-50</v>
      </c>
      <c r="AQ380" s="121">
        <v>-0.01</v>
      </c>
      <c r="AR380" s="63" t="str">
        <f>IF(ISERROR(AQ380/AI380),"NM",IF(OR(AQ380/AI380&lt;0.5,AQ380/AI380&gt;2),"NM",(AQ380/AI380-1)*100))</f>
        <v>NM</v>
      </c>
      <c r="AS380" s="121">
        <v>-0.01</v>
      </c>
      <c r="AT380" s="63">
        <f>IF(ISERROR(AS380/AK380),"NM",IF(OR(AS380/AK380&lt;0.5,AS380/AK380&gt;2),"NM",(AS380/AK380-1)*100))</f>
        <v>-50</v>
      </c>
      <c r="AU380" s="121">
        <v>0</v>
      </c>
      <c r="AV380" s="63" t="str">
        <f>IF(ISERROR(AU380/AM380),"NM",IF(OR(AU380/AM380&lt;0.5,AU380/AM380&gt;2),"NM",(AU380/AM380-1)*100))</f>
        <v>NM</v>
      </c>
      <c r="AW380" s="121">
        <v>-0.03</v>
      </c>
      <c r="AX380" s="63" t="str">
        <f>IF(ISERROR(AW380/AO380),"NM",IF(OR(AW380/AO380&lt;0.5,AW380/AO380&gt;2),"NM",(AW380/AO380-1)*100))</f>
        <v>NM</v>
      </c>
      <c r="AY380" s="121">
        <v>-0.04</v>
      </c>
      <c r="AZ380" s="65" t="str">
        <f>IF(ISERROR(AY380/AQ380),"NM",IF(OR(AY380/AQ380&lt;0.5,AY380/AQ380&gt;2),"NM",(AY380/AQ380-1)*100))</f>
        <v>NM</v>
      </c>
      <c r="BA380" s="121">
        <v>-0.02</v>
      </c>
      <c r="BB380" s="65">
        <f>IF(ISERROR(BA380/AS380),"NM",IF(OR(BA380/AS380&lt;0.5,BA380/AS380&gt;2),"NM",(BA380/AS380-1)*100))</f>
        <v>100</v>
      </c>
      <c r="BC380" s="121">
        <v>-0.02</v>
      </c>
      <c r="BD380" s="65" t="str">
        <f>IF(ISERROR(BC380/AU380),"NM",IF(OR(BC380/AU380&lt;0.5,BC380/AU380&gt;2),"NM",(BC380/AU380-1)*100))</f>
        <v>NM</v>
      </c>
      <c r="BE380" s="121">
        <v>0</v>
      </c>
      <c r="BF380" s="65" t="str">
        <f>IF(ISERROR(BE380/AW380),"NM",IF(OR(BE380/AW380&lt;0.5,BE380/AW380&gt;2),"NM",(BE380/AW380-1)*100))</f>
        <v>NM</v>
      </c>
      <c r="BG380" s="121">
        <v>0.01</v>
      </c>
      <c r="BH380" s="65" t="str">
        <f>IF(ISERROR(BG380/AY380),"NM",IF(OR(BG380/AY380&lt;0.5,BG380/AY380&gt;2),"NM",(BG380/AY380-1)*100))</f>
        <v>NM</v>
      </c>
      <c r="BI380" s="121">
        <v>0.02</v>
      </c>
      <c r="BJ380" s="65" t="str">
        <f>IF(ISERROR(BI380/BA380),"NM",IF(OR(BI380/BA380&lt;0.5,BI380/BA380&gt;2),"NM",(BI380/BA380-1)*100))</f>
        <v>NM</v>
      </c>
      <c r="BK380" s="121">
        <v>0</v>
      </c>
      <c r="BL380" s="65" t="str">
        <f>IF(ISERROR(BK380/BC380),"NM",IF(OR(BK380/BC380&lt;0.5,BK380/BC380&gt;2),"NM",(BK380/BC380-1)*100))</f>
        <v>NM</v>
      </c>
      <c r="BM380" s="121">
        <v>-0.01</v>
      </c>
      <c r="BN380" s="65" t="str">
        <f>IF(ISERROR(BM380/BE380),"NM",IF(OR(BM380/BE380&lt;0.5,BM380/BE380&gt;2),"NM",(BM380/BE380-1)*100))</f>
        <v>NM</v>
      </c>
      <c r="BO380" s="121">
        <v>-0.05</v>
      </c>
      <c r="BP380" s="65" t="str">
        <f>IF(ISERROR(BO380/BG380),"NM",IF(OR(BO380/BG380&lt;0.5,BO380/BG380&gt;2),"NM",(BO380/BG380-1)*100))</f>
        <v>NM</v>
      </c>
      <c r="BQ380" s="121">
        <v>-0.08</v>
      </c>
      <c r="BR380" s="65" t="str">
        <f>IF(ISERROR(BQ380/BI380),"NM",IF(OR(BQ380/BI380&lt;0.5,BQ380/BI380&gt;2),"NM",(BQ380/BI380-1)*100))</f>
        <v>NM</v>
      </c>
      <c r="BS380" s="121">
        <v>-0.04</v>
      </c>
      <c r="BT380" s="65" t="str">
        <f>IF(ISERROR(BS380/BK380),"NM",IF(OR(BS380/BK380&lt;0.5,BS380/BK380&gt;2),"NM",(BS380/BK380-1)*100))</f>
        <v>NM</v>
      </c>
      <c r="BU380" s="121">
        <v>-7.0000000000000007E-2</v>
      </c>
      <c r="BV380" s="65" t="str">
        <f>IF(ISERROR(BU380/BM380),"NM",IF(OR(BU380/BM380&lt;0.5,BU380/BM380&gt;2),"NM",(BU380/BM380-1)*100))</f>
        <v>NM</v>
      </c>
      <c r="BW380" s="121">
        <v>-0.09</v>
      </c>
      <c r="BX380" s="65">
        <f>IF(ISERROR(BW380/BO380),"NM",IF(OR(BW380/BO380&lt;0.5,BW380/BO380&gt;2),"NM",(BW380/BO380-1)*100))</f>
        <v>79.999999999999986</v>
      </c>
      <c r="BY380" s="121">
        <v>-0.05</v>
      </c>
      <c r="BZ380" s="65">
        <f>IF(ISERROR(BY380/BQ380),"NM",IF(OR(BY380/BQ380&lt;0.5,BY380/BQ380&gt;2),"NM",(BY380/BQ380-1)*100))</f>
        <v>-37.5</v>
      </c>
      <c r="CA380" s="121">
        <v>-0.09</v>
      </c>
      <c r="CB380" s="65" t="str">
        <f>IF(ISERROR(CA380/BS380),"NM",IF(OR(CA380/BS380&lt;0.5,CA380/BS380&gt;2),"NM",(CA380/BS380-1)*100))</f>
        <v>NM</v>
      </c>
      <c r="CC380" s="121">
        <v>-0.03</v>
      </c>
      <c r="CD380" s="65" t="str">
        <f>IF(ISERROR(CC380/BU380),"NM",IF(OR(CC380/BU380&lt;0.5,CC380/BU380&gt;2),"NM",(CC380/BU380-1)*100))</f>
        <v>NM</v>
      </c>
      <c r="CE380" s="121">
        <v>-4.4999999999999998E-2</v>
      </c>
      <c r="CF380" s="65">
        <f>IF(ISERROR(CE380/BW380),"NM",IF(OR(CE380/BW380&lt;0.5,CE380/BW380&gt;2),"NM",(CE380/BW380-1)*100))</f>
        <v>-50</v>
      </c>
      <c r="CG380" s="121">
        <v>-0.02</v>
      </c>
      <c r="CH380" s="65" t="str">
        <f>IF(ISERROR(CG380/BY380),"NM",IF(OR(CG380/BY380&lt;0.5,CG380/BY380&gt;2),"NM",(CG380/BY380-1)*100))</f>
        <v>NM</v>
      </c>
      <c r="CI380" s="121">
        <v>-6.5000000000000002E-2</v>
      </c>
      <c r="CJ380" s="65">
        <f>IF(ISERROR(CI380/CA380),"NM",IF(OR(CI380/CA380&lt;0.5,CI380/CA380&gt;2),"NM",(CI380/CA380-1)*100))</f>
        <v>-27.777777777777768</v>
      </c>
      <c r="CK380" s="121">
        <v>-0.06</v>
      </c>
      <c r="CL380" s="65">
        <f>IF(ISERROR(CK380/CC380),"NM",IF(OR(CK380/CC380&lt;0.5,CK380/CC380&gt;2),"NM",(CK380/CC380-1)*100))</f>
        <v>100</v>
      </c>
      <c r="CM380" s="121">
        <v>-0.1</v>
      </c>
      <c r="CN380" s="65" t="str">
        <f>IF(ISERROR(CM380/CE380),"NM",IF(OR(CM380/CE380&lt;0.5,CM380/CE380&gt;2),"NM",(CM380/CE380-1)*100))</f>
        <v>NM</v>
      </c>
      <c r="CO380" s="121">
        <v>-0.11</v>
      </c>
      <c r="CP380" s="65" t="str">
        <f>IF(ISERROR(CO380/CG380),"NM",IF(OR(CO380/CG380&lt;0.5,CO380/CG380&gt;2),"NM",(CO380/CG380-1)*100))</f>
        <v>NM</v>
      </c>
      <c r="CQ380" s="121">
        <v>-0.09</v>
      </c>
      <c r="CR380" s="65">
        <f>IF(ISERROR(CQ380/CI380),"NM",IF(OR(CQ380/CI380&lt;0.5,CQ380/CI380&gt;2),"NM",(CQ380/CI380-1)*100))</f>
        <v>38.46153846153846</v>
      </c>
      <c r="CS380" s="121">
        <v>-0.06</v>
      </c>
      <c r="CT380" s="65">
        <f>IF(ISERROR(CS380/CK380),"NM",IF(OR(CS380/CK380&lt;0.5,CS380/CK380&gt;2),"NM",(CS380/CK380-1)*100))</f>
        <v>0</v>
      </c>
      <c r="CU380" s="121">
        <v>-0.04</v>
      </c>
      <c r="CV380" s="65" t="str">
        <f>IF(ISERROR(CU380/CM380),"NM",IF(OR(CU380/CM380&lt;0.5,CU380/CM380&gt;2),"NM",(CU380/CM380-1)*100))</f>
        <v>NM</v>
      </c>
      <c r="CW380" s="121">
        <v>-0.01</v>
      </c>
      <c r="CX380" s="65" t="str">
        <f>IF(ISERROR(CW380/CO380),"NM",IF(OR(CW380/CO380&lt;0.5,CW380/CO380&gt;2),"NM",(CW380/CO380-1)*100))</f>
        <v>NM</v>
      </c>
      <c r="CY380" s="121">
        <v>0</v>
      </c>
      <c r="CZ380" s="65" t="str">
        <f>IF(ISERROR(CY380/CQ380),"NM",IF(OR(CY380/CQ380&lt;0.5,CY380/CQ380&gt;2),"NM",(CY380/CQ380-1)*100))</f>
        <v>NM</v>
      </c>
      <c r="DA380" s="121">
        <v>0.04</v>
      </c>
      <c r="DB380" s="65" t="str">
        <f>IF(ISERROR(DA380/CS380),"NM",IF(OR(DA380/CS380&lt;0.5,DA380/CS380&gt;2),"NM",(DA380/CS380-1)*100))</f>
        <v>NM</v>
      </c>
      <c r="DC380" s="121">
        <v>0.15</v>
      </c>
      <c r="DD380" s="65" t="str">
        <f>IF(ISERROR(DC380/CU380),"NM",IF(OR(DC380/CU380&lt;0.5,DC380/CU380&gt;2),"NM",(DC380/CU380-1)*100))</f>
        <v>NM</v>
      </c>
      <c r="DE380" s="121">
        <v>0.22</v>
      </c>
      <c r="DF380" s="65" t="str">
        <f>IF(ISERROR(DE380/CW380),"NM",IF(OR(DE380/CW380&lt;0.5,DE380/CW380&gt;2),"NM",(DE380/CW380-1)*100))</f>
        <v>NM</v>
      </c>
      <c r="DG380" s="121">
        <v>0.21</v>
      </c>
      <c r="DH380" s="65" t="str">
        <f>IF(ISERROR(DG380/CY380),"NM",IF(OR(DG380/CY380&lt;0.5,DG380/CY380&gt;2),"NM",(DG380/CY380-1)*100))</f>
        <v>NM</v>
      </c>
      <c r="DI380" s="121">
        <v>0.18</v>
      </c>
      <c r="DJ380" s="65" t="str">
        <f>IF(ISERROR(DI380/DA380),"NM",IF(OR(DI380/DA380&lt;0.5,DI380/DA380&gt;2),"NM",(DI380/DA380-1)*100))</f>
        <v>NM</v>
      </c>
      <c r="DK380" s="121">
        <v>0.1</v>
      </c>
      <c r="DL380" s="134">
        <f>IF(ISERROR(DK380/DC380),"NM",IF(OR(DK380/DC380&lt;0.5,DK380/DC380&gt;2),"NM",(DK380/DC380-1)*100))</f>
        <v>-33.333333333333329</v>
      </c>
      <c r="DM380" s="121">
        <v>0.03</v>
      </c>
      <c r="DN380" s="134" t="str">
        <f>IF(ISERROR(DM380/DE380),"NM",IF(OR(DM380/DE380&lt;0.5,DM380/DE380&gt;2),"NM",(DM380/DE380-1)*100))</f>
        <v>NM</v>
      </c>
      <c r="DO380" s="121">
        <v>0.04</v>
      </c>
      <c r="DP380" s="134" t="str">
        <f>IF(ISERROR(DO380/DG380),"NM",IF(OR(DO380/DG380&lt;0.5,DO380/DG380&gt;2),"NM",(DO380/DG380-1)*100))</f>
        <v>NM</v>
      </c>
      <c r="DQ380" s="121">
        <v>0.08</v>
      </c>
      <c r="DR380" s="134" t="str">
        <f>IF(ISERROR(DQ380/DI380),"NM",IF(OR(DQ380/DI380&lt;0.5,DQ380/DI380&gt;2),"NM",(DQ380/DI380-1)*100))</f>
        <v>NM</v>
      </c>
      <c r="DS380" s="121">
        <v>0.13</v>
      </c>
      <c r="DT380" s="134">
        <f>IF(ISERROR(DS380/DK380),"NM",IF(OR(DS380/DK380&lt;0.5,DS380/DK380&gt;2),"NM",(DS380/DK380-1)*100))</f>
        <v>30.000000000000004</v>
      </c>
      <c r="DU380" s="121">
        <v>0.14000000000000001</v>
      </c>
      <c r="DV380" s="134" t="str">
        <f>IF(ISERROR(DU380/DM380),"NM",IF(OR(DU380/DM380&lt;0.5,DU380/DM380&gt;2),"NM",(DU380/DM380-1)*100))</f>
        <v>NM</v>
      </c>
      <c r="DW380" s="121">
        <v>0.13</v>
      </c>
      <c r="DX380" s="134" t="str">
        <f>IF(ISERROR(DW380/DO380),"NM",IF(OR(DW380/DO380&lt;0.5,DW380/DO380&gt;2),"NM",(DW380/DO380-1)*100))</f>
        <v>NM</v>
      </c>
      <c r="DY380" s="121">
        <v>0.05</v>
      </c>
      <c r="DZ380" s="134">
        <f>IF(ISERROR(DY380/DQ380),"NM",IF(OR(DY380/DQ380&lt;0.5,DY380/DQ380&gt;2),"NM",(DY380/DQ380-1)*100))</f>
        <v>-37.5</v>
      </c>
      <c r="EA380" s="121">
        <v>-0.03</v>
      </c>
      <c r="EB380" s="134" t="str">
        <f>IF(ISERROR(EA380/DS380),"NM",IF(OR(EA380/DS380&lt;0.5,EA380/DS380&gt;2),"NM",(EA380/DS380-1)*100))</f>
        <v>NM</v>
      </c>
      <c r="EC380" s="121">
        <v>-0.09</v>
      </c>
      <c r="ED380" s="134" t="str">
        <f>IF(ISERROR(EC380/DU380),"NM",IF(OR(EC380/DU380&lt;0.5,EC380/DU380&gt;2),"NM",(EC380/DU380-1)*100))</f>
        <v>NM</v>
      </c>
      <c r="EE380" s="121">
        <v>-0.15</v>
      </c>
      <c r="EF380" s="134" t="str">
        <f>IF(ISERROR(EE380/DW380),"NM",IF(OR(EE380/DW380&lt;0.5,EE380/DW380&gt;2),"NM",(EE380/DW380-1)*100))</f>
        <v>NM</v>
      </c>
      <c r="EG380" s="121">
        <v>-0.08</v>
      </c>
      <c r="EH380" s="134" t="str">
        <f>IF(ISERROR(EG380/DY380),"NM",IF(OR(EG380/DY380&lt;0.5,EG380/DY380&gt;2),"NM",(EG380/DY380-1)*100))</f>
        <v>NM</v>
      </c>
      <c r="EI380" s="121">
        <v>-0.01</v>
      </c>
      <c r="EJ380" s="134" t="str">
        <f>IF(ISERROR(EI380/EA380),"NM",IF(OR(EI380/EA380&lt;0.5,EI380/EA380&gt;2),"NM",(EI380/EA380-1)*100))</f>
        <v>NM</v>
      </c>
      <c r="EK380" s="121">
        <v>-0.01</v>
      </c>
      <c r="EL380" s="134" t="str">
        <f>IF(ISERROR(EK380/EC380),"NM",IF(OR(EK380/EC380&lt;0.5,EK380/EC380&gt;2),"NM",(EK380/EC380-1)*100))</f>
        <v>NM</v>
      </c>
      <c r="EM380" s="121">
        <v>7.0000000000000007E-2</v>
      </c>
      <c r="EN380" s="134" t="str">
        <f>IF(ISERROR(EM380/EE380),"NM",IF(OR(EM380/EE380&lt;0.5,EM380/EE380&gt;2),"NM",(EM380/EE380-1)*100))</f>
        <v>NM</v>
      </c>
      <c r="EO380" s="121">
        <v>-0.03</v>
      </c>
      <c r="EP380" s="134" t="str">
        <f>IF(ISERROR(EO380/EG380),"NM",IF(OR(EO380/EG380&lt;0.5,EO380/EG380&gt;2),"NM",(EO380/EG380-1)*100))</f>
        <v>NM</v>
      </c>
      <c r="EQ380" s="121">
        <f>(EQ126-EI126)*0.03/4</f>
        <v>-3.9225000000000031E-2</v>
      </c>
      <c r="ER380" s="134" t="str">
        <f>IF(ISERROR(EQ380/EI380),"NM",IF(OR(EQ380/EI380&lt;0.5,EQ380/EI380&gt;2),"NM",(EQ380/EI380-1)*100))</f>
        <v>NM</v>
      </c>
      <c r="ES380" s="121">
        <f>(ES126-EK126)*0.03/4</f>
        <v>-3.5624999999999997E-2</v>
      </c>
      <c r="ET380" s="134" t="str">
        <f>IF(ISERROR(ES380/EK380),"NM",IF(OR(ES380/EK380&lt;0.5,ES380/EK380&gt;2),"NM",(ES380/EK380-1)*100))</f>
        <v>NM</v>
      </c>
      <c r="EU380" s="121">
        <f>(EU126-EM126)*0.03/4</f>
        <v>-3.5100000000000048E-2</v>
      </c>
      <c r="EV380" s="134" t="str">
        <f>IF(ISERROR(EU380/EM380),"NM",IF(OR(EU380/EM380&lt;0.5,EU380/EM380&gt;2),"NM",(EU380/EM380-1)*100))</f>
        <v>NM</v>
      </c>
      <c r="EW380" s="121">
        <f>(EW126-EO126)*0.03/4</f>
        <v>-4.9125000000000085E-2</v>
      </c>
      <c r="EX380" s="134">
        <f>IF(ISERROR(EW380/EO380),"NM",IF(OR(EW380/EO380&lt;0.5,EW380/EO380&gt;2),"NM",(EW380/EO380-1)*100))</f>
        <v>63.750000000000284</v>
      </c>
      <c r="EY380" s="134"/>
      <c r="EZ380" s="317"/>
      <c r="FA380" s="59"/>
      <c r="FB380" s="153">
        <f>-0.05/2</f>
        <v>-2.5000000000000001E-2</v>
      </c>
      <c r="FC380" s="63"/>
      <c r="FD380" s="153">
        <f>0.12/2</f>
        <v>0.06</v>
      </c>
      <c r="FE380" s="65" t="str">
        <f>IF(ISERROR(FD380/FB380),"NM",IF(OR(FD380/FB380&lt;0.5,FD380/FB380&gt;2),"NM",(FD380/FB380-1)*100))</f>
        <v>NM</v>
      </c>
      <c r="FF380" s="139">
        <f>C380+E380+G380+I380</f>
        <v>-2.5000000000000001E-2</v>
      </c>
      <c r="FG380" s="65" t="str">
        <f>IF(ISERROR(FF380/FD380),"NM",IF(OR(FF380/FD380&lt;0.5,FF380/FD380&gt;2),"NM",(FF380/FD380-1)*100))</f>
        <v>NM</v>
      </c>
      <c r="FH380" s="139">
        <f>K380+M380+O380+Q380</f>
        <v>-7.0000000000000007E-2</v>
      </c>
      <c r="FI380" s="65" t="str">
        <f>IF(ISERROR(FH380/FF380),"NM",IF(OR(FH380/FF380&lt;0.5,FH380/FF380&gt;2),"NM",(FH380/FF380-1)*100))</f>
        <v>NM</v>
      </c>
      <c r="FJ380" s="139">
        <f>S380+U380+W380+Y380</f>
        <v>-1.9999999999999997E-2</v>
      </c>
      <c r="FK380" s="65" t="str">
        <f>IF(ISERROR(FJ380/FH380),"NM",IF(OR(FJ380/FH380&lt;0.5,FJ380/FH380&gt;2),"NM",(FJ380/FH380-1)*100))</f>
        <v>NM</v>
      </c>
      <c r="FL380" s="139">
        <f>AA380+AC380+AE380+AG380</f>
        <v>-0.06</v>
      </c>
      <c r="FM380" s="65" t="str">
        <f>IF(ISERROR(FL380/FJ380),"NM",IF(OR(FL380/FJ380&lt;0.5,FL380/FJ380&gt;2),"NM",(FL380/FJ380-1)*100))</f>
        <v>NM</v>
      </c>
      <c r="FN380" s="139">
        <f>AI380+AK380+AM380+AO380</f>
        <v>-0.08</v>
      </c>
      <c r="FO380" s="65">
        <f>IF(ISERROR(FN380/FL380),"NM",IF(OR(FN380/FL380&lt;0.5,FN380/FL380&gt;2),"NM",(FN380/FL380-1)*100))</f>
        <v>33.33333333333335</v>
      </c>
      <c r="FP380" s="141">
        <f>AQ380+AS380+AU380+AW380</f>
        <v>-0.05</v>
      </c>
      <c r="FQ380" s="67">
        <f>IF(ISERROR(FP380/FN380),"NM",IF(OR(FP380/FN380&lt;0.5,FP380/FN380&gt;2),"NM",(FP380/FN380-1)*100))</f>
        <v>-37.5</v>
      </c>
      <c r="FR380" s="193">
        <f>AY380+BA380+BC380+BE380</f>
        <v>-0.08</v>
      </c>
      <c r="FS380" s="67">
        <f>IF(ISERROR(FR380/FP380),"NM",IF(OR(FR380/FP380&lt;0.5,FR380/FP380&gt;2),"NM",(FR380/FP380-1)*100))</f>
        <v>59.999999999999986</v>
      </c>
      <c r="FT380" s="193">
        <f>BG380+BI380+BK380+BM380</f>
        <v>1.9999999999999997E-2</v>
      </c>
      <c r="FU380" s="65" t="str">
        <f>IF(ISERROR(FT380/FR380),"NM",IF(OR(FT380/FR380&lt;0.5,FT380/FR380&gt;2),"NM",(FT380/FR380-1)*100))</f>
        <v>NM</v>
      </c>
      <c r="FV380" s="193">
        <f>BO380+BQ380+BS380+BU380</f>
        <v>-0.24000000000000002</v>
      </c>
      <c r="FW380" s="65" t="str">
        <f>IF(ISERROR(FV380/FT380),"NM",IF(OR(FV380/FT380&lt;0.5,FV380/FT380&gt;2),"NM",(FV380/FT380-1)*100))</f>
        <v>NM</v>
      </c>
      <c r="FX380" s="193">
        <f>BW380+BY380+CA380+CC380</f>
        <v>-0.26</v>
      </c>
      <c r="FY380" s="65">
        <f>IF(ISERROR(FX380/FV380),"NM",IF(OR(FX380/FV380&lt;0.5,FX380/FV380&gt;2),"NM",(FX380/FV380-1)*100))</f>
        <v>8.333333333333325</v>
      </c>
      <c r="FZ380" s="193">
        <f>CE380+CG380+CI380+CK380</f>
        <v>-0.19</v>
      </c>
      <c r="GA380" s="65">
        <f>IF(ISERROR(FZ380/FX380),"NM",IF(OR(FZ380/FX380&lt;0.5,FZ380/FX380&gt;2),"NM",(FZ380/FX380-1)*100))</f>
        <v>-26.923076923076927</v>
      </c>
      <c r="GB380" s="193">
        <f>((CM380*CM374)+(CO374*CO380)+(CQ374*CQ380)+(CS374*CS380))/GB374</f>
        <v>-0.36017487558916383</v>
      </c>
      <c r="GC380" s="65">
        <f>IF(ISERROR(GB380/FZ380),"NM",IF(OR(GB380/FZ380&lt;0.5,GB380/FZ380&gt;2),"NM",(GB380/FZ380-1)*100))</f>
        <v>89.565723994296746</v>
      </c>
      <c r="GD380" s="193">
        <f>((CU380*CU374)+(CW380*CW374)+(CY374*CY380)+(DA374*DA380))/GD374</f>
        <v>-9.8353714570342601E-3</v>
      </c>
      <c r="GE380" s="65" t="str">
        <f>IF(ISERROR(GD380/GB380),"NM",IF(OR(GD380/GB380&lt;0.5,GD380/GB380&gt;2),"NM",(GD380/GB380-1)*100))</f>
        <v>NM</v>
      </c>
      <c r="GF380" s="193">
        <f>((DC380*DC374)+(DE380*DE374)+(DG374*DG380)+(DI374*DI380))/GF374</f>
        <v>0.75995520124940152</v>
      </c>
      <c r="GG380" s="65" t="str">
        <f>IF(ISERROR(GF380/GD380),"NM",IF(OR(GF380/GD380&lt;0.5,GF380/GD380&gt;2),"NM",(GF380/GD380-1)*100))</f>
        <v>NM</v>
      </c>
      <c r="GH380" s="193">
        <f>DK380+DM380+DO380+DQ380</f>
        <v>0.25</v>
      </c>
      <c r="GI380" s="65" t="str">
        <f>IF(ISERROR(GH380/GF380),"NM",IF(OR(GH380/GF380&lt;0.5,GH380/GF380&gt;2),"NM",(GH380/GF380-1)*100))</f>
        <v>NM</v>
      </c>
      <c r="GJ380" s="193">
        <f>DS380+DU380+DW380+DY380</f>
        <v>0.45</v>
      </c>
      <c r="GK380" s="65">
        <f>IF(ISERROR(GJ380/GH380),"NM",IF(OR(GJ380/GH380&lt;0.5,GJ380/GH380&gt;2),"NM",(GJ380/GH380-1)*100))</f>
        <v>80</v>
      </c>
      <c r="GL380" s="193">
        <f>EA380+EC380+EE380+EG380</f>
        <v>-0.35000000000000003</v>
      </c>
      <c r="GM380" s="65" t="str">
        <f>IF(ISERROR(GL380/GJ380),"NM",IF(OR(GL380/GJ380&lt;0.5,GL380/GJ380&gt;2),"NM",(GL380/GJ380-1)*100))</f>
        <v>NM</v>
      </c>
      <c r="GN380" s="193">
        <f>EI380+EK380+EM380+EO380</f>
        <v>2.0000000000000004E-2</v>
      </c>
      <c r="GO380" s="65" t="str">
        <f>IF(ISERROR(GN380/GL380),"NM",IF(OR(GN380/GL380&lt;0.5,GN380/GL380&gt;2),"NM",(GN380/GL380-1)*100))</f>
        <v>NM</v>
      </c>
      <c r="GP380" s="193">
        <f>EQ380+ES380+EU380+EW380</f>
        <v>-0.15907500000000016</v>
      </c>
      <c r="GQ380" s="65" t="str">
        <f>IF(ISERROR(GP380/GN380),"NM",IF(OR(GP380/GN380&lt;0.5,GP380/GN380&gt;2),"NM",(GP380/GN380-1)*100))</f>
        <v>NM</v>
      </c>
      <c r="GR380" s="121">
        <f>(GR126-GP126)*AVERAGE(0.024,0.029)</f>
        <v>-1.3117500000000122E-2</v>
      </c>
      <c r="GS380" s="65" t="str">
        <f>IF(ISERROR(GR380/GP380),"NM",IF(OR(GR380/GP380&lt;0.5,GR380/GP380&gt;2),"NM",(GR380/GP380-1)*100))</f>
        <v>NM</v>
      </c>
      <c r="GT380" s="121">
        <f>(GT126-GR126)*AVERAGE(0.024,0.029)</f>
        <v>0</v>
      </c>
      <c r="GU380" s="65" t="str">
        <f>IF(ISERROR(GT380/GR380),"NM",IF(OR(GT380/GR380&lt;0.5,GT380/GR380&gt;2),"NM",(GT380/GR380-1)*100))</f>
        <v>NM</v>
      </c>
      <c r="GV380" s="121">
        <f>(GV126-GT126)*AVERAGE(0.024,0.029)</f>
        <v>0</v>
      </c>
      <c r="GW380" s="65" t="str">
        <f>IF(ISERROR(GV380/GT380),"NM",IF(OR(GV380/GT380&lt;0.5,GV380/GT380&gt;2),"NM",(GV380/GT380-1)*100))</f>
        <v>NM</v>
      </c>
      <c r="GX380" s="121">
        <f>(GX126-GV126)*AVERAGE(0.024,0.029)</f>
        <v>0</v>
      </c>
      <c r="GY380" s="65" t="str">
        <f>IF(ISERROR(GX380/GV380),"NM",IF(OR(GX380/GV380&lt;0.5,GX380/GV380&gt;2),"NM",(GX380/GV380-1)*100))</f>
        <v>NM</v>
      </c>
      <c r="GZ380" s="67">
        <f t="shared" si="1348"/>
        <v>-100</v>
      </c>
      <c r="HA380" s="280"/>
      <c r="HB380" s="57"/>
      <c r="HC380"/>
      <c r="HD380"/>
      <c r="HE380"/>
      <c r="HF380"/>
      <c r="HG380"/>
      <c r="HH380"/>
    </row>
    <row r="381" spans="1:216" s="2" customFormat="1" ht="13.5" customHeight="1" x14ac:dyDescent="0.2">
      <c r="A381" s="4" t="s">
        <v>483</v>
      </c>
      <c r="B381" s="54" t="s">
        <v>424</v>
      </c>
      <c r="C381" s="139">
        <f>C377+C380</f>
        <v>0.28199922133540972</v>
      </c>
      <c r="D381" s="63"/>
      <c r="E381" s="139">
        <f>E377+E380</f>
        <v>0.28048766476649134</v>
      </c>
      <c r="F381" s="63"/>
      <c r="G381" s="139">
        <f>G377+G380</f>
        <v>0.31117283134212098</v>
      </c>
      <c r="H381" s="63"/>
      <c r="I381" s="139">
        <f>I377+I380</f>
        <v>0.30777235105100598</v>
      </c>
      <c r="J381" s="63"/>
      <c r="K381" s="139">
        <f>K377+K380</f>
        <v>0.31670871426277342</v>
      </c>
      <c r="L381" s="63">
        <f>IF(ISERROR(K381/C381),"NM",IF(OR(K381/C381&lt;0.5,K381/C381&gt;2),"NM",(K381/C381-1)*100))</f>
        <v>12.308364811433382</v>
      </c>
      <c r="M381" s="139">
        <f>M377+M380</f>
        <v>0.30829392878803896</v>
      </c>
      <c r="N381" s="63">
        <f>IF(ISERROR(M381/E381),"NM",IF(OR(M381/E381&lt;0.5,M381/E381&gt;2),"NM",(M381/E381-1)*100))</f>
        <v>9.9135425597758786</v>
      </c>
      <c r="O381" s="139">
        <f>O377+O380</f>
        <v>0.32306949255936551</v>
      </c>
      <c r="P381" s="63">
        <f>IF(ISERROR(O381/G381),"NM",IF(OR(O381/G381&lt;0.5,O381/G381&gt;2),"NM",(O381/G381-1)*100))</f>
        <v>3.8231683550048245</v>
      </c>
      <c r="Q381" s="139">
        <f>Q377+Q380</f>
        <v>0.32169227794226146</v>
      </c>
      <c r="R381" s="63">
        <f>IF(ISERROR(Q381/I381),"NM",IF(OR(Q381/I381&lt;0.5,Q381/I381&gt;2),"NM",(Q381/I381-1)*100))</f>
        <v>4.522799674408895</v>
      </c>
      <c r="S381" s="139">
        <f>S377+S380</f>
        <v>0.34251928243839536</v>
      </c>
      <c r="T381" s="63">
        <f>IF(ISERROR(S381/K381),"NM",IF(OR(S381/K381&lt;0.5,S381/K381&gt;2),"NM",(S381/K381-1)*100))</f>
        <v>8.1496236173049788</v>
      </c>
      <c r="U381" s="139">
        <f>U377+U380</f>
        <v>0.37141561840311477</v>
      </c>
      <c r="V381" s="63">
        <f>IF(ISERROR(U381/M381),"NM",IF(OR(U381/M381&lt;0.5,U381/M381&gt;2),"NM",(U381/M381-1)*100))</f>
        <v>20.474515947563088</v>
      </c>
      <c r="W381" s="139">
        <f>W377+W380</f>
        <v>0.4077965857687324</v>
      </c>
      <c r="X381" s="63">
        <f>IF(ISERROR(W381/O381),"NM",IF(OR(W381/O381&lt;0.5,W381/O381&gt;2),"NM",(W381/O381-1)*100))</f>
        <v>26.225655829696738</v>
      </c>
      <c r="Y381" s="139">
        <f>Y377+Y380</f>
        <v>0.41997962813749484</v>
      </c>
      <c r="Z381" s="63">
        <f>IF(ISERROR(Y381/Q381),"NM",IF(OR(Y381/Q381&lt;0.5,Y381/Q381&gt;2),"NM",(Y381/Q381-1)*100))</f>
        <v>30.553220246360514</v>
      </c>
      <c r="AA381" s="139">
        <f>AA377+AA380</f>
        <v>0.44447066360578702</v>
      </c>
      <c r="AB381" s="63">
        <f>IF(ISERROR(AA381/S381),"NM",IF(OR(AA381/S381&lt;0.5,AA381/S381&gt;2),"NM",(AA381/S381-1)*100))</f>
        <v>29.765150867302893</v>
      </c>
      <c r="AC381" s="139">
        <f>AC377+AC380</f>
        <v>0.4391429713820012</v>
      </c>
      <c r="AD381" s="63">
        <f>IF(ISERROR(AC381/U381),"NM",IF(OR(AC381/U381&lt;0.5,AC381/U381&gt;2),"NM",(AC381/U381-1)*100))</f>
        <v>18.234923256614046</v>
      </c>
      <c r="AE381" s="139">
        <f>AE377+AE380</f>
        <v>0.47005824885075553</v>
      </c>
      <c r="AF381" s="63">
        <f>IF(ISERROR(AE381/W381),"NM",IF(OR(AE381/W381&lt;0.5,AE381/W381&gt;2),"NM",(AE381/W381-1)*100))</f>
        <v>15.267823531345769</v>
      </c>
      <c r="AG381" s="139">
        <f>AG377+AG380</f>
        <v>0.48366018700787394</v>
      </c>
      <c r="AH381" s="63">
        <f>IF(ISERROR(AG381/Y381),"NM",IF(OR(AG381/Y381&lt;0.5,AG381/Y381&gt;2),"NM",(AG381/Y381-1)*100))</f>
        <v>15.162773288025067</v>
      </c>
      <c r="AI381" s="140">
        <f>AI377+AI380</f>
        <v>0.53801224595892982</v>
      </c>
      <c r="AJ381" s="63">
        <f>IF(ISERROR(AI381/AA381),"NM",IF(OR(AI381/AA381&lt;0.5,AI381/AA381&gt;2),"NM",(AI381/AA381-1)*100))</f>
        <v>21.045614483143325</v>
      </c>
      <c r="AK381" s="139">
        <f>AK377+AK380</f>
        <v>0.54192793419070784</v>
      </c>
      <c r="AL381" s="63">
        <f>IF(ISERROR(AK381/AC381),"NM",IF(OR(AK381/AC381&lt;0.5,AK381/AC381&gt;2),"NM",(AK381/AC381-1)*100))</f>
        <v>23.405808474000644</v>
      </c>
      <c r="AM381" s="139">
        <f>AM377+AM380</f>
        <v>0.5463568513662389</v>
      </c>
      <c r="AN381" s="63">
        <f>IF(ISERROR(AM381/AE381),"NM",IF(OR(AM381/AE381&lt;0.5,AM381/AE381&gt;2),"NM",(AM381/AE381-1)*100))</f>
        <v>16.231733556857186</v>
      </c>
      <c r="AO381" s="141">
        <f>AO377+AO380</f>
        <v>0.56395298420459572</v>
      </c>
      <c r="AP381" s="63">
        <f>IF(ISERROR(AO381/AG381),"NM",IF(OR(AO381/AG381&lt;0.5,AO381/AG381&gt;2),"NM",(AO381/AG381-1)*100))</f>
        <v>16.601076407269932</v>
      </c>
      <c r="AQ381" s="141">
        <f>AQ377+AQ380</f>
        <v>0.64757318200644221</v>
      </c>
      <c r="AR381" s="63">
        <f>IF(ISERROR(AQ381/AI381),"NM",IF(OR(AQ381/AI381&lt;0.5,AQ381/AI381&gt;2),"NM",(AQ381/AI381-1)*100))</f>
        <v>20.364022728188225</v>
      </c>
      <c r="AS381" s="141">
        <f>AS377+AS380</f>
        <v>0.63172975696946077</v>
      </c>
      <c r="AT381" s="63">
        <f>IF(ISERROR(AS381/AK381),"NM",IF(OR(AS381/AK381&lt;0.5,AS381/AK381&gt;2),"NM",(AS381/AK381-1)*100))</f>
        <v>16.570805288503742</v>
      </c>
      <c r="AU381" s="141">
        <f>AU377+AU380</f>
        <v>0.65638656240698734</v>
      </c>
      <c r="AV381" s="63">
        <f>IF(ISERROR(AU381/AM381),"NM",IF(OR(AU381/AM381&lt;0.5,AU381/AM381&gt;2),"NM",(AU381/AM381-1)*100))</f>
        <v>20.138799534700503</v>
      </c>
      <c r="AW381" s="141">
        <f>AW377+AW380</f>
        <v>0.55883505505014974</v>
      </c>
      <c r="AX381" s="63">
        <f>IF(ISERROR(AW381/AO381),"NM",IF(OR(AW381/AO381&lt;0.5,AW381/AO381&gt;2),"NM",(AW381/AO381-1)*100))</f>
        <v>-0.90750989848282781</v>
      </c>
      <c r="AY381" s="141">
        <f>AY377+AY380</f>
        <v>0.68040969213633673</v>
      </c>
      <c r="AZ381" s="65">
        <f>IF(ISERROR(AY381/AQ381),"NM",IF(OR(AY381/AQ381&lt;0.5,AY381/AQ381&gt;2),"NM",(AY381/AQ381-1)*100))</f>
        <v>5.0707025927407612</v>
      </c>
      <c r="BA381" s="141">
        <f>BA377+BA380</f>
        <v>0.72709012370699755</v>
      </c>
      <c r="BB381" s="65">
        <f>IF(ISERROR(BA381/AS381),"NM",IF(OR(BA381/AS381&lt;0.5,BA381/AS381&gt;2),"NM",(BA381/AS381-1)*100))</f>
        <v>15.095120292417485</v>
      </c>
      <c r="BC381" s="141">
        <f>BC377+BC380</f>
        <v>0.7046203229051885</v>
      </c>
      <c r="BD381" s="65">
        <f>IF(ISERROR(BC381/AU381),"NM",IF(OR(BC381/AU381&lt;0.5,BC381/AU381&gt;2),"NM",(BC381/AU381-1)*100))</f>
        <v>7.3483772003690495</v>
      </c>
      <c r="BE381" s="141">
        <f>BE377+BE380</f>
        <v>0.65989521906916648</v>
      </c>
      <c r="BF381" s="65">
        <f>IF(ISERROR(BE381/AW381),"NM",IF(OR(BE381/AW381&lt;0.5,BE381/AW381&gt;2),"NM",(BE381/AW381-1)*100))</f>
        <v>18.084077422442224</v>
      </c>
      <c r="BG381" s="141">
        <f>BG377+BG380</f>
        <v>0.82947738685373029</v>
      </c>
      <c r="BH381" s="65">
        <f>IF(ISERROR(BG381/AY381),"NM",IF(OR(BG381/AY381&lt;0.5,BG381/AY381&gt;2),"NM",(BG381/AY381-1)*100))</f>
        <v>21.908520181326896</v>
      </c>
      <c r="BI381" s="141">
        <f>BI377+BI380</f>
        <v>0.84350822597713204</v>
      </c>
      <c r="BJ381" s="65">
        <f>IF(ISERROR(BI381/BA381),"NM",IF(OR(BI381/BA381&lt;0.5,BI381/BA381&gt;2),"NM",(BI381/BA381-1)*100))</f>
        <v>16.01150923032597</v>
      </c>
      <c r="BK381" s="141">
        <f>BK377+BK380</f>
        <v>0.84615244136285328</v>
      </c>
      <c r="BL381" s="65">
        <f>IF(ISERROR(BK381/BC381),"NM",IF(OR(BK381/BC381&lt;0.5,BK381/BC381&gt;2),"NM",(BK381/BC381-1)*100))</f>
        <v>20.086295251053787</v>
      </c>
      <c r="BM381" s="141">
        <f>BM377+BM380</f>
        <v>0.76604420607833579</v>
      </c>
      <c r="BN381" s="65">
        <f>IF(ISERROR(BM381/BE381),"NM",IF(OR(BM381/BE381&lt;0.5,BM381/BE381&gt;2),"NM",(BM381/BE381-1)*100))</f>
        <v>16.085733604632058</v>
      </c>
      <c r="BO381" s="141">
        <f>BO377+BO380</f>
        <v>0.93056013723713249</v>
      </c>
      <c r="BP381" s="65">
        <f>IF(ISERROR(BO381/BG381),"NM",IF(OR(BO381/BG381&lt;0.5,BO381/BG381&gt;2),"NM",(BO381/BG381-1)*100))</f>
        <v>12.186317793040335</v>
      </c>
      <c r="BQ381" s="141">
        <f>BQ377+BQ380</f>
        <v>0.93283619090402403</v>
      </c>
      <c r="BR381" s="65">
        <f>IF(ISERROR(BQ381/BI381),"NM",IF(OR(BQ381/BI381&lt;0.5,BQ381/BI381&gt;2),"NM",(BQ381/BI381-1)*100))</f>
        <v>10.590052613110345</v>
      </c>
      <c r="BS381" s="141">
        <f>BS377+BS380</f>
        <v>0.98465964284599949</v>
      </c>
      <c r="BT381" s="65">
        <f>IF(ISERROR(BS381/BK381),"NM",IF(OR(BS381/BK381&lt;0.5,BS381/BK381&gt;2),"NM",(BS381/BK381-1)*100))</f>
        <v>16.369060078590557</v>
      </c>
      <c r="BU381" s="141">
        <f>BU377+BU380</f>
        <v>0.9065916524868971</v>
      </c>
      <c r="BV381" s="65">
        <f>IF(ISERROR(BU381/BM381),"NM",IF(OR(BU381/BM381&lt;0.5,BU381/BM381&gt;2),"NM",(BU381/BM381-1)*100))</f>
        <v>18.347171781126814</v>
      </c>
      <c r="BW381" s="141">
        <f>BW377+BW380</f>
        <v>1.1259304008288877</v>
      </c>
      <c r="BX381" s="65">
        <f>IF(ISERROR(BW381/BO381),"NM",IF(OR(BW381/BO381&lt;0.5,BW381/BO381&gt;2),"NM",(BW381/BO381-1)*100))</f>
        <v>20.994910030405634</v>
      </c>
      <c r="BY381" s="141">
        <f>BY377+BY380</f>
        <v>1.1501238561986824</v>
      </c>
      <c r="BZ381" s="65">
        <f>IF(ISERROR(BY381/BQ381),"NM",IF(OR(BY381/BQ381&lt;0.5,BY381/BQ381&gt;2),"NM",(BY381/BQ381-1)*100))</f>
        <v>23.293228480348937</v>
      </c>
      <c r="CA381" s="141">
        <f>CA377+CA380</f>
        <v>1.1639545340356046</v>
      </c>
      <c r="CB381" s="65">
        <f>IF(ISERROR(CA381/BS381),"NM",IF(OR(CA381/BS381&lt;0.5,CA381/BS381&gt;2),"NM",(CA381/BS381-1)*100))</f>
        <v>18.208818904305058</v>
      </c>
      <c r="CC381" s="141">
        <f>CC377+CC380</f>
        <v>1.1544091008467039</v>
      </c>
      <c r="CD381" s="65">
        <f>IF(ISERROR(CC381/BU381),"NM",IF(OR(CC381/BU381&lt;0.5,CC381/BU381&gt;2),"NM",(CC381/BU381-1)*100))</f>
        <v>27.335068404833841</v>
      </c>
      <c r="CE381" s="141">
        <f>CE377+CE380</f>
        <v>1.3597635034061157</v>
      </c>
      <c r="CF381" s="65">
        <f>IF(ISERROR(CE381/BW381),"NM",IF(OR(CE381/BW381&lt;0.5,CE381/BW381&gt;2),"NM",(CE381/BW381-1)*100))</f>
        <v>20.767989069758187</v>
      </c>
      <c r="CG381" s="141">
        <f>CG377+CG380</f>
        <v>1.3214318716372306</v>
      </c>
      <c r="CH381" s="65">
        <f>IF(ISERROR(CG381/BY381),"NM",IF(OR(CG381/BY381&lt;0.5,CG381/BY381&gt;2),"NM",(CG381/BY381-1)*100))</f>
        <v>14.894744989008824</v>
      </c>
      <c r="CI381" s="141">
        <f>CI377+CI380</f>
        <v>1.366087034326168</v>
      </c>
      <c r="CJ381" s="65">
        <f>IF(ISERROR(CI381/CA381),"NM",IF(OR(CI381/CA381&lt;0.5,CI381/CA381&gt;2),"NM",(CI381/CA381-1)*100))</f>
        <v>17.366013394847979</v>
      </c>
      <c r="CK381" s="141">
        <f>CK377+CK380</f>
        <v>1.261656750807159</v>
      </c>
      <c r="CL381" s="65">
        <f>IF(ISERROR(CK381/CC381),"NM",IF(OR(CK381/CC381&lt;0.5,CK381/CC381&gt;2),"NM",(CK381/CC381-1)*100))</f>
        <v>9.290263727286451</v>
      </c>
      <c r="CM381" s="141">
        <f>CM377+CM380</f>
        <v>1.5216765797366683</v>
      </c>
      <c r="CN381" s="65">
        <f>IF(ISERROR(CM381/CE381),"NM",IF(OR(CM381/CE381&lt;0.5,CM381/CE381&gt;2),"NM",(CM381/CE381-1)*100))</f>
        <v>11.90744389924947</v>
      </c>
      <c r="CO381" s="141">
        <f>CO377+CO380</f>
        <v>1.4369252699855664</v>
      </c>
      <c r="CP381" s="65">
        <f>IF(ISERROR(CO381/CG381),"NM",IF(OR(CO381/CG381&lt;0.5,CO381/CG381&gt;2),"NM",(CO381/CG381-1)*100))</f>
        <v>8.7400191282840378</v>
      </c>
      <c r="CQ381" s="141">
        <f>CQ377+CQ380</f>
        <v>1.5550727349484013</v>
      </c>
      <c r="CR381" s="65">
        <f>IF(ISERROR(CQ381/CI381),"NM",IF(OR(CQ381/CI381&lt;0.5,CQ381/CI381&gt;2),"NM",(CQ381/CI381-1)*100))</f>
        <v>13.834089327657795</v>
      </c>
      <c r="CS381" s="141">
        <f>CS377+CS380</f>
        <v>1.3946814878153055</v>
      </c>
      <c r="CT381" s="65">
        <f>IF(ISERROR(CS381/CK381),"NM",IF(OR(CS381/CK381&lt;0.5,CS381/CK381&gt;2),"NM",(CS381/CK381-1)*100))</f>
        <v>10.543655152088105</v>
      </c>
      <c r="CU381" s="141">
        <f>CU377+CU380</f>
        <v>0.82866880241092933</v>
      </c>
      <c r="CV381" s="65">
        <f>IF(ISERROR(CU381/CM381),"NM",IF(OR(CU381/CM381&lt;0.5,CU381/CM381&gt;2),"NM",(CU381/CM381-1)*100))</f>
        <v>-45.542383089425378</v>
      </c>
      <c r="CW381" s="141">
        <f>CW377+CW380</f>
        <v>0.79560831430461598</v>
      </c>
      <c r="CX381" s="65">
        <f>IF(ISERROR(CW381/CO381),"NM",IF(OR(CW381/CO381&lt;0.5,CW381/CO381&gt;2),"NM",(CW381/CO381-1)*100))</f>
        <v>-44.631197535233845</v>
      </c>
      <c r="CY381" s="141">
        <f>CY377+CY380</f>
        <v>0.88456764760357742</v>
      </c>
      <c r="CZ381" s="65">
        <f>IF(ISERROR(CY381/CQ381),"NM",IF(OR(CY381/CQ381&lt;0.5,CY381/CQ381&gt;2),"NM",(CY381/CQ381-1)*100))</f>
        <v>-43.117281415590625</v>
      </c>
      <c r="DA381" s="141">
        <f>DA377+DA380</f>
        <v>0.78103055342330607</v>
      </c>
      <c r="DB381" s="65">
        <f>IF(ISERROR(DA381/CS381),"NM",IF(OR(DA381/CS381&lt;0.5,DA381/CS381&gt;2),"NM",(DA381/CS381-1)*100))</f>
        <v>-43.999360409755703</v>
      </c>
      <c r="DC381" s="141">
        <f>DC377+DC380</f>
        <v>0.98826766547787659</v>
      </c>
      <c r="DD381" s="65">
        <f>IF(ISERROR(DC381/CU381),"NM",IF(OR(DC381/CU381&lt;0.5,DC381/CU381&gt;2),"NM",(DC381/CU381-1)*100))</f>
        <v>19.259668350324066</v>
      </c>
      <c r="DE381" s="141">
        <f>DE377+DE380</f>
        <v>1.0266670228110475</v>
      </c>
      <c r="DF381" s="65">
        <f>IF(ISERROR(DE381/CW381),"NM",IF(OR(DE381/CW381&lt;0.5,DE381/CW381&gt;2),"NM",(DE381/CW381-1)*100))</f>
        <v>29.041766451169295</v>
      </c>
      <c r="DG381" s="141">
        <f>DG377+DG380</f>
        <v>0.94065163856385758</v>
      </c>
      <c r="DH381" s="65">
        <f>IF(ISERROR(DG381/CY381),"NM",IF(OR(DG381/CY381&lt;0.5,DG381/CY381&gt;2),"NM",(DG381/CY381-1)*100))</f>
        <v>6.3402715566434953</v>
      </c>
      <c r="DI381" s="141">
        <f>DI377+DI380</f>
        <v>0.87387009806554183</v>
      </c>
      <c r="DJ381" s="65">
        <f>IF(ISERROR(DI381/DA381),"NM",IF(OR(DI381/DA381&lt;0.5,DI381/DA381&gt;2),"NM",(DI381/DA381-1)*100))</f>
        <v>11.886800616866289</v>
      </c>
      <c r="DK381" s="141">
        <f>DK377+DK380</f>
        <v>0.94007175021138345</v>
      </c>
      <c r="DL381" s="65">
        <f>DK381/DC377*100-100</f>
        <v>12.144579700025872</v>
      </c>
      <c r="DM381" s="141">
        <f>DM377+DM380</f>
        <v>0.85458605999385129</v>
      </c>
      <c r="DN381" s="65">
        <f>DM381/DE377*100-100</f>
        <v>5.9403738875821546</v>
      </c>
      <c r="DO381" s="141">
        <f>DO377+DO380</f>
        <v>0.78782865362206789</v>
      </c>
      <c r="DP381" s="65">
        <f>DO381/DG377*100-100</f>
        <v>7.8254823558043825</v>
      </c>
      <c r="DQ381" s="141">
        <f>DQ377+DQ380</f>
        <v>0.72026902434135809</v>
      </c>
      <c r="DR381" s="65">
        <f>DQ381/DI377*100-100</f>
        <v>3.8045920049609521</v>
      </c>
      <c r="DS381" s="141">
        <f>DS377+DS380</f>
        <v>0.89148997447303757</v>
      </c>
      <c r="DT381" s="65">
        <f>DS381/DK377*100-100</f>
        <v>6.1206943631560051</v>
      </c>
      <c r="DU381" s="141">
        <f>DU377+DU380</f>
        <v>0.87804221923883785</v>
      </c>
      <c r="DV381" s="65">
        <f>DU381/DM377*100-100</f>
        <v>6.4827871629778997</v>
      </c>
      <c r="DW381" s="141">
        <f>DW377+DW380</f>
        <v>0.89779973185000306</v>
      </c>
      <c r="DX381" s="65">
        <f>DW381/DO377*100-100</f>
        <v>20.054203259203618</v>
      </c>
      <c r="DY381" s="141">
        <f t="shared" ref="DY381" si="1488">DY377+DY380</f>
        <v>0.81130378242850065</v>
      </c>
      <c r="DZ381" s="65">
        <f>DY381/DQ377*100-100</f>
        <v>26.712952147432901</v>
      </c>
      <c r="EA381" s="141">
        <f>EA377+EA380</f>
        <v>0.80759059047166437</v>
      </c>
      <c r="EB381" s="65">
        <f>EA381/DS377*100-100</f>
        <v>6.0540016998292145</v>
      </c>
      <c r="EC381" s="141">
        <f>EC377+EC380</f>
        <v>0.73423019554650204</v>
      </c>
      <c r="ED381" s="65">
        <f>EC381/DU377*100-100</f>
        <v>-0.5165048276326587</v>
      </c>
      <c r="EE381" s="141">
        <f>EE377+EE380</f>
        <v>0.71831736148270664</v>
      </c>
      <c r="EF381" s="65">
        <f>EE381/DW377*100-100</f>
        <v>-6.4446975317468969</v>
      </c>
      <c r="EG381" s="141">
        <f>EG377+EG380</f>
        <v>0.63938052665005618</v>
      </c>
      <c r="EH381" s="65">
        <f>EG381/DY377*100-100</f>
        <v>-16.015059768850563</v>
      </c>
      <c r="EI381" s="141">
        <f>EI377+EI380</f>
        <v>0.82649079736381659</v>
      </c>
      <c r="EJ381" s="65">
        <f>EI381/EA377*100-100</f>
        <v>-1.3252050863653153</v>
      </c>
      <c r="EK381" s="141">
        <f>EK377+EK380</f>
        <v>0.9052418442060558</v>
      </c>
      <c r="EL381" s="65">
        <f>EK381/EC377*100-100</f>
        <v>9.8287649612059482</v>
      </c>
      <c r="EM381" s="141">
        <f>EM377+EM380</f>
        <v>0.92048102450796643</v>
      </c>
      <c r="EN381" s="65">
        <f>EM381/EE377*100-100</f>
        <v>6.007442133390839</v>
      </c>
      <c r="EO381" s="141">
        <f>EO377+EO380</f>
        <v>0.77055184285135681</v>
      </c>
      <c r="EP381" s="65">
        <f>EO381/EG377*100-100</f>
        <v>7.1132473434595767</v>
      </c>
      <c r="EQ381" s="141">
        <f t="shared" ref="EQ381:ES381" si="1489">EQ377+EQ380</f>
        <v>0.95173668234939068</v>
      </c>
      <c r="ER381" s="65">
        <f>EQ381/EI377*100-100</f>
        <v>13.777304585868606</v>
      </c>
      <c r="ES381" s="141">
        <f t="shared" si="1489"/>
        <v>0.96462209078206884</v>
      </c>
      <c r="ET381" s="65">
        <f>ES381/EK377*100-100</f>
        <v>5.3953222187791141</v>
      </c>
      <c r="EU381" s="141">
        <f t="shared" ref="EU381" si="1490">EU377+EU380</f>
        <v>0.98046343843524364</v>
      </c>
      <c r="EV381" s="65">
        <f>EU381/EM377*100-100</f>
        <v>15.283399650506794</v>
      </c>
      <c r="EW381" s="141">
        <f t="shared" ref="EW381" si="1491">EW377+EW380</f>
        <v>0.94119737339956822</v>
      </c>
      <c r="EX381" s="65">
        <f>EW381/EO377*100-100</f>
        <v>17.56857245462939</v>
      </c>
      <c r="EY381" s="65"/>
      <c r="EZ381" s="317"/>
      <c r="FA381" s="59"/>
      <c r="FB381" s="139">
        <f>FB377+FB380</f>
        <v>0.75316570795750282</v>
      </c>
      <c r="FC381" s="63"/>
      <c r="FD381" s="139">
        <f>FD377+FD380</f>
        <v>1.0584641805513701</v>
      </c>
      <c r="FE381" s="65">
        <f>IF(ISERROR(FD381/FB381),"NM",IF(OR(FD381/FB381&lt;0.5,FD381/FB381&gt;2),"NM",(FD381/FB381-1)*100))</f>
        <v>40.535365506987972</v>
      </c>
      <c r="FF381" s="139">
        <f>C381+E381+G381+I381</f>
        <v>1.1814320684950279</v>
      </c>
      <c r="FG381" s="65">
        <f>IF(ISERROR(FF381/FD381),"NM",IF(OR(FF381/FD381&lt;0.5,FF381/FD381&gt;2),"NM",(FF381/FD381-1)*100))</f>
        <v>11.617576693015907</v>
      </c>
      <c r="FH381" s="139">
        <f>K381+M381+O381+Q381</f>
        <v>1.2697644135524395</v>
      </c>
      <c r="FI381" s="65">
        <f>IF(ISERROR(FH381/FF381),"NM",IF(OR(FH381/FF381&lt;0.5,FH381/FF381&gt;2),"NM",(FH381/FF381-1)*100))</f>
        <v>7.4767180790965115</v>
      </c>
      <c r="FJ381" s="139">
        <f>FJ377+FJ380</f>
        <v>1.7594146364610268</v>
      </c>
      <c r="FK381" s="65">
        <f>IF(ISERROR(FJ381/FH381),"NM",IF(OR(FJ381/FH381&lt;0.5,FJ381/FH381&gt;2),"NM",(FJ381/FH381-1)*100))</f>
        <v>38.562289010658702</v>
      </c>
      <c r="FL381" s="139">
        <f>FL377+FL380</f>
        <v>2.0967855725250923</v>
      </c>
      <c r="FM381" s="65">
        <f>IF(ISERROR(FL381/FJ381),"NM",IF(OR(FL381/FJ381&lt;0.5,FL381/FJ381&gt;2),"NM",(FL381/FJ381-1)*100))</f>
        <v>19.175180714801265</v>
      </c>
      <c r="FN381" s="139">
        <f>FN377+FN380</f>
        <v>2.1868941037163991</v>
      </c>
      <c r="FO381" s="65">
        <f>IF(ISERROR(FN381/FL381),"NM",IF(OR(FN381/FL381&lt;0.5,FN381/FL381&gt;2),"NM",(FN381/FL381-1)*100))</f>
        <v>4.2974604734041577</v>
      </c>
      <c r="FP381" s="141">
        <f>FP377+FP380</f>
        <v>2.4947372489854045</v>
      </c>
      <c r="FQ381" s="67">
        <f>IF(ISERROR(FP381/FN381),"NM",IF(OR(FP381/FN381&lt;0.5,FP381/FN381&gt;2),"NM",(FP381/FN381-1)*100))</f>
        <v>14.076728486571799</v>
      </c>
      <c r="FR381" s="193">
        <f>FR377+FR380</f>
        <v>2.7724800535624614</v>
      </c>
      <c r="FS381" s="67">
        <f>IF(ISERROR(FR381/FP381),"NM",IF(OR(FR381/FP381&lt;0.5,FR381/FP381&gt;2),"NM",(FR381/FP381-1)*100))</f>
        <v>11.133148578673492</v>
      </c>
      <c r="FT381" s="193">
        <f>FT377+FT380</f>
        <v>3.2852747243849016</v>
      </c>
      <c r="FU381" s="67">
        <f>IF(ISERROR(FT381/FR381),"NM",IF(OR(FT381/FR381&lt;0.5,FT381/FR381&gt;2),"NM",(FT381/FR381-1)*100))</f>
        <v>18.495883141288296</v>
      </c>
      <c r="FV381" s="193">
        <f>FV377+FV380</f>
        <v>3.7550537032472606</v>
      </c>
      <c r="FW381" s="67">
        <f>IF(ISERROR(FV381/FT381),"NM",IF(OR(FV381/FT381&lt;0.5,FV381/FT381&gt;2),"NM",(FV381/FT381-1)*100))</f>
        <v>14.2995340808314</v>
      </c>
      <c r="FX381" s="139">
        <f>FX377+FX380</f>
        <v>4.5943585829622036</v>
      </c>
      <c r="FY381" s="67">
        <f>IF(ISERROR(FX381/FV381),"NM",IF(OR(FX381/FV381&lt;0.5,FX381/FV381&gt;2),"NM",(FX381/FV381-1)*100))</f>
        <v>22.351341579725915</v>
      </c>
      <c r="FZ381" s="139">
        <f>FZ377+FZ380</f>
        <v>5.3089146630879709</v>
      </c>
      <c r="GA381" s="67">
        <f>IF(ISERROR(FZ381/FX377),"NM",IF(OR(FZ381/FX377&lt;0.5,FZ381/FX377&gt;2),"NM",(FZ381/FX377-1)*100))</f>
        <v>9.3638752135280168</v>
      </c>
      <c r="GB381" s="139">
        <f>GB377+GB380</f>
        <v>5.9085967380759259</v>
      </c>
      <c r="GC381" s="67">
        <f>IF(ISERROR(GB381/FZ377),"NM",IF(OR(GB381/FZ377&lt;0.5,GB381/FZ377&gt;2),"NM",(GB381/FZ377-1)*100))</f>
        <v>7.4502351843717118</v>
      </c>
      <c r="GD381" s="139">
        <f>GD377+GD380</f>
        <v>3.2898740261089374</v>
      </c>
      <c r="GE381" s="67">
        <f>IF(ISERROR(GD381/GB377),"NM",IF(OR(GD381/GB377&lt;0.5,GD381/GB377&gt;2),"NM",(GD381/GB377-1)*100))</f>
        <v>-47.519638154667355</v>
      </c>
      <c r="GF381" s="139">
        <f>GF377+GF380</f>
        <v>3.8299746429230428</v>
      </c>
      <c r="GG381" s="67">
        <f>IF(ISERROR(GF381/GD377),"NM",IF(OR(GF381/GD377&lt;0.5,GF381/GD377&gt;2),"NM",(GF381/GD377-1)*100))</f>
        <v>16.070058949682696</v>
      </c>
      <c r="GH381" s="139">
        <f>GH377+GH380</f>
        <v>3.3049146793385793</v>
      </c>
      <c r="GI381" s="67">
        <f>IF(ISERROR(GH381/GF377),"NM",IF(OR(GH381/GF377&lt;0.5,GH381/GF377&gt;2),"NM",(GH381/GF377-1)*100))</f>
        <v>7.6512622192673518</v>
      </c>
      <c r="GJ381" s="139">
        <f>GJ377+GJ380</f>
        <v>3.4785507853572342</v>
      </c>
      <c r="GK381" s="67">
        <f>IF(ISERROR(GJ381/GH377),"NM",IF(OR(GJ381/GH377&lt;0.5,GJ381/GH377&gt;2),"NM",(GJ381/GH377-1)*100))</f>
        <v>13.867362937624716</v>
      </c>
      <c r="GL381" s="139">
        <f>GL377+GL380</f>
        <v>2.9005967279017404</v>
      </c>
      <c r="GM381" s="67">
        <f>IF(ISERROR(GL381/GJ377),"NM",IF(OR(GL381/GJ377&lt;0.5,GL381/GJ377&gt;2),"NM",(GL381/GJ377-1)*100))</f>
        <v>-4.2249269212898728</v>
      </c>
      <c r="GN381" s="139">
        <f>GN377+GN380</f>
        <v>3.4231399177109458</v>
      </c>
      <c r="GO381" s="67">
        <f>IF(ISERROR(GN381/GL377),"NM",IF(OR(GN381/GL377&lt;0.5,GN381/GL377&gt;2),"NM",(GN381/GL377-1)*100))</f>
        <v>5.308046621968443</v>
      </c>
      <c r="GP381" s="139">
        <f>GP377+GP380</f>
        <v>3.8379508538193314</v>
      </c>
      <c r="GQ381" s="67">
        <f>IF(ISERROR(GP381/GN377),"NM",IF(OR(GP381/GN377&lt;0.5,GP381/GN377&gt;2),"NM",(GP381/GN377-1)*100))</f>
        <v>12.776757542218608</v>
      </c>
      <c r="GR381" s="139">
        <f>GR377+GR380</f>
        <v>4.1410219370355872</v>
      </c>
      <c r="GS381" s="67">
        <f>IF(ISERROR(GR381/GP377),"NM",IF(OR(GR381/GP377&lt;0.5,GR381/GP377&gt;2),"NM",(GR381/GP377-1)*100))</f>
        <v>3.6025807308366797</v>
      </c>
      <c r="GT381" s="139">
        <f>GT377+GT380</f>
        <v>4.4538110729373726</v>
      </c>
      <c r="GU381" s="67">
        <f>IF(ISERROR(GT381/GR377),"NM",IF(OR(GT381/GR377&lt;0.5,GT381/GR377&gt;2),"NM",(GT381/GR377-1)*100))</f>
        <v>7.2138078281655416</v>
      </c>
      <c r="GV381" s="139">
        <f>GV377+GV380</f>
        <v>4.7483452852105481</v>
      </c>
      <c r="GW381" s="67">
        <f>IF(ISERROR(GV381/GT377),"NM",IF(OR(GV381/GT377&lt;0.5,GV381/GT377&gt;2),"NM",(GV381/GT377-1)*100))</f>
        <v>6.6130827610279441</v>
      </c>
      <c r="GX381" s="139">
        <f>GX377+GX380</f>
        <v>5.0537339577536073</v>
      </c>
      <c r="GY381" s="67">
        <f>IF(ISERROR(GX381/GV377),"NM",IF(OR(GX381/GV377&lt;0.5,GX381/GV377&gt;2),"NM",(GX381/GV377-1)*100))</f>
        <v>6.4314756867879685</v>
      </c>
      <c r="GZ381" s="67">
        <f t="shared" si="1348"/>
        <v>8.1029498706490557</v>
      </c>
      <c r="HA381" s="280"/>
      <c r="HB381" s="57"/>
      <c r="HC381"/>
      <c r="HD381"/>
      <c r="HE381"/>
      <c r="HF381"/>
      <c r="HG381"/>
      <c r="HH381"/>
    </row>
    <row r="382" spans="1:216" s="2" customFormat="1" ht="13.5" customHeight="1" x14ac:dyDescent="0.2">
      <c r="A382" s="4"/>
      <c r="B382" s="54"/>
      <c r="C382" s="221"/>
      <c r="D382" s="63"/>
      <c r="F382" s="63"/>
      <c r="G382" s="221"/>
      <c r="H382" s="63"/>
      <c r="I382" s="221"/>
      <c r="J382" s="63"/>
      <c r="K382" s="221"/>
      <c r="L382" s="63"/>
      <c r="M382" s="221"/>
      <c r="N382" s="63"/>
      <c r="O382" s="221"/>
      <c r="P382" s="63"/>
      <c r="Q382" s="221"/>
      <c r="R382" s="63"/>
      <c r="S382" s="221"/>
      <c r="T382" s="63"/>
      <c r="U382" s="221"/>
      <c r="V382" s="63"/>
      <c r="W382" s="221"/>
      <c r="X382" s="63"/>
      <c r="Y382" s="221"/>
      <c r="Z382" s="63"/>
      <c r="AA382" s="221"/>
      <c r="AB382" s="63"/>
      <c r="AC382" s="221"/>
      <c r="AD382" s="63"/>
      <c r="AE382" s="221"/>
      <c r="AF382" s="63"/>
      <c r="AG382" s="221"/>
      <c r="AH382" s="63"/>
      <c r="AI382" s="222"/>
      <c r="AJ382" s="63"/>
      <c r="AK382" s="221"/>
      <c r="AL382" s="63"/>
      <c r="AM382" s="221"/>
      <c r="AN382" s="63"/>
      <c r="AO382" s="223"/>
      <c r="AP382" s="63"/>
      <c r="AQ382" s="223"/>
      <c r="AR382" s="63"/>
      <c r="AS382" s="223"/>
      <c r="AT382" s="63"/>
      <c r="AU382" s="223"/>
      <c r="AV382" s="63"/>
      <c r="AW382" s="223"/>
      <c r="AX382" s="63"/>
      <c r="AY382" s="223"/>
      <c r="AZ382" s="65"/>
      <c r="BA382" s="223"/>
      <c r="BB382" s="65"/>
      <c r="BC382" s="223"/>
      <c r="BD382" s="65"/>
      <c r="BE382" s="223"/>
      <c r="BF382" s="65"/>
      <c r="BG382" s="223"/>
      <c r="BH382" s="65"/>
      <c r="BI382" s="223"/>
      <c r="BJ382" s="65"/>
      <c r="BK382" s="223"/>
      <c r="BL382" s="65"/>
      <c r="BM382" s="223"/>
      <c r="BN382" s="65"/>
      <c r="BO382" s="223"/>
      <c r="BP382" s="65"/>
      <c r="BQ382" s="223"/>
      <c r="BR382" s="65"/>
      <c r="BS382" s="223"/>
      <c r="BT382" s="65"/>
      <c r="BU382" s="223"/>
      <c r="BV382" s="65"/>
      <c r="BW382" s="223"/>
      <c r="BX382" s="65"/>
      <c r="BY382" s="223"/>
      <c r="BZ382" s="65"/>
      <c r="CA382" s="223"/>
      <c r="CB382" s="65"/>
      <c r="CC382" s="223"/>
      <c r="CD382" s="65"/>
      <c r="CE382" s="223"/>
      <c r="CF382" s="65"/>
      <c r="CG382" s="223"/>
      <c r="CH382" s="65"/>
      <c r="CI382" s="223"/>
      <c r="CJ382" s="65"/>
      <c r="CK382" s="223"/>
      <c r="CL382" s="65"/>
      <c r="CM382" s="223"/>
      <c r="CN382" s="65"/>
      <c r="CO382" s="223"/>
      <c r="CP382" s="65"/>
      <c r="CQ382" s="223"/>
      <c r="CR382" s="65"/>
      <c r="CS382" s="223"/>
      <c r="CT382" s="65"/>
      <c r="CU382" s="223"/>
      <c r="CV382" s="65"/>
      <c r="CW382" s="223"/>
      <c r="CX382" s="65"/>
      <c r="CY382" s="223"/>
      <c r="CZ382" s="65"/>
      <c r="DA382" s="223"/>
      <c r="DB382" s="65"/>
      <c r="DC382" s="223"/>
      <c r="DD382" s="65"/>
      <c r="DE382" s="223"/>
      <c r="DF382" s="65"/>
      <c r="DG382" s="223"/>
      <c r="DH382" s="65"/>
      <c r="DI382" s="223"/>
      <c r="DJ382" s="65"/>
      <c r="DK382" s="223"/>
      <c r="DL382" s="65"/>
      <c r="DM382" s="223"/>
      <c r="DN382" s="65"/>
      <c r="DO382" s="223"/>
      <c r="DP382" s="65"/>
      <c r="DQ382" s="223"/>
      <c r="DR382" s="65"/>
      <c r="DS382" s="223"/>
      <c r="DT382" s="65"/>
      <c r="DU382" s="223"/>
      <c r="DV382" s="65"/>
      <c r="DW382" s="223"/>
      <c r="DX382" s="65"/>
      <c r="DY382" s="223"/>
      <c r="DZ382" s="65"/>
      <c r="EA382" s="223"/>
      <c r="EB382" s="65"/>
      <c r="EC382" s="221"/>
      <c r="ED382" s="65"/>
      <c r="EE382" s="221"/>
      <c r="EF382" s="65"/>
      <c r="EG382" s="221"/>
      <c r="EH382" s="65"/>
      <c r="EI382" s="221"/>
      <c r="EJ382" s="65"/>
      <c r="EK382" s="221"/>
      <c r="EL382" s="65"/>
      <c r="EM382" s="221"/>
      <c r="EN382" s="65"/>
      <c r="EO382" s="221"/>
      <c r="EP382" s="65"/>
      <c r="EQ382" s="221"/>
      <c r="ER382" s="65"/>
      <c r="ES382" s="221"/>
      <c r="ET382" s="65"/>
      <c r="EU382" s="221"/>
      <c r="EV382" s="65"/>
      <c r="EW382" s="221"/>
      <c r="EX382" s="65"/>
      <c r="EY382" s="65"/>
      <c r="EZ382" s="317"/>
      <c r="FA382" s="59"/>
      <c r="FB382" s="221"/>
      <c r="FC382" s="63"/>
      <c r="FD382" s="221"/>
      <c r="FE382" s="65"/>
      <c r="FF382" s="221"/>
      <c r="FG382" s="65"/>
      <c r="FH382" s="221"/>
      <c r="FI382" s="65"/>
      <c r="FJ382" s="221"/>
      <c r="FK382" s="65"/>
      <c r="FL382" s="221"/>
      <c r="FM382" s="65"/>
      <c r="FN382" s="221"/>
      <c r="FO382" s="65"/>
      <c r="FP382" s="221"/>
      <c r="FQ382" s="65"/>
      <c r="FR382" s="226"/>
      <c r="FS382" s="65"/>
      <c r="FT382" s="226"/>
      <c r="FU382" s="65"/>
      <c r="FV382" s="226"/>
      <c r="FW382" s="65"/>
      <c r="FX382" s="226"/>
      <c r="FY382" s="65"/>
      <c r="FZ382" s="226"/>
      <c r="GA382" s="65"/>
      <c r="GB382" s="226"/>
      <c r="GC382" s="65"/>
      <c r="GD382" s="226"/>
      <c r="GE382" s="65"/>
      <c r="GF382" s="226"/>
      <c r="GG382" s="65"/>
      <c r="GH382" s="226"/>
      <c r="GI382" s="65"/>
      <c r="GJ382" s="226"/>
      <c r="GK382" s="65"/>
      <c r="GL382" s="226"/>
      <c r="GM382" s="65"/>
      <c r="GN382" s="226"/>
      <c r="GO382" s="65"/>
      <c r="GP382" s="226"/>
      <c r="GQ382" s="65"/>
      <c r="GR382" s="221"/>
      <c r="GS382" s="65"/>
      <c r="GT382" s="221"/>
      <c r="GU382" s="65"/>
      <c r="GV382" s="221"/>
      <c r="GW382" s="65"/>
      <c r="GX382" s="221"/>
      <c r="GY382" s="65"/>
      <c r="GZ382" s="67" t="str">
        <f t="shared" si="1348"/>
        <v/>
      </c>
      <c r="HA382" s="280"/>
      <c r="HB382" s="57"/>
      <c r="HC382"/>
      <c r="HD382"/>
      <c r="HE382"/>
      <c r="HF382"/>
      <c r="HG382"/>
      <c r="HH382"/>
    </row>
    <row r="383" spans="1:216" s="2" customFormat="1" ht="13.5" customHeight="1" x14ac:dyDescent="0.2">
      <c r="A383" s="4" t="s">
        <v>544</v>
      </c>
      <c r="B383" s="61" t="s">
        <v>320</v>
      </c>
      <c r="C383" s="224">
        <f>C315/C374</f>
        <v>0.29199922133540973</v>
      </c>
      <c r="D383" s="63"/>
      <c r="E383" s="224">
        <f>E315/E374</f>
        <v>0.29548766476649135</v>
      </c>
      <c r="F383" s="63"/>
      <c r="G383" s="224">
        <f>G315/G374</f>
        <v>0.31117283134212098</v>
      </c>
      <c r="H383" s="63"/>
      <c r="I383" s="224">
        <f>I315/I374</f>
        <v>0.30777235105100598</v>
      </c>
      <c r="J383" s="63"/>
      <c r="K383" s="224">
        <f>K315/K374</f>
        <v>0.32670871426277337</v>
      </c>
      <c r="L383" s="63">
        <f>IF(ISERROR(K383/C383),"NM",IF(OR(K383/C383&lt;0.5,K383/C383&gt;2),"NM",(K383/C383-1)*100))</f>
        <v>11.886844344524473</v>
      </c>
      <c r="M383" s="224">
        <f>M315/M374</f>
        <v>0.32829392878803898</v>
      </c>
      <c r="N383" s="63">
        <f>IF(ISERROR(M383/E383),"NM",IF(OR(M383/E383&lt;0.5,M383/E383&gt;2),"NM",(M383/E383-1)*100))</f>
        <v>11.10241405422887</v>
      </c>
      <c r="O383" s="224">
        <f>O315/O374</f>
        <v>0.34306949255936553</v>
      </c>
      <c r="P383" s="63">
        <f>IF(ISERROR(O383/G383),"NM",IF(OR(O383/G383&lt;0.5,O383/G383&gt;2),"NM",(O383/G383-1)*100))</f>
        <v>10.250464695028461</v>
      </c>
      <c r="Q383" s="224">
        <f>Q315/Q374</f>
        <v>0.34169227794226148</v>
      </c>
      <c r="R383" s="63">
        <f>IF(ISERROR(Q383/I383),"NM",IF(OR(Q383/I383&lt;0.5,Q383/I383&gt;2),"NM",(Q383/I383-1)*100))</f>
        <v>11.021109198218415</v>
      </c>
      <c r="S383" s="224">
        <f>S315/S374</f>
        <v>0.36251928243839532</v>
      </c>
      <c r="T383" s="63">
        <f>IF(ISERROR(S383/K383),"NM",IF(OR(S383/K383&lt;0.5,S383/K383&gt;2),"NM",(S383/K383-1)*100))</f>
        <v>10.961007959775237</v>
      </c>
      <c r="U383" s="224">
        <f>U315/U374</f>
        <v>0.38141561840311472</v>
      </c>
      <c r="V383" s="63">
        <f>IF(ISERROR(U383/M383),"NM",IF(OR(U383/M383&lt;0.5,U383/M383&gt;2),"NM",(U383/M383-1)*100))</f>
        <v>16.18113676703825</v>
      </c>
      <c r="W383" s="224">
        <f>W315/W374</f>
        <v>0.39779658576873239</v>
      </c>
      <c r="X383" s="63">
        <f>IF(ISERROR(W383/O383),"NM",IF(OR(W383/O383&lt;0.5,W383/O383&gt;2),"NM",(W383/O383-1)*100))</f>
        <v>15.952188811978596</v>
      </c>
      <c r="Y383" s="224">
        <f>Y315/Y374</f>
        <v>0.41997962813749484</v>
      </c>
      <c r="Z383" s="63">
        <f>IF(ISERROR(Y383/Q383),"NM",IF(OR(Y383/Q383&lt;0.5,Y383/Q383&gt;2),"NM",(Y383/Q383-1)*100))</f>
        <v>22.911653335186632</v>
      </c>
      <c r="AA383" s="224">
        <f>AA315/AA374</f>
        <v>0.46447066360578698</v>
      </c>
      <c r="AB383" s="63">
        <f>IF(ISERROR(AA383/S383),"NM",IF(OR(AA383/S383&lt;0.5,AA383/S383&gt;2),"NM",(AA383/S383-1)*100))</f>
        <v>28.123022996636536</v>
      </c>
      <c r="AC383" s="224">
        <f>AC315/AC374</f>
        <v>0.45914297138200116</v>
      </c>
      <c r="AD383" s="63">
        <f>IF(ISERROR(AC383/U383),"NM",IF(OR(AC383/U383&lt;0.5,AC383/U383&gt;2),"NM",(AC383/U383-1)*100))</f>
        <v>20.37864975333472</v>
      </c>
      <c r="AE383" s="224">
        <f>AE315/AE374</f>
        <v>0.47005824885075553</v>
      </c>
      <c r="AF383" s="63">
        <f>IF(ISERROR(AE383/W383),"NM",IF(OR(AE383/W383&lt;0.5,AE383/W383&gt;2),"NM",(AE383/W383-1)*100))</f>
        <v>18.165480968716508</v>
      </c>
      <c r="AG383" s="224">
        <f>AG315/AG374</f>
        <v>0.50366018700787396</v>
      </c>
      <c r="AH383" s="63">
        <f>IF(ISERROR(AG383/Y383),"NM",IF(OR(AG383/Y383&lt;0.5,AG383/Y383&gt;2),"NM",(AG383/Y383-1)*100))</f>
        <v>19.924909034631423</v>
      </c>
      <c r="AI383" s="224">
        <f>AI315/AI374</f>
        <v>0.56801224595892974</v>
      </c>
      <c r="AJ383" s="63">
        <f>IF(ISERROR(AI383/AA383),"NM",IF(OR(AI383/AA383&lt;0.5,AI383/AA383&gt;2),"NM",(AI383/AA383-1)*100))</f>
        <v>22.292383667318603</v>
      </c>
      <c r="AK383" s="224">
        <f>AK315/AK374</f>
        <v>0.56192793419070786</v>
      </c>
      <c r="AL383" s="63">
        <f>IF(ISERROR(AK383/AC383),"NM",IF(OR(AK383/AC383&lt;0.5,AK383/AC383&gt;2),"NM",(AK383/AC383-1)*100))</f>
        <v>22.386265110261473</v>
      </c>
      <c r="AM383" s="224">
        <f>AM315/AM374</f>
        <v>0.56635685136623892</v>
      </c>
      <c r="AN383" s="63">
        <f>IF(ISERROR(AM383/AE383),"NM",IF(OR(AM383/AE383&lt;0.5,AM383/AE383&gt;2),"NM",(AM383/AE383-1)*100))</f>
        <v>20.486525393591883</v>
      </c>
      <c r="AO383" s="224">
        <f>AO315/AO374</f>
        <v>0.57395298420459573</v>
      </c>
      <c r="AP383" s="63">
        <f>IF(ISERROR(AO383/AG383),"NM",IF(OR(AO383/AG383&lt;0.5,AO383/AG383&gt;2),"NM",(AO383/AG383-1)*100))</f>
        <v>13.956393419601953</v>
      </c>
      <c r="AQ383" s="224">
        <f>AQ315/AQ374</f>
        <v>0.65757318200644221</v>
      </c>
      <c r="AR383" s="63">
        <f>IF(ISERROR(AQ383/AI383),"NM",IF(OR(AQ383/AI383&lt;0.5,AQ383/AI383&gt;2),"NM",(AQ383/AI383-1)*100))</f>
        <v>15.76743048845961</v>
      </c>
      <c r="AS383" s="225">
        <f>AS377+0.02</f>
        <v>0.66172975696946079</v>
      </c>
      <c r="AT383" s="63">
        <f>IF(ISERROR(AS383/AK383),"NM",IF(OR(AS383/AK383&lt;0.5,AS383/AK383&gt;2),"NM",(AS383/AK383-1)*100))</f>
        <v>17.76060891553437</v>
      </c>
      <c r="AU383" s="224">
        <f>AU315/AU374</f>
        <v>0.65638656240698734</v>
      </c>
      <c r="AV383" s="63">
        <f>IF(ISERROR(AU383/AM383),"NM",IF(OR(AU383/AM383&lt;0.5,AU383/AM383&gt;2),"NM",(AU383/AM383-1)*100))</f>
        <v>15.896287088885241</v>
      </c>
      <c r="AW383" s="225">
        <f>AW377+0.03</f>
        <v>0.6188350550501498</v>
      </c>
      <c r="AX383" s="63">
        <f>IF(ISERROR(AW383/AO383),"NM",IF(OR(AW383/AO383&lt;0.5,AW383/AO383&gt;2),"NM",(AW383/AO383-1)*100))</f>
        <v>7.8198166192572804</v>
      </c>
      <c r="AY383" s="224">
        <f>AY315/AY374</f>
        <v>0.72040969213633688</v>
      </c>
      <c r="AZ383" s="65">
        <f>IF(ISERROR(AY383/AQ383),"NM",IF(OR(AY383/AQ383&lt;0.5,AY383/AQ383&gt;2),"NM",(AY383/AQ383-1)*100))</f>
        <v>9.5558200743775181</v>
      </c>
      <c r="BA383" s="224">
        <f>BA315/BA374</f>
        <v>0.74709012370699757</v>
      </c>
      <c r="BB383" s="65">
        <f>IF(ISERROR(BA383/AS383),"NM",IF(OR(BA383/AS383&lt;0.5,BA383/AS383&gt;2),"NM",(BA383/AS383-1)*100))</f>
        <v>12.899581111247539</v>
      </c>
      <c r="BC383" s="224">
        <f>BC315/BC374</f>
        <v>0.72462032290518852</v>
      </c>
      <c r="BD383" s="65">
        <f>IF(ISERROR(BC383/AU383),"NM",IF(OR(BC383/AU383&lt;0.5,BC383/AU383&gt;2),"NM",(BC383/AU383-1)*100))</f>
        <v>10.395362185354017</v>
      </c>
      <c r="BE383" s="225">
        <v>0.69</v>
      </c>
      <c r="BF383" s="65">
        <f>IF(ISERROR(BE383/AW383),"NM",IF(OR(BE383/AW383&lt;0.5,BE383/AW383&gt;2),"NM",(BE383/AW383-1)*100))</f>
        <v>11.49982444741806</v>
      </c>
      <c r="BG383" s="225">
        <v>0.83</v>
      </c>
      <c r="BH383" s="106">
        <f>IF(ISERROR(BG383/AY383),"NM",IF(OR(BG383/AY383&lt;0.5,BG383/AY383&gt;2),"NM",(BG383/AY383-1)*100))</f>
        <v>15.212220082530937</v>
      </c>
      <c r="BI383" s="224">
        <f>BI315/BI374</f>
        <v>0.82350822597713202</v>
      </c>
      <c r="BJ383" s="106">
        <f>IF(ISERROR(BI383/BA383),"NM",IF(OR(BI383/BA383&lt;0.5,BI383/BA383&gt;2),"NM",(BI383/BA383-1)*100))</f>
        <v>10.228766228491203</v>
      </c>
      <c r="BK383" s="224">
        <f>BK315/BK374</f>
        <v>0.84615244136285328</v>
      </c>
      <c r="BL383" s="106">
        <f>IF(ISERROR(BK383/BC383),"NM",IF(OR(BK383/BC383&lt;0.5,BK383/BC383&gt;2),"NM",(BK383/BC383-1)*100))</f>
        <v>16.771834106227026</v>
      </c>
      <c r="BM383" s="224">
        <f>BM315/BM374</f>
        <v>0.797578417032342</v>
      </c>
      <c r="BN383" s="106">
        <f>IF(ISERROR(BM383/BE383),"NM",IF(OR(BM383/BE383&lt;0.5,BM383/BE383&gt;2),"NM",(BM383/BE383-1)*100))</f>
        <v>15.591074932223492</v>
      </c>
      <c r="BO383" s="224">
        <f>BO315/BO374</f>
        <v>0.97684433040128649</v>
      </c>
      <c r="BP383" s="106">
        <f>IF(ISERROR(BO383/BG383),"NM",IF(OR(BO383/BG383&lt;0.5,BO383/BG383&gt;2),"NM",(BO383/BG383-1)*100))</f>
        <v>17.692088000155003</v>
      </c>
      <c r="BQ383" s="224">
        <f>BQ315/BQ374</f>
        <v>1.0084687247830826</v>
      </c>
      <c r="BR383" s="106">
        <f>IF(ISERROR(BQ383/BI383),"NM",IF(OR(BQ383/BI383&lt;0.5,BQ383/BI383&gt;2),"NM",(BQ383/BI383-1)*100))</f>
        <v>22.460066939402591</v>
      </c>
      <c r="BS383" s="224">
        <f>BS315/BS374</f>
        <v>1.0162144172066272</v>
      </c>
      <c r="BT383" s="106">
        <f>IF(ISERROR(BS383/BK383),"NM",IF(OR(BS383/BK383&lt;0.5,BS383/BK383&gt;2),"NM",(BS383/BK383-1)*100))</f>
        <v>20.098266876103786</v>
      </c>
      <c r="BU383" s="224">
        <f>BU315/BU374</f>
        <v>0.97659165248689705</v>
      </c>
      <c r="BV383" s="106">
        <f>IF(ISERROR(BU383/BM383),"NM",IF(OR(BU383/BM383&lt;0.5,BU383/BM383&gt;2),"NM",(BU383/BM383-1)*100))</f>
        <v>22.444593739212991</v>
      </c>
      <c r="BW383" s="224">
        <f>BW315/BW374</f>
        <v>1.2159304008288878</v>
      </c>
      <c r="BX383" s="106">
        <f>IF(ISERROR(BW383/BO383),"NM",IF(OR(BW383/BO383&lt;0.5,BW383/BO383&gt;2),"NM",(BW383/BO383-1)*100))</f>
        <v>24.475350164481679</v>
      </c>
      <c r="BY383" s="224">
        <f>BY315/BY374</f>
        <v>1.2001238561986824</v>
      </c>
      <c r="BZ383" s="106">
        <f>IF(ISERROR(BY383/BQ383),"NM",IF(OR(BY383/BQ383&lt;0.5,BY383/BQ383&gt;2),"NM",(BY383/BQ383-1)*100))</f>
        <v>19.004568679789656</v>
      </c>
      <c r="CA383" s="224">
        <f>CA315/CA374</f>
        <v>1.2539545340356046</v>
      </c>
      <c r="CB383" s="106">
        <f>IF(ISERROR(CA383/BS383),"NM",IF(OR(CA383/BS383&lt;0.5,CA383/BS383&gt;2),"NM",(CA383/BS383-1)*100))</f>
        <v>23.39468057169254</v>
      </c>
      <c r="CC383" s="224">
        <f>CC315/CC374</f>
        <v>1.1844091008467039</v>
      </c>
      <c r="CD383" s="106">
        <f>IF(ISERROR(CC383/BU383),"NM",IF(OR(CC383/BU383&lt;0.5,CC383/BU383&gt;2),"NM",(CC383/BU383-1)*100))</f>
        <v>21.27987146220207</v>
      </c>
      <c r="CE383" s="224">
        <f>CE315/CE374</f>
        <v>1.4047635034061157</v>
      </c>
      <c r="CF383" s="106">
        <f>IF(ISERROR(CE383/BW383),"NM",IF(OR(CE383/BW383&lt;0.5,CE383/BW383&gt;2),"NM",(CE383/BW383-1)*100))</f>
        <v>15.529926914279146</v>
      </c>
      <c r="CG383" s="224">
        <f>CG315/CG374</f>
        <v>1.3414318716372307</v>
      </c>
      <c r="CH383" s="65">
        <f>IF(ISERROR(CG383/BY383),"NM",IF(OR(CG383/BY383&lt;0.5,CG383/BY383&gt;2),"NM",(CG383/BY383-1)*100))</f>
        <v>11.774452670754542</v>
      </c>
      <c r="CI383" s="224">
        <f>CI315/CI374</f>
        <v>1.4310870343261679</v>
      </c>
      <c r="CJ383" s="65">
        <f>IF(ISERROR(CI383/CA383),"NM",IF(OR(CI383/CA383&lt;0.5,CI383/CA383&gt;2),"NM",(CI383/CA383-1)*100))</f>
        <v>14.12591090687294</v>
      </c>
      <c r="CK383" s="224">
        <f>CK315/CK374</f>
        <v>1.4492535407294402</v>
      </c>
      <c r="CL383" s="65">
        <f>IF(ISERROR(CK383/CC383),"NM",IF(OR(CK383/CC383&lt;0.5,CK383/CC383&gt;2),"NM",(CK383/CC383-1)*100))</f>
        <v>22.360892000357467</v>
      </c>
      <c r="CM383" s="224">
        <f>CM315/CM374</f>
        <v>1.6492128852964603</v>
      </c>
      <c r="CN383" s="65">
        <f>IF(ISERROR(CM383/CE383),"NM",IF(OR(CM383/CE383&lt;0.5,CM383/CE383&gt;2),"NM",(CM383/CE383-1)*100))</f>
        <v>17.401461619527471</v>
      </c>
      <c r="CO383" s="224">
        <f>CO315/CO374</f>
        <v>1.546648528215441</v>
      </c>
      <c r="CP383" s="65">
        <f>IF(ISERROR(CO383/CG383),"NM",IF(OR(CO383/CG383&lt;0.5,CO383/CG383&gt;2),"NM",(CO383/CG383-1)*100))</f>
        <v>15.298328667839201</v>
      </c>
      <c r="CQ383" s="224">
        <f>CQ315/CQ374</f>
        <v>1.6447948342530083</v>
      </c>
      <c r="CR383" s="65">
        <f>IF(ISERROR(CQ383/CI383),"NM",IF(OR(CQ383/CI383&lt;0.5,CQ383/CI383&gt;2),"NM",(CQ383/CI383-1)*100))</f>
        <v>14.933249676702264</v>
      </c>
      <c r="CS383" s="224">
        <f>CS315/CS374</f>
        <v>1.6255878580589995</v>
      </c>
      <c r="CT383" s="65">
        <f>IF(ISERROR(CS383/CK383),"NM",IF(OR(CS383/CK383&lt;0.5,CS383/CK383&gt;2),"NM",(CS383/CK383-1)*100))</f>
        <v>12.167251096782316</v>
      </c>
      <c r="CU383" s="224">
        <f>CU315/CU374</f>
        <v>0.84439089669244216</v>
      </c>
      <c r="CV383" s="65">
        <f>IF(ISERROR(CU383/CM383),"NM",IF(OR(CU383/CM383&lt;0.5,CU383/CM383&gt;2),"NM",(CU383/CM383-1)*100))</f>
        <v>-48.800369908542429</v>
      </c>
      <c r="CW383" s="224">
        <f>CW315/CW374</f>
        <v>0.80560831430461599</v>
      </c>
      <c r="CX383" s="65">
        <f>IF(ISERROR(CW383/CO383),"NM",IF(OR(CW383/CO383&lt;0.5,CW383/CO383&gt;2),"NM",(CW383/CO383-1)*100))</f>
        <v>-47.912644688955574</v>
      </c>
      <c r="CY383" s="225">
        <f>(CY315-47)/CY374</f>
        <v>0.83453794912299006</v>
      </c>
      <c r="CZ383" s="65">
        <f>IF(ISERROR(CY383/CQ383),"NM",IF(OR(CY383/CQ383&lt;0.5,CY383/CQ383&gt;2),"NM",(CY383/CQ383-1)*100))</f>
        <v>-49.261881680094191</v>
      </c>
      <c r="DA383" s="224">
        <f>DA315/DA374</f>
        <v>0.74103055342330604</v>
      </c>
      <c r="DB383" s="65" t="str">
        <f>IF(ISERROR(DA383/CS383),"NM",IF(OR(DA383/CS383&lt;0.5,DA383/CS383&gt;2),"NM",(DA383/CS383-1)*100))</f>
        <v>NM</v>
      </c>
      <c r="DC383" s="224">
        <f>DC315/DC374</f>
        <v>0.83826766547787657</v>
      </c>
      <c r="DD383" s="65">
        <f>IF(ISERROR(DC383/CU383),"NM",IF(OR(DC383/CU383&lt;0.5,DC383/CU383&gt;2),"NM",(DC383/CU383-1)*100))</f>
        <v>-0.72516546999155107</v>
      </c>
      <c r="DE383" s="224">
        <f>DE315/DE374</f>
        <v>0.80666702281104752</v>
      </c>
      <c r="DF383" s="65">
        <f>IF(ISERROR(DE383/CW383),"NM",IF(OR(DE383/CW383&lt;0.5,DE383/CW383&gt;2),"NM",(DE383/CW383-1)*100))</f>
        <v>0.13141727656391655</v>
      </c>
      <c r="DG383" s="224">
        <f>DG315/DG374</f>
        <v>0.73065163856385762</v>
      </c>
      <c r="DH383" s="65">
        <f>IF(ISERROR(DG383/CY383),"NM",IF(OR(DG383/CY383&lt;0.5,DG383/CY383&gt;2),"NM",(DG383/CY383-1)*100))</f>
        <v>-12.448362674016899</v>
      </c>
      <c r="DI383" s="224">
        <f>DI315/DI374</f>
        <v>0.69387009806554178</v>
      </c>
      <c r="DJ383" s="65">
        <f>IF(ISERROR(DI383/DA383),"NM",IF(OR(DI383/DA383&lt;0.5,DI383/DA383&gt;2),"NM",(DI383/DA383-1)*100))</f>
        <v>-6.3641715095145823</v>
      </c>
      <c r="DK383" s="224">
        <f>DK315/DK374</f>
        <v>0.84007175021138347</v>
      </c>
      <c r="DL383" s="65">
        <f>IF(ISERROR(DK383/DC383),"NM",IF(OR(DK383/DC383&lt;0.5,DK383/DC383&gt;2),"NM",(DK383/DC383-1)*100))</f>
        <v>0.21521583234138664</v>
      </c>
      <c r="DM383" s="224">
        <f>DM315/DM374</f>
        <v>0.82458605999385126</v>
      </c>
      <c r="DN383" s="65">
        <f>IF(ISERROR(DM383/DE383),"NM",IF(OR(DM383/DE383&lt;0.5,DM383/DE383&gt;2),"NM",(DM383/DE383-1)*100))</f>
        <v>2.221367265065588</v>
      </c>
      <c r="DO383" s="224">
        <f>DO315/DO374</f>
        <v>0.74782865362206785</v>
      </c>
      <c r="DP383" s="65">
        <f>IF(ISERROR(DO383/DG383),"NM",IF(OR(DO383/DG383&lt;0.5,DO383/DG383&gt;2),"NM",(DO383/DG383-1)*100))</f>
        <v>2.3509172020708569</v>
      </c>
      <c r="DQ383" s="224">
        <f>DQ315/DQ374</f>
        <v>0.64026902434135813</v>
      </c>
      <c r="DR383" s="65">
        <f>IF(ISERROR(DQ383/DI383),"NM",IF(OR(DQ383/DI383&lt;0.5,DQ383/DI383&gt;2),"NM",(DQ383/DI383-1)*100))</f>
        <v>-7.7249435987542192</v>
      </c>
      <c r="DS383" s="224">
        <f>DS315/DS374</f>
        <v>0.76148997447303757</v>
      </c>
      <c r="DT383" s="65">
        <f>IF(ISERROR(DS383/DK383),"NM",IF(OR(DS383/DK383&lt;0.5,DS383/DK383&gt;2),"NM",(DS383/DK383-1)*100))</f>
        <v>-9.3541742974421744</v>
      </c>
      <c r="DU383" s="224">
        <f>DU315/DU374</f>
        <v>0.73804221923883784</v>
      </c>
      <c r="DV383" s="65">
        <f>IF(ISERROR(DU383/DM383),"NM",IF(OR(DU383/DM383&lt;0.5,DU383/DM383&gt;2),"NM",(DU383/DM383-1)*100))</f>
        <v>-10.495428549405595</v>
      </c>
      <c r="DW383" s="224">
        <f>DW315/DW374</f>
        <v>0.73538280963669844</v>
      </c>
      <c r="DX383" s="65">
        <f>IF(ISERROR(DW383/DO383),"NM",IF(OR(DW383/DO383&lt;0.5,DW383/DO383&gt;2),"NM",(DW383/DO383-1)*100))</f>
        <v>-1.6642641232170852</v>
      </c>
      <c r="DY383" s="224">
        <f>DY315/DY374</f>
        <v>0.76130378242850061</v>
      </c>
      <c r="DZ383" s="65">
        <f>IF(ISERROR(DY383/DQ383),"NM",IF(OR(DY383/DQ383&lt;0.5,DY383/DQ383&gt;2),"NM",(DY383/DQ383-1)*100))</f>
        <v>18.903734756128543</v>
      </c>
      <c r="EA383" s="224">
        <f>EA315/EA374</f>
        <v>0.8375905904716644</v>
      </c>
      <c r="EB383" s="65">
        <f>IF(ISERROR(EA383/DS383),"NM",IF(OR(EA383/DS383&lt;0.5,EA383/DS383&gt;2),"NM",(EA383/DS383-1)*100))</f>
        <v>9.9936464759486263</v>
      </c>
      <c r="EC383" s="224">
        <f>EC315/EC374</f>
        <v>0.82423019554650201</v>
      </c>
      <c r="ED383" s="65">
        <f>IF(ISERROR(EC383/DU383),"NM",IF(OR(EC383/DU383&lt;0.5,EC383/DU383&gt;2),"NM",(EC383/DU383-1)*100))</f>
        <v>11.677919509340828</v>
      </c>
      <c r="EE383" s="224">
        <f>EE315/EE374</f>
        <v>0.86831736148270666</v>
      </c>
      <c r="EF383" s="65">
        <f>IF(ISERROR(EE383/DW383),"NM",IF(OR(EE383/DW383&lt;0.5,EE383/DW383&gt;2),"NM",(EE383/DW383-1)*100))</f>
        <v>18.076918593144974</v>
      </c>
      <c r="EG383" s="224">
        <f>EG315/EG374</f>
        <v>0.76066246519126479</v>
      </c>
      <c r="EH383" s="65">
        <f>IF(ISERROR(EG383/DY383),"NM",IF(OR(EG383/DY383&lt;0.5,EG383/DY383&gt;2),"NM",(EG383/DY383-1)*100))</f>
        <v>-8.4239334157787393E-2</v>
      </c>
      <c r="EI383" s="224">
        <f>EI315/EI374</f>
        <v>0.8364907973638166</v>
      </c>
      <c r="EJ383" s="65">
        <f>IF(ISERROR(EI383/EA383),"NM",IF(OR(EI383/EA383&lt;0.5,EI383/EA383&gt;2),"NM",(EI383/EA383-1)*100))</f>
        <v>-0.13130437714545806</v>
      </c>
      <c r="EK383" s="224">
        <f>EK315/EK374</f>
        <v>0.88894898684856316</v>
      </c>
      <c r="EL383" s="65">
        <f>IF(ISERROR(EK383/EC383),"NM",IF(OR(EK383/EC383&lt;0.5,EK383/EC383&gt;2),"NM",(EK383/EC383-1)*100))</f>
        <v>7.8520286749686141</v>
      </c>
      <c r="EM383" s="224">
        <f>EM315/EM374</f>
        <v>0.83248821659817707</v>
      </c>
      <c r="EN383" s="65">
        <f>IF(ISERROR(EM383/EE383),"NM",IF(OR(EM383/EE383&lt;0.5,EM383/EE383&gt;2),"NM",(EM383/EE383-1)*100))</f>
        <v>-4.1262730049931413</v>
      </c>
      <c r="EO383" s="224">
        <f>EO315/EO374</f>
        <v>0.80055184285135683</v>
      </c>
      <c r="EP383" s="65">
        <f>IF(ISERROR(EO383/EG383),"NM",IF(OR(EO383/EG383&lt;0.5,EO383/EG383&gt;2),"NM",(EO383/EG383-1)*100))</f>
        <v>5.2440312866051553</v>
      </c>
      <c r="EQ383" s="224">
        <f>EQ315/EQ374</f>
        <v>0.99096168234939075</v>
      </c>
      <c r="ER383" s="65">
        <f>IF(ISERROR(EQ383/EI383),"NM",IF(OR(EQ383/EI383&lt;0.5,EQ383/EI383&gt;2),"NM",(EQ383/EI383-1)*100))</f>
        <v>18.46653728557277</v>
      </c>
      <c r="ES383" s="224">
        <f>ES315/ES374</f>
        <v>1.0002470907820689</v>
      </c>
      <c r="ET383" s="65">
        <f>IF(ISERROR(ES383/EK383),"NM",IF(OR(ES383/EK383&lt;0.5,ES383/EK383&gt;2),"NM",(ES383/EK383-1)*100))</f>
        <v>12.520190199897918</v>
      </c>
      <c r="EU383" s="224">
        <f>EU315/EU374</f>
        <v>1.0155634384352437</v>
      </c>
      <c r="EV383" s="65">
        <f>IF(ISERROR(EU383/EM383),"NM",IF(OR(EU383/EM383&lt;0.5,EU383/EM383&gt;2),"NM",(EU383/EM383-1)*100))</f>
        <v>21.991328908554731</v>
      </c>
      <c r="EW383" s="224">
        <f>EW315/EW374</f>
        <v>0.9903223733995683</v>
      </c>
      <c r="EX383" s="65">
        <f>IF(ISERROR(EW383/EO383),"NM",IF(OR(EW383/EO383&lt;0.5,EW383/EO383&gt;2),"NM",(EW383/EO383-1)*100))</f>
        <v>23.704964549491049</v>
      </c>
      <c r="EY383" s="65"/>
      <c r="EZ383" s="317"/>
      <c r="FA383" s="59"/>
      <c r="FB383" s="224">
        <f>FB315/FB374</f>
        <v>0.77816570795750273</v>
      </c>
      <c r="FC383" s="63"/>
      <c r="FD383" s="224">
        <f>FD315/FD374</f>
        <v>0.9984641805513701</v>
      </c>
      <c r="FE383" s="65"/>
      <c r="FF383" s="224">
        <f>FF315/FF374</f>
        <v>1.2064410813925641</v>
      </c>
      <c r="FG383" s="65"/>
      <c r="FH383" s="224">
        <f>FH315/FH374</f>
        <v>1.3395955720216373</v>
      </c>
      <c r="FI383" s="65"/>
      <c r="FJ383" s="224">
        <f>FJ315/FJ374</f>
        <v>1.7794146364610266</v>
      </c>
      <c r="FK383" s="65"/>
      <c r="FL383" s="224">
        <f>FL315/FL374</f>
        <v>2.1567855725250924</v>
      </c>
      <c r="FM383" s="65"/>
      <c r="FN383" s="224">
        <f>FN315/FN374</f>
        <v>2.2668941037163992</v>
      </c>
      <c r="FO383" s="65"/>
      <c r="FP383" s="224">
        <f>FP315/FP374</f>
        <v>2.6338227488086319</v>
      </c>
      <c r="FQ383" s="65">
        <f>IF(ISERROR(FP383/FN383),"NM",IF(OR(FP383/FN383&lt;0.5,FP383/FN383&gt;2),"NM",(FP383/FN383-1)*100))</f>
        <v>16.186404318167359</v>
      </c>
      <c r="FR383" s="224">
        <f>FR315/FR374</f>
        <v>2.9088720797698091</v>
      </c>
      <c r="FS383" s="65">
        <f>IF(ISERROR(FR383/FP383),"NM",IF(OR(FR383/FP383&lt;0.5,FR383/FP383&gt;2),"NM",(FR383/FP383-1)*100))</f>
        <v>10.442970434726151</v>
      </c>
      <c r="FT383" s="224">
        <f>FT315/FT374</f>
        <v>3.2867328223876791</v>
      </c>
      <c r="FU383" s="65">
        <f>IF(ISERROR(FT383/FR383),"NM",IF(OR(FT383/FR383&lt;0.5,FT383/FR383&gt;2),"NM",(FT383/FR383-1)*100))</f>
        <v>12.989940164291159</v>
      </c>
      <c r="FV383" s="224">
        <f>FV315/FV374</f>
        <v>3.9784267935547755</v>
      </c>
      <c r="FW383" s="65">
        <f>IF(ISERROR(FV383/FT383),"NM",IF(OR(FV383/FT383&lt;0.5,FV383/FT383&gt;2),"NM",(FV383/FT383-1)*100))</f>
        <v>21.045031906932078</v>
      </c>
      <c r="FX383" s="224">
        <f>FX315/FX374</f>
        <v>4.8543585829622034</v>
      </c>
      <c r="FY383" s="65">
        <f>IF(ISERROR(FX383/FV383),"NM",IF(OR(FX383/FV383&lt;0.5,FX383/FV383&gt;2),"NM",(FX383/FV383-1)*100))</f>
        <v>22.017039268548942</v>
      </c>
      <c r="FZ383" s="224">
        <f>FZ315/FZ374</f>
        <v>5.6267025584350749</v>
      </c>
      <c r="GA383" s="65">
        <f>IF(ISERROR(FZ383/FX383),"NM",IF(OR(FZ383/FX383&lt;0.5,FZ383/FX383&gt;2),"NM",(FZ383/FX383-1)*100))</f>
        <v>15.910319814107666</v>
      </c>
      <c r="GB383" s="224">
        <f>GB315/GB374</f>
        <v>6.4662523441669579</v>
      </c>
      <c r="GC383" s="65">
        <f>IF(ISERROR(GB383/FZ383),"NM",IF(OR(GB383/FZ383&lt;0.5,GB383/FZ383&gt;2),"NM",(GB383/FZ383-1)*100))</f>
        <v>14.920813336281679</v>
      </c>
      <c r="GD383" s="224">
        <f>GD315/GD374</f>
        <v>3.2754703311163023</v>
      </c>
      <c r="GE383" s="65">
        <f>IF(ISERROR(GD383/GB383),"NM",IF(OR(GD383/GB383&lt;0.5,GD383/GB383&gt;2),"NM",(GD383/GB383-1)*100))</f>
        <v>-49.345151460551627</v>
      </c>
      <c r="GF383" s="224">
        <f>GF315/GF374</f>
        <v>3.0700194416736415</v>
      </c>
      <c r="GG383" s="65">
        <f>IF(ISERROR(GF383/GD383),"NM",IF(OR(GF383/GD383&lt;0.5,GF383/GD383&gt;2),"NM",(GF383/GD383-1)*100))</f>
        <v>-6.2724088046507092</v>
      </c>
      <c r="GH383" s="224">
        <f>GH315/GH374</f>
        <v>3.0549146793385793</v>
      </c>
      <c r="GI383" s="65">
        <f>IF(ISERROR(GH383/GF383),"NM",IF(OR(GH383/GF383&lt;0.5,GH383/GF383&gt;2),"NM",(GH383/GF383-1)*100))</f>
        <v>-0.49200868665599806</v>
      </c>
      <c r="GJ383" s="224">
        <f>GJ315/GJ374</f>
        <v>2.9962916411305822</v>
      </c>
      <c r="GK383" s="65">
        <f>IF(ISERROR(GJ383/GH383),"NM",IF(OR(GJ383/GH383&lt;0.5,GJ383/GH383&gt;2),"NM",(GJ383/GH383-1)*100))</f>
        <v>-1.9189746477858982</v>
      </c>
      <c r="GL383" s="224">
        <f>GL315/GL374</f>
        <v>3.2914254790734536</v>
      </c>
      <c r="GM383" s="65">
        <f>IF(ISERROR(GL383/GJ383),"NM",IF(OR(GL383/GJ383&lt;0.5,GL383/GJ383&gt;2),"NM",(GL383/GJ383-1)*100))</f>
        <v>9.8499703397199703</v>
      </c>
      <c r="GN383" s="224">
        <f>GN315/GN374</f>
        <v>3.3588998382041289</v>
      </c>
      <c r="GO383" s="65">
        <f>IF(ISERROR(GN383/GL383),"NM",IF(OR(GN383/GL383&lt;0.5,GN383/GL383&gt;2),"NM",(GN383/GL383-1)*100))</f>
        <v>2.0500041565476801</v>
      </c>
      <c r="GP383" s="224">
        <f>GP315/GP374</f>
        <v>3.9970258538193315</v>
      </c>
      <c r="GQ383" s="65">
        <f>IF(ISERROR(GP383/GN383),"NM",IF(OR(GP383/GN383&lt;0.5,GP383/GN383&gt;2),"NM",(GP383/GN383-1)*100))</f>
        <v>18.998066222670793</v>
      </c>
      <c r="GR383" s="224">
        <f>GR315/GR374</f>
        <v>4.154139437035588</v>
      </c>
      <c r="GS383" s="65">
        <f>IF(ISERROR(GR383/GP383),"NM",IF(OR(GR383/GP383&lt;0.5,GR383/GP383&gt;2),"NM",(GR383/GP383-1)*100))</f>
        <v>3.9307622457865232</v>
      </c>
      <c r="GT383" s="224">
        <f>GT315/GT374</f>
        <v>4.4538110729373726</v>
      </c>
      <c r="GU383" s="65">
        <f>IF(ISERROR(GT383/GR383),"NM",IF(OR(GT383/GR383&lt;0.5,GT383/GR383&gt;2),"NM",(GT383/GR383-1)*100))</f>
        <v>7.2138078281655194</v>
      </c>
      <c r="GV383" s="224">
        <f>GV315/GV374</f>
        <v>4.7483452852105481</v>
      </c>
      <c r="GW383" s="65">
        <f>IF(ISERROR(GV383/GT383),"NM",IF(OR(GV383/GT383&lt;0.5,GV383/GT383&gt;2),"NM",(GV383/GT383-1)*100))</f>
        <v>6.6130827610279441</v>
      </c>
      <c r="GX383" s="224">
        <f>GX315/GX374</f>
        <v>5.0537339577536082</v>
      </c>
      <c r="GY383" s="65">
        <f>IF(ISERROR(GX383/GV383),"NM",IF(OR(GX383/GV383&lt;0.5,GX383/GV383&gt;2),"NM",(GX383/GV383-1)*100))</f>
        <v>6.4314756867879908</v>
      </c>
      <c r="GZ383" s="67">
        <f t="shared" si="1348"/>
        <v>8.5133233469425029</v>
      </c>
      <c r="HA383" s="280"/>
      <c r="HB383" s="57"/>
      <c r="HC383"/>
      <c r="HD383"/>
      <c r="HE383"/>
      <c r="HF383"/>
      <c r="HG383"/>
      <c r="HH383"/>
    </row>
    <row r="384" spans="1:216" s="2" customFormat="1" ht="13.5" customHeight="1" x14ac:dyDescent="0.2">
      <c r="B384" s="54"/>
      <c r="C384" s="57"/>
      <c r="D384" s="63"/>
      <c r="E384" s="57"/>
      <c r="F384" s="63"/>
      <c r="G384" s="57"/>
      <c r="H384" s="63"/>
      <c r="I384" s="57"/>
      <c r="J384" s="63"/>
      <c r="K384" s="57"/>
      <c r="L384" s="63"/>
      <c r="M384" s="57"/>
      <c r="N384" s="63"/>
      <c r="O384" s="57"/>
      <c r="P384" s="63"/>
      <c r="Q384" s="57"/>
      <c r="R384" s="63"/>
      <c r="S384" s="57"/>
      <c r="T384" s="63"/>
      <c r="U384" s="57"/>
      <c r="V384" s="63"/>
      <c r="W384" s="57"/>
      <c r="X384" s="63"/>
      <c r="Y384" s="57"/>
      <c r="Z384" s="63"/>
      <c r="AA384" s="57"/>
      <c r="AB384" s="63"/>
      <c r="AC384" s="57"/>
      <c r="AD384" s="63"/>
      <c r="AE384" s="57"/>
      <c r="AF384" s="63"/>
      <c r="AG384" s="57"/>
      <c r="AH384" s="63"/>
      <c r="AI384" s="55"/>
      <c r="AJ384" s="63"/>
      <c r="AK384" s="57"/>
      <c r="AL384" s="63"/>
      <c r="AM384" s="57"/>
      <c r="AN384" s="63"/>
      <c r="AO384" s="109"/>
      <c r="AP384" s="63"/>
      <c r="AQ384" s="109"/>
      <c r="AR384" s="63"/>
      <c r="AS384" s="109"/>
      <c r="AT384" s="63"/>
      <c r="AU384" s="109"/>
      <c r="AV384" s="63"/>
      <c r="AW384" s="109"/>
      <c r="AX384" s="63"/>
      <c r="AY384" s="109"/>
      <c r="AZ384" s="65"/>
      <c r="BA384" s="109"/>
      <c r="BB384" s="65"/>
      <c r="BC384" s="109"/>
      <c r="BD384" s="65"/>
      <c r="BE384" s="109"/>
      <c r="BF384" s="65"/>
      <c r="BG384" s="109"/>
      <c r="BH384" s="65"/>
      <c r="BI384" s="109"/>
      <c r="BJ384" s="65"/>
      <c r="BK384" s="109"/>
      <c r="BL384" s="65"/>
      <c r="BM384" s="109"/>
      <c r="BN384" s="65"/>
      <c r="BO384" s="109"/>
      <c r="BP384" s="65"/>
      <c r="BQ384" s="109"/>
      <c r="BR384" s="65"/>
      <c r="BS384" s="109"/>
      <c r="BT384" s="65"/>
      <c r="BU384" s="109"/>
      <c r="BV384" s="65"/>
      <c r="BW384" s="109"/>
      <c r="BX384" s="65"/>
      <c r="BY384" s="109"/>
      <c r="BZ384" s="65"/>
      <c r="CA384" s="109"/>
      <c r="CB384" s="65"/>
      <c r="CC384" s="109"/>
      <c r="CD384" s="65"/>
      <c r="CE384" s="109"/>
      <c r="CF384" s="65"/>
      <c r="CG384" s="109"/>
      <c r="CH384" s="65"/>
      <c r="CI384" s="109"/>
      <c r="CJ384" s="65"/>
      <c r="CK384" s="109"/>
      <c r="CL384" s="65"/>
      <c r="CM384" s="109"/>
      <c r="CN384" s="65"/>
      <c r="CO384" s="109"/>
      <c r="CP384" s="65"/>
      <c r="CQ384" s="109"/>
      <c r="CR384" s="65"/>
      <c r="CS384" s="109"/>
      <c r="CT384" s="65"/>
      <c r="CU384" s="109"/>
      <c r="CV384" s="65"/>
      <c r="CW384" s="109"/>
      <c r="CX384" s="65"/>
      <c r="CY384" s="109"/>
      <c r="CZ384" s="65"/>
      <c r="DA384" s="109"/>
      <c r="DB384" s="65"/>
      <c r="DC384" s="109"/>
      <c r="DD384" s="65"/>
      <c r="DE384" s="109"/>
      <c r="DF384" s="65"/>
      <c r="DG384" s="109"/>
      <c r="DH384" s="65"/>
      <c r="DI384" s="109"/>
      <c r="DJ384" s="65"/>
      <c r="DK384" s="109"/>
      <c r="DL384" s="65"/>
      <c r="DM384" s="109"/>
      <c r="DN384" s="65"/>
      <c r="DO384" s="109"/>
      <c r="DP384" s="65"/>
      <c r="DQ384" s="109"/>
      <c r="DR384" s="65"/>
      <c r="DS384" s="109"/>
      <c r="DT384" s="65"/>
      <c r="DU384" s="109"/>
      <c r="DV384" s="65"/>
      <c r="DW384" s="109"/>
      <c r="DX384" s="65"/>
      <c r="DY384" s="109"/>
      <c r="DZ384" s="65"/>
      <c r="EA384" s="109"/>
      <c r="EB384" s="65"/>
      <c r="EC384" s="57"/>
      <c r="ED384" s="65"/>
      <c r="EE384" s="57"/>
      <c r="EF384" s="65"/>
      <c r="EG384" s="57"/>
      <c r="EH384" s="65"/>
      <c r="EI384" s="57"/>
      <c r="EJ384" s="65"/>
      <c r="EK384" s="57"/>
      <c r="EL384" s="65"/>
      <c r="EM384" s="57"/>
      <c r="EN384" s="65"/>
      <c r="EO384" s="57"/>
      <c r="EP384" s="65"/>
      <c r="EQ384" s="57"/>
      <c r="ER384" s="65"/>
      <c r="ES384" s="57"/>
      <c r="ET384" s="65"/>
      <c r="EU384" s="57"/>
      <c r="EV384" s="65"/>
      <c r="EW384" s="57"/>
      <c r="EX384" s="65"/>
      <c r="EY384" s="65"/>
      <c r="EZ384" s="317"/>
      <c r="FA384" s="59"/>
      <c r="FB384" s="57"/>
      <c r="FC384" s="63"/>
      <c r="FD384" s="57"/>
      <c r="FE384" s="65"/>
      <c r="FF384" s="57"/>
      <c r="FG384" s="65"/>
      <c r="FH384" s="57"/>
      <c r="FI384" s="65"/>
      <c r="FJ384" s="57"/>
      <c r="FK384" s="65"/>
      <c r="FL384" s="93"/>
      <c r="FM384" s="65"/>
      <c r="FN384" s="93"/>
      <c r="FO384" s="65"/>
      <c r="FP384" s="93"/>
      <c r="FQ384" s="65"/>
      <c r="FR384" s="75"/>
      <c r="FS384" s="65"/>
      <c r="FT384" s="75"/>
      <c r="FU384" s="65"/>
      <c r="FV384" s="75"/>
      <c r="FW384" s="65"/>
      <c r="FX384" s="75"/>
      <c r="FY384" s="65"/>
      <c r="FZ384" s="75"/>
      <c r="GA384" s="65"/>
      <c r="GB384" s="75"/>
      <c r="GC384" s="65"/>
      <c r="GD384" s="75"/>
      <c r="GE384" s="65"/>
      <c r="GF384" s="75"/>
      <c r="GG384" s="65"/>
      <c r="GH384" s="75"/>
      <c r="GI384" s="65"/>
      <c r="GJ384" s="75"/>
      <c r="GK384" s="65"/>
      <c r="GL384" s="75"/>
      <c r="GM384" s="65"/>
      <c r="GN384" s="75"/>
      <c r="GO384" s="65"/>
      <c r="GP384" s="75"/>
      <c r="GQ384" s="65"/>
      <c r="GR384" s="57"/>
      <c r="GS384" s="65"/>
      <c r="GT384" s="57"/>
      <c r="GU384" s="65"/>
      <c r="GV384" s="57"/>
      <c r="GW384" s="65"/>
      <c r="GX384" s="57"/>
      <c r="GY384" s="65"/>
      <c r="GZ384" s="67" t="str">
        <f t="shared" si="1348"/>
        <v/>
      </c>
      <c r="HA384" s="279"/>
      <c r="HB384" s="57"/>
      <c r="HC384"/>
      <c r="HD384"/>
      <c r="HE384"/>
      <c r="HF384"/>
      <c r="HG384"/>
      <c r="HH384"/>
    </row>
    <row r="385" spans="1:216" s="360" customFormat="1" ht="13.5" customHeight="1" x14ac:dyDescent="0.2">
      <c r="B385" s="361" t="s">
        <v>280</v>
      </c>
      <c r="C385" s="362"/>
      <c r="D385" s="364"/>
      <c r="E385" s="362"/>
      <c r="F385" s="364"/>
      <c r="G385" s="362"/>
      <c r="H385" s="364"/>
      <c r="I385" s="362"/>
      <c r="J385" s="364"/>
      <c r="K385" s="362"/>
      <c r="L385" s="364"/>
      <c r="M385" s="362"/>
      <c r="N385" s="364"/>
      <c r="O385" s="362"/>
      <c r="P385" s="364"/>
      <c r="Q385" s="362"/>
      <c r="R385" s="364"/>
      <c r="S385" s="362"/>
      <c r="T385" s="364"/>
      <c r="U385" s="362"/>
      <c r="V385" s="364"/>
      <c r="W385" s="362"/>
      <c r="X385" s="364"/>
      <c r="Y385" s="362"/>
      <c r="Z385" s="364"/>
      <c r="AA385" s="362"/>
      <c r="AB385" s="364"/>
      <c r="AC385" s="362"/>
      <c r="AD385" s="364"/>
      <c r="AE385" s="362"/>
      <c r="AF385" s="364"/>
      <c r="AG385" s="362"/>
      <c r="AH385" s="364"/>
      <c r="AI385" s="365"/>
      <c r="AJ385" s="364"/>
      <c r="AK385" s="362"/>
      <c r="AL385" s="364"/>
      <c r="AM385" s="362"/>
      <c r="AN385" s="364"/>
      <c r="AO385" s="366"/>
      <c r="AP385" s="364"/>
      <c r="AQ385" s="366"/>
      <c r="AR385" s="364"/>
      <c r="AS385" s="366"/>
      <c r="AT385" s="364"/>
      <c r="AU385" s="366"/>
      <c r="AV385" s="364"/>
      <c r="AW385" s="366"/>
      <c r="AX385" s="364"/>
      <c r="AY385" s="366">
        <f>AY377</f>
        <v>0.72040969213633677</v>
      </c>
      <c r="AZ385" s="367" t="str">
        <f>IF(ISERROR(AY385/AQ385),"NM",IF(OR(AY385/AQ385&lt;0.5,AY385/AQ385&gt;2),"NM",(AY385/AQ385-1)*100))</f>
        <v>NM</v>
      </c>
      <c r="BA385" s="366">
        <f>BA377</f>
        <v>0.74709012370699757</v>
      </c>
      <c r="BB385" s="367" t="str">
        <f>IF(ISERROR(BA385/AS385),"NM",IF(OR(BA385/AS385&lt;0.5,BA385/AS385&gt;2),"NM",(BA385/AS385-1)*100))</f>
        <v>NM</v>
      </c>
      <c r="BC385" s="366">
        <f>BC377</f>
        <v>0.72462032290518852</v>
      </c>
      <c r="BD385" s="367" t="str">
        <f>IF(ISERROR(BC385/AU385),"NM",IF(OR(BC385/AU385&lt;0.5,BC385/AU385&gt;2),"NM",(BC385/AU385-1)*100))</f>
        <v>NM</v>
      </c>
      <c r="BE385" s="366">
        <f>BE377</f>
        <v>0.65989521906916648</v>
      </c>
      <c r="BF385" s="367" t="str">
        <f>IF(ISERROR(BE385/AW385),"NM",IF(OR(BE385/AW385&lt;0.5,BE385/AW385&gt;2),"NM",(BE385/AW385-1)*100))</f>
        <v>NM</v>
      </c>
      <c r="BG385" s="366">
        <f>BG377</f>
        <v>0.81947738685373028</v>
      </c>
      <c r="BH385" s="367">
        <f>IF(ISERROR(BG385/AY385),"NM",IF(OR(BG385/AY385&lt;0.5,BG385/AY385&gt;2),"NM",(BG385/AY385-1)*100))</f>
        <v>13.751577164878714</v>
      </c>
      <c r="BI385" s="366">
        <f>BI377</f>
        <v>0.82350822597713202</v>
      </c>
      <c r="BJ385" s="367">
        <f>IF(ISERROR(BI385/BA385),"NM",IF(OR(BI385/BA385&lt;0.5,BI385/BA385&gt;2),"NM",(BI385/BA385-1)*100))</f>
        <v>10.228766228491203</v>
      </c>
      <c r="BK385" s="366">
        <f>BK377</f>
        <v>0.84615244136285328</v>
      </c>
      <c r="BL385" s="367">
        <f>IF(ISERROR(BK385/BC385),"NM",IF(OR(BK385/BC385&lt;0.5,BK385/BC385&gt;2),"NM",(BK385/BC385-1)*100))</f>
        <v>16.771834106227026</v>
      </c>
      <c r="BM385" s="366">
        <f>BM377</f>
        <v>0.7760442060783358</v>
      </c>
      <c r="BN385" s="367">
        <f>IF(ISERROR(BM385/BE385),"NM",IF(OR(BM385/BE385&lt;0.5,BM385/BE385&gt;2),"NM",(BM385/BE385-1)*100))</f>
        <v>17.601125701896514</v>
      </c>
      <c r="BO385" s="366">
        <f>BO377</f>
        <v>0.98056013723713253</v>
      </c>
      <c r="BP385" s="367">
        <f>IF(ISERROR(BO385/BG385),"NM",IF(OR(BO385/BG385&lt;0.5,BO385/BG385&gt;2),"NM",(BO385/BG385-1)*100))</f>
        <v>19.656765759194062</v>
      </c>
      <c r="BQ385" s="366">
        <f>BQ377</f>
        <v>1.012836190904024</v>
      </c>
      <c r="BR385" s="367">
        <f>IF(ISERROR(BQ385/BI385),"NM",IF(OR(BQ385/BI385&lt;0.5,BQ385/BI385&gt;2),"NM",(BQ385/BI385-1)*100))</f>
        <v>22.990415754772254</v>
      </c>
      <c r="BS385" s="366">
        <f>BS377</f>
        <v>1.0246596428459995</v>
      </c>
      <c r="BT385" s="367">
        <f>IF(ISERROR(BS385/BK385),"NM",IF(OR(BS385/BK385&lt;0.5,BS385/BK385&gt;2),"NM",(BS385/BK385-1)*100))</f>
        <v>21.096340654130131</v>
      </c>
      <c r="BU385" s="366">
        <f>BU377</f>
        <v>0.97659165248689705</v>
      </c>
      <c r="BV385" s="367">
        <f>IF(ISERROR(BU385/BM385),"NM",IF(OR(BU385/BM385&lt;0.5,BU385/BM385&gt;2),"NM",(BU385/BM385-1)*100))</f>
        <v>25.8422709476833</v>
      </c>
      <c r="BW385" s="366">
        <f>BW377</f>
        <v>1.2159304008288878</v>
      </c>
      <c r="BX385" s="367">
        <f>IF(ISERROR(BW385/BO385),"NM",IF(OR(BW385/BO385&lt;0.5,BW385/BO385&gt;2),"NM",(BW385/BO385-1)*100))</f>
        <v>24.003654100700487</v>
      </c>
      <c r="BY385" s="366">
        <f>BY377</f>
        <v>1.2001238561986824</v>
      </c>
      <c r="BZ385" s="367">
        <f>IF(ISERROR(BY385/BQ385),"NM",IF(OR(BY385/BQ385&lt;0.5,BY385/BQ385&gt;2),"NM",(BY385/BQ385-1)*100))</f>
        <v>18.491407295338824</v>
      </c>
      <c r="CA385" s="366">
        <f>CA377</f>
        <v>1.2539545340356046</v>
      </c>
      <c r="CB385" s="367">
        <f>IF(ISERROR(CA385/BS385),"NM",IF(OR(CA385/BS385&lt;0.5,CA385/BS385&gt;2),"NM",(CA385/BS385-1)*100))</f>
        <v>22.377663918990386</v>
      </c>
      <c r="CC385" s="366">
        <f>CC377</f>
        <v>1.1844091008467039</v>
      </c>
      <c r="CD385" s="367">
        <f>IF(ISERROR(CC385/BU385),"NM",IF(OR(CC385/BU385&lt;0.5,CC385/BU385&gt;2),"NM",(CC385/BU385-1)*100))</f>
        <v>21.27987146220207</v>
      </c>
      <c r="CE385" s="366">
        <f>CE377</f>
        <v>1.4047635034061157</v>
      </c>
      <c r="CF385" s="367">
        <f>IF(ISERROR(CE385/BW385),"NM",IF(OR(CE385/BW385&lt;0.5,CE385/BW385&gt;2),"NM",(CE385/BW385-1)*100))</f>
        <v>15.529926914279146</v>
      </c>
      <c r="CG385" s="366">
        <f>CG377</f>
        <v>1.3414318716372307</v>
      </c>
      <c r="CH385" s="367">
        <f>IF(ISERROR(CG385/BY385),"NM",IF(OR(CG385/BY385&lt;0.5,CG385/BY385&gt;2),"NM",(CG385/BY385-1)*100))</f>
        <v>11.774452670754542</v>
      </c>
      <c r="CI385" s="366">
        <f>CI377</f>
        <v>1.4310870343261679</v>
      </c>
      <c r="CJ385" s="367">
        <f>IF(ISERROR(CI385/CA385),"NM",IF(OR(CI385/CA385&lt;0.5,CI385/CA385&gt;2),"NM",(CI385/CA385-1)*100))</f>
        <v>14.12591090687294</v>
      </c>
      <c r="CK385" s="366">
        <f>CK377</f>
        <v>1.3216567508071591</v>
      </c>
      <c r="CL385" s="367">
        <f>IF(ISERROR(CK385/CC385),"NM",IF(OR(CK385/CC385&lt;0.5,CK385/CC385&gt;2),"NM",(CK385/CC385-1)*100))</f>
        <v>11.587858440326082</v>
      </c>
      <c r="CM385" s="366">
        <f>CM377</f>
        <v>1.6216765797366683</v>
      </c>
      <c r="CN385" s="367">
        <f>IF(ISERROR(CM385/CE385),"NM",IF(OR(CM385/CE385&lt;0.5,CM385/CE385&gt;2),"NM",(CM385/CE385-1)*100))</f>
        <v>15.441252268058347</v>
      </c>
      <c r="CO385" s="366">
        <f>CO377</f>
        <v>1.5469252699855665</v>
      </c>
      <c r="CP385" s="367">
        <f>IF(ISERROR(CO385/CG385),"NM",IF(OR(CO385/CG385&lt;0.5,CO385/CG385&gt;2),"NM",(CO385/CG385-1)*100))</f>
        <v>15.318958993983722</v>
      </c>
      <c r="CQ385" s="366">
        <f>CQ377</f>
        <v>1.6450727349484013</v>
      </c>
      <c r="CR385" s="367">
        <f>IF(ISERROR(CQ385/CI385),"NM",IF(OR(CQ385/CI385&lt;0.5,CQ385/CI385&gt;2),"NM",(CQ385/CI385-1)*100))</f>
        <v>14.952668530253943</v>
      </c>
      <c r="CS385" s="366">
        <f>CS377</f>
        <v>1.4546814878153056</v>
      </c>
      <c r="CT385" s="367">
        <f>IF(ISERROR(CS385/CK385),"NM",IF(OR(CS385/CK385&lt;0.5,CS385/CK385&gt;2),"NM",(CS385/CK385-1)*100))</f>
        <v>10.064998868042396</v>
      </c>
      <c r="CU385" s="366">
        <f>CU377</f>
        <v>0.86866880241092936</v>
      </c>
      <c r="CV385" s="367">
        <f>IF(ISERROR(CU385/CM385),"NM",IF(OR(CU385/CM385&lt;0.5,CU385/CM385&gt;2),"NM",(CU385/CM385-1)*100))</f>
        <v>-46.433905917788742</v>
      </c>
      <c r="CW385" s="366">
        <f>CW377</f>
        <v>0.80560831430461599</v>
      </c>
      <c r="CX385" s="367">
        <f>IF(ISERROR(CW385/CO385),"NM",IF(OR(CW385/CO385&lt;0.5,CW385/CO385&gt;2),"NM",(CW385/CO385-1)*100))</f>
        <v>-47.921963010395928</v>
      </c>
      <c r="CY385" s="366">
        <f>CY377</f>
        <v>0.88456764760357742</v>
      </c>
      <c r="CZ385" s="367">
        <f>IF(ISERROR(CY385/CQ385),"NM",IF(OR(CY385/CQ385&lt;0.5,CY385/CQ385&gt;2),"NM",(CY385/CQ385-1)*100))</f>
        <v>-46.2292682377158</v>
      </c>
      <c r="DA385" s="366">
        <f>DA377</f>
        <v>0.74103055342330604</v>
      </c>
      <c r="DB385" s="367">
        <f>IF(ISERROR(DA385/CS385),"NM",IF(OR(DA385/CS385&lt;0.5,DA385/CS385&gt;2),"NM",(DA385/CS385-1)*100))</f>
        <v>-49.058913608901896</v>
      </c>
      <c r="DC385" s="366">
        <f>DC377</f>
        <v>0.83826766547787657</v>
      </c>
      <c r="DD385" s="367">
        <f>IF(ISERROR(DC385/CU385),"NM",IF(OR(DC385/CU385&lt;0.5,DC385/CU385&gt;2),"NM",(DC385/CU385-1)*100))</f>
        <v>-3.4997385480722398</v>
      </c>
      <c r="DE385" s="366">
        <f>DE377</f>
        <v>0.80666702281104752</v>
      </c>
      <c r="DF385" s="367">
        <f>IF(ISERROR(DE385/CW385),"NM",IF(OR(DE385/CW385&lt;0.5,DE385/CW385&gt;2),"NM",(DE385/CW385-1)*100))</f>
        <v>0.13141727656391655</v>
      </c>
      <c r="DG385" s="366">
        <f>DG377</f>
        <v>0.73065163856385762</v>
      </c>
      <c r="DH385" s="367">
        <f>IF(ISERROR(DG385/CY385),"NM",IF(OR(DG385/CY385&lt;0.5,DG385/CY385&gt;2),"NM",(DG385/CY385-1)*100))</f>
        <v>-17.400139995703068</v>
      </c>
      <c r="DI385" s="366">
        <f>DI377</f>
        <v>0.69387009806554178</v>
      </c>
      <c r="DJ385" s="367">
        <f>IF(ISERROR(DI385/DA385),"NM",IF(OR(DI385/DA385&lt;0.5,DI385/DA385&gt;2),"NM",(DI385/DA385-1)*100))</f>
        <v>-6.3641715095145823</v>
      </c>
      <c r="DK385" s="366">
        <f>DK377</f>
        <v>0.84007175021138347</v>
      </c>
      <c r="DL385" s="367">
        <f>IF(ISERROR(DK385/DC385),"NM",IF(OR(DK385/DC385&lt;0.5,DK385/DC385&gt;2),"NM",(DK385/DC385-1)*100))</f>
        <v>0.21521583234138664</v>
      </c>
      <c r="DM385" s="366">
        <f>DM377</f>
        <v>0.82458605999385126</v>
      </c>
      <c r="DN385" s="367">
        <f>IF(ISERROR(DM385/DE385),"NM",IF(OR(DM385/DE385&lt;0.5,DM385/DE385&gt;2),"NM",(DM385/DE385-1)*100))</f>
        <v>2.221367265065588</v>
      </c>
      <c r="DO385" s="366">
        <f>DO377</f>
        <v>0.74782865362206785</v>
      </c>
      <c r="DP385" s="367">
        <f>IF(ISERROR(DO385/DG385),"NM",IF(OR(DO385/DG385&lt;0.5,DO385/DG385&gt;2),"NM",(DO385/DG385-1)*100))</f>
        <v>2.3509172020708569</v>
      </c>
      <c r="DQ385" s="366">
        <f>DQ377</f>
        <v>0.64026902434135813</v>
      </c>
      <c r="DR385" s="367">
        <f>IF(ISERROR(DQ385/DI385),"NM",IF(OR(DQ385/DI385&lt;0.5,DQ385/DI385&gt;2),"NM",(DQ385/DI385-1)*100))</f>
        <v>-7.7249435987542192</v>
      </c>
      <c r="DS385" s="366">
        <f>DS377</f>
        <v>0.76148997447303757</v>
      </c>
      <c r="DT385" s="367">
        <f>IF(ISERROR(DS385/DK385),"NM",IF(OR(DS385/DK385&lt;0.5,DS385/DK385&gt;2),"NM",(DS385/DK385-1)*100))</f>
        <v>-9.3541742974421744</v>
      </c>
      <c r="DU385" s="366">
        <f>DU377</f>
        <v>0.73804221923883784</v>
      </c>
      <c r="DV385" s="367">
        <f>IF(ISERROR(DU385/DM385),"NM",IF(OR(DU385/DM385&lt;0.5,DU385/DM385&gt;2),"NM",(DU385/DM385-1)*100))</f>
        <v>-10.495428549405595</v>
      </c>
      <c r="DW385" s="366">
        <f>DW377</f>
        <v>0.76779973185000305</v>
      </c>
      <c r="DX385" s="367">
        <f>IF(ISERROR(DW385/DO385),"NM",IF(OR(DW385/DO385&lt;0.5,DW385/DO385&gt;2),"NM",(DW385/DO385-1)*100))</f>
        <v>2.6705419926351226</v>
      </c>
      <c r="DY385" s="366">
        <f t="shared" ref="DY385" si="1492">DY377</f>
        <v>0.76130378242850061</v>
      </c>
      <c r="DZ385" s="367">
        <f>IF(ISERROR(DY385/DQ385),"NM",IF(OR(DY385/DQ385&lt;0.5,DY385/DQ385&gt;2),"NM",(DY385/DQ385-1)*100))</f>
        <v>18.903734756128543</v>
      </c>
      <c r="EA385" s="366">
        <f>EA377</f>
        <v>0.8375905904716644</v>
      </c>
      <c r="EB385" s="367">
        <f>IF(ISERROR(EA385/DS385),"NM",IF(OR(EA385/DS385&lt;0.5,EA385/DS385&gt;2),"NM",(EA385/DS385-1)*100))</f>
        <v>9.9936464759486263</v>
      </c>
      <c r="EC385" s="366">
        <f>EC377</f>
        <v>0.82423019554650201</v>
      </c>
      <c r="ED385" s="367">
        <f>IF(ISERROR(EC385/DU385),"NM",IF(OR(EC385/DU385&lt;0.5,EC385/DU385&gt;2),"NM",(EC385/DU385-1)*100))</f>
        <v>11.677919509340828</v>
      </c>
      <c r="EE385" s="366">
        <f>EE377</f>
        <v>0.86831736148270666</v>
      </c>
      <c r="EF385" s="367">
        <f>IF(ISERROR(EE385/DW385),"NM",IF(OR(EE385/DW385&lt;0.5,EE385/DW385&gt;2),"NM",(EE385/DW385-1)*100))</f>
        <v>13.091646879129248</v>
      </c>
      <c r="EG385" s="366">
        <f>EG377</f>
        <v>0.71938052665005614</v>
      </c>
      <c r="EH385" s="367">
        <f>IF(ISERROR(EG385/DY385),"NM",IF(OR(EG385/DY385&lt;0.5,EG385/DY385&gt;2),"NM",(EG385/DY385-1)*100))</f>
        <v>-5.506770982368236</v>
      </c>
      <c r="EI385" s="366">
        <f>EI377</f>
        <v>0.8364907973638166</v>
      </c>
      <c r="EJ385" s="367">
        <f>IF(ISERROR(EI385/EA385),"NM",IF(OR(EI385/EA385&lt;0.5,EI385/EA385&gt;2),"NM",(EI385/EA385-1)*100))</f>
        <v>-0.13130437714545806</v>
      </c>
      <c r="EK385" s="366">
        <f>EK377</f>
        <v>0.91524184420605581</v>
      </c>
      <c r="EL385" s="367">
        <f>IF(ISERROR(EK385/EC385),"NM",IF(OR(EK385/EC385&lt;0.5,EK385/EC385&gt;2),"NM",(EK385/EC385-1)*100))</f>
        <v>11.042018255495844</v>
      </c>
      <c r="EM385" s="366">
        <f>EM377</f>
        <v>0.85048102450796637</v>
      </c>
      <c r="EN385" s="367">
        <f>IF(ISERROR(EM385/EE385),"NM",IF(OR(EM385/EE385&lt;0.5,EM385/EE385&gt;2),"NM",(EM385/EE385-1)*100))</f>
        <v>-2.0541264940601489</v>
      </c>
      <c r="EO385" s="366">
        <f>EO377</f>
        <v>0.80055184285135683</v>
      </c>
      <c r="EP385" s="367">
        <f>IF(ISERROR(EO385/EG385),"NM",IF(OR(EO385/EG385&lt;0.5,EO385/EG385&gt;2),"NM",(EO385/EG385-1)*100))</f>
        <v>11.283502012389967</v>
      </c>
      <c r="EQ385" s="366">
        <f t="shared" ref="EQ385:ES385" si="1493">EQ383</f>
        <v>0.99096168234939075</v>
      </c>
      <c r="ER385" s="367">
        <f>IF(ISERROR(EQ385/EI385),"NM",IF(OR(EQ385/EI385&lt;0.5,EQ385/EI385&gt;2),"NM",(EQ385/EI385-1)*100))</f>
        <v>18.46653728557277</v>
      </c>
      <c r="ES385" s="366">
        <f t="shared" si="1493"/>
        <v>1.0002470907820689</v>
      </c>
      <c r="ET385" s="367">
        <f>IF(ISERROR(ES385/EK385),"NM",IF(OR(ES385/EK385&lt;0.5,ES385/EK385&gt;2),"NM",(ES385/EK385-1)*100))</f>
        <v>9.2877360354685745</v>
      </c>
      <c r="EU385" s="366">
        <f t="shared" ref="EU385" si="1494">EU383</f>
        <v>1.0155634384352437</v>
      </c>
      <c r="EV385" s="367">
        <f>IF(ISERROR(EU385/EM385),"NM",IF(OR(EU385/EM385&lt;0.5,EU385/EM385&gt;2),"NM",(EU385/EM385-1)*100))</f>
        <v>19.410475856622831</v>
      </c>
      <c r="EW385" s="366">
        <f t="shared" ref="EW385" si="1495">EW383</f>
        <v>0.9903223733995683</v>
      </c>
      <c r="EX385" s="367">
        <f>IF(ISERROR(EW385/EO385),"NM",IF(OR(EW385/EO385&lt;0.5,EW385/EO385&gt;2),"NM",(EW385/EO385-1)*100))</f>
        <v>23.704964549491049</v>
      </c>
      <c r="EY385" s="367"/>
      <c r="EZ385" s="370"/>
      <c r="FA385" s="362"/>
      <c r="FB385" s="362"/>
      <c r="FC385" s="364"/>
      <c r="FD385" s="362"/>
      <c r="FE385" s="368"/>
      <c r="FF385" s="362"/>
      <c r="FG385" s="368"/>
      <c r="FH385" s="362"/>
      <c r="FI385" s="368"/>
      <c r="FJ385" s="362"/>
      <c r="FK385" s="368"/>
      <c r="FL385" s="366"/>
      <c r="FM385" s="368"/>
      <c r="FN385" s="366"/>
      <c r="FO385" s="368"/>
      <c r="FP385" s="366"/>
      <c r="FQ385" s="368"/>
      <c r="FR385" s="366">
        <f>FR318/FR374</f>
        <v>2.8524800535624615</v>
      </c>
      <c r="FS385" s="367" t="str">
        <f>IF(ISERROR(FR385/FP385),"NM",IF(OR(FR385/FP385&lt;0.5,FR385/FP385&gt;2),"NM",(FR385/FP385-1)*100))</f>
        <v>NM</v>
      </c>
      <c r="FT385" s="366">
        <f>FT318/FT374</f>
        <v>3.2652747243849016</v>
      </c>
      <c r="FU385" s="367">
        <f>IF(ISERROR(FT385/FR385),"NM",IF(OR(FT385/FR385&lt;0.5,FT385/FR385&gt;2),"NM",(FT385/FR385-1)*100))</f>
        <v>14.471430582201661</v>
      </c>
      <c r="FV385" s="366">
        <f>FV318/FV374</f>
        <v>3.9950537032472608</v>
      </c>
      <c r="FW385" s="367">
        <f>IF(ISERROR(FV385/FT385),"NM",IF(OR(FV385/FT385&lt;0.5,FV385/FT385&gt;2),"NM",(FV385/FT385-1)*100))</f>
        <v>22.349696134674613</v>
      </c>
      <c r="FX385" s="366">
        <f>FX318/FX374</f>
        <v>4.8543585829622034</v>
      </c>
      <c r="FY385" s="367">
        <f>IF(ISERROR(FX385/FV385),"NM",IF(OR(FX385/FV385&lt;0.5,FX385/FV385&gt;2),"NM",(FX385/FV385-1)*100))</f>
        <v>21.509219738810572</v>
      </c>
      <c r="FZ385" s="366">
        <f>FZ318/FZ374</f>
        <v>5.4989146630879704</v>
      </c>
      <c r="GA385" s="367">
        <f>IF(ISERROR(FZ385/FX385),"NM",IF(OR(FZ385/FX385&lt;0.5,FZ385/FX385&gt;2),"NM",(FZ385/FX385-1)*100))</f>
        <v>13.277883557840697</v>
      </c>
      <c r="GB385" s="366">
        <f>GB318/GB374</f>
        <v>6.2687716136650904</v>
      </c>
      <c r="GC385" s="367">
        <f>IF(ISERROR(GB385/FZ385),"NM",IF(OR(GB385/FZ385&lt;0.5,GB385/FZ385&gt;2),"NM",(GB385/FZ385-1)*100))</f>
        <v>14.000161809108702</v>
      </c>
      <c r="GD385" s="366">
        <f>GD318/GD374</f>
        <v>3.2997093975659717</v>
      </c>
      <c r="GE385" s="367">
        <f>IF(ISERROR(GD385/GB385),"NM",IF(OR(GD385/GB385&lt;0.5,GD385/GB385&gt;2),"NM",(GD385/GB385-1)*100))</f>
        <v>-47.362743438075761</v>
      </c>
      <c r="GF385" s="366">
        <f>GF318/GF374</f>
        <v>3.0700194416736415</v>
      </c>
      <c r="GG385" s="367">
        <f>IF(ISERROR(GF385/GD385),"NM",IF(OR(GF385/GD385&lt;0.5,GF385/GD385&gt;2),"NM",(GF385/GD385-1)*100))</f>
        <v>-6.9609146812067983</v>
      </c>
      <c r="GH385" s="366">
        <f>GH318/GH374</f>
        <v>3.0549146793385793</v>
      </c>
      <c r="GI385" s="367">
        <f>IF(ISERROR(GH385/GF385),"NM",IF(OR(GH385/GF385&lt;0.5,GH385/GF385&gt;2),"NM",(GH385/GF385-1)*100))</f>
        <v>-0.49200868665599806</v>
      </c>
      <c r="GJ385" s="366">
        <f>GJ318/GJ374</f>
        <v>3.028550785357234</v>
      </c>
      <c r="GK385" s="367">
        <f>IF(ISERROR(GJ385/GH385),"NM",IF(OR(GJ385/GH385&lt;0.5,GJ385/GH385&gt;2),"NM",(GJ385/GH385-1)*100))</f>
        <v>-0.86299935509339676</v>
      </c>
      <c r="GL385" s="366">
        <f>GL318/GL374</f>
        <v>3.2505967279017405</v>
      </c>
      <c r="GM385" s="367">
        <f>IF(ISERROR(GL385/GJ385),"NM",IF(OR(GL385/GJ385&lt;0.5,GL385/GJ385&gt;2),"NM",(GL385/GJ385-1)*100))</f>
        <v>7.331755624441838</v>
      </c>
      <c r="GN385" s="366">
        <f>GN318/GN374</f>
        <v>3.4031399177109458</v>
      </c>
      <c r="GO385" s="367">
        <f>IF(ISERROR(GN385/GL385),"NM",IF(OR(GN385/GL385&lt;0.5,GN385/GL385&gt;2),"NM",(GN385/GL385-1)*100))</f>
        <v>4.692774975740277</v>
      </c>
      <c r="GP385" s="366">
        <f>GP318/GP374</f>
        <v>3.9970258538193315</v>
      </c>
      <c r="GQ385" s="367">
        <f>IF(ISERROR(GP385/GN385),"NM",IF(OR(GP385/GN385&lt;0.5,GP385/GN385&gt;2),"NM",(GP385/GN385-1)*100))</f>
        <v>17.451117217297707</v>
      </c>
      <c r="GR385" s="366">
        <f>GR383</f>
        <v>4.154139437035588</v>
      </c>
      <c r="GS385" s="367">
        <f>IF(ISERROR(GR385/GP385),"NM",IF(OR(GR385/GP385&lt;0.5,GR385/GP385&gt;2),"NM",(GR385/GP385-1)*100))</f>
        <v>3.9307622457865232</v>
      </c>
      <c r="GT385" s="366">
        <f>GT383</f>
        <v>4.4538110729373726</v>
      </c>
      <c r="GU385" s="367">
        <f>IF(ISERROR(GT385/GR385),"NM",IF(OR(GT385/GR385&lt;0.5,GT385/GR385&gt;2),"NM",(GT385/GR385-1)*100))</f>
        <v>7.2138078281655194</v>
      </c>
      <c r="GV385" s="366">
        <f>GV383</f>
        <v>4.7483452852105481</v>
      </c>
      <c r="GW385" s="367">
        <f>IF(ISERROR(GV385/GT385),"NM",IF(OR(GV385/GT385&lt;0.5,GV385/GT385&gt;2),"NM",(GV385/GT385-1)*100))</f>
        <v>6.6130827610279441</v>
      </c>
      <c r="GX385" s="366">
        <f>GX383</f>
        <v>5.0537339577536082</v>
      </c>
      <c r="GY385" s="367">
        <f>IF(ISERROR(GX385/GV385),"NM",IF(OR(GX385/GV385&lt;0.5,GX385/GV385&gt;2),"NM",(GX385/GV385-1)*100))</f>
        <v>6.4314756867879908</v>
      </c>
      <c r="GZ385" s="363">
        <f t="shared" si="1348"/>
        <v>8.2297148226608172</v>
      </c>
      <c r="HA385" s="369"/>
      <c r="HB385" s="362"/>
      <c r="HC385"/>
      <c r="HD385"/>
      <c r="HE385"/>
      <c r="HF385"/>
      <c r="HG385"/>
      <c r="HH385"/>
    </row>
    <row r="386" spans="1:216" s="2" customFormat="1" ht="13.5" customHeight="1" x14ac:dyDescent="0.2">
      <c r="B386" s="54"/>
      <c r="C386" s="57"/>
      <c r="D386" s="63"/>
      <c r="E386" s="57"/>
      <c r="F386" s="63"/>
      <c r="G386" s="57"/>
      <c r="H386" s="63"/>
      <c r="I386" s="57"/>
      <c r="J386" s="63"/>
      <c r="K386" s="57"/>
      <c r="L386" s="63"/>
      <c r="M386" s="57"/>
      <c r="N386" s="63"/>
      <c r="O386" s="57"/>
      <c r="P386" s="63"/>
      <c r="Q386" s="57"/>
      <c r="R386" s="63"/>
      <c r="S386" s="57"/>
      <c r="T386" s="63"/>
      <c r="U386" s="57"/>
      <c r="V386" s="63"/>
      <c r="W386" s="57"/>
      <c r="X386" s="63"/>
      <c r="Y386" s="57"/>
      <c r="Z386" s="63"/>
      <c r="AA386" s="57"/>
      <c r="AB386" s="63"/>
      <c r="AC386" s="57"/>
      <c r="AD386" s="63"/>
      <c r="AE386" s="57"/>
      <c r="AF386" s="63"/>
      <c r="AG386" s="57"/>
      <c r="AH386" s="63"/>
      <c r="AI386" s="55"/>
      <c r="AJ386" s="63"/>
      <c r="AK386" s="57"/>
      <c r="AL386" s="63"/>
      <c r="AM386" s="57"/>
      <c r="AN386" s="63"/>
      <c r="AO386" s="109"/>
      <c r="AP386" s="63"/>
      <c r="AQ386" s="109"/>
      <c r="AR386" s="63"/>
      <c r="AS386" s="109"/>
      <c r="AT386" s="63"/>
      <c r="AU386" s="109"/>
      <c r="AV386" s="63"/>
      <c r="AW386" s="109"/>
      <c r="AX386" s="63"/>
      <c r="AY386" s="109"/>
      <c r="AZ386" s="65"/>
      <c r="BA386" s="109"/>
      <c r="BB386" s="65"/>
      <c r="BC386" s="109"/>
      <c r="BD386" s="65"/>
      <c r="BE386" s="109"/>
      <c r="BF386" s="65"/>
      <c r="BG386" s="109"/>
      <c r="BH386" s="65"/>
      <c r="BI386" s="109"/>
      <c r="BJ386" s="65"/>
      <c r="BK386" s="109"/>
      <c r="BL386" s="65"/>
      <c r="BM386" s="109"/>
      <c r="BN386" s="65"/>
      <c r="BO386" s="109"/>
      <c r="BP386" s="65"/>
      <c r="BQ386" s="109"/>
      <c r="BR386" s="65"/>
      <c r="BS386" s="109"/>
      <c r="BT386" s="65"/>
      <c r="BU386" s="109"/>
      <c r="BV386" s="65"/>
      <c r="BW386" s="109"/>
      <c r="BX386" s="65"/>
      <c r="BY386" s="109"/>
      <c r="BZ386" s="65"/>
      <c r="CA386" s="109"/>
      <c r="CB386" s="65"/>
      <c r="CC386" s="109"/>
      <c r="CD386" s="65"/>
      <c r="CE386" s="109"/>
      <c r="CF386" s="65"/>
      <c r="CG386" s="109"/>
      <c r="CH386" s="65"/>
      <c r="CI386" s="109"/>
      <c r="CJ386" s="65"/>
      <c r="CK386" s="109"/>
      <c r="CL386" s="65"/>
      <c r="CM386" s="109"/>
      <c r="CN386" s="65"/>
      <c r="CO386" s="109"/>
      <c r="CP386" s="65"/>
      <c r="CQ386" s="109"/>
      <c r="CR386" s="65"/>
      <c r="CS386" s="109"/>
      <c r="CT386" s="65"/>
      <c r="CU386" s="109"/>
      <c r="CV386" s="65"/>
      <c r="CW386" s="109"/>
      <c r="CX386" s="65"/>
      <c r="CY386" s="109"/>
      <c r="CZ386" s="65"/>
      <c r="DA386" s="109"/>
      <c r="DB386" s="65"/>
      <c r="DC386" s="109"/>
      <c r="DD386" s="65"/>
      <c r="DE386" s="109"/>
      <c r="DF386" s="65"/>
      <c r="DG386" s="109"/>
      <c r="DH386" s="65"/>
      <c r="DI386" s="109"/>
      <c r="DJ386" s="65"/>
      <c r="DK386" s="109"/>
      <c r="DL386" s="65"/>
      <c r="DM386" s="109"/>
      <c r="DN386" s="65"/>
      <c r="DO386" s="109"/>
      <c r="DP386" s="65"/>
      <c r="DQ386" s="109"/>
      <c r="DR386" s="65"/>
      <c r="DS386" s="109"/>
      <c r="DT386" s="65"/>
      <c r="DU386" s="109"/>
      <c r="DV386" s="65"/>
      <c r="DW386" s="109"/>
      <c r="DX386" s="65"/>
      <c r="DY386" s="109"/>
      <c r="DZ386" s="65"/>
      <c r="EA386" s="109"/>
      <c r="EB386" s="65"/>
      <c r="EC386" s="57"/>
      <c r="ED386" s="65"/>
      <c r="EE386" s="57"/>
      <c r="EF386" s="65"/>
      <c r="EG386" s="57"/>
      <c r="EH386" s="65"/>
      <c r="EI386" s="57"/>
      <c r="EJ386" s="65"/>
      <c r="EK386" s="57"/>
      <c r="EL386" s="65"/>
      <c r="EM386" s="57"/>
      <c r="EN386" s="65"/>
      <c r="EO386" s="57"/>
      <c r="EP386" s="65"/>
      <c r="EQ386" s="57"/>
      <c r="ER386" s="65"/>
      <c r="ES386" s="57"/>
      <c r="ET386" s="65"/>
      <c r="EU386" s="57"/>
      <c r="EV386" s="65"/>
      <c r="EW386" s="57"/>
      <c r="EX386" s="65"/>
      <c r="EY386" s="65"/>
      <c r="EZ386" s="317"/>
      <c r="FA386" s="59"/>
      <c r="FB386" s="57"/>
      <c r="FC386" s="63"/>
      <c r="FD386" s="57"/>
      <c r="FE386" s="65"/>
      <c r="FF386" s="57"/>
      <c r="FG386" s="65"/>
      <c r="FH386" s="57"/>
      <c r="FI386" s="65"/>
      <c r="FJ386" s="57"/>
      <c r="FK386" s="65"/>
      <c r="FL386" s="93"/>
      <c r="FM386" s="65"/>
      <c r="FN386" s="93"/>
      <c r="FO386" s="65"/>
      <c r="FP386" s="93"/>
      <c r="FQ386" s="65"/>
      <c r="FR386" s="75"/>
      <c r="FS386" s="65"/>
      <c r="FT386" s="75"/>
      <c r="FU386" s="65"/>
      <c r="FV386" s="75"/>
      <c r="FW386" s="65"/>
      <c r="FX386" s="75"/>
      <c r="FY386" s="65"/>
      <c r="FZ386" s="75"/>
      <c r="GA386" s="65"/>
      <c r="GB386" s="75"/>
      <c r="GC386" s="65"/>
      <c r="GD386" s="75"/>
      <c r="GE386" s="65"/>
      <c r="GF386" s="75"/>
      <c r="GG386" s="65"/>
      <c r="GH386" s="75"/>
      <c r="GI386" s="65"/>
      <c r="GJ386" s="75"/>
      <c r="GK386" s="65"/>
      <c r="GL386" s="75"/>
      <c r="GM386" s="65"/>
      <c r="GN386" s="75"/>
      <c r="GO386" s="65"/>
      <c r="GP386" s="75"/>
      <c r="GQ386" s="65"/>
      <c r="GR386" s="57"/>
      <c r="GS386" s="65"/>
      <c r="GT386" s="57"/>
      <c r="GU386" s="65"/>
      <c r="GV386" s="57"/>
      <c r="GW386" s="65"/>
      <c r="GX386" s="57"/>
      <c r="GY386" s="65"/>
      <c r="GZ386" s="67" t="str">
        <f t="shared" si="1348"/>
        <v/>
      </c>
      <c r="HA386" s="279"/>
      <c r="HB386" s="57"/>
      <c r="HC386"/>
      <c r="HD386"/>
      <c r="HE386"/>
      <c r="HF386"/>
      <c r="HG386"/>
      <c r="HH386"/>
    </row>
    <row r="387" spans="1:216" s="304" customFormat="1" ht="13.5" customHeight="1" collapsed="1" x14ac:dyDescent="0.2">
      <c r="B387" s="305" t="s">
        <v>573</v>
      </c>
      <c r="C387" s="306"/>
      <c r="D387" s="307"/>
      <c r="E387" s="306"/>
      <c r="F387" s="307"/>
      <c r="G387" s="306"/>
      <c r="H387" s="307"/>
      <c r="I387" s="306"/>
      <c r="J387" s="307"/>
      <c r="K387" s="306"/>
      <c r="L387" s="307"/>
      <c r="M387" s="306"/>
      <c r="N387" s="307"/>
      <c r="O387" s="306"/>
      <c r="P387" s="307"/>
      <c r="Q387" s="306"/>
      <c r="R387" s="307"/>
      <c r="S387" s="306"/>
      <c r="T387" s="307"/>
      <c r="U387" s="306"/>
      <c r="V387" s="307"/>
      <c r="W387" s="306"/>
      <c r="X387" s="307"/>
      <c r="Y387" s="306"/>
      <c r="Z387" s="307"/>
      <c r="AA387" s="306"/>
      <c r="AB387" s="307"/>
      <c r="AC387" s="306"/>
      <c r="AD387" s="307"/>
      <c r="AE387" s="306"/>
      <c r="AF387" s="307"/>
      <c r="AG387" s="306"/>
      <c r="AH387" s="307"/>
      <c r="AI387" s="306"/>
      <c r="AJ387" s="307"/>
      <c r="AK387" s="306"/>
      <c r="AL387" s="307"/>
      <c r="AM387" s="306"/>
      <c r="AN387" s="307"/>
      <c r="AO387" s="306"/>
      <c r="AP387" s="307"/>
      <c r="AQ387" s="306"/>
      <c r="AR387" s="307"/>
      <c r="AS387" s="306"/>
      <c r="AT387" s="307"/>
      <c r="AU387" s="306"/>
      <c r="AV387" s="307"/>
      <c r="AW387" s="306"/>
      <c r="AX387" s="307"/>
      <c r="AY387" s="306"/>
      <c r="AZ387" s="308"/>
      <c r="BA387" s="306"/>
      <c r="BB387" s="308"/>
      <c r="BC387" s="306"/>
      <c r="BD387" s="308"/>
      <c r="BE387" s="306"/>
      <c r="BF387" s="308"/>
      <c r="BG387" s="306"/>
      <c r="BH387" s="308"/>
      <c r="BI387" s="306"/>
      <c r="BJ387" s="308"/>
      <c r="BK387" s="306"/>
      <c r="BL387" s="308"/>
      <c r="BM387" s="306"/>
      <c r="BN387" s="308"/>
      <c r="BO387" s="306"/>
      <c r="BP387" s="308"/>
      <c r="BQ387" s="306"/>
      <c r="BR387" s="308"/>
      <c r="BS387" s="306"/>
      <c r="BT387" s="308"/>
      <c r="BU387" s="306"/>
      <c r="BV387" s="307"/>
      <c r="BW387" s="306"/>
      <c r="BX387" s="307"/>
      <c r="BY387" s="306"/>
      <c r="BZ387" s="307"/>
      <c r="CA387" s="306"/>
      <c r="CB387" s="307"/>
      <c r="CC387" s="306"/>
      <c r="CD387" s="307"/>
      <c r="CE387" s="306"/>
      <c r="CF387" s="307"/>
      <c r="CG387" s="306"/>
      <c r="CH387" s="307"/>
      <c r="CI387" s="306"/>
      <c r="CJ387" s="307"/>
      <c r="CK387" s="306"/>
      <c r="CL387" s="307"/>
      <c r="CM387" s="306"/>
      <c r="CN387" s="307"/>
      <c r="CO387" s="307"/>
      <c r="CP387" s="307"/>
      <c r="CQ387" s="307"/>
      <c r="CR387" s="307"/>
      <c r="CS387" s="307"/>
      <c r="CT387" s="307"/>
      <c r="CU387" s="307"/>
      <c r="CV387" s="307"/>
      <c r="CW387" s="307"/>
      <c r="CX387" s="307"/>
      <c r="CY387" s="307"/>
      <c r="CZ387" s="307"/>
      <c r="DA387" s="307"/>
      <c r="DB387" s="307"/>
      <c r="DC387" s="307"/>
      <c r="DD387" s="307"/>
      <c r="DE387" s="307"/>
      <c r="DF387" s="307"/>
      <c r="DG387" s="307"/>
      <c r="DH387" s="307"/>
      <c r="DI387" s="307"/>
      <c r="DJ387" s="307"/>
      <c r="DK387" s="307"/>
      <c r="DL387" s="307"/>
      <c r="DM387" s="307"/>
      <c r="DN387" s="307"/>
      <c r="DO387" s="307"/>
      <c r="DP387" s="307"/>
      <c r="DQ387" s="307"/>
      <c r="DR387" s="307"/>
      <c r="DS387" s="307"/>
      <c r="DT387" s="307"/>
      <c r="DU387" s="307"/>
      <c r="DV387" s="307"/>
      <c r="DW387" s="307"/>
      <c r="DX387" s="307"/>
      <c r="DY387" s="307"/>
      <c r="DZ387" s="307"/>
      <c r="EA387" s="307"/>
      <c r="EB387" s="307"/>
      <c r="EC387" s="306"/>
      <c r="ED387" s="307"/>
      <c r="EE387" s="306"/>
      <c r="EF387" s="307"/>
      <c r="EG387" s="306"/>
      <c r="EH387" s="307"/>
      <c r="EI387" s="306"/>
      <c r="EJ387" s="307"/>
      <c r="EK387" s="306"/>
      <c r="EL387" s="307"/>
      <c r="EM387" s="306"/>
      <c r="EN387" s="307"/>
      <c r="EO387" s="306"/>
      <c r="EP387" s="307"/>
      <c r="EQ387" s="306"/>
      <c r="ER387" s="307"/>
      <c r="ES387" s="306"/>
      <c r="ET387" s="307"/>
      <c r="EU387" s="306"/>
      <c r="EV387" s="307"/>
      <c r="EW387" s="306"/>
      <c r="EX387" s="307"/>
      <c r="EY387" s="307"/>
      <c r="EZ387" s="315"/>
      <c r="FA387" s="306"/>
      <c r="FB387" s="306"/>
      <c r="FC387" s="307"/>
      <c r="FD387" s="306"/>
      <c r="FE387" s="307"/>
      <c r="FF387" s="306"/>
      <c r="FG387" s="307"/>
      <c r="FH387" s="306"/>
      <c r="FI387" s="307"/>
      <c r="FJ387" s="306"/>
      <c r="FK387" s="307"/>
      <c r="FL387" s="306"/>
      <c r="FM387" s="307"/>
      <c r="FN387" s="306"/>
      <c r="FO387" s="307"/>
      <c r="FP387" s="306"/>
      <c r="FQ387" s="308"/>
      <c r="FR387" s="306"/>
      <c r="FS387" s="308"/>
      <c r="FT387" s="306"/>
      <c r="FU387" s="308"/>
      <c r="FV387" s="306"/>
      <c r="FW387" s="308"/>
      <c r="FX387" s="306"/>
      <c r="FY387" s="308"/>
      <c r="FZ387" s="306"/>
      <c r="GA387" s="308"/>
      <c r="GB387" s="306"/>
      <c r="GC387" s="308"/>
      <c r="GD387" s="306"/>
      <c r="GE387" s="308"/>
      <c r="GF387" s="306"/>
      <c r="GG387" s="308"/>
      <c r="GH387" s="306"/>
      <c r="GI387" s="308"/>
      <c r="GJ387" s="306"/>
      <c r="GK387" s="308"/>
      <c r="GL387" s="306"/>
      <c r="GM387" s="308"/>
      <c r="GN387" s="306"/>
      <c r="GO387" s="308"/>
      <c r="GP387" s="306"/>
      <c r="GQ387" s="308"/>
      <c r="GR387" s="306"/>
      <c r="GS387" s="308"/>
      <c r="GT387" s="306"/>
      <c r="GU387" s="308"/>
      <c r="GV387" s="306"/>
      <c r="GW387" s="308"/>
      <c r="GX387" s="306"/>
      <c r="GY387" s="308"/>
      <c r="GZ387" s="309" t="str">
        <f t="shared" si="1348"/>
        <v/>
      </c>
      <c r="HA387" s="310"/>
      <c r="HB387" s="311"/>
      <c r="HC387"/>
      <c r="HD387"/>
      <c r="HE387"/>
      <c r="HF387"/>
      <c r="HG387"/>
      <c r="HH387"/>
    </row>
    <row r="388" spans="1:216" s="2" customFormat="1" ht="13.5" customHeight="1" x14ac:dyDescent="0.2">
      <c r="B388" s="54"/>
      <c r="C388" s="55"/>
      <c r="D388" s="63"/>
      <c r="E388" s="55"/>
      <c r="F388" s="63"/>
      <c r="G388" s="57"/>
      <c r="H388" s="63"/>
      <c r="I388" s="57"/>
      <c r="J388" s="63"/>
      <c r="K388" s="55"/>
      <c r="L388" s="63"/>
      <c r="M388" s="55"/>
      <c r="N388" s="63"/>
      <c r="O388" s="57"/>
      <c r="P388" s="63"/>
      <c r="Q388" s="57"/>
      <c r="R388" s="63"/>
      <c r="S388" s="55"/>
      <c r="T388" s="63"/>
      <c r="U388" s="55"/>
      <c r="V388" s="63"/>
      <c r="W388" s="57"/>
      <c r="X388" s="63"/>
      <c r="Y388" s="57"/>
      <c r="Z388" s="63"/>
      <c r="AA388" s="55"/>
      <c r="AB388" s="63"/>
      <c r="AC388" s="55"/>
      <c r="AD388" s="63"/>
      <c r="AE388" s="57"/>
      <c r="AF388" s="63"/>
      <c r="AG388" s="57"/>
      <c r="AH388" s="63"/>
      <c r="AI388" s="55"/>
      <c r="AJ388" s="63"/>
      <c r="AK388" s="55"/>
      <c r="AL388" s="63"/>
      <c r="AM388" s="57"/>
      <c r="AN388" s="63"/>
      <c r="AO388" s="59"/>
      <c r="AP388" s="63"/>
      <c r="AQ388" s="59"/>
      <c r="AR388" s="63"/>
      <c r="AS388" s="59"/>
      <c r="AT388" s="63"/>
      <c r="AU388" s="59"/>
      <c r="AV388" s="63"/>
      <c r="AW388" s="59"/>
      <c r="AX388" s="63"/>
      <c r="AY388" s="59"/>
      <c r="AZ388" s="65"/>
      <c r="BA388" s="59"/>
      <c r="BB388" s="65"/>
      <c r="BC388" s="59"/>
      <c r="BD388" s="65"/>
      <c r="BE388" s="59"/>
      <c r="BF388" s="65"/>
      <c r="BG388" s="59"/>
      <c r="BH388" s="65"/>
      <c r="BI388" s="59"/>
      <c r="BJ388" s="65"/>
      <c r="BK388" s="59"/>
      <c r="BL388" s="65"/>
      <c r="BM388" s="59"/>
      <c r="BN388" s="65"/>
      <c r="BO388" s="59"/>
      <c r="BP388" s="65"/>
      <c r="BQ388" s="59"/>
      <c r="BR388" s="65"/>
      <c r="BS388" s="59"/>
      <c r="BT388" s="65"/>
      <c r="BU388" s="59"/>
      <c r="BV388" s="65"/>
      <c r="BW388" s="59"/>
      <c r="BX388" s="65"/>
      <c r="BY388" s="59"/>
      <c r="BZ388" s="65"/>
      <c r="CA388" s="59"/>
      <c r="CB388" s="65"/>
      <c r="CC388" s="59"/>
      <c r="CD388" s="65"/>
      <c r="CE388" s="59"/>
      <c r="CF388" s="65"/>
      <c r="CG388" s="59"/>
      <c r="CH388" s="65"/>
      <c r="CI388" s="59"/>
      <c r="CJ388" s="65"/>
      <c r="CK388" s="59"/>
      <c r="CL388" s="65"/>
      <c r="CM388" s="59"/>
      <c r="CN388" s="65"/>
      <c r="CO388" s="59"/>
      <c r="CP388" s="65"/>
      <c r="CQ388" s="59"/>
      <c r="CR388" s="65"/>
      <c r="CS388" s="59"/>
      <c r="CT388" s="65"/>
      <c r="CU388" s="59"/>
      <c r="CV388" s="65"/>
      <c r="CW388" s="59"/>
      <c r="CX388" s="65"/>
      <c r="CY388" s="59"/>
      <c r="CZ388" s="65"/>
      <c r="DA388" s="59"/>
      <c r="DB388" s="65"/>
      <c r="DC388" s="59"/>
      <c r="DD388" s="65"/>
      <c r="DE388" s="59"/>
      <c r="DF388" s="65"/>
      <c r="DG388" s="59"/>
      <c r="DH388" s="65"/>
      <c r="DI388" s="59"/>
      <c r="DJ388" s="65"/>
      <c r="DK388" s="59"/>
      <c r="DL388" s="65"/>
      <c r="DM388" s="59"/>
      <c r="DN388" s="65"/>
      <c r="DO388" s="59"/>
      <c r="DP388" s="65"/>
      <c r="DQ388" s="59"/>
      <c r="DR388" s="65"/>
      <c r="DS388" s="59"/>
      <c r="DT388" s="65"/>
      <c r="DU388" s="59"/>
      <c r="DV388" s="65"/>
      <c r="DW388" s="59"/>
      <c r="DX388" s="65"/>
      <c r="DY388" s="59"/>
      <c r="DZ388" s="65"/>
      <c r="EA388" s="59"/>
      <c r="EB388" s="65"/>
      <c r="EC388" s="57"/>
      <c r="ED388" s="65"/>
      <c r="EE388" s="57"/>
      <c r="EF388" s="65"/>
      <c r="EG388" s="57"/>
      <c r="EH388" s="65"/>
      <c r="EI388" s="57"/>
      <c r="EJ388" s="65"/>
      <c r="EK388" s="57"/>
      <c r="EL388" s="65"/>
      <c r="EM388" s="57"/>
      <c r="EN388" s="65"/>
      <c r="EO388" s="57"/>
      <c r="EP388" s="65"/>
      <c r="EQ388" s="57"/>
      <c r="ER388" s="65"/>
      <c r="ES388" s="57"/>
      <c r="ET388" s="65"/>
      <c r="EU388" s="57"/>
      <c r="EV388" s="65"/>
      <c r="EW388" s="57"/>
      <c r="EX388" s="65"/>
      <c r="EY388" s="65"/>
      <c r="EZ388" s="317"/>
      <c r="FA388" s="59"/>
      <c r="FB388" s="55"/>
      <c r="FC388" s="63"/>
      <c r="FD388" s="55"/>
      <c r="FE388" s="65"/>
      <c r="FF388" s="55"/>
      <c r="FG388" s="65"/>
      <c r="FH388" s="55"/>
      <c r="FI388" s="65"/>
      <c r="FJ388" s="57"/>
      <c r="FK388" s="65"/>
      <c r="FL388" s="57"/>
      <c r="FM388" s="65"/>
      <c r="FN388" s="57"/>
      <c r="FO388" s="65"/>
      <c r="FP388" s="57"/>
      <c r="FQ388" s="65"/>
      <c r="FR388" s="75"/>
      <c r="FS388" s="65"/>
      <c r="FT388" s="75"/>
      <c r="FU388" s="65"/>
      <c r="FV388" s="75"/>
      <c r="FW388" s="65"/>
      <c r="FX388" s="75"/>
      <c r="FY388" s="65"/>
      <c r="FZ388" s="75"/>
      <c r="GA388" s="65"/>
      <c r="GB388" s="75"/>
      <c r="GC388" s="65"/>
      <c r="GD388" s="75"/>
      <c r="GE388" s="65"/>
      <c r="GF388" s="75"/>
      <c r="GG388" s="65"/>
      <c r="GH388" s="75"/>
      <c r="GI388" s="65"/>
      <c r="GJ388" s="75"/>
      <c r="GK388" s="65"/>
      <c r="GL388" s="75"/>
      <c r="GM388" s="65"/>
      <c r="GN388" s="75"/>
      <c r="GO388" s="65"/>
      <c r="GP388" s="75"/>
      <c r="GQ388" s="65"/>
      <c r="GR388" s="57"/>
      <c r="GS388" s="65"/>
      <c r="GT388" s="57"/>
      <c r="GU388" s="65"/>
      <c r="GV388" s="57"/>
      <c r="GW388" s="65"/>
      <c r="GX388" s="57"/>
      <c r="GY388" s="65"/>
      <c r="GZ388" s="67" t="str">
        <f t="shared" si="1348"/>
        <v/>
      </c>
      <c r="HA388" s="279"/>
      <c r="HB388" s="57"/>
      <c r="HC388"/>
      <c r="HD388"/>
      <c r="HE388"/>
      <c r="HF388"/>
      <c r="HG388"/>
      <c r="HH388"/>
    </row>
    <row r="389" spans="1:216" s="2" customFormat="1" ht="13.5" customHeight="1" x14ac:dyDescent="0.2">
      <c r="B389" s="61" t="s">
        <v>193</v>
      </c>
      <c r="C389" s="57"/>
      <c r="D389" s="63"/>
      <c r="E389" s="57"/>
      <c r="F389" s="63"/>
      <c r="G389" s="57"/>
      <c r="H389" s="63"/>
      <c r="I389" s="57"/>
      <c r="J389" s="63"/>
      <c r="K389" s="57"/>
      <c r="L389" s="63"/>
      <c r="M389" s="57"/>
      <c r="N389" s="63"/>
      <c r="O389" s="57"/>
      <c r="P389" s="63"/>
      <c r="Q389" s="57"/>
      <c r="R389" s="63"/>
      <c r="S389" s="57"/>
      <c r="T389" s="63"/>
      <c r="U389" s="57"/>
      <c r="V389" s="63"/>
      <c r="W389" s="57"/>
      <c r="X389" s="63"/>
      <c r="Y389" s="57"/>
      <c r="Z389" s="63"/>
      <c r="AA389" s="57"/>
      <c r="AB389" s="63"/>
      <c r="AC389" s="57"/>
      <c r="AD389" s="63"/>
      <c r="AE389" s="57"/>
      <c r="AF389" s="63"/>
      <c r="AG389" s="57"/>
      <c r="AH389" s="63"/>
      <c r="AI389" s="55"/>
      <c r="AJ389" s="63"/>
      <c r="AK389" s="57"/>
      <c r="AL389" s="63"/>
      <c r="AM389" s="57"/>
      <c r="AN389" s="63"/>
      <c r="AO389" s="59"/>
      <c r="AP389" s="63"/>
      <c r="AQ389" s="59"/>
      <c r="AR389" s="63"/>
      <c r="AS389" s="59"/>
      <c r="AT389" s="63"/>
      <c r="AU389" s="59"/>
      <c r="AV389" s="63"/>
      <c r="AW389" s="59"/>
      <c r="AX389" s="63"/>
      <c r="AY389" s="59"/>
      <c r="AZ389" s="65"/>
      <c r="BA389" s="59"/>
      <c r="BB389" s="65"/>
      <c r="BC389" s="59"/>
      <c r="BD389" s="65"/>
      <c r="BE389" s="59"/>
      <c r="BF389" s="65"/>
      <c r="BG389" s="59"/>
      <c r="BH389" s="65"/>
      <c r="BI389" s="59"/>
      <c r="BJ389" s="65"/>
      <c r="BK389" s="59"/>
      <c r="BL389" s="65"/>
      <c r="BM389" s="59"/>
      <c r="BN389" s="65"/>
      <c r="BO389" s="59"/>
      <c r="BP389" s="65"/>
      <c r="BQ389" s="59"/>
      <c r="BR389" s="65"/>
      <c r="BS389" s="59"/>
      <c r="BT389" s="65"/>
      <c r="BU389" s="59"/>
      <c r="BV389" s="65"/>
      <c r="BW389" s="59"/>
      <c r="BX389" s="65"/>
      <c r="BY389" s="59"/>
      <c r="BZ389" s="65"/>
      <c r="CA389" s="59"/>
      <c r="CB389" s="65"/>
      <c r="CC389" s="59"/>
      <c r="CD389" s="65"/>
      <c r="CE389" s="59"/>
      <c r="CF389" s="65"/>
      <c r="CG389" s="59"/>
      <c r="CH389" s="65"/>
      <c r="CI389" s="59"/>
      <c r="CJ389" s="65"/>
      <c r="CK389" s="59"/>
      <c r="CL389" s="65"/>
      <c r="CM389" s="59"/>
      <c r="CN389" s="65"/>
      <c r="CO389" s="59"/>
      <c r="CP389" s="65"/>
      <c r="CQ389" s="59"/>
      <c r="CR389" s="65"/>
      <c r="CS389" s="59"/>
      <c r="CT389" s="65"/>
      <c r="CU389" s="59"/>
      <c r="CV389" s="65"/>
      <c r="CW389" s="59"/>
      <c r="CX389" s="65"/>
      <c r="CY389" s="59"/>
      <c r="CZ389" s="65"/>
      <c r="DA389" s="59"/>
      <c r="DB389" s="65"/>
      <c r="DC389" s="59"/>
      <c r="DD389" s="65"/>
      <c r="DE389" s="59"/>
      <c r="DF389" s="65"/>
      <c r="DG389" s="59"/>
      <c r="DH389" s="65"/>
      <c r="DI389" s="59"/>
      <c r="DJ389" s="65"/>
      <c r="DK389" s="59"/>
      <c r="DL389" s="65"/>
      <c r="DM389" s="59"/>
      <c r="DN389" s="65"/>
      <c r="DO389" s="59"/>
      <c r="DP389" s="65"/>
      <c r="DQ389" s="59"/>
      <c r="DR389" s="65"/>
      <c r="DS389" s="59"/>
      <c r="DT389" s="65"/>
      <c r="DU389" s="59"/>
      <c r="DV389" s="65"/>
      <c r="DW389" s="59"/>
      <c r="DX389" s="65"/>
      <c r="DY389" s="59"/>
      <c r="DZ389" s="65"/>
      <c r="EA389" s="59"/>
      <c r="EB389" s="65"/>
      <c r="EC389" s="57"/>
      <c r="ED389" s="65"/>
      <c r="EE389" s="57"/>
      <c r="EF389" s="65"/>
      <c r="EG389" s="57"/>
      <c r="EH389" s="65"/>
      <c r="EI389" s="57"/>
      <c r="EJ389" s="65"/>
      <c r="EK389" s="57"/>
      <c r="EL389" s="65"/>
      <c r="EM389" s="57"/>
      <c r="EN389" s="65"/>
      <c r="EO389" s="57"/>
      <c r="EP389" s="65"/>
      <c r="EQ389" s="57"/>
      <c r="ER389" s="65"/>
      <c r="ES389" s="57"/>
      <c r="ET389" s="65"/>
      <c r="EU389" s="57"/>
      <c r="EV389" s="65"/>
      <c r="EW389" s="57"/>
      <c r="EX389" s="65"/>
      <c r="EY389" s="65"/>
      <c r="EZ389" s="317"/>
      <c r="FA389" s="59"/>
      <c r="FB389" s="57"/>
      <c r="FC389" s="63"/>
      <c r="FD389" s="57"/>
      <c r="FE389" s="65"/>
      <c r="FF389" s="57"/>
      <c r="FG389" s="65"/>
      <c r="FH389" s="57"/>
      <c r="FI389" s="65"/>
      <c r="FJ389" s="57"/>
      <c r="FK389" s="65"/>
      <c r="FL389" s="57"/>
      <c r="FM389" s="65"/>
      <c r="FN389" s="57"/>
      <c r="FO389" s="65"/>
      <c r="FP389" s="57"/>
      <c r="FQ389" s="65"/>
      <c r="FR389" s="75"/>
      <c r="FS389" s="65"/>
      <c r="FT389" s="75"/>
      <c r="FU389" s="65"/>
      <c r="FV389" s="75"/>
      <c r="FW389" s="65"/>
      <c r="FX389" s="75"/>
      <c r="FY389" s="65"/>
      <c r="FZ389" s="75"/>
      <c r="GA389" s="65"/>
      <c r="GB389" s="75"/>
      <c r="GC389" s="65"/>
      <c r="GD389" s="75"/>
      <c r="GE389" s="65"/>
      <c r="GF389" s="75"/>
      <c r="GG389" s="65"/>
      <c r="GH389" s="75"/>
      <c r="GI389" s="65"/>
      <c r="GJ389" s="75"/>
      <c r="GK389" s="65"/>
      <c r="GL389" s="75"/>
      <c r="GM389" s="65"/>
      <c r="GN389" s="75"/>
      <c r="GO389" s="65"/>
      <c r="GP389" s="75"/>
      <c r="GQ389" s="65"/>
      <c r="GR389" s="57"/>
      <c r="GS389" s="65"/>
      <c r="GT389" s="57"/>
      <c r="GU389" s="65"/>
      <c r="GV389" s="57"/>
      <c r="GW389" s="65"/>
      <c r="GX389" s="57"/>
      <c r="GY389" s="65"/>
      <c r="GZ389" s="67" t="str">
        <f t="shared" si="1348"/>
        <v/>
      </c>
      <c r="HA389" s="279"/>
      <c r="HB389" s="57"/>
      <c r="HC389"/>
      <c r="HD389"/>
      <c r="HE389"/>
      <c r="HF389"/>
      <c r="HG389"/>
      <c r="HH389"/>
    </row>
    <row r="390" spans="1:216" s="2" customFormat="1" ht="13.5" customHeight="1" x14ac:dyDescent="0.2">
      <c r="A390" s="4" t="s">
        <v>432</v>
      </c>
      <c r="B390" s="54" t="s">
        <v>388</v>
      </c>
      <c r="C390" s="88">
        <f>C220+C138</f>
        <v>32259.778615167215</v>
      </c>
      <c r="D390" s="63"/>
      <c r="E390" s="88">
        <f>E220+E138</f>
        <v>33268.954297536198</v>
      </c>
      <c r="F390" s="63"/>
      <c r="G390" s="88">
        <f>G220+G138</f>
        <v>32694.342592592591</v>
      </c>
      <c r="H390" s="63"/>
      <c r="I390" s="88">
        <f>I220+I138</f>
        <v>31862.376906318084</v>
      </c>
      <c r="J390" s="63"/>
      <c r="K390" s="88">
        <f>K220+K138</f>
        <v>33997.680190728774</v>
      </c>
      <c r="L390" s="63">
        <f t="shared" ref="L390:L396" si="1496">IF(ISERROR(K390/C390),"NM",IF(OR(K390/C390&lt;0.5,K390/C390&gt;2),"NM",(K390/C390-1)*100))</f>
        <v>5.3872086237580996</v>
      </c>
      <c r="M390" s="88">
        <f>M220+M138</f>
        <v>33826.638378789532</v>
      </c>
      <c r="N390" s="63">
        <f t="shared" ref="N390:N396" si="1497">IF(ISERROR(M390/E390),"NM",IF(OR(M390/E390&lt;0.5,M390/E390&gt;2),"NM",(M390/E390-1)*100))</f>
        <v>1.6762897813552113</v>
      </c>
      <c r="O390" s="88">
        <f>O220+O138</f>
        <v>33773.631384362598</v>
      </c>
      <c r="P390" s="63">
        <f t="shared" ref="P390:P396" si="1498">IF(ISERROR(O390/G390),"NM",IF(OR(O390/G390&lt;0.5,O390/G390&gt;2),"NM",(O390/G390-1)*100))</f>
        <v>3.3011484745820718</v>
      </c>
      <c r="Q390" s="88">
        <f>Q220+Q138</f>
        <v>32460.880257673365</v>
      </c>
      <c r="R390" s="63">
        <f t="shared" ref="R390:R396" si="1499">IF(ISERROR(Q390/I390),"NM",IF(OR(Q390/I390&lt;0.5,Q390/I390&gt;2),"NM",(Q390/I390-1)*100))</f>
        <v>1.8784014548412387</v>
      </c>
      <c r="S390" s="88">
        <f>S220+S138</f>
        <v>32202.138141532898</v>
      </c>
      <c r="T390" s="63">
        <f t="shared" ref="T390:T396" si="1500">IF(ISERROR(S390/K390),"NM",IF(OR(S390/K390&lt;0.5,S390/K390&gt;2),"NM",(S390/K390-1)*100))</f>
        <v>-5.2813663730077787</v>
      </c>
      <c r="U390" s="84">
        <v>36343</v>
      </c>
      <c r="V390" s="63">
        <f t="shared" ref="V390:V396" si="1501">IF(ISERROR(U390/M390),"NM",IF(OR(U390/M390&lt;0.5,U390/M390&gt;2),"NM",(U390/M390-1)*100))</f>
        <v>7.4389940644776331</v>
      </c>
      <c r="W390" s="84">
        <v>37267</v>
      </c>
      <c r="X390" s="63">
        <f t="shared" ref="X390:X396" si="1502">IF(ISERROR(W390/O390),"NM",IF(OR(W390/O390&lt;0.5,W390/O390&gt;2),"NM",(W390/O390-1)*100))</f>
        <v>10.343479431870794</v>
      </c>
      <c r="Y390" s="84">
        <v>39147</v>
      </c>
      <c r="Z390" s="63">
        <f t="shared" ref="Z390:Z396" si="1503">IF(ISERROR(Y390/Q390),"NM",IF(OR(Y390/Q390&lt;0.5,Y390/Q390&gt;2),"NM",(Y390/Q390-1)*100))</f>
        <v>20.597468981902047</v>
      </c>
      <c r="AA390" s="88">
        <f>AA220+AA138</f>
        <v>39516.007903808968</v>
      </c>
      <c r="AB390" s="63">
        <f t="shared" ref="AB390:AB396" si="1504">IF(ISERROR(AA390/S390),"NM",IF(OR(AA390/S390&lt;0.5,AA390/S390&gt;2),"NM",(AA390/S390-1)*100))</f>
        <v>22.712373104328009</v>
      </c>
      <c r="AC390" s="84">
        <v>41656</v>
      </c>
      <c r="AD390" s="63">
        <f t="shared" ref="AD390:AD396" si="1505">IF(ISERROR(AC390/U390),"NM",IF(OR(AC390/U390&lt;0.5,AC390/U390&gt;2),"NM",(AC390/U390-1)*100))</f>
        <v>14.619046308780238</v>
      </c>
      <c r="AE390" s="85">
        <v>42711</v>
      </c>
      <c r="AF390" s="63">
        <f t="shared" ref="AF390:AF396" si="1506">IF(ISERROR(AE390/W390),"NM",IF(OR(AE390/W390&lt;0.5,AE390/W390&gt;2),"NM",(AE390/W390-1)*100))</f>
        <v>14.608098317546347</v>
      </c>
      <c r="AG390" s="84">
        <v>44051</v>
      </c>
      <c r="AH390" s="63">
        <f t="shared" ref="AH390:AH396" si="1507">IF(ISERROR(AG390/Y390),"NM",IF(OR(AG390/Y390&lt;0.5,AG390/Y390&gt;2),"NM",(AG390/Y390-1)*100))</f>
        <v>12.527141287965883</v>
      </c>
      <c r="AI390" s="86">
        <v>46379</v>
      </c>
      <c r="AJ390" s="63">
        <f t="shared" ref="AJ390:AJ396" si="1508">IF(ISERROR(AI390/AA390),"NM",IF(OR(AI390/AA390&lt;0.5,AI390/AA390&gt;2),"NM",(AI390/AA390-1)*100))</f>
        <v>17.36762507209011</v>
      </c>
      <c r="AK390" s="84">
        <v>45138</v>
      </c>
      <c r="AL390" s="63">
        <f t="shared" ref="AL390:AL396" si="1509">IF(ISERROR(AK390/AC390),"NM",IF(OR(AK390/AC390&lt;0.5,AK390/AC390&gt;2),"NM",(AK390/AC390-1)*100))</f>
        <v>8.358939888611495</v>
      </c>
      <c r="AM390" s="85">
        <v>46032</v>
      </c>
      <c r="AN390" s="63">
        <f t="shared" ref="AN390:AN396" si="1510">IF(ISERROR(AM390/AE390),"NM",IF(OR(AM390/AE390&lt;0.5,AM390/AE390&gt;2),"NM",(AM390/AE390-1)*100))</f>
        <v>7.7755145044602125</v>
      </c>
      <c r="AO390" s="85">
        <v>51955</v>
      </c>
      <c r="AP390" s="63">
        <f t="shared" ref="AP390:AP396" si="1511">IF(ISERROR(AO390/AG390),"NM",IF(OR(AO390/AG390&lt;0.5,AO390/AG390&gt;2),"NM",(AO390/AG390-1)*100))</f>
        <v>17.942838982088951</v>
      </c>
      <c r="AQ390" s="85">
        <v>49755</v>
      </c>
      <c r="AR390" s="63">
        <f t="shared" ref="AR390:AX396" si="1512">IF(ISERROR(AQ390/AI390),"NM",IF(OR(AQ390/AI390&lt;0.5,AQ390/AI390&gt;2),"NM",(AQ390/AI390-1)*100))</f>
        <v>7.2791565148019544</v>
      </c>
      <c r="AS390" s="85">
        <v>50547</v>
      </c>
      <c r="AT390" s="63">
        <f t="shared" si="1512"/>
        <v>11.983251362488367</v>
      </c>
      <c r="AU390" s="85">
        <v>49917</v>
      </c>
      <c r="AV390" s="63">
        <f t="shared" si="1512"/>
        <v>8.4397810218978186</v>
      </c>
      <c r="AW390" s="85">
        <v>48989</v>
      </c>
      <c r="AX390" s="63">
        <f t="shared" si="1512"/>
        <v>-5.708786449812342</v>
      </c>
      <c r="AY390" s="85">
        <v>48865</v>
      </c>
      <c r="AZ390" s="65">
        <f t="shared" ref="AZ390:AZ396" si="1513">IF(ISERROR(AY390/AQ390),"NM",IF(OR(AY390/AQ390&lt;0.5,AY390/AQ390&gt;2),"NM",(AY390/AQ390-1)*100))</f>
        <v>-1.7887649482464019</v>
      </c>
      <c r="BA390" s="85">
        <v>49795</v>
      </c>
      <c r="BB390" s="65">
        <f t="shared" ref="BB390:BB396" si="1514">IF(ISERROR(BA390/AS390),"NM",IF(OR(BA390/AS390&lt;0.5,BA390/AS390&gt;2),"NM",(BA390/AS390-1)*100))</f>
        <v>-1.4877242961995774</v>
      </c>
      <c r="BC390" s="85">
        <v>50686</v>
      </c>
      <c r="BD390" s="65">
        <f t="shared" ref="BD390:BD396" si="1515">IF(ISERROR(BC390/AU390),"NM",IF(OR(BC390/AU390&lt;0.5,BC390/AU390&gt;2),"NM",(BC390/AU390-1)*100))</f>
        <v>1.5405573251597637</v>
      </c>
      <c r="BE390" s="85">
        <v>51972</v>
      </c>
      <c r="BF390" s="65">
        <f t="shared" ref="BF390:BF396" si="1516">IF(ISERROR(BE390/AW390),"NM",IF(OR(BE390/AW390&lt;0.5,BE390/AW390&gt;2),"NM",(BE390/AW390-1)*100))</f>
        <v>6.0891220478066499</v>
      </c>
      <c r="BG390" s="85">
        <v>53268</v>
      </c>
      <c r="BH390" s="65">
        <f t="shared" ref="BH390:BH396" si="1517">IF(ISERROR(BG390/AY390),"NM",IF(OR(BG390/AY390&lt;0.5,BG390/AY390&gt;2),"NM",(BG390/AY390-1)*100))</f>
        <v>9.0105392407653806</v>
      </c>
      <c r="BI390" s="85">
        <v>52197</v>
      </c>
      <c r="BJ390" s="65">
        <f t="shared" ref="BJ390:BJ396" si="1518">IF(ISERROR(BI390/BA390),"NM",IF(OR(BI390/BA390&lt;0.5,BI390/BA390&gt;2),"NM",(BI390/BA390-1)*100))</f>
        <v>4.8237774876995765</v>
      </c>
      <c r="BK390" s="85">
        <v>55073</v>
      </c>
      <c r="BL390" s="65">
        <f t="shared" ref="BL390:BL396" si="1519">IF(ISERROR(BK390/BC390),"NM",IF(OR(BK390/BC390&lt;0.5,BK390/BC390&gt;2),"NM",(BK390/BC390-1)*100))</f>
        <v>8.6552499704060324</v>
      </c>
      <c r="BM390" s="85">
        <v>57056</v>
      </c>
      <c r="BN390" s="65">
        <f t="shared" ref="BN390:BN396" si="1520">IF(ISERROR(BM390/BE390),"NM",IF(OR(BM390/BE390&lt;0.5,BM390/BE390&gt;2),"NM",(BM390/BE390-1)*100))</f>
        <v>9.7821904102208812</v>
      </c>
      <c r="BO390" s="85">
        <v>62788</v>
      </c>
      <c r="BP390" s="65">
        <f t="shared" ref="BP390:BP396" si="1521">IF(ISERROR(BO390/BG390),"NM",IF(OR(BO390/BG390&lt;0.5,BO390/BG390&gt;2),"NM",(BO390/BG390-1)*100))</f>
        <v>17.871893069009538</v>
      </c>
      <c r="BQ390" s="85">
        <v>60892</v>
      </c>
      <c r="BR390" s="65">
        <f t="shared" ref="BR390:BR396" si="1522">IF(ISERROR(BQ390/BI390),"NM",IF(OR(BQ390/BI390&lt;0.5,BQ390/BI390&gt;2),"NM",(BQ390/BI390-1)*100))</f>
        <v>16.658045481541084</v>
      </c>
      <c r="BS390" s="85">
        <v>60727</v>
      </c>
      <c r="BT390" s="65">
        <f t="shared" ref="BT390:BT396" si="1523">IF(ISERROR(BS390/BK390),"NM",IF(OR(BS390/BK390&lt;0.5,BS390/BK390&gt;2),"NM",(BS390/BK390-1)*100))</f>
        <v>10.2663737221506</v>
      </c>
      <c r="BU390" s="85">
        <v>68550</v>
      </c>
      <c r="BV390" s="65">
        <f t="shared" ref="BV390:BV396" si="1524">IF(ISERROR(BU390/BM390),"NM",IF(OR(BU390/BM390&lt;0.5,BU390/BM390&gt;2),"NM",(BU390/BM390-1)*100))</f>
        <v>20.145120583286591</v>
      </c>
      <c r="BW390" s="85">
        <v>61729</v>
      </c>
      <c r="BX390" s="65">
        <f t="shared" ref="BX390:BX396" si="1525">IF(ISERROR(BW390/BO390),"NM",IF(OR(BW390/BO390&lt;0.5,BW390/BO390&gt;2),"NM",(BW390/BO390-1)*100))</f>
        <v>-1.6866280180926285</v>
      </c>
      <c r="BY390" s="85">
        <v>65572</v>
      </c>
      <c r="BZ390" s="65">
        <f t="shared" ref="BZ390:BZ396" si="1526">IF(ISERROR(BY390/BQ390),"NM",IF(OR(BY390/BQ390&lt;0.5,BY390/BQ390&gt;2),"NM",(BY390/BQ390-1)*100))</f>
        <v>7.6857386848847131</v>
      </c>
      <c r="CA390" s="85">
        <v>71625</v>
      </c>
      <c r="CB390" s="65">
        <f t="shared" ref="CB390:CB396" si="1527">IF(ISERROR(CA390/BS390),"NM",IF(OR(CA390/BS390&lt;0.5,CA390/BS390&gt;2),"NM",(CA390/BS390-1)*100))</f>
        <v>17.945888978543323</v>
      </c>
      <c r="CC390" s="85">
        <v>73192</v>
      </c>
      <c r="CD390" s="65">
        <f t="shared" ref="CD390:CD396" si="1528">IF(ISERROR(CC390/BU390),"NM",IF(OR(CC390/BU390&lt;0.5,CC390/BU390&gt;2),"NM",(CC390/BU390-1)*100))</f>
        <v>6.771699489423777</v>
      </c>
      <c r="CE390" s="85">
        <f>73998</f>
        <v>73998</v>
      </c>
      <c r="CF390" s="65">
        <f t="shared" ref="CF390:CF396" si="1529">IF(ISERROR(CE390/BW390),"NM",IF(OR(CE390/BW390&lt;0.5,CE390/BW390&gt;2),"NM",(CE390/BW390-1)*100))</f>
        <v>19.875585219264845</v>
      </c>
      <c r="CG390" s="85">
        <v>79532</v>
      </c>
      <c r="CH390" s="65">
        <f t="shared" ref="CH390:CH396" si="1530">IF(ISERROR(CG390/BY390),"NM",IF(OR(CG390/BY390&lt;0.5,CG390/BY390&gt;2),"NM",(CG390/BY390-1)*100))</f>
        <v>21.289574818520094</v>
      </c>
      <c r="CI390" s="85">
        <v>85585</v>
      </c>
      <c r="CJ390" s="65">
        <f t="shared" ref="CJ390:CJ396" si="1531">IF(ISERROR(CI390/CA390),"NM",IF(OR(CI390/CA390&lt;0.5,CI390/CA390&gt;2),"NM",(CI390/CA390-1)*100))</f>
        <v>19.490401396160561</v>
      </c>
      <c r="CK390" s="85">
        <v>88230</v>
      </c>
      <c r="CL390" s="65">
        <f t="shared" ref="CL390:CL396" si="1532">IF(ISERROR(CK390/CC390),"NM",IF(OR(CK390/CC390&lt;0.5,CK390/CC390&gt;2),"NM",(CK390/CC390-1)*100))</f>
        <v>20.545961307246685</v>
      </c>
      <c r="CM390" s="85">
        <v>88441</v>
      </c>
      <c r="CN390" s="65">
        <f t="shared" ref="CN390:CN396" si="1533">IF(ISERROR(CM390/CE390),"NM",IF(OR(CM390/CE390&lt;0.5,CM390/CE390&gt;2),"NM",(CM390/CE390-1)*100))</f>
        <v>19.518095083650898</v>
      </c>
      <c r="CO390" s="85">
        <v>92984</v>
      </c>
      <c r="CP390" s="65">
        <f t="shared" ref="CP390:CP396" si="1534">IF(ISERROR(CO390/CG390),"NM",IF(OR(CO390/CG390&lt;0.5,CO390/CG390&gt;2),"NM",(CO390/CG390-1)*100))</f>
        <v>16.913946587537087</v>
      </c>
      <c r="CQ390" s="85">
        <v>100809</v>
      </c>
      <c r="CR390" s="65">
        <f t="shared" ref="CR390:CR396" si="1535">IF(ISERROR(CQ390/CI390),"NM",IF(OR(CQ390/CI390&lt;0.5,CQ390/CI390&gt;2),"NM",(CQ390/CI390-1)*100))</f>
        <v>17.788163813752412</v>
      </c>
      <c r="CS390" s="85">
        <v>103462</v>
      </c>
      <c r="CT390" s="65">
        <f t="shared" ref="CT390:CT396" si="1536">IF(ISERROR(CS390/CK390),"NM",IF(OR(CS390/CK390&lt;0.5,CS390/CK390&gt;2),"NM",(CS390/CK390-1)*100))</f>
        <v>17.26396917148363</v>
      </c>
      <c r="CU390" s="85">
        <v>103104</v>
      </c>
      <c r="CV390" s="65">
        <f t="shared" ref="CV390:CV396" si="1537">IF(ISERROR(CU390/CM390),"NM",IF(OR(CU390/CM390&lt;0.5,CU390/CM390&gt;2),"NM",(CU390/CM390-1)*100))</f>
        <v>16.579414524937519</v>
      </c>
      <c r="CW390" s="85">
        <v>109255</v>
      </c>
      <c r="CX390" s="67">
        <f t="shared" ref="CX390:CX396" si="1538">IF(ISERROR(CW390/CO390),"NM",IF(OR(CW390/CO390&lt;0.5,CW390/CO390&gt;2),"NM",(CW390/CO390-1)*100))</f>
        <v>17.498709455390184</v>
      </c>
      <c r="CY390" s="85">
        <v>124215</v>
      </c>
      <c r="CZ390" s="67">
        <f t="shared" ref="CZ390:CZ396" si="1539">IF(ISERROR(CY390/CQ390),"NM",IF(OR(CY390/CQ390&lt;0.5,CY390/CQ390&gt;2),"NM",(CY390/CQ390-1)*100))</f>
        <v>23.218165044787664</v>
      </c>
      <c r="DA390" s="85">
        <v>118219</v>
      </c>
      <c r="DB390" s="67">
        <f t="shared" ref="DB390:DB396" si="1540">IF(ISERROR(DA390/CS390),"NM",IF(OR(DA390/CS390&lt;0.5,DA390/CS390&gt;2),"NM",(DA390/CS390-1)*100))</f>
        <v>14.263207747772121</v>
      </c>
      <c r="DC390" s="85">
        <v>107400</v>
      </c>
      <c r="DD390" s="67">
        <f t="shared" ref="DD390:DD396" si="1541">IF(ISERROR(DC390/CU390),"NM",IF(OR(DC390/CU390&lt;0.5,DC390/CU390&gt;2),"NM",(DC390/CU390-1)*100))</f>
        <v>4.1666666666666741</v>
      </c>
      <c r="DE390" s="85">
        <v>103936</v>
      </c>
      <c r="DF390" s="65">
        <f t="shared" ref="DF390:DF396" si="1542">IF(ISERROR(DE390/CW390),"NM",IF(OR(DE390/CW390&lt;0.5,DE390/CW390&gt;2),"NM",(DE390/CW390-1)*100))</f>
        <v>-4.8684270742757718</v>
      </c>
      <c r="DG390" s="85">
        <v>106712</v>
      </c>
      <c r="DH390" s="65">
        <f t="shared" ref="DH390:DH396" si="1543">IF(ISERROR(DG390/CY390),"NM",IF(OR(DG390/CY390&lt;0.5,DG390/CY390&gt;2),"NM",(DG390/CY390-1)*100))</f>
        <v>-14.090890794187494</v>
      </c>
      <c r="DI390" s="85">
        <v>108459</v>
      </c>
      <c r="DJ390" s="65">
        <f t="shared" ref="DJ390:DJ396" si="1544">IF(ISERROR(DI390/DA390),"NM",IF(OR(DI390/DA390&lt;0.5,DI390/DA390&gt;2),"NM",(DI390/DA390-1)*100))</f>
        <v>-8.2558641165971665</v>
      </c>
      <c r="DK390" s="85">
        <v>110493</v>
      </c>
      <c r="DL390" s="65">
        <f t="shared" ref="DL390:DL396" si="1545">IF(ISERROR(DK390/DC390),"NM",IF(OR(DK390/DC390&lt;0.5,DK390/DC390&gt;2),"NM",(DK390/DC390-1)*100))</f>
        <v>2.8798882681564164</v>
      </c>
      <c r="DM390" s="85">
        <v>114734</v>
      </c>
      <c r="DN390" s="65">
        <f t="shared" ref="DN390:DZ396" si="1546">IF(ISERROR(DM390/DE390),"NM",IF(OR(DM390/DE390&lt;0.5,DM390/DE390&gt;2),"NM",(DM390/DE390-1)*100))</f>
        <v>10.389085591133007</v>
      </c>
      <c r="DO390" s="85">
        <v>114691</v>
      </c>
      <c r="DP390" s="65">
        <f t="shared" si="1546"/>
        <v>7.4771347177449599</v>
      </c>
      <c r="DQ390" s="85">
        <v>107341</v>
      </c>
      <c r="DR390" s="65">
        <f t="shared" si="1546"/>
        <v>-1.0308042670502227</v>
      </c>
      <c r="DS390" s="85">
        <v>108711</v>
      </c>
      <c r="DT390" s="65">
        <f t="shared" si="1546"/>
        <v>-1.6127718498004429</v>
      </c>
      <c r="DU390" s="85">
        <v>103280</v>
      </c>
      <c r="DV390" s="65">
        <f t="shared" si="1546"/>
        <v>-9.9830913242805135</v>
      </c>
      <c r="DW390" s="85">
        <v>104900</v>
      </c>
      <c r="DX390" s="65">
        <f t="shared" si="1546"/>
        <v>-8.5368511914622793</v>
      </c>
      <c r="DY390" s="85">
        <v>105897</v>
      </c>
      <c r="DZ390" s="65">
        <f t="shared" si="1546"/>
        <v>-1.345245525940697</v>
      </c>
      <c r="EA390" s="85">
        <v>114320</v>
      </c>
      <c r="EB390" s="65">
        <f t="shared" ref="EB390:EB396" si="1547">IF(ISERROR(EA390/DS390),"NM",IF(OR(EA390/DS390&lt;0.5,EA390/DS390&gt;2),"NM",(EA390/DS390-1)*100))</f>
        <v>5.1595514713322466</v>
      </c>
      <c r="EC390" s="85">
        <v>125983</v>
      </c>
      <c r="ED390" s="65">
        <f t="shared" ref="ED390:ED396" si="1548">IF(ISERROR(EC390/DU390),"NM",IF(OR(EC390/DU390&lt;0.5,EC390/DU390&gt;2),"NM",(EC390/DU390-1)*100))</f>
        <v>21.981990704879941</v>
      </c>
      <c r="EE390" s="85">
        <v>128935</v>
      </c>
      <c r="EF390" s="65">
        <f t="shared" ref="EF390:EF396" si="1549">IF(ISERROR(EE390/DW390),"NM",IF(OR(EE390/DW390&lt;0.5,EE390/DW390&gt;2),"NM",(EE390/DW390-1)*100))</f>
        <v>22.912297426120109</v>
      </c>
      <c r="EG390" s="85">
        <v>116361</v>
      </c>
      <c r="EH390" s="65">
        <f t="shared" ref="EH390:EH396" si="1550">IF(ISERROR(EG390/DY390),"NM",IF(OR(EG390/DY390&lt;0.5,EG390/DY390&gt;2),"NM",(EG390/DY390-1)*100))</f>
        <v>9.8812997535340905</v>
      </c>
      <c r="EI390" s="85">
        <v>120503</v>
      </c>
      <c r="EJ390" s="65">
        <f t="shared" ref="EJ390:EJ396" si="1551">IF(ISERROR(EI390/EA390),"NM",IF(OR(EI390/EA390&lt;0.5,EI390/EA390&gt;2),"NM",(EI390/EA390-1)*100))</f>
        <v>5.4085024492652289</v>
      </c>
      <c r="EK390" s="85">
        <v>121896</v>
      </c>
      <c r="EL390" s="65">
        <f t="shared" ref="EL390:EL396" si="1552">IF(ISERROR(EK390/EC390),"NM",IF(OR(EK390/EC390&lt;0.5,EK390/EC390&gt;2),"NM",(EK390/EC390-1)*100))</f>
        <v>-3.2440884881293486</v>
      </c>
      <c r="EM390" s="85">
        <v>122489</v>
      </c>
      <c r="EN390" s="65">
        <f t="shared" ref="EN390:EN396" si="1553">IF(ISERROR(EM390/EE390),"NM",IF(OR(EM390/EE390&lt;0.5,EM390/EE390&gt;2),"NM",(EM390/EE390-1)*100))</f>
        <v>-4.9994183115523283</v>
      </c>
      <c r="EO390" s="85">
        <v>123659</v>
      </c>
      <c r="EP390" s="65">
        <f t="shared" ref="EP390:EP396" si="1554">IF(ISERROR(EO390/EG390),"NM",IF(OR(EO390/EG390&lt;0.5,EO390/EG390&gt;2),"NM",(EO390/EG390-1)*100))</f>
        <v>6.2718608468473214</v>
      </c>
      <c r="EQ390" s="88">
        <f>EQ220+EQ138</f>
        <v>125801.82760252702</v>
      </c>
      <c r="ER390" s="65">
        <f t="shared" ref="ER390:ER396" si="1555">IF(ISERROR(EQ390/EI390),"NM",IF(OR(EQ390/EI390&lt;0.5,EQ390/EI390&gt;2),"NM",(EQ390/EI390-1)*100))</f>
        <v>4.3972578297030163</v>
      </c>
      <c r="ES390" s="88">
        <f>ES220+ES138</f>
        <v>125057.59343462215</v>
      </c>
      <c r="ET390" s="65">
        <f t="shared" ref="ET390:ET396" si="1556">IF(ISERROR(ES390/EK390),"NM",IF(OR(ES390/EK390&lt;0.5,ES390/EK390&gt;2),"NM",(ES390/EK390-1)*100))</f>
        <v>2.5936810351628869</v>
      </c>
      <c r="EU390" s="88">
        <f>EU220+EU138</f>
        <v>124579.58493064417</v>
      </c>
      <c r="EV390" s="65">
        <f t="shared" ref="EV390:EX396" si="1557">IF(ISERROR(EU390/EM390),"NM",IF(OR(EU390/EM390&lt;0.5,EU390/EM390&gt;2),"NM",(EU390/EM390-1)*100))</f>
        <v>1.706753202854272</v>
      </c>
      <c r="EW390" s="88">
        <f>EW220+EW138</f>
        <v>124721.79606440318</v>
      </c>
      <c r="EX390" s="65">
        <f t="shared" si="1557"/>
        <v>0.85945710737040937</v>
      </c>
      <c r="EY390" s="65"/>
      <c r="EZ390" s="317"/>
      <c r="FA390" s="59"/>
      <c r="FB390" s="88">
        <f>FB220+FB138</f>
        <v>26961.359014693171</v>
      </c>
      <c r="FC390" s="63"/>
      <c r="FD390" s="88">
        <f>FD220+FD138</f>
        <v>31753.76953125</v>
      </c>
      <c r="FE390" s="65">
        <f t="shared" ref="FE390:FE396" si="1558">IF(ISERROR(FD390/FB390),"NM",IF(OR(FD390/FB390&lt;0.5,FD390/FB390&gt;2),"NM",(FD390/FB390-1)*100))</f>
        <v>17.775107382180177</v>
      </c>
      <c r="FF390" s="88">
        <f>I390</f>
        <v>31862.376906318084</v>
      </c>
      <c r="FG390" s="65">
        <f t="shared" ref="FG390:FG396" si="1559">IF(ISERROR(FF390/FD390),"NM",IF(OR(FF390/FD390&lt;0.5,FF390/FD390&gt;2),"NM",(FF390/FD390-1)*100))</f>
        <v>0.34202986502500643</v>
      </c>
      <c r="FH390" s="88">
        <f>Q390</f>
        <v>32460.880257673365</v>
      </c>
      <c r="FI390" s="65">
        <f t="shared" ref="FI390:FI396" si="1560">IF(ISERROR(FH390/FF390),"NM",IF(OR(FH390/FF390&lt;0.5,FH390/FF390&gt;2),"NM",(FH390/FF390-1)*100))</f>
        <v>1.8784014548412387</v>
      </c>
      <c r="FJ390" s="88">
        <f>Y390</f>
        <v>39147</v>
      </c>
      <c r="FK390" s="65">
        <f t="shared" ref="FK390:FK396" si="1561">IF(ISERROR(FJ390/FH390),"NM",IF(OR(FJ390/FH390&lt;0.5,FJ390/FH390&gt;2),"NM",(FJ390/FH390-1)*100))</f>
        <v>20.597468981902047</v>
      </c>
      <c r="FL390" s="88">
        <f>+AG390</f>
        <v>44051</v>
      </c>
      <c r="FM390" s="65">
        <f t="shared" ref="FM390:FM396" si="1562">IF(ISERROR(FL390/FJ390),"NM",IF(OR(FL390/FJ390&lt;0.5,FL390/FJ390&gt;2),"NM",(FL390/FJ390-1)*100))</f>
        <v>12.527141287965883</v>
      </c>
      <c r="FN390" s="88">
        <f>+AO390</f>
        <v>51955</v>
      </c>
      <c r="FO390" s="65">
        <f t="shared" ref="FO390:FO396" si="1563">IF(ISERROR(FN390/FL390),"NM",IF(OR(FN390/FL390&lt;0.5,FN390/FL390&gt;2),"NM",(FN390/FL390-1)*100))</f>
        <v>17.942838982088951</v>
      </c>
      <c r="FP390" s="88">
        <f>+AW390</f>
        <v>48989</v>
      </c>
      <c r="FQ390" s="65">
        <f t="shared" ref="FQ390:FQ396" si="1564">IF(ISERROR(FP390/FN390),"NM",IF(OR(FP390/FN390&lt;0.5,FP390/FN390&gt;2),"NM",(FP390/FN390-1)*100))</f>
        <v>-5.708786449812342</v>
      </c>
      <c r="FR390" s="90">
        <f>BE390</f>
        <v>51972</v>
      </c>
      <c r="FS390" s="65">
        <f t="shared" ref="FS390:FS396" si="1565">IF(ISERROR(FR390/FP390),"NM",IF(OR(FR390/FP390&lt;0.5,FR390/FP390&gt;2),"NM",(FR390/FP390-1)*100))</f>
        <v>6.0891220478066499</v>
      </c>
      <c r="FT390" s="90">
        <f>BM390</f>
        <v>57056</v>
      </c>
      <c r="FU390" s="65">
        <f t="shared" ref="FU390:FU396" si="1566">IF(ISERROR(FT390/FR390),"NM",IF(OR(FT390/FR390&lt;0.5,FT390/FR390&gt;2),"NM",(FT390/FR390-1)*100))</f>
        <v>9.7821904102208812</v>
      </c>
      <c r="FV390" s="90">
        <f>BU390</f>
        <v>68550</v>
      </c>
      <c r="FW390" s="65">
        <f t="shared" ref="FW390:FW396" si="1567">IF(ISERROR(FV390/FT390),"NM",IF(OR(FV390/FT390&lt;0.5,FV390/FT390&gt;2),"NM",(FV390/FT390-1)*100))</f>
        <v>20.145120583286591</v>
      </c>
      <c r="FX390" s="90">
        <f>CC390</f>
        <v>73192</v>
      </c>
      <c r="FY390" s="65">
        <f t="shared" ref="FY390:FY396" si="1568">IF(ISERROR(FX390/FV390),"NM",IF(OR(FX390/FV390&lt;0.5,FX390/FV390&gt;2),"NM",(FX390/FV390-1)*100))</f>
        <v>6.771699489423777</v>
      </c>
      <c r="FZ390" s="90">
        <f>CK390</f>
        <v>88230</v>
      </c>
      <c r="GA390" s="65">
        <f t="shared" ref="GA390:GW396" si="1569">IF(ISERROR(FZ390/FX390),"NM",IF(OR(FZ390/FX390&lt;0.5,FZ390/FX390&gt;2),"NM",(FZ390/FX390-1)*100))</f>
        <v>20.545961307246685</v>
      </c>
      <c r="GB390" s="90">
        <f>CS390</f>
        <v>103462</v>
      </c>
      <c r="GC390" s="65">
        <f t="shared" si="1569"/>
        <v>17.26396917148363</v>
      </c>
      <c r="GD390" s="90">
        <f>DA390</f>
        <v>118219</v>
      </c>
      <c r="GE390" s="65">
        <f t="shared" si="1569"/>
        <v>14.263207747772121</v>
      </c>
      <c r="GF390" s="90">
        <f>DI390</f>
        <v>108459</v>
      </c>
      <c r="GG390" s="65">
        <f t="shared" si="1569"/>
        <v>-8.2558641165971665</v>
      </c>
      <c r="GH390" s="90">
        <f>DQ390</f>
        <v>107341</v>
      </c>
      <c r="GI390" s="65">
        <f t="shared" si="1569"/>
        <v>-1.0308042670502227</v>
      </c>
      <c r="GJ390" s="90">
        <f>DY390</f>
        <v>105897</v>
      </c>
      <c r="GK390" s="65">
        <f t="shared" si="1569"/>
        <v>-1.345245525940697</v>
      </c>
      <c r="GL390" s="90">
        <f>EG390</f>
        <v>116361</v>
      </c>
      <c r="GM390" s="65">
        <f t="shared" si="1569"/>
        <v>9.8812997535340905</v>
      </c>
      <c r="GN390" s="90">
        <f>EO390</f>
        <v>123659</v>
      </c>
      <c r="GO390" s="65">
        <f t="shared" ref="GO390:GO396" si="1570">IF(ISERROR(GN390/GL390),"NM",IF(OR(GN390/GL390&lt;0.5,GN390/GL390&gt;2),"NM",(GN390/GL390-1)*100))</f>
        <v>6.2718608468473214</v>
      </c>
      <c r="GP390" s="90">
        <f>EW390</f>
        <v>124721.79606440318</v>
      </c>
      <c r="GQ390" s="65">
        <f t="shared" ref="GQ390:GQ396" si="1571">IF(ISERROR(GP390/GN390),"NM",IF(OR(GP390/GN390&lt;0.5,GP390/GN390&gt;2),"NM",(GP390/GN390-1)*100))</f>
        <v>0.85945710737040937</v>
      </c>
      <c r="GR390" s="88">
        <f>GR220+GR138</f>
        <v>126367.89846737053</v>
      </c>
      <c r="GS390" s="65">
        <f t="shared" si="1569"/>
        <v>1.319819353882079</v>
      </c>
      <c r="GT390" s="88">
        <f>GT220+GT138</f>
        <v>128697.75805830053</v>
      </c>
      <c r="GU390" s="65">
        <f t="shared" si="1569"/>
        <v>1.8437115906707824</v>
      </c>
      <c r="GV390" s="88">
        <f>GV220+GV138</f>
        <v>131621.31530397601</v>
      </c>
      <c r="GW390" s="65">
        <f t="shared" si="1569"/>
        <v>2.271645823349222</v>
      </c>
      <c r="GX390" s="88">
        <f>GX220+GX138</f>
        <v>135141.09885887752</v>
      </c>
      <c r="GY390" s="65">
        <f t="shared" ref="GY390:GY396" si="1572">IF(ISERROR(GX390/GV390),"NM",IF(OR(GX390/GV390&lt;0.5,GX390/GV390&gt;2),"NM",(GX390/GV390-1)*100))</f>
        <v>2.6741744274266344</v>
      </c>
      <c r="GZ390" s="67">
        <f t="shared" si="1348"/>
        <v>1.7916942997896035</v>
      </c>
      <c r="HA390" s="280"/>
      <c r="HB390" s="57"/>
      <c r="HC390"/>
      <c r="HD390"/>
      <c r="HE390"/>
      <c r="HF390"/>
      <c r="HG390"/>
      <c r="HH390"/>
    </row>
    <row r="391" spans="1:216" s="2" customFormat="1" ht="13.5" customHeight="1" x14ac:dyDescent="0.2">
      <c r="A391" s="4" t="s">
        <v>480</v>
      </c>
      <c r="B391" s="54" t="s">
        <v>78</v>
      </c>
      <c r="C391" s="88">
        <f>+C154+C244</f>
        <v>3672</v>
      </c>
      <c r="D391" s="63"/>
      <c r="E391" s="88">
        <f>+E154+E244</f>
        <v>3756</v>
      </c>
      <c r="F391" s="63"/>
      <c r="G391" s="88">
        <f>+G154+G244</f>
        <v>3757</v>
      </c>
      <c r="H391" s="63"/>
      <c r="I391" s="88">
        <f>+I154+I244</f>
        <v>3685</v>
      </c>
      <c r="J391" s="63"/>
      <c r="K391" s="88">
        <f>+K154+K244</f>
        <v>3559</v>
      </c>
      <c r="L391" s="63">
        <f t="shared" si="1496"/>
        <v>-3.0773420479302871</v>
      </c>
      <c r="M391" s="88">
        <f>+M154+M244</f>
        <v>3619</v>
      </c>
      <c r="N391" s="63">
        <f t="shared" si="1497"/>
        <v>-3.6474973375931863</v>
      </c>
      <c r="O391" s="88">
        <f>+O154+O244</f>
        <v>3808</v>
      </c>
      <c r="P391" s="63">
        <f t="shared" si="1498"/>
        <v>1.3574660633484115</v>
      </c>
      <c r="Q391" s="88">
        <f>+Q154+Q244</f>
        <v>3645</v>
      </c>
      <c r="R391" s="63">
        <f t="shared" si="1499"/>
        <v>-1.0854816824966029</v>
      </c>
      <c r="S391" s="88">
        <f>+S154+S244</f>
        <v>3694</v>
      </c>
      <c r="T391" s="63">
        <f t="shared" si="1500"/>
        <v>3.7932003371733636</v>
      </c>
      <c r="U391" s="88">
        <f>+U154+U244</f>
        <v>4069</v>
      </c>
      <c r="V391" s="63">
        <f t="shared" si="1501"/>
        <v>12.434374136501791</v>
      </c>
      <c r="W391" s="88">
        <f>+W154+W244</f>
        <v>4096</v>
      </c>
      <c r="X391" s="63">
        <f t="shared" si="1502"/>
        <v>7.5630252100840289</v>
      </c>
      <c r="Y391" s="88">
        <f>+Y154+Y244</f>
        <v>4278</v>
      </c>
      <c r="Z391" s="63">
        <f t="shared" si="1503"/>
        <v>17.366255144032916</v>
      </c>
      <c r="AA391" s="88">
        <f>+AA154+AA244</f>
        <v>4356</v>
      </c>
      <c r="AB391" s="63">
        <f t="shared" si="1504"/>
        <v>17.920952896589061</v>
      </c>
      <c r="AC391" s="88">
        <f>+AC154+AC244</f>
        <v>4460</v>
      </c>
      <c r="AD391" s="63">
        <f t="shared" si="1505"/>
        <v>9.6092405996559336</v>
      </c>
      <c r="AE391" s="88">
        <f>+AE154+AE244</f>
        <v>4789</v>
      </c>
      <c r="AF391" s="63">
        <f t="shared" si="1506"/>
        <v>16.9189453125</v>
      </c>
      <c r="AG391" s="88">
        <f>+AG154+AG244</f>
        <v>5044</v>
      </c>
      <c r="AH391" s="63">
        <f t="shared" si="1507"/>
        <v>17.905563347358576</v>
      </c>
      <c r="AI391" s="177">
        <f>+AI154+AI244</f>
        <v>5193</v>
      </c>
      <c r="AJ391" s="63">
        <f t="shared" si="1508"/>
        <v>19.214876033057848</v>
      </c>
      <c r="AK391" s="88">
        <f>+AK154+AK244</f>
        <v>5212</v>
      </c>
      <c r="AL391" s="63">
        <f t="shared" si="1509"/>
        <v>16.860986547085211</v>
      </c>
      <c r="AM391" s="88">
        <f>+AM154+AM244</f>
        <v>5236</v>
      </c>
      <c r="AN391" s="63">
        <f t="shared" si="1510"/>
        <v>9.3338901649613781</v>
      </c>
      <c r="AO391" s="71">
        <f>+AO154+AO244</f>
        <v>5595</v>
      </c>
      <c r="AP391" s="63">
        <f t="shared" si="1511"/>
        <v>10.923869944488507</v>
      </c>
      <c r="AQ391" s="71">
        <f>+AQ154+AQ244</f>
        <v>5583</v>
      </c>
      <c r="AR391" s="63">
        <f t="shared" si="1512"/>
        <v>7.5101097631427027</v>
      </c>
      <c r="AS391" s="71">
        <f>+AS154+AS244</f>
        <v>5586</v>
      </c>
      <c r="AT391" s="63">
        <f t="shared" si="1512"/>
        <v>7.1757482732156541</v>
      </c>
      <c r="AU391" s="71">
        <f>+AU154+AU244</f>
        <v>5621</v>
      </c>
      <c r="AV391" s="63">
        <f t="shared" si="1512"/>
        <v>7.3529411764705843</v>
      </c>
      <c r="AW391" s="71">
        <f>+AW154+AW244</f>
        <v>5590</v>
      </c>
      <c r="AX391" s="63">
        <f t="shared" si="1512"/>
        <v>-8.9365504915106531E-2</v>
      </c>
      <c r="AY391" s="71">
        <f>+AY154+AY244</f>
        <v>5705</v>
      </c>
      <c r="AZ391" s="65">
        <f t="shared" si="1513"/>
        <v>2.1852050868708561</v>
      </c>
      <c r="BA391" s="71">
        <f>+BA154+BA244</f>
        <v>5896</v>
      </c>
      <c r="BB391" s="65">
        <f t="shared" si="1514"/>
        <v>5.5495882563551646</v>
      </c>
      <c r="BC391" s="71">
        <f>+BC154+BC244</f>
        <v>5930</v>
      </c>
      <c r="BD391" s="65">
        <f t="shared" si="1515"/>
        <v>5.4972424835438627</v>
      </c>
      <c r="BE391" s="71">
        <f>+BE154+BE244</f>
        <v>6025</v>
      </c>
      <c r="BF391" s="65">
        <f t="shared" si="1516"/>
        <v>7.7817531305903298</v>
      </c>
      <c r="BG391" s="71">
        <f>+BG154+BG244</f>
        <v>6065</v>
      </c>
      <c r="BH391" s="65">
        <f t="shared" si="1517"/>
        <v>6.3102541630148945</v>
      </c>
      <c r="BI391" s="71">
        <f>+BI154+BI244</f>
        <v>6096</v>
      </c>
      <c r="BJ391" s="65">
        <f t="shared" si="1518"/>
        <v>3.3921302578018953</v>
      </c>
      <c r="BK391" s="71">
        <f>+BK154+BK244</f>
        <v>6481</v>
      </c>
      <c r="BL391" s="65">
        <f t="shared" si="1519"/>
        <v>9.2917369308600293</v>
      </c>
      <c r="BM391" s="71">
        <f>+BM154+BM244</f>
        <v>6654</v>
      </c>
      <c r="BN391" s="65">
        <f t="shared" si="1520"/>
        <v>10.439834024896255</v>
      </c>
      <c r="BO391" s="71">
        <f>+BO154+BO244</f>
        <v>7354</v>
      </c>
      <c r="BP391" s="65">
        <f t="shared" si="1521"/>
        <v>21.253091508656219</v>
      </c>
      <c r="BQ391" s="71">
        <f>+BQ154+BQ244</f>
        <v>7194</v>
      </c>
      <c r="BR391" s="65">
        <f t="shared" si="1522"/>
        <v>18.011811023622037</v>
      </c>
      <c r="BS391" s="71">
        <f>+BS154+BS244</f>
        <v>7446</v>
      </c>
      <c r="BT391" s="65">
        <f t="shared" si="1523"/>
        <v>14.889677518901401</v>
      </c>
      <c r="BU391" s="71">
        <f>+BU154+BU244</f>
        <v>8236</v>
      </c>
      <c r="BV391" s="65">
        <f t="shared" si="1524"/>
        <v>23.775172828373915</v>
      </c>
      <c r="BW391" s="71">
        <f>+BW154+BW244</f>
        <v>7887</v>
      </c>
      <c r="BX391" s="65">
        <f t="shared" si="1525"/>
        <v>7.2477563230894715</v>
      </c>
      <c r="BY391" s="71">
        <f>+BY154+BY244</f>
        <v>8088</v>
      </c>
      <c r="BZ391" s="65">
        <f t="shared" si="1526"/>
        <v>12.427022518765639</v>
      </c>
      <c r="CA391" s="71">
        <f>+CA154+CA244</f>
        <v>8552</v>
      </c>
      <c r="CB391" s="65">
        <f t="shared" si="1527"/>
        <v>14.853612677947892</v>
      </c>
      <c r="CC391" s="71">
        <f>+CC154+CC244</f>
        <v>8533</v>
      </c>
      <c r="CD391" s="65">
        <f t="shared" si="1528"/>
        <v>3.6061194754735348</v>
      </c>
      <c r="CE391" s="71">
        <f>+CE154+CE244</f>
        <v>8521.7188306104908</v>
      </c>
      <c r="CF391" s="65">
        <f t="shared" si="1529"/>
        <v>8.0476585597881503</v>
      </c>
      <c r="CG391" s="71">
        <f>+CG154+CG244</f>
        <v>8904.5732368896934</v>
      </c>
      <c r="CH391" s="65">
        <f t="shared" si="1530"/>
        <v>10.096108270149529</v>
      </c>
      <c r="CI391" s="71">
        <f>+CI154+CI244</f>
        <v>9417.6652350274398</v>
      </c>
      <c r="CJ391" s="65">
        <f t="shared" si="1531"/>
        <v>10.122371784698792</v>
      </c>
      <c r="CK391" s="71">
        <f>+CK154+CK244</f>
        <v>8938.5201865259551</v>
      </c>
      <c r="CL391" s="65">
        <f t="shared" si="1532"/>
        <v>4.7523753255121814</v>
      </c>
      <c r="CM391" s="71">
        <f>+CM154+CM244</f>
        <v>8897.3686109440769</v>
      </c>
      <c r="CN391" s="65">
        <f t="shared" si="1533"/>
        <v>4.4081456781257744</v>
      </c>
      <c r="CO391" s="71">
        <f>+CO154+CO244</f>
        <v>9210.7548618852961</v>
      </c>
      <c r="CP391" s="65">
        <f t="shared" si="1534"/>
        <v>3.4384761273809294</v>
      </c>
      <c r="CQ391" s="71">
        <f>+CQ154+CQ244</f>
        <v>9712.7403783431182</v>
      </c>
      <c r="CR391" s="65">
        <f t="shared" si="1535"/>
        <v>3.1332090911258437</v>
      </c>
      <c r="CS391" s="71">
        <f>+CS154+CS244</f>
        <v>9789</v>
      </c>
      <c r="CT391" s="65">
        <f t="shared" si="1536"/>
        <v>9.5147719726143229</v>
      </c>
      <c r="CU391" s="71">
        <f>+CU154+CU244</f>
        <v>9542</v>
      </c>
      <c r="CV391" s="65">
        <f t="shared" si="1537"/>
        <v>7.2451914407930085</v>
      </c>
      <c r="CW391" s="71">
        <f>+CW154+CW244</f>
        <v>9961</v>
      </c>
      <c r="CX391" s="67">
        <f t="shared" si="1538"/>
        <v>8.1453165279565365</v>
      </c>
      <c r="CY391" s="71">
        <f>+CY154+CY244</f>
        <v>10283</v>
      </c>
      <c r="CZ391" s="67">
        <f t="shared" si="1539"/>
        <v>5.8712536260972392</v>
      </c>
      <c r="DA391" s="71">
        <f>+DA154+DA244</f>
        <v>9658</v>
      </c>
      <c r="DB391" s="67">
        <f t="shared" si="1540"/>
        <v>-1.3382367964041242</v>
      </c>
      <c r="DC391" s="71">
        <f>+DC154+DC244</f>
        <v>9211</v>
      </c>
      <c r="DD391" s="67">
        <f t="shared" si="1541"/>
        <v>-3.468874449800885</v>
      </c>
      <c r="DE391" s="71">
        <f>+DE154+DE244</f>
        <v>9029</v>
      </c>
      <c r="DF391" s="65">
        <f t="shared" si="1542"/>
        <v>-9.3564903122176464</v>
      </c>
      <c r="DG391" s="71">
        <f>+DG154+DG244</f>
        <v>9173</v>
      </c>
      <c r="DH391" s="65">
        <f t="shared" si="1543"/>
        <v>-10.794515219293977</v>
      </c>
      <c r="DI391" s="71">
        <f>+DI154+DI244</f>
        <v>8798</v>
      </c>
      <c r="DJ391" s="65">
        <f t="shared" si="1544"/>
        <v>-8.9045351004348738</v>
      </c>
      <c r="DK391" s="71">
        <f>+DK154+DK244</f>
        <v>8965</v>
      </c>
      <c r="DL391" s="65">
        <f t="shared" si="1545"/>
        <v>-2.6707197915535774</v>
      </c>
      <c r="DM391" s="71">
        <f>+DM154+DM244</f>
        <v>9117</v>
      </c>
      <c r="DN391" s="65">
        <f t="shared" si="1546"/>
        <v>0.97463727987594506</v>
      </c>
      <c r="DO391" s="71">
        <f>+DO154+DO244</f>
        <v>8713</v>
      </c>
      <c r="DP391" s="65">
        <f t="shared" si="1546"/>
        <v>-5.0147171045459515</v>
      </c>
      <c r="DQ391" s="71">
        <f>+DQ154+DQ244</f>
        <v>8273</v>
      </c>
      <c r="DR391" s="65">
        <f t="shared" si="1546"/>
        <v>-5.9672652875653593</v>
      </c>
      <c r="DS391" s="71">
        <f>+DS154+DS244</f>
        <v>8319</v>
      </c>
      <c r="DT391" s="65">
        <f t="shared" si="1546"/>
        <v>-7.2058003346346933</v>
      </c>
      <c r="DU391" s="88">
        <f>+DU154+DU244</f>
        <v>8278</v>
      </c>
      <c r="DV391" s="65">
        <f t="shared" si="1546"/>
        <v>-9.2025885708017956</v>
      </c>
      <c r="DW391" s="88">
        <f>+DW154+DW244</f>
        <v>8451</v>
      </c>
      <c r="DX391" s="65">
        <f t="shared" si="1546"/>
        <v>-3.0070010329392827</v>
      </c>
      <c r="DY391" s="88">
        <f>+DY154+DY244</f>
        <v>8512</v>
      </c>
      <c r="DZ391" s="65">
        <f t="shared" si="1546"/>
        <v>2.8889157500302298</v>
      </c>
      <c r="EA391" s="88">
        <f>+EA154+EA244</f>
        <v>8929</v>
      </c>
      <c r="EB391" s="65">
        <f t="shared" si="1547"/>
        <v>7.3326120927996064</v>
      </c>
      <c r="EC391" s="88">
        <f>+EC154+EC244</f>
        <v>9553</v>
      </c>
      <c r="ED391" s="65">
        <f t="shared" si="1548"/>
        <v>15.402271079971008</v>
      </c>
      <c r="EE391" s="88">
        <f>+EE154+EE244</f>
        <v>9758</v>
      </c>
      <c r="EF391" s="65">
        <f t="shared" si="1549"/>
        <v>15.465625369778735</v>
      </c>
      <c r="EG391" s="88">
        <f>+EG154+EG244</f>
        <v>8993</v>
      </c>
      <c r="EH391" s="65">
        <f t="shared" si="1550"/>
        <v>5.6508458646616466</v>
      </c>
      <c r="EI391" s="88">
        <f>+EI154+EI244</f>
        <v>9255</v>
      </c>
      <c r="EJ391" s="65">
        <f t="shared" si="1551"/>
        <v>3.6510247508119598</v>
      </c>
      <c r="EK391" s="88">
        <f>+EK154+EK244</f>
        <v>9341</v>
      </c>
      <c r="EL391" s="65">
        <f t="shared" si="1552"/>
        <v>-2.2191981576468178</v>
      </c>
      <c r="EM391" s="88">
        <f>+EM154+EM244</f>
        <v>9412.52</v>
      </c>
      <c r="EN391" s="65">
        <f t="shared" si="1553"/>
        <v>-3.5404796064767319</v>
      </c>
      <c r="EO391" s="88">
        <f>+EO154+EO244</f>
        <v>9506</v>
      </c>
      <c r="EP391" s="65">
        <f t="shared" si="1554"/>
        <v>5.7044367841654564</v>
      </c>
      <c r="EQ391" s="88">
        <f>+EQ154+EQ244</f>
        <v>9790.5713401365756</v>
      </c>
      <c r="ER391" s="65">
        <f t="shared" si="1555"/>
        <v>5.7868324163865559</v>
      </c>
      <c r="ES391" s="88">
        <f>+ES154+ES244</f>
        <v>9726.038409824987</v>
      </c>
      <c r="ET391" s="65">
        <f t="shared" si="1556"/>
        <v>4.1220255842520759</v>
      </c>
      <c r="EU391" s="88">
        <f>+EU154+EU244</f>
        <v>9676.0072297619827</v>
      </c>
      <c r="EV391" s="65">
        <f t="shared" si="1557"/>
        <v>2.7993271702156486</v>
      </c>
      <c r="EW391" s="88">
        <f>+EW154+EW244</f>
        <v>9681.3881683127638</v>
      </c>
      <c r="EX391" s="65">
        <f t="shared" si="1557"/>
        <v>1.8450259658401302</v>
      </c>
      <c r="EY391" s="65"/>
      <c r="EZ391" s="317"/>
      <c r="FA391" s="59"/>
      <c r="FB391" s="84">
        <v>3070</v>
      </c>
      <c r="FC391" s="63"/>
      <c r="FD391" s="84">
        <v>3696</v>
      </c>
      <c r="FE391" s="65">
        <f t="shared" si="1558"/>
        <v>20.390879478827362</v>
      </c>
      <c r="FF391" s="84">
        <v>3690</v>
      </c>
      <c r="FG391" s="65">
        <f t="shared" si="1559"/>
        <v>-0.16233766233766378</v>
      </c>
      <c r="FH391" s="84">
        <v>3651</v>
      </c>
      <c r="FI391" s="65">
        <f t="shared" si="1560"/>
        <v>-1.0569105691056957</v>
      </c>
      <c r="FJ391" s="88">
        <f>+FJ154+FJ244</f>
        <v>4277.7648040033364</v>
      </c>
      <c r="FK391" s="65">
        <f t="shared" si="1561"/>
        <v>17.166935195928133</v>
      </c>
      <c r="FL391" s="88">
        <f>+AG391</f>
        <v>5044</v>
      </c>
      <c r="FM391" s="65">
        <f t="shared" si="1562"/>
        <v>17.912045918924392</v>
      </c>
      <c r="FN391" s="88">
        <f>+AO391</f>
        <v>5595</v>
      </c>
      <c r="FO391" s="65">
        <f t="shared" si="1563"/>
        <v>10.923869944488507</v>
      </c>
      <c r="FP391" s="88">
        <f>+AW391</f>
        <v>5590</v>
      </c>
      <c r="FQ391" s="65">
        <f t="shared" si="1564"/>
        <v>-8.9365504915106531E-2</v>
      </c>
      <c r="FR391" s="90">
        <f>BE391</f>
        <v>6025</v>
      </c>
      <c r="FS391" s="65">
        <f t="shared" si="1565"/>
        <v>7.7817531305903298</v>
      </c>
      <c r="FT391" s="90">
        <f>BM391</f>
        <v>6654</v>
      </c>
      <c r="FU391" s="65">
        <f t="shared" si="1566"/>
        <v>10.439834024896255</v>
      </c>
      <c r="FV391" s="90">
        <f>BU391</f>
        <v>8236</v>
      </c>
      <c r="FW391" s="65">
        <f t="shared" si="1567"/>
        <v>23.775172828373915</v>
      </c>
      <c r="FX391" s="90">
        <f>CC391</f>
        <v>8533</v>
      </c>
      <c r="FY391" s="65">
        <f t="shared" si="1568"/>
        <v>3.6061194754735348</v>
      </c>
      <c r="FZ391" s="90">
        <f>CK391</f>
        <v>8938.5201865259551</v>
      </c>
      <c r="GA391" s="65">
        <f t="shared" si="1569"/>
        <v>4.7523753255121814</v>
      </c>
      <c r="GB391" s="90">
        <f>CS391</f>
        <v>9789</v>
      </c>
      <c r="GC391" s="65">
        <f t="shared" si="1569"/>
        <v>9.5147719726143229</v>
      </c>
      <c r="GD391" s="90">
        <f>DA391</f>
        <v>9658</v>
      </c>
      <c r="GE391" s="65">
        <f t="shared" si="1569"/>
        <v>-1.3382367964041242</v>
      </c>
      <c r="GF391" s="90">
        <f>DI391</f>
        <v>8798</v>
      </c>
      <c r="GG391" s="65">
        <f t="shared" si="1569"/>
        <v>-8.9045351004348738</v>
      </c>
      <c r="GH391" s="90">
        <f>DQ391</f>
        <v>8273</v>
      </c>
      <c r="GI391" s="65">
        <f t="shared" si="1569"/>
        <v>-5.9672652875653593</v>
      </c>
      <c r="GJ391" s="90">
        <f>DY391</f>
        <v>8512</v>
      </c>
      <c r="GK391" s="65">
        <f t="shared" si="1569"/>
        <v>2.8889157500302298</v>
      </c>
      <c r="GL391" s="90">
        <f>EG391</f>
        <v>8993</v>
      </c>
      <c r="GM391" s="65">
        <f t="shared" si="1569"/>
        <v>5.6508458646616466</v>
      </c>
      <c r="GN391" s="90">
        <f>EO391</f>
        <v>9506</v>
      </c>
      <c r="GO391" s="65">
        <f t="shared" si="1570"/>
        <v>5.7044367841654564</v>
      </c>
      <c r="GP391" s="90">
        <f>EW391</f>
        <v>9681.3881683127638</v>
      </c>
      <c r="GQ391" s="65">
        <f t="shared" si="1571"/>
        <v>1.8450259658401302</v>
      </c>
      <c r="GR391" s="88">
        <f>+GR154+GR244</f>
        <v>9493.5385616199419</v>
      </c>
      <c r="GS391" s="65">
        <f t="shared" si="1569"/>
        <v>-1.940316857737967</v>
      </c>
      <c r="GT391" s="88">
        <f>+GT154+GT244</f>
        <v>9375.5467999129032</v>
      </c>
      <c r="GU391" s="65">
        <f t="shared" si="1569"/>
        <v>-1.2428638799030223</v>
      </c>
      <c r="GV391" s="88">
        <f>+GV154+GV244</f>
        <v>9321.8415320255463</v>
      </c>
      <c r="GW391" s="65">
        <f t="shared" si="1569"/>
        <v>-0.57282278072416926</v>
      </c>
      <c r="GX391" s="88">
        <f>+GX154+GX244</f>
        <v>9327.6814043037484</v>
      </c>
      <c r="GY391" s="65">
        <f t="shared" si="1572"/>
        <v>6.2647195386644761E-2</v>
      </c>
      <c r="GZ391" s="67">
        <f t="shared" si="1348"/>
        <v>-0.37801778579814593</v>
      </c>
      <c r="HA391" s="287"/>
      <c r="HB391" s="57"/>
      <c r="HC391"/>
      <c r="HD391"/>
      <c r="HE391"/>
      <c r="HF391"/>
      <c r="HG391"/>
      <c r="HH391"/>
    </row>
    <row r="392" spans="1:216" s="2" customFormat="1" ht="13.5" customHeight="1" x14ac:dyDescent="0.2">
      <c r="A392" s="4"/>
      <c r="B392" s="54" t="s">
        <v>552</v>
      </c>
      <c r="C392" s="88">
        <f>C393-C390-C391</f>
        <v>1459.2213848327847</v>
      </c>
      <c r="D392" s="63"/>
      <c r="E392" s="88">
        <f>E393-E390-E391</f>
        <v>1768.0457024638017</v>
      </c>
      <c r="F392" s="63"/>
      <c r="G392" s="88">
        <f>G393-G390-G391</f>
        <v>780.65740740740875</v>
      </c>
      <c r="H392" s="251"/>
      <c r="I392" s="88">
        <f>I393-I390-I391</f>
        <v>1683.6230936819156</v>
      </c>
      <c r="J392" s="63"/>
      <c r="K392" s="88">
        <f>K393-K390-K391</f>
        <v>84.319809271226404</v>
      </c>
      <c r="L392" s="63" t="str">
        <f t="shared" si="1496"/>
        <v>NM</v>
      </c>
      <c r="M392" s="88">
        <f>M393-M390-M391</f>
        <v>1347.361621210468</v>
      </c>
      <c r="N392" s="63">
        <f t="shared" si="1497"/>
        <v>-23.793733423695063</v>
      </c>
      <c r="O392" s="88">
        <f>O393-O390-O391</f>
        <v>2468.3686156374024</v>
      </c>
      <c r="P392" s="63" t="str">
        <f t="shared" si="1498"/>
        <v>NM</v>
      </c>
      <c r="Q392" s="88">
        <f>Q393-Q390-Q391</f>
        <v>1754.1197423266349</v>
      </c>
      <c r="R392" s="63">
        <f t="shared" si="1499"/>
        <v>4.1871989585596792</v>
      </c>
      <c r="S392" s="88">
        <f>S393-S390-S391</f>
        <v>1482.8618584671021</v>
      </c>
      <c r="T392" s="63" t="str">
        <f t="shared" si="1500"/>
        <v>NM</v>
      </c>
      <c r="U392" s="88">
        <f>U393-U390-U391</f>
        <v>1529</v>
      </c>
      <c r="V392" s="63">
        <f t="shared" si="1501"/>
        <v>13.481041461337483</v>
      </c>
      <c r="W392" s="88">
        <f>W393-W390-W391</f>
        <v>1530</v>
      </c>
      <c r="X392" s="63">
        <f t="shared" si="1502"/>
        <v>-38.015740829498803</v>
      </c>
      <c r="Y392" s="88">
        <f>Y393-Y390-Y391</f>
        <v>1633</v>
      </c>
      <c r="Z392" s="63">
        <f t="shared" si="1503"/>
        <v>-6.9048731055260664</v>
      </c>
      <c r="AA392" s="88">
        <f>AA393-AA390-AA391</f>
        <v>1468.992096191032</v>
      </c>
      <c r="AB392" s="63">
        <f t="shared" si="1504"/>
        <v>-0.93533744879026326</v>
      </c>
      <c r="AC392" s="88">
        <f>AC393-AC390-AC391</f>
        <v>1714</v>
      </c>
      <c r="AD392" s="63">
        <f t="shared" si="1505"/>
        <v>12.099411379986913</v>
      </c>
      <c r="AE392" s="88">
        <f>AE393-AE390-AE391</f>
        <v>1736</v>
      </c>
      <c r="AF392" s="63">
        <f t="shared" si="1506"/>
        <v>13.464052287581696</v>
      </c>
      <c r="AG392" s="88">
        <f>AG393-AG390-AG391</f>
        <v>1869</v>
      </c>
      <c r="AH392" s="63">
        <f t="shared" si="1507"/>
        <v>14.451928965094908</v>
      </c>
      <c r="AI392" s="177">
        <f>AI393-AI390-AI391</f>
        <v>1717</v>
      </c>
      <c r="AJ392" s="63">
        <f t="shared" si="1508"/>
        <v>16.882861688094231</v>
      </c>
      <c r="AK392" s="88">
        <f>AK393-AK390-AK391</f>
        <v>1780</v>
      </c>
      <c r="AL392" s="63">
        <f t="shared" si="1509"/>
        <v>3.8506417736289489</v>
      </c>
      <c r="AM392" s="88">
        <f>AM393-AM390-AM391</f>
        <v>1645</v>
      </c>
      <c r="AN392" s="63">
        <f t="shared" si="1510"/>
        <v>-5.2419354838709626</v>
      </c>
      <c r="AO392" s="71">
        <f>AO393-AO390-AO391</f>
        <v>1776</v>
      </c>
      <c r="AP392" s="63">
        <f t="shared" si="1511"/>
        <v>-4.9759229534510396</v>
      </c>
      <c r="AQ392" s="71">
        <f>AQ393-AQ390-AQ391</f>
        <v>1703</v>
      </c>
      <c r="AR392" s="63">
        <f t="shared" si="1512"/>
        <v>-0.81537565521258015</v>
      </c>
      <c r="AS392" s="71">
        <f>AS393-AS390-AS391</f>
        <v>1862</v>
      </c>
      <c r="AT392" s="63">
        <f t="shared" si="1512"/>
        <v>4.6067415730337125</v>
      </c>
      <c r="AU392" s="71">
        <f>AU393-AU390-AU391</f>
        <v>1915</v>
      </c>
      <c r="AV392" s="63">
        <f t="shared" si="1512"/>
        <v>16.413373860182379</v>
      </c>
      <c r="AW392" s="71">
        <f>AW393-AW390-AW391</f>
        <v>1782</v>
      </c>
      <c r="AX392" s="63">
        <f t="shared" si="1512"/>
        <v>0.33783783783782884</v>
      </c>
      <c r="AY392" s="71">
        <f>AY393-AY390-AY391</f>
        <v>1566</v>
      </c>
      <c r="AZ392" s="65">
        <f t="shared" si="1513"/>
        <v>-8.0446271285965931</v>
      </c>
      <c r="BA392" s="71">
        <f>BA393-BA390-BA391</f>
        <v>1741</v>
      </c>
      <c r="BB392" s="65">
        <f t="shared" si="1514"/>
        <v>-6.4983888292158953</v>
      </c>
      <c r="BC392" s="71">
        <f>BC393-BC390-BC391</f>
        <v>1737</v>
      </c>
      <c r="BD392" s="65">
        <f t="shared" si="1515"/>
        <v>-9.2950391644908592</v>
      </c>
      <c r="BE392" s="71">
        <f>BE393-BE390-BE391</f>
        <v>1808</v>
      </c>
      <c r="BF392" s="65">
        <f t="shared" si="1516"/>
        <v>1.4590347923681302</v>
      </c>
      <c r="BG392" s="71">
        <f>BG393-BG390-BG391</f>
        <v>1859</v>
      </c>
      <c r="BH392" s="65">
        <f t="shared" si="1517"/>
        <v>18.710089399744568</v>
      </c>
      <c r="BI392" s="71">
        <f>BI393-BI390-BI391</f>
        <v>1821</v>
      </c>
      <c r="BJ392" s="65">
        <f t="shared" si="1518"/>
        <v>4.5950603101665655</v>
      </c>
      <c r="BK392" s="71">
        <f>BK393-BK390-BK391</f>
        <v>2022</v>
      </c>
      <c r="BL392" s="65">
        <f t="shared" si="1519"/>
        <v>16.407599309153721</v>
      </c>
      <c r="BM392" s="71">
        <f>BM393-BM390-BM391</f>
        <v>2095</v>
      </c>
      <c r="BN392" s="65">
        <f t="shared" si="1520"/>
        <v>15.873893805309724</v>
      </c>
      <c r="BO392" s="71">
        <f>BO393-BO390-BO391</f>
        <v>2127</v>
      </c>
      <c r="BP392" s="65">
        <f t="shared" si="1521"/>
        <v>14.416352877891336</v>
      </c>
      <c r="BQ392" s="71">
        <f>BQ393-BQ390-BQ391</f>
        <v>2466</v>
      </c>
      <c r="BR392" s="65">
        <f t="shared" si="1522"/>
        <v>35.420098846787475</v>
      </c>
      <c r="BS392" s="71">
        <f>BS393-BS390-BS391</f>
        <v>2284</v>
      </c>
      <c r="BT392" s="65">
        <f t="shared" si="1523"/>
        <v>12.957467853610293</v>
      </c>
      <c r="BU392" s="71">
        <f>BU393-BU390-BU391</f>
        <v>2545</v>
      </c>
      <c r="BV392" s="65">
        <f t="shared" si="1524"/>
        <v>21.479713603818617</v>
      </c>
      <c r="BW392" s="71">
        <f>BW393-BW390-BW391</f>
        <v>2199</v>
      </c>
      <c r="BX392" s="65">
        <f t="shared" si="1525"/>
        <v>3.3850493653032387</v>
      </c>
      <c r="BY392" s="71">
        <f>BY393-BY390-BY391</f>
        <v>2381</v>
      </c>
      <c r="BZ392" s="65">
        <f t="shared" si="1526"/>
        <v>-3.446877534468773</v>
      </c>
      <c r="CA392" s="71">
        <f>CA393-CA390-CA391</f>
        <v>2439</v>
      </c>
      <c r="CB392" s="65">
        <f t="shared" si="1527"/>
        <v>6.7863397548161064</v>
      </c>
      <c r="CC392" s="71">
        <f>CC393-CC390-CC391</f>
        <v>2381</v>
      </c>
      <c r="CD392" s="65">
        <f t="shared" si="1528"/>
        <v>-6.4440078585461631</v>
      </c>
      <c r="CE392" s="71">
        <f>CE393-CE390-CE391</f>
        <v>1953.2811693895092</v>
      </c>
      <c r="CF392" s="65">
        <f t="shared" si="1529"/>
        <v>-11.174116899067343</v>
      </c>
      <c r="CG392" s="71">
        <f>CG393-CG390-CG391</f>
        <v>2064.4267631103066</v>
      </c>
      <c r="CH392" s="65">
        <f t="shared" si="1530"/>
        <v>-13.295810033166456</v>
      </c>
      <c r="CI392" s="71">
        <f>CI393-CI390-CI391</f>
        <v>2064.3347649725602</v>
      </c>
      <c r="CJ392" s="65">
        <f t="shared" si="1531"/>
        <v>-15.361428250407538</v>
      </c>
      <c r="CK392" s="71">
        <f>CK393-CK390-CK391</f>
        <v>3074.4798134740449</v>
      </c>
      <c r="CL392" s="65">
        <f t="shared" si="1532"/>
        <v>29.125569654516802</v>
      </c>
      <c r="CM392" s="71">
        <f>CM393-CM390-CM391</f>
        <v>3014.6313890559231</v>
      </c>
      <c r="CN392" s="65">
        <f t="shared" si="1533"/>
        <v>54.336786546615556</v>
      </c>
      <c r="CO392" s="71">
        <f>CO393-CO390-CO391</f>
        <v>3220.2451381147039</v>
      </c>
      <c r="CP392" s="65">
        <f t="shared" si="1534"/>
        <v>55.987376043460024</v>
      </c>
      <c r="CQ392" s="71">
        <f>CQ393-CQ390-CQ391</f>
        <v>3335.2596216568818</v>
      </c>
      <c r="CR392" s="65">
        <f t="shared" si="1535"/>
        <v>61.565831194109407</v>
      </c>
      <c r="CS392" s="71">
        <f>CS393-CS390-CS391</f>
        <v>2986</v>
      </c>
      <c r="CT392" s="65">
        <f t="shared" si="1536"/>
        <v>-2.877879148410023</v>
      </c>
      <c r="CU392" s="71">
        <f>CU393-CU390-CU391</f>
        <v>2906</v>
      </c>
      <c r="CV392" s="65">
        <f t="shared" si="1537"/>
        <v>-3.6034717030509866</v>
      </c>
      <c r="CW392" s="71">
        <f>CW393-CW390-CW391</f>
        <v>2993</v>
      </c>
      <c r="CX392" s="67">
        <f t="shared" si="1538"/>
        <v>-7.0567651954516979</v>
      </c>
      <c r="CY392" s="71">
        <f>CY393-CY390-CY391</f>
        <v>3342</v>
      </c>
      <c r="CZ392" s="67">
        <f t="shared" si="1539"/>
        <v>0.20209456257469505</v>
      </c>
      <c r="DA392" s="71">
        <f>DA393-DA390-DA391</f>
        <v>3217</v>
      </c>
      <c r="DB392" s="67">
        <f t="shared" si="1540"/>
        <v>7.7361018084393773</v>
      </c>
      <c r="DC392" s="71">
        <f>DC393-DC390-DC391</f>
        <v>3927</v>
      </c>
      <c r="DD392" s="67">
        <f t="shared" si="1541"/>
        <v>35.134205092911209</v>
      </c>
      <c r="DE392" s="71">
        <f>DE393-DE390-DE391</f>
        <v>3348</v>
      </c>
      <c r="DF392" s="65">
        <f t="shared" si="1542"/>
        <v>11.861009021049117</v>
      </c>
      <c r="DG392" s="71">
        <f>DG393-DG390-DG391</f>
        <v>4033</v>
      </c>
      <c r="DH392" s="65">
        <f t="shared" si="1543"/>
        <v>20.676241771394377</v>
      </c>
      <c r="DI392" s="71">
        <f>DI393-DI390-DI391</f>
        <v>4050</v>
      </c>
      <c r="DJ392" s="65">
        <f t="shared" si="1544"/>
        <v>25.89368977308051</v>
      </c>
      <c r="DK392" s="71">
        <f>DK393-DK390-DK391</f>
        <v>3834</v>
      </c>
      <c r="DL392" s="65">
        <f t="shared" si="1545"/>
        <v>-2.3682200152788435</v>
      </c>
      <c r="DM392" s="71">
        <f>DM393-DM390-DM391</f>
        <v>4020</v>
      </c>
      <c r="DN392" s="65">
        <f t="shared" si="1546"/>
        <v>20.071684587813611</v>
      </c>
      <c r="DO392" s="71">
        <f>DO393-DO390-DO391</f>
        <v>3849</v>
      </c>
      <c r="DP392" s="65">
        <f t="shared" si="1546"/>
        <v>-4.5623605256632782</v>
      </c>
      <c r="DQ392" s="71">
        <f>DQ393-DQ390-DQ391</f>
        <v>4153</v>
      </c>
      <c r="DR392" s="65">
        <f t="shared" si="1546"/>
        <v>2.5432098765432176</v>
      </c>
      <c r="DS392" s="71">
        <f>DS393-DS390-DS391</f>
        <v>4371</v>
      </c>
      <c r="DT392" s="65">
        <f t="shared" si="1546"/>
        <v>14.006259780907659</v>
      </c>
      <c r="DU392" s="71">
        <f t="shared" ref="DU392:DW392" si="1573">DU393-DU390-DU391</f>
        <v>4023</v>
      </c>
      <c r="DV392" s="65">
        <f t="shared" si="1546"/>
        <v>7.4626865671634235E-2</v>
      </c>
      <c r="DW392" s="71">
        <f t="shared" si="1573"/>
        <v>4104</v>
      </c>
      <c r="DX392" s="65">
        <f t="shared" si="1546"/>
        <v>6.6250974279033592</v>
      </c>
      <c r="DY392" s="71">
        <f t="shared" ref="DY392:EA392" si="1574">DY393-DY390-DY391</f>
        <v>3887</v>
      </c>
      <c r="DZ392" s="65">
        <f t="shared" si="1546"/>
        <v>-6.4050084276426666</v>
      </c>
      <c r="EA392" s="71">
        <f t="shared" si="1574"/>
        <v>4517</v>
      </c>
      <c r="EB392" s="65">
        <f t="shared" si="1547"/>
        <v>3.340196751315494</v>
      </c>
      <c r="EC392" s="71">
        <f t="shared" ref="EC392:EE392" si="1575">EC393-EC390-EC391</f>
        <v>5751</v>
      </c>
      <c r="ED392" s="65">
        <f t="shared" si="1548"/>
        <v>42.95302013422819</v>
      </c>
      <c r="EE392" s="71">
        <f t="shared" si="1575"/>
        <v>5408</v>
      </c>
      <c r="EF392" s="65">
        <f t="shared" si="1549"/>
        <v>31.773879142300189</v>
      </c>
      <c r="EG392" s="71">
        <f t="shared" ref="EG392:EK392" si="1576">EG393-EG390-EG391</f>
        <v>4465</v>
      </c>
      <c r="EH392" s="65">
        <f t="shared" si="1550"/>
        <v>14.870079753022903</v>
      </c>
      <c r="EI392" s="71">
        <f t="shared" si="1576"/>
        <v>3892</v>
      </c>
      <c r="EJ392" s="65">
        <f t="shared" si="1551"/>
        <v>-13.836617223821124</v>
      </c>
      <c r="EK392" s="71">
        <f t="shared" si="1576"/>
        <v>4157</v>
      </c>
      <c r="EL392" s="65">
        <f t="shared" si="1552"/>
        <v>-27.716918796731004</v>
      </c>
      <c r="EM392" s="71">
        <f t="shared" ref="EM392" si="1577">EM393-EM390-EM391</f>
        <v>4181.4799999999996</v>
      </c>
      <c r="EN392" s="65">
        <f t="shared" si="1553"/>
        <v>-22.679733727810657</v>
      </c>
      <c r="EO392" s="71">
        <f t="shared" ref="EO392" si="1578">EO393-EO390-EO391</f>
        <v>4052</v>
      </c>
      <c r="EP392" s="65">
        <f t="shared" si="1554"/>
        <v>-9.2497200447928307</v>
      </c>
      <c r="EQ392" s="84">
        <f>+EO392*1.03</f>
        <v>4173.5600000000004</v>
      </c>
      <c r="ER392" s="65">
        <f t="shared" si="1555"/>
        <v>7.2343268242548886</v>
      </c>
      <c r="ES392" s="84">
        <f>+EQ392*1.03</f>
        <v>4298.7668000000003</v>
      </c>
      <c r="ET392" s="65">
        <f t="shared" si="1556"/>
        <v>3.4103151311041691</v>
      </c>
      <c r="EU392" s="84">
        <f>+ES392*1.03</f>
        <v>4427.7298040000005</v>
      </c>
      <c r="EV392" s="65">
        <f t="shared" si="1557"/>
        <v>5.8890585151669006</v>
      </c>
      <c r="EW392" s="84">
        <f>+EU392*1.03</f>
        <v>4560.561698120001</v>
      </c>
      <c r="EX392" s="65">
        <f t="shared" si="1557"/>
        <v>12.550881000000015</v>
      </c>
      <c r="EY392" s="65"/>
      <c r="EZ392" s="317"/>
      <c r="FA392" s="59"/>
      <c r="FB392" s="88">
        <f>FB393-FB390</f>
        <v>4260.640985306829</v>
      </c>
      <c r="FC392" s="63"/>
      <c r="FD392" s="88">
        <f>FD393-FD390</f>
        <v>5287.23046875</v>
      </c>
      <c r="FE392" s="65">
        <f t="shared" si="1558"/>
        <v>24.094719244908202</v>
      </c>
      <c r="FF392" s="88">
        <f>I392</f>
        <v>1683.6230936819156</v>
      </c>
      <c r="FG392" s="65" t="str">
        <f t="shared" si="1559"/>
        <v>NM</v>
      </c>
      <c r="FH392" s="88">
        <f>Q392</f>
        <v>1754.1197423266349</v>
      </c>
      <c r="FI392" s="65">
        <f t="shared" si="1560"/>
        <v>4.1871989585596792</v>
      </c>
      <c r="FJ392" s="88">
        <f>Y392</f>
        <v>1633</v>
      </c>
      <c r="FK392" s="65">
        <f t="shared" si="1561"/>
        <v>-6.9048731055260664</v>
      </c>
      <c r="FL392" s="88">
        <f>+AG392</f>
        <v>1869</v>
      </c>
      <c r="FM392" s="65">
        <f t="shared" si="1562"/>
        <v>14.451928965094908</v>
      </c>
      <c r="FN392" s="88">
        <f>+AO392</f>
        <v>1776</v>
      </c>
      <c r="FO392" s="65">
        <f t="shared" si="1563"/>
        <v>-4.9759229534510396</v>
      </c>
      <c r="FP392" s="88">
        <f>+AW392</f>
        <v>1782</v>
      </c>
      <c r="FQ392" s="65">
        <f t="shared" si="1564"/>
        <v>0.33783783783782884</v>
      </c>
      <c r="FR392" s="90">
        <f>BE392</f>
        <v>1808</v>
      </c>
      <c r="FS392" s="65">
        <f t="shared" si="1565"/>
        <v>1.4590347923681302</v>
      </c>
      <c r="FT392" s="90">
        <f>BM392</f>
        <v>2095</v>
      </c>
      <c r="FU392" s="65">
        <f t="shared" si="1566"/>
        <v>15.873893805309724</v>
      </c>
      <c r="FV392" s="90">
        <f>BU392</f>
        <v>2545</v>
      </c>
      <c r="FW392" s="65">
        <f t="shared" si="1567"/>
        <v>21.479713603818617</v>
      </c>
      <c r="FX392" s="90">
        <f>CC392</f>
        <v>2381</v>
      </c>
      <c r="FY392" s="65">
        <f t="shared" si="1568"/>
        <v>-6.4440078585461631</v>
      </c>
      <c r="FZ392" s="90">
        <f>CK392</f>
        <v>3074.4798134740449</v>
      </c>
      <c r="GA392" s="65">
        <f t="shared" si="1569"/>
        <v>29.125569654516802</v>
      </c>
      <c r="GB392" s="90">
        <f>CS392</f>
        <v>2986</v>
      </c>
      <c r="GC392" s="65">
        <f t="shared" si="1569"/>
        <v>-2.877879148410023</v>
      </c>
      <c r="GD392" s="90">
        <f>DA392</f>
        <v>3217</v>
      </c>
      <c r="GE392" s="65">
        <f t="shared" si="1569"/>
        <v>7.7361018084393773</v>
      </c>
      <c r="GF392" s="90">
        <f>DI392</f>
        <v>4050</v>
      </c>
      <c r="GG392" s="65">
        <f t="shared" si="1569"/>
        <v>25.89368977308051</v>
      </c>
      <c r="GH392" s="90">
        <f>DQ392</f>
        <v>4153</v>
      </c>
      <c r="GI392" s="65">
        <f t="shared" si="1569"/>
        <v>2.5432098765432176</v>
      </c>
      <c r="GJ392" s="90">
        <f>DY392</f>
        <v>3887</v>
      </c>
      <c r="GK392" s="65">
        <f t="shared" si="1569"/>
        <v>-6.4050084276426666</v>
      </c>
      <c r="GL392" s="90">
        <f>EG392</f>
        <v>4465</v>
      </c>
      <c r="GM392" s="65">
        <f t="shared" si="1569"/>
        <v>14.870079753022903</v>
      </c>
      <c r="GN392" s="90">
        <f>EO392</f>
        <v>4052</v>
      </c>
      <c r="GO392" s="65">
        <f t="shared" si="1570"/>
        <v>-9.2497200447928307</v>
      </c>
      <c r="GP392" s="90">
        <f>EW392</f>
        <v>4560.561698120001</v>
      </c>
      <c r="GQ392" s="65">
        <f t="shared" si="1571"/>
        <v>12.550881000000015</v>
      </c>
      <c r="GR392" s="84">
        <f>+GP392*1.05</f>
        <v>4788.589783026001</v>
      </c>
      <c r="GS392" s="65">
        <f t="shared" si="1569"/>
        <v>5.0000000000000044</v>
      </c>
      <c r="GT392" s="84">
        <f>+GR392*1.05</f>
        <v>5028.019272177301</v>
      </c>
      <c r="GU392" s="65">
        <f t="shared" si="1569"/>
        <v>5.0000000000000044</v>
      </c>
      <c r="GV392" s="84">
        <f>+GT392*1.05</f>
        <v>5279.4202357861659</v>
      </c>
      <c r="GW392" s="65">
        <f t="shared" si="1569"/>
        <v>5.0000000000000044</v>
      </c>
      <c r="GX392" s="84">
        <f>+GV392*1.05</f>
        <v>5543.3912475754742</v>
      </c>
      <c r="GY392" s="65">
        <f t="shared" si="1572"/>
        <v>5.0000000000000044</v>
      </c>
      <c r="GZ392" s="67">
        <f t="shared" si="1348"/>
        <v>6.4685204808392571</v>
      </c>
      <c r="HA392" s="280"/>
      <c r="HB392" s="57"/>
      <c r="HC392"/>
      <c r="HD392"/>
      <c r="HE392"/>
      <c r="HF392"/>
      <c r="HG392"/>
      <c r="HH392"/>
    </row>
    <row r="393" spans="1:216" s="2" customFormat="1" ht="13.5" customHeight="1" x14ac:dyDescent="0.2">
      <c r="A393" s="4" t="s">
        <v>433</v>
      </c>
      <c r="B393" s="54" t="s">
        <v>107</v>
      </c>
      <c r="C393" s="84">
        <v>37391</v>
      </c>
      <c r="D393" s="63"/>
      <c r="E393" s="84">
        <v>38793</v>
      </c>
      <c r="F393" s="63"/>
      <c r="G393" s="84">
        <v>37232</v>
      </c>
      <c r="H393" s="63"/>
      <c r="I393" s="84">
        <v>37231</v>
      </c>
      <c r="J393" s="63"/>
      <c r="K393" s="84">
        <v>37641</v>
      </c>
      <c r="L393" s="63">
        <f t="shared" si="1496"/>
        <v>0.6686100933379624</v>
      </c>
      <c r="M393" s="84">
        <v>38793</v>
      </c>
      <c r="N393" s="63">
        <f t="shared" si="1497"/>
        <v>0</v>
      </c>
      <c r="O393" s="84">
        <v>40050</v>
      </c>
      <c r="P393" s="63">
        <f t="shared" si="1498"/>
        <v>7.568758057584879</v>
      </c>
      <c r="Q393" s="84">
        <v>37860</v>
      </c>
      <c r="R393" s="63">
        <f t="shared" si="1499"/>
        <v>1.689452338105335</v>
      </c>
      <c r="S393" s="84">
        <v>37379</v>
      </c>
      <c r="T393" s="63">
        <f t="shared" si="1500"/>
        <v>-0.69604952046969926</v>
      </c>
      <c r="U393" s="84">
        <v>41941</v>
      </c>
      <c r="V393" s="63">
        <f t="shared" si="1501"/>
        <v>8.1148660840873355</v>
      </c>
      <c r="W393" s="84">
        <v>42893</v>
      </c>
      <c r="X393" s="63">
        <f t="shared" si="1502"/>
        <v>7.0986267166042394</v>
      </c>
      <c r="Y393" s="84">
        <v>45058</v>
      </c>
      <c r="Z393" s="63">
        <f t="shared" si="1503"/>
        <v>19.012150026413099</v>
      </c>
      <c r="AA393" s="84">
        <v>45341</v>
      </c>
      <c r="AB393" s="63">
        <f t="shared" si="1504"/>
        <v>21.300730356617347</v>
      </c>
      <c r="AC393" s="84">
        <v>47830</v>
      </c>
      <c r="AD393" s="63">
        <f t="shared" si="1505"/>
        <v>14.041153048329802</v>
      </c>
      <c r="AE393" s="84">
        <v>49236</v>
      </c>
      <c r="AF393" s="63">
        <f t="shared" si="1506"/>
        <v>14.787960739514606</v>
      </c>
      <c r="AG393" s="84">
        <v>50964</v>
      </c>
      <c r="AH393" s="63">
        <f t="shared" si="1507"/>
        <v>13.107550268542777</v>
      </c>
      <c r="AI393" s="86">
        <v>53289</v>
      </c>
      <c r="AJ393" s="63">
        <f t="shared" si="1508"/>
        <v>17.529388412253798</v>
      </c>
      <c r="AK393" s="84">
        <v>52130</v>
      </c>
      <c r="AL393" s="63">
        <f t="shared" si="1509"/>
        <v>8.990173531256529</v>
      </c>
      <c r="AM393" s="84">
        <v>52913</v>
      </c>
      <c r="AN393" s="63">
        <f t="shared" si="1510"/>
        <v>7.4681127630189303</v>
      </c>
      <c r="AO393" s="85">
        <v>59326</v>
      </c>
      <c r="AP393" s="63">
        <f t="shared" si="1511"/>
        <v>16.407660309237905</v>
      </c>
      <c r="AQ393" s="85">
        <v>57041</v>
      </c>
      <c r="AR393" s="63">
        <f t="shared" si="1512"/>
        <v>7.0408527088142048</v>
      </c>
      <c r="AS393" s="85">
        <v>57995</v>
      </c>
      <c r="AT393" s="63">
        <f t="shared" si="1512"/>
        <v>11.250719355457516</v>
      </c>
      <c r="AU393" s="85">
        <v>57453</v>
      </c>
      <c r="AV393" s="63">
        <f t="shared" si="1512"/>
        <v>8.5801220871997366</v>
      </c>
      <c r="AW393" s="85">
        <v>56361</v>
      </c>
      <c r="AX393" s="63">
        <f t="shared" si="1512"/>
        <v>-4.997808717931429</v>
      </c>
      <c r="AY393" s="85">
        <v>56136</v>
      </c>
      <c r="AZ393" s="65">
        <f t="shared" si="1513"/>
        <v>-1.5865780754194314</v>
      </c>
      <c r="BA393" s="85">
        <v>57432</v>
      </c>
      <c r="BB393" s="65">
        <f t="shared" si="1514"/>
        <v>-0.97077334252952951</v>
      </c>
      <c r="BC393" s="85">
        <v>58353</v>
      </c>
      <c r="BD393" s="65">
        <f t="shared" si="1515"/>
        <v>1.5664978330113266</v>
      </c>
      <c r="BE393" s="85">
        <v>59805</v>
      </c>
      <c r="BF393" s="65">
        <f t="shared" si="1516"/>
        <v>6.1106083994251437</v>
      </c>
      <c r="BG393" s="85">
        <v>61192</v>
      </c>
      <c r="BH393" s="65">
        <f t="shared" si="1517"/>
        <v>9.0066980190964827</v>
      </c>
      <c r="BI393" s="85">
        <v>60114</v>
      </c>
      <c r="BJ393" s="65">
        <f t="shared" si="1518"/>
        <v>4.6698704554951842</v>
      </c>
      <c r="BK393" s="85">
        <v>63576</v>
      </c>
      <c r="BL393" s="65">
        <f t="shared" si="1519"/>
        <v>8.9506966222816295</v>
      </c>
      <c r="BM393" s="85">
        <v>65805</v>
      </c>
      <c r="BN393" s="65">
        <f t="shared" si="1520"/>
        <v>10.032605969400542</v>
      </c>
      <c r="BO393" s="85">
        <v>72269</v>
      </c>
      <c r="BP393" s="65">
        <f t="shared" si="1521"/>
        <v>18.10203948228526</v>
      </c>
      <c r="BQ393" s="85">
        <v>70552</v>
      </c>
      <c r="BR393" s="65">
        <f t="shared" si="1522"/>
        <v>17.363675682869207</v>
      </c>
      <c r="BS393" s="85">
        <v>70457</v>
      </c>
      <c r="BT393" s="65">
        <f t="shared" si="1523"/>
        <v>10.823266641499929</v>
      </c>
      <c r="BU393" s="85">
        <v>79331</v>
      </c>
      <c r="BV393" s="65">
        <f t="shared" si="1524"/>
        <v>20.554669098092848</v>
      </c>
      <c r="BW393" s="85">
        <v>71815</v>
      </c>
      <c r="BX393" s="65">
        <f t="shared" si="1525"/>
        <v>-0.62820849880308449</v>
      </c>
      <c r="BY393" s="85">
        <v>76041</v>
      </c>
      <c r="BZ393" s="65">
        <f t="shared" si="1526"/>
        <v>7.7800771062478846</v>
      </c>
      <c r="CA393" s="85">
        <v>82616</v>
      </c>
      <c r="CB393" s="65">
        <f t="shared" si="1527"/>
        <v>17.257334260612865</v>
      </c>
      <c r="CC393" s="85">
        <v>84106</v>
      </c>
      <c r="CD393" s="65">
        <f t="shared" si="1528"/>
        <v>6.0190845949250615</v>
      </c>
      <c r="CE393" s="85">
        <v>84473</v>
      </c>
      <c r="CF393" s="65">
        <f t="shared" si="1529"/>
        <v>17.62584418297013</v>
      </c>
      <c r="CG393" s="85">
        <v>90501</v>
      </c>
      <c r="CH393" s="67">
        <f t="shared" si="1530"/>
        <v>19.016057127076191</v>
      </c>
      <c r="CI393" s="85">
        <v>97067</v>
      </c>
      <c r="CJ393" s="67">
        <f t="shared" si="1531"/>
        <v>17.491769148833146</v>
      </c>
      <c r="CK393" s="85">
        <v>100243</v>
      </c>
      <c r="CL393" s="67">
        <f t="shared" si="1532"/>
        <v>19.186502746534128</v>
      </c>
      <c r="CM393" s="85">
        <v>100353</v>
      </c>
      <c r="CN393" s="67">
        <f t="shared" si="1533"/>
        <v>18.798906159364527</v>
      </c>
      <c r="CO393" s="85">
        <v>105415</v>
      </c>
      <c r="CP393" s="67">
        <f t="shared" si="1534"/>
        <v>16.479375918498128</v>
      </c>
      <c r="CQ393" s="85">
        <v>113857</v>
      </c>
      <c r="CR393" s="67">
        <f t="shared" si="1535"/>
        <v>17.297330709715975</v>
      </c>
      <c r="CS393" s="85">
        <v>116237</v>
      </c>
      <c r="CT393" s="67">
        <f t="shared" si="1536"/>
        <v>15.955228794030507</v>
      </c>
      <c r="CU393" s="85">
        <v>115552</v>
      </c>
      <c r="CV393" s="65">
        <f t="shared" si="1537"/>
        <v>15.145536257012736</v>
      </c>
      <c r="CW393" s="85">
        <v>122209</v>
      </c>
      <c r="CX393" s="67">
        <f t="shared" si="1538"/>
        <v>15.931319072238303</v>
      </c>
      <c r="CY393" s="85">
        <v>137840</v>
      </c>
      <c r="CZ393" s="67">
        <f t="shared" si="1539"/>
        <v>21.064141862160433</v>
      </c>
      <c r="DA393" s="85">
        <v>131094</v>
      </c>
      <c r="DB393" s="67">
        <f t="shared" si="1540"/>
        <v>12.781644398943538</v>
      </c>
      <c r="DC393" s="85">
        <v>120538</v>
      </c>
      <c r="DD393" s="67">
        <f t="shared" si="1541"/>
        <v>4.3149404597064622</v>
      </c>
      <c r="DE393" s="85">
        <v>116313</v>
      </c>
      <c r="DF393" s="65">
        <f t="shared" si="1542"/>
        <v>-4.8245219255537597</v>
      </c>
      <c r="DG393" s="85">
        <v>119918</v>
      </c>
      <c r="DH393" s="65">
        <f t="shared" si="1543"/>
        <v>-13.00203134068485</v>
      </c>
      <c r="DI393" s="85">
        <v>121307</v>
      </c>
      <c r="DJ393" s="65">
        <f t="shared" si="1544"/>
        <v>-7.4656353456298508</v>
      </c>
      <c r="DK393" s="85">
        <v>123292</v>
      </c>
      <c r="DL393" s="65">
        <f t="shared" si="1545"/>
        <v>2.2847566742438152</v>
      </c>
      <c r="DM393" s="85">
        <v>127871</v>
      </c>
      <c r="DN393" s="65">
        <f t="shared" si="1546"/>
        <v>9.9369803891224517</v>
      </c>
      <c r="DO393" s="85">
        <v>127253</v>
      </c>
      <c r="DP393" s="65">
        <f t="shared" si="1546"/>
        <v>6.1166797311496213</v>
      </c>
      <c r="DQ393" s="85">
        <v>119767</v>
      </c>
      <c r="DR393" s="65">
        <f t="shared" si="1546"/>
        <v>-1.2695062939484081</v>
      </c>
      <c r="DS393" s="85">
        <v>121401</v>
      </c>
      <c r="DT393" s="65">
        <f t="shared" si="1546"/>
        <v>-1.533757259189561</v>
      </c>
      <c r="DU393" s="85">
        <v>115581</v>
      </c>
      <c r="DV393" s="65">
        <f t="shared" si="1546"/>
        <v>-9.6112488367182554</v>
      </c>
      <c r="DW393" s="85">
        <v>117455</v>
      </c>
      <c r="DX393" s="65">
        <f t="shared" si="1546"/>
        <v>-7.6996220128405568</v>
      </c>
      <c r="DY393" s="85">
        <v>118296</v>
      </c>
      <c r="DZ393" s="65">
        <f t="shared" si="1546"/>
        <v>-1.2282181235231726</v>
      </c>
      <c r="EA393" s="85">
        <v>127766</v>
      </c>
      <c r="EB393" s="65">
        <f t="shared" si="1547"/>
        <v>5.2429551651139716</v>
      </c>
      <c r="EC393" s="85">
        <v>141287</v>
      </c>
      <c r="ED393" s="65">
        <f t="shared" si="1548"/>
        <v>22.240679696489906</v>
      </c>
      <c r="EE393" s="85">
        <v>144101</v>
      </c>
      <c r="EF393" s="65">
        <f t="shared" si="1549"/>
        <v>22.686135115576178</v>
      </c>
      <c r="EG393" s="85">
        <v>129819</v>
      </c>
      <c r="EH393" s="65">
        <f t="shared" si="1550"/>
        <v>9.7408196388719901</v>
      </c>
      <c r="EI393" s="85">
        <v>133650</v>
      </c>
      <c r="EJ393" s="65">
        <f t="shared" si="1551"/>
        <v>4.6052940531909892</v>
      </c>
      <c r="EK393" s="85">
        <v>135394</v>
      </c>
      <c r="EL393" s="65">
        <f t="shared" si="1552"/>
        <v>-4.1709428326739184</v>
      </c>
      <c r="EM393" s="85">
        <v>136083</v>
      </c>
      <c r="EN393" s="65">
        <f t="shared" si="1553"/>
        <v>-5.5641529205210265</v>
      </c>
      <c r="EO393" s="85">
        <v>137217</v>
      </c>
      <c r="EP393" s="65">
        <f t="shared" si="1554"/>
        <v>5.6987035795992957</v>
      </c>
      <c r="EQ393" s="88">
        <f t="shared" ref="EQ393:ES393" si="1579">SUM(EQ390:EQ392)</f>
        <v>139765.95894266359</v>
      </c>
      <c r="ER393" s="65">
        <f t="shared" si="1555"/>
        <v>4.5761009672006026</v>
      </c>
      <c r="ES393" s="88">
        <f t="shared" si="1579"/>
        <v>139082.39864444715</v>
      </c>
      <c r="ET393" s="65">
        <f t="shared" si="1556"/>
        <v>2.7241965260256462</v>
      </c>
      <c r="EU393" s="88">
        <f t="shared" ref="EU393" si="1580">SUM(EU390:EU392)</f>
        <v>138683.32196440615</v>
      </c>
      <c r="EV393" s="65">
        <f t="shared" si="1557"/>
        <v>1.910835272889444</v>
      </c>
      <c r="EW393" s="88">
        <f t="shared" ref="EW393" si="1581">SUM(EW390:EW392)</f>
        <v>138963.74593083595</v>
      </c>
      <c r="EX393" s="65">
        <f t="shared" si="1557"/>
        <v>1.2729807027088036</v>
      </c>
      <c r="EY393" s="65"/>
      <c r="EZ393" s="317"/>
      <c r="FA393" s="59"/>
      <c r="FB393" s="84">
        <v>31222</v>
      </c>
      <c r="FC393" s="63"/>
      <c r="FD393" s="84">
        <v>37041</v>
      </c>
      <c r="FE393" s="65">
        <f t="shared" si="1558"/>
        <v>18.637499199282548</v>
      </c>
      <c r="FF393" s="88">
        <f>I393</f>
        <v>37231</v>
      </c>
      <c r="FG393" s="65">
        <f t="shared" si="1559"/>
        <v>0.51294511487269823</v>
      </c>
      <c r="FH393" s="88">
        <f>Q393</f>
        <v>37860</v>
      </c>
      <c r="FI393" s="65">
        <f t="shared" si="1560"/>
        <v>1.689452338105335</v>
      </c>
      <c r="FJ393" s="88">
        <f>Y393</f>
        <v>45058</v>
      </c>
      <c r="FK393" s="65">
        <f t="shared" si="1561"/>
        <v>19.012150026413099</v>
      </c>
      <c r="FL393" s="88">
        <f>+AG393</f>
        <v>50964</v>
      </c>
      <c r="FM393" s="65">
        <f t="shared" si="1562"/>
        <v>13.107550268542777</v>
      </c>
      <c r="FN393" s="88">
        <f>+AO393</f>
        <v>59326</v>
      </c>
      <c r="FO393" s="65">
        <f t="shared" si="1563"/>
        <v>16.407660309237905</v>
      </c>
      <c r="FP393" s="88">
        <f>+AW393</f>
        <v>56361</v>
      </c>
      <c r="FQ393" s="65">
        <f t="shared" si="1564"/>
        <v>-4.997808717931429</v>
      </c>
      <c r="FR393" s="90">
        <f>BE393</f>
        <v>59805</v>
      </c>
      <c r="FS393" s="65">
        <f t="shared" si="1565"/>
        <v>6.1106083994251437</v>
      </c>
      <c r="FT393" s="90">
        <f>BM393</f>
        <v>65805</v>
      </c>
      <c r="FU393" s="65">
        <f t="shared" si="1566"/>
        <v>10.032605969400542</v>
      </c>
      <c r="FV393" s="90">
        <f>BU393</f>
        <v>79331</v>
      </c>
      <c r="FW393" s="65">
        <f t="shared" si="1567"/>
        <v>20.554669098092848</v>
      </c>
      <c r="FX393" s="90">
        <f>CC393</f>
        <v>84106</v>
      </c>
      <c r="FY393" s="65">
        <f t="shared" si="1568"/>
        <v>6.0190845949250615</v>
      </c>
      <c r="FZ393" s="90">
        <f>CK393</f>
        <v>100243</v>
      </c>
      <c r="GA393" s="65">
        <f t="shared" si="1569"/>
        <v>19.186502746534128</v>
      </c>
      <c r="GB393" s="90">
        <f>CS393</f>
        <v>116237</v>
      </c>
      <c r="GC393" s="65">
        <f t="shared" si="1569"/>
        <v>15.955228794030507</v>
      </c>
      <c r="GD393" s="90">
        <f>DA393</f>
        <v>131094</v>
      </c>
      <c r="GE393" s="65">
        <f t="shared" si="1569"/>
        <v>12.781644398943538</v>
      </c>
      <c r="GF393" s="90">
        <f>DI393</f>
        <v>121307</v>
      </c>
      <c r="GG393" s="65">
        <f t="shared" si="1569"/>
        <v>-7.4656353456298508</v>
      </c>
      <c r="GH393" s="90">
        <f>DQ393</f>
        <v>119767</v>
      </c>
      <c r="GI393" s="65">
        <f t="shared" si="1569"/>
        <v>-1.2695062939484081</v>
      </c>
      <c r="GJ393" s="90">
        <f>DY393</f>
        <v>118296</v>
      </c>
      <c r="GK393" s="65">
        <f t="shared" si="1569"/>
        <v>-1.2282181235231726</v>
      </c>
      <c r="GL393" s="90">
        <f>EG393</f>
        <v>129819</v>
      </c>
      <c r="GM393" s="65">
        <f t="shared" si="1569"/>
        <v>9.7408196388719901</v>
      </c>
      <c r="GN393" s="90">
        <f>EO393</f>
        <v>137217</v>
      </c>
      <c r="GO393" s="65">
        <f t="shared" si="1570"/>
        <v>5.6987035795992957</v>
      </c>
      <c r="GP393" s="90">
        <f>EW393</f>
        <v>138963.74593083595</v>
      </c>
      <c r="GQ393" s="65">
        <f t="shared" si="1571"/>
        <v>1.2729807027088036</v>
      </c>
      <c r="GR393" s="88">
        <f>SUM(GR390:GR392)</f>
        <v>140650.02681201647</v>
      </c>
      <c r="GS393" s="65">
        <f t="shared" si="1569"/>
        <v>1.2134682106366146</v>
      </c>
      <c r="GT393" s="88">
        <f>SUM(GT390:GT392)</f>
        <v>143101.32413039074</v>
      </c>
      <c r="GU393" s="65">
        <f t="shared" si="1569"/>
        <v>1.7428345901778775</v>
      </c>
      <c r="GV393" s="88">
        <f>SUM(GV390:GV392)</f>
        <v>146222.57707178773</v>
      </c>
      <c r="GW393" s="65">
        <f t="shared" si="1569"/>
        <v>2.1811488889879049</v>
      </c>
      <c r="GX393" s="88">
        <f>SUM(GX390:GX392)</f>
        <v>150012.17151075674</v>
      </c>
      <c r="GY393" s="65">
        <f t="shared" si="1572"/>
        <v>2.5916616399863646</v>
      </c>
      <c r="GZ393" s="67">
        <f t="shared" si="1348"/>
        <v>1.799047751905869</v>
      </c>
      <c r="HA393" s="280"/>
      <c r="HB393" s="57"/>
      <c r="HC393"/>
      <c r="HD393"/>
      <c r="HE393"/>
      <c r="HF393"/>
      <c r="HG393"/>
      <c r="HH393"/>
    </row>
    <row r="394" spans="1:216" s="2" customFormat="1" ht="13.5" customHeight="1" x14ac:dyDescent="0.2">
      <c r="A394" s="4"/>
      <c r="B394" s="54" t="s">
        <v>389</v>
      </c>
      <c r="C394" s="84">
        <v>1207</v>
      </c>
      <c r="D394" s="63"/>
      <c r="E394" s="84">
        <v>1155</v>
      </c>
      <c r="F394" s="63"/>
      <c r="G394" s="85">
        <v>985</v>
      </c>
      <c r="H394" s="63"/>
      <c r="I394" s="85">
        <v>1474</v>
      </c>
      <c r="J394" s="63"/>
      <c r="K394" s="85">
        <v>1980</v>
      </c>
      <c r="L394" s="63">
        <f t="shared" si="1496"/>
        <v>64.043082021541011</v>
      </c>
      <c r="M394" s="85">
        <v>2080</v>
      </c>
      <c r="N394" s="63">
        <f t="shared" si="1497"/>
        <v>80.086580086580099</v>
      </c>
      <c r="O394" s="85">
        <v>2113</v>
      </c>
      <c r="P394" s="63" t="str">
        <f t="shared" si="1498"/>
        <v>NM</v>
      </c>
      <c r="Q394" s="85">
        <v>1878</v>
      </c>
      <c r="R394" s="63">
        <f t="shared" si="1499"/>
        <v>27.408412483039356</v>
      </c>
      <c r="S394" s="85">
        <v>1710</v>
      </c>
      <c r="T394" s="63">
        <f t="shared" si="1500"/>
        <v>-13.636363636363635</v>
      </c>
      <c r="U394" s="85">
        <v>2084</v>
      </c>
      <c r="V394" s="63">
        <f t="shared" si="1501"/>
        <v>0.19230769230769162</v>
      </c>
      <c r="W394" s="85">
        <v>2211</v>
      </c>
      <c r="X394" s="63">
        <f t="shared" si="1502"/>
        <v>4.6379555134879347</v>
      </c>
      <c r="Y394" s="85">
        <v>2416</v>
      </c>
      <c r="Z394" s="63">
        <f t="shared" si="1503"/>
        <v>28.647497337593176</v>
      </c>
      <c r="AA394" s="85">
        <v>2870</v>
      </c>
      <c r="AB394" s="63">
        <f t="shared" si="1504"/>
        <v>67.836257309941516</v>
      </c>
      <c r="AC394" s="85">
        <v>3265</v>
      </c>
      <c r="AD394" s="63">
        <f t="shared" si="1505"/>
        <v>56.669865642994232</v>
      </c>
      <c r="AE394" s="85">
        <v>2016</v>
      </c>
      <c r="AF394" s="63">
        <f t="shared" si="1506"/>
        <v>-8.8195386702849436</v>
      </c>
      <c r="AG394" s="85">
        <v>2316</v>
      </c>
      <c r="AH394" s="63">
        <f t="shared" si="1507"/>
        <v>-4.1390728476821241</v>
      </c>
      <c r="AI394" s="86">
        <v>2669</v>
      </c>
      <c r="AJ394" s="63">
        <f t="shared" si="1508"/>
        <v>-7.0034843205574955</v>
      </c>
      <c r="AK394" s="85">
        <v>1470</v>
      </c>
      <c r="AL394" s="63" t="str">
        <f t="shared" si="1509"/>
        <v>NM</v>
      </c>
      <c r="AM394" s="85">
        <v>2372</v>
      </c>
      <c r="AN394" s="63">
        <f t="shared" si="1510"/>
        <v>17.658730158730162</v>
      </c>
      <c r="AO394" s="85">
        <v>2417</v>
      </c>
      <c r="AP394" s="63">
        <f t="shared" si="1511"/>
        <v>4.3609671848013898</v>
      </c>
      <c r="AQ394" s="85">
        <v>2449</v>
      </c>
      <c r="AR394" s="63">
        <f t="shared" si="1512"/>
        <v>-8.2427875608842243</v>
      </c>
      <c r="AS394" s="85">
        <v>2938</v>
      </c>
      <c r="AT394" s="63">
        <f t="shared" si="1512"/>
        <v>99.863945578231281</v>
      </c>
      <c r="AU394" s="85">
        <v>2176</v>
      </c>
      <c r="AV394" s="63">
        <f t="shared" si="1512"/>
        <v>-8.263069139966273</v>
      </c>
      <c r="AW394" s="85">
        <v>1917</v>
      </c>
      <c r="AX394" s="63">
        <f t="shared" si="1512"/>
        <v>-20.686801820438561</v>
      </c>
      <c r="AY394" s="85">
        <v>1299</v>
      </c>
      <c r="AZ394" s="65">
        <f t="shared" si="1513"/>
        <v>-46.957942017149854</v>
      </c>
      <c r="BA394" s="85">
        <v>580</v>
      </c>
      <c r="BB394" s="65" t="str">
        <f t="shared" si="1514"/>
        <v>NM</v>
      </c>
      <c r="BC394" s="85">
        <v>1275</v>
      </c>
      <c r="BD394" s="65">
        <f t="shared" si="1515"/>
        <v>-41.40625</v>
      </c>
      <c r="BE394" s="85">
        <v>1450</v>
      </c>
      <c r="BF394" s="65">
        <f t="shared" si="1516"/>
        <v>-24.36098069900887</v>
      </c>
      <c r="BG394" s="85">
        <v>1371</v>
      </c>
      <c r="BH394" s="65">
        <f t="shared" si="1517"/>
        <v>5.5427251732101723</v>
      </c>
      <c r="BI394" s="85">
        <v>879</v>
      </c>
      <c r="BJ394" s="65">
        <f t="shared" si="1518"/>
        <v>51.551724137931032</v>
      </c>
      <c r="BK394" s="85">
        <v>755</v>
      </c>
      <c r="BL394" s="65">
        <f t="shared" si="1519"/>
        <v>-40.784313725490193</v>
      </c>
      <c r="BM394" s="85">
        <v>874</v>
      </c>
      <c r="BN394" s="65">
        <f t="shared" si="1520"/>
        <v>-39.724137931034484</v>
      </c>
      <c r="BO394" s="85">
        <f>235</f>
        <v>235</v>
      </c>
      <c r="BP394" s="65" t="str">
        <f t="shared" si="1521"/>
        <v>NM</v>
      </c>
      <c r="BQ394" s="85">
        <v>-214</v>
      </c>
      <c r="BR394" s="65" t="str">
        <f t="shared" si="1522"/>
        <v>NM</v>
      </c>
      <c r="BS394" s="85">
        <v>-882</v>
      </c>
      <c r="BT394" s="65" t="str">
        <f t="shared" si="1523"/>
        <v>NM</v>
      </c>
      <c r="BU394" s="85">
        <v>-1211</v>
      </c>
      <c r="BV394" s="65" t="str">
        <f t="shared" si="1524"/>
        <v>NM</v>
      </c>
      <c r="BW394" s="85">
        <v>-2986</v>
      </c>
      <c r="BX394" s="65" t="str">
        <f t="shared" si="1525"/>
        <v>NM</v>
      </c>
      <c r="BY394" s="85">
        <v>-2126</v>
      </c>
      <c r="BZ394" s="65" t="str">
        <f t="shared" si="1526"/>
        <v>NM</v>
      </c>
      <c r="CA394" s="85">
        <v>-1112</v>
      </c>
      <c r="CB394" s="65">
        <f t="shared" si="1527"/>
        <v>26.077097505668934</v>
      </c>
      <c r="CC394" s="85">
        <v>-640</v>
      </c>
      <c r="CD394" s="65">
        <f t="shared" si="1528"/>
        <v>-47.151114781172588</v>
      </c>
      <c r="CE394" s="85">
        <f>CE372*-0.46</f>
        <v>-215.93412000000001</v>
      </c>
      <c r="CF394" s="65" t="str">
        <f t="shared" si="1529"/>
        <v>NM</v>
      </c>
      <c r="CG394" s="85">
        <f>CG372*0.29</f>
        <v>136.52301</v>
      </c>
      <c r="CH394" s="67" t="str">
        <f t="shared" si="1530"/>
        <v>NM</v>
      </c>
      <c r="CI394" s="85">
        <f>CI372*1.26</f>
        <v>593.51544000000001</v>
      </c>
      <c r="CJ394" s="67" t="str">
        <f t="shared" si="1531"/>
        <v>NM</v>
      </c>
      <c r="CK394" s="85">
        <f>33+31</f>
        <v>64</v>
      </c>
      <c r="CL394" s="67" t="str">
        <f t="shared" si="1532"/>
        <v>NM</v>
      </c>
      <c r="CM394" s="85">
        <f>-16-5</f>
        <v>-21</v>
      </c>
      <c r="CN394" s="67" t="str">
        <f t="shared" si="1533"/>
        <v>NM</v>
      </c>
      <c r="CO394" s="85">
        <f>CO372*1.62</f>
        <v>756.64854000000003</v>
      </c>
      <c r="CP394" s="67" t="str">
        <f t="shared" si="1534"/>
        <v>NM</v>
      </c>
      <c r="CQ394" s="85">
        <f>702+6</f>
        <v>708</v>
      </c>
      <c r="CR394" s="67">
        <f t="shared" si="1535"/>
        <v>19.289230285230662</v>
      </c>
      <c r="CS394" s="85">
        <f>1143+9</f>
        <v>1152</v>
      </c>
      <c r="CT394" s="67" t="str">
        <f t="shared" si="1536"/>
        <v>NM</v>
      </c>
      <c r="CU394" s="85">
        <f>1448+1</f>
        <v>1449</v>
      </c>
      <c r="CV394" s="65" t="str">
        <f t="shared" si="1537"/>
        <v>NM</v>
      </c>
      <c r="CW394" s="85">
        <f>1470+4</f>
        <v>1474</v>
      </c>
      <c r="CX394" s="67">
        <f t="shared" si="1538"/>
        <v>94.806428887049705</v>
      </c>
      <c r="CY394" s="85">
        <f>2260+5</f>
        <v>2265</v>
      </c>
      <c r="CZ394" s="67" t="str">
        <f t="shared" si="1539"/>
        <v>NM</v>
      </c>
      <c r="DA394" s="85">
        <f>2570-5</f>
        <v>2565</v>
      </c>
      <c r="DB394" s="67" t="str">
        <f t="shared" si="1540"/>
        <v>NM</v>
      </c>
      <c r="DC394" s="85">
        <f>1981-9</f>
        <v>1972</v>
      </c>
      <c r="DD394" s="67">
        <f t="shared" si="1541"/>
        <v>36.093857832988263</v>
      </c>
      <c r="DE394" s="85">
        <f>-198-11</f>
        <v>-209</v>
      </c>
      <c r="DF394" s="65" t="str">
        <f t="shared" si="1542"/>
        <v>NM</v>
      </c>
      <c r="DG394" s="85">
        <f>143-8</f>
        <v>135</v>
      </c>
      <c r="DH394" s="65" t="str">
        <f t="shared" si="1543"/>
        <v>NM</v>
      </c>
      <c r="DI394" s="130">
        <f>1035-12+5</f>
        <v>1028</v>
      </c>
      <c r="DJ394" s="65" t="str">
        <f t="shared" si="1544"/>
        <v>NM</v>
      </c>
      <c r="DK394" s="85">
        <f>1944-13</f>
        <v>1931</v>
      </c>
      <c r="DL394" s="65">
        <f t="shared" si="1545"/>
        <v>-2.0791075050709984</v>
      </c>
      <c r="DM394" s="85">
        <f>2915-11</f>
        <v>2904</v>
      </c>
      <c r="DN394" s="65" t="str">
        <f t="shared" si="1546"/>
        <v>NM</v>
      </c>
      <c r="DO394" s="85">
        <f>3402-17</f>
        <v>3385</v>
      </c>
      <c r="DP394" s="65" t="str">
        <f t="shared" si="1546"/>
        <v>NM</v>
      </c>
      <c r="DQ394" s="85">
        <f>4672-26</f>
        <v>4646</v>
      </c>
      <c r="DR394" s="65" t="str">
        <f t="shared" si="1546"/>
        <v>NM</v>
      </c>
      <c r="DS394" s="85">
        <f>5026-28</f>
        <v>4998</v>
      </c>
      <c r="DT394" s="65" t="str">
        <f t="shared" si="1546"/>
        <v>NM</v>
      </c>
      <c r="DU394" s="84">
        <f>3384-27</f>
        <v>3357</v>
      </c>
      <c r="DV394" s="65">
        <f t="shared" si="1546"/>
        <v>15.599173553719003</v>
      </c>
      <c r="DW394" s="84">
        <f>3214-28</f>
        <v>3186</v>
      </c>
      <c r="DX394" s="65">
        <f t="shared" si="1546"/>
        <v>-5.8788774002954236</v>
      </c>
      <c r="DY394" s="84">
        <f>2986-26</f>
        <v>2960</v>
      </c>
      <c r="DZ394" s="65">
        <f t="shared" si="1546"/>
        <v>-36.289281102023239</v>
      </c>
      <c r="EA394" s="84">
        <f>-1584+4684-24-140</f>
        <v>2936</v>
      </c>
      <c r="EB394" s="65">
        <f t="shared" si="1547"/>
        <v>-41.25650260104041</v>
      </c>
      <c r="EC394" s="84">
        <f>6441-19</f>
        <v>6422</v>
      </c>
      <c r="ED394" s="65">
        <f t="shared" si="1548"/>
        <v>91.301757521596656</v>
      </c>
      <c r="EE394" s="84">
        <f>6120-19</f>
        <v>6101</v>
      </c>
      <c r="EF394" s="65">
        <f t="shared" si="1549"/>
        <v>91.494036409290629</v>
      </c>
      <c r="EG394" s="84">
        <f>-1983+4805-24-168</f>
        <v>2630</v>
      </c>
      <c r="EH394" s="65">
        <f t="shared" si="1550"/>
        <v>-11.148648648648651</v>
      </c>
      <c r="EI394" s="84">
        <f>-1650+4474-22-170</f>
        <v>2632</v>
      </c>
      <c r="EJ394" s="65">
        <f t="shared" si="1551"/>
        <v>-10.354223433242504</v>
      </c>
      <c r="EK394" s="84">
        <f>-1580+5173-23-169</f>
        <v>3401</v>
      </c>
      <c r="EL394" s="65">
        <f t="shared" si="1552"/>
        <v>-47.04142011834319</v>
      </c>
      <c r="EM394" s="84">
        <f>-1715+5437-23-168</f>
        <v>3531</v>
      </c>
      <c r="EN394" s="65">
        <f t="shared" si="1553"/>
        <v>-42.124241927552866</v>
      </c>
      <c r="EO394" s="84">
        <f>-1750+5964-23-163</f>
        <v>4028</v>
      </c>
      <c r="EP394" s="65">
        <f t="shared" si="1554"/>
        <v>53.155893536121667</v>
      </c>
      <c r="EQ394" s="84">
        <f>EO394*0.95</f>
        <v>3826.6</v>
      </c>
      <c r="ER394" s="65">
        <f t="shared" si="1555"/>
        <v>45.387537993920965</v>
      </c>
      <c r="ES394" s="84">
        <f t="shared" ref="ES394:EW394" si="1582">EQ394</f>
        <v>3826.6</v>
      </c>
      <c r="ET394" s="65">
        <f t="shared" si="1556"/>
        <v>12.513966480446914</v>
      </c>
      <c r="EU394" s="84">
        <f t="shared" si="1582"/>
        <v>3826.6</v>
      </c>
      <c r="EV394" s="65">
        <f t="shared" si="1557"/>
        <v>8.3715661285754805</v>
      </c>
      <c r="EW394" s="84">
        <f t="shared" si="1582"/>
        <v>3826.6</v>
      </c>
      <c r="EX394" s="65">
        <f t="shared" si="1557"/>
        <v>-5.0000000000000044</v>
      </c>
      <c r="EY394" s="65"/>
      <c r="EZ394" s="317"/>
      <c r="FA394" s="59"/>
      <c r="FB394" s="84">
        <v>1332.377</v>
      </c>
      <c r="FC394" s="63"/>
      <c r="FD394" s="84">
        <v>1032</v>
      </c>
      <c r="FE394" s="65">
        <f t="shared" si="1558"/>
        <v>-22.544445003178527</v>
      </c>
      <c r="FF394" s="88">
        <f>I394</f>
        <v>1474</v>
      </c>
      <c r="FG394" s="65">
        <f t="shared" si="1559"/>
        <v>42.829457364341096</v>
      </c>
      <c r="FH394" s="88">
        <f>Q394</f>
        <v>1878</v>
      </c>
      <c r="FI394" s="65">
        <f t="shared" si="1560"/>
        <v>27.408412483039356</v>
      </c>
      <c r="FJ394" s="88">
        <f>Y394</f>
        <v>2416</v>
      </c>
      <c r="FK394" s="65">
        <f t="shared" si="1561"/>
        <v>28.647497337593176</v>
      </c>
      <c r="FL394" s="88">
        <f>+AG394</f>
        <v>2316</v>
      </c>
      <c r="FM394" s="65">
        <f t="shared" si="1562"/>
        <v>-4.1390728476821241</v>
      </c>
      <c r="FN394" s="88">
        <f>+AO394</f>
        <v>2417</v>
      </c>
      <c r="FO394" s="65">
        <f t="shared" si="1563"/>
        <v>4.3609671848013898</v>
      </c>
      <c r="FP394" s="88">
        <f>+AW394</f>
        <v>1917</v>
      </c>
      <c r="FQ394" s="65">
        <f t="shared" si="1564"/>
        <v>-20.686801820438561</v>
      </c>
      <c r="FR394" s="90">
        <f>BE394</f>
        <v>1450</v>
      </c>
      <c r="FS394" s="65">
        <f t="shared" si="1565"/>
        <v>-24.36098069900887</v>
      </c>
      <c r="FT394" s="90">
        <f>BM394</f>
        <v>874</v>
      </c>
      <c r="FU394" s="65">
        <f t="shared" si="1566"/>
        <v>-39.724137931034484</v>
      </c>
      <c r="FV394" s="90">
        <f>BU394</f>
        <v>-1211</v>
      </c>
      <c r="FW394" s="65" t="str">
        <f t="shared" si="1567"/>
        <v>NM</v>
      </c>
      <c r="FX394" s="90">
        <f>CC394</f>
        <v>-640</v>
      </c>
      <c r="FY394" s="65">
        <f t="shared" si="1568"/>
        <v>-47.151114781172588</v>
      </c>
      <c r="FZ394" s="90">
        <f>CK394</f>
        <v>64</v>
      </c>
      <c r="GA394" s="65" t="str">
        <f t="shared" si="1569"/>
        <v>NM</v>
      </c>
      <c r="GB394" s="90">
        <f>CS394</f>
        <v>1152</v>
      </c>
      <c r="GC394" s="65" t="str">
        <f t="shared" si="1569"/>
        <v>NM</v>
      </c>
      <c r="GD394" s="90">
        <f>DA394</f>
        <v>2565</v>
      </c>
      <c r="GE394" s="65" t="str">
        <f t="shared" si="1569"/>
        <v>NM</v>
      </c>
      <c r="GF394" s="90">
        <f>DI394</f>
        <v>1028</v>
      </c>
      <c r="GG394" s="65" t="str">
        <f t="shared" si="1569"/>
        <v>NM</v>
      </c>
      <c r="GH394" s="90">
        <f>DQ394</f>
        <v>4646</v>
      </c>
      <c r="GI394" s="65" t="str">
        <f t="shared" si="1569"/>
        <v>NM</v>
      </c>
      <c r="GJ394" s="90">
        <f>DY394</f>
        <v>2960</v>
      </c>
      <c r="GK394" s="65">
        <f t="shared" si="1569"/>
        <v>-36.289281102023239</v>
      </c>
      <c r="GL394" s="90">
        <f>EG394</f>
        <v>2630</v>
      </c>
      <c r="GM394" s="65">
        <f t="shared" si="1569"/>
        <v>-11.148648648648651</v>
      </c>
      <c r="GN394" s="90">
        <f>EO394</f>
        <v>4028</v>
      </c>
      <c r="GO394" s="65">
        <f t="shared" si="1570"/>
        <v>53.155893536121667</v>
      </c>
      <c r="GP394" s="90">
        <f>EW394</f>
        <v>3826.6</v>
      </c>
      <c r="GQ394" s="65">
        <f t="shared" si="1571"/>
        <v>-5.0000000000000044</v>
      </c>
      <c r="GR394" s="84">
        <f>GP394</f>
        <v>3826.6</v>
      </c>
      <c r="GS394" s="65">
        <f t="shared" si="1569"/>
        <v>0</v>
      </c>
      <c r="GT394" s="84">
        <f>GR394</f>
        <v>3826.6</v>
      </c>
      <c r="GU394" s="65">
        <f t="shared" si="1569"/>
        <v>0</v>
      </c>
      <c r="GV394" s="84">
        <f>GT394</f>
        <v>3826.6</v>
      </c>
      <c r="GW394" s="65">
        <f t="shared" si="1569"/>
        <v>0</v>
      </c>
      <c r="GX394" s="84">
        <f>GV394</f>
        <v>3826.6</v>
      </c>
      <c r="GY394" s="65">
        <f t="shared" si="1572"/>
        <v>0</v>
      </c>
      <c r="GZ394" s="67">
        <f t="shared" si="1348"/>
        <v>-1.0206218313011495</v>
      </c>
      <c r="HA394" s="287"/>
      <c r="HB394" s="57"/>
      <c r="HC394"/>
      <c r="HD394"/>
      <c r="HE394"/>
      <c r="HF394"/>
      <c r="HG394"/>
      <c r="HH394"/>
    </row>
    <row r="395" spans="1:216" s="2" customFormat="1" ht="13.5" customHeight="1" x14ac:dyDescent="0.2">
      <c r="A395" s="4"/>
      <c r="B395" s="54" t="s">
        <v>306</v>
      </c>
      <c r="C395" s="88">
        <f>C393-C394</f>
        <v>36184</v>
      </c>
      <c r="D395" s="63"/>
      <c r="E395" s="88">
        <f>E393-E394</f>
        <v>37638</v>
      </c>
      <c r="F395" s="63"/>
      <c r="G395" s="88">
        <f>G393-G394</f>
        <v>36247</v>
      </c>
      <c r="H395" s="63"/>
      <c r="I395" s="88">
        <f>I393-I394</f>
        <v>35757</v>
      </c>
      <c r="J395" s="63"/>
      <c r="K395" s="88">
        <f>K393-K394</f>
        <v>35661</v>
      </c>
      <c r="L395" s="63">
        <f t="shared" si="1496"/>
        <v>-1.4453902277249631</v>
      </c>
      <c r="M395" s="88">
        <f>M393-M394</f>
        <v>36713</v>
      </c>
      <c r="N395" s="63">
        <f t="shared" si="1497"/>
        <v>-2.4576226154418457</v>
      </c>
      <c r="O395" s="88">
        <f>O393-O394</f>
        <v>37937</v>
      </c>
      <c r="P395" s="63">
        <f t="shared" si="1498"/>
        <v>4.6624548238474839</v>
      </c>
      <c r="Q395" s="88">
        <f>Q393-Q394</f>
        <v>35982</v>
      </c>
      <c r="R395" s="63">
        <f t="shared" si="1499"/>
        <v>0.62924742008558798</v>
      </c>
      <c r="S395" s="88">
        <f>S393-S394</f>
        <v>35669</v>
      </c>
      <c r="T395" s="63">
        <f t="shared" si="1500"/>
        <v>2.243347073833668E-2</v>
      </c>
      <c r="U395" s="88">
        <f>U393-U394</f>
        <v>39857</v>
      </c>
      <c r="V395" s="63">
        <f t="shared" si="1501"/>
        <v>8.5637240214637913</v>
      </c>
      <c r="W395" s="88">
        <f>W393-W394</f>
        <v>40682</v>
      </c>
      <c r="X395" s="63">
        <f t="shared" si="1502"/>
        <v>7.2356802066584125</v>
      </c>
      <c r="Y395" s="88">
        <f>Y393-Y394</f>
        <v>42642</v>
      </c>
      <c r="Z395" s="63">
        <f t="shared" si="1503"/>
        <v>18.509254627313652</v>
      </c>
      <c r="AA395" s="88">
        <f>AA393-AA394</f>
        <v>42471</v>
      </c>
      <c r="AB395" s="63">
        <f t="shared" si="1504"/>
        <v>19.069780481650731</v>
      </c>
      <c r="AC395" s="88">
        <f>AC393-AC394</f>
        <v>44565</v>
      </c>
      <c r="AD395" s="63">
        <f t="shared" si="1505"/>
        <v>11.812228717665651</v>
      </c>
      <c r="AE395" s="88">
        <f>AE393-AE394</f>
        <v>47220</v>
      </c>
      <c r="AF395" s="63">
        <f t="shared" si="1506"/>
        <v>16.070989626861998</v>
      </c>
      <c r="AG395" s="88">
        <f>AG393-AG394</f>
        <v>48648</v>
      </c>
      <c r="AH395" s="63">
        <f t="shared" si="1507"/>
        <v>14.084705220205439</v>
      </c>
      <c r="AI395" s="177">
        <f>AI393-AI394</f>
        <v>50620</v>
      </c>
      <c r="AJ395" s="63">
        <f t="shared" si="1508"/>
        <v>19.187210096301001</v>
      </c>
      <c r="AK395" s="88">
        <f>AK393-AK394</f>
        <v>50660</v>
      </c>
      <c r="AL395" s="63">
        <f t="shared" si="1509"/>
        <v>13.676652081229657</v>
      </c>
      <c r="AM395" s="88">
        <f>AM393-AM394</f>
        <v>50541</v>
      </c>
      <c r="AN395" s="63">
        <f t="shared" si="1510"/>
        <v>7.033036848792884</v>
      </c>
      <c r="AO395" s="71">
        <f>AO393-AO394</f>
        <v>56909</v>
      </c>
      <c r="AP395" s="63">
        <f t="shared" si="1511"/>
        <v>16.981170860055904</v>
      </c>
      <c r="AQ395" s="71">
        <f>AQ393-AQ394</f>
        <v>54592</v>
      </c>
      <c r="AR395" s="63">
        <f t="shared" si="1512"/>
        <v>7.8467009087317185</v>
      </c>
      <c r="AS395" s="71">
        <f>AS393-AS394</f>
        <v>55057</v>
      </c>
      <c r="AT395" s="63">
        <f t="shared" si="1512"/>
        <v>8.6794315041452741</v>
      </c>
      <c r="AU395" s="71">
        <f>AU393-AU394</f>
        <v>55277</v>
      </c>
      <c r="AV395" s="63">
        <f t="shared" si="1512"/>
        <v>9.3706099998021486</v>
      </c>
      <c r="AW395" s="71">
        <f>AW393-AW394</f>
        <v>54444</v>
      </c>
      <c r="AX395" s="63">
        <f t="shared" si="1512"/>
        <v>-4.331476567853942</v>
      </c>
      <c r="AY395" s="71">
        <f>AY393-AY394</f>
        <v>54837</v>
      </c>
      <c r="AZ395" s="65">
        <f t="shared" si="1513"/>
        <v>0.44878370457210881</v>
      </c>
      <c r="BA395" s="71">
        <f>BA393-BA394</f>
        <v>56852</v>
      </c>
      <c r="BB395" s="65">
        <f t="shared" si="1514"/>
        <v>3.2602575512650445</v>
      </c>
      <c r="BC395" s="71">
        <f>BC393-BC394</f>
        <v>57078</v>
      </c>
      <c r="BD395" s="65">
        <f t="shared" si="1515"/>
        <v>3.2581362953850501</v>
      </c>
      <c r="BE395" s="71">
        <f>BE393-BE394</f>
        <v>58355</v>
      </c>
      <c r="BF395" s="65">
        <f t="shared" si="1516"/>
        <v>7.1835280288002457</v>
      </c>
      <c r="BG395" s="71">
        <f>BG393-BG394</f>
        <v>59821</v>
      </c>
      <c r="BH395" s="65">
        <f t="shared" si="1517"/>
        <v>9.0887539435053011</v>
      </c>
      <c r="BI395" s="71">
        <f>BI393-BI394</f>
        <v>59235</v>
      </c>
      <c r="BJ395" s="65">
        <f t="shared" si="1518"/>
        <v>4.1915851685077055</v>
      </c>
      <c r="BK395" s="71">
        <f>BK393-BK394</f>
        <v>62821</v>
      </c>
      <c r="BL395" s="65">
        <f t="shared" si="1519"/>
        <v>10.061669995444822</v>
      </c>
      <c r="BM395" s="71">
        <f>BM393-BM394</f>
        <v>64931</v>
      </c>
      <c r="BN395" s="65">
        <f t="shared" si="1520"/>
        <v>11.268957244452071</v>
      </c>
      <c r="BO395" s="71">
        <f>BO393-BO394</f>
        <v>72034</v>
      </c>
      <c r="BP395" s="65">
        <f t="shared" si="1521"/>
        <v>20.415907457247464</v>
      </c>
      <c r="BQ395" s="71">
        <f>BQ393-BQ394</f>
        <v>70766</v>
      </c>
      <c r="BR395" s="65">
        <f t="shared" si="1522"/>
        <v>19.466531611378414</v>
      </c>
      <c r="BS395" s="71">
        <f>BS393-BS394</f>
        <v>71339</v>
      </c>
      <c r="BT395" s="65">
        <f t="shared" si="1523"/>
        <v>13.559160153451867</v>
      </c>
      <c r="BU395" s="71">
        <f>BU393-BU394</f>
        <v>80542</v>
      </c>
      <c r="BV395" s="65">
        <f t="shared" si="1524"/>
        <v>24.042445057060569</v>
      </c>
      <c r="BW395" s="71">
        <f>BW393-BW394</f>
        <v>74801</v>
      </c>
      <c r="BX395" s="65">
        <f t="shared" si="1525"/>
        <v>3.8412416358941659</v>
      </c>
      <c r="BY395" s="71">
        <f>BY393-BY394</f>
        <v>78167</v>
      </c>
      <c r="BZ395" s="65">
        <f t="shared" si="1526"/>
        <v>10.458412231862768</v>
      </c>
      <c r="CA395" s="71">
        <f>CA393-CA394</f>
        <v>83728</v>
      </c>
      <c r="CB395" s="65">
        <f t="shared" si="1527"/>
        <v>17.36637743730638</v>
      </c>
      <c r="CC395" s="71">
        <f>CC393-CC394</f>
        <v>84746</v>
      </c>
      <c r="CD395" s="65">
        <f t="shared" si="1528"/>
        <v>5.219636959598728</v>
      </c>
      <c r="CE395" s="71">
        <f>CE393-CE394</f>
        <v>84688.934120000005</v>
      </c>
      <c r="CF395" s="65">
        <f t="shared" si="1529"/>
        <v>13.21898653761313</v>
      </c>
      <c r="CG395" s="71">
        <f>CG393-CG394</f>
        <v>90364.476989999996</v>
      </c>
      <c r="CH395" s="65">
        <f t="shared" si="1530"/>
        <v>15.604381631634823</v>
      </c>
      <c r="CI395" s="71">
        <f>CI393-CI394</f>
        <v>96473.484559999997</v>
      </c>
      <c r="CJ395" s="65">
        <f t="shared" si="1531"/>
        <v>15.222487769921656</v>
      </c>
      <c r="CK395" s="71">
        <f>CK393-CK394</f>
        <v>100179</v>
      </c>
      <c r="CL395" s="65">
        <f t="shared" si="1532"/>
        <v>18.21088900951078</v>
      </c>
      <c r="CM395" s="71">
        <f>CM393-CM394</f>
        <v>100374</v>
      </c>
      <c r="CN395" s="65">
        <f t="shared" si="1533"/>
        <v>18.520797366247454</v>
      </c>
      <c r="CO395" s="71">
        <f>CO393-CO394</f>
        <v>104658.35146000001</v>
      </c>
      <c r="CP395" s="65">
        <f t="shared" si="1534"/>
        <v>15.818023792227343</v>
      </c>
      <c r="CQ395" s="71">
        <f>CQ393-CQ394</f>
        <v>113149</v>
      </c>
      <c r="CR395" s="65">
        <f t="shared" si="1535"/>
        <v>17.285076325432147</v>
      </c>
      <c r="CS395" s="71">
        <f>CS393-CS394</f>
        <v>115085</v>
      </c>
      <c r="CT395" s="65">
        <f t="shared" si="1536"/>
        <v>14.879365934976384</v>
      </c>
      <c r="CU395" s="71">
        <f>CU393-CU394</f>
        <v>114103</v>
      </c>
      <c r="CV395" s="65">
        <f t="shared" si="1537"/>
        <v>13.677844860222766</v>
      </c>
      <c r="CW395" s="71">
        <f>CW393-CW394</f>
        <v>120735</v>
      </c>
      <c r="CX395" s="67">
        <f t="shared" si="1538"/>
        <v>15.361075648267231</v>
      </c>
      <c r="CY395" s="71">
        <f>CY393-CY394</f>
        <v>135575</v>
      </c>
      <c r="CZ395" s="67">
        <f t="shared" si="1539"/>
        <v>19.81988351642525</v>
      </c>
      <c r="DA395" s="71">
        <f>DA393-DA394</f>
        <v>128529</v>
      </c>
      <c r="DB395" s="67">
        <f t="shared" si="1540"/>
        <v>11.681800408393794</v>
      </c>
      <c r="DC395" s="71">
        <f>DC393-DC394</f>
        <v>118566</v>
      </c>
      <c r="DD395" s="67">
        <f t="shared" si="1541"/>
        <v>3.9113783160828364</v>
      </c>
      <c r="DE395" s="71">
        <f>DE393-DE394</f>
        <v>116522</v>
      </c>
      <c r="DF395" s="65">
        <f t="shared" si="1542"/>
        <v>-3.4894603884540576</v>
      </c>
      <c r="DG395" s="71">
        <f>DG393-DG394</f>
        <v>119783</v>
      </c>
      <c r="DH395" s="65">
        <f t="shared" si="1543"/>
        <v>-11.648165222201733</v>
      </c>
      <c r="DI395" s="71">
        <f>DI393-DI394</f>
        <v>120279</v>
      </c>
      <c r="DJ395" s="65">
        <f t="shared" si="1544"/>
        <v>-6.4187848656723334</v>
      </c>
      <c r="DK395" s="71">
        <f>DK393-DK394</f>
        <v>121361</v>
      </c>
      <c r="DL395" s="65">
        <f t="shared" si="1545"/>
        <v>2.357336841927693</v>
      </c>
      <c r="DM395" s="71">
        <f>DM393-DM394</f>
        <v>124967</v>
      </c>
      <c r="DN395" s="65">
        <f t="shared" si="1546"/>
        <v>7.2475584009886518</v>
      </c>
      <c r="DO395" s="71">
        <f>DO393-DO394</f>
        <v>123868</v>
      </c>
      <c r="DP395" s="65">
        <f t="shared" si="1546"/>
        <v>3.410333686750211</v>
      </c>
      <c r="DQ395" s="71">
        <f>DQ393-DQ394</f>
        <v>115121</v>
      </c>
      <c r="DR395" s="65">
        <f t="shared" si="1546"/>
        <v>-4.2883628896149828</v>
      </c>
      <c r="DS395" s="71">
        <f>DS393-DS394</f>
        <v>116403</v>
      </c>
      <c r="DT395" s="65">
        <f t="shared" si="1546"/>
        <v>-4.0853321907367235</v>
      </c>
      <c r="DU395" s="88">
        <f>DU393-DU394</f>
        <v>112224</v>
      </c>
      <c r="DV395" s="65">
        <f t="shared" si="1546"/>
        <v>-10.197092032296528</v>
      </c>
      <c r="DW395" s="88">
        <f>DW393-DW394</f>
        <v>114269</v>
      </c>
      <c r="DX395" s="65">
        <f t="shared" si="1546"/>
        <v>-7.7493783705234627</v>
      </c>
      <c r="DY395" s="88">
        <f t="shared" ref="DY395:EA395" si="1583">DY393-DY394</f>
        <v>115336</v>
      </c>
      <c r="DZ395" s="65">
        <f t="shared" si="1546"/>
        <v>0.18676001772048867</v>
      </c>
      <c r="EA395" s="88">
        <f t="shared" si="1583"/>
        <v>124830</v>
      </c>
      <c r="EB395" s="65">
        <f t="shared" si="1547"/>
        <v>7.239504136491326</v>
      </c>
      <c r="EC395" s="88">
        <f t="shared" ref="EC395:EE395" si="1584">EC393-EC394</f>
        <v>134865</v>
      </c>
      <c r="ED395" s="65">
        <f t="shared" si="1548"/>
        <v>20.17482891360136</v>
      </c>
      <c r="EE395" s="88">
        <f t="shared" si="1584"/>
        <v>138000</v>
      </c>
      <c r="EF395" s="65">
        <f t="shared" si="1549"/>
        <v>20.767662270607069</v>
      </c>
      <c r="EG395" s="88">
        <f>EG393-EG394</f>
        <v>127189</v>
      </c>
      <c r="EH395" s="65">
        <f t="shared" si="1550"/>
        <v>10.276930013178887</v>
      </c>
      <c r="EI395" s="88">
        <f>EI393-EI394</f>
        <v>131018</v>
      </c>
      <c r="EJ395" s="65">
        <f t="shared" si="1551"/>
        <v>4.9571417127293183</v>
      </c>
      <c r="EK395" s="88">
        <f t="shared" ref="EK395:EM395" si="1585">EK393-EK394</f>
        <v>131993</v>
      </c>
      <c r="EL395" s="65">
        <f t="shared" si="1552"/>
        <v>-2.129536944351762</v>
      </c>
      <c r="EM395" s="88">
        <f t="shared" si="1585"/>
        <v>132552</v>
      </c>
      <c r="EN395" s="65">
        <f t="shared" si="1553"/>
        <v>-3.9478260869565185</v>
      </c>
      <c r="EO395" s="88">
        <f t="shared" ref="EO395" si="1586">EO393-EO394</f>
        <v>133189</v>
      </c>
      <c r="EP395" s="65">
        <f t="shared" si="1554"/>
        <v>4.7173890823891895</v>
      </c>
      <c r="EQ395" s="88">
        <f t="shared" ref="EQ395:ES395" si="1587">EQ393-EQ394</f>
        <v>135939.35894266359</v>
      </c>
      <c r="ER395" s="65">
        <f t="shared" si="1555"/>
        <v>3.7562464261884587</v>
      </c>
      <c r="ES395" s="88">
        <f t="shared" si="1587"/>
        <v>135255.79864444715</v>
      </c>
      <c r="ET395" s="65">
        <f t="shared" si="1556"/>
        <v>2.4719482430486162</v>
      </c>
      <c r="EU395" s="88">
        <f t="shared" ref="EU395" si="1588">EU393-EU394</f>
        <v>134856.72196440614</v>
      </c>
      <c r="EV395" s="65">
        <f t="shared" si="1557"/>
        <v>1.7387304336457632</v>
      </c>
      <c r="EW395" s="88">
        <f t="shared" ref="EW395" si="1589">EW393-EW394</f>
        <v>135137.14593083595</v>
      </c>
      <c r="EX395" s="65">
        <f t="shared" si="1557"/>
        <v>1.4626928130971439</v>
      </c>
      <c r="EY395" s="65"/>
      <c r="EZ395" s="317"/>
      <c r="FA395" s="59"/>
      <c r="FB395" s="88">
        <f>FB393-FB394</f>
        <v>29889.623</v>
      </c>
      <c r="FC395" s="63"/>
      <c r="FD395" s="88">
        <f>FD393-FD394</f>
        <v>36009</v>
      </c>
      <c r="FE395" s="65">
        <f t="shared" si="1558"/>
        <v>20.473249194210318</v>
      </c>
      <c r="FF395" s="88">
        <f>FF393-FF394</f>
        <v>35757</v>
      </c>
      <c r="FG395" s="65">
        <f t="shared" si="1559"/>
        <v>-0.69982504373906629</v>
      </c>
      <c r="FH395" s="88">
        <f>FH393-FH394</f>
        <v>35982</v>
      </c>
      <c r="FI395" s="65">
        <f t="shared" si="1560"/>
        <v>0.62924742008558798</v>
      </c>
      <c r="FJ395" s="88">
        <f>Y395</f>
        <v>42642</v>
      </c>
      <c r="FK395" s="65">
        <f t="shared" si="1561"/>
        <v>18.509254627313652</v>
      </c>
      <c r="FL395" s="88">
        <f>FL393-FL394</f>
        <v>48648</v>
      </c>
      <c r="FM395" s="65">
        <f t="shared" si="1562"/>
        <v>14.084705220205439</v>
      </c>
      <c r="FN395" s="88">
        <f>FN393-FN394</f>
        <v>56909</v>
      </c>
      <c r="FO395" s="65">
        <f t="shared" si="1563"/>
        <v>16.981170860055904</v>
      </c>
      <c r="FP395" s="88">
        <f>FP393-FP394</f>
        <v>54444</v>
      </c>
      <c r="FQ395" s="65">
        <f t="shared" si="1564"/>
        <v>-4.331476567853942</v>
      </c>
      <c r="FR395" s="90">
        <f>FR393-FR394</f>
        <v>58355</v>
      </c>
      <c r="FS395" s="65">
        <f t="shared" si="1565"/>
        <v>7.1835280288002457</v>
      </c>
      <c r="FT395" s="90">
        <f>FT393-FT394</f>
        <v>64931</v>
      </c>
      <c r="FU395" s="65">
        <f t="shared" si="1566"/>
        <v>11.268957244452071</v>
      </c>
      <c r="FV395" s="90">
        <f>FV393-FV394</f>
        <v>80542</v>
      </c>
      <c r="FW395" s="65">
        <f t="shared" si="1567"/>
        <v>24.042445057060569</v>
      </c>
      <c r="FX395" s="90">
        <f>FX393-FX394</f>
        <v>84746</v>
      </c>
      <c r="FY395" s="65">
        <f t="shared" si="1568"/>
        <v>5.219636959598728</v>
      </c>
      <c r="FZ395" s="90">
        <f>FZ393-FZ394</f>
        <v>100179</v>
      </c>
      <c r="GA395" s="65">
        <f t="shared" si="1569"/>
        <v>18.21088900951078</v>
      </c>
      <c r="GB395" s="90">
        <f>GB393-GB394</f>
        <v>115085</v>
      </c>
      <c r="GC395" s="65">
        <f t="shared" si="1569"/>
        <v>14.879365934976384</v>
      </c>
      <c r="GD395" s="90">
        <f>GD393-GD394</f>
        <v>128529</v>
      </c>
      <c r="GE395" s="65">
        <f t="shared" si="1569"/>
        <v>11.681800408393794</v>
      </c>
      <c r="GF395" s="90">
        <f>GF393-GF394</f>
        <v>120279</v>
      </c>
      <c r="GG395" s="65">
        <f t="shared" si="1569"/>
        <v>-6.4187848656723334</v>
      </c>
      <c r="GH395" s="90">
        <f>GH393-GH394</f>
        <v>115121</v>
      </c>
      <c r="GI395" s="65">
        <f t="shared" si="1569"/>
        <v>-4.2883628896149828</v>
      </c>
      <c r="GJ395" s="90">
        <f>GJ393-GJ394</f>
        <v>115336</v>
      </c>
      <c r="GK395" s="65">
        <f t="shared" si="1569"/>
        <v>0.18676001772048867</v>
      </c>
      <c r="GL395" s="90">
        <f>GL393-GL394</f>
        <v>127189</v>
      </c>
      <c r="GM395" s="65">
        <f t="shared" si="1569"/>
        <v>10.276930013178887</v>
      </c>
      <c r="GN395" s="90">
        <f>GN393-GN394</f>
        <v>133189</v>
      </c>
      <c r="GO395" s="65">
        <f t="shared" si="1570"/>
        <v>4.7173890823891895</v>
      </c>
      <c r="GP395" s="90">
        <f>GP393-GP394</f>
        <v>135137.14593083595</v>
      </c>
      <c r="GQ395" s="65">
        <f t="shared" si="1571"/>
        <v>1.4626928130971439</v>
      </c>
      <c r="GR395" s="88">
        <f>GR393-GR394</f>
        <v>136823.42681201646</v>
      </c>
      <c r="GS395" s="65">
        <f t="shared" si="1569"/>
        <v>1.2478292845133465</v>
      </c>
      <c r="GT395" s="88">
        <f>GT393-GT394</f>
        <v>139274.72413039074</v>
      </c>
      <c r="GU395" s="65">
        <f t="shared" si="1569"/>
        <v>1.7915771995260288</v>
      </c>
      <c r="GV395" s="88">
        <f>GV393-GV394</f>
        <v>142395.97707178773</v>
      </c>
      <c r="GW395" s="65">
        <f t="shared" si="1569"/>
        <v>2.2410763768412334</v>
      </c>
      <c r="GX395" s="88">
        <f>GX393-GX394</f>
        <v>146185.57151075674</v>
      </c>
      <c r="GY395" s="65">
        <f t="shared" si="1572"/>
        <v>2.6613072341633126</v>
      </c>
      <c r="GZ395" s="67">
        <f t="shared" si="1348"/>
        <v>1.8795998087940635</v>
      </c>
      <c r="HA395" s="280"/>
      <c r="HB395" s="57"/>
      <c r="HC395"/>
      <c r="HD395"/>
      <c r="HE395"/>
      <c r="HF395"/>
      <c r="HG395"/>
      <c r="HH395"/>
    </row>
    <row r="396" spans="1:216" s="2" customFormat="1" ht="13.5" customHeight="1" x14ac:dyDescent="0.2">
      <c r="A396" s="4"/>
      <c r="B396" s="54" t="s">
        <v>422</v>
      </c>
      <c r="C396" s="84">
        <v>0</v>
      </c>
      <c r="D396" s="63"/>
      <c r="E396" s="84">
        <v>0</v>
      </c>
      <c r="F396" s="63"/>
      <c r="G396" s="84">
        <v>0</v>
      </c>
      <c r="H396" s="63"/>
      <c r="I396" s="84">
        <v>0</v>
      </c>
      <c r="J396" s="63"/>
      <c r="K396" s="84">
        <v>0</v>
      </c>
      <c r="L396" s="63" t="str">
        <f t="shared" si="1496"/>
        <v>NM</v>
      </c>
      <c r="M396" s="84">
        <v>0</v>
      </c>
      <c r="N396" s="63" t="str">
        <f t="shared" si="1497"/>
        <v>NM</v>
      </c>
      <c r="O396" s="84">
        <v>0</v>
      </c>
      <c r="P396" s="63" t="str">
        <f t="shared" si="1498"/>
        <v>NM</v>
      </c>
      <c r="Q396" s="84">
        <v>0</v>
      </c>
      <c r="R396" s="63" t="str">
        <f t="shared" si="1499"/>
        <v>NM</v>
      </c>
      <c r="S396" s="84">
        <v>0</v>
      </c>
      <c r="T396" s="63" t="str">
        <f t="shared" si="1500"/>
        <v>NM</v>
      </c>
      <c r="U396" s="84">
        <v>0</v>
      </c>
      <c r="V396" s="63" t="str">
        <f t="shared" si="1501"/>
        <v>NM</v>
      </c>
      <c r="W396" s="84">
        <v>0</v>
      </c>
      <c r="X396" s="63" t="str">
        <f t="shared" si="1502"/>
        <v>NM</v>
      </c>
      <c r="Y396" s="84">
        <v>0</v>
      </c>
      <c r="Z396" s="63" t="str">
        <f t="shared" si="1503"/>
        <v>NM</v>
      </c>
      <c r="AA396" s="84">
        <v>0</v>
      </c>
      <c r="AB396" s="63" t="str">
        <f t="shared" si="1504"/>
        <v>NM</v>
      </c>
      <c r="AC396" s="84">
        <v>0</v>
      </c>
      <c r="AD396" s="63" t="str">
        <f t="shared" si="1505"/>
        <v>NM</v>
      </c>
      <c r="AE396" s="84">
        <v>0</v>
      </c>
      <c r="AF396" s="63" t="str">
        <f t="shared" si="1506"/>
        <v>NM</v>
      </c>
      <c r="AG396" s="84">
        <v>0</v>
      </c>
      <c r="AH396" s="63" t="str">
        <f t="shared" si="1507"/>
        <v>NM</v>
      </c>
      <c r="AI396" s="86">
        <v>0</v>
      </c>
      <c r="AJ396" s="63" t="str">
        <f t="shared" si="1508"/>
        <v>NM</v>
      </c>
      <c r="AK396" s="84">
        <v>0</v>
      </c>
      <c r="AL396" s="63" t="str">
        <f t="shared" si="1509"/>
        <v>NM</v>
      </c>
      <c r="AM396" s="84">
        <v>0</v>
      </c>
      <c r="AN396" s="63" t="str">
        <f t="shared" si="1510"/>
        <v>NM</v>
      </c>
      <c r="AO396" s="85">
        <v>0</v>
      </c>
      <c r="AP396" s="63" t="str">
        <f t="shared" si="1511"/>
        <v>NM</v>
      </c>
      <c r="AQ396" s="85">
        <v>0</v>
      </c>
      <c r="AR396" s="63" t="str">
        <f t="shared" si="1512"/>
        <v>NM</v>
      </c>
      <c r="AS396" s="85">
        <v>0</v>
      </c>
      <c r="AT396" s="63" t="str">
        <f t="shared" si="1512"/>
        <v>NM</v>
      </c>
      <c r="AU396" s="85">
        <v>0</v>
      </c>
      <c r="AV396" s="63" t="str">
        <f t="shared" si="1512"/>
        <v>NM</v>
      </c>
      <c r="AW396" s="85">
        <v>0</v>
      </c>
      <c r="AX396" s="63" t="str">
        <f t="shared" si="1512"/>
        <v>NM</v>
      </c>
      <c r="AY396" s="85">
        <v>0</v>
      </c>
      <c r="AZ396" s="65" t="str">
        <f t="shared" si="1513"/>
        <v>NM</v>
      </c>
      <c r="BA396" s="85">
        <v>0</v>
      </c>
      <c r="BB396" s="65" t="str">
        <f t="shared" si="1514"/>
        <v>NM</v>
      </c>
      <c r="BC396" s="85">
        <v>0</v>
      </c>
      <c r="BD396" s="65" t="str">
        <f t="shared" si="1515"/>
        <v>NM</v>
      </c>
      <c r="BE396" s="85">
        <v>0</v>
      </c>
      <c r="BF396" s="65" t="str">
        <f t="shared" si="1516"/>
        <v>NM</v>
      </c>
      <c r="BG396" s="85">
        <v>0</v>
      </c>
      <c r="BH396" s="65" t="str">
        <f t="shared" si="1517"/>
        <v>NM</v>
      </c>
      <c r="BI396" s="85">
        <v>0</v>
      </c>
      <c r="BJ396" s="65" t="str">
        <f t="shared" si="1518"/>
        <v>NM</v>
      </c>
      <c r="BK396" s="85">
        <v>0</v>
      </c>
      <c r="BL396" s="65" t="str">
        <f t="shared" si="1519"/>
        <v>NM</v>
      </c>
      <c r="BM396" s="85">
        <v>0</v>
      </c>
      <c r="BN396" s="65" t="str">
        <f t="shared" si="1520"/>
        <v>NM</v>
      </c>
      <c r="BO396" s="85">
        <v>0</v>
      </c>
      <c r="BP396" s="65" t="str">
        <f t="shared" si="1521"/>
        <v>NM</v>
      </c>
      <c r="BQ396" s="85">
        <v>0</v>
      </c>
      <c r="BR396" s="65" t="str">
        <f t="shared" si="1522"/>
        <v>NM</v>
      </c>
      <c r="BS396" s="85">
        <v>0</v>
      </c>
      <c r="BT396" s="65" t="str">
        <f t="shared" si="1523"/>
        <v>NM</v>
      </c>
      <c r="BU396" s="85">
        <v>0</v>
      </c>
      <c r="BV396" s="65" t="str">
        <f t="shared" si="1524"/>
        <v>NM</v>
      </c>
      <c r="BW396" s="85">
        <v>0</v>
      </c>
      <c r="BX396" s="65" t="str">
        <f t="shared" si="1525"/>
        <v>NM</v>
      </c>
      <c r="BY396" s="85">
        <v>0</v>
      </c>
      <c r="BZ396" s="65" t="str">
        <f t="shared" si="1526"/>
        <v>NM</v>
      </c>
      <c r="CA396" s="85">
        <v>0</v>
      </c>
      <c r="CB396" s="65" t="str">
        <f t="shared" si="1527"/>
        <v>NM</v>
      </c>
      <c r="CC396" s="85">
        <v>0</v>
      </c>
      <c r="CD396" s="65" t="str">
        <f t="shared" si="1528"/>
        <v>NM</v>
      </c>
      <c r="CE396" s="85">
        <v>0</v>
      </c>
      <c r="CF396" s="65" t="str">
        <f t="shared" si="1529"/>
        <v>NM</v>
      </c>
      <c r="CG396" s="85">
        <v>0</v>
      </c>
      <c r="CH396" s="65" t="str">
        <f t="shared" si="1530"/>
        <v>NM</v>
      </c>
      <c r="CI396" s="85">
        <v>0</v>
      </c>
      <c r="CJ396" s="65" t="str">
        <f t="shared" si="1531"/>
        <v>NM</v>
      </c>
      <c r="CK396" s="85">
        <v>0</v>
      </c>
      <c r="CL396" s="65" t="str">
        <f t="shared" si="1532"/>
        <v>NM</v>
      </c>
      <c r="CM396" s="85">
        <v>0</v>
      </c>
      <c r="CN396" s="65" t="str">
        <f t="shared" si="1533"/>
        <v>NM</v>
      </c>
      <c r="CO396" s="85">
        <v>0</v>
      </c>
      <c r="CP396" s="65" t="str">
        <f t="shared" si="1534"/>
        <v>NM</v>
      </c>
      <c r="CQ396" s="85">
        <v>0</v>
      </c>
      <c r="CR396" s="65" t="str">
        <f t="shared" si="1535"/>
        <v>NM</v>
      </c>
      <c r="CS396" s="85">
        <v>0</v>
      </c>
      <c r="CT396" s="65" t="str">
        <f t="shared" si="1536"/>
        <v>NM</v>
      </c>
      <c r="CU396" s="85">
        <v>0</v>
      </c>
      <c r="CV396" s="65" t="str">
        <f t="shared" si="1537"/>
        <v>NM</v>
      </c>
      <c r="CW396" s="85">
        <v>0</v>
      </c>
      <c r="CX396" s="67" t="str">
        <f t="shared" si="1538"/>
        <v>NM</v>
      </c>
      <c r="CY396" s="85">
        <v>0</v>
      </c>
      <c r="CZ396" s="67" t="str">
        <f t="shared" si="1539"/>
        <v>NM</v>
      </c>
      <c r="DA396" s="85">
        <v>0</v>
      </c>
      <c r="DB396" s="67" t="str">
        <f t="shared" si="1540"/>
        <v>NM</v>
      </c>
      <c r="DC396" s="85">
        <v>0</v>
      </c>
      <c r="DD396" s="67" t="str">
        <f t="shared" si="1541"/>
        <v>NM</v>
      </c>
      <c r="DE396" s="85">
        <v>0</v>
      </c>
      <c r="DF396" s="65" t="str">
        <f t="shared" si="1542"/>
        <v>NM</v>
      </c>
      <c r="DG396" s="85">
        <v>0</v>
      </c>
      <c r="DH396" s="65" t="str">
        <f t="shared" si="1543"/>
        <v>NM</v>
      </c>
      <c r="DI396" s="85">
        <v>0</v>
      </c>
      <c r="DJ396" s="65" t="str">
        <f t="shared" si="1544"/>
        <v>NM</v>
      </c>
      <c r="DK396" s="85">
        <v>0</v>
      </c>
      <c r="DL396" s="65" t="str">
        <f t="shared" si="1545"/>
        <v>NM</v>
      </c>
      <c r="DM396" s="85">
        <v>0</v>
      </c>
      <c r="DN396" s="65" t="str">
        <f t="shared" si="1546"/>
        <v>NM</v>
      </c>
      <c r="DO396" s="85">
        <v>0</v>
      </c>
      <c r="DP396" s="65" t="str">
        <f t="shared" si="1546"/>
        <v>NM</v>
      </c>
      <c r="DQ396" s="85">
        <v>0</v>
      </c>
      <c r="DR396" s="65" t="str">
        <f t="shared" si="1546"/>
        <v>NM</v>
      </c>
      <c r="DS396" s="85">
        <v>0</v>
      </c>
      <c r="DT396" s="65" t="str">
        <f t="shared" si="1546"/>
        <v>NM</v>
      </c>
      <c r="DU396" s="84">
        <v>0</v>
      </c>
      <c r="DV396" s="65" t="str">
        <f t="shared" si="1546"/>
        <v>NM</v>
      </c>
      <c r="DW396" s="84">
        <v>0</v>
      </c>
      <c r="DX396" s="65" t="str">
        <f t="shared" si="1546"/>
        <v>NM</v>
      </c>
      <c r="DY396" s="84">
        <v>0</v>
      </c>
      <c r="DZ396" s="65" t="str">
        <f t="shared" si="1546"/>
        <v>NM</v>
      </c>
      <c r="EA396" s="84">
        <v>0</v>
      </c>
      <c r="EB396" s="65" t="str">
        <f t="shared" si="1547"/>
        <v>NM</v>
      </c>
      <c r="EC396" s="84">
        <v>0</v>
      </c>
      <c r="ED396" s="65" t="str">
        <f t="shared" si="1548"/>
        <v>NM</v>
      </c>
      <c r="EE396" s="84">
        <v>0</v>
      </c>
      <c r="EF396" s="65" t="str">
        <f t="shared" si="1549"/>
        <v>NM</v>
      </c>
      <c r="EG396" s="84">
        <v>0</v>
      </c>
      <c r="EH396" s="65" t="str">
        <f t="shared" si="1550"/>
        <v>NM</v>
      </c>
      <c r="EI396" s="84">
        <v>0</v>
      </c>
      <c r="EJ396" s="65" t="str">
        <f t="shared" si="1551"/>
        <v>NM</v>
      </c>
      <c r="EK396" s="84">
        <v>0</v>
      </c>
      <c r="EL396" s="65" t="str">
        <f t="shared" si="1552"/>
        <v>NM</v>
      </c>
      <c r="EM396" s="84">
        <v>0</v>
      </c>
      <c r="EN396" s="65" t="str">
        <f t="shared" si="1553"/>
        <v>NM</v>
      </c>
      <c r="EO396" s="84">
        <v>0</v>
      </c>
      <c r="EP396" s="65" t="str">
        <f t="shared" si="1554"/>
        <v>NM</v>
      </c>
      <c r="EQ396" s="84">
        <v>0</v>
      </c>
      <c r="ER396" s="65" t="str">
        <f t="shared" si="1555"/>
        <v>NM</v>
      </c>
      <c r="ES396" s="84">
        <v>0</v>
      </c>
      <c r="ET396" s="65" t="str">
        <f t="shared" si="1556"/>
        <v>NM</v>
      </c>
      <c r="EU396" s="84">
        <v>0</v>
      </c>
      <c r="EV396" s="65" t="str">
        <f t="shared" si="1557"/>
        <v>NM</v>
      </c>
      <c r="EW396" s="84">
        <v>0</v>
      </c>
      <c r="EX396" s="65" t="str">
        <f t="shared" si="1557"/>
        <v>NM</v>
      </c>
      <c r="EY396" s="65"/>
      <c r="EZ396" s="317"/>
      <c r="FA396" s="59"/>
      <c r="FB396" s="84">
        <v>0</v>
      </c>
      <c r="FC396" s="63"/>
      <c r="FD396" s="84">
        <v>0</v>
      </c>
      <c r="FE396" s="65" t="str">
        <f t="shared" si="1558"/>
        <v>NM</v>
      </c>
      <c r="FF396" s="84">
        <v>0</v>
      </c>
      <c r="FG396" s="65" t="str">
        <f t="shared" si="1559"/>
        <v>NM</v>
      </c>
      <c r="FH396" s="84">
        <v>0</v>
      </c>
      <c r="FI396" s="65" t="str">
        <f t="shared" si="1560"/>
        <v>NM</v>
      </c>
      <c r="FJ396" s="84">
        <v>0</v>
      </c>
      <c r="FK396" s="65" t="str">
        <f t="shared" si="1561"/>
        <v>NM</v>
      </c>
      <c r="FL396" s="84">
        <v>0</v>
      </c>
      <c r="FM396" s="65" t="str">
        <f t="shared" si="1562"/>
        <v>NM</v>
      </c>
      <c r="FN396" s="84">
        <v>0</v>
      </c>
      <c r="FO396" s="65" t="str">
        <f t="shared" si="1563"/>
        <v>NM</v>
      </c>
      <c r="FP396" s="84">
        <v>0</v>
      </c>
      <c r="FQ396" s="65" t="str">
        <f t="shared" si="1564"/>
        <v>NM</v>
      </c>
      <c r="FR396" s="90">
        <v>0</v>
      </c>
      <c r="FS396" s="65" t="str">
        <f t="shared" si="1565"/>
        <v>NM</v>
      </c>
      <c r="FT396" s="90">
        <v>0</v>
      </c>
      <c r="FU396" s="65" t="str">
        <f t="shared" si="1566"/>
        <v>NM</v>
      </c>
      <c r="FV396" s="90">
        <v>0</v>
      </c>
      <c r="FW396" s="65" t="str">
        <f t="shared" si="1567"/>
        <v>NM</v>
      </c>
      <c r="FX396" s="90">
        <v>0</v>
      </c>
      <c r="FY396" s="65" t="str">
        <f t="shared" si="1568"/>
        <v>NM</v>
      </c>
      <c r="FZ396" s="90">
        <v>0</v>
      </c>
      <c r="GA396" s="65" t="str">
        <f t="shared" si="1569"/>
        <v>NM</v>
      </c>
      <c r="GB396" s="90">
        <v>0</v>
      </c>
      <c r="GC396" s="65" t="str">
        <f t="shared" si="1569"/>
        <v>NM</v>
      </c>
      <c r="GD396" s="90">
        <v>0</v>
      </c>
      <c r="GE396" s="65" t="str">
        <f t="shared" si="1569"/>
        <v>NM</v>
      </c>
      <c r="GF396" s="90">
        <f>DI396</f>
        <v>0</v>
      </c>
      <c r="GG396" s="65" t="str">
        <f t="shared" si="1569"/>
        <v>NM</v>
      </c>
      <c r="GH396" s="90">
        <f>DQ396</f>
        <v>0</v>
      </c>
      <c r="GI396" s="65" t="str">
        <f t="shared" si="1569"/>
        <v>NM</v>
      </c>
      <c r="GJ396" s="90">
        <f>DY396</f>
        <v>0</v>
      </c>
      <c r="GK396" s="65" t="str">
        <f t="shared" si="1569"/>
        <v>NM</v>
      </c>
      <c r="GL396" s="90">
        <f>EG396</f>
        <v>0</v>
      </c>
      <c r="GM396" s="65" t="str">
        <f t="shared" si="1569"/>
        <v>NM</v>
      </c>
      <c r="GN396" s="90">
        <f>EO396</f>
        <v>0</v>
      </c>
      <c r="GO396" s="65" t="str">
        <f t="shared" si="1570"/>
        <v>NM</v>
      </c>
      <c r="GP396" s="90">
        <f>EW396</f>
        <v>0</v>
      </c>
      <c r="GQ396" s="65" t="str">
        <f t="shared" si="1571"/>
        <v>NM</v>
      </c>
      <c r="GR396" s="84">
        <v>0</v>
      </c>
      <c r="GS396" s="65" t="str">
        <f t="shared" si="1569"/>
        <v>NM</v>
      </c>
      <c r="GT396" s="84">
        <v>0</v>
      </c>
      <c r="GU396" s="65" t="str">
        <f t="shared" si="1569"/>
        <v>NM</v>
      </c>
      <c r="GV396" s="84">
        <v>0</v>
      </c>
      <c r="GW396" s="65" t="str">
        <f t="shared" si="1569"/>
        <v>NM</v>
      </c>
      <c r="GX396" s="84">
        <v>0</v>
      </c>
      <c r="GY396" s="65" t="str">
        <f t="shared" si="1572"/>
        <v>NM</v>
      </c>
      <c r="GZ396" s="65" t="str">
        <f t="shared" si="1348"/>
        <v/>
      </c>
      <c r="HA396" s="280"/>
      <c r="HB396" s="57"/>
      <c r="HC396"/>
      <c r="HD396"/>
      <c r="HE396"/>
      <c r="HF396"/>
      <c r="HG396"/>
      <c r="HH396"/>
    </row>
    <row r="397" spans="1:216" s="2" customFormat="1" ht="13.5" customHeight="1" x14ac:dyDescent="0.2">
      <c r="A397" s="4"/>
      <c r="B397" s="54"/>
      <c r="C397" s="84"/>
      <c r="D397" s="63"/>
      <c r="E397" s="84"/>
      <c r="F397" s="63"/>
      <c r="G397" s="84"/>
      <c r="H397" s="63"/>
      <c r="I397" s="84"/>
      <c r="J397" s="63"/>
      <c r="K397" s="84"/>
      <c r="L397" s="63"/>
      <c r="M397" s="84"/>
      <c r="N397" s="63"/>
      <c r="O397" s="84"/>
      <c r="P397" s="63"/>
      <c r="Q397" s="84"/>
      <c r="R397" s="63"/>
      <c r="S397" s="84"/>
      <c r="T397" s="63"/>
      <c r="U397" s="84"/>
      <c r="V397" s="63"/>
      <c r="W397" s="84"/>
      <c r="X397" s="63"/>
      <c r="Y397" s="84"/>
      <c r="Z397" s="63"/>
      <c r="AA397" s="84"/>
      <c r="AB397" s="63"/>
      <c r="AC397" s="84"/>
      <c r="AD397" s="63"/>
      <c r="AE397" s="84"/>
      <c r="AF397" s="63"/>
      <c r="AG397" s="84"/>
      <c r="AH397" s="63"/>
      <c r="AI397" s="86"/>
      <c r="AJ397" s="63"/>
      <c r="AK397" s="84"/>
      <c r="AL397" s="63"/>
      <c r="AM397" s="84"/>
      <c r="AN397" s="63"/>
      <c r="AO397" s="85"/>
      <c r="AP397" s="63"/>
      <c r="AQ397" s="85"/>
      <c r="AR397" s="63"/>
      <c r="AS397" s="85"/>
      <c r="AT397" s="63"/>
      <c r="AU397" s="85"/>
      <c r="AV397" s="63"/>
      <c r="AW397" s="85"/>
      <c r="AX397" s="63"/>
      <c r="AY397" s="85"/>
      <c r="AZ397" s="65"/>
      <c r="BA397" s="85"/>
      <c r="BB397" s="65"/>
      <c r="BC397" s="85"/>
      <c r="BD397" s="65"/>
      <c r="BE397" s="85"/>
      <c r="BF397" s="65"/>
      <c r="BG397" s="85"/>
      <c r="BH397" s="65"/>
      <c r="BI397" s="85"/>
      <c r="BJ397" s="65"/>
      <c r="BK397" s="85"/>
      <c r="BL397" s="65"/>
      <c r="BM397" s="85"/>
      <c r="BN397" s="65"/>
      <c r="BO397" s="85"/>
      <c r="BP397" s="65"/>
      <c r="BQ397" s="85"/>
      <c r="BR397" s="65"/>
      <c r="BS397" s="85"/>
      <c r="BT397" s="65"/>
      <c r="BU397" s="85"/>
      <c r="BV397" s="65"/>
      <c r="BW397" s="85"/>
      <c r="BX397" s="65"/>
      <c r="BY397" s="85"/>
      <c r="BZ397" s="65"/>
      <c r="CA397" s="85"/>
      <c r="CB397" s="65"/>
      <c r="CC397" s="85"/>
      <c r="CD397" s="65"/>
      <c r="CE397" s="85"/>
      <c r="CF397" s="65"/>
      <c r="CG397" s="85"/>
      <c r="CH397" s="65"/>
      <c r="CI397" s="85"/>
      <c r="CJ397" s="65"/>
      <c r="CK397" s="85"/>
      <c r="CL397" s="65"/>
      <c r="CM397" s="85"/>
      <c r="CN397" s="65"/>
      <c r="CO397" s="85"/>
      <c r="CP397" s="65"/>
      <c r="CQ397" s="85"/>
      <c r="CR397" s="65"/>
      <c r="CS397" s="85"/>
      <c r="CT397" s="65"/>
      <c r="CU397" s="85"/>
      <c r="CV397" s="65"/>
      <c r="CW397" s="85"/>
      <c r="CX397" s="67"/>
      <c r="CY397" s="85"/>
      <c r="CZ397" s="67"/>
      <c r="DA397" s="85"/>
      <c r="DB397" s="67"/>
      <c r="DC397" s="85"/>
      <c r="DD397" s="67"/>
      <c r="DE397" s="85"/>
      <c r="DF397" s="65"/>
      <c r="DG397" s="85"/>
      <c r="DH397" s="65"/>
      <c r="DI397" s="85"/>
      <c r="DJ397" s="65"/>
      <c r="DK397" s="85"/>
      <c r="DL397" s="65"/>
      <c r="DM397" s="85"/>
      <c r="DN397" s="65"/>
      <c r="DO397" s="85"/>
      <c r="DP397" s="65"/>
      <c r="DQ397" s="85"/>
      <c r="DR397" s="65"/>
      <c r="DS397" s="85"/>
      <c r="DT397" s="65"/>
      <c r="DU397" s="84"/>
      <c r="DV397" s="65"/>
      <c r="DW397" s="84"/>
      <c r="DX397" s="65"/>
      <c r="DY397" s="84"/>
      <c r="DZ397" s="65"/>
      <c r="EA397" s="84"/>
      <c r="EB397" s="65"/>
      <c r="EC397" s="84"/>
      <c r="ED397" s="65"/>
      <c r="EE397" s="84"/>
      <c r="EF397" s="65"/>
      <c r="EG397" s="84"/>
      <c r="EH397" s="65"/>
      <c r="EI397" s="84"/>
      <c r="EJ397" s="65"/>
      <c r="EK397" s="84"/>
      <c r="EL397" s="65"/>
      <c r="EM397" s="84"/>
      <c r="EN397" s="65"/>
      <c r="EO397" s="84"/>
      <c r="EP397" s="65"/>
      <c r="EQ397" s="84"/>
      <c r="ER397" s="65"/>
      <c r="ES397" s="84"/>
      <c r="ET397" s="65"/>
      <c r="EU397" s="84"/>
      <c r="EV397" s="65"/>
      <c r="EW397" s="84"/>
      <c r="EX397" s="65"/>
      <c r="EY397" s="65"/>
      <c r="EZ397" s="317"/>
      <c r="FA397" s="59"/>
      <c r="FB397" s="84"/>
      <c r="FC397" s="63"/>
      <c r="FD397" s="84"/>
      <c r="FE397" s="65"/>
      <c r="FF397" s="84"/>
      <c r="FG397" s="65"/>
      <c r="FH397" s="84"/>
      <c r="FI397" s="65"/>
      <c r="FJ397" s="84"/>
      <c r="FK397" s="65"/>
      <c r="FL397" s="84"/>
      <c r="FM397" s="65"/>
      <c r="FN397" s="84"/>
      <c r="FO397" s="65"/>
      <c r="FP397" s="84"/>
      <c r="FQ397" s="65"/>
      <c r="FR397" s="90"/>
      <c r="FS397" s="65"/>
      <c r="FT397" s="90"/>
      <c r="FU397" s="65"/>
      <c r="FV397" s="90"/>
      <c r="FW397" s="65"/>
      <c r="FX397" s="90"/>
      <c r="FY397" s="65"/>
      <c r="FZ397" s="90"/>
      <c r="GA397" s="65"/>
      <c r="GB397" s="90"/>
      <c r="GC397" s="65"/>
      <c r="GD397" s="90"/>
      <c r="GE397" s="65"/>
      <c r="GF397" s="90"/>
      <c r="GG397" s="65"/>
      <c r="GH397" s="90"/>
      <c r="GI397" s="65"/>
      <c r="GJ397" s="90"/>
      <c r="GK397" s="65"/>
      <c r="GL397" s="90"/>
      <c r="GM397" s="65"/>
      <c r="GN397" s="90"/>
      <c r="GO397" s="65"/>
      <c r="GP397" s="90"/>
      <c r="GQ397" s="65"/>
      <c r="GR397" s="84"/>
      <c r="GS397" s="65"/>
      <c r="GT397" s="84"/>
      <c r="GU397" s="65"/>
      <c r="GV397" s="84"/>
      <c r="GW397" s="65"/>
      <c r="GX397" s="84"/>
      <c r="GY397" s="65"/>
      <c r="GZ397" s="67" t="str">
        <f t="shared" si="1348"/>
        <v/>
      </c>
      <c r="HA397" s="280"/>
      <c r="HB397" s="57"/>
      <c r="HC397"/>
      <c r="HD397"/>
      <c r="HE397"/>
      <c r="HF397"/>
      <c r="HG397"/>
      <c r="HH397"/>
    </row>
    <row r="398" spans="1:216" s="2" customFormat="1" ht="13.5" customHeight="1" x14ac:dyDescent="0.2">
      <c r="A398" s="4" t="s">
        <v>428</v>
      </c>
      <c r="B398" s="54" t="s">
        <v>85</v>
      </c>
      <c r="C398" s="57"/>
      <c r="D398" s="63"/>
      <c r="E398" s="57"/>
      <c r="F398" s="63"/>
      <c r="G398" s="57"/>
      <c r="H398" s="63"/>
      <c r="I398" s="57"/>
      <c r="J398" s="63"/>
      <c r="K398" s="57"/>
      <c r="L398" s="63"/>
      <c r="M398" s="57"/>
      <c r="N398" s="63"/>
      <c r="O398" s="57"/>
      <c r="P398" s="63"/>
      <c r="Q398" s="57"/>
      <c r="R398" s="63"/>
      <c r="S398" s="62">
        <v>1.1000000000000001</v>
      </c>
      <c r="T398" s="63" t="str">
        <f>IF(ISERROR(S398/K398),"NM",IF(OR(S398/K398&lt;0.5,S398/K398&gt;2),"NM",(S398/K398-1)*100))</f>
        <v>NM</v>
      </c>
      <c r="U398" s="62">
        <v>1.1000000000000001</v>
      </c>
      <c r="V398" s="63" t="str">
        <f>IF(ISERROR(U398/M398),"NM",IF(OR(U398/M398&lt;0.5,U398/M398&gt;2),"NM",(U398/M398-1)*100))</f>
        <v>NM</v>
      </c>
      <c r="W398" s="62">
        <v>1.9</v>
      </c>
      <c r="X398" s="63" t="str">
        <f>IF(ISERROR(W398/O398),"NM",IF(OR(W398/O398&lt;0.5,W398/O398&gt;2),"NM",(W398/O398-1)*100))</f>
        <v>NM</v>
      </c>
      <c r="Y398" s="62">
        <v>2.2999999999999998</v>
      </c>
      <c r="Z398" s="63" t="str">
        <f>IF(ISERROR(Y398/Q398),"NM",IF(OR(Y398/Q398&lt;0.5,Y398/Q398&gt;2),"NM",(Y398/Q398-1)*100))</f>
        <v>NM</v>
      </c>
      <c r="AA398" s="62">
        <v>4.0999999999999996</v>
      </c>
      <c r="AB398" s="63" t="str">
        <f>IF(ISERROR(AA398/S398),"NM",IF(OR(AA398/S398&lt;0.5,AA398/S398&gt;2),"NM",(AA398/S398-1)*100))</f>
        <v>NM</v>
      </c>
      <c r="AC398" s="62">
        <v>3.8</v>
      </c>
      <c r="AD398" s="63" t="str">
        <f>IF(ISERROR(AC398/U398),"NM",IF(OR(AC398/U398&lt;0.5,AC398/U398&gt;2),"NM",(AC398/U398-1)*100))</f>
        <v>NM</v>
      </c>
      <c r="AE398" s="62">
        <v>3.3</v>
      </c>
      <c r="AF398" s="63">
        <f>IF(ISERROR(AE398/W398),"NM",IF(OR(AE398/W398&lt;0.5,AE398/W398&gt;2),"NM",(AE398/W398-1)*100))</f>
        <v>73.684210526315795</v>
      </c>
      <c r="AG398" s="62">
        <v>2.8</v>
      </c>
      <c r="AH398" s="63">
        <f>IF(ISERROR(AG398/Y398),"NM",IF(OR(AG398/Y398&lt;0.5,AG398/Y398&gt;2),"NM",(AG398/Y398-1)*100))</f>
        <v>21.739130434782616</v>
      </c>
      <c r="AI398" s="98">
        <v>2.8</v>
      </c>
      <c r="AJ398" s="63">
        <f>IF(ISERROR(AI398/AA398),"NM",IF(OR(AI398/AA398&lt;0.5,AI398/AA398&gt;2),"NM",(AI398/AA398-1)*100))</f>
        <v>-31.707317073170728</v>
      </c>
      <c r="AK398" s="62">
        <v>2.6</v>
      </c>
      <c r="AL398" s="63">
        <f>IF(ISERROR(AK398/AC398),"NM",IF(OR(AK398/AC398&lt;0.5,AK398/AC398&gt;2),"NM",(AK398/AC398-1)*100))</f>
        <v>-31.578947368421051</v>
      </c>
      <c r="AM398" s="62">
        <v>1.9</v>
      </c>
      <c r="AN398" s="63">
        <f>IF(ISERROR(AM398/AE398),"NM",IF(OR(AM398/AE398&lt;0.5,AM398/AE398&gt;2),"NM",(AM398/AE398-1)*100))</f>
        <v>-42.424242424242422</v>
      </c>
      <c r="AO398" s="109">
        <v>1.8</v>
      </c>
      <c r="AP398" s="63">
        <f>IF(ISERROR(AO398/AG398),"NM",IF(OR(AO398/AG398&lt;0.5,AO398/AG398&gt;2),"NM",(AO398/AG398-1)*100))</f>
        <v>-35.714285714285708</v>
      </c>
      <c r="AQ398" s="109">
        <v>1.7</v>
      </c>
      <c r="AR398" s="63">
        <f>IF(ISERROR(AQ398/AI398),"NM",IF(OR(AQ398/AI398&lt;0.5,AQ398/AI398&gt;2),"NM",(AQ398/AI398-1)*100))</f>
        <v>-39.285714285714278</v>
      </c>
      <c r="AS398" s="109">
        <v>1.8</v>
      </c>
      <c r="AT398" s="63">
        <f>IF(ISERROR(AS398/AK398),"NM",IF(OR(AS398/AK398&lt;0.5,AS398/AK398&gt;2),"NM",(AS398/AK398-1)*100))</f>
        <v>-30.76923076923077</v>
      </c>
      <c r="AU398" s="109">
        <v>2</v>
      </c>
      <c r="AV398" s="63">
        <f>IF(ISERROR(AU398/AM398),"NM",IF(OR(AU398/AM398&lt;0.5,AU398/AM398&gt;2),"NM",(AU398/AM398-1)*100))</f>
        <v>5.2631578947368363</v>
      </c>
      <c r="AW398" s="109">
        <v>2.2999999999999998</v>
      </c>
      <c r="AX398" s="63">
        <f>IF(ISERROR(AW398/AO398),"NM",IF(OR(AW398/AO398&lt;0.5,AW398/AO398&gt;2),"NM",(AW398/AO398-1)*100))</f>
        <v>27.777777777777768</v>
      </c>
      <c r="AY398" s="109">
        <v>2.2999999999999998</v>
      </c>
      <c r="AZ398" s="65">
        <f>IF(ISERROR(AY398/AQ398),"NM",IF(OR(AY398/AQ398&lt;0.5,AY398/AQ398&gt;2),"NM",(AY398/AQ398-1)*100))</f>
        <v>35.294117647058812</v>
      </c>
      <c r="BA398" s="109">
        <v>2.1</v>
      </c>
      <c r="BB398" s="65">
        <f>IF(ISERROR(BA398/AS398),"NM",IF(OR(BA398/AS398&lt;0.5,BA398/AS398&gt;2),"NM",(BA398/AS398-1)*100))</f>
        <v>16.666666666666675</v>
      </c>
      <c r="BC398" s="109">
        <v>2.5</v>
      </c>
      <c r="BD398" s="65">
        <f>IF(ISERROR(BC398/AU398),"NM",IF(OR(BC398/AU398&lt;0.5,BC398/AU398&gt;2),"NM",(BC398/AU398-1)*100))</f>
        <v>25</v>
      </c>
      <c r="BE398" s="109">
        <v>2.6</v>
      </c>
      <c r="BF398" s="65">
        <f>IF(ISERROR(BE398/AW398),"NM",IF(OR(BE398/AW398&lt;0.5,BE398/AW398&gt;2),"NM",(BE398/AW398-1)*100))</f>
        <v>13.043478260869579</v>
      </c>
      <c r="BG398" s="109">
        <v>2.5</v>
      </c>
      <c r="BH398" s="65">
        <f>IF(ISERROR(BG398/AY398),"NM",IF(OR(BG398/AY398&lt;0.5,BG398/AY398&gt;2),"NM",(BG398/AY398-1)*100))</f>
        <v>8.6956521739130608</v>
      </c>
      <c r="BI398" s="109">
        <v>1.9</v>
      </c>
      <c r="BJ398" s="65">
        <f>IF(ISERROR(BI398/BA398),"NM",IF(OR(BI398/BA398&lt;0.5,BI398/BA398&gt;2),"NM",(BI398/BA398-1)*100))</f>
        <v>-9.5238095238095344</v>
      </c>
      <c r="BK398" s="109">
        <v>1.9</v>
      </c>
      <c r="BL398" s="65">
        <f>IF(ISERROR(BK398/BC398),"NM",IF(OR(BK398/BC398&lt;0.5,BK398/BC398&gt;2),"NM",(BK398/BC398-1)*100))</f>
        <v>-24</v>
      </c>
      <c r="BM398" s="109">
        <v>1.9</v>
      </c>
      <c r="BN398" s="65">
        <f>IF(ISERROR(BM398/BE398),"NM",IF(OR(BM398/BE398&lt;0.5,BM398/BE398&gt;2),"NM",(BM398/BE398-1)*100))</f>
        <v>-26.923076923076927</v>
      </c>
      <c r="BO398" s="109">
        <v>1.9</v>
      </c>
      <c r="BP398" s="65">
        <f>IF(ISERROR(BO398/BG398),"NM",IF(OR(BO398/BG398&lt;0.5,BO398/BG398&gt;2),"NM",(BO398/BG398-1)*100))</f>
        <v>-24</v>
      </c>
      <c r="BQ398" s="109">
        <v>1.9</v>
      </c>
      <c r="BR398" s="65">
        <f>IF(ISERROR(BQ398/BI398),"NM",IF(OR(BQ398/BI398&lt;0.5,BQ398/BI398&gt;2),"NM",(BQ398/BI398-1)*100))</f>
        <v>0</v>
      </c>
      <c r="BS398" s="109">
        <v>1.6</v>
      </c>
      <c r="BT398" s="65">
        <f>IF(ISERROR(BS398/BK398),"NM",IF(OR(BS398/BK398&lt;0.5,BS398/BK398&gt;2),"NM",(BS398/BK398-1)*100))</f>
        <v>-15.78947368421052</v>
      </c>
      <c r="BU398" s="109">
        <v>1.8</v>
      </c>
      <c r="BV398" s="65">
        <f>IF(ISERROR(BU398/BM398),"NM",IF(OR(BU398/BM398&lt;0.5,BU398/BM398&gt;2),"NM",(BU398/BM398-1)*100))</f>
        <v>-5.2631578947368363</v>
      </c>
      <c r="BW398" s="109">
        <v>5</v>
      </c>
      <c r="BX398" s="65" t="str">
        <f>IF(ISERROR(BW398/BO398),"NM",IF(OR(BW398/BO398&lt;0.5,BW398/BO398&gt;2),"NM",(BW398/BO398-1)*100))</f>
        <v>NM</v>
      </c>
      <c r="BY398" s="109">
        <v>6.5</v>
      </c>
      <c r="BZ398" s="65" t="str">
        <f>IF(ISERROR(BY398/BQ398),"NM",IF(OR(BY398/BQ398&lt;0.5,BY398/BQ398&gt;2),"NM",(BY398/BQ398-1)*100))</f>
        <v>NM</v>
      </c>
      <c r="CA398" s="109">
        <v>7.1</v>
      </c>
      <c r="CB398" s="65" t="str">
        <f>IF(ISERROR(CA398/BS398),"NM",IF(OR(CA398/BS398&lt;0.5,CA398/BS398&gt;2),"NM",(CA398/BS398-1)*100))</f>
        <v>NM</v>
      </c>
      <c r="CC398" s="109">
        <v>6.9</v>
      </c>
      <c r="CD398" s="65" t="str">
        <f>IF(ISERROR(CC398/BU398),"NM",IF(OR(CC398/BU398&lt;0.5,CC398/BU398&gt;2),"NM",(CC398/BU398-1)*100))</f>
        <v>NM</v>
      </c>
      <c r="CE398" s="109">
        <v>5.9</v>
      </c>
      <c r="CF398" s="65">
        <f>IF(ISERROR(CE398/BW398),"NM",IF(OR(CE398/BW398&lt;0.5,CE398/BW398&gt;2),"NM",(CE398/BW398-1)*100))</f>
        <v>18.000000000000014</v>
      </c>
      <c r="CG398" s="109">
        <v>6.5</v>
      </c>
      <c r="CH398" s="65">
        <f>IF(ISERROR(CG398/BY398),"NM",IF(OR(CG398/BY398&lt;0.5,CG398/BY398&gt;2),"NM",(CG398/BY398-1)*100))</f>
        <v>0</v>
      </c>
      <c r="CI398" s="109">
        <v>6.7</v>
      </c>
      <c r="CJ398" s="65">
        <f>IF(ISERROR(CI398/CA398),"NM",IF(OR(CI398/CA398&lt;0.5,CI398/CA398&gt;2),"NM",(CI398/CA398-1)*100))</f>
        <v>-5.6338028169014009</v>
      </c>
      <c r="CK398" s="109">
        <v>6.2</v>
      </c>
      <c r="CL398" s="65">
        <f>IF(ISERROR(CK398/CC398),"NM",IF(OR(CK398/CC398&lt;0.5,CK398/CC398&gt;2),"NM",(CK398/CC398-1)*100))</f>
        <v>-10.144927536231885</v>
      </c>
      <c r="CM398" s="109">
        <v>5.6</v>
      </c>
      <c r="CN398" s="65">
        <f>IF(ISERROR(CM398/CE398),"NM",IF(OR(CM398/CE398&lt;0.5,CM398/CE398&gt;2),"NM",(CM398/CE398-1)*100))</f>
        <v>-5.0847457627118731</v>
      </c>
      <c r="CO398" s="109">
        <v>7.1</v>
      </c>
      <c r="CP398" s="65">
        <f>IF(ISERROR(CO398/CG398),"NM",IF(OR(CO398/CG398&lt;0.5,CO398/CG398&gt;2),"NM",(CO398/CG398-1)*100))</f>
        <v>9.2307692307692193</v>
      </c>
      <c r="CQ398" s="109">
        <v>5.0999999999999996</v>
      </c>
      <c r="CR398" s="67">
        <f>IF(ISERROR(CQ398/CI398),"NM",IF(OR(CQ398/CI398&lt;0.5,CQ398/CI398&gt;2),"NM",(CQ398/CI398-1)*100))</f>
        <v>-23.880597014925375</v>
      </c>
      <c r="CS398" s="109">
        <v>5.6</v>
      </c>
      <c r="CT398" s="67">
        <f>IF(ISERROR(CS398/CK398),"NM",IF(OR(CS398/CK398&lt;0.5,CS398/CK398&gt;2),"NM",(CS398/CK398-1)*100))</f>
        <v>-9.6774193548387224</v>
      </c>
      <c r="CU398" s="109">
        <v>5.4</v>
      </c>
      <c r="CV398" s="67">
        <f>IF(ISERROR(CU398/CM398),"NM",IF(OR(CU398/CM398&lt;0.5,CU398/CM398&gt;2),"NM",(CU398/CM398-1)*100))</f>
        <v>-3.5714285714285587</v>
      </c>
      <c r="CW398" s="109">
        <v>6</v>
      </c>
      <c r="CX398" s="67">
        <f>IF(ISERROR(CW398/CO398),"NM",IF(OR(CW398/CO398&lt;0.5,CW398/CO398&gt;2),"NM",(CW398/CO398-1)*100))</f>
        <v>-15.492957746478863</v>
      </c>
      <c r="CY398" s="109">
        <v>5.8</v>
      </c>
      <c r="CZ398" s="67">
        <f>IF(ISERROR(CY398/CQ398),"NM",IF(OR(CY398/CQ398&lt;0.5,CY398/CQ398&gt;2),"NM",(CY398/CQ398-1)*100))</f>
        <v>13.725490196078427</v>
      </c>
      <c r="DA398" s="109">
        <v>4.7</v>
      </c>
      <c r="DB398" s="67">
        <f>IF(ISERROR(DA398/CS398),"NM",IF(OR(DA398/CS398&lt;0.5,DA398/CS398&gt;2),"NM",(DA398/CS398-1)*100))</f>
        <v>-16.071428571428559</v>
      </c>
      <c r="DC398" s="109">
        <v>4.5999999999999996</v>
      </c>
      <c r="DD398" s="67">
        <f>IF(ISERROR(DC398/CU398),"NM",IF(OR(DC398/CU398&lt;0.5,DC398/CU398&gt;2),"NM",(DC398/CU398-1)*100))</f>
        <v>-14.814814814814826</v>
      </c>
      <c r="DE398" s="109">
        <v>4.5</v>
      </c>
      <c r="DF398" s="65">
        <f>IF(ISERROR(DE398/CW398),"NM",IF(OR(DE398/CW398&lt;0.5,DE398/CW398&gt;2),"NM",(DE398/CW398-1)*100))</f>
        <v>-25</v>
      </c>
      <c r="DG398" s="109">
        <v>4.5</v>
      </c>
      <c r="DH398" s="65">
        <f>IF(ISERROR(DG398/CY398),"NM",IF(OR(DG398/CY398&lt;0.5,DG398/CY398&gt;2),"NM",(DG398/CY398-1)*100))</f>
        <v>-22.413793103448278</v>
      </c>
      <c r="DI398" s="109">
        <v>4.0999999999999996</v>
      </c>
      <c r="DJ398" s="65">
        <f>IF(ISERROR(DI398/DA398),"NM",IF(OR(DI398/DA398&lt;0.5,DI398/DA398&gt;2),"NM",(DI398/DA398-1)*100))</f>
        <v>-12.765957446808518</v>
      </c>
      <c r="DK398" s="109">
        <v>4</v>
      </c>
      <c r="DL398" s="65">
        <f>IF(ISERROR(DK398/DC398),"NM",IF(OR(DK398/DC398&lt;0.5,DK398/DC398&gt;2),"NM",(DK398/DC398-1)*100))</f>
        <v>-13.043478260869556</v>
      </c>
      <c r="DM398" s="109">
        <v>4</v>
      </c>
      <c r="DN398" s="65">
        <f>IF(ISERROR(DM398/DE398),"NM",IF(OR(DM398/DE398&lt;0.5,DM398/DE398&gt;2),"NM",(DM398/DE398-1)*100))</f>
        <v>-11.111111111111116</v>
      </c>
      <c r="DO398" s="109">
        <v>4</v>
      </c>
      <c r="DP398" s="65">
        <f>IF(ISERROR(DO398/DG398),"NM",IF(OR(DO398/DG398&lt;0.5,DO398/DG398&gt;2),"NM",(DO398/DG398-1)*100))</f>
        <v>-11.111111111111116</v>
      </c>
      <c r="DQ398" s="109">
        <v>3.9</v>
      </c>
      <c r="DR398" s="65">
        <f>IF(ISERROR(DQ398/DI398),"NM",IF(OR(DQ398/DI398&lt;0.5,DQ398/DI398&gt;2),"NM",(DQ398/DI398-1)*100))</f>
        <v>-4.8780487804877986</v>
      </c>
      <c r="DS398" s="109">
        <v>4.9000000000000004</v>
      </c>
      <c r="DT398" s="65">
        <f>IF(ISERROR(DS398/DK398),"NM",IF(OR(DS398/DK398&lt;0.5,DS398/DK398&gt;2),"NM",(DS398/DK398-1)*100))</f>
        <v>22.500000000000007</v>
      </c>
      <c r="DU398" s="93">
        <v>4.8</v>
      </c>
      <c r="DV398" s="65">
        <f>IF(ISERROR(DU398/DM398),"NM",IF(OR(DU398/DM398&lt;0.5,DU398/DM398&gt;2),"NM",(DU398/DM398-1)*100))</f>
        <v>19.999999999999996</v>
      </c>
      <c r="DW398" s="93">
        <v>4.9000000000000004</v>
      </c>
      <c r="DX398" s="65">
        <f>IF(ISERROR(DW398/DO398),"NM",IF(OR(DW398/DO398&lt;0.5,DW398/DO398&gt;2),"NM",(DW398/DO398-1)*100))</f>
        <v>22.500000000000007</v>
      </c>
      <c r="DY398" s="109">
        <v>5.0999999999999996</v>
      </c>
      <c r="DZ398" s="65">
        <f>IF(ISERROR(DY398/DQ398),"NM",IF(OR(DY398/DQ398&lt;0.5,DY398/DQ398&gt;2),"NM",(DY398/DQ398-1)*100))</f>
        <v>30.76923076923077</v>
      </c>
      <c r="EA398" s="109">
        <v>5.2</v>
      </c>
      <c r="EB398" s="65">
        <f>IF(ISERROR(EA398/DS398),"NM",IF(OR(EA398/DS398&lt;0.5,EA398/DS398&gt;2),"NM",(EA398/DS398-1)*100))</f>
        <v>6.1224489795918435</v>
      </c>
      <c r="EC398" s="109">
        <v>5.3</v>
      </c>
      <c r="ED398" s="65">
        <f>IF(ISERROR(EC398/DU398),"NM",IF(OR(EC398/DU398&lt;0.5,EC398/DU398&gt;2),"NM",(EC398/DU398-1)*100))</f>
        <v>10.416666666666675</v>
      </c>
      <c r="EE398" s="109">
        <v>5.3</v>
      </c>
      <c r="EF398" s="65">
        <f>IF(ISERROR(EE398/DW398),"NM",IF(OR(EE398/DW398&lt;0.5,EE398/DW398&gt;2),"NM",(EE398/DW398-1)*100))</f>
        <v>8.1632653061224367</v>
      </c>
      <c r="EG398" s="109">
        <v>5.3</v>
      </c>
      <c r="EH398" s="65">
        <f>IF(ISERROR(EG398/DY398),"NM",IF(OR(EG398/DY398&lt;0.5,EG398/DY398&gt;2),"NM",(EG398/DY398-1)*100))</f>
        <v>3.9215686274509887</v>
      </c>
      <c r="EI398" s="109">
        <v>4.8</v>
      </c>
      <c r="EJ398" s="65">
        <f>IF(ISERROR(EI398/EA398),"NM",IF(OR(EI398/EA398&lt;0.5,EI398/EA398&gt;2),"NM",(EI398/EA398-1)*100))</f>
        <v>-7.6923076923076987</v>
      </c>
      <c r="EK398" s="109">
        <v>5.2</v>
      </c>
      <c r="EL398" s="65">
        <f>IF(ISERROR(EK398/EC398),"NM",IF(OR(EK398/EC398&lt;0.5,EK398/EC398&gt;2),"NM",(EK398/EC398-1)*100))</f>
        <v>-1.8867924528301772</v>
      </c>
      <c r="EM398" s="109">
        <v>5.3</v>
      </c>
      <c r="EN398" s="65">
        <f>IF(ISERROR(EM398/EE398),"NM",IF(OR(EM398/EE398&lt;0.5,EM398/EE398&gt;2),"NM",(EM398/EE398-1)*100))</f>
        <v>0</v>
      </c>
      <c r="EO398" s="109">
        <v>5.3</v>
      </c>
      <c r="EP398" s="65">
        <f>IF(ISERROR(EO398/EG398),"NM",IF(OR(EO398/EG398&lt;0.5,EO398/EG398&gt;2),"NM",(EO398/EG398-1)*100))</f>
        <v>0</v>
      </c>
      <c r="EQ398" s="62"/>
      <c r="ER398" s="65" t="str">
        <f>IF(ISERROR(EQ398/EI398),"NM",IF(OR(EQ398/EI398&lt;0.5,EQ398/EI398&gt;2),"NM",(EQ398/EI398-1)*100))</f>
        <v>NM</v>
      </c>
      <c r="ES398" s="62"/>
      <c r="ET398" s="65" t="str">
        <f>IF(ISERROR(ES398/EK398),"NM",IF(OR(ES398/EK398&lt;0.5,ES398/EK398&gt;2),"NM",(ES398/EK398-1)*100))</f>
        <v>NM</v>
      </c>
      <c r="EU398" s="62"/>
      <c r="EV398" s="65" t="str">
        <f>IF(ISERROR(EU398/EM398),"NM",IF(OR(EU398/EM398&lt;0.5,EU398/EM398&gt;2),"NM",(EU398/EM398-1)*100))</f>
        <v>NM</v>
      </c>
      <c r="EW398" s="62"/>
      <c r="EX398" s="65" t="str">
        <f>IF(ISERROR(EW398/EO398),"NM",IF(OR(EW398/EO398&lt;0.5,EW398/EO398&gt;2),"NM",(EW398/EO398-1)*100))</f>
        <v>NM</v>
      </c>
      <c r="EY398" s="65"/>
      <c r="EZ398" s="326"/>
      <c r="FA398" s="80"/>
      <c r="FB398" s="62"/>
      <c r="FC398" s="96"/>
      <c r="FD398" s="62"/>
      <c r="FE398" s="65"/>
      <c r="FF398" s="62"/>
      <c r="FG398" s="65"/>
      <c r="FH398" s="62"/>
      <c r="FI398" s="65"/>
      <c r="FJ398" s="62"/>
      <c r="FK398" s="65"/>
      <c r="FL398" s="62"/>
      <c r="FM398" s="65"/>
      <c r="FN398" s="62"/>
      <c r="FO398" s="65"/>
      <c r="FP398" s="62"/>
      <c r="FQ398" s="65"/>
      <c r="FR398" s="111"/>
      <c r="FS398" s="65"/>
      <c r="FT398" s="111"/>
      <c r="FU398" s="65"/>
      <c r="FV398" s="111"/>
      <c r="FW398" s="65"/>
      <c r="FX398" s="111"/>
      <c r="FY398" s="65"/>
      <c r="FZ398" s="111"/>
      <c r="GA398" s="65"/>
      <c r="GB398" s="111"/>
      <c r="GC398" s="65"/>
      <c r="GD398" s="111"/>
      <c r="GE398" s="65"/>
      <c r="GF398" s="111"/>
      <c r="GG398" s="65"/>
      <c r="GH398" s="111"/>
      <c r="GI398" s="65"/>
      <c r="GJ398" s="111"/>
      <c r="GK398" s="65"/>
      <c r="GL398" s="111"/>
      <c r="GM398" s="65"/>
      <c r="GN398" s="111"/>
      <c r="GO398" s="65"/>
      <c r="GP398" s="111"/>
      <c r="GQ398" s="65"/>
      <c r="GR398" s="62"/>
      <c r="GS398" s="65"/>
      <c r="GT398" s="62"/>
      <c r="GU398" s="65"/>
      <c r="GV398" s="62"/>
      <c r="GW398" s="65"/>
      <c r="GX398" s="62"/>
      <c r="GY398" s="65"/>
      <c r="GZ398" s="67" t="str">
        <f t="shared" si="1348"/>
        <v/>
      </c>
      <c r="HA398" s="280"/>
      <c r="HB398" s="62"/>
      <c r="HC398"/>
      <c r="HD398"/>
      <c r="HE398"/>
      <c r="HF398"/>
      <c r="HG398"/>
      <c r="HH398"/>
    </row>
    <row r="399" spans="1:216" s="2" customFormat="1" ht="13.5" customHeight="1" x14ac:dyDescent="0.2">
      <c r="A399" s="4" t="s">
        <v>429</v>
      </c>
      <c r="B399" s="54" t="s">
        <v>86</v>
      </c>
      <c r="C399" s="57"/>
      <c r="D399" s="63"/>
      <c r="E399" s="57"/>
      <c r="F399" s="63"/>
      <c r="G399" s="57"/>
      <c r="H399" s="63"/>
      <c r="I399" s="57"/>
      <c r="J399" s="63"/>
      <c r="K399" s="57"/>
      <c r="L399" s="63"/>
      <c r="M399" s="57"/>
      <c r="N399" s="63"/>
      <c r="O399" s="57"/>
      <c r="P399" s="63"/>
      <c r="Q399" s="57"/>
      <c r="R399" s="63"/>
      <c r="S399" s="57">
        <f>S398/100*(17845+2514+5737+3221)</f>
        <v>322.48700000000002</v>
      </c>
      <c r="T399" s="63" t="str">
        <f>IF(ISERROR(S399/K399),"NM",IF(OR(S399/K399&lt;0.5,S399/K399&gt;2),"NM",(S399/K399-1)*100))</f>
        <v>NM</v>
      </c>
      <c r="U399" s="57">
        <f>U398/100*(19115+2767+6986+3728)</f>
        <v>358.55600000000004</v>
      </c>
      <c r="V399" s="63" t="str">
        <f>IF(ISERROR(U399/M399),"NM",IF(OR(U399/M399&lt;0.5,U399/M399&gt;2),"NM",(U399/M399-1)*100))</f>
        <v>NM</v>
      </c>
      <c r="W399" s="57">
        <f>W398/100*(19245+2704+7212+3626)</f>
        <v>622.95299999999997</v>
      </c>
      <c r="X399" s="63" t="str">
        <f>IF(ISERROR(W399/O399),"NM",IF(OR(W399/O399&lt;0.5,W399/O399&gt;2),"NM",(W399/O399-1)*100))</f>
        <v>NM</v>
      </c>
      <c r="Y399" s="57">
        <v>791</v>
      </c>
      <c r="Z399" s="63" t="str">
        <f>IF(ISERROR(Y399/Q399),"NM",IF(OR(Y399/Q399&lt;0.5,Y399/Q399&gt;2),"NM",(Y399/Q399-1)*100))</f>
        <v>NM</v>
      </c>
      <c r="AA399" s="57">
        <v>1405</v>
      </c>
      <c r="AB399" s="63" t="str">
        <f>IF(ISERROR(AA399/S399),"NM",IF(OR(AA399/S399&lt;0.5,AA399/S399&gt;2),"NM",(AA399/S399-1)*100))</f>
        <v>NM</v>
      </c>
      <c r="AC399" s="57">
        <v>1333</v>
      </c>
      <c r="AD399" s="63" t="str">
        <f>IF(ISERROR(AC399/U399),"NM",IF(OR(AC399/U399&lt;0.5,AC399/U399&gt;2),"NM",(AC399/U399-1)*100))</f>
        <v>NM</v>
      </c>
      <c r="AE399" s="57">
        <v>1275</v>
      </c>
      <c r="AF399" s="63" t="str">
        <f>IF(ISERROR(AE399/W399),"NM",IF(OR(AE399/W399&lt;0.5,AE399/W399&gt;2),"NM",(AE399/W399-1)*100))</f>
        <v>NM</v>
      </c>
      <c r="AG399" s="57">
        <v>1125</v>
      </c>
      <c r="AH399" s="63">
        <f>IF(ISERROR(AG399/Y399),"NM",IF(OR(AG399/Y399&lt;0.5,AG399/Y399&gt;2),"NM",(AG399/Y399-1)*100))</f>
        <v>42.22503160556257</v>
      </c>
      <c r="AI399" s="165">
        <v>1166</v>
      </c>
      <c r="AJ399" s="63">
        <f>IF(ISERROR(AI399/AA399),"NM",IF(OR(AI399/AA399&lt;0.5,AI399/AA399&gt;2),"NM",(AI399/AA399-1)*100))</f>
        <v>-17.010676156583628</v>
      </c>
      <c r="AK399" s="57">
        <v>1075</v>
      </c>
      <c r="AL399" s="63">
        <f>IF(ISERROR(AK399/AC399),"NM",IF(OR(AK399/AC399&lt;0.5,AK399/AC399&gt;2),"NM",(AK399/AC399-1)*100))</f>
        <v>-19.354838709677423</v>
      </c>
      <c r="AM399" s="57">
        <v>800</v>
      </c>
      <c r="AN399" s="63">
        <f>IF(ISERROR(AM399/AE399),"NM",IF(OR(AM399/AE399&lt;0.5,AM399/AE399&gt;2),"NM",(AM399/AE399-1)*100))</f>
        <v>-37.254901960784316</v>
      </c>
      <c r="AO399" s="59">
        <v>807</v>
      </c>
      <c r="AP399" s="63">
        <f>IF(ISERROR(AO399/AG399),"NM",IF(OR(AO399/AG399&lt;0.5,AO399/AG399&gt;2),"NM",(AO399/AG399-1)*100))</f>
        <v>-28.266666666666662</v>
      </c>
      <c r="AQ399" s="59">
        <v>778</v>
      </c>
      <c r="AR399" s="63">
        <f>IF(ISERROR(AQ399/AI399),"NM",IF(OR(AQ399/AI399&lt;0.5,AQ399/AI399&gt;2),"NM",(AQ399/AI399-1)*100))</f>
        <v>-33.276157804459693</v>
      </c>
      <c r="AS399" s="59">
        <v>711</v>
      </c>
      <c r="AT399" s="63">
        <f>IF(ISERROR(AS399/AK399),"NM",IF(OR(AS399/AK399&lt;0.5,AS399/AK399&gt;2),"NM",(AS399/AK399-1)*100))</f>
        <v>-33.860465116279073</v>
      </c>
      <c r="AU399" s="59">
        <v>898</v>
      </c>
      <c r="AV399" s="63">
        <f>IF(ISERROR(AU399/AM399),"NM",IF(OR(AU399/AM399&lt;0.5,AU399/AM399&gt;2),"NM",(AU399/AM399-1)*100))</f>
        <v>12.250000000000005</v>
      </c>
      <c r="AW399" s="59">
        <v>1055</v>
      </c>
      <c r="AX399" s="63">
        <f>IF(ISERROR(AW399/AO399),"NM",IF(OR(AW399/AO399&lt;0.5,AW399/AO399&gt;2),"NM",(AW399/AO399-1)*100))</f>
        <v>30.731102850061951</v>
      </c>
      <c r="AY399" s="59">
        <v>1059</v>
      </c>
      <c r="AZ399" s="65">
        <f>IF(ISERROR(AY399/AQ399),"NM",IF(OR(AY399/AQ399&lt;0.5,AY399/AQ399&gt;2),"NM",(AY399/AQ399-1)*100))</f>
        <v>36.118251928020563</v>
      </c>
      <c r="BA399" s="59">
        <v>1042</v>
      </c>
      <c r="BB399" s="65">
        <f>IF(ISERROR(BA399/AS399),"NM",IF(OR(BA399/AS399&lt;0.5,BA399/AS399&gt;2),"NM",(BA399/AS399-1)*100))</f>
        <v>46.554149085794648</v>
      </c>
      <c r="BC399" s="59">
        <v>1055</v>
      </c>
      <c r="BD399" s="65">
        <f>IF(ISERROR(BC399/AU399),"NM",IF(OR(BC399/AU399&lt;0.5,BC399/AU399&gt;2),"NM",(BC399/AU399-1)*100))</f>
        <v>17.483296213808465</v>
      </c>
      <c r="BE399" s="59">
        <v>1275</v>
      </c>
      <c r="BF399" s="65">
        <f>IF(ISERROR(BE399/AW399),"NM",IF(OR(BE399/AW399&lt;0.5,BE399/AW399&gt;2),"NM",(BE399/AW399-1)*100))</f>
        <v>20.853080568720372</v>
      </c>
      <c r="BG399" s="59">
        <v>1254</v>
      </c>
      <c r="BH399" s="65">
        <f>IF(ISERROR(BG399/AY399),"NM",IF(OR(BG399/AY399&lt;0.5,BG399/AY399&gt;2),"NM",(BG399/AY399-1)*100))</f>
        <v>18.41359773371105</v>
      </c>
      <c r="BI399" s="59">
        <v>964</v>
      </c>
      <c r="BJ399" s="65">
        <f>IF(ISERROR(BI399/BA399),"NM",IF(OR(BI399/BA399&lt;0.5,BI399/BA399&gt;2),"NM",(BI399/BA399-1)*100))</f>
        <v>-7.485604606525909</v>
      </c>
      <c r="BK399" s="59">
        <v>1021</v>
      </c>
      <c r="BL399" s="65">
        <f>IF(ISERROR(BK399/BC399),"NM",IF(OR(BK399/BC399&lt;0.5,BK399/BC399&gt;2),"NM",(BK399/BC399-1)*100))</f>
        <v>-3.2227488151658767</v>
      </c>
      <c r="BM399" s="59">
        <v>1032</v>
      </c>
      <c r="BN399" s="65">
        <f>IF(ISERROR(BM399/BE399),"NM",IF(OR(BM399/BE399&lt;0.5,BM399/BE399&gt;2),"NM",(BM399/BE399-1)*100))</f>
        <v>-19.058823529411761</v>
      </c>
      <c r="BO399" s="59">
        <f>0.019*(33290+19723)</f>
        <v>1007.247</v>
      </c>
      <c r="BP399" s="65">
        <f>IF(ISERROR(BO399/BG399),"NM",IF(OR(BO399/BG399&lt;0.5,BO399/BG399&gt;2),"NM",(BO399/BG399-1)*100))</f>
        <v>-19.677272727272733</v>
      </c>
      <c r="BQ399" s="59">
        <v>1142</v>
      </c>
      <c r="BR399" s="65">
        <f>IF(ISERROR(BQ399/BI399),"NM",IF(OR(BQ399/BI399&lt;0.5,BQ399/BI399&gt;2),"NM",(BQ399/BI399-1)*100))</f>
        <v>18.464730290456433</v>
      </c>
      <c r="BS399" s="59">
        <f>0.016*61702</f>
        <v>987.23199999999997</v>
      </c>
      <c r="BT399" s="65">
        <f>IF(ISERROR(BS399/BK399),"NM",IF(OR(BS399/BK399&lt;0.5,BS399/BK399&gt;2),"NM",(BS399/BK399-1)*100))</f>
        <v>-3.3073457394711125</v>
      </c>
      <c r="BU399" s="59">
        <v>1274</v>
      </c>
      <c r="BV399" s="65">
        <f>IF(ISERROR(BU399/BM399),"NM",IF(OR(BU399/BM399&lt;0.5,BU399/BM399&gt;2),"NM",(BU399/BM399-1)*100))</f>
        <v>23.449612403100772</v>
      </c>
      <c r="BW399" s="59">
        <v>3283</v>
      </c>
      <c r="BX399" s="65" t="str">
        <f>IF(ISERROR(BW399/BO399),"NM",IF(OR(BW399/BO399&lt;0.5,BW399/BO399&gt;2),"NM",(BW399/BO399-1)*100))</f>
        <v>NM</v>
      </c>
      <c r="BY399" s="59">
        <v>4353</v>
      </c>
      <c r="BZ399" s="65" t="str">
        <f>IF(ISERROR(BY399/BQ399),"NM",IF(OR(BY399/BQ399&lt;0.5,BY399/BQ399&gt;2),"NM",(BY399/BQ399-1)*100))</f>
        <v>NM</v>
      </c>
      <c r="CA399" s="59">
        <v>5085</v>
      </c>
      <c r="CB399" s="65" t="str">
        <f>IF(ISERROR(CA399/BS399),"NM",IF(OR(CA399/BS399&lt;0.5,CA399/BS399&gt;2),"NM",(CA399/BS399-1)*100))</f>
        <v>NM</v>
      </c>
      <c r="CC399" s="59">
        <v>4950</v>
      </c>
      <c r="CD399" s="65" t="str">
        <f>IF(ISERROR(CC399/BU399),"NM",IF(OR(CC399/BU399&lt;0.5,CC399/BU399&gt;2),"NM",(CC399/BU399-1)*100))</f>
        <v>NM</v>
      </c>
      <c r="CE399" s="59">
        <v>4297</v>
      </c>
      <c r="CF399" s="65">
        <f>IF(ISERROR(CE399/BW399),"NM",IF(OR(CE399/BW399&lt;0.5,CE399/BW399&gt;2),"NM",(CE399/BW399-1)*100))</f>
        <v>30.886384404508082</v>
      </c>
      <c r="CG399" s="59">
        <v>5047</v>
      </c>
      <c r="CH399" s="65">
        <f>IF(ISERROR(CG399/BY399),"NM",IF(OR(CG399/BY399&lt;0.5,CG399/BY399&gt;2),"NM",(CG399/BY399-1)*100))</f>
        <v>15.943027796921672</v>
      </c>
      <c r="CI399" s="59">
        <f>82212*CI398/100</f>
        <v>5508.2040000000006</v>
      </c>
      <c r="CJ399" s="65">
        <f>IF(ISERROR(CI399/CA399),"NM",IF(OR(CI399/CA399&lt;0.5,CI399/CA399&gt;2),"NM",(CI399/CA399-1)*100))</f>
        <v>8.3225958702064951</v>
      </c>
      <c r="CK399" s="59">
        <f>86013*CK398/100</f>
        <v>5332.8059999999996</v>
      </c>
      <c r="CL399" s="65">
        <f>IF(ISERROR(CK399/CC399),"NM",IF(OR(CK399/CC399&lt;0.5,CK399/CC399&gt;2),"NM",(CK399/CC399-1)*100))</f>
        <v>7.7334545454545323</v>
      </c>
      <c r="CM399" s="59">
        <v>5891</v>
      </c>
      <c r="CN399" s="65">
        <f>IF(ISERROR(CM399/CE399),"NM",IF(OR(CM399/CE399&lt;0.5,CM399/CE399&gt;2),"NM",(CM399/CE399-1)*100))</f>
        <v>37.095648126599954</v>
      </c>
      <c r="CO399" s="59"/>
      <c r="CP399" s="65" t="str">
        <f>IF(ISERROR(CO399/CG399),"NM",IF(OR(CO399/CG399&lt;0.5,CO399/CG399&gt;2),"NM",(CO399/CG399-1)*100))</f>
        <v>NM</v>
      </c>
      <c r="CQ399" s="59"/>
      <c r="CR399" s="65" t="str">
        <f>IF(ISERROR(CQ399/CI399),"NM",IF(OR(CQ399/CI399&lt;0.5,CQ399/CI399&gt;2),"NM",(CQ399/CI399-1)*100))</f>
        <v>NM</v>
      </c>
      <c r="CS399" s="59">
        <v>5670</v>
      </c>
      <c r="CT399" s="65">
        <f>IF(ISERROR(CS399/CK399),"NM",IF(OR(CS399/CK399&lt;0.5,CS399/CK399&gt;2),"NM",(CS399/CK399-1)*100))</f>
        <v>6.3230126878795145</v>
      </c>
      <c r="CU399" s="59">
        <v>5213</v>
      </c>
      <c r="CV399" s="65">
        <f>IF(ISERROR(CU399/CM399),"NM",IF(OR(CU399/CM399&lt;0.5,CU399/CM399&gt;2),"NM",(CU399/CM399-1)*100))</f>
        <v>-11.50908164997454</v>
      </c>
      <c r="CW399" s="59">
        <v>5937</v>
      </c>
      <c r="CX399" s="67" t="str">
        <f>IF(ISERROR(CW399/CO399),"NM",IF(OR(CW399/CO399&lt;0.5,CW399/CO399&gt;2),"NM",(CW399/CO399-1)*100))</f>
        <v>NM</v>
      </c>
      <c r="CY399" s="59">
        <v>6549</v>
      </c>
      <c r="CZ399" s="67" t="str">
        <f>IF(ISERROR(CY399/CQ399),"NM",IF(OR(CY399/CQ399&lt;0.5,CY399/CQ399&gt;2),"NM",(CY399/CQ399-1)*100))</f>
        <v>NM</v>
      </c>
      <c r="DA399" s="59">
        <v>4869</v>
      </c>
      <c r="DB399" s="67">
        <f>IF(ISERROR(DA399/CS399),"NM",IF(OR(DA399/CS399&lt;0.5,DA399/CS399&gt;2),"NM",(DA399/CS399-1)*100))</f>
        <v>-14.126984126984132</v>
      </c>
      <c r="DC399" s="59">
        <v>4179</v>
      </c>
      <c r="DD399" s="67">
        <f>IF(ISERROR(DC399/CU399),"NM",IF(OR(DC399/CU399&lt;0.5,DC399/CU399&gt;2),"NM",(DC399/CU399-1)*100))</f>
        <v>-19.835027815077687</v>
      </c>
      <c r="DE399" s="59">
        <v>4100</v>
      </c>
      <c r="DF399" s="65">
        <f>IF(ISERROR(DE399/CW399),"NM",IF(OR(DE399/CW399&lt;0.5,DE399/CW399&gt;2),"NM",(DE399/CW399-1)*100))</f>
        <v>-30.941552972881926</v>
      </c>
      <c r="DG399" s="59">
        <v>4145</v>
      </c>
      <c r="DH399" s="65">
        <f>IF(ISERROR(DG399/CY399),"NM",IF(OR(DG399/CY399&lt;0.5,DG399/CY399&gt;2),"NM",(DG399/CY399-1)*100))</f>
        <v>-36.70789433501298</v>
      </c>
      <c r="DI399" s="59">
        <v>3813</v>
      </c>
      <c r="DJ399" s="65">
        <f>IF(ISERROR(DI399/DA399),"NM",IF(OR(DI399/DA399&lt;0.5,DI399/DA399&gt;2),"NM",(DI399/DA399-1)*100))</f>
        <v>-21.688231669747381</v>
      </c>
      <c r="DK399" s="59">
        <v>3822</v>
      </c>
      <c r="DL399" s="65">
        <f>IF(ISERROR(DK399/DC399),"NM",IF(OR(DK399/DC399&lt;0.5,DK399/DC399&gt;2),"NM",(DK399/DC399-1)*100))</f>
        <v>-8.5427135678392006</v>
      </c>
      <c r="DM399" s="59">
        <v>3896</v>
      </c>
      <c r="DN399" s="65">
        <f>IF(ISERROR(DM399/DE399),"NM",IF(OR(DM399/DE399&lt;0.5,DM399/DE399&gt;2),"NM",(DM399/DE399-1)*100))</f>
        <v>-4.9756097560975654</v>
      </c>
      <c r="DO399" s="59">
        <v>3737</v>
      </c>
      <c r="DP399" s="65">
        <f>IF(ISERROR(DO399/DG399),"NM",IF(OR(DO399/DG399&lt;0.5,DO399/DG399&gt;2),"NM",(DO399/DG399-1)*100))</f>
        <v>-9.8431845597104939</v>
      </c>
      <c r="DQ399" s="59">
        <v>3268</v>
      </c>
      <c r="DR399" s="65">
        <f>IF(ISERROR(DQ399/DI399),"NM",IF(OR(DQ399/DI399&lt;0.5,DQ399/DI399&gt;2),"NM",(DQ399/DI399-1)*100))</f>
        <v>-14.293207448203516</v>
      </c>
      <c r="DS399" s="59">
        <v>3233</v>
      </c>
      <c r="DT399" s="65">
        <f>IF(ISERROR(DS399/DK399),"NM",IF(OR(DS399/DK399&lt;0.5,DS399/DK399&gt;2),"NM",(DS399/DK399-1)*100))</f>
        <v>-15.410779696493982</v>
      </c>
      <c r="DU399" s="57">
        <v>2860</v>
      </c>
      <c r="DV399" s="65">
        <f>IF(ISERROR(DU399/DM399),"NM",IF(OR(DU399/DM399&lt;0.5,DU399/DM399&gt;2),"NM",(DU399/DM399-1)*100))</f>
        <v>-26.59137577002053</v>
      </c>
      <c r="DW399" s="57">
        <v>2857</v>
      </c>
      <c r="DX399" s="65">
        <f>IF(ISERROR(DW399/DO399),"NM",IF(OR(DW399/DO399&lt;0.5,DW399/DO399&gt;2),"NM",(DW399/DO399-1)*100))</f>
        <v>-23.548300776023545</v>
      </c>
      <c r="DY399" s="59">
        <v>2937</v>
      </c>
      <c r="DZ399" s="65">
        <f>IF(ISERROR(DY399/DQ399),"NM",IF(OR(DY399/DQ399&lt;0.5,DY399/DQ399&gt;2),"NM",(DY399/DQ399-1)*100))</f>
        <v>-10.128518971848221</v>
      </c>
      <c r="EA399" s="59">
        <v>3080</v>
      </c>
      <c r="EB399" s="65">
        <f>IF(ISERROR(EA399/DS399),"NM",IF(OR(EA399/DS399&lt;0.5,EA399/DS399&gt;2),"NM",(EA399/DS399-1)*100))</f>
        <v>-4.7324466439839119</v>
      </c>
      <c r="EC399" s="59">
        <v>3232</v>
      </c>
      <c r="ED399" s="65">
        <f>IF(ISERROR(EC399/DU399),"NM",IF(OR(EC399/DU399&lt;0.5,EC399/DU399&gt;2),"NM",(EC399/DU399-1)*100))</f>
        <v>13.006993006993017</v>
      </c>
      <c r="EE399" s="59">
        <v>3688</v>
      </c>
      <c r="EF399" s="65">
        <f>IF(ISERROR(EE399/DW399),"NM",IF(OR(EE399/DW399&lt;0.5,EE399/DW399&gt;2),"NM",(EE399/DW399-1)*100))</f>
        <v>29.086454322716126</v>
      </c>
      <c r="EG399" s="59">
        <v>2859</v>
      </c>
      <c r="EH399" s="65">
        <f>IF(ISERROR(EG399/DY399),"NM",IF(OR(EG399/DY399&lt;0.5,EG399/DY399&gt;2),"NM",(EG399/DY399-1)*100))</f>
        <v>-2.6557711950970342</v>
      </c>
      <c r="EI399" s="59">
        <v>2622</v>
      </c>
      <c r="EJ399" s="65">
        <f>IF(ISERROR(EI399/EA399),"NM",IF(OR(EI399/EA399&lt;0.5,EI399/EA399&gt;2),"NM",(EI399/EA399-1)*100))</f>
        <v>-14.870129870129867</v>
      </c>
      <c r="EK399" s="59"/>
      <c r="EL399" s="65" t="str">
        <f>IF(ISERROR(EK399/EC399),"NM",IF(OR(EK399/EC399&lt;0.5,EK399/EC399&gt;2),"NM",(EK399/EC399-1)*100))</f>
        <v>NM</v>
      </c>
      <c r="EM399" s="59"/>
      <c r="EN399" s="65" t="str">
        <f>IF(ISERROR(EM399/EE399),"NM",IF(OR(EM399/EE399&lt;0.5,EM399/EE399&gt;2),"NM",(EM399/EE399-1)*100))</f>
        <v>NM</v>
      </c>
      <c r="EO399" s="59"/>
      <c r="EP399" s="65" t="str">
        <f>IF(ISERROR(EO399/EG399),"NM",IF(OR(EO399/EG399&lt;0.5,EO399/EG399&gt;2),"NM",(EO399/EG399-1)*100))</f>
        <v>NM</v>
      </c>
      <c r="EQ399" s="57"/>
      <c r="ER399" s="65" t="str">
        <f>IF(ISERROR(EQ399/EI399),"NM",IF(OR(EQ399/EI399&lt;0.5,EQ399/EI399&gt;2),"NM",(EQ399/EI399-1)*100))</f>
        <v>NM</v>
      </c>
      <c r="ES399" s="57"/>
      <c r="ET399" s="65" t="str">
        <f>IF(ISERROR(ES399/EK399),"NM",IF(OR(ES399/EK399&lt;0.5,ES399/EK399&gt;2),"NM",(ES399/EK399-1)*100))</f>
        <v>NM</v>
      </c>
      <c r="EU399" s="57"/>
      <c r="EV399" s="65" t="str">
        <f>IF(ISERROR(EU399/EM399),"NM",IF(OR(EU399/EM399&lt;0.5,EU399/EM399&gt;2),"NM",(EU399/EM399-1)*100))</f>
        <v>NM</v>
      </c>
      <c r="EW399" s="57"/>
      <c r="EX399" s="65" t="str">
        <f>IF(ISERROR(EW399/EO399),"NM",IF(OR(EW399/EO399&lt;0.5,EW399/EO399&gt;2),"NM",(EW399/EO399-1)*100))</f>
        <v>NM</v>
      </c>
      <c r="EY399" s="65"/>
      <c r="EZ399" s="317"/>
      <c r="FA399" s="59"/>
      <c r="FB399" s="57"/>
      <c r="FC399" s="68"/>
      <c r="FD399" s="57"/>
      <c r="FE399" s="65"/>
      <c r="FF399" s="57"/>
      <c r="FG399" s="65"/>
      <c r="FH399" s="57"/>
      <c r="FI399" s="65"/>
      <c r="FJ399" s="57"/>
      <c r="FK399" s="65"/>
      <c r="FL399" s="57"/>
      <c r="FM399" s="65"/>
      <c r="FN399" s="57"/>
      <c r="FO399" s="65"/>
      <c r="FP399" s="57"/>
      <c r="FQ399" s="65"/>
      <c r="FR399" s="75"/>
      <c r="FS399" s="65"/>
      <c r="FT399" s="75"/>
      <c r="FU399" s="65"/>
      <c r="FV399" s="75"/>
      <c r="FW399" s="65"/>
      <c r="FX399" s="75"/>
      <c r="FY399" s="65"/>
      <c r="FZ399" s="75"/>
      <c r="GA399" s="65"/>
      <c r="GB399" s="75"/>
      <c r="GC399" s="65"/>
      <c r="GD399" s="75"/>
      <c r="GE399" s="65"/>
      <c r="GF399" s="75"/>
      <c r="GG399" s="65"/>
      <c r="GH399" s="75"/>
      <c r="GI399" s="65"/>
      <c r="GJ399" s="75"/>
      <c r="GK399" s="65"/>
      <c r="GL399" s="75"/>
      <c r="GM399" s="65"/>
      <c r="GN399" s="75"/>
      <c r="GO399" s="65"/>
      <c r="GP399" s="75"/>
      <c r="GQ399" s="65"/>
      <c r="GR399" s="57"/>
      <c r="GS399" s="65"/>
      <c r="GT399" s="57"/>
      <c r="GU399" s="65"/>
      <c r="GV399" s="57"/>
      <c r="GW399" s="65"/>
      <c r="GX399" s="57"/>
      <c r="GY399" s="65"/>
      <c r="GZ399" s="67" t="str">
        <f t="shared" si="1348"/>
        <v/>
      </c>
      <c r="HA399" s="280"/>
      <c r="HB399" s="57"/>
      <c r="HC399"/>
      <c r="HD399"/>
      <c r="HE399"/>
      <c r="HF399"/>
      <c r="HG399"/>
      <c r="HH399"/>
    </row>
    <row r="400" spans="1:216" s="2" customFormat="1" ht="13.5" customHeight="1" x14ac:dyDescent="0.2">
      <c r="A400" s="4" t="s">
        <v>430</v>
      </c>
      <c r="B400" s="54" t="s">
        <v>431</v>
      </c>
      <c r="C400" s="57"/>
      <c r="D400" s="63"/>
      <c r="E400" s="57"/>
      <c r="F400" s="63"/>
      <c r="G400" s="57"/>
      <c r="H400" s="63"/>
      <c r="I400" s="57"/>
      <c r="J400" s="63"/>
      <c r="K400" s="57"/>
      <c r="L400" s="63"/>
      <c r="M400" s="57"/>
      <c r="N400" s="63"/>
      <c r="O400" s="57"/>
      <c r="P400" s="63"/>
      <c r="Q400" s="57"/>
      <c r="R400" s="63"/>
      <c r="S400" s="111">
        <f>S399/S414*100</f>
        <v>8.9904376916643436</v>
      </c>
      <c r="T400" s="63" t="str">
        <f>IF(ISERROR(S400/K400),"NM",IF(OR(S400/K400&lt;0.5,S400/K400&gt;2),"NM",(S400/K400-1)*100))</f>
        <v>NM</v>
      </c>
      <c r="U400" s="111">
        <f>U399/U414*100</f>
        <v>9.5614933333333347</v>
      </c>
      <c r="V400" s="63" t="str">
        <f>IF(ISERROR(U400/M400),"NM",IF(OR(U400/M400&lt;0.5,U400/M400&gt;2),"NM",(U400/M400-1)*100))</f>
        <v>NM</v>
      </c>
      <c r="W400" s="111">
        <f>W399/W414*100</f>
        <v>16.001875160544564</v>
      </c>
      <c r="X400" s="63" t="str">
        <f>IF(ISERROR(W400/O400),"NM",IF(OR(W400/O400&lt;0.5,W400/O400&gt;2),"NM",(W400/O400-1)*100))</f>
        <v>NM</v>
      </c>
      <c r="Y400" s="111">
        <f>Y399/Y414*100</f>
        <v>19.884364002011061</v>
      </c>
      <c r="Z400" s="63" t="str">
        <f>IF(ISERROR(Y400/Q400),"NM",IF(OR(Y400/Q400&lt;0.5,Y400/Q400&gt;2),"NM",(Y400/Q400-1)*100))</f>
        <v>NM</v>
      </c>
      <c r="AA400" s="111">
        <f>AA399/AA414*100</f>
        <v>33.920811202317722</v>
      </c>
      <c r="AB400" s="63" t="str">
        <f>IF(ISERROR(AA400/S400),"NM",IF(OR(AA400/S400&lt;0.5,AA400/S400&gt;2),"NM",(AA400/S400-1)*100))</f>
        <v>NM</v>
      </c>
      <c r="AC400" s="111">
        <f>AC399/AC414*100</f>
        <v>30.985588098558807</v>
      </c>
      <c r="AD400" s="63" t="str">
        <f>IF(ISERROR(AC400/U400),"NM",IF(OR(AC400/U400&lt;0.5,AC400/U400&gt;2),"NM",(AC400/U400-1)*100))</f>
        <v>NM</v>
      </c>
      <c r="AE400" s="111">
        <f>AE399/AE414*100</f>
        <v>27.413459471081485</v>
      </c>
      <c r="AF400" s="63">
        <f>IF(ISERROR(AE400/W400),"NM",IF(OR(AE400/W400&lt;0.5,AE400/W400&gt;2),"NM",(AE400/W400-1)*100))</f>
        <v>71.314044110743893</v>
      </c>
      <c r="AG400" s="111">
        <f>AG399/AG414*100</f>
        <v>25.981524249422634</v>
      </c>
      <c r="AH400" s="63">
        <f>IF(ISERROR(AG400/Y400),"NM",IF(OR(AG400/Y400&lt;0.5,AG400/Y400&gt;2),"NM",(AG400/Y400-1)*100))</f>
        <v>30.663089082431405</v>
      </c>
      <c r="AI400" s="227">
        <f>AI399/AI414*100</f>
        <v>26.965772432932472</v>
      </c>
      <c r="AJ400" s="63">
        <f>IF(ISERROR(AI400/AA400),"NM",IF(OR(AI400/AA400&lt;0.5,AI400/AA400&gt;2),"NM",(AI400/AA400-1)*100))</f>
        <v>-20.503751304479511</v>
      </c>
      <c r="AK400" s="111">
        <f>AK399/AK414*100</f>
        <v>22.828626035251645</v>
      </c>
      <c r="AL400" s="63">
        <f>IF(ISERROR(AK400/AC400),"NM",IF(OR(AK400/AC400&lt;0.5,AK400/AC400&gt;2),"NM",(AK400/AC400-1)*100))</f>
        <v>-26.32501935209859</v>
      </c>
      <c r="AM400" s="111">
        <f>AM399/AM414*100</f>
        <v>16.410256410256409</v>
      </c>
      <c r="AN400" s="63">
        <f>IF(ISERROR(AM400/AE400),"NM",IF(OR(AM400/AE400&lt;0.5,AM400/AE400&gt;2),"NM",(AM400/AE400-1)*100))</f>
        <v>-40.13795877325289</v>
      </c>
      <c r="AO400" s="107">
        <f>AO399/AO414*100</f>
        <v>15.651667959658649</v>
      </c>
      <c r="AP400" s="63">
        <f>IF(ISERROR(AO400/AG400),"NM",IF(OR(AO400/AG400&lt;0.5,AO400/AG400&gt;2),"NM",(AO400/AG400-1)*100))</f>
        <v>-39.758469097491599</v>
      </c>
      <c r="AQ400" s="107">
        <f>AQ399/AQ414*100</f>
        <v>14.604843251360991</v>
      </c>
      <c r="AR400" s="63">
        <f>IF(ISERROR(AQ400/AI400),"NM",IF(OR(AQ400/AI400&lt;0.5,AQ400/AI400&gt;2),"NM",(AQ400/AI400-1)*100))</f>
        <v>-45.83932914332339</v>
      </c>
      <c r="AS400" s="107">
        <f>AS399/AS414*100</f>
        <v>12.878101793153416</v>
      </c>
      <c r="AT400" s="63">
        <f>IF(ISERROR(AS400/AK400),"NM",IF(OR(AS400/AK400&lt;0.5,AS400/AK400&gt;2),"NM",(AS400/AK400-1)*100))</f>
        <v>-43.587924331200526</v>
      </c>
      <c r="AU400" s="107">
        <f>AU399/AU414*100</f>
        <v>15.403087478559177</v>
      </c>
      <c r="AV400" s="63">
        <f>IF(ISERROR(AU400/AM400),"NM",IF(OR(AU400/AM400&lt;0.5,AU400/AM400&gt;2),"NM",(AU400/AM400-1)*100))</f>
        <v>-6.137435677530001</v>
      </c>
      <c r="AW400" s="107">
        <f>AW399/AW414*100</f>
        <v>17.554076539101498</v>
      </c>
      <c r="AX400" s="63">
        <f>IF(ISERROR(AW400/AO400),"NM",IF(OR(AW400/AO400&lt;0.5,AW400/AO400&gt;2),"NM",(AW400/AO400-1)*100))</f>
        <v>12.154669932598928</v>
      </c>
      <c r="AY400" s="107">
        <f>AY399/AY414*100</f>
        <v>16.871116775529714</v>
      </c>
      <c r="AZ400" s="65">
        <f>IF(ISERROR(AY400/AQ400),"NM",IF(OR(AY400/AQ400&lt;0.5,AY400/AQ400&gt;2),"NM",(AY400/AQ400-1)*100))</f>
        <v>15.517273860214376</v>
      </c>
      <c r="BA400" s="107">
        <f>BA399/BA414*100</f>
        <v>15.814235847624831</v>
      </c>
      <c r="BB400" s="65">
        <f>IF(ISERROR(BA400/AS400),"NM",IF(OR(BA400/AS400&lt;0.5,BA400/AS400&gt;2),"NM",(BA400/AS400-1)*100))</f>
        <v>22.799431947590264</v>
      </c>
      <c r="BC400" s="107">
        <f>BC399/BC414*100</f>
        <v>15.625</v>
      </c>
      <c r="BD400" s="65">
        <f>IF(ISERROR(BC400/AU400),"NM",IF(OR(BC400/AU400&lt;0.5,BC400/AU400&gt;2),"NM",(BC400/AU400-1)*100))</f>
        <v>1.4407015590200301</v>
      </c>
      <c r="BE400" s="107">
        <f>BE399/BE414*100</f>
        <v>18.502394427514147</v>
      </c>
      <c r="BF400" s="65">
        <f>IF(ISERROR(BE400/AW400),"NM",IF(OR(BE400/AW400&lt;0.5,BE400/AW400&gt;2),"NM",(BE400/AW400-1)*100))</f>
        <v>5.4022658856493155</v>
      </c>
      <c r="BG400" s="107">
        <f>BG399/BG414*100</f>
        <v>17.61730823264962</v>
      </c>
      <c r="BH400" s="65">
        <f>IF(ISERROR(BG400/AY400),"NM",IF(OR(BG400/AY400&lt;0.5,BG400/AY400&gt;2),"NM",(BG400/AY400-1)*100))</f>
        <v>4.4228930843641656</v>
      </c>
      <c r="BI400" s="107">
        <f>BI399/BI414*100</f>
        <v>13.185610723567228</v>
      </c>
      <c r="BJ400" s="65">
        <f>IF(ISERROR(BI400/BA400),"NM",IF(OR(BI400/BA400&lt;0.5,BI400/BA400&gt;2),"NM",(BI400/BA400-1)*100))</f>
        <v>-16.621891499439101</v>
      </c>
      <c r="BK400" s="107">
        <f>BK399/BK414*100</f>
        <v>13.266632016632016</v>
      </c>
      <c r="BL400" s="65">
        <f>IF(ISERROR(BK400/BC400),"NM",IF(OR(BK400/BC400&lt;0.5,BK400/BC400&gt;2),"NM",(BK400/BC400-1)*100))</f>
        <v>-15.0935550935551</v>
      </c>
      <c r="BM400" s="107">
        <f>BM399/BM414*100</f>
        <v>13.02865799772756</v>
      </c>
      <c r="BN400" s="65">
        <f>IF(ISERROR(BM400/BE400),"NM",IF(OR(BM400/BE400&lt;0.5,BM400/BE400&gt;2),"NM",(BM400/BE400-1)*100))</f>
        <v>-29.583935480517155</v>
      </c>
      <c r="BO400" s="107">
        <f>BO399/BO414*100</f>
        <v>12.751576148879604</v>
      </c>
      <c r="BP400" s="65">
        <f>IF(ISERROR(BO400/BG400),"NM",IF(OR(BO400/BG400&lt;0.5,BO400/BG400&gt;2),"NM",(BO400/BG400-1)*100))</f>
        <v>-27.619043837539859</v>
      </c>
      <c r="BQ400" s="107">
        <f>BQ399/BQ414*100</f>
        <v>14.076174041661533</v>
      </c>
      <c r="BR400" s="65">
        <f>IF(ISERROR(BQ400/BI400),"NM",IF(OR(BQ400/BI400&lt;0.5,BQ400/BI400&gt;2),"NM",(BQ400/BI400-1)*100))</f>
        <v>6.7540543761280825</v>
      </c>
      <c r="BS400" s="107">
        <f>BS399/BS414*100</f>
        <v>13.373503115686805</v>
      </c>
      <c r="BT400" s="65">
        <f>IF(ISERROR(BS400/BK400),"NM",IF(OR(BS400/BK400&lt;0.5,BS400/BK400&gt;2),"NM",(BS400/BK400-1)*100))</f>
        <v>0.805563152130917</v>
      </c>
      <c r="BU400" s="107">
        <f>BU399/BU414*100</f>
        <v>16.229299363057326</v>
      </c>
      <c r="BV400" s="65">
        <f>IF(ISERROR(BU400/BM400),"NM",IF(OR(BU400/BM400&lt;0.5,BU400/BM400&gt;2),"NM",(BU400/BM400-1)*100))</f>
        <v>24.566163037574682</v>
      </c>
      <c r="BW400" s="107">
        <f>BW399/BW414*100</f>
        <v>40.109957238851557</v>
      </c>
      <c r="BX400" s="65" t="str">
        <f>IF(ISERROR(BW400/BO400),"NM",IF(OR(BW400/BO400&lt;0.5,BW400/BO400&gt;2),"NM",(BW400/BO400-1)*100))</f>
        <v>NM</v>
      </c>
      <c r="BY400" s="107">
        <f>BY399/BY414*100</f>
        <v>51.35677206229353</v>
      </c>
      <c r="BZ400" s="65" t="str">
        <f>IF(ISERROR(BY400/BQ400),"NM",IF(OR(BY400/BQ400&lt;0.5,BY400/BQ400&gt;2),"NM",(BY400/BQ400-1)*100))</f>
        <v>NM</v>
      </c>
      <c r="CA400" s="107">
        <f>CA399/CA414*100</f>
        <v>56.537691794529685</v>
      </c>
      <c r="CB400" s="65" t="str">
        <f>IF(ISERROR(CA400/BS400),"NM",IF(OR(CA400/BS400&lt;0.5,CA400/BS400&gt;2),"NM",(CA400/BS400-1)*100))</f>
        <v>NM</v>
      </c>
      <c r="CC400" s="107">
        <f>CC399/CC414*100</f>
        <v>54.653858893673402</v>
      </c>
      <c r="CD400" s="65" t="str">
        <f>IF(ISERROR(CC400/BU400),"NM",IF(OR(CC400/BU400&lt;0.5,CC400/BU400&gt;2),"NM",(CC400/BU400-1)*100))</f>
        <v>NM</v>
      </c>
      <c r="CE400" s="107">
        <f>CE399/CE414*100</f>
        <v>49.134784920557593</v>
      </c>
      <c r="CF400" s="65">
        <f>IF(ISERROR(CE400/BW400),"NM",IF(OR(CE400/BW400&lt;0.5,CE400/BW400&gt;2),"NM",(CE400/BW400-1)*100))</f>
        <v>22.500217659081301</v>
      </c>
      <c r="CG400" s="107">
        <f>CG399/CG414*100</f>
        <v>53.600807003214868</v>
      </c>
      <c r="CH400" s="65">
        <f>IF(ISERROR(CG400/BY400),"NM",IF(OR(CG400/BY400&lt;0.5,CG400/BY400&gt;2),"NM",(CG400/BY400-1)*100))</f>
        <v>4.3695015298068629</v>
      </c>
      <c r="CI400" s="107">
        <f>CI399/CI414*100</f>
        <v>54.873806853210482</v>
      </c>
      <c r="CJ400" s="65">
        <f>IF(ISERROR(CI400/CA400),"NM",IF(OR(CI400/CA400&lt;0.5,CI400/CA400&gt;2),"NM",(CI400/CA400-1)*100))</f>
        <v>-2.9429658136135517</v>
      </c>
      <c r="CK400" s="107">
        <f>CK399/CK414*100</f>
        <v>50.904982817869417</v>
      </c>
      <c r="CL400" s="65">
        <f>IF(ISERROR(CK400/CC400),"NM",IF(OR(CK400/CC400&lt;0.5,CK400/CC400&gt;2),"NM",(CK400/CC400-1)*100))</f>
        <v>-6.8593071956680181</v>
      </c>
      <c r="CM400" s="107">
        <f>CM399/CM414*100</f>
        <v>55.939606874940651</v>
      </c>
      <c r="CN400" s="65">
        <f>IF(ISERROR(CM400/CE400),"NM",IF(OR(CM400/CE400&lt;0.5,CM400/CE400&gt;2),"NM",(CM400/CE400-1)*100))</f>
        <v>13.849296308888448</v>
      </c>
      <c r="CO400" s="107">
        <f>CO399/CO414*100</f>
        <v>0</v>
      </c>
      <c r="CP400" s="65" t="str">
        <f>IF(ISERROR(CO400/CG400),"NM",IF(OR(CO400/CG400&lt;0.5,CO400/CG400&gt;2),"NM",(CO400/CG400-1)*100))</f>
        <v>NM</v>
      </c>
      <c r="CQ400" s="107">
        <f>CQ399/CQ414*100</f>
        <v>0</v>
      </c>
      <c r="CR400" s="65" t="str">
        <f>IF(ISERROR(CQ400/CI400),"NM",IF(OR(CQ400/CI400&lt;0.5,CQ400/CI400&gt;2),"NM",(CQ400/CI400-1)*100))</f>
        <v>NM</v>
      </c>
      <c r="CS400" s="107">
        <f>CS399/CS414*100</f>
        <v>48.075292521621165</v>
      </c>
      <c r="CT400" s="65">
        <f>IF(ISERROR(CS400/CK400),"NM",IF(OR(CS400/CK400&lt;0.5,CS400/CK400&gt;2),"NM",(CS400/CK400-1)*100))</f>
        <v>-5.5587687876695107</v>
      </c>
      <c r="CU400" s="107">
        <f>CU399/CU414*100</f>
        <v>42.750533049040513</v>
      </c>
      <c r="CV400" s="65">
        <f>IF(ISERROR(CU400/CM400),"NM",IF(OR(CU400/CM400&lt;0.5,CU400/CM400&gt;2),"NM",(CU400/CM400-1)*100))</f>
        <v>-23.577344501876485</v>
      </c>
      <c r="CW400" s="107">
        <f>CW399/CW414*100</f>
        <v>46.729634002361273</v>
      </c>
      <c r="CX400" s="67" t="str">
        <f>IF(ISERROR(CW400/CO400),"NM",IF(OR(CW400/CO400&lt;0.5,CW400/CO400&gt;2),"NM",(CW400/CO400-1)*100))</f>
        <v>NM</v>
      </c>
      <c r="CY400" s="107">
        <f>CY399/CY414*100</f>
        <v>47.733236151603499</v>
      </c>
      <c r="CZ400" s="67" t="str">
        <f>IF(ISERROR(CY400/CQ400),"NM",IF(OR(CY400/CQ400&lt;0.5,CY400/CQ400&gt;2),"NM",(CY400/CQ400-1)*100))</f>
        <v>NM</v>
      </c>
      <c r="DA400" s="107">
        <f>DA399/DA414*100</f>
        <v>36.30060389174681</v>
      </c>
      <c r="DB400" s="67">
        <f>IF(ISERROR(DA400/CS400),"NM",IF(OR(DA400/CS400&lt;0.5,DA400/CS400&gt;2),"NM",(DA400/CS400-1)*100))</f>
        <v>-24.492183016003199</v>
      </c>
      <c r="DC400" s="107">
        <f>DC399/DC414*100</f>
        <v>30.81176730811767</v>
      </c>
      <c r="DD400" s="67">
        <f>IF(ISERROR(DC400/CU400),"NM",IF(OR(DC400/CU400&lt;0.5,DC400/CU400&gt;2),"NM",(DC400/CU400-1)*100))</f>
        <v>-27.926589189490336</v>
      </c>
      <c r="DE400" s="107">
        <f>DE399/DE414*100</f>
        <v>29.485796476087739</v>
      </c>
      <c r="DF400" s="65">
        <f>IF(ISERROR(DE400/CW400),"NM",IF(OR(DE400/CW400&lt;0.5,DE400/CW400&gt;2),"NM",(DE400/CW400-1)*100))</f>
        <v>-36.901289501651547</v>
      </c>
      <c r="DG400" s="107">
        <f>DG399/DG414*100</f>
        <v>28.540935068512013</v>
      </c>
      <c r="DH400" s="65">
        <f>IF(ISERROR(DG400/CY400),"NM",IF(OR(DG400/CY400&lt;0.5,DG400/CY400&gt;2),"NM",(DG400/CY400-1)*100))</f>
        <v>-40.207416530770381</v>
      </c>
      <c r="DI400" s="107">
        <f>DI399/DI414*100</f>
        <v>28.053266627427899</v>
      </c>
      <c r="DJ400" s="65">
        <f>IF(ISERROR(DI400/DA400),"NM",IF(OR(DI400/DA400&lt;0.5,DI400/DA400&gt;2),"NM",(DI400/DA400-1)*100))</f>
        <v>-22.7195594015834</v>
      </c>
      <c r="DK400" s="107">
        <f>DK399/DK414*100</f>
        <v>27.806475081847942</v>
      </c>
      <c r="DL400" s="65">
        <f>IF(ISERROR(DK400/DC400),"NM",IF(OR(DK400/DC400&lt;0.5,DK400/DC400&gt;2),"NM",(DK400/DC400-1)*100))</f>
        <v>-9.7537158327102969</v>
      </c>
      <c r="DM400" s="107">
        <f>DM399/DM414*100</f>
        <v>26.586597516036576</v>
      </c>
      <c r="DN400" s="65">
        <f>IF(ISERROR(DM400/DE400),"NM",IF(OR(DM400/DE400&lt;0.5,DM400/DE400&gt;2),"NM",(DM400/DE400-1)*100))</f>
        <v>-9.832527204758879</v>
      </c>
      <c r="DO400" s="107">
        <f>DO399/DO414*100</f>
        <v>25.829416643627319</v>
      </c>
      <c r="DP400" s="65">
        <f>IF(ISERROR(DO400/DG400),"NM",IF(OR(DO400/DG400&lt;0.5,DO400/DG400&gt;2),"NM",(DO400/DG400-1)*100))</f>
        <v>-9.5004540614235022</v>
      </c>
      <c r="DQ400" s="107">
        <f>DQ399/DQ414*100</f>
        <v>23.854014598540147</v>
      </c>
      <c r="DR400" s="65">
        <f>IF(ISERROR(DQ400/DI400),"NM",IF(OR(DQ400/DI400&lt;0.5,DQ400/DI400&gt;2),"NM",(DQ400/DI400-1)*100))</f>
        <v>-14.968852236203078</v>
      </c>
      <c r="DS400" s="107">
        <f>DS399/DS414*100</f>
        <v>23.704083877117093</v>
      </c>
      <c r="DT400" s="65">
        <f>IF(ISERROR(DS400/DK400),"NM",IF(OR(DS400/DK400&lt;0.5,DS400/DK400&gt;2),"NM",(DS400/DK400-1)*100))</f>
        <v>-14.753366590535199</v>
      </c>
      <c r="DU400" s="107">
        <f t="shared" ref="DU400:DW400" si="1590">DU399/DU414*100</f>
        <v>20.935509845545713</v>
      </c>
      <c r="DV400" s="65">
        <f>IF(ISERROR(DU400/DM400),"NM",IF(OR(DU400/DM400&lt;0.5,DU400/DM400&gt;2),"NM",(DU400/DM400-1)*100))</f>
        <v>-21.255400083001309</v>
      </c>
      <c r="DW400" s="107">
        <f t="shared" si="1590"/>
        <v>20.307058070936101</v>
      </c>
      <c r="DX400" s="65">
        <f>IF(ISERROR(DW400/DO400),"NM",IF(OR(DW400/DO400&lt;0.5,DW400/DO400&gt;2),"NM",(DW400/DO400-1)*100))</f>
        <v>-21.380113414422407</v>
      </c>
      <c r="DY400" s="107">
        <f t="shared" ref="DY400:EA400" si="1591">DY399/DY414*100</f>
        <v>19.914564686737187</v>
      </c>
      <c r="DZ400" s="65">
        <f>IF(ISERROR(DY400/DQ400),"NM",IF(OR(DY400/DQ400&lt;0.5,DY400/DQ400&gt;2),"NM",(DY400/DQ400-1)*100))</f>
        <v>-16.514829801621957</v>
      </c>
      <c r="EA400" s="107">
        <f t="shared" si="1591"/>
        <v>18.027509511267191</v>
      </c>
      <c r="EB400" s="65">
        <f>IF(ISERROR(EA400/DS400),"NM",IF(OR(EA400/DS400&lt;0.5,EA400/DS400&gt;2),"NM",(EA400/DS400-1)*100))</f>
        <v>-23.947664019742287</v>
      </c>
      <c r="EC400" s="107">
        <f t="shared" ref="EC400:EE400" si="1592">EC399/EC414*100</f>
        <v>20.039682539682541</v>
      </c>
      <c r="ED400" s="65">
        <f>IF(ISERROR(EC400/DU400),"NM",IF(OR(EC400/DU400&lt;0.5,EC400/DU400&gt;2),"NM",(EC400/DU400-1)*100))</f>
        <v>-4.2789849039848953</v>
      </c>
      <c r="EE400" s="107">
        <f t="shared" si="1592"/>
        <v>22.105010788779669</v>
      </c>
      <c r="EF400" s="65">
        <f>IF(ISERROR(EE400/DW400),"NM",IF(OR(EE400/DW400&lt;0.5,EE400/DW400&gt;2),"NM",(EE400/DW400-1)*100))</f>
        <v>8.853831567147763</v>
      </c>
      <c r="EG400" s="107">
        <f t="shared" ref="EG400:EI400" si="1593">EG399/EG414*100</f>
        <v>16.015012323549183</v>
      </c>
      <c r="EH400" s="65">
        <f>IF(ISERROR(EG400/DY400),"NM",IF(OR(EG400/DY400&lt;0.5,EG400/DY400&gt;2),"NM",(EG400/DY400-1)*100))</f>
        <v>-19.581409006570205</v>
      </c>
      <c r="EI400" s="107">
        <f t="shared" si="1593"/>
        <v>14.806866952789699</v>
      </c>
      <c r="EJ400" s="65">
        <f>IF(ISERROR(EI400/EA400),"NM",IF(OR(EI400/EA400&lt;0.5,EI400/EA400&gt;2),"NM",(EI400/EA400-1)*100))</f>
        <v>-17.865155231035047</v>
      </c>
      <c r="EK400" s="107"/>
      <c r="EL400" s="65" t="str">
        <f>IF(ISERROR(EK400/EC400),"NM",IF(OR(EK400/EC400&lt;0.5,EK400/EC400&gt;2),"NM",(EK400/EC400-1)*100))</f>
        <v>NM</v>
      </c>
      <c r="EM400" s="107"/>
      <c r="EN400" s="65" t="str">
        <f>IF(ISERROR(EM400/EE400),"NM",IF(OR(EM400/EE400&lt;0.5,EM400/EE400&gt;2),"NM",(EM400/EE400-1)*100))</f>
        <v>NM</v>
      </c>
      <c r="EO400" s="107"/>
      <c r="EP400" s="65" t="str">
        <f>IF(ISERROR(EO400/EG400),"NM",IF(OR(EO400/EG400&lt;0.5,EO400/EG400&gt;2),"NM",(EO400/EG400-1)*100))</f>
        <v>NM</v>
      </c>
      <c r="EQ400" s="107"/>
      <c r="ER400" s="65" t="str">
        <f>IF(ISERROR(EQ400/EI400),"NM",IF(OR(EQ400/EI400&lt;0.5,EQ400/EI400&gt;2),"NM",(EQ400/EI400-1)*100))</f>
        <v>NM</v>
      </c>
      <c r="ES400" s="107"/>
      <c r="ET400" s="65" t="str">
        <f>IF(ISERROR(ES400/EK400),"NM",IF(OR(ES400/EK400&lt;0.5,ES400/EK400&gt;2),"NM",(ES400/EK400-1)*100))</f>
        <v>NM</v>
      </c>
      <c r="EU400" s="107"/>
      <c r="EV400" s="65" t="str">
        <f>IF(ISERROR(EU400/EM400),"NM",IF(OR(EU400/EM400&lt;0.5,EU400/EM400&gt;2),"NM",(EU400/EM400-1)*100))</f>
        <v>NM</v>
      </c>
      <c r="EW400" s="107"/>
      <c r="EX400" s="65" t="str">
        <f>IF(ISERROR(EW400/EO400),"NM",IF(OR(EW400/EO400&lt;0.5,EW400/EO400&gt;2),"NM",(EW400/EO400-1)*100))</f>
        <v>NM</v>
      </c>
      <c r="EY400" s="65"/>
      <c r="EZ400" s="317"/>
      <c r="FA400" s="59"/>
      <c r="FB400" s="57"/>
      <c r="FC400" s="68"/>
      <c r="FD400" s="57"/>
      <c r="FE400" s="65"/>
      <c r="FF400" s="57"/>
      <c r="FG400" s="65"/>
      <c r="FH400" s="57"/>
      <c r="FI400" s="65"/>
      <c r="FJ400" s="57"/>
      <c r="FK400" s="65"/>
      <c r="FL400" s="57"/>
      <c r="FM400" s="65"/>
      <c r="FN400" s="57"/>
      <c r="FO400" s="65"/>
      <c r="FP400" s="57"/>
      <c r="FQ400" s="65"/>
      <c r="FR400" s="75"/>
      <c r="FS400" s="65"/>
      <c r="FT400" s="75"/>
      <c r="FU400" s="65"/>
      <c r="FV400" s="75"/>
      <c r="FW400" s="65"/>
      <c r="FX400" s="75"/>
      <c r="FY400" s="65"/>
      <c r="FZ400" s="75"/>
      <c r="GA400" s="65"/>
      <c r="GB400" s="75"/>
      <c r="GC400" s="65"/>
      <c r="GD400" s="75"/>
      <c r="GE400" s="65"/>
      <c r="GF400" s="75"/>
      <c r="GG400" s="65"/>
      <c r="GH400" s="75"/>
      <c r="GI400" s="65"/>
      <c r="GJ400" s="75"/>
      <c r="GK400" s="65"/>
      <c r="GL400" s="75"/>
      <c r="GM400" s="65"/>
      <c r="GN400" s="75"/>
      <c r="GO400" s="65"/>
      <c r="GP400" s="75"/>
      <c r="GQ400" s="65"/>
      <c r="GR400" s="57"/>
      <c r="GS400" s="65"/>
      <c r="GT400" s="57"/>
      <c r="GU400" s="65"/>
      <c r="GV400" s="57"/>
      <c r="GW400" s="65"/>
      <c r="GX400" s="57"/>
      <c r="GY400" s="65"/>
      <c r="GZ400" s="67" t="str">
        <f t="shared" si="1348"/>
        <v/>
      </c>
      <c r="HA400" s="280"/>
      <c r="HB400" s="57"/>
      <c r="HC400"/>
      <c r="HD400"/>
      <c r="HE400"/>
      <c r="HF400"/>
      <c r="HG400"/>
      <c r="HH400"/>
    </row>
    <row r="401" spans="1:216" s="2" customFormat="1" ht="13.5" customHeight="1" x14ac:dyDescent="0.2">
      <c r="A401" s="4"/>
      <c r="B401" s="54"/>
      <c r="C401" s="57"/>
      <c r="D401" s="63"/>
      <c r="E401" s="57"/>
      <c r="F401" s="63"/>
      <c r="G401" s="57"/>
      <c r="H401" s="63"/>
      <c r="I401" s="57"/>
      <c r="J401" s="63"/>
      <c r="K401" s="57"/>
      <c r="L401" s="63"/>
      <c r="M401" s="57"/>
      <c r="N401" s="63"/>
      <c r="O401" s="57"/>
      <c r="P401" s="63"/>
      <c r="Q401" s="57"/>
      <c r="R401" s="63"/>
      <c r="S401" s="62"/>
      <c r="T401" s="63"/>
      <c r="U401" s="62"/>
      <c r="V401" s="63"/>
      <c r="W401" s="62"/>
      <c r="X401" s="63"/>
      <c r="Y401" s="62"/>
      <c r="Z401" s="63"/>
      <c r="AA401" s="62"/>
      <c r="AB401" s="63"/>
      <c r="AC401" s="62"/>
      <c r="AD401" s="63"/>
      <c r="AE401" s="111"/>
      <c r="AF401" s="63"/>
      <c r="AG401" s="62"/>
      <c r="AH401" s="63"/>
      <c r="AI401" s="98"/>
      <c r="AJ401" s="63"/>
      <c r="AK401" s="62"/>
      <c r="AL401" s="63"/>
      <c r="AM401" s="111"/>
      <c r="AN401" s="63"/>
      <c r="AO401" s="107"/>
      <c r="AP401" s="63"/>
      <c r="AQ401" s="107"/>
      <c r="AR401" s="63"/>
      <c r="AS401" s="107"/>
      <c r="AT401" s="63"/>
      <c r="AU401" s="107"/>
      <c r="AV401" s="63"/>
      <c r="AW401" s="107"/>
      <c r="AX401" s="63"/>
      <c r="AY401" s="107"/>
      <c r="AZ401" s="65"/>
      <c r="BA401" s="107"/>
      <c r="BB401" s="65"/>
      <c r="BC401" s="107"/>
      <c r="BD401" s="65"/>
      <c r="BE401" s="107"/>
      <c r="BF401" s="65"/>
      <c r="BG401" s="107"/>
      <c r="BH401" s="65"/>
      <c r="BI401" s="107"/>
      <c r="BJ401" s="65"/>
      <c r="BK401" s="107"/>
      <c r="BL401" s="65"/>
      <c r="BM401" s="107"/>
      <c r="BN401" s="65"/>
      <c r="BO401" s="107"/>
      <c r="BP401" s="65"/>
      <c r="BQ401" s="107"/>
      <c r="BR401" s="65"/>
      <c r="BS401" s="107"/>
      <c r="BT401" s="65"/>
      <c r="BU401" s="107"/>
      <c r="BV401" s="65"/>
      <c r="BW401" s="107"/>
      <c r="BX401" s="65"/>
      <c r="BY401" s="107"/>
      <c r="BZ401" s="65"/>
      <c r="CA401" s="107"/>
      <c r="CB401" s="65"/>
      <c r="CC401" s="107"/>
      <c r="CD401" s="65"/>
      <c r="CE401" s="107"/>
      <c r="CF401" s="65"/>
      <c r="CG401" s="107"/>
      <c r="CH401" s="65"/>
      <c r="CI401" s="107"/>
      <c r="CJ401" s="65"/>
      <c r="CK401" s="107"/>
      <c r="CL401" s="65"/>
      <c r="CM401" s="107"/>
      <c r="CN401" s="65"/>
      <c r="CO401" s="107"/>
      <c r="CP401" s="65"/>
      <c r="CQ401" s="107"/>
      <c r="CR401" s="65"/>
      <c r="CS401" s="107"/>
      <c r="CT401" s="65"/>
      <c r="CU401" s="107"/>
      <c r="CV401" s="65"/>
      <c r="CW401" s="107"/>
      <c r="CX401" s="67"/>
      <c r="CY401" s="107"/>
      <c r="CZ401" s="67"/>
      <c r="DA401" s="107"/>
      <c r="DB401" s="67"/>
      <c r="DC401" s="107"/>
      <c r="DD401" s="67"/>
      <c r="DE401" s="107"/>
      <c r="DF401" s="65"/>
      <c r="DG401" s="107"/>
      <c r="DH401" s="65"/>
      <c r="DI401" s="107"/>
      <c r="DJ401" s="65"/>
      <c r="DK401" s="107"/>
      <c r="DL401" s="65"/>
      <c r="DM401" s="107"/>
      <c r="DN401" s="65"/>
      <c r="DO401" s="107"/>
      <c r="DP401" s="65"/>
      <c r="DQ401" s="107"/>
      <c r="DR401" s="65"/>
      <c r="DS401" s="107"/>
      <c r="DT401" s="65"/>
      <c r="DU401" s="57"/>
      <c r="DV401" s="65"/>
      <c r="DW401" s="57"/>
      <c r="DX401" s="65"/>
      <c r="DY401" s="57"/>
      <c r="DZ401" s="65"/>
      <c r="EA401" s="57"/>
      <c r="EB401" s="65"/>
      <c r="EC401" s="57"/>
      <c r="ED401" s="65"/>
      <c r="EE401" s="57"/>
      <c r="EF401" s="65"/>
      <c r="EG401" s="57"/>
      <c r="EH401" s="65"/>
      <c r="EI401" s="57"/>
      <c r="EJ401" s="65"/>
      <c r="EK401" s="57"/>
      <c r="EL401" s="65"/>
      <c r="EM401" s="57"/>
      <c r="EN401" s="65"/>
      <c r="EO401" s="57"/>
      <c r="EP401" s="65"/>
      <c r="EQ401" s="57"/>
      <c r="ER401" s="65"/>
      <c r="ES401" s="57"/>
      <c r="ET401" s="65"/>
      <c r="EU401" s="57"/>
      <c r="EV401" s="65"/>
      <c r="EW401" s="57"/>
      <c r="EX401" s="65"/>
      <c r="EY401" s="65"/>
      <c r="EZ401" s="317"/>
      <c r="FA401" s="59"/>
      <c r="FB401" s="57"/>
      <c r="FC401" s="68"/>
      <c r="FD401" s="57"/>
      <c r="FE401" s="65"/>
      <c r="FF401" s="57"/>
      <c r="FG401" s="65"/>
      <c r="FH401" s="57"/>
      <c r="FI401" s="65"/>
      <c r="FJ401" s="57"/>
      <c r="FK401" s="65"/>
      <c r="FL401" s="57"/>
      <c r="FM401" s="65"/>
      <c r="FN401" s="57"/>
      <c r="FO401" s="65"/>
      <c r="FP401" s="57"/>
      <c r="FQ401" s="65"/>
      <c r="FR401" s="75"/>
      <c r="FS401" s="65"/>
      <c r="FT401" s="75"/>
      <c r="FU401" s="65"/>
      <c r="FV401" s="75"/>
      <c r="FW401" s="65"/>
      <c r="FX401" s="75"/>
      <c r="FY401" s="65"/>
      <c r="FZ401" s="75"/>
      <c r="GA401" s="65"/>
      <c r="GB401" s="75"/>
      <c r="GC401" s="65"/>
      <c r="GD401" s="75"/>
      <c r="GE401" s="65"/>
      <c r="GF401" s="75"/>
      <c r="GG401" s="65"/>
      <c r="GH401" s="75"/>
      <c r="GI401" s="65"/>
      <c r="GJ401" s="75"/>
      <c r="GK401" s="65"/>
      <c r="GL401" s="75"/>
      <c r="GM401" s="65"/>
      <c r="GN401" s="75"/>
      <c r="GO401" s="65"/>
      <c r="GP401" s="75"/>
      <c r="GQ401" s="65"/>
      <c r="GR401" s="57"/>
      <c r="GS401" s="65"/>
      <c r="GT401" s="57"/>
      <c r="GU401" s="65"/>
      <c r="GV401" s="57"/>
      <c r="GW401" s="65"/>
      <c r="GX401" s="57"/>
      <c r="GY401" s="65"/>
      <c r="GZ401" s="67" t="str">
        <f t="shared" si="1348"/>
        <v/>
      </c>
      <c r="HA401" s="280"/>
      <c r="HB401" s="57"/>
      <c r="HC401"/>
      <c r="HD401"/>
      <c r="HE401"/>
      <c r="HF401"/>
      <c r="HG401"/>
      <c r="HH401"/>
    </row>
    <row r="402" spans="1:216" s="2" customFormat="1" ht="13.5" customHeight="1" x14ac:dyDescent="0.2">
      <c r="A402" s="232" t="s">
        <v>206</v>
      </c>
      <c r="B402" s="54"/>
      <c r="C402" s="57"/>
      <c r="D402" s="63"/>
      <c r="E402" s="57"/>
      <c r="F402" s="63"/>
      <c r="G402" s="57"/>
      <c r="H402" s="63"/>
      <c r="I402" s="57"/>
      <c r="J402" s="63"/>
      <c r="K402" s="57"/>
      <c r="L402" s="63"/>
      <c r="M402" s="57"/>
      <c r="N402" s="63"/>
      <c r="O402" s="57"/>
      <c r="P402" s="63"/>
      <c r="Q402" s="57"/>
      <c r="R402" s="63"/>
      <c r="S402" s="57"/>
      <c r="T402" s="63"/>
      <c r="U402" s="57"/>
      <c r="V402" s="63"/>
      <c r="W402" s="57"/>
      <c r="X402" s="63"/>
      <c r="Y402" s="57"/>
      <c r="Z402" s="63"/>
      <c r="AA402" s="57"/>
      <c r="AB402" s="63"/>
      <c r="AC402" s="57"/>
      <c r="AD402" s="63"/>
      <c r="AE402" s="57"/>
      <c r="AF402" s="63"/>
      <c r="AG402" s="57"/>
      <c r="AH402" s="63"/>
      <c r="AI402" s="165"/>
      <c r="AJ402" s="63"/>
      <c r="AK402" s="57"/>
      <c r="AL402" s="63"/>
      <c r="AM402" s="57"/>
      <c r="AN402" s="63"/>
      <c r="AO402" s="59"/>
      <c r="AP402" s="63"/>
      <c r="AQ402" s="59"/>
      <c r="AR402" s="63"/>
      <c r="AS402" s="59"/>
      <c r="AT402" s="63"/>
      <c r="AU402" s="59"/>
      <c r="AV402" s="63"/>
      <c r="AW402" s="59"/>
      <c r="AX402" s="63"/>
      <c r="AY402" s="59"/>
      <c r="AZ402" s="65"/>
      <c r="BA402" s="59"/>
      <c r="BB402" s="65"/>
      <c r="BC402" s="59"/>
      <c r="BD402" s="65"/>
      <c r="BE402" s="59"/>
      <c r="BF402" s="65"/>
      <c r="BG402" s="59"/>
      <c r="BH402" s="65"/>
      <c r="BI402" s="59"/>
      <c r="BJ402" s="65"/>
      <c r="BK402" s="59"/>
      <c r="BL402" s="65"/>
      <c r="BM402" s="59"/>
      <c r="BN402" s="65"/>
      <c r="BO402" s="59"/>
      <c r="BP402" s="65"/>
      <c r="BQ402" s="59"/>
      <c r="BR402" s="65"/>
      <c r="BS402" s="59"/>
      <c r="BT402" s="65"/>
      <c r="BU402" s="59"/>
      <c r="BV402" s="65"/>
      <c r="BW402" s="59"/>
      <c r="BX402" s="65"/>
      <c r="BY402" s="59"/>
      <c r="BZ402" s="65"/>
      <c r="CA402" s="59"/>
      <c r="CB402" s="65"/>
      <c r="CC402" s="59"/>
      <c r="CD402" s="65"/>
      <c r="CE402" s="59"/>
      <c r="CF402" s="65"/>
      <c r="CG402" s="59"/>
      <c r="CH402" s="65"/>
      <c r="CI402" s="59"/>
      <c r="CJ402" s="65"/>
      <c r="CK402" s="59"/>
      <c r="CL402" s="65"/>
      <c r="CM402" s="59"/>
      <c r="CN402" s="65"/>
      <c r="CO402" s="59"/>
      <c r="CP402" s="65"/>
      <c r="CQ402" s="59"/>
      <c r="CR402" s="65"/>
      <c r="CS402" s="59"/>
      <c r="CT402" s="65"/>
      <c r="CU402" s="59"/>
      <c r="CV402" s="65"/>
      <c r="CW402" s="59"/>
      <c r="CX402" s="67"/>
      <c r="CY402" s="59"/>
      <c r="CZ402" s="67"/>
      <c r="DA402" s="59"/>
      <c r="DB402" s="67"/>
      <c r="DC402" s="59"/>
      <c r="DD402" s="67"/>
      <c r="DE402" s="59"/>
      <c r="DF402" s="65"/>
      <c r="DG402" s="59"/>
      <c r="DH402" s="65"/>
      <c r="DI402" s="59"/>
      <c r="DJ402" s="65"/>
      <c r="DK402" s="59"/>
      <c r="DL402" s="65"/>
      <c r="DM402" s="59"/>
      <c r="DN402" s="65"/>
      <c r="DO402" s="59"/>
      <c r="DP402" s="65"/>
      <c r="DQ402" s="59"/>
      <c r="DR402" s="65"/>
      <c r="DS402" s="59"/>
      <c r="DT402" s="65"/>
      <c r="DU402" s="57"/>
      <c r="DV402" s="65"/>
      <c r="DW402" s="57"/>
      <c r="DX402" s="65"/>
      <c r="DY402" s="57"/>
      <c r="DZ402" s="65"/>
      <c r="EA402" s="57"/>
      <c r="EB402" s="65"/>
      <c r="EC402" s="57"/>
      <c r="ED402" s="65"/>
      <c r="EE402" s="57"/>
      <c r="EF402" s="65"/>
      <c r="EG402" s="57"/>
      <c r="EH402" s="65"/>
      <c r="EI402" s="57"/>
      <c r="EJ402" s="65"/>
      <c r="EK402" s="57"/>
      <c r="EL402" s="65"/>
      <c r="EM402" s="57"/>
      <c r="EN402" s="65"/>
      <c r="EO402" s="57"/>
      <c r="EP402" s="65"/>
      <c r="EQ402" s="91"/>
      <c r="ER402" s="65"/>
      <c r="ES402" s="91"/>
      <c r="ET402" s="65"/>
      <c r="EU402" s="91"/>
      <c r="EV402" s="65"/>
      <c r="EW402" s="91"/>
      <c r="EX402" s="65"/>
      <c r="EY402" s="65"/>
      <c r="EZ402" s="317"/>
      <c r="FA402" s="59"/>
      <c r="FB402" s="57"/>
      <c r="FC402" s="63"/>
      <c r="FD402" s="57"/>
      <c r="FE402" s="65"/>
      <c r="FF402" s="57"/>
      <c r="FG402" s="65"/>
      <c r="FH402" s="57"/>
      <c r="FI402" s="65"/>
      <c r="FJ402" s="57"/>
      <c r="FK402" s="65"/>
      <c r="FL402" s="57"/>
      <c r="FM402" s="65"/>
      <c r="FN402" s="57"/>
      <c r="FO402" s="65"/>
      <c r="FP402" s="57"/>
      <c r="FQ402" s="65"/>
      <c r="FR402" s="75"/>
      <c r="FS402" s="65"/>
      <c r="FT402" s="75"/>
      <c r="FU402" s="65"/>
      <c r="FV402" s="75"/>
      <c r="FW402" s="65"/>
      <c r="FX402" s="75"/>
      <c r="FY402" s="65"/>
      <c r="FZ402" s="75"/>
      <c r="GA402" s="65"/>
      <c r="GB402" s="75"/>
      <c r="GC402" s="65"/>
      <c r="GD402" s="75"/>
      <c r="GE402" s="65"/>
      <c r="GF402" s="75"/>
      <c r="GG402" s="65"/>
      <c r="GH402" s="75"/>
      <c r="GI402" s="65"/>
      <c r="GJ402" s="75"/>
      <c r="GK402" s="65"/>
      <c r="GL402" s="75"/>
      <c r="GM402" s="65"/>
      <c r="GN402" s="75"/>
      <c r="GO402" s="65"/>
      <c r="GP402" s="75"/>
      <c r="GQ402" s="65"/>
      <c r="GR402" s="57"/>
      <c r="GS402" s="65"/>
      <c r="GT402" s="57"/>
      <c r="GU402" s="65"/>
      <c r="GV402" s="57"/>
      <c r="GW402" s="65"/>
      <c r="GX402" s="57"/>
      <c r="GY402" s="65"/>
      <c r="GZ402" s="67" t="str">
        <f t="shared" si="1348"/>
        <v/>
      </c>
      <c r="HA402" s="279"/>
      <c r="HB402" s="57"/>
      <c r="HC402"/>
      <c r="HD402"/>
      <c r="HE402"/>
      <c r="HF402"/>
      <c r="HG402"/>
      <c r="HH402"/>
    </row>
    <row r="403" spans="1:216" s="2" customFormat="1" ht="13.5" customHeight="1" x14ac:dyDescent="0.2">
      <c r="A403" s="232"/>
      <c r="B403" s="61" t="s">
        <v>318</v>
      </c>
      <c r="C403" s="57"/>
      <c r="D403" s="63"/>
      <c r="E403" s="57"/>
      <c r="F403" s="63"/>
      <c r="G403" s="57"/>
      <c r="H403" s="63"/>
      <c r="I403" s="57"/>
      <c r="J403" s="63"/>
      <c r="K403" s="57"/>
      <c r="L403" s="63"/>
      <c r="M403" s="57"/>
      <c r="N403" s="63"/>
      <c r="O403" s="57"/>
      <c r="P403" s="63"/>
      <c r="Q403" s="57"/>
      <c r="R403" s="63"/>
      <c r="S403" s="57"/>
      <c r="T403" s="63"/>
      <c r="U403" s="57"/>
      <c r="V403" s="63"/>
      <c r="W403" s="57"/>
      <c r="X403" s="63"/>
      <c r="Y403" s="57"/>
      <c r="Z403" s="63"/>
      <c r="AA403" s="57"/>
      <c r="AB403" s="63"/>
      <c r="AC403" s="57"/>
      <c r="AD403" s="63"/>
      <c r="AE403" s="57"/>
      <c r="AF403" s="63"/>
      <c r="AG403" s="57"/>
      <c r="AH403" s="63"/>
      <c r="AI403" s="165"/>
      <c r="AJ403" s="63"/>
      <c r="AK403" s="57"/>
      <c r="AL403" s="63"/>
      <c r="AM403" s="57"/>
      <c r="AN403" s="63"/>
      <c r="AO403" s="59"/>
      <c r="AP403" s="63"/>
      <c r="AQ403" s="59"/>
      <c r="AR403" s="63"/>
      <c r="AS403" s="59"/>
      <c r="AT403" s="63"/>
      <c r="AU403" s="59"/>
      <c r="AV403" s="63"/>
      <c r="AW403" s="59"/>
      <c r="AX403" s="63"/>
      <c r="AY403" s="59"/>
      <c r="AZ403" s="65"/>
      <c r="BA403" s="59"/>
      <c r="BB403" s="65"/>
      <c r="BC403" s="59"/>
      <c r="BD403" s="65"/>
      <c r="BE403" s="59"/>
      <c r="BF403" s="65"/>
      <c r="BG403" s="59"/>
      <c r="BH403" s="65"/>
      <c r="BI403" s="59"/>
      <c r="BJ403" s="65"/>
      <c r="BK403" s="59"/>
      <c r="BL403" s="65"/>
      <c r="BM403" s="59"/>
      <c r="BN403" s="65"/>
      <c r="BO403" s="59"/>
      <c r="BP403" s="65"/>
      <c r="BQ403" s="59"/>
      <c r="BR403" s="65"/>
      <c r="BS403" s="59"/>
      <c r="BT403" s="65"/>
      <c r="BU403" s="59"/>
      <c r="BV403" s="65"/>
      <c r="BW403" s="59"/>
      <c r="BX403" s="65"/>
      <c r="BY403" s="59"/>
      <c r="BZ403" s="65"/>
      <c r="CA403" s="59"/>
      <c r="CB403" s="65"/>
      <c r="CC403" s="59"/>
      <c r="CD403" s="65"/>
      <c r="CE403" s="59"/>
      <c r="CF403" s="65"/>
      <c r="CG403" s="59"/>
      <c r="CH403" s="65"/>
      <c r="CI403" s="59"/>
      <c r="CJ403" s="65"/>
      <c r="CK403" s="59"/>
      <c r="CL403" s="65"/>
      <c r="CM403" s="59"/>
      <c r="CN403" s="65"/>
      <c r="CO403" s="59"/>
      <c r="CP403" s="65"/>
      <c r="CQ403" s="59"/>
      <c r="CR403" s="65"/>
      <c r="CS403" s="59"/>
      <c r="CT403" s="65"/>
      <c r="CU403" s="59"/>
      <c r="CV403" s="65"/>
      <c r="CW403" s="59"/>
      <c r="CX403" s="67"/>
      <c r="CY403" s="59"/>
      <c r="CZ403" s="67"/>
      <c r="DA403" s="59"/>
      <c r="DB403" s="67"/>
      <c r="DC403" s="59"/>
      <c r="DD403" s="67"/>
      <c r="DE403" s="59"/>
      <c r="DF403" s="65"/>
      <c r="DG403" s="59"/>
      <c r="DH403" s="65"/>
      <c r="DI403" s="59"/>
      <c r="DJ403" s="65"/>
      <c r="DK403" s="59"/>
      <c r="DL403" s="65"/>
      <c r="DM403" s="59"/>
      <c r="DN403" s="65"/>
      <c r="DO403" s="59"/>
      <c r="DP403" s="65"/>
      <c r="DQ403" s="59"/>
      <c r="DR403" s="65"/>
      <c r="DS403" s="59"/>
      <c r="DT403" s="65"/>
      <c r="DU403" s="57"/>
      <c r="DV403" s="65"/>
      <c r="DW403" s="57"/>
      <c r="DX403" s="65"/>
      <c r="DY403" s="57"/>
      <c r="DZ403" s="65"/>
      <c r="EA403" s="57"/>
      <c r="EB403" s="65"/>
      <c r="EC403" s="57"/>
      <c r="ED403" s="65"/>
      <c r="EE403" s="57"/>
      <c r="EF403" s="65"/>
      <c r="EG403" s="57"/>
      <c r="EH403" s="65"/>
      <c r="EI403" s="57"/>
      <c r="EJ403" s="65"/>
      <c r="EK403" s="57"/>
      <c r="EL403" s="65"/>
      <c r="EM403" s="57"/>
      <c r="EN403" s="65"/>
      <c r="EO403" s="57"/>
      <c r="EP403" s="65"/>
      <c r="EQ403" s="57"/>
      <c r="ER403" s="65"/>
      <c r="ES403" s="57"/>
      <c r="ET403" s="65"/>
      <c r="EU403" s="57"/>
      <c r="EV403" s="65"/>
      <c r="EW403" s="57"/>
      <c r="EX403" s="65"/>
      <c r="EY403" s="65"/>
      <c r="EZ403" s="317"/>
      <c r="FA403" s="59"/>
      <c r="FB403" s="57"/>
      <c r="FC403" s="63"/>
      <c r="FD403" s="57"/>
      <c r="FE403" s="65"/>
      <c r="FF403" s="57"/>
      <c r="FG403" s="65"/>
      <c r="FH403" s="57"/>
      <c r="FI403" s="65"/>
      <c r="FJ403" s="57"/>
      <c r="FK403" s="65"/>
      <c r="FL403" s="57"/>
      <c r="FM403" s="65"/>
      <c r="FN403" s="57"/>
      <c r="FO403" s="65"/>
      <c r="FP403" s="57"/>
      <c r="FQ403" s="65"/>
      <c r="FR403" s="75"/>
      <c r="FS403" s="65"/>
      <c r="FT403" s="75"/>
      <c r="FU403" s="65"/>
      <c r="FV403" s="75"/>
      <c r="FW403" s="65"/>
      <c r="FX403" s="75"/>
      <c r="FY403" s="65"/>
      <c r="FZ403" s="75"/>
      <c r="GA403" s="65"/>
      <c r="GB403" s="75"/>
      <c r="GC403" s="65"/>
      <c r="GD403" s="75"/>
      <c r="GE403" s="65"/>
      <c r="GF403" s="75"/>
      <c r="GG403" s="65"/>
      <c r="GH403" s="75"/>
      <c r="GI403" s="65"/>
      <c r="GJ403" s="75"/>
      <c r="GK403" s="65"/>
      <c r="GL403" s="75"/>
      <c r="GM403" s="65"/>
      <c r="GN403" s="75"/>
      <c r="GO403" s="65"/>
      <c r="GP403" s="75"/>
      <c r="GQ403" s="65"/>
      <c r="GR403" s="57"/>
      <c r="GS403" s="65"/>
      <c r="GT403" s="57"/>
      <c r="GU403" s="65"/>
      <c r="GV403" s="57"/>
      <c r="GW403" s="65"/>
      <c r="GX403" s="57"/>
      <c r="GY403" s="65"/>
      <c r="GZ403" s="67" t="str">
        <f t="shared" si="1348"/>
        <v/>
      </c>
      <c r="HA403" s="279"/>
      <c r="HB403" s="57"/>
      <c r="HC403"/>
      <c r="HD403"/>
      <c r="HE403"/>
      <c r="HF403"/>
      <c r="HG403"/>
      <c r="HH403"/>
    </row>
    <row r="404" spans="1:216" s="2" customFormat="1" ht="13.5" customHeight="1" x14ac:dyDescent="0.2">
      <c r="A404" s="4" t="s">
        <v>520</v>
      </c>
      <c r="B404" s="54" t="s">
        <v>319</v>
      </c>
      <c r="C404" s="84">
        <v>998</v>
      </c>
      <c r="D404" s="63"/>
      <c r="E404" s="84">
        <v>1097</v>
      </c>
      <c r="F404" s="63"/>
      <c r="G404" s="84">
        <v>849</v>
      </c>
      <c r="H404" s="63"/>
      <c r="I404" s="84">
        <v>1079</v>
      </c>
      <c r="J404" s="63"/>
      <c r="K404" s="84">
        <v>1035</v>
      </c>
      <c r="L404" s="63">
        <f>IF(ISERROR(K404/C404),"NM",IF(OR(K404/C404&lt;0.5,K404/C404&gt;2),"NM",(K404/C404-1)*100))</f>
        <v>3.7074148296593279</v>
      </c>
      <c r="M404" s="84">
        <v>1356</v>
      </c>
      <c r="N404" s="63">
        <f>IF(ISERROR(M404/E404),"NM",IF(OR(M404/E404&lt;0.5,M404/E404&gt;2),"NM",(M404/E404-1)*100))</f>
        <v>23.609845031905195</v>
      </c>
      <c r="O404" s="84">
        <v>1287</v>
      </c>
      <c r="P404" s="63">
        <f>IF(ISERROR(O404/G404),"NM",IF(OR(O404/G404&lt;0.5,O404/G404&gt;2),"NM",(O404/G404-1)*100))</f>
        <v>51.590106007067128</v>
      </c>
      <c r="Q404" s="84">
        <v>1207</v>
      </c>
      <c r="R404" s="63">
        <f>IF(ISERROR(Q404/I404),"NM",IF(OR(Q404/I404&lt;0.5,Q404/I404&gt;2),"NM",(Q404/I404-1)*100))</f>
        <v>11.862835959221506</v>
      </c>
      <c r="S404" s="84">
        <v>1198</v>
      </c>
      <c r="T404" s="63">
        <f>IF(ISERROR(S404/K404),"NM",IF(OR(S404/K404&lt;0.5,S404/K404&gt;2),"NM",(S404/K404-1)*100))</f>
        <v>15.748792270531409</v>
      </c>
      <c r="U404" s="84">
        <v>1284</v>
      </c>
      <c r="V404" s="63">
        <f>IF(ISERROR(U404/M404),"NM",IF(OR(U404/M404&lt;0.5,U404/M404&gt;2),"NM",(U404/M404-1)*100))</f>
        <v>-5.3097345132743339</v>
      </c>
      <c r="W404" s="84">
        <v>1295</v>
      </c>
      <c r="X404" s="63">
        <f>IF(ISERROR(W404/O404),"NM",IF(OR(W404/O404&lt;0.5,W404/O404&gt;2),"NM",(W404/O404-1)*100))</f>
        <v>0.62160062160061536</v>
      </c>
      <c r="Y404" s="84">
        <v>1312</v>
      </c>
      <c r="Z404" s="63">
        <f>IF(ISERROR(Y404/Q404),"NM",IF(OR(Y404/Q404&lt;0.5,Y404/Q404&gt;2),"NM",(Y404/Q404-1)*100))</f>
        <v>8.6992543496271715</v>
      </c>
      <c r="AA404" s="84">
        <v>1311</v>
      </c>
      <c r="AB404" s="63">
        <f>IF(ISERROR(AA404/S404),"NM",IF(OR(AA404/S404&lt;0.5,AA404/S404&gt;2),"NM",(AA404/S404-1)*100))</f>
        <v>9.4323873121869859</v>
      </c>
      <c r="AC404" s="84">
        <v>1312</v>
      </c>
      <c r="AD404" s="63">
        <f>IF(ISERROR(AC404/U404),"NM",IF(OR(AC404/U404&lt;0.5,AC404/U404&gt;2),"NM",(AC404/U404-1)*100))</f>
        <v>2.1806853582554409</v>
      </c>
      <c r="AE404" s="84">
        <v>1376</v>
      </c>
      <c r="AF404" s="63">
        <f>IF(ISERROR(AE404/W404),"NM",IF(OR(AE404/W404&lt;0.5,AE404/W404&gt;2),"NM",(AE404/W404-1)*100))</f>
        <v>6.2548262548262512</v>
      </c>
      <c r="AG404" s="84">
        <v>1409</v>
      </c>
      <c r="AH404" s="63">
        <f>IF(ISERROR(AG404/Y404),"NM",IF(OR(AG404/Y404&lt;0.5,AG404/Y404&gt;2),"NM",(AG404/Y404-1)*100))</f>
        <v>7.3932926829268331</v>
      </c>
      <c r="AI404" s="86">
        <v>1423</v>
      </c>
      <c r="AJ404" s="63">
        <f>IF(ISERROR(AI404/AA404),"NM",IF(OR(AI404/AA404&lt;0.5,AI404/AA404&gt;2),"NM",(AI404/AA404-1)*100))</f>
        <v>8.5430968726163172</v>
      </c>
      <c r="AK404" s="84">
        <v>1395</v>
      </c>
      <c r="AL404" s="63">
        <f>IF(ISERROR(AK404/AC404),"NM",IF(OR(AK404/AC404&lt;0.5,AK404/AC404&gt;2),"NM",(AK404/AC404-1)*100))</f>
        <v>6.3262195121951192</v>
      </c>
      <c r="AM404" s="84">
        <v>1370</v>
      </c>
      <c r="AN404" s="63">
        <f>IF(ISERROR(AM404/AE404),"NM",IF(OR(AM404/AE404&lt;0.5,AM404/AE404&gt;2),"NM",(AM404/AE404-1)*100))</f>
        <v>-0.43604651162790775</v>
      </c>
      <c r="AO404" s="85">
        <v>1429</v>
      </c>
      <c r="AP404" s="63">
        <f>IF(ISERROR(AO404/AG404),"NM",IF(OR(AO404/AG404&lt;0.5,AO404/AG404&gt;2),"NM",(AO404/AG404-1)*100))</f>
        <v>1.419446415897796</v>
      </c>
      <c r="AQ404" s="85">
        <v>1398</v>
      </c>
      <c r="AR404" s="63">
        <f>IF(ISERROR(AQ404/AI404),"NM",IF(OR(AQ404/AI404&lt;0.5,AQ404/AI404&gt;2),"NM",(AQ404/AI404-1)*100))</f>
        <v>-1.7568517217146917</v>
      </c>
      <c r="AS404" s="85">
        <v>1369</v>
      </c>
      <c r="AT404" s="63">
        <f>IF(ISERROR(AS404/AK404),"NM",IF(OR(AS404/AK404&lt;0.5,AS404/AK404&gt;2),"NM",(AS404/AK404-1)*100))</f>
        <v>-1.8637992831541217</v>
      </c>
      <c r="AU404" s="85">
        <v>1700</v>
      </c>
      <c r="AV404" s="63">
        <f>IF(ISERROR(AU404/AM404),"NM",IF(OR(AU404/AM404&lt;0.5,AU404/AM404&gt;2),"NM",(AU404/AM404-1)*100))</f>
        <v>24.087591240875916</v>
      </c>
      <c r="AW404" s="85">
        <v>1395</v>
      </c>
      <c r="AX404" s="63">
        <f>IF(ISERROR(AW404/AO404),"NM",IF(OR(AW404/AO404&lt;0.5,AW404/AO404&gt;2),"NM",(AW404/AO404-1)*100))</f>
        <v>-2.3792862141357562</v>
      </c>
      <c r="AY404" s="85">
        <v>1400</v>
      </c>
      <c r="AZ404" s="65">
        <f>IF(ISERROR(AY404/AQ404),"NM",IF(OR(AY404/AQ404&lt;0.5,AY404/AQ404&gt;2),"NM",(AY404/AQ404-1)*100))</f>
        <v>0.14306151645206988</v>
      </c>
      <c r="BA404" s="85">
        <v>1071</v>
      </c>
      <c r="BB404" s="65">
        <f>IF(ISERROR(BA404/AS404),"NM",IF(OR(BA404/AS404&lt;0.5,BA404/AS404&gt;2),"NM",(BA404/AS404-1)*100))</f>
        <v>-21.767713659605548</v>
      </c>
      <c r="BC404" s="85">
        <v>1439</v>
      </c>
      <c r="BD404" s="65">
        <f>IF(ISERROR(BC404/AU404),"NM",IF(OR(BC404/AU404&lt;0.5,BC404/AU404&gt;2),"NM",(BC404/AU404-1)*100))</f>
        <v>-15.352941176470591</v>
      </c>
      <c r="BE404" s="85">
        <v>1426</v>
      </c>
      <c r="BF404" s="65">
        <f>IF(ISERROR(BE404/AW404),"NM",IF(OR(BE404/AW404&lt;0.5,BE404/AW404&gt;2),"NM",(BE404/AW404-1)*100))</f>
        <v>2.2222222222222143</v>
      </c>
      <c r="BG404" s="85">
        <v>1434</v>
      </c>
      <c r="BH404" s="65">
        <f>IF(ISERROR(BG404/AY404),"NM",IF(OR(BG404/AY404&lt;0.5,BG404/AY404&gt;2),"NM",(BG404/AY404-1)*100))</f>
        <v>2.4285714285714244</v>
      </c>
      <c r="BI404" s="85">
        <v>1392</v>
      </c>
      <c r="BJ404" s="65">
        <f>IF(ISERROR(BI404/BA404),"NM",IF(OR(BI404/BA404&lt;0.5,BI404/BA404&gt;2),"NM",(BI404/BA404-1)*100))</f>
        <v>29.971988795518211</v>
      </c>
      <c r="BK404" s="85">
        <v>1454</v>
      </c>
      <c r="BL404" s="65">
        <f>IF(ISERROR(BK404/BC404),"NM",IF(OR(BK404/BC404&lt;0.5,BK404/BC404&gt;2),"NM",(BK404/BC404-1)*100))</f>
        <v>1.0423905489923557</v>
      </c>
      <c r="BM404" s="85">
        <v>1465</v>
      </c>
      <c r="BN404" s="65">
        <f>IF(ISERROR(BM404/BE404),"NM",IF(OR(BM404/BE404&lt;0.5,BM404/BE404&gt;2),"NM",(BM404/BE404-1)*100))</f>
        <v>2.7349228611500687</v>
      </c>
      <c r="BO404" s="85">
        <v>1606</v>
      </c>
      <c r="BP404" s="65">
        <f>IF(ISERROR(BO404/BG404),"NM",IF(OR(BO404/BG404&lt;0.5,BO404/BG404&gt;2),"NM",(BO404/BG404-1)*100))</f>
        <v>11.994421199442119</v>
      </c>
      <c r="BQ404" s="85">
        <v>1539</v>
      </c>
      <c r="BR404" s="65">
        <f>IF(ISERROR(BQ404/BI404),"NM",IF(OR(BQ404/BI404&lt;0.5,BQ404/BI404&gt;2),"NM",(BQ404/BI404-1)*100))</f>
        <v>10.56034482758621</v>
      </c>
      <c r="BS404" s="85">
        <v>1568</v>
      </c>
      <c r="BT404" s="65">
        <f>IF(ISERROR(BS404/BK404),"NM",IF(OR(BS404/BK404&lt;0.5,BS404/BK404&gt;2),"NM",(BS404/BK404-1)*100))</f>
        <v>7.8404401650618905</v>
      </c>
      <c r="BU404" s="85">
        <v>1721</v>
      </c>
      <c r="BV404" s="65">
        <f>IF(ISERROR(BU404/BM404),"NM",IF(OR(BU404/BM404&lt;0.5,BU404/BM404&gt;2),"NM",(BU404/BM404-1)*100))</f>
        <v>17.474402730375417</v>
      </c>
      <c r="BW404" s="85">
        <v>1573</v>
      </c>
      <c r="BX404" s="65">
        <f>IF(ISERROR(BW404/BO404),"NM",IF(OR(BW404/BO404&lt;0.5,BW404/BO404&gt;2),"NM",(BW404/BO404-1)*100))</f>
        <v>-2.0547945205479423</v>
      </c>
      <c r="BY404" s="85">
        <v>1992</v>
      </c>
      <c r="BZ404" s="65">
        <f>IF(ISERROR(BY404/BQ404),"NM",IF(OR(BY404/BQ404&lt;0.5,BY404/BQ404&gt;2),"NM",(BY404/BQ404-1)*100))</f>
        <v>29.434697855750478</v>
      </c>
      <c r="CA404" s="85">
        <v>2231</v>
      </c>
      <c r="CB404" s="65">
        <f>IF(ISERROR(CA404/BS404),"NM",IF(OR(CA404/BS404&lt;0.5,CA404/BS404&gt;2),"NM",(CA404/BS404-1)*100))</f>
        <v>42.283163265306122</v>
      </c>
      <c r="CC404" s="85">
        <v>2599</v>
      </c>
      <c r="CD404" s="65">
        <f>IF(ISERROR(CC404/BU404),"NM",IF(OR(CC404/BU404&lt;0.5,CC404/BU404&gt;2),"NM",(CC404/BU404-1)*100))</f>
        <v>51.016850668216151</v>
      </c>
      <c r="CE404" s="85">
        <v>2584</v>
      </c>
      <c r="CF404" s="65">
        <f>IF(ISERROR(CE404/BW404),"NM",IF(OR(CE404/BW404&lt;0.5,CE404/BW404&gt;2),"NM",(CE404/BW404-1)*100))</f>
        <v>64.272091544818807</v>
      </c>
      <c r="CG404" s="85">
        <v>2653</v>
      </c>
      <c r="CH404" s="65">
        <f>IF(ISERROR(CG404/BY404),"NM",IF(OR(CG404/BY404&lt;0.5,CG404/BY404&gt;2),"NM",(CG404/BY404-1)*100))</f>
        <v>33.18273092369477</v>
      </c>
      <c r="CI404" s="85">
        <v>3008</v>
      </c>
      <c r="CJ404" s="65">
        <f>IF(ISERROR(CI404/CA404),"NM",IF(OR(CI404/CA404&lt;0.5,CI404/CA404&gt;2),"NM",(CI404/CA404-1)*100))</f>
        <v>34.827431645002235</v>
      </c>
      <c r="CK404" s="85">
        <v>3038</v>
      </c>
      <c r="CL404" s="65">
        <f>IF(ISERROR(CK404/CC404),"NM",IF(OR(CK404/CC404&lt;0.5,CK404/CC404&gt;2),"NM",(CK404/CC404-1)*100))</f>
        <v>16.891111966140816</v>
      </c>
      <c r="CM404" s="85">
        <v>3017</v>
      </c>
      <c r="CN404" s="65">
        <f>IF(ISERROR(CM404/CE404),"NM",IF(OR(CM404/CE404&lt;0.5,CM404/CE404&gt;2),"NM",(CM404/CE404-1)*100))</f>
        <v>16.756965944272451</v>
      </c>
      <c r="CO404" s="85">
        <v>3048</v>
      </c>
      <c r="CP404" s="65">
        <f>IF(ISERROR(CO404/CG404),"NM",IF(OR(CO404/CG404&lt;0.5,CO404/CG404&gt;2),"NM",(CO404/CG404-1)*100))</f>
        <v>14.888805126272153</v>
      </c>
      <c r="CQ404" s="85">
        <v>3301</v>
      </c>
      <c r="CR404" s="65">
        <f>IF(ISERROR(CQ404/CI404),"NM",IF(OR(CQ404/CI404&lt;0.5,CQ404/CI404&gt;2),"NM",(CQ404/CI404-1)*100))</f>
        <v>9.7406914893616978</v>
      </c>
      <c r="CS404" s="85">
        <v>3285</v>
      </c>
      <c r="CT404" s="65">
        <f>IF(ISERROR(CS404/CK404),"NM",IF(OR(CS404/CK404&lt;0.5,CS404/CK404&gt;2),"NM",(CS404/CK404-1)*100))</f>
        <v>8.1303489137590557</v>
      </c>
      <c r="CU404" s="85">
        <v>3964</v>
      </c>
      <c r="CV404" s="65">
        <f>IF(ISERROR(CU404/CM404),"NM",IF(OR(CU404/CM404&lt;0.5,CU404/CM404&gt;2),"NM",(CU404/CM404-1)*100))</f>
        <v>31.38879681803115</v>
      </c>
      <c r="CW404" s="85">
        <v>3672</v>
      </c>
      <c r="CX404" s="67">
        <f>IF(ISERROR(CW404/CO404),"NM",IF(OR(CW404/CO404&lt;0.5,CW404/CO404&gt;2),"NM",(CW404/CO404-1)*100))</f>
        <v>20.472440944881896</v>
      </c>
      <c r="CY404" s="85">
        <v>4401</v>
      </c>
      <c r="CZ404" s="67">
        <f>IF(ISERROR(CY404/CQ404),"NM",IF(OR(CY404/CQ404&lt;0.5,CY404/CQ404&gt;2),"NM",(CY404/CQ404-1)*100))</f>
        <v>33.323235383217195</v>
      </c>
      <c r="DA404" s="85">
        <v>4352</v>
      </c>
      <c r="DB404" s="67">
        <f>IF(ISERROR(DA404/CS404),"NM",IF(OR(DA404/CS404&lt;0.5,DA404/CS404&gt;2),"NM",(DA404/CS404-1)*100))</f>
        <v>32.480974124809748</v>
      </c>
      <c r="DC404" s="85">
        <v>4283</v>
      </c>
      <c r="DD404" s="67">
        <f>IF(ISERROR(DC404/CU404),"NM",IF(OR(DC404/CU404&lt;0.5,DC404/CU404&gt;2),"NM",(DC404/CU404-1)*100))</f>
        <v>8.0474268415741577</v>
      </c>
      <c r="DE404" s="85">
        <v>4946</v>
      </c>
      <c r="DF404" s="65">
        <f>IF(ISERROR(DE404/CW404),"NM",IF(OR(DE404/CW404&lt;0.5,DE404/CW404&gt;2),"NM",(DE404/CW404-1)*100))</f>
        <v>34.694989106753816</v>
      </c>
      <c r="DG404" s="85">
        <v>4953</v>
      </c>
      <c r="DH404" s="65">
        <f>IF(ISERROR(DG404/CY404),"NM",IF(OR(DG404/CY404&lt;0.5,DG404/CY404&gt;2),"NM",(DG404/CY404-1)*100))</f>
        <v>12.542603953646903</v>
      </c>
      <c r="DI404" s="85">
        <v>4897</v>
      </c>
      <c r="DJ404" s="65">
        <f>IF(ISERROR(DI404/DA404),"NM",IF(OR(DI404/DA404&lt;0.5,DI404/DA404&gt;2),"NM",(DI404/DA404-1)*100))</f>
        <v>12.522977941176471</v>
      </c>
      <c r="DK404" s="85">
        <v>4913</v>
      </c>
      <c r="DL404" s="65">
        <f>IF(ISERROR(DK404/DC404),"NM",IF(OR(DK404/DC404&lt;0.5,DK404/DC404&gt;2),"NM",(DK404/DC404-1)*100))</f>
        <v>14.709315900070052</v>
      </c>
      <c r="DM404" s="85">
        <v>4925</v>
      </c>
      <c r="DN404" s="65">
        <f>IF(ISERROR(DM404/DE404),"NM",IF(OR(DM404/DE404&lt;0.5,DM404/DE404&gt;2),"NM",(DM404/DE404-1)*100))</f>
        <v>-0.42458552365547408</v>
      </c>
      <c r="DO404" s="85">
        <v>4558</v>
      </c>
      <c r="DP404" s="65">
        <f>IF(ISERROR(DO404/DG404),"NM",IF(OR(DO404/DG404&lt;0.5,DO404/DG404&gt;2),"NM",(DO404/DG404-1)*100))</f>
        <v>-7.9749646678780479</v>
      </c>
      <c r="DQ404" s="85">
        <v>5282</v>
      </c>
      <c r="DR404" s="65">
        <f>IF(ISERROR(DQ404/DI404),"NM",IF(OR(DQ404/DI404&lt;0.5,DQ404/DI404&gt;2),"NM",(DQ404/DI404-1)*100))</f>
        <v>7.8619562997753745</v>
      </c>
      <c r="DS404" s="85">
        <v>6282</v>
      </c>
      <c r="DT404" s="65">
        <f>IF(ISERROR(DS404/DK404),"NM",IF(OR(DS404/DK404&lt;0.5,DS404/DK404&gt;2),"NM",(DS404/DK404-1)*100))</f>
        <v>27.864848361489926</v>
      </c>
      <c r="DU404" s="84">
        <v>5425</v>
      </c>
      <c r="DV404" s="65">
        <f>IF(ISERROR(DU404/DM404),"NM",IF(OR(DU404/DM404&lt;0.5,DU404/DM404&gt;2),"NM",(DU404/DM404-1)*100))</f>
        <v>10.152284263959398</v>
      </c>
      <c r="DW404" s="84">
        <v>4968</v>
      </c>
      <c r="DX404" s="65">
        <f>IF(ISERROR(DW404/DO404),"NM",IF(OR(DW404/DO404&lt;0.5,DW404/DO404&gt;2),"NM",(DW404/DO404-1)*100))</f>
        <v>8.9951733216322882</v>
      </c>
      <c r="DY404" s="84">
        <v>5011</v>
      </c>
      <c r="DZ404" s="65">
        <f>IF(ISERROR(DY404/DQ404),"NM",IF(OR(DY404/DQ404&lt;0.5,DY404/DQ404&gt;2),"NM",(DY404/DQ404-1)*100))</f>
        <v>-5.1306323362362738</v>
      </c>
      <c r="EA404" s="84">
        <v>4984</v>
      </c>
      <c r="EB404" s="65">
        <f>IF(ISERROR(EA404/DS404),"NM",IF(OR(EA404/DS404&lt;0.5,EA404/DS404&gt;2),"NM",(EA404/DS404-1)*100))</f>
        <v>-20.662209487424388</v>
      </c>
      <c r="EC404" s="84">
        <v>5009</v>
      </c>
      <c r="ED404" s="65">
        <f>IF(ISERROR(EC404/DU404),"NM",IF(OR(EC404/DU404&lt;0.5,EC404/DU404&gt;2),"NM",(EC404/DU404-1)*100))</f>
        <v>-7.6682027649769609</v>
      </c>
      <c r="EE404" s="84">
        <v>5765</v>
      </c>
      <c r="EF404" s="65">
        <f>IF(ISERROR(EE404/DW404),"NM",IF(OR(EE404/DW404&lt;0.5,EE404/DW404&gt;2),"NM",(EE404/DW404-1)*100))</f>
        <v>16.042673107890494</v>
      </c>
      <c r="EG404" s="84">
        <v>5360</v>
      </c>
      <c r="EH404" s="65">
        <f>IF(ISERROR(EG404/DY404),"NM",IF(OR(EG404/DY404&lt;0.5,EG404/DY404&gt;2),"NM",(EG404/DY404-1)*100))</f>
        <v>6.9646777090401013</v>
      </c>
      <c r="EI404" s="84">
        <v>5250</v>
      </c>
      <c r="EJ404" s="65">
        <f>IF(ISERROR(EI404/EA404),"NM",IF(OR(EI404/EA404&lt;0.5,EI404/EA404&gt;2),"NM",(EI404/EA404-1)*100))</f>
        <v>5.3370786516854007</v>
      </c>
      <c r="EK404" s="84">
        <v>5252</v>
      </c>
      <c r="EL404" s="65">
        <f>IF(ISERROR(EK404/EC404),"NM",IF(OR(EK404/EC404&lt;0.5,EK404/EC404&gt;2),"NM",(EK404/EC404-1)*100))</f>
        <v>4.8512677181073993</v>
      </c>
      <c r="EM404" s="84">
        <v>5248</v>
      </c>
      <c r="EN404" s="65">
        <f>IF(ISERROR(EM404/EE404),"NM",IF(OR(EM404/EE404&lt;0.5,EM404/EE404&gt;2),"NM",(EM404/EE404-1)*100))</f>
        <v>-8.9679098005203794</v>
      </c>
      <c r="EO404" s="84">
        <v>5289</v>
      </c>
      <c r="EP404" s="65">
        <f>IF(ISERROR(EO404/EG404),"NM",IF(OR(EO404/EG404&lt;0.5,EO404/EG404&gt;2),"NM",(EO404/EG404-1)*100))</f>
        <v>-1.3246268656716409</v>
      </c>
      <c r="EQ404" s="84">
        <f t="shared" ref="EQ404:EU404" si="1594">EO404*1.015</f>
        <v>5368.3349999999991</v>
      </c>
      <c r="ER404" s="65">
        <f>IF(ISERROR(EQ404/EI404),"NM",IF(OR(EQ404/EI404&lt;0.5,EQ404/EI404&gt;2),"NM",(EQ404/EI404-1)*100))</f>
        <v>2.2539999999999782</v>
      </c>
      <c r="ES404" s="84">
        <f t="shared" si="1594"/>
        <v>5448.860024999999</v>
      </c>
      <c r="ET404" s="65">
        <f>IF(ISERROR(ES404/EK404),"NM",IF(OR(ES404/EK404&lt;0.5,ES404/EK404&gt;2),"NM",(ES404/EK404-1)*100))</f>
        <v>3.7482868431073735</v>
      </c>
      <c r="EU404" s="84">
        <f t="shared" si="1594"/>
        <v>5530.5929253749982</v>
      </c>
      <c r="EV404" s="65">
        <f>IF(ISERROR(EU404/EM404),"NM",IF(OR(EU404/EM404&lt;0.5,EU404/EM404&gt;2),"NM",(EU404/EM404-1)*100))</f>
        <v>5.384773730468706</v>
      </c>
      <c r="EW404" s="84">
        <f>EU404*1.0134</f>
        <v>5604.7028705750236</v>
      </c>
      <c r="EX404" s="65">
        <f>IF(ISERROR(EW404/EO404),"NM",IF(OR(EW404/EO404&lt;0.5,EW404/EO404&gt;2),"NM",(EW404/EO404-1)*100))</f>
        <v>5.9690465224999656</v>
      </c>
      <c r="EY404" s="65"/>
      <c r="EZ404" s="317"/>
      <c r="FA404" s="59"/>
      <c r="FB404" s="84">
        <v>595.79100000000005</v>
      </c>
      <c r="FC404" s="63"/>
      <c r="FD404" s="84">
        <v>1018</v>
      </c>
      <c r="FE404" s="65">
        <f>IF(ISERROR(FD404/FB404),"NM",IF(OR(FD404/FB404&lt;0.5,FD404/FB404&gt;2),"NM",(FD404/FB404-1)*100))</f>
        <v>70.865286652534181</v>
      </c>
      <c r="FF404" s="88">
        <f>I404</f>
        <v>1079</v>
      </c>
      <c r="FG404" s="65">
        <f>IF(ISERROR(FF404/FD404),"NM",IF(OR(FF404/FD404&lt;0.5,FF404/FD404&gt;2),"NM",(FF404/FD404-1)*100))</f>
        <v>5.9921414538310458</v>
      </c>
      <c r="FH404" s="88">
        <f>Q404</f>
        <v>1207</v>
      </c>
      <c r="FI404" s="65">
        <f>IF(ISERROR(FH404/FF404),"NM",IF(OR(FH404/FF404&lt;0.5,FH404/FF404&gt;2),"NM",(FH404/FF404-1)*100))</f>
        <v>11.862835959221506</v>
      </c>
      <c r="FJ404" s="88">
        <f>Y404</f>
        <v>1312</v>
      </c>
      <c r="FK404" s="65">
        <f>IF(ISERROR(FJ404/FH404),"NM",IF(OR(FJ404/FH404&lt;0.5,FJ404/FH404&gt;2),"NM",(FJ404/FH404-1)*100))</f>
        <v>8.6992543496271715</v>
      </c>
      <c r="FL404" s="90">
        <f>+AG404</f>
        <v>1409</v>
      </c>
      <c r="FM404" s="65">
        <f>IF(ISERROR(FL404/FJ404),"NM",IF(OR(FL404/FJ404&lt;0.5,FL404/FJ404&gt;2),"NM",(FL404/FJ404-1)*100))</f>
        <v>7.3932926829268331</v>
      </c>
      <c r="FN404" s="88">
        <f>+AO404</f>
        <v>1429</v>
      </c>
      <c r="FO404" s="65">
        <f>IF(ISERROR(FN404/FL404),"NM",IF(OR(FN404/FL404&lt;0.5,FN404/FL404&gt;2),"NM",(FN404/FL404-1)*100))</f>
        <v>1.419446415897796</v>
      </c>
      <c r="FP404" s="88">
        <f>+AW404</f>
        <v>1395</v>
      </c>
      <c r="FQ404" s="65">
        <f>IF(ISERROR(FP404/FN404),"NM",IF(OR(FP404/FN404&lt;0.5,FP404/FN404&gt;2),"NM",(FP404/FN404-1)*100))</f>
        <v>-2.3792862141357562</v>
      </c>
      <c r="FR404" s="90">
        <f>BE404</f>
        <v>1426</v>
      </c>
      <c r="FS404" s="65">
        <f>IF(ISERROR(FR404/FP404),"NM",IF(OR(FR404/FP404&lt;0.5,FR404/FP404&gt;2),"NM",(FR404/FP404-1)*100))</f>
        <v>2.2222222222222143</v>
      </c>
      <c r="FT404" s="90">
        <f>BM404</f>
        <v>1465</v>
      </c>
      <c r="FU404" s="65">
        <f>IF(ISERROR(FT404/FR404),"NM",IF(OR(FT404/FR404&lt;0.5,FT404/FR404&gt;2),"NM",(FT404/FR404-1)*100))</f>
        <v>2.7349228611500687</v>
      </c>
      <c r="FV404" s="90">
        <f>BU404</f>
        <v>1721</v>
      </c>
      <c r="FW404" s="65">
        <f>IF(ISERROR(FV404/FT404),"NM",IF(OR(FV404/FT404&lt;0.5,FV404/FT404&gt;2),"NM",(FV404/FT404-1)*100))</f>
        <v>17.474402730375417</v>
      </c>
      <c r="FX404" s="90">
        <f>CC404</f>
        <v>2599</v>
      </c>
      <c r="FY404" s="65">
        <f>IF(ISERROR(FX404/FV404),"NM",IF(OR(FX404/FV404&lt;0.5,FX404/FV404&gt;2),"NM",(FX404/FV404-1)*100))</f>
        <v>51.016850668216151</v>
      </c>
      <c r="FZ404" s="90">
        <f>CK404</f>
        <v>3038</v>
      </c>
      <c r="GA404" s="65">
        <f>IF(ISERROR(FZ404/FX404),"NM",IF(OR(FZ404/FX404&lt;0.5,FZ404/FX404&gt;2),"NM",(FZ404/FX404-1)*100))</f>
        <v>16.891111966140816</v>
      </c>
      <c r="GB404" s="90">
        <f>CS404</f>
        <v>3285</v>
      </c>
      <c r="GC404" s="65">
        <f>IF(ISERROR(GB404/FZ404),"NM",IF(OR(GB404/FZ404&lt;0.5,GB404/FZ404&gt;2),"NM",(GB404/FZ404-1)*100))</f>
        <v>8.1303489137590557</v>
      </c>
      <c r="GD404" s="90">
        <f>DA404</f>
        <v>4352</v>
      </c>
      <c r="GE404" s="65">
        <f>IF(ISERROR(GD404/GB404),"NM",IF(OR(GD404/GB404&lt;0.5,GD404/GB404&gt;2),"NM",(GD404/GB404-1)*100))</f>
        <v>32.480974124809748</v>
      </c>
      <c r="GF404" s="90">
        <f>DI404</f>
        <v>4897</v>
      </c>
      <c r="GG404" s="65">
        <f>IF(ISERROR(GF404/GD404),"NM",IF(OR(GF404/GD404&lt;0.5,GF404/GD404&gt;2),"NM",(GF404/GD404-1)*100))</f>
        <v>12.522977941176471</v>
      </c>
      <c r="GH404" s="90">
        <f>DQ404</f>
        <v>5282</v>
      </c>
      <c r="GI404" s="65">
        <f>IF(ISERROR(GH404/GF404),"NM",IF(OR(GH404/GF404&lt;0.5,GH404/GF404&gt;2),"NM",(GH404/GF404-1)*100))</f>
        <v>7.8619562997753745</v>
      </c>
      <c r="GJ404" s="90">
        <f>DY404</f>
        <v>5011</v>
      </c>
      <c r="GK404" s="65">
        <f>IF(ISERROR(GJ404/GH404),"NM",IF(OR(GJ404/GH404&lt;0.5,GJ404/GH404&gt;2),"NM",(GJ404/GH404-1)*100))</f>
        <v>-5.1306323362362738</v>
      </c>
      <c r="GL404" s="90">
        <f>EG404</f>
        <v>5360</v>
      </c>
      <c r="GM404" s="65">
        <f>IF(ISERROR(GL404/GJ404),"NM",IF(OR(GL404/GJ404&lt;0.5,GL404/GJ404&gt;2),"NM",(GL404/GJ404-1)*100))</f>
        <v>6.9646777090401013</v>
      </c>
      <c r="GN404" s="90">
        <f>EO404</f>
        <v>5289</v>
      </c>
      <c r="GO404" s="65">
        <f>IF(ISERROR(GN404/GL404),"NM",IF(OR(GN404/GL404&lt;0.5,GN404/GL404&gt;2),"NM",(GN404/GL404-1)*100))</f>
        <v>-1.3246268656716409</v>
      </c>
      <c r="GP404" s="90">
        <f>EW404</f>
        <v>5604.7028705750236</v>
      </c>
      <c r="GQ404" s="65">
        <f>IF(ISERROR(GP404/GN404),"NM",IF(OR(GP404/GN404&lt;0.5,GP404/GN404&gt;2),"NM",(GP404/GN404-1)*100))</f>
        <v>5.9690465224999656</v>
      </c>
      <c r="GR404" s="84">
        <f>+GP404*1.06</f>
        <v>5940.9850428095251</v>
      </c>
      <c r="GS404" s="65">
        <f>IF(ISERROR(GR404/GP404),"NM",IF(OR(GR404/GP404&lt;0.5,GR404/GP404&gt;2),"NM",(GR404/GP404-1)*100))</f>
        <v>6.0000000000000053</v>
      </c>
      <c r="GT404" s="84">
        <f>+GR404*1.06</f>
        <v>6297.4441453780973</v>
      </c>
      <c r="GU404" s="65">
        <f>IF(ISERROR(GT404/GR404),"NM",IF(OR(GT404/GR404&lt;0.5,GT404/GR404&gt;2),"NM",(GT404/GR404-1)*100))</f>
        <v>6.0000000000000053</v>
      </c>
      <c r="GV404" s="84">
        <f>+GT404*1.06</f>
        <v>6675.2907941007834</v>
      </c>
      <c r="GW404" s="65">
        <f>IF(ISERROR(GV404/GT404),"NM",IF(OR(GV404/GT404&lt;0.5,GV404/GT404&gt;2),"NM",(GV404/GT404-1)*100))</f>
        <v>6.0000000000000053</v>
      </c>
      <c r="GX404" s="84">
        <f>+GV404*1.06</f>
        <v>7075.8082417468304</v>
      </c>
      <c r="GY404" s="65">
        <f>IF(ISERROR(GX404/GV404),"NM",IF(OR(GX404/GV404&lt;0.5,GX404/GV404&gt;2),"NM",(GX404/GV404-1)*100))</f>
        <v>6.0000000000000053</v>
      </c>
      <c r="GZ404" s="67">
        <f t="shared" si="1348"/>
        <v>5.9938085812655251</v>
      </c>
      <c r="HA404" s="280"/>
      <c r="HB404" s="57"/>
      <c r="HC404"/>
      <c r="HD404"/>
      <c r="HE404"/>
      <c r="HF404"/>
      <c r="HG404"/>
      <c r="HH404"/>
    </row>
    <row r="405" spans="1:216" s="2" customFormat="1" ht="13.5" customHeight="1" x14ac:dyDescent="0.2">
      <c r="A405" s="4" t="s">
        <v>485</v>
      </c>
      <c r="B405" s="54" t="s">
        <v>0</v>
      </c>
      <c r="C405" s="88">
        <f>C393-C404-C412</f>
        <v>32326</v>
      </c>
      <c r="D405" s="63"/>
      <c r="E405" s="88">
        <f>E393-E404-E412</f>
        <v>33535</v>
      </c>
      <c r="F405" s="63"/>
      <c r="G405" s="88">
        <f>G393-G404-G412</f>
        <v>32279</v>
      </c>
      <c r="H405" s="63"/>
      <c r="I405" s="88">
        <f>I393-I404-I412</f>
        <v>31458</v>
      </c>
      <c r="J405" s="63"/>
      <c r="K405" s="88">
        <f>K393-K404-K412</f>
        <v>31388</v>
      </c>
      <c r="L405" s="63">
        <f>IF(ISERROR(K405/C405),"NM",IF(OR(K405/C405&lt;0.5,K405/C405&gt;2),"NM",(K405/C405-1)*100))</f>
        <v>-2.9016890428756992</v>
      </c>
      <c r="M405" s="88">
        <f>M393-M404-M412</f>
        <v>32001</v>
      </c>
      <c r="N405" s="63">
        <f>IF(ISERROR(M405/E405),"NM",IF(OR(M405/E405&lt;0.5,M405/E405&gt;2),"NM",(M405/E405-1)*100))</f>
        <v>-4.5743253317429566</v>
      </c>
      <c r="O405" s="88">
        <f>O393-O404-O412</f>
        <v>33204</v>
      </c>
      <c r="P405" s="63">
        <f>IF(ISERROR(O405/G405),"NM",IF(OR(O405/G405&lt;0.5,O405/G405&gt;2),"NM",(O405/G405-1)*100))</f>
        <v>2.8656401995105218</v>
      </c>
      <c r="Q405" s="88">
        <f>Q393-Q404-Q412</f>
        <v>31228</v>
      </c>
      <c r="R405" s="63">
        <f>IF(ISERROR(Q405/I405),"NM",IF(OR(Q405/I405&lt;0.5,Q405/I405&gt;2),"NM",(Q405/I405-1)*100))</f>
        <v>-0.73113357492530229</v>
      </c>
      <c r="S405" s="88">
        <f>S393-S404-S412</f>
        <v>30884</v>
      </c>
      <c r="T405" s="63">
        <f>IF(ISERROR(S405/K405),"NM",IF(OR(S405/K405&lt;0.5,S405/K405&gt;2),"NM",(S405/K405-1)*100))</f>
        <v>-1.605709188224802</v>
      </c>
      <c r="U405" s="88">
        <f>U393-U404-U412</f>
        <v>34823</v>
      </c>
      <c r="V405" s="63">
        <f>IF(ISERROR(U405/M405),"NM",IF(OR(U405/M405&lt;0.5,U405/M405&gt;2),"NM",(U405/M405-1)*100))</f>
        <v>8.8184744226742939</v>
      </c>
      <c r="W405" s="88">
        <f>W393-W404-W412</f>
        <v>35494</v>
      </c>
      <c r="X405" s="63">
        <f>IF(ISERROR(W405/O405),"NM",IF(OR(W405/O405&lt;0.5,W405/O405&gt;2),"NM",(W405/O405-1)*100))</f>
        <v>6.8967594265751053</v>
      </c>
      <c r="Y405" s="88">
        <f>Y393-Y404-Y412</f>
        <v>37352</v>
      </c>
      <c r="Z405" s="63">
        <f>IF(ISERROR(Y405/Q405),"NM",IF(OR(Y405/Q405&lt;0.5,Y405/Q405&gt;2),"NM",(Y405/Q405-1)*100))</f>
        <v>19.61060586653003</v>
      </c>
      <c r="AA405" s="88">
        <f>AA393-AA404-AA412</f>
        <v>37018</v>
      </c>
      <c r="AB405" s="63">
        <f>IF(ISERROR(AA405/S405),"NM",IF(OR(AA405/S405&lt;0.5,AA405/S405&gt;2),"NM",(AA405/S405-1)*100))</f>
        <v>19.861416914907394</v>
      </c>
      <c r="AC405" s="88">
        <f>AC393-AC404-AC412</f>
        <v>38951</v>
      </c>
      <c r="AD405" s="63">
        <f>IF(ISERROR(AC405/U405),"NM",IF(OR(AC405/U405&lt;0.5,AC405/U405&gt;2),"NM",(AC405/U405-1)*100))</f>
        <v>11.854234270453446</v>
      </c>
      <c r="AE405" s="88">
        <f>AE393-AE404-AE412</f>
        <v>41193</v>
      </c>
      <c r="AF405" s="63">
        <f>IF(ISERROR(AE405/W405),"NM",IF(OR(AE405/W405&lt;0.5,AE405/W405&gt;2),"NM",(AE405/W405-1)*100))</f>
        <v>16.056234856595488</v>
      </c>
      <c r="AG405" s="88">
        <f>AG393-AG404-AG412</f>
        <v>42909</v>
      </c>
      <c r="AH405" s="63">
        <f>IF(ISERROR(AG405/Y405),"NM",IF(OR(AG405/Y405&lt;0.5,AG405/Y405&gt;2),"NM",(AG405/Y405-1)*100))</f>
        <v>14.877382737202826</v>
      </c>
      <c r="AI405" s="177">
        <f>AI393-AI404-AI412</f>
        <v>44873</v>
      </c>
      <c r="AJ405" s="63">
        <f>IF(ISERROR(AI405/AA405),"NM",IF(OR(AI405/AA405&lt;0.5,AI405/AA405&gt;2),"NM",(AI405/AA405-1)*100))</f>
        <v>21.219406775082383</v>
      </c>
      <c r="AK405" s="88">
        <f>AK393-AK404-AK412</f>
        <v>44556</v>
      </c>
      <c r="AL405" s="63">
        <f>IF(ISERROR(AK405/AC405),"NM",IF(OR(AK405/AC405&lt;0.5,AK405/AC405&gt;2),"NM",(AK405/AC405-1)*100))</f>
        <v>14.389874457651919</v>
      </c>
      <c r="AM405" s="88">
        <f>AM393-AM404-AM412</f>
        <v>44296</v>
      </c>
      <c r="AN405" s="63">
        <f>IF(ISERROR(AM405/AE405),"NM",IF(OR(AM405/AE405&lt;0.5,AM405/AE405&gt;2),"NM",(AM405/AE405-1)*100))</f>
        <v>7.5328332483674432</v>
      </c>
      <c r="AO405" s="71">
        <f>AO393-AO404-AO412</f>
        <v>50324</v>
      </c>
      <c r="AP405" s="63">
        <f>IF(ISERROR(AO405/AG405),"NM",IF(OR(AO405/AG405&lt;0.5,AO405/AG405&gt;2),"NM",(AO405/AG405-1)*100))</f>
        <v>17.28075695075626</v>
      </c>
      <c r="AQ405" s="71">
        <f>AQ393-AQ404-AQ412</f>
        <v>47867</v>
      </c>
      <c r="AR405" s="63">
        <f>IF(ISERROR(AQ405/AI405),"NM",IF(OR(AQ405/AI405&lt;0.5,AQ405/AI405&gt;2),"NM",(AQ405/AI405-1)*100))</f>
        <v>6.6721636618902291</v>
      </c>
      <c r="AS405" s="71">
        <f>AS393-AS404-AS412</f>
        <v>48167</v>
      </c>
      <c r="AT405" s="63">
        <f>IF(ISERROR(AS405/AK405),"NM",IF(OR(AS405/AK405&lt;0.5,AS405/AK405&gt;2),"NM",(AS405/AK405-1)*100))</f>
        <v>8.1044079360804488</v>
      </c>
      <c r="AU405" s="71">
        <f>AU393-AU404-AU412</f>
        <v>47747</v>
      </c>
      <c r="AV405" s="63">
        <f>IF(ISERROR(AU405/AM405),"NM",IF(OR(AU405/AM405&lt;0.5,AU405/AM405&gt;2),"NM",(AU405/AM405-1)*100))</f>
        <v>7.7907711757269293</v>
      </c>
      <c r="AW405" s="71">
        <f>AW393-AW404-AW412</f>
        <v>47039</v>
      </c>
      <c r="AX405" s="63">
        <f>IF(ISERROR(AW405/AO405),"NM",IF(OR(AW405/AO405&lt;0.5,AW405/AO405&gt;2),"NM",(AW405/AO405-1)*100))</f>
        <v>-6.527700500755107</v>
      </c>
      <c r="AY405" s="71">
        <f>AY393-AY404-AY412</f>
        <v>47160</v>
      </c>
      <c r="AZ405" s="65">
        <f>IF(ISERROR(AY405/AQ405),"NM",IF(OR(AY405/AQ405&lt;0.5,AY405/AQ405&gt;2),"NM",(AY405/AQ405-1)*100))</f>
        <v>-1.477009213027769</v>
      </c>
      <c r="BA405" s="71">
        <f>BA393-BA404-BA412</f>
        <v>49192</v>
      </c>
      <c r="BB405" s="65">
        <f>IF(ISERROR(BA405/AS405),"NM",IF(OR(BA405/AS405&lt;0.5,BA405/AS405&gt;2),"NM",(BA405/AS405-1)*100))</f>
        <v>2.1280129549276383</v>
      </c>
      <c r="BC405" s="71">
        <f>BC393-BC404-BC412</f>
        <v>48887</v>
      </c>
      <c r="BD405" s="65">
        <f>IF(ISERROR(BC405/AU405),"NM",IF(OR(BC405/AU405&lt;0.5,BC405/AU405&gt;2),"NM",(BC405/AU405-1)*100))</f>
        <v>2.3875845602865153</v>
      </c>
      <c r="BE405" s="71">
        <f>BE393-BE404-BE412</f>
        <v>50038</v>
      </c>
      <c r="BF405" s="65">
        <f>IF(ISERROR(BE405/AW405),"NM",IF(OR(BE405/AW405&lt;0.5,BE405/AW405&gt;2),"NM",(BE405/AW405-1)*100))</f>
        <v>6.3755607049469587</v>
      </c>
      <c r="BG405" s="71">
        <f>BG393-BG404-BG412</f>
        <v>51269</v>
      </c>
      <c r="BH405" s="65">
        <f>IF(ISERROR(BG405/AY405),"NM",IF(OR(BG405/AY405&lt;0.5,BG405/AY405&gt;2),"NM",(BG405/AY405-1)*100))</f>
        <v>8.7128922815945753</v>
      </c>
      <c r="BI405" s="71">
        <f>BI393-BI404-BI412</f>
        <v>50532</v>
      </c>
      <c r="BJ405" s="65">
        <f>IF(ISERROR(BI405/BA405),"NM",IF(OR(BI405/BA405&lt;0.5,BI405/BA405&gt;2),"NM",(BI405/BA405-1)*100))</f>
        <v>2.7240201658806251</v>
      </c>
      <c r="BK405" s="71">
        <f>BK393-BK404-BK412</f>
        <v>53671</v>
      </c>
      <c r="BL405" s="65">
        <f>IF(ISERROR(BK405/BC405),"NM",IF(OR(BK405/BC405&lt;0.5,BK405/BC405&gt;2),"NM",(BK405/BC405-1)*100))</f>
        <v>9.7858326344427038</v>
      </c>
      <c r="BM405" s="71">
        <f>BM393-BM404-BM412</f>
        <v>55545</v>
      </c>
      <c r="BN405" s="65">
        <f>IF(ISERROR(BM405/BE405),"NM",IF(OR(BM405/BE405&lt;0.5,BM405/BE405&gt;2),"NM",(BM405/BE405-1)*100))</f>
        <v>11.005635716855199</v>
      </c>
      <c r="BO405" s="71">
        <f>BO393-BO404-BO412</f>
        <v>62529</v>
      </c>
      <c r="BP405" s="65">
        <f>IF(ISERROR(BO405/BG405),"NM",IF(OR(BO405/BG405&lt;0.5,BO405/BG405&gt;2),"NM",(BO405/BG405-1)*100))</f>
        <v>21.962589479022409</v>
      </c>
      <c r="BQ405" s="71">
        <f>BQ393-BQ404-BQ412</f>
        <v>61114</v>
      </c>
      <c r="BR405" s="65">
        <f>IF(ISERROR(BQ405/BI405),"NM",IF(OR(BQ405/BI405&lt;0.5,BQ405/BI405&gt;2),"NM",(BQ405/BI405-1)*100))</f>
        <v>20.941185783266047</v>
      </c>
      <c r="BS405" s="71">
        <f>BS393-BS404-BS412</f>
        <v>62389</v>
      </c>
      <c r="BT405" s="65">
        <f>IF(ISERROR(BS405/BK405),"NM",IF(OR(BS405/BK405&lt;0.5,BS405/BK405&gt;2),"NM",(BS405/BK405-1)*100))</f>
        <v>16.243408917292392</v>
      </c>
      <c r="BU405" s="71">
        <f>BU393-BU404-BU412</f>
        <v>70971</v>
      </c>
      <c r="BV405" s="65">
        <f>IF(ISERROR(BU405/BM405),"NM",IF(OR(BU405/BM405&lt;0.5,BU405/BM405&gt;2),"NM",(BU405/BM405-1)*100))</f>
        <v>27.772076694571979</v>
      </c>
      <c r="BW405" s="71">
        <f>BW393-BW404-BW412</f>
        <v>65043</v>
      </c>
      <c r="BX405" s="65">
        <f>IF(ISERROR(BW405/BO405),"NM",IF(OR(BW405/BO405&lt;0.5,BW405/BO405&gt;2),"NM",(BW405/BO405-1)*100))</f>
        <v>4.0205344720049885</v>
      </c>
      <c r="BY405" s="71">
        <f>BY393-BY404-BY412</f>
        <v>67699</v>
      </c>
      <c r="BZ405" s="65">
        <f>IF(ISERROR(BY405/BQ405),"NM",IF(OR(BY405/BQ405&lt;0.5,BY405/BQ405&gt;2),"NM",(BY405/BQ405-1)*100))</f>
        <v>10.774945184409468</v>
      </c>
      <c r="CA405" s="71">
        <f>CA393-CA404-CA412</f>
        <v>72503</v>
      </c>
      <c r="CB405" s="65">
        <f>IF(ISERROR(CA405/BS405),"NM",IF(OR(CA405/BS405&lt;0.5,CA405/BS405&gt;2),"NM",(CA405/BS405-1)*100))</f>
        <v>16.211191075349831</v>
      </c>
      <c r="CC405" s="71">
        <f>CC393-CC404-CC412</f>
        <v>73090</v>
      </c>
      <c r="CD405" s="65">
        <f>IF(ISERROR(CC405/BU405),"NM",IF(OR(CC405/BU405&lt;0.5,CC405/BU405&gt;2),"NM",(CC405/BU405-1)*100))</f>
        <v>2.9857265643713715</v>
      </c>
      <c r="CE405" s="71">
        <f>CE393-CE404-CE412</f>
        <v>73359.60226</v>
      </c>
      <c r="CF405" s="65">
        <f>IF(ISERROR(CE405/BW405),"NM",IF(OR(CE405/BW405&lt;0.5,CE405/BW405&gt;2),"NM",(CE405/BW405-1)*100))</f>
        <v>12.786314069154248</v>
      </c>
      <c r="CG405" s="71">
        <f>CG393-CG404-CG412</f>
        <v>78296.096990000005</v>
      </c>
      <c r="CH405" s="65">
        <f>IF(ISERROR(CG405/BY405),"NM",IF(OR(CG405/BY405&lt;0.5,CG405/BY405&gt;2),"NM",(CG405/BY405-1)*100))</f>
        <v>15.653254833897101</v>
      </c>
      <c r="CI405" s="71">
        <f>CI393-CI404-CI412</f>
        <v>83427.536919999999</v>
      </c>
      <c r="CJ405" s="65">
        <f>IF(ISERROR(CI405/CA405),"NM",IF(OR(CI405/CA405&lt;0.5,CI405/CA405&gt;2),"NM",(CI405/CA405-1)*100))</f>
        <v>15.067703295036061</v>
      </c>
      <c r="CK405" s="71">
        <f>CK393-CK404-CK412</f>
        <v>86665</v>
      </c>
      <c r="CL405" s="65">
        <f>IF(ISERROR(CK405/CC405),"NM",IF(OR(CK405/CC405&lt;0.5,CK405/CC405&gt;2),"NM",(CK405/CC405-1)*100))</f>
        <v>18.572992201395543</v>
      </c>
      <c r="CM405" s="71">
        <f>CM393-CM404-CM412</f>
        <v>86826</v>
      </c>
      <c r="CN405" s="65">
        <f>IF(ISERROR(CM405/CE405),"NM",IF(OR(CM405/CE405&lt;0.5,CM405/CE405&gt;2),"NM",(CM405/CE405-1)*100))</f>
        <v>18.356694045685519</v>
      </c>
      <c r="CO405" s="71">
        <f>CO393-CO404-CO412</f>
        <v>90914.517160000003</v>
      </c>
      <c r="CP405" s="65">
        <f>IF(ISERROR(CO405/CG405),"NM",IF(OR(CO405/CG405&lt;0.5,CO405/CG405&gt;2),"NM",(CO405/CG405-1)*100))</f>
        <v>16.116282490571177</v>
      </c>
      <c r="CQ405" s="71">
        <f>CQ393-CQ404-CQ412</f>
        <v>98400.054050000006</v>
      </c>
      <c r="CR405" s="65">
        <f>IF(ISERROR(CQ405/CI405),"NM",IF(OR(CQ405/CI405&lt;0.5,CQ405/CI405&gt;2),"NM",(CQ405/CI405-1)*100))</f>
        <v>17.946732796819109</v>
      </c>
      <c r="CS405" s="71">
        <f>CS393-CS404-CS412</f>
        <v>100006</v>
      </c>
      <c r="CT405" s="65">
        <f>IF(ISERROR(CS405/CK405),"NM",IF(OR(CS405/CK405&lt;0.5,CS405/CK405&gt;2),"NM",(CS405/CK405-1)*100))</f>
        <v>15.393757572261002</v>
      </c>
      <c r="CU405" s="71">
        <f>CU393-CU404-CU412</f>
        <v>97945</v>
      </c>
      <c r="CV405" s="65">
        <f>IF(ISERROR(CU405/CM405),"NM",IF(OR(CU405/CM405&lt;0.5,CU405/CM405&gt;2),"NM",(CU405/CM405-1)*100))</f>
        <v>12.80607191394283</v>
      </c>
      <c r="CW405" s="71">
        <f>CW393-CW404-CW412</f>
        <v>104358</v>
      </c>
      <c r="CX405" s="67">
        <f>IF(ISERROR(CW405/CO405),"NM",IF(OR(CW405/CO405&lt;0.5,CW405/CO405&gt;2),"NM",(CW405/CO405-1)*100))</f>
        <v>14.786948509379293</v>
      </c>
      <c r="CY405" s="71">
        <f>CY393-CY404-CY412</f>
        <v>117454</v>
      </c>
      <c r="CZ405" s="67">
        <f>IF(ISERROR(CY405/CQ405),"NM",IF(OR(CY405/CQ405&lt;0.5,CY405/CQ405&gt;2),"NM",(CY405/CQ405-1)*100))</f>
        <v>19.363755573059048</v>
      </c>
      <c r="DA405" s="71">
        <f>DA393-DA404-DA412</f>
        <v>110764</v>
      </c>
      <c r="DB405" s="67">
        <f>IF(ISERROR(DA405/CS405),"NM",IF(OR(DA405/CS405&lt;0.5,DA405/CS405&gt;2),"NM",(DA405/CS405-1)*100))</f>
        <v>10.757354558726483</v>
      </c>
      <c r="DC405" s="71">
        <f>DC393-DC404-DC412</f>
        <v>100720</v>
      </c>
      <c r="DD405" s="67">
        <f>IF(ISERROR(DC405/CU405),"NM",IF(OR(DC405/CU405&lt;0.5,DC405/CU405&gt;2),"NM",(DC405/CU405-1)*100))</f>
        <v>2.8332227270406962</v>
      </c>
      <c r="DE405" s="71">
        <f>DE393-DE404-DE412</f>
        <v>97671</v>
      </c>
      <c r="DF405" s="65">
        <f>IF(ISERROR(DE405/CW405),"NM",IF(OR(DE405/CW405&lt;0.5,DE405/CW405&gt;2),"NM",(DE405/CW405-1)*100))</f>
        <v>-6.407750244351174</v>
      </c>
      <c r="DG405" s="71">
        <f>DG393-DG404-DG412</f>
        <v>100307</v>
      </c>
      <c r="DH405" s="65">
        <f>IF(ISERROR(DG405/CY405),"NM",IF(OR(DG405/CY405&lt;0.5,DG405/CY405&gt;2),"NM",(DG405/CY405-1)*100))</f>
        <v>-14.598906806068756</v>
      </c>
      <c r="DI405" s="71">
        <f>DI393-DI404-DI412</f>
        <v>101790</v>
      </c>
      <c r="DJ405" s="65">
        <f>IF(ISERROR(DI405/DA405),"NM",IF(OR(DI405/DA405&lt;0.5,DI405/DA405&gt;2),"NM",(DI405/DA405-1)*100))</f>
        <v>-8.1019103679895963</v>
      </c>
      <c r="DK405" s="71">
        <f>DK393-DK404-DK412</f>
        <v>102703</v>
      </c>
      <c r="DL405" s="65">
        <f>IF(ISERROR(DK405/DC405),"NM",IF(OR(DK405/DC405&lt;0.5,DK405/DC405&gt;2),"NM",(DK405/DC405-1)*100))</f>
        <v>1.968824463860197</v>
      </c>
      <c r="DM405" s="71">
        <f>DM393-DM404-DM412</f>
        <v>105388</v>
      </c>
      <c r="DN405" s="65">
        <f>IF(ISERROR(DM405/DE405),"NM",IF(OR(DM405/DE405&lt;0.5,DM405/DE405&gt;2),"NM",(DM405/DE405-1)*100))</f>
        <v>7.9010146307501694</v>
      </c>
      <c r="DO405" s="71">
        <f>DO393-DO404-DO412</f>
        <v>104842</v>
      </c>
      <c r="DP405" s="65">
        <f>IF(ISERROR(DO405/DG405),"NM",IF(OR(DO405/DG405&lt;0.5,DO405/DG405&gt;2),"NM",(DO405/DG405-1)*100))</f>
        <v>4.5211201611053964</v>
      </c>
      <c r="DQ405" s="71">
        <f>DQ393-DQ404-DQ412</f>
        <v>96139</v>
      </c>
      <c r="DR405" s="65">
        <f>IF(ISERROR(DQ405/DI405),"NM",IF(OR(DQ405/DI405&lt;0.5,DQ405/DI405&gt;2),"NM",(DQ405/DI405-1)*100))</f>
        <v>-5.5516258964534826</v>
      </c>
      <c r="DS405" s="71">
        <f>DS393-DS404-DS412</f>
        <v>96482</v>
      </c>
      <c r="DT405" s="65">
        <f>IF(ISERROR(DS405/DK405),"NM",IF(OR(DS405/DK405&lt;0.5,DS405/DK405&gt;2),"NM",(DS405/DK405-1)*100))</f>
        <v>-6.0572719394759611</v>
      </c>
      <c r="DU405" s="88">
        <f>DU393-DU404-DU412</f>
        <v>93138</v>
      </c>
      <c r="DV405" s="65">
        <f>IF(ISERROR(DU405/DM405),"NM",IF(OR(DU405/DM405&lt;0.5,DU405/DM405&gt;2),"NM",(DU405/DM405-1)*100))</f>
        <v>-11.62371427487</v>
      </c>
      <c r="DW405" s="88">
        <f>DW393-DW404-DW412</f>
        <v>95232</v>
      </c>
      <c r="DX405" s="65">
        <f>IF(ISERROR(DW405/DO405),"NM",IF(OR(DW405/DO405&lt;0.5,DW405/DO405&gt;2),"NM",(DW405/DO405-1)*100))</f>
        <v>-9.1661738616203419</v>
      </c>
      <c r="DY405" s="88">
        <f t="shared" ref="DY405:EA405" si="1595">DY393-DY404-DY412</f>
        <v>95577</v>
      </c>
      <c r="DZ405" s="65">
        <f>IF(ISERROR(DY405/DQ405),"NM",IF(OR(DY405/DQ405&lt;0.5,DY405/DQ405&gt;2),"NM",(DY405/DQ405-1)*100))</f>
        <v>-0.58457025764777626</v>
      </c>
      <c r="EA405" s="88">
        <f t="shared" si="1595"/>
        <v>102761</v>
      </c>
      <c r="EB405" s="65">
        <f>IF(ISERROR(EA405/DS405),"NM",IF(OR(EA405/DS405&lt;0.5,EA405/DS405&gt;2),"NM",(EA405/DS405-1)*100))</f>
        <v>6.5079496693683847</v>
      </c>
      <c r="EC405" s="88">
        <f t="shared" ref="EC405:EE405" si="1596">EC393-EC404-EC412</f>
        <v>113728</v>
      </c>
      <c r="ED405" s="65">
        <f>IF(ISERROR(EC405/DU405),"NM",IF(OR(EC405/DU405&lt;0.5,EC405/DU405&gt;2),"NM",(EC405/DU405-1)*100))</f>
        <v>22.106981038888527</v>
      </c>
      <c r="EE405" s="88">
        <f t="shared" si="1596"/>
        <v>115551</v>
      </c>
      <c r="EF405" s="65">
        <f>IF(ISERROR(EE405/DW405),"NM",IF(OR(EE405/DW405&lt;0.5,EE405/DW405&gt;2),"NM",(EE405/DW405-1)*100))</f>
        <v>21.336315524193552</v>
      </c>
      <c r="EG405" s="88">
        <f>EG393-EG404-EG412</f>
        <v>103977</v>
      </c>
      <c r="EH405" s="65">
        <f>IF(ISERROR(EG405/DY405),"NM",IF(OR(EG405/DY405&lt;0.5,EG405/DY405&gt;2),"NM",(EG405/DY405-1)*100))</f>
        <v>8.7887253209454119</v>
      </c>
      <c r="EI405" s="88">
        <f>EI393-EI404-EI412</f>
        <v>108060</v>
      </c>
      <c r="EJ405" s="65">
        <f>IF(ISERROR(EI405/EA405),"NM",IF(OR(EI405/EA405&lt;0.5,EI405/EA405&gt;2),"NM",(EI405/EA405-1)*100))</f>
        <v>5.1566255680657092</v>
      </c>
      <c r="EK405" s="88">
        <f t="shared" ref="EK405:EM405" si="1597">EK393-EK404-EK412</f>
        <v>108639</v>
      </c>
      <c r="EL405" s="65">
        <f>IF(ISERROR(EK405/EC405),"NM",IF(OR(EK405/EC405&lt;0.5,EK405/EC405&gt;2),"NM",(EK405/EC405-1)*100))</f>
        <v>-4.4747115925717456</v>
      </c>
      <c r="EM405" s="88">
        <f t="shared" si="1597"/>
        <v>108858</v>
      </c>
      <c r="EN405" s="65">
        <f>IF(ISERROR(EM405/EE405),"NM",IF(OR(EM405/EE405&lt;0.5,EM405/EE405&gt;2),"NM",(EM405/EE405-1)*100))</f>
        <v>-5.7922475789910948</v>
      </c>
      <c r="EO405" s="88">
        <f t="shared" ref="EO405" si="1598">EO393-EO404-EO412</f>
        <v>107563</v>
      </c>
      <c r="EP405" s="65">
        <f>IF(ISERROR(EO405/EG405),"NM",IF(OR(EO405/EG405&lt;0.5,EO405/EG405&gt;2),"NM",(EO405/EG405-1)*100))</f>
        <v>3.4488396472296845</v>
      </c>
      <c r="EQ405" s="88">
        <f t="shared" ref="EQ405:ES405" si="1599">EQ393-EQ404-EQ412</f>
        <v>110021.84809360794</v>
      </c>
      <c r="ER405" s="65">
        <f>IF(ISERROR(EQ405/EI405),"NM",IF(OR(EQ405/EI405&lt;0.5,EQ405/EI405&gt;2),"NM",(EQ405/EI405-1)*100))</f>
        <v>1.8155173918267042</v>
      </c>
      <c r="ES405" s="88">
        <f t="shared" si="1599"/>
        <v>108942.75276185373</v>
      </c>
      <c r="ET405" s="65">
        <f>IF(ISERROR(ES405/EK405),"NM",IF(OR(ES405/EK405&lt;0.5,ES405/EK405&gt;2),"NM",(ES405/EK405-1)*100))</f>
        <v>0.27959826752246286</v>
      </c>
      <c r="EU405" s="88">
        <f t="shared" ref="EU405" si="1600">EU393-EU404-EU412</f>
        <v>108088.08875571158</v>
      </c>
      <c r="EV405" s="65">
        <f>IF(ISERROR(EU405/EM405),"NM",IF(OR(EU405/EM405&lt;0.5,EU405/EM405&gt;2),"NM",(EU405/EM405-1)*100))</f>
        <v>-0.70726197825462522</v>
      </c>
      <c r="EW405" s="88">
        <f t="shared" ref="EW405" si="1601">EW393-EW404-EW412</f>
        <v>107948.54226089784</v>
      </c>
      <c r="EX405" s="65">
        <f>IF(ISERROR(EW405/EO405),"NM",IF(OR(EW405/EO405&lt;0.5,EW405/EO405&gt;2),"NM",(EW405/EO405-1)*100))</f>
        <v>0.35843390468641712</v>
      </c>
      <c r="EY405" s="65"/>
      <c r="EZ405" s="317"/>
      <c r="FA405" s="59"/>
      <c r="FB405" s="88">
        <f>FB393-FB404-FB412</f>
        <v>26856.208999999999</v>
      </c>
      <c r="FC405" s="63"/>
      <c r="FD405" s="88">
        <f>FD393-FD404-FD412</f>
        <v>32155</v>
      </c>
      <c r="FE405" s="65">
        <f>IF(ISERROR(FD405/FB405),"NM",IF(OR(FD405/FB405&lt;0.5,FD405/FB405&gt;2),"NM",(FD405/FB405-1)*100))</f>
        <v>19.73022700262721</v>
      </c>
      <c r="FF405" s="88">
        <f>FF393-FF404-FF412</f>
        <v>31458</v>
      </c>
      <c r="FG405" s="65">
        <f>IF(ISERROR(FF405/FD405),"NM",IF(OR(FF405/FD405&lt;0.5,FF405/FD405&gt;2),"NM",(FF405/FD405-1)*100))</f>
        <v>-2.1676255636759456</v>
      </c>
      <c r="FH405" s="88">
        <f>FH393-FH404-FH412</f>
        <v>31228</v>
      </c>
      <c r="FI405" s="65">
        <f>IF(ISERROR(FH405/FF405),"NM",IF(OR(FH405/FF405&lt;0.5,FH405/FF405&gt;2),"NM",(FH405/FF405-1)*100))</f>
        <v>-0.73113357492530229</v>
      </c>
      <c r="FJ405" s="88">
        <f>Y405</f>
        <v>37352</v>
      </c>
      <c r="FK405" s="65">
        <f>IF(ISERROR(FJ405/FH405),"NM",IF(OR(FJ405/FH405&lt;0.5,FJ405/FH405&gt;2),"NM",(FJ405/FH405-1)*100))</f>
        <v>19.61060586653003</v>
      </c>
      <c r="FL405" s="88">
        <f>FL393-FL404-FL412</f>
        <v>42909</v>
      </c>
      <c r="FM405" s="65">
        <f>IF(ISERROR(FL405/FJ405),"NM",IF(OR(FL405/FJ405&lt;0.5,FL405/FJ405&gt;2),"NM",(FL405/FJ405-1)*100))</f>
        <v>14.877382737202826</v>
      </c>
      <c r="FN405" s="88">
        <f>FN393-FN404-FN412</f>
        <v>50324</v>
      </c>
      <c r="FO405" s="65">
        <f>IF(ISERROR(FN405/FL405),"NM",IF(OR(FN405/FL405&lt;0.5,FN405/FL405&gt;2),"NM",(FN405/FL405-1)*100))</f>
        <v>17.28075695075626</v>
      </c>
      <c r="FP405" s="88">
        <f>FP393-FP404-FP412</f>
        <v>47039</v>
      </c>
      <c r="FQ405" s="65">
        <f>IF(ISERROR(FP405/FN405),"NM",IF(OR(FP405/FN405&lt;0.5,FP405/FN405&gt;2),"NM",(FP405/FN405-1)*100))</f>
        <v>-6.527700500755107</v>
      </c>
      <c r="FR405" s="90">
        <f>FR393-FR404-FR412</f>
        <v>50038</v>
      </c>
      <c r="FS405" s="65">
        <f>IF(ISERROR(FR405/FP405),"NM",IF(OR(FR405/FP405&lt;0.5,FR405/FP405&gt;2),"NM",(FR405/FP405-1)*100))</f>
        <v>6.3755607049469587</v>
      </c>
      <c r="FT405" s="90">
        <f>FT393-FT404-FT412</f>
        <v>55545</v>
      </c>
      <c r="FU405" s="65">
        <f>IF(ISERROR(FT405/FR405),"NM",IF(OR(FT405/FR405&lt;0.5,FT405/FR405&gt;2),"NM",(FT405/FR405-1)*100))</f>
        <v>11.005635716855199</v>
      </c>
      <c r="FV405" s="90">
        <f>FV393-FV404-FV412</f>
        <v>70971</v>
      </c>
      <c r="FW405" s="65">
        <f>IF(ISERROR(FV405/FT405),"NM",IF(OR(FV405/FT405&lt;0.5,FV405/FT405&gt;2),"NM",(FV405/FT405-1)*100))</f>
        <v>27.772076694571979</v>
      </c>
      <c r="FX405" s="90">
        <f>FX393-FX404-FX412</f>
        <v>73090</v>
      </c>
      <c r="FY405" s="65">
        <f>IF(ISERROR(FX405/FV405),"NM",IF(OR(FX405/FV405&lt;0.5,FX405/FV405&gt;2),"NM",(FX405/FV405-1)*100))</f>
        <v>2.9857265643713715</v>
      </c>
      <c r="FZ405" s="90">
        <f>FZ393-FZ404-FZ412</f>
        <v>86665</v>
      </c>
      <c r="GA405" s="65">
        <f>IF(ISERROR(FZ405/FX405),"NM",IF(OR(FZ405/FX405&lt;0.5,FZ405/FX405&gt;2),"NM",(FZ405/FX405-1)*100))</f>
        <v>18.572992201395543</v>
      </c>
      <c r="GB405" s="90">
        <f>GB393-GB404-GB412</f>
        <v>100006</v>
      </c>
      <c r="GC405" s="65">
        <f>IF(ISERROR(GB405/FZ405),"NM",IF(OR(GB405/FZ405&lt;0.5,GB405/FZ405&gt;2),"NM",(GB405/FZ405-1)*100))</f>
        <v>15.393757572261002</v>
      </c>
      <c r="GD405" s="90">
        <f>GD393-GD404-GD412</f>
        <v>110764</v>
      </c>
      <c r="GE405" s="65">
        <f>IF(ISERROR(GD405/GB405),"NM",IF(OR(GD405/GB405&lt;0.5,GD405/GB405&gt;2),"NM",(GD405/GB405-1)*100))</f>
        <v>10.757354558726483</v>
      </c>
      <c r="GF405" s="90">
        <f>GF393-GF404-GF412</f>
        <v>101790</v>
      </c>
      <c r="GG405" s="65">
        <f>IF(ISERROR(GF405/GD405),"NM",IF(OR(GF405/GD405&lt;0.5,GF405/GD405&gt;2),"NM",(GF405/GD405-1)*100))</f>
        <v>-8.1019103679895963</v>
      </c>
      <c r="GH405" s="90">
        <f>GH393-GH404-GH412</f>
        <v>96139</v>
      </c>
      <c r="GI405" s="65">
        <f>IF(ISERROR(GH405/GF405),"NM",IF(OR(GH405/GF405&lt;0.5,GH405/GF405&gt;2),"NM",(GH405/GF405-1)*100))</f>
        <v>-5.5516258964534826</v>
      </c>
      <c r="GJ405" s="90">
        <f>GJ393-GJ404-GJ412</f>
        <v>95577</v>
      </c>
      <c r="GK405" s="65">
        <f>IF(ISERROR(GJ405/GH405),"NM",IF(OR(GJ405/GH405&lt;0.5,GJ405/GH405&gt;2),"NM",(GJ405/GH405-1)*100))</f>
        <v>-0.58457025764777626</v>
      </c>
      <c r="GL405" s="90">
        <f>GL393-GL404-GL412</f>
        <v>103977</v>
      </c>
      <c r="GM405" s="65">
        <f>IF(ISERROR(GL405/GJ405),"NM",IF(OR(GL405/GJ405&lt;0.5,GL405/GJ405&gt;2),"NM",(GL405/GJ405-1)*100))</f>
        <v>8.7887253209454119</v>
      </c>
      <c r="GN405" s="90">
        <f>GN393-GN404-GN412</f>
        <v>107563</v>
      </c>
      <c r="GO405" s="65">
        <f>IF(ISERROR(GN405/GL405),"NM",IF(OR(GN405/GL405&lt;0.5,GN405/GL405&gt;2),"NM",(GN405/GL405-1)*100))</f>
        <v>3.4488396472296845</v>
      </c>
      <c r="GP405" s="90">
        <f>GP393-GP404-GP412</f>
        <v>107948.54226089784</v>
      </c>
      <c r="GQ405" s="65">
        <f>IF(ISERROR(GP405/GN405),"NM",IF(OR(GP405/GN405&lt;0.5,GP405/GN405&gt;2),"NM",(GP405/GN405-1)*100))</f>
        <v>0.35843390468641712</v>
      </c>
      <c r="GR405" s="88">
        <f>GR393-GR404-GR412</f>
        <v>108071.28297224807</v>
      </c>
      <c r="GS405" s="65">
        <f>IF(ISERROR(GR405/GP405),"NM",IF(OR(GR405/GP405&lt;0.5,GR405/GP405&gt;2),"NM",(GR405/GP405-1)*100))</f>
        <v>0.1137029817906976</v>
      </c>
      <c r="GT405" s="88">
        <f>GT393-GT404-GT412</f>
        <v>108792.77715443735</v>
      </c>
      <c r="GU405" s="65">
        <f>IF(ISERROR(GT405/GR405),"NM",IF(OR(GT405/GR405&lt;0.5,GT405/GR405&gt;2),"NM",(GT405/GR405-1)*100))</f>
        <v>0.66760952803213147</v>
      </c>
      <c r="GV405" s="88">
        <f>GV393-GV404-GV412</f>
        <v>110100.33613625141</v>
      </c>
      <c r="GW405" s="65">
        <f>IF(ISERROR(GV405/GT405),"NM",IF(OR(GV405/GT405&lt;0.5,GV405/GT405&gt;2),"NM",(GV405/GT405-1)*100))</f>
        <v>1.2018803233213804</v>
      </c>
      <c r="GX405" s="88">
        <f>GX393-GX404-GX412</f>
        <v>111979.23837931063</v>
      </c>
      <c r="GY405" s="65">
        <f>IF(ISERROR(GX405/GV405),"NM",IF(OR(GX405/GV405&lt;0.5,GX405/GV405&gt;2),"NM",(GX405/GV405-1)*100))</f>
        <v>1.7065363367592568</v>
      </c>
      <c r="GZ405" s="67">
        <f t="shared" si="1348"/>
        <v>0.80798189852804292</v>
      </c>
      <c r="HA405" s="280"/>
      <c r="HB405" s="57"/>
      <c r="HC405"/>
      <c r="HD405"/>
      <c r="HE405"/>
      <c r="HF405"/>
      <c r="HG405"/>
      <c r="HH405"/>
    </row>
    <row r="406" spans="1:216" s="2" customFormat="1" ht="13.5" customHeight="1" x14ac:dyDescent="0.2">
      <c r="A406" s="4"/>
      <c r="B406" s="54" t="s">
        <v>575</v>
      </c>
      <c r="C406" s="228" t="s">
        <v>79</v>
      </c>
      <c r="D406" s="63"/>
      <c r="E406" s="228" t="s">
        <v>79</v>
      </c>
      <c r="F406" s="63"/>
      <c r="G406" s="228" t="s">
        <v>79</v>
      </c>
      <c r="H406" s="63"/>
      <c r="I406" s="228" t="s">
        <v>79</v>
      </c>
      <c r="J406" s="63"/>
      <c r="K406" s="228" t="s">
        <v>79</v>
      </c>
      <c r="L406" s="63" t="str">
        <f>IF(ISERROR(K406/C406),"NM",IF(OR(K406/C406&lt;0.5,K406/C406&gt;2),"NM",(K406/C406-1)*100))</f>
        <v>NM</v>
      </c>
      <c r="M406" s="228" t="s">
        <v>79</v>
      </c>
      <c r="N406" s="63" t="str">
        <f>IF(ISERROR(M406/E406),"NM",IF(OR(M406/E406&lt;0.5,M406/E406&gt;2),"NM",(M406/E406-1)*100))</f>
        <v>NM</v>
      </c>
      <c r="O406" s="228" t="s">
        <v>79</v>
      </c>
      <c r="P406" s="63" t="str">
        <f>IF(ISERROR(O406/G406),"NM",IF(OR(O406/G406&lt;0.5,O406/G406&gt;2),"NM",(O406/G406-1)*100))</f>
        <v>NM</v>
      </c>
      <c r="Q406" s="228" t="s">
        <v>79</v>
      </c>
      <c r="R406" s="63" t="str">
        <f>IF(ISERROR(Q406/I406),"NM",IF(OR(Q406/I406&lt;0.5,Q406/I406&gt;2),"NM",(Q406/I406-1)*100))</f>
        <v>NM</v>
      </c>
      <c r="S406" s="228" t="s">
        <v>79</v>
      </c>
      <c r="T406" s="63" t="str">
        <f>IF(ISERROR(S406/K406),"NM",IF(OR(S406/K406&lt;0.5,S406/K406&gt;2),"NM",(S406/K406-1)*100))</f>
        <v>NM</v>
      </c>
      <c r="U406" s="228" t="s">
        <v>79</v>
      </c>
      <c r="V406" s="63" t="str">
        <f>IF(ISERROR(U406/M406),"NM",IF(OR(U406/M406&lt;0.5,U406/M406&gt;2),"NM",(U406/M406-1)*100))</f>
        <v>NM</v>
      </c>
      <c r="W406" s="228" t="s">
        <v>79</v>
      </c>
      <c r="X406" s="63" t="str">
        <f>IF(ISERROR(W406/O406),"NM",IF(OR(W406/O406&lt;0.5,W406/O406&gt;2),"NM",(W406/O406-1)*100))</f>
        <v>NM</v>
      </c>
      <c r="Y406" s="228" t="s">
        <v>79</v>
      </c>
      <c r="Z406" s="63" t="str">
        <f>IF(ISERROR(Y406/Q406),"NM",IF(OR(Y406/Q406&lt;0.5,Y406/Q406&gt;2),"NM",(Y406/Q406-1)*100))</f>
        <v>NM</v>
      </c>
      <c r="AA406" s="228" t="s">
        <v>79</v>
      </c>
      <c r="AB406" s="63" t="str">
        <f>IF(ISERROR(AA406/S406),"NM",IF(OR(AA406/S406&lt;0.5,AA406/S406&gt;2),"NM",(AA406/S406-1)*100))</f>
        <v>NM</v>
      </c>
      <c r="AC406" s="228" t="s">
        <v>79</v>
      </c>
      <c r="AD406" s="63" t="str">
        <f>IF(ISERROR(AC406/U406),"NM",IF(OR(AC406/U406&lt;0.5,AC406/U406&gt;2),"NM",(AC406/U406-1)*100))</f>
        <v>NM</v>
      </c>
      <c r="AE406" s="228" t="s">
        <v>79</v>
      </c>
      <c r="AF406" s="63" t="str">
        <f>IF(ISERROR(AE406/W406),"NM",IF(OR(AE406/W406&lt;0.5,AE406/W406&gt;2),"NM",(AE406/W406-1)*100))</f>
        <v>NM</v>
      </c>
      <c r="AG406" s="228" t="s">
        <v>79</v>
      </c>
      <c r="AH406" s="63" t="str">
        <f>IF(ISERROR(AG406/Y406),"NM",IF(OR(AG406/Y406&lt;0.5,AG406/Y406&gt;2),"NM",(AG406/Y406-1)*100))</f>
        <v>NM</v>
      </c>
      <c r="AI406" s="229" t="s">
        <v>79</v>
      </c>
      <c r="AJ406" s="63" t="str">
        <f>IF(ISERROR(AI406/AA406),"NM",IF(OR(AI406/AA406&lt;0.5,AI406/AA406&gt;2),"NM",(AI406/AA406-1)*100))</f>
        <v>NM</v>
      </c>
      <c r="AK406" s="228" t="s">
        <v>79</v>
      </c>
      <c r="AL406" s="63" t="str">
        <f>IF(ISERROR(AK406/AC406),"NM",IF(OR(AK406/AC406&lt;0.5,AK406/AC406&gt;2),"NM",(AK406/AC406-1)*100))</f>
        <v>NM</v>
      </c>
      <c r="AM406" s="228" t="s">
        <v>79</v>
      </c>
      <c r="AN406" s="63" t="str">
        <f>IF(ISERROR(AM406/AE406),"NM",IF(OR(AM406/AE406&lt;0.5,AM406/AE406&gt;2),"NM",(AM406/AE406-1)*100))</f>
        <v>NM</v>
      </c>
      <c r="AO406" s="230" t="s">
        <v>79</v>
      </c>
      <c r="AP406" s="63" t="str">
        <f>IF(ISERROR(AO406/AG406),"NM",IF(OR(AO406/AG406&lt;0.5,AO406/AG406&gt;2),"NM",(AO406/AG406-1)*100))</f>
        <v>NM</v>
      </c>
      <c r="AQ406" s="230" t="s">
        <v>79</v>
      </c>
      <c r="AR406" s="63" t="str">
        <f>IF(ISERROR(AQ406/AI406),"NM",IF(OR(AQ406/AI406&lt;0.5,AQ406/AI406&gt;2),"NM",(AQ406/AI406-1)*100))</f>
        <v>NM</v>
      </c>
      <c r="AS406" s="230" t="s">
        <v>79</v>
      </c>
      <c r="AT406" s="63" t="str">
        <f>IF(ISERROR(AS406/AK406),"NM",IF(OR(AS406/AK406&lt;0.5,AS406/AK406&gt;2),"NM",(AS406/AK406-1)*100))</f>
        <v>NM</v>
      </c>
      <c r="AU406" s="230" t="s">
        <v>79</v>
      </c>
      <c r="AV406" s="63" t="str">
        <f>IF(ISERROR(AU406/AM406),"NM",IF(OR(AU406/AM406&lt;0.5,AU406/AM406&gt;2),"NM",(AU406/AM406-1)*100))</f>
        <v>NM</v>
      </c>
      <c r="AW406" s="230" t="s">
        <v>79</v>
      </c>
      <c r="AX406" s="63" t="str">
        <f>IF(ISERROR(AW406/AO406),"NM",IF(OR(AW406/AO406&lt;0.5,AW406/AO406&gt;2),"NM",(AW406/AO406-1)*100))</f>
        <v>NM</v>
      </c>
      <c r="AY406" s="230" t="s">
        <v>79</v>
      </c>
      <c r="AZ406" s="65" t="str">
        <f>IF(ISERROR(AY406/AQ406),"NM",IF(OR(AY406/AQ406&lt;0.5,AY406/AQ406&gt;2),"NM",(AY406/AQ406-1)*100))</f>
        <v>NM</v>
      </c>
      <c r="BA406" s="230" t="s">
        <v>79</v>
      </c>
      <c r="BB406" s="65" t="str">
        <f>IF(ISERROR(BA406/AS406),"NM",IF(OR(BA406/AS406&lt;0.5,BA406/AS406&gt;2),"NM",(BA406/AS406-1)*100))</f>
        <v>NM</v>
      </c>
      <c r="BC406" s="230" t="s">
        <v>79</v>
      </c>
      <c r="BD406" s="65" t="str">
        <f>IF(ISERROR(BC406/AU406),"NM",IF(OR(BC406/AU406&lt;0.5,BC406/AU406&gt;2),"NM",(BC406/AU406-1)*100))</f>
        <v>NM</v>
      </c>
      <c r="BE406" s="230" t="s">
        <v>79</v>
      </c>
      <c r="BF406" s="65" t="str">
        <f>IF(ISERROR(BE406/AW406),"NM",IF(OR(BE406/AW406&lt;0.5,BE406/AW406&gt;2),"NM",(BE406/AW406-1)*100))</f>
        <v>NM</v>
      </c>
      <c r="BG406" s="230" t="s">
        <v>79</v>
      </c>
      <c r="BH406" s="65" t="str">
        <f>IF(ISERROR(BG406/AY406),"NM",IF(OR(BG406/AY406&lt;0.5,BG406/AY406&gt;2),"NM",(BG406/AY406-1)*100))</f>
        <v>NM</v>
      </c>
      <c r="BI406" s="230" t="s">
        <v>79</v>
      </c>
      <c r="BJ406" s="65" t="str">
        <f>IF(ISERROR(BI406/BA406),"NM",IF(OR(BI406/BA406&lt;0.5,BI406/BA406&gt;2),"NM",(BI406/BA406-1)*100))</f>
        <v>NM</v>
      </c>
      <c r="BK406" s="230" t="s">
        <v>79</v>
      </c>
      <c r="BL406" s="65" t="str">
        <f>IF(ISERROR(BK406/BC406),"NM",IF(OR(BK406/BC406&lt;0.5,BK406/BC406&gt;2),"NM",(BK406/BC406-1)*100))</f>
        <v>NM</v>
      </c>
      <c r="BM406" s="230" t="s">
        <v>79</v>
      </c>
      <c r="BN406" s="65" t="str">
        <f>IF(ISERROR(BM406/BE406),"NM",IF(OR(BM406/BE406&lt;0.5,BM406/BE406&gt;2),"NM",(BM406/BE406-1)*100))</f>
        <v>NM</v>
      </c>
      <c r="BO406" s="230" t="s">
        <v>79</v>
      </c>
      <c r="BP406" s="65" t="str">
        <f>IF(ISERROR(BO406/BG406),"NM",IF(OR(BO406/BG406&lt;0.5,BO406/BG406&gt;2),"NM",(BO406/BG406-1)*100))</f>
        <v>NM</v>
      </c>
      <c r="BQ406" s="230" t="s">
        <v>79</v>
      </c>
      <c r="BR406" s="65" t="str">
        <f>IF(ISERROR(BQ406/BI406),"NM",IF(OR(BQ406/BI406&lt;0.5,BQ406/BI406&gt;2),"NM",(BQ406/BI406-1)*100))</f>
        <v>NM</v>
      </c>
      <c r="BS406" s="230" t="s">
        <v>79</v>
      </c>
      <c r="BT406" s="65" t="str">
        <f>IF(ISERROR(BS406/BK406),"NM",IF(OR(BS406/BK406&lt;0.5,BS406/BK406&gt;2),"NM",(BS406/BK406-1)*100))</f>
        <v>NM</v>
      </c>
      <c r="BU406" s="230" t="s">
        <v>79</v>
      </c>
      <c r="BV406" s="65" t="str">
        <f>IF(ISERROR(BU406/BM406),"NM",IF(OR(BU406/BM406&lt;0.5,BU406/BM406&gt;2),"NM",(BU406/BM406-1)*100))</f>
        <v>NM</v>
      </c>
      <c r="BW406" s="230" t="s">
        <v>79</v>
      </c>
      <c r="BX406" s="65" t="str">
        <f>IF(ISERROR(BW406/BO406),"NM",IF(OR(BW406/BO406&lt;0.5,BW406/BO406&gt;2),"NM",(BW406/BO406-1)*100))</f>
        <v>NM</v>
      </c>
      <c r="BY406" s="230" t="s">
        <v>79</v>
      </c>
      <c r="BZ406" s="65" t="str">
        <f>IF(ISERROR(BY406/BQ406),"NM",IF(OR(BY406/BQ406&lt;0.5,BY406/BQ406&gt;2),"NM",(BY406/BQ406-1)*100))</f>
        <v>NM</v>
      </c>
      <c r="CA406" s="230" t="s">
        <v>79</v>
      </c>
      <c r="CB406" s="65" t="str">
        <f>IF(ISERROR(CA406/BS406),"NM",IF(OR(CA406/BS406&lt;0.5,CA406/BS406&gt;2),"NM",(CA406/BS406-1)*100))</f>
        <v>NM</v>
      </c>
      <c r="CC406" s="230" t="s">
        <v>79</v>
      </c>
      <c r="CD406" s="65" t="str">
        <f>IF(ISERROR(CC406/BU406),"NM",IF(OR(CC406/BU406&lt;0.5,CC406/BU406&gt;2),"NM",(CC406/BU406-1)*100))</f>
        <v>NM</v>
      </c>
      <c r="CE406" s="230" t="s">
        <v>79</v>
      </c>
      <c r="CF406" s="65" t="str">
        <f>IF(ISERROR(CE406/BW406),"NM",IF(OR(CE406/BW406&lt;0.5,CE406/BW406&gt;2),"NM",(CE406/BW406-1)*100))</f>
        <v>NM</v>
      </c>
      <c r="CG406" s="230" t="s">
        <v>79</v>
      </c>
      <c r="CH406" s="65" t="str">
        <f>IF(ISERROR(CG406/BY406),"NM",IF(OR(CG406/BY406&lt;0.5,CG406/BY406&gt;2),"NM",(CG406/BY406-1)*100))</f>
        <v>NM</v>
      </c>
      <c r="CI406" s="230" t="s">
        <v>79</v>
      </c>
      <c r="CJ406" s="65" t="str">
        <f>IF(ISERROR(CI406/CA406),"NM",IF(OR(CI406/CA406&lt;0.5,CI406/CA406&gt;2),"NM",(CI406/CA406-1)*100))</f>
        <v>NM</v>
      </c>
      <c r="CK406" s="230" t="s">
        <v>79</v>
      </c>
      <c r="CL406" s="65" t="str">
        <f>IF(ISERROR(CK406/CC406),"NM",IF(OR(CK406/CC406&lt;0.5,CK406/CC406&gt;2),"NM",(CK406/CC406-1)*100))</f>
        <v>NM</v>
      </c>
      <c r="CM406" s="230" t="s">
        <v>79</v>
      </c>
      <c r="CN406" s="65" t="str">
        <f>IF(ISERROR(CM406/CE406),"NM",IF(OR(CM406/CE406&lt;0.5,CM406/CE406&gt;2),"NM",(CM406/CE406-1)*100))</f>
        <v>NM</v>
      </c>
      <c r="CO406" s="230" t="s">
        <v>79</v>
      </c>
      <c r="CP406" s="65" t="str">
        <f>IF(ISERROR(CO406/CG406),"NM",IF(OR(CO406/CG406&lt;0.5,CO406/CG406&gt;2),"NM",(CO406/CG406-1)*100))</f>
        <v>NM</v>
      </c>
      <c r="CQ406" s="230" t="s">
        <v>79</v>
      </c>
      <c r="CR406" s="65" t="str">
        <f>IF(ISERROR(CQ406/CI406),"NM",IF(OR(CQ406/CI406&lt;0.5,CQ406/CI406&gt;2),"NM",(CQ406/CI406-1)*100))</f>
        <v>NM</v>
      </c>
      <c r="CS406" s="230" t="s">
        <v>79</v>
      </c>
      <c r="CT406" s="65" t="str">
        <f>IF(ISERROR(CS406/CK406),"NM",IF(OR(CS406/CK406&lt;0.5,CS406/CK406&gt;2),"NM",(CS406/CK406-1)*100))</f>
        <v>NM</v>
      </c>
      <c r="CU406" s="230" t="s">
        <v>79</v>
      </c>
      <c r="CV406" s="65" t="str">
        <f>IF(ISERROR(CU406/CM406),"NM",IF(OR(CU406/CM406&lt;0.5,CU406/CM406&gt;2),"NM",(CU406/CM406-1)*100))</f>
        <v>NM</v>
      </c>
      <c r="CW406" s="230" t="s">
        <v>79</v>
      </c>
      <c r="CX406" s="67" t="str">
        <f>IF(ISERROR(CW406/CO406),"NM",IF(OR(CW406/CO406&lt;0.5,CW406/CO406&gt;2),"NM",(CW406/CO406-1)*100))</f>
        <v>NM</v>
      </c>
      <c r="CY406" s="230" t="s">
        <v>79</v>
      </c>
      <c r="CZ406" s="67" t="str">
        <f>IF(ISERROR(CY406/CQ406),"NM",IF(OR(CY406/CQ406&lt;0.5,CY406/CQ406&gt;2),"NM",(CY406/CQ406-1)*100))</f>
        <v>NM</v>
      </c>
      <c r="DA406" s="230" t="s">
        <v>79</v>
      </c>
      <c r="DB406" s="67" t="str">
        <f>IF(ISERROR(DA406/CS406),"NM",IF(OR(DA406/CS406&lt;0.5,DA406/CS406&gt;2),"NM",(DA406/CS406-1)*100))</f>
        <v>NM</v>
      </c>
      <c r="DC406" s="230" t="s">
        <v>79</v>
      </c>
      <c r="DD406" s="67" t="str">
        <f>IF(ISERROR(DC406/CU406),"NM",IF(OR(DC406/CU406&lt;0.5,DC406/CU406&gt;2),"NM",(DC406/CU406-1)*100))</f>
        <v>NM</v>
      </c>
      <c r="DE406" s="230" t="s">
        <v>79</v>
      </c>
      <c r="DF406" s="65" t="str">
        <f>IF(ISERROR(DE406/CW406),"NM",IF(OR(DE406/CW406&lt;0.5,DE406/CW406&gt;2),"NM",(DE406/CW406-1)*100))</f>
        <v>NM</v>
      </c>
      <c r="DG406" s="230" t="s">
        <v>79</v>
      </c>
      <c r="DH406" s="65" t="str">
        <f>IF(ISERROR(DG406/CY406),"NM",IF(OR(DG406/CY406&lt;0.5,DG406/CY406&gt;2),"NM",(DG406/CY406-1)*100))</f>
        <v>NM</v>
      </c>
      <c r="DI406" s="230" t="s">
        <v>79</v>
      </c>
      <c r="DJ406" s="65" t="str">
        <f>IF(ISERROR(DI406/DA406),"NM",IF(OR(DI406/DA406&lt;0.5,DI406/DA406&gt;2),"NM",(DI406/DA406-1)*100))</f>
        <v>NM</v>
      </c>
      <c r="DK406" s="230" t="s">
        <v>79</v>
      </c>
      <c r="DL406" s="65" t="str">
        <f>IF(ISERROR(DK406/DC406),"NM",IF(OR(DK406/DC406&lt;0.5,DK406/DC406&gt;2),"NM",(DK406/DC406-1)*100))</f>
        <v>NM</v>
      </c>
      <c r="DM406" s="230" t="s">
        <v>79</v>
      </c>
      <c r="DN406" s="65" t="str">
        <f>IF(ISERROR(DM406/DE406),"NM",IF(OR(DM406/DE406&lt;0.5,DM406/DE406&gt;2),"NM",(DM406/DE406-1)*100))</f>
        <v>NM</v>
      </c>
      <c r="DO406" s="230" t="s">
        <v>79</v>
      </c>
      <c r="DP406" s="65" t="str">
        <f>IF(ISERROR(DO406/DG406),"NM",IF(OR(DO406/DG406&lt;0.5,DO406/DG406&gt;2),"NM",(DO406/DG406-1)*100))</f>
        <v>NM</v>
      </c>
      <c r="DQ406" s="230" t="s">
        <v>79</v>
      </c>
      <c r="DR406" s="65" t="str">
        <f>IF(ISERROR(DQ406/DI406),"NM",IF(OR(DQ406/DI406&lt;0.5,DQ406/DI406&gt;2),"NM",(DQ406/DI406-1)*100))</f>
        <v>NM</v>
      </c>
      <c r="DS406" s="230" t="s">
        <v>79</v>
      </c>
      <c r="DT406" s="65" t="str">
        <f>IF(ISERROR(DS406/DK406),"NM",IF(OR(DS406/DK406&lt;0.5,DS406/DK406&gt;2),"NM",(DS406/DK406-1)*100))</f>
        <v>NM</v>
      </c>
      <c r="DU406" s="228" t="s">
        <v>79</v>
      </c>
      <c r="DV406" s="65" t="str">
        <f>IF(ISERROR(DU406/DM406),"NM",IF(OR(DU406/DM406&lt;0.5,DU406/DM406&gt;2),"NM",(DU406/DM406-1)*100))</f>
        <v>NM</v>
      </c>
      <c r="DW406" s="228" t="s">
        <v>79</v>
      </c>
      <c r="DX406" s="65" t="str">
        <f>IF(ISERROR(DW406/DO406),"NM",IF(OR(DW406/DO406&lt;0.5,DW406/DO406&gt;2),"NM",(DW406/DO406-1)*100))</f>
        <v>NM</v>
      </c>
      <c r="DY406" s="228" t="s">
        <v>79</v>
      </c>
      <c r="DZ406" s="65" t="str">
        <f>IF(ISERROR(DY406/DQ406),"NM",IF(OR(DY406/DQ406&lt;0.5,DY406/DQ406&gt;2),"NM",(DY406/DQ406-1)*100))</f>
        <v>NM</v>
      </c>
      <c r="EA406" s="228" t="s">
        <v>79</v>
      </c>
      <c r="EB406" s="65" t="str">
        <f>IF(ISERROR(EA406/DS406),"NM",IF(OR(EA406/DS406&lt;0.5,EA406/DS406&gt;2),"NM",(EA406/DS406-1)*100))</f>
        <v>NM</v>
      </c>
      <c r="EC406" s="228" t="s">
        <v>79</v>
      </c>
      <c r="ED406" s="65" t="str">
        <f>IF(ISERROR(EC406/DU406),"NM",IF(OR(EC406/DU406&lt;0.5,EC406/DU406&gt;2),"NM",(EC406/DU406-1)*100))</f>
        <v>NM</v>
      </c>
      <c r="EE406" s="228" t="s">
        <v>79</v>
      </c>
      <c r="EF406" s="65" t="str">
        <f>IF(ISERROR(EE406/DW406),"NM",IF(OR(EE406/DW406&lt;0.5,EE406/DW406&gt;2),"NM",(EE406/DW406-1)*100))</f>
        <v>NM</v>
      </c>
      <c r="EG406" s="228" t="s">
        <v>79</v>
      </c>
      <c r="EH406" s="65" t="str">
        <f>IF(ISERROR(EG406/DY406),"NM",IF(OR(EG406/DY406&lt;0.5,EG406/DY406&gt;2),"NM",(EG406/DY406-1)*100))</f>
        <v>NM</v>
      </c>
      <c r="EI406" s="228" t="s">
        <v>79</v>
      </c>
      <c r="EJ406" s="65" t="str">
        <f>IF(ISERROR(EI406/EA406),"NM",IF(OR(EI406/EA406&lt;0.5,EI406/EA406&gt;2),"NM",(EI406/EA406-1)*100))</f>
        <v>NM</v>
      </c>
      <c r="EK406" s="228" t="s">
        <v>79</v>
      </c>
      <c r="EL406" s="65" t="str">
        <f>IF(ISERROR(EK406/EC406),"NM",IF(OR(EK406/EC406&lt;0.5,EK406/EC406&gt;2),"NM",(EK406/EC406-1)*100))</f>
        <v>NM</v>
      </c>
      <c r="EM406" s="228" t="s">
        <v>79</v>
      </c>
      <c r="EN406" s="65" t="str">
        <f>IF(ISERROR(EM406/EE406),"NM",IF(OR(EM406/EE406&lt;0.5,EM406/EE406&gt;2),"NM",(EM406/EE406-1)*100))</f>
        <v>NM</v>
      </c>
      <c r="EO406" s="228" t="s">
        <v>79</v>
      </c>
      <c r="EP406" s="65" t="str">
        <f>IF(ISERROR(EO406/EG406),"NM",IF(OR(EO406/EG406&lt;0.5,EO406/EG406&gt;2),"NM",(EO406/EG406-1)*100))</f>
        <v>NM</v>
      </c>
      <c r="EQ406" s="228" t="s">
        <v>79</v>
      </c>
      <c r="ER406" s="65" t="str">
        <f>IF(ISERROR(EQ406/EI406),"NM",IF(OR(EQ406/EI406&lt;0.5,EQ406/EI406&gt;2),"NM",(EQ406/EI406-1)*100))</f>
        <v>NM</v>
      </c>
      <c r="ES406" s="228" t="s">
        <v>79</v>
      </c>
      <c r="ET406" s="65" t="str">
        <f>IF(ISERROR(ES406/EK406),"NM",IF(OR(ES406/EK406&lt;0.5,ES406/EK406&gt;2),"NM",(ES406/EK406-1)*100))</f>
        <v>NM</v>
      </c>
      <c r="EU406" s="228" t="s">
        <v>79</v>
      </c>
      <c r="EV406" s="65" t="str">
        <f>IF(ISERROR(EU406/EM406),"NM",IF(OR(EU406/EM406&lt;0.5,EU406/EM406&gt;2),"NM",(EU406/EM406-1)*100))</f>
        <v>NM</v>
      </c>
      <c r="EW406" s="228" t="s">
        <v>79</v>
      </c>
      <c r="EX406" s="65" t="str">
        <f>IF(ISERROR(EW406/EO406),"NM",IF(OR(EW406/EO406&lt;0.5,EW406/EO406&gt;2),"NM",(EW406/EO406-1)*100))</f>
        <v>NM</v>
      </c>
      <c r="EY406" s="65"/>
      <c r="EZ406" s="317"/>
      <c r="FA406" s="59"/>
      <c r="FB406" s="228" t="s">
        <v>79</v>
      </c>
      <c r="FC406" s="63"/>
      <c r="FD406" s="228" t="s">
        <v>79</v>
      </c>
      <c r="FE406" s="65" t="str">
        <f>IF(ISERROR(FD406/FB406),"NM",IF(OR(FD406/FB406&lt;0.5,FD406/FB406&gt;2),"NM",(FD406/FB406-1)*100))</f>
        <v>NM</v>
      </c>
      <c r="FF406" s="228" t="s">
        <v>79</v>
      </c>
      <c r="FG406" s="65" t="str">
        <f>IF(ISERROR(FF406/FD406),"NM",IF(OR(FF406/FD406&lt;0.5,FF406/FD406&gt;2),"NM",(FF406/FD406-1)*100))</f>
        <v>NM</v>
      </c>
      <c r="FH406" s="228" t="s">
        <v>79</v>
      </c>
      <c r="FI406" s="65" t="str">
        <f>IF(ISERROR(FH406/FF406),"NM",IF(OR(FH406/FF406&lt;0.5,FH406/FF406&gt;2),"NM",(FH406/FF406-1)*100))</f>
        <v>NM</v>
      </c>
      <c r="FJ406" s="228" t="s">
        <v>79</v>
      </c>
      <c r="FK406" s="65" t="str">
        <f>IF(ISERROR(FJ406/FH406),"NM",IF(OR(FJ406/FH406&lt;0.5,FJ406/FH406&gt;2),"NM",(FJ406/FH406-1)*100))</f>
        <v>NM</v>
      </c>
      <c r="FL406" s="228" t="s">
        <v>79</v>
      </c>
      <c r="FM406" s="65" t="str">
        <f>IF(ISERROR(FL406/FJ406),"NM",IF(OR(FL406/FJ406&lt;0.5,FL406/FJ406&gt;2),"NM",(FL406/FJ406-1)*100))</f>
        <v>NM</v>
      </c>
      <c r="FN406" s="228" t="s">
        <v>79</v>
      </c>
      <c r="FO406" s="65" t="str">
        <f>IF(ISERROR(FN406/FL406),"NM",IF(OR(FN406/FL406&lt;0.5,FN406/FL406&gt;2),"NM",(FN406/FL406-1)*100))</f>
        <v>NM</v>
      </c>
      <c r="FP406" s="228" t="s">
        <v>79</v>
      </c>
      <c r="FQ406" s="65" t="str">
        <f>IF(ISERROR(FP406/FN406),"NM",IF(OR(FP406/FN406&lt;0.5,FP406/FN406&gt;2),"NM",(FP406/FN406-1)*100))</f>
        <v>NM</v>
      </c>
      <c r="FR406" s="105" t="s">
        <v>79</v>
      </c>
      <c r="FS406" s="65" t="str">
        <f>IF(ISERROR(FR406/FP406),"NM",IF(OR(FR406/FP406&lt;0.5,FR406/FP406&gt;2),"NM",(FR406/FP406-1)*100))</f>
        <v>NM</v>
      </c>
      <c r="FT406" s="105" t="s">
        <v>79</v>
      </c>
      <c r="FU406" s="65" t="str">
        <f>IF(ISERROR(FT406/FR406),"NM",IF(OR(FT406/FR406&lt;0.5,FT406/FR406&gt;2),"NM",(FT406/FR406-1)*100))</f>
        <v>NM</v>
      </c>
      <c r="FV406" s="105" t="s">
        <v>79</v>
      </c>
      <c r="FW406" s="65" t="str">
        <f>IF(ISERROR(FV406/FT406),"NM",IF(OR(FV406/FT406&lt;0.5,FV406/FT406&gt;2),"NM",(FV406/FT406-1)*100))</f>
        <v>NM</v>
      </c>
      <c r="FX406" s="105" t="s">
        <v>79</v>
      </c>
      <c r="FY406" s="65" t="str">
        <f>IF(ISERROR(FX406/FV406),"NM",IF(OR(FX406/FV406&lt;0.5,FX406/FV406&gt;2),"NM",(FX406/FV406-1)*100))</f>
        <v>NM</v>
      </c>
      <c r="FZ406" s="105" t="s">
        <v>79</v>
      </c>
      <c r="GA406" s="65" t="str">
        <f>IF(ISERROR(FZ406/FX406),"NM",IF(OR(FZ406/FX406&lt;0.5,FZ406/FX406&gt;2),"NM",(FZ406/FX406-1)*100))</f>
        <v>NM</v>
      </c>
      <c r="GB406" s="105" t="s">
        <v>79</v>
      </c>
      <c r="GC406" s="65" t="str">
        <f>IF(ISERROR(GB406/FZ406),"NM",IF(OR(GB406/FZ406&lt;0.5,GB406/FZ406&gt;2),"NM",(GB406/FZ406-1)*100))</f>
        <v>NM</v>
      </c>
      <c r="GD406" s="105" t="s">
        <v>79</v>
      </c>
      <c r="GE406" s="65" t="str">
        <f>IF(ISERROR(GD406/GB406),"NM",IF(OR(GD406/GB406&lt;0.5,GD406/GB406&gt;2),"NM",(GD406/GB406-1)*100))</f>
        <v>NM</v>
      </c>
      <c r="GF406" s="105" t="s">
        <v>79</v>
      </c>
      <c r="GG406" s="65" t="str">
        <f>IF(ISERROR(GF406/GD406),"NM",IF(OR(GF406/GD406&lt;0.5,GF406/GD406&gt;2),"NM",(GF406/GD406-1)*100))</f>
        <v>NM</v>
      </c>
      <c r="GH406" s="105" t="s">
        <v>79</v>
      </c>
      <c r="GI406" s="65" t="str">
        <f>IF(ISERROR(GH406/GF406),"NM",IF(OR(GH406/GF406&lt;0.5,GH406/GF406&gt;2),"NM",(GH406/GF406-1)*100))</f>
        <v>NM</v>
      </c>
      <c r="GJ406" s="105" t="s">
        <v>79</v>
      </c>
      <c r="GK406" s="65" t="str">
        <f>IF(ISERROR(GJ406/GH406),"NM",IF(OR(GJ406/GH406&lt;0.5,GJ406/GH406&gt;2),"NM",(GJ406/GH406-1)*100))</f>
        <v>NM</v>
      </c>
      <c r="GL406" s="105" t="s">
        <v>79</v>
      </c>
      <c r="GM406" s="65" t="str">
        <f>IF(ISERROR(GL406/GJ406),"NM",IF(OR(GL406/GJ406&lt;0.5,GL406/GJ406&gt;2),"NM",(GL406/GJ406-1)*100))</f>
        <v>NM</v>
      </c>
      <c r="GN406" s="105" t="s">
        <v>79</v>
      </c>
      <c r="GO406" s="65" t="str">
        <f>IF(ISERROR(GN406/GL406),"NM",IF(OR(GN406/GL406&lt;0.5,GN406/GL406&gt;2),"NM",(GN406/GL406-1)*100))</f>
        <v>NM</v>
      </c>
      <c r="GP406" s="105" t="s">
        <v>79</v>
      </c>
      <c r="GQ406" s="65" t="str">
        <f>IF(ISERROR(GP406/GN406),"NM",IF(OR(GP406/GN406&lt;0.5,GP406/GN406&gt;2),"NM",(GP406/GN406-1)*100))</f>
        <v>NM</v>
      </c>
      <c r="GR406" s="228" t="s">
        <v>79</v>
      </c>
      <c r="GS406" s="65" t="str">
        <f>IF(ISERROR(GR406/GP406),"NM",IF(OR(GR406/GP406&lt;0.5,GR406/GP406&gt;2),"NM",(GR406/GP406-1)*100))</f>
        <v>NM</v>
      </c>
      <c r="GT406" s="228" t="s">
        <v>79</v>
      </c>
      <c r="GU406" s="65" t="str">
        <f>IF(ISERROR(GT406/GR406),"NM",IF(OR(GT406/GR406&lt;0.5,GT406/GR406&gt;2),"NM",(GT406/GR406-1)*100))</f>
        <v>NM</v>
      </c>
      <c r="GV406" s="228" t="s">
        <v>79</v>
      </c>
      <c r="GW406" s="65" t="str">
        <f>IF(ISERROR(GV406/GT406),"NM",IF(OR(GV406/GT406&lt;0.5,GV406/GT406&gt;2),"NM",(GV406/GT406-1)*100))</f>
        <v>NM</v>
      </c>
      <c r="GX406" s="228" t="s">
        <v>79</v>
      </c>
      <c r="GY406" s="65" t="str">
        <f>IF(ISERROR(GX406/GV406),"NM",IF(OR(GX406/GV406&lt;0.5,GX406/GV406&gt;2),"NM",(GX406/GV406-1)*100))</f>
        <v>NM</v>
      </c>
      <c r="GZ406" s="65" t="str">
        <f t="shared" si="1348"/>
        <v/>
      </c>
      <c r="HA406" s="280"/>
      <c r="HB406" s="57"/>
      <c r="HC406"/>
      <c r="HD406"/>
      <c r="HE406"/>
      <c r="HF406"/>
      <c r="HG406"/>
      <c r="HH406"/>
    </row>
    <row r="407" spans="1:216" s="2" customFormat="1" ht="13.5" customHeight="1" x14ac:dyDescent="0.2">
      <c r="A407" s="4"/>
      <c r="B407" s="54"/>
      <c r="C407" s="57"/>
      <c r="D407" s="63"/>
      <c r="E407" s="57"/>
      <c r="F407" s="63"/>
      <c r="G407" s="57"/>
      <c r="H407" s="63"/>
      <c r="I407" s="57"/>
      <c r="J407" s="63"/>
      <c r="K407" s="57"/>
      <c r="L407" s="63"/>
      <c r="M407" s="57"/>
      <c r="N407" s="63"/>
      <c r="O407" s="57"/>
      <c r="P407" s="63"/>
      <c r="Q407" s="57"/>
      <c r="R407" s="63"/>
      <c r="S407" s="57"/>
      <c r="T407" s="63"/>
      <c r="U407" s="57"/>
      <c r="V407" s="63"/>
      <c r="W407" s="57"/>
      <c r="X407" s="63"/>
      <c r="Y407" s="57"/>
      <c r="Z407" s="63"/>
      <c r="AA407" s="57"/>
      <c r="AB407" s="63"/>
      <c r="AC407" s="57"/>
      <c r="AD407" s="63"/>
      <c r="AE407" s="57"/>
      <c r="AF407" s="63"/>
      <c r="AG407" s="57"/>
      <c r="AH407" s="63"/>
      <c r="AI407" s="165"/>
      <c r="AJ407" s="63"/>
      <c r="AK407" s="57"/>
      <c r="AL407" s="63"/>
      <c r="AM407" s="57"/>
      <c r="AN407" s="63"/>
      <c r="AO407" s="59"/>
      <c r="AP407" s="63"/>
      <c r="AQ407" s="59"/>
      <c r="AR407" s="63"/>
      <c r="AS407" s="59"/>
      <c r="AT407" s="63"/>
      <c r="AU407" s="59"/>
      <c r="AV407" s="63"/>
      <c r="AW407" s="59"/>
      <c r="AX407" s="63"/>
      <c r="AY407" s="59"/>
      <c r="AZ407" s="65"/>
      <c r="BA407" s="59"/>
      <c r="BB407" s="65"/>
      <c r="BC407" s="59"/>
      <c r="BD407" s="65"/>
      <c r="BE407" s="59"/>
      <c r="BF407" s="65"/>
      <c r="BG407" s="59"/>
      <c r="BH407" s="65"/>
      <c r="BI407" s="59"/>
      <c r="BJ407" s="65"/>
      <c r="BK407" s="59"/>
      <c r="BL407" s="65"/>
      <c r="BM407" s="59"/>
      <c r="BN407" s="65"/>
      <c r="BO407" s="59"/>
      <c r="BP407" s="65"/>
      <c r="BQ407" s="59"/>
      <c r="BR407" s="65"/>
      <c r="BS407" s="59"/>
      <c r="BT407" s="65"/>
      <c r="BU407" s="59"/>
      <c r="BV407" s="65"/>
      <c r="BW407" s="59"/>
      <c r="BX407" s="65"/>
      <c r="BY407" s="59"/>
      <c r="BZ407" s="65"/>
      <c r="CA407" s="59"/>
      <c r="CB407" s="65"/>
      <c r="CC407" s="59"/>
      <c r="CD407" s="65"/>
      <c r="CE407" s="59"/>
      <c r="CF407" s="65"/>
      <c r="CG407" s="59"/>
      <c r="CH407" s="65"/>
      <c r="CI407" s="59"/>
      <c r="CJ407" s="65"/>
      <c r="CK407" s="59"/>
      <c r="CL407" s="65"/>
      <c r="CM407" s="59"/>
      <c r="CN407" s="65"/>
      <c r="CO407" s="59"/>
      <c r="CP407" s="65"/>
      <c r="CQ407" s="59"/>
      <c r="CR407" s="65"/>
      <c r="CS407" s="59"/>
      <c r="CT407" s="65"/>
      <c r="CU407" s="59"/>
      <c r="CV407" s="65"/>
      <c r="CW407" s="59"/>
      <c r="CX407" s="67"/>
      <c r="CY407" s="59"/>
      <c r="CZ407" s="67"/>
      <c r="DA407" s="59"/>
      <c r="DB407" s="67"/>
      <c r="DC407" s="59"/>
      <c r="DD407" s="67"/>
      <c r="DE407" s="59"/>
      <c r="DF407" s="65"/>
      <c r="DG407" s="59"/>
      <c r="DH407" s="65"/>
      <c r="DI407" s="59"/>
      <c r="DJ407" s="65"/>
      <c r="DK407" s="59"/>
      <c r="DL407" s="65"/>
      <c r="DM407" s="59"/>
      <c r="DN407" s="65"/>
      <c r="DO407" s="59"/>
      <c r="DP407" s="65"/>
      <c r="DQ407" s="59"/>
      <c r="DR407" s="65"/>
      <c r="DS407" s="59"/>
      <c r="DT407" s="65"/>
      <c r="DU407" s="57"/>
      <c r="DV407" s="65"/>
      <c r="DW407" s="57"/>
      <c r="DX407" s="65"/>
      <c r="DY407" s="57"/>
      <c r="DZ407" s="65"/>
      <c r="EA407" s="57"/>
      <c r="EB407" s="65"/>
      <c r="EC407" s="57"/>
      <c r="ED407" s="65"/>
      <c r="EE407" s="57"/>
      <c r="EF407" s="65"/>
      <c r="EG407" s="57"/>
      <c r="EH407" s="65"/>
      <c r="EI407" s="57"/>
      <c r="EJ407" s="65"/>
      <c r="EK407" s="57"/>
      <c r="EL407" s="65"/>
      <c r="EM407" s="57"/>
      <c r="EN407" s="65"/>
      <c r="EO407" s="57"/>
      <c r="EP407" s="65"/>
      <c r="EQ407" s="57"/>
      <c r="ER407" s="65"/>
      <c r="ES407" s="57"/>
      <c r="ET407" s="65"/>
      <c r="EU407" s="57"/>
      <c r="EV407" s="65"/>
      <c r="EW407" s="57"/>
      <c r="EX407" s="65"/>
      <c r="EY407" s="65"/>
      <c r="EZ407" s="317"/>
      <c r="FA407" s="59"/>
      <c r="FB407" s="57"/>
      <c r="FC407" s="63"/>
      <c r="FD407" s="57"/>
      <c r="FE407" s="65"/>
      <c r="FF407" s="57"/>
      <c r="FG407" s="65"/>
      <c r="FH407" s="57"/>
      <c r="FI407" s="65"/>
      <c r="FJ407" s="57"/>
      <c r="FK407" s="65"/>
      <c r="FL407" s="57"/>
      <c r="FM407" s="65"/>
      <c r="FN407" s="57"/>
      <c r="FO407" s="65"/>
      <c r="FP407" s="57"/>
      <c r="FQ407" s="65"/>
      <c r="FR407" s="75"/>
      <c r="FS407" s="65"/>
      <c r="FT407" s="75"/>
      <c r="FU407" s="65"/>
      <c r="FV407" s="75"/>
      <c r="FW407" s="65"/>
      <c r="FX407" s="75"/>
      <c r="FY407" s="65"/>
      <c r="FZ407" s="75"/>
      <c r="GA407" s="65"/>
      <c r="GB407" s="75"/>
      <c r="GC407" s="65"/>
      <c r="GD407" s="75"/>
      <c r="GE407" s="65"/>
      <c r="GF407" s="75"/>
      <c r="GG407" s="65"/>
      <c r="GH407" s="75"/>
      <c r="GI407" s="65"/>
      <c r="GJ407" s="75"/>
      <c r="GK407" s="65"/>
      <c r="GL407" s="75"/>
      <c r="GM407" s="65"/>
      <c r="GN407" s="75"/>
      <c r="GO407" s="65"/>
      <c r="GP407" s="75"/>
      <c r="GQ407" s="65"/>
      <c r="GR407" s="57"/>
      <c r="GS407" s="65"/>
      <c r="GT407" s="57"/>
      <c r="GU407" s="65"/>
      <c r="GV407" s="57"/>
      <c r="GW407" s="65"/>
      <c r="GX407" s="57"/>
      <c r="GY407" s="65"/>
      <c r="GZ407" s="67" t="str">
        <f t="shared" si="1348"/>
        <v/>
      </c>
      <c r="HA407" s="279"/>
      <c r="HB407" s="57"/>
      <c r="HC407"/>
      <c r="HD407"/>
      <c r="HE407"/>
      <c r="HF407"/>
      <c r="HG407"/>
      <c r="HH407"/>
    </row>
    <row r="408" spans="1:216" s="2" customFormat="1" ht="13.5" customHeight="1" x14ac:dyDescent="0.2">
      <c r="A408" s="232"/>
      <c r="B408" s="61" t="s">
        <v>194</v>
      </c>
      <c r="C408" s="57"/>
      <c r="D408" s="63"/>
      <c r="E408" s="57"/>
      <c r="F408" s="63"/>
      <c r="G408" s="57"/>
      <c r="H408" s="63"/>
      <c r="I408" s="57"/>
      <c r="J408" s="63"/>
      <c r="K408" s="57"/>
      <c r="L408" s="63"/>
      <c r="M408" s="57"/>
      <c r="N408" s="63"/>
      <c r="O408" s="57"/>
      <c r="P408" s="63"/>
      <c r="Q408" s="57"/>
      <c r="R408" s="63"/>
      <c r="S408" s="57"/>
      <c r="T408" s="63"/>
      <c r="U408" s="59"/>
      <c r="V408" s="63"/>
      <c r="W408" s="57"/>
      <c r="X408" s="63"/>
      <c r="Y408" s="57"/>
      <c r="Z408" s="63"/>
      <c r="AA408" s="57"/>
      <c r="AB408" s="63"/>
      <c r="AC408" s="57"/>
      <c r="AD408" s="63"/>
      <c r="AE408" s="57"/>
      <c r="AF408" s="63"/>
      <c r="AG408" s="57"/>
      <c r="AH408" s="63"/>
      <c r="AI408" s="165"/>
      <c r="AJ408" s="63"/>
      <c r="AK408" s="57"/>
      <c r="AL408" s="63"/>
      <c r="AM408" s="57"/>
      <c r="AN408" s="63"/>
      <c r="AO408" s="59"/>
      <c r="AP408" s="63"/>
      <c r="AQ408" s="59"/>
      <c r="AR408" s="63"/>
      <c r="AS408" s="59"/>
      <c r="AT408" s="63"/>
      <c r="AU408" s="59"/>
      <c r="AV408" s="63"/>
      <c r="AW408" s="59"/>
      <c r="AX408" s="63"/>
      <c r="AY408" s="59"/>
      <c r="AZ408" s="65"/>
      <c r="BA408" s="59"/>
      <c r="BB408" s="65"/>
      <c r="BC408" s="59"/>
      <c r="BD408" s="65"/>
      <c r="BE408" s="59"/>
      <c r="BF408" s="65"/>
      <c r="BG408" s="59"/>
      <c r="BH408" s="65"/>
      <c r="BI408" s="59"/>
      <c r="BJ408" s="65"/>
      <c r="BK408" s="59"/>
      <c r="BL408" s="65"/>
      <c r="BM408" s="59"/>
      <c r="BN408" s="65"/>
      <c r="BO408" s="59"/>
      <c r="BP408" s="65"/>
      <c r="BQ408" s="59"/>
      <c r="BR408" s="65"/>
      <c r="BS408" s="59"/>
      <c r="BT408" s="65"/>
      <c r="BU408" s="59"/>
      <c r="BV408" s="65"/>
      <c r="BW408" s="59"/>
      <c r="BX408" s="65"/>
      <c r="BY408" s="59"/>
      <c r="BZ408" s="65"/>
      <c r="CA408" s="59"/>
      <c r="CB408" s="65"/>
      <c r="CC408" s="59"/>
      <c r="CD408" s="65"/>
      <c r="CE408" s="59"/>
      <c r="CF408" s="65"/>
      <c r="CG408" s="59"/>
      <c r="CH408" s="65"/>
      <c r="CI408" s="59"/>
      <c r="CJ408" s="65"/>
      <c r="CK408" s="59"/>
      <c r="CL408" s="65"/>
      <c r="CM408" s="59"/>
      <c r="CN408" s="65"/>
      <c r="CO408" s="59"/>
      <c r="CP408" s="65"/>
      <c r="CQ408" s="59"/>
      <c r="CR408" s="65"/>
      <c r="CS408" s="59"/>
      <c r="CT408" s="65"/>
      <c r="CU408" s="59"/>
      <c r="CV408" s="65"/>
      <c r="CW408" s="59"/>
      <c r="CX408" s="67"/>
      <c r="CY408" s="59"/>
      <c r="CZ408" s="67"/>
      <c r="DA408" s="59"/>
      <c r="DB408" s="67"/>
      <c r="DC408" s="59"/>
      <c r="DD408" s="67"/>
      <c r="DE408" s="59"/>
      <c r="DF408" s="65"/>
      <c r="DG408" s="59"/>
      <c r="DH408" s="65"/>
      <c r="DI408" s="59"/>
      <c r="DJ408" s="65"/>
      <c r="DK408" s="59"/>
      <c r="DL408" s="65"/>
      <c r="DM408" s="59"/>
      <c r="DN408" s="65"/>
      <c r="DO408" s="59"/>
      <c r="DP408" s="65"/>
      <c r="DQ408" s="59"/>
      <c r="DR408" s="65"/>
      <c r="DS408" s="59"/>
      <c r="DT408" s="65"/>
      <c r="DU408" s="57"/>
      <c r="DV408" s="65"/>
      <c r="DW408" s="57"/>
      <c r="DX408" s="65"/>
      <c r="DY408" s="57"/>
      <c r="DZ408" s="65"/>
      <c r="EA408" s="57"/>
      <c r="EB408" s="65"/>
      <c r="EC408" s="57"/>
      <c r="ED408" s="65"/>
      <c r="EE408" s="57"/>
      <c r="EF408" s="65"/>
      <c r="EG408" s="57"/>
      <c r="EH408" s="65"/>
      <c r="EI408" s="57"/>
      <c r="EJ408" s="65"/>
      <c r="EK408" s="57"/>
      <c r="EL408" s="65"/>
      <c r="EM408" s="57"/>
      <c r="EN408" s="65"/>
      <c r="EO408" s="57"/>
      <c r="EP408" s="65"/>
      <c r="EQ408" s="57"/>
      <c r="ER408" s="65"/>
      <c r="ES408" s="57"/>
      <c r="ET408" s="65"/>
      <c r="EU408" s="57"/>
      <c r="EV408" s="65"/>
      <c r="EW408" s="57"/>
      <c r="EX408" s="65"/>
      <c r="EY408" s="65"/>
      <c r="EZ408" s="317"/>
      <c r="FA408" s="59"/>
      <c r="FB408" s="57"/>
      <c r="FC408" s="63"/>
      <c r="FD408" s="57"/>
      <c r="FE408" s="65"/>
      <c r="FF408" s="57"/>
      <c r="FG408" s="65"/>
      <c r="FH408" s="57"/>
      <c r="FI408" s="65"/>
      <c r="FJ408" s="57"/>
      <c r="FK408" s="65"/>
      <c r="FL408" s="57"/>
      <c r="FM408" s="65"/>
      <c r="FN408" s="57"/>
      <c r="FO408" s="65"/>
      <c r="FP408" s="57"/>
      <c r="FQ408" s="65"/>
      <c r="FR408" s="75"/>
      <c r="FS408" s="65"/>
      <c r="FT408" s="75"/>
      <c r="FU408" s="65"/>
      <c r="FV408" s="75"/>
      <c r="FW408" s="65"/>
      <c r="FX408" s="75"/>
      <c r="FY408" s="65"/>
      <c r="FZ408" s="75"/>
      <c r="GA408" s="65"/>
      <c r="GB408" s="75"/>
      <c r="GC408" s="65"/>
      <c r="GD408" s="75"/>
      <c r="GE408" s="65"/>
      <c r="GF408" s="75"/>
      <c r="GG408" s="65"/>
      <c r="GH408" s="75"/>
      <c r="GI408" s="65"/>
      <c r="GJ408" s="75"/>
      <c r="GK408" s="65"/>
      <c r="GL408" s="75"/>
      <c r="GM408" s="65"/>
      <c r="GN408" s="75"/>
      <c r="GO408" s="65"/>
      <c r="GP408" s="75"/>
      <c r="GQ408" s="65"/>
      <c r="GR408" s="57"/>
      <c r="GS408" s="65"/>
      <c r="GT408" s="57"/>
      <c r="GU408" s="65"/>
      <c r="GV408" s="57"/>
      <c r="GW408" s="65"/>
      <c r="GX408" s="57"/>
      <c r="GY408" s="65"/>
      <c r="GZ408" s="67" t="str">
        <f t="shared" si="1348"/>
        <v/>
      </c>
      <c r="HA408" s="279"/>
      <c r="HB408" s="57"/>
      <c r="HC408"/>
      <c r="HD408"/>
      <c r="HE408"/>
      <c r="HF408"/>
      <c r="HG408"/>
      <c r="HH408"/>
    </row>
    <row r="409" spans="1:216" s="2" customFormat="1" ht="13.5" customHeight="1" x14ac:dyDescent="0.2">
      <c r="A409" s="232" t="s">
        <v>506</v>
      </c>
      <c r="B409" s="54" t="s">
        <v>577</v>
      </c>
      <c r="C409" s="75">
        <f>+C412-C410-C413-C411</f>
        <v>534</v>
      </c>
      <c r="D409" s="63"/>
      <c r="E409" s="75">
        <f>+E412-E410-E413-E411</f>
        <v>538</v>
      </c>
      <c r="F409" s="63"/>
      <c r="G409" s="75">
        <f>+G412-G410-G413-G411</f>
        <v>545</v>
      </c>
      <c r="H409" s="63"/>
      <c r="I409" s="75">
        <f>+I412-I410-I413-I411</f>
        <v>562</v>
      </c>
      <c r="J409" s="63"/>
      <c r="K409" s="75">
        <f>+K412-K410-K413-K411</f>
        <v>576</v>
      </c>
      <c r="L409" s="63">
        <f t="shared" ref="L409:L416" si="1602">IF(ISERROR(K409/C409),"NM",IF(OR(K409/C409&lt;0.5,K409/C409&gt;2),"NM",(K409/C409-1)*100))</f>
        <v>7.8651685393258397</v>
      </c>
      <c r="M409" s="75">
        <f>+M412-M410-M413-M411</f>
        <v>596</v>
      </c>
      <c r="N409" s="63">
        <f t="shared" ref="N409:N416" si="1603">IF(ISERROR(M409/E409),"NM",IF(OR(M409/E409&lt;0.5,M409/E409&gt;2),"NM",(M409/E409-1)*100))</f>
        <v>10.780669144981413</v>
      </c>
      <c r="O409" s="75">
        <f>+O412-O410-O413-O411</f>
        <v>588</v>
      </c>
      <c r="P409" s="63">
        <f t="shared" ref="P409:P416" si="1604">IF(ISERROR(O409/G409),"NM",IF(OR(O409/G409&lt;0.5,O409/G409&gt;2),"NM",(O409/G409-1)*100))</f>
        <v>7.8899082568807399</v>
      </c>
      <c r="Q409" s="75">
        <f>+Q412-Q410-Q413-Q411</f>
        <v>616</v>
      </c>
      <c r="R409" s="63">
        <f t="shared" ref="R409:R416" si="1605">IF(ISERROR(Q409/I409),"NM",IF(OR(Q409/I409&lt;0.5,Q409/I409&gt;2),"NM",(Q409/I409-1)*100))</f>
        <v>9.6085409252669063</v>
      </c>
      <c r="S409" s="75">
        <f>+S412-S410-S413-S411</f>
        <v>624</v>
      </c>
      <c r="T409" s="63">
        <f t="shared" ref="T409:T416" si="1606">IF(ISERROR(S409/K409),"NM",IF(OR(S409/K409&lt;0.5,S409/K409&gt;2),"NM",(S409/K409-1)*100))</f>
        <v>8.333333333333325</v>
      </c>
      <c r="U409" s="75">
        <f>+U412-U410-U413-U411</f>
        <v>638</v>
      </c>
      <c r="V409" s="63">
        <f t="shared" ref="V409:V416" si="1607">IF(ISERROR(U409/M409),"NM",IF(OR(U409/M409&lt;0.5,U409/M409&gt;2),"NM",(U409/M409-1)*100))</f>
        <v>7.0469798657718075</v>
      </c>
      <c r="W409" s="75">
        <f>+W412-W410-W413-W411</f>
        <v>653</v>
      </c>
      <c r="X409" s="63">
        <f t="shared" ref="X409:X416" si="1608">IF(ISERROR(W409/O409),"NM",IF(OR(W409/O409&lt;0.5,W409/O409&gt;2),"NM",(W409/O409-1)*100))</f>
        <v>11.054421768707478</v>
      </c>
      <c r="Y409" s="75">
        <f>+Y412-Y410-Y413-Y411</f>
        <v>650</v>
      </c>
      <c r="Z409" s="63">
        <f t="shared" ref="Z409:Z416" si="1609">IF(ISERROR(Y409/Q409),"NM",IF(OR(Y409/Q409&lt;0.5,Y409/Q409&gt;2),"NM",(Y409/Q409-1)*100))</f>
        <v>5.5194805194805241</v>
      </c>
      <c r="AA409" s="75">
        <f>+AA412-AA410-AA413-AA411</f>
        <v>650</v>
      </c>
      <c r="AB409" s="63">
        <f t="shared" ref="AB409:AB416" si="1610">IF(ISERROR(AA409/S409),"NM",IF(OR(AA409/S409&lt;0.5,AA409/S409&gt;2),"NM",(AA409/S409-1)*100))</f>
        <v>4.1666666666666741</v>
      </c>
      <c r="AC409" s="75">
        <f>+AC412-AC410-AC413-AC411</f>
        <v>684</v>
      </c>
      <c r="AD409" s="63">
        <f t="shared" ref="AD409:AD416" si="1611">IF(ISERROR(AC409/U409),"NM",IF(OR(AC409/U409&lt;0.5,AC409/U409&gt;2),"NM",(AC409/U409-1)*100))</f>
        <v>7.2100313479623868</v>
      </c>
      <c r="AE409" s="75">
        <f>+AE412-AE410-AE413-AE411</f>
        <v>895</v>
      </c>
      <c r="AF409" s="63">
        <f t="shared" ref="AF409:AF416" si="1612">IF(ISERROR(AE409/W409),"NM",IF(OR(AE409/W409&lt;0.5,AE409/W409&gt;2),"NM",(AE409/W409-1)*100))</f>
        <v>37.05972434915774</v>
      </c>
      <c r="AG409" s="75">
        <f>+AG412-AG410-AG413-AG411</f>
        <v>659</v>
      </c>
      <c r="AH409" s="63">
        <f t="shared" ref="AH409:AH416" si="1613">IF(ISERROR(AG409/Y409),"NM",IF(OR(AG409/Y409&lt;0.5,AG409/Y409&gt;2),"NM",(AG409/Y409-1)*100))</f>
        <v>1.3846153846153841</v>
      </c>
      <c r="AI409" s="231">
        <f>+AI412-AI410-AI413-AI411</f>
        <v>496</v>
      </c>
      <c r="AJ409" s="63">
        <f t="shared" ref="AJ409:AJ416" si="1614">IF(ISERROR(AI409/AA409),"NM",IF(OR(AI409/AA409&lt;0.5,AI409/AA409&gt;2),"NM",(AI409/AA409-1)*100))</f>
        <v>-23.69230769230769</v>
      </c>
      <c r="AK409" s="75">
        <f>+AK412-AK410-AK413-AK411</f>
        <v>1415</v>
      </c>
      <c r="AL409" s="63" t="str">
        <f t="shared" ref="AL409:AL416" si="1615">IF(ISERROR(AK409/AC409),"NM",IF(OR(AK409/AC409&lt;0.5,AK409/AC409&gt;2),"NM",(AK409/AC409-1)*100))</f>
        <v>NM</v>
      </c>
      <c r="AM409" s="75">
        <f>+AM412-AM410-AM413-AM411</f>
        <v>708</v>
      </c>
      <c r="AN409" s="63">
        <f t="shared" ref="AN409:AN416" si="1616">IF(ISERROR(AM409/AE409),"NM",IF(OR(AM409/AE409&lt;0.5,AM409/AE409&gt;2),"NM",(AM409/AE409-1)*100))</f>
        <v>-20.893854748603346</v>
      </c>
      <c r="AO409" s="72">
        <f>+AO412-AO410-AO413-AO411</f>
        <v>725</v>
      </c>
      <c r="AP409" s="63">
        <f t="shared" ref="AP409:AP416" si="1617">IF(ISERROR(AO409/AG409),"NM",IF(OR(AO409/AG409&lt;0.5,AO409/AG409&gt;2),"NM",(AO409/AG409-1)*100))</f>
        <v>10.01517450682854</v>
      </c>
      <c r="AQ409" s="72">
        <f>+AQ412-AQ410-AQ413-AQ411</f>
        <v>1007</v>
      </c>
      <c r="AR409" s="63" t="str">
        <f t="shared" ref="AR409:AX416" si="1618">IF(ISERROR(AQ409/AI409),"NM",IF(OR(AQ409/AI409&lt;0.5,AQ409/AI409&gt;2),"NM",(AQ409/AI409-1)*100))</f>
        <v>NM</v>
      </c>
      <c r="AS409" s="72">
        <f>+AS412-AS410-AS413-AS411</f>
        <v>931</v>
      </c>
      <c r="AT409" s="63">
        <f t="shared" si="1618"/>
        <v>-34.204946996466433</v>
      </c>
      <c r="AU409" s="72">
        <f>+AU412-AU410-AU413-AU411</f>
        <v>919</v>
      </c>
      <c r="AV409" s="63">
        <f t="shared" si="1618"/>
        <v>29.802259887005643</v>
      </c>
      <c r="AW409" s="72">
        <f>+AW412-AW410-AW413-AW411</f>
        <v>896</v>
      </c>
      <c r="AX409" s="63">
        <f t="shared" si="1618"/>
        <v>23.58620689655173</v>
      </c>
      <c r="AY409" s="72">
        <f>+AY412-AY410-AY413-AY411</f>
        <v>932</v>
      </c>
      <c r="AZ409" s="65">
        <f t="shared" ref="AZ409:AZ416" si="1619">IF(ISERROR(AY409/AQ409),"NM",IF(OR(AY409/AQ409&lt;0.5,AY409/AQ409&gt;2),"NM",(AY409/AQ409-1)*100))</f>
        <v>-7.4478649453823209</v>
      </c>
      <c r="BA409" s="72">
        <f>+BA412-BA410-BA413-BA411</f>
        <v>988</v>
      </c>
      <c r="BB409" s="65">
        <f t="shared" ref="BB409:BB416" si="1620">IF(ISERROR(BA409/AS409),"NM",IF(OR(BA409/AS409&lt;0.5,BA409/AS409&gt;2),"NM",(BA409/AS409-1)*100))</f>
        <v>6.1224489795918435</v>
      </c>
      <c r="BC409" s="72">
        <f>+BC412-BC410-BC413-BC411</f>
        <v>969</v>
      </c>
      <c r="BD409" s="65">
        <f t="shared" ref="BD409:BD416" si="1621">IF(ISERROR(BC409/AU409),"NM",IF(OR(BC409/AU409&lt;0.5,BC409/AU409&gt;2),"NM",(BC409/AU409-1)*100))</f>
        <v>5.4406964091403776</v>
      </c>
      <c r="BE409" s="72">
        <f>+BE412-BE410-BE413-BE411</f>
        <v>937</v>
      </c>
      <c r="BF409" s="65">
        <f t="shared" ref="BF409:BF416" si="1622">IF(ISERROR(BE409/AW409),"NM",IF(OR(BE409/AW409&lt;0.5,BE409/AW409&gt;2),"NM",(BE409/AW409-1)*100))</f>
        <v>4.5758928571428603</v>
      </c>
      <c r="BG409" s="72">
        <f>+BG412-BG410-BG413-BG411</f>
        <v>977</v>
      </c>
      <c r="BH409" s="65">
        <f t="shared" ref="BH409:BH416" si="1623">IF(ISERROR(BG409/AY409),"NM",IF(OR(BG409/AY409&lt;0.5,BG409/AY409&gt;2),"NM",(BG409/AY409-1)*100))</f>
        <v>4.8283261802575028</v>
      </c>
      <c r="BI409" s="72">
        <f>+BI412-BI410-BI413-BI411</f>
        <v>950</v>
      </c>
      <c r="BJ409" s="65">
        <f t="shared" ref="BJ409:BJ416" si="1624">IF(ISERROR(BI409/BA409),"NM",IF(OR(BI409/BA409&lt;0.5,BI409/BA409&gt;2),"NM",(BI409/BA409-1)*100))</f>
        <v>-3.8461538461538436</v>
      </c>
      <c r="BK409" s="72">
        <f>+BK412-BK410-BK413-BK411</f>
        <v>1122</v>
      </c>
      <c r="BL409" s="65">
        <f t="shared" ref="BL409:BL416" si="1625">IF(ISERROR(BK409/BC409),"NM",IF(OR(BK409/BC409&lt;0.5,BK409/BC409&gt;2),"NM",(BK409/BC409-1)*100))</f>
        <v>15.789473684210531</v>
      </c>
      <c r="BM409" s="72">
        <f>+BM412-BM410-BM413-BM411</f>
        <v>1180</v>
      </c>
      <c r="BN409" s="65">
        <f t="shared" ref="BN409:BN416" si="1626">IF(ISERROR(BM409/BE409),"NM",IF(OR(BM409/BE409&lt;0.5,BM409/BE409&gt;2),"NM",(BM409/BE409-1)*100))</f>
        <v>25.933831376734261</v>
      </c>
      <c r="BO409" s="72">
        <f>+BO412-BO410-BO413-BO411</f>
        <v>1548</v>
      </c>
      <c r="BP409" s="65">
        <f t="shared" ref="BP409:BP416" si="1627">IF(ISERROR(BO409/BG409),"NM",IF(OR(BO409/BG409&lt;0.5,BO409/BG409&gt;2),"NM",(BO409/BG409-1)*100))</f>
        <v>58.444216990788121</v>
      </c>
      <c r="BQ409" s="72">
        <f>+BQ412-BQ410-BQ413-BQ411</f>
        <v>1421</v>
      </c>
      <c r="BR409" s="65">
        <f t="shared" ref="BR409:BR416" si="1628">IF(ISERROR(BQ409/BI409),"NM",IF(OR(BQ409/BI409&lt;0.5,BQ409/BI409&gt;2),"NM",(BQ409/BI409-1)*100))</f>
        <v>49.578947368421055</v>
      </c>
      <c r="BS409" s="72">
        <f>+BS412-BS410-BS413-BS411</f>
        <v>694</v>
      </c>
      <c r="BT409" s="65">
        <f t="shared" ref="BT409:BT416" si="1629">IF(ISERROR(BS409/BK409),"NM",IF(OR(BS409/BK409&lt;0.5,BS409/BK409&gt;2),"NM",(BS409/BK409-1)*100))</f>
        <v>-38.146167557932266</v>
      </c>
      <c r="BU409" s="72">
        <f>+BU412-BU410-BU413-BU411</f>
        <v>1879</v>
      </c>
      <c r="BV409" s="65">
        <f t="shared" ref="BV409:BV416" si="1630">IF(ISERROR(BU409/BM409),"NM",IF(OR(BU409/BM409&lt;0.5,BU409/BM409&gt;2),"NM",(BU409/BM409-1)*100))</f>
        <v>59.237288135593211</v>
      </c>
      <c r="BW409" s="72">
        <f>+BW412-BW410-BW413-BW411</f>
        <v>1634</v>
      </c>
      <c r="BX409" s="65">
        <f t="shared" ref="BX409:BX416" si="1631">IF(ISERROR(BW409/BO409),"NM",IF(OR(BW409/BO409&lt;0.5,BW409/BO409&gt;2),"NM",(BW409/BO409-1)*100))</f>
        <v>5.555555555555558</v>
      </c>
      <c r="BY409" s="72">
        <f>+BY412-BY410-BY413-BY411</f>
        <v>1741</v>
      </c>
      <c r="BZ409" s="65">
        <f t="shared" ref="BZ409:BZ416" si="1632">IF(ISERROR(BY409/BQ409),"NM",IF(OR(BY409/BQ409&lt;0.5,BY409/BQ409&gt;2),"NM",(BY409/BQ409-1)*100))</f>
        <v>22.519352568613659</v>
      </c>
      <c r="CA409" s="72">
        <f>+CA412-CA410-CA413-CA411</f>
        <v>2026</v>
      </c>
      <c r="CB409" s="65" t="str">
        <f t="shared" ref="CB409:CB416" si="1633">IF(ISERROR(CA409/BS409),"NM",IF(OR(CA409/BS409&lt;0.5,CA409/BS409&gt;2),"NM",(CA409/BS409-1)*100))</f>
        <v>NM</v>
      </c>
      <c r="CC409" s="72">
        <f>+CC412-CC410-CC413-CC411</f>
        <v>1963</v>
      </c>
      <c r="CD409" s="65">
        <f t="shared" ref="CD409:CD416" si="1634">IF(ISERROR(CC409/BU409),"NM",IF(OR(CC409/BU409&lt;0.5,CC409/BU409&gt;2),"NM",(CC409/BU409-1)*100))</f>
        <v>4.4704630122405442</v>
      </c>
      <c r="CE409" s="72">
        <f>+CE412-CE410-CE413-CE411</f>
        <v>1165.3318600000021</v>
      </c>
      <c r="CF409" s="65">
        <f t="shared" ref="CF409:CF416" si="1635">IF(ISERROR(CE409/BW409),"NM",IF(OR(CE409/BW409&lt;0.5,CE409/BW409&gt;2),"NM",(CE409/BW409-1)*100))</f>
        <v>-28.682260709914196</v>
      </c>
      <c r="CG409" s="72">
        <f>+CG412-CG410-CG413-CG411</f>
        <v>1351.90301</v>
      </c>
      <c r="CH409" s="65">
        <f t="shared" ref="CH409:CH416" si="1636">IF(ISERROR(CG409/BY409),"NM",IF(OR(CG409/BY409&lt;0.5,CG409/BY409&gt;2),"NM",(CG409/BY409-1)*100))</f>
        <v>-22.349051694428489</v>
      </c>
      <c r="CI409" s="72">
        <f>+CI412-CI410-CI413-CI411</f>
        <v>1553.9476399999994</v>
      </c>
      <c r="CJ409" s="65">
        <f t="shared" ref="CJ409:CJ416" si="1637">IF(ISERROR(CI409/CA409),"NM",IF(OR(CI409/CA409&lt;0.5,CI409/CA409&gt;2),"NM",(CI409/CA409-1)*100))</f>
        <v>-23.29972161895363</v>
      </c>
      <c r="CK409" s="72">
        <f>+CK412-CK410-CK413-CK411</f>
        <v>2075</v>
      </c>
      <c r="CL409" s="65">
        <f t="shared" ref="CL409:CL416" si="1638">IF(ISERROR(CK409/CC409),"NM",IF(OR(CK409/CC409&lt;0.5,CK409/CC409&gt;2),"NM",(CK409/CC409-1)*100))</f>
        <v>5.705552725420282</v>
      </c>
      <c r="CM409" s="72">
        <f>+CM412-CM410-CM413-CM411</f>
        <v>2052</v>
      </c>
      <c r="CN409" s="65">
        <f t="shared" ref="CN409:CN416" si="1639">IF(ISERROR(CM409/CE409),"NM",IF(OR(CM409/CE409&lt;0.5,CM409/CE409&gt;2),"NM",(CM409/CE409-1)*100))</f>
        <v>76.087179149122065</v>
      </c>
      <c r="CO409" s="72">
        <f>+CO412-CO410-CO413-CO411</f>
        <v>2174.1931605737409</v>
      </c>
      <c r="CP409" s="65">
        <f t="shared" ref="CP409:CP416" si="1640">IF(ISERROR(CO409/CG409),"NM",IF(OR(CO409/CG409&lt;0.5,CO409/CG409&gt;2),"NM",(CO409/CG409-1)*100))</f>
        <v>60.824640857463642</v>
      </c>
      <c r="CQ409" s="72">
        <f>+CQ412-CQ410-CQ413-CQ411</f>
        <v>2296.9459500000012</v>
      </c>
      <c r="CR409" s="65">
        <f t="shared" ref="CR409:CR416" si="1641">IF(ISERROR(CQ409/CI409),"NM",IF(OR(CQ409/CI409&lt;0.5,CQ409/CI409&gt;2),"NM",(CQ409/CI409-1)*100))</f>
        <v>47.81360007728459</v>
      </c>
      <c r="CS409" s="72">
        <f>+CS412-CS410-CS413-CS411</f>
        <v>2287</v>
      </c>
      <c r="CT409" s="65">
        <f t="shared" ref="CT409:CT416" si="1642">IF(ISERROR(CS409/CK409),"NM",IF(OR(CS409/CK409&lt;0.5,CS409/CK409&gt;2),"NM",(CS409/CK409-1)*100))</f>
        <v>10.21686746987951</v>
      </c>
      <c r="CU409" s="72">
        <f>+CU412-CU410-CU413-CU411</f>
        <v>2050</v>
      </c>
      <c r="CV409" s="65">
        <f t="shared" ref="CV409:CV416" si="1643">IF(ISERROR(CU409/CM409),"NM",IF(OR(CU409/CM409&lt;0.5,CU409/CM409&gt;2),"NM",(CU409/CM409-1)*100))</f>
        <v>-9.746588693957392E-2</v>
      </c>
      <c r="CW409" s="72">
        <f>+CW412-CW410-CW413-CW411</f>
        <v>2216</v>
      </c>
      <c r="CX409" s="67">
        <f t="shared" ref="CX409:CX416" si="1644">IF(ISERROR(CW409/CO409),"NM",IF(OR(CW409/CO409&lt;0.5,CW409/CO409&gt;2),"NM",(CW409/CO409-1)*100))</f>
        <v>1.9228668447851538</v>
      </c>
      <c r="CY409" s="72">
        <f>+CY412-CY410-CY413-CY411</f>
        <v>2361</v>
      </c>
      <c r="CZ409" s="67">
        <f t="shared" ref="CZ409:CZ416" si="1645">IF(ISERROR(CY409/CQ409),"NM",IF(OR(CY409/CQ409&lt;0.5,CY409/CQ409&gt;2),"NM",(CY409/CQ409-1)*100))</f>
        <v>2.7886616139138454</v>
      </c>
      <c r="DA409" s="72">
        <f>+DA412-DA410-DA413-DA411</f>
        <v>1722</v>
      </c>
      <c r="DB409" s="67">
        <f t="shared" ref="DB409:DB416" si="1646">IF(ISERROR(DA409/CS409),"NM",IF(OR(DA409/CS409&lt;0.5,DA409/CS409&gt;2),"NM",(DA409/CS409-1)*100))</f>
        <v>-24.704853519895053</v>
      </c>
      <c r="DC409" s="72">
        <f>+DC412-DC410-DC413-DC411</f>
        <v>1278</v>
      </c>
      <c r="DD409" s="67">
        <f t="shared" ref="DD409:DD416" si="1647">IF(ISERROR(DC409/CU409),"NM",IF(OR(DC409/CU409&lt;0.5,DC409/CU409&gt;2),"NM",(DC409/CU409-1)*100))</f>
        <v>-37.658536585365852</v>
      </c>
      <c r="DE409" s="72">
        <f>+DE412-DE410-DE413-DE411</f>
        <v>998</v>
      </c>
      <c r="DF409" s="65" t="str">
        <f t="shared" ref="DF409:DF416" si="1648">IF(ISERROR(DE409/CW409),"NM",IF(OR(DE409/CW409&lt;0.5,DE409/CW409&gt;2),"NM",(DE409/CW409-1)*100))</f>
        <v>NM</v>
      </c>
      <c r="DG409" s="72">
        <f>+DG412-DG410-DG413-DG411</f>
        <v>1076</v>
      </c>
      <c r="DH409" s="65" t="str">
        <f t="shared" ref="DH409:DH416" si="1649">IF(ISERROR(DG409/CY409),"NM",IF(OR(DG409/CY409&lt;0.5,DG409/CY409&gt;2),"NM",(DG409/CY409-1)*100))</f>
        <v>NM</v>
      </c>
      <c r="DI409" s="72">
        <f>+DI412-DI410-DI413-DI411</f>
        <v>120</v>
      </c>
      <c r="DJ409" s="65" t="str">
        <f t="shared" ref="DJ409:DJ416" si="1650">IF(ISERROR(DI409/DA409),"NM",IF(OR(DI409/DA409&lt;0.5,DI409/DA409&gt;2),"NM",(DI409/DA409-1)*100))</f>
        <v>NM</v>
      </c>
      <c r="DK409" s="72">
        <f>+DK412-DK410-DK413-DK411</f>
        <v>110</v>
      </c>
      <c r="DL409" s="65" t="str">
        <f t="shared" ref="DL409:DL416" si="1651">IF(ISERROR(DK409/DC409),"NM",IF(OR(DK409/DC409&lt;0.5,DK409/DC409&gt;2),"NM",(DK409/DC409-1)*100))</f>
        <v>NM</v>
      </c>
      <c r="DM409" s="72">
        <f>+DM412-DM410-DM413-DM411</f>
        <v>467</v>
      </c>
      <c r="DN409" s="65" t="str">
        <f t="shared" ref="DN409:DZ416" si="1652">IF(ISERROR(DM409/DE409),"NM",IF(OR(DM409/DE409&lt;0.5,DM409/DE409&gt;2),"NM",(DM409/DE409-1)*100))</f>
        <v>NM</v>
      </c>
      <c r="DO409" s="72">
        <f>+DO412-DO410-DO413-DO411</f>
        <v>-92</v>
      </c>
      <c r="DP409" s="65" t="str">
        <f t="shared" si="1652"/>
        <v>NM</v>
      </c>
      <c r="DQ409" s="72">
        <f>+DQ412-DQ410-DQ413-DQ411</f>
        <v>-890</v>
      </c>
      <c r="DR409" s="65" t="str">
        <f t="shared" si="1652"/>
        <v>NM</v>
      </c>
      <c r="DS409" s="72">
        <f>+DS412-DS410-DS413-DS411</f>
        <v>-854</v>
      </c>
      <c r="DT409" s="65" t="str">
        <f t="shared" si="1652"/>
        <v>NM</v>
      </c>
      <c r="DU409" s="75">
        <f>+DU412-DU410-DU413-DU411</f>
        <v>-1011</v>
      </c>
      <c r="DV409" s="65" t="str">
        <f t="shared" si="1652"/>
        <v>NM</v>
      </c>
      <c r="DW409" s="75">
        <f>+DW412-DW410-DW413-DW411</f>
        <v>-784</v>
      </c>
      <c r="DX409" s="65" t="str">
        <f t="shared" si="1652"/>
        <v>NM</v>
      </c>
      <c r="DY409" s="75">
        <f t="shared" ref="DY409:EA409" si="1653">+DY412-DY410-DY413-DY411</f>
        <v>-440</v>
      </c>
      <c r="DZ409" s="65" t="str">
        <f t="shared" si="1652"/>
        <v>NM</v>
      </c>
      <c r="EA409" s="75">
        <f t="shared" si="1653"/>
        <v>2592</v>
      </c>
      <c r="EB409" s="65" t="str">
        <f t="shared" ref="EB409:EB416" si="1654">IF(ISERROR(EA409/DS409),"NM",IF(OR(EA409/DS409&lt;0.5,EA409/DS409&gt;2),"NM",(EA409/DS409-1)*100))</f>
        <v>NM</v>
      </c>
      <c r="EC409" s="75">
        <f t="shared" ref="EC409:EE409" si="1655">+EC412-EC410-EC413-EC411</f>
        <v>982</v>
      </c>
      <c r="ED409" s="65" t="str">
        <f t="shared" ref="ED409:ED416" si="1656">IF(ISERROR(EC409/DU409),"NM",IF(OR(EC409/DU409&lt;0.5,EC409/DU409&gt;2),"NM",(EC409/DU409-1)*100))</f>
        <v>NM</v>
      </c>
      <c r="EE409" s="75">
        <f t="shared" si="1655"/>
        <v>1266</v>
      </c>
      <c r="EF409" s="65" t="str">
        <f t="shared" ref="EF409:EF416" si="1657">IF(ISERROR(EE409/DW409),"NM",IF(OR(EE409/DW409&lt;0.5,EE409/DW409&gt;2),"NM",(EE409/DW409-1)*100))</f>
        <v>NM</v>
      </c>
      <c r="EG409" s="75">
        <f>+EG412-EG410-EG413-EG411</f>
        <v>2043</v>
      </c>
      <c r="EH409" s="65" t="str">
        <f t="shared" ref="EH409:EH416" si="1658">IF(ISERROR(EG409/DY409),"NM",IF(OR(EG409/DY409&lt;0.5,EG409/DY409&gt;2),"NM",(EG409/DY409-1)*100))</f>
        <v>NM</v>
      </c>
      <c r="EI409" s="75">
        <f>+EI412-EI410-EI413-EI411</f>
        <v>2075</v>
      </c>
      <c r="EJ409" s="65">
        <f t="shared" ref="EJ409:EJ416" si="1659">IF(ISERROR(EI409/EA409),"NM",IF(OR(EI409/EA409&lt;0.5,EI409/EA409&gt;2),"NM",(EI409/EA409-1)*100))</f>
        <v>-19.945987654320984</v>
      </c>
      <c r="EK409" s="75">
        <f>+EK412-EK410-EK413-EK411</f>
        <v>2115</v>
      </c>
      <c r="EL409" s="65" t="str">
        <f t="shared" ref="EL409:EL416" si="1660">IF(ISERROR(EK409/EC409),"NM",IF(OR(EK409/EC409&lt;0.5,EK409/EC409&gt;2),"NM",(EK409/EC409-1)*100))</f>
        <v>NM</v>
      </c>
      <c r="EM409" s="75">
        <f>+EM412-EM410-EM413-EM411</f>
        <v>2144</v>
      </c>
      <c r="EN409" s="65">
        <f t="shared" ref="EN409:EN416" si="1661">IF(ISERROR(EM409/EE409),"NM",IF(OR(EM409/EE409&lt;0.5,EM409/EE409&gt;2),"NM",(EM409/EE409-1)*100))</f>
        <v>69.3522906793049</v>
      </c>
      <c r="EO409" s="75">
        <f>+EO412-EO410-EO413-EO411</f>
        <v>2187</v>
      </c>
      <c r="EP409" s="65">
        <f t="shared" ref="EP409:EP416" si="1662">IF(ISERROR(EO409/EG409),"NM",IF(OR(EO409/EG409&lt;0.5,EO409/EG409&gt;2),"NM",(EO409/EG409-1)*100))</f>
        <v>7.0484581497797461</v>
      </c>
      <c r="EQ409" s="75">
        <f t="shared" ref="EQ409:ES409" si="1663">+EQ412-EQ410-EQ413-EQ411</f>
        <v>2238.5999999999967</v>
      </c>
      <c r="ER409" s="65">
        <f t="shared" ref="ER409:ER416" si="1664">IF(ISERROR(EQ409/EI409),"NM",IF(OR(EQ409/EI409&lt;0.5,EQ409/EI409&gt;2),"NM",(EQ409/EI409-1)*100))</f>
        <v>7.8843373493974411</v>
      </c>
      <c r="ES409" s="75">
        <f t="shared" si="1663"/>
        <v>2290.9199999999964</v>
      </c>
      <c r="ET409" s="65">
        <f t="shared" ref="ET409:ET416" si="1665">IF(ISERROR(ES409/EK409),"NM",IF(OR(ES409/EK409&lt;0.5,ES409/EK409&gt;2),"NM",(ES409/EK409-1)*100))</f>
        <v>8.3177304964537235</v>
      </c>
      <c r="EU409" s="75">
        <f t="shared" ref="EU409" si="1666">+EU412-EU410-EU413-EU411</f>
        <v>2343.9743999999973</v>
      </c>
      <c r="EV409" s="65">
        <f t="shared" ref="EV409:EX416" si="1667">IF(ISERROR(EU409/EM409),"NM",IF(OR(EU409/EM409&lt;0.5,EU409/EM409&gt;2),"NM",(EU409/EM409-1)*100))</f>
        <v>9.3271641791043525</v>
      </c>
      <c r="EW409" s="75">
        <f t="shared" ref="EW409" si="1668">+EW412-EW410-EW413-EW411</f>
        <v>2401.1240309999976</v>
      </c>
      <c r="EX409" s="65">
        <f t="shared" si="1667"/>
        <v>9.7907650205760319</v>
      </c>
      <c r="EY409" s="65"/>
      <c r="EZ409" s="317"/>
      <c r="FA409" s="59"/>
      <c r="FB409" s="70" t="s">
        <v>79</v>
      </c>
      <c r="FC409" s="63"/>
      <c r="FD409" s="70" t="s">
        <v>79</v>
      </c>
      <c r="FE409" s="65" t="str">
        <f t="shared" ref="FE409:FE416" si="1669">IF(ISERROR(FD409/FB409),"NM",IF(OR(FD409/FB409&lt;0.5,FD409/FB409&gt;2),"NM",(FD409/FB409-1)*100))</f>
        <v>NM</v>
      </c>
      <c r="FF409" s="75">
        <f>+FF412-FF410-FF413-FF411</f>
        <v>562</v>
      </c>
      <c r="FG409" s="65" t="str">
        <f t="shared" ref="FG409:FG416" si="1670">IF(ISERROR(FF409/FD409),"NM",IF(OR(FF409/FD409&lt;0.5,FF409/FD409&gt;2),"NM",(FF409/FD409-1)*100))</f>
        <v>NM</v>
      </c>
      <c r="FH409" s="75">
        <f>+FH412-FH410-FH413-FH411</f>
        <v>616</v>
      </c>
      <c r="FI409" s="65">
        <f t="shared" ref="FI409:FI416" si="1671">IF(ISERROR(FH409/FF409),"NM",IF(OR(FH409/FF409&lt;0.5,FH409/FF409&gt;2),"NM",(FH409/FF409-1)*100))</f>
        <v>9.6085409252669063</v>
      </c>
      <c r="FJ409" s="75">
        <f>+FJ412-FJ410-FJ413-FJ411</f>
        <v>650</v>
      </c>
      <c r="FK409" s="65">
        <f t="shared" ref="FK409:FK416" si="1672">IF(ISERROR(FJ409/FH409),"NM",IF(OR(FJ409/FH409&lt;0.5,FJ409/FH409&gt;2),"NM",(FJ409/FH409-1)*100))</f>
        <v>5.5194805194805241</v>
      </c>
      <c r="FL409" s="75">
        <f>+FL412-FL410-FL413-FL411</f>
        <v>659</v>
      </c>
      <c r="FM409" s="65">
        <f t="shared" ref="FM409:FM416" si="1673">IF(ISERROR(FL409/FJ409),"NM",IF(OR(FL409/FJ409&lt;0.5,FL409/FJ409&gt;2),"NM",(FL409/FJ409-1)*100))</f>
        <v>1.3846153846153841</v>
      </c>
      <c r="FN409" s="75">
        <f>+FN412-FN410-FN413-FN411</f>
        <v>725</v>
      </c>
      <c r="FO409" s="65">
        <f t="shared" ref="FO409:FO416" si="1674">IF(ISERROR(FN409/FL409),"NM",IF(OR(FN409/FL409&lt;0.5,FN409/FL409&gt;2),"NM",(FN409/FL409-1)*100))</f>
        <v>10.01517450682854</v>
      </c>
      <c r="FP409" s="75">
        <f>+FP412-FP410-FP413-FP411</f>
        <v>896</v>
      </c>
      <c r="FQ409" s="65">
        <f t="shared" ref="FQ409:FQ416" si="1675">IF(ISERROR(FP409/FN409),"NM",IF(OR(FP409/FN409&lt;0.5,FP409/FN409&gt;2),"NM",(FP409/FN409-1)*100))</f>
        <v>23.58620689655173</v>
      </c>
      <c r="FR409" s="75">
        <f>+FR412-FR410-FR413-FR411</f>
        <v>937</v>
      </c>
      <c r="FS409" s="65">
        <f t="shared" ref="FS409:FS416" si="1676">IF(ISERROR(FR409/FP409),"NM",IF(OR(FR409/FP409&lt;0.5,FR409/FP409&gt;2),"NM",(FR409/FP409-1)*100))</f>
        <v>4.5758928571428603</v>
      </c>
      <c r="FT409" s="75">
        <f>+FT412-FT410-FT413-FT411</f>
        <v>1180</v>
      </c>
      <c r="FU409" s="65">
        <f t="shared" ref="FU409:FU416" si="1677">IF(ISERROR(FT409/FR409),"NM",IF(OR(FT409/FR409&lt;0.5,FT409/FR409&gt;2),"NM",(FT409/FR409-1)*100))</f>
        <v>25.933831376734261</v>
      </c>
      <c r="FV409" s="75">
        <f>+FV412-FV410-FV413-FV411</f>
        <v>1879</v>
      </c>
      <c r="FW409" s="65">
        <f t="shared" ref="FW409:FW416" si="1678">IF(ISERROR(FV409/FT409),"NM",IF(OR(FV409/FT409&lt;0.5,FV409/FT409&gt;2),"NM",(FV409/FT409-1)*100))</f>
        <v>59.237288135593211</v>
      </c>
      <c r="FX409" s="75">
        <f>+FX412-FX410-FX413-FX411</f>
        <v>1963</v>
      </c>
      <c r="FY409" s="65">
        <f t="shared" ref="FY409:FY416" si="1679">IF(ISERROR(FX409/FV409),"NM",IF(OR(FX409/FV409&lt;0.5,FX409/FV409&gt;2),"NM",(FX409/FV409-1)*100))</f>
        <v>4.4704630122405442</v>
      </c>
      <c r="FZ409" s="75">
        <f>+FZ412-FZ410-FZ413-FZ411</f>
        <v>2075</v>
      </c>
      <c r="GA409" s="65">
        <f t="shared" ref="GA409:GW416" si="1680">IF(ISERROR(FZ409/FX409),"NM",IF(OR(FZ409/FX409&lt;0.5,FZ409/FX409&gt;2),"NM",(FZ409/FX409-1)*100))</f>
        <v>5.705552725420282</v>
      </c>
      <c r="GB409" s="75">
        <f>+GB412-GB410-GB413-GB411</f>
        <v>2287</v>
      </c>
      <c r="GC409" s="65">
        <f t="shared" si="1680"/>
        <v>10.21686746987951</v>
      </c>
      <c r="GD409" s="75">
        <f>+GD412-GD410-GD413-GD411</f>
        <v>1722</v>
      </c>
      <c r="GE409" s="65">
        <f t="shared" si="1680"/>
        <v>-24.704853519895053</v>
      </c>
      <c r="GF409" s="75">
        <f>+GF412-GF410-GF413-GF411</f>
        <v>120</v>
      </c>
      <c r="GG409" s="65" t="str">
        <f t="shared" si="1680"/>
        <v>NM</v>
      </c>
      <c r="GH409" s="75">
        <f>+GH412-GH410-GH413-GH411</f>
        <v>-890</v>
      </c>
      <c r="GI409" s="65" t="str">
        <f t="shared" si="1680"/>
        <v>NM</v>
      </c>
      <c r="GJ409" s="75">
        <f>+GJ412-GJ410-GJ413-GJ411</f>
        <v>-440</v>
      </c>
      <c r="GK409" s="65" t="str">
        <f t="shared" si="1680"/>
        <v>NM</v>
      </c>
      <c r="GL409" s="75">
        <f>+GL412-GL410-GL413-GL411</f>
        <v>2043</v>
      </c>
      <c r="GM409" s="65" t="str">
        <f t="shared" si="1680"/>
        <v>NM</v>
      </c>
      <c r="GN409" s="75">
        <f>+GN412-GN410-GN413-GN411</f>
        <v>2187</v>
      </c>
      <c r="GO409" s="65">
        <f t="shared" ref="GO409:GO416" si="1681">IF(ISERROR(GN409/GL409),"NM",IF(OR(GN409/GL409&lt;0.5,GN409/GL409&gt;2),"NM",(GN409/GL409-1)*100))</f>
        <v>7.0484581497797461</v>
      </c>
      <c r="GP409" s="75">
        <f>+GP412-GP410-GP413-GP411</f>
        <v>2401.1240309999976</v>
      </c>
      <c r="GQ409" s="65">
        <f t="shared" ref="GQ409:GQ416" si="1682">IF(ISERROR(GP409/GN409),"NM",IF(OR(GP409/GN409&lt;0.5,GP409/GN409&gt;2),"NM",(GP409/GN409-1)*100))</f>
        <v>9.7907650205760319</v>
      </c>
      <c r="GR409" s="75">
        <f>+GR412-GR410-GR413-GR411</f>
        <v>2626.9138719000021</v>
      </c>
      <c r="GS409" s="65">
        <f t="shared" si="1680"/>
        <v>9.4035059407559842</v>
      </c>
      <c r="GT409" s="75">
        <f>+GT412-GT410-GT413-GT411</f>
        <v>2865.1073541345049</v>
      </c>
      <c r="GU409" s="65">
        <f t="shared" si="1680"/>
        <v>9.0674264117468706</v>
      </c>
      <c r="GV409" s="75">
        <f>+GV412-GV410-GV413-GV411</f>
        <v>3116.4137917133976</v>
      </c>
      <c r="GW409" s="65">
        <f t="shared" si="1680"/>
        <v>8.7712747383180467</v>
      </c>
      <c r="GX409" s="75">
        <f>+GX412-GX410-GX413-GX411</f>
        <v>3381.5850949025025</v>
      </c>
      <c r="GY409" s="65">
        <f t="shared" ref="GY409:GY416" si="1683">IF(ISERROR(GX409/GV409),"NM",IF(OR(GX409/GV409&lt;0.5,GX409/GV409&gt;2),"NM",(GX409/GV409-1)*100))</f>
        <v>8.5088605336749659</v>
      </c>
      <c r="GZ409" s="67">
        <f t="shared" si="1348"/>
        <v>9.1074253064080235</v>
      </c>
      <c r="HA409" s="280"/>
      <c r="HB409" s="57"/>
      <c r="HC409"/>
      <c r="HD409"/>
      <c r="HE409"/>
      <c r="HF409"/>
      <c r="HG409"/>
      <c r="HH409"/>
    </row>
    <row r="410" spans="1:216" s="2" customFormat="1" ht="13.5" customHeight="1" x14ac:dyDescent="0.2">
      <c r="A410" s="232" t="s">
        <v>491</v>
      </c>
      <c r="B410" s="54" t="s">
        <v>576</v>
      </c>
      <c r="C410" s="57">
        <v>3493</v>
      </c>
      <c r="D410" s="63"/>
      <c r="E410" s="57">
        <v>3672</v>
      </c>
      <c r="F410" s="63"/>
      <c r="G410" s="57">
        <v>3812</v>
      </c>
      <c r="H410" s="63"/>
      <c r="I410" s="57">
        <v>3956</v>
      </c>
      <c r="J410" s="63"/>
      <c r="K410" s="57">
        <v>4112</v>
      </c>
      <c r="L410" s="63">
        <f t="shared" si="1602"/>
        <v>17.721156598912113</v>
      </c>
      <c r="M410" s="57">
        <v>4239</v>
      </c>
      <c r="N410" s="63">
        <f t="shared" si="1603"/>
        <v>15.441176470588225</v>
      </c>
      <c r="O410" s="57">
        <v>4406</v>
      </c>
      <c r="P410" s="63">
        <f t="shared" si="1604"/>
        <v>15.582371458551947</v>
      </c>
      <c r="Q410" s="57">
        <v>4542</v>
      </c>
      <c r="R410" s="63">
        <f t="shared" si="1605"/>
        <v>14.812942366026283</v>
      </c>
      <c r="S410" s="57">
        <v>4699</v>
      </c>
      <c r="T410" s="63">
        <f t="shared" si="1606"/>
        <v>14.275291828793769</v>
      </c>
      <c r="U410" s="57">
        <v>4880</v>
      </c>
      <c r="V410" s="63">
        <f t="shared" si="1607"/>
        <v>15.121490917669256</v>
      </c>
      <c r="W410" s="57">
        <v>5089</v>
      </c>
      <c r="X410" s="63">
        <f t="shared" si="1608"/>
        <v>15.501588742623685</v>
      </c>
      <c r="Y410" s="57">
        <v>5244</v>
      </c>
      <c r="Z410" s="63">
        <f t="shared" si="1609"/>
        <v>15.455746367239097</v>
      </c>
      <c r="AA410" s="57">
        <v>5445</v>
      </c>
      <c r="AB410" s="63">
        <f t="shared" si="1610"/>
        <v>15.875718237922953</v>
      </c>
      <c r="AC410" s="57">
        <v>5658</v>
      </c>
      <c r="AD410" s="63">
        <f t="shared" si="1611"/>
        <v>15.942622950819674</v>
      </c>
      <c r="AE410" s="57">
        <v>5854</v>
      </c>
      <c r="AF410" s="63">
        <f t="shared" si="1612"/>
        <v>15.032422872863037</v>
      </c>
      <c r="AG410" s="57">
        <v>5885</v>
      </c>
      <c r="AH410" s="63">
        <f t="shared" si="1613"/>
        <v>12.223493516399685</v>
      </c>
      <c r="AI410" s="165">
        <v>6152</v>
      </c>
      <c r="AJ410" s="63">
        <f t="shared" si="1614"/>
        <v>12.984389348025704</v>
      </c>
      <c r="AK410" s="57">
        <v>5658</v>
      </c>
      <c r="AL410" s="63">
        <f t="shared" si="1615"/>
        <v>0</v>
      </c>
      <c r="AM410" s="57">
        <v>6622</v>
      </c>
      <c r="AN410" s="63">
        <f t="shared" si="1616"/>
        <v>13.119234711308515</v>
      </c>
      <c r="AO410" s="59">
        <v>6992</v>
      </c>
      <c r="AP410" s="63">
        <f t="shared" si="1617"/>
        <v>18.810535259133388</v>
      </c>
      <c r="AQ410" s="59">
        <v>6980</v>
      </c>
      <c r="AR410" s="63">
        <f t="shared" si="1618"/>
        <v>13.459037711313403</v>
      </c>
      <c r="AS410" s="59">
        <v>7339</v>
      </c>
      <c r="AT410" s="63">
        <f t="shared" si="1618"/>
        <v>29.710144927536231</v>
      </c>
      <c r="AU410" s="59">
        <v>7738</v>
      </c>
      <c r="AV410" s="63">
        <f t="shared" si="1618"/>
        <v>16.85291452733313</v>
      </c>
      <c r="AW410" s="59">
        <v>8048</v>
      </c>
      <c r="AX410" s="63">
        <f t="shared" si="1618"/>
        <v>15.102974828375281</v>
      </c>
      <c r="AY410" s="59">
        <v>8358</v>
      </c>
      <c r="AZ410" s="65">
        <f t="shared" si="1619"/>
        <v>19.742120343839531</v>
      </c>
      <c r="BA410" s="59">
        <v>8701</v>
      </c>
      <c r="BB410" s="65">
        <f t="shared" si="1620"/>
        <v>18.558386701185459</v>
      </c>
      <c r="BC410" s="59">
        <v>9005</v>
      </c>
      <c r="BD410" s="65">
        <f t="shared" si="1621"/>
        <v>16.373739984492119</v>
      </c>
      <c r="BE410" s="59">
        <v>9304</v>
      </c>
      <c r="BF410" s="65">
        <f t="shared" si="1622"/>
        <v>15.60636182902584</v>
      </c>
      <c r="BG410" s="59">
        <v>9719</v>
      </c>
      <c r="BH410" s="65">
        <f t="shared" si="1623"/>
        <v>16.283799952141663</v>
      </c>
      <c r="BI410" s="59">
        <v>10034</v>
      </c>
      <c r="BJ410" s="65">
        <f t="shared" si="1624"/>
        <v>15.320078151936567</v>
      </c>
      <c r="BK410" s="59">
        <v>10354</v>
      </c>
      <c r="BL410" s="65">
        <f t="shared" si="1625"/>
        <v>14.980566352026647</v>
      </c>
      <c r="BM410" s="59">
        <v>10637</v>
      </c>
      <c r="BN410" s="65">
        <f t="shared" si="1626"/>
        <v>14.327171109200343</v>
      </c>
      <c r="BO410" s="59">
        <v>10997</v>
      </c>
      <c r="BP410" s="65">
        <f t="shared" si="1627"/>
        <v>13.149500977466811</v>
      </c>
      <c r="BQ410" s="59">
        <v>11366</v>
      </c>
      <c r="BR410" s="65">
        <f t="shared" si="1628"/>
        <v>13.274865457444696</v>
      </c>
      <c r="BS410" s="59">
        <v>11352</v>
      </c>
      <c r="BT410" s="65">
        <f t="shared" si="1629"/>
        <v>9.6387869422445362</v>
      </c>
      <c r="BU410" s="59">
        <v>11306</v>
      </c>
      <c r="BV410" s="65">
        <f t="shared" si="1630"/>
        <v>6.2893673028109331</v>
      </c>
      <c r="BW410" s="59">
        <v>11875</v>
      </c>
      <c r="BX410" s="65">
        <f t="shared" si="1631"/>
        <v>7.9839956351732244</v>
      </c>
      <c r="BY410" s="59">
        <v>12058</v>
      </c>
      <c r="BZ410" s="65">
        <f t="shared" si="1632"/>
        <v>6.0883336266056576</v>
      </c>
      <c r="CA410" s="59">
        <v>12290</v>
      </c>
      <c r="CB410" s="65">
        <f t="shared" si="1633"/>
        <v>8.2628611698379206</v>
      </c>
      <c r="CC410" s="59">
        <v>12410</v>
      </c>
      <c r="CD410" s="65">
        <f t="shared" si="1634"/>
        <v>9.7647266937909158</v>
      </c>
      <c r="CE410" s="59">
        <v>12890</v>
      </c>
      <c r="CF410" s="65">
        <f t="shared" si="1635"/>
        <v>8.5473684210526368</v>
      </c>
      <c r="CG410" s="59">
        <v>13340</v>
      </c>
      <c r="CH410" s="65">
        <f t="shared" si="1636"/>
        <v>10.63194559628462</v>
      </c>
      <c r="CI410" s="59">
        <v>13758</v>
      </c>
      <c r="CJ410" s="65">
        <f t="shared" si="1637"/>
        <v>11.944670463791706</v>
      </c>
      <c r="CK410" s="59">
        <v>13787</v>
      </c>
      <c r="CL410" s="67">
        <f t="shared" si="1638"/>
        <v>11.095890410958908</v>
      </c>
      <c r="CM410" s="59">
        <v>14035</v>
      </c>
      <c r="CN410" s="67">
        <f t="shared" si="1639"/>
        <v>8.8828549262994549</v>
      </c>
      <c r="CO410" s="59">
        <f>CM410+CO326-CO347-CO359</f>
        <v>14112.64113942626</v>
      </c>
      <c r="CP410" s="67">
        <f t="shared" si="1640"/>
        <v>5.7919125894022372</v>
      </c>
      <c r="CQ410" s="59">
        <v>14764</v>
      </c>
      <c r="CR410" s="67">
        <f t="shared" si="1641"/>
        <v>7.3121093182148655</v>
      </c>
      <c r="CS410" s="59">
        <v>15148</v>
      </c>
      <c r="CT410" s="65">
        <f t="shared" si="1642"/>
        <v>9.8716181910495351</v>
      </c>
      <c r="CU410" s="59">
        <v>15779</v>
      </c>
      <c r="CV410" s="65">
        <f t="shared" si="1643"/>
        <v>12.426077662985403</v>
      </c>
      <c r="CW410" s="59">
        <v>16108</v>
      </c>
      <c r="CX410" s="67">
        <f t="shared" si="1644"/>
        <v>14.138805350894511</v>
      </c>
      <c r="CY410" s="59">
        <v>16969</v>
      </c>
      <c r="CZ410" s="67">
        <f t="shared" si="1645"/>
        <v>14.93497697101056</v>
      </c>
      <c r="DA410" s="59">
        <v>17387</v>
      </c>
      <c r="DB410" s="67">
        <f t="shared" si="1646"/>
        <v>14.780829152363339</v>
      </c>
      <c r="DC410" s="59">
        <v>18114</v>
      </c>
      <c r="DD410" s="67">
        <f t="shared" si="1647"/>
        <v>14.798149439127961</v>
      </c>
      <c r="DE410" s="59">
        <v>18841</v>
      </c>
      <c r="DF410" s="65">
        <f t="shared" si="1648"/>
        <v>16.966724608889994</v>
      </c>
      <c r="DG410" s="59">
        <v>19380</v>
      </c>
      <c r="DH410" s="65">
        <f t="shared" si="1649"/>
        <v>14.208262125051574</v>
      </c>
      <c r="DI410" s="59">
        <v>19885</v>
      </c>
      <c r="DJ410" s="65">
        <f t="shared" si="1650"/>
        <v>14.367055846321964</v>
      </c>
      <c r="DK410" s="59">
        <v>20447</v>
      </c>
      <c r="DL410" s="65">
        <f t="shared" si="1651"/>
        <v>12.879540686761626</v>
      </c>
      <c r="DM410" s="59">
        <v>21089</v>
      </c>
      <c r="DN410" s="65">
        <f t="shared" si="1652"/>
        <v>11.93142614510907</v>
      </c>
      <c r="DO410" s="59">
        <v>21628</v>
      </c>
      <c r="DP410" s="65">
        <f t="shared" si="1652"/>
        <v>11.599587203302363</v>
      </c>
      <c r="DQ410" s="59">
        <v>22156</v>
      </c>
      <c r="DR410" s="65">
        <f t="shared" si="1652"/>
        <v>11.420668845863723</v>
      </c>
      <c r="DS410" s="59">
        <v>22648</v>
      </c>
      <c r="DT410" s="65">
        <f t="shared" si="1652"/>
        <v>10.76441531765051</v>
      </c>
      <c r="DU410" s="59">
        <v>23052</v>
      </c>
      <c r="DV410" s="65">
        <f t="shared" si="1652"/>
        <v>9.3081701360899096</v>
      </c>
      <c r="DW410" s="59">
        <v>23451</v>
      </c>
      <c r="DX410" s="65">
        <f t="shared" si="1652"/>
        <v>8.4288884778990223</v>
      </c>
      <c r="DY410" s="59">
        <v>24007</v>
      </c>
      <c r="DZ410" s="65">
        <f t="shared" si="1652"/>
        <v>8.3543961003791356</v>
      </c>
      <c r="EA410" s="59">
        <v>22648</v>
      </c>
      <c r="EB410" s="65">
        <f t="shared" si="1654"/>
        <v>0</v>
      </c>
      <c r="EC410" s="59">
        <v>24944</v>
      </c>
      <c r="ED410" s="65">
        <f t="shared" si="1656"/>
        <v>8.2075307999305949</v>
      </c>
      <c r="EE410" s="59">
        <v>25404</v>
      </c>
      <c r="EF410" s="65">
        <f t="shared" si="1657"/>
        <v>8.3280030702315386</v>
      </c>
      <c r="EG410" s="59">
        <v>25981</v>
      </c>
      <c r="EH410" s="65">
        <f t="shared" si="1658"/>
        <v>8.2226017411588295</v>
      </c>
      <c r="EI410" s="59">
        <v>26400</v>
      </c>
      <c r="EJ410" s="65">
        <f t="shared" si="1659"/>
        <v>16.566584245849512</v>
      </c>
      <c r="EK410" s="59">
        <v>26942</v>
      </c>
      <c r="EL410" s="65">
        <f t="shared" si="1660"/>
        <v>8.0099422706863432</v>
      </c>
      <c r="EM410" s="59">
        <v>27489</v>
      </c>
      <c r="EN410" s="65">
        <f t="shared" si="1661"/>
        <v>8.2073689182805776</v>
      </c>
      <c r="EO410" s="59">
        <v>29662</v>
      </c>
      <c r="EP410" s="65">
        <f t="shared" si="1662"/>
        <v>14.168045879681301</v>
      </c>
      <c r="EQ410" s="75">
        <f>+EO410-EQ347+EQ326</f>
        <v>30222.575849055658</v>
      </c>
      <c r="ER410" s="65">
        <f t="shared" si="1664"/>
        <v>14.479453973695676</v>
      </c>
      <c r="ES410" s="75">
        <f>+EQ410-ES347+ES326</f>
        <v>30785.265857593422</v>
      </c>
      <c r="ET410" s="65">
        <f t="shared" si="1665"/>
        <v>14.264961241160346</v>
      </c>
      <c r="EU410" s="75">
        <f>+ES410-EU347+EU326</f>
        <v>31356.065883319559</v>
      </c>
      <c r="EV410" s="65">
        <f t="shared" si="1667"/>
        <v>14.06768483145826</v>
      </c>
      <c r="EW410" s="75">
        <f>+EU410-EW347+EW326</f>
        <v>31894.776768363095</v>
      </c>
      <c r="EX410" s="65">
        <f t="shared" si="1667"/>
        <v>7.5273979110076716</v>
      </c>
      <c r="EY410" s="65"/>
      <c r="EZ410" s="317"/>
      <c r="FA410" s="59"/>
      <c r="FB410" s="70" t="s">
        <v>79</v>
      </c>
      <c r="FC410" s="63"/>
      <c r="FD410" s="70" t="s">
        <v>79</v>
      </c>
      <c r="FE410" s="65" t="str">
        <f t="shared" si="1669"/>
        <v>NM</v>
      </c>
      <c r="FF410" s="75">
        <f>+I410</f>
        <v>3956</v>
      </c>
      <c r="FG410" s="65" t="str">
        <f t="shared" si="1670"/>
        <v>NM</v>
      </c>
      <c r="FH410" s="75">
        <f>+Q410</f>
        <v>4542</v>
      </c>
      <c r="FI410" s="65">
        <f t="shared" si="1671"/>
        <v>14.812942366026283</v>
      </c>
      <c r="FJ410" s="88">
        <f>Y410</f>
        <v>5244</v>
      </c>
      <c r="FK410" s="65">
        <f t="shared" si="1672"/>
        <v>15.455746367239097</v>
      </c>
      <c r="FL410" s="88">
        <f>+AG410</f>
        <v>5885</v>
      </c>
      <c r="FM410" s="65">
        <f t="shared" si="1673"/>
        <v>12.223493516399685</v>
      </c>
      <c r="FN410" s="88">
        <f>+AO410</f>
        <v>6992</v>
      </c>
      <c r="FO410" s="65">
        <f t="shared" si="1674"/>
        <v>18.810535259133388</v>
      </c>
      <c r="FP410" s="88">
        <f>+AW410</f>
        <v>8048</v>
      </c>
      <c r="FQ410" s="65">
        <f t="shared" si="1675"/>
        <v>15.102974828375281</v>
      </c>
      <c r="FR410" s="75">
        <f>BE410</f>
        <v>9304</v>
      </c>
      <c r="FS410" s="65">
        <f t="shared" si="1676"/>
        <v>15.60636182902584</v>
      </c>
      <c r="FT410" s="75">
        <f>BM410</f>
        <v>10637</v>
      </c>
      <c r="FU410" s="65">
        <f t="shared" si="1677"/>
        <v>14.327171109200343</v>
      </c>
      <c r="FV410" s="75">
        <f>BU410</f>
        <v>11306</v>
      </c>
      <c r="FW410" s="65">
        <f t="shared" si="1678"/>
        <v>6.2893673028109331</v>
      </c>
      <c r="FX410" s="75">
        <f>CC410</f>
        <v>12410</v>
      </c>
      <c r="FY410" s="65">
        <f t="shared" si="1679"/>
        <v>9.7647266937909158</v>
      </c>
      <c r="FZ410" s="90">
        <f>CK410</f>
        <v>13787</v>
      </c>
      <c r="GA410" s="65">
        <f t="shared" si="1680"/>
        <v>11.095890410958908</v>
      </c>
      <c r="GB410" s="90">
        <f>CS410</f>
        <v>15148</v>
      </c>
      <c r="GC410" s="65">
        <f t="shared" si="1680"/>
        <v>9.8716181910495351</v>
      </c>
      <c r="GD410" s="90">
        <f>DA410</f>
        <v>17387</v>
      </c>
      <c r="GE410" s="65">
        <f t="shared" si="1680"/>
        <v>14.780829152363339</v>
      </c>
      <c r="GF410" s="90">
        <f>DI410</f>
        <v>19885</v>
      </c>
      <c r="GG410" s="65">
        <f t="shared" si="1680"/>
        <v>14.367055846321964</v>
      </c>
      <c r="GH410" s="90">
        <f>DQ410</f>
        <v>22156</v>
      </c>
      <c r="GI410" s="65">
        <f t="shared" si="1680"/>
        <v>11.420668845863723</v>
      </c>
      <c r="GJ410" s="90">
        <f>DY410</f>
        <v>24007</v>
      </c>
      <c r="GK410" s="65">
        <f t="shared" si="1680"/>
        <v>8.3543961003791356</v>
      </c>
      <c r="GL410" s="90">
        <f>EG410</f>
        <v>25981</v>
      </c>
      <c r="GM410" s="65">
        <f t="shared" si="1680"/>
        <v>8.2226017411588295</v>
      </c>
      <c r="GN410" s="90">
        <f>EO410</f>
        <v>29662</v>
      </c>
      <c r="GO410" s="65">
        <f t="shared" si="1681"/>
        <v>14.168045879681301</v>
      </c>
      <c r="GP410" s="90">
        <f>EW410</f>
        <v>31894.776768363095</v>
      </c>
      <c r="GQ410" s="65">
        <f t="shared" si="1682"/>
        <v>7.5273979110076716</v>
      </c>
      <c r="GR410" s="75">
        <f>+GP410-GR347+GR326</f>
        <v>34146.244925058854</v>
      </c>
      <c r="GS410" s="65">
        <f t="shared" si="1680"/>
        <v>7.0590497404861008</v>
      </c>
      <c r="GT410" s="75">
        <f>+GR410-GT347+GT326</f>
        <v>36531.395476440775</v>
      </c>
      <c r="GU410" s="65">
        <f t="shared" si="1680"/>
        <v>6.9851035058661193</v>
      </c>
      <c r="GV410" s="75">
        <f>+GT410-GV347+GV326</f>
        <v>39015.936349722135</v>
      </c>
      <c r="GW410" s="65">
        <f t="shared" si="1680"/>
        <v>6.8011113204904827</v>
      </c>
      <c r="GX410" s="75">
        <f>+GV410-GX347+GX326</f>
        <v>41610.939794796788</v>
      </c>
      <c r="GY410" s="65">
        <f t="shared" si="1683"/>
        <v>6.6511371707554501</v>
      </c>
      <c r="GZ410" s="67">
        <f t="shared" ref="GZ410:GZ440" si="1684">IF(ISERROR(((GX410/GN410)^0.2-1)*100),"",((GX410/GN410)^0.2-1)*100)</f>
        <v>7.0043464463109384</v>
      </c>
      <c r="HA410" s="280"/>
      <c r="HB410" s="57"/>
      <c r="HC410"/>
      <c r="HD410"/>
      <c r="HE410"/>
      <c r="HF410"/>
      <c r="HG410"/>
      <c r="HH410"/>
    </row>
    <row r="411" spans="1:216" s="2" customFormat="1" ht="13.5" customHeight="1" x14ac:dyDescent="0.2">
      <c r="A411" s="232" t="s">
        <v>508</v>
      </c>
      <c r="B411" s="54" t="s">
        <v>25</v>
      </c>
      <c r="C411" s="57">
        <v>-1167</v>
      </c>
      <c r="D411" s="63"/>
      <c r="E411" s="57">
        <v>-1204</v>
      </c>
      <c r="F411" s="63"/>
      <c r="G411" s="57">
        <v>-1238</v>
      </c>
      <c r="H411" s="63"/>
      <c r="I411" s="57">
        <v>-1298</v>
      </c>
      <c r="J411" s="63"/>
      <c r="K411" s="57">
        <v>-1450</v>
      </c>
      <c r="L411" s="63">
        <f t="shared" si="1602"/>
        <v>24.250214224507282</v>
      </c>
      <c r="M411" s="57">
        <v>-1479</v>
      </c>
      <c r="N411" s="63">
        <f t="shared" si="1603"/>
        <v>22.840531561461795</v>
      </c>
      <c r="O411" s="57">
        <v>-1548</v>
      </c>
      <c r="P411" s="63">
        <f t="shared" si="1604"/>
        <v>25.040387722132461</v>
      </c>
      <c r="Q411" s="84">
        <v>-1611</v>
      </c>
      <c r="R411" s="63">
        <f t="shared" si="1605"/>
        <v>24.114021571648681</v>
      </c>
      <c r="S411" s="84">
        <v>-1736</v>
      </c>
      <c r="T411" s="63">
        <f t="shared" si="1606"/>
        <v>19.724137931034491</v>
      </c>
      <c r="U411" s="84">
        <v>-1768</v>
      </c>
      <c r="V411" s="63">
        <f t="shared" si="1607"/>
        <v>19.540229885057482</v>
      </c>
      <c r="W411" s="84">
        <v>-1849</v>
      </c>
      <c r="X411" s="63">
        <f t="shared" si="1608"/>
        <v>19.444444444444443</v>
      </c>
      <c r="Y411" s="84">
        <v>-1916</v>
      </c>
      <c r="Z411" s="63">
        <f t="shared" si="1609"/>
        <v>18.932340161390449</v>
      </c>
      <c r="AA411" s="84">
        <v>-1953</v>
      </c>
      <c r="AB411" s="63">
        <f t="shared" si="1610"/>
        <v>12.5</v>
      </c>
      <c r="AC411" s="84">
        <v>-2040</v>
      </c>
      <c r="AD411" s="63">
        <f t="shared" si="1611"/>
        <v>15.384615384615374</v>
      </c>
      <c r="AE411" s="84">
        <v>-2098</v>
      </c>
      <c r="AF411" s="63">
        <f t="shared" si="1612"/>
        <v>13.466738777717691</v>
      </c>
      <c r="AG411" s="84">
        <v>-2214</v>
      </c>
      <c r="AH411" s="63">
        <f t="shared" si="1613"/>
        <v>15.553235908141971</v>
      </c>
      <c r="AI411" s="86">
        <v>-2324</v>
      </c>
      <c r="AJ411" s="63">
        <f t="shared" si="1614"/>
        <v>18.99641577060931</v>
      </c>
      <c r="AK411" s="85">
        <v>-2364</v>
      </c>
      <c r="AL411" s="63">
        <f t="shared" si="1615"/>
        <v>15.882352941176482</v>
      </c>
      <c r="AM411" s="84">
        <v>-2455</v>
      </c>
      <c r="AN411" s="63">
        <f t="shared" si="1616"/>
        <v>17.016205910390859</v>
      </c>
      <c r="AO411" s="85">
        <v>-2561</v>
      </c>
      <c r="AP411" s="63">
        <f t="shared" si="1617"/>
        <v>15.672990063233971</v>
      </c>
      <c r="AQ411" s="85">
        <v>-2660</v>
      </c>
      <c r="AR411" s="63">
        <f t="shared" si="1618"/>
        <v>14.457831325301207</v>
      </c>
      <c r="AS411" s="85">
        <v>-2749</v>
      </c>
      <c r="AT411" s="63">
        <f t="shared" si="1618"/>
        <v>16.285956006768188</v>
      </c>
      <c r="AU411" s="85">
        <v>-2827</v>
      </c>
      <c r="AV411" s="63">
        <f t="shared" si="1618"/>
        <v>15.152749490835028</v>
      </c>
      <c r="AW411" s="85">
        <v>-2934</v>
      </c>
      <c r="AX411" s="63">
        <f t="shared" si="1618"/>
        <v>14.564623194064819</v>
      </c>
      <c r="AY411" s="85">
        <v>-3013</v>
      </c>
      <c r="AZ411" s="65">
        <f t="shared" si="1619"/>
        <v>13.270676691729321</v>
      </c>
      <c r="BA411" s="85">
        <v>-3100</v>
      </c>
      <c r="BB411" s="65">
        <f t="shared" si="1620"/>
        <v>12.768279374317926</v>
      </c>
      <c r="BC411" s="85">
        <v>-3222</v>
      </c>
      <c r="BD411" s="65">
        <f t="shared" si="1621"/>
        <v>13.972408914043166</v>
      </c>
      <c r="BE411" s="85">
        <v>-3350</v>
      </c>
      <c r="BF411" s="65">
        <f t="shared" si="1622"/>
        <v>14.178595773687807</v>
      </c>
      <c r="BG411" s="85">
        <v>-3578</v>
      </c>
      <c r="BH411" s="65">
        <f t="shared" si="1623"/>
        <v>18.752074344507143</v>
      </c>
      <c r="BI411" s="85">
        <v>-3673</v>
      </c>
      <c r="BJ411" s="65">
        <f t="shared" si="1624"/>
        <v>18.483870967741932</v>
      </c>
      <c r="BK411" s="85">
        <v>-3780</v>
      </c>
      <c r="BL411" s="65">
        <f t="shared" si="1625"/>
        <v>17.318435754189942</v>
      </c>
      <c r="BM411" s="85">
        <v>-3896</v>
      </c>
      <c r="BN411" s="65">
        <f t="shared" si="1626"/>
        <v>16.298507462686572</v>
      </c>
      <c r="BO411" s="85">
        <v>-4646</v>
      </c>
      <c r="BP411" s="65">
        <f t="shared" si="1627"/>
        <v>29.849077697037441</v>
      </c>
      <c r="BQ411" s="85">
        <v>-4674</v>
      </c>
      <c r="BR411" s="65">
        <f t="shared" si="1628"/>
        <v>27.252926762864149</v>
      </c>
      <c r="BS411" s="85">
        <v>-4664</v>
      </c>
      <c r="BT411" s="65">
        <f t="shared" si="1629"/>
        <v>23.386243386243379</v>
      </c>
      <c r="BU411" s="85">
        <v>-5335</v>
      </c>
      <c r="BV411" s="65">
        <f t="shared" si="1630"/>
        <v>36.935318275153996</v>
      </c>
      <c r="BW411" s="85">
        <v>-5324</v>
      </c>
      <c r="BX411" s="65">
        <f t="shared" si="1631"/>
        <v>14.593198450279822</v>
      </c>
      <c r="BY411" s="85">
        <v>-5323</v>
      </c>
      <c r="BZ411" s="65">
        <f t="shared" si="1632"/>
        <v>13.88532306375696</v>
      </c>
      <c r="CA411" s="85">
        <v>-5322</v>
      </c>
      <c r="CB411" s="65">
        <f t="shared" si="1633"/>
        <v>14.108061749571178</v>
      </c>
      <c r="CC411" s="85">
        <v>-5316</v>
      </c>
      <c r="CD411" s="65">
        <f t="shared" si="1634"/>
        <v>-0.35613870665417435</v>
      </c>
      <c r="CE411" s="85">
        <v>-5310</v>
      </c>
      <c r="CF411" s="65">
        <f t="shared" si="1635"/>
        <v>-0.26296018031555235</v>
      </c>
      <c r="CG411" s="85">
        <v>-5276</v>
      </c>
      <c r="CH411" s="65">
        <f t="shared" si="1636"/>
        <v>-0.88296073642682993</v>
      </c>
      <c r="CI411" s="85">
        <v>-5274</v>
      </c>
      <c r="CJ411" s="65">
        <f t="shared" si="1637"/>
        <v>-0.90191657271702086</v>
      </c>
      <c r="CK411" s="85">
        <v>-5386</v>
      </c>
      <c r="CL411" s="65">
        <f t="shared" si="1638"/>
        <v>1.3167795334838139</v>
      </c>
      <c r="CM411" s="85">
        <v>-5556</v>
      </c>
      <c r="CN411" s="65">
        <f t="shared" si="1639"/>
        <v>4.6327683615819293</v>
      </c>
      <c r="CO411" s="85">
        <v>-5591</v>
      </c>
      <c r="CP411" s="65">
        <f t="shared" si="1640"/>
        <v>5.9704321455648302</v>
      </c>
      <c r="CQ411" s="85">
        <v>-5613</v>
      </c>
      <c r="CR411" s="65">
        <f t="shared" si="1641"/>
        <v>6.4277588168373256</v>
      </c>
      <c r="CS411" s="85">
        <v>-5641</v>
      </c>
      <c r="CT411" s="65">
        <f t="shared" si="1642"/>
        <v>4.7344968436687784</v>
      </c>
      <c r="CU411" s="85">
        <v>-5635</v>
      </c>
      <c r="CV411" s="65">
        <f t="shared" si="1643"/>
        <v>1.4218862491000683</v>
      </c>
      <c r="CW411" s="85">
        <v>-5619</v>
      </c>
      <c r="CX411" s="67">
        <f t="shared" si="1644"/>
        <v>0.50080486496153487</v>
      </c>
      <c r="CY411" s="85">
        <v>-5610</v>
      </c>
      <c r="CZ411" s="67">
        <f t="shared" si="1645"/>
        <v>-5.3447354355962151E-2</v>
      </c>
      <c r="DA411" s="85">
        <v>-5696</v>
      </c>
      <c r="DB411" s="67">
        <f t="shared" si="1646"/>
        <v>0.9750044318383333</v>
      </c>
      <c r="DC411" s="85">
        <v>-5829</v>
      </c>
      <c r="DD411" s="67">
        <f t="shared" si="1647"/>
        <v>3.4427684117125157</v>
      </c>
      <c r="DE411" s="85">
        <v>-5934</v>
      </c>
      <c r="DF411" s="65">
        <f t="shared" si="1648"/>
        <v>5.605979711692477</v>
      </c>
      <c r="DG411" s="85">
        <v>-5933</v>
      </c>
      <c r="DH411" s="65">
        <f t="shared" si="1649"/>
        <v>5.7575757575757613</v>
      </c>
      <c r="DI411" s="85">
        <v>-6413</v>
      </c>
      <c r="DJ411" s="65">
        <f t="shared" si="1650"/>
        <v>12.5877808988764</v>
      </c>
      <c r="DK411" s="85">
        <v>-6812</v>
      </c>
      <c r="DL411" s="65">
        <f t="shared" si="1651"/>
        <v>16.863956081660668</v>
      </c>
      <c r="DM411" s="85">
        <v>-6902</v>
      </c>
      <c r="DN411" s="65">
        <f t="shared" si="1652"/>
        <v>16.31277384563532</v>
      </c>
      <c r="DO411" s="85">
        <v>-7068</v>
      </c>
      <c r="DP411" s="65">
        <f t="shared" si="1652"/>
        <v>19.13028821843923</v>
      </c>
      <c r="DQ411" s="85">
        <v>-7566</v>
      </c>
      <c r="DR411" s="65">
        <f t="shared" si="1652"/>
        <v>17.979104943084366</v>
      </c>
      <c r="DS411" s="85">
        <v>-8155</v>
      </c>
      <c r="DT411" s="65">
        <f t="shared" si="1652"/>
        <v>19.715208455666478</v>
      </c>
      <c r="DU411" s="85">
        <v>-8380</v>
      </c>
      <c r="DV411" s="65">
        <f t="shared" si="1652"/>
        <v>21.414082874529129</v>
      </c>
      <c r="DW411" s="85">
        <v>-8598</v>
      </c>
      <c r="DX411" s="65">
        <f t="shared" si="1652"/>
        <v>21.64685908319186</v>
      </c>
      <c r="DY411" s="85">
        <v>-8819</v>
      </c>
      <c r="DZ411" s="65">
        <f t="shared" si="1652"/>
        <v>16.56093047845626</v>
      </c>
      <c r="EA411" s="85">
        <v>-8155</v>
      </c>
      <c r="EB411" s="65">
        <f t="shared" si="1654"/>
        <v>0</v>
      </c>
      <c r="EC411" s="85">
        <v>-9798</v>
      </c>
      <c r="ED411" s="65">
        <f t="shared" si="1656"/>
        <v>16.921241050119342</v>
      </c>
      <c r="EE411" s="85">
        <v>-9986</v>
      </c>
      <c r="EF411" s="65">
        <f t="shared" si="1657"/>
        <v>16.143289137008598</v>
      </c>
      <c r="EG411" s="85">
        <v>-10172</v>
      </c>
      <c r="EH411" s="65">
        <f t="shared" si="1658"/>
        <v>15.341875496087987</v>
      </c>
      <c r="EI411" s="85">
        <v>-10767</v>
      </c>
      <c r="EJ411" s="65">
        <f t="shared" si="1659"/>
        <v>32.02942979767014</v>
      </c>
      <c r="EK411" s="85">
        <v>-10955</v>
      </c>
      <c r="EL411" s="65">
        <f t="shared" si="1660"/>
        <v>11.808532353541533</v>
      </c>
      <c r="EM411" s="85">
        <v>-11187</v>
      </c>
      <c r="EN411" s="65">
        <f t="shared" si="1661"/>
        <v>12.026837572601634</v>
      </c>
      <c r="EO411" s="85">
        <v>-11512</v>
      </c>
      <c r="EP411" s="65">
        <f t="shared" si="1662"/>
        <v>13.173417223751471</v>
      </c>
      <c r="EQ411" s="88">
        <f>+EO411-EQ359</f>
        <v>-11912</v>
      </c>
      <c r="ER411" s="65">
        <f t="shared" si="1664"/>
        <v>10.634345685892077</v>
      </c>
      <c r="ES411" s="88">
        <f>+EQ411-ES359</f>
        <v>-12212</v>
      </c>
      <c r="ET411" s="65">
        <f t="shared" si="1665"/>
        <v>11.474212688270203</v>
      </c>
      <c r="EU411" s="88">
        <f>+ES411-EU359</f>
        <v>-12462</v>
      </c>
      <c r="EV411" s="65">
        <f t="shared" si="1667"/>
        <v>11.39715741485654</v>
      </c>
      <c r="EW411" s="88">
        <f>+EU411-EW359</f>
        <v>-12712</v>
      </c>
      <c r="EX411" s="65">
        <f t="shared" si="1667"/>
        <v>10.423905489923557</v>
      </c>
      <c r="EY411" s="65"/>
      <c r="EZ411" s="317"/>
      <c r="FA411" s="59"/>
      <c r="FB411" s="70" t="s">
        <v>79</v>
      </c>
      <c r="FC411" s="63"/>
      <c r="FD411" s="70" t="s">
        <v>79</v>
      </c>
      <c r="FE411" s="65" t="str">
        <f t="shared" si="1669"/>
        <v>NM</v>
      </c>
      <c r="FF411" s="88">
        <f>+I411</f>
        <v>-1298</v>
      </c>
      <c r="FG411" s="65" t="str">
        <f t="shared" si="1670"/>
        <v>NM</v>
      </c>
      <c r="FH411" s="88">
        <f>+Q411</f>
        <v>-1611</v>
      </c>
      <c r="FI411" s="65">
        <f t="shared" si="1671"/>
        <v>24.114021571648681</v>
      </c>
      <c r="FJ411" s="88">
        <f>Y411</f>
        <v>-1916</v>
      </c>
      <c r="FK411" s="65">
        <f t="shared" si="1672"/>
        <v>18.932340161390449</v>
      </c>
      <c r="FL411" s="71">
        <f>+AG411</f>
        <v>-2214</v>
      </c>
      <c r="FM411" s="65">
        <f t="shared" si="1673"/>
        <v>15.553235908141971</v>
      </c>
      <c r="FN411" s="88">
        <f>+AO411</f>
        <v>-2561</v>
      </c>
      <c r="FO411" s="65">
        <f t="shared" si="1674"/>
        <v>15.672990063233971</v>
      </c>
      <c r="FP411" s="88">
        <f>+AW411</f>
        <v>-2934</v>
      </c>
      <c r="FQ411" s="65">
        <f t="shared" si="1675"/>
        <v>14.564623194064819</v>
      </c>
      <c r="FR411" s="90">
        <f>BE411</f>
        <v>-3350</v>
      </c>
      <c r="FS411" s="65">
        <f t="shared" si="1676"/>
        <v>14.178595773687807</v>
      </c>
      <c r="FT411" s="90">
        <f>BM411</f>
        <v>-3896</v>
      </c>
      <c r="FU411" s="65">
        <f t="shared" si="1677"/>
        <v>16.298507462686572</v>
      </c>
      <c r="FV411" s="90">
        <f>BU411</f>
        <v>-5335</v>
      </c>
      <c r="FW411" s="65">
        <f t="shared" si="1678"/>
        <v>36.935318275153996</v>
      </c>
      <c r="FX411" s="90">
        <f>CC411</f>
        <v>-5316</v>
      </c>
      <c r="FY411" s="65">
        <f t="shared" si="1679"/>
        <v>-0.35613870665417435</v>
      </c>
      <c r="FZ411" s="90">
        <f>CK411</f>
        <v>-5386</v>
      </c>
      <c r="GA411" s="65">
        <f t="shared" si="1680"/>
        <v>1.3167795334838139</v>
      </c>
      <c r="GB411" s="90">
        <f>CS411</f>
        <v>-5641</v>
      </c>
      <c r="GC411" s="65">
        <f t="shared" si="1680"/>
        <v>4.7344968436687784</v>
      </c>
      <c r="GD411" s="90">
        <f>DA411</f>
        <v>-5696</v>
      </c>
      <c r="GE411" s="65">
        <f t="shared" si="1680"/>
        <v>0.9750044318383333</v>
      </c>
      <c r="GF411" s="90">
        <f>DI411</f>
        <v>-6413</v>
      </c>
      <c r="GG411" s="65">
        <f t="shared" si="1680"/>
        <v>12.5877808988764</v>
      </c>
      <c r="GH411" s="90">
        <f>DQ411</f>
        <v>-7566</v>
      </c>
      <c r="GI411" s="65">
        <f t="shared" si="1680"/>
        <v>17.979104943084366</v>
      </c>
      <c r="GJ411" s="90">
        <f>DY411</f>
        <v>-8819</v>
      </c>
      <c r="GK411" s="65">
        <f t="shared" si="1680"/>
        <v>16.56093047845626</v>
      </c>
      <c r="GL411" s="90">
        <f>EG411</f>
        <v>-10172</v>
      </c>
      <c r="GM411" s="65">
        <f t="shared" si="1680"/>
        <v>15.341875496087987</v>
      </c>
      <c r="GN411" s="90">
        <f>EO411</f>
        <v>-11512</v>
      </c>
      <c r="GO411" s="65">
        <f t="shared" si="1681"/>
        <v>13.173417223751471</v>
      </c>
      <c r="GP411" s="90">
        <f>EW411</f>
        <v>-12712</v>
      </c>
      <c r="GQ411" s="65">
        <f t="shared" si="1682"/>
        <v>10.423905489923557</v>
      </c>
      <c r="GR411" s="88">
        <f>+GP411-GR359</f>
        <v>-13962</v>
      </c>
      <c r="GS411" s="65">
        <f t="shared" si="1680"/>
        <v>9.8332284455632468</v>
      </c>
      <c r="GT411" s="88">
        <f>+GR411-GT359</f>
        <v>-15212</v>
      </c>
      <c r="GU411" s="65">
        <f t="shared" si="1680"/>
        <v>8.9528720813637044</v>
      </c>
      <c r="GV411" s="88">
        <f>+GT411-GV359</f>
        <v>-16512</v>
      </c>
      <c r="GW411" s="65">
        <f t="shared" si="1680"/>
        <v>8.5458848277675479</v>
      </c>
      <c r="GX411" s="88">
        <f>+GV411-GX359</f>
        <v>-17862</v>
      </c>
      <c r="GY411" s="65">
        <f t="shared" si="1683"/>
        <v>8.175872093023262</v>
      </c>
      <c r="GZ411" s="67">
        <f t="shared" si="1684"/>
        <v>9.1832105909883879</v>
      </c>
      <c r="HA411" s="280"/>
      <c r="HB411" s="57"/>
      <c r="HC411"/>
      <c r="HD411"/>
      <c r="HE411"/>
      <c r="HF411"/>
      <c r="HG411"/>
      <c r="HH411"/>
    </row>
    <row r="412" spans="1:216" s="2" customFormat="1" ht="13.5" customHeight="1" x14ac:dyDescent="0.2">
      <c r="A412" s="4" t="s">
        <v>435</v>
      </c>
      <c r="B412" s="54" t="s">
        <v>390</v>
      </c>
      <c r="C412" s="84">
        <v>4067</v>
      </c>
      <c r="D412" s="63"/>
      <c r="E412" s="84">
        <v>4161</v>
      </c>
      <c r="F412" s="63"/>
      <c r="G412" s="84">
        <v>4104</v>
      </c>
      <c r="H412" s="63"/>
      <c r="I412" s="84">
        <v>4694</v>
      </c>
      <c r="J412" s="63"/>
      <c r="K412" s="84">
        <v>5218</v>
      </c>
      <c r="L412" s="63">
        <f t="shared" si="1602"/>
        <v>28.300958937791986</v>
      </c>
      <c r="M412" s="84">
        <v>5436</v>
      </c>
      <c r="N412" s="63">
        <f t="shared" si="1603"/>
        <v>30.641672674837771</v>
      </c>
      <c r="O412" s="84">
        <v>5559</v>
      </c>
      <c r="P412" s="63">
        <f t="shared" si="1604"/>
        <v>35.453216374269012</v>
      </c>
      <c r="Q412" s="84">
        <v>5425</v>
      </c>
      <c r="R412" s="63">
        <f t="shared" si="1605"/>
        <v>15.573072006817213</v>
      </c>
      <c r="S412" s="84">
        <v>5297</v>
      </c>
      <c r="T412" s="63">
        <f t="shared" si="1606"/>
        <v>1.5139900344959711</v>
      </c>
      <c r="U412" s="84">
        <v>5834</v>
      </c>
      <c r="V412" s="63">
        <f t="shared" si="1607"/>
        <v>7.3215599705665824</v>
      </c>
      <c r="W412" s="84">
        <v>6104</v>
      </c>
      <c r="X412" s="63">
        <f t="shared" si="1608"/>
        <v>9.8039215686274606</v>
      </c>
      <c r="Y412" s="84">
        <v>6394</v>
      </c>
      <c r="Z412" s="63">
        <f t="shared" si="1609"/>
        <v>17.861751152073737</v>
      </c>
      <c r="AA412" s="84">
        <v>7012</v>
      </c>
      <c r="AB412" s="63">
        <f t="shared" si="1610"/>
        <v>32.376817066263918</v>
      </c>
      <c r="AC412" s="84">
        <v>7567</v>
      </c>
      <c r="AD412" s="63">
        <f t="shared" si="1611"/>
        <v>29.705176551251288</v>
      </c>
      <c r="AE412" s="84">
        <v>6667</v>
      </c>
      <c r="AF412" s="63">
        <f t="shared" si="1612"/>
        <v>9.2234600262123259</v>
      </c>
      <c r="AG412" s="84">
        <v>6646</v>
      </c>
      <c r="AH412" s="63">
        <f t="shared" si="1613"/>
        <v>3.9411948701908006</v>
      </c>
      <c r="AI412" s="86">
        <v>6993</v>
      </c>
      <c r="AJ412" s="63">
        <f t="shared" si="1614"/>
        <v>-0.27096406160866948</v>
      </c>
      <c r="AK412" s="85">
        <v>6179</v>
      </c>
      <c r="AL412" s="63">
        <f t="shared" si="1615"/>
        <v>-18.342804281749704</v>
      </c>
      <c r="AM412" s="84">
        <v>7247</v>
      </c>
      <c r="AN412" s="63">
        <f t="shared" si="1616"/>
        <v>8.6995650217489118</v>
      </c>
      <c r="AO412" s="85">
        <v>7573</v>
      </c>
      <c r="AP412" s="63">
        <f t="shared" si="1617"/>
        <v>13.948239542581998</v>
      </c>
      <c r="AQ412" s="85">
        <v>7776</v>
      </c>
      <c r="AR412" s="63">
        <f t="shared" si="1618"/>
        <v>11.196911196911197</v>
      </c>
      <c r="AS412" s="85">
        <v>8459</v>
      </c>
      <c r="AT412" s="63">
        <f t="shared" si="1618"/>
        <v>36.899174623725514</v>
      </c>
      <c r="AU412" s="85">
        <v>8006</v>
      </c>
      <c r="AV412" s="63">
        <f t="shared" si="1618"/>
        <v>10.47329929626053</v>
      </c>
      <c r="AW412" s="85">
        <v>7927</v>
      </c>
      <c r="AX412" s="63">
        <f t="shared" si="1618"/>
        <v>4.6745015185527539</v>
      </c>
      <c r="AY412" s="85">
        <v>7576</v>
      </c>
      <c r="AZ412" s="65">
        <f t="shared" si="1619"/>
        <v>-2.5720164609053464</v>
      </c>
      <c r="BA412" s="85">
        <v>7169</v>
      </c>
      <c r="BB412" s="65">
        <f t="shared" si="1620"/>
        <v>-15.250029554320843</v>
      </c>
      <c r="BC412" s="85">
        <v>8027</v>
      </c>
      <c r="BD412" s="65">
        <f t="shared" si="1621"/>
        <v>0.26230327254559427</v>
      </c>
      <c r="BE412" s="85">
        <v>8341</v>
      </c>
      <c r="BF412" s="65">
        <f t="shared" si="1622"/>
        <v>5.2226567427778425</v>
      </c>
      <c r="BG412" s="85">
        <v>8489</v>
      </c>
      <c r="BH412" s="65">
        <f t="shared" si="1623"/>
        <v>12.051214361140449</v>
      </c>
      <c r="BI412" s="85">
        <v>8190</v>
      </c>
      <c r="BJ412" s="65">
        <f t="shared" si="1624"/>
        <v>14.241874738457238</v>
      </c>
      <c r="BK412" s="85">
        <v>8451</v>
      </c>
      <c r="BL412" s="65">
        <f t="shared" si="1625"/>
        <v>5.2821726672480418</v>
      </c>
      <c r="BM412" s="85">
        <v>8795</v>
      </c>
      <c r="BN412" s="65">
        <f t="shared" si="1626"/>
        <v>5.4429924469488133</v>
      </c>
      <c r="BO412" s="85">
        <v>8134</v>
      </c>
      <c r="BP412" s="65">
        <f t="shared" si="1627"/>
        <v>-4.1818824360937645</v>
      </c>
      <c r="BQ412" s="85">
        <v>7899</v>
      </c>
      <c r="BR412" s="65">
        <f t="shared" si="1628"/>
        <v>-3.5531135531135516</v>
      </c>
      <c r="BS412" s="85">
        <v>6500</v>
      </c>
      <c r="BT412" s="65">
        <f t="shared" si="1629"/>
        <v>-23.086025322447046</v>
      </c>
      <c r="BU412" s="85">
        <v>6639</v>
      </c>
      <c r="BV412" s="65">
        <f t="shared" si="1630"/>
        <v>-24.513928368391134</v>
      </c>
      <c r="BW412" s="85">
        <v>5199</v>
      </c>
      <c r="BX412" s="65">
        <f t="shared" si="1631"/>
        <v>-36.083107941971967</v>
      </c>
      <c r="BY412" s="85">
        <v>6350</v>
      </c>
      <c r="BZ412" s="65">
        <f t="shared" si="1632"/>
        <v>-19.610077224965185</v>
      </c>
      <c r="CA412" s="85">
        <v>7882</v>
      </c>
      <c r="CB412" s="65">
        <f t="shared" si="1633"/>
        <v>21.261538461538464</v>
      </c>
      <c r="CC412" s="85">
        <v>8417</v>
      </c>
      <c r="CD412" s="65">
        <f t="shared" si="1634"/>
        <v>26.781141738213577</v>
      </c>
      <c r="CE412" s="85">
        <f>CE372*18.17</f>
        <v>8529.3977400000022</v>
      </c>
      <c r="CF412" s="65">
        <f t="shared" si="1635"/>
        <v>64.058429313329526</v>
      </c>
      <c r="CG412" s="85">
        <f>CG372*20.29</f>
        <v>9551.90301</v>
      </c>
      <c r="CH412" s="65">
        <f t="shared" si="1636"/>
        <v>50.423669448818906</v>
      </c>
      <c r="CI412" s="85">
        <f>CI372*22.57</f>
        <v>10631.46308</v>
      </c>
      <c r="CJ412" s="65">
        <f t="shared" si="1637"/>
        <v>34.882809946714019</v>
      </c>
      <c r="CK412" s="85">
        <v>10540</v>
      </c>
      <c r="CL412" s="67">
        <f t="shared" si="1638"/>
        <v>25.222763454912677</v>
      </c>
      <c r="CM412" s="85">
        <v>10510</v>
      </c>
      <c r="CN412" s="67">
        <f t="shared" si="1639"/>
        <v>23.220892264311232</v>
      </c>
      <c r="CO412" s="85">
        <f>CO372*24.52</f>
        <v>11452.482840000001</v>
      </c>
      <c r="CP412" s="67">
        <f t="shared" si="1640"/>
        <v>19.89739456117028</v>
      </c>
      <c r="CQ412" s="85">
        <f>CQ372*26.05</f>
        <v>12155.945950000001</v>
      </c>
      <c r="CR412" s="67">
        <f t="shared" si="1641"/>
        <v>14.339351588097715</v>
      </c>
      <c r="CS412" s="85">
        <v>12946</v>
      </c>
      <c r="CT412" s="65">
        <f t="shared" si="1642"/>
        <v>22.827324478178369</v>
      </c>
      <c r="CU412" s="85">
        <v>13643</v>
      </c>
      <c r="CV412" s="65">
        <f t="shared" si="1643"/>
        <v>29.809705042816368</v>
      </c>
      <c r="CW412" s="85">
        <v>14179</v>
      </c>
      <c r="CX412" s="67">
        <f t="shared" si="1644"/>
        <v>23.80721454108723</v>
      </c>
      <c r="CY412" s="85">
        <v>15985</v>
      </c>
      <c r="CZ412" s="67">
        <f t="shared" si="1645"/>
        <v>31.499432999700016</v>
      </c>
      <c r="DA412" s="85">
        <v>15978</v>
      </c>
      <c r="DB412" s="67">
        <f t="shared" si="1646"/>
        <v>23.420361501622121</v>
      </c>
      <c r="DC412" s="85">
        <v>15535</v>
      </c>
      <c r="DD412" s="67">
        <f t="shared" si="1647"/>
        <v>13.867917613428137</v>
      </c>
      <c r="DE412" s="85">
        <v>13696</v>
      </c>
      <c r="DF412" s="65">
        <f t="shared" si="1648"/>
        <v>-3.4064461527611223</v>
      </c>
      <c r="DG412" s="85">
        <v>14658</v>
      </c>
      <c r="DH412" s="65">
        <f t="shared" si="1649"/>
        <v>-8.3015326868939638</v>
      </c>
      <c r="DI412" s="85">
        <f>14620</f>
        <v>14620</v>
      </c>
      <c r="DJ412" s="65">
        <f t="shared" si="1650"/>
        <v>-8.4991863812742494</v>
      </c>
      <c r="DK412" s="85">
        <v>15676</v>
      </c>
      <c r="DL412" s="65">
        <f t="shared" si="1651"/>
        <v>0.9076279369166329</v>
      </c>
      <c r="DM412" s="85">
        <v>17558</v>
      </c>
      <c r="DN412" s="65">
        <f t="shared" si="1652"/>
        <v>28.198014018691598</v>
      </c>
      <c r="DO412" s="85">
        <v>17853</v>
      </c>
      <c r="DP412" s="65">
        <f t="shared" si="1652"/>
        <v>21.796970937372073</v>
      </c>
      <c r="DQ412" s="558">
        <f>18347-1</f>
        <v>18346</v>
      </c>
      <c r="DR412" s="65">
        <f t="shared" si="1652"/>
        <v>25.485636114911081</v>
      </c>
      <c r="DS412" s="85">
        <v>18637</v>
      </c>
      <c r="DT412" s="65">
        <f t="shared" si="1652"/>
        <v>18.888747129369744</v>
      </c>
      <c r="DU412" s="85">
        <v>17018</v>
      </c>
      <c r="DV412" s="65">
        <f t="shared" si="1652"/>
        <v>-3.0755211299692498</v>
      </c>
      <c r="DW412" s="85">
        <v>17255</v>
      </c>
      <c r="DX412" s="65">
        <f t="shared" si="1652"/>
        <v>-3.3495771018876352</v>
      </c>
      <c r="DY412" s="85">
        <v>17708</v>
      </c>
      <c r="DZ412" s="65">
        <f t="shared" si="1652"/>
        <v>-3.4775972964133817</v>
      </c>
      <c r="EA412" s="85">
        <v>20021</v>
      </c>
      <c r="EB412" s="65">
        <f t="shared" si="1654"/>
        <v>7.4260878896818205</v>
      </c>
      <c r="EC412" s="85">
        <v>22550</v>
      </c>
      <c r="ED412" s="65">
        <f t="shared" si="1656"/>
        <v>32.506757550828524</v>
      </c>
      <c r="EE412" s="85">
        <v>22785</v>
      </c>
      <c r="EF412" s="65">
        <f t="shared" si="1657"/>
        <v>32.048681541582155</v>
      </c>
      <c r="EG412" s="85">
        <v>20482</v>
      </c>
      <c r="EH412" s="65">
        <f t="shared" si="1658"/>
        <v>15.665236051502141</v>
      </c>
      <c r="EI412" s="85">
        <v>20340</v>
      </c>
      <c r="EJ412" s="65">
        <f t="shared" si="1659"/>
        <v>1.5933270066430305</v>
      </c>
      <c r="EK412" s="85">
        <v>21503</v>
      </c>
      <c r="EL412" s="65">
        <f t="shared" si="1660"/>
        <v>-4.6430155210642976</v>
      </c>
      <c r="EM412" s="85">
        <v>21977</v>
      </c>
      <c r="EN412" s="65">
        <f t="shared" si="1661"/>
        <v>-3.5461926706166325</v>
      </c>
      <c r="EO412" s="85">
        <v>24365</v>
      </c>
      <c r="EP412" s="65">
        <f t="shared" si="1662"/>
        <v>18.958109559613323</v>
      </c>
      <c r="EQ412" s="71">
        <f>EO412+EQ326-EQ347+EQ354-EQ359+EQ413-EO413</f>
        <v>24375.775849055655</v>
      </c>
      <c r="ER412" s="65">
        <f t="shared" si="1664"/>
        <v>19.841572512564689</v>
      </c>
      <c r="ES412" s="71">
        <f>EQ412+ES326-ES347+ES354-ES359+ES413-EQ413</f>
        <v>24690.785857593419</v>
      </c>
      <c r="ET412" s="65">
        <f t="shared" si="1665"/>
        <v>14.824842382892701</v>
      </c>
      <c r="EU412" s="71">
        <f>ES412+EU326-EU347+EU354-EU359+EU413-ES413</f>
        <v>25064.640283319557</v>
      </c>
      <c r="EV412" s="65">
        <f t="shared" si="1667"/>
        <v>14.049416586975273</v>
      </c>
      <c r="EW412" s="71">
        <f>EU412+EW326-EW347+EW354-EW359+EW413-EU413</f>
        <v>25410.500799363093</v>
      </c>
      <c r="EX412" s="65">
        <f t="shared" si="1667"/>
        <v>4.2909944566513092</v>
      </c>
      <c r="EY412" s="65"/>
      <c r="EZ412" s="317"/>
      <c r="FA412" s="59"/>
      <c r="FB412" s="84">
        <v>3770</v>
      </c>
      <c r="FC412" s="63"/>
      <c r="FD412" s="84">
        <v>3868</v>
      </c>
      <c r="FE412" s="65">
        <f t="shared" si="1669"/>
        <v>2.5994694960212117</v>
      </c>
      <c r="FF412" s="88">
        <f>I412</f>
        <v>4694</v>
      </c>
      <c r="FG412" s="65">
        <f t="shared" si="1670"/>
        <v>21.35470527404344</v>
      </c>
      <c r="FH412" s="88">
        <f>Q412</f>
        <v>5425</v>
      </c>
      <c r="FI412" s="65">
        <f t="shared" si="1671"/>
        <v>15.573072006817213</v>
      </c>
      <c r="FJ412" s="88">
        <f>Y412</f>
        <v>6394</v>
      </c>
      <c r="FK412" s="65">
        <f t="shared" si="1672"/>
        <v>17.861751152073737</v>
      </c>
      <c r="FL412" s="71">
        <f>+AG412</f>
        <v>6646</v>
      </c>
      <c r="FM412" s="65">
        <f t="shared" si="1673"/>
        <v>3.9411948701908006</v>
      </c>
      <c r="FN412" s="88">
        <f>+AO412</f>
        <v>7573</v>
      </c>
      <c r="FO412" s="65">
        <f t="shared" si="1674"/>
        <v>13.948239542581998</v>
      </c>
      <c r="FP412" s="88">
        <f>+AW412</f>
        <v>7927</v>
      </c>
      <c r="FQ412" s="65">
        <f t="shared" si="1675"/>
        <v>4.6745015185527539</v>
      </c>
      <c r="FR412" s="87">
        <f>BE412</f>
        <v>8341</v>
      </c>
      <c r="FS412" s="65">
        <f t="shared" si="1676"/>
        <v>5.2226567427778425</v>
      </c>
      <c r="FT412" s="87">
        <f>BM412</f>
        <v>8795</v>
      </c>
      <c r="FU412" s="65">
        <f t="shared" si="1677"/>
        <v>5.4429924469488133</v>
      </c>
      <c r="FV412" s="75">
        <f>BU412</f>
        <v>6639</v>
      </c>
      <c r="FW412" s="65">
        <f t="shared" si="1678"/>
        <v>-24.513928368391134</v>
      </c>
      <c r="FX412" s="75">
        <f>CC412</f>
        <v>8417</v>
      </c>
      <c r="FY412" s="65">
        <f t="shared" si="1679"/>
        <v>26.781141738213577</v>
      </c>
      <c r="FZ412" s="90">
        <f>CK412</f>
        <v>10540</v>
      </c>
      <c r="GA412" s="65">
        <f t="shared" si="1680"/>
        <v>25.222763454912677</v>
      </c>
      <c r="GB412" s="90">
        <f>CS412</f>
        <v>12946</v>
      </c>
      <c r="GC412" s="65">
        <f t="shared" si="1680"/>
        <v>22.827324478178369</v>
      </c>
      <c r="GD412" s="90">
        <f>DA412</f>
        <v>15978</v>
      </c>
      <c r="GE412" s="65">
        <f t="shared" si="1680"/>
        <v>23.420361501622121</v>
      </c>
      <c r="GF412" s="90">
        <f>DI412</f>
        <v>14620</v>
      </c>
      <c r="GG412" s="65">
        <f t="shared" si="1680"/>
        <v>-8.4991863812742494</v>
      </c>
      <c r="GH412" s="90">
        <f>DQ412</f>
        <v>18346</v>
      </c>
      <c r="GI412" s="65">
        <f t="shared" si="1680"/>
        <v>25.485636114911081</v>
      </c>
      <c r="GJ412" s="90">
        <f>DY412</f>
        <v>17708</v>
      </c>
      <c r="GK412" s="65">
        <f t="shared" si="1680"/>
        <v>-3.4775972964133817</v>
      </c>
      <c r="GL412" s="90">
        <f>EG412</f>
        <v>20482</v>
      </c>
      <c r="GM412" s="65">
        <f t="shared" si="1680"/>
        <v>15.665236051502141</v>
      </c>
      <c r="GN412" s="90">
        <f>EO412</f>
        <v>24365</v>
      </c>
      <c r="GO412" s="65">
        <f t="shared" si="1681"/>
        <v>18.958109559613323</v>
      </c>
      <c r="GP412" s="90">
        <f>EW412</f>
        <v>25410.500799363093</v>
      </c>
      <c r="GQ412" s="65">
        <f t="shared" si="1682"/>
        <v>4.2909944566513092</v>
      </c>
      <c r="GR412" s="71">
        <f>GP412+GR326-GR347+GR354-GR359+GR413-GP413</f>
        <v>26637.758796958857</v>
      </c>
      <c r="GS412" s="65">
        <f t="shared" si="1680"/>
        <v>4.829727707005782</v>
      </c>
      <c r="GT412" s="71">
        <f>GR412+GT326-GT347+GT354-GT359+GT413-GR413</f>
        <v>28011.102830575281</v>
      </c>
      <c r="GU412" s="65">
        <f t="shared" si="1680"/>
        <v>5.1556290605545119</v>
      </c>
      <c r="GV412" s="71">
        <f>GT412+GV326-GV347+GV354-GV359+GV413-GT413</f>
        <v>29446.950141435533</v>
      </c>
      <c r="GW412" s="65">
        <f t="shared" si="1680"/>
        <v>5.125993501737347</v>
      </c>
      <c r="GX412" s="71">
        <f>GV412+GX326-GX347+GX354-GX359+GX413-GV413</f>
        <v>30957.124889699291</v>
      </c>
      <c r="GY412" s="65">
        <f t="shared" si="1683"/>
        <v>5.1284589440002915</v>
      </c>
      <c r="GZ412" s="67">
        <f t="shared" si="1684"/>
        <v>4.9056407447263473</v>
      </c>
      <c r="HA412" s="280"/>
      <c r="HB412" s="57"/>
      <c r="HC412"/>
      <c r="HD412"/>
      <c r="HE412"/>
      <c r="HF412"/>
      <c r="HG412"/>
      <c r="HH412"/>
    </row>
    <row r="413" spans="1:216" s="2" customFormat="1" ht="13.5" customHeight="1" x14ac:dyDescent="0.2">
      <c r="A413" s="4" t="s">
        <v>436</v>
      </c>
      <c r="B413" s="54" t="s">
        <v>389</v>
      </c>
      <c r="C413" s="88">
        <f>C394</f>
        <v>1207</v>
      </c>
      <c r="D413" s="63"/>
      <c r="E413" s="88">
        <f>E394</f>
        <v>1155</v>
      </c>
      <c r="F413" s="63"/>
      <c r="G413" s="88">
        <f>G394</f>
        <v>985</v>
      </c>
      <c r="H413" s="63"/>
      <c r="I413" s="88">
        <f>I394</f>
        <v>1474</v>
      </c>
      <c r="J413" s="63"/>
      <c r="K413" s="88">
        <f>K394</f>
        <v>1980</v>
      </c>
      <c r="L413" s="63">
        <f t="shared" si="1602"/>
        <v>64.043082021541011</v>
      </c>
      <c r="M413" s="88">
        <f>M394</f>
        <v>2080</v>
      </c>
      <c r="N413" s="63">
        <f t="shared" si="1603"/>
        <v>80.086580086580099</v>
      </c>
      <c r="O413" s="88">
        <f>O394</f>
        <v>2113</v>
      </c>
      <c r="P413" s="63" t="str">
        <f t="shared" si="1604"/>
        <v>NM</v>
      </c>
      <c r="Q413" s="88">
        <f>Q394</f>
        <v>1878</v>
      </c>
      <c r="R413" s="63">
        <f t="shared" si="1605"/>
        <v>27.408412483039356</v>
      </c>
      <c r="S413" s="88">
        <f>S394</f>
        <v>1710</v>
      </c>
      <c r="T413" s="63">
        <f t="shared" si="1606"/>
        <v>-13.636363636363635</v>
      </c>
      <c r="U413" s="88">
        <f>U394</f>
        <v>2084</v>
      </c>
      <c r="V413" s="63">
        <f t="shared" si="1607"/>
        <v>0.19230769230769162</v>
      </c>
      <c r="W413" s="88">
        <f>W394</f>
        <v>2211</v>
      </c>
      <c r="X413" s="63">
        <f t="shared" si="1608"/>
        <v>4.6379555134879347</v>
      </c>
      <c r="Y413" s="88">
        <f>Y394</f>
        <v>2416</v>
      </c>
      <c r="Z413" s="63">
        <f t="shared" si="1609"/>
        <v>28.647497337593176</v>
      </c>
      <c r="AA413" s="88">
        <f>AA394</f>
        <v>2870</v>
      </c>
      <c r="AB413" s="63">
        <f t="shared" si="1610"/>
        <v>67.836257309941516</v>
      </c>
      <c r="AC413" s="88">
        <f>AC394</f>
        <v>3265</v>
      </c>
      <c r="AD413" s="63">
        <f t="shared" si="1611"/>
        <v>56.669865642994232</v>
      </c>
      <c r="AE413" s="88">
        <f>AE394</f>
        <v>2016</v>
      </c>
      <c r="AF413" s="63">
        <f t="shared" si="1612"/>
        <v>-8.8195386702849436</v>
      </c>
      <c r="AG413" s="88">
        <f>AG394</f>
        <v>2316</v>
      </c>
      <c r="AH413" s="63">
        <f t="shared" si="1613"/>
        <v>-4.1390728476821241</v>
      </c>
      <c r="AI413" s="177">
        <f>AI394</f>
        <v>2669</v>
      </c>
      <c r="AJ413" s="63">
        <f t="shared" si="1614"/>
        <v>-7.0034843205574955</v>
      </c>
      <c r="AK413" s="88">
        <f>AK394</f>
        <v>1470</v>
      </c>
      <c r="AL413" s="63" t="str">
        <f t="shared" si="1615"/>
        <v>NM</v>
      </c>
      <c r="AM413" s="88">
        <f>AM394</f>
        <v>2372</v>
      </c>
      <c r="AN413" s="63">
        <f t="shared" si="1616"/>
        <v>17.658730158730162</v>
      </c>
      <c r="AO413" s="71">
        <f>AO394</f>
        <v>2417</v>
      </c>
      <c r="AP413" s="63">
        <f t="shared" si="1617"/>
        <v>4.3609671848013898</v>
      </c>
      <c r="AQ413" s="71">
        <f>AQ394</f>
        <v>2449</v>
      </c>
      <c r="AR413" s="63">
        <f t="shared" si="1618"/>
        <v>-8.2427875608842243</v>
      </c>
      <c r="AS413" s="71">
        <f>AS394</f>
        <v>2938</v>
      </c>
      <c r="AT413" s="63">
        <f t="shared" si="1618"/>
        <v>99.863945578231281</v>
      </c>
      <c r="AU413" s="71">
        <f>AU394</f>
        <v>2176</v>
      </c>
      <c r="AV413" s="63">
        <f t="shared" si="1618"/>
        <v>-8.263069139966273</v>
      </c>
      <c r="AW413" s="71">
        <f>AW394</f>
        <v>1917</v>
      </c>
      <c r="AX413" s="63">
        <f t="shared" si="1618"/>
        <v>-20.686801820438561</v>
      </c>
      <c r="AY413" s="71">
        <f>AY394</f>
        <v>1299</v>
      </c>
      <c r="AZ413" s="65">
        <f t="shared" si="1619"/>
        <v>-46.957942017149854</v>
      </c>
      <c r="BA413" s="71">
        <f>BA394</f>
        <v>580</v>
      </c>
      <c r="BB413" s="65" t="str">
        <f t="shared" si="1620"/>
        <v>NM</v>
      </c>
      <c r="BC413" s="71">
        <f>BC394</f>
        <v>1275</v>
      </c>
      <c r="BD413" s="65">
        <f t="shared" si="1621"/>
        <v>-41.40625</v>
      </c>
      <c r="BE413" s="71">
        <f>BE394</f>
        <v>1450</v>
      </c>
      <c r="BF413" s="65">
        <f t="shared" si="1622"/>
        <v>-24.36098069900887</v>
      </c>
      <c r="BG413" s="71">
        <f>BG394</f>
        <v>1371</v>
      </c>
      <c r="BH413" s="65">
        <f t="shared" si="1623"/>
        <v>5.5427251732101723</v>
      </c>
      <c r="BI413" s="71">
        <f>BI394</f>
        <v>879</v>
      </c>
      <c r="BJ413" s="65">
        <f t="shared" si="1624"/>
        <v>51.551724137931032</v>
      </c>
      <c r="BK413" s="71">
        <f>BK394</f>
        <v>755</v>
      </c>
      <c r="BL413" s="65">
        <f t="shared" si="1625"/>
        <v>-40.784313725490193</v>
      </c>
      <c r="BM413" s="71">
        <f>BM394</f>
        <v>874</v>
      </c>
      <c r="BN413" s="65">
        <f t="shared" si="1626"/>
        <v>-39.724137931034484</v>
      </c>
      <c r="BO413" s="71">
        <f>BO394</f>
        <v>235</v>
      </c>
      <c r="BP413" s="65" t="str">
        <f t="shared" si="1627"/>
        <v>NM</v>
      </c>
      <c r="BQ413" s="71">
        <f>BQ394</f>
        <v>-214</v>
      </c>
      <c r="BR413" s="65" t="str">
        <f t="shared" si="1628"/>
        <v>NM</v>
      </c>
      <c r="BS413" s="71">
        <f>BS394</f>
        <v>-882</v>
      </c>
      <c r="BT413" s="65" t="str">
        <f t="shared" si="1629"/>
        <v>NM</v>
      </c>
      <c r="BU413" s="71">
        <f>BU394</f>
        <v>-1211</v>
      </c>
      <c r="BV413" s="65" t="str">
        <f t="shared" si="1630"/>
        <v>NM</v>
      </c>
      <c r="BW413" s="71">
        <f>BW394</f>
        <v>-2986</v>
      </c>
      <c r="BX413" s="65" t="str">
        <f t="shared" si="1631"/>
        <v>NM</v>
      </c>
      <c r="BY413" s="71">
        <f>BY394</f>
        <v>-2126</v>
      </c>
      <c r="BZ413" s="65" t="str">
        <f t="shared" si="1632"/>
        <v>NM</v>
      </c>
      <c r="CA413" s="71">
        <f>CA394</f>
        <v>-1112</v>
      </c>
      <c r="CB413" s="65">
        <f t="shared" si="1633"/>
        <v>26.077097505668934</v>
      </c>
      <c r="CC413" s="71">
        <f>CC394</f>
        <v>-640</v>
      </c>
      <c r="CD413" s="65">
        <f t="shared" si="1634"/>
        <v>-47.151114781172588</v>
      </c>
      <c r="CE413" s="71">
        <f>CE394</f>
        <v>-215.93412000000001</v>
      </c>
      <c r="CF413" s="65" t="str">
        <f t="shared" si="1635"/>
        <v>NM</v>
      </c>
      <c r="CG413" s="71">
        <v>136</v>
      </c>
      <c r="CH413" s="65" t="str">
        <f t="shared" si="1636"/>
        <v>NM</v>
      </c>
      <c r="CI413" s="71">
        <f>+CI394</f>
        <v>593.51544000000001</v>
      </c>
      <c r="CJ413" s="65" t="str">
        <f t="shared" si="1637"/>
        <v>NM</v>
      </c>
      <c r="CK413" s="71">
        <f>+CK394</f>
        <v>64</v>
      </c>
      <c r="CL413" s="65" t="str">
        <f t="shared" si="1638"/>
        <v>NM</v>
      </c>
      <c r="CM413" s="71">
        <f>+CM394</f>
        <v>-21</v>
      </c>
      <c r="CN413" s="65" t="str">
        <f t="shared" si="1639"/>
        <v>NM</v>
      </c>
      <c r="CO413" s="71">
        <f>+CO394</f>
        <v>756.64854000000003</v>
      </c>
      <c r="CP413" s="65" t="str">
        <f t="shared" si="1640"/>
        <v>NM</v>
      </c>
      <c r="CQ413" s="71">
        <f>+CQ394</f>
        <v>708</v>
      </c>
      <c r="CR413" s="65">
        <f t="shared" si="1641"/>
        <v>19.289230285230662</v>
      </c>
      <c r="CS413" s="71">
        <f>+CS394</f>
        <v>1152</v>
      </c>
      <c r="CT413" s="65" t="str">
        <f t="shared" si="1642"/>
        <v>NM</v>
      </c>
      <c r="CU413" s="71">
        <f>+CU394</f>
        <v>1449</v>
      </c>
      <c r="CV413" s="65" t="str">
        <f t="shared" si="1643"/>
        <v>NM</v>
      </c>
      <c r="CW413" s="71">
        <f>+CW394</f>
        <v>1474</v>
      </c>
      <c r="CX413" s="65">
        <f t="shared" si="1644"/>
        <v>94.806428887049705</v>
      </c>
      <c r="CY413" s="71">
        <f>+CY394</f>
        <v>2265</v>
      </c>
      <c r="CZ413" s="65" t="str">
        <f t="shared" si="1645"/>
        <v>NM</v>
      </c>
      <c r="DA413" s="71">
        <f>+DA394</f>
        <v>2565</v>
      </c>
      <c r="DB413" s="65" t="str">
        <f t="shared" si="1646"/>
        <v>NM</v>
      </c>
      <c r="DC413" s="71">
        <f>+DC394</f>
        <v>1972</v>
      </c>
      <c r="DD413" s="65">
        <f t="shared" si="1647"/>
        <v>36.093857832988263</v>
      </c>
      <c r="DE413" s="71">
        <f>+DE394</f>
        <v>-209</v>
      </c>
      <c r="DF413" s="65" t="str">
        <f t="shared" si="1648"/>
        <v>NM</v>
      </c>
      <c r="DG413" s="71">
        <f>+DG394</f>
        <v>135</v>
      </c>
      <c r="DH413" s="65" t="str">
        <f t="shared" si="1649"/>
        <v>NM</v>
      </c>
      <c r="DI413" s="71">
        <f>+DI394</f>
        <v>1028</v>
      </c>
      <c r="DJ413" s="65" t="str">
        <f t="shared" si="1650"/>
        <v>NM</v>
      </c>
      <c r="DK413" s="71">
        <f>+DK394</f>
        <v>1931</v>
      </c>
      <c r="DL413" s="65">
        <f t="shared" si="1651"/>
        <v>-2.0791075050709984</v>
      </c>
      <c r="DM413" s="71">
        <f>+DM394</f>
        <v>2904</v>
      </c>
      <c r="DN413" s="65" t="str">
        <f t="shared" si="1652"/>
        <v>NM</v>
      </c>
      <c r="DO413" s="71">
        <f>+DO394</f>
        <v>3385</v>
      </c>
      <c r="DP413" s="65" t="str">
        <f t="shared" si="1652"/>
        <v>NM</v>
      </c>
      <c r="DQ413" s="71">
        <f>+DQ394</f>
        <v>4646</v>
      </c>
      <c r="DR413" s="65" t="str">
        <f t="shared" si="1652"/>
        <v>NM</v>
      </c>
      <c r="DS413" s="71">
        <f>+DS394</f>
        <v>4998</v>
      </c>
      <c r="DT413" s="65" t="str">
        <f t="shared" si="1652"/>
        <v>NM</v>
      </c>
      <c r="DU413" s="88">
        <f>DU394</f>
        <v>3357</v>
      </c>
      <c r="DV413" s="65">
        <f t="shared" si="1652"/>
        <v>15.599173553719003</v>
      </c>
      <c r="DW413" s="88">
        <f>DW394</f>
        <v>3186</v>
      </c>
      <c r="DX413" s="65">
        <f t="shared" si="1652"/>
        <v>-5.8788774002954236</v>
      </c>
      <c r="DY413" s="88">
        <f t="shared" ref="DY413:EA413" si="1685">DY394</f>
        <v>2960</v>
      </c>
      <c r="DZ413" s="65">
        <f t="shared" si="1652"/>
        <v>-36.289281102023239</v>
      </c>
      <c r="EA413" s="88">
        <f t="shared" si="1685"/>
        <v>2936</v>
      </c>
      <c r="EB413" s="65">
        <f t="shared" si="1654"/>
        <v>-41.25650260104041</v>
      </c>
      <c r="EC413" s="88">
        <f t="shared" ref="EC413:EE413" si="1686">EC394</f>
        <v>6422</v>
      </c>
      <c r="ED413" s="65">
        <f t="shared" si="1656"/>
        <v>91.301757521596656</v>
      </c>
      <c r="EE413" s="88">
        <f t="shared" si="1686"/>
        <v>6101</v>
      </c>
      <c r="EF413" s="65">
        <f t="shared" si="1657"/>
        <v>91.494036409290629</v>
      </c>
      <c r="EG413" s="88">
        <f t="shared" ref="EG413:EI413" si="1687">EG394</f>
        <v>2630</v>
      </c>
      <c r="EH413" s="65">
        <f t="shared" si="1658"/>
        <v>-11.148648648648651</v>
      </c>
      <c r="EI413" s="88">
        <f t="shared" si="1687"/>
        <v>2632</v>
      </c>
      <c r="EJ413" s="65">
        <f t="shared" si="1659"/>
        <v>-10.354223433242504</v>
      </c>
      <c r="EK413" s="88">
        <f t="shared" ref="EK413:EM413" si="1688">EK394</f>
        <v>3401</v>
      </c>
      <c r="EL413" s="65">
        <f t="shared" si="1660"/>
        <v>-47.04142011834319</v>
      </c>
      <c r="EM413" s="88">
        <f t="shared" si="1688"/>
        <v>3531</v>
      </c>
      <c r="EN413" s="65">
        <f t="shared" si="1661"/>
        <v>-42.124241927552866</v>
      </c>
      <c r="EO413" s="88">
        <f t="shared" ref="EO413" si="1689">EO394</f>
        <v>4028</v>
      </c>
      <c r="EP413" s="65">
        <f t="shared" si="1662"/>
        <v>53.155893536121667</v>
      </c>
      <c r="EQ413" s="88">
        <f t="shared" ref="EQ413:ES413" si="1690">EQ394</f>
        <v>3826.6</v>
      </c>
      <c r="ER413" s="65">
        <f t="shared" si="1664"/>
        <v>45.387537993920965</v>
      </c>
      <c r="ES413" s="88">
        <f t="shared" si="1690"/>
        <v>3826.6</v>
      </c>
      <c r="ET413" s="65">
        <f t="shared" si="1665"/>
        <v>12.513966480446914</v>
      </c>
      <c r="EU413" s="88">
        <f t="shared" ref="EU413" si="1691">EU394</f>
        <v>3826.6</v>
      </c>
      <c r="EV413" s="65">
        <f t="shared" si="1667"/>
        <v>8.3715661285754805</v>
      </c>
      <c r="EW413" s="88">
        <f t="shared" ref="EW413" si="1692">EW394</f>
        <v>3826.6</v>
      </c>
      <c r="EX413" s="65">
        <f t="shared" si="1667"/>
        <v>-5.0000000000000044</v>
      </c>
      <c r="EY413" s="65"/>
      <c r="EZ413" s="317"/>
      <c r="FA413" s="59"/>
      <c r="FB413" s="88">
        <f>FB394</f>
        <v>1332.377</v>
      </c>
      <c r="FC413" s="63"/>
      <c r="FD413" s="88">
        <f>FD394</f>
        <v>1032</v>
      </c>
      <c r="FE413" s="65">
        <f t="shared" si="1669"/>
        <v>-22.544445003178527</v>
      </c>
      <c r="FF413" s="88">
        <f>I413</f>
        <v>1474</v>
      </c>
      <c r="FG413" s="65">
        <f t="shared" si="1670"/>
        <v>42.829457364341096</v>
      </c>
      <c r="FH413" s="88">
        <f>Q413</f>
        <v>1878</v>
      </c>
      <c r="FI413" s="65">
        <f t="shared" si="1671"/>
        <v>27.408412483039356</v>
      </c>
      <c r="FJ413" s="88">
        <f>Y413</f>
        <v>2416</v>
      </c>
      <c r="FK413" s="65">
        <f t="shared" si="1672"/>
        <v>28.647497337593176</v>
      </c>
      <c r="FL413" s="71">
        <f>FL394</f>
        <v>2316</v>
      </c>
      <c r="FM413" s="65">
        <f t="shared" si="1673"/>
        <v>-4.1390728476821241</v>
      </c>
      <c r="FN413" s="71">
        <f>FN394</f>
        <v>2417</v>
      </c>
      <c r="FO413" s="65">
        <f t="shared" si="1674"/>
        <v>4.3609671848013898</v>
      </c>
      <c r="FP413" s="71">
        <f>FP394</f>
        <v>1917</v>
      </c>
      <c r="FQ413" s="65">
        <f t="shared" si="1675"/>
        <v>-20.686801820438561</v>
      </c>
      <c r="FR413" s="90">
        <f>FR394</f>
        <v>1450</v>
      </c>
      <c r="FS413" s="65">
        <f t="shared" si="1676"/>
        <v>-24.36098069900887</v>
      </c>
      <c r="FT413" s="90">
        <f>FT394</f>
        <v>874</v>
      </c>
      <c r="FU413" s="65">
        <f t="shared" si="1677"/>
        <v>-39.724137931034484</v>
      </c>
      <c r="FV413" s="90">
        <f>FV394</f>
        <v>-1211</v>
      </c>
      <c r="FW413" s="65" t="str">
        <f t="shared" si="1678"/>
        <v>NM</v>
      </c>
      <c r="FX413" s="90">
        <f>FX394</f>
        <v>-640</v>
      </c>
      <c r="FY413" s="65">
        <f t="shared" si="1679"/>
        <v>-47.151114781172588</v>
      </c>
      <c r="FZ413" s="90">
        <f>FZ394</f>
        <v>64</v>
      </c>
      <c r="GA413" s="65" t="str">
        <f t="shared" si="1680"/>
        <v>NM</v>
      </c>
      <c r="GB413" s="90">
        <f>GB394</f>
        <v>1152</v>
      </c>
      <c r="GC413" s="65" t="str">
        <f t="shared" si="1680"/>
        <v>NM</v>
      </c>
      <c r="GD413" s="90">
        <f>GD394</f>
        <v>2565</v>
      </c>
      <c r="GE413" s="65" t="str">
        <f t="shared" si="1680"/>
        <v>NM</v>
      </c>
      <c r="GF413" s="90">
        <f>GF394</f>
        <v>1028</v>
      </c>
      <c r="GG413" s="65" t="str">
        <f t="shared" si="1680"/>
        <v>NM</v>
      </c>
      <c r="GH413" s="90">
        <f>GH394</f>
        <v>4646</v>
      </c>
      <c r="GI413" s="65" t="str">
        <f t="shared" si="1680"/>
        <v>NM</v>
      </c>
      <c r="GJ413" s="90">
        <f>GJ394</f>
        <v>2960</v>
      </c>
      <c r="GK413" s="65">
        <f t="shared" si="1680"/>
        <v>-36.289281102023239</v>
      </c>
      <c r="GL413" s="90">
        <f>GL394</f>
        <v>2630</v>
      </c>
      <c r="GM413" s="65">
        <f t="shared" si="1680"/>
        <v>-11.148648648648651</v>
      </c>
      <c r="GN413" s="90">
        <f>GN394</f>
        <v>4028</v>
      </c>
      <c r="GO413" s="65">
        <f t="shared" si="1681"/>
        <v>53.155893536121667</v>
      </c>
      <c r="GP413" s="90">
        <f>GP394</f>
        <v>3826.6</v>
      </c>
      <c r="GQ413" s="65">
        <f t="shared" si="1682"/>
        <v>-5.0000000000000044</v>
      </c>
      <c r="GR413" s="88">
        <f>GR394</f>
        <v>3826.6</v>
      </c>
      <c r="GS413" s="65">
        <f t="shared" si="1680"/>
        <v>0</v>
      </c>
      <c r="GT413" s="88">
        <f>GT394</f>
        <v>3826.6</v>
      </c>
      <c r="GU413" s="65">
        <f t="shared" si="1680"/>
        <v>0</v>
      </c>
      <c r="GV413" s="88">
        <f>GV394</f>
        <v>3826.6</v>
      </c>
      <c r="GW413" s="65">
        <f t="shared" si="1680"/>
        <v>0</v>
      </c>
      <c r="GX413" s="88">
        <f>GX394</f>
        <v>3826.6</v>
      </c>
      <c r="GY413" s="65">
        <f t="shared" si="1683"/>
        <v>0</v>
      </c>
      <c r="GZ413" s="67">
        <f t="shared" si="1684"/>
        <v>-1.0206218313011495</v>
      </c>
      <c r="HA413" s="287"/>
      <c r="HB413" s="57"/>
      <c r="HC413"/>
      <c r="HD413"/>
      <c r="HE413"/>
      <c r="HF413"/>
      <c r="HG413"/>
      <c r="HH413"/>
    </row>
    <row r="414" spans="1:216" s="2" customFormat="1" ht="13.5" customHeight="1" x14ac:dyDescent="0.2">
      <c r="A414" s="4" t="s">
        <v>459</v>
      </c>
      <c r="B414" s="54" t="s">
        <v>391</v>
      </c>
      <c r="C414" s="88">
        <f>C412-C413</f>
        <v>2860</v>
      </c>
      <c r="D414" s="63"/>
      <c r="E414" s="88">
        <f>E412-E413</f>
        <v>3006</v>
      </c>
      <c r="F414" s="63"/>
      <c r="G414" s="88">
        <f>G412-G413</f>
        <v>3119</v>
      </c>
      <c r="H414" s="63"/>
      <c r="I414" s="88">
        <f>I412-I413</f>
        <v>3220</v>
      </c>
      <c r="J414" s="63"/>
      <c r="K414" s="88">
        <f>K412-K413</f>
        <v>3238</v>
      </c>
      <c r="L414" s="63">
        <f t="shared" si="1602"/>
        <v>13.216783216783213</v>
      </c>
      <c r="M414" s="88">
        <f>M412-M413</f>
        <v>3356</v>
      </c>
      <c r="N414" s="63">
        <f t="shared" si="1603"/>
        <v>11.643379906852957</v>
      </c>
      <c r="O414" s="88">
        <f>O412-O413</f>
        <v>3446</v>
      </c>
      <c r="P414" s="63">
        <f t="shared" si="1604"/>
        <v>10.484129528695085</v>
      </c>
      <c r="Q414" s="88">
        <f>Q412-Q413</f>
        <v>3547</v>
      </c>
      <c r="R414" s="63">
        <f t="shared" si="1605"/>
        <v>10.155279503105596</v>
      </c>
      <c r="S414" s="88">
        <f>S412-S413</f>
        <v>3587</v>
      </c>
      <c r="T414" s="63">
        <f t="shared" si="1606"/>
        <v>10.778258184064239</v>
      </c>
      <c r="U414" s="88">
        <f>U412-U413</f>
        <v>3750</v>
      </c>
      <c r="V414" s="63">
        <f t="shared" si="1607"/>
        <v>11.74016686531585</v>
      </c>
      <c r="W414" s="88">
        <f>W412-W413</f>
        <v>3893</v>
      </c>
      <c r="X414" s="63">
        <f t="shared" si="1608"/>
        <v>12.971561230412076</v>
      </c>
      <c r="Y414" s="88">
        <f>Y412-Y413</f>
        <v>3978</v>
      </c>
      <c r="Z414" s="63">
        <f t="shared" si="1609"/>
        <v>12.151113617141252</v>
      </c>
      <c r="AA414" s="88">
        <f>AA412-AA413</f>
        <v>4142</v>
      </c>
      <c r="AB414" s="63">
        <f t="shared" si="1610"/>
        <v>15.47253972679119</v>
      </c>
      <c r="AC414" s="88">
        <f>AC412-AC413</f>
        <v>4302</v>
      </c>
      <c r="AD414" s="63">
        <f t="shared" si="1611"/>
        <v>14.719999999999999</v>
      </c>
      <c r="AE414" s="88">
        <f>AE412-AE413</f>
        <v>4651</v>
      </c>
      <c r="AF414" s="63">
        <f t="shared" si="1612"/>
        <v>19.470845106601598</v>
      </c>
      <c r="AG414" s="88">
        <f>AG412-AG413</f>
        <v>4330</v>
      </c>
      <c r="AH414" s="63">
        <f t="shared" si="1613"/>
        <v>8.8486676721970738</v>
      </c>
      <c r="AI414" s="89">
        <f>AI412-AI413</f>
        <v>4324</v>
      </c>
      <c r="AJ414" s="63">
        <f t="shared" si="1614"/>
        <v>4.3940125543215913</v>
      </c>
      <c r="AK414" s="88">
        <f>AK412-AK413</f>
        <v>4709</v>
      </c>
      <c r="AL414" s="63">
        <f t="shared" si="1615"/>
        <v>9.4607159460715842</v>
      </c>
      <c r="AM414" s="88">
        <f>AM412-AM413</f>
        <v>4875</v>
      </c>
      <c r="AN414" s="63">
        <f t="shared" si="1616"/>
        <v>4.8161685658998143</v>
      </c>
      <c r="AO414" s="71">
        <f>AO412-AO413</f>
        <v>5156</v>
      </c>
      <c r="AP414" s="63">
        <f t="shared" si="1617"/>
        <v>19.076212471131647</v>
      </c>
      <c r="AQ414" s="71">
        <f>AQ412-AQ413</f>
        <v>5327</v>
      </c>
      <c r="AR414" s="63">
        <f t="shared" si="1618"/>
        <v>23.196114708603144</v>
      </c>
      <c r="AS414" s="71">
        <f>AS412-AS413</f>
        <v>5521</v>
      </c>
      <c r="AT414" s="63">
        <f t="shared" si="1618"/>
        <v>17.243576130813331</v>
      </c>
      <c r="AU414" s="71">
        <f>AU412-AU413</f>
        <v>5830</v>
      </c>
      <c r="AV414" s="63">
        <f t="shared" si="1618"/>
        <v>19.589743589743591</v>
      </c>
      <c r="AW414" s="71">
        <f>AW412-AW413</f>
        <v>6010</v>
      </c>
      <c r="AX414" s="63">
        <f t="shared" si="1618"/>
        <v>16.56322730799069</v>
      </c>
      <c r="AY414" s="71">
        <f>AY412-AY413</f>
        <v>6277</v>
      </c>
      <c r="AZ414" s="65">
        <f t="shared" si="1619"/>
        <v>17.833677492021781</v>
      </c>
      <c r="BA414" s="71">
        <f>BA412-BA413</f>
        <v>6589</v>
      </c>
      <c r="BB414" s="65">
        <f t="shared" si="1620"/>
        <v>19.344321680854915</v>
      </c>
      <c r="BC414" s="71">
        <f>BC412-BC413</f>
        <v>6752</v>
      </c>
      <c r="BD414" s="65">
        <f t="shared" si="1621"/>
        <v>15.814751286449402</v>
      </c>
      <c r="BE414" s="71">
        <f>BE412-BE413</f>
        <v>6891</v>
      </c>
      <c r="BF414" s="65">
        <f t="shared" si="1622"/>
        <v>14.658901830282867</v>
      </c>
      <c r="BG414" s="71">
        <f>BG412-BG413</f>
        <v>7118</v>
      </c>
      <c r="BH414" s="65">
        <f t="shared" si="1623"/>
        <v>13.39812012107695</v>
      </c>
      <c r="BI414" s="71">
        <f>BI412-BI413</f>
        <v>7311</v>
      </c>
      <c r="BJ414" s="65">
        <f t="shared" si="1624"/>
        <v>10.957656700561547</v>
      </c>
      <c r="BK414" s="71">
        <f>BK412-BK413</f>
        <v>7696</v>
      </c>
      <c r="BL414" s="65">
        <f t="shared" si="1625"/>
        <v>13.981042654028442</v>
      </c>
      <c r="BM414" s="71">
        <f>BM412-BM413</f>
        <v>7921</v>
      </c>
      <c r="BN414" s="65">
        <f t="shared" si="1626"/>
        <v>14.947032361050638</v>
      </c>
      <c r="BO414" s="71">
        <f>BO412-BO413</f>
        <v>7899</v>
      </c>
      <c r="BP414" s="65">
        <f t="shared" si="1627"/>
        <v>10.972183197527396</v>
      </c>
      <c r="BQ414" s="71">
        <f>BQ412-BQ413</f>
        <v>8113</v>
      </c>
      <c r="BR414" s="65">
        <f t="shared" si="1628"/>
        <v>10.969771577075637</v>
      </c>
      <c r="BS414" s="71">
        <f>BS412-BS413</f>
        <v>7382</v>
      </c>
      <c r="BT414" s="65">
        <f t="shared" si="1629"/>
        <v>-4.0800415800415823</v>
      </c>
      <c r="BU414" s="71">
        <f>BU412-BU413</f>
        <v>7850</v>
      </c>
      <c r="BV414" s="65">
        <f t="shared" si="1630"/>
        <v>-0.89635147077389288</v>
      </c>
      <c r="BW414" s="71">
        <f>BW412-BW413</f>
        <v>8185</v>
      </c>
      <c r="BX414" s="65">
        <f t="shared" si="1631"/>
        <v>3.6207114824661435</v>
      </c>
      <c r="BY414" s="71">
        <f>BY412-BY413</f>
        <v>8476</v>
      </c>
      <c r="BZ414" s="65">
        <f t="shared" si="1632"/>
        <v>4.4743005053617724</v>
      </c>
      <c r="CA414" s="71">
        <f>CA412-CA413</f>
        <v>8994</v>
      </c>
      <c r="CB414" s="65">
        <f t="shared" si="1633"/>
        <v>21.836900568951513</v>
      </c>
      <c r="CC414" s="71">
        <f>CC412-CC413</f>
        <v>9057</v>
      </c>
      <c r="CD414" s="65">
        <f t="shared" si="1634"/>
        <v>15.375796178343947</v>
      </c>
      <c r="CE414" s="71">
        <f>CE412-CE413</f>
        <v>8745.3318600000021</v>
      </c>
      <c r="CF414" s="65">
        <f t="shared" si="1635"/>
        <v>6.84583824068421</v>
      </c>
      <c r="CG414" s="71">
        <f>CG412-CG413</f>
        <v>9415.90301</v>
      </c>
      <c r="CH414" s="65">
        <f t="shared" si="1636"/>
        <v>11.088992567248713</v>
      </c>
      <c r="CI414" s="71">
        <f>CI412-CI413</f>
        <v>10037.94764</v>
      </c>
      <c r="CJ414" s="65">
        <f t="shared" si="1637"/>
        <v>11.607156326439849</v>
      </c>
      <c r="CK414" s="71">
        <f>CK412-CK413</f>
        <v>10476</v>
      </c>
      <c r="CL414" s="65">
        <f t="shared" si="1638"/>
        <v>15.667439549519703</v>
      </c>
      <c r="CM414" s="71">
        <f>CM412-CM413</f>
        <v>10531</v>
      </c>
      <c r="CN414" s="65">
        <f t="shared" si="1639"/>
        <v>20.418529206048873</v>
      </c>
      <c r="CO414" s="71">
        <f>CO412-CO413</f>
        <v>10695.8343</v>
      </c>
      <c r="CP414" s="65">
        <f t="shared" si="1640"/>
        <v>13.593293055808564</v>
      </c>
      <c r="CQ414" s="71">
        <f>CQ412-CQ413</f>
        <v>11447.945950000001</v>
      </c>
      <c r="CR414" s="65">
        <f t="shared" si="1641"/>
        <v>14.046679267197293</v>
      </c>
      <c r="CS414" s="71">
        <f>CS412-CS413</f>
        <v>11794</v>
      </c>
      <c r="CT414" s="65">
        <f t="shared" si="1642"/>
        <v>12.581137838869804</v>
      </c>
      <c r="CU414" s="71">
        <f>CU412-CU413</f>
        <v>12194</v>
      </c>
      <c r="CV414" s="65">
        <f t="shared" si="1643"/>
        <v>15.791472794606399</v>
      </c>
      <c r="CW414" s="71">
        <f>CW412-CW413</f>
        <v>12705</v>
      </c>
      <c r="CX414" s="65">
        <f t="shared" si="1644"/>
        <v>18.784562696525686</v>
      </c>
      <c r="CY414" s="71">
        <f>CY412-CY413</f>
        <v>13720</v>
      </c>
      <c r="CZ414" s="65">
        <f t="shared" si="1645"/>
        <v>19.846827194357953</v>
      </c>
      <c r="DA414" s="71">
        <f>DA412-DA413</f>
        <v>13413</v>
      </c>
      <c r="DB414" s="65">
        <f t="shared" si="1646"/>
        <v>13.727318975750391</v>
      </c>
      <c r="DC414" s="71">
        <f>DC412-DC413</f>
        <v>13563</v>
      </c>
      <c r="DD414" s="65">
        <f t="shared" si="1647"/>
        <v>11.226832868623916</v>
      </c>
      <c r="DE414" s="71">
        <f>DE412-DE413</f>
        <v>13905</v>
      </c>
      <c r="DF414" s="65">
        <f t="shared" si="1648"/>
        <v>9.4451003541912613</v>
      </c>
      <c r="DG414" s="71">
        <f>DG412-DG413</f>
        <v>14523</v>
      </c>
      <c r="DH414" s="65">
        <f t="shared" si="1649"/>
        <v>5.8527696793002848</v>
      </c>
      <c r="DI414" s="71">
        <f>DI412-DI413</f>
        <v>13592</v>
      </c>
      <c r="DJ414" s="65">
        <f t="shared" si="1650"/>
        <v>1.3345262059196283</v>
      </c>
      <c r="DK414" s="71">
        <f>DK412-DK413</f>
        <v>13745</v>
      </c>
      <c r="DL414" s="65">
        <f t="shared" si="1651"/>
        <v>1.3418860134188693</v>
      </c>
      <c r="DM414" s="71">
        <f>DM412-DM413</f>
        <v>14654</v>
      </c>
      <c r="DN414" s="65">
        <f t="shared" si="1652"/>
        <v>5.3865516001438296</v>
      </c>
      <c r="DO414" s="71">
        <f>DO412-DO413</f>
        <v>14468</v>
      </c>
      <c r="DP414" s="65">
        <f t="shared" si="1652"/>
        <v>-0.37870963299593274</v>
      </c>
      <c r="DQ414" s="71">
        <f>DQ412-DQ413</f>
        <v>13700</v>
      </c>
      <c r="DR414" s="65">
        <f t="shared" si="1652"/>
        <v>0.79458505002942825</v>
      </c>
      <c r="DS414" s="71">
        <f>DS412-DS413</f>
        <v>13639</v>
      </c>
      <c r="DT414" s="65">
        <f t="shared" si="1652"/>
        <v>-0.77118952346307834</v>
      </c>
      <c r="DU414" s="88">
        <f>DU412-DU413</f>
        <v>13661</v>
      </c>
      <c r="DV414" s="65">
        <f t="shared" si="1652"/>
        <v>-6.7763068104271902</v>
      </c>
      <c r="DW414" s="88">
        <f>DW412-DW413</f>
        <v>14069</v>
      </c>
      <c r="DX414" s="65">
        <f t="shared" si="1652"/>
        <v>-2.7578103400608289</v>
      </c>
      <c r="DY414" s="88">
        <f t="shared" ref="DY414:EA414" si="1693">DY412-DY413</f>
        <v>14748</v>
      </c>
      <c r="DZ414" s="65">
        <f t="shared" si="1652"/>
        <v>7.6496350364963606</v>
      </c>
      <c r="EA414" s="88">
        <f t="shared" si="1693"/>
        <v>17085</v>
      </c>
      <c r="EB414" s="65">
        <f t="shared" si="1654"/>
        <v>25.265781948823228</v>
      </c>
      <c r="EC414" s="88">
        <f t="shared" ref="EC414:EE414" si="1694">EC412-EC413</f>
        <v>16128</v>
      </c>
      <c r="ED414" s="65">
        <f t="shared" si="1656"/>
        <v>18.058707268867579</v>
      </c>
      <c r="EE414" s="88">
        <f t="shared" si="1694"/>
        <v>16684</v>
      </c>
      <c r="EF414" s="65">
        <f t="shared" si="1657"/>
        <v>18.58696424763664</v>
      </c>
      <c r="EG414" s="88">
        <f t="shared" ref="EG414:EI414" si="1695">EG412-EG413</f>
        <v>17852</v>
      </c>
      <c r="EH414" s="65">
        <f t="shared" si="1658"/>
        <v>21.046921616490376</v>
      </c>
      <c r="EI414" s="88">
        <f t="shared" si="1695"/>
        <v>17708</v>
      </c>
      <c r="EJ414" s="65">
        <f t="shared" si="1659"/>
        <v>3.6464735147790472</v>
      </c>
      <c r="EK414" s="88">
        <f t="shared" ref="EK414:EM414" si="1696">EK412-EK413</f>
        <v>18102</v>
      </c>
      <c r="EL414" s="65">
        <f t="shared" si="1660"/>
        <v>12.239583333333325</v>
      </c>
      <c r="EM414" s="88">
        <f t="shared" si="1696"/>
        <v>18446</v>
      </c>
      <c r="EN414" s="65">
        <f t="shared" si="1661"/>
        <v>10.561016542795487</v>
      </c>
      <c r="EO414" s="88">
        <f t="shared" ref="EO414" si="1697">EO412-EO413</f>
        <v>20337</v>
      </c>
      <c r="EP414" s="65">
        <f t="shared" si="1662"/>
        <v>13.920008962581232</v>
      </c>
      <c r="EQ414" s="88">
        <f t="shared" ref="EQ414:ES414" si="1698">EQ412-EQ413</f>
        <v>20549.175849055657</v>
      </c>
      <c r="ER414" s="65">
        <f t="shared" si="1664"/>
        <v>16.044589163404432</v>
      </c>
      <c r="ES414" s="88">
        <f t="shared" si="1698"/>
        <v>20864.18585759342</v>
      </c>
      <c r="ET414" s="65">
        <f t="shared" si="1665"/>
        <v>15.259009267447897</v>
      </c>
      <c r="EU414" s="88">
        <f t="shared" ref="EU414" si="1699">EU412-EU413</f>
        <v>21238.040283319559</v>
      </c>
      <c r="EV414" s="65">
        <f t="shared" si="1667"/>
        <v>15.13629124644671</v>
      </c>
      <c r="EW414" s="88">
        <f t="shared" ref="EW414" si="1700">EW412-EW413</f>
        <v>21583.900799363095</v>
      </c>
      <c r="EX414" s="65">
        <f t="shared" si="1667"/>
        <v>6.1311933882238989</v>
      </c>
      <c r="EY414" s="65"/>
      <c r="EZ414" s="317"/>
      <c r="FA414" s="59"/>
      <c r="FB414" s="88">
        <f>FB412-FB413</f>
        <v>2437.623</v>
      </c>
      <c r="FC414" s="63"/>
      <c r="FD414" s="88">
        <f>FD412-FD413</f>
        <v>2836</v>
      </c>
      <c r="FE414" s="65">
        <f t="shared" si="1669"/>
        <v>16.342847109663804</v>
      </c>
      <c r="FF414" s="88">
        <f>I414</f>
        <v>3220</v>
      </c>
      <c r="FG414" s="65">
        <f t="shared" si="1670"/>
        <v>13.540197461212976</v>
      </c>
      <c r="FH414" s="88">
        <f>Q414</f>
        <v>3547</v>
      </c>
      <c r="FI414" s="65">
        <f t="shared" si="1671"/>
        <v>10.155279503105596</v>
      </c>
      <c r="FJ414" s="88">
        <f>Y414</f>
        <v>3978</v>
      </c>
      <c r="FK414" s="65">
        <f t="shared" si="1672"/>
        <v>12.151113617141252</v>
      </c>
      <c r="FL414" s="71">
        <f>FL412-FL413</f>
        <v>4330</v>
      </c>
      <c r="FM414" s="65">
        <f t="shared" si="1673"/>
        <v>8.8486676721970738</v>
      </c>
      <c r="FN414" s="71">
        <f>FN412-FN413</f>
        <v>5156</v>
      </c>
      <c r="FO414" s="65">
        <f t="shared" si="1674"/>
        <v>19.076212471131647</v>
      </c>
      <c r="FP414" s="71">
        <f>FP412-FP413</f>
        <v>6010</v>
      </c>
      <c r="FQ414" s="65">
        <f t="shared" si="1675"/>
        <v>16.56322730799069</v>
      </c>
      <c r="FR414" s="90">
        <f>FR412-FR413</f>
        <v>6891</v>
      </c>
      <c r="FS414" s="65">
        <f t="shared" si="1676"/>
        <v>14.658901830282867</v>
      </c>
      <c r="FT414" s="90">
        <f>FT412-FT413</f>
        <v>7921</v>
      </c>
      <c r="FU414" s="65">
        <f t="shared" si="1677"/>
        <v>14.947032361050638</v>
      </c>
      <c r="FV414" s="90">
        <f>FV412-FV413</f>
        <v>7850</v>
      </c>
      <c r="FW414" s="65">
        <f t="shared" si="1678"/>
        <v>-0.89635147077389288</v>
      </c>
      <c r="FX414" s="90">
        <f>FX412-FX413</f>
        <v>9057</v>
      </c>
      <c r="FY414" s="65">
        <f t="shared" si="1679"/>
        <v>15.375796178343947</v>
      </c>
      <c r="FZ414" s="90">
        <f>FZ412-FZ413</f>
        <v>10476</v>
      </c>
      <c r="GA414" s="65">
        <f t="shared" si="1680"/>
        <v>15.667439549519703</v>
      </c>
      <c r="GB414" s="90">
        <f>GB412-GB413</f>
        <v>11794</v>
      </c>
      <c r="GC414" s="65">
        <f t="shared" si="1680"/>
        <v>12.581137838869804</v>
      </c>
      <c r="GD414" s="90">
        <f>GD412-GD413</f>
        <v>13413</v>
      </c>
      <c r="GE414" s="65">
        <f t="shared" si="1680"/>
        <v>13.727318975750391</v>
      </c>
      <c r="GF414" s="90">
        <f>GF412-GF413</f>
        <v>13592</v>
      </c>
      <c r="GG414" s="65">
        <f t="shared" si="1680"/>
        <v>1.3345262059196283</v>
      </c>
      <c r="GH414" s="90">
        <f>GH412-GH413</f>
        <v>13700</v>
      </c>
      <c r="GI414" s="65">
        <f t="shared" si="1680"/>
        <v>0.79458505002942825</v>
      </c>
      <c r="GJ414" s="90">
        <f>GJ412-GJ413</f>
        <v>14748</v>
      </c>
      <c r="GK414" s="65">
        <f t="shared" si="1680"/>
        <v>7.6496350364963606</v>
      </c>
      <c r="GL414" s="90">
        <f>GL412-GL413</f>
        <v>17852</v>
      </c>
      <c r="GM414" s="65">
        <f t="shared" si="1680"/>
        <v>21.046921616490376</v>
      </c>
      <c r="GN414" s="90">
        <f>GN412-GN413</f>
        <v>20337</v>
      </c>
      <c r="GO414" s="65">
        <f t="shared" si="1681"/>
        <v>13.920008962581232</v>
      </c>
      <c r="GP414" s="90">
        <f>GP412-GP413</f>
        <v>21583.900799363095</v>
      </c>
      <c r="GQ414" s="65">
        <f t="shared" si="1682"/>
        <v>6.1311933882238989</v>
      </c>
      <c r="GR414" s="88">
        <f>GR412-GR413</f>
        <v>22811.158796958858</v>
      </c>
      <c r="GS414" s="65">
        <f t="shared" si="1680"/>
        <v>5.6859879453855511</v>
      </c>
      <c r="GT414" s="88">
        <f>GT412-GT413</f>
        <v>24184.502830575282</v>
      </c>
      <c r="GU414" s="65">
        <f t="shared" si="1680"/>
        <v>6.0204921891101604</v>
      </c>
      <c r="GV414" s="88">
        <f>GV412-GV413</f>
        <v>25620.350141435534</v>
      </c>
      <c r="GW414" s="65">
        <f t="shared" si="1680"/>
        <v>5.937055315625428</v>
      </c>
      <c r="GX414" s="88">
        <f>GX412-GX413</f>
        <v>27130.524889699293</v>
      </c>
      <c r="GY414" s="65">
        <f t="shared" si="1683"/>
        <v>5.8944344629442424</v>
      </c>
      <c r="GZ414" s="67">
        <f t="shared" si="1684"/>
        <v>5.9337292989048551</v>
      </c>
      <c r="HA414" s="280"/>
      <c r="HB414" s="57"/>
      <c r="HC414"/>
      <c r="HD414"/>
      <c r="HE414"/>
      <c r="HF414"/>
      <c r="HG414"/>
      <c r="HH414"/>
    </row>
    <row r="415" spans="1:216" s="2" customFormat="1" ht="13.5" customHeight="1" x14ac:dyDescent="0.2">
      <c r="A415" s="232" t="s">
        <v>474</v>
      </c>
      <c r="B415" s="54" t="s">
        <v>307</v>
      </c>
      <c r="C415" s="88">
        <f>AVERAGE(C412,FD412)</f>
        <v>3967.5</v>
      </c>
      <c r="D415" s="63"/>
      <c r="E415" s="88">
        <f>AVERAGE(E412,C412)</f>
        <v>4114</v>
      </c>
      <c r="F415" s="63"/>
      <c r="G415" s="88">
        <f>AVERAGE(G412,E412)</f>
        <v>4132.5</v>
      </c>
      <c r="H415" s="63"/>
      <c r="I415" s="88">
        <f>AVERAGE(I412,G412)</f>
        <v>4399</v>
      </c>
      <c r="J415" s="63"/>
      <c r="K415" s="88">
        <f>AVERAGE(K412,I412)</f>
        <v>4956</v>
      </c>
      <c r="L415" s="63">
        <f t="shared" si="1602"/>
        <v>24.91493383742911</v>
      </c>
      <c r="M415" s="88">
        <f>AVERAGE(M412,K412)</f>
        <v>5327</v>
      </c>
      <c r="N415" s="63">
        <f t="shared" si="1603"/>
        <v>29.484686436558107</v>
      </c>
      <c r="O415" s="88">
        <f>AVERAGE(O412,M412)</f>
        <v>5497.5</v>
      </c>
      <c r="P415" s="63">
        <f t="shared" si="1604"/>
        <v>33.030852994555346</v>
      </c>
      <c r="Q415" s="88">
        <f>AVERAGE(Q412,O412)</f>
        <v>5492</v>
      </c>
      <c r="R415" s="63">
        <f t="shared" si="1605"/>
        <v>24.846556035462598</v>
      </c>
      <c r="S415" s="88">
        <f>AVERAGE(S412,Q412)</f>
        <v>5361</v>
      </c>
      <c r="T415" s="63">
        <f t="shared" si="1606"/>
        <v>8.1719128329297739</v>
      </c>
      <c r="U415" s="88">
        <f>AVERAGE(U412,S412)</f>
        <v>5565.5</v>
      </c>
      <c r="V415" s="63">
        <f t="shared" si="1607"/>
        <v>4.477191665102298</v>
      </c>
      <c r="W415" s="88">
        <f>AVERAGE(W412,U412)</f>
        <v>5969</v>
      </c>
      <c r="X415" s="63">
        <f t="shared" si="1608"/>
        <v>8.5766257389722647</v>
      </c>
      <c r="Y415" s="88">
        <f>AVERAGE(Y412,W412)</f>
        <v>6249</v>
      </c>
      <c r="Z415" s="63">
        <f t="shared" si="1609"/>
        <v>13.783685360524389</v>
      </c>
      <c r="AA415" s="88">
        <f>AVERAGE(AA412,Y412)</f>
        <v>6703</v>
      </c>
      <c r="AB415" s="63">
        <f t="shared" si="1610"/>
        <v>25.032643163588887</v>
      </c>
      <c r="AC415" s="88">
        <f>AVERAGE(AC412,AA412)</f>
        <v>7289.5</v>
      </c>
      <c r="AD415" s="63">
        <f t="shared" si="1611"/>
        <v>30.976551971970178</v>
      </c>
      <c r="AE415" s="88">
        <f>AVERAGE(AE412,AC412)</f>
        <v>7117</v>
      </c>
      <c r="AF415" s="63">
        <f t="shared" si="1612"/>
        <v>19.232702295191828</v>
      </c>
      <c r="AG415" s="88">
        <f>AVERAGE(AG412,AE412)</f>
        <v>6656.5</v>
      </c>
      <c r="AH415" s="63">
        <f t="shared" si="1613"/>
        <v>6.5210433669387058</v>
      </c>
      <c r="AI415" s="89">
        <f>AVERAGE(AI412,AG412)</f>
        <v>6819.5</v>
      </c>
      <c r="AJ415" s="63">
        <f t="shared" si="1614"/>
        <v>1.7380277487692108</v>
      </c>
      <c r="AK415" s="88">
        <f>AVERAGE(AK412,AI412)</f>
        <v>6586</v>
      </c>
      <c r="AL415" s="63">
        <f t="shared" si="1615"/>
        <v>-9.6508676863982465</v>
      </c>
      <c r="AM415" s="88">
        <f>AVERAGE(AM412,AK412)</f>
        <v>6713</v>
      </c>
      <c r="AN415" s="63">
        <f t="shared" si="1616"/>
        <v>-5.6765491077701231</v>
      </c>
      <c r="AO415" s="71">
        <f>AVERAGE(AO412,AM412)</f>
        <v>7410</v>
      </c>
      <c r="AP415" s="63">
        <f t="shared" si="1617"/>
        <v>11.31976263802299</v>
      </c>
      <c r="AQ415" s="71">
        <f>AVERAGE(AQ412,AO412)</f>
        <v>7674.5</v>
      </c>
      <c r="AR415" s="63">
        <f t="shared" si="1618"/>
        <v>12.537576068626732</v>
      </c>
      <c r="AS415" s="71">
        <f>AVERAGE(AS412,AQ412)</f>
        <v>8117.5</v>
      </c>
      <c r="AT415" s="63">
        <f t="shared" si="1618"/>
        <v>23.253871849377461</v>
      </c>
      <c r="AU415" s="71">
        <f>AVERAGE(AU412,AS412)</f>
        <v>8232.5</v>
      </c>
      <c r="AV415" s="63">
        <f t="shared" si="1618"/>
        <v>22.635185461045726</v>
      </c>
      <c r="AW415" s="71">
        <f>AVERAGE(AW412,AU412)</f>
        <v>7966.5</v>
      </c>
      <c r="AX415" s="63">
        <f t="shared" si="1618"/>
        <v>7.5101214574898822</v>
      </c>
      <c r="AY415" s="71">
        <f>AVERAGE(AY412,AW412)</f>
        <v>7751.5</v>
      </c>
      <c r="AZ415" s="65">
        <f t="shared" si="1619"/>
        <v>1.0033226920320493</v>
      </c>
      <c r="BA415" s="71">
        <f>AVERAGE(BA412,AY412)</f>
        <v>7372.5</v>
      </c>
      <c r="BB415" s="65">
        <f t="shared" si="1620"/>
        <v>-9.1777024946104078</v>
      </c>
      <c r="BC415" s="71">
        <f>AVERAGE(BC412,BA412)</f>
        <v>7598</v>
      </c>
      <c r="BD415" s="65">
        <f t="shared" si="1621"/>
        <v>-7.7072578196173751</v>
      </c>
      <c r="BE415" s="71">
        <f>AVERAGE(BE412,BC412)</f>
        <v>8184</v>
      </c>
      <c r="BF415" s="65">
        <f t="shared" si="1622"/>
        <v>2.7301826398041795</v>
      </c>
      <c r="BG415" s="71">
        <f>AVERAGE(BG412,BE412)</f>
        <v>8415</v>
      </c>
      <c r="BH415" s="65">
        <f t="shared" si="1623"/>
        <v>8.5596336192995004</v>
      </c>
      <c r="BI415" s="71">
        <f>AVERAGE(BI412,BG412)</f>
        <v>8339.5</v>
      </c>
      <c r="BJ415" s="65">
        <f t="shared" si="1624"/>
        <v>13.116310613767368</v>
      </c>
      <c r="BK415" s="71">
        <f>AVERAGE(BK412,BI412)</f>
        <v>8320.5</v>
      </c>
      <c r="BL415" s="65">
        <f t="shared" si="1625"/>
        <v>9.509081337193992</v>
      </c>
      <c r="BM415" s="71">
        <f>AVERAGE(BM412,BK412)</f>
        <v>8623</v>
      </c>
      <c r="BN415" s="65">
        <f t="shared" si="1626"/>
        <v>5.3641251221896447</v>
      </c>
      <c r="BO415" s="71">
        <f>AVERAGE(BO412,BM412)</f>
        <v>8464.5</v>
      </c>
      <c r="BP415" s="65">
        <f t="shared" si="1627"/>
        <v>0.58823529411764497</v>
      </c>
      <c r="BQ415" s="71">
        <f>AVERAGE(BQ412,BO412)</f>
        <v>8016.5</v>
      </c>
      <c r="BR415" s="65">
        <f t="shared" si="1628"/>
        <v>-3.8731338809281146</v>
      </c>
      <c r="BS415" s="71">
        <f>AVERAGE(BS412,BQ412)</f>
        <v>7199.5</v>
      </c>
      <c r="BT415" s="65">
        <f t="shared" si="1629"/>
        <v>-13.472748031969228</v>
      </c>
      <c r="BU415" s="71">
        <f>AVERAGE(BU412,BS412)</f>
        <v>6569.5</v>
      </c>
      <c r="BV415" s="65">
        <f t="shared" si="1630"/>
        <v>-23.814217789632373</v>
      </c>
      <c r="BW415" s="71">
        <f>AVERAGE(BW412,BU412)</f>
        <v>5919</v>
      </c>
      <c r="BX415" s="65">
        <f t="shared" si="1631"/>
        <v>-30.072656388445861</v>
      </c>
      <c r="BY415" s="71">
        <f>AVERAGE(BY412,BW412)</f>
        <v>5774.5</v>
      </c>
      <c r="BZ415" s="65">
        <f t="shared" si="1632"/>
        <v>-27.967317407846316</v>
      </c>
      <c r="CA415" s="71">
        <f>AVERAGE(CA412,BY412)</f>
        <v>7116</v>
      </c>
      <c r="CB415" s="65">
        <f t="shared" si="1633"/>
        <v>-1.1598027640808417</v>
      </c>
      <c r="CC415" s="71">
        <f>AVERAGE(CC412,CA412)</f>
        <v>8149.5</v>
      </c>
      <c r="CD415" s="65">
        <f t="shared" si="1634"/>
        <v>24.050536570515256</v>
      </c>
      <c r="CE415" s="71">
        <f>AVERAGE(CE412,CC412)</f>
        <v>8473.1988700000002</v>
      </c>
      <c r="CF415" s="65">
        <f t="shared" si="1635"/>
        <v>43.152540462916036</v>
      </c>
      <c r="CG415" s="71">
        <f>AVERAGE(CG412,CE412)</f>
        <v>9040.6503750000011</v>
      </c>
      <c r="CH415" s="65">
        <f t="shared" si="1636"/>
        <v>56.561613559615573</v>
      </c>
      <c r="CI415" s="71">
        <f>AVERAGE(CI412,CG412)</f>
        <v>10091.683045</v>
      </c>
      <c r="CJ415" s="65">
        <f t="shared" si="1637"/>
        <v>41.816793774592462</v>
      </c>
      <c r="CK415" s="71">
        <f>AVERAGE(CK412,CI412)</f>
        <v>10585.731540000001</v>
      </c>
      <c r="CL415" s="65">
        <f t="shared" si="1638"/>
        <v>29.89424553653599</v>
      </c>
      <c r="CM415" s="71">
        <f>AVERAGE(CM412,CK412)</f>
        <v>10525</v>
      </c>
      <c r="CN415" s="65">
        <f t="shared" si="1639"/>
        <v>24.215189109564704</v>
      </c>
      <c r="CO415" s="71">
        <f>AVERAGE(CO412,CM412)</f>
        <v>10981.24142</v>
      </c>
      <c r="CP415" s="65">
        <f t="shared" si="1640"/>
        <v>21.465170806364675</v>
      </c>
      <c r="CQ415" s="71">
        <f>AVERAGE(CQ412,CO412)</f>
        <v>11804.214395000001</v>
      </c>
      <c r="CR415" s="65">
        <f t="shared" si="1641"/>
        <v>16.969729849457437</v>
      </c>
      <c r="CS415" s="71">
        <f>AVERAGE(CS412,CQ412)</f>
        <v>12550.972975000001</v>
      </c>
      <c r="CT415" s="65">
        <f t="shared" si="1642"/>
        <v>18.565003538716219</v>
      </c>
      <c r="CU415" s="71">
        <f>AVERAGE(CU412,CS412)</f>
        <v>13294.5</v>
      </c>
      <c r="CV415" s="65">
        <f t="shared" si="1643"/>
        <v>26.313539192399048</v>
      </c>
      <c r="CW415" s="71">
        <f>AVERAGE(CW412,CU412)</f>
        <v>13911</v>
      </c>
      <c r="CX415" s="65">
        <f t="shared" si="1644"/>
        <v>26.679666423361436</v>
      </c>
      <c r="CY415" s="71">
        <f>AVERAGE(CY412,CW412)</f>
        <v>15082</v>
      </c>
      <c r="CZ415" s="65">
        <f t="shared" si="1645"/>
        <v>27.76792673630526</v>
      </c>
      <c r="DA415" s="71">
        <f>AVERAGE(DA412,CY412)</f>
        <v>15981.5</v>
      </c>
      <c r="DB415" s="65">
        <f t="shared" si="1646"/>
        <v>27.332757642241678</v>
      </c>
      <c r="DC415" s="71">
        <f>AVERAGE(DC412,DA412)</f>
        <v>15756.5</v>
      </c>
      <c r="DD415" s="65">
        <f t="shared" si="1647"/>
        <v>18.518936402271624</v>
      </c>
      <c r="DE415" s="71">
        <f>AVERAGE(DE412,DC412)</f>
        <v>14615.5</v>
      </c>
      <c r="DF415" s="65">
        <f t="shared" si="1648"/>
        <v>5.064337574581268</v>
      </c>
      <c r="DG415" s="71">
        <f>AVERAGE(DG412,DE412)</f>
        <v>14177</v>
      </c>
      <c r="DH415" s="65">
        <f t="shared" si="1649"/>
        <v>-6.0005304336294918</v>
      </c>
      <c r="DI415" s="71">
        <f>AVERAGE(DI412,DG412)</f>
        <v>14639</v>
      </c>
      <c r="DJ415" s="65">
        <f t="shared" si="1650"/>
        <v>-8.4003378906861048</v>
      </c>
      <c r="DK415" s="71">
        <f>AVERAGE(DK412,DI412)</f>
        <v>15148</v>
      </c>
      <c r="DL415" s="65">
        <f t="shared" si="1651"/>
        <v>-3.8618982642084188</v>
      </c>
      <c r="DM415" s="71">
        <f>AVERAGE(DM412,DK412)</f>
        <v>16617</v>
      </c>
      <c r="DN415" s="65">
        <f t="shared" si="1652"/>
        <v>13.694365570798128</v>
      </c>
      <c r="DO415" s="71">
        <f>AVERAGE(DO412,DM412)</f>
        <v>17705.5</v>
      </c>
      <c r="DP415" s="65">
        <f t="shared" si="1652"/>
        <v>24.888904563729987</v>
      </c>
      <c r="DQ415" s="71">
        <f>AVERAGE(DQ412,DO412)</f>
        <v>18099.5</v>
      </c>
      <c r="DR415" s="65">
        <f t="shared" si="1652"/>
        <v>23.638909761595727</v>
      </c>
      <c r="DS415" s="71">
        <f>AVERAGE(DS412,DQ412)</f>
        <v>18491.5</v>
      </c>
      <c r="DT415" s="65">
        <f t="shared" si="1652"/>
        <v>22.072220755215199</v>
      </c>
      <c r="DU415" s="88">
        <f>AVERAGE(DU412,DS412)</f>
        <v>17827.5</v>
      </c>
      <c r="DV415" s="65">
        <f t="shared" si="1652"/>
        <v>7.2847084311247423</v>
      </c>
      <c r="DW415" s="88">
        <f>AVERAGE(DW412,DU412)</f>
        <v>17136.5</v>
      </c>
      <c r="DX415" s="65">
        <f t="shared" si="1652"/>
        <v>-3.2136906610940152</v>
      </c>
      <c r="DY415" s="88">
        <f t="shared" ref="DY415:EE415" si="1701">AVERAGE(DY412,DW412)</f>
        <v>17481.5</v>
      </c>
      <c r="DZ415" s="65">
        <f t="shared" si="1652"/>
        <v>-3.4144589629547806</v>
      </c>
      <c r="EA415" s="88">
        <f t="shared" si="1701"/>
        <v>18864.5</v>
      </c>
      <c r="EB415" s="65">
        <f t="shared" si="1654"/>
        <v>2.0171430116540101</v>
      </c>
      <c r="EC415" s="88">
        <f t="shared" si="1701"/>
        <v>21285.5</v>
      </c>
      <c r="ED415" s="65">
        <f t="shared" si="1656"/>
        <v>19.396999018370487</v>
      </c>
      <c r="EE415" s="88">
        <f t="shared" si="1701"/>
        <v>22667.5</v>
      </c>
      <c r="EF415" s="65">
        <f t="shared" si="1657"/>
        <v>32.2761357336679</v>
      </c>
      <c r="EG415" s="88">
        <f t="shared" ref="EG415:EM415" si="1702">AVERAGE(EG412,EE412)</f>
        <v>21633.5</v>
      </c>
      <c r="EH415" s="65">
        <f t="shared" si="1658"/>
        <v>23.750822297857745</v>
      </c>
      <c r="EI415" s="88">
        <f t="shared" si="1702"/>
        <v>20411</v>
      </c>
      <c r="EJ415" s="65">
        <f t="shared" si="1659"/>
        <v>8.1979379257335125</v>
      </c>
      <c r="EK415" s="88">
        <f t="shared" si="1702"/>
        <v>20921.5</v>
      </c>
      <c r="EL415" s="65">
        <f t="shared" si="1660"/>
        <v>-1.710084329708017</v>
      </c>
      <c r="EM415" s="88">
        <f t="shared" si="1702"/>
        <v>21740</v>
      </c>
      <c r="EN415" s="65">
        <f t="shared" si="1661"/>
        <v>-4.0917613323039559</v>
      </c>
      <c r="EO415" s="88">
        <f t="shared" ref="EO415" si="1703">AVERAGE(EO412,EM412)</f>
        <v>23171</v>
      </c>
      <c r="EP415" s="65">
        <f t="shared" si="1662"/>
        <v>7.1070330737051268</v>
      </c>
      <c r="EQ415" s="88">
        <f t="shared" ref="EQ415:EW415" si="1704">AVERAGE(EQ412,EO412)</f>
        <v>24370.387924527829</v>
      </c>
      <c r="ER415" s="65">
        <f t="shared" si="1664"/>
        <v>19.398304465865614</v>
      </c>
      <c r="ES415" s="88">
        <f t="shared" si="1704"/>
        <v>24533.280853324537</v>
      </c>
      <c r="ET415" s="65">
        <f t="shared" si="1665"/>
        <v>17.263489010465484</v>
      </c>
      <c r="EU415" s="88">
        <f t="shared" si="1704"/>
        <v>24877.713070456488</v>
      </c>
      <c r="EV415" s="65">
        <f t="shared" si="1667"/>
        <v>14.432902807987524</v>
      </c>
      <c r="EW415" s="88">
        <f t="shared" si="1704"/>
        <v>25237.570541341323</v>
      </c>
      <c r="EX415" s="65">
        <f t="shared" si="1667"/>
        <v>8.9187801188611804</v>
      </c>
      <c r="EY415" s="65"/>
      <c r="EZ415" s="317"/>
      <c r="FA415" s="59"/>
      <c r="FB415" s="84">
        <v>3529.6680000000001</v>
      </c>
      <c r="FC415" s="63"/>
      <c r="FD415" s="84">
        <v>3775.25</v>
      </c>
      <c r="FE415" s="65">
        <f t="shared" si="1669"/>
        <v>6.9576515411647666</v>
      </c>
      <c r="FF415" s="90">
        <f>AVERAGE(FF412,FD412)</f>
        <v>4281</v>
      </c>
      <c r="FG415" s="65">
        <f t="shared" si="1670"/>
        <v>13.396463810343695</v>
      </c>
      <c r="FH415" s="90">
        <f>AVERAGE(FH412,FF412)</f>
        <v>5059.5</v>
      </c>
      <c r="FI415" s="65">
        <f t="shared" si="1671"/>
        <v>18.185003503854237</v>
      </c>
      <c r="FJ415" s="90">
        <f>AVERAGE(FJ412,FH412)</f>
        <v>5909.5</v>
      </c>
      <c r="FK415" s="65">
        <f t="shared" si="1672"/>
        <v>16.800079059195582</v>
      </c>
      <c r="FL415" s="90">
        <f>AVERAGE(FL412,FJ412)</f>
        <v>6520</v>
      </c>
      <c r="FM415" s="65">
        <f t="shared" si="1673"/>
        <v>10.330823250698028</v>
      </c>
      <c r="FN415" s="90">
        <f>AVERAGE(FN412,FL412)</f>
        <v>7109.5</v>
      </c>
      <c r="FO415" s="65">
        <f t="shared" si="1674"/>
        <v>9.0414110429447803</v>
      </c>
      <c r="FP415" s="90">
        <f>AVERAGE(FP412,FN412)</f>
        <v>7750</v>
      </c>
      <c r="FQ415" s="65">
        <f t="shared" si="1675"/>
        <v>9.0090723679583604</v>
      </c>
      <c r="FR415" s="90">
        <f>AVERAGE(FR412,FP412)</f>
        <v>8134</v>
      </c>
      <c r="FS415" s="65">
        <f t="shared" si="1676"/>
        <v>4.9548387096774116</v>
      </c>
      <c r="FT415" s="90">
        <f>AVERAGE(FT412,FR412)</f>
        <v>8568</v>
      </c>
      <c r="FU415" s="65">
        <f t="shared" si="1677"/>
        <v>5.3356282271944888</v>
      </c>
      <c r="FV415" s="90">
        <f>AVERAGE(FV412,FT412)</f>
        <v>7717</v>
      </c>
      <c r="FW415" s="65">
        <f t="shared" si="1678"/>
        <v>-9.9323062558356661</v>
      </c>
      <c r="FX415" s="90">
        <f>AVERAGE(FX412,FV412)</f>
        <v>7528</v>
      </c>
      <c r="FY415" s="65">
        <f t="shared" si="1679"/>
        <v>-2.4491382661656069</v>
      </c>
      <c r="FZ415" s="90">
        <f>AVERAGE(FZ412,FX412)</f>
        <v>9478.5</v>
      </c>
      <c r="GA415" s="65">
        <f t="shared" si="1680"/>
        <v>25.909936238044629</v>
      </c>
      <c r="GB415" s="90">
        <f>AVERAGE(GB412,FZ412)</f>
        <v>11743</v>
      </c>
      <c r="GC415" s="65">
        <f t="shared" si="1680"/>
        <v>23.890911009125926</v>
      </c>
      <c r="GD415" s="90">
        <f>AVERAGE(GD412,GB412)</f>
        <v>14462</v>
      </c>
      <c r="GE415" s="65">
        <f t="shared" si="1680"/>
        <v>23.154219535042152</v>
      </c>
      <c r="GF415" s="90">
        <f>AVERAGE(GF412,GD412)</f>
        <v>15299</v>
      </c>
      <c r="GG415" s="65">
        <f t="shared" si="1680"/>
        <v>5.7875812474069921</v>
      </c>
      <c r="GH415" s="90">
        <f>AVERAGE(GH412,GF412)</f>
        <v>16483</v>
      </c>
      <c r="GI415" s="65">
        <f t="shared" si="1680"/>
        <v>7.7390679129354822</v>
      </c>
      <c r="GJ415" s="90">
        <f>AVERAGE(GJ412,GH412)</f>
        <v>18027</v>
      </c>
      <c r="GK415" s="65">
        <f t="shared" si="1680"/>
        <v>9.367226839774311</v>
      </c>
      <c r="GL415" s="90">
        <f>AVERAGE(GL412,GJ412)</f>
        <v>19095</v>
      </c>
      <c r="GM415" s="65">
        <f t="shared" si="1680"/>
        <v>5.9244466633383341</v>
      </c>
      <c r="GN415" s="90">
        <f>AVERAGE(GN412,GL412)</f>
        <v>22423.5</v>
      </c>
      <c r="GO415" s="65">
        <f t="shared" si="1681"/>
        <v>17.43126472898664</v>
      </c>
      <c r="GP415" s="90">
        <f>AVERAGE(GP412,GN412)</f>
        <v>24887.750399681547</v>
      </c>
      <c r="GQ415" s="65">
        <f t="shared" si="1682"/>
        <v>10.989588599824064</v>
      </c>
      <c r="GR415" s="90">
        <f>AVERAGE(GR412,GP412)</f>
        <v>26024.129798160975</v>
      </c>
      <c r="GS415" s="65">
        <f t="shared" si="1680"/>
        <v>4.5660189459870493</v>
      </c>
      <c r="GT415" s="90">
        <f>AVERAGE(GT412,GR412)</f>
        <v>27324.430813767067</v>
      </c>
      <c r="GU415" s="65">
        <f t="shared" si="1680"/>
        <v>4.996520635621704</v>
      </c>
      <c r="GV415" s="90">
        <f>AVERAGE(GV412,GT412)</f>
        <v>28729.026486005409</v>
      </c>
      <c r="GW415" s="65">
        <f t="shared" si="1680"/>
        <v>5.1404389054305666</v>
      </c>
      <c r="GX415" s="90">
        <f>AVERAGE(GX412,GV412)</f>
        <v>30202.037515567412</v>
      </c>
      <c r="GY415" s="65">
        <f t="shared" si="1683"/>
        <v>5.1272570279384144</v>
      </c>
      <c r="GZ415" s="67">
        <f t="shared" si="1684"/>
        <v>6.1369414368577679</v>
      </c>
      <c r="HA415" s="280"/>
      <c r="HB415" s="57"/>
      <c r="HC415"/>
      <c r="HD415"/>
      <c r="HE415"/>
      <c r="HF415"/>
      <c r="HG415"/>
      <c r="HH415"/>
    </row>
    <row r="416" spans="1:216" s="2" customFormat="1" ht="13.5" customHeight="1" x14ac:dyDescent="0.2">
      <c r="A416" s="4" t="s">
        <v>460</v>
      </c>
      <c r="B416" s="54" t="s">
        <v>254</v>
      </c>
      <c r="C416" s="88">
        <f>AVERAGE(C414,FD414)</f>
        <v>2848</v>
      </c>
      <c r="D416" s="63"/>
      <c r="E416" s="88">
        <f>AVERAGE(E414,C414)</f>
        <v>2933</v>
      </c>
      <c r="F416" s="63"/>
      <c r="G416" s="88">
        <f>AVERAGE(G414,E414)</f>
        <v>3062.5</v>
      </c>
      <c r="H416" s="63"/>
      <c r="I416" s="88">
        <f>AVERAGE(I414,G414)</f>
        <v>3169.5</v>
      </c>
      <c r="J416" s="63"/>
      <c r="K416" s="88">
        <f>AVERAGE(K414,I414)</f>
        <v>3229</v>
      </c>
      <c r="L416" s="63">
        <f t="shared" si="1602"/>
        <v>13.377808988764039</v>
      </c>
      <c r="M416" s="88">
        <f>AVERAGE(M414,K414)</f>
        <v>3297</v>
      </c>
      <c r="N416" s="63">
        <f t="shared" si="1603"/>
        <v>12.410501193317414</v>
      </c>
      <c r="O416" s="88">
        <f>AVERAGE(O414,M414)</f>
        <v>3401</v>
      </c>
      <c r="P416" s="63">
        <f t="shared" si="1604"/>
        <v>11.053061224489792</v>
      </c>
      <c r="Q416" s="88">
        <f>AVERAGE(Q414,O414)</f>
        <v>3496.5</v>
      </c>
      <c r="R416" s="63">
        <f t="shared" si="1605"/>
        <v>10.317084713677227</v>
      </c>
      <c r="S416" s="88">
        <f>AVERAGE(S414,Q414)</f>
        <v>3567</v>
      </c>
      <c r="T416" s="63">
        <f t="shared" si="1606"/>
        <v>10.467637039331068</v>
      </c>
      <c r="U416" s="88">
        <f>AVERAGE(U414,S414)</f>
        <v>3668.5</v>
      </c>
      <c r="V416" s="63">
        <f t="shared" si="1607"/>
        <v>11.267819229602672</v>
      </c>
      <c r="W416" s="88">
        <f>AVERAGE(W414,U414)</f>
        <v>3821.5</v>
      </c>
      <c r="X416" s="63">
        <f t="shared" si="1608"/>
        <v>12.364010585122021</v>
      </c>
      <c r="Y416" s="88">
        <f>AVERAGE(Y414,W414)</f>
        <v>3935.5</v>
      </c>
      <c r="Z416" s="63">
        <f t="shared" si="1609"/>
        <v>12.555412555412548</v>
      </c>
      <c r="AA416" s="88">
        <f>AVERAGE(AA414,Y414)</f>
        <v>4060</v>
      </c>
      <c r="AB416" s="63">
        <f t="shared" si="1610"/>
        <v>13.821138211382111</v>
      </c>
      <c r="AC416" s="88">
        <f>AVERAGE(AC414,AA414)</f>
        <v>4222</v>
      </c>
      <c r="AD416" s="63">
        <f t="shared" si="1611"/>
        <v>15.08791059015946</v>
      </c>
      <c r="AE416" s="88">
        <f>AVERAGE(AE414,AC414)</f>
        <v>4476.5</v>
      </c>
      <c r="AF416" s="63">
        <f t="shared" si="1612"/>
        <v>17.139866544550575</v>
      </c>
      <c r="AG416" s="88">
        <f>AVERAGE(AG414,AE414)</f>
        <v>4490.5</v>
      </c>
      <c r="AH416" s="63">
        <f t="shared" si="1613"/>
        <v>14.102401219667126</v>
      </c>
      <c r="AI416" s="89">
        <f>AVERAGE(AI414,AG414)</f>
        <v>4327</v>
      </c>
      <c r="AJ416" s="63">
        <f t="shared" si="1614"/>
        <v>6.5763546798029537</v>
      </c>
      <c r="AK416" s="88">
        <f>AVERAGE(AK414,AI414)</f>
        <v>4516.5</v>
      </c>
      <c r="AL416" s="63">
        <f t="shared" si="1615"/>
        <v>6.9753671245855076</v>
      </c>
      <c r="AM416" s="88">
        <f>AVERAGE(AM414,AK414)</f>
        <v>4792</v>
      </c>
      <c r="AN416" s="63">
        <f t="shared" si="1616"/>
        <v>7.047916899363349</v>
      </c>
      <c r="AO416" s="71">
        <f>AVERAGE(AO414,AM414)</f>
        <v>5015.5</v>
      </c>
      <c r="AP416" s="63">
        <f t="shared" si="1617"/>
        <v>11.691348402182378</v>
      </c>
      <c r="AQ416" s="71">
        <f>AVERAGE(AQ414,AO414)</f>
        <v>5241.5</v>
      </c>
      <c r="AR416" s="63">
        <f t="shared" si="1618"/>
        <v>21.134735382482095</v>
      </c>
      <c r="AS416" s="71">
        <f>AVERAGE(AS414,AQ414)</f>
        <v>5424</v>
      </c>
      <c r="AT416" s="63">
        <f t="shared" si="1618"/>
        <v>20.092992361341743</v>
      </c>
      <c r="AU416" s="71">
        <f>AVERAGE(AU414,AS414)</f>
        <v>5675.5</v>
      </c>
      <c r="AV416" s="63">
        <f t="shared" si="1618"/>
        <v>18.436978297161932</v>
      </c>
      <c r="AW416" s="71">
        <f>AVERAGE(AW414,AU414)</f>
        <v>5920</v>
      </c>
      <c r="AX416" s="63">
        <f t="shared" si="1618"/>
        <v>18.034094307646285</v>
      </c>
      <c r="AY416" s="71">
        <f>AVERAGE(AY414,AW414)</f>
        <v>6143.5</v>
      </c>
      <c r="AZ416" s="65">
        <f t="shared" si="1619"/>
        <v>17.208814270724027</v>
      </c>
      <c r="BA416" s="71">
        <f>AVERAGE(BA414,AY414)</f>
        <v>6433</v>
      </c>
      <c r="BB416" s="65">
        <f t="shared" si="1620"/>
        <v>18.602507374631273</v>
      </c>
      <c r="BC416" s="71">
        <f>AVERAGE(BC414,BA414)</f>
        <v>6670.5</v>
      </c>
      <c r="BD416" s="65">
        <f t="shared" si="1621"/>
        <v>17.531495022464981</v>
      </c>
      <c r="BE416" s="71">
        <f>AVERAGE(BE414,BC414)</f>
        <v>6821.5</v>
      </c>
      <c r="BF416" s="65">
        <f t="shared" si="1622"/>
        <v>15.228040540540544</v>
      </c>
      <c r="BG416" s="71">
        <f>AVERAGE(BG414,BE414)</f>
        <v>7004.5</v>
      </c>
      <c r="BH416" s="65">
        <f t="shared" si="1623"/>
        <v>14.014812403353138</v>
      </c>
      <c r="BI416" s="71">
        <f>AVERAGE(BI414,BG414)</f>
        <v>7214.5</v>
      </c>
      <c r="BJ416" s="65">
        <f t="shared" si="1624"/>
        <v>12.148297839266275</v>
      </c>
      <c r="BK416" s="71">
        <f>AVERAGE(BK414,BI414)</f>
        <v>7503.5</v>
      </c>
      <c r="BL416" s="65">
        <f t="shared" si="1625"/>
        <v>12.487819503785325</v>
      </c>
      <c r="BM416" s="71">
        <f>AVERAGE(BM414,BK414)</f>
        <v>7808.5</v>
      </c>
      <c r="BN416" s="65">
        <f t="shared" si="1626"/>
        <v>14.468958440225755</v>
      </c>
      <c r="BO416" s="71">
        <f>AVERAGE(BO414,BM414)</f>
        <v>7910</v>
      </c>
      <c r="BP416" s="65">
        <f t="shared" si="1627"/>
        <v>12.927403811835259</v>
      </c>
      <c r="BQ416" s="71">
        <f>AVERAGE(BQ414,BO414)</f>
        <v>8006</v>
      </c>
      <c r="BR416" s="65">
        <f t="shared" si="1628"/>
        <v>10.970961258576484</v>
      </c>
      <c r="BS416" s="71">
        <f>AVERAGE(BS414,BQ414)</f>
        <v>7747.5</v>
      </c>
      <c r="BT416" s="65">
        <f t="shared" si="1629"/>
        <v>3.2518158192843316</v>
      </c>
      <c r="BU416" s="71">
        <f>AVERAGE(BU414,BS414)</f>
        <v>7616</v>
      </c>
      <c r="BV416" s="65">
        <f t="shared" si="1630"/>
        <v>-2.465262214253694</v>
      </c>
      <c r="BW416" s="71">
        <f>AVERAGE(BW414,BU414)</f>
        <v>8017.5</v>
      </c>
      <c r="BX416" s="65">
        <f t="shared" si="1631"/>
        <v>1.359039190897593</v>
      </c>
      <c r="BY416" s="71">
        <f>AVERAGE(BY414,BW414)</f>
        <v>8330.5</v>
      </c>
      <c r="BZ416" s="65">
        <f t="shared" si="1632"/>
        <v>4.0532100924306702</v>
      </c>
      <c r="CA416" s="71">
        <f>AVERAGE(CA414,BY414)</f>
        <v>8735</v>
      </c>
      <c r="CB416" s="65">
        <f t="shared" si="1633"/>
        <v>12.746047111971603</v>
      </c>
      <c r="CC416" s="71">
        <f>AVERAGE(CC414,CA414)</f>
        <v>9025.5</v>
      </c>
      <c r="CD416" s="65">
        <f t="shared" si="1634"/>
        <v>18.507090336134446</v>
      </c>
      <c r="CE416" s="71">
        <f>AVERAGE(CE414,CC414)</f>
        <v>8901.165930000001</v>
      </c>
      <c r="CF416" s="65">
        <f t="shared" si="1635"/>
        <v>11.021714125350801</v>
      </c>
      <c r="CG416" s="71">
        <f>AVERAGE(CG414,CE414)</f>
        <v>9080.6174350000001</v>
      </c>
      <c r="CH416" s="65">
        <f t="shared" si="1636"/>
        <v>9.0044707400516177</v>
      </c>
      <c r="CI416" s="71">
        <f>AVERAGE(CI414,CG414)</f>
        <v>9726.9253250000002</v>
      </c>
      <c r="CJ416" s="65">
        <f t="shared" si="1637"/>
        <v>11.355756439610754</v>
      </c>
      <c r="CK416" s="71">
        <f>AVERAGE(CK414,CI414)</f>
        <v>10256.973819999999</v>
      </c>
      <c r="CL416" s="65">
        <f t="shared" si="1638"/>
        <v>13.644383358262701</v>
      </c>
      <c r="CM416" s="71">
        <f>AVERAGE(CM414,CK414)</f>
        <v>10503.5</v>
      </c>
      <c r="CN416" s="65">
        <f t="shared" si="1639"/>
        <v>18.001395352035622</v>
      </c>
      <c r="CO416" s="71">
        <f>AVERAGE(CO414,CM414)</f>
        <v>10613.417150000001</v>
      </c>
      <c r="CP416" s="65">
        <f t="shared" si="1640"/>
        <v>16.879906305622285</v>
      </c>
      <c r="CQ416" s="71">
        <f>AVERAGE(CQ414,CO414)</f>
        <v>11071.890125000002</v>
      </c>
      <c r="CR416" s="65">
        <f t="shared" si="1641"/>
        <v>13.827234763930928</v>
      </c>
      <c r="CS416" s="71">
        <f>AVERAGE(CS414,CQ414)</f>
        <v>11620.972975000001</v>
      </c>
      <c r="CT416" s="65">
        <f t="shared" si="1642"/>
        <v>13.298261055715566</v>
      </c>
      <c r="CU416" s="71">
        <f>AVERAGE(CU414,CS414)</f>
        <v>11994</v>
      </c>
      <c r="CV416" s="65">
        <f t="shared" si="1643"/>
        <v>14.190507925929463</v>
      </c>
      <c r="CW416" s="71">
        <f>AVERAGE(CW414,CU414)</f>
        <v>12449.5</v>
      </c>
      <c r="CX416" s="65">
        <f t="shared" si="1644"/>
        <v>17.299638976312149</v>
      </c>
      <c r="CY416" s="71">
        <f>AVERAGE(CY414,CW414)</f>
        <v>13212.5</v>
      </c>
      <c r="CZ416" s="65">
        <f t="shared" si="1645"/>
        <v>19.333734807994208</v>
      </c>
      <c r="DA416" s="71">
        <f>AVERAGE(DA414,CY414)</f>
        <v>13566.5</v>
      </c>
      <c r="DB416" s="65">
        <f t="shared" si="1646"/>
        <v>16.741515785170293</v>
      </c>
      <c r="DC416" s="71">
        <f>AVERAGE(DC414,DA414)</f>
        <v>13488</v>
      </c>
      <c r="DD416" s="65">
        <f t="shared" si="1647"/>
        <v>12.456228114057023</v>
      </c>
      <c r="DE416" s="71">
        <f>AVERAGE(DE414,DC414)</f>
        <v>13734</v>
      </c>
      <c r="DF416" s="65">
        <f t="shared" si="1648"/>
        <v>10.317683441102044</v>
      </c>
      <c r="DG416" s="71">
        <f>AVERAGE(DG414,DE414)</f>
        <v>14214</v>
      </c>
      <c r="DH416" s="65">
        <f t="shared" si="1649"/>
        <v>7.5799432355723839</v>
      </c>
      <c r="DI416" s="71">
        <f>AVERAGE(DI414,DG414)</f>
        <v>14057.5</v>
      </c>
      <c r="DJ416" s="65">
        <f t="shared" si="1650"/>
        <v>3.6192090811926425</v>
      </c>
      <c r="DK416" s="71">
        <f>AVERAGE(DK414,DI414)</f>
        <v>13668.5</v>
      </c>
      <c r="DL416" s="65">
        <f t="shared" si="1651"/>
        <v>1.3382265717674979</v>
      </c>
      <c r="DM416" s="71">
        <f>AVERAGE(DM414,DK414)</f>
        <v>14199.5</v>
      </c>
      <c r="DN416" s="65">
        <f t="shared" si="1652"/>
        <v>3.3893985728848053</v>
      </c>
      <c r="DO416" s="71">
        <f>AVERAGE(DO414,DM414)</f>
        <v>14561</v>
      </c>
      <c r="DP416" s="65">
        <f t="shared" si="1652"/>
        <v>2.4412551006050442</v>
      </c>
      <c r="DQ416" s="71">
        <f>AVERAGE(DQ414,DO414)</f>
        <v>14084</v>
      </c>
      <c r="DR416" s="65">
        <f t="shared" si="1652"/>
        <v>0.18851147074514518</v>
      </c>
      <c r="DS416" s="71">
        <f>AVERAGE(DS414,DQ414)</f>
        <v>13669.5</v>
      </c>
      <c r="DT416" s="65">
        <f t="shared" si="1652"/>
        <v>7.3160917437808948E-3</v>
      </c>
      <c r="DU416" s="88">
        <f>AVERAGE(DU414,DS414)</f>
        <v>13650</v>
      </c>
      <c r="DV416" s="65">
        <f t="shared" si="1652"/>
        <v>-3.8698545723441002</v>
      </c>
      <c r="DW416" s="88">
        <f>AVERAGE(DW414,DU414)</f>
        <v>13865</v>
      </c>
      <c r="DX416" s="65">
        <f t="shared" si="1652"/>
        <v>-4.7798914909690238</v>
      </c>
      <c r="DY416" s="88">
        <f t="shared" ref="DY416:EE416" si="1705">AVERAGE(DY414,DW414)</f>
        <v>14408.5</v>
      </c>
      <c r="DZ416" s="65">
        <f t="shared" si="1652"/>
        <v>2.3040329451860186</v>
      </c>
      <c r="EA416" s="88">
        <f t="shared" si="1705"/>
        <v>15916.5</v>
      </c>
      <c r="EB416" s="65">
        <f t="shared" si="1654"/>
        <v>16.43805552507407</v>
      </c>
      <c r="EC416" s="88">
        <f t="shared" si="1705"/>
        <v>16606.5</v>
      </c>
      <c r="ED416" s="65">
        <f t="shared" si="1656"/>
        <v>21.659340659340653</v>
      </c>
      <c r="EE416" s="88">
        <f t="shared" si="1705"/>
        <v>16406</v>
      </c>
      <c r="EF416" s="65">
        <f t="shared" si="1657"/>
        <v>18.326721961774251</v>
      </c>
      <c r="EG416" s="88">
        <f t="shared" ref="EG416:EM416" si="1706">AVERAGE(EG414,EE414)</f>
        <v>17268</v>
      </c>
      <c r="EH416" s="65">
        <f t="shared" si="1658"/>
        <v>19.845924280806472</v>
      </c>
      <c r="EI416" s="88">
        <f t="shared" si="1706"/>
        <v>17780</v>
      </c>
      <c r="EJ416" s="65">
        <f t="shared" si="1659"/>
        <v>11.707975999748687</v>
      </c>
      <c r="EK416" s="88">
        <f t="shared" si="1706"/>
        <v>17905</v>
      </c>
      <c r="EL416" s="65">
        <f t="shared" si="1660"/>
        <v>7.8192274109535331</v>
      </c>
      <c r="EM416" s="88">
        <f t="shared" si="1706"/>
        <v>18274</v>
      </c>
      <c r="EN416" s="65">
        <f t="shared" si="1661"/>
        <v>11.386078264049736</v>
      </c>
      <c r="EO416" s="88">
        <f t="shared" ref="EO416" si="1707">AVERAGE(EO414,EM414)</f>
        <v>19391.5</v>
      </c>
      <c r="EP416" s="65">
        <f t="shared" si="1662"/>
        <v>12.297312948807049</v>
      </c>
      <c r="EQ416" s="88">
        <f t="shared" ref="EQ416:EW416" si="1708">AVERAGE(EQ414,EO414)</f>
        <v>20443.087924527827</v>
      </c>
      <c r="ER416" s="65">
        <f t="shared" si="1664"/>
        <v>14.977997325803294</v>
      </c>
      <c r="ES416" s="88">
        <f t="shared" si="1708"/>
        <v>20706.680853324538</v>
      </c>
      <c r="ET416" s="65">
        <f t="shared" si="1665"/>
        <v>15.647477538813392</v>
      </c>
      <c r="EU416" s="88">
        <f t="shared" si="1708"/>
        <v>21051.113070456489</v>
      </c>
      <c r="EV416" s="65">
        <f t="shared" si="1667"/>
        <v>15.197072728775796</v>
      </c>
      <c r="EW416" s="88">
        <f t="shared" si="1708"/>
        <v>21410.970541341325</v>
      </c>
      <c r="EX416" s="65">
        <f t="shared" si="1667"/>
        <v>10.414204890500089</v>
      </c>
      <c r="EY416" s="65"/>
      <c r="EZ416" s="317"/>
      <c r="FA416" s="59"/>
      <c r="FB416" s="84">
        <v>2288.16075</v>
      </c>
      <c r="FC416" s="63"/>
      <c r="FD416" s="84">
        <v>2658.2028749999999</v>
      </c>
      <c r="FE416" s="65">
        <f t="shared" si="1669"/>
        <v>16.172033586364076</v>
      </c>
      <c r="FF416" s="90">
        <f>AVERAGE(FF414,FD414)</f>
        <v>3028</v>
      </c>
      <c r="FG416" s="65">
        <f t="shared" si="1670"/>
        <v>13.911546348771452</v>
      </c>
      <c r="FH416" s="90">
        <f>AVERAGE(FH414,FF414)</f>
        <v>3383.5</v>
      </c>
      <c r="FI416" s="65">
        <f t="shared" si="1671"/>
        <v>11.740422721268162</v>
      </c>
      <c r="FJ416" s="90">
        <f>AVERAGE(FJ414,FH414)</f>
        <v>3762.5</v>
      </c>
      <c r="FK416" s="65">
        <f t="shared" si="1672"/>
        <v>11.201418649327621</v>
      </c>
      <c r="FL416" s="90">
        <f>AVERAGE(FL414,FJ414)</f>
        <v>4154</v>
      </c>
      <c r="FM416" s="65">
        <f t="shared" si="1673"/>
        <v>10.405315614617949</v>
      </c>
      <c r="FN416" s="90">
        <f>AVERAGE(FN414,FL414)</f>
        <v>4743</v>
      </c>
      <c r="FO416" s="65">
        <f t="shared" si="1674"/>
        <v>14.179104477611947</v>
      </c>
      <c r="FP416" s="90">
        <f>AVERAGE(FP414,FN414)</f>
        <v>5583</v>
      </c>
      <c r="FQ416" s="65">
        <f t="shared" si="1675"/>
        <v>17.710309930423772</v>
      </c>
      <c r="FR416" s="90">
        <f>AVERAGE(FR414,FP414)</f>
        <v>6450.5</v>
      </c>
      <c r="FS416" s="65">
        <f t="shared" si="1676"/>
        <v>15.538241089020243</v>
      </c>
      <c r="FT416" s="90">
        <f>AVERAGE(FT414,FR414)</f>
        <v>7406</v>
      </c>
      <c r="FU416" s="65">
        <f t="shared" si="1677"/>
        <v>14.812805208898538</v>
      </c>
      <c r="FV416" s="90">
        <f>AVERAGE(FV414,FT414)</f>
        <v>7885.5</v>
      </c>
      <c r="FW416" s="65">
        <f t="shared" si="1678"/>
        <v>6.4744801512287342</v>
      </c>
      <c r="FX416" s="90">
        <f>AVERAGE(FX414,FV414)</f>
        <v>8453.5</v>
      </c>
      <c r="FY416" s="65">
        <f t="shared" si="1679"/>
        <v>7.2030942869824255</v>
      </c>
      <c r="FZ416" s="90">
        <f>AVERAGE(FZ414,FX414)</f>
        <v>9766.5</v>
      </c>
      <c r="GA416" s="65">
        <f t="shared" si="1680"/>
        <v>15.53202815401904</v>
      </c>
      <c r="GB416" s="90">
        <f>AVERAGE(GB414,FZ414)</f>
        <v>11135</v>
      </c>
      <c r="GC416" s="65">
        <f t="shared" si="1680"/>
        <v>14.012184508268067</v>
      </c>
      <c r="GD416" s="90">
        <f>AVERAGE(GD414,GB414)</f>
        <v>12603.5</v>
      </c>
      <c r="GE416" s="65">
        <f t="shared" si="1680"/>
        <v>13.188145487202508</v>
      </c>
      <c r="GF416" s="90">
        <f>AVERAGE(GF414,GD414)</f>
        <v>13502.5</v>
      </c>
      <c r="GG416" s="65">
        <f t="shared" si="1680"/>
        <v>7.1329392629031707</v>
      </c>
      <c r="GH416" s="90">
        <f>AVERAGE(GH414,GF414)</f>
        <v>13646</v>
      </c>
      <c r="GI416" s="65">
        <f t="shared" si="1680"/>
        <v>1.0627661544158507</v>
      </c>
      <c r="GJ416" s="90">
        <f>AVERAGE(GJ414,GH414)</f>
        <v>14224</v>
      </c>
      <c r="GK416" s="65">
        <f t="shared" si="1680"/>
        <v>4.2356734574234167</v>
      </c>
      <c r="GL416" s="90">
        <f>AVERAGE(GL414,GJ414)</f>
        <v>16300</v>
      </c>
      <c r="GM416" s="65">
        <f t="shared" si="1680"/>
        <v>14.595050618672655</v>
      </c>
      <c r="GN416" s="90">
        <f>AVERAGE(GN414,GL414)</f>
        <v>19094.5</v>
      </c>
      <c r="GO416" s="65">
        <f t="shared" si="1681"/>
        <v>17.144171779141114</v>
      </c>
      <c r="GP416" s="90">
        <f>AVERAGE(GP414,GN414)</f>
        <v>20960.450399681547</v>
      </c>
      <c r="GQ416" s="65">
        <f t="shared" si="1682"/>
        <v>9.7721878011026497</v>
      </c>
      <c r="GR416" s="90">
        <f>AVERAGE(GR414,GP414)</f>
        <v>22197.529798160976</v>
      </c>
      <c r="GS416" s="65">
        <f t="shared" si="1680"/>
        <v>5.9019695421154816</v>
      </c>
      <c r="GT416" s="90">
        <f>AVERAGE(GT414,GR414)</f>
        <v>23497.830813767068</v>
      </c>
      <c r="GU416" s="65">
        <f t="shared" si="1680"/>
        <v>5.8578635885593977</v>
      </c>
      <c r="GV416" s="90">
        <f>AVERAGE(GV414,GT414)</f>
        <v>24902.42648600541</v>
      </c>
      <c r="GW416" s="65">
        <f t="shared" si="1680"/>
        <v>5.9775546235331989</v>
      </c>
      <c r="GX416" s="90">
        <f>AVERAGE(GX414,GV414)</f>
        <v>26375.437515567413</v>
      </c>
      <c r="GY416" s="65">
        <f t="shared" si="1683"/>
        <v>5.9151305210751293</v>
      </c>
      <c r="GZ416" s="67">
        <f t="shared" si="1684"/>
        <v>6.6739253407093857</v>
      </c>
      <c r="HA416" s="280"/>
      <c r="HB416" s="57"/>
      <c r="HC416"/>
      <c r="HD416"/>
      <c r="HE416"/>
      <c r="HF416"/>
      <c r="HG416"/>
      <c r="HH416"/>
    </row>
    <row r="417" spans="1:216" s="2" customFormat="1" ht="13.5" customHeight="1" x14ac:dyDescent="0.2">
      <c r="A417" s="232"/>
      <c r="B417" s="54"/>
      <c r="C417" s="57"/>
      <c r="D417" s="63"/>
      <c r="E417" s="57"/>
      <c r="F417" s="63"/>
      <c r="G417" s="57"/>
      <c r="H417" s="63"/>
      <c r="I417" s="57"/>
      <c r="J417" s="63"/>
      <c r="K417" s="57"/>
      <c r="L417" s="63"/>
      <c r="M417" s="57"/>
      <c r="N417" s="63"/>
      <c r="O417" s="57"/>
      <c r="P417" s="63"/>
      <c r="Q417" s="57"/>
      <c r="R417" s="63"/>
      <c r="S417" s="57"/>
      <c r="T417" s="63"/>
      <c r="U417" s="57"/>
      <c r="V417" s="63"/>
      <c r="W417" s="57"/>
      <c r="X417" s="63"/>
      <c r="Y417" s="57"/>
      <c r="Z417" s="63"/>
      <c r="AA417" s="57"/>
      <c r="AB417" s="63"/>
      <c r="AC417" s="57"/>
      <c r="AD417" s="63"/>
      <c r="AE417" s="57"/>
      <c r="AF417" s="63"/>
      <c r="AG417" s="57"/>
      <c r="AH417" s="63"/>
      <c r="AI417" s="55"/>
      <c r="AJ417" s="63"/>
      <c r="AK417" s="57"/>
      <c r="AL417" s="63"/>
      <c r="AM417" s="57"/>
      <c r="AN417" s="63"/>
      <c r="AO417" s="59"/>
      <c r="AP417" s="63"/>
      <c r="AQ417" s="59"/>
      <c r="AR417" s="63"/>
      <c r="AS417" s="59"/>
      <c r="AT417" s="63"/>
      <c r="AU417" s="59"/>
      <c r="AV417" s="63"/>
      <c r="AW417" s="59"/>
      <c r="AX417" s="63"/>
      <c r="AY417" s="59"/>
      <c r="AZ417" s="65"/>
      <c r="BA417" s="59"/>
      <c r="BB417" s="65"/>
      <c r="BC417" s="59"/>
      <c r="BD417" s="65"/>
      <c r="BE417" s="59"/>
      <c r="BF417" s="65"/>
      <c r="BG417" s="59"/>
      <c r="BH417" s="65"/>
      <c r="BI417" s="59"/>
      <c r="BJ417" s="65"/>
      <c r="BK417" s="59"/>
      <c r="BL417" s="65"/>
      <c r="BM417" s="59"/>
      <c r="BN417" s="65"/>
      <c r="BO417" s="59"/>
      <c r="BP417" s="65"/>
      <c r="BQ417" s="59"/>
      <c r="BR417" s="65"/>
      <c r="BS417" s="59"/>
      <c r="BT417" s="65"/>
      <c r="BU417" s="59"/>
      <c r="BV417" s="65"/>
      <c r="BW417" s="59"/>
      <c r="BX417" s="65"/>
      <c r="BY417" s="59"/>
      <c r="BZ417" s="65"/>
      <c r="CA417" s="59"/>
      <c r="CB417" s="65"/>
      <c r="CC417" s="59"/>
      <c r="CD417" s="65"/>
      <c r="CE417" s="59"/>
      <c r="CF417" s="65"/>
      <c r="CG417" s="59"/>
      <c r="CH417" s="65"/>
      <c r="CI417" s="59"/>
      <c r="CJ417" s="65"/>
      <c r="CK417" s="59"/>
      <c r="CL417" s="65"/>
      <c r="CM417" s="59"/>
      <c r="CN417" s="65"/>
      <c r="CO417" s="59"/>
      <c r="CP417" s="65"/>
      <c r="CQ417" s="59"/>
      <c r="CR417" s="65"/>
      <c r="CS417" s="59"/>
      <c r="CT417" s="65"/>
      <c r="CU417" s="59"/>
      <c r="CV417" s="65"/>
      <c r="CW417" s="109"/>
      <c r="CX417" s="65"/>
      <c r="CY417" s="109"/>
      <c r="CZ417" s="65"/>
      <c r="DA417" s="109"/>
      <c r="DB417" s="65"/>
      <c r="DC417" s="109"/>
      <c r="DD417" s="65"/>
      <c r="DE417" s="109"/>
      <c r="DF417" s="65"/>
      <c r="DG417" s="109"/>
      <c r="DH417" s="65"/>
      <c r="DI417" s="109"/>
      <c r="DJ417" s="65"/>
      <c r="DK417" s="109"/>
      <c r="DL417" s="65"/>
      <c r="DM417" s="109"/>
      <c r="DN417" s="65"/>
      <c r="DO417" s="109"/>
      <c r="DP417" s="65"/>
      <c r="DQ417" s="109"/>
      <c r="DR417" s="65"/>
      <c r="DS417" s="109"/>
      <c r="DT417" s="65"/>
      <c r="DU417" s="57"/>
      <c r="DV417" s="65"/>
      <c r="DW417" s="57"/>
      <c r="DX417" s="65"/>
      <c r="DY417" s="57"/>
      <c r="DZ417" s="65"/>
      <c r="EA417" s="57"/>
      <c r="EB417" s="65"/>
      <c r="EC417" s="57"/>
      <c r="ED417" s="65"/>
      <c r="EE417" s="57"/>
      <c r="EF417" s="65"/>
      <c r="EG417" s="57"/>
      <c r="EH417" s="65"/>
      <c r="EI417" s="57"/>
      <c r="EJ417" s="65"/>
      <c r="EK417" s="57"/>
      <c r="EL417" s="65"/>
      <c r="EM417" s="57"/>
      <c r="EN417" s="65"/>
      <c r="EO417" s="57"/>
      <c r="EP417" s="65"/>
      <c r="EQ417" s="57"/>
      <c r="ER417" s="65"/>
      <c r="ES417" s="57"/>
      <c r="ET417" s="65"/>
      <c r="EU417" s="57"/>
      <c r="EV417" s="65"/>
      <c r="EW417" s="57"/>
      <c r="EX417" s="65"/>
      <c r="EY417" s="65"/>
      <c r="EZ417" s="317"/>
      <c r="FA417" s="59"/>
      <c r="FB417" s="57"/>
      <c r="FC417" s="63"/>
      <c r="FD417" s="57"/>
      <c r="FE417" s="65"/>
      <c r="FF417" s="57"/>
      <c r="FG417" s="65"/>
      <c r="FH417" s="57"/>
      <c r="FI417" s="65"/>
      <c r="FJ417" s="57"/>
      <c r="FK417" s="65"/>
      <c r="FL417" s="57"/>
      <c r="FM417" s="65"/>
      <c r="FN417" s="57"/>
      <c r="FO417" s="65"/>
      <c r="FP417" s="57"/>
      <c r="FQ417" s="65"/>
      <c r="FR417" s="75"/>
      <c r="FS417" s="65"/>
      <c r="FT417" s="75"/>
      <c r="FU417" s="65"/>
      <c r="FV417" s="75"/>
      <c r="FW417" s="65"/>
      <c r="FX417" s="75"/>
      <c r="FY417" s="65"/>
      <c r="FZ417" s="75"/>
      <c r="GA417" s="65"/>
      <c r="GB417" s="75"/>
      <c r="GC417" s="65"/>
      <c r="GD417" s="75"/>
      <c r="GE417" s="65"/>
      <c r="GF417" s="75"/>
      <c r="GG417" s="65"/>
      <c r="GH417" s="75"/>
      <c r="GI417" s="65"/>
      <c r="GJ417" s="75"/>
      <c r="GK417" s="65"/>
      <c r="GL417" s="75"/>
      <c r="GM417" s="65"/>
      <c r="GN417" s="75"/>
      <c r="GO417" s="65"/>
      <c r="GP417" s="75"/>
      <c r="GQ417" s="65"/>
      <c r="GR417" s="57"/>
      <c r="GS417" s="65"/>
      <c r="GT417" s="57"/>
      <c r="GU417" s="65"/>
      <c r="GV417" s="57"/>
      <c r="GW417" s="65"/>
      <c r="GX417" s="57"/>
      <c r="GY417" s="65"/>
      <c r="GZ417" s="67" t="str">
        <f t="shared" si="1684"/>
        <v/>
      </c>
      <c r="HA417" s="279"/>
      <c r="HB417" s="57"/>
      <c r="HC417"/>
      <c r="HD417"/>
      <c r="HE417"/>
      <c r="HF417"/>
      <c r="HG417"/>
      <c r="HH417"/>
    </row>
    <row r="418" spans="1:216" s="2" customFormat="1" ht="13.5" customHeight="1" x14ac:dyDescent="0.2">
      <c r="A418" s="232"/>
      <c r="B418" s="61" t="s">
        <v>411</v>
      </c>
      <c r="C418" s="57"/>
      <c r="D418" s="63"/>
      <c r="E418" s="57"/>
      <c r="F418" s="63"/>
      <c r="G418" s="57"/>
      <c r="H418" s="63"/>
      <c r="I418" s="57"/>
      <c r="J418" s="63"/>
      <c r="K418" s="57"/>
      <c r="L418" s="63"/>
      <c r="M418" s="57"/>
      <c r="N418" s="63"/>
      <c r="O418" s="57"/>
      <c r="P418" s="63"/>
      <c r="Q418" s="57"/>
      <c r="R418" s="63"/>
      <c r="S418" s="57"/>
      <c r="T418" s="63"/>
      <c r="U418" s="57"/>
      <c r="V418" s="63"/>
      <c r="W418" s="57"/>
      <c r="X418" s="63"/>
      <c r="Y418" s="57"/>
      <c r="Z418" s="63"/>
      <c r="AA418" s="57"/>
      <c r="AB418" s="63"/>
      <c r="AC418" s="57"/>
      <c r="AD418" s="63"/>
      <c r="AE418" s="57"/>
      <c r="AF418" s="63"/>
      <c r="AG418" s="57"/>
      <c r="AH418" s="63"/>
      <c r="AI418" s="55"/>
      <c r="AJ418" s="63"/>
      <c r="AK418" s="57"/>
      <c r="AL418" s="63"/>
      <c r="AM418" s="57"/>
      <c r="AN418" s="63"/>
      <c r="AO418" s="59"/>
      <c r="AP418" s="63"/>
      <c r="AQ418" s="59"/>
      <c r="AR418" s="63"/>
      <c r="AS418" s="59"/>
      <c r="AT418" s="63"/>
      <c r="AU418" s="59"/>
      <c r="AV418" s="63"/>
      <c r="AW418" s="59"/>
      <c r="AX418" s="63"/>
      <c r="AY418" s="59"/>
      <c r="AZ418" s="65"/>
      <c r="BA418" s="59"/>
      <c r="BB418" s="65"/>
      <c r="BC418" s="59"/>
      <c r="BD418" s="65"/>
      <c r="BE418" s="59"/>
      <c r="BF418" s="65"/>
      <c r="BG418" s="59"/>
      <c r="BH418" s="65"/>
      <c r="BI418" s="59"/>
      <c r="BJ418" s="65"/>
      <c r="BK418" s="59"/>
      <c r="BL418" s="65"/>
      <c r="BM418" s="59"/>
      <c r="BN418" s="65"/>
      <c r="BO418" s="59"/>
      <c r="BP418" s="65"/>
      <c r="BQ418" s="59"/>
      <c r="BR418" s="65"/>
      <c r="BS418" s="59"/>
      <c r="BT418" s="65"/>
      <c r="BU418" s="59"/>
      <c r="BV418" s="65"/>
      <c r="BW418" s="59"/>
      <c r="BX418" s="65"/>
      <c r="BY418" s="59"/>
      <c r="BZ418" s="65"/>
      <c r="CA418" s="59"/>
      <c r="CB418" s="65"/>
      <c r="CC418" s="59"/>
      <c r="CD418" s="65"/>
      <c r="CE418" s="59"/>
      <c r="CF418" s="65"/>
      <c r="CG418" s="59"/>
      <c r="CH418" s="65"/>
      <c r="CI418" s="59"/>
      <c r="CJ418" s="65"/>
      <c r="CK418" s="59"/>
      <c r="CL418" s="65"/>
      <c r="CM418" s="59"/>
      <c r="CN418" s="65"/>
      <c r="CO418" s="59"/>
      <c r="CP418" s="65"/>
      <c r="CQ418" s="59"/>
      <c r="CR418" s="65"/>
      <c r="CS418" s="59"/>
      <c r="CT418" s="65"/>
      <c r="CU418" s="59"/>
      <c r="CV418" s="65"/>
      <c r="CW418" s="59"/>
      <c r="CX418" s="65"/>
      <c r="CY418" s="59"/>
      <c r="CZ418" s="65"/>
      <c r="DA418" s="59"/>
      <c r="DB418" s="65"/>
      <c r="DC418" s="59"/>
      <c r="DD418" s="65"/>
      <c r="DE418" s="59"/>
      <c r="DF418" s="65"/>
      <c r="DG418" s="59"/>
      <c r="DH418" s="65"/>
      <c r="DI418" s="59"/>
      <c r="DJ418" s="65"/>
      <c r="DK418" s="59"/>
      <c r="DL418" s="65"/>
      <c r="DM418" s="59"/>
      <c r="DN418" s="65"/>
      <c r="DO418" s="59"/>
      <c r="DP418" s="65"/>
      <c r="DQ418" s="59"/>
      <c r="DR418" s="65"/>
      <c r="DS418" s="59"/>
      <c r="DT418" s="65"/>
      <c r="DU418" s="57"/>
      <c r="DV418" s="65"/>
      <c r="DW418" s="57"/>
      <c r="DX418" s="65"/>
      <c r="DY418" s="57"/>
      <c r="DZ418" s="65"/>
      <c r="EA418" s="57"/>
      <c r="EB418" s="65"/>
      <c r="EC418" s="57"/>
      <c r="ED418" s="65"/>
      <c r="EE418" s="57"/>
      <c r="EF418" s="65"/>
      <c r="EG418" s="57"/>
      <c r="EH418" s="65"/>
      <c r="EI418" s="57"/>
      <c r="EJ418" s="65"/>
      <c r="EK418" s="57"/>
      <c r="EL418" s="65"/>
      <c r="EM418" s="57"/>
      <c r="EN418" s="65"/>
      <c r="EO418" s="57"/>
      <c r="EP418" s="65"/>
      <c r="EQ418" s="57"/>
      <c r="ER418" s="65"/>
      <c r="ES418" s="57"/>
      <c r="ET418" s="65"/>
      <c r="EU418" s="57"/>
      <c r="EV418" s="65"/>
      <c r="EW418" s="57"/>
      <c r="EX418" s="65"/>
      <c r="EY418" s="65"/>
      <c r="EZ418" s="317"/>
      <c r="FA418" s="59"/>
      <c r="FB418" s="57"/>
      <c r="FC418" s="63"/>
      <c r="FD418" s="57"/>
      <c r="FE418" s="65"/>
      <c r="FF418" s="57"/>
      <c r="FG418" s="65"/>
      <c r="FH418" s="57"/>
      <c r="FI418" s="65"/>
      <c r="FJ418" s="57"/>
      <c r="FK418" s="65"/>
      <c r="FL418" s="57"/>
      <c r="FM418" s="65"/>
      <c r="FN418" s="57"/>
      <c r="FO418" s="65"/>
      <c r="FP418" s="57"/>
      <c r="FQ418" s="65"/>
      <c r="FR418" s="75"/>
      <c r="FS418" s="65"/>
      <c r="FT418" s="75"/>
      <c r="FU418" s="65"/>
      <c r="FV418" s="75"/>
      <c r="FW418" s="65"/>
      <c r="FX418" s="75"/>
      <c r="FY418" s="65"/>
      <c r="FZ418" s="75"/>
      <c r="GA418" s="65"/>
      <c r="GB418" s="75"/>
      <c r="GC418" s="65"/>
      <c r="GD418" s="75"/>
      <c r="GE418" s="65"/>
      <c r="GF418" s="75"/>
      <c r="GG418" s="65"/>
      <c r="GH418" s="75"/>
      <c r="GI418" s="65"/>
      <c r="GJ418" s="75"/>
      <c r="GK418" s="65"/>
      <c r="GL418" s="75"/>
      <c r="GM418" s="65"/>
      <c r="GN418" s="75"/>
      <c r="GO418" s="65"/>
      <c r="GP418" s="75"/>
      <c r="GQ418" s="65"/>
      <c r="GR418" s="57"/>
      <c r="GS418" s="65"/>
      <c r="GT418" s="57"/>
      <c r="GU418" s="65"/>
      <c r="GV418" s="57"/>
      <c r="GW418" s="65"/>
      <c r="GX418" s="57"/>
      <c r="GY418" s="65"/>
      <c r="GZ418" s="67" t="str">
        <f t="shared" si="1684"/>
        <v/>
      </c>
      <c r="HA418" s="279"/>
      <c r="HB418" s="57"/>
      <c r="HC418"/>
      <c r="HD418"/>
      <c r="HE418"/>
      <c r="HF418"/>
      <c r="HG418"/>
      <c r="HH418"/>
    </row>
    <row r="419" spans="1:216" s="2" customFormat="1" ht="13.5" customHeight="1" x14ac:dyDescent="0.2">
      <c r="A419" s="4" t="s">
        <v>461</v>
      </c>
      <c r="B419" s="54" t="s">
        <v>253</v>
      </c>
      <c r="C419" s="131">
        <f>C314/C416*400</f>
        <v>22.331460674157302</v>
      </c>
      <c r="D419" s="63"/>
      <c r="E419" s="131">
        <f>E314/E416*400</f>
        <v>21.957040572792362</v>
      </c>
      <c r="F419" s="63"/>
      <c r="G419" s="131">
        <f>G314/G416*400</f>
        <v>22.125714285714277</v>
      </c>
      <c r="H419" s="63"/>
      <c r="I419" s="131">
        <f>I314/I416*400</f>
        <v>21.202082347373402</v>
      </c>
      <c r="J419" s="63"/>
      <c r="K419" s="131">
        <f>K314/K416*400</f>
        <v>21.926292969959739</v>
      </c>
      <c r="L419" s="63">
        <f>IF(ISERROR(K419/C419),"NM",IF(OR(K419/C419&lt;0.5,K419/C419&gt;2),"NM",(K419/C419-1)*100))</f>
        <v>-1.814335882947582</v>
      </c>
      <c r="M419" s="131">
        <f>M314/M416*400</f>
        <v>21.474067333939946</v>
      </c>
      <c r="N419" s="63">
        <f>IF(ISERROR(M419/E419),"NM",IF(OR(M419/E419&lt;0.5,M419/E419&gt;2),"NM",(M419/E419-1)*100))</f>
        <v>-2.1996281204256785</v>
      </c>
      <c r="O419" s="131">
        <f>O314/O416*400</f>
        <v>21.628932666862685</v>
      </c>
      <c r="P419" s="63">
        <f>IF(ISERROR(O419/G419),"NM",IF(OR(O419/G419&lt;0.5,O419/G419&gt;2),"NM",(O419/G419-1)*100))</f>
        <v>-2.2452681637145866</v>
      </c>
      <c r="Q419" s="131">
        <f>Q314/Q416*400</f>
        <v>20.820820820820821</v>
      </c>
      <c r="R419" s="63">
        <f>IF(ISERROR(Q419/I419),"NM",IF(OR(Q419/I419&lt;0.5,Q419/I419&gt;2),"NM",(Q419/I419-1)*100))</f>
        <v>-1.7982267982267985</v>
      </c>
      <c r="S419" s="131">
        <f>S314/S416*400</f>
        <v>21.530698065601346</v>
      </c>
      <c r="T419" s="63">
        <f>IF(ISERROR(S419/K419),"NM",IF(OR(S419/K419&lt;0.5,S419/K419&gt;2),"NM",(S419/K419-1)*100))</f>
        <v>-1.8042033138040314</v>
      </c>
      <c r="U419" s="131">
        <f>U314/U416*400</f>
        <v>22.025350960883195</v>
      </c>
      <c r="V419" s="63">
        <f>IF(ISERROR(U419/M419),"NM",IF(OR(U419/M419&lt;0.5,U419/M419&gt;2),"NM",(U419/M419-1)*100))</f>
        <v>2.5672063814009771</v>
      </c>
      <c r="W419" s="131">
        <f>W314/W416*400</f>
        <v>21.980897553316762</v>
      </c>
      <c r="X419" s="63">
        <f>IF(ISERROR(W419/O419),"NM",IF(OR(W419/O419&lt;0.5,W419/O419&gt;2),"NM",(W419/O419-1)*100))</f>
        <v>1.6272873556692602</v>
      </c>
      <c r="Y419" s="131">
        <f>Y314/Y416*400</f>
        <v>22.4622030237581</v>
      </c>
      <c r="Z419" s="63">
        <f>IF(ISERROR(Y419/Q419),"NM",IF(OR(Y419/Q419&lt;0.5,Y419/Q419&gt;2),"NM",(Y419/Q419-1)*100))</f>
        <v>7.8833693304535712</v>
      </c>
      <c r="AA419" s="131">
        <f>AA314/AA416*400</f>
        <v>23.999999999999989</v>
      </c>
      <c r="AB419" s="63">
        <f>IF(ISERROR(AA419/S419),"NM",IF(OR(AA419/S419&lt;0.5,AA419/S419&gt;2),"NM",(AA419/S419-1)*100))</f>
        <v>11.46874999999994</v>
      </c>
      <c r="AC419" s="131">
        <f>AC314/AC416*400</f>
        <v>22.738038844149692</v>
      </c>
      <c r="AD419" s="63">
        <f>IF(ISERROR(AC419/U419),"NM",IF(OR(AC419/U419&lt;0.5,AC419/U419&gt;2),"NM",(AC419/U419-1)*100))</f>
        <v>3.2357617571326047</v>
      </c>
      <c r="AE419" s="131">
        <f>AE314/AE416*400</f>
        <v>21.892103205629397</v>
      </c>
      <c r="AF419" s="63">
        <f>IF(ISERROR(AE419/W419),"NM",IF(OR(AE419/W419&lt;0.5,AE419/W419&gt;2),"NM",(AE419/W419-1)*100))</f>
        <v>-0.40396142819912884</v>
      </c>
      <c r="AG419" s="131">
        <f>AG314/AG416*400</f>
        <v>23.33815833426122</v>
      </c>
      <c r="AH419" s="63">
        <f>IF(ISERROR(AG419/Y419),"NM",IF(OR(AG419/Y419&lt;0.5,AG419/Y419&gt;2),"NM",(AG419/Y419-1)*100))</f>
        <v>3.8996856611821507</v>
      </c>
      <c r="AI419" s="132">
        <f>AI314/AI416*400</f>
        <v>27.27062629997689</v>
      </c>
      <c r="AJ419" s="63">
        <f>IF(ISERROR(AI419/AA419),"NM",IF(OR(AI419/AA419&lt;0.5,AI419/AA419&gt;2),"NM",(AI419/AA419-1)*100))</f>
        <v>13.627609583237099</v>
      </c>
      <c r="AK419" s="131">
        <f>AK314/AK416*400</f>
        <v>25.772168714712716</v>
      </c>
      <c r="AL419" s="63">
        <f>IF(ISERROR(AK419/AC419),"NM",IF(OR(AK419/AC419&lt;0.5,AK419/AC419&gt;2),"NM",(AK419/AC419-1)*100))</f>
        <v>13.343850326580299</v>
      </c>
      <c r="AM419" s="131">
        <f>AM314/AM416*400</f>
        <v>24.373956594323872</v>
      </c>
      <c r="AN419" s="63">
        <f>IF(ISERROR(AM419/AE419),"NM",IF(OR(AM419/AE419&lt;0.5,AM419/AE419&gt;2),"NM",(AM419/AE419-1)*100))</f>
        <v>11.336751729072269</v>
      </c>
      <c r="AO419" s="133">
        <f>AO314/AO416*400</f>
        <v>23.479214435250732</v>
      </c>
      <c r="AP419" s="63">
        <f>IF(ISERROR(AO419/AG419),"NM",IF(OR(AO419/AG419&lt;0.5,AO419/AG419&gt;2),"NM",(AO419/AG419-1)*100))</f>
        <v>0.60440116554714152</v>
      </c>
      <c r="AQ419" s="133">
        <f>AQ314/AQ416*400</f>
        <v>25.565200801297337</v>
      </c>
      <c r="AR419" s="63">
        <f>IF(ISERROR(AQ419/AI419),"NM",IF(OR(AQ419/AI419&lt;0.5,AQ419/AI419&gt;2),"NM",(AQ419/AI419-1)*100))</f>
        <v>-6.2537085871071429</v>
      </c>
      <c r="AS419" s="133">
        <f>AS314/AS416*400</f>
        <v>24.041297935103245</v>
      </c>
      <c r="AT419" s="63">
        <f>IF(ISERROR(AS419/AK419),"NM",IF(OR(AS419/AK419&lt;0.5,AS419/AK419&gt;2),"NM",(AS419/AK419-1)*100))</f>
        <v>-6.7160462853145919</v>
      </c>
      <c r="AU419" s="133">
        <f>AU314/AU416*400</f>
        <v>23.469297859219452</v>
      </c>
      <c r="AV419" s="63">
        <f>IF(ISERROR(AU419/AM419),"NM",IF(OR(AU419/AM419&lt;0.5,AU419/AM419&gt;2),"NM",(AU419/AM419-1)*100))</f>
        <v>-3.7115793310105949</v>
      </c>
      <c r="AW419" s="133">
        <f>AW314/AW416*400</f>
        <v>20.135135135135133</v>
      </c>
      <c r="AX419" s="63">
        <f>IF(ISERROR(AW419/AO419),"NM",IF(OR(AW419/AO419&lt;0.5,AW419/AO419&gt;2),"NM",(AW419/AO419-1)*100))</f>
        <v>-14.242722256903683</v>
      </c>
      <c r="AY419" s="133">
        <f>AY314/AY416*400</f>
        <v>23.667290632375682</v>
      </c>
      <c r="AZ419" s="65">
        <f>IF(ISERROR(AY419/AQ419),"NM",IF(OR(AY419/AQ419&lt;0.5,AY419/AQ419&gt;2),"NM",(AY419/AQ419-1)*100))</f>
        <v>-7.4238030973155622</v>
      </c>
      <c r="BA419" s="133">
        <f>BA314/BA416*400</f>
        <v>23.379449712420332</v>
      </c>
      <c r="BB419" s="65">
        <f>IF(ISERROR(BA419/AS419),"NM",IF(OR(BA419/AS419&lt;0.5,BA419/AS419&gt;2),"NM",(BA419/AS419-1)*100))</f>
        <v>-2.7529637728773926</v>
      </c>
      <c r="BC419" s="133">
        <f>BC314/BC416*400</f>
        <v>21.767483696874297</v>
      </c>
      <c r="BD419" s="65">
        <f>IF(ISERROR(BC419/AU419),"NM",IF(OR(BC419/AU419&lt;0.5,BC419/AU419&gt;2),"NM",(BC419/AU419-1)*100))</f>
        <v>-7.2512359447371777</v>
      </c>
      <c r="BE419" s="133">
        <f>BE314/BE416*400</f>
        <v>19.29194458696767</v>
      </c>
      <c r="BF419" s="65">
        <f>IF(ISERROR(BE419/AW419),"NM",IF(OR(BE419/AW419&lt;0.5,BE419/AW419&gt;2),"NM",(BE419/AW419-1)*100))</f>
        <v>-4.187657755999485</v>
      </c>
      <c r="BG419" s="133">
        <f>BG314/BG416*400</f>
        <v>23.242201441930188</v>
      </c>
      <c r="BH419" s="65">
        <f>IF(ISERROR(BG419/AY419),"NM",IF(OR(BG419/AY419&lt;0.5,BG419/AY419&gt;2),"NM",(BG419/AY419-1)*100))</f>
        <v>-1.7961041550907053</v>
      </c>
      <c r="BI419" s="133">
        <f>BI314/BI416*400</f>
        <v>22.565666366345553</v>
      </c>
      <c r="BJ419" s="65">
        <f>IF(ISERROR(BI419/BA419),"NM",IF(OR(BI419/BA419&lt;0.5,BI419/BA419&gt;2),"NM",(BI419/BA419-1)*100))</f>
        <v>-3.4807634742679894</v>
      </c>
      <c r="BK419" s="133">
        <f>BK314/BK416*400</f>
        <v>22.229626174451923</v>
      </c>
      <c r="BL419" s="65">
        <f>IF(ISERROR(BK419/BC419),"NM",IF(OR(BK419/BC419&lt;0.5,BK419/BC419&gt;2),"NM",(BK419/BC419-1)*100))</f>
        <v>2.1230863613509232</v>
      </c>
      <c r="BM419" s="133">
        <f>BM314/BM416*400</f>
        <v>19.568419030543637</v>
      </c>
      <c r="BN419" s="65">
        <f>IF(ISERROR(BM419/BE419),"NM",IF(OR(BM419/BE419&lt;0.5,BM419/BE419&gt;2),"NM",(BM419/BE419-1)*100))</f>
        <v>1.4331082194935174</v>
      </c>
      <c r="BO419" s="133">
        <f>BO314/BO416*400</f>
        <v>24.020227560050568</v>
      </c>
      <c r="BP419" s="65">
        <f>IF(ISERROR(BO419/BG419),"NM",IF(OR(BO419/BG419&lt;0.5,BO419/BG419&gt;2),"NM",(BO419/BG419-1)*100))</f>
        <v>3.3474717103035623</v>
      </c>
      <c r="BQ419" s="133">
        <f>BQ314/BQ416*400</f>
        <v>24.331751186610042</v>
      </c>
      <c r="BR419" s="65">
        <f>IF(ISERROR(BQ419/BI419),"NM",IF(OR(BQ419/BI419&lt;0.5,BQ419/BI419&gt;2),"NM",(BQ419/BI419-1)*100))</f>
        <v>7.8264244077384193</v>
      </c>
      <c r="BS419" s="133">
        <f>BS314/BS416*400</f>
        <v>25.432720232333011</v>
      </c>
      <c r="BT419" s="65">
        <f>IF(ISERROR(BS419/BK419),"NM",IF(OR(BS419/BK419&lt;0.5,BS419/BK419&gt;2),"NM",(BS419/BK419-1)*100))</f>
        <v>14.409122460018441</v>
      </c>
      <c r="BU419" s="133">
        <f>BU314/BU416*400</f>
        <v>24.054621848739497</v>
      </c>
      <c r="BV419" s="65">
        <f>IF(ISERROR(BU419/BM419),"NM",IF(OR(BU419/BM419&lt;0.5,BU419/BM419&gt;2),"NM",(BU419/BM419-1)*100))</f>
        <v>22.925729519556537</v>
      </c>
      <c r="BW419" s="133">
        <f>BW314/BW416*400</f>
        <v>28.338010601808545</v>
      </c>
      <c r="BX419" s="65">
        <f>IF(ISERROR(BW419/BO419),"NM",IF(OR(BW419/BO419&lt;0.5,BW419/BO419&gt;2),"NM",(BW419/BO419-1)*100))</f>
        <v>17.975612558055577</v>
      </c>
      <c r="BY419" s="133">
        <f>BY314/BY416*400</f>
        <v>26.985174959486223</v>
      </c>
      <c r="BZ419" s="65">
        <f>IF(ISERROR(BY419/BQ419),"NM",IF(OR(BY419/BQ419&lt;0.5,BY419/BQ419&gt;2),"NM",(BY419/BQ419-1)*100))</f>
        <v>10.905190310906931</v>
      </c>
      <c r="CA419" s="133">
        <f>CA314/CA416*400</f>
        <v>26.971951917572984</v>
      </c>
      <c r="CB419" s="65">
        <f>IF(ISERROR(CA419/BS419),"NM",IF(OR(CA419/BS419&lt;0.5,CA419/BS419&gt;2),"NM",(CA419/BS419-1)*100))</f>
        <v>6.0521708695679521</v>
      </c>
      <c r="CC419" s="133">
        <f>CC314/CC416*400</f>
        <v>24.729931859730765</v>
      </c>
      <c r="CD419" s="65">
        <f>IF(ISERROR(CC419/BU419),"NM",IF(OR(CC419/BU419&lt;0.5,CC419/BU419&gt;2),"NM",(CC419/BU419-1)*100))</f>
        <v>2.8074023164353257</v>
      </c>
      <c r="CE419" s="133">
        <f>CE314/CE416*400</f>
        <v>29.824430750016102</v>
      </c>
      <c r="CF419" s="65">
        <f>IF(ISERROR(CE419/BW419),"NM",IF(OR(CE419/BW419&lt;0.5,CE419/BW419&gt;2),"NM",(CE419/BW419-1)*100))</f>
        <v>5.2453228601470503</v>
      </c>
      <c r="CG419" s="133">
        <f>CG314/CG416*400</f>
        <v>27.919385419186536</v>
      </c>
      <c r="CH419" s="65">
        <f>IF(ISERROR(CG419/BY419),"NM",IF(OR(CG419/BY419&lt;0.5,CG419/BY419&gt;2),"NM",(CG419/BY419-1)*100))</f>
        <v>3.4619396061091878</v>
      </c>
      <c r="CI419" s="133">
        <f>CI314/CI416*400</f>
        <v>27.865730973047864</v>
      </c>
      <c r="CJ419" s="65">
        <f>IF(ISERROR(CI419/CA419),"NM",IF(OR(CI419/CA419&lt;0.5,CI419/CA419&gt;2),"NM",(CI419/CA419-1)*100))</f>
        <v>3.313735165353604</v>
      </c>
      <c r="CK419" s="133">
        <f>CK314/CK416*400</f>
        <v>24.418331173975758</v>
      </c>
      <c r="CL419" s="65">
        <f>IF(ISERROR(CK419/CC419),"NM",IF(OR(CK419/CC419&lt;0.5,CK419/CC419&gt;2),"NM",(CK419/CC419-1)*100))</f>
        <v>-1.2600143321155111</v>
      </c>
      <c r="CM419" s="133">
        <f>CM314/CM416*400</f>
        <v>29.155995620507451</v>
      </c>
      <c r="CN419" s="65">
        <f>IF(ISERROR(CM419/CE419),"NM",IF(OR(CM419/CE419&lt;0.5,CM419/CE419&gt;2),"NM",(CM419/CE419-1)*100))</f>
        <v>-2.2412334877784379</v>
      </c>
      <c r="CO419" s="133">
        <f>CO314/CO416*400</f>
        <v>27.38689073108786</v>
      </c>
      <c r="CP419" s="65">
        <f>IF(ISERROR(CO419/CG419),"NM",IF(OR(CO419/CG419&lt;0.5,CO419/CG419&gt;2),"NM",(CO419/CG419-1)*100))</f>
        <v>-1.9072579145411273</v>
      </c>
      <c r="CQ419" s="133">
        <f>CQ314/CQ416*400</f>
        <v>27.80206455127615</v>
      </c>
      <c r="CR419" s="65">
        <f>IF(ISERROR(CQ419/CI419),"NM",IF(OR(CQ419/CI419&lt;0.5,CQ419/CI419&gt;2),"NM",(CQ419/CI419-1)*100))</f>
        <v>-0.22847569235953102</v>
      </c>
      <c r="CS419" s="133">
        <f>CS314/CS416*400</f>
        <v>23.423167800629017</v>
      </c>
      <c r="CT419" s="65">
        <f>IF(ISERROR(CS419/CK419),"NM",IF(OR(CS419/CK419&lt;0.5,CS419/CK419&gt;2),"NM",(CS419/CK419-1)*100))</f>
        <v>-4.0754766009863719</v>
      </c>
      <c r="CU419" s="133">
        <f>CU314/CU416*400</f>
        <v>27.146906786726699</v>
      </c>
      <c r="CV419" s="65">
        <f>IF(ISERROR(CU419/CM419),"NM",IF(OR(CU419/CM419&lt;0.5,CU419/CM419&gt;2),"NM",(CU419/CM419-1)*100))</f>
        <v>-6.8908256810397468</v>
      </c>
      <c r="CW419" s="133">
        <f>CW314/CW416*400</f>
        <v>24.258002329410818</v>
      </c>
      <c r="CX419" s="65">
        <f>IF(ISERROR(CW419/CO419),"NM",IF(OR(CW419/CO419&lt;0.5,CW419/CO419&gt;2),"NM",(CW419/CO419-1)*100))</f>
        <v>-11.424766806862552</v>
      </c>
      <c r="CY419" s="133">
        <f>CY314/CY416*400</f>
        <v>25.157994323557237</v>
      </c>
      <c r="CZ419" s="65">
        <f>IF(ISERROR(CY419/CQ419),"NM",IF(OR(CY419/CQ419&lt;0.5,CY419/CQ419&gt;2),"NM",(CY419/CQ419-1)*100))</f>
        <v>-9.5103377047498725</v>
      </c>
      <c r="DA419" s="133">
        <f>DA314/DA416*400</f>
        <v>20.550621015000186</v>
      </c>
      <c r="DB419" s="65">
        <f>IF(ISERROR(DA419/CS419),"NM",IF(OR(DA419/CS419&lt;0.5,DA419/CS419&gt;2),"NM",(DA419/CS419-1)*100))</f>
        <v>-12.263698958565673</v>
      </c>
      <c r="DC419" s="133">
        <f>DC314/DC416*400</f>
        <v>23.309608540925268</v>
      </c>
      <c r="DD419" s="65">
        <f>IF(ISERROR(DC419/CU419),"NM",IF(OR(DC419/CU419&lt;0.5,DC419/CU419&gt;2),"NM",(DC419/CU419-1)*100))</f>
        <v>-14.135305638864359</v>
      </c>
      <c r="DE419" s="133">
        <f>DE314/DE416*400</f>
        <v>21.98922382408621</v>
      </c>
      <c r="DF419" s="65">
        <f>IF(ISERROR(DE419/CW419),"NM",IF(OR(DE419/CW419&lt;0.5,DE419/CW419&gt;2),"NM",(DE419/CW419-1)*100))</f>
        <v>-9.3527013251783799</v>
      </c>
      <c r="DG419" s="133">
        <f>DG314/DG416*400</f>
        <v>19.220486843956664</v>
      </c>
      <c r="DH419" s="65">
        <f>IF(ISERROR(DG419/CY419),"NM",IF(OR(DG419/CY419&lt;0.5,DG419/CY419&gt;2),"NM",(DG419/CY419-1)*100))</f>
        <v>-23.600877729910518</v>
      </c>
      <c r="DI419" s="133">
        <f>DI314/DI416*400</f>
        <v>18.381646807753867</v>
      </c>
      <c r="DJ419" s="65">
        <f>IF(ISERROR(DI419/DA419),"NM",IF(OR(DI419/DA419&lt;0.5,DI419/DA419&gt;2),"NM",(DI419/DA419-1)*100))</f>
        <v>-10.554300065497557</v>
      </c>
      <c r="DK419" s="133">
        <f>DK314/DK416*400</f>
        <v>22.504298203899477</v>
      </c>
      <c r="DL419" s="65">
        <f>IF(ISERROR(DK419/DC419),"NM",IF(OR(DK419/DC419&lt;0.5,DK419/DC419&gt;2),"NM",(DK419/DC419-1)*100))</f>
        <v>-3.4548428199121739</v>
      </c>
      <c r="DM419" s="133">
        <f>DM314/DM416*400</f>
        <v>21.155674495580833</v>
      </c>
      <c r="DN419" s="65">
        <f>IF(ISERROR(DM419/DE419),"NM",IF(OR(DM419/DE419&lt;0.5,DM419/DE419&gt;2),"NM",(DM419/DE419-1)*100))</f>
        <v>-3.7907173767194879</v>
      </c>
      <c r="DO419" s="133">
        <f>DO314/DO416*400</f>
        <v>18.652565071080282</v>
      </c>
      <c r="DP419" s="65">
        <f>IF(ISERROR(DO419/DG419),"NM",IF(OR(DO419/DG419&lt;0.5,DO419/DG419&gt;2),"NM",(DO419/DG419-1)*100))</f>
        <v>-2.9547730891891999</v>
      </c>
      <c r="DQ419" s="133">
        <f>DQ314/DQ416*400</f>
        <v>16.330587901164442</v>
      </c>
      <c r="DR419" s="65">
        <f>IF(ISERROR(DQ419/DI419),"NM",IF(OR(DQ419/DI419&lt;0.5,DQ419/DI419&gt;2),"NM",(DQ419/DI419-1)*100))</f>
        <v>-11.158189078707759</v>
      </c>
      <c r="DS419" s="133">
        <f>DS314/DS416*400</f>
        <v>19.605691502981092</v>
      </c>
      <c r="DT419" s="65">
        <f>IF(ISERROR(DS419/DK419),"NM",IF(OR(DS419/DK419&lt;0.5,DS419/DK419&gt;2),"NM",(DS419/DK419-1)*100))</f>
        <v>-12.880235920514615</v>
      </c>
      <c r="DU419" s="131">
        <f>DU314/DU416*400</f>
        <v>18.783882783882781</v>
      </c>
      <c r="DV419" s="65">
        <f>IF(ISERROR(DU419/DM419),"NM",IF(OR(DU419/DM419&lt;0.5,DU419/DM419&gt;2),"NM",(DU419/DM419-1)*100))</f>
        <v>-11.211137287036109</v>
      </c>
      <c r="DW419" s="131">
        <f>DW314/DW416*400</f>
        <v>19.098449332852507</v>
      </c>
      <c r="DX419" s="65">
        <f>IF(ISERROR(DW419/DO419),"NM",IF(OR(DW419/DO419&lt;0.5,DW419/DO419&gt;2),"NM",(DW419/DO419-1)*100))</f>
        <v>2.3904715521595676</v>
      </c>
      <c r="DY419" s="131">
        <f>DY314/DY416*400</f>
        <v>18.072665440538572</v>
      </c>
      <c r="DZ419" s="65">
        <f>IF(ISERROR(DY419/DQ419),"NM",IF(OR(DY419/DQ419&lt;0.5,DY419/DQ419&gt;2),"NM",(DY419/DQ419-1)*100))</f>
        <v>10.667573941106623</v>
      </c>
      <c r="EA419" s="131">
        <f>EA314/EA416*400</f>
        <v>17.717463010083875</v>
      </c>
      <c r="EB419" s="65">
        <f>IF(ISERROR(EA419/DS419),"NM",IF(OR(EA419/DS419&lt;0.5,EA419/DS419&gt;2),"NM",(EA419/DS419-1)*100))</f>
        <v>-9.6310221580815263</v>
      </c>
      <c r="EC419" s="131">
        <f>EC314/EC416*400</f>
        <v>16.451389516153313</v>
      </c>
      <c r="ED419" s="65">
        <f>IF(ISERROR(EC419/DU419),"NM",IF(OR(EC419/DU419&lt;0.5,EC419/DU419&gt;2),"NM",(EC419/DU419-1)*100))</f>
        <v>-12.417524611742293</v>
      </c>
      <c r="EE419" s="131">
        <f>EE314/EE416*400</f>
        <v>17.408265268804097</v>
      </c>
      <c r="EF419" s="65">
        <f>IF(ISERROR(EE419/DW419),"NM",IF(OR(EE419/DW419&lt;0.5,EE419/DW419&gt;2),"NM",(EE419/DW419-1)*100))</f>
        <v>-8.8498497160238614</v>
      </c>
      <c r="EG419" s="131">
        <f>EG314/EG416*400</f>
        <v>13.643734074588835</v>
      </c>
      <c r="EH419" s="65">
        <f>IF(ISERROR(EG419/DY419),"NM",IF(OR(EG419/DY419&lt;0.5,EG419/DY419&gt;2),"NM",(EG419/DY419-1)*100))</f>
        <v>-24.506243312706133</v>
      </c>
      <c r="EI419" s="131">
        <f>EI314/EI416*400</f>
        <v>15.208098987626547</v>
      </c>
      <c r="EJ419" s="65">
        <f>IF(ISERROR(EI419/EA419),"NM",IF(OR(EI419/EA419&lt;0.5,EI419/EA419&gt;2),"NM",(EI419/EA419-1)*100))</f>
        <v>-14.163224277816333</v>
      </c>
      <c r="EK419" s="131">
        <f>EK314/EK416*400</f>
        <v>16.330633901144932</v>
      </c>
      <c r="EL419" s="65">
        <f>IF(ISERROR(EK419/EC419),"NM",IF(OR(EK419/EC419&lt;0.5,EK419/EC419&gt;2),"NM",(EK419/EC419-1)*100))</f>
        <v>-0.73401468544533888</v>
      </c>
      <c r="EM419" s="131">
        <f>EM314/EM416*400</f>
        <v>14.795447083287739</v>
      </c>
      <c r="EN419" s="65">
        <f>IF(ISERROR(EM419/EE419),"NM",IF(OR(EM419/EE419&lt;0.5,EM419/EE419&gt;2),"NM",(EM419/EE419-1)*100))</f>
        <v>-15.00906692982541</v>
      </c>
      <c r="EO419" s="131">
        <f>EO314/EO416*400</f>
        <v>13.046953562127737</v>
      </c>
      <c r="EP419" s="65">
        <f>IF(ISERROR(EO419/EG419),"NM",IF(OR(EO419/EG419&lt;0.5,EO419/EG419&gt;2),"NM",(EO419/EG419-1)*100))</f>
        <v>-4.3740262687513738</v>
      </c>
      <c r="EQ419" s="131">
        <f>EQ314/EQ416*400</f>
        <v>15.028869779756867</v>
      </c>
      <c r="ER419" s="65">
        <f>IF(ISERROR(EQ419/EI419),"NM",IF(OR(EQ419/EI419&lt;0.5,EQ419/EI419&gt;2),"NM",(EQ419/EI419-1)*100))</f>
        <v>-1.178511581332442</v>
      </c>
      <c r="ES419" s="131">
        <f>ES314/ES416*400</f>
        <v>14.851153174734202</v>
      </c>
      <c r="ET419" s="65">
        <f>IF(ISERROR(ES419/EK419),"NM",IF(OR(ES419/EK419&lt;0.5,ES419/EK419&gt;2),"NM",(ES419/EK419-1)*100))</f>
        <v>-9.0595425466429962</v>
      </c>
      <c r="EU419" s="131">
        <f>EU314/EU416*400</f>
        <v>14.741779169780672</v>
      </c>
      <c r="EV419" s="65">
        <f>IF(ISERROR(EU419/EM419),"NM",IF(OR(EU419/EM419&lt;0.5,EU419/EM419&gt;2),"NM",(EU419/EM419-1)*100))</f>
        <v>-0.36273262446855359</v>
      </c>
      <c r="EW419" s="131">
        <f>EW314/EW416*400</f>
        <v>14.060397906259306</v>
      </c>
      <c r="EX419" s="65">
        <f>IF(ISERROR(EW419/EO419),"NM",IF(OR(EW419/EO419&lt;0.5,EW419/EO419&gt;2),"NM",(EW419/EO419-1)*100))</f>
        <v>7.7676703554258264</v>
      </c>
      <c r="EY419" s="65"/>
      <c r="EZ419" s="317"/>
      <c r="FA419" s="59"/>
      <c r="FB419" s="131">
        <f>FB314/FB416*100</f>
        <v>18.763902858280584</v>
      </c>
      <c r="FC419" s="63"/>
      <c r="FD419" s="131">
        <f>FD314/FD416*100</f>
        <v>20.690670571936689</v>
      </c>
      <c r="FE419" s="65">
        <f>IF(ISERROR(FD419/FB419),"NM",IF(OR(FD419/FB419&lt;0.5,FD419/FB419&gt;2),"NM",(FD419/FB419-1)*100))</f>
        <v>10.268480540581226</v>
      </c>
      <c r="FF419" s="131">
        <f>FF314/FF416*100</f>
        <v>21.710700132100399</v>
      </c>
      <c r="FG419" s="65">
        <f>IF(ISERROR(FF419/FD419),"NM",IF(OR(FF419/FD419&lt;0.5,FF419/FD419&gt;2),"NM",(FF419/FD419-1)*100))</f>
        <v>4.9299009262039339</v>
      </c>
      <c r="FH419" s="131">
        <f>FH314/FH416*100</f>
        <v>21.276784394857398</v>
      </c>
      <c r="FI419" s="65">
        <f>IF(ISERROR(FH419/FF419),"NM",IF(OR(FH419/FF419&lt;0.5,FH419/FF419&gt;2),"NM",(FH419/FF419-1)*100))</f>
        <v>-1.9986261824943896</v>
      </c>
      <c r="FJ419" s="131">
        <f>FJ314/FJ416*100</f>
        <v>21.926910299003321</v>
      </c>
      <c r="FK419" s="65">
        <f>IF(ISERROR(FJ419/FH419),"NM",IF(OR(FJ419/FH419&lt;0.5,FJ419/FH419&gt;2),"NM",(FJ419/FH419-1)*100))</f>
        <v>3.0555646571436723</v>
      </c>
      <c r="FL419" s="131">
        <f>FL314/FL416*100</f>
        <v>23.846894559460758</v>
      </c>
      <c r="FM419" s="65">
        <f>IF(ISERROR(FL419/FJ419),"NM",IF(OR(FL419/FJ419&lt;0.5,FL419/FJ419&gt;2),"NM",(FL419/FJ419-1)*100))</f>
        <v>8.7562918545104331</v>
      </c>
      <c r="FN419" s="131">
        <f>FN314/FN416*100</f>
        <v>24.718532574320051</v>
      </c>
      <c r="FO419" s="65">
        <f>IF(ISERROR(FN419/FL419),"NM",IF(OR(FN419/FL419&lt;0.5,FN419/FL419&gt;2),"NM",(FN419/FL419-1)*100))</f>
        <v>3.6551426546794996</v>
      </c>
      <c r="FP419" s="131">
        <f>FP314/FP416*100</f>
        <v>23.141680100304495</v>
      </c>
      <c r="FQ419" s="65">
        <f>IF(ISERROR(FP419/FN419),"NM",IF(OR(FP419/FN419&lt;0.5,FP419/FN419&gt;2),"NM",(FP419/FN419-1)*100))</f>
        <v>-6.3792317334150361</v>
      </c>
      <c r="FR419" s="143">
        <f>FR314/FR416*100</f>
        <v>22.192078133478024</v>
      </c>
      <c r="FS419" s="65">
        <f>IF(ISERROR(FR419/FP419),"NM",IF(OR(FR419/FP419&lt;0.5,FR419/FP419&gt;2),"NM",(FR419/FP419-1)*100))</f>
        <v>-4.1034270749165547</v>
      </c>
      <c r="FT419" s="143">
        <f>FT314/FT416*100</f>
        <v>21.779638131244937</v>
      </c>
      <c r="FU419" s="65">
        <f>IF(ISERROR(FT419/FR419),"NM",IF(OR(FT419/FR419&lt;0.5,FT419/FR419&gt;2),"NM",(FT419/FR419-1)*100))</f>
        <v>-1.8585010369574051</v>
      </c>
      <c r="FV419" s="143">
        <f>FV314/FV416*100</f>
        <v>24.254644600849659</v>
      </c>
      <c r="FW419" s="65">
        <f>IF(ISERROR(FV419/FT419),"NM",IF(OR(FV419/FT419&lt;0.5,FV419/FT419&gt;2),"NM",(FV419/FT419-1)*100))</f>
        <v>11.363854875320879</v>
      </c>
      <c r="FX419" s="143">
        <f>FX314/FX416*100</f>
        <v>26.935588809368898</v>
      </c>
      <c r="FY419" s="65">
        <f>IF(ISERROR(FX419/FV419),"NM",IF(OR(FX419/FV419&lt;0.5,FX419/FV419&gt;2),"NM",(FX419/FV419-1)*100))</f>
        <v>11.053322992930292</v>
      </c>
      <c r="FZ419" s="143">
        <f>FZ314/FZ416*100</f>
        <v>26.634503987267017</v>
      </c>
      <c r="GA419" s="65">
        <f>IF(ISERROR(FZ419/FX419),"NM",IF(OR(FZ419/FX419&lt;0.5,FZ419/FX419&gt;2),"NM",(FZ419/FX419-1)*100))</f>
        <v>-1.1177955835038444</v>
      </c>
      <c r="GB419" s="143">
        <f>GB314/GB416*100</f>
        <v>26.424110905486998</v>
      </c>
      <c r="GC419" s="65">
        <f>IF(ISERROR(GB419/FZ419),"NM",IF(OR(GB419/FZ419&lt;0.5,GB419/FZ419&gt;2),"NM",(GB419/FZ419-1)*100))</f>
        <v>-0.78992678775096081</v>
      </c>
      <c r="GD419" s="143">
        <f>GD314/GD416*100</f>
        <v>24.572539373983417</v>
      </c>
      <c r="GE419" s="65">
        <f>IF(ISERROR(GD419/GB419),"NM",IF(OR(GD419/GB419&lt;0.5,GD419/GB419&gt;2),"NM",(GD419/GB419-1)*100))</f>
        <v>-7.0071289744666476</v>
      </c>
      <c r="GF419" s="143">
        <f>GF314/GF416*100</f>
        <v>21.255323088316981</v>
      </c>
      <c r="GG419" s="65">
        <f>IF(ISERROR(GF419/GD419),"NM",IF(OR(GF419/GD419&lt;0.5,GF419/GD419&gt;2),"NM",(GF419/GD419-1)*100))</f>
        <v>-13.499688555504342</v>
      </c>
      <c r="GH419" s="143">
        <f>GH314/GH416*100</f>
        <v>20.32830133372417</v>
      </c>
      <c r="GI419" s="65">
        <f>IF(ISERROR(GH419/GF419),"NM",IF(OR(GH419/GF419&lt;0.5,GH419/GF419&gt;2),"NM",(GH419/GF419-1)*100))</f>
        <v>-4.3613628018778545</v>
      </c>
      <c r="GJ419" s="143">
        <f>GJ314/GJ416*100</f>
        <v>18.447694038245217</v>
      </c>
      <c r="GK419" s="65">
        <f>IF(ISERROR(GJ419/GH419),"NM",IF(OR(GJ419/GH419&lt;0.5,GJ419/GH419&gt;2),"NM",(GJ419/GH419-1)*100))</f>
        <v>-9.2511777772551476</v>
      </c>
      <c r="GL419" s="143">
        <f>GL314/GL416*100</f>
        <v>16.509202453987733</v>
      </c>
      <c r="GM419" s="65">
        <f>IF(ISERROR(GL419/GJ419),"NM",IF(OR(GL419/GJ419&lt;0.5,GL419/GJ419&gt;2),"NM",(GL419/GJ419-1)*100))</f>
        <v>-10.508042795151852</v>
      </c>
      <c r="GN419" s="143">
        <f>GN314/GN416*100</f>
        <v>14.22100604886224</v>
      </c>
      <c r="GO419" s="65">
        <f>IF(ISERROR(GN419/GL419),"NM",IF(OR(GN419/GL419&lt;0.5,GN419/GL419&gt;2),"NM",(GN419/GL419-1)*100))</f>
        <v>-13.860126868653111</v>
      </c>
      <c r="GP419" s="143">
        <f>GP314/GP416*100</f>
        <v>14.624354409850188</v>
      </c>
      <c r="GQ419" s="65">
        <f>IF(ISERROR(GP419/GN419),"NM",IF(OR(GP419/GN419&lt;0.5,GP419/GN419&gt;2),"NM",(GP419/GN419-1)*100))</f>
        <v>2.8362857001964281</v>
      </c>
      <c r="GR419" s="131">
        <f>GR314/GR416*100</f>
        <v>13.943924091363149</v>
      </c>
      <c r="GS419" s="65">
        <f>IF(ISERROR(GR419/GP419),"NM",IF(OR(GR419/GP419&lt;0.5,GR419/GP419&gt;2),"NM",(GR419/GP419-1)*100))</f>
        <v>-4.652720382848063</v>
      </c>
      <c r="GT419" s="131">
        <f>GT314/GT416*100</f>
        <v>13.822908631703026</v>
      </c>
      <c r="GU419" s="65">
        <f>IF(ISERROR(GT419/GR419),"NM",IF(OR(GT419/GR419&lt;0.5,GT419/GR419&gt;2),"NM",(GT419/GR419-1)*100))</f>
        <v>-0.86787233541438802</v>
      </c>
      <c r="GV419" s="131">
        <f>GV314/GV416*100</f>
        <v>13.52101644962457</v>
      </c>
      <c r="GW419" s="65">
        <f>IF(ISERROR(GV419/GT419),"NM",IF(OR(GV419/GT419&lt;0.5,GV419/GT419&gt;2),"NM",(GV419/GT419-1)*100))</f>
        <v>-2.1839989695516149</v>
      </c>
      <c r="GX419" s="131">
        <f>GX314/GX416*100</f>
        <v>13.260636176927951</v>
      </c>
      <c r="GY419" s="65">
        <f>IF(ISERROR(GX419/GV419),"NM",IF(OR(GX419/GV419&lt;0.5,GX419/GV419&gt;2),"NM",(GX419/GV419-1)*100))</f>
        <v>-1.925744811173935</v>
      </c>
      <c r="GZ419" s="67">
        <f t="shared" si="1684"/>
        <v>-1.3886719464385799</v>
      </c>
      <c r="HA419" s="280"/>
      <c r="HB419" s="57"/>
      <c r="HC419"/>
      <c r="HD419"/>
      <c r="HE419"/>
      <c r="HF419"/>
      <c r="HG419"/>
      <c r="HH419"/>
    </row>
    <row r="420" spans="1:216" s="2" customFormat="1" ht="13.5" customHeight="1" x14ac:dyDescent="0.2">
      <c r="A420" s="4"/>
      <c r="B420" s="54" t="s">
        <v>26</v>
      </c>
      <c r="C420" s="131">
        <f>C315/C416*400</f>
        <v>22.331460674157302</v>
      </c>
      <c r="D420" s="63"/>
      <c r="E420" s="131">
        <f>E315/E416*400</f>
        <v>21.957040572792362</v>
      </c>
      <c r="F420" s="63"/>
      <c r="G420" s="131">
        <f>G315/G416*400</f>
        <v>22.125714285714277</v>
      </c>
      <c r="H420" s="63"/>
      <c r="I420" s="131">
        <f>I315/I416*400</f>
        <v>21.202082347373402</v>
      </c>
      <c r="J420" s="63"/>
      <c r="K420" s="131">
        <f>K315/K416*400</f>
        <v>21.926292969959739</v>
      </c>
      <c r="L420" s="63"/>
      <c r="M420" s="131">
        <f>M315/M416*400</f>
        <v>21.474067333939946</v>
      </c>
      <c r="N420" s="63"/>
      <c r="O420" s="131">
        <f>O315/O416*400</f>
        <v>21.628932666862685</v>
      </c>
      <c r="P420" s="63"/>
      <c r="Q420" s="131">
        <f>Q315/Q416*400</f>
        <v>20.820820820820821</v>
      </c>
      <c r="R420" s="63"/>
      <c r="S420" s="131">
        <f>S315/S416*400</f>
        <v>21.530698065601342</v>
      </c>
      <c r="T420" s="63"/>
      <c r="U420" s="131">
        <f>U315/U416*400</f>
        <v>22.025350960883191</v>
      </c>
      <c r="V420" s="63"/>
      <c r="W420" s="131">
        <f>W315/W416*400</f>
        <v>21.980897553316758</v>
      </c>
      <c r="X420" s="63"/>
      <c r="Y420" s="131">
        <f>Y315/Y416*400</f>
        <v>22.4622030237581</v>
      </c>
      <c r="Z420" s="63"/>
      <c r="AA420" s="131">
        <f>AA315/AA416*400</f>
        <v>23.999999999999989</v>
      </c>
      <c r="AB420" s="63"/>
      <c r="AC420" s="131">
        <f>AC315/AC416*400</f>
        <v>22.738038844149688</v>
      </c>
      <c r="AD420" s="63"/>
      <c r="AE420" s="131">
        <f>AE315/AE416*400</f>
        <v>21.892103205629397</v>
      </c>
      <c r="AF420" s="63"/>
      <c r="AG420" s="131">
        <f>AG315/AG416*400</f>
        <v>23.33815833426122</v>
      </c>
      <c r="AH420" s="63"/>
      <c r="AI420" s="131">
        <f>AI315/AI416*400</f>
        <v>27.270626299976886</v>
      </c>
      <c r="AJ420" s="63"/>
      <c r="AK420" s="131">
        <f>AK315/AK416*400</f>
        <v>25.772168714712716</v>
      </c>
      <c r="AL420" s="63"/>
      <c r="AM420" s="131">
        <f>AM315/AM416*400</f>
        <v>24.373956594323872</v>
      </c>
      <c r="AN420" s="63"/>
      <c r="AO420" s="131">
        <f>AO315/AO416*400</f>
        <v>23.479214435250732</v>
      </c>
      <c r="AP420" s="63"/>
      <c r="AQ420" s="131">
        <f>AQ315/AQ416*400</f>
        <v>25.565200801297337</v>
      </c>
      <c r="AR420" s="63"/>
      <c r="AS420" s="131">
        <f>AS315/AS416*400</f>
        <v>25.368731563421832</v>
      </c>
      <c r="AT420" s="63"/>
      <c r="AU420" s="131">
        <f>AU315/AU416*400</f>
        <v>23.469297859219452</v>
      </c>
      <c r="AV420" s="63"/>
      <c r="AW420" s="131">
        <f>AW315/AW416*400</f>
        <v>21.975000000000001</v>
      </c>
      <c r="AX420" s="63"/>
      <c r="AY420" s="131">
        <f>AY315/AY416*400</f>
        <v>23.667290632375686</v>
      </c>
      <c r="AZ420" s="63"/>
      <c r="BA420" s="131">
        <f>BA315/BA416*400</f>
        <v>23.379449712420332</v>
      </c>
      <c r="BB420" s="63"/>
      <c r="BC420" s="131">
        <f>BC315/BC416*400</f>
        <v>21.767483696874297</v>
      </c>
      <c r="BD420" s="63"/>
      <c r="BE420" s="131">
        <f>BE315/BE416*400</f>
        <v>20.951403650223554</v>
      </c>
      <c r="BF420" s="63"/>
      <c r="BG420" s="131">
        <f>BG315/BG416*400</f>
        <v>23.242201441930192</v>
      </c>
      <c r="BH420" s="63"/>
      <c r="BI420" s="131">
        <f>BI315/BI416*400</f>
        <v>22.565666366345553</v>
      </c>
      <c r="BJ420" s="63"/>
      <c r="BK420" s="131">
        <f>BK315/BK416*400</f>
        <v>22.229626174451923</v>
      </c>
      <c r="BL420" s="63"/>
      <c r="BM420" s="131">
        <f>BM315/BM416*400</f>
        <v>20.111417045527311</v>
      </c>
      <c r="BN420" s="63"/>
      <c r="BO420" s="131">
        <f>BO315/BO416*400</f>
        <v>23.929203539823007</v>
      </c>
      <c r="BP420" s="63"/>
      <c r="BQ420" s="131">
        <f>BQ315/BQ416*400</f>
        <v>24.226829877591808</v>
      </c>
      <c r="BR420" s="63"/>
      <c r="BS420" s="131">
        <f>BS315/BS416*400</f>
        <v>25.223104227170058</v>
      </c>
      <c r="BT420" s="63"/>
      <c r="BU420" s="131">
        <f>BU315/BU416*400</f>
        <v>24.054621848739497</v>
      </c>
      <c r="BV420" s="63"/>
      <c r="BW420" s="131">
        <f>BW315/BW416*400</f>
        <v>28.338010601808545</v>
      </c>
      <c r="BX420" s="63"/>
      <c r="BY420" s="131">
        <f>BY315/BY416*400</f>
        <v>26.985174959486223</v>
      </c>
      <c r="BZ420" s="63"/>
      <c r="CA420" s="131">
        <f>CA315/CA416*400</f>
        <v>26.971951917572984</v>
      </c>
      <c r="CB420" s="63"/>
      <c r="CC420" s="131">
        <f>CC315/CC416*400</f>
        <v>24.729931859730765</v>
      </c>
      <c r="CD420" s="63"/>
      <c r="CE420" s="131">
        <f>CE315/CE416*400</f>
        <v>29.824430750016102</v>
      </c>
      <c r="CF420" s="63"/>
      <c r="CG420" s="131">
        <f>CG315/CG416*400</f>
        <v>27.919385419186536</v>
      </c>
      <c r="CH420" s="63"/>
      <c r="CI420" s="131">
        <f>CI315/CI416*400</f>
        <v>27.865730973047864</v>
      </c>
      <c r="CJ420" s="63"/>
      <c r="CK420" s="131">
        <f>CK315/CK416*400</f>
        <v>26.775751639732594</v>
      </c>
      <c r="CL420" s="63"/>
      <c r="CM420" s="131">
        <f>CM315/CM416*400</f>
        <v>29.651068691388588</v>
      </c>
      <c r="CN420" s="63"/>
      <c r="CO420" s="131">
        <f>CO315/CO416*400</f>
        <v>27.381991272292911</v>
      </c>
      <c r="CP420" s="63"/>
      <c r="CQ420" s="131">
        <f>CQ315/CQ416*400</f>
        <v>27.797367972876895</v>
      </c>
      <c r="CR420" s="63"/>
      <c r="CS420" s="131">
        <f>CS315/CS416*400</f>
        <v>26.175088837602257</v>
      </c>
      <c r="CT420" s="63"/>
      <c r="CU420" s="131">
        <f>CU315/CU416*400</f>
        <v>26.388194097048522</v>
      </c>
      <c r="CV420" s="63"/>
      <c r="CW420" s="131">
        <f>CW315/CW416*400</f>
        <v>24.258002329410818</v>
      </c>
      <c r="CX420" s="63"/>
      <c r="CY420" s="131">
        <f>CY315/CY416*400</f>
        <v>25.157994323557237</v>
      </c>
      <c r="CZ420" s="63"/>
      <c r="DA420" s="131">
        <f>DA315/DA416*400</f>
        <v>20.550621015000186</v>
      </c>
      <c r="DB420" s="63"/>
      <c r="DC420" s="131">
        <f>DC315/DC416*400</f>
        <v>23.309608540925268</v>
      </c>
      <c r="DD420" s="63"/>
      <c r="DE420" s="131">
        <f>DE315/DE416*400</f>
        <v>21.98922382408621</v>
      </c>
      <c r="DF420" s="63"/>
      <c r="DG420" s="131">
        <f>DG315/DG416*400</f>
        <v>19.220486843956664</v>
      </c>
      <c r="DH420" s="63"/>
      <c r="DI420" s="131">
        <f>DI315/DI416*400</f>
        <v>18.381646807753867</v>
      </c>
      <c r="DJ420" s="63"/>
      <c r="DK420" s="131">
        <f>DK315/DK416*400</f>
        <v>22.504298203899477</v>
      </c>
      <c r="DL420" s="63"/>
      <c r="DM420" s="131">
        <f>DM315/DM416*400</f>
        <v>21.155674495580833</v>
      </c>
      <c r="DN420" s="65">
        <f t="shared" ref="DN420:DZ423" si="1709">IF(ISERROR(DM420/DE420),"NM",IF(OR(DM420/DE420&lt;0.5,DM420/DE420&gt;2),"NM",(DM420/DE420-1)*100))</f>
        <v>-3.7907173767194879</v>
      </c>
      <c r="DO420" s="131">
        <f>DO315/DO416*400</f>
        <v>18.652565071080282</v>
      </c>
      <c r="DP420" s="65">
        <f t="shared" si="1709"/>
        <v>-2.9547730891891999</v>
      </c>
      <c r="DQ420" s="131">
        <f>DQ315/DQ416*400</f>
        <v>16.330587901164442</v>
      </c>
      <c r="DR420" s="65">
        <f t="shared" si="1709"/>
        <v>-11.158189078707759</v>
      </c>
      <c r="DS420" s="131">
        <f>DS315/DS416*400</f>
        <v>19.605691502981092</v>
      </c>
      <c r="DT420" s="65">
        <f t="shared" si="1709"/>
        <v>-12.880235920514615</v>
      </c>
      <c r="DU420" s="131">
        <f>DU315/DU416*400</f>
        <v>18.783882783882781</v>
      </c>
      <c r="DV420" s="65">
        <f t="shared" si="1709"/>
        <v>-11.211137287036109</v>
      </c>
      <c r="DW420" s="131">
        <f>DW315/DW416*400</f>
        <v>18.292102416155785</v>
      </c>
      <c r="DX420" s="65">
        <f t="shared" si="1709"/>
        <v>-1.932509837391605</v>
      </c>
      <c r="DY420" s="131">
        <f>DY315/DY416*400</f>
        <v>18.072665440538572</v>
      </c>
      <c r="DZ420" s="65">
        <f t="shared" si="1709"/>
        <v>10.667573941106623</v>
      </c>
      <c r="EA420" s="131">
        <f>EA315/EA416*400</f>
        <v>17.717463010083875</v>
      </c>
      <c r="EB420" s="65">
        <f t="shared" ref="EB420:EB423" si="1710">IF(ISERROR(EA420/DS420),"NM",IF(OR(EA420/DS420&lt;0.5,EA420/DS420&gt;2),"NM",(EA420/DS420-1)*100))</f>
        <v>-9.6310221580815263</v>
      </c>
      <c r="EC420" s="131">
        <f>EC315/EC416*400</f>
        <v>16.451389516153313</v>
      </c>
      <c r="ED420" s="65">
        <f t="shared" ref="ED420:ED423" si="1711">IF(ISERROR(EC420/DU420),"NM",IF(OR(EC420/DU420&lt;0.5,EC420/DU420&gt;2),"NM",(EC420/DU420-1)*100))</f>
        <v>-12.417524611742293</v>
      </c>
      <c r="EE420" s="131">
        <f>EE315/EE416*400</f>
        <v>17.408265268804097</v>
      </c>
      <c r="EF420" s="65">
        <f t="shared" ref="EF420:EF423" si="1712">IF(ISERROR(EE420/DW420),"NM",IF(OR(EE420/DW420&lt;0.5,EE420/DW420&gt;2),"NM",(EE420/DW420-1)*100))</f>
        <v>-4.8317964072356894</v>
      </c>
      <c r="EG420" s="131">
        <f>EG315/EG416*400</f>
        <v>14.426685198054203</v>
      </c>
      <c r="EH420" s="65">
        <f>IF(ISERROR(EG420/DY420),"NM",IF(OR(EG420/DY420&lt;0.5,EG420/DY420&gt;2),"NM",(EG420/DY420-1)*100))</f>
        <v>-20.174003964606769</v>
      </c>
      <c r="EI420" s="131">
        <f>EI315/EI416*400</f>
        <v>15.208098987626547</v>
      </c>
      <c r="EJ420" s="65">
        <f>IF(ISERROR(EI420/EA420),"NM",IF(OR(EI420/EA420&lt;0.5,EI420/EA420&gt;2),"NM",(EI420/EA420-1)*100))</f>
        <v>-14.163224277816333</v>
      </c>
      <c r="EK420" s="131">
        <f>EK315/EK416*400</f>
        <v>15.86149120357442</v>
      </c>
      <c r="EL420" s="65">
        <f>IF(ISERROR(EK420/EC420),"NM",IF(OR(EK420/EC420&lt;0.5,EK420/EC420&gt;2),"NM",(EK420/EC420-1)*100))</f>
        <v>-3.5857050980385718</v>
      </c>
      <c r="EM420" s="131">
        <f>EM315/EM416*400</f>
        <v>14.482434059319257</v>
      </c>
      <c r="EN420" s="65">
        <f>IF(ISERROR(EM420/EE420),"NM",IF(OR(EM420/EE420&lt;0.5,EM420/EE420&gt;2),"NM",(EM420/EE420-1)*100))</f>
        <v>-16.807138243280217</v>
      </c>
      <c r="EO420" s="131">
        <f>EO315/EO416*400</f>
        <v>13.046953562127737</v>
      </c>
      <c r="EP420" s="65">
        <f>IF(ISERROR(EO420/EG420),"NM",IF(OR(EO420/EG420&lt;0.5,EO420/EG420&gt;2),"NM",(EO420/EG420-1)*100))</f>
        <v>-9.5637467442109099</v>
      </c>
      <c r="EQ420" s="131">
        <f>EQ315/EQ416*400</f>
        <v>15.028869779756867</v>
      </c>
      <c r="ER420" s="65">
        <f>IF(ISERROR(EQ420/EI420),"NM",IF(OR(EQ420/EI420&lt;0.5,EQ420/EI420&gt;2),"NM",(EQ420/EI420-1)*100))</f>
        <v>-1.178511581332442</v>
      </c>
      <c r="ES420" s="131">
        <f>ES315/ES416*400</f>
        <v>14.851153174734202</v>
      </c>
      <c r="ET420" s="65">
        <f>IF(ISERROR(ES420/EK420),"NM",IF(OR(ES420/EK420&lt;0.5,ES420/EK420&gt;2),"NM",(ES420/EK420-1)*100))</f>
        <v>-6.369754368445113</v>
      </c>
      <c r="EU420" s="131">
        <f>EU315/EU416*400</f>
        <v>14.741779169780672</v>
      </c>
      <c r="EV420" s="65">
        <f>IF(ISERROR(EU420/EM420),"NM",IF(OR(EU420/EM420&lt;0.5,EU420/EM420&gt;2),"NM",(EU420/EM420-1)*100))</f>
        <v>1.790756370090496</v>
      </c>
      <c r="EW420" s="131">
        <f>EW315/EW416*400</f>
        <v>14.060397906259306</v>
      </c>
      <c r="EX420" s="65">
        <f>IF(ISERROR(EW420/EO420),"NM",IF(OR(EW420/EO420&lt;0.5,EW420/EO420&gt;2),"NM",(EW420/EO420-1)*100))</f>
        <v>7.7676703554258264</v>
      </c>
      <c r="EY420" s="65"/>
      <c r="EZ420" s="317"/>
      <c r="FA420" s="59"/>
      <c r="FB420" s="131">
        <f>FB315/FB416*100</f>
        <v>18.763902858280584</v>
      </c>
      <c r="FC420" s="63"/>
      <c r="FD420" s="131">
        <f>FD315/FD416*100</f>
        <v>20.690670571936689</v>
      </c>
      <c r="FE420" s="65"/>
      <c r="FF420" s="131">
        <f>FF315/FF416*100</f>
        <v>21.710700132100396</v>
      </c>
      <c r="FG420" s="65"/>
      <c r="FH420" s="131">
        <f>FH315/FH416*100</f>
        <v>21.276784394857394</v>
      </c>
      <c r="FI420" s="63"/>
      <c r="FJ420" s="131">
        <f>FJ315/FJ416*100</f>
        <v>21.926910299003318</v>
      </c>
      <c r="FK420" s="65"/>
      <c r="FL420" s="131">
        <f>FL315/FL416*100</f>
        <v>23.846894559460758</v>
      </c>
      <c r="FM420" s="65"/>
      <c r="FN420" s="131">
        <f>FN315/FN416*100</f>
        <v>24.718532574320051</v>
      </c>
      <c r="FO420" s="63"/>
      <c r="FP420" s="131">
        <f>FP315/FP416*100</f>
        <v>23.951818018986209</v>
      </c>
      <c r="FQ420" s="65"/>
      <c r="FR420" s="131">
        <f>FR315/FR416*100</f>
        <v>22.630803813657856</v>
      </c>
      <c r="FS420" s="65"/>
      <c r="FT420" s="131">
        <f>FT315/FT416*100</f>
        <v>21.922765325411827</v>
      </c>
      <c r="FU420" s="63"/>
      <c r="FV420" s="131">
        <f>FV315/FV416*100</f>
        <v>24.153699828799695</v>
      </c>
      <c r="FW420" s="65"/>
      <c r="FX420" s="131">
        <f>FX315/FX416*100</f>
        <v>26.935588809368898</v>
      </c>
      <c r="FY420" s="65"/>
      <c r="FZ420" s="131">
        <f>FZ315/FZ416*100</f>
        <v>27.253456529119269</v>
      </c>
      <c r="GA420" s="63"/>
      <c r="GB420" s="131">
        <f>GB315/GB416*100</f>
        <v>27.256531201849821</v>
      </c>
      <c r="GC420" s="65"/>
      <c r="GD420" s="131">
        <f>GD315/GD416*100</f>
        <v>24.392033958820964</v>
      </c>
      <c r="GE420" s="65"/>
      <c r="GF420" s="131">
        <f>GF315/GF416*100</f>
        <v>21.255323088316981</v>
      </c>
      <c r="GG420" s="63"/>
      <c r="GH420" s="131">
        <f>GH315/GH416*100</f>
        <v>20.32830133372417</v>
      </c>
      <c r="GI420" s="65">
        <f t="shared" ref="GI420:GW423" si="1713">IF(ISERROR(GH420/GF420),"NM",IF(OR(GH420/GF420&lt;0.5,GH420/GF420&gt;2),"NM",(GH420/GF420-1)*100))</f>
        <v>-4.3613628018778545</v>
      </c>
      <c r="GJ420" s="131">
        <f>GJ315/GJ416*100</f>
        <v>18.251195163104615</v>
      </c>
      <c r="GK420" s="65">
        <f t="shared" si="1713"/>
        <v>-10.217804904208528</v>
      </c>
      <c r="GL420" s="131">
        <f>GL315/GL416*100</f>
        <v>16.716564417177914</v>
      </c>
      <c r="GM420" s="65">
        <f t="shared" si="1713"/>
        <v>-8.4083849425324644</v>
      </c>
      <c r="GN420" s="131">
        <f>GN315/GN416*100</f>
        <v>14.036136060122026</v>
      </c>
      <c r="GO420" s="65">
        <f>IF(ISERROR(GN420/GL420),"NM",IF(OR(GN420/GL420&lt;0.5,GN420/GL420&gt;2),"NM",(GN420/GL420-1)*100))</f>
        <v>-16.034564819440323</v>
      </c>
      <c r="GP420" s="131">
        <f>GP315/GP416*100</f>
        <v>14.624354409850188</v>
      </c>
      <c r="GQ420" s="65">
        <f>IF(ISERROR(GP420/GN420),"NM",IF(OR(GP420/GN420&lt;0.5,GP420/GN420&gt;2),"NM",(GP420/GN420-1)*100))</f>
        <v>4.1907427172877432</v>
      </c>
      <c r="GR420" s="131">
        <f>GR315/GR416*100</f>
        <v>13.943924091363153</v>
      </c>
      <c r="GS420" s="65">
        <f t="shared" si="1713"/>
        <v>-4.6527203828480417</v>
      </c>
      <c r="GT420" s="131">
        <f>GT315/GT416*100</f>
        <v>13.822908631703026</v>
      </c>
      <c r="GU420" s="65">
        <f t="shared" si="1713"/>
        <v>-0.86787233541441022</v>
      </c>
      <c r="GV420" s="131">
        <f>GV315/GV416*100</f>
        <v>13.52101644962457</v>
      </c>
      <c r="GW420" s="65">
        <f t="shared" si="1713"/>
        <v>-2.1839989695516149</v>
      </c>
      <c r="GX420" s="131">
        <f>GX315/GX416*100</f>
        <v>13.260636176927953</v>
      </c>
      <c r="GY420" s="65">
        <f>IF(ISERROR(GX420/GV420),"NM",IF(OR(GX420/GV420&lt;0.5,GX420/GV420&gt;2),"NM",(GX420/GV420-1)*100))</f>
        <v>-1.9257448111739128</v>
      </c>
      <c r="GZ420" s="67">
        <f t="shared" si="1684"/>
        <v>-1.13026774318854</v>
      </c>
      <c r="HA420" s="280"/>
      <c r="HB420" s="57"/>
      <c r="HC420"/>
      <c r="HD420"/>
      <c r="HE420"/>
      <c r="HF420"/>
      <c r="HG420"/>
      <c r="HH420"/>
    </row>
    <row r="421" spans="1:216" s="2" customFormat="1" ht="13.5" customHeight="1" x14ac:dyDescent="0.2">
      <c r="A421" s="4"/>
      <c r="B421" s="54" t="s">
        <v>643</v>
      </c>
      <c r="C421" s="131"/>
      <c r="D421" s="63"/>
      <c r="E421" s="131"/>
      <c r="F421" s="63"/>
      <c r="G421" s="131"/>
      <c r="H421" s="63"/>
      <c r="I421" s="131"/>
      <c r="J421" s="63"/>
      <c r="K421" s="131"/>
      <c r="L421" s="63"/>
      <c r="M421" s="131"/>
      <c r="N421" s="63"/>
      <c r="O421" s="131"/>
      <c r="P421" s="63"/>
      <c r="Q421" s="131"/>
      <c r="R421" s="63"/>
      <c r="S421" s="131"/>
      <c r="T421" s="63"/>
      <c r="U421" s="131"/>
      <c r="V421" s="63"/>
      <c r="W421" s="131"/>
      <c r="X421" s="63"/>
      <c r="Y421" s="131"/>
      <c r="Z421" s="63"/>
      <c r="AA421" s="131"/>
      <c r="AB421" s="63"/>
      <c r="AC421" s="131"/>
      <c r="AD421" s="63"/>
      <c r="AE421" s="131"/>
      <c r="AF421" s="63"/>
      <c r="AG421" s="131"/>
      <c r="AH421" s="63"/>
      <c r="AI421" s="131"/>
      <c r="AJ421" s="63"/>
      <c r="AK421" s="131"/>
      <c r="AL421" s="63"/>
      <c r="AM421" s="131"/>
      <c r="AN421" s="63"/>
      <c r="AO421" s="131"/>
      <c r="AP421" s="63"/>
      <c r="AQ421" s="131"/>
      <c r="AR421" s="63"/>
      <c r="AS421" s="131"/>
      <c r="AT421" s="63"/>
      <c r="AU421" s="131"/>
      <c r="AV421" s="63"/>
      <c r="AW421" s="131"/>
      <c r="AX421" s="63"/>
      <c r="AY421" s="131"/>
      <c r="AZ421" s="63"/>
      <c r="BA421" s="131"/>
      <c r="BB421" s="63"/>
      <c r="BC421" s="124"/>
      <c r="BD421" s="124"/>
      <c r="BE421" s="124"/>
      <c r="BF421" s="124"/>
      <c r="BG421" s="124"/>
      <c r="BH421" s="124"/>
      <c r="BI421" s="124"/>
      <c r="BJ421" s="124"/>
      <c r="BK421" s="124"/>
      <c r="BL421" s="124"/>
      <c r="BM421" s="124"/>
      <c r="BN421" s="124"/>
      <c r="BO421" s="124"/>
      <c r="BP421" s="124"/>
      <c r="BQ421" s="124"/>
      <c r="BR421" s="124"/>
      <c r="BS421" s="124"/>
      <c r="BT421" s="124"/>
      <c r="BU421" s="124"/>
      <c r="BV421" s="124"/>
      <c r="BW421" s="124"/>
      <c r="BX421" s="124"/>
      <c r="BY421" s="124"/>
      <c r="BZ421" s="124"/>
      <c r="CA421" s="124"/>
      <c r="CB421" s="124"/>
      <c r="CC421" s="124"/>
      <c r="CD421" s="124"/>
      <c r="CE421" s="124"/>
      <c r="CF421" s="124"/>
      <c r="CG421" s="124"/>
      <c r="CH421" s="124"/>
      <c r="CI421" s="124"/>
      <c r="CJ421" s="124"/>
      <c r="CK421" s="124"/>
      <c r="CL421" s="124"/>
      <c r="CM421" s="124"/>
      <c r="CN421" s="124"/>
      <c r="CO421" s="124"/>
      <c r="CP421" s="124"/>
      <c r="CQ421" s="124"/>
      <c r="CR421" s="124"/>
      <c r="CS421" s="124"/>
      <c r="CT421" s="124"/>
      <c r="CU421" s="124"/>
      <c r="CV421" s="124"/>
      <c r="CW421" s="124"/>
      <c r="CX421" s="124"/>
      <c r="CY421" s="124"/>
      <c r="CZ421" s="124"/>
      <c r="DA421" s="124"/>
      <c r="DB421" s="124"/>
      <c r="DC421" s="124"/>
      <c r="DD421" s="124"/>
      <c r="DE421" s="124"/>
      <c r="DF421" s="124"/>
      <c r="DG421" s="124">
        <v>23</v>
      </c>
      <c r="DH421" s="124"/>
      <c r="DI421" s="124">
        <v>22.4</v>
      </c>
      <c r="DJ421" s="124"/>
      <c r="DK421" s="124">
        <v>26</v>
      </c>
      <c r="DL421" s="124"/>
      <c r="DM421" s="124">
        <v>22.3</v>
      </c>
      <c r="DN421" s="124"/>
      <c r="DO421" s="124">
        <v>20.8</v>
      </c>
      <c r="DP421" s="124"/>
      <c r="DQ421" s="124">
        <v>18.899999999999999</v>
      </c>
      <c r="DR421" s="65"/>
      <c r="DS421" s="124">
        <v>21.5</v>
      </c>
      <c r="DT421" s="124"/>
      <c r="DU421" s="124">
        <v>23.1</v>
      </c>
      <c r="DV421" s="124"/>
      <c r="DW421" s="124">
        <v>22.3</v>
      </c>
      <c r="DX421" s="124"/>
      <c r="DY421" s="124">
        <v>19.2</v>
      </c>
      <c r="DZ421" s="124"/>
      <c r="EA421" s="124">
        <v>18.5</v>
      </c>
      <c r="EB421" s="124"/>
      <c r="EC421" s="124">
        <v>15.5</v>
      </c>
      <c r="ED421" s="65"/>
      <c r="EE421" s="124">
        <v>15.1</v>
      </c>
      <c r="EF421" s="65"/>
      <c r="EG421" s="124">
        <v>13.7</v>
      </c>
      <c r="EH421" s="65"/>
      <c r="EI421" s="124">
        <v>15.1</v>
      </c>
      <c r="EJ421" s="65"/>
      <c r="EK421" s="124">
        <v>16.5</v>
      </c>
      <c r="EL421" s="65"/>
      <c r="EM421" s="124">
        <v>15.4</v>
      </c>
      <c r="EN421" s="65"/>
      <c r="EO421" s="124">
        <v>13.9</v>
      </c>
      <c r="EP421" s="65"/>
      <c r="EQ421" s="131">
        <f>EQ459/EQ460*400</f>
        <v>14.495526647886701</v>
      </c>
      <c r="ER421" s="65"/>
      <c r="ES421" s="131">
        <f>ES459/ES460*400</f>
        <v>14.382495401097062</v>
      </c>
      <c r="ET421" s="65"/>
      <c r="EU421" s="131">
        <f>EU459/EU460*400</f>
        <v>14.291193484523207</v>
      </c>
      <c r="EV421" s="65"/>
      <c r="EW421" s="131">
        <f>EW459/EW460*400</f>
        <v>13.417319489594545</v>
      </c>
      <c r="EX421" s="65"/>
      <c r="EY421" s="65"/>
      <c r="EZ421" s="317"/>
      <c r="FA421" s="59"/>
      <c r="FB421" s="131"/>
      <c r="FC421" s="63"/>
      <c r="FD421" s="131"/>
      <c r="FE421" s="65"/>
      <c r="FF421" s="131"/>
      <c r="FG421" s="65"/>
      <c r="FH421" s="131"/>
      <c r="FI421" s="63"/>
      <c r="FJ421" s="131"/>
      <c r="FK421" s="65"/>
      <c r="FL421" s="131"/>
      <c r="FM421" s="65"/>
      <c r="FN421" s="131"/>
      <c r="FO421" s="124"/>
      <c r="FP421" s="124"/>
      <c r="FQ421" s="124"/>
      <c r="FR421" s="124">
        <v>22.2</v>
      </c>
      <c r="FS421" s="124"/>
      <c r="FT421" s="124">
        <v>21.8</v>
      </c>
      <c r="FU421" s="124"/>
      <c r="FV421" s="124">
        <v>24.3</v>
      </c>
      <c r="FW421" s="124"/>
      <c r="FX421" s="124">
        <v>25.1</v>
      </c>
      <c r="FY421" s="65"/>
      <c r="FZ421" s="124">
        <v>25.3</v>
      </c>
      <c r="GA421" s="63"/>
      <c r="GB421" s="124">
        <v>24</v>
      </c>
      <c r="GC421" s="65"/>
      <c r="GD421" s="124">
        <v>25.1</v>
      </c>
      <c r="GE421" s="65"/>
      <c r="GF421" s="124">
        <v>25.8</v>
      </c>
      <c r="GG421" s="63"/>
      <c r="GH421" s="124">
        <v>22.6</v>
      </c>
      <c r="GI421" s="65"/>
      <c r="GJ421" s="124">
        <v>20.2</v>
      </c>
      <c r="GK421" s="65"/>
      <c r="GL421" s="131">
        <f>GL459/GL460*100</f>
        <v>14.128139644824566</v>
      </c>
      <c r="GM421" s="65"/>
      <c r="GN421" s="131">
        <f>GN459/GN460*100</f>
        <v>13.801342027949881</v>
      </c>
      <c r="GO421" s="65"/>
      <c r="GP421" s="131">
        <f>GP459/GP460*100</f>
        <v>13.590880107719078</v>
      </c>
      <c r="GQ421" s="65"/>
      <c r="GR421" s="131">
        <f>GR459/GR460*100</f>
        <v>13.477170297764223</v>
      </c>
      <c r="GS421" s="65"/>
      <c r="GT421" s="131">
        <f>GT459/GT460*100</f>
        <v>13.425119997992779</v>
      </c>
      <c r="GU421" s="65"/>
      <c r="GV421" s="131">
        <f>GV459/GV460*100</f>
        <v>13.153265431822399</v>
      </c>
      <c r="GW421" s="65"/>
      <c r="GX421" s="131">
        <f>GX459/GX460*100</f>
        <v>12.919591652954937</v>
      </c>
      <c r="GY421" s="65"/>
      <c r="GZ421" s="67">
        <f t="shared" si="1684"/>
        <v>-1.3117395887502381</v>
      </c>
      <c r="HA421" s="280"/>
      <c r="HB421" s="57"/>
      <c r="HC421"/>
      <c r="HD421"/>
      <c r="HE421"/>
      <c r="HF421"/>
      <c r="HG421"/>
      <c r="HH421"/>
    </row>
    <row r="422" spans="1:216" s="2" customFormat="1" ht="13.5" customHeight="1" x14ac:dyDescent="0.2">
      <c r="A422" s="4" t="s">
        <v>511</v>
      </c>
      <c r="B422" s="54" t="s">
        <v>392</v>
      </c>
      <c r="C422" s="131">
        <f>C326/C416*400</f>
        <v>21.910112359550563</v>
      </c>
      <c r="D422" s="63"/>
      <c r="E422" s="131">
        <f>E326/E416*400</f>
        <v>27.548585066484826</v>
      </c>
      <c r="F422" s="63"/>
      <c r="G422" s="131">
        <f>G326/G416*400</f>
        <v>21.224489795918362</v>
      </c>
      <c r="H422" s="63"/>
      <c r="I422" s="131">
        <f>I326/I416*400</f>
        <v>20.949676605142766</v>
      </c>
      <c r="J422" s="63"/>
      <c r="K422" s="131">
        <f>K326/K416*400</f>
        <v>22.050170331371941</v>
      </c>
      <c r="L422" s="63">
        <f>IF(ISERROR(K422/C422),"NM",IF(OR(K422/C422&lt;0.5,K422/C422&gt;2),"NM",(K422/C422-1)*100))</f>
        <v>0.63923894831294792</v>
      </c>
      <c r="M422" s="131">
        <f>M326/M416*400</f>
        <v>18.562329390354869</v>
      </c>
      <c r="N422" s="63">
        <f>IF(ISERROR(M422/E422),"NM",IF(OR(M422/E422&lt;0.5,M422/E422&gt;2),"NM",(M422/E422-1)*100))</f>
        <v>-32.619663240209363</v>
      </c>
      <c r="O422" s="131">
        <f>O326/O416*400</f>
        <v>22.687444869156128</v>
      </c>
      <c r="P422" s="63">
        <f>IF(ISERROR(O422/G422),"NM",IF(OR(O422/G422&lt;0.5,O422/G422&gt;2),"NM",(O422/G422-1)*100))</f>
        <v>6.8927690950625564</v>
      </c>
      <c r="Q422" s="131">
        <f>Q326/Q416*400</f>
        <v>18.647218647218647</v>
      </c>
      <c r="R422" s="63">
        <f>IF(ISERROR(Q422/I422),"NM",IF(OR(Q422/I422&lt;0.5,Q422/I422&gt;2),"NM",(Q422/I422-1)*100))</f>
        <v>-10.990422436205572</v>
      </c>
      <c r="S422" s="131">
        <f>S326/S416*400</f>
        <v>20.521446593776282</v>
      </c>
      <c r="T422" s="63">
        <f>IF(ISERROR(S422/K422),"NM",IF(OR(S422/K422&lt;0.5,S422/K422&gt;2),"NM",(S422/K422-1)*100))</f>
        <v>-6.9329339167084054</v>
      </c>
      <c r="U422" s="131">
        <f>U326/U416*400</f>
        <v>23.115714869837809</v>
      </c>
      <c r="V422" s="63">
        <f>IF(ISERROR(U422/M422),"NM",IF(OR(U422/M422&lt;0.5,U422/M422&gt;2),"NM",(U422/M422-1)*100))</f>
        <v>24.530248244861518</v>
      </c>
      <c r="W422" s="131">
        <f>W326/W416*400</f>
        <v>25.121025775219152</v>
      </c>
      <c r="X422" s="63">
        <f>IF(ISERROR(W422/O422),"NM",IF(OR(W422/O422&lt;0.5,W422/O422&gt;2),"NM",(W422/O422-1)*100))</f>
        <v>10.726553475272604</v>
      </c>
      <c r="Y422" s="131">
        <f>Y326/Y416*400</f>
        <v>21.547452674374284</v>
      </c>
      <c r="Z422" s="63">
        <f>IF(ISERROR(Y422/Q422),"NM",IF(OR(Y422/Q422&lt;0.5,Y422/Q422&gt;2),"NM",(Y422/Q422-1)*100))</f>
        <v>15.553172202376819</v>
      </c>
      <c r="AA422" s="131">
        <f>AA326/AA416*400</f>
        <v>23.310344827586199</v>
      </c>
      <c r="AB422" s="63">
        <f>IF(ISERROR(AA422/S422),"NM",IF(OR(AA422/S422&lt;0.5,AA422/S422&gt;2),"NM",(AA422/S422-1)*100))</f>
        <v>13.590163934426203</v>
      </c>
      <c r="AC422" s="131">
        <f>AC326/AC416*400</f>
        <v>23.495973472288014</v>
      </c>
      <c r="AD422" s="63">
        <f>IF(ISERROR(AC422/U422),"NM",IF(OR(AC422/U422&lt;0.5,AC422/U422&gt;2),"NM",(AC422/U422-1)*100))</f>
        <v>1.6450220319440767</v>
      </c>
      <c r="AE422" s="131">
        <f>AE326/AE416*400</f>
        <v>21.177259019323134</v>
      </c>
      <c r="AF422" s="63">
        <f>IF(ISERROR(AE422/W422),"NM",IF(OR(AE422/W422&lt;0.5,AE422/W422&gt;2),"NM",(AE422/W422-1)*100))</f>
        <v>-15.69906735172566</v>
      </c>
      <c r="AG422" s="131">
        <f>AG326/AG416*400</f>
        <v>6.5026166351185841</v>
      </c>
      <c r="AH422" s="63" t="str">
        <f>IF(ISERROR(AG422/Y422),"NM",IF(OR(AG422/Y422&lt;0.5,AG422/Y422&gt;2),"NM",(AG422/Y422-1)*100))</f>
        <v>NM</v>
      </c>
      <c r="AI422" s="132">
        <f>AI326/AI416*400</f>
        <v>29.119482320314305</v>
      </c>
      <c r="AJ422" s="63">
        <f>IF(ISERROR(AI422/AA422),"NM",IF(OR(AI422/AA422&lt;0.5,AI422/AA422&gt;2),"NM",(AI422/AA422-1)*100))</f>
        <v>24.920856107857258</v>
      </c>
      <c r="AK422" s="131">
        <f>AK326/AK416*400</f>
        <v>23.469500719583749</v>
      </c>
      <c r="AL422" s="63">
        <f>IF(ISERROR(AK422/AC422),"NM",IF(OR(AK422/AC422&lt;0.5,AK422/AC422&gt;2),"NM",(AK422/AC422-1)*100))</f>
        <v>-0.11266931644899891</v>
      </c>
      <c r="AM422" s="131">
        <f>AM326/AM416*400</f>
        <v>24.540901502504173</v>
      </c>
      <c r="AN422" s="63">
        <f>IF(ISERROR(AM422/AE422),"NM",IF(OR(AM422/AE422&lt;0.5,AM422/AE422&gt;2),"NM",(AM422/AE422-1)*100))</f>
        <v>15.883275924008355</v>
      </c>
      <c r="AO422" s="133">
        <f>AO326/AO416*400</f>
        <v>32.890040873292797</v>
      </c>
      <c r="AP422" s="63" t="str">
        <f>IF(ISERROR(AO422/AG422),"NM",IF(OR(AO422/AG422&lt;0.5,AO422/AG422&gt;2),"NM",(AO422/AG422-1)*100))</f>
        <v>NM</v>
      </c>
      <c r="AQ422" s="133">
        <f>AQ326/AQ416*400</f>
        <v>25.031002575598588</v>
      </c>
      <c r="AR422" s="63">
        <f>IF(ISERROR(AQ422/AI422),"NM",IF(OR(AQ422/AI422&lt;0.5,AQ422/AI422&gt;2),"NM",(AQ422/AI422-1)*100))</f>
        <v>-14.040358615384839</v>
      </c>
      <c r="AS422" s="133">
        <f>AS326/AS416*400</f>
        <v>24.778761061946902</v>
      </c>
      <c r="AT422" s="63">
        <f>IF(ISERROR(AS422/AK422),"NM",IF(OR(AS422/AK422&lt;0.5,AS422/AK422&gt;2),"NM",(AS422/AK422-1)*100))</f>
        <v>5.5785606946067823</v>
      </c>
      <c r="AU422" s="133">
        <f>AU326/AU416*400</f>
        <v>32.067659237071624</v>
      </c>
      <c r="AV422" s="63">
        <f>IF(ISERROR(AU422/AM422),"NM",IF(OR(AU422/AM422&lt;0.5,AU422/AM422&gt;2),"NM",(AU422/AM422-1)*100))</f>
        <v>30.670257707523142</v>
      </c>
      <c r="AW422" s="133">
        <f>AW326/AW416*400</f>
        <v>24.594594594594597</v>
      </c>
      <c r="AX422" s="63">
        <f>IF(ISERROR(AW422/AO422),"NM",IF(OR(AW422/AO422&lt;0.5,AW422/AO422&gt;2),"NM",(AW422/AO422-1)*100))</f>
        <v>-25.22175728104439</v>
      </c>
      <c r="AY422" s="133">
        <f>AY326/AY416*400</f>
        <v>24.38349475054936</v>
      </c>
      <c r="AZ422" s="65">
        <f>IF(ISERROR(AY422/AQ422),"NM",IF(OR(AY422/AQ422&lt;0.5,AY422/AQ422&gt;2),"NM",(AY422/AQ422-1)*100))</f>
        <v>-2.5868233727100121</v>
      </c>
      <c r="BA422" s="133">
        <f>BA326/BA416*400</f>
        <v>25.36919011347738</v>
      </c>
      <c r="BB422" s="65">
        <f>IF(ISERROR(BA422/AS422),"NM",IF(OR(BA422/AS422&lt;0.5,BA422/AS422&gt;2),"NM",(BA422/AS422-1)*100))</f>
        <v>2.3828029579622934</v>
      </c>
      <c r="BC422" s="133">
        <f>BC326/BC416*400</f>
        <v>22.007345776178695</v>
      </c>
      <c r="BD422" s="65">
        <f>IF(ISERROR(BC422/AU422),"NM",IF(OR(BC422/AU422&lt;0.5,BC422/AU422&gt;2),"NM",(BC422/AU422-1)*100))</f>
        <v>-31.372147828185614</v>
      </c>
      <c r="BE422" s="133">
        <f>BE326/BE416*400</f>
        <v>19.467858975298686</v>
      </c>
      <c r="BF422" s="65">
        <f>IF(ISERROR(BE422/AW422),"NM",IF(OR(BE422/AW422&lt;0.5,BE422/AW422&gt;2),"NM",(BE422/AW422-1)*100))</f>
        <v>-20.844969001532821</v>
      </c>
      <c r="BG422" s="133">
        <f>BG326/BG416*400</f>
        <v>23.756156756370906</v>
      </c>
      <c r="BH422" s="65">
        <f>IF(ISERROR(BG422/AY422),"NM",IF(OR(BG422/AY422&lt;0.5,BG422/AY422&gt;2),"NM",(BG422/AY422-1)*100))</f>
        <v>-2.5727977084348042</v>
      </c>
      <c r="BI422" s="133">
        <f>BI326/BI416*400</f>
        <v>23.009217547993625</v>
      </c>
      <c r="BJ422" s="65">
        <f>IF(ISERROR(BI422/BA422),"NM",IF(OR(BI422/BA422&lt;0.5,BI422/BA422&gt;2),"NM",(BI422/BA422-1)*100))</f>
        <v>-9.3025144079393325</v>
      </c>
      <c r="BK422" s="133">
        <f>BK326/BK416*400</f>
        <v>22.389551542613447</v>
      </c>
      <c r="BL422" s="65">
        <f>IF(ISERROR(BK422/BC422),"NM",IF(OR(BK422/BC422&lt;0.5,BK422/BC422&gt;2),"NM",(BK422/BC422-1)*100))</f>
        <v>1.7367190497295626</v>
      </c>
      <c r="BM422" s="133">
        <f>BM326/BM416*400</f>
        <v>19.568419030543637</v>
      </c>
      <c r="BN422" s="65">
        <f>IF(ISERROR(BM422/BE422),"NM",IF(OR(BM422/BE422&lt;0.5,BM422/BE422&gt;2),"NM",(BM422/BE422-1)*100))</f>
        <v>0.51654398859446449</v>
      </c>
      <c r="BO422" s="133">
        <f>BO326/BO416*400</f>
        <v>23.969658659924146</v>
      </c>
      <c r="BP422" s="65">
        <f>IF(ISERROR(BO422/BG422),"NM",IF(OR(BO422/BG422&lt;0.5,BO422/BG422&gt;2),"NM",(BO422/BG422-1)*100))</f>
        <v>0.89872240591266639</v>
      </c>
      <c r="BQ422" s="133">
        <f>BQ326/BQ416*400</f>
        <v>24.131901074194353</v>
      </c>
      <c r="BR422" s="65">
        <f>IF(ISERROR(BQ422/BI422),"NM",IF(OR(BQ422/BI422&lt;0.5,BQ422/BI422&gt;2),"NM",(BQ422/BI422-1)*100))</f>
        <v>4.8792772890211777</v>
      </c>
      <c r="BS422" s="133">
        <f>BS326/BS416*400</f>
        <v>5.1423039690222669</v>
      </c>
      <c r="BT422" s="65" t="str">
        <f>IF(ISERROR(BS422/BK422),"NM",IF(OR(BS422/BK422&lt;0.5,BS422/BK422&gt;2),"NM",(BS422/BK422-1)*100))</f>
        <v>NM</v>
      </c>
      <c r="BU422" s="133">
        <f>BU326/BU416*400</f>
        <v>10.346638655462185</v>
      </c>
      <c r="BV422" s="65">
        <f>IF(ISERROR(BU422/BM422),"NM",IF(OR(BU422/BM422&lt;0.5,BU422/BM422&gt;2),"NM",(BU422/BM422-1)*100))</f>
        <v>-47.125832499230057</v>
      </c>
      <c r="BW422" s="133">
        <f>BW326/BW416*400</f>
        <v>28.387901465544125</v>
      </c>
      <c r="BX422" s="65">
        <f>IF(ISERROR(BW422/BO422),"NM",IF(OR(BW422/BO422&lt;0.5,BW422/BO422&gt;2),"NM",(BW422/BO422-1)*100))</f>
        <v>18.432647991800643</v>
      </c>
      <c r="BY422" s="133">
        <f>BY326/BY416*400</f>
        <v>15.077126222915791</v>
      </c>
      <c r="BZ422" s="65">
        <f>IF(ISERROR(BY422/BQ422),"NM",IF(OR(BY422/BQ422&lt;0.5,BY422/BQ422&gt;2),"NM",(BY422/BQ422-1)*100))</f>
        <v>-37.522012142513553</v>
      </c>
      <c r="CA422" s="133">
        <f>CA326/CA416*400</f>
        <v>16.622781911848882</v>
      </c>
      <c r="CB422" s="65" t="str">
        <f>IF(ISERROR(CA422/BS422),"NM",IF(OR(CA422/BS422&lt;0.5,CA422/BS422&gt;2),"NM",(CA422/BS422-1)*100))</f>
        <v>NM</v>
      </c>
      <c r="CC422" s="133">
        <f>CC326/CC416*400</f>
        <v>11.124037449448783</v>
      </c>
      <c r="CD422" s="65">
        <f>IF(ISERROR(CC422/BU422),"NM",IF(OR(CC422/BU422&lt;0.5,CC422/BU422&gt;2),"NM",(CC422/BU422-1)*100))</f>
        <v>7.5135396129466292</v>
      </c>
      <c r="CE422" s="133">
        <f>CE326/CE416*400</f>
        <v>28.47629275389631</v>
      </c>
      <c r="CF422" s="65">
        <f>IF(ISERROR(CE422/BW422),"NM",IF(OR(CE422/BW422&lt;0.5,CE422/BW422&gt;2),"NM",(CE422/BW422-1)*100))</f>
        <v>0.31136957573094648</v>
      </c>
      <c r="CG422" s="133">
        <f>CG326/CG416*400</f>
        <v>25.364493071164169</v>
      </c>
      <c r="CH422" s="65">
        <f>IF(ISERROR(CG422/BY422),"NM",IF(OR(CG422/BY422&lt;0.5,CG422/BY422&gt;2),"NM",(CG422/BY422-1)*100))</f>
        <v>68.231615867303447</v>
      </c>
      <c r="CI422" s="133">
        <f>CI326/CI416*400</f>
        <v>28.112468757065962</v>
      </c>
      <c r="CJ422" s="65">
        <f>IF(ISERROR(CI422/CA422),"NM",IF(OR(CI422/CA422&lt;0.5,CI422/CA422&gt;2),"NM",(CI422/CA422-1)*100))</f>
        <v>69.120120243093112</v>
      </c>
      <c r="CK422" s="133">
        <f>CK326/CK416*400</f>
        <v>16.969740455041858</v>
      </c>
      <c r="CL422" s="65">
        <f>IF(ISERROR(CK422/CC422),"NM",IF(OR(CK422/CC422&lt;0.5,CK422/CC422&gt;2),"NM",(CK422/CC422-1)*100))</f>
        <v>52.55019171013975</v>
      </c>
      <c r="CM422" s="133">
        <f>CM326/CM416*400</f>
        <v>14.836959108868472</v>
      </c>
      <c r="CN422" s="65">
        <f>IF(ISERROR(CM422/CE422),"NM",IF(OR(CM422/CE422&lt;0.5,CM422/CE422&gt;2),"NM",(CM422/CE422-1)*100))</f>
        <v>-47.897153477471598</v>
      </c>
      <c r="CO422" s="133">
        <f>CO326/CO416*400</f>
        <v>10.314161237929287</v>
      </c>
      <c r="CP422" s="65" t="str">
        <f>IF(ISERROR(CO422/CG422),"NM",IF(OR(CO422/CG422&lt;0.5,CO422/CG422&gt;2),"NM",(CO422/CG422-1)*100))</f>
        <v>NM</v>
      </c>
      <c r="CQ422" s="133">
        <f>CQ326/CQ416*400</f>
        <v>26.573728662240221</v>
      </c>
      <c r="CR422" s="65">
        <f>IF(ISERROR(CQ422/CI422),"NM",IF(OR(CQ422/CI422&lt;0.5,CQ422/CI422&gt;2),"NM",(CQ422/CI422-1)*100))</f>
        <v>-5.4735146461976409</v>
      </c>
      <c r="CS422" s="133">
        <f>CS326/CS416*400</f>
        <v>18.397771035174443</v>
      </c>
      <c r="CT422" s="65">
        <f>IF(ISERROR(CS422/CK422),"NM",IF(OR(CS422/CK422&lt;0.5,CS422/CK422&gt;2),"NM",(CS422/CK422-1)*100))</f>
        <v>8.4151586402625647</v>
      </c>
      <c r="CU422" s="133">
        <f>CU326/CU416*400</f>
        <v>26.179756544939139</v>
      </c>
      <c r="CV422" s="65">
        <f>IF(ISERROR(CU422/CM422),"NM",IF(OR(CU422/CM422&lt;0.5,CU422/CM422&gt;2),"NM",(CU422/CM422-1)*100))</f>
        <v>76.449610414379009</v>
      </c>
      <c r="CW422" s="133">
        <f>CW326/CW416*400</f>
        <v>15.518695529940963</v>
      </c>
      <c r="CX422" s="65">
        <f>IF(ISERROR(CW422/CO422),"NM",IF(OR(CW422/CO422&lt;0.5,CW422/CO422&gt;2),"NM",(CW422/CO422-1)*100))</f>
        <v>50.460082714942686</v>
      </c>
      <c r="CY422" s="133">
        <f>CY326/CY416*400</f>
        <v>30.776915799432359</v>
      </c>
      <c r="CZ422" s="65">
        <f>IF(ISERROR(CY422/CQ422),"NM",IF(OR(CY422/CQ422&lt;0.5,CY422/CQ422&gt;2),"NM",(CY422/CQ422-1)*100))</f>
        <v>15.817077048598872</v>
      </c>
      <c r="DA422" s="133">
        <f>DA326/DA416*400</f>
        <v>17.130431577783511</v>
      </c>
      <c r="DB422" s="65">
        <f>IF(ISERROR(DA422/CS422),"NM",IF(OR(DA422/CS422&lt;0.5,DA422/CS422&gt;2),"NM",(DA422/CS422-1)*100))</f>
        <v>-6.8885489169743579</v>
      </c>
      <c r="DC422" s="133">
        <f>DC326/DC416*400</f>
        <v>26.334519572953734</v>
      </c>
      <c r="DD422" s="65">
        <f>IF(ISERROR(DC422/CU422),"NM",IF(OR(DC422/CU422&lt;0.5,DC422/CU422&gt;2),"NM",(DC422/CU422-1)*100))</f>
        <v>0.59115533694491518</v>
      </c>
      <c r="DE422" s="133">
        <f>DE326/DE416*400</f>
        <v>25.77544779379642</v>
      </c>
      <c r="DF422" s="65">
        <f>IF(ISERROR(DE422/CW422),"NM",IF(OR(DE422/CW422&lt;0.5,DE422/CW422&gt;2),"NM",(DE422/CW422-1)*100))</f>
        <v>66.092876453865685</v>
      </c>
      <c r="DG422" s="133">
        <f>DG326/DG416*400</f>
        <v>19.642605881525256</v>
      </c>
      <c r="DH422" s="65">
        <f>IF(ISERROR(DG422/CY422),"NM",IF(OR(DG422/CY422&lt;0.5,DG422/CY422&gt;2),"NM",(DG422/CY422-1)*100))</f>
        <v>-36.177471421981998</v>
      </c>
      <c r="DI422" s="133">
        <f>DI326/DI416*400</f>
        <v>19.064556286679711</v>
      </c>
      <c r="DJ422" s="65">
        <f>IF(ISERROR(DI422/DA422),"NM",IF(OR(DI422/DA422&lt;0.5,DI422/DA422&gt;2),"NM",(DI422/DA422-1)*100))</f>
        <v>11.290577824113711</v>
      </c>
      <c r="DK422" s="133">
        <f>DK326/DK416*400</f>
        <v>21.275194790942678</v>
      </c>
      <c r="DL422" s="65">
        <f>IF(ISERROR(DK422/DC422),"NM",IF(OR(DK422/DC422&lt;0.5,DK422/DC422&gt;2),"NM",(DK422/DC422-1)*100))</f>
        <v>-19.211760320879822</v>
      </c>
      <c r="DM422" s="133">
        <f>DM326/DM416*400</f>
        <v>22.648684812845524</v>
      </c>
      <c r="DN422" s="65">
        <f t="shared" si="1709"/>
        <v>-12.130780446434919</v>
      </c>
      <c r="DO422" s="133">
        <f>DO326/DO416*400</f>
        <v>19.229448526886888</v>
      </c>
      <c r="DP422" s="65">
        <f t="shared" si="1709"/>
        <v>-2.1033734379762747</v>
      </c>
      <c r="DQ422" s="133">
        <f>DQ326/DQ416*400</f>
        <v>19.795512638454984</v>
      </c>
      <c r="DR422" s="65">
        <f t="shared" si="1709"/>
        <v>3.8341115354779465</v>
      </c>
      <c r="DS422" s="133">
        <f>DS326/DS416*400</f>
        <v>19.166758111123304</v>
      </c>
      <c r="DT422" s="65">
        <f t="shared" si="1709"/>
        <v>-9.9103049374522421</v>
      </c>
      <c r="DU422" s="131">
        <f>DU326/DU416*400</f>
        <v>16.498168498168496</v>
      </c>
      <c r="DV422" s="65">
        <f t="shared" si="1709"/>
        <v>-27.15617425692054</v>
      </c>
      <c r="DW422" s="131">
        <f>DW326/DW416*400</f>
        <v>16.069239091236927</v>
      </c>
      <c r="DX422" s="65">
        <f t="shared" si="1709"/>
        <v>-16.434217711606813</v>
      </c>
      <c r="DY422" s="131">
        <f>DY326/DY416*400</f>
        <v>19.793871672970816</v>
      </c>
      <c r="DZ422" s="65">
        <f t="shared" si="1709"/>
        <v>-8.2895831703733158E-3</v>
      </c>
      <c r="EA422" s="131">
        <f>EA326/EA416*400</f>
        <v>18.370872993434485</v>
      </c>
      <c r="EB422" s="65">
        <f t="shared" si="1710"/>
        <v>-4.1524242810104255</v>
      </c>
      <c r="EC422" s="131">
        <f>EC326/EC416*400</f>
        <v>13.199650739168398</v>
      </c>
      <c r="ED422" s="65">
        <f t="shared" si="1711"/>
        <v>-19.993235972624934</v>
      </c>
      <c r="EE422" s="131">
        <f>EE326/EE416*400</f>
        <v>15.335852736803609</v>
      </c>
      <c r="EF422" s="65">
        <f t="shared" si="1712"/>
        <v>-4.5639146338500636</v>
      </c>
      <c r="EG422" s="131">
        <f>EG326/EG416*400</f>
        <v>17.396340050961314</v>
      </c>
      <c r="EH422" s="65">
        <f>IF(ISERROR(EG422/DY422),"NM",IF(OR(EG422/DY422&lt;0.5,EG422/DY422&gt;2),"NM",(EG422/DY422-1)*100))</f>
        <v>-12.112494521642326</v>
      </c>
      <c r="EI422" s="131">
        <f>EI326/EI416*400</f>
        <v>13.318335208098988</v>
      </c>
      <c r="EJ422" s="65">
        <f>IF(ISERROR(EI422/EA422),"NM",IF(OR(EI422/EA422&lt;0.5,EI422/EA422&gt;2),"NM",(EI422/EA422-1)*100))</f>
        <v>-27.502981415968687</v>
      </c>
      <c r="EK422" s="131">
        <f>EK326/EK416*400</f>
        <v>15.928511588941635</v>
      </c>
      <c r="EL422" s="65">
        <f>IF(ISERROR(EK422/EC422),"NM",IF(OR(EK422/EC422&lt;0.5,EK422/EC422&gt;2),"NM",(EK422/EC422-1)*100))</f>
        <v>20.673735265401127</v>
      </c>
      <c r="EM422" s="131">
        <f>EM326/EM416*400</f>
        <v>15.671007989493274</v>
      </c>
      <c r="EN422" s="65">
        <f>IF(ISERROR(EM422/EE422),"NM",IF(OR(EM422/EE422&lt;0.5,EM422/EE422&gt;2),"NM",(EM422/EE422-1)*100))</f>
        <v>2.1854360395972439</v>
      </c>
      <c r="EO422" s="131">
        <f>EO326/EO416*400</f>
        <v>-21.64866049557796</v>
      </c>
      <c r="EP422" s="65" t="str">
        <f>IF(ISERROR(EO422/EG422),"NM",IF(OR(EO422/EG422&lt;0.5,EO422/EG422&gt;2),"NM",(EO422/EG422-1)*100))</f>
        <v>NM</v>
      </c>
      <c r="EQ422" s="131">
        <f>EQ326/EQ416*400</f>
        <v>14.902050946828016</v>
      </c>
      <c r="ER422" s="65">
        <f>IF(ISERROR(EQ422/EI422),"NM",IF(OR(EQ422/EI422&lt;0.5,EQ422/EI422&gt;2),"NM",(EQ422/EI422-1)*100))</f>
        <v>11.891244017990754</v>
      </c>
      <c r="ES422" s="131">
        <f>ES326/ES416*400</f>
        <v>14.726667561276816</v>
      </c>
      <c r="ET422" s="65">
        <f>IF(ISERROR(ES422/EK422),"NM",IF(OR(ES422/EK422&lt;0.5,ES422/EK422&gt;2),"NM",(ES422/EK422-1)*100))</f>
        <v>-7.5452374878466344</v>
      </c>
      <c r="EU422" s="131">
        <f>EU326/EU416*400</f>
        <v>14.619784494723939</v>
      </c>
      <c r="EV422" s="65">
        <f>IF(ISERROR(EU422/EM422),"NM",IF(OR(EU422/EM422&lt;0.5,EU422/EM422&gt;2),"NM",(EU422/EM422-1)*100))</f>
        <v>-6.7080783538246873</v>
      </c>
      <c r="EW422" s="131">
        <f>EW326/EW416*400</f>
        <v>13.940320774943663</v>
      </c>
      <c r="EX422" s="65" t="str">
        <f>IF(ISERROR(EW422/EO422),"NM",IF(OR(EW422/EO422&lt;0.5,EW422/EO422&gt;2),"NM",(EW422/EO422-1)*100))</f>
        <v>NM</v>
      </c>
      <c r="EY422" s="65"/>
      <c r="EZ422" s="317"/>
      <c r="FA422" s="59"/>
      <c r="FB422" s="131">
        <f>FB326/FB416*100</f>
        <v>21.298689804521143</v>
      </c>
      <c r="FC422" s="63"/>
      <c r="FD422" s="131">
        <f>FD326/FD416*100</f>
        <v>21.480677993774272</v>
      </c>
      <c r="FE422" s="65">
        <f>IF(ISERROR(FD422/FB422),"NM",IF(OR(FD422/FB422&lt;0.5,FD422/FB422&gt;2),"NM",(FD422/FB422-1)*100))</f>
        <v>0.85445720334635933</v>
      </c>
      <c r="FF422" s="131">
        <f>FF326/FF416*100</f>
        <v>22.671730515191548</v>
      </c>
      <c r="FG422" s="65">
        <f>IF(ISERROR(FF422/FD422),"NM",IF(OR(FF422/FD422&lt;0.5,FF422/FD422&gt;2),"NM",(FF422/FD422-1)*100))</f>
        <v>5.5447622359148907</v>
      </c>
      <c r="FH422" s="131">
        <f>FH326/FH416*100</f>
        <v>20.301462982119109</v>
      </c>
      <c r="FI422" s="65">
        <f>IF(ISERROR(FH422/FF422),"NM",IF(OR(FH422/FF422&lt;0.5,FH422/FF422&gt;2),"NM",(FH422/FF422-1)*100))</f>
        <v>-10.454727006763797</v>
      </c>
      <c r="FJ422" s="131">
        <f>FJ326/FJ416*100</f>
        <v>21.528239202657808</v>
      </c>
      <c r="FK422" s="65">
        <f>IF(ISERROR(FJ422/FH422),"NM",IF(OR(FJ422/FH422&lt;0.5,FJ422/FH422&gt;2),"NM",(FJ422/FH422-1)*100))</f>
        <v>6.0427971206765019</v>
      </c>
      <c r="FL422" s="131">
        <f>FL326/FL416*100</f>
        <v>19.12855079441502</v>
      </c>
      <c r="FM422" s="65">
        <f>IF(ISERROR(FL422/FJ422),"NM",IF(OR(FL422/FJ422&lt;0.5,FL422/FJ422&gt;2),"NM",(FL422/FJ422-1)*100))</f>
        <v>-11.146700785201835</v>
      </c>
      <c r="FN422" s="131">
        <f>FN326/FN416*100</f>
        <v>27.122074636306138</v>
      </c>
      <c r="FO422" s="65">
        <f>IF(ISERROR(FN422/FL422),"NM",IF(OR(FN422/FL422&lt;0.5,FN422/FL422&gt;2),"NM",(FN422/FL422-1)*100))</f>
        <v>41.788444549730322</v>
      </c>
      <c r="FP422" s="131">
        <f>FP326/FP416*100</f>
        <v>26.562779867454772</v>
      </c>
      <c r="FQ422" s="65">
        <f>IF(ISERROR(FP422/FN422),"NM",IF(OR(FP422/FN422&lt;0.5,FP422/FN422&gt;2),"NM",(FP422/FN422-1)*100))</f>
        <v>-2.0621385950419957</v>
      </c>
      <c r="FR422" s="143">
        <f>FR326/FR416*100</f>
        <v>22.967211844043099</v>
      </c>
      <c r="FS422" s="65">
        <f>IF(ISERROR(FR422/FP422),"NM",IF(OR(FR422/FP422&lt;0.5,FR422/FP422&gt;2),"NM",(FR422/FP422-1)*100))</f>
        <v>-13.536113469121624</v>
      </c>
      <c r="FT422" s="143">
        <f>FT326/FT416*100</f>
        <v>22.049689440993788</v>
      </c>
      <c r="FU422" s="65">
        <f>IF(ISERROR(FT422/FR422),"NM",IF(OR(FT422/FR422&lt;0.5,FT422/FR422&gt;2),"NM",(FT422/FR422-1)*100))</f>
        <v>-3.9949228895508448</v>
      </c>
      <c r="FV422" s="143">
        <f>FV326/FV416*100</f>
        <v>15.897533447466868</v>
      </c>
      <c r="FW422" s="65">
        <f>IF(ISERROR(FV422/FT422),"NM",IF(OR(FV422/FT422&lt;0.5,FV422/FT422&gt;2),"NM",(FV422/FT422-1)*100))</f>
        <v>-27.901327181910819</v>
      </c>
      <c r="FX422" s="143">
        <f>FX326/FX416*100</f>
        <v>17.708641391139764</v>
      </c>
      <c r="FY422" s="65">
        <f>IF(ISERROR(FX422/FV422),"NM",IF(OR(FX422/FV422&lt;0.5,FX422/FV422&gt;2),"NM",(FX422/FV422-1)*100))</f>
        <v>11.392383287996676</v>
      </c>
      <c r="FZ422" s="143">
        <f>FZ326/FZ416*100</f>
        <v>23.839234443418146</v>
      </c>
      <c r="GA422" s="65">
        <f>IF(ISERROR(FZ422/FX422),"NM",IF(OR(FZ422/FX422&lt;0.5,FZ422/FX422&gt;2),"NM",(FZ422/FX422-1)*100))</f>
        <v>34.619217346316169</v>
      </c>
      <c r="GB422" s="143">
        <f>GB326/GB416*100</f>
        <v>17.362593168621256</v>
      </c>
      <c r="GC422" s="65">
        <f>IF(ISERROR(GB422/FZ422),"NM",IF(OR(GB422/FZ422&lt;0.5,GB422/FZ422&gt;2),"NM",(GB422/FZ422-1)*100))</f>
        <v>-27.167991867226458</v>
      </c>
      <c r="GD422" s="143">
        <f>GD326/GD416*100</f>
        <v>22.736541436902446</v>
      </c>
      <c r="GE422" s="65">
        <f>IF(ISERROR(GD422/GB422),"NM",IF(OR(GD422/GB422&lt;0.5,GD422/GB422&gt;2),"NM",(GD422/GB422-1)*100))</f>
        <v>30.951299820774004</v>
      </c>
      <c r="GF422" s="143">
        <f>GF326/GF416*100</f>
        <v>23.262358822440287</v>
      </c>
      <c r="GG422" s="65">
        <f>IF(ISERROR(GF422/GD422),"NM",IF(OR(GF422/GD422&lt;0.5,GF422/GD422&gt;2),"NM",(GF422/GD422-1)*100))</f>
        <v>2.312653342625004</v>
      </c>
      <c r="GH422" s="143">
        <f>GH326/GH416*100</f>
        <v>21.456837168400998</v>
      </c>
      <c r="GI422" s="65">
        <f t="shared" si="1713"/>
        <v>-7.7615587818100966</v>
      </c>
      <c r="GJ422" s="143">
        <f>GJ326/GJ416*100</f>
        <v>17.491563554555682</v>
      </c>
      <c r="GK422" s="65">
        <f t="shared" si="1713"/>
        <v>-18.480233515892476</v>
      </c>
      <c r="GL422" s="143">
        <f>GL326/GL416*100</f>
        <v>16.312883435582823</v>
      </c>
      <c r="GM422" s="65">
        <f t="shared" si="1713"/>
        <v>-6.7385635097548029</v>
      </c>
      <c r="GN422" s="143">
        <f>GN326/GN416*100</f>
        <v>5.0874859252664395</v>
      </c>
      <c r="GO422" s="65" t="str">
        <f>IF(ISERROR(GN422/GL422),"NM",IF(OR(GN422/GL422&lt;0.5,GN422/GL422&gt;2),"NM",(GN422/GL422-1)*100))</f>
        <v>NM</v>
      </c>
      <c r="GP422" s="143">
        <f>GP326/GP416*100</f>
        <v>14.501392547818821</v>
      </c>
      <c r="GQ422" s="65" t="str">
        <f>IF(ISERROR(GP422/GN422),"NM",IF(OR(GP422/GN422&lt;0.5,GP422/GN422&gt;2),"NM",(GP422/GN422-1)*100))</f>
        <v>NM</v>
      </c>
      <c r="GR422" s="131">
        <f>GR326/GR416*100</f>
        <v>13.826328141393725</v>
      </c>
      <c r="GS422" s="65">
        <f t="shared" si="1713"/>
        <v>-4.6551695238857054</v>
      </c>
      <c r="GT422" s="131">
        <f>GT326/GT416*100</f>
        <v>13.709832142468342</v>
      </c>
      <c r="GU422" s="65">
        <f t="shared" si="1713"/>
        <v>-0.8425664264152255</v>
      </c>
      <c r="GV422" s="131">
        <f>GV326/GV416*100</f>
        <v>13.411964097316705</v>
      </c>
      <c r="GW422" s="65">
        <f t="shared" si="1713"/>
        <v>-2.1726600446765776</v>
      </c>
      <c r="GX422" s="131">
        <f>GX326/GX416*100</f>
        <v>13.154998565397769</v>
      </c>
      <c r="GY422" s="65">
        <f>IF(ISERROR(GX422/GV422),"NM",IF(OR(GX422/GV422&lt;0.5,GX422/GV422&gt;2),"NM",(GX422/GV422-1)*100))</f>
        <v>-1.9159425871886016</v>
      </c>
      <c r="GZ422" s="67">
        <f t="shared" si="1684"/>
        <v>20.925395609232634</v>
      </c>
      <c r="HA422" s="280"/>
      <c r="HB422" s="57"/>
      <c r="HC422"/>
      <c r="HD422"/>
      <c r="HE422"/>
      <c r="HF422"/>
      <c r="HG422"/>
      <c r="HH422"/>
    </row>
    <row r="423" spans="1:216" s="2" customFormat="1" ht="13.5" customHeight="1" x14ac:dyDescent="0.2">
      <c r="A423" s="4" t="s">
        <v>512</v>
      </c>
      <c r="B423" s="54" t="s">
        <v>528</v>
      </c>
      <c r="C423" s="131">
        <f>C326/C415*400</f>
        <v>15.727788279773156</v>
      </c>
      <c r="D423" s="63"/>
      <c r="E423" s="131">
        <f>E326/E415*400</f>
        <v>19.640252795333009</v>
      </c>
      <c r="F423" s="63"/>
      <c r="G423" s="131">
        <f>G326/G415*400</f>
        <v>15.728977616454925</v>
      </c>
      <c r="H423" s="63"/>
      <c r="I423" s="131">
        <f>I326/I415*400</f>
        <v>15.09433962264151</v>
      </c>
      <c r="J423" s="63"/>
      <c r="K423" s="131">
        <f>K326/K415*400</f>
        <v>14.366424535916062</v>
      </c>
      <c r="L423" s="63">
        <f>IF(ISERROR(K423/C423),"NM",IF(OR(K423/C423&lt;0.5,K423/C423&gt;2),"NM",(K423/C423-1)*100))</f>
        <v>-8.6557863040913841</v>
      </c>
      <c r="M423" s="131">
        <f>M326/M415*400</f>
        <v>11.488642763281396</v>
      </c>
      <c r="N423" s="63">
        <f>IF(ISERROR(M423/E423),"NM",IF(OR(M423/E423&lt;0.5,M423/E423&gt;2),"NM",(M423/E423-1)*100))</f>
        <v>-41.504608504777643</v>
      </c>
      <c r="O423" s="131">
        <f>O326/O415*400</f>
        <v>14.035470668485676</v>
      </c>
      <c r="P423" s="63">
        <f>IF(ISERROR(O423/G423),"NM",IF(OR(O423/G423&lt;0.5,O423/G423&gt;2),"NM",(O423/G423-1)*100))</f>
        <v>-10.766796096127573</v>
      </c>
      <c r="Q423" s="131">
        <f>Q326/Q415*400</f>
        <v>11.871813546977423</v>
      </c>
      <c r="R423" s="63">
        <f>IF(ISERROR(Q423/I423),"NM",IF(OR(Q423/I423&lt;0.5,Q423/I423&gt;2),"NM",(Q423/I423-1)*100))</f>
        <v>-21.349235251274578</v>
      </c>
      <c r="S423" s="131">
        <f>S326/S415*400</f>
        <v>13.654168998321209</v>
      </c>
      <c r="T423" s="63">
        <f>IF(ISERROR(S423/K423),"NM",IF(OR(S423/K423&lt;0.5,S423/K423&gt;2),"NM",(S423/K423-1)*100))</f>
        <v>-4.957778713932715</v>
      </c>
      <c r="U423" s="131">
        <f>U326/U415*400</f>
        <v>15.23672625999461</v>
      </c>
      <c r="V423" s="63">
        <f>IF(ISERROR(U423/M423),"NM",IF(OR(U423/M423&lt;0.5,U423/M423&gt;2),"NM",(U423/M423-1)*100))</f>
        <v>32.624249651946549</v>
      </c>
      <c r="W423" s="131">
        <f>W326/W415*400</f>
        <v>16.083095995979228</v>
      </c>
      <c r="X423" s="63">
        <f>IF(ISERROR(W423/O423),"NM",IF(OR(W423/O423&lt;0.5,W423/O423&gt;2),"NM",(W423/O423-1)*100))</f>
        <v>14.588932397480313</v>
      </c>
      <c r="Y423" s="131">
        <f>Y326/Y415*400</f>
        <v>13.570171227396383</v>
      </c>
      <c r="Z423" s="63">
        <f>IF(ISERROR(Y423/Q423),"NM",IF(OR(Y423/Q423&lt;0.5,Y423/Q423&gt;2),"NM",(Y423/Q423-1)*100))</f>
        <v>14.305798130154802</v>
      </c>
      <c r="AA423" s="131">
        <f>AA326/AA415*400</f>
        <v>14.119051171117405</v>
      </c>
      <c r="AB423" s="63">
        <f>IF(ISERROR(AA423/S423),"NM",IF(OR(AA423/S423&lt;0.5,AA423/S423&gt;2),"NM",(AA423/S423-1)*100))</f>
        <v>3.4046903392901839</v>
      </c>
      <c r="AC423" s="131">
        <f>AC326/AC415*400</f>
        <v>13.608615131353316</v>
      </c>
      <c r="AD423" s="63">
        <f>IF(ISERROR(AC423/U423),"NM",IF(OR(AC423/U423&lt;0.5,AC423/U423&gt;2),"NM",(AC423/U423-1)*100))</f>
        <v>-10.685439252892825</v>
      </c>
      <c r="AE423" s="131">
        <f>AE326/AE415*400</f>
        <v>13.320219193480398</v>
      </c>
      <c r="AF423" s="63">
        <f>IF(ISERROR(AE423/W423),"NM",IF(OR(AE423/W423&lt;0.5,AE423/W423&gt;2),"NM",(AE423/W423-1)*100))</f>
        <v>-17.178762118870328</v>
      </c>
      <c r="AG423" s="131">
        <f>AG326/AG415*400</f>
        <v>4.3866897017952375</v>
      </c>
      <c r="AH423" s="63" t="str">
        <f>IF(ISERROR(AG423/Y423),"NM",IF(OR(AG423/Y423&lt;0.5,AG423/Y423&gt;2),"NM",(AG423/Y423-1)*100))</f>
        <v>NM</v>
      </c>
      <c r="AI423" s="132">
        <f>AI326/AI415*400</f>
        <v>18.476427890607816</v>
      </c>
      <c r="AJ423" s="63">
        <f>IF(ISERROR(AI423/AA423),"NM",IF(OR(AI423/AA423&lt;0.5,AI423/AA423&gt;2),"NM",(AI423/AA423-1)*100))</f>
        <v>30.861682323271602</v>
      </c>
      <c r="AK423" s="131">
        <f>AK326/AK415*400</f>
        <v>16.094746431825083</v>
      </c>
      <c r="AL423" s="63">
        <f>IF(ISERROR(AK423/AC423),"NM",IF(OR(AK423/AC423&lt;0.5,AK423/AC423&gt;2),"NM",(AK423/AC423-1)*100))</f>
        <v>18.268804551198524</v>
      </c>
      <c r="AM423" s="131">
        <f>AM326/AM415*400</f>
        <v>17.518248175182482</v>
      </c>
      <c r="AN423" s="63">
        <f>IF(ISERROR(AM423/AE423),"NM",IF(OR(AM423/AE423&lt;0.5,AM423/AE423&gt;2),"NM",(AM423/AE423-1)*100))</f>
        <v>31.516215467060892</v>
      </c>
      <c r="AO423" s="133">
        <f>AO326/AO415*400</f>
        <v>22.261808367071531</v>
      </c>
      <c r="AP423" s="63" t="str">
        <f>IF(ISERROR(AO423/AG423),"NM",IF(OR(AO423/AG423&lt;0.5,AO423/AG423&gt;2),"NM",(AO423/AG423-1)*100))</f>
        <v>NM</v>
      </c>
      <c r="AQ423" s="133">
        <f>AQ326/AQ415*400</f>
        <v>17.095576259039678</v>
      </c>
      <c r="AR423" s="63">
        <f>IF(ISERROR(AQ423/AI423),"NM",IF(OR(AQ423/AI423&lt;0.5,AQ423/AI423&gt;2),"NM",(AQ423/AI423-1)*100))</f>
        <v>-7.4735854773642192</v>
      </c>
      <c r="AS423" s="133">
        <f>AS326/AS415*400</f>
        <v>16.556821681552204</v>
      </c>
      <c r="AT423" s="63">
        <f>IF(ISERROR(AS423/AK423),"NM",IF(OR(AS423/AK423&lt;0.5,AS423/AK423&gt;2),"NM",(AS423/AK423-1)*100))</f>
        <v>2.8709694289649201</v>
      </c>
      <c r="AU423" s="133">
        <f>AU326/AU415*400</f>
        <v>22.107500759186152</v>
      </c>
      <c r="AV423" s="63">
        <f>IF(ISERROR(AU423/AM423),"NM",IF(OR(AU423/AM423&lt;0.5,AU423/AM423&gt;2),"NM",(AU423/AM423-1)*100))</f>
        <v>26.196983500354285</v>
      </c>
      <c r="AW423" s="133">
        <f>AW326/AW415*400</f>
        <v>18.276532981861546</v>
      </c>
      <c r="AX423" s="63">
        <f>IF(ISERROR(AW423/AO423),"NM",IF(OR(AW423/AO423&lt;0.5,AW423/AO423&gt;2),"NM",(AW423/AO423-1)*100))</f>
        <v>-17.901849299470165</v>
      </c>
      <c r="AY423" s="133">
        <f>AY326/AY415*400</f>
        <v>19.325291878991163</v>
      </c>
      <c r="AZ423" s="65">
        <f>IF(ISERROR(AY423/AQ423),"NM",IF(OR(AY423/AQ423&lt;0.5,AY423/AQ423&gt;2),"NM",(AY423/AQ423-1)*100))</f>
        <v>13.042646741857977</v>
      </c>
      <c r="BA423" s="133">
        <f>BA326/BA415*400</f>
        <v>22.136317395727364</v>
      </c>
      <c r="BB423" s="65">
        <f>IF(ISERROR(BA423/AS423),"NM",IF(OR(BA423/AS423&lt;0.5,BA423/AS423&gt;2),"NM",(BA423/AS423-1)*100))</f>
        <v>33.699074746887533</v>
      </c>
      <c r="BC423" s="133">
        <f>BC326/BC415*400</f>
        <v>19.320873914187946</v>
      </c>
      <c r="BD423" s="65">
        <f>IF(ISERROR(BC423/AU423),"NM",IF(OR(BC423/AU423&lt;0.5,BC423/AU423&gt;2),"NM",(BC423/AU423-1)*100))</f>
        <v>-12.604893132663586</v>
      </c>
      <c r="BE423" s="133">
        <f>BE326/BE415*400</f>
        <v>16.226783968719449</v>
      </c>
      <c r="BF423" s="65">
        <f>IF(ISERROR(BE423/AW423),"NM",IF(OR(BE423/AW423&lt;0.5,BE423/AW423&gt;2),"NM",(BE423/AW423-1)*100))</f>
        <v>-11.215196094228375</v>
      </c>
      <c r="BG423" s="133">
        <f>BG326/BG415*400</f>
        <v>19.774212715389186</v>
      </c>
      <c r="BH423" s="65">
        <f>IF(ISERROR(BG423/AY423),"NM",IF(OR(BG423/AY423&lt;0.5,BG423/AY423&gt;2),"NM",(BG423/AY423-1)*100))</f>
        <v>2.322970536274549</v>
      </c>
      <c r="BI423" s="133">
        <f>BI326/BI415*400</f>
        <v>19.905270100125907</v>
      </c>
      <c r="BJ423" s="65">
        <f>IF(ISERROR(BI423/BA423),"NM",IF(OR(BI423/BA423&lt;0.5,BI423/BA423&gt;2),"NM",(BI423/BA423-1)*100))</f>
        <v>-10.078674134081943</v>
      </c>
      <c r="BK423" s="133">
        <f>BK326/BK415*400</f>
        <v>20.191094285199206</v>
      </c>
      <c r="BL423" s="65">
        <f>IF(ISERROR(BK423/BC423),"NM",IF(OR(BK423/BC423&lt;0.5,BK423/BC423&gt;2),"NM",(BK423/BC423-1)*100))</f>
        <v>4.5040424924683631</v>
      </c>
      <c r="BM423" s="133">
        <f>BM326/BM415*400</f>
        <v>17.720051026324946</v>
      </c>
      <c r="BN423" s="65">
        <f>IF(ISERROR(BM423/BE423),"NM",IF(OR(BM423/BE423&lt;0.5,BM423/BE423&gt;2),"NM",(BM423/BE423-1)*100))</f>
        <v>9.2024831321109843</v>
      </c>
      <c r="BO423" s="133">
        <f>BO326/BO415*400</f>
        <v>22.399432925748716</v>
      </c>
      <c r="BP423" s="65">
        <f>IF(ISERROR(BO423/BG423),"NM",IF(OR(BO423/BG423&lt;0.5,BO423/BG423&gt;2),"NM",(BO423/BG423-1)*100))</f>
        <v>13.275978407557364</v>
      </c>
      <c r="BQ423" s="133">
        <f>BQ326/BQ415*400</f>
        <v>24.100293145387639</v>
      </c>
      <c r="BR423" s="65">
        <f>IF(ISERROR(BQ423/BI423),"NM",IF(OR(BQ423/BI423&lt;0.5,BQ423/BI423&gt;2),"NM",(BQ423/BI423-1)*100))</f>
        <v>21.074936557807344</v>
      </c>
      <c r="BS423" s="133">
        <f>BS326/BS415*400</f>
        <v>5.533717619279118</v>
      </c>
      <c r="BT423" s="65" t="str">
        <f>IF(ISERROR(BS423/BK423),"NM",IF(OR(BS423/BK423&lt;0.5,BS423/BK423&gt;2),"NM",(BS423/BK423-1)*100))</f>
        <v>NM</v>
      </c>
      <c r="BU423" s="133">
        <f>BU326/BU415*400</f>
        <v>11.994824568079762</v>
      </c>
      <c r="BV423" s="65">
        <f>IF(ISERROR(BU423/BM423),"NM",IF(OR(BU423/BM423&lt;0.5,BU423/BM423&gt;2),"NM",(BU423/BM423-1)*100))</f>
        <v>-32.309311354350925</v>
      </c>
      <c r="BW423" s="133">
        <f>BW326/BW415*400</f>
        <v>38.452441290758578</v>
      </c>
      <c r="BX423" s="65">
        <f>IF(ISERROR(BW423/BO423),"NM",IF(OR(BW423/BO423&lt;0.5,BW423/BO423&gt;2),"NM",(BW423/BO423-1)*100))</f>
        <v>71.667030224486282</v>
      </c>
      <c r="BY423" s="133">
        <f>BY326/BY415*400</f>
        <v>21.7508009351459</v>
      </c>
      <c r="BZ423" s="65">
        <f>IF(ISERROR(BY423/BQ423),"NM",IF(OR(BY423/BQ423&lt;0.5,BY423/BQ423&gt;2),"NM",(BY423/BQ423-1)*100))</f>
        <v>-9.7488117512437356</v>
      </c>
      <c r="CA423" s="133">
        <f>CA326/CA415*400</f>
        <v>20.404721753794266</v>
      </c>
      <c r="CB423" s="65" t="str">
        <f>IF(ISERROR(CA423/BS423),"NM",IF(OR(CA423/BS423&lt;0.5,CA423/BS423&gt;2),"NM",(CA423/BS423-1)*100))</f>
        <v>NM</v>
      </c>
      <c r="CC423" s="133">
        <f>CC326/CC415*400</f>
        <v>12.319774219277257</v>
      </c>
      <c r="CD423" s="65">
        <f>IF(ISERROR(CC423/BU423),"NM",IF(OR(CC423/BU423&lt;0.5,CC423/BU423&gt;2),"NM",(CC423/BU423-1)*100))</f>
        <v>2.7090821491648986</v>
      </c>
      <c r="CE423" s="133">
        <f>CE326/CE415*400</f>
        <v>29.914582528108149</v>
      </c>
      <c r="CF423" s="65">
        <f>IF(ISERROR(CE423/BW423),"NM",IF(OR(CE423/BW423&lt;0.5,CE423/BW423&gt;2),"NM",(CE423/BW423-1)*100))</f>
        <v>-22.203684541356715</v>
      </c>
      <c r="CG423" s="133">
        <f>CG326/CG415*400</f>
        <v>25.476624850891881</v>
      </c>
      <c r="CH423" s="65">
        <f>IF(ISERROR(CG423/BY423),"NM",IF(OR(CG423/BY423&lt;0.5,CG423/BY423&gt;2),"NM",(CG423/BY423-1)*100))</f>
        <v>17.129594109454736</v>
      </c>
      <c r="CI423" s="133">
        <f>CI326/CI415*400</f>
        <v>27.096360743994829</v>
      </c>
      <c r="CJ423" s="65">
        <f>IF(ISERROR(CI423/CA423),"NM",IF(OR(CI423/CA423&lt;0.5,CI423/CA423&gt;2),"NM",(CI423/CA423-1)*100))</f>
        <v>32.794561332139935</v>
      </c>
      <c r="CK423" s="133">
        <f>CK326/CK415*400</f>
        <v>16.442716587120177</v>
      </c>
      <c r="CL423" s="65">
        <f>IF(ISERROR(CK423/CC423),"NM",IF(OR(CK423/CC423&lt;0.5,CK423/CC423&gt;2),"NM",(CK423/CC423-1)*100))</f>
        <v>33.466054608302677</v>
      </c>
      <c r="CM423" s="133">
        <f>CM326/CM415*400</f>
        <v>14.80665083135392</v>
      </c>
      <c r="CN423" s="65" t="str">
        <f>IF(ISERROR(CM423/CE423),"NM",IF(OR(CM423/CE423&lt;0.5,CM423/CE423&gt;2),"NM",(CM423/CE423-1)*100))</f>
        <v>NM</v>
      </c>
      <c r="CO423" s="133">
        <f>CO326/CO415*400</f>
        <v>9.9686812796165558</v>
      </c>
      <c r="CP423" s="65" t="str">
        <f>IF(ISERROR(CO423/CG423),"NM",IF(OR(CO423/CG423&lt;0.5,CO423/CG423&gt;2),"NM",(CO423/CG423-1)*100))</f>
        <v>NM</v>
      </c>
      <c r="CQ423" s="133">
        <f>CQ326/CQ415*400</f>
        <v>24.925115227025405</v>
      </c>
      <c r="CR423" s="65">
        <f>IF(ISERROR(CQ423/CI423),"NM",IF(OR(CQ423/CI423&lt;0.5,CQ423/CI423&gt;2),"NM",(CQ423/CI423-1)*100))</f>
        <v>-8.0130521492655546</v>
      </c>
      <c r="CS423" s="133">
        <f>CS326/CS415*400</f>
        <v>17.034535922104478</v>
      </c>
      <c r="CT423" s="65">
        <f>IF(ISERROR(CS423/CK423),"NM",IF(OR(CS423/CK423&lt;0.5,CS423/CK423&gt;2),"NM",(CS423/CK423-1)*100))</f>
        <v>3.5992795463486882</v>
      </c>
      <c r="CU423" s="133">
        <f>CU326/CU415*400</f>
        <v>23.618789725074279</v>
      </c>
      <c r="CV423" s="65">
        <f>IF(ISERROR(CU423/CM423),"NM",IF(OR(CU423/CM423&lt;0.5,CU423/CM423&gt;2),"NM",(CU423/CM423-1)*100))</f>
        <v>59.51473425077436</v>
      </c>
      <c r="CW423" s="133">
        <f>CW326/CW415*400</f>
        <v>13.888289842570629</v>
      </c>
      <c r="CX423" s="65">
        <f>IF(ISERROR(CW423/CO423),"NM",IF(OR(CW423/CO423&lt;0.5,CW423/CO423&gt;2),"NM",(CW423/CO423-1)*100))</f>
        <v>39.319228421603626</v>
      </c>
      <c r="CY423" s="133">
        <f>CY326/CY415*400</f>
        <v>26.961941387083943</v>
      </c>
      <c r="CZ423" s="65">
        <f>IF(ISERROR(CY423/CQ423),"NM",IF(OR(CY423/CQ423&lt;0.5,CY423/CQ423&gt;2),"NM",(CY423/CQ423-1)*100))</f>
        <v>8.171782322795762</v>
      </c>
      <c r="DA423" s="133">
        <f>DA326/DA415*400</f>
        <v>14.541813972405592</v>
      </c>
      <c r="DB423" s="65">
        <f>IF(ISERROR(DA423/CS423),"NM",IF(OR(DA423/CS423&lt;0.5,DA423/CS423&gt;2),"NM",(DA423/CS423-1)*100))</f>
        <v>-14.633342294134721</v>
      </c>
      <c r="DC423" s="133">
        <f>DC326/DC415*400</f>
        <v>22.543077460095834</v>
      </c>
      <c r="DD423" s="65">
        <f>IF(ISERROR(DC423/CU423),"NM",IF(OR(DC423/CU423&lt;0.5,DC423/CU423&gt;2),"NM",(DC423/CU423-1)*100))</f>
        <v>-4.5544766582025336</v>
      </c>
      <c r="DE423" s="133">
        <f>DE326/DE415*400</f>
        <v>24.220861414251992</v>
      </c>
      <c r="DF423" s="65">
        <f>IF(ISERROR(DE423/CW423),"NM",IF(OR(DE423/CW423&lt;0.5,DE423/CW423&gt;2),"NM",(DE423/CW423-1)*100))</f>
        <v>74.397724189264707</v>
      </c>
      <c r="DG423" s="133">
        <f>DG326/DG415*400</f>
        <v>19.693870353389293</v>
      </c>
      <c r="DH423" s="65">
        <f>IF(ISERROR(DG423/CY423),"NM",IF(OR(DG423/CY423&lt;0.5,DG423/CY423&gt;2),"NM",(DG423/CY423-1)*100))</f>
        <v>-26.956779296228284</v>
      </c>
      <c r="DI423" s="133">
        <f>DI326/DI415*400</f>
        <v>18.307261424960721</v>
      </c>
      <c r="DJ423" s="65">
        <f>IF(ISERROR(DI423/DA423),"NM",IF(OR(DI423/DA423&lt;0.5,DI423/DA423&gt;2),"NM",(DI423/DA423-1)*100))</f>
        <v>25.893932212999047</v>
      </c>
      <c r="DK423" s="133">
        <f>DK326/DK415*400</f>
        <v>19.197253762872986</v>
      </c>
      <c r="DL423" s="65">
        <f>IF(ISERROR(DK423/DC423),"NM",IF(OR(DK423/DC423&lt;0.5,DK423/DC423&gt;2),"NM",(DK423/DC423-1)*100))</f>
        <v>-14.841911904642958</v>
      </c>
      <c r="DM423" s="133">
        <f>DM326/DM415*400</f>
        <v>19.353673948366133</v>
      </c>
      <c r="DN423" s="65">
        <f t="shared" si="1709"/>
        <v>-20.095022149055019</v>
      </c>
      <c r="DO423" s="133">
        <f>DO326/DO415*400</f>
        <v>15.814294993081246</v>
      </c>
      <c r="DP423" s="65">
        <f t="shared" si="1709"/>
        <v>-19.699405402251855</v>
      </c>
      <c r="DQ423" s="133">
        <f>DQ326/DQ415*400</f>
        <v>15.403740434818641</v>
      </c>
      <c r="DR423" s="65">
        <f t="shared" si="1709"/>
        <v>-15.859941706973846</v>
      </c>
      <c r="DS423" s="133">
        <f>DS326/DS415*400</f>
        <v>14.16867209258308</v>
      </c>
      <c r="DT423" s="65">
        <f t="shared" si="1709"/>
        <v>-26.194276183477129</v>
      </c>
      <c r="DU423" s="131">
        <f>DU326/DU415*400</f>
        <v>12.632169401206003</v>
      </c>
      <c r="DV423" s="65">
        <f t="shared" si="1709"/>
        <v>-34.72986351373131</v>
      </c>
      <c r="DW423" s="131">
        <f>DW326/DW415*400</f>
        <v>13.001488051819216</v>
      </c>
      <c r="DX423" s="65">
        <f t="shared" si="1709"/>
        <v>-17.786483320898171</v>
      </c>
      <c r="DY423" s="131">
        <f>DY326/DY415*400</f>
        <v>16.314389497468753</v>
      </c>
      <c r="DZ423" s="65">
        <f t="shared" si="1709"/>
        <v>5.9118696949195471</v>
      </c>
      <c r="EA423" s="131">
        <f>EA326/EA415*400</f>
        <v>15.500013252405312</v>
      </c>
      <c r="EB423" s="65">
        <f t="shared" si="1710"/>
        <v>9.3963721591041161</v>
      </c>
      <c r="EC423" s="131">
        <f>EC326/EC415*400</f>
        <v>10.298090249230697</v>
      </c>
      <c r="ED423" s="65">
        <f t="shared" si="1711"/>
        <v>-18.4772629137832</v>
      </c>
      <c r="EE423" s="131">
        <f>EE326/EE415*400</f>
        <v>11.099591926767397</v>
      </c>
      <c r="EF423" s="65">
        <f t="shared" si="1712"/>
        <v>-14.628295757159105</v>
      </c>
      <c r="EG423" s="131">
        <f>EG326/EG415*400</f>
        <v>13.8858714493725</v>
      </c>
      <c r="EH423" s="65">
        <f>IF(ISERROR(EG423/DY423),"NM",IF(OR(EG423/DY423&lt;0.5,EG423/DY423&gt;2),"NM",(EG423/DY423-1)*100))</f>
        <v>-14.885742727136975</v>
      </c>
      <c r="EI423" s="131">
        <f>EI326/EI415*400</f>
        <v>11.601587379354269</v>
      </c>
      <c r="EJ423" s="65">
        <f>IF(ISERROR(EI423/EA423),"NM",IF(OR(EI423/EA423&lt;0.5,EI423/EA423&gt;2),"NM",(EI423/EA423-1)*100))</f>
        <v>-25.151113160797333</v>
      </c>
      <c r="EK423" s="131">
        <f>EK326/EK415*400</f>
        <v>13.631909757904548</v>
      </c>
      <c r="EL423" s="65">
        <f>IF(ISERROR(EK423/EC423),"NM",IF(OR(EK423/EC423&lt;0.5,EK423/EC423&gt;2),"NM",(EK423/EC423-1)*100))</f>
        <v>32.373182094834533</v>
      </c>
      <c r="EM423" s="131">
        <f>EM326/EM415*400</f>
        <v>13.172585096596142</v>
      </c>
      <c r="EN423" s="65">
        <f>IF(ISERROR(EM423/EE423),"NM",IF(OR(EM423/EE423&lt;0.5,EM423/EE423&gt;2),"NM",(EM423/EE423-1)*100))</f>
        <v>18.676300746062434</v>
      </c>
      <c r="EO423" s="131">
        <f>EO326/EO415*400</f>
        <v>-18.117474429243451</v>
      </c>
      <c r="EP423" s="65" t="str">
        <f>IF(ISERROR(EO423/EG423),"NM",IF(OR(EO423/EG423&lt;0.5,EO423/EG423&gt;2),"NM",(EO423/EG423-1)*100))</f>
        <v>NM</v>
      </c>
      <c r="EQ423" s="131">
        <f>EQ326/EQ415*400</f>
        <v>12.500578107547735</v>
      </c>
      <c r="ER423" s="65">
        <f>IF(ISERROR(EQ423/EI423),"NM",IF(OR(EQ423/EI423&lt;0.5,EQ423/EI423&gt;2),"NM",(EQ423/EI423-1)*100))</f>
        <v>7.7488596930560982</v>
      </c>
      <c r="ES423" s="131">
        <f>ES326/ES415*400</f>
        <v>12.429662671189098</v>
      </c>
      <c r="ET423" s="65">
        <f>IF(ISERROR(ES423/EK423),"NM",IF(OR(ES423/EK423&lt;0.5,ES423/EK423&gt;2),"NM",(ES423/EK423-1)*100))</f>
        <v>-8.8193591952024146</v>
      </c>
      <c r="EU423" s="131">
        <f>EU326/EU415*400</f>
        <v>12.37102203054282</v>
      </c>
      <c r="EV423" s="65">
        <f>IF(ISERROR(EU423/EM423),"NM",IF(OR(EU423/EM423&lt;0.5,EU423/EM423&gt;2),"NM",(EU423/EM423-1)*100))</f>
        <v>-6.0850855027723476</v>
      </c>
      <c r="EW423" s="131">
        <f>EW326/EW415*400</f>
        <v>11.826645396007434</v>
      </c>
      <c r="EX423" s="65" t="str">
        <f>IF(ISERROR(EW423/EO423),"NM",IF(OR(EW423/EO423&lt;0.5,EW423/EO423&gt;2),"NM",(EW423/EO423-1)*100))</f>
        <v>NM</v>
      </c>
      <c r="EY423" s="65"/>
      <c r="EZ423" s="317"/>
      <c r="FA423" s="59"/>
      <c r="FB423" s="131">
        <f>FB326/FB415*100</f>
        <v>13.807198307923137</v>
      </c>
      <c r="FC423" s="63"/>
      <c r="FD423" s="131">
        <f>FD326/FD415*100</f>
        <v>15.124826170452287</v>
      </c>
      <c r="FE423" s="65">
        <f>IF(ISERROR(FD423/FB423),"NM",IF(OR(FD423/FB423&lt;0.5,FD423/FB423&gt;2),"NM",(FD423/FB423-1)*100))</f>
        <v>9.5430501767548304</v>
      </c>
      <c r="FF423" s="131">
        <f>FF326/FF415*100</f>
        <v>16.035972903527217</v>
      </c>
      <c r="FG423" s="65">
        <f>IF(ISERROR(FF423/FD423),"NM",IF(OR(FF423/FD423&lt;0.5,FF423/FD423&gt;2),"NM",(FF423/FD423-1)*100))</f>
        <v>6.0241798669721902</v>
      </c>
      <c r="FH423" s="131">
        <f>FH326/FH415*100</f>
        <v>13.57644035971934</v>
      </c>
      <c r="FI423" s="65">
        <f>IF(ISERROR(FH423/FF423),"NM",IF(OR(FH423/FF423&lt;0.5,FH423/FF423&gt;2),"NM",(FH423/FF423-1)*100))</f>
        <v>-15.337594785202501</v>
      </c>
      <c r="FJ423" s="131">
        <f>FJ326/FJ415*100</f>
        <v>13.706743379304509</v>
      </c>
      <c r="FK423" s="65">
        <f>IF(ISERROR(FJ423/FH423),"NM",IF(OR(FJ423/FH423&lt;0.5,FJ423/FH423&gt;2),"NM",(FJ423/FH423-1)*100))</f>
        <v>0.95977307845560578</v>
      </c>
      <c r="FL423" s="131">
        <f>FL326/FL415*100</f>
        <v>12.187116564417176</v>
      </c>
      <c r="FM423" s="65">
        <f>IF(ISERROR(FL423/FJ423),"NM",IF(OR(FL423/FJ423&lt;0.5,FL423/FJ423&gt;2),"NM",(FL423/FJ423-1)*100))</f>
        <v>-11.086709459971233</v>
      </c>
      <c r="FN423" s="131">
        <f>FN326/FN415*100</f>
        <v>18.094099444405373</v>
      </c>
      <c r="FO423" s="65">
        <f>IF(ISERROR(FN423/FL423),"NM",IF(OR(FN423/FL423&lt;0.5,FN423/FL423&gt;2),"NM",(FN423/FL423-1)*100))</f>
        <v>48.469076739898128</v>
      </c>
      <c r="FP423" s="131">
        <f>FP326/FP415*100</f>
        <v>19.135483870967743</v>
      </c>
      <c r="FQ423" s="65">
        <f>IF(ISERROR(FP423/FN423),"NM",IF(OR(FP423/FN423&lt;0.5,FP423/FN423&gt;2),"NM",(FP423/FN423-1)*100))</f>
        <v>5.7553813593323788</v>
      </c>
      <c r="FR423" s="143">
        <f>FR326/FR415*100</f>
        <v>18.213671010572906</v>
      </c>
      <c r="FS423" s="65">
        <f>IF(ISERROR(FR423/FP423),"NM",IF(OR(FR423/FP423&lt;0.5,FR423/FP423&gt;2),"NM",(FR423/FP423-1)*100))</f>
        <v>-4.8172957977477999</v>
      </c>
      <c r="FT423" s="143">
        <f>FT326/FT415*100</f>
        <v>19.059290382819793</v>
      </c>
      <c r="FU423" s="65">
        <f>IF(ISERROR(FT423/FR423),"NM",IF(OR(FT423/FR423&lt;0.5,FT423/FR423&gt;2),"NM",(FT423/FR423-1)*100))</f>
        <v>4.6427728476923225</v>
      </c>
      <c r="FV423" s="143">
        <f>FV326/FV415*100</f>
        <v>16.244654658546064</v>
      </c>
      <c r="FW423" s="65">
        <f>IF(ISERROR(FV423/FT423),"NM",IF(OR(FV423/FT423&lt;0.5,FV423/FT423&gt;2),"NM",(FV423/FT423-1)*100))</f>
        <v>-14.767788662325355</v>
      </c>
      <c r="FX423" s="143">
        <f>FX326/FX415*100</f>
        <v>19.885759829968119</v>
      </c>
      <c r="FY423" s="65">
        <f>IF(ISERROR(FX423/FV423),"NM",IF(OR(FX423/FV423&lt;0.5,FX423/FV423&gt;2),"NM",(FX423/FV423-1)*100))</f>
        <v>22.414174064984049</v>
      </c>
      <c r="FZ423" s="143">
        <f>FZ326/FZ415*100</f>
        <v>24.56357896203443</v>
      </c>
      <c r="GA423" s="65">
        <f>IF(ISERROR(FZ423/FX423),"NM",IF(OR(FZ423/FX423&lt;0.5,FZ423/FX423&gt;2),"NM",(FZ423/FX423-1)*100))</f>
        <v>23.52346187454588</v>
      </c>
      <c r="GB423" s="143">
        <f>GB326/GB415*100</f>
        <v>16.463635777279883</v>
      </c>
      <c r="GC423" s="65">
        <f>IF(ISERROR(GB423/FZ423),"NM",IF(OR(GB423/FZ423&lt;0.5,GB423/FZ423&gt;2),"NM",(GB423/FZ423-1)*100))</f>
        <v>-32.975419409662784</v>
      </c>
      <c r="GD423" s="143">
        <f>GD326/GD415*100</f>
        <v>19.814686765316001</v>
      </c>
      <c r="GE423" s="65">
        <f>IF(ISERROR(GD423/GB423),"NM",IF(OR(GD423/GB423&lt;0.5,GD423/GB423&gt;2),"NM",(GD423/GB423-1)*100))</f>
        <v>20.354258520834321</v>
      </c>
      <c r="GF423" s="143">
        <f>GF326/GF415*100</f>
        <v>20.530753644029019</v>
      </c>
      <c r="GG423" s="65">
        <f>IF(ISERROR(GF423/GD423),"NM",IF(OR(GF423/GD423&lt;0.5,GF423/GD423&gt;2),"NM",(GF423/GD423-1)*100))</f>
        <v>3.6138188162854856</v>
      </c>
      <c r="GH423" s="143">
        <f>GH326/GH415*100</f>
        <v>17.763756597706728</v>
      </c>
      <c r="GI423" s="65">
        <f t="shared" si="1713"/>
        <v>-13.47732817946028</v>
      </c>
      <c r="GJ423" s="143">
        <f>GJ326/GJ415*100</f>
        <v>13.80151994230876</v>
      </c>
      <c r="GK423" s="65">
        <f t="shared" si="1713"/>
        <v>-22.305173084332207</v>
      </c>
      <c r="GL423" s="143">
        <f>GL326/GL415*100</f>
        <v>13.925111285676877</v>
      </c>
      <c r="GM423" s="65">
        <f t="shared" si="1713"/>
        <v>0.89549081466924196</v>
      </c>
      <c r="GN423" s="143">
        <f>GN326/GN415*100</f>
        <v>4.3321961335206378</v>
      </c>
      <c r="GO423" s="65" t="str">
        <f>IF(ISERROR(GN423/GL423),"NM",IF(OR(GN423/GL423&lt;0.5,GN423/GL423&gt;2),"NM",(GN423/GL423-1)*100))</f>
        <v>NM</v>
      </c>
      <c r="GP423" s="143">
        <f>GP326/GP415*100</f>
        <v>12.213065236653822</v>
      </c>
      <c r="GQ423" s="65" t="str">
        <f>IF(ISERROR(GP423/GN423),"NM",IF(OR(GP423/GN423&lt;0.5,GP423/GN423&gt;2),"NM",(GP423/GN423-1)*100))</f>
        <v>NM</v>
      </c>
      <c r="GR423" s="131">
        <f>GR326/GR415*100</f>
        <v>11.793298500202956</v>
      </c>
      <c r="GS423" s="65">
        <f t="shared" si="1713"/>
        <v>-3.4370301666043934</v>
      </c>
      <c r="GT423" s="131">
        <f>GT326/GT415*100</f>
        <v>11.78986374371447</v>
      </c>
      <c r="GU423" s="65">
        <f t="shared" si="1713"/>
        <v>-2.9124646411915478E-2</v>
      </c>
      <c r="GV423" s="131">
        <f>GV326/GV415*100</f>
        <v>11.625540118077717</v>
      </c>
      <c r="GW423" s="65">
        <f t="shared" si="1713"/>
        <v>-1.3937703539988577</v>
      </c>
      <c r="GX423" s="131">
        <f>GX326/GX415*100</f>
        <v>11.488259442767241</v>
      </c>
      <c r="GY423" s="65">
        <f>IF(ISERROR(GX423/GV423),"NM",IF(OR(GX423/GV423&lt;0.5,GX423/GV423&gt;2),"NM",(GX423/GV423-1)*100))</f>
        <v>-1.1808541703538178</v>
      </c>
      <c r="GZ423" s="67">
        <f t="shared" si="1684"/>
        <v>21.537199474408773</v>
      </c>
      <c r="HA423" s="280"/>
      <c r="HB423" s="57"/>
      <c r="HC423"/>
      <c r="HD423"/>
      <c r="HE423"/>
      <c r="HF423"/>
      <c r="HG423"/>
      <c r="HH423"/>
    </row>
    <row r="424" spans="1:216" s="2" customFormat="1" ht="13.5" customHeight="1" x14ac:dyDescent="0.2">
      <c r="A424" s="232"/>
      <c r="B424" s="54"/>
      <c r="C424" s="57"/>
      <c r="D424" s="63"/>
      <c r="E424" s="57"/>
      <c r="F424" s="63"/>
      <c r="G424" s="57"/>
      <c r="H424" s="63"/>
      <c r="I424" s="57"/>
      <c r="J424" s="63"/>
      <c r="K424" s="57"/>
      <c r="L424" s="63"/>
      <c r="M424" s="57"/>
      <c r="N424" s="63"/>
      <c r="O424" s="57"/>
      <c r="P424" s="63"/>
      <c r="Q424" s="57"/>
      <c r="R424" s="63"/>
      <c r="S424" s="57"/>
      <c r="T424" s="63"/>
      <c r="U424" s="57"/>
      <c r="V424" s="63"/>
      <c r="W424" s="57"/>
      <c r="X424" s="63"/>
      <c r="Y424" s="57"/>
      <c r="Z424" s="63"/>
      <c r="AA424" s="57"/>
      <c r="AB424" s="63"/>
      <c r="AC424" s="57"/>
      <c r="AD424" s="63"/>
      <c r="AE424" s="57"/>
      <c r="AF424" s="63"/>
      <c r="AG424" s="57"/>
      <c r="AH424" s="63"/>
      <c r="AI424" s="55"/>
      <c r="AJ424" s="63"/>
      <c r="AK424" s="57"/>
      <c r="AL424" s="63"/>
      <c r="AM424" s="57"/>
      <c r="AN424" s="63"/>
      <c r="AO424" s="59"/>
      <c r="AP424" s="63"/>
      <c r="AQ424" s="59"/>
      <c r="AR424" s="63"/>
      <c r="AS424" s="59"/>
      <c r="AT424" s="63"/>
      <c r="AU424" s="59"/>
      <c r="AV424" s="63"/>
      <c r="AW424" s="59"/>
      <c r="AX424" s="63"/>
      <c r="AY424" s="59"/>
      <c r="AZ424" s="65"/>
      <c r="BA424" s="59"/>
      <c r="BB424" s="65"/>
      <c r="BC424" s="59"/>
      <c r="BD424" s="65"/>
      <c r="BE424" s="59"/>
      <c r="BF424" s="65"/>
      <c r="BG424" s="59"/>
      <c r="BH424" s="65"/>
      <c r="BI424" s="59"/>
      <c r="BJ424" s="65"/>
      <c r="BK424" s="59"/>
      <c r="BL424" s="65"/>
      <c r="BM424" s="59"/>
      <c r="BN424" s="65"/>
      <c r="BO424" s="59"/>
      <c r="BP424" s="65"/>
      <c r="BQ424" s="59"/>
      <c r="BR424" s="65"/>
      <c r="BS424" s="59"/>
      <c r="BT424" s="65"/>
      <c r="BU424" s="59"/>
      <c r="BV424" s="65"/>
      <c r="BW424" s="59"/>
      <c r="BX424" s="65"/>
      <c r="BY424" s="59"/>
      <c r="BZ424" s="65"/>
      <c r="CA424" s="59"/>
      <c r="CB424" s="65"/>
      <c r="CC424" s="59"/>
      <c r="CD424" s="65"/>
      <c r="CE424" s="59"/>
      <c r="CF424" s="65"/>
      <c r="CG424" s="59"/>
      <c r="CH424" s="65"/>
      <c r="CI424" s="59"/>
      <c r="CJ424" s="65"/>
      <c r="CK424" s="59"/>
      <c r="CL424" s="65"/>
      <c r="CM424" s="59"/>
      <c r="CN424" s="65"/>
      <c r="CO424" s="59"/>
      <c r="CP424" s="65"/>
      <c r="CQ424" s="59"/>
      <c r="CR424" s="65"/>
      <c r="CS424" s="59"/>
      <c r="CT424" s="65"/>
      <c r="CU424" s="59"/>
      <c r="CV424" s="65"/>
      <c r="CW424" s="59"/>
      <c r="CX424" s="65"/>
      <c r="CY424" s="59"/>
      <c r="CZ424" s="65"/>
      <c r="DA424" s="59"/>
      <c r="DB424" s="65"/>
      <c r="DC424" s="59"/>
      <c r="DD424" s="65"/>
      <c r="DE424" s="59"/>
      <c r="DF424" s="65"/>
      <c r="DG424" s="59"/>
      <c r="DH424" s="65"/>
      <c r="DI424" s="59"/>
      <c r="DJ424" s="65"/>
      <c r="DK424" s="59"/>
      <c r="DL424" s="65"/>
      <c r="DM424" s="59"/>
      <c r="DN424" s="65"/>
      <c r="DO424" s="59"/>
      <c r="DP424" s="65"/>
      <c r="DQ424" s="59"/>
      <c r="DR424" s="65"/>
      <c r="DS424" s="59"/>
      <c r="DT424" s="65"/>
      <c r="DU424" s="57"/>
      <c r="DV424" s="65"/>
      <c r="DW424" s="57"/>
      <c r="DX424" s="65"/>
      <c r="DY424" s="57"/>
      <c r="DZ424" s="65"/>
      <c r="EA424" s="57"/>
      <c r="EB424" s="65"/>
      <c r="EC424" s="57"/>
      <c r="ED424" s="65"/>
      <c r="EE424" s="57"/>
      <c r="EF424" s="65"/>
      <c r="EG424" s="57"/>
      <c r="EH424" s="65"/>
      <c r="EI424" s="57"/>
      <c r="EJ424" s="65"/>
      <c r="EK424" s="57"/>
      <c r="EL424" s="65"/>
      <c r="EM424" s="57"/>
      <c r="EN424" s="65"/>
      <c r="EO424" s="57"/>
      <c r="EP424" s="65"/>
      <c r="EQ424" s="57"/>
      <c r="ER424" s="65"/>
      <c r="ES424" s="57"/>
      <c r="ET424" s="65"/>
      <c r="EU424" s="57"/>
      <c r="EV424" s="65"/>
      <c r="EW424" s="57"/>
      <c r="EX424" s="65"/>
      <c r="EY424" s="65"/>
      <c r="EZ424" s="317"/>
      <c r="FA424" s="59"/>
      <c r="FB424" s="57"/>
      <c r="FC424" s="63"/>
      <c r="FD424" s="57"/>
      <c r="FE424" s="65"/>
      <c r="FF424" s="57"/>
      <c r="FG424" s="65"/>
      <c r="FH424" s="57"/>
      <c r="FI424" s="65"/>
      <c r="FJ424" s="57"/>
      <c r="FK424" s="65"/>
      <c r="FL424" s="57"/>
      <c r="FM424" s="65"/>
      <c r="FN424" s="57"/>
      <c r="FO424" s="65"/>
      <c r="FP424" s="57"/>
      <c r="FQ424" s="65"/>
      <c r="FR424" s="75"/>
      <c r="FS424" s="65"/>
      <c r="FT424" s="75"/>
      <c r="FU424" s="65"/>
      <c r="FV424" s="75"/>
      <c r="FW424" s="65"/>
      <c r="FX424" s="75"/>
      <c r="FY424" s="65"/>
      <c r="FZ424" s="75"/>
      <c r="GA424" s="65"/>
      <c r="GB424" s="75"/>
      <c r="GC424" s="65"/>
      <c r="GD424" s="75"/>
      <c r="GE424" s="65"/>
      <c r="GF424" s="75"/>
      <c r="GG424" s="65"/>
      <c r="GH424" s="75"/>
      <c r="GI424" s="65"/>
      <c r="GJ424" s="75"/>
      <c r="GK424" s="65"/>
      <c r="GL424" s="75"/>
      <c r="GM424" s="65"/>
      <c r="GN424" s="75"/>
      <c r="GO424" s="65"/>
      <c r="GP424" s="75"/>
      <c r="GQ424" s="65"/>
      <c r="GR424" s="57"/>
      <c r="GS424" s="65"/>
      <c r="GT424" s="57"/>
      <c r="GU424" s="65"/>
      <c r="GV424" s="57"/>
      <c r="GW424" s="65"/>
      <c r="GX424" s="57"/>
      <c r="GY424" s="65"/>
      <c r="GZ424" s="67" t="str">
        <f t="shared" si="1684"/>
        <v/>
      </c>
      <c r="HA424" s="279"/>
      <c r="HB424" s="57"/>
      <c r="HC424"/>
      <c r="HD424"/>
      <c r="HE424"/>
      <c r="HF424"/>
      <c r="HG424"/>
      <c r="HH424"/>
    </row>
    <row r="425" spans="1:216" s="2" customFormat="1" ht="13.5" customHeight="1" x14ac:dyDescent="0.2">
      <c r="A425" s="4"/>
      <c r="B425" s="61" t="s">
        <v>148</v>
      </c>
      <c r="C425" s="57"/>
      <c r="D425" s="63"/>
      <c r="E425" s="57"/>
      <c r="F425" s="63"/>
      <c r="G425" s="57"/>
      <c r="H425" s="63"/>
      <c r="I425" s="57"/>
      <c r="J425" s="63"/>
      <c r="K425" s="57"/>
      <c r="L425" s="63"/>
      <c r="M425" s="57"/>
      <c r="N425" s="63"/>
      <c r="O425" s="57"/>
      <c r="P425" s="63"/>
      <c r="Q425" s="57"/>
      <c r="R425" s="63"/>
      <c r="S425" s="57"/>
      <c r="T425" s="63"/>
      <c r="U425" s="57"/>
      <c r="V425" s="63"/>
      <c r="W425" s="57"/>
      <c r="X425" s="63"/>
      <c r="Y425" s="57"/>
      <c r="Z425" s="63"/>
      <c r="AA425" s="57"/>
      <c r="AB425" s="63"/>
      <c r="AC425" s="57"/>
      <c r="AD425" s="63"/>
      <c r="AE425" s="57"/>
      <c r="AF425" s="63"/>
      <c r="AG425" s="57"/>
      <c r="AH425" s="63"/>
      <c r="AI425" s="55"/>
      <c r="AJ425" s="63"/>
      <c r="AK425" s="57"/>
      <c r="AL425" s="63"/>
      <c r="AM425" s="57"/>
      <c r="AN425" s="63"/>
      <c r="AO425" s="59"/>
      <c r="AP425" s="63"/>
      <c r="AQ425" s="59"/>
      <c r="AR425" s="63"/>
      <c r="AS425" s="59"/>
      <c r="AT425" s="63"/>
      <c r="AU425" s="59"/>
      <c r="AV425" s="63"/>
      <c r="AW425" s="59"/>
      <c r="AX425" s="63"/>
      <c r="AY425" s="59"/>
      <c r="AZ425" s="65"/>
      <c r="BA425" s="59"/>
      <c r="BB425" s="65"/>
      <c r="BC425" s="59"/>
      <c r="BD425" s="65"/>
      <c r="BE425" s="59"/>
      <c r="BF425" s="65"/>
      <c r="BG425" s="59"/>
      <c r="BH425" s="65"/>
      <c r="BI425" s="59"/>
      <c r="BJ425" s="65"/>
      <c r="BK425" s="59"/>
      <c r="BL425" s="65"/>
      <c r="BM425" s="59"/>
      <c r="BN425" s="65"/>
      <c r="BO425" s="59"/>
      <c r="BP425" s="65"/>
      <c r="BQ425" s="59"/>
      <c r="BR425" s="65"/>
      <c r="BS425" s="59"/>
      <c r="BT425" s="65"/>
      <c r="BU425" s="59"/>
      <c r="BV425" s="65"/>
      <c r="BW425" s="59"/>
      <c r="BX425" s="65"/>
      <c r="BY425" s="59"/>
      <c r="BZ425" s="65"/>
      <c r="CA425" s="59"/>
      <c r="CB425" s="65"/>
      <c r="CC425" s="59"/>
      <c r="CD425" s="65"/>
      <c r="CE425" s="59"/>
      <c r="CF425" s="65"/>
      <c r="CG425" s="59"/>
      <c r="CH425" s="65"/>
      <c r="CI425" s="59"/>
      <c r="CJ425" s="65"/>
      <c r="CK425" s="59"/>
      <c r="CL425" s="65"/>
      <c r="CM425" s="59"/>
      <c r="CN425" s="65"/>
      <c r="CO425" s="59"/>
      <c r="CP425" s="65"/>
      <c r="CQ425" s="59"/>
      <c r="CR425" s="65"/>
      <c r="CS425" s="59"/>
      <c r="CT425" s="65"/>
      <c r="CU425" s="59"/>
      <c r="CV425" s="65"/>
      <c r="CW425" s="59"/>
      <c r="CX425" s="65"/>
      <c r="CY425" s="59"/>
      <c r="CZ425" s="65"/>
      <c r="DA425" s="59"/>
      <c r="DB425" s="65"/>
      <c r="DC425" s="59"/>
      <c r="DD425" s="65"/>
      <c r="DE425" s="59"/>
      <c r="DF425" s="65"/>
      <c r="DG425" s="59"/>
      <c r="DH425" s="65"/>
      <c r="DI425" s="59"/>
      <c r="DJ425" s="65"/>
      <c r="DK425" s="59"/>
      <c r="DL425" s="65"/>
      <c r="DM425" s="59"/>
      <c r="DN425" s="65"/>
      <c r="DO425" s="59"/>
      <c r="DP425" s="65"/>
      <c r="DQ425" s="59"/>
      <c r="DR425" s="65"/>
      <c r="DS425" s="59"/>
      <c r="DT425" s="65"/>
      <c r="DU425" s="57"/>
      <c r="DV425" s="65"/>
      <c r="DW425" s="57"/>
      <c r="DX425" s="65"/>
      <c r="DY425" s="57"/>
      <c r="DZ425" s="65"/>
      <c r="EA425" s="57"/>
      <c r="EB425" s="65"/>
      <c r="EC425" s="57"/>
      <c r="ED425" s="65"/>
      <c r="EE425" s="57"/>
      <c r="EF425" s="65"/>
      <c r="EG425" s="57"/>
      <c r="EH425" s="65"/>
      <c r="EI425" s="57"/>
      <c r="EJ425" s="65"/>
      <c r="EK425" s="57"/>
      <c r="EL425" s="65"/>
      <c r="EM425" s="57"/>
      <c r="EN425" s="65"/>
      <c r="EO425" s="57"/>
      <c r="EP425" s="65"/>
      <c r="EQ425" s="57"/>
      <c r="ER425" s="65"/>
      <c r="ES425" s="57"/>
      <c r="ET425" s="65"/>
      <c r="EU425" s="57"/>
      <c r="EV425" s="65"/>
      <c r="EW425" s="57"/>
      <c r="EX425" s="65"/>
      <c r="EY425" s="65"/>
      <c r="EZ425" s="317"/>
      <c r="FA425" s="59"/>
      <c r="FB425" s="57"/>
      <c r="FC425" s="63"/>
      <c r="FD425" s="57"/>
      <c r="FE425" s="65"/>
      <c r="FF425" s="57"/>
      <c r="FG425" s="65"/>
      <c r="FH425" s="57"/>
      <c r="FI425" s="65"/>
      <c r="FJ425" s="57"/>
      <c r="FK425" s="65"/>
      <c r="FL425" s="57"/>
      <c r="FM425" s="65"/>
      <c r="FN425" s="57"/>
      <c r="FO425" s="65"/>
      <c r="FP425" s="57"/>
      <c r="FQ425" s="65"/>
      <c r="FR425" s="75"/>
      <c r="FS425" s="65"/>
      <c r="FT425" s="75"/>
      <c r="FU425" s="65"/>
      <c r="FV425" s="75"/>
      <c r="FW425" s="65"/>
      <c r="FX425" s="75"/>
      <c r="FY425" s="65"/>
      <c r="FZ425" s="75"/>
      <c r="GA425" s="65"/>
      <c r="GB425" s="75"/>
      <c r="GC425" s="65"/>
      <c r="GD425" s="75"/>
      <c r="GE425" s="65"/>
      <c r="GF425" s="75"/>
      <c r="GG425" s="65"/>
      <c r="GH425" s="75"/>
      <c r="GI425" s="65"/>
      <c r="GJ425" s="75"/>
      <c r="GK425" s="65"/>
      <c r="GL425" s="75"/>
      <c r="GM425" s="65"/>
      <c r="GN425" s="75"/>
      <c r="GO425" s="65"/>
      <c r="GP425" s="75"/>
      <c r="GQ425" s="65"/>
      <c r="GR425" s="57"/>
      <c r="GS425" s="65"/>
      <c r="GT425" s="57"/>
      <c r="GU425" s="65"/>
      <c r="GV425" s="57"/>
      <c r="GW425" s="65"/>
      <c r="GX425" s="57"/>
      <c r="GY425" s="65"/>
      <c r="GZ425" s="67" t="str">
        <f t="shared" si="1684"/>
        <v/>
      </c>
      <c r="HA425" s="279"/>
      <c r="HB425" s="57"/>
      <c r="HC425"/>
      <c r="HD425"/>
      <c r="HE425"/>
      <c r="HF425"/>
      <c r="HG425"/>
      <c r="HH425"/>
    </row>
    <row r="426" spans="1:216" s="2" customFormat="1" ht="13.5" customHeight="1" x14ac:dyDescent="0.2">
      <c r="A426" s="4" t="s">
        <v>10</v>
      </c>
      <c r="B426" s="54" t="s">
        <v>183</v>
      </c>
      <c r="C426" s="88">
        <f>+C404+C414</f>
        <v>3858</v>
      </c>
      <c r="D426" s="63"/>
      <c r="E426" s="88">
        <f>+E404+E414</f>
        <v>4103</v>
      </c>
      <c r="F426" s="63"/>
      <c r="G426" s="88">
        <f>+G404+G414</f>
        <v>3968</v>
      </c>
      <c r="H426" s="63"/>
      <c r="I426" s="88">
        <f>+I404+I414</f>
        <v>4299</v>
      </c>
      <c r="J426" s="63"/>
      <c r="K426" s="88">
        <f>+K404+K414</f>
        <v>4273</v>
      </c>
      <c r="L426" s="63">
        <f t="shared" ref="L426:L432" si="1714">IF(ISERROR(K426/C426),"NM",IF(OR(K426/C426&lt;0.5,K426/C426&gt;2),"NM",(K426/C426-1)*100))</f>
        <v>10.756868843960611</v>
      </c>
      <c r="M426" s="88">
        <f>+M404+M414</f>
        <v>4712</v>
      </c>
      <c r="N426" s="63">
        <f t="shared" ref="N426:N432" si="1715">IF(ISERROR(M426/E426),"NM",IF(OR(M426/E426&lt;0.5,M426/E426&gt;2),"NM",(M426/E426-1)*100))</f>
        <v>14.842797952717524</v>
      </c>
      <c r="O426" s="88">
        <f>+O404+O414</f>
        <v>4733</v>
      </c>
      <c r="P426" s="63">
        <f t="shared" ref="P426:P432" si="1716">IF(ISERROR(O426/G426),"NM",IF(OR(O426/G426&lt;0.5,O426/G426&gt;2),"NM",(O426/G426-1)*100))</f>
        <v>19.279233870967751</v>
      </c>
      <c r="Q426" s="88">
        <f>+Q404+Q414</f>
        <v>4754</v>
      </c>
      <c r="R426" s="63">
        <f t="shared" ref="R426:R432" si="1717">IF(ISERROR(Q426/I426),"NM",IF(OR(Q426/I426&lt;0.5,Q426/I426&gt;2),"NM",(Q426/I426-1)*100))</f>
        <v>10.583856710862992</v>
      </c>
      <c r="S426" s="88">
        <f>+S404+S414</f>
        <v>4785</v>
      </c>
      <c r="T426" s="63">
        <f t="shared" ref="T426:T432" si="1718">IF(ISERROR(S426/K426),"NM",IF(OR(S426/K426&lt;0.5,S426/K426&gt;2),"NM",(S426/K426-1)*100))</f>
        <v>11.982213901240346</v>
      </c>
      <c r="U426" s="88">
        <f>+U404+U414</f>
        <v>5034</v>
      </c>
      <c r="V426" s="63">
        <f t="shared" ref="V426:V432" si="1719">IF(ISERROR(U426/M426),"NM",IF(OR(U426/M426&lt;0.5,U426/M426&gt;2),"NM",(U426/M426-1)*100))</f>
        <v>6.8336162988115401</v>
      </c>
      <c r="W426" s="88">
        <f>+W404+W414</f>
        <v>5188</v>
      </c>
      <c r="X426" s="63">
        <f t="shared" ref="X426:X432" si="1720">IF(ISERROR(W426/O426),"NM",IF(OR(W426/O426&lt;0.5,W426/O426&gt;2),"NM",(W426/O426-1)*100))</f>
        <v>9.6133530530319042</v>
      </c>
      <c r="Y426" s="88">
        <f>+Y404+Y414</f>
        <v>5290</v>
      </c>
      <c r="Z426" s="63">
        <f t="shared" ref="Z426:Z432" si="1721">IF(ISERROR(Y426/Q426),"NM",IF(OR(Y426/Q426&lt;0.5,Y426/Q426&gt;2),"NM",(Y426/Q426-1)*100))</f>
        <v>11.274716028607479</v>
      </c>
      <c r="AA426" s="88">
        <f>+AA404+AA414</f>
        <v>5453</v>
      </c>
      <c r="AB426" s="63">
        <f t="shared" ref="AB426:AB432" si="1722">IF(ISERROR(AA426/S426),"NM",IF(OR(AA426/S426&lt;0.5,AA426/S426&gt;2),"NM",(AA426/S426-1)*100))</f>
        <v>13.960292580982237</v>
      </c>
      <c r="AC426" s="88">
        <f>+AC404+AC414</f>
        <v>5614</v>
      </c>
      <c r="AD426" s="63">
        <f t="shared" ref="AD426:AD432" si="1723">IF(ISERROR(AC426/U426),"NM",IF(OR(AC426/U426&lt;0.5,AC426/U426&gt;2),"NM",(AC426/U426-1)*100))</f>
        <v>11.521652761223677</v>
      </c>
      <c r="AE426" s="88">
        <f>+AE404+AE414</f>
        <v>6027</v>
      </c>
      <c r="AF426" s="63">
        <f t="shared" ref="AF426:AF432" si="1724">IF(ISERROR(AE426/W426),"NM",IF(OR(AE426/W426&lt;0.5,AE426/W426&gt;2),"NM",(AE426/W426-1)*100))</f>
        <v>16.171935235158053</v>
      </c>
      <c r="AG426" s="88">
        <f>+AG404+AG414</f>
        <v>5739</v>
      </c>
      <c r="AH426" s="63">
        <f t="shared" ref="AH426:AH432" si="1725">IF(ISERROR(AG426/Y426),"NM",IF(OR(AG426/Y426&lt;0.5,AG426/Y426&gt;2),"NM",(AG426/Y426-1)*100))</f>
        <v>8.4877126654064217</v>
      </c>
      <c r="AI426" s="89">
        <f>+AI404+AI414</f>
        <v>5747</v>
      </c>
      <c r="AJ426" s="63">
        <f t="shared" ref="AJ426:AJ432" si="1726">IF(ISERROR(AI426/AA426),"NM",IF(OR(AI426/AA426&lt;0.5,AI426/AA426&gt;2),"NM",(AI426/AA426-1)*100))</f>
        <v>5.3915275994865119</v>
      </c>
      <c r="AK426" s="88">
        <f>+AK404+AK414</f>
        <v>6104</v>
      </c>
      <c r="AL426" s="63">
        <f t="shared" ref="AL426:AL432" si="1727">IF(ISERROR(AK426/AC426),"NM",IF(OR(AK426/AC426&lt;0.5,AK426/AC426&gt;2),"NM",(AK426/AC426-1)*100))</f>
        <v>8.7281795511221958</v>
      </c>
      <c r="AM426" s="88">
        <f>+AM404+AM414</f>
        <v>6245</v>
      </c>
      <c r="AN426" s="63">
        <f t="shared" ref="AN426:AN432" si="1728">IF(ISERROR(AM426/AE426),"NM",IF(OR(AM426/AE426&lt;0.5,AM426/AE426&gt;2),"NM",(AM426/AE426-1)*100))</f>
        <v>3.6170565787290609</v>
      </c>
      <c r="AO426" s="71">
        <f>+AO404+AO414</f>
        <v>6585</v>
      </c>
      <c r="AP426" s="63">
        <f t="shared" ref="AP426:AP432" si="1729">IF(ISERROR(AO426/AG426),"NM",IF(OR(AO426/AG426&lt;0.5,AO426/AG426&gt;2),"NM",(AO426/AG426-1)*100))</f>
        <v>14.741244119184538</v>
      </c>
      <c r="AQ426" s="71">
        <f>+AQ404+AQ414</f>
        <v>6725</v>
      </c>
      <c r="AR426" s="63">
        <f>IF(ISERROR(AQ426/AI426),"NM",IF(OR(AQ426/AI426&lt;0.5,AQ426/AI426&gt;2),"NM",(AQ426/AI426-1)*100))</f>
        <v>17.017574386636515</v>
      </c>
      <c r="AS426" s="71">
        <f>+AS404+AS414</f>
        <v>6890</v>
      </c>
      <c r="AT426" s="63">
        <f>IF(ISERROR(AS426/AK426),"NM",IF(OR(AS426/AK426&lt;0.5,AS426/AK426&gt;2),"NM",(AS426/AK426-1)*100))</f>
        <v>12.876802096985585</v>
      </c>
      <c r="AU426" s="71">
        <f>+AU404+AU414</f>
        <v>7530</v>
      </c>
      <c r="AV426" s="63">
        <f>IF(ISERROR(AU426/AM426),"NM",IF(OR(AU426/AM426&lt;0.5,AU426/AM426&gt;2),"NM",(AU426/AM426-1)*100))</f>
        <v>20.576461168935147</v>
      </c>
      <c r="AW426" s="71">
        <f>+AW404+AW414</f>
        <v>7405</v>
      </c>
      <c r="AX426" s="63">
        <f>IF(ISERROR(AW426/AO426),"NM",IF(OR(AW426/AO426&lt;0.5,AW426/AO426&gt;2),"NM",(AW426/AO426-1)*100))</f>
        <v>12.452543659832948</v>
      </c>
      <c r="AY426" s="71">
        <f>+AY404+AY414</f>
        <v>7677</v>
      </c>
      <c r="AZ426" s="65">
        <f>IF(ISERROR(AY426/AQ426),"NM",IF(OR(AY426/AQ426&lt;0.5,AY426/AQ426&gt;2),"NM",(AY426/AQ426-1)*100))</f>
        <v>14.156133828996275</v>
      </c>
      <c r="BA426" s="71">
        <f>+BA404+BA414</f>
        <v>7660</v>
      </c>
      <c r="BB426" s="65">
        <f>IF(ISERROR(BA426/AS426),"NM",IF(OR(BA426/AS426&lt;0.5,BA426/AS426&gt;2),"NM",(BA426/AS426-1)*100))</f>
        <v>11.175616835994195</v>
      </c>
      <c r="BC426" s="71">
        <f>+BC404+BC414</f>
        <v>8191</v>
      </c>
      <c r="BD426" s="65">
        <f>IF(ISERROR(BC426/AU426),"NM",IF(OR(BC426/AU426&lt;0.5,BC426/AU426&gt;2),"NM",(BC426/AU426-1)*100))</f>
        <v>8.7782204515272291</v>
      </c>
      <c r="BE426" s="71">
        <f>+BE404+BE414</f>
        <v>8317</v>
      </c>
      <c r="BF426" s="65">
        <f>IF(ISERROR(BE426/AW426),"NM",IF(OR(BE426/AW426&lt;0.5,BE426/AW426&gt;2),"NM",(BE426/AW426-1)*100))</f>
        <v>12.316002700877782</v>
      </c>
      <c r="BG426" s="71">
        <f>+BG404+BG414</f>
        <v>8552</v>
      </c>
      <c r="BH426" s="65">
        <f>IF(ISERROR(BG426/AY426),"NM",IF(OR(BG426/AY426&lt;0.5,BG426/AY426&gt;2),"NM",(BG426/AY426-1)*100))</f>
        <v>11.397681385958048</v>
      </c>
      <c r="BI426" s="71">
        <f>+BI404+BI414</f>
        <v>8703</v>
      </c>
      <c r="BJ426" s="65">
        <f>IF(ISERROR(BI426/BA426),"NM",IF(OR(BI426/BA426&lt;0.5,BI426/BA426&gt;2),"NM",(BI426/BA426-1)*100))</f>
        <v>13.616187989556128</v>
      </c>
      <c r="BK426" s="71">
        <f>+BK404+BK414</f>
        <v>9150</v>
      </c>
      <c r="BL426" s="65">
        <f>IF(ISERROR(BK426/BC426),"NM",IF(OR(BK426/BC426&lt;0.5,BK426/BC426&gt;2),"NM",(BK426/BC426-1)*100))</f>
        <v>11.707972164570869</v>
      </c>
      <c r="BM426" s="71">
        <f>+BM404+BM414</f>
        <v>9386</v>
      </c>
      <c r="BN426" s="65">
        <f>IF(ISERROR(BM426/BE426),"NM",IF(OR(BM426/BE426&lt;0.5,BM426/BE426&gt;2),"NM",(BM426/BE426-1)*100))</f>
        <v>12.853192256823377</v>
      </c>
      <c r="BO426" s="71">
        <f>+BO404+BO414</f>
        <v>9505</v>
      </c>
      <c r="BP426" s="65">
        <f t="shared" ref="BP426:BP432" si="1730">IF(ISERROR(BO426/BG426),"NM",IF(OR(BO426/BG426&lt;0.5,BO426/BG426&gt;2),"NM",(BO426/BG426-1)*100))</f>
        <v>11.143592142188963</v>
      </c>
      <c r="BQ426" s="71">
        <f>+BQ404+BQ414</f>
        <v>9652</v>
      </c>
      <c r="BR426" s="65">
        <f t="shared" ref="BR426:BR432" si="1731">IF(ISERROR(BQ426/BI426),"NM",IF(OR(BQ426/BI426&lt;0.5,BQ426/BI426&gt;2),"NM",(BQ426/BI426-1)*100))</f>
        <v>10.904285878432729</v>
      </c>
      <c r="BS426" s="71">
        <f>+BS404+BS414</f>
        <v>8950</v>
      </c>
      <c r="BT426" s="65">
        <f t="shared" ref="BT426:BT432" si="1732">IF(ISERROR(BS426/BK426),"NM",IF(OR(BS426/BK426&lt;0.5,BS426/BK426&gt;2),"NM",(BS426/BK426-1)*100))</f>
        <v>-2.1857923497267784</v>
      </c>
      <c r="BU426" s="71">
        <f>+BU404+BU414</f>
        <v>9571</v>
      </c>
      <c r="BV426" s="65">
        <f t="shared" ref="BV426:BV432" si="1733">IF(ISERROR(BU426/BM426),"NM",IF(OR(BU426/BM426&lt;0.5,BU426/BM426&gt;2),"NM",(BU426/BM426-1)*100))</f>
        <v>1.9710206690816134</v>
      </c>
      <c r="BW426" s="71">
        <f>+BW404+BW414</f>
        <v>9758</v>
      </c>
      <c r="BX426" s="65">
        <f t="shared" ref="BX426:BX432" si="1734">IF(ISERROR(BW426/BO426),"NM",IF(OR(BW426/BO426&lt;0.5,BW426/BO426&gt;2),"NM",(BW426/BO426-1)*100))</f>
        <v>2.6617569700157828</v>
      </c>
      <c r="BY426" s="71">
        <f>+BY404+BY414</f>
        <v>10468</v>
      </c>
      <c r="BZ426" s="65">
        <f t="shared" ref="BZ426:BZ432" si="1735">IF(ISERROR(BY426/BQ426),"NM",IF(OR(BY426/BQ426&lt;0.5,BY426/BQ426&gt;2),"NM",(BY426/BQ426-1)*100))</f>
        <v>8.4542063820969737</v>
      </c>
      <c r="CA426" s="71">
        <f>+CA404+CA414</f>
        <v>11225</v>
      </c>
      <c r="CB426" s="65">
        <f t="shared" ref="CB426:CB432" si="1736">IF(ISERROR(CA426/BS426),"NM",IF(OR(CA426/BS426&lt;0.5,CA426/BS426&gt;2),"NM",(CA426/BS426-1)*100))</f>
        <v>25.418994413407823</v>
      </c>
      <c r="CC426" s="71">
        <f>+CC404+CC414</f>
        <v>11656</v>
      </c>
      <c r="CD426" s="65">
        <f t="shared" ref="CD426:CD432" si="1737">IF(ISERROR(CC426/BU426),"NM",IF(OR(CC426/BU426&lt;0.5,CC426/BU426&gt;2),"NM",(CC426/BU426-1)*100))</f>
        <v>21.78455751750079</v>
      </c>
      <c r="CE426" s="71">
        <f>+CE404+CE414</f>
        <v>11329.331860000002</v>
      </c>
      <c r="CF426" s="65">
        <f t="shared" ref="CF426:CF432" si="1738">IF(ISERROR(CE426/BW426),"NM",IF(OR(CE426/BW426&lt;0.5,CE426/BW426&gt;2),"NM",(CE426/BW426-1)*100))</f>
        <v>16.103011477761854</v>
      </c>
      <c r="CG426" s="71">
        <f>+CG404+CG414</f>
        <v>12068.90301</v>
      </c>
      <c r="CH426" s="65">
        <f t="shared" ref="CH426:CH432" si="1739">IF(ISERROR(CG426/BY426),"NM",IF(OR(CG426/BY426&lt;0.5,CG426/BY426&gt;2),"NM",(CG426/BY426-1)*100))</f>
        <v>15.29330349636988</v>
      </c>
      <c r="CI426" s="71">
        <f>+CI404+CI414</f>
        <v>13045.94764</v>
      </c>
      <c r="CJ426" s="65">
        <f t="shared" ref="CJ426:CJ432" si="1740">IF(ISERROR(CI426/CA426),"NM",IF(OR(CI426/CA426&lt;0.5,CI426/CA426&gt;2),"NM",(CI426/CA426-1)*100))</f>
        <v>16.222250690423156</v>
      </c>
      <c r="CK426" s="71">
        <f>+CK404+CK414</f>
        <v>13514</v>
      </c>
      <c r="CL426" s="65">
        <f t="shared" ref="CL426:CL432" si="1741">IF(ISERROR(CK426/CC426),"NM",IF(OR(CK426/CC426&lt;0.5,CK426/CC426&gt;2),"NM",(CK426/CC426-1)*100))</f>
        <v>15.940288263555246</v>
      </c>
      <c r="CM426" s="71">
        <f>+CM404+CM414</f>
        <v>13548</v>
      </c>
      <c r="CN426" s="65">
        <f t="shared" ref="CN426:CN432" si="1742">IF(ISERROR(CM426/CE426),"NM",IF(OR(CM426/CE426&lt;0.5,CM426/CE426&gt;2),"NM",(CM426/CE426-1)*100))</f>
        <v>19.583397921578726</v>
      </c>
      <c r="CO426" s="71">
        <f>+CO404+CO414</f>
        <v>13743.8343</v>
      </c>
      <c r="CP426" s="65">
        <f t="shared" ref="CP426:CP432" si="1743">IF(ISERROR(CO426/CG426),"NM",IF(OR(CO426/CG426&lt;0.5,CO426/CG426&gt;2),"NM",(CO426/CG426-1)*100))</f>
        <v>13.878073994067176</v>
      </c>
      <c r="CQ426" s="71">
        <f>+CQ404+CQ414</f>
        <v>14748.945950000001</v>
      </c>
      <c r="CR426" s="65">
        <f t="shared" ref="CR426:CR432" si="1744">IF(ISERROR(CQ426/CI426),"NM",IF(OR(CQ426/CI426&lt;0.5,CQ426/CI426&gt;2),"NM",(CQ426/CI426-1)*100))</f>
        <v>13.053849034151121</v>
      </c>
      <c r="CS426" s="71">
        <f>+CS404+CS414</f>
        <v>15079</v>
      </c>
      <c r="CT426" s="65">
        <f t="shared" ref="CT426:CT432" si="1745">IF(ISERROR(CS426/CK426),"NM",IF(OR(CS426/CK426&lt;0.5,CS426/CK426&gt;2),"NM",(CS426/CK426-1)*100))</f>
        <v>11.580583099008447</v>
      </c>
      <c r="CU426" s="71">
        <f>+CU404+CU414</f>
        <v>16158</v>
      </c>
      <c r="CV426" s="65">
        <f t="shared" ref="CV426:CV432" si="1746">IF(ISERROR(CU426/CM426),"NM",IF(OR(CU426/CM426&lt;0.5,CU426/CM426&gt;2),"NM",(CU426/CM426-1)*100))</f>
        <v>19.264836138175379</v>
      </c>
      <c r="CW426" s="71">
        <f>+CW404+CW414</f>
        <v>16377</v>
      </c>
      <c r="CX426" s="65">
        <f t="shared" ref="CX426:CX432" si="1747">IF(ISERROR(CW426/CO426),"NM",IF(OR(CW426/CO426&lt;0.5,CW426/CO426&gt;2),"NM",(CW426/CO426-1)*100))</f>
        <v>19.158887123660961</v>
      </c>
      <c r="CY426" s="71">
        <f>+CY404+CY414</f>
        <v>18121</v>
      </c>
      <c r="CZ426" s="65">
        <f t="shared" ref="CZ426:CZ432" si="1748">IF(ISERROR(CY426/CQ426),"NM",IF(OR(CY426/CQ426&lt;0.5,CY426/CQ426&gt;2),"NM",(CY426/CQ426-1)*100))</f>
        <v>22.863017204290447</v>
      </c>
      <c r="DA426" s="71">
        <f>+DA404+DA414</f>
        <v>17765</v>
      </c>
      <c r="DB426" s="65">
        <f t="shared" ref="DB426:DB432" si="1749">IF(ISERROR(DA426/CS426),"NM",IF(OR(DA426/CS426&lt;0.5,DA426/CS426&gt;2),"NM",(DA426/CS426-1)*100))</f>
        <v>17.812852311161208</v>
      </c>
      <c r="DC426" s="71">
        <f>+DC404+DC414</f>
        <v>17846</v>
      </c>
      <c r="DD426" s="65">
        <f t="shared" ref="DD426:DD432" si="1750">IF(ISERROR(DC426/CU426),"NM",IF(OR(DC426/CU426&lt;0.5,DC426/CU426&gt;2),"NM",(DC426/CU426-1)*100))</f>
        <v>10.446837479886128</v>
      </c>
      <c r="DE426" s="71">
        <f>+DE404+DE414</f>
        <v>18851</v>
      </c>
      <c r="DF426" s="65">
        <f t="shared" ref="DF426:DF432" si="1751">IF(ISERROR(DE426/CW426),"NM",IF(OR(DE426/CW426&lt;0.5,DE426/CW426&gt;2),"NM",(DE426/CW426-1)*100))</f>
        <v>15.106551871527142</v>
      </c>
      <c r="DG426" s="71">
        <f>+DG404+DG414</f>
        <v>19476</v>
      </c>
      <c r="DH426" s="65">
        <f t="shared" ref="DH426:DH432" si="1752">IF(ISERROR(DG426/CY426),"NM",IF(OR(DG426/CY426&lt;0.5,DG426/CY426&gt;2),"NM",(DG426/CY426-1)*100))</f>
        <v>7.4775122785718295</v>
      </c>
      <c r="DI426" s="71">
        <f>+DI404+DI414</f>
        <v>18489</v>
      </c>
      <c r="DJ426" s="65">
        <f t="shared" ref="DJ426:DJ432" si="1753">IF(ISERROR(DI426/DA426),"NM",IF(OR(DI426/DA426&lt;0.5,DI426/DA426&gt;2),"NM",(DI426/DA426-1)*100))</f>
        <v>4.0754292147481053</v>
      </c>
      <c r="DK426" s="71">
        <f>+DK404+DK414</f>
        <v>18658</v>
      </c>
      <c r="DL426" s="65">
        <f t="shared" ref="DL426:DL432" si="1754">IF(ISERROR(DK426/DC426),"NM",IF(OR(DK426/DC426&lt;0.5,DK426/DC426&gt;2),"NM",(DK426/DC426-1)*100))</f>
        <v>4.5500392244760768</v>
      </c>
      <c r="DM426" s="71">
        <f>+DM404+DM414</f>
        <v>19579</v>
      </c>
      <c r="DN426" s="65">
        <f t="shared" ref="DN426:DZ432" si="1755">IF(ISERROR(DM426/DE426),"NM",IF(OR(DM426/DE426&lt;0.5,DM426/DE426&gt;2),"NM",(DM426/DE426-1)*100))</f>
        <v>3.8618640920905944</v>
      </c>
      <c r="DO426" s="71">
        <f>+DO404+DO414</f>
        <v>19026</v>
      </c>
      <c r="DP426" s="65">
        <f t="shared" si="1755"/>
        <v>-2.310536044362288</v>
      </c>
      <c r="DQ426" s="71">
        <f>+DQ404+DQ414</f>
        <v>18982</v>
      </c>
      <c r="DR426" s="65">
        <f t="shared" si="1755"/>
        <v>2.6664503218129632</v>
      </c>
      <c r="DS426" s="71">
        <f>+DS404+DS414</f>
        <v>19921</v>
      </c>
      <c r="DT426" s="65">
        <f t="shared" si="1755"/>
        <v>6.7692142780576781</v>
      </c>
      <c r="DU426" s="88">
        <f>+DU404+DU414</f>
        <v>19086</v>
      </c>
      <c r="DV426" s="65">
        <f t="shared" si="1755"/>
        <v>-2.5180039838602619</v>
      </c>
      <c r="DW426" s="88">
        <f>+DW404+DW414</f>
        <v>19037</v>
      </c>
      <c r="DX426" s="65">
        <f t="shared" si="1755"/>
        <v>5.7815620729528838E-2</v>
      </c>
      <c r="DY426" s="88">
        <f t="shared" ref="DY426:EA426" si="1756">+DY404+DY414</f>
        <v>19759</v>
      </c>
      <c r="DZ426" s="65">
        <f t="shared" si="1755"/>
        <v>4.0933515962490841</v>
      </c>
      <c r="EA426" s="88">
        <f t="shared" si="1756"/>
        <v>22069</v>
      </c>
      <c r="EB426" s="65">
        <f t="shared" ref="EB426:EB432" si="1757">IF(ISERROR(EA426/DS426),"NM",IF(OR(EA426/DS426&lt;0.5,EA426/DS426&gt;2),"NM",(EA426/DS426-1)*100))</f>
        <v>10.782591235379746</v>
      </c>
      <c r="EC426" s="88">
        <f>+EC404+EC414</f>
        <v>21137</v>
      </c>
      <c r="ED426" s="65">
        <f t="shared" ref="ED426:ED432" si="1758">IF(ISERROR(EC426/DU426),"NM",IF(OR(EC426/DU426&lt;0.5,EC426/DU426&gt;2),"NM",(EC426/DU426-1)*100))</f>
        <v>10.746096615320134</v>
      </c>
      <c r="EE426" s="88">
        <f>+EE404+EE414</f>
        <v>22449</v>
      </c>
      <c r="EF426" s="65">
        <f t="shared" ref="EF426:EF432" si="1759">IF(ISERROR(EE426/DW426),"NM",IF(OR(EE426/DW426&lt;0.5,EE426/DW426&gt;2),"NM",(EE426/DW426-1)*100))</f>
        <v>17.922992068077946</v>
      </c>
      <c r="EG426" s="88">
        <f>+EG404+EG414</f>
        <v>23212</v>
      </c>
      <c r="EH426" s="65">
        <f t="shared" ref="EH426:EH432" si="1760">IF(ISERROR(EG426/DY426),"NM",IF(OR(EG426/DY426&lt;0.5,EG426/DY426&gt;2),"NM",(EG426/DY426-1)*100))</f>
        <v>17.475580748013563</v>
      </c>
      <c r="EI426" s="88">
        <f>+EI404+EI414</f>
        <v>22958</v>
      </c>
      <c r="EJ426" s="65">
        <f t="shared" ref="EJ426:EJ432" si="1761">IF(ISERROR(EI426/EA426),"NM",IF(OR(EI426/EA426&lt;0.5,EI426/EA426&gt;2),"NM",(EI426/EA426-1)*100))</f>
        <v>4.0282749558203879</v>
      </c>
      <c r="EK426" s="88">
        <f>+EK404+EK414</f>
        <v>23354</v>
      </c>
      <c r="EL426" s="65">
        <f t="shared" ref="EL426:EL432" si="1762">IF(ISERROR(EK426/EC426),"NM",IF(OR(EK426/EC426&lt;0.5,EK426/EC426&gt;2),"NM",(EK426/EC426-1)*100))</f>
        <v>10.48871646875147</v>
      </c>
      <c r="EM426" s="88">
        <f>+EM404+EM414</f>
        <v>23694</v>
      </c>
      <c r="EN426" s="65">
        <f t="shared" ref="EN426:EN432" si="1763">IF(ISERROR(EM426/EE426),"NM",IF(OR(EM426/EE426&lt;0.5,EM426/EE426&gt;2),"NM",(EM426/EE426-1)*100))</f>
        <v>5.5459040491781408</v>
      </c>
      <c r="EO426" s="88">
        <f>+EO404+EO414</f>
        <v>25626</v>
      </c>
      <c r="EP426" s="65">
        <f t="shared" ref="EP426:EP432" si="1764">IF(ISERROR(EO426/EG426),"NM",IF(OR(EO426/EG426&lt;0.5,EO426/EG426&gt;2),"NM",(EO426/EG426-1)*100))</f>
        <v>10.399793210408404</v>
      </c>
      <c r="EQ426" s="88">
        <f t="shared" ref="EQ426:ES426" si="1765">+EQ404+EQ414</f>
        <v>25917.510849055656</v>
      </c>
      <c r="ER426" s="65">
        <f t="shared" ref="ER426:ER432" si="1766">IF(ISERROR(EQ426/EI426),"NM",IF(OR(EQ426/EI426&lt;0.5,EQ426/EI426&gt;2),"NM",(EQ426/EI426-1)*100))</f>
        <v>12.89097852189065</v>
      </c>
      <c r="ES426" s="88">
        <f t="shared" si="1765"/>
        <v>26313.045882593418</v>
      </c>
      <c r="ET426" s="65">
        <f t="shared" ref="ET426:ET432" si="1767">IF(ISERROR(ES426/EK426),"NM",IF(OR(ES426/EK426&lt;0.5,ES426/EK426&gt;2),"NM",(ES426/EK426-1)*100))</f>
        <v>12.670402854300832</v>
      </c>
      <c r="EU426" s="88">
        <f t="shared" ref="EU426" si="1768">+EU404+EU414</f>
        <v>26768.633208694555</v>
      </c>
      <c r="EV426" s="65">
        <f t="shared" ref="EV426:EX432" si="1769">IF(ISERROR(EU426/EM426),"NM",IF(OR(EU426/EM426&lt;0.5,EU426/EM426&gt;2),"NM",(EU426/EM426-1)*100))</f>
        <v>12.97642107155632</v>
      </c>
      <c r="EW426" s="88">
        <f t="shared" ref="EW426" si="1770">+EW404+EW414</f>
        <v>27188.603669938118</v>
      </c>
      <c r="EX426" s="65">
        <f t="shared" si="1769"/>
        <v>6.0977275811211928</v>
      </c>
      <c r="EY426" s="65"/>
      <c r="EZ426" s="317"/>
      <c r="FA426" s="59"/>
      <c r="FB426" s="88">
        <f>+FB404+FB414</f>
        <v>3033.4140000000002</v>
      </c>
      <c r="FC426" s="63"/>
      <c r="FD426" s="88">
        <f>+FD404+FD414</f>
        <v>3854</v>
      </c>
      <c r="FE426" s="65">
        <f t="shared" ref="FE426:FE432" si="1771">IF(ISERROR(FD426/FB426),"NM",IF(OR(FD426/FB426&lt;0.5,FD426/FB426&gt;2),"NM",(FD426/FB426-1)*100))</f>
        <v>27.051566320983532</v>
      </c>
      <c r="FF426" s="88">
        <f>+FF404+FF414</f>
        <v>4299</v>
      </c>
      <c r="FG426" s="65">
        <f t="shared" ref="FG426:FG432" si="1772">IF(ISERROR(FF426/FD426),"NM",IF(OR(FF426/FD426&lt;0.5,FF426/FD426&gt;2),"NM",(FF426/FD426-1)*100))</f>
        <v>11.546445251686555</v>
      </c>
      <c r="FH426" s="88">
        <f>+FH404+FH414</f>
        <v>4754</v>
      </c>
      <c r="FI426" s="65">
        <f t="shared" ref="FI426:FI432" si="1773">IF(ISERROR(FH426/FF426),"NM",IF(OR(FH426/FF426&lt;0.5,FH426/FF426&gt;2),"NM",(FH426/FF426-1)*100))</f>
        <v>10.583856710862992</v>
      </c>
      <c r="FJ426" s="88">
        <f>+FJ404+FJ414</f>
        <v>5290</v>
      </c>
      <c r="FK426" s="65">
        <f t="shared" ref="FK426:FK432" si="1774">IF(ISERROR(FJ426/FH426),"NM",IF(OR(FJ426/FH426&lt;0.5,FJ426/FH426&gt;2),"NM",(FJ426/FH426-1)*100))</f>
        <v>11.274716028607479</v>
      </c>
      <c r="FL426" s="88">
        <f>+FL404+FL414</f>
        <v>5739</v>
      </c>
      <c r="FM426" s="65">
        <f t="shared" ref="FM426:FM432" si="1775">IF(ISERROR(FL426/FJ426),"NM",IF(OR(FL426/FJ426&lt;0.5,FL426/FJ426&gt;2),"NM",(FL426/FJ426-1)*100))</f>
        <v>8.4877126654064217</v>
      </c>
      <c r="FN426" s="88">
        <f>+FN404+FN414</f>
        <v>6585</v>
      </c>
      <c r="FO426" s="65">
        <f t="shared" ref="FO426:FO432" si="1776">IF(ISERROR(FN426/FL426),"NM",IF(OR(FN426/FL426&lt;0.5,FN426/FL426&gt;2),"NM",(FN426/FL426-1)*100))</f>
        <v>14.741244119184538</v>
      </c>
      <c r="FP426" s="88">
        <f>+FP404+FP414</f>
        <v>7405</v>
      </c>
      <c r="FQ426" s="65">
        <f t="shared" ref="FQ426:FQ432" si="1777">IF(ISERROR(FP426/FN426),"NM",IF(OR(FP426/FN426&lt;0.5,FP426/FN426&gt;2),"NM",(FP426/FN426-1)*100))</f>
        <v>12.452543659832948</v>
      </c>
      <c r="FR426" s="88">
        <f>+FR404+FR414</f>
        <v>8317</v>
      </c>
      <c r="FS426" s="65">
        <f t="shared" ref="FS426:FS432" si="1778">IF(ISERROR(FR426/FP426),"NM",IF(OR(FR426/FP426&lt;0.5,FR426/FP426&gt;2),"NM",(FR426/FP426-1)*100))</f>
        <v>12.316002700877782</v>
      </c>
      <c r="FT426" s="88">
        <f>+FT404+FT414</f>
        <v>9386</v>
      </c>
      <c r="FU426" s="65">
        <f t="shared" ref="FU426:FU432" si="1779">IF(ISERROR(FT426/FR426),"NM",IF(OR(FT426/FR426&lt;0.5,FT426/FR426&gt;2),"NM",(FT426/FR426-1)*100))</f>
        <v>12.853192256823377</v>
      </c>
      <c r="FV426" s="88">
        <f>+FV404+FV414</f>
        <v>9571</v>
      </c>
      <c r="FW426" s="65">
        <f t="shared" ref="FW426:FW432" si="1780">IF(ISERROR(FV426/FT426),"NM",IF(OR(FV426/FT426&lt;0.5,FV426/FT426&gt;2),"NM",(FV426/FT426-1)*100))</f>
        <v>1.9710206690816134</v>
      </c>
      <c r="FX426" s="88">
        <f>+FX404+FX414</f>
        <v>11656</v>
      </c>
      <c r="FY426" s="65">
        <f t="shared" ref="FY426:FY432" si="1781">IF(ISERROR(FX426/FV426),"NM",IF(OR(FX426/FV426&lt;0.5,FX426/FV426&gt;2),"NM",(FX426/FV426-1)*100))</f>
        <v>21.78455751750079</v>
      </c>
      <c r="FZ426" s="88">
        <f>+FZ404+FZ414</f>
        <v>13514</v>
      </c>
      <c r="GA426" s="65">
        <f t="shared" ref="GA426:GW432" si="1782">IF(ISERROR(FZ426/FX426),"NM",IF(OR(FZ426/FX426&lt;0.5,FZ426/FX426&gt;2),"NM",(FZ426/FX426-1)*100))</f>
        <v>15.940288263555246</v>
      </c>
      <c r="GB426" s="88">
        <f>+GB404+GB414</f>
        <v>15079</v>
      </c>
      <c r="GC426" s="65">
        <f t="shared" si="1782"/>
        <v>11.580583099008447</v>
      </c>
      <c r="GD426" s="88">
        <f>+GD404+GD414</f>
        <v>17765</v>
      </c>
      <c r="GE426" s="65">
        <f t="shared" si="1782"/>
        <v>17.812852311161208</v>
      </c>
      <c r="GF426" s="88">
        <f>+GF404+GF414</f>
        <v>18489</v>
      </c>
      <c r="GG426" s="65">
        <f t="shared" si="1782"/>
        <v>4.0754292147481053</v>
      </c>
      <c r="GH426" s="88">
        <f>+GH404+GH414</f>
        <v>18982</v>
      </c>
      <c r="GI426" s="65">
        <f t="shared" si="1782"/>
        <v>2.6664503218129632</v>
      </c>
      <c r="GJ426" s="88">
        <f>+GJ404+GJ414</f>
        <v>19759</v>
      </c>
      <c r="GK426" s="65">
        <f t="shared" si="1782"/>
        <v>4.0933515962490841</v>
      </c>
      <c r="GL426" s="88">
        <f>+GL404+GL414</f>
        <v>23212</v>
      </c>
      <c r="GM426" s="65">
        <f t="shared" si="1782"/>
        <v>17.475580748013563</v>
      </c>
      <c r="GN426" s="88">
        <f>+GN404+GN414</f>
        <v>25626</v>
      </c>
      <c r="GO426" s="65">
        <f t="shared" ref="GO426:GO432" si="1783">IF(ISERROR(GN426/GL426),"NM",IF(OR(GN426/GL426&lt;0.5,GN426/GL426&gt;2),"NM",(GN426/GL426-1)*100))</f>
        <v>10.399793210408404</v>
      </c>
      <c r="GP426" s="88">
        <f>+GP404+GP414</f>
        <v>27188.603669938118</v>
      </c>
      <c r="GQ426" s="65">
        <f t="shared" ref="GQ426:GQ432" si="1784">IF(ISERROR(GP426/GN426),"NM",IF(OR(GP426/GN426&lt;0.5,GP426/GN426&gt;2),"NM",(GP426/GN426-1)*100))</f>
        <v>6.0977275811211928</v>
      </c>
      <c r="GR426" s="88">
        <f>+GR404+GR414</f>
        <v>28752.143839768381</v>
      </c>
      <c r="GS426" s="65">
        <f t="shared" si="1782"/>
        <v>5.7507188997684144</v>
      </c>
      <c r="GT426" s="88">
        <f>+GT404+GT414</f>
        <v>30481.946975953379</v>
      </c>
      <c r="GU426" s="65">
        <f t="shared" si="1782"/>
        <v>6.0162579382773806</v>
      </c>
      <c r="GV426" s="88">
        <f>+GV404+GV414</f>
        <v>32295.640935536318</v>
      </c>
      <c r="GW426" s="65">
        <f t="shared" si="1782"/>
        <v>5.9500594270232465</v>
      </c>
      <c r="GX426" s="88">
        <f>+GX404+GX414</f>
        <v>34206.333131446125</v>
      </c>
      <c r="GY426" s="65">
        <f t="shared" ref="GY426:GY432" si="1785">IF(ISERROR(GX426/GV426),"NM",IF(OR(GX426/GV426&lt;0.5,GX426/GV426&gt;2),"NM",(GX426/GV426-1)*100))</f>
        <v>5.9162541462596918</v>
      </c>
      <c r="GZ426" s="67">
        <f t="shared" si="1684"/>
        <v>5.9461403433463955</v>
      </c>
      <c r="HA426" s="280"/>
      <c r="HB426" s="57"/>
      <c r="HC426"/>
      <c r="HD426"/>
      <c r="HE426"/>
      <c r="HF426"/>
      <c r="HG426"/>
      <c r="HH426"/>
    </row>
    <row r="427" spans="1:216" s="2" customFormat="1" ht="13.5" customHeight="1" x14ac:dyDescent="0.2">
      <c r="A427" s="4" t="s">
        <v>513</v>
      </c>
      <c r="B427" s="54" t="s">
        <v>100</v>
      </c>
      <c r="C427" s="131">
        <f>C404/(C404+C414)*100</f>
        <v>25.868325557283566</v>
      </c>
      <c r="D427" s="63"/>
      <c r="E427" s="131">
        <f>E404/(E404+E414)*100</f>
        <v>26.736534243236655</v>
      </c>
      <c r="F427" s="63"/>
      <c r="G427" s="131">
        <f>G404/(G404+G414)*100</f>
        <v>21.396169354838708</v>
      </c>
      <c r="H427" s="63"/>
      <c r="I427" s="131">
        <f>I404/(I404+I414)*100</f>
        <v>25.098860200046524</v>
      </c>
      <c r="J427" s="63"/>
      <c r="K427" s="131">
        <f>K404/(K404+K414)*100</f>
        <v>24.221858179265155</v>
      </c>
      <c r="L427" s="63">
        <f t="shared" si="1714"/>
        <v>-6.3648007458868001</v>
      </c>
      <c r="M427" s="131">
        <f>M404/(M404+M414)*100</f>
        <v>28.777589134125638</v>
      </c>
      <c r="N427" s="63">
        <f t="shared" si="1715"/>
        <v>7.6339546192502272</v>
      </c>
      <c r="O427" s="131">
        <f>O404/(O404+O414)*100</f>
        <v>27.192055778575959</v>
      </c>
      <c r="P427" s="63">
        <f t="shared" si="1716"/>
        <v>27.08843030552346</v>
      </c>
      <c r="Q427" s="131">
        <f>Q404/(Q404+Q414)*100</f>
        <v>25.389145982330668</v>
      </c>
      <c r="R427" s="63">
        <f t="shared" si="1717"/>
        <v>1.1565695811302401</v>
      </c>
      <c r="S427" s="131">
        <f>S404/(S404+S414)*100</f>
        <v>25.036572622779516</v>
      </c>
      <c r="T427" s="63">
        <f t="shared" si="1718"/>
        <v>3.3635505479583161</v>
      </c>
      <c r="U427" s="131">
        <f>U404/(U404+U414)*100</f>
        <v>25.506555423122769</v>
      </c>
      <c r="V427" s="63">
        <f t="shared" si="1719"/>
        <v>-11.36660091906011</v>
      </c>
      <c r="W427" s="131">
        <f>W404/(W404+W414)*100</f>
        <v>24.961449498843486</v>
      </c>
      <c r="X427" s="63">
        <f t="shared" si="1720"/>
        <v>-8.203154251727895</v>
      </c>
      <c r="Y427" s="131">
        <f>Y404/(Y404+Y414)*100</f>
        <v>24.801512287334592</v>
      </c>
      <c r="Z427" s="63">
        <f t="shared" si="1721"/>
        <v>-2.3145075277641647</v>
      </c>
      <c r="AA427" s="131">
        <f>AA404/(AA404+AA414)*100</f>
        <v>24.041811846689896</v>
      </c>
      <c r="AB427" s="63">
        <f t="shared" si="1722"/>
        <v>-3.9732306457335831</v>
      </c>
      <c r="AC427" s="131">
        <f>AC404/(AC404+AC414)*100</f>
        <v>23.370146063412896</v>
      </c>
      <c r="AD427" s="63">
        <f t="shared" si="1723"/>
        <v>-8.3759226766195525</v>
      </c>
      <c r="AE427" s="131">
        <f>AE404/(AE404+AE414)*100</f>
        <v>22.830595652895305</v>
      </c>
      <c r="AF427" s="63">
        <f t="shared" si="1724"/>
        <v>-8.5365789596750332</v>
      </c>
      <c r="AG427" s="131">
        <f>AG404/(AG404+AG414)*100</f>
        <v>24.551315560202124</v>
      </c>
      <c r="AH427" s="63">
        <f t="shared" si="1725"/>
        <v>-1.0087962549777174</v>
      </c>
      <c r="AI427" s="132">
        <f>AI404/(AI404+AI414)*100</f>
        <v>24.760744736384201</v>
      </c>
      <c r="AJ427" s="63">
        <f t="shared" si="1726"/>
        <v>2.9903440484386312</v>
      </c>
      <c r="AK427" s="131">
        <f>AK404/(AK404+AK414)*100</f>
        <v>22.853866317169068</v>
      </c>
      <c r="AL427" s="63">
        <f t="shared" si="1727"/>
        <v>-2.2091421458939386</v>
      </c>
      <c r="AM427" s="131">
        <f>AM404/(AM404+AM414)*100</f>
        <v>21.937550040032026</v>
      </c>
      <c r="AN427" s="63">
        <f t="shared" si="1728"/>
        <v>-3.9116176662260083</v>
      </c>
      <c r="AO427" s="133">
        <f>AO404/(AO404+AO414)*100</f>
        <v>21.700835231586939</v>
      </c>
      <c r="AP427" s="63">
        <f t="shared" si="1729"/>
        <v>-11.610295674891802</v>
      </c>
      <c r="AQ427" s="133">
        <f>AQ404/(AQ404+AQ414)*100</f>
        <v>20.788104089219331</v>
      </c>
      <c r="AR427" s="63">
        <f t="shared" ref="AR427:AX432" si="1786">IF(ISERROR(AQ427/AI427),"NM",IF(OR(AQ427/AI427&lt;0.5,AQ427/AI427&gt;2),"NM",(AQ427/AI427-1)*100))</f>
        <v>-16.044108080995436</v>
      </c>
      <c r="AS427" s="133">
        <f>AS404/(AS404+AS414)*100</f>
        <v>19.869375907111756</v>
      </c>
      <c r="AT427" s="63">
        <f t="shared" si="1786"/>
        <v>-13.05901753619343</v>
      </c>
      <c r="AU427" s="133">
        <f>AU404/(AU404+AU414)*100</f>
        <v>22.576361221779546</v>
      </c>
      <c r="AV427" s="63">
        <f t="shared" si="1786"/>
        <v>2.9119531605936277</v>
      </c>
      <c r="AW427" s="133">
        <f>AW404/(AW404+AW414)*100</f>
        <v>18.838622552329507</v>
      </c>
      <c r="AX427" s="63">
        <f t="shared" si="1786"/>
        <v>-13.189412521280753</v>
      </c>
      <c r="AY427" s="133">
        <f>AY404/(AY404+AY414)*100</f>
        <v>18.23629021753289</v>
      </c>
      <c r="AZ427" s="65">
        <f t="shared" ref="AZ427:AZ432" si="1787">IF(ISERROR(AY427/AQ427),"NM",IF(OR(AY427/AQ427&lt;0.5,AY427/AQ427&gt;2),"NM",(AY427/AQ427-1)*100))</f>
        <v>-12.275356428534568</v>
      </c>
      <c r="BA427" s="133">
        <f>BA404/(BA404+BA414)*100</f>
        <v>13.981723237597912</v>
      </c>
      <c r="BB427" s="65">
        <f t="shared" ref="BB427:BB432" si="1788">IF(ISERROR(BA427/AS427),"NM",IF(OR(BA427/AS427&lt;0.5,BA427/AS427&gt;2),"NM",(BA427/AS427-1)*100))</f>
        <v>-29.631794662491153</v>
      </c>
      <c r="BC427" s="133">
        <f>BC404/(BC404+BC414)*100</f>
        <v>17.568062507630327</v>
      </c>
      <c r="BD427" s="65">
        <f t="shared" ref="BD427:BD432" si="1789">IF(ISERROR(BC427/AU427),"NM",IF(OR(BC427/AU427&lt;0.5,BC427/AU427&gt;2),"NM",(BC427/AU427-1)*100))</f>
        <v>-22.183817245613902</v>
      </c>
      <c r="BE427" s="133">
        <f>BE404/(BE404+BE414)*100</f>
        <v>17.145605386557651</v>
      </c>
      <c r="BF427" s="65">
        <f t="shared" ref="BF427:BF432" si="1790">IF(ISERROR(BE427/AW427),"NM",IF(OR(BE427/AW427&lt;0.5,BE427/AW427&gt;2),"NM",(BE427/AW427-1)*100))</f>
        <v>-8.9869477509251556</v>
      </c>
      <c r="BG427" s="133">
        <f>BG404/(BG404+BG414)*100</f>
        <v>16.76800748362956</v>
      </c>
      <c r="BH427" s="65">
        <f t="shared" ref="BH427:BH432" si="1791">IF(ISERROR(BG427/AY427),"NM",IF(OR(BG427/AY427&lt;0.5,BG427/AY427&gt;2),"NM",(BG427/AY427-1)*100))</f>
        <v>-8.0514332486970481</v>
      </c>
      <c r="BI427" s="133">
        <f>BI404/(BI404+BI414)*100</f>
        <v>15.994484660461911</v>
      </c>
      <c r="BJ427" s="65">
        <f t="shared" ref="BJ427:BJ432" si="1792">IF(ISERROR(BI427/BA427),"NM",IF(OR(BI427/BA427&lt;0.5,BI427/BA427&gt;2),"NM",(BI427/BA427-1)*100))</f>
        <v>14.395660596767733</v>
      </c>
      <c r="BK427" s="133">
        <f>BK404/(BK404+BK414)*100</f>
        <v>15.890710382513662</v>
      </c>
      <c r="BL427" s="65">
        <f t="shared" ref="BL427:BL432" si="1793">IF(ISERROR(BK427/BC427),"NM",IF(OR(BK427/BC427&lt;0.5,BK427/BC427&gt;2),"NM",(BK427/BC427-1)*100))</f>
        <v>-9.5477354112790795</v>
      </c>
      <c r="BM427" s="133">
        <f>BM404/(BM404+BM414)*100</f>
        <v>15.608352865970595</v>
      </c>
      <c r="BN427" s="65">
        <f t="shared" ref="BN427:BN432" si="1794">IF(ISERROR(BM427/BE427),"NM",IF(OR(BM427/BE427&lt;0.5,BM427/BE427&gt;2),"NM",(BM427/BE427-1)*100))</f>
        <v>-8.9658690138306856</v>
      </c>
      <c r="BO427" s="133">
        <f>BO404/(BO404+BO414)*100</f>
        <v>16.896370331404523</v>
      </c>
      <c r="BP427" s="65">
        <f t="shared" si="1730"/>
        <v>0.7655223669257083</v>
      </c>
      <c r="BQ427" s="133">
        <f>BQ404/(BQ404+BQ414)*100</f>
        <v>15.94488188976378</v>
      </c>
      <c r="BR427" s="65">
        <f t="shared" si="1731"/>
        <v>-0.31012421938637624</v>
      </c>
      <c r="BS427" s="133">
        <f>BS404/(BS404+BS414)*100</f>
        <v>17.519553072625698</v>
      </c>
      <c r="BT427" s="65">
        <f t="shared" si="1732"/>
        <v>10.250282403387301</v>
      </c>
      <c r="BU427" s="133">
        <f>BU404/(BU404+BU414)*100</f>
        <v>17.981402152335178</v>
      </c>
      <c r="BV427" s="65">
        <f t="shared" si="1733"/>
        <v>15.203713721377454</v>
      </c>
      <c r="BW427" s="133">
        <f>BW404/(BW404+BW414)*100</f>
        <v>16.120106579217051</v>
      </c>
      <c r="BX427" s="65">
        <f t="shared" si="1734"/>
        <v>-4.5942633652191311</v>
      </c>
      <c r="BY427" s="133">
        <f>BY404/(BY404+BY414)*100</f>
        <v>19.029423003439053</v>
      </c>
      <c r="BZ427" s="65">
        <f t="shared" si="1735"/>
        <v>19.345023280827633</v>
      </c>
      <c r="CA427" s="133">
        <f>CA404/(CA404+CA414)*100</f>
        <v>19.875278396436524</v>
      </c>
      <c r="CB427" s="65">
        <f t="shared" si="1736"/>
        <v>13.446263806190629</v>
      </c>
      <c r="CC427" s="133">
        <f>CC404/(CC404+CC414)*100</f>
        <v>22.297529169526424</v>
      </c>
      <c r="CD427" s="65">
        <f t="shared" si="1737"/>
        <v>24.003283952084487</v>
      </c>
      <c r="CE427" s="133">
        <f>CE404/(CE404+CE414)*100</f>
        <v>22.808052866058418</v>
      </c>
      <c r="CF427" s="65">
        <f t="shared" si="1738"/>
        <v>41.48822623458237</v>
      </c>
      <c r="CG427" s="133">
        <f>CG404/(CG404+CG414)*100</f>
        <v>21.982113849135988</v>
      </c>
      <c r="CH427" s="65">
        <f t="shared" si="1739"/>
        <v>15.516449685118229</v>
      </c>
      <c r="CI427" s="133">
        <f>CI404/(CI404+CI414)*100</f>
        <v>23.056968209631723</v>
      </c>
      <c r="CJ427" s="65">
        <f t="shared" si="1740"/>
        <v>16.008277970917128</v>
      </c>
      <c r="CK427" s="133">
        <f>CK404/(CK404+CK414)*100</f>
        <v>22.480390705934585</v>
      </c>
      <c r="CL427" s="65">
        <f t="shared" si="1741"/>
        <v>0.82009775620375258</v>
      </c>
      <c r="CM427" s="133">
        <f>CM404/(CM404+CM414)*100</f>
        <v>22.26896958960732</v>
      </c>
      <c r="CN427" s="65">
        <f t="shared" si="1742"/>
        <v>-2.3635655337038042</v>
      </c>
      <c r="CO427" s="133">
        <f>CO404/(CO404+CO414)*100</f>
        <v>22.177217314094072</v>
      </c>
      <c r="CP427" s="65">
        <f t="shared" si="1743"/>
        <v>0.88755552035206797</v>
      </c>
      <c r="CQ427" s="133">
        <f>CQ404/(CQ404+CQ414)*100</f>
        <v>22.381260404578267</v>
      </c>
      <c r="CR427" s="65">
        <f t="shared" si="1744"/>
        <v>-2.9306012781471824</v>
      </c>
      <c r="CS427" s="133">
        <f>CS404/(CS404+CS414)*100</f>
        <v>21.785264274819287</v>
      </c>
      <c r="CT427" s="65">
        <f t="shared" si="1745"/>
        <v>-3.0921456846912942</v>
      </c>
      <c r="CU427" s="133">
        <f>CU404/(CU404+CU414)*100</f>
        <v>24.53273920039609</v>
      </c>
      <c r="CV427" s="65">
        <f t="shared" si="1746"/>
        <v>10.165578616826743</v>
      </c>
      <c r="CW427" s="133">
        <f>CW404/(CW404+CW414)*100</f>
        <v>22.421688954020883</v>
      </c>
      <c r="CX427" s="65">
        <f t="shared" si="1747"/>
        <v>1.1023548917989956</v>
      </c>
      <c r="CY427" s="133">
        <f>CY404/(CY404+CY414)*100</f>
        <v>24.286739142431433</v>
      </c>
      <c r="CZ427" s="65">
        <f t="shared" si="1748"/>
        <v>8.5137239968102296</v>
      </c>
      <c r="DA427" s="133">
        <f>DA404/(DA404+DA414)*100</f>
        <v>24.497607655502392</v>
      </c>
      <c r="DB427" s="65">
        <f t="shared" si="1749"/>
        <v>12.450357941345679</v>
      </c>
      <c r="DC427" s="133">
        <f>DC404/(DC404+DC414)*100</f>
        <v>23.999775860136726</v>
      </c>
      <c r="DD427" s="65">
        <f t="shared" si="1750"/>
        <v>-2.1724575307544902</v>
      </c>
      <c r="DE427" s="133">
        <f>DE404/(DE404+DE414)*100</f>
        <v>26.237334889395786</v>
      </c>
      <c r="DF427" s="65">
        <f t="shared" si="1751"/>
        <v>17.017656177460449</v>
      </c>
      <c r="DG427" s="133">
        <f>DG404/(DG404+DG414)*100</f>
        <v>25.431300061614294</v>
      </c>
      <c r="DH427" s="65">
        <f t="shared" si="1752"/>
        <v>4.7126990267013502</v>
      </c>
      <c r="DI427" s="133">
        <f>DI404/(DI404+DI414)*100</f>
        <v>26.486018713829846</v>
      </c>
      <c r="DJ427" s="65">
        <f t="shared" si="1753"/>
        <v>8.1167560779382484</v>
      </c>
      <c r="DK427" s="133">
        <f>DK404/(DK404+DK414)*100</f>
        <v>26.33186836745632</v>
      </c>
      <c r="DL427" s="65">
        <f t="shared" si="1754"/>
        <v>9.7171428637930148</v>
      </c>
      <c r="DM427" s="133">
        <f>DM404/(DM404+DM414)*100</f>
        <v>25.154502272843356</v>
      </c>
      <c r="DN427" s="65">
        <f t="shared" si="1755"/>
        <v>-4.1270678638556157</v>
      </c>
      <c r="DO427" s="133">
        <f>DO404/(DO404+DO414)*100</f>
        <v>23.956690844108063</v>
      </c>
      <c r="DP427" s="65">
        <f t="shared" si="1755"/>
        <v>-5.7984028104484882</v>
      </c>
      <c r="DQ427" s="133">
        <f>DQ404/(DQ404+DQ414)*100</f>
        <v>27.826361816457695</v>
      </c>
      <c r="DR427" s="65">
        <f t="shared" si="1755"/>
        <v>5.0605684346510582</v>
      </c>
      <c r="DS427" s="133">
        <f>DS404/(DS404+DS414)*100</f>
        <v>31.534561517996085</v>
      </c>
      <c r="DT427" s="65">
        <f t="shared" si="1755"/>
        <v>19.758161775446958</v>
      </c>
      <c r="DU427" s="131">
        <f>DU404/(DU404+DU414)*100</f>
        <v>28.42397568898669</v>
      </c>
      <c r="DV427" s="65">
        <f t="shared" si="1755"/>
        <v>12.997567515669095</v>
      </c>
      <c r="DW427" s="131">
        <f>DW404/(DW404+DW414)*100</f>
        <v>26.09654882597048</v>
      </c>
      <c r="DX427" s="65">
        <f t="shared" si="1755"/>
        <v>8.9321934977872672</v>
      </c>
      <c r="DY427" s="131">
        <f t="shared" ref="DY427:EA427" si="1795">DY404/(DY404+DY414)*100</f>
        <v>25.360595171820439</v>
      </c>
      <c r="DZ427" s="65">
        <f t="shared" si="1755"/>
        <v>-8.8612613495843267</v>
      </c>
      <c r="EA427" s="131">
        <f t="shared" si="1795"/>
        <v>22.58371471294576</v>
      </c>
      <c r="EB427" s="65">
        <f t="shared" si="1757"/>
        <v>-28.384243744572991</v>
      </c>
      <c r="EC427" s="131">
        <f>EC404/(EC404+EC414)*100</f>
        <v>23.697781142073143</v>
      </c>
      <c r="ED427" s="65">
        <f t="shared" si="1758"/>
        <v>-16.627492925786534</v>
      </c>
      <c r="EE427" s="131">
        <f>EE404/(EE404+EE414)*100</f>
        <v>25.680431199608002</v>
      </c>
      <c r="EF427" s="65">
        <f t="shared" si="1759"/>
        <v>-1.5945312506164488</v>
      </c>
      <c r="EG427" s="131">
        <f>EG404/(EG404+EG414)*100</f>
        <v>23.091504394278822</v>
      </c>
      <c r="EH427" s="65">
        <f t="shared" si="1760"/>
        <v>-8.9473088552075026</v>
      </c>
      <c r="EI427" s="131">
        <f>EI404/(EI404+EI414)*100</f>
        <v>22.867845631152541</v>
      </c>
      <c r="EJ427" s="65">
        <f t="shared" si="1761"/>
        <v>1.2581230405107169</v>
      </c>
      <c r="EK427" s="131">
        <f>EK404/(EK404+EK414)*100</f>
        <v>22.488652907424854</v>
      </c>
      <c r="EL427" s="65">
        <f t="shared" si="1762"/>
        <v>-5.1022845868957667</v>
      </c>
      <c r="EM427" s="131">
        <f>EM404/(EM404+EM414)*100</f>
        <v>22.149067274415462</v>
      </c>
      <c r="EN427" s="65">
        <f t="shared" si="1763"/>
        <v>-13.751186254405434</v>
      </c>
      <c r="EO427" s="131">
        <f>EO404/(EO404+EO414)*100</f>
        <v>20.639194568016858</v>
      </c>
      <c r="EP427" s="65">
        <f t="shared" si="1764"/>
        <v>-10.619965613282222</v>
      </c>
      <c r="EQ427" s="131">
        <f t="shared" ref="EQ427:ES427" si="1796">EQ404/(EQ404+EQ414)*100</f>
        <v>20.713158108683121</v>
      </c>
      <c r="ER427" s="65">
        <f t="shared" si="1766"/>
        <v>-9.4223459315910354</v>
      </c>
      <c r="ES427" s="131">
        <f t="shared" si="1796"/>
        <v>20.707827019769397</v>
      </c>
      <c r="ET427" s="65">
        <f t="shared" si="1767"/>
        <v>-7.9187752818555834</v>
      </c>
      <c r="EU427" s="131">
        <f t="shared" ref="EU427" si="1797">EU404/(EU404+EU414)*100</f>
        <v>20.660722130477101</v>
      </c>
      <c r="EV427" s="65">
        <f t="shared" si="1769"/>
        <v>-6.7196741311881691</v>
      </c>
      <c r="EW427" s="131">
        <f t="shared" ref="EW427" si="1798">EW404/(EW404+EW414)*100</f>
        <v>20.614162237290724</v>
      </c>
      <c r="EX427" s="65">
        <f t="shared" si="1769"/>
        <v>-0.12128540502701624</v>
      </c>
      <c r="EY427" s="65"/>
      <c r="EZ427" s="317"/>
      <c r="FA427" s="59"/>
      <c r="FB427" s="131">
        <f>FB404/(FB404+FB414)*100</f>
        <v>19.64093921897901</v>
      </c>
      <c r="FC427" s="63"/>
      <c r="FD427" s="131">
        <f>FD404/(FD404+FD414)*100</f>
        <v>26.414115204981837</v>
      </c>
      <c r="FE427" s="65">
        <f t="shared" si="1771"/>
        <v>34.48499030768302</v>
      </c>
      <c r="FF427" s="131">
        <f>FF404/(FF404+FF414)*100</f>
        <v>25.098860200046524</v>
      </c>
      <c r="FG427" s="65">
        <f t="shared" si="1772"/>
        <v>-4.9793642328297638</v>
      </c>
      <c r="FH427" s="131">
        <f>FH404/(FH404+FH414)*100</f>
        <v>25.389145982330668</v>
      </c>
      <c r="FI427" s="65">
        <f t="shared" si="1773"/>
        <v>1.1565695811302401</v>
      </c>
      <c r="FJ427" s="131">
        <f>FJ404/(FJ404+FJ414)*100</f>
        <v>24.801512287334592</v>
      </c>
      <c r="FK427" s="65">
        <f t="shared" si="1774"/>
        <v>-2.3145075277641647</v>
      </c>
      <c r="FL427" s="131">
        <f>FL404/(FL404+FL414)*100</f>
        <v>24.551315560202124</v>
      </c>
      <c r="FM427" s="65">
        <f t="shared" si="1775"/>
        <v>-1.0087962549777174</v>
      </c>
      <c r="FN427" s="131">
        <f>FN404/(FN404+FN414)*100</f>
        <v>21.700835231586939</v>
      </c>
      <c r="FO427" s="65">
        <f t="shared" si="1776"/>
        <v>-11.610295674891802</v>
      </c>
      <c r="FP427" s="131">
        <f>FP404/(FP404+FP414)*100</f>
        <v>18.838622552329507</v>
      </c>
      <c r="FQ427" s="65">
        <f t="shared" si="1777"/>
        <v>-13.189412521280753</v>
      </c>
      <c r="FR427" s="131">
        <f>FR404/(FR404+FR414)*100</f>
        <v>17.145605386557651</v>
      </c>
      <c r="FS427" s="65">
        <f t="shared" si="1778"/>
        <v>-8.9869477509251556</v>
      </c>
      <c r="FT427" s="131">
        <f>FT404/(FT404+FT414)*100</f>
        <v>15.608352865970595</v>
      </c>
      <c r="FU427" s="65">
        <f t="shared" si="1779"/>
        <v>-8.9658690138306856</v>
      </c>
      <c r="FV427" s="131">
        <f>FV404/(FV404+FV414)*100</f>
        <v>17.981402152335178</v>
      </c>
      <c r="FW427" s="65">
        <f t="shared" si="1780"/>
        <v>15.203713721377454</v>
      </c>
      <c r="FX427" s="131">
        <f>FX404/(FX404+FX414)*100</f>
        <v>22.297529169526424</v>
      </c>
      <c r="FY427" s="65">
        <f t="shared" si="1781"/>
        <v>24.003283952084487</v>
      </c>
      <c r="FZ427" s="131">
        <f>FZ404/(FZ404+FZ414)*100</f>
        <v>22.480390705934585</v>
      </c>
      <c r="GA427" s="65">
        <f t="shared" si="1782"/>
        <v>0.82009775620375258</v>
      </c>
      <c r="GB427" s="131">
        <f>GB404/(GB404+GB414)*100</f>
        <v>21.785264274819287</v>
      </c>
      <c r="GC427" s="65">
        <f t="shared" si="1782"/>
        <v>-3.0921456846912942</v>
      </c>
      <c r="GD427" s="131">
        <f>GD404/(GD404+GD414)*100</f>
        <v>24.497607655502392</v>
      </c>
      <c r="GE427" s="65">
        <f t="shared" si="1782"/>
        <v>12.450357941345679</v>
      </c>
      <c r="GF427" s="131">
        <f>GF404/(GF404+GF414)*100</f>
        <v>26.486018713829846</v>
      </c>
      <c r="GG427" s="65">
        <f t="shared" si="1782"/>
        <v>8.1167560779382484</v>
      </c>
      <c r="GH427" s="131">
        <f>GH404/(GH404+GH414)*100</f>
        <v>27.826361816457695</v>
      </c>
      <c r="GI427" s="65">
        <f t="shared" si="1782"/>
        <v>5.0605684346510582</v>
      </c>
      <c r="GJ427" s="131">
        <f>GJ404/(GJ404+GJ414)*100</f>
        <v>25.360595171820439</v>
      </c>
      <c r="GK427" s="65">
        <f t="shared" si="1782"/>
        <v>-8.8612613495843267</v>
      </c>
      <c r="GL427" s="131">
        <f>GL404/(GL404+GL414)*100</f>
        <v>23.091504394278822</v>
      </c>
      <c r="GM427" s="65">
        <f t="shared" si="1782"/>
        <v>-8.9473088552075026</v>
      </c>
      <c r="GN427" s="131">
        <f>GN404/(GN404+GN414)*100</f>
        <v>20.639194568016858</v>
      </c>
      <c r="GO427" s="65">
        <f t="shared" si="1783"/>
        <v>-10.619965613282222</v>
      </c>
      <c r="GP427" s="131">
        <f>GP404/(GP404+GP414)*100</f>
        <v>20.614162237290724</v>
      </c>
      <c r="GQ427" s="65">
        <f t="shared" si="1784"/>
        <v>-0.12128540502701624</v>
      </c>
      <c r="GR427" s="131">
        <f>GR404/(GR404+GR414)*100</f>
        <v>20.662755013740163</v>
      </c>
      <c r="GS427" s="65">
        <f t="shared" si="1782"/>
        <v>0.23572520624455251</v>
      </c>
      <c r="GT427" s="131">
        <f>GT404/(GT404+GT414)*100</f>
        <v>20.65958631299382</v>
      </c>
      <c r="GU427" s="65">
        <f t="shared" si="1782"/>
        <v>-1.5335325537357836E-2</v>
      </c>
      <c r="GV427" s="131">
        <f>GV404/(GV404+GV414)*100</f>
        <v>20.669324406426835</v>
      </c>
      <c r="GW427" s="65">
        <f t="shared" si="1782"/>
        <v>4.7135955606680824E-2</v>
      </c>
      <c r="GX427" s="131">
        <f>GX404/(GX404+GX414)*100</f>
        <v>20.685667225879847</v>
      </c>
      <c r="GY427" s="65">
        <f t="shared" si="1785"/>
        <v>7.9067990475434335E-2</v>
      </c>
      <c r="GZ427" s="67">
        <f t="shared" si="1684"/>
        <v>4.4992897112283714E-2</v>
      </c>
      <c r="HA427" s="280"/>
      <c r="HB427" s="57"/>
      <c r="HC427"/>
      <c r="HD427"/>
      <c r="HE427"/>
      <c r="HF427"/>
      <c r="HG427"/>
      <c r="HH427"/>
    </row>
    <row r="428" spans="1:216" s="2" customFormat="1" ht="13.5" customHeight="1" x14ac:dyDescent="0.2">
      <c r="A428" s="4" t="s">
        <v>529</v>
      </c>
      <c r="B428" s="54" t="s">
        <v>101</v>
      </c>
      <c r="C428" s="131">
        <f>C404/C414*100</f>
        <v>34.895104895104893</v>
      </c>
      <c r="D428" s="63"/>
      <c r="E428" s="131">
        <f>E404/E414*100</f>
        <v>36.493679308050567</v>
      </c>
      <c r="F428" s="63"/>
      <c r="G428" s="131">
        <f>G404/G414*100</f>
        <v>27.220262904777172</v>
      </c>
      <c r="H428" s="63"/>
      <c r="I428" s="131">
        <f>I404/I414*100</f>
        <v>33.509316770186338</v>
      </c>
      <c r="J428" s="63"/>
      <c r="K428" s="131">
        <f>K404/K414*100</f>
        <v>31.964175416924029</v>
      </c>
      <c r="L428" s="63">
        <f t="shared" si="1714"/>
        <v>-8.3992568212397529</v>
      </c>
      <c r="M428" s="131">
        <f>M404/M414*100</f>
        <v>40.405244338498214</v>
      </c>
      <c r="N428" s="63">
        <f t="shared" si="1715"/>
        <v>10.718472635848331</v>
      </c>
      <c r="O428" s="131">
        <f>O404/O414*100</f>
        <v>37.347649448636098</v>
      </c>
      <c r="P428" s="63">
        <f t="shared" si="1716"/>
        <v>37.205322297168422</v>
      </c>
      <c r="Q428" s="131">
        <f>Q404/Q414*100</f>
        <v>34.028756695799267</v>
      </c>
      <c r="R428" s="63">
        <f t="shared" si="1717"/>
        <v>1.5501358299106816</v>
      </c>
      <c r="S428" s="131">
        <f>S404/S414*100</f>
        <v>33.398383049902428</v>
      </c>
      <c r="T428" s="63">
        <f t="shared" si="1718"/>
        <v>4.4869220440425739</v>
      </c>
      <c r="U428" s="131">
        <f>U404/U414*100</f>
        <v>34.239999999999995</v>
      </c>
      <c r="V428" s="63">
        <f t="shared" si="1719"/>
        <v>-15.258525073746332</v>
      </c>
      <c r="W428" s="131">
        <f>W404/W414*100</f>
        <v>33.264834318006677</v>
      </c>
      <c r="X428" s="63">
        <f t="shared" si="1720"/>
        <v>-10.931919922415679</v>
      </c>
      <c r="Y428" s="131">
        <f>Y404/Y414*100</f>
        <v>32.981397687280037</v>
      </c>
      <c r="Z428" s="63">
        <f t="shared" si="1721"/>
        <v>-3.0778644599981031</v>
      </c>
      <c r="AA428" s="131">
        <f>AA404/AA414*100</f>
        <v>31.651376146788991</v>
      </c>
      <c r="AB428" s="63">
        <f t="shared" si="1722"/>
        <v>-5.2308128225942436</v>
      </c>
      <c r="AC428" s="131">
        <f>AC404/AC414*100</f>
        <v>30.497443049744305</v>
      </c>
      <c r="AD428" s="63">
        <f t="shared" si="1723"/>
        <v>-10.930364924812174</v>
      </c>
      <c r="AE428" s="131">
        <f>AE404/AE414*100</f>
        <v>29.585035476241668</v>
      </c>
      <c r="AF428" s="63">
        <f t="shared" si="1724"/>
        <v>-11.062128873352261</v>
      </c>
      <c r="AG428" s="131">
        <f>AG404/AG414*100</f>
        <v>32.540415704387996</v>
      </c>
      <c r="AH428" s="63">
        <f t="shared" si="1725"/>
        <v>-1.3370627499577292</v>
      </c>
      <c r="AI428" s="132">
        <f>AI404/AI414*100</f>
        <v>32.909343200740054</v>
      </c>
      <c r="AJ428" s="63">
        <f t="shared" si="1726"/>
        <v>3.9744466342221951</v>
      </c>
      <c r="AK428" s="131">
        <f>AK404/AK414*100</f>
        <v>29.624124017838184</v>
      </c>
      <c r="AL428" s="63">
        <f t="shared" si="1727"/>
        <v>-2.8635811549238777</v>
      </c>
      <c r="AM428" s="131">
        <f>AM404/AM414*100</f>
        <v>28.102564102564102</v>
      </c>
      <c r="AN428" s="63">
        <f t="shared" si="1728"/>
        <v>-5.0108825283243892</v>
      </c>
      <c r="AO428" s="133">
        <f>AO404/AO414*100</f>
        <v>27.715283165244376</v>
      </c>
      <c r="AP428" s="63">
        <f t="shared" si="1729"/>
        <v>-14.828121997510202</v>
      </c>
      <c r="AQ428" s="133">
        <f>AQ404/AQ414*100</f>
        <v>26.243664351417305</v>
      </c>
      <c r="AR428" s="63">
        <f t="shared" si="1786"/>
        <v>-20.254669953950501</v>
      </c>
      <c r="AS428" s="133">
        <f>AS404/AS414*100</f>
        <v>24.796232566564029</v>
      </c>
      <c r="AT428" s="63">
        <f t="shared" si="1786"/>
        <v>-16.297161895376345</v>
      </c>
      <c r="AU428" s="133">
        <f>AU404/AU414*100</f>
        <v>29.159519725557459</v>
      </c>
      <c r="AV428" s="63">
        <f t="shared" si="1786"/>
        <v>3.761064716855933</v>
      </c>
      <c r="AW428" s="133">
        <f>AW404/AW414*100</f>
        <v>23.211314475873543</v>
      </c>
      <c r="AX428" s="63">
        <f t="shared" si="1786"/>
        <v>-16.25084853911547</v>
      </c>
      <c r="AY428" s="133">
        <f>AY404/AY414*100</f>
        <v>22.303648239604907</v>
      </c>
      <c r="AZ428" s="65">
        <f t="shared" si="1787"/>
        <v>-15.013208746512618</v>
      </c>
      <c r="BA428" s="133">
        <f>BA404/BA414*100</f>
        <v>16.254363332827442</v>
      </c>
      <c r="BB428" s="65">
        <f t="shared" si="1788"/>
        <v>-34.44825422896983</v>
      </c>
      <c r="BC428" s="133">
        <f>BC404/BC414*100</f>
        <v>21.312203791469194</v>
      </c>
      <c r="BD428" s="65">
        <f t="shared" si="1789"/>
        <v>-26.911677585726224</v>
      </c>
      <c r="BE428" s="133">
        <f>BE404/BE414*100</f>
        <v>20.693658395007983</v>
      </c>
      <c r="BF428" s="65">
        <f t="shared" si="1790"/>
        <v>-10.846676018639434</v>
      </c>
      <c r="BG428" s="133">
        <f>BG404/BG414*100</f>
        <v>20.146108457431865</v>
      </c>
      <c r="BH428" s="65">
        <f t="shared" si="1791"/>
        <v>-9.673483723357279</v>
      </c>
      <c r="BI428" s="133">
        <f>BI404/BI414*100</f>
        <v>19.039803036520311</v>
      </c>
      <c r="BJ428" s="65">
        <f t="shared" si="1792"/>
        <v>17.136566020198241</v>
      </c>
      <c r="BK428" s="133">
        <f>BK404/BK414*100</f>
        <v>18.892931392931391</v>
      </c>
      <c r="BL428" s="65">
        <f t="shared" si="1793"/>
        <v>-11.351582512110669</v>
      </c>
      <c r="BM428" s="133">
        <f>BM404/BM414*100</f>
        <v>18.495139502588057</v>
      </c>
      <c r="BN428" s="65">
        <f t="shared" si="1794"/>
        <v>-10.624118995558007</v>
      </c>
      <c r="BO428" s="133">
        <f>BO404/BO414*100</f>
        <v>20.331687555386758</v>
      </c>
      <c r="BP428" s="65">
        <f t="shared" si="1730"/>
        <v>0.92116598273566108</v>
      </c>
      <c r="BQ428" s="133">
        <f>BQ404/BQ414*100</f>
        <v>18.969555035128806</v>
      </c>
      <c r="BR428" s="65">
        <f t="shared" si="1731"/>
        <v>-0.36895340386012832</v>
      </c>
      <c r="BS428" s="133">
        <f>BS404/BS414*100</f>
        <v>21.240856136548363</v>
      </c>
      <c r="BT428" s="65">
        <f t="shared" si="1732"/>
        <v>12.427530142280752</v>
      </c>
      <c r="BU428" s="133">
        <f>BU404/BU414*100</f>
        <v>21.923566878980889</v>
      </c>
      <c r="BV428" s="65">
        <f t="shared" si="1733"/>
        <v>18.536910067172442</v>
      </c>
      <c r="BW428" s="133">
        <f>BW404/BW414*100</f>
        <v>19.218081857055587</v>
      </c>
      <c r="BX428" s="65">
        <f t="shared" si="1734"/>
        <v>-5.4771926594756604</v>
      </c>
      <c r="BY428" s="133">
        <f>BY404/BY414*100</f>
        <v>23.501651722510619</v>
      </c>
      <c r="BZ428" s="65">
        <f t="shared" si="1735"/>
        <v>23.89142327792635</v>
      </c>
      <c r="CA428" s="133">
        <f>CA404/CA414*100</f>
        <v>24.805425839448521</v>
      </c>
      <c r="CB428" s="65">
        <f t="shared" si="1736"/>
        <v>16.781666802811834</v>
      </c>
      <c r="CC428" s="133">
        <f>CC404/CC414*100</f>
        <v>28.696036215082255</v>
      </c>
      <c r="CD428" s="65">
        <f t="shared" si="1737"/>
        <v>30.89127500778368</v>
      </c>
      <c r="CE428" s="133">
        <f>CE404/CE414*100</f>
        <v>29.547192049039054</v>
      </c>
      <c r="CF428" s="65">
        <f t="shared" si="1738"/>
        <v>53.746832117854225</v>
      </c>
      <c r="CG428" s="133">
        <f>CG404/CG414*100</f>
        <v>28.175736274921547</v>
      </c>
      <c r="CH428" s="65">
        <f t="shared" si="1739"/>
        <v>19.888323627628026</v>
      </c>
      <c r="CI428" s="133">
        <f>CI404/CI414*100</f>
        <v>29.966285020390881</v>
      </c>
      <c r="CJ428" s="65">
        <f t="shared" si="1740"/>
        <v>20.805364174538575</v>
      </c>
      <c r="CK428" s="133">
        <f>CK404/CK414*100</f>
        <v>28.999618174875906</v>
      </c>
      <c r="CL428" s="65">
        <f t="shared" si="1741"/>
        <v>1.057922974163561</v>
      </c>
      <c r="CM428" s="133">
        <f>CM404/CM414*100</f>
        <v>28.648751305668981</v>
      </c>
      <c r="CN428" s="65">
        <f t="shared" si="1742"/>
        <v>-3.0406975454010832</v>
      </c>
      <c r="CO428" s="133">
        <f>CO404/CO414*100</f>
        <v>28.497075726014192</v>
      </c>
      <c r="CP428" s="65">
        <f t="shared" si="1743"/>
        <v>1.1404828890972496</v>
      </c>
      <c r="CQ428" s="133">
        <f>CQ404/CQ414*100</f>
        <v>28.834867096834955</v>
      </c>
      <c r="CR428" s="65">
        <f t="shared" si="1744"/>
        <v>-3.775636261839066</v>
      </c>
      <c r="CS428" s="133">
        <f>CS404/CS414*100</f>
        <v>27.853145667288455</v>
      </c>
      <c r="CT428" s="65">
        <f t="shared" si="1745"/>
        <v>-3.9534055264931256</v>
      </c>
      <c r="CU428" s="133">
        <f>CU404/CU414*100</f>
        <v>32.507790716745937</v>
      </c>
      <c r="CV428" s="65">
        <f t="shared" si="1746"/>
        <v>13.470183638731005</v>
      </c>
      <c r="CW428" s="133">
        <f>CW404/CW414*100</f>
        <v>28.902007083825264</v>
      </c>
      <c r="CX428" s="65">
        <f t="shared" si="1747"/>
        <v>1.4209575807156316</v>
      </c>
      <c r="CY428" s="133">
        <f>CY404/CY414*100</f>
        <v>32.077259475218661</v>
      </c>
      <c r="CZ428" s="65">
        <f t="shared" si="1748"/>
        <v>11.244693334271005</v>
      </c>
      <c r="DA428" s="133">
        <f>DA404/DA414*100</f>
        <v>32.446134347275027</v>
      </c>
      <c r="DB428" s="65">
        <f t="shared" si="1749"/>
        <v>16.490017805711311</v>
      </c>
      <c r="DC428" s="133">
        <f>DC404/DC414*100</f>
        <v>31.578559315785593</v>
      </c>
      <c r="DD428" s="65">
        <f t="shared" si="1750"/>
        <v>-2.8584883207140366</v>
      </c>
      <c r="DE428" s="133">
        <f>DE404/DE414*100</f>
        <v>35.569938870909745</v>
      </c>
      <c r="DF428" s="65">
        <f t="shared" si="1751"/>
        <v>23.07082607704476</v>
      </c>
      <c r="DG428" s="133">
        <f>DG404/DG414*100</f>
        <v>34.104523858706884</v>
      </c>
      <c r="DH428" s="65">
        <f t="shared" si="1752"/>
        <v>6.3199425906517614</v>
      </c>
      <c r="DI428" s="133">
        <f>DI404/DI414*100</f>
        <v>36.028546203649206</v>
      </c>
      <c r="DJ428" s="65">
        <f t="shared" si="1753"/>
        <v>11.041105291715736</v>
      </c>
      <c r="DK428" s="133">
        <f>DK404/DK414*100</f>
        <v>35.743906875227353</v>
      </c>
      <c r="DL428" s="65">
        <f t="shared" si="1754"/>
        <v>13.190429359959976</v>
      </c>
      <c r="DM428" s="133">
        <f>DM404/DM414*100</f>
        <v>33.60857103862427</v>
      </c>
      <c r="DN428" s="65">
        <f t="shared" si="1755"/>
        <v>-5.5141163986917814</v>
      </c>
      <c r="DO428" s="133">
        <f>DO404/DO414*100</f>
        <v>31.504008847110864</v>
      </c>
      <c r="DP428" s="65">
        <f t="shared" si="1755"/>
        <v>-7.6251321448433274</v>
      </c>
      <c r="DQ428" s="133">
        <f>DQ404/DQ414*100</f>
        <v>38.554744525547449</v>
      </c>
      <c r="DR428" s="65">
        <f t="shared" si="1755"/>
        <v>7.0116576661713115</v>
      </c>
      <c r="DS428" s="133">
        <f>DS404/DS414*100</f>
        <v>46.059095241586625</v>
      </c>
      <c r="DT428" s="65">
        <f t="shared" si="1755"/>
        <v>28.858592325586852</v>
      </c>
      <c r="DU428" s="131">
        <f>DU404/DU414*100</f>
        <v>39.711587731498426</v>
      </c>
      <c r="DV428" s="65">
        <f t="shared" si="1755"/>
        <v>18.159107942614796</v>
      </c>
      <c r="DW428" s="131">
        <f>DW404/DW414*100</f>
        <v>35.311678157651578</v>
      </c>
      <c r="DX428" s="65">
        <f t="shared" si="1755"/>
        <v>12.086300918144598</v>
      </c>
      <c r="DY428" s="131">
        <f t="shared" ref="DY428:EA428" si="1799">DY404/DY414*100</f>
        <v>33.977488473013288</v>
      </c>
      <c r="DZ428" s="65">
        <f t="shared" si="1755"/>
        <v>-11.872095403202954</v>
      </c>
      <c r="EA428" s="131">
        <f t="shared" si="1799"/>
        <v>29.171788118232367</v>
      </c>
      <c r="EB428" s="65">
        <f t="shared" si="1757"/>
        <v>-36.664435188702441</v>
      </c>
      <c r="EC428" s="131">
        <f>EC404/EC414*100</f>
        <v>31.057787698412696</v>
      </c>
      <c r="ED428" s="65">
        <f t="shared" si="1758"/>
        <v>-21.791624378245935</v>
      </c>
      <c r="EE428" s="131">
        <f>EE404/EE414*100</f>
        <v>34.554063773675374</v>
      </c>
      <c r="EF428" s="65">
        <f t="shared" si="1759"/>
        <v>-2.1455065958456587</v>
      </c>
      <c r="EG428" s="131">
        <f>EG404/EG414*100</f>
        <v>30.024647098364326</v>
      </c>
      <c r="EH428" s="65">
        <f t="shared" si="1760"/>
        <v>-11.633706763784257</v>
      </c>
      <c r="EI428" s="131">
        <f>EI404/EI414*100</f>
        <v>29.647616896318045</v>
      </c>
      <c r="EJ428" s="65">
        <f t="shared" si="1761"/>
        <v>1.6311265396456331</v>
      </c>
      <c r="EK428" s="131">
        <f>EK404/EK414*100</f>
        <v>29.013368688542702</v>
      </c>
      <c r="EL428" s="65">
        <f t="shared" si="1762"/>
        <v>-6.5826292256305212</v>
      </c>
      <c r="EM428" s="131">
        <f>EM404/EM414*100</f>
        <v>28.45061259893744</v>
      </c>
      <c r="EN428" s="65">
        <f t="shared" si="1763"/>
        <v>-17.663482983404634</v>
      </c>
      <c r="EO428" s="131">
        <f>EO404/EO414*100</f>
        <v>26.006785661602006</v>
      </c>
      <c r="EP428" s="65">
        <f t="shared" si="1764"/>
        <v>-13.381877307664357</v>
      </c>
      <c r="EQ428" s="131">
        <f t="shared" ref="EQ428:ES428" si="1800">EQ404/EQ414*100</f>
        <v>26.124332379231173</v>
      </c>
      <c r="ER428" s="65">
        <f t="shared" si="1766"/>
        <v>-11.883870900680826</v>
      </c>
      <c r="ES428" s="131">
        <f t="shared" si="1800"/>
        <v>26.115852601154398</v>
      </c>
      <c r="ET428" s="65">
        <f t="shared" si="1767"/>
        <v>-9.9868309622816227</v>
      </c>
      <c r="EU428" s="131">
        <f t="shared" ref="EU428" si="1801">EU404/EU414*100</f>
        <v>26.040975775522696</v>
      </c>
      <c r="EV428" s="65">
        <f t="shared" si="1769"/>
        <v>-8.4695428438849802</v>
      </c>
      <c r="EW428" s="131">
        <f t="shared" ref="EW428" si="1802">EW404/EW414*100</f>
        <v>25.967052585510441</v>
      </c>
      <c r="EX428" s="65">
        <f t="shared" si="1769"/>
        <v>-0.15277964992893578</v>
      </c>
      <c r="EY428" s="65"/>
      <c r="EZ428" s="317"/>
      <c r="FA428" s="59"/>
      <c r="FB428" s="131">
        <f>FB404/FB414*100</f>
        <v>24.441474337910336</v>
      </c>
      <c r="FC428" s="63"/>
      <c r="FD428" s="131">
        <f>FD404/FD414*100</f>
        <v>35.895627644569814</v>
      </c>
      <c r="FE428" s="65">
        <f t="shared" si="1771"/>
        <v>46.863594021794874</v>
      </c>
      <c r="FF428" s="131">
        <f>FF404/FF414*100</f>
        <v>33.509316770186338</v>
      </c>
      <c r="FG428" s="65">
        <f t="shared" si="1772"/>
        <v>-6.6479151667500407</v>
      </c>
      <c r="FH428" s="131">
        <f>FH404/FH414*100</f>
        <v>34.028756695799267</v>
      </c>
      <c r="FI428" s="65">
        <f t="shared" si="1773"/>
        <v>1.5501358299106816</v>
      </c>
      <c r="FJ428" s="131">
        <f>FJ404/FJ414*100</f>
        <v>32.981397687280037</v>
      </c>
      <c r="FK428" s="65">
        <f t="shared" si="1774"/>
        <v>-3.0778644599981031</v>
      </c>
      <c r="FL428" s="131">
        <f>FL404/FL414*100</f>
        <v>32.540415704387996</v>
      </c>
      <c r="FM428" s="65">
        <f t="shared" si="1775"/>
        <v>-1.3370627499577292</v>
      </c>
      <c r="FN428" s="131">
        <f>FN404/FN414*100</f>
        <v>27.715283165244376</v>
      </c>
      <c r="FO428" s="65">
        <f t="shared" si="1776"/>
        <v>-14.828121997510202</v>
      </c>
      <c r="FP428" s="131">
        <f>FP404/FP414*100</f>
        <v>23.211314475873543</v>
      </c>
      <c r="FQ428" s="65">
        <f t="shared" si="1777"/>
        <v>-16.25084853911547</v>
      </c>
      <c r="FR428" s="131">
        <f>FR404/FR414*100</f>
        <v>20.693658395007983</v>
      </c>
      <c r="FS428" s="65">
        <f t="shared" si="1778"/>
        <v>-10.846676018639434</v>
      </c>
      <c r="FT428" s="131">
        <f>FT404/FT414*100</f>
        <v>18.495139502588057</v>
      </c>
      <c r="FU428" s="65">
        <f t="shared" si="1779"/>
        <v>-10.624118995558007</v>
      </c>
      <c r="FV428" s="131">
        <f>FV404/FV414*100</f>
        <v>21.923566878980889</v>
      </c>
      <c r="FW428" s="65">
        <f t="shared" si="1780"/>
        <v>18.536910067172442</v>
      </c>
      <c r="FX428" s="131">
        <f>FX404/FX414*100</f>
        <v>28.696036215082255</v>
      </c>
      <c r="FY428" s="65">
        <f t="shared" si="1781"/>
        <v>30.89127500778368</v>
      </c>
      <c r="FZ428" s="131">
        <f>FZ404/FZ414*100</f>
        <v>28.999618174875906</v>
      </c>
      <c r="GA428" s="65">
        <f t="shared" si="1782"/>
        <v>1.057922974163561</v>
      </c>
      <c r="GB428" s="131">
        <f>GB404/GB414*100</f>
        <v>27.853145667288455</v>
      </c>
      <c r="GC428" s="65">
        <f t="shared" si="1782"/>
        <v>-3.9534055264931256</v>
      </c>
      <c r="GD428" s="131">
        <f>GD404/GD414*100</f>
        <v>32.446134347275027</v>
      </c>
      <c r="GE428" s="65">
        <f t="shared" si="1782"/>
        <v>16.490017805711311</v>
      </c>
      <c r="GF428" s="131">
        <f>GF404/GF414*100</f>
        <v>36.028546203649206</v>
      </c>
      <c r="GG428" s="65">
        <f t="shared" si="1782"/>
        <v>11.041105291715736</v>
      </c>
      <c r="GH428" s="131">
        <f>GH404/GH414*100</f>
        <v>38.554744525547449</v>
      </c>
      <c r="GI428" s="65">
        <f t="shared" si="1782"/>
        <v>7.0116576661713115</v>
      </c>
      <c r="GJ428" s="131">
        <f>GJ404/GJ414*100</f>
        <v>33.977488473013288</v>
      </c>
      <c r="GK428" s="65">
        <f t="shared" si="1782"/>
        <v>-11.872095403202954</v>
      </c>
      <c r="GL428" s="131">
        <f>GL404/GL414*100</f>
        <v>30.024647098364326</v>
      </c>
      <c r="GM428" s="65">
        <f t="shared" si="1782"/>
        <v>-11.633706763784257</v>
      </c>
      <c r="GN428" s="131">
        <f>GN404/GN414*100</f>
        <v>26.006785661602006</v>
      </c>
      <c r="GO428" s="65">
        <f t="shared" si="1783"/>
        <v>-13.381877307664357</v>
      </c>
      <c r="GP428" s="131">
        <f>GP404/GP414*100</f>
        <v>25.967052585510441</v>
      </c>
      <c r="GQ428" s="65">
        <f t="shared" si="1784"/>
        <v>-0.15277964992893578</v>
      </c>
      <c r="GR428" s="131">
        <f>GR404/GR414*100</f>
        <v>26.044205363217088</v>
      </c>
      <c r="GS428" s="65">
        <f t="shared" si="1782"/>
        <v>0.29711796305176286</v>
      </c>
      <c r="GT428" s="131">
        <f>GT404/GT414*100</f>
        <v>26.039171404493572</v>
      </c>
      <c r="GU428" s="65">
        <f t="shared" si="1782"/>
        <v>-1.9328517239480814E-2</v>
      </c>
      <c r="GV428" s="131">
        <f>GV404/GV414*100</f>
        <v>26.054643114751592</v>
      </c>
      <c r="GW428" s="65">
        <f t="shared" si="1782"/>
        <v>5.94170606187161E-2</v>
      </c>
      <c r="GX428" s="131">
        <f>GX404/GX414*100</f>
        <v>26.080616834779036</v>
      </c>
      <c r="GY428" s="65">
        <f t="shared" si="1785"/>
        <v>9.968941011031518E-2</v>
      </c>
      <c r="GZ428" s="67">
        <f t="shared" si="1684"/>
        <v>5.6714025606652285E-2</v>
      </c>
      <c r="HA428" s="280"/>
      <c r="HB428" s="57"/>
      <c r="HC428"/>
      <c r="HD428"/>
      <c r="HE428"/>
      <c r="HF428"/>
      <c r="HG428"/>
      <c r="HH428"/>
    </row>
    <row r="429" spans="1:216" s="2" customFormat="1" ht="13.5" customHeight="1" x14ac:dyDescent="0.2">
      <c r="B429" s="54" t="s">
        <v>470</v>
      </c>
      <c r="C429" s="131">
        <f>(C404+C414)/C405*100</f>
        <v>11.934665594258492</v>
      </c>
      <c r="D429" s="63"/>
      <c r="E429" s="131">
        <f>(E404+E414)/E405*100</f>
        <v>12.234978380796182</v>
      </c>
      <c r="F429" s="63"/>
      <c r="G429" s="131">
        <f>(G404+G414)/G405*100</f>
        <v>12.292821958548902</v>
      </c>
      <c r="H429" s="63"/>
      <c r="I429" s="131">
        <f>(I404+I414)/I405*100</f>
        <v>13.665840167842838</v>
      </c>
      <c r="J429" s="63"/>
      <c r="K429" s="131">
        <f>(K404+K414)/K405*100</f>
        <v>13.613482859691603</v>
      </c>
      <c r="L429" s="63">
        <f t="shared" si="1714"/>
        <v>14.066730669359973</v>
      </c>
      <c r="M429" s="131">
        <f>(M404+M414)/M405*100</f>
        <v>14.724539858129434</v>
      </c>
      <c r="N429" s="63">
        <f t="shared" si="1715"/>
        <v>20.34790254505743</v>
      </c>
      <c r="O429" s="131">
        <f>(O404+O414)/O405*100</f>
        <v>14.254306710034935</v>
      </c>
      <c r="P429" s="63">
        <f t="shared" si="1716"/>
        <v>15.95634231179881</v>
      </c>
      <c r="Q429" s="131">
        <f>(Q404+Q414)/Q405*100</f>
        <v>15.223517356218776</v>
      </c>
      <c r="R429" s="63">
        <f t="shared" si="1717"/>
        <v>11.398327283538091</v>
      </c>
      <c r="S429" s="131">
        <f>(S404+S414)/S405*100</f>
        <v>15.493459396451236</v>
      </c>
      <c r="T429" s="63">
        <f t="shared" si="1718"/>
        <v>13.80966616798769</v>
      </c>
      <c r="U429" s="131">
        <f>(U404+U414)/U405*100</f>
        <v>14.455963012951212</v>
      </c>
      <c r="V429" s="63">
        <f t="shared" si="1719"/>
        <v>-1.8240084088599895</v>
      </c>
      <c r="W429" s="131">
        <f>(W404+W414)/W405*100</f>
        <v>14.61655491068913</v>
      </c>
      <c r="X429" s="63">
        <f t="shared" si="1720"/>
        <v>2.5413245836724885</v>
      </c>
      <c r="Y429" s="131">
        <f>(Y404+Y414)/Y405*100</f>
        <v>14.16256157635468</v>
      </c>
      <c r="Z429" s="63">
        <f t="shared" si="1721"/>
        <v>-6.969189544298704</v>
      </c>
      <c r="AA429" s="131">
        <f>(AA404+AA414)/AA405*100</f>
        <v>14.730671565184505</v>
      </c>
      <c r="AB429" s="63">
        <f t="shared" si="1722"/>
        <v>-4.9232893167903358</v>
      </c>
      <c r="AC429" s="131">
        <f>(AC404+AC414)/AC405*100</f>
        <v>14.412980411285975</v>
      </c>
      <c r="AD429" s="63">
        <f t="shared" si="1723"/>
        <v>-0.29733475124921194</v>
      </c>
      <c r="AE429" s="131">
        <f>(AE404+AE414)/AE405*100</f>
        <v>14.63112664773141</v>
      </c>
      <c r="AF429" s="63">
        <f t="shared" si="1724"/>
        <v>9.9693375978926468E-2</v>
      </c>
      <c r="AG429" s="131">
        <f>(AG404+AG414)/AG405*100</f>
        <v>13.374816472068796</v>
      </c>
      <c r="AH429" s="63">
        <f t="shared" si="1725"/>
        <v>-5.5621654320011977</v>
      </c>
      <c r="AI429" s="132">
        <f>(AI404+AI414)/AI405*100</f>
        <v>12.807256033695094</v>
      </c>
      <c r="AJ429" s="63">
        <f t="shared" si="1726"/>
        <v>-13.057215504249953</v>
      </c>
      <c r="AK429" s="131">
        <f>(AK404+AK414)/AK405*100</f>
        <v>13.699613968937966</v>
      </c>
      <c r="AL429" s="63">
        <f t="shared" si="1727"/>
        <v>-4.9494720869072477</v>
      </c>
      <c r="AM429" s="131">
        <f>(AM404+AM414)/AM405*100</f>
        <v>14.098338450424416</v>
      </c>
      <c r="AN429" s="63">
        <f t="shared" si="1728"/>
        <v>-3.6414707502351096</v>
      </c>
      <c r="AO429" s="133">
        <f>(AO404+AO414)/AO405*100</f>
        <v>13.085207853111836</v>
      </c>
      <c r="AP429" s="63">
        <f t="shared" si="1729"/>
        <v>-2.1653277976693142</v>
      </c>
      <c r="AQ429" s="133">
        <f>(AQ404+AQ414)/AQ405*100</f>
        <v>14.049345060271168</v>
      </c>
      <c r="AR429" s="63">
        <f t="shared" si="1786"/>
        <v>9.698322757882071</v>
      </c>
      <c r="AS429" s="133">
        <f>(AS404+AS414)/AS405*100</f>
        <v>14.304399277513649</v>
      </c>
      <c r="AT429" s="63">
        <f t="shared" si="1786"/>
        <v>4.4146156960842342</v>
      </c>
      <c r="AU429" s="133">
        <f>(AU404+AU414)/AU405*100</f>
        <v>15.770624332418789</v>
      </c>
      <c r="AV429" s="63">
        <f t="shared" si="1786"/>
        <v>11.861581333678583</v>
      </c>
      <c r="AW429" s="133">
        <f>(AW404+AW414)/AW405*100</f>
        <v>15.742256425519249</v>
      </c>
      <c r="AX429" s="63">
        <f t="shared" si="1786"/>
        <v>20.305742195570332</v>
      </c>
      <c r="AY429" s="133">
        <f>(AY404+AY414)/AY405*100</f>
        <v>16.278625954198471</v>
      </c>
      <c r="AZ429" s="65">
        <f t="shared" si="1787"/>
        <v>15.86750759102129</v>
      </c>
      <c r="BA429" s="133">
        <f>(BA404+BA414)/BA405*100</f>
        <v>15.571637664660919</v>
      </c>
      <c r="BB429" s="65">
        <f t="shared" si="1788"/>
        <v>8.8590814794952788</v>
      </c>
      <c r="BC429" s="133">
        <f>(BC404+BC414)/BC405*100</f>
        <v>16.754965532759218</v>
      </c>
      <c r="BD429" s="65">
        <f t="shared" si="1789"/>
        <v>6.2416121238584976</v>
      </c>
      <c r="BE429" s="133">
        <f>(BE404+BE414)/BE405*100</f>
        <v>16.621367760502018</v>
      </c>
      <c r="BF429" s="65">
        <f t="shared" si="1790"/>
        <v>5.5844048732281548</v>
      </c>
      <c r="BG429" s="133">
        <f>(BG404+BG414)/BG405*100</f>
        <v>16.680645224209563</v>
      </c>
      <c r="BH429" s="65">
        <f t="shared" si="1791"/>
        <v>2.4696142729872417</v>
      </c>
      <c r="BI429" s="133">
        <f>(BI404+BI414)/BI405*100</f>
        <v>17.22274994063168</v>
      </c>
      <c r="BJ429" s="65">
        <f t="shared" si="1792"/>
        <v>10.603330950333367</v>
      </c>
      <c r="BK429" s="133">
        <f>(BK404+BK414)/BK405*100</f>
        <v>17.04831286914721</v>
      </c>
      <c r="BL429" s="65">
        <f t="shared" si="1793"/>
        <v>1.7508083547796094</v>
      </c>
      <c r="BM429" s="133">
        <f>(BM404+BM414)/BM405*100</f>
        <v>16.898010622018184</v>
      </c>
      <c r="BN429" s="65">
        <f t="shared" si="1794"/>
        <v>1.664380847005642</v>
      </c>
      <c r="BO429" s="133">
        <f>(BO404+BO414)/BO405*100</f>
        <v>15.200946760703033</v>
      </c>
      <c r="BP429" s="65">
        <f t="shared" si="1730"/>
        <v>-8.8707507630397924</v>
      </c>
      <c r="BQ429" s="133">
        <f>(BQ404+BQ414)/BQ405*100</f>
        <v>15.793435219425991</v>
      </c>
      <c r="BR429" s="65">
        <f t="shared" si="1731"/>
        <v>-8.2989924729364404</v>
      </c>
      <c r="BS429" s="133">
        <f>(BS404+BS414)/BS405*100</f>
        <v>14.345477568161055</v>
      </c>
      <c r="BT429" s="65">
        <f t="shared" si="1732"/>
        <v>-15.853975239259888</v>
      </c>
      <c r="BU429" s="133">
        <f>(BU404+BU414)/BU405*100</f>
        <v>13.485789970551352</v>
      </c>
      <c r="BV429" s="65">
        <f t="shared" si="1733"/>
        <v>-20.19303175854732</v>
      </c>
      <c r="BW429" s="133">
        <f>(BW404+BW414)/BW405*100</f>
        <v>15.00238303891272</v>
      </c>
      <c r="BX429" s="65">
        <f t="shared" si="1734"/>
        <v>-1.3062589121332402</v>
      </c>
      <c r="BY429" s="133">
        <f>(BY404+BY414)/BY405*100</f>
        <v>15.462562223961948</v>
      </c>
      <c r="BZ429" s="65">
        <f t="shared" si="1735"/>
        <v>-2.0950033407365898</v>
      </c>
      <c r="CA429" s="133">
        <f>(CA404+CA414)/CA405*100</f>
        <v>15.482117981324912</v>
      </c>
      <c r="CB429" s="65">
        <f t="shared" si="1736"/>
        <v>7.9233361717184092</v>
      </c>
      <c r="CC429" s="133">
        <f>(CC404+CC414)/CC405*100</f>
        <v>15.947462033109863</v>
      </c>
      <c r="CD429" s="65">
        <f t="shared" si="1737"/>
        <v>18.253821748180975</v>
      </c>
      <c r="CE429" s="133">
        <f>(CE404+CE414)/CE405*100</f>
        <v>15.443556822795678</v>
      </c>
      <c r="CF429" s="65">
        <f t="shared" si="1738"/>
        <v>2.9406913737547891</v>
      </c>
      <c r="CG429" s="133">
        <f>(CG404+CG414)/CG405*100</f>
        <v>15.414437595198956</v>
      </c>
      <c r="CH429" s="65">
        <f t="shared" si="1739"/>
        <v>-0.31123321003303506</v>
      </c>
      <c r="CI429" s="133">
        <f>(CI404+CI414)/CI405*100</f>
        <v>15.637459910281146</v>
      </c>
      <c r="CJ429" s="65">
        <f t="shared" si="1740"/>
        <v>1.0033635523486684</v>
      </c>
      <c r="CK429" s="133">
        <f>(CK404+CK414)/CK405*100</f>
        <v>15.593376795707609</v>
      </c>
      <c r="CL429" s="65">
        <f t="shared" si="1741"/>
        <v>-2.2203234387208948</v>
      </c>
      <c r="CM429" s="133">
        <f>(CM404+CM414)/CM405*100</f>
        <v>15.603621035173795</v>
      </c>
      <c r="CN429" s="65">
        <f t="shared" si="1742"/>
        <v>1.0364465531790712</v>
      </c>
      <c r="CO429" s="133">
        <f>(CO404+CO414)/CO405*100</f>
        <v>15.117315396189474</v>
      </c>
      <c r="CP429" s="65">
        <f t="shared" si="1743"/>
        <v>-1.9275578312505259</v>
      </c>
      <c r="CQ429" s="133">
        <f>(CQ404+CQ414)/CQ405*100</f>
        <v>14.988757976195441</v>
      </c>
      <c r="CR429" s="65">
        <f t="shared" si="1744"/>
        <v>-4.1483843143809036</v>
      </c>
      <c r="CS429" s="133">
        <f>(CS404+CS414)/CS405*100</f>
        <v>15.078095314281143</v>
      </c>
      <c r="CT429" s="65">
        <f t="shared" si="1745"/>
        <v>-3.304489387881071</v>
      </c>
      <c r="CU429" s="133">
        <f>(CU404+CU414)/CU405*100</f>
        <v>16.497013630098525</v>
      </c>
      <c r="CV429" s="65">
        <f t="shared" si="1746"/>
        <v>5.7255466081292283</v>
      </c>
      <c r="CW429" s="133">
        <f>(CW404+CW414)/CW405*100</f>
        <v>15.693094923244983</v>
      </c>
      <c r="CX429" s="65">
        <f t="shared" si="1747"/>
        <v>3.8087419092985408</v>
      </c>
      <c r="CY429" s="133">
        <f>(CY404+CY414)/CY405*100</f>
        <v>15.428167623069458</v>
      </c>
      <c r="CZ429" s="65">
        <f t="shared" si="1748"/>
        <v>2.9315947830492073</v>
      </c>
      <c r="DA429" s="133">
        <f>(DA404+DA414)/DA405*100</f>
        <v>16.038604600772814</v>
      </c>
      <c r="DB429" s="65">
        <f t="shared" si="1749"/>
        <v>6.3702295712504853</v>
      </c>
      <c r="DC429" s="133">
        <f>(DC404+DC414)/DC405*100</f>
        <v>17.718427323272437</v>
      </c>
      <c r="DD429" s="65">
        <f t="shared" si="1750"/>
        <v>7.4038472693352286</v>
      </c>
      <c r="DE429" s="133">
        <f>(DE404+DE414)/DE405*100</f>
        <v>19.300508851143121</v>
      </c>
      <c r="DF429" s="65">
        <f t="shared" si="1751"/>
        <v>22.987268894644551</v>
      </c>
      <c r="DG429" s="133">
        <f>(DG404+DG414)/DG405*100</f>
        <v>19.416391677549921</v>
      </c>
      <c r="DH429" s="65">
        <f t="shared" si="1752"/>
        <v>25.85027692152466</v>
      </c>
      <c r="DI429" s="133">
        <f>(DI404+DI414)/DI405*100</f>
        <v>18.16386678455644</v>
      </c>
      <c r="DJ429" s="65">
        <f t="shared" si="1753"/>
        <v>13.250917001103835</v>
      </c>
      <c r="DK429" s="133">
        <f>(DK404+DK414)/DK405*100</f>
        <v>18.166947411468019</v>
      </c>
      <c r="DL429" s="65">
        <f t="shared" si="1754"/>
        <v>2.5313764027266039</v>
      </c>
      <c r="DM429" s="133">
        <f>(DM404+DM414)/DM405*100</f>
        <v>18.578016472463656</v>
      </c>
      <c r="DN429" s="65">
        <f t="shared" si="1755"/>
        <v>-3.7433851317172584</v>
      </c>
      <c r="DO429" s="133">
        <f>(DO404+DO414)/DO405*100</f>
        <v>18.147307376814638</v>
      </c>
      <c r="DP429" s="65">
        <f t="shared" si="1755"/>
        <v>-6.5361490528781037</v>
      </c>
      <c r="DQ429" s="133">
        <f>(DQ404+DQ414)/DQ405*100</f>
        <v>19.744328524324157</v>
      </c>
      <c r="DR429" s="65">
        <f t="shared" si="1755"/>
        <v>8.7011304284145154</v>
      </c>
      <c r="DS429" s="133">
        <f>(DS404+DS414)/DS405*100</f>
        <v>20.647374639829192</v>
      </c>
      <c r="DT429" s="65">
        <f t="shared" si="1755"/>
        <v>13.653516863242432</v>
      </c>
      <c r="DU429" s="131">
        <f>(DU404+DU414)/DU405*100</f>
        <v>20.492172904722025</v>
      </c>
      <c r="DV429" s="65">
        <f t="shared" si="1755"/>
        <v>10.303341237184993</v>
      </c>
      <c r="DW429" s="131">
        <f>(DW404+DW414)/DW405*100</f>
        <v>19.990129368279568</v>
      </c>
      <c r="DX429" s="65">
        <f t="shared" si="1755"/>
        <v>10.154795712665109</v>
      </c>
      <c r="DY429" s="131">
        <f t="shared" ref="DY429:EA429" si="1803">(DY404+DY414)/DY405*100</f>
        <v>20.673383763876245</v>
      </c>
      <c r="DZ429" s="65">
        <f t="shared" si="1755"/>
        <v>4.7054283887524084</v>
      </c>
      <c r="EA429" s="131">
        <f t="shared" si="1803"/>
        <v>21.476046360000389</v>
      </c>
      <c r="EB429" s="65">
        <f t="shared" si="1757"/>
        <v>4.0134483663248455</v>
      </c>
      <c r="EC429" s="131">
        <f>(EC404+EC414)/EC405*100</f>
        <v>18.58557259425999</v>
      </c>
      <c r="ED429" s="65">
        <f t="shared" si="1758"/>
        <v>-9.3040416910726726</v>
      </c>
      <c r="EE429" s="131">
        <f>(EE404+EE414)/EE405*100</f>
        <v>19.427785133837009</v>
      </c>
      <c r="EF429" s="65">
        <f t="shared" si="1759"/>
        <v>-2.813109530621094</v>
      </c>
      <c r="EG429" s="131">
        <f>(EG404+EG414)/EG405*100</f>
        <v>22.324167844811836</v>
      </c>
      <c r="EH429" s="65">
        <f t="shared" si="1760"/>
        <v>7.9850695937841554</v>
      </c>
      <c r="EI429" s="131">
        <f>(EI404+EI414)/EI405*100</f>
        <v>21.245604293910791</v>
      </c>
      <c r="EJ429" s="65">
        <f t="shared" si="1761"/>
        <v>-1.0730190381726956</v>
      </c>
      <c r="EK429" s="131">
        <f>(EK404+EK414)/EK405*100</f>
        <v>21.496884176032548</v>
      </c>
      <c r="EL429" s="65">
        <f t="shared" si="1762"/>
        <v>15.664363134400784</v>
      </c>
      <c r="EM429" s="131">
        <f>(EM404+EM414)/EM405*100</f>
        <v>21.765970346690182</v>
      </c>
      <c r="EN429" s="65">
        <f t="shared" si="1763"/>
        <v>12.035263910659587</v>
      </c>
      <c r="EO429" s="131">
        <f>(EO404+EO414)/EO405*100</f>
        <v>23.824177458791592</v>
      </c>
      <c r="EP429" s="65">
        <f t="shared" si="1764"/>
        <v>6.7192184918478892</v>
      </c>
      <c r="EQ429" s="131">
        <f t="shared" ref="EQ429:ES429" si="1804">(EQ404+EQ414)/EQ405*100</f>
        <v>23.556694691225982</v>
      </c>
      <c r="ER429" s="65">
        <f t="shared" si="1766"/>
        <v>10.877969698313429</v>
      </c>
      <c r="ES429" s="131">
        <f t="shared" si="1804"/>
        <v>24.153094368849953</v>
      </c>
      <c r="ET429" s="65">
        <f t="shared" si="1767"/>
        <v>12.356256707094726</v>
      </c>
      <c r="EU429" s="131">
        <f t="shared" ref="EU429" si="1805">(EU404+EU414)/EU405*100</f>
        <v>24.765571782098935</v>
      </c>
      <c r="EV429" s="65">
        <f t="shared" si="1769"/>
        <v>13.781151897346412</v>
      </c>
      <c r="EW429" s="131">
        <f t="shared" ref="EW429" si="1806">(EW404+EW414)/EW405*100</f>
        <v>25.186633464884352</v>
      </c>
      <c r="EX429" s="65">
        <f t="shared" si="1769"/>
        <v>5.7187955741573315</v>
      </c>
      <c r="EY429" s="65"/>
      <c r="EZ429" s="317"/>
      <c r="FA429" s="59"/>
      <c r="FB429" s="131">
        <f>(FB404+FB414)/FB405*100</f>
        <v>11.295019337986238</v>
      </c>
      <c r="FC429" s="63"/>
      <c r="FD429" s="131">
        <f>(FD404+FD414)/FD405*100</f>
        <v>11.985694293266988</v>
      </c>
      <c r="FE429" s="65">
        <f t="shared" si="1771"/>
        <v>6.1148629729029569</v>
      </c>
      <c r="FF429" s="131">
        <f>(FF404+FF414)/FF405*100</f>
        <v>13.665840167842838</v>
      </c>
      <c r="FG429" s="65">
        <f t="shared" si="1772"/>
        <v>14.017926984168771</v>
      </c>
      <c r="FH429" s="131">
        <f>(FH404+FH414)/FH405*100</f>
        <v>15.223517356218776</v>
      </c>
      <c r="FI429" s="65">
        <f t="shared" si="1773"/>
        <v>11.398327283538091</v>
      </c>
      <c r="FJ429" s="131">
        <f>(FJ404+FJ414)/FJ405*100</f>
        <v>14.16256157635468</v>
      </c>
      <c r="FK429" s="65">
        <f t="shared" si="1774"/>
        <v>-6.969189544298704</v>
      </c>
      <c r="FL429" s="131">
        <f>(FL404+FL414)/FL405*100</f>
        <v>13.374816472068796</v>
      </c>
      <c r="FM429" s="65">
        <f t="shared" si="1775"/>
        <v>-5.5621654320011977</v>
      </c>
      <c r="FN429" s="131">
        <f>(FN404+FN414)/FN405*100</f>
        <v>13.085207853111836</v>
      </c>
      <c r="FO429" s="65">
        <f t="shared" si="1776"/>
        <v>-2.1653277976693142</v>
      </c>
      <c r="FP429" s="131">
        <f>(FP404+FP414)/FP405*100</f>
        <v>15.742256425519249</v>
      </c>
      <c r="FQ429" s="65">
        <f t="shared" si="1777"/>
        <v>20.305742195570332</v>
      </c>
      <c r="FR429" s="131">
        <f>(FR404+FR414)/FR405*100</f>
        <v>16.621367760502018</v>
      </c>
      <c r="FS429" s="65">
        <f t="shared" si="1778"/>
        <v>5.5844048732281548</v>
      </c>
      <c r="FT429" s="131">
        <f>(FT404+FT414)/FT405*100</f>
        <v>16.898010622018184</v>
      </c>
      <c r="FU429" s="65">
        <f t="shared" si="1779"/>
        <v>1.664380847005642</v>
      </c>
      <c r="FV429" s="131">
        <f>(FV404+FV414)/FV405*100</f>
        <v>13.485789970551352</v>
      </c>
      <c r="FW429" s="65">
        <f t="shared" si="1780"/>
        <v>-20.19303175854732</v>
      </c>
      <c r="FX429" s="131">
        <f>(FX404+FX414)/FX405*100</f>
        <v>15.947462033109863</v>
      </c>
      <c r="FY429" s="65">
        <f t="shared" si="1781"/>
        <v>18.253821748180975</v>
      </c>
      <c r="FZ429" s="131">
        <f>(FZ404+FZ414)/FZ405*100</f>
        <v>15.593376795707609</v>
      </c>
      <c r="GA429" s="65">
        <f t="shared" si="1782"/>
        <v>-2.2203234387208948</v>
      </c>
      <c r="GB429" s="131">
        <f>(GB404+GB414)/GB405*100</f>
        <v>15.078095314281143</v>
      </c>
      <c r="GC429" s="65">
        <f t="shared" si="1782"/>
        <v>-3.304489387881071</v>
      </c>
      <c r="GD429" s="131">
        <f>(GD404+GD414)/GD405*100</f>
        <v>16.038604600772814</v>
      </c>
      <c r="GE429" s="65">
        <f t="shared" si="1782"/>
        <v>6.3702295712504853</v>
      </c>
      <c r="GF429" s="131">
        <f>(GF404+GF414)/GF405*100</f>
        <v>18.16386678455644</v>
      </c>
      <c r="GG429" s="65">
        <f t="shared" si="1782"/>
        <v>13.250917001103835</v>
      </c>
      <c r="GH429" s="131">
        <f>(GH404+GH414)/GH405*100</f>
        <v>19.744328524324157</v>
      </c>
      <c r="GI429" s="65">
        <f t="shared" si="1782"/>
        <v>8.7011304284145154</v>
      </c>
      <c r="GJ429" s="131">
        <f>(GJ404+GJ414)/GJ405*100</f>
        <v>20.673383763876245</v>
      </c>
      <c r="GK429" s="65">
        <f t="shared" si="1782"/>
        <v>4.7054283887524084</v>
      </c>
      <c r="GL429" s="131">
        <f>(GL404+GL414)/GL405*100</f>
        <v>22.324167844811836</v>
      </c>
      <c r="GM429" s="65">
        <f t="shared" si="1782"/>
        <v>7.9850695937841554</v>
      </c>
      <c r="GN429" s="131">
        <f>(GN404+GN414)/GN405*100</f>
        <v>23.824177458791592</v>
      </c>
      <c r="GO429" s="65">
        <f t="shared" si="1783"/>
        <v>6.7192184918478892</v>
      </c>
      <c r="GP429" s="131">
        <f>(GP404+GP414)/GP405*100</f>
        <v>25.186633464884352</v>
      </c>
      <c r="GQ429" s="65">
        <f t="shared" si="1784"/>
        <v>5.7187955741573315</v>
      </c>
      <c r="GR429" s="131">
        <f>(GR404+GR414)/GR405*100</f>
        <v>26.604795509970696</v>
      </c>
      <c r="GS429" s="65">
        <f t="shared" si="1782"/>
        <v>5.6306137422596381</v>
      </c>
      <c r="GT429" s="131">
        <f>(GT404+GT414)/GT405*100</f>
        <v>28.018355421410533</v>
      </c>
      <c r="GU429" s="65">
        <f t="shared" si="1782"/>
        <v>5.3131771334610667</v>
      </c>
      <c r="GV429" s="131">
        <f>(GV404+GV414)/GV405*100</f>
        <v>29.332917653920514</v>
      </c>
      <c r="GW429" s="65">
        <f t="shared" si="1782"/>
        <v>4.6917894099717472</v>
      </c>
      <c r="GX429" s="131">
        <f>(GX404+GX414)/GX405*100</f>
        <v>30.547031419858371</v>
      </c>
      <c r="GY429" s="65">
        <f t="shared" si="1785"/>
        <v>4.1390828565448956</v>
      </c>
      <c r="GZ429" s="67">
        <f t="shared" si="1684"/>
        <v>5.0969758029581147</v>
      </c>
      <c r="HA429" s="280"/>
      <c r="HB429" s="57"/>
      <c r="HC429"/>
      <c r="HD429"/>
      <c r="HE429"/>
      <c r="HF429"/>
      <c r="HG429"/>
      <c r="HH429"/>
    </row>
    <row r="430" spans="1:216" s="2" customFormat="1" ht="13.5" customHeight="1" x14ac:dyDescent="0.2">
      <c r="B430" s="54" t="s">
        <v>291</v>
      </c>
      <c r="C430" s="139">
        <f>C414/C395*100</f>
        <v>7.9040459871766524</v>
      </c>
      <c r="D430" s="63"/>
      <c r="E430" s="139">
        <f>E414/E395*100</f>
        <v>7.9866092778574842</v>
      </c>
      <c r="F430" s="63"/>
      <c r="G430" s="139">
        <f>G414/G395*100</f>
        <v>8.6048500565564048</v>
      </c>
      <c r="H430" s="63"/>
      <c r="I430" s="139">
        <f>I414/I395*100</f>
        <v>9.0052297452247121</v>
      </c>
      <c r="J430" s="63"/>
      <c r="K430" s="139">
        <f>K414/K395*100</f>
        <v>9.0799472813437649</v>
      </c>
      <c r="L430" s="63">
        <f t="shared" si="1714"/>
        <v>14.877207142707283</v>
      </c>
      <c r="M430" s="139">
        <f>M414/M395*100</f>
        <v>9.1411761501375537</v>
      </c>
      <c r="N430" s="63">
        <f t="shared" si="1715"/>
        <v>14.456283412800142</v>
      </c>
      <c r="O430" s="139">
        <f>O414/O395*100</f>
        <v>9.0834805071566027</v>
      </c>
      <c r="P430" s="63">
        <f t="shared" si="1716"/>
        <v>5.5623334218997567</v>
      </c>
      <c r="Q430" s="139">
        <f>Q414/Q395*100</f>
        <v>9.8577066310933237</v>
      </c>
      <c r="R430" s="63">
        <f t="shared" si="1717"/>
        <v>9.4664645987589946</v>
      </c>
      <c r="S430" s="139">
        <f>S414/S395*100</f>
        <v>10.05635145364322</v>
      </c>
      <c r="T430" s="63">
        <f t="shared" si="1718"/>
        <v>10.753412349713054</v>
      </c>
      <c r="U430" s="139">
        <f>U414/U395*100</f>
        <v>9.4086358732468582</v>
      </c>
      <c r="V430" s="63">
        <f t="shared" si="1719"/>
        <v>2.9258786694016381</v>
      </c>
      <c r="W430" s="139">
        <f>W414/W395*100</f>
        <v>9.5693427068482375</v>
      </c>
      <c r="X430" s="63">
        <f t="shared" si="1720"/>
        <v>5.3488549825019049</v>
      </c>
      <c r="Y430" s="139">
        <f>Y414/Y395*100</f>
        <v>9.3288307302659348</v>
      </c>
      <c r="Z430" s="63">
        <f t="shared" si="1721"/>
        <v>-5.365100835514836</v>
      </c>
      <c r="AA430" s="139">
        <f>AA414/AA395*100</f>
        <v>9.7525370252642976</v>
      </c>
      <c r="AB430" s="63">
        <f t="shared" si="1722"/>
        <v>-3.0211198343595758</v>
      </c>
      <c r="AC430" s="139">
        <f>AC414/AC395*100</f>
        <v>9.6533153820262534</v>
      </c>
      <c r="AD430" s="63">
        <f t="shared" si="1723"/>
        <v>2.6005843150454178</v>
      </c>
      <c r="AE430" s="139">
        <f>AE414/AE395*100</f>
        <v>9.8496399830580259</v>
      </c>
      <c r="AF430" s="63">
        <f t="shared" si="1724"/>
        <v>2.9291173364414558</v>
      </c>
      <c r="AG430" s="139">
        <f>AG414/AG395*100</f>
        <v>8.9006742312119727</v>
      </c>
      <c r="AH430" s="63">
        <f t="shared" si="1725"/>
        <v>-4.5896051866915695</v>
      </c>
      <c r="AI430" s="140">
        <f>AI414/AI395*100</f>
        <v>8.5420782299486362</v>
      </c>
      <c r="AJ430" s="63">
        <f t="shared" si="1726"/>
        <v>-12.411732374662353</v>
      </c>
      <c r="AK430" s="139">
        <f>AK414/AK395*100</f>
        <v>9.2953020134228179</v>
      </c>
      <c r="AL430" s="63">
        <f t="shared" si="1727"/>
        <v>-3.7087089195286138</v>
      </c>
      <c r="AM430" s="139">
        <f>AM414/AM395*100</f>
        <v>9.6456342375497126</v>
      </c>
      <c r="AN430" s="63">
        <f t="shared" si="1728"/>
        <v>-2.0712000221248195</v>
      </c>
      <c r="AO430" s="133">
        <f>AO414/AO395*100</f>
        <v>9.0600783707322226</v>
      </c>
      <c r="AP430" s="63">
        <f t="shared" si="1729"/>
        <v>1.7909220737600817</v>
      </c>
      <c r="AQ430" s="133">
        <f>AQ414/AQ395*100</f>
        <v>9.7578399765533419</v>
      </c>
      <c r="AR430" s="63">
        <f t="shared" si="1786"/>
        <v>14.232622482222524</v>
      </c>
      <c r="AS430" s="133">
        <f>AS414/AS395*100</f>
        <v>10.027789381913289</v>
      </c>
      <c r="AT430" s="63">
        <f t="shared" si="1786"/>
        <v>7.8801890184173384</v>
      </c>
      <c r="AU430" s="133">
        <f>AU414/AU395*100</f>
        <v>10.546882066682345</v>
      </c>
      <c r="AV430" s="63">
        <f t="shared" si="1786"/>
        <v>9.3435828783984256</v>
      </c>
      <c r="AW430" s="133">
        <f>AW414/AW395*100</f>
        <v>11.038865623392843</v>
      </c>
      <c r="AX430" s="63">
        <f t="shared" si="1786"/>
        <v>21.84072997704871</v>
      </c>
      <c r="AY430" s="133">
        <f>AY414/AY395*100</f>
        <v>11.446650983824789</v>
      </c>
      <c r="AZ430" s="65">
        <f t="shared" si="1787"/>
        <v>17.307221796313655</v>
      </c>
      <c r="BA430" s="133">
        <f>BA414/BA395*100</f>
        <v>11.589741785689158</v>
      </c>
      <c r="BB430" s="65">
        <f t="shared" si="1788"/>
        <v>15.576238633343253</v>
      </c>
      <c r="BC430" s="133">
        <f>BC414/BC395*100</f>
        <v>11.829426398962822</v>
      </c>
      <c r="BD430" s="65">
        <f t="shared" si="1789"/>
        <v>12.160412187901869</v>
      </c>
      <c r="BE430" s="133">
        <f>BE414/BE395*100</f>
        <v>11.808756747493788</v>
      </c>
      <c r="BF430" s="65">
        <f t="shared" si="1790"/>
        <v>6.9743681132365953</v>
      </c>
      <c r="BG430" s="133">
        <f>BG414/BG395*100</f>
        <v>11.898831514016816</v>
      </c>
      <c r="BH430" s="65">
        <f t="shared" si="1791"/>
        <v>3.9503303702628889</v>
      </c>
      <c r="BI430" s="133">
        <f>BI414/BI395*100</f>
        <v>12.34236515573563</v>
      </c>
      <c r="BJ430" s="65">
        <f t="shared" si="1792"/>
        <v>6.4938752214117379</v>
      </c>
      <c r="BK430" s="133">
        <f>BK414/BK395*100</f>
        <v>12.250680504926697</v>
      </c>
      <c r="BL430" s="65">
        <f t="shared" si="1793"/>
        <v>3.5610695883006693</v>
      </c>
      <c r="BM430" s="133">
        <f>BM414/BM395*100</f>
        <v>12.199103663889359</v>
      </c>
      <c r="BN430" s="65">
        <f t="shared" si="1794"/>
        <v>3.3055716595941753</v>
      </c>
      <c r="BO430" s="133">
        <f>BO414/BO395*100</f>
        <v>10.965655107310436</v>
      </c>
      <c r="BP430" s="65">
        <f t="shared" si="1730"/>
        <v>-7.8425886239930298</v>
      </c>
      <c r="BQ430" s="133">
        <f>BQ414/BQ395*100</f>
        <v>11.46454512053811</v>
      </c>
      <c r="BR430" s="65">
        <f t="shared" si="1731"/>
        <v>-7.1122513725790037</v>
      </c>
      <c r="BS430" s="133">
        <f>BS414/BS395*100</f>
        <v>10.347776111243499</v>
      </c>
      <c r="BT430" s="65">
        <f t="shared" si="1732"/>
        <v>-15.533050534767689</v>
      </c>
      <c r="BU430" s="133">
        <f>BU414/BU395*100</f>
        <v>9.746467681458121</v>
      </c>
      <c r="BV430" s="65">
        <f t="shared" si="1733"/>
        <v>-20.105050748042252</v>
      </c>
      <c r="BW430" s="133">
        <f>BW414/BW395*100</f>
        <v>10.942367080654002</v>
      </c>
      <c r="BX430" s="65">
        <f t="shared" si="1734"/>
        <v>-0.21237241577030108</v>
      </c>
      <c r="BY430" s="133">
        <f>BY414/BY395*100</f>
        <v>10.843450560978418</v>
      </c>
      <c r="BZ430" s="65">
        <f t="shared" si="1735"/>
        <v>-5.4175246643413217</v>
      </c>
      <c r="CA430" s="133">
        <f>CA414/CA395*100</f>
        <v>10.741926237339957</v>
      </c>
      <c r="CB430" s="65">
        <f t="shared" si="1736"/>
        <v>3.8090322196688176</v>
      </c>
      <c r="CC430" s="133">
        <f>CC414/CC395*100</f>
        <v>10.687230075755789</v>
      </c>
      <c r="CD430" s="65">
        <f t="shared" si="1737"/>
        <v>9.652342007837289</v>
      </c>
      <c r="CE430" s="133">
        <f>CE414/CE395*100</f>
        <v>10.326416255999044</v>
      </c>
      <c r="CF430" s="65">
        <f t="shared" si="1738"/>
        <v>-5.6290455265748935</v>
      </c>
      <c r="CG430" s="133">
        <f>CG414/CG395*100</f>
        <v>10.419916457926263</v>
      </c>
      <c r="CH430" s="65">
        <f t="shared" si="1739"/>
        <v>-3.9058978566868574</v>
      </c>
      <c r="CI430" s="133">
        <f>CI414/CI395*100</f>
        <v>10.404877242468705</v>
      </c>
      <c r="CJ430" s="65">
        <f t="shared" si="1740"/>
        <v>-3.1376960465399284</v>
      </c>
      <c r="CK430" s="133">
        <f>CK414/CK395*100</f>
        <v>10.457281466175546</v>
      </c>
      <c r="CL430" s="65">
        <f t="shared" si="1741"/>
        <v>-2.1516202790645034</v>
      </c>
      <c r="CM430" s="133">
        <f>CM414/CM395*100</f>
        <v>10.491760814553569</v>
      </c>
      <c r="CN430" s="65">
        <f t="shared" si="1742"/>
        <v>1.6011804526906426</v>
      </c>
      <c r="CO430" s="133">
        <f>CO414/CO395*100</f>
        <v>10.21976187355474</v>
      </c>
      <c r="CP430" s="65">
        <f t="shared" si="1743"/>
        <v>-1.9208847324228673</v>
      </c>
      <c r="CQ430" s="133">
        <f>CQ414/CQ395*100</f>
        <v>10.117584733404627</v>
      </c>
      <c r="CR430" s="65">
        <f t="shared" si="1744"/>
        <v>-2.7611330952705626</v>
      </c>
      <c r="CS430" s="133">
        <f>CS414/CS395*100</f>
        <v>10.248077507928922</v>
      </c>
      <c r="CT430" s="65">
        <f t="shared" si="1745"/>
        <v>-2.0005577828549614</v>
      </c>
      <c r="CU430" s="133">
        <f>CU414/CU395*100</f>
        <v>10.686835578380936</v>
      </c>
      <c r="CV430" s="65">
        <f t="shared" si="1746"/>
        <v>1.8593138680474963</v>
      </c>
      <c r="CW430" s="133">
        <f>CW414/CW395*100</f>
        <v>10.523046341160393</v>
      </c>
      <c r="CX430" s="65">
        <f t="shared" si="1747"/>
        <v>2.9676275372956695</v>
      </c>
      <c r="CY430" s="133">
        <f>CY414/CY395*100</f>
        <v>10.119859856168173</v>
      </c>
      <c r="CZ430" s="65">
        <f t="shared" si="1748"/>
        <v>2.2486816997280279E-2</v>
      </c>
      <c r="DA430" s="133">
        <f>DA414/DA395*100</f>
        <v>10.435777139789463</v>
      </c>
      <c r="DB430" s="65">
        <f t="shared" si="1749"/>
        <v>1.8315594482508413</v>
      </c>
      <c r="DC430" s="133">
        <f>DC414/DC395*100</f>
        <v>11.439198421132533</v>
      </c>
      <c r="DD430" s="65">
        <f t="shared" si="1750"/>
        <v>7.0400899988916965</v>
      </c>
      <c r="DE430" s="133">
        <f>DE414/DE395*100</f>
        <v>11.933368805890733</v>
      </c>
      <c r="DF430" s="65">
        <f t="shared" si="1751"/>
        <v>13.402226114066718</v>
      </c>
      <c r="DG430" s="133">
        <f>DG414/DG395*100</f>
        <v>12.124425001878397</v>
      </c>
      <c r="DH430" s="65">
        <f t="shared" si="1752"/>
        <v>19.808230293707261</v>
      </c>
      <c r="DI430" s="133">
        <f>DI414/DI395*100</f>
        <v>11.300393252354942</v>
      </c>
      <c r="DJ430" s="65">
        <f t="shared" si="1753"/>
        <v>8.2851147641786582</v>
      </c>
      <c r="DK430" s="133">
        <f>DK414/DK395*100</f>
        <v>11.325714191544236</v>
      </c>
      <c r="DL430" s="65">
        <f t="shared" si="1754"/>
        <v>-0.99206452594308159</v>
      </c>
      <c r="DM430" s="133">
        <f>DM414/DM395*100</f>
        <v>11.726295742075909</v>
      </c>
      <c r="DN430" s="65">
        <f t="shared" si="1755"/>
        <v>-1.7352439799950381</v>
      </c>
      <c r="DO430" s="133">
        <f>DO414/DO395*100</f>
        <v>11.680175670875448</v>
      </c>
      <c r="DP430" s="65">
        <f t="shared" si="1755"/>
        <v>-3.6640857684725026</v>
      </c>
      <c r="DQ430" s="133">
        <f>DQ414/DQ395*100</f>
        <v>11.900522059398371</v>
      </c>
      <c r="DR430" s="65">
        <f t="shared" si="1755"/>
        <v>5.3106895808105126</v>
      </c>
      <c r="DS430" s="133">
        <f>DS414/DS395*100</f>
        <v>11.717051966014621</v>
      </c>
      <c r="DT430" s="65">
        <f t="shared" si="1755"/>
        <v>3.4553032846489806</v>
      </c>
      <c r="DU430" s="131">
        <f>DU414/DU395*100</f>
        <v>12.172975477616196</v>
      </c>
      <c r="DV430" s="65">
        <f t="shared" si="1755"/>
        <v>3.8092143108545917</v>
      </c>
      <c r="DW430" s="131">
        <f>DW414/DW395*100</f>
        <v>12.312175655689645</v>
      </c>
      <c r="DX430" s="65">
        <f t="shared" si="1755"/>
        <v>5.4108773927954656</v>
      </c>
      <c r="DY430" s="131">
        <f t="shared" ref="DY430:EA430" si="1807">DY414/DY395*100</f>
        <v>12.786987584102102</v>
      </c>
      <c r="DZ430" s="65">
        <f t="shared" si="1755"/>
        <v>7.4489633335341754</v>
      </c>
      <c r="EA430" s="131">
        <f t="shared" si="1807"/>
        <v>13.686613794760873</v>
      </c>
      <c r="EB430" s="65">
        <f t="shared" si="1757"/>
        <v>16.809363263549383</v>
      </c>
      <c r="EC430" s="131">
        <f>EC414/EC395*100</f>
        <v>11.958625291958626</v>
      </c>
      <c r="ED430" s="65">
        <f t="shared" si="1758"/>
        <v>-1.7608692800845649</v>
      </c>
      <c r="EE430" s="131">
        <f>EE414/EE395*100</f>
        <v>12.089855072463768</v>
      </c>
      <c r="EF430" s="65">
        <f t="shared" si="1759"/>
        <v>-1.80569697381745</v>
      </c>
      <c r="EG430" s="131">
        <f>EG414/EG395*100</f>
        <v>14.035804983135334</v>
      </c>
      <c r="EH430" s="65">
        <f t="shared" si="1760"/>
        <v>9.7663143161714761</v>
      </c>
      <c r="EI430" s="131">
        <f>EI414/EI395*100</f>
        <v>13.515700132806179</v>
      </c>
      <c r="EJ430" s="65">
        <f t="shared" si="1761"/>
        <v>-1.248765140287067</v>
      </c>
      <c r="EK430" s="131">
        <f>EK414/EK395*100</f>
        <v>13.714363640496085</v>
      </c>
      <c r="EL430" s="65">
        <f t="shared" si="1762"/>
        <v>14.681774080822452</v>
      </c>
      <c r="EM430" s="131">
        <f>EM414/EM395*100</f>
        <v>13.916048041523327</v>
      </c>
      <c r="EN430" s="65">
        <f t="shared" si="1763"/>
        <v>15.105168408668135</v>
      </c>
      <c r="EO430" s="131">
        <f>EO414/EO395*100</f>
        <v>15.269278994511559</v>
      </c>
      <c r="EP430" s="65">
        <f t="shared" si="1764"/>
        <v>8.7880532171706669</v>
      </c>
      <c r="EQ430" s="131">
        <f t="shared" ref="EQ430:ES430" si="1808">EQ414/EQ395*100</f>
        <v>15.116428390487609</v>
      </c>
      <c r="ER430" s="65">
        <f t="shared" si="1766"/>
        <v>11.843472716563452</v>
      </c>
      <c r="ES430" s="131">
        <f t="shared" si="1808"/>
        <v>15.425723752103243</v>
      </c>
      <c r="ET430" s="65">
        <f t="shared" si="1767"/>
        <v>12.478596575591849</v>
      </c>
      <c r="EU430" s="131">
        <f t="shared" ref="EU430" si="1809">EU414/EU395*100</f>
        <v>15.748595972045868</v>
      </c>
      <c r="EV430" s="65">
        <f t="shared" si="1769"/>
        <v>13.168594453357031</v>
      </c>
      <c r="EW430" s="131">
        <f t="shared" ref="EW430" si="1810">EW414/EW395*100</f>
        <v>15.971848932202453</v>
      </c>
      <c r="EX430" s="65">
        <f t="shared" si="1769"/>
        <v>4.6011991656150109</v>
      </c>
      <c r="EY430" s="65"/>
      <c r="EZ430" s="320"/>
      <c r="FA430" s="124"/>
      <c r="FB430" s="131">
        <f>FB414/FB395*100</f>
        <v>8.1554156772067685</v>
      </c>
      <c r="FC430" s="152"/>
      <c r="FD430" s="131">
        <f>FD414/FD395*100</f>
        <v>7.8758088255713847</v>
      </c>
      <c r="FE430" s="65">
        <f t="shared" si="1771"/>
        <v>-3.4284806894251285</v>
      </c>
      <c r="FF430" s="131">
        <f>FF414/FF395*100</f>
        <v>9.0052297452247121</v>
      </c>
      <c r="FG430" s="65">
        <f t="shared" si="1772"/>
        <v>14.340380076091908</v>
      </c>
      <c r="FH430" s="131">
        <f>FH414/FH395*100</f>
        <v>9.8577066310933237</v>
      </c>
      <c r="FI430" s="65">
        <f t="shared" si="1773"/>
        <v>9.4664645987589946</v>
      </c>
      <c r="FJ430" s="131">
        <f>FJ414/FJ395*100</f>
        <v>9.3288307302659348</v>
      </c>
      <c r="FK430" s="65">
        <f t="shared" si="1774"/>
        <v>-5.365100835514836</v>
      </c>
      <c r="FL430" s="131">
        <f>FL414/FL395*100</f>
        <v>8.9006742312119727</v>
      </c>
      <c r="FM430" s="65">
        <f t="shared" si="1775"/>
        <v>-4.5896051866915695</v>
      </c>
      <c r="FN430" s="131">
        <f>FN414/FN395*100</f>
        <v>9.0600783707322226</v>
      </c>
      <c r="FO430" s="65">
        <f t="shared" si="1776"/>
        <v>1.7909220737600817</v>
      </c>
      <c r="FP430" s="131">
        <f>FP414/FP395*100</f>
        <v>11.038865623392843</v>
      </c>
      <c r="FQ430" s="65">
        <f t="shared" si="1777"/>
        <v>21.84072997704871</v>
      </c>
      <c r="FR430" s="131">
        <f>FR414/FR395*100</f>
        <v>11.808756747493788</v>
      </c>
      <c r="FS430" s="65">
        <f t="shared" si="1778"/>
        <v>6.9743681132365953</v>
      </c>
      <c r="FT430" s="131">
        <f>FT414/FT395*100</f>
        <v>12.199103663889359</v>
      </c>
      <c r="FU430" s="65">
        <f t="shared" si="1779"/>
        <v>3.3055716595941753</v>
      </c>
      <c r="FV430" s="131">
        <f>FV414/FV395*100</f>
        <v>9.746467681458121</v>
      </c>
      <c r="FW430" s="65">
        <f t="shared" si="1780"/>
        <v>-20.105050748042252</v>
      </c>
      <c r="FX430" s="131">
        <f>FX414/FX395*100</f>
        <v>10.687230075755789</v>
      </c>
      <c r="FY430" s="65">
        <f t="shared" si="1781"/>
        <v>9.652342007837289</v>
      </c>
      <c r="FZ430" s="131">
        <f>FZ414/FZ395*100</f>
        <v>10.457281466175546</v>
      </c>
      <c r="GA430" s="65">
        <f t="shared" si="1782"/>
        <v>-2.1516202790645034</v>
      </c>
      <c r="GB430" s="131">
        <f>GB414/GB395*100</f>
        <v>10.248077507928922</v>
      </c>
      <c r="GC430" s="65">
        <f t="shared" si="1782"/>
        <v>-2.0005577828549614</v>
      </c>
      <c r="GD430" s="131">
        <f>GD414/GD395*100</f>
        <v>10.435777139789463</v>
      </c>
      <c r="GE430" s="65">
        <f t="shared" si="1782"/>
        <v>1.8315594482508413</v>
      </c>
      <c r="GF430" s="131">
        <f>GF414/GF395*100</f>
        <v>11.300393252354942</v>
      </c>
      <c r="GG430" s="65">
        <f t="shared" si="1782"/>
        <v>8.2851147641786582</v>
      </c>
      <c r="GH430" s="131">
        <f>GH414/GH395*100</f>
        <v>11.900522059398371</v>
      </c>
      <c r="GI430" s="65">
        <f t="shared" si="1782"/>
        <v>5.3106895808105126</v>
      </c>
      <c r="GJ430" s="131">
        <f>GJ414/GJ395*100</f>
        <v>12.786987584102102</v>
      </c>
      <c r="GK430" s="65">
        <f t="shared" si="1782"/>
        <v>7.4489633335341754</v>
      </c>
      <c r="GL430" s="131">
        <f>GL414/GL395*100</f>
        <v>14.035804983135334</v>
      </c>
      <c r="GM430" s="65">
        <f t="shared" si="1782"/>
        <v>9.7663143161714761</v>
      </c>
      <c r="GN430" s="131">
        <f>GN414/GN395*100</f>
        <v>15.269278994511559</v>
      </c>
      <c r="GO430" s="65">
        <f t="shared" si="1783"/>
        <v>8.7880532171706669</v>
      </c>
      <c r="GP430" s="131">
        <f>GP414/GP395*100</f>
        <v>15.971848932202453</v>
      </c>
      <c r="GQ430" s="65">
        <f t="shared" si="1784"/>
        <v>4.6011991656150109</v>
      </c>
      <c r="GR430" s="131">
        <f>GR414/GR395*100</f>
        <v>16.671968630269298</v>
      </c>
      <c r="GS430" s="65">
        <f t="shared" si="1782"/>
        <v>4.3834605563746853</v>
      </c>
      <c r="GT430" s="131">
        <f>GT414/GT395*100</f>
        <v>17.364602932498684</v>
      </c>
      <c r="GU430" s="65">
        <f t="shared" si="1782"/>
        <v>4.1544841979360037</v>
      </c>
      <c r="GV430" s="131">
        <f>GV414/GV395*100</f>
        <v>17.992327218991061</v>
      </c>
      <c r="GW430" s="65">
        <f t="shared" si="1782"/>
        <v>3.6149648162559611</v>
      </c>
      <c r="GX430" s="131">
        <f>GX414/GX395*100</f>
        <v>18.558962152911892</v>
      </c>
      <c r="GY430" s="65">
        <f t="shared" si="1785"/>
        <v>3.1493142995017598</v>
      </c>
      <c r="GZ430" s="67">
        <f t="shared" si="1684"/>
        <v>3.9793339370389313</v>
      </c>
      <c r="HA430" s="280"/>
      <c r="HB430" s="57"/>
      <c r="HC430"/>
      <c r="HD430"/>
      <c r="HE430"/>
      <c r="HF430"/>
      <c r="HG430"/>
      <c r="HH430"/>
    </row>
    <row r="431" spans="1:216" s="2" customFormat="1" ht="13.5" customHeight="1" x14ac:dyDescent="0.2">
      <c r="A431" s="6"/>
      <c r="B431" s="54" t="s">
        <v>465</v>
      </c>
      <c r="C431" s="139">
        <f>C414/C405*100</f>
        <v>8.8473674441625931</v>
      </c>
      <c r="D431" s="63"/>
      <c r="E431" s="139">
        <f>E414/E405*100</f>
        <v>8.9637691963620085</v>
      </c>
      <c r="F431" s="63"/>
      <c r="G431" s="139">
        <f>G414/G405*100</f>
        <v>9.6626289538089782</v>
      </c>
      <c r="H431" s="63"/>
      <c r="I431" s="139">
        <f>I414/I405*100</f>
        <v>10.235870048954162</v>
      </c>
      <c r="J431" s="63"/>
      <c r="K431" s="139">
        <f>K414/K405*100</f>
        <v>10.316044348158531</v>
      </c>
      <c r="L431" s="63">
        <f t="shared" si="1714"/>
        <v>16.600157202298149</v>
      </c>
      <c r="M431" s="139">
        <f>M414/M405*100</f>
        <v>10.487172275866378</v>
      </c>
      <c r="N431" s="63">
        <f t="shared" si="1715"/>
        <v>16.995117189347653</v>
      </c>
      <c r="O431" s="139">
        <f>O414/O405*100</f>
        <v>10.378267678592941</v>
      </c>
      <c r="P431" s="63">
        <f t="shared" si="1716"/>
        <v>7.4062527724596094</v>
      </c>
      <c r="Q431" s="139">
        <f>Q414/Q405*100</f>
        <v>11.358396311002945</v>
      </c>
      <c r="R431" s="63">
        <f t="shared" si="1717"/>
        <v>10.966593525320079</v>
      </c>
      <c r="S431" s="139">
        <f>S414/S405*100</f>
        <v>11.614428182877866</v>
      </c>
      <c r="T431" s="63">
        <f t="shared" si="1718"/>
        <v>12.586062941374454</v>
      </c>
      <c r="U431" s="139">
        <f>U414/U405*100</f>
        <v>10.768744795106683</v>
      </c>
      <c r="V431" s="63">
        <f t="shared" si="1719"/>
        <v>2.6849231788465433</v>
      </c>
      <c r="W431" s="139">
        <f>W414/W405*100</f>
        <v>10.968050938186735</v>
      </c>
      <c r="X431" s="63">
        <f t="shared" si="1720"/>
        <v>5.6828680648729923</v>
      </c>
      <c r="Y431" s="139">
        <f>Y414/Y405*100</f>
        <v>10.650032126793747</v>
      </c>
      <c r="Z431" s="63">
        <f t="shared" si="1721"/>
        <v>-6.2364806158683006</v>
      </c>
      <c r="AA431" s="139">
        <f>AA414/AA405*100</f>
        <v>11.189151223728997</v>
      </c>
      <c r="AB431" s="63">
        <f t="shared" si="1722"/>
        <v>-3.6616263190280662</v>
      </c>
      <c r="AC431" s="139">
        <f>AC414/AC405*100</f>
        <v>11.044645837077354</v>
      </c>
      <c r="AD431" s="63">
        <f t="shared" si="1723"/>
        <v>2.5620538625452438</v>
      </c>
      <c r="AE431" s="139">
        <f>AE414/AE405*100</f>
        <v>11.290753283324836</v>
      </c>
      <c r="AF431" s="63">
        <f t="shared" si="1724"/>
        <v>2.9422031950505412</v>
      </c>
      <c r="AG431" s="139">
        <f>AG414/AG405*100</f>
        <v>10.091123074413293</v>
      </c>
      <c r="AH431" s="63">
        <f t="shared" si="1725"/>
        <v>-5.2479564918337607</v>
      </c>
      <c r="AI431" s="140">
        <f>AI414/AI405*100</f>
        <v>9.6360840594566888</v>
      </c>
      <c r="AJ431" s="63">
        <f t="shared" si="1726"/>
        <v>-13.880115955343387</v>
      </c>
      <c r="AK431" s="139">
        <f>AK414/AK405*100</f>
        <v>10.568722506508662</v>
      </c>
      <c r="AL431" s="63">
        <f t="shared" si="1727"/>
        <v>-4.3090863898142988</v>
      </c>
      <c r="AM431" s="139">
        <f>AM414/AM405*100</f>
        <v>11.005508398049486</v>
      </c>
      <c r="AN431" s="63">
        <f t="shared" si="1728"/>
        <v>-2.5263583227580155</v>
      </c>
      <c r="AO431" s="133">
        <f>AO414/AO405*100</f>
        <v>10.245608457197362</v>
      </c>
      <c r="AP431" s="63">
        <f t="shared" si="1729"/>
        <v>1.5309037620973687</v>
      </c>
      <c r="AQ431" s="133">
        <f>AQ414/AQ405*100</f>
        <v>11.128752585288403</v>
      </c>
      <c r="AR431" s="63">
        <f t="shared" si="1786"/>
        <v>15.490405818604657</v>
      </c>
      <c r="AS431" s="133">
        <f>AS414/AS405*100</f>
        <v>11.462204413810285</v>
      </c>
      <c r="AT431" s="63">
        <f t="shared" si="1786"/>
        <v>8.4540199324126384</v>
      </c>
      <c r="AU431" s="133">
        <f>AU414/AU405*100</f>
        <v>12.210191216202066</v>
      </c>
      <c r="AV431" s="63">
        <f t="shared" si="1786"/>
        <v>10.946180535976758</v>
      </c>
      <c r="AW431" s="133">
        <f>AW414/AW405*100</f>
        <v>12.77663215629584</v>
      </c>
      <c r="AX431" s="63">
        <f t="shared" si="1786"/>
        <v>24.703498183365369</v>
      </c>
      <c r="AY431" s="133">
        <f>AY414/AY405*100</f>
        <v>13.310008481764207</v>
      </c>
      <c r="AZ431" s="65">
        <f t="shared" si="1787"/>
        <v>19.600183216933974</v>
      </c>
      <c r="BA431" s="133">
        <f>BA414/BA405*100</f>
        <v>13.394454382826476</v>
      </c>
      <c r="BB431" s="65">
        <f t="shared" si="1788"/>
        <v>16.857577297156823</v>
      </c>
      <c r="BC431" s="133">
        <f>BC414/BC405*100</f>
        <v>13.811442714832165</v>
      </c>
      <c r="BD431" s="65">
        <f t="shared" si="1789"/>
        <v>13.114057513737798</v>
      </c>
      <c r="BE431" s="133">
        <f>BE414/BE405*100</f>
        <v>13.771533634437827</v>
      </c>
      <c r="BF431" s="65">
        <f t="shared" si="1790"/>
        <v>7.7868836323329305</v>
      </c>
      <c r="BG431" s="133">
        <f>BG414/BG405*100</f>
        <v>13.883633384696406</v>
      </c>
      <c r="BH431" s="65">
        <f t="shared" si="1791"/>
        <v>4.3097260510247759</v>
      </c>
      <c r="BI431" s="133">
        <f>BI414/BI405*100</f>
        <v>14.468059843267634</v>
      </c>
      <c r="BJ431" s="65">
        <f t="shared" si="1792"/>
        <v>8.0152981954805682</v>
      </c>
      <c r="BK431" s="133">
        <f>BK414/BK405*100</f>
        <v>14.339214846006223</v>
      </c>
      <c r="BL431" s="65">
        <f t="shared" si="1793"/>
        <v>3.8212672062657216</v>
      </c>
      <c r="BM431" s="133">
        <f>BM414/BM405*100</f>
        <v>14.260509496804394</v>
      </c>
      <c r="BN431" s="65">
        <f t="shared" si="1794"/>
        <v>3.5506275143082799</v>
      </c>
      <c r="BO431" s="133">
        <f>BO414/BO405*100</f>
        <v>12.632538502135009</v>
      </c>
      <c r="BP431" s="65">
        <f t="shared" si="1730"/>
        <v>-9.0112929943860998</v>
      </c>
      <c r="BQ431" s="133">
        <f>BQ414/BQ405*100</f>
        <v>13.275190627352163</v>
      </c>
      <c r="BR431" s="65">
        <f t="shared" si="1731"/>
        <v>-8.244845741846607</v>
      </c>
      <c r="BS431" s="133">
        <f>BS414/BS405*100</f>
        <v>11.832214012085464</v>
      </c>
      <c r="BT431" s="65">
        <f t="shared" si="1732"/>
        <v>-17.483529334376446</v>
      </c>
      <c r="BU431" s="133">
        <f>BU414/BU405*100</f>
        <v>11.06085584252723</v>
      </c>
      <c r="BV431" s="65">
        <f t="shared" si="1733"/>
        <v>-22.437162255627452</v>
      </c>
      <c r="BW431" s="133">
        <f>BW414/BW405*100</f>
        <v>12.583982903617608</v>
      </c>
      <c r="BX431" s="65">
        <f t="shared" si="1734"/>
        <v>-0.38436928974485696</v>
      </c>
      <c r="BY431" s="133">
        <f>BY414/BY405*100</f>
        <v>12.520125851194258</v>
      </c>
      <c r="BZ431" s="65">
        <f t="shared" si="1735"/>
        <v>-5.6877885776056019</v>
      </c>
      <c r="CA431" s="133">
        <f>CA414/CA405*100</f>
        <v>12.405003930871827</v>
      </c>
      <c r="CB431" s="65">
        <f t="shared" si="1736"/>
        <v>4.8409360936280565</v>
      </c>
      <c r="CC431" s="133">
        <f>CC414/CC405*100</f>
        <v>12.39157203447804</v>
      </c>
      <c r="CD431" s="65">
        <f t="shared" si="1737"/>
        <v>12.03086100113897</v>
      </c>
      <c r="CE431" s="133">
        <f>CE414/CE405*100</f>
        <v>11.921182218252667</v>
      </c>
      <c r="CF431" s="65">
        <f t="shared" si="1738"/>
        <v>-5.2670183235420716</v>
      </c>
      <c r="CG431" s="133">
        <f>CG414/CG405*100</f>
        <v>12.026018373818303</v>
      </c>
      <c r="CH431" s="65">
        <f t="shared" si="1739"/>
        <v>-3.9465056761296413</v>
      </c>
      <c r="CI431" s="133">
        <f>CI414/CI405*100</f>
        <v>12.031935749973716</v>
      </c>
      <c r="CJ431" s="65">
        <f t="shared" si="1740"/>
        <v>-3.0074007471264985</v>
      </c>
      <c r="CK431" s="133">
        <f>CK414/CK405*100</f>
        <v>12.087924767783996</v>
      </c>
      <c r="CL431" s="65">
        <f t="shared" si="1741"/>
        <v>-2.4504337774834628</v>
      </c>
      <c r="CM431" s="133">
        <f>CM414/CM405*100</f>
        <v>12.128855411973372</v>
      </c>
      <c r="CN431" s="65">
        <f t="shared" si="1742"/>
        <v>1.7420520038921472</v>
      </c>
      <c r="CO431" s="133">
        <f>CO414/CO405*100</f>
        <v>11.764715508719533</v>
      </c>
      <c r="CP431" s="65">
        <f t="shared" si="1743"/>
        <v>-2.1728127878770653</v>
      </c>
      <c r="CQ431" s="133">
        <f>CQ414/CQ405*100</f>
        <v>11.634085022131144</v>
      </c>
      <c r="CR431" s="65">
        <f t="shared" si="1744"/>
        <v>-3.3066227755034427</v>
      </c>
      <c r="CS431" s="133">
        <f>CS414/CS405*100</f>
        <v>11.793292402455853</v>
      </c>
      <c r="CT431" s="65">
        <f t="shared" si="1745"/>
        <v>-2.4374106473046497</v>
      </c>
      <c r="CU431" s="133">
        <f>CU414/CU405*100</f>
        <v>12.449844300372657</v>
      </c>
      <c r="CV431" s="65">
        <f t="shared" si="1746"/>
        <v>2.6464895284546763</v>
      </c>
      <c r="CW431" s="133">
        <f>CW414/CW405*100</f>
        <v>12.174437992295752</v>
      </c>
      <c r="CX431" s="65">
        <f t="shared" si="1747"/>
        <v>3.482638260759896</v>
      </c>
      <c r="CY431" s="133">
        <f>CY414/CY405*100</f>
        <v>11.681168797997515</v>
      </c>
      <c r="CZ431" s="65">
        <f t="shared" si="1748"/>
        <v>0.40470544762913896</v>
      </c>
      <c r="DA431" s="133">
        <f>DA414/DA405*100</f>
        <v>12.109530172258134</v>
      </c>
      <c r="DB431" s="65">
        <f t="shared" si="1749"/>
        <v>2.6815053761952701</v>
      </c>
      <c r="DC431" s="133">
        <f>DC414/DC405*100</f>
        <v>13.466044479745831</v>
      </c>
      <c r="DD431" s="65">
        <f t="shared" si="1750"/>
        <v>8.1623525150652299</v>
      </c>
      <c r="DE431" s="133">
        <f>DE414/DE405*100</f>
        <v>14.236569708511226</v>
      </c>
      <c r="DF431" s="65">
        <f t="shared" si="1751"/>
        <v>16.938208708446624</v>
      </c>
      <c r="DG431" s="133">
        <f>DG414/DG405*100</f>
        <v>14.478550848893896</v>
      </c>
      <c r="DH431" s="65">
        <f t="shared" si="1752"/>
        <v>23.947792376529421</v>
      </c>
      <c r="DI431" s="133">
        <f>DI414/DI405*100</f>
        <v>13.352981628843697</v>
      </c>
      <c r="DJ431" s="65">
        <f t="shared" si="1753"/>
        <v>10.268370769942825</v>
      </c>
      <c r="DK431" s="133">
        <f>DK414/DK405*100</f>
        <v>13.383250732695249</v>
      </c>
      <c r="DL431" s="65">
        <f t="shared" si="1754"/>
        <v>-0.61483345889070673</v>
      </c>
      <c r="DM431" s="133">
        <f>DM414/DM405*100</f>
        <v>13.904808896648573</v>
      </c>
      <c r="DN431" s="65">
        <f t="shared" si="1755"/>
        <v>-2.330342341275593</v>
      </c>
      <c r="DO431" s="133">
        <f>DO414/DO405*100</f>
        <v>13.799813052021136</v>
      </c>
      <c r="DP431" s="65">
        <f t="shared" si="1755"/>
        <v>-4.6878848854173256</v>
      </c>
      <c r="DQ431" s="133">
        <f>DQ414/DQ405*100</f>
        <v>14.250200230915652</v>
      </c>
      <c r="DR431" s="65">
        <f t="shared" si="1755"/>
        <v>6.7192378976533407</v>
      </c>
      <c r="DS431" s="133">
        <f>DS414/DS405*100</f>
        <v>14.136315582181133</v>
      </c>
      <c r="DT431" s="65">
        <f t="shared" si="1755"/>
        <v>5.6269202791377815</v>
      </c>
      <c r="DU431" s="131">
        <f>DU414/DU405*100</f>
        <v>14.66748266013872</v>
      </c>
      <c r="DV431" s="65">
        <f t="shared" si="1755"/>
        <v>5.4849640089190466</v>
      </c>
      <c r="DW431" s="131">
        <f>DW414/DW405*100</f>
        <v>14.773395497311828</v>
      </c>
      <c r="DX431" s="65">
        <f t="shared" si="1755"/>
        <v>7.0550408300502188</v>
      </c>
      <c r="DY431" s="131">
        <f t="shared" ref="DY431:EA431" si="1811">DY414/DY405*100</f>
        <v>15.430490599202736</v>
      </c>
      <c r="DZ431" s="65">
        <f t="shared" si="1755"/>
        <v>8.28262304501839</v>
      </c>
      <c r="EA431" s="131">
        <f t="shared" si="1811"/>
        <v>16.62595731843793</v>
      </c>
      <c r="EB431" s="65">
        <f t="shared" si="1757"/>
        <v>17.61167343628771</v>
      </c>
      <c r="EC431" s="131">
        <f>EC414/EC405*100</f>
        <v>14.181204276871131</v>
      </c>
      <c r="ED431" s="65">
        <f t="shared" si="1758"/>
        <v>-3.3153499788285412</v>
      </c>
      <c r="EE431" s="131">
        <f>EE414/EE405*100</f>
        <v>14.438646138934324</v>
      </c>
      <c r="EF431" s="65">
        <f t="shared" si="1759"/>
        <v>-2.2658931620588851</v>
      </c>
      <c r="EG431" s="131">
        <f>EG414/EG405*100</f>
        <v>17.169181645940927</v>
      </c>
      <c r="EH431" s="65">
        <f t="shared" si="1760"/>
        <v>11.267892200576091</v>
      </c>
      <c r="EI431" s="131">
        <f>EI414/EI405*100</f>
        <v>16.387192300573755</v>
      </c>
      <c r="EJ431" s="65">
        <f t="shared" si="1761"/>
        <v>-1.4360978636663968</v>
      </c>
      <c r="EK431" s="131">
        <f>EK414/EK405*100</f>
        <v>16.662524507773451</v>
      </c>
      <c r="EL431" s="65">
        <f t="shared" si="1762"/>
        <v>17.497246231402475</v>
      </c>
      <c r="EM431" s="131">
        <f>EM414/EM405*100</f>
        <v>16.945010931672456</v>
      </c>
      <c r="EN431" s="65">
        <f t="shared" si="1763"/>
        <v>17.358724416547822</v>
      </c>
      <c r="EO431" s="131">
        <f>EO414/EO405*100</f>
        <v>18.907059118841982</v>
      </c>
      <c r="EP431" s="65">
        <f t="shared" si="1764"/>
        <v>10.122075173640654</v>
      </c>
      <c r="EQ431" s="131">
        <f t="shared" ref="EQ431:ES431" si="1812">EQ414/EQ405*100</f>
        <v>18.677359274652581</v>
      </c>
      <c r="ER431" s="65">
        <f t="shared" si="1766"/>
        <v>13.975346917718422</v>
      </c>
      <c r="ES431" s="131">
        <f t="shared" si="1812"/>
        <v>19.151513367026844</v>
      </c>
      <c r="ET431" s="65">
        <f t="shared" si="1767"/>
        <v>14.937645601614701</v>
      </c>
      <c r="EU431" s="131">
        <f t="shared" ref="EU431" si="1813">EU414/EU405*100</f>
        <v>19.648825812175627</v>
      </c>
      <c r="EV431" s="65">
        <f t="shared" si="1769"/>
        <v>15.956406823257829</v>
      </c>
      <c r="EW431" s="131">
        <f t="shared" ref="EW431" si="1814">EW414/EW405*100</f>
        <v>19.994619980321328</v>
      </c>
      <c r="EX431" s="65">
        <f t="shared" si="1769"/>
        <v>5.7521418568767801</v>
      </c>
      <c r="EY431" s="65"/>
      <c r="EZ431" s="320"/>
      <c r="FA431" s="124"/>
      <c r="FB431" s="131">
        <f>FB414/FB405*100</f>
        <v>9.0765714550404351</v>
      </c>
      <c r="FC431" s="152"/>
      <c r="FD431" s="131">
        <f>FD414/FD405*100</f>
        <v>8.8197791945265127</v>
      </c>
      <c r="FE431" s="65">
        <f t="shared" si="1771"/>
        <v>-2.8291768735133949</v>
      </c>
      <c r="FF431" s="131">
        <f>FF414/FF405*100</f>
        <v>10.235870048954162</v>
      </c>
      <c r="FG431" s="65">
        <f t="shared" si="1772"/>
        <v>16.05585381668584</v>
      </c>
      <c r="FH431" s="131">
        <f>FH414/FH405*100</f>
        <v>11.358396311002945</v>
      </c>
      <c r="FI431" s="65">
        <f t="shared" si="1773"/>
        <v>10.966593525320079</v>
      </c>
      <c r="FJ431" s="131">
        <f>FJ414/FJ405*100</f>
        <v>10.650032126793747</v>
      </c>
      <c r="FK431" s="65">
        <f t="shared" si="1774"/>
        <v>-6.2364806158683006</v>
      </c>
      <c r="FL431" s="131">
        <f>FL414/FL405*100</f>
        <v>10.091123074413293</v>
      </c>
      <c r="FM431" s="65">
        <f t="shared" si="1775"/>
        <v>-5.2479564918337607</v>
      </c>
      <c r="FN431" s="131">
        <f>FN414/FN405*100</f>
        <v>10.245608457197362</v>
      </c>
      <c r="FO431" s="65">
        <f t="shared" si="1776"/>
        <v>1.5309037620973687</v>
      </c>
      <c r="FP431" s="131">
        <f>FP414/FP405*100</f>
        <v>12.77663215629584</v>
      </c>
      <c r="FQ431" s="65">
        <f t="shared" si="1777"/>
        <v>24.703498183365369</v>
      </c>
      <c r="FR431" s="131">
        <f>FR414/FR405*100</f>
        <v>13.771533634437827</v>
      </c>
      <c r="FS431" s="65">
        <f t="shared" si="1778"/>
        <v>7.7868836323329305</v>
      </c>
      <c r="FT431" s="131">
        <f>FT414/FT405*100</f>
        <v>14.260509496804394</v>
      </c>
      <c r="FU431" s="65">
        <f t="shared" si="1779"/>
        <v>3.5506275143082799</v>
      </c>
      <c r="FV431" s="131">
        <f>FV414/FV405*100</f>
        <v>11.06085584252723</v>
      </c>
      <c r="FW431" s="65">
        <f t="shared" si="1780"/>
        <v>-22.437162255627452</v>
      </c>
      <c r="FX431" s="131">
        <f>FX414/FX405*100</f>
        <v>12.39157203447804</v>
      </c>
      <c r="FY431" s="65">
        <f t="shared" si="1781"/>
        <v>12.03086100113897</v>
      </c>
      <c r="FZ431" s="131">
        <f>FZ414/FZ405*100</f>
        <v>12.087924767783996</v>
      </c>
      <c r="GA431" s="65">
        <f t="shared" si="1782"/>
        <v>-2.4504337774834628</v>
      </c>
      <c r="GB431" s="131">
        <f>GB414/GB405*100</f>
        <v>11.793292402455853</v>
      </c>
      <c r="GC431" s="65">
        <f t="shared" si="1782"/>
        <v>-2.4374106473046497</v>
      </c>
      <c r="GD431" s="131">
        <f>GD414/GD405*100</f>
        <v>12.109530172258134</v>
      </c>
      <c r="GE431" s="65">
        <f t="shared" si="1782"/>
        <v>2.6815053761952701</v>
      </c>
      <c r="GF431" s="131">
        <f>GF414/GF405*100</f>
        <v>13.352981628843697</v>
      </c>
      <c r="GG431" s="65">
        <f t="shared" si="1782"/>
        <v>10.268370769942825</v>
      </c>
      <c r="GH431" s="131">
        <f>GH414/GH405*100</f>
        <v>14.250200230915652</v>
      </c>
      <c r="GI431" s="65">
        <f t="shared" si="1782"/>
        <v>6.7192378976533407</v>
      </c>
      <c r="GJ431" s="131">
        <f>GJ414/GJ405*100</f>
        <v>15.430490599202736</v>
      </c>
      <c r="GK431" s="65">
        <f t="shared" si="1782"/>
        <v>8.28262304501839</v>
      </c>
      <c r="GL431" s="131">
        <f>GL414/GL405*100</f>
        <v>17.169181645940927</v>
      </c>
      <c r="GM431" s="65">
        <f t="shared" si="1782"/>
        <v>11.267892200576091</v>
      </c>
      <c r="GN431" s="131">
        <f>GN414/GN405*100</f>
        <v>18.907059118841982</v>
      </c>
      <c r="GO431" s="65">
        <f t="shared" si="1783"/>
        <v>10.122075173640654</v>
      </c>
      <c r="GP431" s="131">
        <f>GP414/GP405*100</f>
        <v>19.994619980321328</v>
      </c>
      <c r="GQ431" s="65">
        <f t="shared" si="1784"/>
        <v>5.7521418568767801</v>
      </c>
      <c r="GR431" s="131">
        <f>GR414/GR405*100</f>
        <v>21.107511791838913</v>
      </c>
      <c r="GS431" s="65">
        <f t="shared" si="1782"/>
        <v>5.5659563053105821</v>
      </c>
      <c r="GT431" s="131">
        <f>GT414/GT405*100</f>
        <v>22.229879099642844</v>
      </c>
      <c r="GU431" s="65">
        <f t="shared" si="1782"/>
        <v>5.3173833035018658</v>
      </c>
      <c r="GV431" s="131">
        <f>GV414/GV405*100</f>
        <v>23.270001746161636</v>
      </c>
      <c r="GW431" s="65">
        <f t="shared" si="1782"/>
        <v>4.6789397362737128</v>
      </c>
      <c r="GX431" s="131">
        <f>GX414/GX405*100</f>
        <v>24.228174152961511</v>
      </c>
      <c r="GY431" s="65">
        <f t="shared" si="1785"/>
        <v>4.1176292862028951</v>
      </c>
      <c r="GZ431" s="67">
        <f t="shared" si="1684"/>
        <v>5.0846642337670556</v>
      </c>
      <c r="HA431" s="280"/>
      <c r="HB431" s="57"/>
      <c r="HC431"/>
      <c r="HD431"/>
      <c r="HE431"/>
      <c r="HF431"/>
      <c r="HG431"/>
      <c r="HH431"/>
    </row>
    <row r="432" spans="1:216" s="2" customFormat="1" ht="13.5" customHeight="1" x14ac:dyDescent="0.2">
      <c r="A432" s="4" t="s">
        <v>514</v>
      </c>
      <c r="B432" s="54" t="s">
        <v>121</v>
      </c>
      <c r="C432" s="139">
        <f>C414/C372</f>
        <v>5.3925025359845842</v>
      </c>
      <c r="D432" s="63"/>
      <c r="E432" s="139">
        <f>E414/E372</f>
        <v>5.6671857502139806</v>
      </c>
      <c r="F432" s="63"/>
      <c r="G432" s="139">
        <f>G414/G372</f>
        <v>5.8813990149269486</v>
      </c>
      <c r="H432" s="63"/>
      <c r="I432" s="139">
        <f>I414/I372</f>
        <v>6.0845411084446628</v>
      </c>
      <c r="J432" s="63"/>
      <c r="K432" s="139">
        <f>K414/K372</f>
        <v>6.1647773788082452</v>
      </c>
      <c r="L432" s="63">
        <f t="shared" si="1714"/>
        <v>14.321269905210276</v>
      </c>
      <c r="M432" s="139">
        <f>M414/M372</f>
        <v>6.3872589789901806</v>
      </c>
      <c r="N432" s="63">
        <f t="shared" si="1715"/>
        <v>12.706010717030258</v>
      </c>
      <c r="O432" s="139">
        <f>O414/O372</f>
        <v>6.5842646392889144</v>
      </c>
      <c r="P432" s="63">
        <f t="shared" si="1716"/>
        <v>11.950653621325436</v>
      </c>
      <c r="Q432" s="139">
        <f>Q414/Q372</f>
        <v>6.8000345082100786</v>
      </c>
      <c r="R432" s="63">
        <f t="shared" si="1717"/>
        <v>11.759200686020366</v>
      </c>
      <c r="S432" s="139">
        <f>S414/S372</f>
        <v>6.9294995382909415</v>
      </c>
      <c r="T432" s="63">
        <f t="shared" si="1718"/>
        <v>12.404700323996609</v>
      </c>
      <c r="U432" s="139">
        <f>U414/U372</f>
        <v>7.24821162458516</v>
      </c>
      <c r="V432" s="63">
        <f t="shared" si="1719"/>
        <v>13.479219308735392</v>
      </c>
      <c r="W432" s="139">
        <f>W414/W372</f>
        <v>7.5567581837381201</v>
      </c>
      <c r="X432" s="63">
        <f t="shared" si="1720"/>
        <v>14.769964418596526</v>
      </c>
      <c r="Y432" s="139">
        <f>Y414/Y372</f>
        <v>7.7326952272281071</v>
      </c>
      <c r="Z432" s="63">
        <f t="shared" si="1721"/>
        <v>13.715529206388188</v>
      </c>
      <c r="AA432" s="139">
        <f>AA414/AA372</f>
        <v>8.0447647848287627</v>
      </c>
      <c r="AB432" s="63">
        <f t="shared" si="1722"/>
        <v>16.094455889276027</v>
      </c>
      <c r="AC432" s="139">
        <f>AC414/AC372</f>
        <v>8.3762660778747406</v>
      </c>
      <c r="AD432" s="63">
        <f t="shared" si="1723"/>
        <v>15.563210785172732</v>
      </c>
      <c r="AE432" s="139">
        <f>AE414/AE372</f>
        <v>9.0765742030920062</v>
      </c>
      <c r="AF432" s="63">
        <f t="shared" si="1724"/>
        <v>20.112010764410559</v>
      </c>
      <c r="AG432" s="139">
        <f>AG414/AG372</f>
        <v>8.4919943831242701</v>
      </c>
      <c r="AH432" s="63">
        <f t="shared" si="1725"/>
        <v>9.8193337973872872</v>
      </c>
      <c r="AI432" s="140">
        <f>AI414/AI372</f>
        <v>8.5060342877376574</v>
      </c>
      <c r="AJ432" s="63">
        <f t="shared" si="1726"/>
        <v>5.7337848308353312</v>
      </c>
      <c r="AK432" s="139">
        <f>AK414/AK372</f>
        <v>9.2687910024426774</v>
      </c>
      <c r="AL432" s="63">
        <f t="shared" si="1727"/>
        <v>10.655403210333446</v>
      </c>
      <c r="AM432" s="139">
        <f>AM414/AM372</f>
        <v>9.6313799248456018</v>
      </c>
      <c r="AN432" s="63">
        <f t="shared" si="1728"/>
        <v>6.1125013616326385</v>
      </c>
      <c r="AO432" s="141">
        <f>AO414/AO372</f>
        <v>10.238121713713841</v>
      </c>
      <c r="AP432" s="63">
        <f t="shared" si="1729"/>
        <v>20.562040573879379</v>
      </c>
      <c r="AQ432" s="141">
        <f>AQ414/AQ372</f>
        <v>10.577671522295118</v>
      </c>
      <c r="AR432" s="63">
        <f t="shared" si="1786"/>
        <v>24.354912812236652</v>
      </c>
      <c r="AS432" s="141">
        <f>AS414/AS372</f>
        <v>11.016178078583799</v>
      </c>
      <c r="AT432" s="63">
        <f t="shared" si="1786"/>
        <v>18.852373256454037</v>
      </c>
      <c r="AU432" s="141">
        <f>AU414/AU372</f>
        <v>11.653404173237947</v>
      </c>
      <c r="AV432" s="63">
        <f t="shared" si="1786"/>
        <v>20.99412819523636</v>
      </c>
      <c r="AW432" s="141">
        <f>AW414/AW372</f>
        <v>12.046647183570057</v>
      </c>
      <c r="AX432" s="63">
        <f t="shared" si="1786"/>
        <v>17.664621699444318</v>
      </c>
      <c r="AY432" s="141">
        <f>AY414/AY372</f>
        <v>12.593518460930399</v>
      </c>
      <c r="AZ432" s="65">
        <f t="shared" si="1787"/>
        <v>19.057567957053443</v>
      </c>
      <c r="BA432" s="141">
        <f>BA414/BA372</f>
        <v>13.254238379156909</v>
      </c>
      <c r="BB432" s="65">
        <f t="shared" si="1788"/>
        <v>20.316123111009365</v>
      </c>
      <c r="BC432" s="141">
        <f>BC414/BC372</f>
        <v>13.649614083037848</v>
      </c>
      <c r="BD432" s="65">
        <f t="shared" si="1789"/>
        <v>17.129843607280005</v>
      </c>
      <c r="BE432" s="141">
        <f>BE414/BE372</f>
        <v>13.990457821540961</v>
      </c>
      <c r="BF432" s="65">
        <f t="shared" si="1790"/>
        <v>16.135698243258844</v>
      </c>
      <c r="BG432" s="141">
        <f>BG414/BG372</f>
        <v>14.561239853364755</v>
      </c>
      <c r="BH432" s="65">
        <f t="shared" si="1791"/>
        <v>15.624874005933552</v>
      </c>
      <c r="BI432" s="141">
        <f>BI414/BI372</f>
        <v>14.966743980855014</v>
      </c>
      <c r="BJ432" s="65">
        <f t="shared" si="1792"/>
        <v>12.920437619343893</v>
      </c>
      <c r="BK432" s="141">
        <f>BK414/BK372</f>
        <v>15.778510390526332</v>
      </c>
      <c r="BL432" s="65">
        <f t="shared" si="1793"/>
        <v>15.596750901067802</v>
      </c>
      <c r="BM432" s="141">
        <f>BM414/BM372</f>
        <v>16.280599346391796</v>
      </c>
      <c r="BN432" s="65">
        <f t="shared" si="1794"/>
        <v>16.369310812150317</v>
      </c>
      <c r="BO432" s="141">
        <f>BO414/BO372</f>
        <v>16.626288437373049</v>
      </c>
      <c r="BP432" s="65">
        <f t="shared" si="1730"/>
        <v>14.181818339673246</v>
      </c>
      <c r="BQ432" s="141">
        <f>BQ414/BQ372</f>
        <v>17.043150913708676</v>
      </c>
      <c r="BR432" s="65">
        <f t="shared" si="1731"/>
        <v>13.873471314199914</v>
      </c>
      <c r="BS432" s="141">
        <f>BS414/BS372</f>
        <v>15.490407153034395</v>
      </c>
      <c r="BT432" s="65">
        <f t="shared" si="1732"/>
        <v>-1.8259216514184939</v>
      </c>
      <c r="BU432" s="141">
        <f>BU414/BU372</f>
        <v>16.823291150091617</v>
      </c>
      <c r="BV432" s="65">
        <f t="shared" si="1733"/>
        <v>3.3333650202509002</v>
      </c>
      <c r="BW432" s="141">
        <f>BW414/BW372</f>
        <v>17.510868076949407</v>
      </c>
      <c r="BX432" s="65">
        <f t="shared" si="1734"/>
        <v>5.3203674584880511</v>
      </c>
      <c r="BY432" s="141">
        <f>BY414/BY372</f>
        <v>18.131101813110181</v>
      </c>
      <c r="BZ432" s="65">
        <f t="shared" si="1735"/>
        <v>6.383507984585246</v>
      </c>
      <c r="CA432" s="141">
        <f>CA414/CA372</f>
        <v>19.227110353865196</v>
      </c>
      <c r="CB432" s="65">
        <f t="shared" si="1736"/>
        <v>24.122691959706334</v>
      </c>
      <c r="CC432" s="141">
        <f>CC414/CC372</f>
        <v>19.329104847108638</v>
      </c>
      <c r="CD432" s="65">
        <f t="shared" si="1737"/>
        <v>14.894907748198705</v>
      </c>
      <c r="CE432" s="141">
        <f>CE414/CE372</f>
        <v>18.630000000000003</v>
      </c>
      <c r="CF432" s="65">
        <f t="shared" si="1738"/>
        <v>6.3910704948075825</v>
      </c>
      <c r="CG432" s="141">
        <f>CG414/CG372</f>
        <v>20.001110969498843</v>
      </c>
      <c r="CH432" s="65">
        <f t="shared" si="1739"/>
        <v>10.313819731774387</v>
      </c>
      <c r="CI432" s="141">
        <f>CI414/CI372</f>
        <v>21.310000000000002</v>
      </c>
      <c r="CJ432" s="65">
        <f t="shared" si="1740"/>
        <v>10.83308728040917</v>
      </c>
      <c r="CK432" s="141">
        <f>CK414/CK372</f>
        <v>22.305450101243238</v>
      </c>
      <c r="CL432" s="65">
        <f t="shared" si="1741"/>
        <v>15.398257072312482</v>
      </c>
      <c r="CM432" s="141">
        <f>CM414/CM372</f>
        <v>22.523119829584825</v>
      </c>
      <c r="CN432" s="65">
        <f t="shared" si="1742"/>
        <v>20.897046857674837</v>
      </c>
      <c r="CO432" s="141">
        <f>CO414/CO372</f>
        <v>22.900000000000002</v>
      </c>
      <c r="CP432" s="65">
        <f t="shared" si="1743"/>
        <v>14.4936400529045</v>
      </c>
      <c r="CQ432" s="141">
        <f>CQ414/CQ372</f>
        <v>24.532767192626423</v>
      </c>
      <c r="CR432" s="65">
        <f t="shared" si="1744"/>
        <v>15.123262283558979</v>
      </c>
      <c r="CS432" s="141">
        <f>CS414/CS372</f>
        <v>25.292187600523256</v>
      </c>
      <c r="CT432" s="65">
        <f t="shared" si="1745"/>
        <v>13.39016915472846</v>
      </c>
      <c r="CU432" s="141">
        <f>CU414/CU372</f>
        <v>13.04274348985909</v>
      </c>
      <c r="CV432" s="65">
        <f t="shared" si="1746"/>
        <v>-42.09175465679921</v>
      </c>
      <c r="CW432" s="141">
        <f>CW414/CW372</f>
        <v>13.570528294631604</v>
      </c>
      <c r="CX432" s="65">
        <f t="shared" si="1747"/>
        <v>-40.740051115145839</v>
      </c>
      <c r="CY432" s="141">
        <f>CY414/CY372</f>
        <v>14.635478447871241</v>
      </c>
      <c r="CZ432" s="65">
        <f t="shared" si="1748"/>
        <v>-40.343140531370281</v>
      </c>
      <c r="DA432" s="141">
        <f>DA414/DA372</f>
        <v>14.336683868264549</v>
      </c>
      <c r="DB432" s="65">
        <f t="shared" si="1749"/>
        <v>-43.315761788956742</v>
      </c>
      <c r="DC432" s="141">
        <f>DC414/DC372</f>
        <v>14.551794431629204</v>
      </c>
      <c r="DD432" s="65">
        <f t="shared" si="1750"/>
        <v>11.570042322333652</v>
      </c>
      <c r="DE432" s="141">
        <f>DE414/DE372</f>
        <v>14.957402865625404</v>
      </c>
      <c r="DF432" s="65">
        <f t="shared" si="1751"/>
        <v>10.219753725744329</v>
      </c>
      <c r="DG432" s="141">
        <f>DG414/DG372</f>
        <v>15.592321401730691</v>
      </c>
      <c r="DH432" s="65">
        <f t="shared" si="1752"/>
        <v>6.5378317303909084</v>
      </c>
      <c r="DI432" s="141">
        <f>DI414/DI372</f>
        <v>14.792789929758191</v>
      </c>
      <c r="DJ432" s="65">
        <f t="shared" si="1753"/>
        <v>3.1813916362016803</v>
      </c>
      <c r="DK432" s="141">
        <f>DK414/DK372</f>
        <v>15.136731655316412</v>
      </c>
      <c r="DL432" s="65">
        <f t="shared" si="1754"/>
        <v>4.0196913613334884</v>
      </c>
      <c r="DM432" s="141">
        <f>DM414/DM372</f>
        <v>16.176178386135337</v>
      </c>
      <c r="DN432" s="65">
        <f t="shared" si="1755"/>
        <v>8.1483097798407336</v>
      </c>
      <c r="DO432" s="141">
        <f>DO414/DO372</f>
        <v>16.057749295780901</v>
      </c>
      <c r="DP432" s="65">
        <f t="shared" si="1755"/>
        <v>2.9849814024392129</v>
      </c>
      <c r="DQ432" s="141">
        <f>DQ414/DQ372</f>
        <v>15.482150323769057</v>
      </c>
      <c r="DR432" s="65">
        <f t="shared" si="1755"/>
        <v>4.660110751820401</v>
      </c>
      <c r="DS432" s="141">
        <f>DS414/DS372</f>
        <v>15.721429048968234</v>
      </c>
      <c r="DT432" s="65">
        <f t="shared" si="1755"/>
        <v>3.8627717460159916</v>
      </c>
      <c r="DU432" s="139">
        <f>DU414/DU372</f>
        <v>15.862123418257987</v>
      </c>
      <c r="DV432" s="65">
        <f t="shared" si="1755"/>
        <v>-1.9414657799924351</v>
      </c>
      <c r="DW432" s="139">
        <f>DW414/DW372</f>
        <v>16.452392256652175</v>
      </c>
      <c r="DX432" s="65">
        <f t="shared" si="1755"/>
        <v>2.4576480402204615</v>
      </c>
      <c r="DY432" s="139">
        <f>DY414/DY372</f>
        <v>17.375936660540081</v>
      </c>
      <c r="DZ432" s="65">
        <f t="shared" si="1755"/>
        <v>12.232062712009562</v>
      </c>
      <c r="EA432" s="139">
        <f>EA414/EA372</f>
        <v>20.574273307273792</v>
      </c>
      <c r="EB432" s="65">
        <f t="shared" si="1757"/>
        <v>30.867704476419977</v>
      </c>
      <c r="EC432" s="139">
        <f>EC414/EC372</f>
        <v>19.662777513624228</v>
      </c>
      <c r="ED432" s="65">
        <f t="shared" si="1758"/>
        <v>23.960563129848843</v>
      </c>
      <c r="EE432" s="139">
        <f>EE414/EE372</f>
        <v>20.445026113851981</v>
      </c>
      <c r="EF432" s="65">
        <f t="shared" si="1759"/>
        <v>24.267801271182734</v>
      </c>
      <c r="EG432" s="139">
        <f>EG414/EG372</f>
        <v>21.995515142554396</v>
      </c>
      <c r="EH432" s="65">
        <f t="shared" si="1760"/>
        <v>26.58606883912713</v>
      </c>
      <c r="EI432" s="139">
        <f>EI414/EI372</f>
        <v>22.246119366234339</v>
      </c>
      <c r="EJ432" s="65">
        <f t="shared" si="1761"/>
        <v>8.1259057561439363</v>
      </c>
      <c r="EK432" s="139">
        <f>EK414/EK372</f>
        <v>22.856118323531117</v>
      </c>
      <c r="EL432" s="65">
        <f t="shared" si="1762"/>
        <v>16.240537775979224</v>
      </c>
      <c r="EM432" s="139">
        <f>EM414/EM372</f>
        <v>23.416058394160583</v>
      </c>
      <c r="EN432" s="65">
        <f t="shared" si="1763"/>
        <v>14.531809662476579</v>
      </c>
      <c r="EO432" s="139">
        <f>EO414/EO372</f>
        <v>26.042693780333202</v>
      </c>
      <c r="EP432" s="65">
        <f t="shared" si="1764"/>
        <v>18.400017510609644</v>
      </c>
      <c r="EQ432" s="139">
        <f>EQ414/EQ372</f>
        <v>26.576528569128765</v>
      </c>
      <c r="ER432" s="65">
        <f t="shared" si="1766"/>
        <v>19.465908330363547</v>
      </c>
      <c r="ES432" s="139">
        <f>ES414/ES372</f>
        <v>27.169493291542263</v>
      </c>
      <c r="ET432" s="65">
        <f t="shared" si="1767"/>
        <v>18.87186138501211</v>
      </c>
      <c r="EU432" s="139">
        <f>EU414/EU372</f>
        <v>27.803126804035291</v>
      </c>
      <c r="EV432" s="65">
        <f t="shared" si="1769"/>
        <v>18.735298383816556</v>
      </c>
      <c r="EW432" s="139">
        <f>EW414/EW372</f>
        <v>28.400059931825215</v>
      </c>
      <c r="EX432" s="65">
        <f t="shared" si="1769"/>
        <v>9.0519290031058084</v>
      </c>
      <c r="EY432" s="65"/>
      <c r="EZ432" s="320"/>
      <c r="FA432" s="124"/>
      <c r="FB432" s="131">
        <f>FB414/FB372</f>
        <v>4.4180326383250206</v>
      </c>
      <c r="FC432" s="152"/>
      <c r="FD432" s="131">
        <f>FD414/FD372</f>
        <v>5.1484443928067005</v>
      </c>
      <c r="FE432" s="65">
        <f t="shared" si="1771"/>
        <v>16.532511510793093</v>
      </c>
      <c r="FF432" s="131">
        <f>FF414/FF372</f>
        <v>6.0845411084446628</v>
      </c>
      <c r="FG432" s="65">
        <f t="shared" si="1772"/>
        <v>18.182127342112441</v>
      </c>
      <c r="FH432" s="131">
        <f>FH414/FH372</f>
        <v>6.8000345082100786</v>
      </c>
      <c r="FI432" s="65">
        <f t="shared" si="1773"/>
        <v>11.759200686020366</v>
      </c>
      <c r="FJ432" s="131">
        <f>FJ414/FJ372</f>
        <v>7.7298403315786706</v>
      </c>
      <c r="FK432" s="65">
        <f t="shared" si="1774"/>
        <v>13.673545659893094</v>
      </c>
      <c r="FL432" s="131">
        <f>FL414/FL372</f>
        <v>8.4919943831242701</v>
      </c>
      <c r="FM432" s="65">
        <f t="shared" si="1775"/>
        <v>9.8598938510020098</v>
      </c>
      <c r="FN432" s="131">
        <f>FN414/FN372</f>
        <v>10.238121713713841</v>
      </c>
      <c r="FO432" s="65">
        <f t="shared" si="1776"/>
        <v>20.562040573879379</v>
      </c>
      <c r="FP432" s="139">
        <f>FP414/FP372</f>
        <v>12.046647183570057</v>
      </c>
      <c r="FQ432" s="65">
        <f t="shared" si="1777"/>
        <v>17.664621699444318</v>
      </c>
      <c r="FR432" s="139">
        <f>FR414/FR372</f>
        <v>13.990457821540961</v>
      </c>
      <c r="FS432" s="65">
        <f t="shared" si="1778"/>
        <v>16.135698243258844</v>
      </c>
      <c r="FT432" s="139">
        <f>FT414/FT372</f>
        <v>16.203931002880335</v>
      </c>
      <c r="FU432" s="65">
        <f t="shared" si="1779"/>
        <v>15.821306275848324</v>
      </c>
      <c r="FV432" s="139">
        <f>FV414/FV372</f>
        <v>16.823291150091617</v>
      </c>
      <c r="FW432" s="65">
        <f t="shared" si="1780"/>
        <v>3.8222832910186355</v>
      </c>
      <c r="FX432" s="139">
        <f>FX414/FX372</f>
        <v>19.329104847108638</v>
      </c>
      <c r="FY432" s="65">
        <f t="shared" si="1781"/>
        <v>14.894907748198705</v>
      </c>
      <c r="FZ432" s="139">
        <f>FZ414/FZ372</f>
        <v>22.305450101243238</v>
      </c>
      <c r="GA432" s="65">
        <f t="shared" si="1782"/>
        <v>15.398257072312482</v>
      </c>
      <c r="GB432" s="139">
        <f>GB414/GB372</f>
        <v>25.292187600523256</v>
      </c>
      <c r="GC432" s="65">
        <f t="shared" si="1782"/>
        <v>13.39016915472846</v>
      </c>
      <c r="GD432" s="139">
        <f>GD414/GD372</f>
        <v>14.336683868264549</v>
      </c>
      <c r="GE432" s="65">
        <f t="shared" si="1782"/>
        <v>-43.315761788956742</v>
      </c>
      <c r="GF432" s="139">
        <f>GF414/GF372</f>
        <v>14.792789929758191</v>
      </c>
      <c r="GG432" s="65">
        <f t="shared" si="1782"/>
        <v>3.1813916362016803</v>
      </c>
      <c r="GH432" s="139">
        <f>GH414/GH372</f>
        <v>15.482150323769057</v>
      </c>
      <c r="GI432" s="65">
        <f t="shared" si="1782"/>
        <v>4.660110751820401</v>
      </c>
      <c r="GJ432" s="139">
        <f>GJ414/GJ372</f>
        <v>17.375936660540081</v>
      </c>
      <c r="GK432" s="65">
        <f t="shared" si="1782"/>
        <v>12.232062712009562</v>
      </c>
      <c r="GL432" s="139">
        <f>GL414/GL372</f>
        <v>21.995515142554396</v>
      </c>
      <c r="GM432" s="65">
        <f t="shared" si="1782"/>
        <v>26.58606883912713</v>
      </c>
      <c r="GN432" s="139">
        <f>GN414/GN372</f>
        <v>26.042693780333202</v>
      </c>
      <c r="GO432" s="65">
        <f t="shared" si="1783"/>
        <v>18.400017510609644</v>
      </c>
      <c r="GP432" s="139">
        <f>GP414/GP372</f>
        <v>28.400059931825215</v>
      </c>
      <c r="GQ432" s="65">
        <f t="shared" si="1784"/>
        <v>9.0519290031058084</v>
      </c>
      <c r="GR432" s="139">
        <f>GR414/GR372</f>
        <v>30.846469415249725</v>
      </c>
      <c r="GS432" s="65">
        <f t="shared" si="1782"/>
        <v>8.6140997212581727</v>
      </c>
      <c r="GT432" s="139">
        <f>GT414/GT372</f>
        <v>33.569859515909627</v>
      </c>
      <c r="GU432" s="65">
        <f t="shared" si="1782"/>
        <v>8.8288551405935713</v>
      </c>
      <c r="GV432" s="139">
        <f>GV414/GV372</f>
        <v>36.511573597869827</v>
      </c>
      <c r="GW432" s="65">
        <f t="shared" si="1782"/>
        <v>8.7629621463445329</v>
      </c>
      <c r="GX432" s="139">
        <f>GX414/GX372</f>
        <v>39.700145070820398</v>
      </c>
      <c r="GY432" s="65">
        <f t="shared" si="1785"/>
        <v>8.7330431387832697</v>
      </c>
      <c r="GZ432" s="67">
        <f t="shared" si="1684"/>
        <v>8.7980816535514261</v>
      </c>
      <c r="HA432" s="280"/>
      <c r="HB432" s="57"/>
      <c r="HC432"/>
      <c r="HD432"/>
      <c r="HE432"/>
      <c r="HF432"/>
      <c r="HG432"/>
      <c r="HH432"/>
    </row>
    <row r="433" spans="1:216" s="2" customFormat="1" ht="13.5" customHeight="1" x14ac:dyDescent="0.2">
      <c r="A433" s="4"/>
      <c r="B433" s="54"/>
      <c r="C433" s="57"/>
      <c r="D433" s="63"/>
      <c r="E433" s="57"/>
      <c r="F433" s="63"/>
      <c r="G433" s="57"/>
      <c r="H433" s="63"/>
      <c r="I433" s="57"/>
      <c r="J433" s="63"/>
      <c r="K433" s="57"/>
      <c r="L433" s="63"/>
      <c r="M433" s="57"/>
      <c r="N433" s="63"/>
      <c r="O433" s="57"/>
      <c r="P433" s="63"/>
      <c r="Q433" s="57"/>
      <c r="R433" s="63"/>
      <c r="S433" s="57"/>
      <c r="T433" s="63"/>
      <c r="U433" s="57"/>
      <c r="V433" s="63"/>
      <c r="W433" s="57"/>
      <c r="X433" s="63"/>
      <c r="Y433" s="57"/>
      <c r="Z433" s="63"/>
      <c r="AA433" s="57"/>
      <c r="AB433" s="63"/>
      <c r="AC433" s="57"/>
      <c r="AD433" s="63"/>
      <c r="AE433" s="57"/>
      <c r="AF433" s="63"/>
      <c r="AG433" s="57"/>
      <c r="AH433" s="63"/>
      <c r="AI433" s="55"/>
      <c r="AJ433" s="63"/>
      <c r="AK433" s="57"/>
      <c r="AL433" s="63"/>
      <c r="AM433" s="57"/>
      <c r="AN433" s="63"/>
      <c r="AO433" s="59"/>
      <c r="AP433" s="63"/>
      <c r="AQ433" s="59"/>
      <c r="AR433" s="63"/>
      <c r="AS433" s="59"/>
      <c r="AT433" s="63"/>
      <c r="AU433" s="59"/>
      <c r="AV433" s="63"/>
      <c r="AW433" s="59"/>
      <c r="AX433" s="63"/>
      <c r="AY433" s="59"/>
      <c r="AZ433" s="65"/>
      <c r="BA433" s="59"/>
      <c r="BB433" s="65"/>
      <c r="BC433" s="59"/>
      <c r="BD433" s="65"/>
      <c r="BE433" s="59"/>
      <c r="BF433" s="65"/>
      <c r="BG433" s="59"/>
      <c r="BH433" s="65"/>
      <c r="BI433" s="59"/>
      <c r="BJ433" s="65"/>
      <c r="BK433" s="59"/>
      <c r="BL433" s="65"/>
      <c r="BM433" s="59"/>
      <c r="BN433" s="65"/>
      <c r="BO433" s="59"/>
      <c r="BP433" s="65"/>
      <c r="BQ433" s="59"/>
      <c r="BR433" s="65"/>
      <c r="BS433" s="59"/>
      <c r="BT433" s="65"/>
      <c r="BU433" s="59"/>
      <c r="BV433" s="65"/>
      <c r="BW433" s="59"/>
      <c r="BX433" s="65"/>
      <c r="BY433" s="59"/>
      <c r="BZ433" s="65"/>
      <c r="CA433" s="59"/>
      <c r="CB433" s="65"/>
      <c r="CC433" s="59"/>
      <c r="CD433" s="65"/>
      <c r="CE433" s="109"/>
      <c r="CF433" s="233"/>
      <c r="CG433" s="109"/>
      <c r="CH433" s="233"/>
      <c r="CI433" s="109"/>
      <c r="CJ433" s="233"/>
      <c r="CK433" s="109"/>
      <c r="CL433" s="233"/>
      <c r="CM433" s="109"/>
      <c r="CN433" s="233"/>
      <c r="CO433" s="109"/>
      <c r="CP433" s="233"/>
      <c r="CQ433" s="109"/>
      <c r="CR433" s="233"/>
      <c r="CS433" s="109"/>
      <c r="CT433" s="233"/>
      <c r="CU433" s="109"/>
      <c r="CV433" s="65"/>
      <c r="CW433" s="109"/>
      <c r="CX433" s="65"/>
      <c r="CY433" s="109"/>
      <c r="CZ433" s="65"/>
      <c r="DA433" s="109"/>
      <c r="DB433" s="65"/>
      <c r="DC433" s="109"/>
      <c r="DD433" s="65"/>
      <c r="DE433" s="109"/>
      <c r="DF433" s="65"/>
      <c r="DG433" s="109"/>
      <c r="DH433" s="65"/>
      <c r="DI433" s="109"/>
      <c r="DJ433" s="65"/>
      <c r="DK433" s="109"/>
      <c r="DL433" s="65"/>
      <c r="DM433" s="109"/>
      <c r="DN433" s="65"/>
      <c r="DO433" s="109"/>
      <c r="DP433" s="65"/>
      <c r="DQ433" s="109"/>
      <c r="DR433" s="65"/>
      <c r="DS433" s="109"/>
      <c r="DT433" s="65"/>
      <c r="DU433" s="57"/>
      <c r="DV433" s="65"/>
      <c r="DW433" s="57"/>
      <c r="DX433" s="65"/>
      <c r="DY433" s="57"/>
      <c r="DZ433" s="65"/>
      <c r="EA433" s="57"/>
      <c r="EB433" s="65"/>
      <c r="EC433" s="57"/>
      <c r="ED433" s="65"/>
      <c r="EE433" s="57"/>
      <c r="EF433" s="65"/>
      <c r="EG433" s="57"/>
      <c r="EH433" s="65"/>
      <c r="EI433" s="57"/>
      <c r="EJ433" s="65"/>
      <c r="EK433" s="57"/>
      <c r="EL433" s="65"/>
      <c r="EM433" s="57"/>
      <c r="EN433" s="65"/>
      <c r="EO433" s="57"/>
      <c r="EP433" s="65"/>
      <c r="EQ433" s="57"/>
      <c r="ER433" s="65"/>
      <c r="ES433" s="57"/>
      <c r="ET433" s="65"/>
      <c r="EU433" s="57"/>
      <c r="EV433" s="65"/>
      <c r="EW433" s="57"/>
      <c r="EX433" s="65"/>
      <c r="EY433" s="65"/>
      <c r="EZ433" s="317"/>
      <c r="FA433" s="59"/>
      <c r="FB433" s="57"/>
      <c r="FC433" s="63"/>
      <c r="FD433" s="57"/>
      <c r="FE433" s="65"/>
      <c r="FF433" s="57"/>
      <c r="FG433" s="65"/>
      <c r="FH433" s="57"/>
      <c r="FI433" s="65"/>
      <c r="FJ433" s="57"/>
      <c r="FK433" s="65"/>
      <c r="FL433" s="57"/>
      <c r="FM433" s="65"/>
      <c r="FN433" s="57"/>
      <c r="FO433" s="65"/>
      <c r="FP433" s="57"/>
      <c r="FQ433" s="65"/>
      <c r="FR433" s="57"/>
      <c r="FS433" s="65"/>
      <c r="FT433" s="57"/>
      <c r="FU433" s="65"/>
      <c r="FV433" s="57"/>
      <c r="FW433" s="65"/>
      <c r="FX433" s="57"/>
      <c r="FY433" s="65"/>
      <c r="FZ433" s="57"/>
      <c r="GA433" s="65"/>
      <c r="GB433" s="57"/>
      <c r="GC433" s="65"/>
      <c r="GD433" s="57"/>
      <c r="GE433" s="65"/>
      <c r="GF433" s="57"/>
      <c r="GG433" s="65"/>
      <c r="GH433" s="57"/>
      <c r="GI433" s="65"/>
      <c r="GJ433" s="57"/>
      <c r="GK433" s="65"/>
      <c r="GL433" s="57"/>
      <c r="GM433" s="65"/>
      <c r="GN433" s="57"/>
      <c r="GO433" s="65"/>
      <c r="GP433" s="57"/>
      <c r="GQ433" s="65"/>
      <c r="GR433" s="57"/>
      <c r="GS433" s="65"/>
      <c r="GT433" s="57"/>
      <c r="GU433" s="65"/>
      <c r="GV433" s="57"/>
      <c r="GW433" s="65"/>
      <c r="GX433" s="57"/>
      <c r="GY433" s="65"/>
      <c r="GZ433" s="67" t="str">
        <f t="shared" si="1684"/>
        <v/>
      </c>
      <c r="HA433" s="279"/>
      <c r="HB433" s="57"/>
      <c r="HC433"/>
      <c r="HD433"/>
      <c r="HE433"/>
      <c r="HF433"/>
      <c r="HG433"/>
      <c r="HH433"/>
    </row>
    <row r="434" spans="1:216" s="2" customFormat="1" ht="13.5" customHeight="1" x14ac:dyDescent="0.2">
      <c r="A434" s="4"/>
      <c r="B434" s="61" t="s">
        <v>412</v>
      </c>
      <c r="C434" s="57"/>
      <c r="D434" s="63"/>
      <c r="E434" s="57"/>
      <c r="F434" s="63"/>
      <c r="G434" s="57"/>
      <c r="H434" s="63"/>
      <c r="I434" s="57"/>
      <c r="J434" s="63"/>
      <c r="K434" s="57"/>
      <c r="L434" s="63"/>
      <c r="M434" s="57"/>
      <c r="N434" s="63"/>
      <c r="O434" s="57"/>
      <c r="P434" s="63"/>
      <c r="Q434" s="57"/>
      <c r="R434" s="63"/>
      <c r="S434" s="57"/>
      <c r="T434" s="63"/>
      <c r="U434" s="57"/>
      <c r="V434" s="63"/>
      <c r="W434" s="57"/>
      <c r="X434" s="63"/>
      <c r="Y434" s="57"/>
      <c r="Z434" s="63"/>
      <c r="AA434" s="57"/>
      <c r="AB434" s="63"/>
      <c r="AC434" s="57"/>
      <c r="AD434" s="63"/>
      <c r="AE434" s="57"/>
      <c r="AF434" s="63"/>
      <c r="AG434" s="57"/>
      <c r="AH434" s="63"/>
      <c r="AI434" s="55"/>
      <c r="AJ434" s="63"/>
      <c r="AK434" s="57"/>
      <c r="AL434" s="63"/>
      <c r="AM434" s="57"/>
      <c r="AN434" s="63"/>
      <c r="AO434" s="59"/>
      <c r="AP434" s="63"/>
      <c r="AQ434" s="59"/>
      <c r="AR434" s="63"/>
      <c r="AS434" s="59"/>
      <c r="AT434" s="63"/>
      <c r="AU434" s="59"/>
      <c r="AV434" s="63"/>
      <c r="AW434" s="59"/>
      <c r="AX434" s="63"/>
      <c r="AY434" s="59"/>
      <c r="AZ434" s="65"/>
      <c r="BA434" s="59"/>
      <c r="BB434" s="65"/>
      <c r="BC434" s="59"/>
      <c r="BD434" s="65"/>
      <c r="BE434" s="59"/>
      <c r="BF434" s="65"/>
      <c r="BG434" s="59"/>
      <c r="BH434" s="65"/>
      <c r="BI434" s="59"/>
      <c r="BJ434" s="65"/>
      <c r="BK434" s="59"/>
      <c r="BL434" s="65"/>
      <c r="BM434" s="59"/>
      <c r="BN434" s="65"/>
      <c r="BO434" s="59"/>
      <c r="BP434" s="65"/>
      <c r="BQ434" s="59"/>
      <c r="BR434" s="65"/>
      <c r="BS434" s="59"/>
      <c r="BT434" s="65"/>
      <c r="BU434" s="59"/>
      <c r="BV434" s="65"/>
      <c r="BW434" s="59"/>
      <c r="BX434" s="65"/>
      <c r="BY434" s="59"/>
      <c r="BZ434" s="65"/>
      <c r="CA434" s="59"/>
      <c r="CB434" s="65"/>
      <c r="CC434" s="59"/>
      <c r="CD434" s="65"/>
      <c r="CE434" s="59"/>
      <c r="CF434" s="65"/>
      <c r="CG434" s="59"/>
      <c r="CH434" s="65"/>
      <c r="CI434" s="59"/>
      <c r="CJ434" s="65"/>
      <c r="CK434" s="59"/>
      <c r="CL434" s="65"/>
      <c r="CM434" s="59"/>
      <c r="CN434" s="65"/>
      <c r="CO434" s="59"/>
      <c r="CP434" s="65"/>
      <c r="CQ434" s="59"/>
      <c r="CR434" s="65"/>
      <c r="CS434" s="59"/>
      <c r="CT434" s="65"/>
      <c r="CU434" s="59"/>
      <c r="CV434" s="65"/>
      <c r="CW434" s="59"/>
      <c r="CX434" s="65"/>
      <c r="CY434" s="59"/>
      <c r="CZ434" s="65"/>
      <c r="DA434" s="59"/>
      <c r="DB434" s="65"/>
      <c r="DC434" s="59"/>
      <c r="DD434" s="65"/>
      <c r="DE434" s="59"/>
      <c r="DF434" s="65"/>
      <c r="DG434" s="59"/>
      <c r="DH434" s="65"/>
      <c r="DI434" s="59"/>
      <c r="DJ434" s="65"/>
      <c r="DK434" s="59"/>
      <c r="DL434" s="65"/>
      <c r="DM434" s="59"/>
      <c r="DN434" s="65"/>
      <c r="DO434" s="59"/>
      <c r="DP434" s="65"/>
      <c r="DQ434" s="59"/>
      <c r="DR434" s="65"/>
      <c r="DS434" s="59"/>
      <c r="DT434" s="65"/>
      <c r="DU434" s="57"/>
      <c r="DV434" s="65"/>
      <c r="DW434" s="57"/>
      <c r="DX434" s="65"/>
      <c r="DY434" s="57"/>
      <c r="DZ434" s="65"/>
      <c r="EA434" s="57"/>
      <c r="EB434" s="65"/>
      <c r="EC434" s="57"/>
      <c r="ED434" s="65"/>
      <c r="EE434" s="57"/>
      <c r="EF434" s="65"/>
      <c r="EG434" s="57"/>
      <c r="EH434" s="65"/>
      <c r="EI434" s="57"/>
      <c r="EJ434" s="65"/>
      <c r="EK434" s="57"/>
      <c r="EL434" s="65"/>
      <c r="EM434" s="57"/>
      <c r="EN434" s="65"/>
      <c r="EO434" s="57"/>
      <c r="EP434" s="65"/>
      <c r="EQ434" s="57"/>
      <c r="ER434" s="65"/>
      <c r="ES434" s="57"/>
      <c r="ET434" s="65"/>
      <c r="EU434" s="57"/>
      <c r="EV434" s="65"/>
      <c r="EW434" s="57"/>
      <c r="EX434" s="65"/>
      <c r="EY434" s="65"/>
      <c r="EZ434" s="317"/>
      <c r="FA434" s="59"/>
      <c r="FB434" s="57"/>
      <c r="FC434" s="63"/>
      <c r="FD434" s="57"/>
      <c r="FE434" s="65"/>
      <c r="FF434" s="57"/>
      <c r="FG434" s="65"/>
      <c r="FH434" s="57"/>
      <c r="FI434" s="65"/>
      <c r="FJ434" s="57"/>
      <c r="FK434" s="65"/>
      <c r="FL434" s="57"/>
      <c r="FM434" s="65"/>
      <c r="FN434" s="57"/>
      <c r="FO434" s="65"/>
      <c r="FP434" s="57"/>
      <c r="FQ434" s="65"/>
      <c r="FR434" s="57"/>
      <c r="FS434" s="65"/>
      <c r="FT434" s="57"/>
      <c r="FU434" s="65"/>
      <c r="FV434" s="57"/>
      <c r="FW434" s="65"/>
      <c r="FX434" s="57"/>
      <c r="FY434" s="65"/>
      <c r="FZ434" s="57"/>
      <c r="GA434" s="65"/>
      <c r="GB434" s="57"/>
      <c r="GC434" s="65"/>
      <c r="GD434" s="57"/>
      <c r="GE434" s="65"/>
      <c r="GF434" s="57"/>
      <c r="GG434" s="65"/>
      <c r="GH434" s="57"/>
      <c r="GI434" s="65"/>
      <c r="GJ434" s="57"/>
      <c r="GK434" s="65"/>
      <c r="GL434" s="57"/>
      <c r="GM434" s="65"/>
      <c r="GN434" s="57"/>
      <c r="GO434" s="65"/>
      <c r="GP434" s="57"/>
      <c r="GQ434" s="65"/>
      <c r="GR434" s="57"/>
      <c r="GS434" s="65"/>
      <c r="GT434" s="57"/>
      <c r="GU434" s="65"/>
      <c r="GV434" s="57"/>
      <c r="GW434" s="65"/>
      <c r="GX434" s="57"/>
      <c r="GY434" s="65"/>
      <c r="GZ434" s="67" t="str">
        <f t="shared" si="1684"/>
        <v/>
      </c>
      <c r="HA434" s="279"/>
      <c r="HB434" s="57"/>
      <c r="HC434"/>
      <c r="HD434"/>
      <c r="HE434"/>
      <c r="HF434"/>
      <c r="HG434"/>
      <c r="HH434"/>
    </row>
    <row r="435" spans="1:216" s="2" customFormat="1" ht="13.5" customHeight="1" x14ac:dyDescent="0.2">
      <c r="A435" s="4" t="s">
        <v>11</v>
      </c>
      <c r="B435" s="54" t="s">
        <v>183</v>
      </c>
      <c r="C435" s="88">
        <f>+C404+C412</f>
        <v>5065</v>
      </c>
      <c r="D435" s="63"/>
      <c r="E435" s="88">
        <f>+E404+E412</f>
        <v>5258</v>
      </c>
      <c r="F435" s="63"/>
      <c r="G435" s="88">
        <f>+G404+G412</f>
        <v>4953</v>
      </c>
      <c r="H435" s="63"/>
      <c r="I435" s="88">
        <f>+I404+I412</f>
        <v>5773</v>
      </c>
      <c r="J435" s="63"/>
      <c r="K435" s="88">
        <f>+K404+K412</f>
        <v>6253</v>
      </c>
      <c r="L435" s="63">
        <f t="shared" ref="L435:L440" si="1815">IF(ISERROR(K435/C435),"NM",IF(OR(K435/C435&lt;0.5,K435/C435&gt;2),"NM",(K435/C435-1)*100))</f>
        <v>23.455083909180651</v>
      </c>
      <c r="M435" s="88">
        <f>+M404+M412</f>
        <v>6792</v>
      </c>
      <c r="N435" s="63">
        <f t="shared" ref="N435:N440" si="1816">IF(ISERROR(M435/E435),"NM",IF(OR(M435/E435&lt;0.5,M435/E435&gt;2),"NM",(M435/E435-1)*100))</f>
        <v>29.174591099277293</v>
      </c>
      <c r="O435" s="88">
        <f>+O404+O412</f>
        <v>6846</v>
      </c>
      <c r="P435" s="63">
        <f t="shared" ref="P435:P440" si="1817">IF(ISERROR(O435/G435),"NM",IF(OR(O435/G435&lt;0.5,O435/G435&gt;2),"NM",(O435/G435-1)*100))</f>
        <v>38.21926105390672</v>
      </c>
      <c r="Q435" s="88">
        <f>+Q404+Q412</f>
        <v>6632</v>
      </c>
      <c r="R435" s="63">
        <f t="shared" ref="R435:R440" si="1818">IF(ISERROR(Q435/I435),"NM",IF(OR(Q435/I435&lt;0.5,Q435/I435&gt;2),"NM",(Q435/I435-1)*100))</f>
        <v>14.879611986835272</v>
      </c>
      <c r="S435" s="88">
        <f>+S404+S412</f>
        <v>6495</v>
      </c>
      <c r="T435" s="63">
        <f t="shared" ref="T435:T440" si="1819">IF(ISERROR(S435/K435),"NM",IF(OR(S435/K435&lt;0.5,S435/K435&gt;2),"NM",(S435/K435-1)*100))</f>
        <v>3.8701423316807926</v>
      </c>
      <c r="U435" s="88">
        <f>+U404+U412</f>
        <v>7118</v>
      </c>
      <c r="V435" s="63">
        <f t="shared" ref="V435:V440" si="1820">IF(ISERROR(U435/M435),"NM",IF(OR(U435/M435&lt;0.5,U435/M435&gt;2),"NM",(U435/M435-1)*100))</f>
        <v>4.7997644287396835</v>
      </c>
      <c r="W435" s="88">
        <f>+W404+W412</f>
        <v>7399</v>
      </c>
      <c r="X435" s="63">
        <f t="shared" ref="X435:X440" si="1821">IF(ISERROR(W435/O435),"NM",IF(OR(W435/O435&lt;0.5,W435/O435&gt;2),"NM",(W435/O435-1)*100))</f>
        <v>8.0777096114519331</v>
      </c>
      <c r="Y435" s="88">
        <f>+Y404+Y412</f>
        <v>7706</v>
      </c>
      <c r="Z435" s="63">
        <f t="shared" ref="Z435:Z440" si="1822">IF(ISERROR(Y435/Q435),"NM",IF(OR(Y435/Q435&lt;0.5,Y435/Q435&gt;2),"NM",(Y435/Q435-1)*100))</f>
        <v>16.194209891435474</v>
      </c>
      <c r="AA435" s="88">
        <f>+AA404+AA412</f>
        <v>8323</v>
      </c>
      <c r="AB435" s="63">
        <f t="shared" ref="AB435:AB440" si="1823">IF(ISERROR(AA435/S435),"NM",IF(OR(AA435/S435&lt;0.5,AA435/S435&gt;2),"NM",(AA435/S435-1)*100))</f>
        <v>28.144726712856038</v>
      </c>
      <c r="AC435" s="88">
        <f>+AC404+AC412</f>
        <v>8879</v>
      </c>
      <c r="AD435" s="63">
        <f t="shared" ref="AD435:AD440" si="1824">IF(ISERROR(AC435/U435),"NM",IF(OR(AC435/U435&lt;0.5,AC435/U435&gt;2),"NM",(AC435/U435-1)*100))</f>
        <v>24.740095532452933</v>
      </c>
      <c r="AE435" s="88">
        <f>+AE404+AE412</f>
        <v>8043</v>
      </c>
      <c r="AF435" s="63">
        <f t="shared" ref="AF435:AF440" si="1825">IF(ISERROR(AE435/W435),"NM",IF(OR(AE435/W435&lt;0.5,AE435/W435&gt;2),"NM",(AE435/W435-1)*100))</f>
        <v>8.703878902554397</v>
      </c>
      <c r="AG435" s="88">
        <f>+AG404+AG412</f>
        <v>8055</v>
      </c>
      <c r="AH435" s="63">
        <f t="shared" ref="AH435:AH440" si="1826">IF(ISERROR(AG435/Y435),"NM",IF(OR(AG435/Y435&lt;0.5,AG435/Y435&gt;2),"NM",(AG435/Y435-1)*100))</f>
        <v>4.5289384894887208</v>
      </c>
      <c r="AI435" s="89">
        <f>+AI404+AI412</f>
        <v>8416</v>
      </c>
      <c r="AJ435" s="63">
        <f t="shared" ref="AJ435:AJ440" si="1827">IF(ISERROR(AI435/AA435),"NM",IF(OR(AI435/AA435&lt;0.5,AI435/AA435&gt;2),"NM",(AI435/AA435-1)*100))</f>
        <v>1.1173855580920433</v>
      </c>
      <c r="AK435" s="88">
        <f>+AK404+AK412</f>
        <v>7574</v>
      </c>
      <c r="AL435" s="63">
        <f t="shared" ref="AL435:AL440" si="1828">IF(ISERROR(AK435/AC435),"NM",IF(OR(AK435/AC435&lt;0.5,AK435/AC435&gt;2),"NM",(AK435/AC435-1)*100))</f>
        <v>-14.697601081202837</v>
      </c>
      <c r="AM435" s="88">
        <f>+AM404+AM412</f>
        <v>8617</v>
      </c>
      <c r="AN435" s="63">
        <f t="shared" ref="AN435:AN440" si="1829">IF(ISERROR(AM435/AE435),"NM",IF(OR(AM435/AE435&lt;0.5,AM435/AE435&gt;2),"NM",(AM435/AE435-1)*100))</f>
        <v>7.1366405570060909</v>
      </c>
      <c r="AO435" s="71">
        <f>+AO404+AO412</f>
        <v>9002</v>
      </c>
      <c r="AP435" s="63">
        <f t="shared" ref="AP435:AP440" si="1830">IF(ISERROR(AO435/AG435),"NM",IF(OR(AO435/AG435&lt;0.5,AO435/AG435&gt;2),"NM",(AO435/AG435-1)*100))</f>
        <v>11.756672873991313</v>
      </c>
      <c r="AQ435" s="71">
        <f>+AQ404+AQ412</f>
        <v>9174</v>
      </c>
      <c r="AR435" s="63">
        <f t="shared" ref="AR435:AX440" si="1831">IF(ISERROR(AQ435/AI435),"NM",IF(OR(AQ435/AI435&lt;0.5,AQ435/AI435&gt;2),"NM",(AQ435/AI435-1)*100))</f>
        <v>9.0066539923954423</v>
      </c>
      <c r="AS435" s="71">
        <f>+AS404+AS412</f>
        <v>9828</v>
      </c>
      <c r="AT435" s="63">
        <f t="shared" si="1831"/>
        <v>29.759704251386321</v>
      </c>
      <c r="AU435" s="71">
        <f>+AU404+AU412</f>
        <v>9706</v>
      </c>
      <c r="AV435" s="63">
        <f t="shared" si="1831"/>
        <v>12.637808982244403</v>
      </c>
      <c r="AW435" s="71">
        <f>+AW404+AW412</f>
        <v>9322</v>
      </c>
      <c r="AX435" s="63">
        <f t="shared" si="1831"/>
        <v>3.5547656076427403</v>
      </c>
      <c r="AY435" s="71">
        <f>+AY404+AY412</f>
        <v>8976</v>
      </c>
      <c r="AZ435" s="65">
        <f t="shared" ref="AZ435:AZ440" si="1832">IF(ISERROR(AY435/AQ435),"NM",IF(OR(AY435/AQ435&lt;0.5,AY435/AQ435&gt;2),"NM",(AY435/AQ435-1)*100))</f>
        <v>-2.1582733812949617</v>
      </c>
      <c r="BA435" s="71">
        <f>+BA404+BA412</f>
        <v>8240</v>
      </c>
      <c r="BB435" s="65">
        <f t="shared" ref="BB435:BB440" si="1833">IF(ISERROR(BA435/AS435),"NM",IF(OR(BA435/AS435&lt;0.5,BA435/AS435&gt;2),"NM",(BA435/AS435-1)*100))</f>
        <v>-16.157916157916162</v>
      </c>
      <c r="BC435" s="71">
        <f>+BC404+BC412</f>
        <v>9466</v>
      </c>
      <c r="BD435" s="65">
        <f t="shared" ref="BD435:BD440" si="1834">IF(ISERROR(BC435/AU435),"NM",IF(OR(BC435/AU435&lt;0.5,BC435/AU435&gt;2),"NM",(BC435/AU435-1)*100))</f>
        <v>-2.472697300638782</v>
      </c>
      <c r="BE435" s="71">
        <f>+BE404+BE412</f>
        <v>9767</v>
      </c>
      <c r="BF435" s="65">
        <f t="shared" ref="BF435:BF440" si="1835">IF(ISERROR(BE435/AW435),"NM",IF(OR(BE435/AW435&lt;0.5,BE435/AW435&gt;2),"NM",(BE435/AW435-1)*100))</f>
        <v>4.7736537223771691</v>
      </c>
      <c r="BG435" s="71">
        <f>+BG404+BG412</f>
        <v>9923</v>
      </c>
      <c r="BH435" s="65">
        <f t="shared" ref="BH435:BH440" si="1836">IF(ISERROR(BG435/AY435),"NM",IF(OR(BG435/AY435&lt;0.5,BG435/AY435&gt;2),"NM",(BG435/AY435-1)*100))</f>
        <v>10.550356506238856</v>
      </c>
      <c r="BI435" s="71">
        <f>+BI404+BI412</f>
        <v>9582</v>
      </c>
      <c r="BJ435" s="65">
        <f t="shared" ref="BJ435:BJ440" si="1837">IF(ISERROR(BI435/BA435),"NM",IF(OR(BI435/BA435&lt;0.5,BI435/BA435&gt;2),"NM",(BI435/BA435-1)*100))</f>
        <v>16.286407766990287</v>
      </c>
      <c r="BK435" s="71">
        <f>+BK404+BK412</f>
        <v>9905</v>
      </c>
      <c r="BL435" s="65">
        <f t="shared" ref="BL435:BL440" si="1838">IF(ISERROR(BK435/BC435),"NM",IF(OR(BK435/BC435&lt;0.5,BK435/BC435&gt;2),"NM",(BK435/BC435-1)*100))</f>
        <v>4.6376505387703437</v>
      </c>
      <c r="BM435" s="71">
        <f>+BM404+BM412</f>
        <v>10260</v>
      </c>
      <c r="BN435" s="65">
        <f t="shared" ref="BN435:BN440" si="1839">IF(ISERROR(BM435/BE435),"NM",IF(OR(BM435/BE435&lt;0.5,BM435/BE435&gt;2),"NM",(BM435/BE435-1)*100))</f>
        <v>5.0476092966110331</v>
      </c>
      <c r="BO435" s="71">
        <f>+BO404+BO412</f>
        <v>9740</v>
      </c>
      <c r="BP435" s="65">
        <f t="shared" ref="BP435:BP440" si="1840">IF(ISERROR(BO435/BG435),"NM",IF(OR(BO435/BG435&lt;0.5,BO435/BG435&gt;2),"NM",(BO435/BG435-1)*100))</f>
        <v>-1.8442003426383136</v>
      </c>
      <c r="BQ435" s="71">
        <f>+BQ404+BQ412</f>
        <v>9438</v>
      </c>
      <c r="BR435" s="65">
        <f t="shared" ref="BR435:BR440" si="1841">IF(ISERROR(BQ435/BI435),"NM",IF(OR(BQ435/BI435&lt;0.5,BQ435/BI435&gt;2),"NM",(BQ435/BI435-1)*100))</f>
        <v>-1.5028177833437684</v>
      </c>
      <c r="BS435" s="71">
        <f>+BS404+BS412</f>
        <v>8068</v>
      </c>
      <c r="BT435" s="65">
        <f t="shared" ref="BT435:BT440" si="1842">IF(ISERROR(BS435/BK435),"NM",IF(OR(BS435/BK435&lt;0.5,BS435/BK435&gt;2),"NM",(BS435/BK435-1)*100))</f>
        <v>-18.546188793538619</v>
      </c>
      <c r="BU435" s="71">
        <f>+BU404+BU412</f>
        <v>8360</v>
      </c>
      <c r="BV435" s="65">
        <f t="shared" ref="BV435:BV440" si="1843">IF(ISERROR(BU435/BM435),"NM",IF(OR(BU435/BM435&lt;0.5,BU435/BM435&gt;2),"NM",(BU435/BM435-1)*100))</f>
        <v>-18.518518518518523</v>
      </c>
      <c r="BW435" s="71">
        <f>+BW404+BW412</f>
        <v>6772</v>
      </c>
      <c r="BX435" s="65">
        <f t="shared" ref="BX435:BX440" si="1844">IF(ISERROR(BW435/BO435),"NM",IF(OR(BW435/BO435&lt;0.5,BW435/BO435&gt;2),"NM",(BW435/BO435-1)*100))</f>
        <v>-30.47227926078029</v>
      </c>
      <c r="BY435" s="71">
        <f>+BY404+BY412</f>
        <v>8342</v>
      </c>
      <c r="BZ435" s="65">
        <f t="shared" ref="BZ435:BZ440" si="1845">IF(ISERROR(BY435/BQ435),"NM",IF(OR(BY435/BQ435&lt;0.5,BY435/BQ435&gt;2),"NM",(BY435/BQ435-1)*100))</f>
        <v>-11.612629794447981</v>
      </c>
      <c r="CA435" s="71">
        <f>+CA404+CA412</f>
        <v>10113</v>
      </c>
      <c r="CB435" s="65">
        <f t="shared" ref="CB435:CB440" si="1846">IF(ISERROR(CA435/BS435),"NM",IF(OR(CA435/BS435&lt;0.5,CA435/BS435&gt;2),"NM",(CA435/BS435-1)*100))</f>
        <v>25.347050074367882</v>
      </c>
      <c r="CC435" s="71">
        <f>+CC404+CC412</f>
        <v>11016</v>
      </c>
      <c r="CD435" s="65">
        <f t="shared" ref="CD435:CD440" si="1847">IF(ISERROR(CC435/BU435),"NM",IF(OR(CC435/BU435&lt;0.5,CC435/BU435&gt;2),"NM",(CC435/BU435-1)*100))</f>
        <v>31.770334928229673</v>
      </c>
      <c r="CE435" s="71">
        <f>+CE404+CE412</f>
        <v>11113.397740000002</v>
      </c>
      <c r="CF435" s="65">
        <f t="shared" ref="CF435:CF440" si="1848">IF(ISERROR(CE435/BW435),"NM",IF(OR(CE435/BW435&lt;0.5,CE435/BW435&gt;2),"NM",(CE435/BW435-1)*100))</f>
        <v>64.10805877141172</v>
      </c>
      <c r="CG435" s="71">
        <f>+CG404+CG412</f>
        <v>12204.90301</v>
      </c>
      <c r="CH435" s="65">
        <f t="shared" ref="CH435:CH440" si="1849">IF(ISERROR(CG435/BY435),"NM",IF(OR(CG435/BY435&lt;0.5,CG435/BY435&gt;2),"NM",(CG435/BY435-1)*100))</f>
        <v>46.306677175737242</v>
      </c>
      <c r="CI435" s="71">
        <f>+CI404+CI412</f>
        <v>13639.46308</v>
      </c>
      <c r="CJ435" s="65">
        <f t="shared" ref="CJ435:CJ440" si="1850">IF(ISERROR(CI435/CA435),"NM",IF(OR(CI435/CA435&lt;0.5,CI435/CA435&gt;2),"NM",(CI435/CA435-1)*100))</f>
        <v>34.870593097992675</v>
      </c>
      <c r="CK435" s="71">
        <f>+CK404+CK412</f>
        <v>13578</v>
      </c>
      <c r="CL435" s="65">
        <f t="shared" ref="CL435:CL440" si="1851">IF(ISERROR(CK435/CC435),"NM",IF(OR(CK435/CC435&lt;0.5,CK435/CC435&gt;2),"NM",(CK435/CC435-1)*100))</f>
        <v>23.257080610021784</v>
      </c>
      <c r="CM435" s="71">
        <f>+CM404+CM412</f>
        <v>13527</v>
      </c>
      <c r="CN435" s="65">
        <f t="shared" ref="CN435:CN440" si="1852">IF(ISERROR(CM435/CE435),"NM",IF(OR(CM435/CE435&lt;0.5,CM435/CE435&gt;2),"NM",(CM435/CE435-1)*100))</f>
        <v>21.717950859554101</v>
      </c>
      <c r="CO435" s="71">
        <f>+CO404+CO412</f>
        <v>14500.482840000001</v>
      </c>
      <c r="CP435" s="65">
        <f t="shared" ref="CP435:CP440" si="1853">IF(ISERROR(CO435/CG435),"NM",IF(OR(CO435/CG435&lt;0.5,CO435/CG435&gt;2),"NM",(CO435/CG435-1)*100))</f>
        <v>18.80866917270161</v>
      </c>
      <c r="CQ435" s="71">
        <f>+CQ404+CQ412</f>
        <v>15456.945950000001</v>
      </c>
      <c r="CR435" s="65">
        <f t="shared" ref="CR435:CR440" si="1854">IF(ISERROR(CQ435/CI435),"NM",IF(OR(CQ435/CI435&lt;0.5,CQ435/CI435&gt;2),"NM",(CQ435/CI435-1)*100))</f>
        <v>13.325178999641407</v>
      </c>
      <c r="CS435" s="71">
        <f>+CS404+CS412</f>
        <v>16231</v>
      </c>
      <c r="CT435" s="65">
        <f t="shared" ref="CT435:CT440" si="1855">IF(ISERROR(CS435/CK435),"NM",IF(OR(CS435/CK435&lt;0.5,CS435/CK435&gt;2),"NM",(CS435/CK435-1)*100))</f>
        <v>19.538960082486369</v>
      </c>
      <c r="CU435" s="71">
        <f>+CU404+CU412</f>
        <v>17607</v>
      </c>
      <c r="CV435" s="65">
        <f t="shared" ref="CV435:CV440" si="1856">IF(ISERROR(CU435/CM435),"NM",IF(OR(CU435/CM435&lt;0.5,CU435/CM435&gt;2),"NM",(CU435/CM435-1)*100))</f>
        <v>30.161898425371469</v>
      </c>
      <c r="CW435" s="71">
        <f>+CW404+CW412</f>
        <v>17851</v>
      </c>
      <c r="CX435" s="65">
        <f t="shared" ref="CX435:CX440" si="1857">IF(ISERROR(CW435/CO435),"NM",IF(OR(CW435/CO435&lt;0.5,CW435/CO435&gt;2),"NM",(CW435/CO435-1)*100))</f>
        <v>23.106245474512765</v>
      </c>
      <c r="CY435" s="71">
        <f>+CY404+CY412</f>
        <v>20386</v>
      </c>
      <c r="CZ435" s="65">
        <f t="shared" ref="CZ435:CZ440" si="1858">IF(ISERROR(CY435/CQ435),"NM",IF(OR(CY435/CQ435&lt;0.5,CY435/CQ435&gt;2),"NM",(CY435/CQ435-1)*100))</f>
        <v>31.888925962117366</v>
      </c>
      <c r="DA435" s="71">
        <f>+DA404+DA412</f>
        <v>20330</v>
      </c>
      <c r="DB435" s="65">
        <f t="shared" ref="DB435:DB440" si="1859">IF(ISERROR(DA435/CS435),"NM",IF(OR(DA435/CS435&lt;0.5,DA435/CS435&gt;2),"NM",(DA435/CS435-1)*100))</f>
        <v>25.254143306019337</v>
      </c>
      <c r="DC435" s="71">
        <f>+DC404+DC412</f>
        <v>19818</v>
      </c>
      <c r="DD435" s="65">
        <f t="shared" ref="DD435:DD440" si="1860">IF(ISERROR(DC435/CU435),"NM",IF(OR(DC435/CU435&lt;0.5,DC435/CU435&gt;2),"NM",(DC435/CU435-1)*100))</f>
        <v>12.55750553757029</v>
      </c>
      <c r="DE435" s="71">
        <f>+DE404+DE412</f>
        <v>18642</v>
      </c>
      <c r="DF435" s="65">
        <f t="shared" ref="DF435:DF440" si="1861">IF(ISERROR(DE435/CW435),"NM",IF(OR(DE435/CW435&lt;0.5,DE435/CW435&gt;2),"NM",(DE435/CW435-1)*100))</f>
        <v>4.4311243067615358</v>
      </c>
      <c r="DG435" s="71">
        <f>+DG404+DG412</f>
        <v>19611</v>
      </c>
      <c r="DH435" s="65">
        <f t="shared" ref="DH435:DH440" si="1862">IF(ISERROR(DG435/CY435),"NM",IF(OR(DG435/CY435&lt;0.5,DG435/CY435&gt;2),"NM",(DG435/CY435-1)*100))</f>
        <v>-3.8016285686255258</v>
      </c>
      <c r="DI435" s="71">
        <f>+DI404+DI412</f>
        <v>19517</v>
      </c>
      <c r="DJ435" s="65">
        <f t="shared" ref="DJ435:DJ440" si="1863">IF(ISERROR(DI435/DA435),"NM",IF(OR(DI435/DA435&lt;0.5,DI435/DA435&gt;2),"NM",(DI435/DA435-1)*100))</f>
        <v>-3.9990162321692058</v>
      </c>
      <c r="DK435" s="71">
        <f>+DK404+DK412</f>
        <v>20589</v>
      </c>
      <c r="DL435" s="65">
        <f t="shared" ref="DL435:DL440" si="1864">IF(ISERROR(DK435/DC435),"NM",IF(OR(DK435/DC435&lt;0.5,DK435/DC435&gt;2),"NM",(DK435/DC435-1)*100))</f>
        <v>3.8904026642446299</v>
      </c>
      <c r="DM435" s="71">
        <f>+DM404+DM412</f>
        <v>22483</v>
      </c>
      <c r="DN435" s="65">
        <f t="shared" ref="DN435:DZ440" si="1865">IF(ISERROR(DM435/DE435),"NM",IF(OR(DM435/DE435&lt;0.5,DM435/DE435&gt;2),"NM",(DM435/DE435-1)*100))</f>
        <v>20.60401244501664</v>
      </c>
      <c r="DO435" s="71">
        <f>+DO404+DO412</f>
        <v>22411</v>
      </c>
      <c r="DP435" s="65">
        <f t="shared" si="1865"/>
        <v>14.277701290092292</v>
      </c>
      <c r="DQ435" s="71">
        <f>+DQ404+DQ412</f>
        <v>23628</v>
      </c>
      <c r="DR435" s="65">
        <f t="shared" si="1865"/>
        <v>21.063688066813558</v>
      </c>
      <c r="DS435" s="71">
        <f>+DS404+DS412</f>
        <v>24919</v>
      </c>
      <c r="DT435" s="65">
        <f t="shared" si="1865"/>
        <v>21.03064743309535</v>
      </c>
      <c r="DU435" s="88">
        <f>+DU404+DU412</f>
        <v>22443</v>
      </c>
      <c r="DV435" s="65">
        <f t="shared" si="1865"/>
        <v>-0.17791220032913335</v>
      </c>
      <c r="DW435" s="88">
        <f>+DW404+DW412</f>
        <v>22223</v>
      </c>
      <c r="DX435" s="65">
        <f t="shared" si="1865"/>
        <v>-0.83887376734639307</v>
      </c>
      <c r="DY435" s="88">
        <f t="shared" ref="DY435:EA435" si="1866">+DY404+DY412</f>
        <v>22719</v>
      </c>
      <c r="DZ435" s="65">
        <f t="shared" si="1865"/>
        <v>-3.8471305231081776</v>
      </c>
      <c r="EA435" s="88">
        <f t="shared" si="1866"/>
        <v>25005</v>
      </c>
      <c r="EB435" s="65">
        <f t="shared" ref="EB435:EB440" si="1867">IF(ISERROR(EA435/DS435),"NM",IF(OR(EA435/DS435&lt;0.5,EA435/DS435&gt;2),"NM",(EA435/DS435-1)*100))</f>
        <v>0.3451181829126293</v>
      </c>
      <c r="EC435" s="88">
        <f>+EC404+EC412</f>
        <v>27559</v>
      </c>
      <c r="ED435" s="65">
        <f t="shared" ref="ED435:ED440" si="1868">IF(ISERROR(EC435/DU435),"NM",IF(OR(EC435/DU435&lt;0.5,EC435/DU435&gt;2),"NM",(EC435/DU435-1)*100))</f>
        <v>22.795526444771209</v>
      </c>
      <c r="EE435" s="88">
        <f>+EE404+EE412</f>
        <v>28550</v>
      </c>
      <c r="EF435" s="65">
        <f t="shared" ref="EF435:EF440" si="1869">IF(ISERROR(EE435/DW435),"NM",IF(OR(EE435/DW435&lt;0.5,EE435/DW435&gt;2),"NM",(EE435/DW435-1)*100))</f>
        <v>28.47050353237637</v>
      </c>
      <c r="EG435" s="88">
        <f>+EG404+EG412</f>
        <v>25842</v>
      </c>
      <c r="EH435" s="65">
        <f t="shared" ref="EH435:EH440" si="1870">IF(ISERROR(EG435/DY435),"NM",IF(OR(EG435/DY435&lt;0.5,EG435/DY435&gt;2),"NM",(EG435/DY435-1)*100))</f>
        <v>13.746203618117004</v>
      </c>
      <c r="EI435" s="88">
        <f>+EI404+EI412</f>
        <v>25590</v>
      </c>
      <c r="EJ435" s="65">
        <f t="shared" ref="EJ435:EJ440" si="1871">IF(ISERROR(EI435/EA435),"NM",IF(OR(EI435/EA435&lt;0.5,EI435/EA435&gt;2),"NM",(EI435/EA435-1)*100))</f>
        <v>2.3395320935812869</v>
      </c>
      <c r="EK435" s="88">
        <f>+EK404+EK412</f>
        <v>26755</v>
      </c>
      <c r="EL435" s="65">
        <f t="shared" ref="EL435:EL440" si="1872">IF(ISERROR(EK435/EC435),"NM",IF(OR(EK435/EC435&lt;0.5,EK435/EC435&gt;2),"NM",(EK435/EC435-1)*100))</f>
        <v>-2.9173772633259598</v>
      </c>
      <c r="EM435" s="88">
        <f>+EM404+EM412</f>
        <v>27225</v>
      </c>
      <c r="EN435" s="65">
        <f t="shared" ref="EN435:EN440" si="1873">IF(ISERROR(EM435/EE435),"NM",IF(OR(EM435/EE435&lt;0.5,EM435/EE435&gt;2),"NM",(EM435/EE435-1)*100))</f>
        <v>-4.6409807355516586</v>
      </c>
      <c r="EO435" s="88">
        <f>+EO404+EO412</f>
        <v>29654</v>
      </c>
      <c r="EP435" s="65">
        <f t="shared" ref="EP435:EP440" si="1874">IF(ISERROR(EO435/EG435),"NM",IF(OR(EO435/EG435&lt;0.5,EO435/EG435&gt;2),"NM",(EO435/EG435-1)*100))</f>
        <v>14.751180249206719</v>
      </c>
      <c r="EQ435" s="88">
        <f t="shared" ref="EQ435:ES435" si="1875">+EQ404+EQ412</f>
        <v>29744.110849055654</v>
      </c>
      <c r="ER435" s="65">
        <f t="shared" ref="ER435:ER440" si="1876">IF(ISERROR(EQ435/EI435),"NM",IF(OR(EQ435/EI435&lt;0.5,EQ435/EI435&gt;2),"NM",(EQ435/EI435-1)*100))</f>
        <v>16.23333665125304</v>
      </c>
      <c r="ES435" s="88">
        <f t="shared" si="1875"/>
        <v>30139.645882593417</v>
      </c>
      <c r="ET435" s="65">
        <f t="shared" ref="ET435:ET440" si="1877">IF(ISERROR(ES435/EK435),"NM",IF(OR(ES435/EK435&lt;0.5,ES435/EK435&gt;2),"NM",(ES435/EK435-1)*100))</f>
        <v>12.650517221429336</v>
      </c>
      <c r="EU435" s="88">
        <f t="shared" ref="EU435" si="1878">+EU404+EU412</f>
        <v>30595.233208694553</v>
      </c>
      <c r="EV435" s="65">
        <f t="shared" ref="EV435:EX440" si="1879">IF(ISERROR(EU435/EM435),"NM",IF(OR(EU435/EM435&lt;0.5,EU435/EM435&gt;2),"NM",(EU435/EM435-1)*100))</f>
        <v>12.379185339557598</v>
      </c>
      <c r="EW435" s="88">
        <f t="shared" ref="EW435" si="1880">+EW404+EW412</f>
        <v>31015.203669938117</v>
      </c>
      <c r="EX435" s="65">
        <f t="shared" si="1879"/>
        <v>4.5902868750863801</v>
      </c>
      <c r="EY435" s="65"/>
      <c r="EZ435" s="317"/>
      <c r="FA435" s="59"/>
      <c r="FB435" s="88">
        <f>+FB404+FB412</f>
        <v>4365.7910000000002</v>
      </c>
      <c r="FC435" s="63"/>
      <c r="FD435" s="88">
        <f>+FD404+FD412</f>
        <v>4886</v>
      </c>
      <c r="FE435" s="65">
        <f t="shared" ref="FE435:FE440" si="1881">IF(ISERROR(FD435/FB435),"NM",IF(OR(FD435/FB435&lt;0.5,FD435/FB435&gt;2),"NM",(FD435/FB435-1)*100))</f>
        <v>11.915572687744325</v>
      </c>
      <c r="FF435" s="88">
        <f>+FF404+FF412</f>
        <v>5773</v>
      </c>
      <c r="FG435" s="65">
        <f t="shared" ref="FG435:FG440" si="1882">IF(ISERROR(FF435/FD435),"NM",IF(OR(FF435/FD435&lt;0.5,FF435/FD435&gt;2),"NM",(FF435/FD435-1)*100))</f>
        <v>18.15390912812116</v>
      </c>
      <c r="FH435" s="88">
        <f>+FH404+FH412</f>
        <v>6632</v>
      </c>
      <c r="FI435" s="65">
        <f t="shared" ref="FI435:FI440" si="1883">IF(ISERROR(FH435/FF435),"NM",IF(OR(FH435/FF435&lt;0.5,FH435/FF435&gt;2),"NM",(FH435/FF435-1)*100))</f>
        <v>14.879611986835272</v>
      </c>
      <c r="FJ435" s="88">
        <f>+FJ404+FJ412</f>
        <v>7706</v>
      </c>
      <c r="FK435" s="65">
        <f t="shared" ref="FK435:FK440" si="1884">IF(ISERROR(FJ435/FH435),"NM",IF(OR(FJ435/FH435&lt;0.5,FJ435/FH435&gt;2),"NM",(FJ435/FH435-1)*100))</f>
        <v>16.194209891435474</v>
      </c>
      <c r="FL435" s="88">
        <f>+FL404+FL412</f>
        <v>8055</v>
      </c>
      <c r="FM435" s="65">
        <f t="shared" ref="FM435:FM440" si="1885">IF(ISERROR(FL435/FJ435),"NM",IF(OR(FL435/FJ435&lt;0.5,FL435/FJ435&gt;2),"NM",(FL435/FJ435-1)*100))</f>
        <v>4.5289384894887208</v>
      </c>
      <c r="FN435" s="88">
        <f>+FN404+FN412</f>
        <v>9002</v>
      </c>
      <c r="FO435" s="65">
        <f t="shared" ref="FO435:FO440" si="1886">IF(ISERROR(FN435/FL435),"NM",IF(OR(FN435/FL435&lt;0.5,FN435/FL435&gt;2),"NM",(FN435/FL435-1)*100))</f>
        <v>11.756672873991313</v>
      </c>
      <c r="FP435" s="88">
        <f>+FP404+FP412</f>
        <v>9322</v>
      </c>
      <c r="FQ435" s="65">
        <f t="shared" ref="FQ435:FQ440" si="1887">IF(ISERROR(FP435/FN435),"NM",IF(OR(FP435/FN435&lt;0.5,FP435/FN435&gt;2),"NM",(FP435/FN435-1)*100))</f>
        <v>3.5547656076427403</v>
      </c>
      <c r="FR435" s="88">
        <f>+FR404+FR412</f>
        <v>9767</v>
      </c>
      <c r="FS435" s="65">
        <f t="shared" ref="FS435:FS440" si="1888">IF(ISERROR(FR435/FP435),"NM",IF(OR(FR435/FP435&lt;0.5,FR435/FP435&gt;2),"NM",(FR435/FP435-1)*100))</f>
        <v>4.7736537223771691</v>
      </c>
      <c r="FT435" s="88">
        <f>+FT404+FT412</f>
        <v>10260</v>
      </c>
      <c r="FU435" s="65">
        <f t="shared" ref="FU435:FU440" si="1889">IF(ISERROR(FT435/FR435),"NM",IF(OR(FT435/FR435&lt;0.5,FT435/FR435&gt;2),"NM",(FT435/FR435-1)*100))</f>
        <v>5.0476092966110331</v>
      </c>
      <c r="FV435" s="88">
        <f>+FV404+FV412</f>
        <v>8360</v>
      </c>
      <c r="FW435" s="65">
        <f t="shared" ref="FW435:FW440" si="1890">IF(ISERROR(FV435/FT435),"NM",IF(OR(FV435/FT435&lt;0.5,FV435/FT435&gt;2),"NM",(FV435/FT435-1)*100))</f>
        <v>-18.518518518518523</v>
      </c>
      <c r="FX435" s="88">
        <f>+FX404+FX412</f>
        <v>11016</v>
      </c>
      <c r="FY435" s="65">
        <f t="shared" ref="FY435:FY440" si="1891">IF(ISERROR(FX435/FV435),"NM",IF(OR(FX435/FV435&lt;0.5,FX435/FV435&gt;2),"NM",(FX435/FV435-1)*100))</f>
        <v>31.770334928229673</v>
      </c>
      <c r="FZ435" s="88">
        <f>+FZ404+FZ412</f>
        <v>13578</v>
      </c>
      <c r="GA435" s="65">
        <f t="shared" ref="GA435:GW440" si="1892">IF(ISERROR(FZ435/FX435),"NM",IF(OR(FZ435/FX435&lt;0.5,FZ435/FX435&gt;2),"NM",(FZ435/FX435-1)*100))</f>
        <v>23.257080610021784</v>
      </c>
      <c r="GB435" s="88">
        <f>+GB404+GB412</f>
        <v>16231</v>
      </c>
      <c r="GC435" s="65">
        <f t="shared" si="1892"/>
        <v>19.538960082486369</v>
      </c>
      <c r="GD435" s="88">
        <f>+GD404+GD412</f>
        <v>20330</v>
      </c>
      <c r="GE435" s="65">
        <f t="shared" si="1892"/>
        <v>25.254143306019337</v>
      </c>
      <c r="GF435" s="88">
        <f>+GF404+GF412</f>
        <v>19517</v>
      </c>
      <c r="GG435" s="65">
        <f t="shared" si="1892"/>
        <v>-3.9990162321692058</v>
      </c>
      <c r="GH435" s="88">
        <f>+GH404+GH412</f>
        <v>23628</v>
      </c>
      <c r="GI435" s="65">
        <f t="shared" si="1892"/>
        <v>21.063688066813558</v>
      </c>
      <c r="GJ435" s="88">
        <f>+GJ404+GJ412</f>
        <v>22719</v>
      </c>
      <c r="GK435" s="65">
        <f t="shared" si="1892"/>
        <v>-3.8471305231081776</v>
      </c>
      <c r="GL435" s="88">
        <f>+GL404+GL412</f>
        <v>25842</v>
      </c>
      <c r="GM435" s="65">
        <f t="shared" si="1892"/>
        <v>13.746203618117004</v>
      </c>
      <c r="GN435" s="88">
        <f>+GN404+GN412</f>
        <v>29654</v>
      </c>
      <c r="GO435" s="65">
        <f t="shared" ref="GO435:GO440" si="1893">IF(ISERROR(GN435/GL435),"NM",IF(OR(GN435/GL435&lt;0.5,GN435/GL435&gt;2),"NM",(GN435/GL435-1)*100))</f>
        <v>14.751180249206719</v>
      </c>
      <c r="GP435" s="88">
        <f>+GP404+GP412</f>
        <v>31015.203669938117</v>
      </c>
      <c r="GQ435" s="65">
        <f t="shared" ref="GQ435:GQ440" si="1894">IF(ISERROR(GP435/GN435),"NM",IF(OR(GP435/GN435&lt;0.5,GP435/GN435&gt;2),"NM",(GP435/GN435-1)*100))</f>
        <v>4.5902868750863801</v>
      </c>
      <c r="GR435" s="88">
        <f>+GR404+GR412</f>
        <v>32578.74383976838</v>
      </c>
      <c r="GS435" s="65">
        <f t="shared" si="1892"/>
        <v>5.0412055534742262</v>
      </c>
      <c r="GT435" s="88">
        <f>+GT404+GT412</f>
        <v>34308.546975953381</v>
      </c>
      <c r="GU435" s="65">
        <f t="shared" si="1892"/>
        <v>5.3096066094281191</v>
      </c>
      <c r="GV435" s="88">
        <f>+GV404+GV412</f>
        <v>36122.24093553632</v>
      </c>
      <c r="GW435" s="65">
        <f t="shared" si="1892"/>
        <v>5.2864202055952436</v>
      </c>
      <c r="GX435" s="88">
        <f>+GX404+GX412</f>
        <v>38032.933131446123</v>
      </c>
      <c r="GY435" s="65">
        <f t="shared" ref="GY435:GY440" si="1895">IF(ISERROR(GX435/GV435),"NM",IF(OR(GX435/GV435&lt;0.5,GX435/GV435&gt;2),"NM",(GX435/GV435-1)*100))</f>
        <v>5.2895173345408386</v>
      </c>
      <c r="GZ435" s="67">
        <f t="shared" si="1684"/>
        <v>5.1030471596263283</v>
      </c>
      <c r="HA435" s="280"/>
      <c r="HB435" s="57"/>
      <c r="HC435"/>
      <c r="HD435"/>
      <c r="HE435"/>
      <c r="HF435"/>
      <c r="HG435"/>
      <c r="HH435"/>
    </row>
    <row r="436" spans="1:216" s="2" customFormat="1" ht="13.5" customHeight="1" x14ac:dyDescent="0.2">
      <c r="A436" s="4" t="s">
        <v>515</v>
      </c>
      <c r="B436" s="54" t="s">
        <v>100</v>
      </c>
      <c r="C436" s="131">
        <f>C404/(C412+C404)*100</f>
        <v>19.703849950641658</v>
      </c>
      <c r="D436" s="63"/>
      <c r="E436" s="131">
        <f>E404/(E412+E404)*100</f>
        <v>20.863446177253707</v>
      </c>
      <c r="F436" s="63"/>
      <c r="G436" s="131">
        <f>G404/(G412+G404)*100</f>
        <v>17.141126589945486</v>
      </c>
      <c r="H436" s="63"/>
      <c r="I436" s="131">
        <f>I404/(I412+I404)*100</f>
        <v>18.690455569028234</v>
      </c>
      <c r="J436" s="63"/>
      <c r="K436" s="131">
        <f>K404/(K412+K404)*100</f>
        <v>16.552055013593474</v>
      </c>
      <c r="L436" s="63">
        <f t="shared" si="1815"/>
        <v>-15.995833022193439</v>
      </c>
      <c r="M436" s="131">
        <f>M404/(M412+M404)*100</f>
        <v>19.964664310954063</v>
      </c>
      <c r="N436" s="63">
        <f t="shared" si="1816"/>
        <v>-4.3079262105775058</v>
      </c>
      <c r="O436" s="131">
        <f>O404/(O412+O404)*100</f>
        <v>18.799298860648552</v>
      </c>
      <c r="P436" s="63">
        <f t="shared" si="1817"/>
        <v>9.6736481234302563</v>
      </c>
      <c r="Q436" s="131">
        <f>Q404/(Q412+Q404)*100</f>
        <v>18.199638118214718</v>
      </c>
      <c r="R436" s="63">
        <f t="shared" si="1818"/>
        <v>-2.6260325704786203</v>
      </c>
      <c r="S436" s="131">
        <f>S404/(S412+S404)*100</f>
        <v>18.444957659738257</v>
      </c>
      <c r="T436" s="63">
        <f t="shared" si="1819"/>
        <v>11.436058209027378</v>
      </c>
      <c r="U436" s="131">
        <f>U404/(U412+U404)*100</f>
        <v>18.038774936779994</v>
      </c>
      <c r="V436" s="63">
        <f t="shared" si="1820"/>
        <v>-9.6464901396683516</v>
      </c>
      <c r="W436" s="131">
        <f>W404/(W412+W404)*100</f>
        <v>17.50236518448439</v>
      </c>
      <c r="X436" s="63">
        <f t="shared" si="1821"/>
        <v>-6.8988406736750996</v>
      </c>
      <c r="Y436" s="131">
        <f>Y404/(Y412+Y404)*100</f>
        <v>17.025694264209708</v>
      </c>
      <c r="Z436" s="63">
        <f t="shared" si="1822"/>
        <v>-6.4503692127267804</v>
      </c>
      <c r="AA436" s="131">
        <f>AA404/(AA412+AA404)*100</f>
        <v>15.751531899555449</v>
      </c>
      <c r="AB436" s="63">
        <f t="shared" si="1823"/>
        <v>-14.602504434380092</v>
      </c>
      <c r="AC436" s="131">
        <f>AC404/(AC412+AC404)*100</f>
        <v>14.776438788151818</v>
      </c>
      <c r="AD436" s="63">
        <f t="shared" si="1824"/>
        <v>-18.085131390915386</v>
      </c>
      <c r="AE436" s="131">
        <f>AE404/(AE412+AE404)*100</f>
        <v>17.108044262091259</v>
      </c>
      <c r="AF436" s="63">
        <f t="shared" si="1825"/>
        <v>-2.2529579187542725</v>
      </c>
      <c r="AG436" s="131">
        <f>AG404/(AG412+AG404)*100</f>
        <v>17.492240844196154</v>
      </c>
      <c r="AH436" s="63">
        <f t="shared" si="1826"/>
        <v>2.7402499583655038</v>
      </c>
      <c r="AI436" s="132">
        <f>AI404/(AI412+AI404)*100</f>
        <v>16.908269961977187</v>
      </c>
      <c r="AJ436" s="63">
        <f t="shared" si="1827"/>
        <v>7.3436543810344146</v>
      </c>
      <c r="AK436" s="131">
        <f>AK404/(AK412+AK404)*100</f>
        <v>18.418273039345127</v>
      </c>
      <c r="AL436" s="63">
        <f t="shared" si="1828"/>
        <v>24.64622432648278</v>
      </c>
      <c r="AM436" s="131">
        <f>AM404/(AM412+AM404)*100</f>
        <v>15.898804688406637</v>
      </c>
      <c r="AN436" s="63">
        <f t="shared" si="1829"/>
        <v>-7.0682513743789315</v>
      </c>
      <c r="AO436" s="133">
        <f>AO404/(AO412+AO404)*100</f>
        <v>15.874250166629638</v>
      </c>
      <c r="AP436" s="63">
        <f t="shared" si="1830"/>
        <v>-9.2497621772876357</v>
      </c>
      <c r="AQ436" s="133">
        <f>AQ404/(AQ412+AQ404)*100</f>
        <v>15.238718116415958</v>
      </c>
      <c r="AR436" s="63">
        <f t="shared" si="1831"/>
        <v>-9.8741731076902983</v>
      </c>
      <c r="AS436" s="133">
        <f>AS404/(AS412+AS404)*100</f>
        <v>13.929588929588929</v>
      </c>
      <c r="AT436" s="63">
        <f t="shared" si="1831"/>
        <v>-24.370819675479172</v>
      </c>
      <c r="AU436" s="133">
        <f>AU404/(AU412+AU404)*100</f>
        <v>17.514939212858028</v>
      </c>
      <c r="AV436" s="63">
        <f t="shared" si="1831"/>
        <v>10.165132260728216</v>
      </c>
      <c r="AW436" s="133">
        <f>AW404/(AW412+AW404)*100</f>
        <v>14.964599871272261</v>
      </c>
      <c r="AX436" s="63">
        <f t="shared" si="1831"/>
        <v>-5.730351265785238</v>
      </c>
      <c r="AY436" s="133">
        <f>AY404/(AY412+AY404)*100</f>
        <v>15.597147950089127</v>
      </c>
      <c r="AZ436" s="65">
        <f t="shared" si="1832"/>
        <v>2.3520996381385162</v>
      </c>
      <c r="BA436" s="133">
        <f>BA404/(BA412+BA404)*100</f>
        <v>12.997572815533982</v>
      </c>
      <c r="BB436" s="65">
        <f t="shared" si="1833"/>
        <v>-6.6909089619664126</v>
      </c>
      <c r="BC436" s="133">
        <f>BC404/(BC412+BC404)*100</f>
        <v>15.20177477287133</v>
      </c>
      <c r="BD436" s="65">
        <f t="shared" si="1834"/>
        <v>-13.206808267359349</v>
      </c>
      <c r="BE436" s="133">
        <f>BE404/(BE412+BE404)*100</f>
        <v>14.600184294051397</v>
      </c>
      <c r="BF436" s="65">
        <f t="shared" si="1835"/>
        <v>-2.435184237170529</v>
      </c>
      <c r="BG436" s="133">
        <f>BG404/(BG412+BG404)*100</f>
        <v>14.451274816083846</v>
      </c>
      <c r="BH436" s="65">
        <f t="shared" si="1836"/>
        <v>-7.3466837505938631</v>
      </c>
      <c r="BI436" s="133">
        <f>BI404/(BI412+BI404)*100</f>
        <v>14.527238572323107</v>
      </c>
      <c r="BJ436" s="65">
        <f t="shared" si="1837"/>
        <v>11.768856989675424</v>
      </c>
      <c r="BK436" s="133">
        <f>BK404/(BK412+BK404)*100</f>
        <v>14.679454820797577</v>
      </c>
      <c r="BL436" s="65">
        <f t="shared" si="1838"/>
        <v>-3.435914292098774</v>
      </c>
      <c r="BM436" s="133">
        <f>BM404/(BM412+BM404)*100</f>
        <v>14.278752436647174</v>
      </c>
      <c r="BN436" s="65">
        <f t="shared" si="1839"/>
        <v>-2.2015602743808205</v>
      </c>
      <c r="BO436" s="133">
        <f>BO404/(BO412+BO404)*100</f>
        <v>16.488706365503081</v>
      </c>
      <c r="BP436" s="65">
        <f t="shared" si="1840"/>
        <v>14.098628497131838</v>
      </c>
      <c r="BQ436" s="133">
        <f>BQ404/(BQ412+BQ404)*100</f>
        <v>16.306420851875398</v>
      </c>
      <c r="BR436" s="65">
        <f t="shared" si="1841"/>
        <v>12.247215950194001</v>
      </c>
      <c r="BS436" s="133">
        <f>BS404/(BS412+BS404)*100</f>
        <v>19.434804164600891</v>
      </c>
      <c r="BT436" s="65">
        <f t="shared" si="1842"/>
        <v>32.39459095623922</v>
      </c>
      <c r="BU436" s="133">
        <f>BU404/(BU412+BU404)*100</f>
        <v>20.586124401913874</v>
      </c>
      <c r="BV436" s="65">
        <f t="shared" si="1843"/>
        <v>44.173130623642543</v>
      </c>
      <c r="BW436" s="133">
        <f>BW404/(BW412+BW404)*100</f>
        <v>23.227997637330184</v>
      </c>
      <c r="BX436" s="65">
        <f t="shared" si="1844"/>
        <v>40.872164998503102</v>
      </c>
      <c r="BY436" s="133">
        <f>BY404/(BY412+BY404)*100</f>
        <v>23.879165667705589</v>
      </c>
      <c r="BZ436" s="65">
        <f t="shared" si="1845"/>
        <v>46.440263529438177</v>
      </c>
      <c r="CA436" s="133">
        <f>CA404/(CA412+CA404)*100</f>
        <v>22.060713932562049</v>
      </c>
      <c r="CB436" s="65">
        <f t="shared" si="1846"/>
        <v>13.51137755606544</v>
      </c>
      <c r="CC436" s="133">
        <f>CC404/(CC412+CC404)*100</f>
        <v>23.592955700798836</v>
      </c>
      <c r="CD436" s="65">
        <f t="shared" si="1847"/>
        <v>14.606106716256996</v>
      </c>
      <c r="CE436" s="133">
        <f>CE404/(CE412+CE404)*100</f>
        <v>23.251214979011444</v>
      </c>
      <c r="CF436" s="65">
        <f t="shared" si="1848"/>
        <v>9.9954124517154241E-2</v>
      </c>
      <c r="CG436" s="133">
        <f>CG404/(CG412+CG404)*100</f>
        <v>21.737165775314097</v>
      </c>
      <c r="CH436" s="65">
        <f t="shared" si="1849"/>
        <v>-8.9701621999647703</v>
      </c>
      <c r="CI436" s="133">
        <f>CI404/(CI412+CI404)*100</f>
        <v>22.053654035771618</v>
      </c>
      <c r="CJ436" s="65">
        <f t="shared" si="1850"/>
        <v>-3.2002122923180387E-2</v>
      </c>
      <c r="CK436" s="133">
        <f>CK404/(CK412+CK404)*100</f>
        <v>22.37442922374429</v>
      </c>
      <c r="CL436" s="65">
        <f t="shared" si="1851"/>
        <v>-5.1647894079387751</v>
      </c>
      <c r="CM436" s="133">
        <f>CM404/(CM412+CM404)*100</f>
        <v>22.303541066016116</v>
      </c>
      <c r="CN436" s="65">
        <f t="shared" si="1852"/>
        <v>-4.0758038401467633</v>
      </c>
      <c r="CO436" s="133">
        <f>CO404/(CO412+CO404)*100</f>
        <v>21.019989704011813</v>
      </c>
      <c r="CP436" s="65">
        <f t="shared" si="1853"/>
        <v>-3.2993081007678948</v>
      </c>
      <c r="CQ436" s="133">
        <f>CQ404/(CQ412+CQ404)*100</f>
        <v>21.356094604186669</v>
      </c>
      <c r="CR436" s="65">
        <f t="shared" si="1854"/>
        <v>-3.1630106759337417</v>
      </c>
      <c r="CS436" s="133">
        <f>CS404/(CS412+CS404)*100</f>
        <v>20.239048733904259</v>
      </c>
      <c r="CT436" s="65">
        <f t="shared" si="1855"/>
        <v>-9.5438434137748338</v>
      </c>
      <c r="CU436" s="133">
        <f>CU404/(CU412+CU404)*100</f>
        <v>22.513772931220537</v>
      </c>
      <c r="CV436" s="65">
        <f t="shared" si="1856"/>
        <v>0.94259411356321099</v>
      </c>
      <c r="CW436" s="133">
        <f>CW404/(CW412+CW404)*100</f>
        <v>20.570276175004203</v>
      </c>
      <c r="CX436" s="65">
        <f t="shared" si="1857"/>
        <v>-2.1394564666308069</v>
      </c>
      <c r="CY436" s="133">
        <f>CY404/(CY412+CY404)*100</f>
        <v>21.588344942607669</v>
      </c>
      <c r="CZ436" s="65">
        <f t="shared" si="1858"/>
        <v>1.087513155965647</v>
      </c>
      <c r="DA436" s="133">
        <f>DA404/(DA412+DA404)*100</f>
        <v>21.406787998032463</v>
      </c>
      <c r="DB436" s="65">
        <f t="shared" si="1859"/>
        <v>5.7697339409634285</v>
      </c>
      <c r="DC436" s="133">
        <f>DC404/(DC412+DC404)*100</f>
        <v>21.611666162074879</v>
      </c>
      <c r="DD436" s="65">
        <f t="shared" si="1860"/>
        <v>-4.0069106670907129</v>
      </c>
      <c r="DE436" s="133">
        <f>DE404/(DE412+DE404)*100</f>
        <v>26.531488037764188</v>
      </c>
      <c r="DF436" s="65">
        <f t="shared" si="1861"/>
        <v>28.97973664545983</v>
      </c>
      <c r="DG436" s="133">
        <f>DG404/(DG412+DG404)*100</f>
        <v>25.256233746366835</v>
      </c>
      <c r="DH436" s="65">
        <f t="shared" si="1862"/>
        <v>16.990134322525407</v>
      </c>
      <c r="DI436" s="133">
        <f>DI404/(DI412+DI404)*100</f>
        <v>25.090946354460215</v>
      </c>
      <c r="DJ436" s="65">
        <f t="shared" si="1863"/>
        <v>17.210234233955934</v>
      </c>
      <c r="DK436" s="133">
        <f>DK404/(DK412+DK404)*100</f>
        <v>23.86225654475691</v>
      </c>
      <c r="DL436" s="65">
        <f t="shared" si="1864"/>
        <v>10.413775438709427</v>
      </c>
      <c r="DM436" s="133">
        <f>DM404/(DM412+DM404)*100</f>
        <v>21.905439665525066</v>
      </c>
      <c r="DN436" s="65">
        <f t="shared" si="1865"/>
        <v>-17.436068288572926</v>
      </c>
      <c r="DO436" s="133">
        <f>DO404/(DO412+DO404)*100</f>
        <v>20.338226763642851</v>
      </c>
      <c r="DP436" s="65">
        <f t="shared" si="1865"/>
        <v>-19.472447998829001</v>
      </c>
      <c r="DQ436" s="133">
        <f>DQ404/(DQ412+DQ404)*100</f>
        <v>22.354833248687996</v>
      </c>
      <c r="DR436" s="65">
        <f t="shared" si="1865"/>
        <v>-10.904782414816495</v>
      </c>
      <c r="DS436" s="133">
        <f>DS404/(DS412+DS404)*100</f>
        <v>25.20967936113006</v>
      </c>
      <c r="DT436" s="65">
        <f t="shared" si="1865"/>
        <v>5.6466697265024957</v>
      </c>
      <c r="DU436" s="131">
        <f>DU404/(DU412+DU404)*100</f>
        <v>24.172347725348661</v>
      </c>
      <c r="DV436" s="65">
        <f t="shared" si="1865"/>
        <v>10.348607900307382</v>
      </c>
      <c r="DW436" s="131">
        <f>DW404/(DW412+DW404)*100</f>
        <v>22.355217567385139</v>
      </c>
      <c r="DX436" s="65">
        <f t="shared" si="1865"/>
        <v>9.9172402155920167</v>
      </c>
      <c r="DY436" s="131">
        <f t="shared" ref="DY436:EA436" si="1896">DY404/(DY412+DY404)*100</f>
        <v>22.056428539988556</v>
      </c>
      <c r="DZ436" s="65">
        <f t="shared" si="1865"/>
        <v>-1.334855444367733</v>
      </c>
      <c r="EA436" s="131">
        <f t="shared" si="1896"/>
        <v>19.932013597280545</v>
      </c>
      <c r="EB436" s="65">
        <f t="shared" si="1867"/>
        <v>-20.935076913302463</v>
      </c>
      <c r="EC436" s="131">
        <f>EC404/(EC412+EC404)*100</f>
        <v>18.175550636815561</v>
      </c>
      <c r="ED436" s="65">
        <f t="shared" si="1868"/>
        <v>-24.808500840174808</v>
      </c>
      <c r="EE436" s="131">
        <f>EE404/(EE412+EE404)*100</f>
        <v>20.192644483362521</v>
      </c>
      <c r="EF436" s="65">
        <f t="shared" si="1869"/>
        <v>-9.6736839062469109</v>
      </c>
      <c r="EG436" s="131">
        <f>EG404/(EG412+EG404)*100</f>
        <v>20.741428681990559</v>
      </c>
      <c r="EH436" s="65">
        <f t="shared" si="1870"/>
        <v>-5.9619799987739919</v>
      </c>
      <c r="EI436" s="131">
        <f>EI404/(EI412+EI404)*100</f>
        <v>20.5158264947245</v>
      </c>
      <c r="EJ436" s="65">
        <f t="shared" si="1871"/>
        <v>2.9290211678543621</v>
      </c>
      <c r="EK436" s="131">
        <f>EK404/(EK412+EK404)*100</f>
        <v>19.629975705475612</v>
      </c>
      <c r="EL436" s="65">
        <f t="shared" si="1872"/>
        <v>8.0020963200643447</v>
      </c>
      <c r="EM436" s="131">
        <f>EM404/(EM412+EM404)*100</f>
        <v>19.276400367309456</v>
      </c>
      <c r="EN436" s="65">
        <f t="shared" si="1873"/>
        <v>-4.5375142260737249</v>
      </c>
      <c r="EO436" s="131">
        <f>EO404/(EO412+EO404)*100</f>
        <v>17.835705132528496</v>
      </c>
      <c r="EP436" s="65">
        <f t="shared" si="1874"/>
        <v>-14.009273874104222</v>
      </c>
      <c r="EQ436" s="131">
        <f t="shared" ref="EQ436:ES436" si="1897">EQ404/(EQ412+EQ404)*100</f>
        <v>18.048396293447912</v>
      </c>
      <c r="ER436" s="65">
        <f t="shared" si="1876"/>
        <v>-12.026959781079604</v>
      </c>
      <c r="ES436" s="131">
        <f t="shared" si="1897"/>
        <v>18.078712823055714</v>
      </c>
      <c r="ET436" s="65">
        <f t="shared" si="1877"/>
        <v>-7.902520643401445</v>
      </c>
      <c r="EU436" s="131">
        <f t="shared" ref="EU436" si="1898">EU404/(EU412+EU404)*100</f>
        <v>18.076649024539268</v>
      </c>
      <c r="EV436" s="65">
        <f t="shared" si="1879"/>
        <v>-6.2239387017756105</v>
      </c>
      <c r="EW436" s="131">
        <f t="shared" ref="EW436" si="1899">EW404/(EW412+EW404)*100</f>
        <v>18.070824006896508</v>
      </c>
      <c r="EX436" s="65">
        <f t="shared" si="1879"/>
        <v>1.3182482700905718</v>
      </c>
      <c r="EY436" s="65"/>
      <c r="EZ436" s="317"/>
      <c r="FA436" s="59"/>
      <c r="FB436" s="131">
        <f>FB404/(FB412+FB404)*100</f>
        <v>13.646805355547254</v>
      </c>
      <c r="FC436" s="63"/>
      <c r="FD436" s="131">
        <f>FD404/(FD412+FD404)*100</f>
        <v>20.835038886614818</v>
      </c>
      <c r="FE436" s="65">
        <f t="shared" si="1881"/>
        <v>52.673379181345446</v>
      </c>
      <c r="FF436" s="131">
        <f>FF404/(FF412+FF404)*100</f>
        <v>18.690455569028234</v>
      </c>
      <c r="FG436" s="65">
        <f t="shared" si="1882"/>
        <v>-10.293157259064877</v>
      </c>
      <c r="FH436" s="131">
        <f>FH404/(FH412+FH404)*100</f>
        <v>18.199638118214718</v>
      </c>
      <c r="FI436" s="65">
        <f t="shared" si="1883"/>
        <v>-2.6260325704786203</v>
      </c>
      <c r="FJ436" s="131">
        <f>FJ404/(FJ412+FJ404)*100</f>
        <v>17.025694264209708</v>
      </c>
      <c r="FK436" s="65">
        <f t="shared" si="1884"/>
        <v>-6.4503692127267804</v>
      </c>
      <c r="FL436" s="131">
        <f>FL404/(FL412+FL404)*100</f>
        <v>17.492240844196154</v>
      </c>
      <c r="FM436" s="65">
        <f t="shared" si="1885"/>
        <v>2.7402499583655038</v>
      </c>
      <c r="FN436" s="131">
        <f>FN404/(FN412+FN404)*100</f>
        <v>15.874250166629638</v>
      </c>
      <c r="FO436" s="65">
        <f t="shared" si="1886"/>
        <v>-9.2497621772876357</v>
      </c>
      <c r="FP436" s="131">
        <f>FP404/(FP412+FP404)*100</f>
        <v>14.964599871272261</v>
      </c>
      <c r="FQ436" s="65">
        <f t="shared" si="1887"/>
        <v>-5.730351265785238</v>
      </c>
      <c r="FR436" s="131">
        <f>FR404/(FR412+FR404)*100</f>
        <v>14.600184294051397</v>
      </c>
      <c r="FS436" s="65">
        <f t="shared" si="1888"/>
        <v>-2.435184237170529</v>
      </c>
      <c r="FT436" s="131">
        <f>FT404/(FT412+FT404)*100</f>
        <v>14.278752436647174</v>
      </c>
      <c r="FU436" s="65">
        <f t="shared" si="1889"/>
        <v>-2.2015602743808205</v>
      </c>
      <c r="FV436" s="131">
        <f>FV404/(FV412+FV404)*100</f>
        <v>20.586124401913874</v>
      </c>
      <c r="FW436" s="65">
        <f t="shared" si="1890"/>
        <v>44.173130623642543</v>
      </c>
      <c r="FX436" s="131">
        <f>FX404/(FX412+FX404)*100</f>
        <v>23.592955700798836</v>
      </c>
      <c r="FY436" s="65">
        <f t="shared" si="1891"/>
        <v>14.606106716256996</v>
      </c>
      <c r="FZ436" s="131">
        <f>FZ404/(FZ412+FZ404)*100</f>
        <v>22.37442922374429</v>
      </c>
      <c r="GA436" s="65">
        <f t="shared" si="1892"/>
        <v>-5.1647894079387751</v>
      </c>
      <c r="GB436" s="131">
        <f>GB404/(GB412+GB404)*100</f>
        <v>20.239048733904259</v>
      </c>
      <c r="GC436" s="65">
        <f t="shared" si="1892"/>
        <v>-9.5438434137748338</v>
      </c>
      <c r="GD436" s="131">
        <f>GD404/(GD412+GD404)*100</f>
        <v>21.406787998032463</v>
      </c>
      <c r="GE436" s="65">
        <f t="shared" si="1892"/>
        <v>5.7697339409634285</v>
      </c>
      <c r="GF436" s="131">
        <f>GF404/(GF412+GF404)*100</f>
        <v>25.090946354460215</v>
      </c>
      <c r="GG436" s="65">
        <f t="shared" si="1892"/>
        <v>17.210234233955934</v>
      </c>
      <c r="GH436" s="131">
        <f>GH404/(GH412+GH404)*100</f>
        <v>22.354833248687996</v>
      </c>
      <c r="GI436" s="65">
        <f t="shared" si="1892"/>
        <v>-10.904782414816495</v>
      </c>
      <c r="GJ436" s="131">
        <f>GJ404/(GJ412+GJ404)*100</f>
        <v>22.056428539988556</v>
      </c>
      <c r="GK436" s="65">
        <f t="shared" si="1892"/>
        <v>-1.334855444367733</v>
      </c>
      <c r="GL436" s="131">
        <f>GL404/(GL412+GL404)*100</f>
        <v>20.741428681990559</v>
      </c>
      <c r="GM436" s="65">
        <f t="shared" si="1892"/>
        <v>-5.9619799987739919</v>
      </c>
      <c r="GN436" s="131">
        <f>GN404/(GN412+GN404)*100</f>
        <v>17.835705132528496</v>
      </c>
      <c r="GO436" s="65">
        <f t="shared" si="1893"/>
        <v>-14.009273874104222</v>
      </c>
      <c r="GP436" s="131">
        <f>GP404/(GP412+GP404)*100</f>
        <v>18.070824006896508</v>
      </c>
      <c r="GQ436" s="65">
        <f t="shared" si="1894"/>
        <v>1.3182482700905718</v>
      </c>
      <c r="GR436" s="131">
        <f>GR404/(GR412+GR404)*100</f>
        <v>18.235770759084499</v>
      </c>
      <c r="GS436" s="65">
        <f t="shared" si="1892"/>
        <v>0.91277936260705239</v>
      </c>
      <c r="GT436" s="131">
        <f>GT404/(GT412+GT404)*100</f>
        <v>18.355321633970483</v>
      </c>
      <c r="GU436" s="65">
        <f t="shared" si="1892"/>
        <v>0.65558443602624639</v>
      </c>
      <c r="GV436" s="131">
        <f>GV404/(GV412+GV404)*100</f>
        <v>18.479725014883474</v>
      </c>
      <c r="GW436" s="65">
        <f t="shared" si="1892"/>
        <v>0.67775102716127744</v>
      </c>
      <c r="GX436" s="131">
        <f>GX404/(GX412+GX404)*100</f>
        <v>18.604424269072375</v>
      </c>
      <c r="GY436" s="65">
        <f t="shared" si="1895"/>
        <v>0.67478955497697335</v>
      </c>
      <c r="GZ436" s="67">
        <f t="shared" si="1684"/>
        <v>0.84751246106722355</v>
      </c>
      <c r="HA436" s="280"/>
      <c r="HB436" s="57"/>
      <c r="HC436"/>
      <c r="HD436"/>
      <c r="HE436"/>
      <c r="HF436"/>
      <c r="HG436"/>
      <c r="HH436"/>
    </row>
    <row r="437" spans="1:216" s="2" customFormat="1" ht="13.5" customHeight="1" x14ac:dyDescent="0.2">
      <c r="A437" s="4" t="s">
        <v>530</v>
      </c>
      <c r="B437" s="54" t="s">
        <v>101</v>
      </c>
      <c r="C437" s="131">
        <f>C404/C412*100</f>
        <v>24.538972215392178</v>
      </c>
      <c r="D437" s="63"/>
      <c r="E437" s="131">
        <f>E404/E412*100</f>
        <v>26.363854842585916</v>
      </c>
      <c r="F437" s="63"/>
      <c r="G437" s="131">
        <f>G404/G412*100</f>
        <v>20.687134502923975</v>
      </c>
      <c r="H437" s="63"/>
      <c r="I437" s="131">
        <f>I404/I412*100</f>
        <v>22.986791648913506</v>
      </c>
      <c r="J437" s="63"/>
      <c r="K437" s="131">
        <f>K404/K412*100</f>
        <v>19.835185894978917</v>
      </c>
      <c r="L437" s="63">
        <f t="shared" si="1815"/>
        <v>-19.168636237595926</v>
      </c>
      <c r="M437" s="131">
        <f>M404/M412*100</f>
        <v>24.944812362030905</v>
      </c>
      <c r="N437" s="63">
        <f t="shared" si="1816"/>
        <v>-5.3825303205008224</v>
      </c>
      <c r="O437" s="131">
        <f>O404/O412*100</f>
        <v>23.151645979492713</v>
      </c>
      <c r="P437" s="63">
        <f t="shared" si="1817"/>
        <v>11.913256890268675</v>
      </c>
      <c r="Q437" s="131">
        <f>Q404/Q412*100</f>
        <v>22.248847926267281</v>
      </c>
      <c r="R437" s="63">
        <f t="shared" si="1818"/>
        <v>-3.2102945635786639</v>
      </c>
      <c r="S437" s="131">
        <f>S404/S412*100</f>
        <v>22.616575420049084</v>
      </c>
      <c r="T437" s="63">
        <f t="shared" si="1819"/>
        <v>14.022502938952798</v>
      </c>
      <c r="U437" s="131">
        <f>U404/U412*100</f>
        <v>22.008913267055195</v>
      </c>
      <c r="V437" s="63">
        <f t="shared" si="1820"/>
        <v>-11.769577787822982</v>
      </c>
      <c r="W437" s="131">
        <f>W404/W412*100</f>
        <v>21.215596330275229</v>
      </c>
      <c r="X437" s="63">
        <f t="shared" si="1821"/>
        <v>-8.362470862470861</v>
      </c>
      <c r="Y437" s="131">
        <f>Y404/Y412*100</f>
        <v>20.519236784485457</v>
      </c>
      <c r="Z437" s="63">
        <f t="shared" si="1822"/>
        <v>-7.7739357449597257</v>
      </c>
      <c r="AA437" s="131">
        <f>AA404/AA412*100</f>
        <v>18.69652025099829</v>
      </c>
      <c r="AB437" s="63">
        <f t="shared" si="1823"/>
        <v>-17.332664633106898</v>
      </c>
      <c r="AC437" s="131">
        <f>AC404/AC412*100</f>
        <v>17.338443240385885</v>
      </c>
      <c r="AD437" s="63">
        <f t="shared" si="1824"/>
        <v>-21.220811632078473</v>
      </c>
      <c r="AE437" s="131">
        <f>AE404/AE412*100</f>
        <v>20.63896805159742</v>
      </c>
      <c r="AF437" s="63">
        <f t="shared" si="1825"/>
        <v>-2.7179451838218904</v>
      </c>
      <c r="AG437" s="131">
        <f>AG404/AG412*100</f>
        <v>21.200722238940717</v>
      </c>
      <c r="AH437" s="63">
        <f t="shared" si="1826"/>
        <v>3.3212027406912537</v>
      </c>
      <c r="AI437" s="132">
        <f>AI404/AI412*100</f>
        <v>20.348920348920348</v>
      </c>
      <c r="AJ437" s="63">
        <f t="shared" si="1827"/>
        <v>8.8380087617311087</v>
      </c>
      <c r="AK437" s="131">
        <f>AK404/AK412*100</f>
        <v>22.576468684253115</v>
      </c>
      <c r="AL437" s="63">
        <f t="shared" si="1828"/>
        <v>30.210471443401921</v>
      </c>
      <c r="AM437" s="131">
        <f>AM404/AM412*100</f>
        <v>18.904374223816752</v>
      </c>
      <c r="AN437" s="63">
        <f t="shared" si="1829"/>
        <v>-8.4044600652715911</v>
      </c>
      <c r="AO437" s="133">
        <f>AO404/AO412*100</f>
        <v>18.869668559355603</v>
      </c>
      <c r="AP437" s="63">
        <f t="shared" si="1830"/>
        <v>-10.995161642670448</v>
      </c>
      <c r="AQ437" s="133">
        <f>AQ404/AQ412*100</f>
        <v>17.978395061728396</v>
      </c>
      <c r="AR437" s="63">
        <f t="shared" si="1831"/>
        <v>-11.649390958069805</v>
      </c>
      <c r="AS437" s="133">
        <f>AS404/AS412*100</f>
        <v>16.183946092918784</v>
      </c>
      <c r="AT437" s="63">
        <f t="shared" si="1831"/>
        <v>-28.31497999416117</v>
      </c>
      <c r="AU437" s="133">
        <f>AU404/AU412*100</f>
        <v>21.234074444166875</v>
      </c>
      <c r="AV437" s="63">
        <f t="shared" si="1831"/>
        <v>12.323604012319223</v>
      </c>
      <c r="AW437" s="133">
        <f>AW404/AW412*100</f>
        <v>17.598082502838398</v>
      </c>
      <c r="AX437" s="63">
        <f t="shared" si="1831"/>
        <v>-6.7387832092405837</v>
      </c>
      <c r="AY437" s="133">
        <f>AY404/AY412*100</f>
        <v>18.479408658922914</v>
      </c>
      <c r="AZ437" s="65">
        <f t="shared" si="1832"/>
        <v>2.7867537423351685</v>
      </c>
      <c r="BA437" s="133">
        <f>BA404/BA412*100</f>
        <v>14.939322081182871</v>
      </c>
      <c r="BB437" s="65">
        <f t="shared" si="1833"/>
        <v>-7.6904854019533175</v>
      </c>
      <c r="BC437" s="133">
        <f>BC404/BC412*100</f>
        <v>17.926996387193224</v>
      </c>
      <c r="BD437" s="65">
        <f t="shared" si="1834"/>
        <v>-15.57439230831238</v>
      </c>
      <c r="BE437" s="133">
        <f>BE404/BE412*100</f>
        <v>17.096271430284137</v>
      </c>
      <c r="BF437" s="65">
        <f t="shared" si="1835"/>
        <v>-2.8515099441846825</v>
      </c>
      <c r="BG437" s="133">
        <f>BG404/BG412*100</f>
        <v>16.892449051713985</v>
      </c>
      <c r="BH437" s="65">
        <f t="shared" si="1836"/>
        <v>-8.5877185601534567</v>
      </c>
      <c r="BI437" s="133">
        <f>BI404/BI412*100</f>
        <v>16.996336996336996</v>
      </c>
      <c r="BJ437" s="65">
        <f t="shared" si="1837"/>
        <v>13.769131584257632</v>
      </c>
      <c r="BK437" s="133">
        <f>BK404/BK412*100</f>
        <v>17.205064489409537</v>
      </c>
      <c r="BL437" s="65">
        <f t="shared" si="1838"/>
        <v>-4.0270655618552142</v>
      </c>
      <c r="BM437" s="133">
        <f>BM404/BM412*100</f>
        <v>16.65719158612848</v>
      </c>
      <c r="BN437" s="65">
        <f t="shared" si="1839"/>
        <v>-2.5682783871685322</v>
      </c>
      <c r="BO437" s="133">
        <f>BO404/BO412*100</f>
        <v>19.744283255470862</v>
      </c>
      <c r="BP437" s="65">
        <f t="shared" si="1840"/>
        <v>16.882301642742071</v>
      </c>
      <c r="BQ437" s="133">
        <f>BQ404/BQ412*100</f>
        <v>19.483478921382453</v>
      </c>
      <c r="BR437" s="65">
        <f t="shared" si="1841"/>
        <v>14.633399688306238</v>
      </c>
      <c r="BS437" s="133">
        <f>BS404/BS412*100</f>
        <v>24.123076923076923</v>
      </c>
      <c r="BT437" s="65">
        <f t="shared" si="1842"/>
        <v>40.209163051528932</v>
      </c>
      <c r="BU437" s="133">
        <f>BU404/BU412*100</f>
        <v>25.922578701611688</v>
      </c>
      <c r="BV437" s="65">
        <f t="shared" si="1843"/>
        <v>55.623945174522071</v>
      </c>
      <c r="BW437" s="133">
        <f>BW404/BW412*100</f>
        <v>30.255818426620507</v>
      </c>
      <c r="BX437" s="65">
        <f t="shared" si="1844"/>
        <v>53.238373027478978</v>
      </c>
      <c r="BY437" s="133">
        <f>BY404/BY412*100</f>
        <v>31.370078740157481</v>
      </c>
      <c r="BZ437" s="65">
        <f t="shared" si="1845"/>
        <v>61.008610765759563</v>
      </c>
      <c r="CA437" s="133">
        <f>CA404/CA412*100</f>
        <v>28.304998731286474</v>
      </c>
      <c r="CB437" s="65">
        <f t="shared" si="1846"/>
        <v>17.335772801889092</v>
      </c>
      <c r="CC437" s="133">
        <f>CC404/CC412*100</f>
        <v>30.877985030295829</v>
      </c>
      <c r="CD437" s="65">
        <f t="shared" si="1847"/>
        <v>19.116178161611863</v>
      </c>
      <c r="CE437" s="133">
        <f>CE404/CE412*100</f>
        <v>30.295222227495739</v>
      </c>
      <c r="CF437" s="65">
        <f t="shared" si="1848"/>
        <v>0.13023544866517245</v>
      </c>
      <c r="CG437" s="133">
        <f>CG404/CG412*100</f>
        <v>27.774570127256769</v>
      </c>
      <c r="CH437" s="65">
        <f t="shared" si="1849"/>
        <v>-11.461586190722651</v>
      </c>
      <c r="CI437" s="133">
        <f>CI404/CI412*100</f>
        <v>28.293377659925994</v>
      </c>
      <c r="CJ437" s="65">
        <f t="shared" si="1850"/>
        <v>-4.1056604421019216E-2</v>
      </c>
      <c r="CK437" s="133">
        <f>CK404/CK412*100</f>
        <v>28.823529411764703</v>
      </c>
      <c r="CL437" s="65">
        <f t="shared" si="1851"/>
        <v>-6.6534640019917273</v>
      </c>
      <c r="CM437" s="133">
        <f>CM404/CM412*100</f>
        <v>28.705994291151281</v>
      </c>
      <c r="CN437" s="65">
        <f t="shared" si="1852"/>
        <v>-5.2458038578178323</v>
      </c>
      <c r="CO437" s="133">
        <f>CO404/CO412*100</f>
        <v>26.614316236775082</v>
      </c>
      <c r="CP437" s="65">
        <f t="shared" si="1853"/>
        <v>-4.1773963923317892</v>
      </c>
      <c r="CQ437" s="133">
        <f>CQ404/CQ412*100</f>
        <v>27.155434991054722</v>
      </c>
      <c r="CR437" s="65">
        <f t="shared" si="1854"/>
        <v>-4.0219399837970737</v>
      </c>
      <c r="CS437" s="133">
        <f>CS404/CS412*100</f>
        <v>25.374633091302336</v>
      </c>
      <c r="CT437" s="65">
        <f t="shared" si="1855"/>
        <v>-11.965558662828624</v>
      </c>
      <c r="CU437" s="133">
        <f>CU404/CU412*100</f>
        <v>29.055193139338854</v>
      </c>
      <c r="CV437" s="65">
        <f t="shared" si="1856"/>
        <v>1.216466653779058</v>
      </c>
      <c r="CW437" s="133">
        <f>CW404/CW412*100</f>
        <v>25.89745398123986</v>
      </c>
      <c r="CX437" s="65">
        <f t="shared" si="1857"/>
        <v>-2.6935212205252079</v>
      </c>
      <c r="CY437" s="133">
        <f>CY404/CY412*100</f>
        <v>27.532061307475757</v>
      </c>
      <c r="CZ437" s="65">
        <f t="shared" si="1858"/>
        <v>1.3869279447930039</v>
      </c>
      <c r="DA437" s="133">
        <f>DA404/DA412*100</f>
        <v>27.237451495806734</v>
      </c>
      <c r="DB437" s="65">
        <f t="shared" si="1859"/>
        <v>7.3412624245704494</v>
      </c>
      <c r="DC437" s="133">
        <f>DC404/DC412*100</f>
        <v>27.570003218538787</v>
      </c>
      <c r="DD437" s="65">
        <f t="shared" si="1860"/>
        <v>-5.1116160669715693</v>
      </c>
      <c r="DE437" s="133">
        <f>DE404/DE412*100</f>
        <v>36.112733644859816</v>
      </c>
      <c r="DF437" s="65">
        <f t="shared" si="1861"/>
        <v>39.445111751216608</v>
      </c>
      <c r="DG437" s="133">
        <f>DG404/DG412*100</f>
        <v>33.790421612771183</v>
      </c>
      <c r="DH437" s="65">
        <f t="shared" si="1862"/>
        <v>22.731172342682893</v>
      </c>
      <c r="DI437" s="133">
        <f>DI404/DI412*100</f>
        <v>33.495212038303698</v>
      </c>
      <c r="DJ437" s="65">
        <f t="shared" si="1863"/>
        <v>22.974838682908192</v>
      </c>
      <c r="DK437" s="133">
        <f>DK404/DK412*100</f>
        <v>31.340903291656037</v>
      </c>
      <c r="DL437" s="65">
        <f t="shared" si="1864"/>
        <v>13.67754672796555</v>
      </c>
      <c r="DM437" s="133">
        <f>DM404/DM412*100</f>
        <v>28.049891787219501</v>
      </c>
      <c r="DN437" s="65">
        <f t="shared" si="1865"/>
        <v>-22.326866575463356</v>
      </c>
      <c r="DO437" s="133">
        <f>DO404/DO412*100</f>
        <v>25.530723127765643</v>
      </c>
      <c r="DP437" s="65">
        <f t="shared" si="1865"/>
        <v>-24.443904783608161</v>
      </c>
      <c r="DQ437" s="133">
        <f>DQ404/DQ412*100</f>
        <v>28.791017115447509</v>
      </c>
      <c r="DR437" s="65">
        <f t="shared" si="1865"/>
        <v>-14.044380186268624</v>
      </c>
      <c r="DS437" s="133">
        <f>DS404/DS412*100</f>
        <v>33.707141707356335</v>
      </c>
      <c r="DT437" s="65">
        <f t="shared" si="1865"/>
        <v>7.5500006929611008</v>
      </c>
      <c r="DU437" s="131">
        <f>DU404/DU412*100</f>
        <v>31.878011517217065</v>
      </c>
      <c r="DV437" s="65">
        <f t="shared" si="1865"/>
        <v>13.647538318639029</v>
      </c>
      <c r="DW437" s="131">
        <f>DW404/DW412*100</f>
        <v>28.79165459287163</v>
      </c>
      <c r="DX437" s="65">
        <f t="shared" si="1865"/>
        <v>12.772577763610604</v>
      </c>
      <c r="DY437" s="131">
        <f t="shared" ref="DY437:EA437" si="1900">DY404/DY412*100</f>
        <v>28.297944431895189</v>
      </c>
      <c r="DZ437" s="65">
        <f t="shared" si="1865"/>
        <v>-1.7125920962610452</v>
      </c>
      <c r="EA437" s="131">
        <f t="shared" si="1900"/>
        <v>24.893861445482244</v>
      </c>
      <c r="EB437" s="65">
        <f t="shared" si="1867"/>
        <v>-26.146625953605131</v>
      </c>
      <c r="EC437" s="131">
        <f>EC404/EC412*100</f>
        <v>22.212860310421288</v>
      </c>
      <c r="ED437" s="65">
        <f t="shared" si="1868"/>
        <v>-30.319178476912544</v>
      </c>
      <c r="EE437" s="131">
        <f>EE404/EE412*100</f>
        <v>25.301733596664473</v>
      </c>
      <c r="EF437" s="65">
        <f t="shared" si="1869"/>
        <v>-12.121293637188913</v>
      </c>
      <c r="EG437" s="131">
        <f>EG404/EG412*100</f>
        <v>26.16931940240211</v>
      </c>
      <c r="EH437" s="65">
        <f t="shared" si="1870"/>
        <v>-7.5221895873604954</v>
      </c>
      <c r="EI437" s="131">
        <f>EI404/EI412*100</f>
        <v>25.811209439528021</v>
      </c>
      <c r="EJ437" s="65">
        <f t="shared" si="1871"/>
        <v>3.6850369560173624</v>
      </c>
      <c r="EK437" s="131">
        <f>EK404/EK412*100</f>
        <v>24.424498907129237</v>
      </c>
      <c r="EL437" s="65">
        <f t="shared" si="1872"/>
        <v>9.9565682483059081</v>
      </c>
      <c r="EM437" s="131">
        <f>EM404/EM412*100</f>
        <v>23.879510397233471</v>
      </c>
      <c r="EN437" s="65">
        <f t="shared" si="1873"/>
        <v>-5.6210504074649448</v>
      </c>
      <c r="EO437" s="131">
        <f>EO404/EO412*100</f>
        <v>21.707367124974347</v>
      </c>
      <c r="EP437" s="65">
        <f t="shared" si="1874"/>
        <v>-17.050318385499153</v>
      </c>
      <c r="EQ437" s="131">
        <f t="shared" ref="EQ437:ES437" si="1901">EQ404/EQ412*100</f>
        <v>22.023237468390057</v>
      </c>
      <c r="ER437" s="65">
        <f t="shared" si="1876"/>
        <v>-14.675685693894513</v>
      </c>
      <c r="ES437" s="131">
        <f t="shared" si="1901"/>
        <v>22.068394487023806</v>
      </c>
      <c r="ET437" s="65">
        <f t="shared" si="1877"/>
        <v>-9.6464800734057725</v>
      </c>
      <c r="EU437" s="131">
        <f t="shared" ref="EU437" si="1902">EU404/EU412*100</f>
        <v>22.065319361696929</v>
      </c>
      <c r="EV437" s="65">
        <f t="shared" si="1879"/>
        <v>-7.5972706531986622</v>
      </c>
      <c r="EW437" s="131">
        <f t="shared" ref="EW437" si="1903">EW404/EW412*100</f>
        <v>22.056640736161736</v>
      </c>
      <c r="EX437" s="65">
        <f t="shared" si="1879"/>
        <v>1.6090095550351124</v>
      </c>
      <c r="EY437" s="65"/>
      <c r="EZ437" s="317"/>
      <c r="FA437" s="59"/>
      <c r="FB437" s="131">
        <f>FB404/FB412*100</f>
        <v>15.803474801061009</v>
      </c>
      <c r="FC437" s="63"/>
      <c r="FD437" s="131">
        <f>FD404/FD412*100</f>
        <v>26.318510858324718</v>
      </c>
      <c r="FE437" s="65">
        <f t="shared" si="1881"/>
        <v>66.536228200634412</v>
      </c>
      <c r="FF437" s="131">
        <f>FF404/FF412*100</f>
        <v>22.986791648913506</v>
      </c>
      <c r="FG437" s="65">
        <f t="shared" si="1882"/>
        <v>-12.659223872301141</v>
      </c>
      <c r="FH437" s="131">
        <f>FH404/FH412*100</f>
        <v>22.248847926267281</v>
      </c>
      <c r="FI437" s="65">
        <f t="shared" si="1883"/>
        <v>-3.2102945635786639</v>
      </c>
      <c r="FJ437" s="131">
        <f>FJ404/FJ412*100</f>
        <v>20.519236784485457</v>
      </c>
      <c r="FK437" s="65">
        <f t="shared" si="1884"/>
        <v>-7.7739357449597257</v>
      </c>
      <c r="FL437" s="131">
        <f>FL404/FL412*100</f>
        <v>21.200722238940717</v>
      </c>
      <c r="FM437" s="65">
        <f t="shared" si="1885"/>
        <v>3.3212027406912537</v>
      </c>
      <c r="FN437" s="131">
        <f>FN404/FN412*100</f>
        <v>18.869668559355603</v>
      </c>
      <c r="FO437" s="65">
        <f t="shared" si="1886"/>
        <v>-10.995161642670448</v>
      </c>
      <c r="FP437" s="131">
        <f>FP404/FP412*100</f>
        <v>17.598082502838398</v>
      </c>
      <c r="FQ437" s="65">
        <f t="shared" si="1887"/>
        <v>-6.7387832092405837</v>
      </c>
      <c r="FR437" s="131">
        <f>FR404/FR412*100</f>
        <v>17.096271430284137</v>
      </c>
      <c r="FS437" s="65">
        <f t="shared" si="1888"/>
        <v>-2.8515099441846825</v>
      </c>
      <c r="FT437" s="131">
        <f>FT404/FT412*100</f>
        <v>16.65719158612848</v>
      </c>
      <c r="FU437" s="65">
        <f t="shared" si="1889"/>
        <v>-2.5682783871685322</v>
      </c>
      <c r="FV437" s="131">
        <f>FV404/FV412*100</f>
        <v>25.922578701611688</v>
      </c>
      <c r="FW437" s="65">
        <f t="shared" si="1890"/>
        <v>55.623945174522071</v>
      </c>
      <c r="FX437" s="131">
        <f>FX404/FX412*100</f>
        <v>30.877985030295829</v>
      </c>
      <c r="FY437" s="65">
        <f t="shared" si="1891"/>
        <v>19.116178161611863</v>
      </c>
      <c r="FZ437" s="131">
        <f>FZ404/FZ412*100</f>
        <v>28.823529411764703</v>
      </c>
      <c r="GA437" s="65">
        <f t="shared" si="1892"/>
        <v>-6.6534640019917273</v>
      </c>
      <c r="GB437" s="131">
        <f>GB404/GB412*100</f>
        <v>25.374633091302336</v>
      </c>
      <c r="GC437" s="65">
        <f t="shared" si="1892"/>
        <v>-11.965558662828624</v>
      </c>
      <c r="GD437" s="131">
        <f>GD404/GD412*100</f>
        <v>27.237451495806734</v>
      </c>
      <c r="GE437" s="65">
        <f t="shared" si="1892"/>
        <v>7.3412624245704494</v>
      </c>
      <c r="GF437" s="131">
        <f>GF404/GF412*100</f>
        <v>33.495212038303698</v>
      </c>
      <c r="GG437" s="65">
        <f t="shared" si="1892"/>
        <v>22.974838682908192</v>
      </c>
      <c r="GH437" s="131">
        <f>GH404/GH412*100</f>
        <v>28.791017115447509</v>
      </c>
      <c r="GI437" s="65">
        <f t="shared" si="1892"/>
        <v>-14.044380186268624</v>
      </c>
      <c r="GJ437" s="131">
        <f>GJ404/GJ412*100</f>
        <v>28.297944431895189</v>
      </c>
      <c r="GK437" s="65">
        <f t="shared" si="1892"/>
        <v>-1.7125920962610452</v>
      </c>
      <c r="GL437" s="131">
        <f>GL404/GL412*100</f>
        <v>26.16931940240211</v>
      </c>
      <c r="GM437" s="65">
        <f t="shared" si="1892"/>
        <v>-7.5221895873604954</v>
      </c>
      <c r="GN437" s="131">
        <f>GN404/GN412*100</f>
        <v>21.707367124974347</v>
      </c>
      <c r="GO437" s="65">
        <f t="shared" si="1893"/>
        <v>-17.050318385499153</v>
      </c>
      <c r="GP437" s="131">
        <f>GP404/GP412*100</f>
        <v>22.056640736161736</v>
      </c>
      <c r="GQ437" s="65">
        <f t="shared" si="1894"/>
        <v>1.6090095550351124</v>
      </c>
      <c r="GR437" s="131">
        <f>GR404/GR412*100</f>
        <v>22.302871229120775</v>
      </c>
      <c r="GS437" s="65">
        <f t="shared" si="1892"/>
        <v>1.1163553684552907</v>
      </c>
      <c r="GT437" s="131">
        <f>GT404/GT412*100</f>
        <v>22.48195718486377</v>
      </c>
      <c r="GU437" s="65">
        <f t="shared" si="1892"/>
        <v>0.80297264824433778</v>
      </c>
      <c r="GV437" s="131">
        <f>GV404/GV412*100</f>
        <v>22.668869821964403</v>
      </c>
      <c r="GW437" s="65">
        <f t="shared" si="1892"/>
        <v>0.83138952522547882</v>
      </c>
      <c r="GX437" s="131">
        <f>GX404/GX412*100</f>
        <v>22.856800387497366</v>
      </c>
      <c r="GY437" s="65">
        <f t="shared" si="1895"/>
        <v>0.82902485659375191</v>
      </c>
      <c r="GZ437" s="67">
        <f t="shared" si="1684"/>
        <v>1.0372824843490447</v>
      </c>
      <c r="HA437" s="280"/>
      <c r="HB437" s="57"/>
      <c r="HC437"/>
      <c r="HD437"/>
      <c r="HE437"/>
      <c r="HF437"/>
      <c r="HG437"/>
      <c r="HH437"/>
    </row>
    <row r="438" spans="1:216" s="2" customFormat="1" ht="13.5" customHeight="1" x14ac:dyDescent="0.2">
      <c r="A438" s="6"/>
      <c r="B438" s="54" t="s">
        <v>470</v>
      </c>
      <c r="C438" s="131">
        <f>(C412+C404)/C405*100</f>
        <v>15.668502134504733</v>
      </c>
      <c r="D438" s="63"/>
      <c r="E438" s="131">
        <f>(E412+E404)/E405*100</f>
        <v>15.679141195765617</v>
      </c>
      <c r="F438" s="63"/>
      <c r="G438" s="131">
        <f>(G412+G404)/G405*100</f>
        <v>15.344341522351993</v>
      </c>
      <c r="H438" s="63"/>
      <c r="I438" s="131">
        <f>(I412+I404)/I405*100</f>
        <v>18.35145273062496</v>
      </c>
      <c r="J438" s="63"/>
      <c r="K438" s="131">
        <f>(K412+K404)/K405*100</f>
        <v>19.92162609914617</v>
      </c>
      <c r="L438" s="63">
        <f t="shared" si="1815"/>
        <v>27.144419601381852</v>
      </c>
      <c r="M438" s="131">
        <f>(M412+M404)/M405*100</f>
        <v>21.22433673947689</v>
      </c>
      <c r="N438" s="63">
        <f t="shared" si="1816"/>
        <v>35.366704556553351</v>
      </c>
      <c r="O438" s="131">
        <f>(O412+O404)/O405*100</f>
        <v>20.617997831586557</v>
      </c>
      <c r="P438" s="63">
        <f t="shared" si="1817"/>
        <v>34.368736524486664</v>
      </c>
      <c r="Q438" s="131">
        <f>(Q412+Q404)/Q405*100</f>
        <v>21.237351095171</v>
      </c>
      <c r="R438" s="63">
        <f t="shared" si="1818"/>
        <v>15.725721592220566</v>
      </c>
      <c r="S438" s="131">
        <f>(S412+S404)/S405*100</f>
        <v>21.030306955057636</v>
      </c>
      <c r="T438" s="63">
        <f t="shared" si="1819"/>
        <v>5.5652126507834687</v>
      </c>
      <c r="U438" s="131">
        <f>(U412+U404)/U405*100</f>
        <v>20.44051345375183</v>
      </c>
      <c r="V438" s="63">
        <f t="shared" si="1820"/>
        <v>-3.6930401894122</v>
      </c>
      <c r="W438" s="131">
        <f>(W412+W404)/W405*100</f>
        <v>20.845776751000169</v>
      </c>
      <c r="X438" s="63">
        <f t="shared" si="1821"/>
        <v>1.1047577037992307</v>
      </c>
      <c r="Y438" s="131">
        <f>(Y412+Y404)/Y405*100</f>
        <v>20.630756050546157</v>
      </c>
      <c r="Z438" s="63">
        <f t="shared" si="1822"/>
        <v>-2.856265086481391</v>
      </c>
      <c r="AA438" s="131">
        <f>(AA412+AA404)/AA405*100</f>
        <v>22.483656599492139</v>
      </c>
      <c r="AB438" s="63">
        <f t="shared" si="1823"/>
        <v>6.9107390944904035</v>
      </c>
      <c r="AC438" s="131">
        <f>(AC412+AC404)/AC405*100</f>
        <v>22.795306924084105</v>
      </c>
      <c r="AD438" s="63">
        <f t="shared" si="1824"/>
        <v>11.52022661103973</v>
      </c>
      <c r="AE438" s="131">
        <f>(AE412+AE404)/AE405*100</f>
        <v>19.525162042094529</v>
      </c>
      <c r="AF438" s="63">
        <f t="shared" si="1825"/>
        <v>-6.3351667087304779</v>
      </c>
      <c r="AG438" s="131">
        <f>(AG412+AG404)/AG405*100</f>
        <v>18.772285534503254</v>
      </c>
      <c r="AH438" s="63">
        <f t="shared" si="1826"/>
        <v>-9.0082521042349484</v>
      </c>
      <c r="AI438" s="132">
        <f>(AI412+AI404)/AI405*100</f>
        <v>18.755153433022084</v>
      </c>
      <c r="AJ438" s="63">
        <f t="shared" si="1827"/>
        <v>-16.583170757706178</v>
      </c>
      <c r="AK438" s="131">
        <f>(AK412+AK404)/AK405*100</f>
        <v>16.998832929347337</v>
      </c>
      <c r="AL438" s="63">
        <f t="shared" si="1828"/>
        <v>-25.428365645792528</v>
      </c>
      <c r="AM438" s="131">
        <f>(AM412+AM404)/AM405*100</f>
        <v>19.453223767383061</v>
      </c>
      <c r="AN438" s="63">
        <f t="shared" si="1829"/>
        <v>-0.36843881016902502</v>
      </c>
      <c r="AO438" s="133">
        <f>(AO412+AO404)/AO405*100</f>
        <v>17.888085207853109</v>
      </c>
      <c r="AP438" s="63">
        <f t="shared" si="1830"/>
        <v>-4.7101367866208665</v>
      </c>
      <c r="AQ438" s="133">
        <f>(AQ412+AQ404)/AQ405*100</f>
        <v>19.165604696346126</v>
      </c>
      <c r="AR438" s="63">
        <f t="shared" si="1831"/>
        <v>2.1884719034148903</v>
      </c>
      <c r="AS438" s="133">
        <f>(AS412+AS404)/AS405*100</f>
        <v>20.404011044906266</v>
      </c>
      <c r="AT438" s="63">
        <f t="shared" si="1831"/>
        <v>20.03183471307679</v>
      </c>
      <c r="AU438" s="133">
        <f>(AU412+AU404)/AU405*100</f>
        <v>20.327978721176198</v>
      </c>
      <c r="AV438" s="63">
        <f t="shared" si="1831"/>
        <v>4.4967094619033032</v>
      </c>
      <c r="AW438" s="133">
        <f>(AW412+AW404)/AW405*100</f>
        <v>19.817598163226261</v>
      </c>
      <c r="AX438" s="63">
        <f t="shared" si="1831"/>
        <v>10.786581866940526</v>
      </c>
      <c r="AY438" s="133">
        <f>(AY412+AY404)/AY405*100</f>
        <v>19.033078880407125</v>
      </c>
      <c r="AZ438" s="65">
        <f t="shared" si="1832"/>
        <v>-0.69147735246917197</v>
      </c>
      <c r="BA438" s="133">
        <f>(BA412+BA404)/BA405*100</f>
        <v>16.75069116929582</v>
      </c>
      <c r="BB438" s="65">
        <f t="shared" si="1833"/>
        <v>-17.904910302048059</v>
      </c>
      <c r="BC438" s="133">
        <f>(BC412+BC404)/BC405*100</f>
        <v>19.363020843987155</v>
      </c>
      <c r="BD438" s="65">
        <f t="shared" si="1834"/>
        <v>-4.7469445458628972</v>
      </c>
      <c r="BE438" s="133">
        <f>(BE412+BE404)/BE405*100</f>
        <v>19.519165434269954</v>
      </c>
      <c r="BF438" s="65">
        <f t="shared" si="1835"/>
        <v>-1.5058975689096421</v>
      </c>
      <c r="BG438" s="133">
        <f>(BG412+BG404)/BG405*100</f>
        <v>19.354775790438666</v>
      </c>
      <c r="BH438" s="65">
        <f t="shared" si="1836"/>
        <v>1.6901990059143834</v>
      </c>
      <c r="BI438" s="133">
        <f>(BI412+BI404)/BI405*100</f>
        <v>18.962241747803372</v>
      </c>
      <c r="BJ438" s="65">
        <f t="shared" si="1837"/>
        <v>13.202742240041676</v>
      </c>
      <c r="BK438" s="133">
        <f>(BK412+BK404)/BK405*100</f>
        <v>18.455031581300887</v>
      </c>
      <c r="BL438" s="65">
        <f t="shared" si="1838"/>
        <v>-4.6892954875283781</v>
      </c>
      <c r="BM438" s="133">
        <f>(BM412+BM404)/BM405*100</f>
        <v>18.471509586821497</v>
      </c>
      <c r="BN438" s="65">
        <f t="shared" si="1839"/>
        <v>-5.3673188588743592</v>
      </c>
      <c r="BO438" s="133">
        <f>(BO412+BO404)/BO405*100</f>
        <v>15.576772377616784</v>
      </c>
      <c r="BP438" s="65">
        <f t="shared" si="1840"/>
        <v>-19.519747754909311</v>
      </c>
      <c r="BQ438" s="133">
        <f>(BQ412+BQ404)/BQ405*100</f>
        <v>15.443269954511241</v>
      </c>
      <c r="BR438" s="65">
        <f t="shared" si="1841"/>
        <v>-18.557783621231259</v>
      </c>
      <c r="BS438" s="133">
        <f>(BS412+BS404)/BS405*100</f>
        <v>12.931766817868533</v>
      </c>
      <c r="BT438" s="65">
        <f t="shared" si="1842"/>
        <v>-29.928232520765054</v>
      </c>
      <c r="BU438" s="133">
        <f>(BU412+BU404)/BU405*100</f>
        <v>11.779459215736004</v>
      </c>
      <c r="BV438" s="65">
        <f t="shared" si="1843"/>
        <v>-36.229038777967226</v>
      </c>
      <c r="BW438" s="133">
        <f>(BW412+BW404)/BW405*100</f>
        <v>10.411573881893517</v>
      </c>
      <c r="BX438" s="65">
        <f t="shared" si="1844"/>
        <v>-33.159619788406594</v>
      </c>
      <c r="BY438" s="133">
        <f>(BY412+BY404)/BY405*100</f>
        <v>12.322190874311289</v>
      </c>
      <c r="BZ438" s="65">
        <f t="shared" si="1845"/>
        <v>-20.20996258819028</v>
      </c>
      <c r="CA438" s="133">
        <f>(CA412+CA404)/CA405*100</f>
        <v>13.948388342551343</v>
      </c>
      <c r="CB438" s="65">
        <f t="shared" si="1846"/>
        <v>7.8614279007729104</v>
      </c>
      <c r="CC438" s="133">
        <f>(CC412+CC404)/CC405*100</f>
        <v>15.071829251607607</v>
      </c>
      <c r="CD438" s="65">
        <f t="shared" si="1847"/>
        <v>27.950094954048275</v>
      </c>
      <c r="CE438" s="133">
        <f>(CE412+CE404)/CE405*100</f>
        <v>15.149206644567217</v>
      </c>
      <c r="CF438" s="65">
        <f t="shared" si="1848"/>
        <v>45.503521527257163</v>
      </c>
      <c r="CG438" s="133">
        <f>(CG412+CG404)/CG405*100</f>
        <v>15.588137185891672</v>
      </c>
      <c r="CH438" s="65">
        <f t="shared" si="1849"/>
        <v>26.504591146928824</v>
      </c>
      <c r="CI438" s="133">
        <f>(CI412+CI404)/CI405*100</f>
        <v>16.348874224920603</v>
      </c>
      <c r="CJ438" s="65">
        <f t="shared" si="1850"/>
        <v>17.209772365214924</v>
      </c>
      <c r="CK438" s="133">
        <f>(CK412+CK404)/CK405*100</f>
        <v>15.667224369699417</v>
      </c>
      <c r="CL438" s="65">
        <f t="shared" si="1851"/>
        <v>3.950383912611688</v>
      </c>
      <c r="CM438" s="133">
        <f>(CM412+CM404)/CM405*100</f>
        <v>15.579434731532031</v>
      </c>
      <c r="CN438" s="65">
        <f t="shared" si="1852"/>
        <v>2.8399380710744992</v>
      </c>
      <c r="CO438" s="133">
        <f>(CO412+CO404)/CO405*100</f>
        <v>15.949579113400199</v>
      </c>
      <c r="CP438" s="65">
        <f t="shared" si="1853"/>
        <v>2.3186986565377321</v>
      </c>
      <c r="CQ438" s="133">
        <f>(CQ412+CQ404)/CQ405*100</f>
        <v>15.708269776097749</v>
      </c>
      <c r="CR438" s="65">
        <f t="shared" si="1854"/>
        <v>-3.918339819670158</v>
      </c>
      <c r="CS438" s="133">
        <f>(CS412+CS404)/CS405*100</f>
        <v>16.230026198428092</v>
      </c>
      <c r="CT438" s="65">
        <f t="shared" si="1855"/>
        <v>3.592224222033491</v>
      </c>
      <c r="CU438" s="133">
        <f>(CU412+CU404)/CU405*100</f>
        <v>17.976415335137066</v>
      </c>
      <c r="CV438" s="65">
        <f t="shared" si="1856"/>
        <v>15.385542832010856</v>
      </c>
      <c r="CW438" s="133">
        <f>(CW412+CW404)/CW405*100</f>
        <v>17.105540543130378</v>
      </c>
      <c r="CX438" s="65">
        <f t="shared" si="1857"/>
        <v>7.2475983316637294</v>
      </c>
      <c r="CY438" s="133">
        <f>(CY412+CY404)/CY405*100</f>
        <v>17.356582151310302</v>
      </c>
      <c r="CZ438" s="65">
        <f t="shared" si="1858"/>
        <v>10.493277736550489</v>
      </c>
      <c r="DA438" s="133">
        <f>(DA412+DA404)/DA405*100</f>
        <v>18.354338954895091</v>
      </c>
      <c r="DB438" s="65">
        <f t="shared" si="1859"/>
        <v>13.088782054293556</v>
      </c>
      <c r="DC438" s="133">
        <f>(DC412+DC404)/DC405*100</f>
        <v>19.676330420969023</v>
      </c>
      <c r="DD438" s="65">
        <f t="shared" si="1860"/>
        <v>9.4563629852792097</v>
      </c>
      <c r="DE438" s="133">
        <f>(DE412+DE404)/DE405*100</f>
        <v>19.086525171238137</v>
      </c>
      <c r="DF438" s="65">
        <f t="shared" si="1861"/>
        <v>11.580953101790904</v>
      </c>
      <c r="DG438" s="133">
        <f>(DG412+DG404)/DG405*100</f>
        <v>19.550978496017226</v>
      </c>
      <c r="DH438" s="65">
        <f t="shared" si="1862"/>
        <v>12.643021106210494</v>
      </c>
      <c r="DI438" s="133">
        <f>(DI412+DI404)/DI405*100</f>
        <v>19.173789173789174</v>
      </c>
      <c r="DJ438" s="65">
        <f t="shared" si="1863"/>
        <v>4.4646130863543743</v>
      </c>
      <c r="DK438" s="133">
        <f>(DK412+DK404)/DK405*100</f>
        <v>20.047126179371585</v>
      </c>
      <c r="DL438" s="65">
        <f t="shared" si="1864"/>
        <v>1.8844761724849057</v>
      </c>
      <c r="DM438" s="133">
        <f>(DM412+DM404)/DM405*100</f>
        <v>21.333548411583863</v>
      </c>
      <c r="DN438" s="65">
        <f t="shared" si="1865"/>
        <v>11.77282517475633</v>
      </c>
      <c r="DO438" s="133">
        <f>(DO412+DO404)/DO405*100</f>
        <v>21.375975277083612</v>
      </c>
      <c r="DP438" s="65">
        <f t="shared" si="1865"/>
        <v>9.3345546947338764</v>
      </c>
      <c r="DQ438" s="133">
        <f>(DQ412+DQ404)/DQ405*100</f>
        <v>24.576914675625915</v>
      </c>
      <c r="DR438" s="65">
        <f t="shared" si="1865"/>
        <v>28.179748159653716</v>
      </c>
      <c r="DS438" s="133">
        <f>(DS412+DS404)/DS405*100</f>
        <v>25.827615513774589</v>
      </c>
      <c r="DT438" s="65">
        <f t="shared" si="1865"/>
        <v>28.834503672407209</v>
      </c>
      <c r="DU438" s="131">
        <f>(DU412+DU404)/DU405*100</f>
        <v>24.096501964826388</v>
      </c>
      <c r="DV438" s="65">
        <f t="shared" si="1865"/>
        <v>12.95121420936367</v>
      </c>
      <c r="DW438" s="131">
        <f>(DW412+DW404)/DW405*100</f>
        <v>23.335643481182796</v>
      </c>
      <c r="DX438" s="65">
        <f t="shared" si="1865"/>
        <v>9.1676200907664374</v>
      </c>
      <c r="DY438" s="131">
        <f t="shared" ref="DY438:EA438" si="1904">(DY412+DY404)/DY405*100</f>
        <v>23.770363162685584</v>
      </c>
      <c r="DZ438" s="65">
        <f t="shared" si="1865"/>
        <v>-3.2817443669616808</v>
      </c>
      <c r="EA438" s="131">
        <f t="shared" si="1904"/>
        <v>24.333161413376668</v>
      </c>
      <c r="EB438" s="65">
        <f t="shared" si="1867"/>
        <v>-5.7862643169706685</v>
      </c>
      <c r="EC438" s="131">
        <f>(EC412+EC404)/EC405*100</f>
        <v>24.232379009566685</v>
      </c>
      <c r="ED438" s="65">
        <f t="shared" si="1868"/>
        <v>0.56388701122942475</v>
      </c>
      <c r="EE438" s="131">
        <f>(EE412+EE404)/EE405*100</f>
        <v>24.707704822978599</v>
      </c>
      <c r="EF438" s="65">
        <f t="shared" si="1869"/>
        <v>5.8796807677585328</v>
      </c>
      <c r="EG438" s="131">
        <f>(EG412+EG404)/EG405*100</f>
        <v>24.853573386421999</v>
      </c>
      <c r="EH438" s="65">
        <f t="shared" si="1870"/>
        <v>4.5569780163764007</v>
      </c>
      <c r="EI438" s="131">
        <f>(EI412+EI404)/EI405*100</f>
        <v>23.681288173237093</v>
      </c>
      <c r="EJ438" s="65">
        <f t="shared" si="1871"/>
        <v>-2.6789500511890774</v>
      </c>
      <c r="EK438" s="131">
        <f>(EK412+EK404)/EK405*100</f>
        <v>24.627435819549149</v>
      </c>
      <c r="EL438" s="65">
        <f t="shared" si="1872"/>
        <v>1.6302848755646249</v>
      </c>
      <c r="EM438" s="131">
        <f>(EM412+EM404)/EM405*100</f>
        <v>25.009645593341784</v>
      </c>
      <c r="EN438" s="65">
        <f t="shared" si="1873"/>
        <v>1.2220510667683593</v>
      </c>
      <c r="EO438" s="131">
        <f>(EO412+EO404)/EO405*100</f>
        <v>27.5689595864749</v>
      </c>
      <c r="EP438" s="65">
        <f t="shared" si="1874"/>
        <v>10.925536371910095</v>
      </c>
      <c r="EQ438" s="131">
        <f t="shared" ref="EQ438:ES438" si="1905">(EQ412+EQ404)/EQ405*100</f>
        <v>27.034731159713843</v>
      </c>
      <c r="ER438" s="65">
        <f t="shared" si="1876"/>
        <v>14.160728765872509</v>
      </c>
      <c r="ES438" s="131">
        <f t="shared" si="1905"/>
        <v>27.665581342962732</v>
      </c>
      <c r="ET438" s="65">
        <f t="shared" si="1877"/>
        <v>12.336426519085331</v>
      </c>
      <c r="EU438" s="131">
        <f t="shared" ref="EU438" si="1906">(EU412+EU404)/EU405*100</f>
        <v>28.305832364047461</v>
      </c>
      <c r="EV438" s="65">
        <f t="shared" si="1879"/>
        <v>13.179662056399577</v>
      </c>
      <c r="EW438" s="131">
        <f t="shared" ref="EW438" si="1907">(EW412+EW404)/EW405*100</f>
        <v>28.731470588068092</v>
      </c>
      <c r="EX438" s="65">
        <f t="shared" si="1879"/>
        <v>4.2167387490513519</v>
      </c>
      <c r="EY438" s="65"/>
      <c r="EZ438" s="317"/>
      <c r="FA438" s="59"/>
      <c r="FB438" s="131">
        <f>(FB412+FB404)/FB405*100</f>
        <v>16.256170035018719</v>
      </c>
      <c r="FC438" s="63"/>
      <c r="FD438" s="131">
        <f>(FD412+FD404)/FD405*100</f>
        <v>15.19514849945576</v>
      </c>
      <c r="FE438" s="65">
        <f t="shared" si="1881"/>
        <v>-6.5268850736509787</v>
      </c>
      <c r="FF438" s="131">
        <f>(FF412+FF404)/FF405*100</f>
        <v>18.35145273062496</v>
      </c>
      <c r="FG438" s="65">
        <f t="shared" si="1882"/>
        <v>20.7717893068452</v>
      </c>
      <c r="FH438" s="131">
        <f>(FH412+FH404)/FH405*100</f>
        <v>21.237351095171</v>
      </c>
      <c r="FI438" s="65">
        <f t="shared" si="1883"/>
        <v>15.725721592220566</v>
      </c>
      <c r="FJ438" s="131">
        <f>(FJ412+FJ404)/FJ405*100</f>
        <v>20.630756050546157</v>
      </c>
      <c r="FK438" s="65">
        <f t="shared" si="1884"/>
        <v>-2.856265086481391</v>
      </c>
      <c r="FL438" s="131">
        <f>(FL412+FL404)/FL405*100</f>
        <v>18.772285534503254</v>
      </c>
      <c r="FM438" s="65">
        <f t="shared" si="1885"/>
        <v>-9.0082521042349484</v>
      </c>
      <c r="FN438" s="131">
        <f>(FN412+FN404)/FN405*100</f>
        <v>17.888085207853109</v>
      </c>
      <c r="FO438" s="65">
        <f t="shared" si="1886"/>
        <v>-4.7101367866208665</v>
      </c>
      <c r="FP438" s="131">
        <f>(FP412+FP404)/FP405*100</f>
        <v>19.817598163226261</v>
      </c>
      <c r="FQ438" s="65">
        <f t="shared" si="1887"/>
        <v>10.786581866940526</v>
      </c>
      <c r="FR438" s="131">
        <f>(FR412+FR404)/FR405*100</f>
        <v>19.519165434269954</v>
      </c>
      <c r="FS438" s="65">
        <f t="shared" si="1888"/>
        <v>-1.5058975689096421</v>
      </c>
      <c r="FT438" s="131">
        <f>(FT412+FT404)/FT405*100</f>
        <v>18.471509586821497</v>
      </c>
      <c r="FU438" s="65">
        <f t="shared" si="1889"/>
        <v>-5.3673188588743592</v>
      </c>
      <c r="FV438" s="131">
        <f>(FV412+FV404)/FV405*100</f>
        <v>11.779459215736004</v>
      </c>
      <c r="FW438" s="65">
        <f t="shared" si="1890"/>
        <v>-36.229038777967226</v>
      </c>
      <c r="FX438" s="131">
        <f>(FX412+FX404)/FX405*100</f>
        <v>15.071829251607607</v>
      </c>
      <c r="FY438" s="65">
        <f t="shared" si="1891"/>
        <v>27.950094954048275</v>
      </c>
      <c r="FZ438" s="131">
        <f>(FZ412+FZ404)/FZ405*100</f>
        <v>15.667224369699417</v>
      </c>
      <c r="GA438" s="65">
        <f t="shared" si="1892"/>
        <v>3.950383912611688</v>
      </c>
      <c r="GB438" s="131">
        <f>(GB412+GB404)/GB405*100</f>
        <v>16.230026198428092</v>
      </c>
      <c r="GC438" s="65">
        <f t="shared" si="1892"/>
        <v>3.592224222033491</v>
      </c>
      <c r="GD438" s="131">
        <f>(GD412+GD404)/GD405*100</f>
        <v>18.354338954895091</v>
      </c>
      <c r="GE438" s="65">
        <f t="shared" si="1892"/>
        <v>13.088782054293556</v>
      </c>
      <c r="GF438" s="131">
        <f>(GF412+GF404)/GF405*100</f>
        <v>19.173789173789174</v>
      </c>
      <c r="GG438" s="65">
        <f t="shared" si="1892"/>
        <v>4.4646130863543743</v>
      </c>
      <c r="GH438" s="131">
        <f>(GH412+GH404)/GH405*100</f>
        <v>24.576914675625915</v>
      </c>
      <c r="GI438" s="65">
        <f t="shared" si="1892"/>
        <v>28.179748159653716</v>
      </c>
      <c r="GJ438" s="131">
        <f>(GJ412+GJ404)/GJ405*100</f>
        <v>23.770363162685584</v>
      </c>
      <c r="GK438" s="65">
        <f t="shared" si="1892"/>
        <v>-3.2817443669616808</v>
      </c>
      <c r="GL438" s="131">
        <f>(GL412+GL404)/GL405*100</f>
        <v>24.853573386421999</v>
      </c>
      <c r="GM438" s="65">
        <f t="shared" si="1892"/>
        <v>4.5569780163764007</v>
      </c>
      <c r="GN438" s="131">
        <f>(GN412+GN404)/GN405*100</f>
        <v>27.5689595864749</v>
      </c>
      <c r="GO438" s="65">
        <f t="shared" si="1893"/>
        <v>10.925536371910095</v>
      </c>
      <c r="GP438" s="131">
        <f>(GP412+GP404)/GP405*100</f>
        <v>28.731470588068092</v>
      </c>
      <c r="GQ438" s="65">
        <f t="shared" si="1894"/>
        <v>4.2167387490513519</v>
      </c>
      <c r="GR438" s="131">
        <f>(GR412+GR404)/GR405*100</f>
        <v>30.145606625336697</v>
      </c>
      <c r="GS438" s="65">
        <f t="shared" si="1892"/>
        <v>4.9219062175532402</v>
      </c>
      <c r="GT438" s="131">
        <f>(GT412+GT404)/GT405*100</f>
        <v>31.535684512631295</v>
      </c>
      <c r="GU438" s="65">
        <f t="shared" si="1892"/>
        <v>4.6112121894613667</v>
      </c>
      <c r="GV438" s="131">
        <f>(GV412+GV404)/GV405*100</f>
        <v>32.808474708773197</v>
      </c>
      <c r="GW438" s="65">
        <f t="shared" si="1892"/>
        <v>4.0360316124804507</v>
      </c>
      <c r="GX438" s="131">
        <f>(GX412+GX404)/GX405*100</f>
        <v>33.964272022118983</v>
      </c>
      <c r="GY438" s="65">
        <f t="shared" si="1895"/>
        <v>3.5228620763546825</v>
      </c>
      <c r="GZ438" s="67">
        <f t="shared" si="1684"/>
        <v>4.2606400606468364</v>
      </c>
      <c r="HA438" s="280"/>
      <c r="HB438" s="57"/>
      <c r="HC438"/>
      <c r="HD438"/>
      <c r="HE438"/>
      <c r="HF438"/>
      <c r="HG438"/>
      <c r="HH438"/>
    </row>
    <row r="439" spans="1:216" s="2" customFormat="1" ht="13.5" customHeight="1" x14ac:dyDescent="0.2">
      <c r="A439" s="6"/>
      <c r="B439" s="54" t="s">
        <v>291</v>
      </c>
      <c r="C439" s="131">
        <f>C412/C393*100</f>
        <v>10.87694899842208</v>
      </c>
      <c r="D439" s="63"/>
      <c r="E439" s="131">
        <f>E412/E393*100</f>
        <v>10.726161936431829</v>
      </c>
      <c r="F439" s="63"/>
      <c r="G439" s="131">
        <f>G412/G393*100</f>
        <v>11.022776106574989</v>
      </c>
      <c r="H439" s="63"/>
      <c r="I439" s="131">
        <f>I412/I393*100</f>
        <v>12.607773092315544</v>
      </c>
      <c r="J439" s="63"/>
      <c r="K439" s="131">
        <f>K412/K393*100</f>
        <v>13.862543503095029</v>
      </c>
      <c r="L439" s="63">
        <f t="shared" si="1815"/>
        <v>27.448823241757125</v>
      </c>
      <c r="M439" s="131">
        <f>M412/M393*100</f>
        <v>14.012837367566314</v>
      </c>
      <c r="N439" s="63">
        <f t="shared" si="1816"/>
        <v>30.641672674837793</v>
      </c>
      <c r="O439" s="131">
        <f>O412/O393*100</f>
        <v>13.880149812734082</v>
      </c>
      <c r="P439" s="63">
        <f t="shared" si="1817"/>
        <v>25.922450737747415</v>
      </c>
      <c r="Q439" s="131">
        <f>Q412/Q393*100</f>
        <v>14.329107237189644</v>
      </c>
      <c r="R439" s="63">
        <f t="shared" si="1818"/>
        <v>13.652959426460942</v>
      </c>
      <c r="S439" s="131">
        <f>S412/S393*100</f>
        <v>14.171058615800316</v>
      </c>
      <c r="T439" s="63">
        <f t="shared" si="1819"/>
        <v>2.2255303482828115</v>
      </c>
      <c r="U439" s="131">
        <f>U412/U393*100</f>
        <v>13.910016451682125</v>
      </c>
      <c r="V439" s="63">
        <f t="shared" si="1820"/>
        <v>-0.73376228658854625</v>
      </c>
      <c r="W439" s="131">
        <f>W412/W393*100</f>
        <v>14.230760263912526</v>
      </c>
      <c r="X439" s="63">
        <f t="shared" si="1821"/>
        <v>2.5259846320735191</v>
      </c>
      <c r="Y439" s="131">
        <f>Y412/Y393*100</f>
        <v>14.190598783789781</v>
      </c>
      <c r="Z439" s="63">
        <f t="shared" si="1822"/>
        <v>-0.96662304990208225</v>
      </c>
      <c r="AA439" s="131">
        <f>AA412/AA393*100</f>
        <v>15.46503164905935</v>
      </c>
      <c r="AB439" s="63">
        <f t="shared" si="1823"/>
        <v>9.1310964716234455</v>
      </c>
      <c r="AC439" s="131">
        <f>AC412/AC393*100</f>
        <v>15.820614676980973</v>
      </c>
      <c r="AD439" s="63">
        <f t="shared" si="1824"/>
        <v>13.735413124315897</v>
      </c>
      <c r="AE439" s="131">
        <f>AE412/AE393*100</f>
        <v>13.540905028840685</v>
      </c>
      <c r="AF439" s="63">
        <f t="shared" si="1825"/>
        <v>-4.8476344360970591</v>
      </c>
      <c r="AG439" s="131">
        <f>AG412/AG393*100</f>
        <v>13.040577662663841</v>
      </c>
      <c r="AH439" s="63">
        <f t="shared" si="1826"/>
        <v>-8.1041056733957788</v>
      </c>
      <c r="AI439" s="132">
        <f>AI412/AI393*100</f>
        <v>13.122783313629455</v>
      </c>
      <c r="AJ439" s="63">
        <f t="shared" si="1827"/>
        <v>-15.145448057148725</v>
      </c>
      <c r="AK439" s="131">
        <f>AK412/AK393*100</f>
        <v>11.853059658545943</v>
      </c>
      <c r="AL439" s="63">
        <f t="shared" si="1828"/>
        <v>-25.078387277883905</v>
      </c>
      <c r="AM439" s="131">
        <f>AM412/AM393*100</f>
        <v>13.696067129060912</v>
      </c>
      <c r="AN439" s="63">
        <f t="shared" si="1829"/>
        <v>1.1458768811224207</v>
      </c>
      <c r="AO439" s="133">
        <f>AO412/AO393*100</f>
        <v>12.765060850217443</v>
      </c>
      <c r="AP439" s="63">
        <f t="shared" si="1830"/>
        <v>-2.1127653971589222</v>
      </c>
      <c r="AQ439" s="133">
        <f>AQ412/AQ393*100</f>
        <v>13.63229957399064</v>
      </c>
      <c r="AR439" s="63">
        <f t="shared" si="1831"/>
        <v>3.8826843984537618</v>
      </c>
      <c r="AS439" s="133">
        <f>AS412/AS393*100</f>
        <v>14.585740150012933</v>
      </c>
      <c r="AT439" s="63">
        <f t="shared" si="1831"/>
        <v>23.054642178374209</v>
      </c>
      <c r="AU439" s="133">
        <f>AU412/AU393*100</f>
        <v>13.934868501209685</v>
      </c>
      <c r="AV439" s="63">
        <f t="shared" si="1831"/>
        <v>1.7435762390655363</v>
      </c>
      <c r="AW439" s="133">
        <f>AW412/AW393*100</f>
        <v>14.064690122602508</v>
      </c>
      <c r="AX439" s="63">
        <f t="shared" si="1831"/>
        <v>10.181144356730009</v>
      </c>
      <c r="AY439" s="133">
        <f>AY412/AY393*100</f>
        <v>13.495795924184122</v>
      </c>
      <c r="AZ439" s="65">
        <f t="shared" si="1832"/>
        <v>-1.0013251914369303</v>
      </c>
      <c r="BA439" s="133">
        <f>BA412/BA393*100</f>
        <v>12.482588104192786</v>
      </c>
      <c r="BB439" s="65">
        <f t="shared" si="1833"/>
        <v>-14.419234294519379</v>
      </c>
      <c r="BC439" s="133">
        <f>BC412/BC393*100</f>
        <v>13.755933713776496</v>
      </c>
      <c r="BD439" s="65">
        <f t="shared" si="1834"/>
        <v>-1.2840794831874836</v>
      </c>
      <c r="BE439" s="133">
        <f>BE412/BE393*100</f>
        <v>13.946994398461667</v>
      </c>
      <c r="BF439" s="65">
        <f t="shared" si="1835"/>
        <v>-0.83681704406483037</v>
      </c>
      <c r="BG439" s="133">
        <f>BG412/BG393*100</f>
        <v>13.872728461236763</v>
      </c>
      <c r="BH439" s="65">
        <f t="shared" si="1836"/>
        <v>2.792962631994067</v>
      </c>
      <c r="BI439" s="133">
        <f>BI412/BI393*100</f>
        <v>13.6241141830522</v>
      </c>
      <c r="BJ439" s="65">
        <f t="shared" si="1837"/>
        <v>9.1449471001609606</v>
      </c>
      <c r="BK439" s="133">
        <f>BK412/BK393*100</f>
        <v>13.292751981879954</v>
      </c>
      <c r="BL439" s="65">
        <f t="shared" si="1838"/>
        <v>-3.3671413481199619</v>
      </c>
      <c r="BM439" s="133">
        <f>BM412/BM393*100</f>
        <v>13.36524580199073</v>
      </c>
      <c r="BN439" s="65">
        <f t="shared" si="1839"/>
        <v>-4.1711395290665916</v>
      </c>
      <c r="BO439" s="133">
        <f>BO412/BO393*100</f>
        <v>11.255171650361842</v>
      </c>
      <c r="BP439" s="65">
        <f t="shared" si="1840"/>
        <v>-18.868363337384643</v>
      </c>
      <c r="BQ439" s="133">
        <f>BQ412/BQ393*100</f>
        <v>11.195997278603016</v>
      </c>
      <c r="BR439" s="65">
        <f t="shared" si="1841"/>
        <v>-17.822200194634707</v>
      </c>
      <c r="BS439" s="133">
        <f>BS412/BS393*100</f>
        <v>9.2254850476176955</v>
      </c>
      <c r="BT439" s="65">
        <f t="shared" si="1842"/>
        <v>-30.59762899214973</v>
      </c>
      <c r="BU439" s="133">
        <f>BU412/BU393*100</f>
        <v>8.3687335341795777</v>
      </c>
      <c r="BV439" s="65">
        <f t="shared" si="1843"/>
        <v>-37.384364955464797</v>
      </c>
      <c r="BW439" s="133">
        <f>BW412/BW393*100</f>
        <v>7.2394346584975287</v>
      </c>
      <c r="BX439" s="65">
        <f t="shared" si="1844"/>
        <v>-35.679038193390952</v>
      </c>
      <c r="BY439" s="133">
        <f>BY412/BY393*100</f>
        <v>8.3507581436330405</v>
      </c>
      <c r="BZ439" s="65">
        <f t="shared" si="1845"/>
        <v>-25.413003095379384</v>
      </c>
      <c r="CA439" s="133">
        <f>CA412/CA393*100</f>
        <v>9.5405248378038152</v>
      </c>
      <c r="CB439" s="65">
        <f t="shared" si="1846"/>
        <v>3.4148859226374562</v>
      </c>
      <c r="CC439" s="133">
        <f>CC412/CC393*100</f>
        <v>10.007609445223885</v>
      </c>
      <c r="CD439" s="65">
        <f t="shared" si="1847"/>
        <v>19.583320514995627</v>
      </c>
      <c r="CE439" s="133">
        <f>CE412/CE393*100</f>
        <v>10.097188142956924</v>
      </c>
      <c r="CF439" s="65">
        <f t="shared" si="1848"/>
        <v>39.474815635016625</v>
      </c>
      <c r="CG439" s="133">
        <f>CG412/CG393*100</f>
        <v>10.554472337322238</v>
      </c>
      <c r="CH439" s="65">
        <f t="shared" si="1849"/>
        <v>26.389390709026816</v>
      </c>
      <c r="CI439" s="133">
        <f>CI412/CI393*100</f>
        <v>10.952705945377934</v>
      </c>
      <c r="CJ439" s="65">
        <f t="shared" si="1850"/>
        <v>14.80192265711031</v>
      </c>
      <c r="CK439" s="133">
        <f>CK412/CK393*100</f>
        <v>10.514449886775136</v>
      </c>
      <c r="CL439" s="65">
        <f t="shared" si="1851"/>
        <v>5.0645505734952412</v>
      </c>
      <c r="CM439" s="133">
        <f>CM412/CM393*100</f>
        <v>10.473030203382061</v>
      </c>
      <c r="CN439" s="65">
        <f t="shared" si="1852"/>
        <v>3.7222447982936613</v>
      </c>
      <c r="CO439" s="133">
        <f>CO412/CO393*100</f>
        <v>10.864187108096571</v>
      </c>
      <c r="CP439" s="65">
        <f t="shared" si="1853"/>
        <v>2.9344410679739363</v>
      </c>
      <c r="CQ439" s="133">
        <f>CQ412/CQ393*100</f>
        <v>10.676502937895782</v>
      </c>
      <c r="CR439" s="65">
        <f t="shared" si="1854"/>
        <v>-2.5217787171462502</v>
      </c>
      <c r="CS439" s="133">
        <f>CS412/CS393*100</f>
        <v>11.13758957991001</v>
      </c>
      <c r="CT439" s="65">
        <f t="shared" si="1855"/>
        <v>5.9265078044515418</v>
      </c>
      <c r="CU439" s="133">
        <f>CU412/CU393*100</f>
        <v>11.806805594018277</v>
      </c>
      <c r="CV439" s="65">
        <f t="shared" si="1856"/>
        <v>12.735334136680887</v>
      </c>
      <c r="CW439" s="133">
        <f>CW412/CW393*100</f>
        <v>11.602255153057467</v>
      </c>
      <c r="CX439" s="65">
        <f t="shared" si="1857"/>
        <v>6.7935873859430229</v>
      </c>
      <c r="CY439" s="133">
        <f>CY412/CY393*100</f>
        <v>11.596778874056877</v>
      </c>
      <c r="CZ439" s="65">
        <f t="shared" si="1858"/>
        <v>8.61963829836656</v>
      </c>
      <c r="DA439" s="133">
        <f>DA412/DA393*100</f>
        <v>12.188200832990068</v>
      </c>
      <c r="DB439" s="65">
        <f t="shared" si="1859"/>
        <v>9.4330218001132948</v>
      </c>
      <c r="DC439" s="133">
        <f>DC412/DC393*100</f>
        <v>12.88805190064544</v>
      </c>
      <c r="DD439" s="65">
        <f t="shared" si="1860"/>
        <v>9.1578225627341414</v>
      </c>
      <c r="DE439" s="133">
        <f>DE412/DE393*100</f>
        <v>11.775124018811312</v>
      </c>
      <c r="DF439" s="65">
        <f t="shared" si="1861"/>
        <v>1.4899591801193157</v>
      </c>
      <c r="DG439" s="133">
        <f>DG412/DG393*100</f>
        <v>12.223352624293266</v>
      </c>
      <c r="DH439" s="65">
        <f t="shared" si="1862"/>
        <v>5.4029981690699946</v>
      </c>
      <c r="DI439" s="133">
        <f>DI412/DI393*100</f>
        <v>12.052066245146612</v>
      </c>
      <c r="DJ439" s="65">
        <f t="shared" si="1863"/>
        <v>-1.1169375177587981</v>
      </c>
      <c r="DK439" s="133">
        <f>DK412/DK393*100</f>
        <v>12.714531356454595</v>
      </c>
      <c r="DL439" s="65">
        <f t="shared" si="1864"/>
        <v>-1.3463675156534349</v>
      </c>
      <c r="DM439" s="133">
        <f>DM412/DM393*100</f>
        <v>13.731025799438495</v>
      </c>
      <c r="DN439" s="65">
        <f t="shared" si="1865"/>
        <v>16.610455885666585</v>
      </c>
      <c r="DO439" s="133">
        <f>DO412/DO393*100</f>
        <v>14.029531720273786</v>
      </c>
      <c r="DP439" s="65">
        <f t="shared" si="1865"/>
        <v>14.776462329908036</v>
      </c>
      <c r="DQ439" s="133">
        <f>DQ412/DQ393*100</f>
        <v>15.31807593076557</v>
      </c>
      <c r="DR439" s="65">
        <f t="shared" si="1865"/>
        <v>27.09916805289869</v>
      </c>
      <c r="DS439" s="133">
        <f>DS412/DS393*100</f>
        <v>15.351603364057956</v>
      </c>
      <c r="DT439" s="65">
        <f t="shared" si="1865"/>
        <v>20.740615077917425</v>
      </c>
      <c r="DU439" s="131">
        <f>DU412/DU393*100</f>
        <v>14.723873300975074</v>
      </c>
      <c r="DV439" s="65">
        <f t="shared" si="1865"/>
        <v>7.2306870297860648</v>
      </c>
      <c r="DW439" s="131">
        <f>DW412/DW393*100</f>
        <v>14.690732621003788</v>
      </c>
      <c r="DX439" s="65">
        <f t="shared" si="1865"/>
        <v>4.7129220982801145</v>
      </c>
      <c r="DY439" s="131">
        <f t="shared" ref="DY439:EA439" si="1908">DY412/DY393*100</f>
        <v>14.969229728815852</v>
      </c>
      <c r="DZ439" s="65">
        <f t="shared" si="1865"/>
        <v>-2.2773499983054557</v>
      </c>
      <c r="EA439" s="131">
        <f t="shared" si="1908"/>
        <v>15.670053065760845</v>
      </c>
      <c r="EB439" s="65">
        <f t="shared" si="1867"/>
        <v>2.0743742145427069</v>
      </c>
      <c r="EC439" s="131">
        <f>EC412/EC393*100</f>
        <v>15.960420987068874</v>
      </c>
      <c r="ED439" s="65">
        <f t="shared" si="1868"/>
        <v>8.3982499768719965</v>
      </c>
      <c r="EE439" s="131">
        <f>EE412/EE393*100</f>
        <v>15.81182642729752</v>
      </c>
      <c r="EF439" s="65">
        <f t="shared" si="1869"/>
        <v>7.6312995084456769</v>
      </c>
      <c r="EG439" s="131">
        <f>EG412/EG393*100</f>
        <v>15.777351543302597</v>
      </c>
      <c r="EH439" s="65">
        <f t="shared" si="1870"/>
        <v>5.398553092756031</v>
      </c>
      <c r="EI439" s="131">
        <f>EI412/EI393*100</f>
        <v>15.218855218855218</v>
      </c>
      <c r="EJ439" s="65">
        <f t="shared" si="1871"/>
        <v>-2.8793638733202287</v>
      </c>
      <c r="EK439" s="131">
        <f>EK412/EK393*100</f>
        <v>15.881796829992467</v>
      </c>
      <c r="EL439" s="65">
        <f t="shared" si="1872"/>
        <v>-0.49261956899575576</v>
      </c>
      <c r="EM439" s="131">
        <f>EM412/EM393*100</f>
        <v>16.149702754936328</v>
      </c>
      <c r="EN439" s="65">
        <f t="shared" si="1873"/>
        <v>2.1368583142014508</v>
      </c>
      <c r="EO439" s="131">
        <f>EO412/EO393*100</f>
        <v>17.756546200543664</v>
      </c>
      <c r="EP439" s="65">
        <f t="shared" si="1874"/>
        <v>12.544530378301832</v>
      </c>
      <c r="EQ439" s="131">
        <f t="shared" ref="EQ439:ES439" si="1909">EQ412/EQ393*100</f>
        <v>17.440424001280146</v>
      </c>
      <c r="ER439" s="65">
        <f t="shared" si="1876"/>
        <v>14.597476291597422</v>
      </c>
      <c r="ES439" s="131">
        <f t="shared" si="1909"/>
        <v>17.752631604171139</v>
      </c>
      <c r="ET439" s="65">
        <f t="shared" si="1877"/>
        <v>11.779742520352832</v>
      </c>
      <c r="EU439" s="131">
        <f t="shared" ref="EU439" si="1910">EU412/EU393*100</f>
        <v>18.073290954014311</v>
      </c>
      <c r="EV439" s="65">
        <f t="shared" si="1879"/>
        <v>11.910982067394515</v>
      </c>
      <c r="EW439" s="131">
        <f t="shared" ref="EW439" si="1911">EW412/EW393*100</f>
        <v>18.285705116218029</v>
      </c>
      <c r="EX439" s="65">
        <f t="shared" si="1879"/>
        <v>2.9800779368803321</v>
      </c>
      <c r="EY439" s="65"/>
      <c r="EZ439" s="317"/>
      <c r="FA439" s="59"/>
      <c r="FB439" s="131">
        <f>FB412/FB393*100</f>
        <v>12.074819037857921</v>
      </c>
      <c r="FC439" s="63"/>
      <c r="FD439" s="131">
        <f>FD412/FD393*100</f>
        <v>10.442482654355983</v>
      </c>
      <c r="FE439" s="65">
        <f t="shared" si="1881"/>
        <v>-13.518516330423747</v>
      </c>
      <c r="FF439" s="131">
        <f>FF412/FF393*100</f>
        <v>12.607773092315544</v>
      </c>
      <c r="FG439" s="65">
        <f t="shared" si="1882"/>
        <v>20.735398943242011</v>
      </c>
      <c r="FH439" s="131">
        <f>FH412/FH393*100</f>
        <v>14.329107237189644</v>
      </c>
      <c r="FI439" s="65">
        <f t="shared" si="1883"/>
        <v>13.652959426460942</v>
      </c>
      <c r="FJ439" s="131">
        <f>FJ412/FJ393*100</f>
        <v>14.190598783789781</v>
      </c>
      <c r="FK439" s="65">
        <f t="shared" si="1884"/>
        <v>-0.96662304990208225</v>
      </c>
      <c r="FL439" s="131">
        <f>FL412/FL393*100</f>
        <v>13.040577662663841</v>
      </c>
      <c r="FM439" s="65">
        <f t="shared" si="1885"/>
        <v>-8.1041056733957788</v>
      </c>
      <c r="FN439" s="131">
        <f>FN412/FN393*100</f>
        <v>12.765060850217443</v>
      </c>
      <c r="FO439" s="65">
        <f t="shared" si="1886"/>
        <v>-2.1127653971589222</v>
      </c>
      <c r="FP439" s="131">
        <f>FP412/FP393*100</f>
        <v>14.064690122602508</v>
      </c>
      <c r="FQ439" s="65">
        <f t="shared" si="1887"/>
        <v>10.181144356730009</v>
      </c>
      <c r="FR439" s="131">
        <f>FR412/FR393*100</f>
        <v>13.946994398461667</v>
      </c>
      <c r="FS439" s="65">
        <f t="shared" si="1888"/>
        <v>-0.83681704406483037</v>
      </c>
      <c r="FT439" s="131">
        <f>FT412/FT393*100</f>
        <v>13.36524580199073</v>
      </c>
      <c r="FU439" s="65">
        <f t="shared" si="1889"/>
        <v>-4.1711395290665916</v>
      </c>
      <c r="FV439" s="131">
        <f>FV412/FV393*100</f>
        <v>8.3687335341795777</v>
      </c>
      <c r="FW439" s="65">
        <f t="shared" si="1890"/>
        <v>-37.384364955464797</v>
      </c>
      <c r="FX439" s="131">
        <f>FX412/FX393*100</f>
        <v>10.007609445223885</v>
      </c>
      <c r="FY439" s="65">
        <f t="shared" si="1891"/>
        <v>19.583320514995627</v>
      </c>
      <c r="FZ439" s="131">
        <f>FZ412/FZ393*100</f>
        <v>10.514449886775136</v>
      </c>
      <c r="GA439" s="65">
        <f t="shared" si="1892"/>
        <v>5.0645505734952412</v>
      </c>
      <c r="GB439" s="131">
        <f>GB412/GB393*100</f>
        <v>11.13758957991001</v>
      </c>
      <c r="GC439" s="65">
        <f t="shared" si="1892"/>
        <v>5.9265078044515418</v>
      </c>
      <c r="GD439" s="131">
        <f>GD412/GD393*100</f>
        <v>12.188200832990068</v>
      </c>
      <c r="GE439" s="65">
        <f t="shared" si="1892"/>
        <v>9.4330218001132948</v>
      </c>
      <c r="GF439" s="131">
        <f>GF412/GF393*100</f>
        <v>12.052066245146612</v>
      </c>
      <c r="GG439" s="65">
        <f t="shared" si="1892"/>
        <v>-1.1169375177587981</v>
      </c>
      <c r="GH439" s="131">
        <f>GH412/GH393*100</f>
        <v>15.31807593076557</v>
      </c>
      <c r="GI439" s="65">
        <f t="shared" si="1892"/>
        <v>27.09916805289869</v>
      </c>
      <c r="GJ439" s="131">
        <f>GJ412/GJ393*100</f>
        <v>14.969229728815852</v>
      </c>
      <c r="GK439" s="65">
        <f t="shared" si="1892"/>
        <v>-2.2773499983054557</v>
      </c>
      <c r="GL439" s="131">
        <f>GL412/GL393*100</f>
        <v>15.777351543302597</v>
      </c>
      <c r="GM439" s="65">
        <f t="shared" si="1892"/>
        <v>5.398553092756031</v>
      </c>
      <c r="GN439" s="131">
        <f>GN412/GN393*100</f>
        <v>17.756546200543664</v>
      </c>
      <c r="GO439" s="65">
        <f t="shared" si="1893"/>
        <v>12.544530378301832</v>
      </c>
      <c r="GP439" s="131">
        <f>GP412/GP393*100</f>
        <v>18.285705116218029</v>
      </c>
      <c r="GQ439" s="65">
        <f t="shared" si="1894"/>
        <v>2.9800779368803321</v>
      </c>
      <c r="GR439" s="131">
        <f>GR412/GR393*100</f>
        <v>18.93903570495662</v>
      </c>
      <c r="GS439" s="65">
        <f t="shared" si="1892"/>
        <v>3.5729034488209965</v>
      </c>
      <c r="GT439" s="131">
        <f>GT412/GT393*100</f>
        <v>19.574314214627524</v>
      </c>
      <c r="GU439" s="65">
        <f t="shared" si="1892"/>
        <v>3.3543339775458758</v>
      </c>
      <c r="GV439" s="131">
        <f>GV412/GV393*100</f>
        <v>20.138442866438197</v>
      </c>
      <c r="GW439" s="65">
        <f t="shared" si="1892"/>
        <v>2.881984245400071</v>
      </c>
      <c r="GX439" s="131">
        <f>GX412/GX393*100</f>
        <v>20.636408751325543</v>
      </c>
      <c r="GY439" s="65">
        <f t="shared" si="1895"/>
        <v>2.4727129509960033</v>
      </c>
      <c r="GZ439" s="67">
        <f t="shared" si="1684"/>
        <v>3.0516916036302577</v>
      </c>
      <c r="HA439" s="280"/>
      <c r="HB439" s="57"/>
      <c r="HC439"/>
      <c r="HD439"/>
      <c r="HE439"/>
      <c r="HF439"/>
      <c r="HG439"/>
      <c r="HH439"/>
    </row>
    <row r="440" spans="1:216" s="2" customFormat="1" ht="13.5" customHeight="1" x14ac:dyDescent="0.2">
      <c r="A440" s="4" t="s">
        <v>516</v>
      </c>
      <c r="B440" s="54" t="s">
        <v>121</v>
      </c>
      <c r="C440" s="139">
        <f>C412/C372</f>
        <v>7.6682894454018546</v>
      </c>
      <c r="D440" s="63"/>
      <c r="E440" s="139">
        <f>E412/E372</f>
        <v>7.8446972410646616</v>
      </c>
      <c r="F440" s="63"/>
      <c r="G440" s="139">
        <f>G412/G372</f>
        <v>7.738782160070599</v>
      </c>
      <c r="H440" s="63"/>
      <c r="I440" s="139">
        <f>I412/I372</f>
        <v>8.8698248332420011</v>
      </c>
      <c r="J440" s="63"/>
      <c r="K440" s="139">
        <f>K412/K372</f>
        <v>9.9344683022302114</v>
      </c>
      <c r="L440" s="63">
        <f t="shared" si="1815"/>
        <v>29.552599350396559</v>
      </c>
      <c r="M440" s="139">
        <f>M412/M372</f>
        <v>10.345989216266574</v>
      </c>
      <c r="N440" s="63">
        <f t="shared" si="1816"/>
        <v>31.885130787564254</v>
      </c>
      <c r="O440" s="139">
        <f>O412/O372</f>
        <v>10.621569103252199</v>
      </c>
      <c r="P440" s="63">
        <f t="shared" si="1817"/>
        <v>37.251170578954508</v>
      </c>
      <c r="Q440" s="139">
        <f>Q412/Q372</f>
        <v>10.400391093047554</v>
      </c>
      <c r="R440" s="63">
        <f t="shared" si="1818"/>
        <v>17.25587921499141</v>
      </c>
      <c r="S440" s="139">
        <f>S412/S372</f>
        <v>10.232940912831648</v>
      </c>
      <c r="T440" s="63">
        <f t="shared" si="1819"/>
        <v>3.0044145446055825</v>
      </c>
      <c r="U440" s="139">
        <f>U412/U372</f>
        <v>11.276284431421287</v>
      </c>
      <c r="V440" s="63">
        <f t="shared" si="1820"/>
        <v>8.9918440441832956</v>
      </c>
      <c r="W440" s="139">
        <f>W412/W372</f>
        <v>11.848562022485869</v>
      </c>
      <c r="X440" s="63">
        <f t="shared" si="1821"/>
        <v>11.551898851347486</v>
      </c>
      <c r="Y440" s="139">
        <f>Y412/Y372</f>
        <v>12.429073223453122</v>
      </c>
      <c r="Z440" s="63">
        <f t="shared" si="1822"/>
        <v>19.505825427677426</v>
      </c>
      <c r="AA440" s="139">
        <f>AA412/AA372</f>
        <v>13.618998230617885</v>
      </c>
      <c r="AB440" s="63">
        <f t="shared" si="1823"/>
        <v>33.089776894345931</v>
      </c>
      <c r="AC440" s="139">
        <f>AC412/AC372</f>
        <v>14.733427571194365</v>
      </c>
      <c r="AD440" s="63">
        <f t="shared" si="1824"/>
        <v>30.658530837868668</v>
      </c>
      <c r="AE440" s="139">
        <f>AE412/AE372</f>
        <v>13.010862225761</v>
      </c>
      <c r="AF440" s="63">
        <f t="shared" si="1825"/>
        <v>9.8096309161343811</v>
      </c>
      <c r="AG440" s="139">
        <f>AG412/AG372</f>
        <v>13.03413271830113</v>
      </c>
      <c r="AH440" s="63">
        <f t="shared" si="1826"/>
        <v>4.8680982400706174</v>
      </c>
      <c r="AI440" s="140">
        <f>AI412/AI372</f>
        <v>13.75640559069136</v>
      </c>
      <c r="AJ440" s="63">
        <f t="shared" si="1827"/>
        <v>1.0089388202177751</v>
      </c>
      <c r="AK440" s="139">
        <f>AK412/AK372</f>
        <v>12.162212699956108</v>
      </c>
      <c r="AL440" s="63">
        <f t="shared" si="1828"/>
        <v>-17.451573022052891</v>
      </c>
      <c r="AM440" s="139">
        <f>AM412/AM372</f>
        <v>14.317663654432016</v>
      </c>
      <c r="AN440" s="63">
        <f t="shared" si="1829"/>
        <v>10.043926420830118</v>
      </c>
      <c r="AO440" s="141">
        <f>AO412/AO372</f>
        <v>15.037489475941605</v>
      </c>
      <c r="AP440" s="63">
        <f t="shared" si="1830"/>
        <v>15.370081009130555</v>
      </c>
      <c r="AQ440" s="141">
        <f>AQ412/AQ372</f>
        <v>15.440580769169671</v>
      </c>
      <c r="AR440" s="63">
        <f t="shared" si="1831"/>
        <v>12.242843287624151</v>
      </c>
      <c r="AS440" s="141">
        <f>AS412/AS372</f>
        <v>16.878436943803724</v>
      </c>
      <c r="AT440" s="63">
        <f t="shared" si="1831"/>
        <v>38.777682648689705</v>
      </c>
      <c r="AU440" s="141">
        <f>AU412/AU372</f>
        <v>16.002942334638593</v>
      </c>
      <c r="AV440" s="63">
        <f t="shared" si="1831"/>
        <v>11.770626275921092</v>
      </c>
      <c r="AW440" s="141">
        <f>AW412/AW372</f>
        <v>15.889146792705464</v>
      </c>
      <c r="AX440" s="63">
        <f t="shared" si="1831"/>
        <v>5.6635605173750658</v>
      </c>
      <c r="AY440" s="141">
        <f>AY412/AY372</f>
        <v>15.19969664808168</v>
      </c>
      <c r="AZ440" s="65">
        <f t="shared" si="1832"/>
        <v>-1.5600716364825185</v>
      </c>
      <c r="BA440" s="141">
        <f>BA412/BA372</f>
        <v>14.42094930037576</v>
      </c>
      <c r="BB440" s="65">
        <f t="shared" si="1833"/>
        <v>-14.559924308217042</v>
      </c>
      <c r="BC440" s="141">
        <f>BC412/BC372</f>
        <v>16.227110818208651</v>
      </c>
      <c r="BD440" s="65">
        <f t="shared" si="1834"/>
        <v>1.4007954217571728</v>
      </c>
      <c r="BE440" s="141">
        <f>BE412/BE372</f>
        <v>16.934321388691504</v>
      </c>
      <c r="BF440" s="65">
        <f t="shared" si="1835"/>
        <v>6.5779151619762777</v>
      </c>
      <c r="BG440" s="141">
        <f>BG412/BG372</f>
        <v>17.365884393820373</v>
      </c>
      <c r="BH440" s="65">
        <f t="shared" si="1836"/>
        <v>14.251519592083973</v>
      </c>
      <c r="BI440" s="141">
        <f>BI412/BI372</f>
        <v>16.766192477527365</v>
      </c>
      <c r="BJ440" s="65">
        <f t="shared" si="1837"/>
        <v>16.262751697563328</v>
      </c>
      <c r="BK440" s="141">
        <f>BK412/BK372</f>
        <v>17.326428184815235</v>
      </c>
      <c r="BL440" s="65">
        <f t="shared" si="1838"/>
        <v>6.7745723741100328</v>
      </c>
      <c r="BM440" s="141">
        <f>BM412/BM372</f>
        <v>18.076994224405485</v>
      </c>
      <c r="BN440" s="65">
        <f t="shared" si="1839"/>
        <v>6.7476742025047498</v>
      </c>
      <c r="BO440" s="141">
        <f>BO412/BO372</f>
        <v>17.120930516469475</v>
      </c>
      <c r="BP440" s="65">
        <f t="shared" si="1840"/>
        <v>-1.4105465163528619</v>
      </c>
      <c r="BQ440" s="141">
        <f>BQ412/BQ372</f>
        <v>16.5935965817065</v>
      </c>
      <c r="BR440" s="65">
        <f t="shared" si="1841"/>
        <v>-1.0294280949726953</v>
      </c>
      <c r="BS440" s="141">
        <f>BS412/BS372</f>
        <v>13.639616160217226</v>
      </c>
      <c r="BT440" s="65">
        <f t="shared" si="1842"/>
        <v>-21.278546191240423</v>
      </c>
      <c r="BU440" s="141">
        <f>BU412/BU372</f>
        <v>14.228003814708057</v>
      </c>
      <c r="BV440" s="65">
        <f t="shared" si="1843"/>
        <v>-21.29220357055247</v>
      </c>
      <c r="BW440" s="141">
        <f>BW412/BW372</f>
        <v>11.122663791332924</v>
      </c>
      <c r="BX440" s="65">
        <f t="shared" si="1844"/>
        <v>-35.03470047592635</v>
      </c>
      <c r="BY440" s="141">
        <f>BY412/BY372</f>
        <v>13.583352585329123</v>
      </c>
      <c r="BZ440" s="65">
        <f t="shared" si="1845"/>
        <v>-18.140997833441364</v>
      </c>
      <c r="CA440" s="141">
        <f>CA412/CA372</f>
        <v>16.849909251630585</v>
      </c>
      <c r="CB440" s="65">
        <f t="shared" si="1846"/>
        <v>23.5365354398817</v>
      </c>
      <c r="CC440" s="141">
        <f>CC412/CC372</f>
        <v>17.963241194447765</v>
      </c>
      <c r="CD440" s="65">
        <f t="shared" si="1847"/>
        <v>26.252715619027622</v>
      </c>
      <c r="CE440" s="141">
        <f>CE412/CE372</f>
        <v>18.170000000000005</v>
      </c>
      <c r="CF440" s="65">
        <f t="shared" si="1848"/>
        <v>63.360147720715545</v>
      </c>
      <c r="CG440" s="141">
        <f>CG412/CG372</f>
        <v>20.29</v>
      </c>
      <c r="CH440" s="65">
        <f t="shared" si="1849"/>
        <v>49.374021417322837</v>
      </c>
      <c r="CI440" s="141">
        <f>CI412/CI372</f>
        <v>22.57</v>
      </c>
      <c r="CJ440" s="65">
        <f t="shared" si="1850"/>
        <v>33.947308931743201</v>
      </c>
      <c r="CK440" s="141">
        <f>CK412/CK372</f>
        <v>22.441718601289015</v>
      </c>
      <c r="CL440" s="65">
        <f t="shared" si="1851"/>
        <v>24.931343727798392</v>
      </c>
      <c r="CM440" s="141">
        <f>CM412/CM372</f>
        <v>22.478206192093488</v>
      </c>
      <c r="CN440" s="65">
        <f t="shared" si="1852"/>
        <v>23.71054591135653</v>
      </c>
      <c r="CO440" s="141">
        <f>CO412/CO372</f>
        <v>24.52</v>
      </c>
      <c r="CP440" s="65">
        <f t="shared" si="1853"/>
        <v>20.847708230655492</v>
      </c>
      <c r="CQ440" s="141">
        <f>CQ412/CQ372</f>
        <v>26.05</v>
      </c>
      <c r="CR440" s="65">
        <f t="shared" si="1854"/>
        <v>15.418697385910507</v>
      </c>
      <c r="CS440" s="141">
        <f>CS412/CS372</f>
        <v>27.762647166048335</v>
      </c>
      <c r="CT440" s="65">
        <f t="shared" si="1855"/>
        <v>23.709987008097034</v>
      </c>
      <c r="CU440" s="141">
        <f>CU412/CU372</f>
        <v>14.592598772523171</v>
      </c>
      <c r="CV440" s="65">
        <f t="shared" si="1856"/>
        <v>-35.081124143900809</v>
      </c>
      <c r="CW440" s="141">
        <f>CW412/CW372</f>
        <v>15.144944564311807</v>
      </c>
      <c r="CX440" s="65">
        <f t="shared" si="1857"/>
        <v>-38.234320700196548</v>
      </c>
      <c r="CY440" s="141">
        <f>CY412/CY372</f>
        <v>17.051612462771267</v>
      </c>
      <c r="CZ440" s="65">
        <f t="shared" si="1858"/>
        <v>-34.542754461530642</v>
      </c>
      <c r="DA440" s="141">
        <f>DA412/DA372</f>
        <v>17.078322138755755</v>
      </c>
      <c r="DB440" s="65">
        <f t="shared" si="1859"/>
        <v>-38.484532701041275</v>
      </c>
      <c r="DC440" s="141">
        <f>DC412/DC372</f>
        <v>16.667560753178478</v>
      </c>
      <c r="DD440" s="65">
        <f t="shared" si="1860"/>
        <v>14.219276586719509</v>
      </c>
      <c r="DE440" s="141">
        <f>DE412/DE372</f>
        <v>14.732584656426143</v>
      </c>
      <c r="DF440" s="65">
        <f t="shared" si="1861"/>
        <v>-2.7227561390839705</v>
      </c>
      <c r="DG440" s="141">
        <f>DG412/DG372</f>
        <v>15.737261385840975</v>
      </c>
      <c r="DH440" s="65">
        <f t="shared" si="1862"/>
        <v>-7.7080749975986791</v>
      </c>
      <c r="DI440" s="141">
        <f>DI412/DI372</f>
        <v>15.911608944457383</v>
      </c>
      <c r="DJ440" s="65">
        <f t="shared" si="1863"/>
        <v>-6.8315446026794184</v>
      </c>
      <c r="DK440" s="141">
        <f>DK412/DK372</f>
        <v>17.26325248663078</v>
      </c>
      <c r="DL440" s="65">
        <f t="shared" si="1864"/>
        <v>3.5739586750191066</v>
      </c>
      <c r="DM440" s="141">
        <f>DM412/DM372</f>
        <v>19.381830224086546</v>
      </c>
      <c r="DN440" s="65">
        <f t="shared" si="1865"/>
        <v>31.557568994741647</v>
      </c>
      <c r="DO440" s="141">
        <f>DO412/DO372</f>
        <v>19.81469437224056</v>
      </c>
      <c r="DP440" s="65">
        <f t="shared" si="1865"/>
        <v>25.909418967064401</v>
      </c>
      <c r="DQ440" s="141">
        <f>DQ412/DQ372</f>
        <v>20.732520426267673</v>
      </c>
      <c r="DR440" s="65">
        <f t="shared" si="1865"/>
        <v>30.298076697577446</v>
      </c>
      <c r="DS440" s="141">
        <f>DS412/DS372</f>
        <v>21.482533410486177</v>
      </c>
      <c r="DT440" s="65">
        <f t="shared" si="1865"/>
        <v>24.440822649862447</v>
      </c>
      <c r="DU440" s="139">
        <f>DU412/DU372</f>
        <v>19.760018763773839</v>
      </c>
      <c r="DV440" s="65">
        <f t="shared" si="1865"/>
        <v>1.9512529792842015</v>
      </c>
      <c r="DW440" s="139">
        <f>DW412/DW372</f>
        <v>20.17812413025327</v>
      </c>
      <c r="DX440" s="65">
        <f t="shared" si="1865"/>
        <v>1.8341426377075809</v>
      </c>
      <c r="DY440" s="139">
        <f>DY412/DY372</f>
        <v>20.863377161977475</v>
      </c>
      <c r="DZ440" s="65">
        <f t="shared" si="1865"/>
        <v>0.63116655871713334</v>
      </c>
      <c r="EA440" s="139">
        <f>EA412/EA372</f>
        <v>24.109893232948703</v>
      </c>
      <c r="EB440" s="65">
        <f t="shared" si="1867"/>
        <v>12.230214063952282</v>
      </c>
      <c r="EC440" s="139">
        <f>EC412/EC372</f>
        <v>27.492288748277922</v>
      </c>
      <c r="ED440" s="65">
        <f t="shared" si="1868"/>
        <v>39.130883816161656</v>
      </c>
      <c r="EE440" s="139">
        <f>EE412/EE372</f>
        <v>27.921356988978509</v>
      </c>
      <c r="EF440" s="65">
        <f t="shared" si="1869"/>
        <v>38.374394015723844</v>
      </c>
      <c r="EG440" s="139">
        <f>EG412/EG372</f>
        <v>25.235947857371677</v>
      </c>
      <c r="EH440" s="65">
        <f t="shared" si="1870"/>
        <v>20.958115560327428</v>
      </c>
      <c r="EI440" s="139">
        <f>EI412/EI372</f>
        <v>25.552635413892393</v>
      </c>
      <c r="EJ440" s="65">
        <f t="shared" si="1871"/>
        <v>5.9840255906734141</v>
      </c>
      <c r="EK440" s="139">
        <f>EK412/EK372</f>
        <v>27.150321086669408</v>
      </c>
      <c r="EL440" s="65">
        <f t="shared" si="1872"/>
        <v>-1.2438675613354877</v>
      </c>
      <c r="EM440" s="139">
        <f>EM412/EM372</f>
        <v>27.898444938114885</v>
      </c>
      <c r="EN440" s="65">
        <f t="shared" si="1873"/>
        <v>-8.205923112071245E-2</v>
      </c>
      <c r="EO440" s="139">
        <f>EO412/EO372</f>
        <v>31.200778578837511</v>
      </c>
      <c r="EP440" s="65">
        <f t="shared" si="1874"/>
        <v>23.636246021658526</v>
      </c>
      <c r="EQ440" s="139">
        <f>EQ412/EQ372</f>
        <v>31.525522386187447</v>
      </c>
      <c r="ER440" s="65">
        <f t="shared" si="1876"/>
        <v>23.374837372147251</v>
      </c>
      <c r="ES440" s="139">
        <f>ES412/ES372</f>
        <v>32.152519408114998</v>
      </c>
      <c r="ET440" s="65">
        <f t="shared" si="1877"/>
        <v>18.424085319203208</v>
      </c>
      <c r="EU440" s="139">
        <f>EU412/EU372</f>
        <v>32.812602424621701</v>
      </c>
      <c r="EV440" s="65">
        <f t="shared" si="1879"/>
        <v>17.614449469880977</v>
      </c>
      <c r="EW440" s="139">
        <f>EW412/EW372</f>
        <v>33.435093698211368</v>
      </c>
      <c r="EX440" s="65">
        <f t="shared" si="1879"/>
        <v>7.161087707244973</v>
      </c>
      <c r="EY440" s="65"/>
      <c r="EZ440" s="320"/>
      <c r="FA440" s="124"/>
      <c r="FB440" s="131">
        <f>FB412/FB372</f>
        <v>6.8328790163554105</v>
      </c>
      <c r="FC440" s="152"/>
      <c r="FD440" s="131">
        <f>FD412/FD372</f>
        <v>7.0219262734049082</v>
      </c>
      <c r="FE440" s="65">
        <f t="shared" si="1881"/>
        <v>2.7667291722418552</v>
      </c>
      <c r="FF440" s="131">
        <f>FF412/FF372</f>
        <v>8.8698248332420011</v>
      </c>
      <c r="FG440" s="65">
        <f t="shared" si="1882"/>
        <v>26.316120219545592</v>
      </c>
      <c r="FH440" s="131">
        <f>FH412/FH372</f>
        <v>10.400391093047554</v>
      </c>
      <c r="FI440" s="65">
        <f t="shared" si="1883"/>
        <v>17.25587921499141</v>
      </c>
      <c r="FJ440" s="131">
        <f>FJ412/FJ372</f>
        <v>12.424484434417803</v>
      </c>
      <c r="FK440" s="65">
        <f t="shared" si="1884"/>
        <v>19.46170411537036</v>
      </c>
      <c r="FL440" s="131">
        <f>FL412/FL372</f>
        <v>13.03413271830113</v>
      </c>
      <c r="FM440" s="65">
        <f t="shared" si="1885"/>
        <v>4.9068296322582583</v>
      </c>
      <c r="FN440" s="131">
        <f>FN412/FN372</f>
        <v>15.037489475941605</v>
      </c>
      <c r="FO440" s="65">
        <f t="shared" si="1886"/>
        <v>15.370081009130555</v>
      </c>
      <c r="FP440" s="139">
        <f>FP412/FP372</f>
        <v>15.889146792705464</v>
      </c>
      <c r="FQ440" s="65">
        <f t="shared" si="1887"/>
        <v>5.6635605173750658</v>
      </c>
      <c r="FR440" s="139">
        <f>FR412/FR372</f>
        <v>16.934321388691504</v>
      </c>
      <c r="FS440" s="65">
        <f t="shared" si="1888"/>
        <v>6.5779151619762777</v>
      </c>
      <c r="FT440" s="139">
        <f>FT412/FT372</f>
        <v>17.99186632626342</v>
      </c>
      <c r="FU440" s="65">
        <f t="shared" si="1889"/>
        <v>6.2449797266640239</v>
      </c>
      <c r="FV440" s="139">
        <f>FV412/FV372</f>
        <v>14.228003814708057</v>
      </c>
      <c r="FW440" s="65">
        <f t="shared" si="1890"/>
        <v>-20.919800332559767</v>
      </c>
      <c r="FX440" s="139">
        <f>FX412/FX372</f>
        <v>17.963241194447765</v>
      </c>
      <c r="FY440" s="65">
        <f t="shared" si="1891"/>
        <v>26.252715619027622</v>
      </c>
      <c r="FZ440" s="139">
        <f>FZ412/FZ372</f>
        <v>22.441718601289015</v>
      </c>
      <c r="GA440" s="65">
        <f t="shared" si="1892"/>
        <v>24.931343727798392</v>
      </c>
      <c r="GB440" s="139">
        <f>GB412/GB372</f>
        <v>27.762647166048335</v>
      </c>
      <c r="GC440" s="65">
        <f t="shared" si="1892"/>
        <v>23.709987008097034</v>
      </c>
      <c r="GD440" s="139">
        <f>GD412/GD372</f>
        <v>17.078322138755755</v>
      </c>
      <c r="GE440" s="65">
        <f t="shared" si="1892"/>
        <v>-38.484532701041275</v>
      </c>
      <c r="GF440" s="139">
        <f>GF412/GF372</f>
        <v>15.911608944457383</v>
      </c>
      <c r="GG440" s="65">
        <f t="shared" si="1892"/>
        <v>-6.8315446026794184</v>
      </c>
      <c r="GH440" s="139">
        <f>GH412/GH372</f>
        <v>20.732520426267673</v>
      </c>
      <c r="GI440" s="65">
        <f t="shared" si="1892"/>
        <v>30.298076697577446</v>
      </c>
      <c r="GJ440" s="139">
        <f>GJ412/GJ372</f>
        <v>20.863377161977475</v>
      </c>
      <c r="GK440" s="65">
        <f t="shared" si="1892"/>
        <v>0.63116655871713334</v>
      </c>
      <c r="GL440" s="139">
        <f>GL412/GL372</f>
        <v>25.235947857371677</v>
      </c>
      <c r="GM440" s="65">
        <f t="shared" si="1892"/>
        <v>20.958115560327428</v>
      </c>
      <c r="GN440" s="139">
        <f>GN412/GN372</f>
        <v>31.200778578837511</v>
      </c>
      <c r="GO440" s="65">
        <f t="shared" si="1893"/>
        <v>23.636246021658526</v>
      </c>
      <c r="GP440" s="139">
        <f>GP412/GP372</f>
        <v>33.435093698211368</v>
      </c>
      <c r="GQ440" s="65">
        <f t="shared" si="1894"/>
        <v>7.161087707244973</v>
      </c>
      <c r="GR440" s="139">
        <f>GR412/GR372</f>
        <v>36.021002673951649</v>
      </c>
      <c r="GS440" s="65">
        <f t="shared" si="1892"/>
        <v>7.7341161328302599</v>
      </c>
      <c r="GT440" s="139">
        <f>GT412/GT372</f>
        <v>38.881460309339047</v>
      </c>
      <c r="GU440" s="65">
        <f t="shared" si="1892"/>
        <v>7.9410827657385497</v>
      </c>
      <c r="GV440" s="139">
        <f>GV412/GV372</f>
        <v>41.964863141467774</v>
      </c>
      <c r="GW440" s="65">
        <f t="shared" si="1892"/>
        <v>7.9302649838697503</v>
      </c>
      <c r="GX440" s="139">
        <f>GX412/GX372</f>
        <v>45.299615620897363</v>
      </c>
      <c r="GY440" s="65">
        <f t="shared" si="1895"/>
        <v>7.9465348622436816</v>
      </c>
      <c r="GZ440" s="67">
        <f t="shared" si="1684"/>
        <v>7.7421945134981796</v>
      </c>
      <c r="HA440" s="280"/>
      <c r="HB440" s="57"/>
      <c r="HC440"/>
      <c r="HD440"/>
      <c r="HE440"/>
      <c r="HF440"/>
      <c r="HG440"/>
      <c r="HH440"/>
    </row>
    <row r="441" spans="1:216" s="234" customFormat="1" ht="13.5" customHeight="1" x14ac:dyDescent="0.2">
      <c r="B441" s="235"/>
      <c r="C441" s="236"/>
      <c r="D441" s="237"/>
      <c r="E441" s="236"/>
      <c r="F441" s="237"/>
      <c r="G441" s="236"/>
      <c r="H441" s="237"/>
      <c r="I441" s="236"/>
      <c r="J441" s="237"/>
      <c r="K441" s="236"/>
      <c r="L441" s="237"/>
      <c r="M441" s="236"/>
      <c r="N441" s="237"/>
      <c r="O441" s="236"/>
      <c r="P441" s="237"/>
      <c r="Q441" s="236"/>
      <c r="R441" s="237"/>
      <c r="S441" s="236"/>
      <c r="T441" s="237"/>
      <c r="U441" s="236"/>
      <c r="V441" s="237"/>
      <c r="W441" s="236"/>
      <c r="X441" s="237"/>
      <c r="Y441" s="236"/>
      <c r="Z441" s="237"/>
      <c r="AA441" s="236"/>
      <c r="AB441" s="237"/>
      <c r="AC441" s="236"/>
      <c r="AD441" s="237"/>
      <c r="AE441" s="236"/>
      <c r="AF441" s="237"/>
      <c r="AG441" s="236"/>
      <c r="AH441" s="237"/>
      <c r="AI441" s="236"/>
      <c r="AJ441" s="237"/>
      <c r="AK441" s="236"/>
      <c r="AL441" s="237"/>
      <c r="AM441" s="236"/>
      <c r="AN441" s="237"/>
      <c r="AO441" s="236"/>
      <c r="AP441" s="237"/>
      <c r="AQ441" s="236"/>
      <c r="AR441" s="237"/>
      <c r="AS441" s="236"/>
      <c r="AT441" s="237"/>
      <c r="AU441" s="236"/>
      <c r="AV441" s="237"/>
      <c r="AW441" s="236"/>
      <c r="AX441" s="237"/>
      <c r="AY441" s="236"/>
      <c r="AZ441" s="238"/>
      <c r="BA441" s="236"/>
      <c r="BB441" s="238"/>
      <c r="BC441" s="236"/>
      <c r="BD441" s="238"/>
      <c r="BE441" s="236"/>
      <c r="BF441" s="238"/>
      <c r="BG441" s="236"/>
      <c r="BH441" s="238"/>
      <c r="BI441" s="236"/>
      <c r="BJ441" s="238"/>
      <c r="BK441" s="236"/>
      <c r="BL441" s="238"/>
      <c r="BM441" s="236"/>
      <c r="BN441" s="238"/>
      <c r="BO441" s="236"/>
      <c r="BP441" s="238"/>
      <c r="BQ441" s="236"/>
      <c r="BR441" s="238"/>
      <c r="BS441" s="236"/>
      <c r="BT441" s="238"/>
      <c r="BU441" s="236"/>
      <c r="BV441" s="237"/>
      <c r="BW441" s="236"/>
      <c r="BX441" s="237"/>
      <c r="BY441" s="236"/>
      <c r="BZ441" s="237"/>
      <c r="CA441" s="236"/>
      <c r="CB441" s="237"/>
      <c r="CC441" s="236"/>
      <c r="CD441" s="237"/>
      <c r="CE441" s="236"/>
      <c r="CF441" s="237"/>
      <c r="CG441" s="236"/>
      <c r="CH441" s="237"/>
      <c r="CI441" s="236"/>
      <c r="CJ441" s="237"/>
      <c r="CK441" s="236"/>
      <c r="CL441" s="237"/>
      <c r="CM441" s="236"/>
      <c r="CN441" s="237"/>
      <c r="CO441" s="239"/>
      <c r="CP441" s="237"/>
      <c r="CQ441" s="239"/>
      <c r="CR441" s="237"/>
      <c r="CS441" s="239"/>
      <c r="CT441" s="237"/>
      <c r="CU441" s="239"/>
      <c r="CV441" s="237"/>
      <c r="CW441" s="239"/>
      <c r="CX441" s="237"/>
      <c r="CY441" s="239"/>
      <c r="CZ441" s="237"/>
      <c r="DA441" s="239"/>
      <c r="DB441" s="237"/>
      <c r="DC441" s="239"/>
      <c r="DD441" s="237"/>
      <c r="DE441" s="239"/>
      <c r="DF441" s="237"/>
      <c r="DG441" s="239"/>
      <c r="DH441" s="237"/>
      <c r="DI441" s="239"/>
      <c r="DJ441" s="237"/>
      <c r="DK441" s="239"/>
      <c r="DL441" s="237"/>
      <c r="DM441" s="239"/>
      <c r="DN441" s="237"/>
      <c r="DO441" s="239"/>
      <c r="DP441" s="237"/>
      <c r="DQ441" s="239"/>
      <c r="DR441" s="237"/>
      <c r="DS441" s="239"/>
      <c r="DT441" s="237"/>
      <c r="DU441" s="239"/>
      <c r="DV441" s="237"/>
      <c r="DW441" s="239"/>
      <c r="DX441" s="237"/>
      <c r="DY441" s="236"/>
      <c r="DZ441" s="237"/>
      <c r="EA441" s="236"/>
      <c r="EB441" s="237"/>
      <c r="EC441" s="236"/>
      <c r="ED441" s="237"/>
      <c r="EE441" s="236"/>
      <c r="EF441" s="237"/>
      <c r="EG441" s="236"/>
      <c r="EH441" s="237"/>
      <c r="EI441" s="236"/>
      <c r="EJ441" s="237"/>
      <c r="EK441" s="236"/>
      <c r="EL441" s="237"/>
      <c r="EM441" s="236"/>
      <c r="EN441" s="237"/>
      <c r="EO441" s="236"/>
      <c r="EP441" s="237"/>
      <c r="EQ441" s="236"/>
      <c r="ER441" s="237"/>
      <c r="ES441" s="236"/>
      <c r="ET441" s="237"/>
      <c r="EU441" s="236"/>
      <c r="EV441" s="237"/>
      <c r="EW441" s="236"/>
      <c r="EX441" s="237"/>
      <c r="EY441" s="237"/>
      <c r="EZ441" s="328"/>
      <c r="FA441" s="239"/>
      <c r="FB441" s="236"/>
      <c r="FC441" s="237"/>
      <c r="FD441" s="236"/>
      <c r="FE441" s="237"/>
      <c r="FF441" s="236"/>
      <c r="FG441" s="237"/>
      <c r="FH441" s="236"/>
      <c r="FI441" s="237"/>
      <c r="FJ441" s="236"/>
      <c r="FK441" s="237"/>
      <c r="FL441" s="236"/>
      <c r="FM441" s="237"/>
      <c r="FN441" s="236"/>
      <c r="FO441" s="237"/>
      <c r="FP441" s="236"/>
      <c r="FQ441" s="238"/>
      <c r="FR441" s="236"/>
      <c r="FS441" s="238"/>
      <c r="FT441" s="236"/>
      <c r="FU441" s="238"/>
      <c r="FV441" s="239"/>
      <c r="FW441" s="238"/>
      <c r="FX441" s="239"/>
      <c r="FY441" s="238"/>
      <c r="FZ441" s="239"/>
      <c r="GA441" s="238"/>
      <c r="GB441" s="239"/>
      <c r="GC441" s="238"/>
      <c r="GD441" s="239"/>
      <c r="GE441" s="238"/>
      <c r="GF441" s="239"/>
      <c r="GG441" s="238"/>
      <c r="GH441" s="239"/>
      <c r="GI441" s="238"/>
      <c r="GJ441" s="239"/>
      <c r="GK441" s="238"/>
      <c r="GL441" s="239"/>
      <c r="GM441" s="238"/>
      <c r="GN441" s="239"/>
      <c r="GO441" s="238"/>
      <c r="GP441" s="239"/>
      <c r="GQ441" s="238"/>
      <c r="GR441" s="236"/>
      <c r="GS441" s="238"/>
      <c r="GT441" s="236"/>
      <c r="GU441" s="238"/>
      <c r="GV441" s="236"/>
      <c r="GW441" s="238"/>
      <c r="GX441" s="236"/>
      <c r="GY441" s="238"/>
      <c r="GZ441" s="240"/>
      <c r="HA441" s="289"/>
      <c r="HB441" s="236"/>
      <c r="HC441"/>
      <c r="HD441"/>
      <c r="HE441"/>
      <c r="HF441"/>
      <c r="HG441"/>
      <c r="HH441"/>
    </row>
    <row r="442" spans="1:216" s="304" customFormat="1" ht="13.5" customHeight="1" collapsed="1" x14ac:dyDescent="0.2">
      <c r="B442" s="305" t="s">
        <v>413</v>
      </c>
      <c r="C442" s="306"/>
      <c r="D442" s="307"/>
      <c r="E442" s="306"/>
      <c r="F442" s="307"/>
      <c r="G442" s="306"/>
      <c r="H442" s="307"/>
      <c r="I442" s="306"/>
      <c r="J442" s="307"/>
      <c r="K442" s="306"/>
      <c r="L442" s="307"/>
      <c r="M442" s="306"/>
      <c r="N442" s="307"/>
      <c r="O442" s="306"/>
      <c r="P442" s="307"/>
      <c r="Q442" s="306"/>
      <c r="R442" s="307"/>
      <c r="S442" s="306"/>
      <c r="T442" s="307"/>
      <c r="U442" s="306"/>
      <c r="V442" s="307"/>
      <c r="W442" s="306"/>
      <c r="X442" s="307"/>
      <c r="Y442" s="306"/>
      <c r="Z442" s="307"/>
      <c r="AA442" s="306"/>
      <c r="AB442" s="307"/>
      <c r="AC442" s="306"/>
      <c r="AD442" s="307"/>
      <c r="AE442" s="306"/>
      <c r="AF442" s="307"/>
      <c r="AG442" s="306"/>
      <c r="AH442" s="307"/>
      <c r="AI442" s="306"/>
      <c r="AJ442" s="307"/>
      <c r="AK442" s="306"/>
      <c r="AL442" s="307"/>
      <c r="AM442" s="306"/>
      <c r="AN442" s="307"/>
      <c r="AO442" s="306"/>
      <c r="AP442" s="307"/>
      <c r="AQ442" s="306"/>
      <c r="AR442" s="307"/>
      <c r="AS442" s="306"/>
      <c r="AT442" s="307"/>
      <c r="AU442" s="306"/>
      <c r="AV442" s="307"/>
      <c r="AW442" s="306"/>
      <c r="AX442" s="307"/>
      <c r="AY442" s="306"/>
      <c r="AZ442" s="308"/>
      <c r="BA442" s="306"/>
      <c r="BB442" s="308"/>
      <c r="BC442" s="306"/>
      <c r="BD442" s="308"/>
      <c r="BE442" s="306"/>
      <c r="BF442" s="308"/>
      <c r="BG442" s="306"/>
      <c r="BH442" s="308"/>
      <c r="BI442" s="306"/>
      <c r="BJ442" s="308"/>
      <c r="BK442" s="306"/>
      <c r="BL442" s="308"/>
      <c r="BM442" s="306"/>
      <c r="BN442" s="308"/>
      <c r="BO442" s="306"/>
      <c r="BP442" s="308"/>
      <c r="BQ442" s="306"/>
      <c r="BR442" s="308"/>
      <c r="BS442" s="306"/>
      <c r="BT442" s="308"/>
      <c r="BU442" s="306"/>
      <c r="BV442" s="307"/>
      <c r="BW442" s="306"/>
      <c r="BX442" s="307"/>
      <c r="BY442" s="306"/>
      <c r="BZ442" s="307"/>
      <c r="CA442" s="306"/>
      <c r="CB442" s="307"/>
      <c r="CC442" s="306"/>
      <c r="CD442" s="307"/>
      <c r="CE442" s="306"/>
      <c r="CF442" s="307"/>
      <c r="CG442" s="306"/>
      <c r="CH442" s="307"/>
      <c r="CI442" s="306"/>
      <c r="CJ442" s="307"/>
      <c r="CK442" s="306"/>
      <c r="CL442" s="307"/>
      <c r="CM442" s="306"/>
      <c r="CN442" s="307"/>
      <c r="CO442" s="307"/>
      <c r="CP442" s="307"/>
      <c r="CQ442" s="307"/>
      <c r="CR442" s="307"/>
      <c r="CS442" s="307"/>
      <c r="CT442" s="307"/>
      <c r="CU442" s="307"/>
      <c r="CV442" s="307"/>
      <c r="CW442" s="307"/>
      <c r="CX442" s="307"/>
      <c r="CY442" s="307"/>
      <c r="CZ442" s="307"/>
      <c r="DA442" s="307"/>
      <c r="DB442" s="307"/>
      <c r="DC442" s="307"/>
      <c r="DD442" s="307"/>
      <c r="DE442" s="307"/>
      <c r="DF442" s="307"/>
      <c r="DG442" s="307"/>
      <c r="DH442" s="307"/>
      <c r="DI442" s="307"/>
      <c r="DJ442" s="307"/>
      <c r="DK442" s="307"/>
      <c r="DL442" s="307"/>
      <c r="DM442" s="307"/>
      <c r="DN442" s="307"/>
      <c r="DO442" s="307"/>
      <c r="DP442" s="307"/>
      <c r="DQ442" s="307"/>
      <c r="DR442" s="307"/>
      <c r="DS442" s="307"/>
      <c r="DT442" s="307"/>
      <c r="DU442" s="307"/>
      <c r="DV442" s="307"/>
      <c r="DW442" s="307"/>
      <c r="DX442" s="307"/>
      <c r="DY442" s="306"/>
      <c r="DZ442" s="307"/>
      <c r="EA442" s="306"/>
      <c r="EB442" s="307"/>
      <c r="EC442" s="306"/>
      <c r="ED442" s="307"/>
      <c r="EE442" s="306"/>
      <c r="EF442" s="307"/>
      <c r="EG442" s="306"/>
      <c r="EH442" s="307"/>
      <c r="EI442" s="306"/>
      <c r="EJ442" s="307"/>
      <c r="EK442" s="306"/>
      <c r="EL442" s="307"/>
      <c r="EM442" s="306"/>
      <c r="EN442" s="307"/>
      <c r="EO442" s="306"/>
      <c r="EP442" s="307"/>
      <c r="EQ442" s="306"/>
      <c r="ER442" s="307"/>
      <c r="ES442" s="306"/>
      <c r="ET442" s="307"/>
      <c r="EU442" s="306"/>
      <c r="EV442" s="307"/>
      <c r="EW442" s="306"/>
      <c r="EX442" s="307"/>
      <c r="EY442" s="307"/>
      <c r="EZ442" s="315"/>
      <c r="FA442" s="306"/>
      <c r="FB442" s="306"/>
      <c r="FC442" s="307"/>
      <c r="FD442" s="306"/>
      <c r="FE442" s="307"/>
      <c r="FF442" s="306"/>
      <c r="FG442" s="307"/>
      <c r="FH442" s="306"/>
      <c r="FI442" s="307"/>
      <c r="FJ442" s="306"/>
      <c r="FK442" s="307"/>
      <c r="FL442" s="306"/>
      <c r="FM442" s="307"/>
      <c r="FN442" s="306"/>
      <c r="FO442" s="307"/>
      <c r="FP442" s="306"/>
      <c r="FQ442" s="308"/>
      <c r="FR442" s="306"/>
      <c r="FS442" s="308"/>
      <c r="FT442" s="306"/>
      <c r="FU442" s="308"/>
      <c r="FV442" s="306"/>
      <c r="FW442" s="308"/>
      <c r="FX442" s="306"/>
      <c r="FY442" s="308"/>
      <c r="FZ442" s="306"/>
      <c r="GA442" s="308"/>
      <c r="GB442" s="306"/>
      <c r="GC442" s="308"/>
      <c r="GD442" s="306"/>
      <c r="GE442" s="308"/>
      <c r="GF442" s="306"/>
      <c r="GG442" s="308"/>
      <c r="GH442" s="306"/>
      <c r="GI442" s="308"/>
      <c r="GJ442" s="306"/>
      <c r="GK442" s="308"/>
      <c r="GL442" s="306"/>
      <c r="GM442" s="308"/>
      <c r="GN442" s="306"/>
      <c r="GO442" s="308"/>
      <c r="GP442" s="306"/>
      <c r="GQ442" s="308"/>
      <c r="GR442" s="306"/>
      <c r="GS442" s="308"/>
      <c r="GT442" s="306"/>
      <c r="GU442" s="308"/>
      <c r="GV442" s="306"/>
      <c r="GW442" s="308"/>
      <c r="GX442" s="306"/>
      <c r="GY442" s="308"/>
      <c r="GZ442" s="309"/>
      <c r="HA442" s="310"/>
      <c r="HB442" s="311"/>
      <c r="HC442"/>
      <c r="HD442"/>
      <c r="HE442"/>
      <c r="HF442"/>
      <c r="HG442"/>
      <c r="HH442"/>
    </row>
    <row r="443" spans="1:216" s="9" customFormat="1" ht="13.5" hidden="1" customHeight="1" outlineLevel="1" x14ac:dyDescent="0.2">
      <c r="B443" s="18"/>
      <c r="C443" s="76"/>
      <c r="D443" s="246"/>
      <c r="E443" s="76"/>
      <c r="F443" s="246"/>
      <c r="G443" s="76"/>
      <c r="H443" s="246"/>
      <c r="I443" s="76"/>
      <c r="J443" s="246"/>
      <c r="K443" s="76"/>
      <c r="L443" s="246"/>
      <c r="M443" s="76"/>
      <c r="N443" s="246"/>
      <c r="O443" s="76"/>
      <c r="P443" s="246"/>
      <c r="Q443" s="76"/>
      <c r="R443" s="246"/>
      <c r="S443" s="76"/>
      <c r="T443" s="246"/>
      <c r="U443" s="76"/>
      <c r="V443" s="246"/>
      <c r="W443" s="76"/>
      <c r="X443" s="246"/>
      <c r="Y443" s="76"/>
      <c r="Z443" s="246"/>
      <c r="AA443" s="76"/>
      <c r="AB443" s="246"/>
      <c r="AC443" s="76"/>
      <c r="AD443" s="246"/>
      <c r="AE443" s="76"/>
      <c r="AF443" s="246"/>
      <c r="AG443" s="76"/>
      <c r="AH443" s="246"/>
      <c r="AI443" s="76"/>
      <c r="AJ443" s="246"/>
      <c r="AK443" s="76"/>
      <c r="AL443" s="246"/>
      <c r="AM443" s="76"/>
      <c r="AN443" s="246"/>
      <c r="AO443" s="76"/>
      <c r="AP443" s="246"/>
      <c r="AQ443" s="76"/>
      <c r="AR443" s="246"/>
      <c r="AS443" s="76"/>
      <c r="AT443" s="246"/>
      <c r="AU443" s="76"/>
      <c r="AV443" s="246"/>
      <c r="AW443" s="76"/>
      <c r="AX443" s="246"/>
      <c r="AY443" s="76"/>
      <c r="AZ443" s="12"/>
      <c r="BA443" s="76"/>
      <c r="BB443" s="12"/>
      <c r="BC443" s="76"/>
      <c r="BD443" s="12"/>
      <c r="BE443" s="76"/>
      <c r="BF443" s="12"/>
      <c r="BG443" s="76"/>
      <c r="BH443" s="12"/>
      <c r="BI443" s="76"/>
      <c r="BJ443" s="12"/>
      <c r="BK443" s="76"/>
      <c r="BL443" s="12"/>
      <c r="BM443" s="76"/>
      <c r="BN443" s="12"/>
      <c r="BO443" s="76"/>
      <c r="BP443" s="12"/>
      <c r="BQ443" s="76"/>
      <c r="BR443" s="12"/>
      <c r="BS443" s="76"/>
      <c r="BT443" s="12"/>
      <c r="BU443" s="76"/>
      <c r="BV443" s="246"/>
      <c r="BW443" s="76"/>
      <c r="BX443" s="246"/>
      <c r="BY443" s="76"/>
      <c r="BZ443" s="246"/>
      <c r="CA443" s="76"/>
      <c r="CB443" s="246"/>
      <c r="CC443" s="76"/>
      <c r="CD443" s="246"/>
      <c r="CE443" s="76"/>
      <c r="CF443" s="246"/>
      <c r="CG443" s="76"/>
      <c r="CH443" s="246"/>
      <c r="CI443" s="76"/>
      <c r="CJ443" s="246"/>
      <c r="CK443" s="76"/>
      <c r="CL443" s="246"/>
      <c r="CM443" s="76"/>
      <c r="CN443" s="246"/>
      <c r="CO443" s="231"/>
      <c r="CP443" s="246"/>
      <c r="CQ443" s="231"/>
      <c r="CR443" s="246"/>
      <c r="CS443" s="231"/>
      <c r="CT443" s="246"/>
      <c r="CU443" s="231"/>
      <c r="CV443" s="246"/>
      <c r="CW443" s="231"/>
      <c r="CX443" s="246"/>
      <c r="CY443" s="231"/>
      <c r="CZ443" s="246"/>
      <c r="DA443" s="231"/>
      <c r="DB443" s="246"/>
      <c r="DC443" s="231"/>
      <c r="DD443" s="246"/>
      <c r="DE443" s="231"/>
      <c r="DF443" s="246"/>
      <c r="DG443" s="231"/>
      <c r="DH443" s="246"/>
      <c r="DI443" s="231"/>
      <c r="DJ443" s="246"/>
      <c r="DK443" s="231"/>
      <c r="DL443" s="246"/>
      <c r="DM443" s="231"/>
      <c r="DN443" s="246"/>
      <c r="DO443" s="231"/>
      <c r="DP443" s="246"/>
      <c r="DQ443" s="231"/>
      <c r="DR443" s="246"/>
      <c r="DS443" s="231"/>
      <c r="DT443" s="246"/>
      <c r="DU443" s="231"/>
      <c r="DV443" s="246"/>
      <c r="DW443" s="231"/>
      <c r="DX443" s="246"/>
      <c r="DY443" s="76"/>
      <c r="DZ443" s="246"/>
      <c r="EA443" s="76"/>
      <c r="EB443" s="246"/>
      <c r="EC443" s="76"/>
      <c r="ED443" s="246"/>
      <c r="EE443" s="76"/>
      <c r="EF443" s="246"/>
      <c r="EG443" s="76"/>
      <c r="EH443" s="246"/>
      <c r="EI443" s="76"/>
      <c r="EJ443" s="246"/>
      <c r="EK443" s="76"/>
      <c r="EL443" s="246"/>
      <c r="EM443" s="76"/>
      <c r="EN443" s="246"/>
      <c r="EO443" s="76"/>
      <c r="EP443" s="246"/>
      <c r="EQ443" s="76"/>
      <c r="ER443" s="246"/>
      <c r="ES443" s="76"/>
      <c r="ET443" s="246"/>
      <c r="EU443" s="76"/>
      <c r="EV443" s="246"/>
      <c r="EW443" s="76"/>
      <c r="EX443" s="246"/>
      <c r="EY443" s="246"/>
      <c r="EZ443" s="329"/>
      <c r="FA443" s="231"/>
      <c r="FB443" s="76"/>
      <c r="FC443" s="246"/>
      <c r="FD443" s="76"/>
      <c r="FE443" s="246"/>
      <c r="FF443" s="76"/>
      <c r="FG443" s="246"/>
      <c r="FH443" s="76"/>
      <c r="FI443" s="246"/>
      <c r="FJ443" s="76"/>
      <c r="FK443" s="246"/>
      <c r="FL443" s="76"/>
      <c r="FM443" s="246"/>
      <c r="FN443" s="76"/>
      <c r="FO443" s="246"/>
      <c r="FP443" s="76"/>
      <c r="FQ443" s="12"/>
      <c r="FR443" s="76"/>
      <c r="FS443" s="12"/>
      <c r="FT443" s="76"/>
      <c r="FU443" s="12"/>
      <c r="FV443" s="231"/>
      <c r="FW443" s="12"/>
      <c r="FX443" s="231"/>
      <c r="FY443" s="12"/>
      <c r="FZ443" s="231"/>
      <c r="GA443" s="12"/>
      <c r="GB443" s="231"/>
      <c r="GC443" s="12"/>
      <c r="GD443" s="231"/>
      <c r="GE443" s="12"/>
      <c r="GF443" s="231"/>
      <c r="GG443" s="12"/>
      <c r="GH443" s="231"/>
      <c r="GI443" s="12"/>
      <c r="GJ443" s="231"/>
      <c r="GK443" s="12"/>
      <c r="GL443" s="231"/>
      <c r="GM443" s="12"/>
      <c r="GN443" s="231"/>
      <c r="GO443" s="12"/>
      <c r="GP443" s="231"/>
      <c r="GQ443" s="12"/>
      <c r="GR443" s="76"/>
      <c r="GS443" s="12"/>
      <c r="GT443" s="76"/>
      <c r="GU443" s="12"/>
      <c r="GV443" s="76"/>
      <c r="GW443" s="12"/>
      <c r="GX443" s="76"/>
      <c r="GY443" s="12"/>
      <c r="GZ443" s="265"/>
      <c r="HA443" s="277"/>
      <c r="HB443" s="76"/>
      <c r="HC443"/>
      <c r="HD443"/>
      <c r="HE443"/>
      <c r="HF443"/>
      <c r="HG443"/>
      <c r="HH443"/>
    </row>
    <row r="444" spans="1:216" s="9" customFormat="1" ht="13.5" hidden="1" customHeight="1" outlineLevel="1" x14ac:dyDescent="0.2">
      <c r="A444" s="6"/>
      <c r="B444" s="243" t="s">
        <v>172</v>
      </c>
      <c r="C444" s="266" t="s">
        <v>79</v>
      </c>
      <c r="D444" s="267"/>
      <c r="E444" s="266" t="s">
        <v>79</v>
      </c>
      <c r="F444" s="267"/>
      <c r="G444" s="266" t="s">
        <v>79</v>
      </c>
      <c r="H444" s="267"/>
      <c r="I444" s="266" t="s">
        <v>79</v>
      </c>
      <c r="J444" s="267"/>
      <c r="K444" s="266" t="s">
        <v>79</v>
      </c>
      <c r="L444" s="267"/>
      <c r="M444" s="266" t="s">
        <v>79</v>
      </c>
      <c r="N444" s="267"/>
      <c r="O444" s="266" t="s">
        <v>79</v>
      </c>
      <c r="P444" s="267"/>
      <c r="Q444" s="266" t="s">
        <v>79</v>
      </c>
      <c r="R444" s="267"/>
      <c r="S444" s="266" t="s">
        <v>79</v>
      </c>
      <c r="T444" s="267"/>
      <c r="U444" s="266" t="s">
        <v>79</v>
      </c>
      <c r="V444" s="267"/>
      <c r="W444" s="266" t="s">
        <v>79</v>
      </c>
      <c r="X444" s="267"/>
      <c r="Y444" s="266" t="s">
        <v>79</v>
      </c>
      <c r="Z444" s="267"/>
      <c r="AA444" s="266" t="s">
        <v>79</v>
      </c>
      <c r="AB444" s="267"/>
      <c r="AC444" s="266" t="s">
        <v>79</v>
      </c>
      <c r="AD444" s="267"/>
      <c r="AE444" s="266" t="s">
        <v>79</v>
      </c>
      <c r="AF444" s="267"/>
      <c r="AG444" s="266" t="s">
        <v>79</v>
      </c>
      <c r="AH444" s="267"/>
      <c r="AI444" s="266" t="s">
        <v>79</v>
      </c>
      <c r="AJ444" s="267"/>
      <c r="AK444" s="266" t="s">
        <v>79</v>
      </c>
      <c r="AL444" s="267"/>
      <c r="AM444" s="266" t="s">
        <v>79</v>
      </c>
      <c r="AN444" s="267"/>
      <c r="AO444" s="266" t="s">
        <v>79</v>
      </c>
      <c r="AP444" s="267"/>
      <c r="AQ444" s="266" t="s">
        <v>79</v>
      </c>
      <c r="AR444" s="267"/>
      <c r="AS444" s="266" t="s">
        <v>79</v>
      </c>
      <c r="AT444" s="267"/>
      <c r="AU444" s="266" t="s">
        <v>79</v>
      </c>
      <c r="AV444" s="267"/>
      <c r="AW444" s="266" t="s">
        <v>79</v>
      </c>
      <c r="AX444" s="267"/>
      <c r="AY444" s="266" t="s">
        <v>79</v>
      </c>
      <c r="AZ444" s="268"/>
      <c r="BA444" s="266" t="s">
        <v>79</v>
      </c>
      <c r="BB444" s="268"/>
      <c r="BC444" s="266" t="s">
        <v>79</v>
      </c>
      <c r="BD444" s="268"/>
      <c r="BE444" s="266" t="s">
        <v>79</v>
      </c>
      <c r="BF444" s="268"/>
      <c r="BG444" s="266" t="s">
        <v>79</v>
      </c>
      <c r="BH444" s="268"/>
      <c r="BI444" s="266" t="s">
        <v>79</v>
      </c>
      <c r="BJ444" s="268"/>
      <c r="BK444" s="266" t="s">
        <v>79</v>
      </c>
      <c r="BL444" s="268"/>
      <c r="BM444" s="266" t="s">
        <v>79</v>
      </c>
      <c r="BN444" s="268"/>
      <c r="BO444" s="266" t="s">
        <v>79</v>
      </c>
      <c r="BP444" s="268"/>
      <c r="BQ444" s="266" t="s">
        <v>79</v>
      </c>
      <c r="BR444" s="268"/>
      <c r="BS444" s="266" t="s">
        <v>79</v>
      </c>
      <c r="BT444" s="268"/>
      <c r="BU444" s="266" t="s">
        <v>79</v>
      </c>
      <c r="BV444" s="267"/>
      <c r="BW444" s="266" t="s">
        <v>79</v>
      </c>
      <c r="BX444" s="267"/>
      <c r="BY444" s="266" t="s">
        <v>79</v>
      </c>
      <c r="BZ444" s="267"/>
      <c r="CA444" s="266" t="s">
        <v>79</v>
      </c>
      <c r="CB444" s="267"/>
      <c r="CC444" s="266" t="s">
        <v>79</v>
      </c>
      <c r="CD444" s="267"/>
      <c r="CE444" s="266" t="s">
        <v>79</v>
      </c>
      <c r="CF444" s="267"/>
      <c r="CG444" s="266" t="s">
        <v>79</v>
      </c>
      <c r="CH444" s="267"/>
      <c r="CI444" s="266" t="s">
        <v>79</v>
      </c>
      <c r="CJ444" s="267"/>
      <c r="CK444" s="266" t="s">
        <v>79</v>
      </c>
      <c r="CL444" s="267"/>
      <c r="CM444" s="266" t="s">
        <v>79</v>
      </c>
      <c r="CN444" s="267"/>
      <c r="CO444" s="266" t="s">
        <v>79</v>
      </c>
      <c r="CP444" s="267"/>
      <c r="CQ444" s="266" t="s">
        <v>79</v>
      </c>
      <c r="CR444" s="267"/>
      <c r="CS444" s="266" t="s">
        <v>79</v>
      </c>
      <c r="CT444" s="267"/>
      <c r="CU444" s="266" t="s">
        <v>79</v>
      </c>
      <c r="CV444" s="267"/>
      <c r="CW444" s="266" t="s">
        <v>79</v>
      </c>
      <c r="CX444" s="267"/>
      <c r="CY444" s="266" t="s">
        <v>79</v>
      </c>
      <c r="CZ444" s="267"/>
      <c r="DA444" s="266" t="s">
        <v>79</v>
      </c>
      <c r="DB444" s="267"/>
      <c r="DC444" s="266" t="s">
        <v>79</v>
      </c>
      <c r="DD444" s="267"/>
      <c r="DE444" s="266" t="s">
        <v>79</v>
      </c>
      <c r="DF444" s="267"/>
      <c r="DG444" s="266" t="s">
        <v>79</v>
      </c>
      <c r="DH444" s="267"/>
      <c r="DI444" s="266" t="s">
        <v>79</v>
      </c>
      <c r="DJ444" s="267"/>
      <c r="DK444" s="266" t="s">
        <v>79</v>
      </c>
      <c r="DL444" s="267"/>
      <c r="DM444" s="266" t="s">
        <v>79</v>
      </c>
      <c r="DN444" s="267"/>
      <c r="DO444" s="266" t="s">
        <v>79</v>
      </c>
      <c r="DP444" s="267"/>
      <c r="DQ444" s="266" t="s">
        <v>79</v>
      </c>
      <c r="DR444" s="267"/>
      <c r="DS444" s="266" t="s">
        <v>79</v>
      </c>
      <c r="DT444" s="267"/>
      <c r="DU444" s="266" t="s">
        <v>79</v>
      </c>
      <c r="DV444" s="267"/>
      <c r="DW444" s="266" t="s">
        <v>79</v>
      </c>
      <c r="DX444" s="267"/>
      <c r="DY444" s="266" t="s">
        <v>79</v>
      </c>
      <c r="DZ444" s="267"/>
      <c r="EA444" s="266" t="s">
        <v>79</v>
      </c>
      <c r="EB444" s="267"/>
      <c r="EC444" s="266" t="s">
        <v>79</v>
      </c>
      <c r="ED444" s="267"/>
      <c r="EE444" s="266" t="s">
        <v>79</v>
      </c>
      <c r="EF444" s="267"/>
      <c r="EG444" s="266" t="s">
        <v>79</v>
      </c>
      <c r="EH444" s="267"/>
      <c r="EI444" s="266" t="s">
        <v>79</v>
      </c>
      <c r="EJ444" s="267"/>
      <c r="EK444" s="266" t="s">
        <v>79</v>
      </c>
      <c r="EL444" s="267"/>
      <c r="EM444" s="266" t="s">
        <v>79</v>
      </c>
      <c r="EN444" s="267"/>
      <c r="EO444" s="266" t="s">
        <v>79</v>
      </c>
      <c r="EP444" s="267"/>
      <c r="EQ444" s="266" t="s">
        <v>79</v>
      </c>
      <c r="ER444" s="267"/>
      <c r="ES444" s="266" t="s">
        <v>79</v>
      </c>
      <c r="ET444" s="267"/>
      <c r="EU444" s="266" t="s">
        <v>79</v>
      </c>
      <c r="EV444" s="267"/>
      <c r="EW444" s="266" t="s">
        <v>79</v>
      </c>
      <c r="EX444" s="267"/>
      <c r="EY444" s="267"/>
      <c r="EZ444" s="330"/>
      <c r="FA444" s="243"/>
      <c r="FB444" s="266" t="s">
        <v>79</v>
      </c>
      <c r="FC444" s="269"/>
      <c r="FD444" s="266" t="s">
        <v>79</v>
      </c>
      <c r="FE444" s="269"/>
      <c r="FF444" s="266" t="s">
        <v>79</v>
      </c>
      <c r="FG444" s="269"/>
      <c r="FH444" s="266" t="s">
        <v>79</v>
      </c>
      <c r="FI444" s="269"/>
      <c r="FJ444" s="266" t="s">
        <v>79</v>
      </c>
      <c r="FK444" s="269"/>
      <c r="FL444" s="266" t="s">
        <v>79</v>
      </c>
      <c r="FM444" s="269"/>
      <c r="FN444" s="266" t="s">
        <v>79</v>
      </c>
      <c r="FO444" s="269"/>
      <c r="FP444" s="266" t="s">
        <v>79</v>
      </c>
      <c r="FQ444" s="268"/>
      <c r="FR444" s="266" t="s">
        <v>79</v>
      </c>
      <c r="FS444" s="268"/>
      <c r="FT444" s="266" t="s">
        <v>79</v>
      </c>
      <c r="FU444" s="268"/>
      <c r="FV444" s="266" t="s">
        <v>79</v>
      </c>
      <c r="FW444" s="268"/>
      <c r="FX444" s="266" t="s">
        <v>79</v>
      </c>
      <c r="FY444" s="268"/>
      <c r="FZ444" s="266" t="s">
        <v>79</v>
      </c>
      <c r="GA444" s="268"/>
      <c r="GB444" s="266" t="s">
        <v>79</v>
      </c>
      <c r="GC444" s="268"/>
      <c r="GD444" s="266" t="s">
        <v>79</v>
      </c>
      <c r="GE444" s="268"/>
      <c r="GF444" s="266" t="s">
        <v>79</v>
      </c>
      <c r="GG444" s="268"/>
      <c r="GH444" s="266" t="s">
        <v>79</v>
      </c>
      <c r="GI444" s="268"/>
      <c r="GJ444" s="266" t="s">
        <v>79</v>
      </c>
      <c r="GK444" s="268"/>
      <c r="GL444" s="266" t="s">
        <v>79</v>
      </c>
      <c r="GM444" s="268"/>
      <c r="GN444" s="266" t="s">
        <v>79</v>
      </c>
      <c r="GO444" s="268"/>
      <c r="GP444" s="266" t="s">
        <v>79</v>
      </c>
      <c r="GQ444" s="268"/>
      <c r="GR444" s="266" t="s">
        <v>79</v>
      </c>
      <c r="GS444" s="268"/>
      <c r="GT444" s="266" t="s">
        <v>79</v>
      </c>
      <c r="GU444" s="268"/>
      <c r="GV444" s="266" t="s">
        <v>79</v>
      </c>
      <c r="GW444" s="268"/>
      <c r="GX444" s="266" t="s">
        <v>79</v>
      </c>
      <c r="GY444" s="268"/>
      <c r="GZ444" s="265"/>
      <c r="HA444" s="277"/>
      <c r="HB444" s="76"/>
      <c r="HC444"/>
      <c r="HD444"/>
      <c r="HE444"/>
      <c r="HF444"/>
      <c r="HG444"/>
      <c r="HH444"/>
    </row>
    <row r="445" spans="1:216" s="2" customFormat="1" ht="13.5" hidden="1" customHeight="1" outlineLevel="1" x14ac:dyDescent="0.2">
      <c r="A445" s="6"/>
      <c r="B445" s="54" t="s">
        <v>13</v>
      </c>
      <c r="C445" s="75">
        <v>0</v>
      </c>
      <c r="D445" s="102"/>
      <c r="E445" s="75">
        <v>0</v>
      </c>
      <c r="F445" s="102"/>
      <c r="G445" s="75">
        <v>0</v>
      </c>
      <c r="H445" s="102"/>
      <c r="I445" s="75">
        <v>0</v>
      </c>
      <c r="J445" s="102"/>
      <c r="K445" s="75">
        <v>0</v>
      </c>
      <c r="L445" s="102"/>
      <c r="M445" s="75">
        <v>0</v>
      </c>
      <c r="N445" s="102"/>
      <c r="O445" s="75">
        <v>0</v>
      </c>
      <c r="P445" s="102"/>
      <c r="Q445" s="75">
        <v>0</v>
      </c>
      <c r="R445" s="102"/>
      <c r="S445" s="75">
        <v>0</v>
      </c>
      <c r="T445" s="102"/>
      <c r="U445" s="75">
        <v>0</v>
      </c>
      <c r="V445" s="102"/>
      <c r="W445" s="75">
        <v>0</v>
      </c>
      <c r="X445" s="102"/>
      <c r="Y445" s="75">
        <v>0</v>
      </c>
      <c r="Z445" s="102"/>
      <c r="AA445" s="75">
        <v>0</v>
      </c>
      <c r="AB445" s="102"/>
      <c r="AC445" s="75">
        <v>0</v>
      </c>
      <c r="AD445" s="102"/>
      <c r="AE445" s="75">
        <v>0</v>
      </c>
      <c r="AF445" s="102"/>
      <c r="AG445" s="75">
        <v>0</v>
      </c>
      <c r="AH445" s="102"/>
      <c r="AI445" s="76">
        <v>0</v>
      </c>
      <c r="AJ445" s="102"/>
      <c r="AK445" s="75">
        <v>0</v>
      </c>
      <c r="AL445" s="102"/>
      <c r="AM445" s="75">
        <v>0</v>
      </c>
      <c r="AN445" s="102"/>
      <c r="AO445" s="75">
        <v>0</v>
      </c>
      <c r="AP445" s="102"/>
      <c r="AQ445" s="75">
        <v>0</v>
      </c>
      <c r="AR445" s="102"/>
      <c r="AS445" s="75">
        <v>0</v>
      </c>
      <c r="AT445" s="102"/>
      <c r="AU445" s="75">
        <v>0</v>
      </c>
      <c r="AV445" s="102"/>
      <c r="AW445" s="75">
        <v>0</v>
      </c>
      <c r="AX445" s="102"/>
      <c r="AY445" s="75">
        <v>0</v>
      </c>
      <c r="AZ445" s="106"/>
      <c r="BA445" s="75">
        <v>0</v>
      </c>
      <c r="BB445" s="106"/>
      <c r="BC445" s="75">
        <v>0</v>
      </c>
      <c r="BD445" s="106"/>
      <c r="BE445" s="75">
        <v>0</v>
      </c>
      <c r="BF445" s="106"/>
      <c r="BG445" s="75">
        <v>0</v>
      </c>
      <c r="BH445" s="106"/>
      <c r="BI445" s="75">
        <v>0</v>
      </c>
      <c r="BJ445" s="106"/>
      <c r="BK445" s="75">
        <v>0</v>
      </c>
      <c r="BL445" s="106"/>
      <c r="BM445" s="75">
        <v>0</v>
      </c>
      <c r="BN445" s="106"/>
      <c r="BO445" s="75">
        <v>0</v>
      </c>
      <c r="BP445" s="106"/>
      <c r="BQ445" s="75">
        <v>0</v>
      </c>
      <c r="BR445" s="106"/>
      <c r="BS445" s="75">
        <v>0</v>
      </c>
      <c r="BT445" s="106"/>
      <c r="BU445" s="75">
        <v>0</v>
      </c>
      <c r="BV445" s="102"/>
      <c r="BW445" s="75">
        <v>0</v>
      </c>
      <c r="BX445" s="102"/>
      <c r="BY445" s="75">
        <v>0</v>
      </c>
      <c r="BZ445" s="102"/>
      <c r="CA445" s="75">
        <v>0</v>
      </c>
      <c r="CB445" s="102"/>
      <c r="CC445" s="75">
        <v>0</v>
      </c>
      <c r="CD445" s="102"/>
      <c r="CE445" s="75">
        <v>0</v>
      </c>
      <c r="CF445" s="102"/>
      <c r="CG445" s="75">
        <v>0</v>
      </c>
      <c r="CH445" s="102"/>
      <c r="CI445" s="75">
        <v>0</v>
      </c>
      <c r="CJ445" s="102"/>
      <c r="CK445" s="75">
        <v>0</v>
      </c>
      <c r="CL445" s="102"/>
      <c r="CM445" s="75">
        <v>0</v>
      </c>
      <c r="CN445" s="102"/>
      <c r="CO445" s="72">
        <v>0</v>
      </c>
      <c r="CP445" s="102"/>
      <c r="CQ445" s="72">
        <v>0</v>
      </c>
      <c r="CR445" s="102"/>
      <c r="CS445" s="72">
        <v>0</v>
      </c>
      <c r="CT445" s="102"/>
      <c r="CU445" s="72">
        <v>0</v>
      </c>
      <c r="CV445" s="102"/>
      <c r="CW445" s="72">
        <v>0</v>
      </c>
      <c r="CX445" s="102"/>
      <c r="CY445" s="72">
        <v>0</v>
      </c>
      <c r="CZ445" s="102"/>
      <c r="DA445" s="72">
        <v>0</v>
      </c>
      <c r="DB445" s="102"/>
      <c r="DC445" s="72">
        <v>0</v>
      </c>
      <c r="DD445" s="102"/>
      <c r="DE445" s="72">
        <v>0</v>
      </c>
      <c r="DF445" s="102"/>
      <c r="DG445" s="72">
        <v>0</v>
      </c>
      <c r="DH445" s="102"/>
      <c r="DI445" s="72">
        <v>0</v>
      </c>
      <c r="DJ445" s="102"/>
      <c r="DK445" s="72">
        <v>0</v>
      </c>
      <c r="DL445" s="102"/>
      <c r="DM445" s="72">
        <v>0</v>
      </c>
      <c r="DN445" s="102"/>
      <c r="DO445" s="72">
        <v>0</v>
      </c>
      <c r="DP445" s="102"/>
      <c r="DQ445" s="72">
        <v>0</v>
      </c>
      <c r="DR445" s="102"/>
      <c r="DS445" s="72">
        <v>0</v>
      </c>
      <c r="DT445" s="102"/>
      <c r="DU445" s="72">
        <v>0</v>
      </c>
      <c r="DV445" s="102"/>
      <c r="DW445" s="72">
        <v>0</v>
      </c>
      <c r="DX445" s="102"/>
      <c r="DY445" s="75">
        <v>0</v>
      </c>
      <c r="DZ445" s="102"/>
      <c r="EA445" s="75">
        <v>0</v>
      </c>
      <c r="EB445" s="102"/>
      <c r="EC445" s="75">
        <v>0</v>
      </c>
      <c r="ED445" s="102"/>
      <c r="EE445" s="75">
        <v>0</v>
      </c>
      <c r="EF445" s="102"/>
      <c r="EG445" s="75">
        <v>0</v>
      </c>
      <c r="EH445" s="102"/>
      <c r="EI445" s="75">
        <v>0</v>
      </c>
      <c r="EJ445" s="102"/>
      <c r="EK445" s="75">
        <v>0</v>
      </c>
      <c r="EL445" s="102"/>
      <c r="EM445" s="75">
        <v>0</v>
      </c>
      <c r="EN445" s="102"/>
      <c r="EO445" s="75">
        <v>0</v>
      </c>
      <c r="EP445" s="102"/>
      <c r="EQ445" s="75">
        <v>0</v>
      </c>
      <c r="ER445" s="102"/>
      <c r="ES445" s="75">
        <v>0</v>
      </c>
      <c r="ET445" s="102"/>
      <c r="EU445" s="75">
        <v>0</v>
      </c>
      <c r="EV445" s="102"/>
      <c r="EW445" s="75">
        <v>0</v>
      </c>
      <c r="EX445" s="102"/>
      <c r="EY445" s="102"/>
      <c r="EZ445" s="318"/>
      <c r="FA445" s="72"/>
      <c r="FB445" s="75">
        <v>0</v>
      </c>
      <c r="FC445" s="102"/>
      <c r="FD445" s="75">
        <v>0</v>
      </c>
      <c r="FE445" s="102"/>
      <c r="FF445" s="75">
        <v>0</v>
      </c>
      <c r="FG445" s="102"/>
      <c r="FH445" s="75">
        <v>0</v>
      </c>
      <c r="FI445" s="102"/>
      <c r="FJ445" s="75">
        <v>0</v>
      </c>
      <c r="FK445" s="102"/>
      <c r="FL445" s="75">
        <v>0</v>
      </c>
      <c r="FM445" s="102"/>
      <c r="FN445" s="75">
        <v>0</v>
      </c>
      <c r="FO445" s="102"/>
      <c r="FP445" s="75">
        <v>0</v>
      </c>
      <c r="FQ445" s="106"/>
      <c r="FR445" s="75">
        <v>0</v>
      </c>
      <c r="FS445" s="106"/>
      <c r="FT445" s="75">
        <v>0</v>
      </c>
      <c r="FU445" s="106"/>
      <c r="FV445" s="72">
        <v>0</v>
      </c>
      <c r="FW445" s="106"/>
      <c r="FX445" s="72">
        <v>0</v>
      </c>
      <c r="FY445" s="106"/>
      <c r="FZ445" s="72">
        <v>0</v>
      </c>
      <c r="GA445" s="106"/>
      <c r="GB445" s="72">
        <v>0</v>
      </c>
      <c r="GC445" s="106"/>
      <c r="GD445" s="72">
        <v>0</v>
      </c>
      <c r="GE445" s="106"/>
      <c r="GF445" s="72">
        <v>0</v>
      </c>
      <c r="GG445" s="106"/>
      <c r="GH445" s="72">
        <v>0</v>
      </c>
      <c r="GI445" s="106"/>
      <c r="GJ445" s="72">
        <v>0</v>
      </c>
      <c r="GK445" s="106"/>
      <c r="GL445" s="72">
        <v>0</v>
      </c>
      <c r="GM445" s="106"/>
      <c r="GN445" s="72">
        <v>0</v>
      </c>
      <c r="GO445" s="106"/>
      <c r="GP445" s="72">
        <v>0</v>
      </c>
      <c r="GQ445" s="106"/>
      <c r="GR445" s="75">
        <v>0</v>
      </c>
      <c r="GS445" s="106"/>
      <c r="GT445" s="75">
        <v>0</v>
      </c>
      <c r="GU445" s="106"/>
      <c r="GV445" s="75">
        <v>0</v>
      </c>
      <c r="GW445" s="106"/>
      <c r="GX445" s="75">
        <v>0</v>
      </c>
      <c r="GY445" s="106"/>
      <c r="GZ445" s="103"/>
      <c r="HA445" s="281"/>
      <c r="HB445" s="75"/>
      <c r="HC445"/>
      <c r="HD445"/>
      <c r="HE445"/>
      <c r="HF445"/>
      <c r="HG445"/>
      <c r="HH445"/>
    </row>
    <row r="446" spans="1:216" s="9" customFormat="1" ht="13.5" hidden="1" customHeight="1" outlineLevel="1" x14ac:dyDescent="0.2">
      <c r="A446" s="6"/>
      <c r="B446" s="243" t="s">
        <v>198</v>
      </c>
      <c r="C446" s="266">
        <f>C372</f>
        <v>530.36599999999999</v>
      </c>
      <c r="D446" s="267"/>
      <c r="E446" s="266">
        <f>E372</f>
        <v>530.42200000000003</v>
      </c>
      <c r="F446" s="267"/>
      <c r="G446" s="266">
        <f>G372</f>
        <v>530.31600000000003</v>
      </c>
      <c r="H446" s="267"/>
      <c r="I446" s="266">
        <f>I372</f>
        <v>529.21</v>
      </c>
      <c r="J446" s="267"/>
      <c r="K446" s="266">
        <f>K372</f>
        <v>525.24199999999996</v>
      </c>
      <c r="L446" s="267"/>
      <c r="M446" s="266">
        <f>M372</f>
        <v>525.42100000000005</v>
      </c>
      <c r="N446" s="267"/>
      <c r="O446" s="266">
        <f>O372</f>
        <v>523.36900000000003</v>
      </c>
      <c r="P446" s="267"/>
      <c r="Q446" s="266">
        <f>Q372</f>
        <v>521.61500000000001</v>
      </c>
      <c r="R446" s="267"/>
      <c r="S446" s="266">
        <f>S372</f>
        <v>517.64200000000005</v>
      </c>
      <c r="T446" s="267"/>
      <c r="U446" s="266">
        <f>U372</f>
        <v>517.36900000000003</v>
      </c>
      <c r="V446" s="267"/>
      <c r="W446" s="266">
        <f>W372</f>
        <v>515.16800000000001</v>
      </c>
      <c r="X446" s="267"/>
      <c r="Y446" s="266">
        <f>Y372</f>
        <v>514.43899999999996</v>
      </c>
      <c r="Z446" s="267"/>
      <c r="AA446" s="266">
        <f>AA372</f>
        <v>514.86900000000003</v>
      </c>
      <c r="AB446" s="267"/>
      <c r="AC446" s="266">
        <f>AC372</f>
        <v>513.59400000000005</v>
      </c>
      <c r="AD446" s="267"/>
      <c r="AE446" s="266">
        <f>AE372</f>
        <v>512.41800000000001</v>
      </c>
      <c r="AF446" s="267"/>
      <c r="AG446" s="266">
        <f>AG372</f>
        <v>509.892</v>
      </c>
      <c r="AH446" s="267"/>
      <c r="AI446" s="266">
        <f>AI372</f>
        <v>508.34500000000003</v>
      </c>
      <c r="AJ446" s="267"/>
      <c r="AK446" s="266">
        <f>AK372</f>
        <v>508.04899999999998</v>
      </c>
      <c r="AL446" s="267"/>
      <c r="AM446" s="266">
        <f>AM372</f>
        <v>506.15800000000002</v>
      </c>
      <c r="AN446" s="267"/>
      <c r="AO446" s="266">
        <f>AO372</f>
        <v>503.608</v>
      </c>
      <c r="AP446" s="267"/>
      <c r="AQ446" s="266">
        <f>AQ372</f>
        <v>503.608</v>
      </c>
      <c r="AR446" s="267"/>
      <c r="AS446" s="266">
        <f>AS372</f>
        <v>501.17200000000003</v>
      </c>
      <c r="AT446" s="267"/>
      <c r="AU446" s="266">
        <f>AU372</f>
        <v>500.28300000000002</v>
      </c>
      <c r="AV446" s="267"/>
      <c r="AW446" s="266">
        <f>AW372</f>
        <v>498.89400000000001</v>
      </c>
      <c r="AX446" s="267"/>
      <c r="AY446" s="266">
        <f>AY372</f>
        <v>498.43099999999998</v>
      </c>
      <c r="AZ446" s="268"/>
      <c r="BA446" s="266">
        <f>BA372</f>
        <v>497.12400000000002</v>
      </c>
      <c r="BB446" s="268"/>
      <c r="BC446" s="266">
        <f>BC372</f>
        <v>494.666</v>
      </c>
      <c r="BD446" s="268"/>
      <c r="BE446" s="266">
        <f>BE372</f>
        <v>492.55</v>
      </c>
      <c r="BF446" s="268"/>
      <c r="BG446" s="266">
        <f>BG372</f>
        <v>488.83199999999999</v>
      </c>
      <c r="BH446" s="268"/>
      <c r="BI446" s="266">
        <f>BI372</f>
        <v>488.483</v>
      </c>
      <c r="BJ446" s="268"/>
      <c r="BK446" s="266">
        <f>BK372</f>
        <v>487.75200000000001</v>
      </c>
      <c r="BL446" s="268"/>
      <c r="BM446" s="266">
        <f>BM372</f>
        <v>486.53</v>
      </c>
      <c r="BN446" s="268"/>
      <c r="BO446" s="266">
        <f>BO372</f>
        <v>475.09100000000001</v>
      </c>
      <c r="BP446" s="268"/>
      <c r="BQ446" s="266">
        <f>BQ372</f>
        <v>476.02699999999999</v>
      </c>
      <c r="BR446" s="268"/>
      <c r="BS446" s="266">
        <f>BS372</f>
        <v>476.553</v>
      </c>
      <c r="BT446" s="268"/>
      <c r="BU446" s="266">
        <f>BU372</f>
        <v>466.61500000000001</v>
      </c>
      <c r="BV446" s="267"/>
      <c r="BW446" s="266">
        <f>BW372</f>
        <v>467.42399999999998</v>
      </c>
      <c r="BX446" s="267"/>
      <c r="BY446" s="266">
        <f>BY372</f>
        <v>467.48399999999998</v>
      </c>
      <c r="BZ446" s="267"/>
      <c r="CA446" s="266">
        <f>CA372</f>
        <v>467.77699999999999</v>
      </c>
      <c r="CB446" s="267"/>
      <c r="CC446" s="266">
        <f>CC372</f>
        <v>468.56799999999998</v>
      </c>
      <c r="CD446" s="267"/>
      <c r="CE446" s="266">
        <f>CE372</f>
        <v>469.42200000000003</v>
      </c>
      <c r="CF446" s="267"/>
      <c r="CG446" s="266">
        <f>CG372</f>
        <v>470.76900000000001</v>
      </c>
      <c r="CH446" s="267"/>
      <c r="CI446" s="266">
        <f>CI372</f>
        <v>471.04399999999998</v>
      </c>
      <c r="CJ446" s="267"/>
      <c r="CK446" s="266">
        <f>CK372</f>
        <v>469.661</v>
      </c>
      <c r="CL446" s="267"/>
      <c r="CM446" s="266">
        <f>CM372</f>
        <v>467.56400000000002</v>
      </c>
      <c r="CN446" s="267"/>
      <c r="CO446" s="266">
        <f>CO372</f>
        <v>467.06700000000001</v>
      </c>
      <c r="CP446" s="267"/>
      <c r="CQ446" s="266">
        <f>CQ372</f>
        <v>466.63900000000001</v>
      </c>
      <c r="CR446" s="267"/>
      <c r="CS446" s="266">
        <f>CS372</f>
        <v>466.31</v>
      </c>
      <c r="CT446" s="267"/>
      <c r="CU446" s="266">
        <f>CU372</f>
        <v>934.92600000000004</v>
      </c>
      <c r="CV446" s="267"/>
      <c r="CW446" s="266">
        <f>CW372</f>
        <v>936.22</v>
      </c>
      <c r="CX446" s="267"/>
      <c r="CY446" s="266">
        <f>CY372</f>
        <v>937.44799999999998</v>
      </c>
      <c r="CZ446" s="267"/>
      <c r="DA446" s="266">
        <f>DA372</f>
        <v>935.572</v>
      </c>
      <c r="DB446" s="267"/>
      <c r="DC446" s="266">
        <f>DC372</f>
        <v>932.05</v>
      </c>
      <c r="DD446" s="267"/>
      <c r="DE446" s="266">
        <f>DE372</f>
        <v>929.64</v>
      </c>
      <c r="DF446" s="267"/>
      <c r="DG446" s="266">
        <f>DG372</f>
        <v>931.42</v>
      </c>
      <c r="DH446" s="267"/>
      <c r="DI446" s="266">
        <f>DI372</f>
        <v>918.82600000000002</v>
      </c>
      <c r="DJ446" s="267"/>
      <c r="DK446" s="266">
        <f>DK372</f>
        <v>908.05600000000004</v>
      </c>
      <c r="DL446" s="267"/>
      <c r="DM446" s="266">
        <f>DM372</f>
        <v>905.9</v>
      </c>
      <c r="DN446" s="267"/>
      <c r="DO446" s="266">
        <f>DO372</f>
        <v>900.99800000000005</v>
      </c>
      <c r="DP446" s="267"/>
      <c r="DQ446" s="266">
        <f>DQ372</f>
        <v>884.89</v>
      </c>
      <c r="DR446" s="267"/>
      <c r="DS446" s="266">
        <f>DS372</f>
        <v>867.54200000000003</v>
      </c>
      <c r="DT446" s="267"/>
      <c r="DU446" s="266">
        <f>DU372</f>
        <v>861.23400000000004</v>
      </c>
      <c r="DV446" s="267"/>
      <c r="DW446" s="266">
        <f>DW372</f>
        <v>855.13400000000001</v>
      </c>
      <c r="DX446" s="267"/>
      <c r="DY446" s="266">
        <f>DY372</f>
        <v>848.76</v>
      </c>
      <c r="DZ446" s="267"/>
      <c r="EA446" s="266">
        <f>EA372</f>
        <v>830.40599999999995</v>
      </c>
      <c r="EB446" s="267"/>
      <c r="EC446" s="266">
        <f>EC372</f>
        <v>820.23</v>
      </c>
      <c r="ED446" s="267"/>
      <c r="EE446" s="266">
        <f>EE372</f>
        <v>816.04200000000003</v>
      </c>
      <c r="EF446" s="267"/>
      <c r="EG446" s="266">
        <f>EG372</f>
        <v>811.62</v>
      </c>
      <c r="EH446" s="267"/>
      <c r="EI446" s="266">
        <f>EI372</f>
        <v>796.00400000000002</v>
      </c>
      <c r="EJ446" s="267"/>
      <c r="EK446" s="266">
        <f>EK372</f>
        <v>791.99800000000005</v>
      </c>
      <c r="EL446" s="267"/>
      <c r="EM446" s="266">
        <f>EM372</f>
        <v>787.75</v>
      </c>
      <c r="EN446" s="267"/>
      <c r="EO446" s="266">
        <f>EO372</f>
        <v>780.91</v>
      </c>
      <c r="EP446" s="267"/>
      <c r="EQ446" s="266">
        <f>EQ372</f>
        <v>773.2076744186046</v>
      </c>
      <c r="ER446" s="267"/>
      <c r="ES446" s="266">
        <f>ES372</f>
        <v>767.92694047365046</v>
      </c>
      <c r="ET446" s="267"/>
      <c r="EU446" s="266">
        <f>EU372</f>
        <v>763.87236705466921</v>
      </c>
      <c r="EV446" s="267"/>
      <c r="EW446" s="266">
        <f>EW372</f>
        <v>759.99490322117572</v>
      </c>
      <c r="EX446" s="267"/>
      <c r="EY446" s="267"/>
      <c r="EZ446" s="330"/>
      <c r="FA446" s="243"/>
      <c r="FB446" s="266">
        <f>FB372</f>
        <v>551.74400000000003</v>
      </c>
      <c r="FC446" s="269"/>
      <c r="FD446" s="266">
        <f>FD372</f>
        <v>550.846</v>
      </c>
      <c r="FE446" s="269"/>
      <c r="FF446" s="266">
        <f>FF372</f>
        <v>529.21</v>
      </c>
      <c r="FG446" s="269"/>
      <c r="FH446" s="266">
        <f>FH372</f>
        <v>521.61500000000001</v>
      </c>
      <c r="FI446" s="269"/>
      <c r="FJ446" s="266">
        <f>FJ372</f>
        <v>514.62900000000002</v>
      </c>
      <c r="FK446" s="269"/>
      <c r="FL446" s="266">
        <f>FL372</f>
        <v>509.892</v>
      </c>
      <c r="FM446" s="269"/>
      <c r="FN446" s="266">
        <f>FN372</f>
        <v>503.608</v>
      </c>
      <c r="FO446" s="269"/>
      <c r="FP446" s="266">
        <f>FP372</f>
        <v>498.89400000000001</v>
      </c>
      <c r="FQ446" s="268"/>
      <c r="FR446" s="266">
        <f>FR372</f>
        <v>492.55</v>
      </c>
      <c r="FS446" s="268"/>
      <c r="FT446" s="266">
        <f>FT372</f>
        <v>488.83199999999999</v>
      </c>
      <c r="FU446" s="268"/>
      <c r="FV446" s="266">
        <f>FV372</f>
        <v>466.61500000000001</v>
      </c>
      <c r="FW446" s="268"/>
      <c r="FX446" s="266">
        <f>FX372</f>
        <v>468.56799999999998</v>
      </c>
      <c r="FY446" s="268"/>
      <c r="FZ446" s="266">
        <f>FZ372</f>
        <v>469.661</v>
      </c>
      <c r="GA446" s="268"/>
      <c r="GB446" s="266">
        <f>GB372</f>
        <v>466.31</v>
      </c>
      <c r="GC446" s="268"/>
      <c r="GD446" s="266">
        <f>GD372</f>
        <v>935.572</v>
      </c>
      <c r="GE446" s="268"/>
      <c r="GF446" s="266">
        <f>GF372</f>
        <v>918.82600000000002</v>
      </c>
      <c r="GG446" s="268"/>
      <c r="GH446" s="266">
        <f>GH372</f>
        <v>884.89</v>
      </c>
      <c r="GI446" s="268"/>
      <c r="GJ446" s="266">
        <f>GJ372</f>
        <v>848.76</v>
      </c>
      <c r="GK446" s="268"/>
      <c r="GL446" s="266">
        <f>GL372</f>
        <v>811.62</v>
      </c>
      <c r="GM446" s="268"/>
      <c r="GN446" s="266">
        <f>GN372</f>
        <v>780.91</v>
      </c>
      <c r="GO446" s="268"/>
      <c r="GP446" s="266">
        <f>GP372</f>
        <v>759.99490322117572</v>
      </c>
      <c r="GQ446" s="268"/>
      <c r="GR446" s="266">
        <f>GR372</f>
        <v>739.5063107508048</v>
      </c>
      <c r="GS446" s="268"/>
      <c r="GT446" s="266">
        <f>GT372</f>
        <v>720.42311702596248</v>
      </c>
      <c r="GU446" s="268"/>
      <c r="GV446" s="266">
        <f>GV372</f>
        <v>701.70490112566085</v>
      </c>
      <c r="GW446" s="268"/>
      <c r="GX446" s="266">
        <f>GX372</f>
        <v>683.38603905103173</v>
      </c>
      <c r="GY446" s="268"/>
      <c r="GZ446" s="265"/>
      <c r="HA446" s="277"/>
      <c r="HB446" s="76"/>
      <c r="HC446"/>
      <c r="HD446"/>
      <c r="HE446"/>
      <c r="HF446"/>
      <c r="HG446"/>
      <c r="HH446"/>
    </row>
    <row r="447" spans="1:216" s="9" customFormat="1" ht="13.5" hidden="1" customHeight="1" outlineLevel="1" x14ac:dyDescent="0.2">
      <c r="A447" s="6"/>
      <c r="B447" s="18" t="s">
        <v>173</v>
      </c>
      <c r="C447" s="270">
        <f>C297/100</f>
        <v>0.49431818181818182</v>
      </c>
      <c r="D447" s="271"/>
      <c r="E447" s="270">
        <f>E297/100</f>
        <v>0.35856573705179284</v>
      </c>
      <c r="F447" s="271"/>
      <c r="G447" s="270">
        <f>G297/100</f>
        <v>0.34544049459041709</v>
      </c>
      <c r="H447" s="271"/>
      <c r="I447" s="270">
        <f>I297/100</f>
        <v>0.35135135135135137</v>
      </c>
      <c r="J447" s="271"/>
      <c r="K447" s="270">
        <f>K297/100</f>
        <v>0.35164835164835168</v>
      </c>
      <c r="L447" s="271"/>
      <c r="M447" s="270">
        <f>M297/100</f>
        <v>0.35401459854014594</v>
      </c>
      <c r="N447" s="271"/>
      <c r="O447" s="270">
        <f>O297/100</f>
        <v>0.3522367030644592</v>
      </c>
      <c r="P447" s="271"/>
      <c r="Q447" s="270">
        <f>Q297/100</f>
        <v>0.35231316725978645</v>
      </c>
      <c r="R447" s="271"/>
      <c r="S447" s="270">
        <f>S297/100</f>
        <v>0.35353535353535359</v>
      </c>
      <c r="T447" s="271"/>
      <c r="U447" s="270">
        <f>U297/100</f>
        <v>0.35048231511254019</v>
      </c>
      <c r="V447" s="271"/>
      <c r="W447" s="270">
        <f>W297/100</f>
        <v>0.3577981651376147</v>
      </c>
      <c r="X447" s="271"/>
      <c r="Y447" s="270">
        <f>Y297/100</f>
        <v>0.35</v>
      </c>
      <c r="Z447" s="271"/>
      <c r="AA447" s="270">
        <f>AA297/100</f>
        <v>0.35315985130111538</v>
      </c>
      <c r="AB447" s="271"/>
      <c r="AC447" s="270">
        <f>AC297/100</f>
        <v>0.35309973045822107</v>
      </c>
      <c r="AD447" s="271"/>
      <c r="AE447" s="270">
        <f>AE297/100</f>
        <v>0.35185185185185186</v>
      </c>
      <c r="AF447" s="271"/>
      <c r="AG447" s="270">
        <f>AG297/100</f>
        <v>0.35148514851485146</v>
      </c>
      <c r="AH447" s="241"/>
      <c r="AI447" s="270">
        <f>AI297/100</f>
        <v>0.35164835164835168</v>
      </c>
      <c r="AJ447" s="271"/>
      <c r="AK447" s="270">
        <f>AK297/100</f>
        <v>0.35189309576837419</v>
      </c>
      <c r="AL447" s="271"/>
      <c r="AM447" s="270">
        <f>AM297/100</f>
        <v>0.35682819383259912</v>
      </c>
      <c r="AN447" s="271"/>
      <c r="AO447" s="270">
        <f>AO297/100</f>
        <v>0.35636204634892865</v>
      </c>
      <c r="AP447" s="271"/>
      <c r="AQ447" s="270">
        <f>AQ297/100</f>
        <v>0.35077519379844962</v>
      </c>
      <c r="AR447" s="271"/>
      <c r="AS447" s="270">
        <f>AS297/100</f>
        <v>0.34930139720558884</v>
      </c>
      <c r="AT447" s="271"/>
      <c r="AU447" s="270">
        <f>AU297/100</f>
        <v>0.34448818897637795</v>
      </c>
      <c r="AV447" s="271"/>
      <c r="AW447" s="270">
        <f>AW297/100</f>
        <v>0.34505494505494505</v>
      </c>
      <c r="AX447" s="271"/>
      <c r="AY447" s="270">
        <f>AY297/100</f>
        <v>0.34735899731423453</v>
      </c>
      <c r="AZ447" s="242"/>
      <c r="BA447" s="270">
        <f>BA297/100</f>
        <v>0.343804537521815</v>
      </c>
      <c r="BB447" s="242"/>
      <c r="BC447" s="270">
        <f>BC297/100</f>
        <v>0.3411978221415608</v>
      </c>
      <c r="BD447" s="242"/>
      <c r="BE447" s="270">
        <f>BE297/100</f>
        <v>0.34592445328031807</v>
      </c>
      <c r="BF447" s="242"/>
      <c r="BG447" s="270">
        <f>BG297/100</f>
        <v>0.34670947030497584</v>
      </c>
      <c r="BH447" s="242"/>
      <c r="BI447" s="270">
        <f>BI297/100</f>
        <v>0.34565916398713825</v>
      </c>
      <c r="BJ447" s="242"/>
      <c r="BK447" s="270">
        <f>BK297/100</f>
        <v>0.34639498432601878</v>
      </c>
      <c r="BL447" s="242"/>
      <c r="BM447" s="270">
        <f>BM297/100</f>
        <v>0.347008547008547</v>
      </c>
      <c r="BN447" s="242"/>
      <c r="BO447" s="270">
        <f>BO297/100</f>
        <v>0.34752747252747246</v>
      </c>
      <c r="BP447" s="242"/>
      <c r="BQ447" s="270">
        <f>BQ297/100</f>
        <v>0.34718498659517427</v>
      </c>
      <c r="BR447" s="242"/>
      <c r="BS447" s="270">
        <f>BS297/100</f>
        <v>0.34459819052687601</v>
      </c>
      <c r="BT447" s="242"/>
      <c r="BU447" s="270">
        <f>BU297/100</f>
        <v>0.34664764621968625</v>
      </c>
      <c r="BV447" s="271"/>
      <c r="BW447" s="270">
        <f>BW297/100</f>
        <v>0.34637514384349827</v>
      </c>
      <c r="BX447" s="271"/>
      <c r="BY447" s="270">
        <f>BY297/100</f>
        <v>0.34192037470725994</v>
      </c>
      <c r="BZ447" s="271"/>
      <c r="CA447" s="270">
        <f>CA297/100</f>
        <v>0.34263392857142855</v>
      </c>
      <c r="CB447" s="271"/>
      <c r="CC447" s="270">
        <f>CC297/100</f>
        <v>0.31533742331288345</v>
      </c>
      <c r="CD447" s="271"/>
      <c r="CE447" s="270">
        <f>CE297/100</f>
        <v>0.34720838457459841</v>
      </c>
      <c r="CF447" s="271"/>
      <c r="CG447" s="270">
        <f>CG297/100</f>
        <v>0.34645849225899028</v>
      </c>
      <c r="CH447" s="271"/>
      <c r="CI447" s="270">
        <f>CI297/100</f>
        <v>0.3479533694928072</v>
      </c>
      <c r="CJ447" s="271"/>
      <c r="CK447" s="270">
        <f>CK297/100</f>
        <v>0.34650271198301091</v>
      </c>
      <c r="CL447" s="271"/>
      <c r="CM447" s="270">
        <f>CM297/100</f>
        <v>0.34619982920580694</v>
      </c>
      <c r="CN447" s="271"/>
      <c r="CO447" s="272">
        <f>CO297/100</f>
        <v>0.34579577357296082</v>
      </c>
      <c r="CP447" s="271"/>
      <c r="CQ447" s="272">
        <f>CQ297/100</f>
        <v>0.34481187667182467</v>
      </c>
      <c r="CR447" s="271"/>
      <c r="CS447" s="272">
        <f>CS297/100</f>
        <v>0.34724220623501201</v>
      </c>
      <c r="CT447" s="271"/>
      <c r="CU447" s="272">
        <f>CU297/100</f>
        <v>0.34723336006415395</v>
      </c>
      <c r="CV447" s="271"/>
      <c r="CW447" s="272">
        <f>CW297/100</f>
        <v>0.34857635893011218</v>
      </c>
      <c r="CX447" s="271"/>
      <c r="CY447" s="272">
        <f>CY297/100</f>
        <v>0.30402010050251255</v>
      </c>
      <c r="CZ447" s="271"/>
      <c r="DA447" s="272">
        <f>DA297/100</f>
        <v>0.3412098298676749</v>
      </c>
      <c r="DB447" s="271"/>
      <c r="DC447" s="272">
        <f>DC297/100</f>
        <v>0.34554537885095754</v>
      </c>
      <c r="DD447" s="271"/>
      <c r="DE447" s="272">
        <f>DE297/100</f>
        <v>0.34518647007805725</v>
      </c>
      <c r="DF447" s="271"/>
      <c r="DG447" s="272">
        <f>DG297/100</f>
        <v>0.34515819750719084</v>
      </c>
      <c r="DH447" s="271"/>
      <c r="DI447" s="272">
        <f>DI297/100</f>
        <v>0.34416243654822337</v>
      </c>
      <c r="DJ447" s="271"/>
      <c r="DK447" s="272">
        <f>DK297/100</f>
        <v>0.3393470790378007</v>
      </c>
      <c r="DL447" s="271"/>
      <c r="DM447" s="272">
        <f>DM297/100</f>
        <v>0.34752389226759339</v>
      </c>
      <c r="DN447" s="271"/>
      <c r="DO447" s="272">
        <f>DO297/100</f>
        <v>0.34396135265700489</v>
      </c>
      <c r="DP447" s="271"/>
      <c r="DQ447" s="272">
        <f>DQ297/100</f>
        <v>0.34659090909090912</v>
      </c>
      <c r="DR447" s="271"/>
      <c r="DS447" s="272">
        <f>DS297/100</f>
        <v>0.34761441090555012</v>
      </c>
      <c r="DT447" s="271"/>
      <c r="DU447" s="272">
        <f>DU297/100</f>
        <v>0.34923857868020308</v>
      </c>
      <c r="DV447" s="271"/>
      <c r="DW447" s="272">
        <f>DW297/100</f>
        <v>0.34906588003933137</v>
      </c>
      <c r="DX447" s="271"/>
      <c r="DY447" s="270">
        <f>DY297/100</f>
        <v>0.34769539078156314</v>
      </c>
      <c r="DZ447" s="271"/>
      <c r="EA447" s="270">
        <f>EA297/100</f>
        <v>0.34540389972144842</v>
      </c>
      <c r="EB447" s="271"/>
      <c r="EC447" s="270">
        <f>EC297/100</f>
        <v>0.34452975047984646</v>
      </c>
      <c r="ED447" s="271"/>
      <c r="EE447" s="270">
        <f>EE297/100</f>
        <v>0.3467520585544373</v>
      </c>
      <c r="EF447" s="271"/>
      <c r="EG447" s="270">
        <f>EG297/100</f>
        <v>0.36393088552915764</v>
      </c>
      <c r="EH447" s="271"/>
      <c r="EI447" s="270">
        <f>EI297/100</f>
        <v>0.34177215189873417</v>
      </c>
      <c r="EJ447" s="271"/>
      <c r="EK447" s="270">
        <f>EK297/100</f>
        <v>0.31873252562907733</v>
      </c>
      <c r="EL447" s="271"/>
      <c r="EM447" s="270">
        <f>EM297/100</f>
        <v>0.33335634609884301</v>
      </c>
      <c r="EN447" s="271"/>
      <c r="EO447" s="270">
        <f>EO297/100</f>
        <v>0.34860968074150361</v>
      </c>
      <c r="EP447" s="271"/>
      <c r="EQ447" s="270">
        <f>EQ297/100</f>
        <v>0.26000000000000012</v>
      </c>
      <c r="ER447" s="271"/>
      <c r="ES447" s="270">
        <f>ES297/100</f>
        <v>0.25999999999999995</v>
      </c>
      <c r="ET447" s="271"/>
      <c r="EU447" s="270">
        <f>EU297/100</f>
        <v>0.25999999999999984</v>
      </c>
      <c r="EV447" s="271"/>
      <c r="EW447" s="270">
        <f>EW297/100</f>
        <v>0.25999999999999984</v>
      </c>
      <c r="EX447" s="271"/>
      <c r="EY447" s="271"/>
      <c r="EZ447" s="331"/>
      <c r="FA447" s="272"/>
      <c r="FB447" s="270">
        <f>FB297/100</f>
        <v>0.35363284183641569</v>
      </c>
      <c r="FC447" s="271"/>
      <c r="FD447" s="270">
        <f>FD297/100</f>
        <v>0.3574766355140187</v>
      </c>
      <c r="FE447" s="271"/>
      <c r="FF447" s="270">
        <f>FF297/100</f>
        <v>0.35218762317698094</v>
      </c>
      <c r="FG447" s="271"/>
      <c r="FH447" s="270">
        <f>FH297/100</f>
        <v>0.35254968972029871</v>
      </c>
      <c r="FI447" s="271"/>
      <c r="FJ447" s="270">
        <f>FJ297/100</f>
        <v>0.35294117647058826</v>
      </c>
      <c r="FK447" s="271"/>
      <c r="FL447" s="270">
        <f>FL297/100</f>
        <v>0.35237970711297062</v>
      </c>
      <c r="FM447" s="271"/>
      <c r="FN447" s="270">
        <f>FN297/100</f>
        <v>0.35419191362785069</v>
      </c>
      <c r="FO447" s="271"/>
      <c r="FP447" s="270">
        <f>FP297/100</f>
        <v>0.34747474747474749</v>
      </c>
      <c r="FQ447" s="242"/>
      <c r="FR447" s="270">
        <f>FR297/100</f>
        <v>0.34454358270418667</v>
      </c>
      <c r="FS447" s="242"/>
      <c r="FT447" s="270">
        <f>FT297/100</f>
        <v>0.34643435980551052</v>
      </c>
      <c r="FU447" s="242"/>
      <c r="FV447" s="272">
        <f>FV297/100</f>
        <v>0.34647714070935559</v>
      </c>
      <c r="FW447" s="242"/>
      <c r="FX447" s="272">
        <f>FX297/100</f>
        <v>0.33692486895748397</v>
      </c>
      <c r="FY447" s="242"/>
      <c r="FZ447" s="272">
        <f>FZ297/100</f>
        <v>0.34705044991137385</v>
      </c>
      <c r="GA447" s="242"/>
      <c r="GB447" s="272">
        <f>GB297/100</f>
        <v>0.34597924718743445</v>
      </c>
      <c r="GC447" s="242"/>
      <c r="GD447" s="272">
        <f>GD297/100</f>
        <v>0.3351223701159296</v>
      </c>
      <c r="GE447" s="242"/>
      <c r="GF447" s="272">
        <f>GF297/100</f>
        <v>0.34504792332268364</v>
      </c>
      <c r="GG447" s="242"/>
      <c r="GH447" s="272">
        <f>GH297/100</f>
        <v>0.34420803782505904</v>
      </c>
      <c r="GI447" s="242"/>
      <c r="GJ447" s="272">
        <f>GJ297/100</f>
        <v>0.3483983113980631</v>
      </c>
      <c r="GK447" s="242"/>
      <c r="GL447" s="272">
        <f>GL297/100</f>
        <v>0.34968583856935725</v>
      </c>
      <c r="GM447" s="242"/>
      <c r="GN447" s="272">
        <f>GN297/100</f>
        <v>0.33525666290487233</v>
      </c>
      <c r="GO447" s="242"/>
      <c r="GP447" s="272">
        <f>GP297/100</f>
        <v>0.25999999999999973</v>
      </c>
      <c r="GQ447" s="242"/>
      <c r="GR447" s="270">
        <f>GR297/100</f>
        <v>0.26</v>
      </c>
      <c r="GS447" s="242"/>
      <c r="GT447" s="270">
        <f>GT297/100</f>
        <v>0.25999999999999973</v>
      </c>
      <c r="GU447" s="242"/>
      <c r="GV447" s="270">
        <f>GV297/100</f>
        <v>0.26000000000000006</v>
      </c>
      <c r="GW447" s="242"/>
      <c r="GX447" s="270">
        <f>GX297/100</f>
        <v>0.26000000000000029</v>
      </c>
      <c r="GY447" s="242"/>
      <c r="GZ447" s="273"/>
      <c r="HA447" s="276"/>
      <c r="HC447"/>
      <c r="HD447"/>
      <c r="HE447"/>
      <c r="HF447"/>
      <c r="HG447"/>
      <c r="HH447"/>
    </row>
    <row r="448" spans="1:216" s="9" customFormat="1" ht="13.5" hidden="1" customHeight="1" outlineLevel="1" x14ac:dyDescent="0.2">
      <c r="A448" s="6"/>
      <c r="B448" s="18" t="s">
        <v>510</v>
      </c>
      <c r="C448" s="270">
        <f>C374</f>
        <v>544.52200000000005</v>
      </c>
      <c r="D448" s="241"/>
      <c r="E448" s="270">
        <f>E374</f>
        <v>544.86199999999997</v>
      </c>
      <c r="F448" s="241"/>
      <c r="G448" s="270">
        <f>G374</f>
        <v>544.39200000000005</v>
      </c>
      <c r="H448" s="241"/>
      <c r="I448" s="270">
        <f>I374</f>
        <v>545.85799999999995</v>
      </c>
      <c r="J448" s="241"/>
      <c r="K448" s="270">
        <f>K374</f>
        <v>541.76700000000005</v>
      </c>
      <c r="L448" s="241"/>
      <c r="M448" s="270">
        <f>M374</f>
        <v>539.15099999999995</v>
      </c>
      <c r="N448" s="241"/>
      <c r="O448" s="270">
        <f>O374</f>
        <v>536.04300000000001</v>
      </c>
      <c r="P448" s="241"/>
      <c r="Q448" s="270">
        <f>Q374</f>
        <v>532.64300000000003</v>
      </c>
      <c r="R448" s="241"/>
      <c r="S448" s="270">
        <f>S374</f>
        <v>529.62699999999995</v>
      </c>
      <c r="T448" s="241"/>
      <c r="U448" s="270">
        <f>U374</f>
        <v>529.60599999999999</v>
      </c>
      <c r="V448" s="241"/>
      <c r="W448" s="270">
        <f>W374</f>
        <v>527.90800000000002</v>
      </c>
      <c r="X448" s="241"/>
      <c r="Y448" s="270">
        <f>Y374</f>
        <v>526.21600000000001</v>
      </c>
      <c r="Z448" s="241"/>
      <c r="AA448" s="270">
        <f>AA374</f>
        <v>524.46799999999996</v>
      </c>
      <c r="AB448" s="241"/>
      <c r="AC448" s="270">
        <f>AC374</f>
        <v>522.71299999999997</v>
      </c>
      <c r="AD448" s="241"/>
      <c r="AE448" s="270">
        <f>AE374</f>
        <v>521.21199999999999</v>
      </c>
      <c r="AF448" s="241"/>
      <c r="AG448" s="270">
        <f>AG374</f>
        <v>520.19200000000001</v>
      </c>
      <c r="AH448" s="241"/>
      <c r="AI448" s="270">
        <f>AI374</f>
        <v>519.35500000000002</v>
      </c>
      <c r="AJ448" s="271"/>
      <c r="AK448" s="270">
        <f>AK374</f>
        <v>517.86</v>
      </c>
      <c r="AL448" s="271"/>
      <c r="AM448" s="270">
        <f>AM374</f>
        <v>515.57600000000002</v>
      </c>
      <c r="AN448" s="271"/>
      <c r="AO448" s="270">
        <f>AO374</f>
        <v>512.93399999999997</v>
      </c>
      <c r="AP448" s="271"/>
      <c r="AQ448" s="270">
        <f>AQ374</f>
        <v>509.44900000000001</v>
      </c>
      <c r="AR448" s="271"/>
      <c r="AS448" s="270">
        <f>AS374</f>
        <v>508.00200000000001</v>
      </c>
      <c r="AT448" s="271"/>
      <c r="AU448" s="270">
        <f>AU374</f>
        <v>507.32299999999998</v>
      </c>
      <c r="AV448" s="271"/>
      <c r="AW448" s="270">
        <f>AW374</f>
        <v>506.084</v>
      </c>
      <c r="AX448" s="271"/>
      <c r="AY448" s="270">
        <f>AY374</f>
        <v>504.57400000000001</v>
      </c>
      <c r="AZ448" s="242"/>
      <c r="BA448" s="270">
        <f>BA374</f>
        <v>503.286</v>
      </c>
      <c r="BB448" s="242"/>
      <c r="BC448" s="270">
        <f>BC374</f>
        <v>500.952</v>
      </c>
      <c r="BD448" s="242"/>
      <c r="BE448" s="270">
        <f>BE374</f>
        <v>498.56400000000002</v>
      </c>
      <c r="BF448" s="242"/>
      <c r="BG448" s="270">
        <f>BG374</f>
        <v>496.65800000000002</v>
      </c>
      <c r="BH448" s="242"/>
      <c r="BI448" s="270">
        <f>BI374</f>
        <v>494.22699999999998</v>
      </c>
      <c r="BJ448" s="242"/>
      <c r="BK448" s="270">
        <f>BK374</f>
        <v>492.81900000000002</v>
      </c>
      <c r="BL448" s="242"/>
      <c r="BM448" s="270">
        <f>BM374</f>
        <v>492.24</v>
      </c>
      <c r="BN448" s="242"/>
      <c r="BO448" s="270">
        <f>BO374</f>
        <v>484.41699999999997</v>
      </c>
      <c r="BP448" s="242"/>
      <c r="BQ448" s="270">
        <f>BQ374</f>
        <v>480.82799999999997</v>
      </c>
      <c r="BR448" s="242"/>
      <c r="BS448" s="270">
        <f>BS374</f>
        <v>480.745</v>
      </c>
      <c r="BT448" s="242"/>
      <c r="BU448" s="270">
        <f>BU374</f>
        <v>468.97800000000001</v>
      </c>
      <c r="BV448" s="271"/>
      <c r="BW448" s="270">
        <f>BW374</f>
        <v>467.13200000000001</v>
      </c>
      <c r="BX448" s="271"/>
      <c r="BY448" s="270">
        <f>BY374</f>
        <v>468.28500000000003</v>
      </c>
      <c r="BZ448" s="271"/>
      <c r="CA448" s="270">
        <f>CA374</f>
        <v>469.714</v>
      </c>
      <c r="CB448" s="271"/>
      <c r="CC448" s="270">
        <f>CC374</f>
        <v>471.12099999999998</v>
      </c>
      <c r="CD448" s="271"/>
      <c r="CE448" s="270">
        <f>CE374</f>
        <v>472.45</v>
      </c>
      <c r="CF448" s="271"/>
      <c r="CG448" s="270">
        <f>CG374</f>
        <v>472.49</v>
      </c>
      <c r="CH448" s="271"/>
      <c r="CI448" s="270">
        <f>CI374</f>
        <v>473.5</v>
      </c>
      <c r="CJ448" s="271"/>
      <c r="CK448" s="270">
        <f>CK374</f>
        <v>473.75799999999998</v>
      </c>
      <c r="CL448" s="271"/>
      <c r="CM448" s="270">
        <f>CM374</f>
        <v>472.10399999999998</v>
      </c>
      <c r="CN448" s="271"/>
      <c r="CO448" s="272">
        <f>CO374</f>
        <v>469.75200000000001</v>
      </c>
      <c r="CP448" s="271"/>
      <c r="CQ448" s="272">
        <f>CQ374</f>
        <v>467.79300000000001</v>
      </c>
      <c r="CR448" s="271"/>
      <c r="CS448" s="272">
        <f>CS374</f>
        <v>467.8</v>
      </c>
      <c r="CT448" s="271"/>
      <c r="CU448" s="272">
        <f>CU374</f>
        <v>937.06600000000003</v>
      </c>
      <c r="CV448" s="271"/>
      <c r="CW448" s="272">
        <f>CW374</f>
        <v>937.18</v>
      </c>
      <c r="CX448" s="271"/>
      <c r="CY448" s="272">
        <f>CY374</f>
        <v>939.44200000000001</v>
      </c>
      <c r="CZ448" s="271"/>
      <c r="DA448" s="272">
        <f>DA374</f>
        <v>940.58199999999999</v>
      </c>
      <c r="DB448" s="271"/>
      <c r="DC448" s="272">
        <f>DC374</f>
        <v>937.64800000000002</v>
      </c>
      <c r="DD448" s="271"/>
      <c r="DE448" s="272">
        <f>DE374</f>
        <v>935.95</v>
      </c>
      <c r="DF448" s="271"/>
      <c r="DG448" s="272">
        <f>DG374</f>
        <v>934.78200000000004</v>
      </c>
      <c r="DH448" s="271"/>
      <c r="DI448" s="272">
        <f>DI374</f>
        <v>931.01</v>
      </c>
      <c r="DJ448" s="271"/>
      <c r="DK448" s="272">
        <f>DK374</f>
        <v>915.39800000000002</v>
      </c>
      <c r="DL448" s="271"/>
      <c r="DM448" s="272">
        <f>DM374</f>
        <v>910.76</v>
      </c>
      <c r="DN448" s="271"/>
      <c r="DO448" s="272">
        <f>DO374</f>
        <v>907.96199999999999</v>
      </c>
      <c r="DP448" s="271"/>
      <c r="DQ448" s="272">
        <f>DQ374</f>
        <v>898.06</v>
      </c>
      <c r="DR448" s="271"/>
      <c r="DS448" s="272">
        <f>DS374</f>
        <v>879.85400000000004</v>
      </c>
      <c r="DT448" s="271"/>
      <c r="DU448" s="272">
        <f>DU374</f>
        <v>868.51400000000001</v>
      </c>
      <c r="DV448" s="271"/>
      <c r="DW448" s="272">
        <f>DW374</f>
        <v>862.20399999999995</v>
      </c>
      <c r="DX448" s="271"/>
      <c r="DY448" s="270">
        <f>DY374</f>
        <v>855.11199999999997</v>
      </c>
      <c r="DZ448" s="271"/>
      <c r="EA448" s="270">
        <f>EA374</f>
        <v>841.7</v>
      </c>
      <c r="EB448" s="271"/>
      <c r="EC448" s="270">
        <f>EC374</f>
        <v>828.65200000000004</v>
      </c>
      <c r="ED448" s="271"/>
      <c r="EE448" s="270">
        <f>EE374</f>
        <v>822.28</v>
      </c>
      <c r="EF448" s="271"/>
      <c r="EG448" s="270">
        <f>EG374</f>
        <v>818.76</v>
      </c>
      <c r="EH448" s="271"/>
      <c r="EI448" s="270">
        <f>EI374</f>
        <v>808.13800000000003</v>
      </c>
      <c r="EJ448" s="271"/>
      <c r="EK448" s="270">
        <f>EK374</f>
        <v>798.69600000000003</v>
      </c>
      <c r="EL448" s="271"/>
      <c r="EM448" s="270">
        <f>EM374</f>
        <v>794.76199999999994</v>
      </c>
      <c r="EN448" s="271"/>
      <c r="EO448" s="270">
        <f>EO374</f>
        <v>790.08</v>
      </c>
      <c r="EP448" s="271"/>
      <c r="EQ448" s="270">
        <f>EQ374</f>
        <v>775.09683720930229</v>
      </c>
      <c r="ER448" s="271"/>
      <c r="ES448" s="270">
        <f>ES374</f>
        <v>768.60530744612754</v>
      </c>
      <c r="ET448" s="271"/>
      <c r="EU448" s="270">
        <f>EU374</f>
        <v>763.93765376415979</v>
      </c>
      <c r="EV448" s="271"/>
      <c r="EW448" s="270">
        <f>EW374</f>
        <v>759.97163513792248</v>
      </c>
      <c r="EX448" s="271"/>
      <c r="EY448" s="271"/>
      <c r="EZ448" s="331"/>
      <c r="FA448" s="272"/>
      <c r="FB448" s="270">
        <f>FB314/FB377</f>
        <v>551.74400000000003</v>
      </c>
      <c r="FC448" s="271"/>
      <c r="FD448" s="270">
        <f>FD314/FD377</f>
        <v>550.846</v>
      </c>
      <c r="FE448" s="271"/>
      <c r="FF448" s="270">
        <f>FF314/FF377</f>
        <v>544.9085</v>
      </c>
      <c r="FG448" s="271"/>
      <c r="FH448" s="270">
        <f>FH314/FH377</f>
        <v>537.40100000000007</v>
      </c>
      <c r="FI448" s="271"/>
      <c r="FJ448" s="270">
        <f>FJ314/FJ377</f>
        <v>463.63561538461545</v>
      </c>
      <c r="FK448" s="271"/>
      <c r="FL448" s="270">
        <f>FL314/FL377</f>
        <v>459.29461538461544</v>
      </c>
      <c r="FM448" s="271"/>
      <c r="FN448" s="270">
        <f>FN314/FN377</f>
        <v>517.18340000000001</v>
      </c>
      <c r="FO448" s="271"/>
      <c r="FP448" s="270">
        <f>FP314/FP377</f>
        <v>507.71449999999999</v>
      </c>
      <c r="FQ448" s="242"/>
      <c r="FR448" s="270">
        <f>FR314/FR377</f>
        <v>501.84400000000005</v>
      </c>
      <c r="FS448" s="242"/>
      <c r="FT448" s="270">
        <f>FT314/FT377</f>
        <v>493.98599999999999</v>
      </c>
      <c r="FU448" s="242"/>
      <c r="FV448" s="270">
        <f>FV314/FV377</f>
        <v>478.74199999999996</v>
      </c>
      <c r="FW448" s="242"/>
      <c r="FX448" s="270">
        <f>FX314/FX377</f>
        <v>469.06299999999999</v>
      </c>
      <c r="FY448" s="242"/>
      <c r="FZ448" s="270">
        <f>FZ314/FZ377</f>
        <v>473.04950000000002</v>
      </c>
      <c r="GA448" s="242"/>
      <c r="GB448" s="270">
        <f>GB314/GB377</f>
        <v>469.36224999999996</v>
      </c>
      <c r="GC448" s="242"/>
      <c r="GD448" s="270">
        <f>GD314/GD377</f>
        <v>938.5675</v>
      </c>
      <c r="GE448" s="242"/>
      <c r="GF448" s="270">
        <f>GF314/GF377</f>
        <v>934.8475000000002</v>
      </c>
      <c r="GG448" s="242"/>
      <c r="GH448" s="270">
        <f>GH314/GH377</f>
        <v>908.04499999999996</v>
      </c>
      <c r="GI448" s="242"/>
      <c r="GJ448" s="270">
        <f>GJ314/GJ377</f>
        <v>866.42099999999994</v>
      </c>
      <c r="GK448" s="242"/>
      <c r="GL448" s="270">
        <f>GL314/GL377</f>
        <v>827.84799999999996</v>
      </c>
      <c r="GM448" s="242"/>
      <c r="GN448" s="270">
        <f>GN314/GN377</f>
        <v>797.91899999999998</v>
      </c>
      <c r="GO448" s="242"/>
      <c r="GP448" s="270">
        <f>GP314/GP377</f>
        <v>766.90285838937803</v>
      </c>
      <c r="GQ448" s="242"/>
      <c r="GR448" s="270">
        <f>GR374</f>
        <v>745.08974773895318</v>
      </c>
      <c r="GS448" s="242"/>
      <c r="GT448" s="270">
        <f>GT374</f>
        <v>729.28187357462582</v>
      </c>
      <c r="GU448" s="242"/>
      <c r="GV448" s="270">
        <f>GV374</f>
        <v>709.10200907581168</v>
      </c>
      <c r="GW448" s="242"/>
      <c r="GX448" s="270">
        <f>GX374</f>
        <v>692.07260181282402</v>
      </c>
      <c r="GY448" s="242"/>
      <c r="GZ448" s="273"/>
      <c r="HA448" s="276"/>
      <c r="HC448"/>
      <c r="HD448"/>
      <c r="HE448"/>
      <c r="HF448"/>
      <c r="HG448"/>
      <c r="HH448"/>
    </row>
    <row r="449" spans="1:216" s="9" customFormat="1" ht="13.5" hidden="1" customHeight="1" outlineLevel="1" x14ac:dyDescent="0.2">
      <c r="A449" s="6"/>
      <c r="B449" s="18"/>
      <c r="C449" s="270"/>
      <c r="D449" s="241"/>
      <c r="E449" s="270"/>
      <c r="F449" s="241"/>
      <c r="G449" s="270"/>
      <c r="H449" s="241"/>
      <c r="I449" s="270"/>
      <c r="J449" s="241"/>
      <c r="K449" s="270"/>
      <c r="L449" s="241"/>
      <c r="M449" s="270"/>
      <c r="N449" s="241"/>
      <c r="O449" s="270"/>
      <c r="P449" s="241"/>
      <c r="Q449" s="270"/>
      <c r="R449" s="241"/>
      <c r="S449" s="270"/>
      <c r="T449" s="241"/>
      <c r="U449" s="270"/>
      <c r="V449" s="241"/>
      <c r="W449" s="270"/>
      <c r="X449" s="241"/>
      <c r="Y449" s="270"/>
      <c r="Z449" s="241"/>
      <c r="AA449" s="270"/>
      <c r="AB449" s="241"/>
      <c r="AC449" s="270"/>
      <c r="AD449" s="241"/>
      <c r="AE449" s="270"/>
      <c r="AF449" s="241"/>
      <c r="AG449" s="270"/>
      <c r="AH449" s="241"/>
      <c r="AI449" s="270"/>
      <c r="AJ449" s="271"/>
      <c r="AK449" s="270"/>
      <c r="AL449" s="271"/>
      <c r="AM449" s="270"/>
      <c r="AN449" s="271"/>
      <c r="AO449" s="270"/>
      <c r="AP449" s="271"/>
      <c r="AQ449" s="270"/>
      <c r="AR449" s="271"/>
      <c r="AS449" s="270"/>
      <c r="AT449" s="271"/>
      <c r="AU449" s="270"/>
      <c r="AV449" s="271"/>
      <c r="AW449" s="270"/>
      <c r="AX449" s="271"/>
      <c r="AY449" s="270"/>
      <c r="AZ449" s="242"/>
      <c r="BA449" s="270"/>
      <c r="BB449" s="242"/>
      <c r="BC449" s="270"/>
      <c r="BD449" s="242"/>
      <c r="BE449" s="270"/>
      <c r="BF449" s="242"/>
      <c r="BG449" s="270"/>
      <c r="BH449" s="242"/>
      <c r="BI449" s="270"/>
      <c r="BJ449" s="242"/>
      <c r="BK449" s="270"/>
      <c r="BL449" s="242"/>
      <c r="BM449" s="270"/>
      <c r="BN449" s="242"/>
      <c r="BO449" s="270"/>
      <c r="BP449" s="242"/>
      <c r="BQ449" s="270"/>
      <c r="BR449" s="242"/>
      <c r="BS449" s="270"/>
      <c r="BT449" s="242"/>
      <c r="BU449" s="270"/>
      <c r="BV449" s="271"/>
      <c r="BW449" s="270"/>
      <c r="BX449" s="271"/>
      <c r="BY449" s="270"/>
      <c r="BZ449" s="271"/>
      <c r="CA449" s="270"/>
      <c r="CB449" s="271"/>
      <c r="CC449" s="270"/>
      <c r="CD449" s="271"/>
      <c r="CE449" s="270"/>
      <c r="CF449" s="271"/>
      <c r="CG449" s="270"/>
      <c r="CH449" s="271"/>
      <c r="CI449" s="270"/>
      <c r="CJ449" s="271"/>
      <c r="CK449" s="270"/>
      <c r="CL449" s="271"/>
      <c r="CM449" s="270"/>
      <c r="CN449" s="271"/>
      <c r="CO449" s="272"/>
      <c r="CP449" s="271"/>
      <c r="CQ449" s="272"/>
      <c r="CR449" s="271"/>
      <c r="CS449" s="272"/>
      <c r="CT449" s="271"/>
      <c r="CU449" s="272"/>
      <c r="CV449" s="271"/>
      <c r="CW449" s="272"/>
      <c r="CX449" s="271"/>
      <c r="CY449" s="272"/>
      <c r="CZ449" s="271"/>
      <c r="DA449" s="272"/>
      <c r="DB449" s="271"/>
      <c r="DC449" s="272"/>
      <c r="DD449" s="271"/>
      <c r="DE449" s="272"/>
      <c r="DF449" s="271"/>
      <c r="DG449" s="272"/>
      <c r="DH449" s="271"/>
      <c r="DI449" s="272"/>
      <c r="DJ449" s="271"/>
      <c r="DK449" s="272"/>
      <c r="DL449" s="271"/>
      <c r="DM449" s="272"/>
      <c r="DN449" s="271"/>
      <c r="DO449" s="272"/>
      <c r="DP449" s="271"/>
      <c r="DQ449" s="272"/>
      <c r="DR449" s="271"/>
      <c r="DS449" s="272"/>
      <c r="DT449" s="271"/>
      <c r="DU449" s="272"/>
      <c r="DV449" s="271"/>
      <c r="DW449" s="272"/>
      <c r="DX449" s="271"/>
      <c r="DY449" s="270"/>
      <c r="DZ449" s="271"/>
      <c r="EA449" s="270"/>
      <c r="EB449" s="271"/>
      <c r="EC449" s="270"/>
      <c r="ED449" s="271"/>
      <c r="EE449" s="270"/>
      <c r="EF449" s="271"/>
      <c r="EG449" s="270"/>
      <c r="EH449" s="271"/>
      <c r="EI449" s="270"/>
      <c r="EJ449" s="271"/>
      <c r="EK449" s="270"/>
      <c r="EL449" s="271"/>
      <c r="EM449" s="270"/>
      <c r="EN449" s="271"/>
      <c r="EO449" s="270"/>
      <c r="EP449" s="271"/>
      <c r="EQ449" s="270"/>
      <c r="ER449" s="271"/>
      <c r="ES449" s="270"/>
      <c r="ET449" s="271"/>
      <c r="EU449" s="270"/>
      <c r="EV449" s="271"/>
      <c r="EW449" s="270"/>
      <c r="EX449" s="271"/>
      <c r="EY449" s="271"/>
      <c r="EZ449" s="331"/>
      <c r="FA449" s="272"/>
      <c r="FB449" s="270"/>
      <c r="FC449" s="271"/>
      <c r="FD449" s="270"/>
      <c r="FE449" s="271"/>
      <c r="FF449" s="270"/>
      <c r="FG449" s="271"/>
      <c r="FH449" s="270"/>
      <c r="FI449" s="271"/>
      <c r="FJ449" s="270"/>
      <c r="FK449" s="271"/>
      <c r="FL449" s="270"/>
      <c r="FM449" s="271"/>
      <c r="FN449" s="270"/>
      <c r="FO449" s="271"/>
      <c r="FP449" s="270"/>
      <c r="FQ449" s="242"/>
      <c r="FR449" s="270"/>
      <c r="FS449" s="242"/>
      <c r="FT449" s="270"/>
      <c r="FU449" s="242"/>
      <c r="FV449" s="270"/>
      <c r="FW449" s="242"/>
      <c r="FX449" s="270"/>
      <c r="FY449" s="242"/>
      <c r="FZ449" s="270"/>
      <c r="GA449" s="242"/>
      <c r="GB449" s="270"/>
      <c r="GC449" s="242"/>
      <c r="GD449" s="270"/>
      <c r="GE449" s="242"/>
      <c r="GF449" s="270"/>
      <c r="GG449" s="242"/>
      <c r="GH449" s="270"/>
      <c r="GI449" s="242"/>
      <c r="GJ449" s="270"/>
      <c r="GK449" s="242"/>
      <c r="GL449" s="270"/>
      <c r="GM449" s="242"/>
      <c r="GN449" s="270"/>
      <c r="GO449" s="242"/>
      <c r="GP449" s="270"/>
      <c r="GQ449" s="242"/>
      <c r="GR449" s="270"/>
      <c r="GS449" s="242"/>
      <c r="GT449" s="270"/>
      <c r="GU449" s="242"/>
      <c r="GV449" s="270"/>
      <c r="GW449" s="242"/>
      <c r="GX449" s="270"/>
      <c r="GY449" s="242"/>
      <c r="GZ449" s="273"/>
      <c r="HA449" s="276"/>
      <c r="HC449"/>
      <c r="HD449"/>
      <c r="HE449"/>
      <c r="HF449"/>
      <c r="HG449"/>
      <c r="HH449"/>
    </row>
    <row r="450" spans="1:216" s="2" customFormat="1" ht="13.5" hidden="1" customHeight="1" outlineLevel="1" x14ac:dyDescent="0.2">
      <c r="B450" s="61" t="s">
        <v>539</v>
      </c>
      <c r="D450" s="77"/>
      <c r="F450" s="77"/>
      <c r="H450" s="77"/>
      <c r="J450" s="77"/>
      <c r="L450" s="77"/>
      <c r="N450" s="77"/>
      <c r="P450" s="77"/>
      <c r="R450" s="77"/>
      <c r="T450" s="77"/>
      <c r="V450" s="77"/>
      <c r="X450" s="77"/>
      <c r="Z450" s="77"/>
      <c r="AB450" s="77"/>
      <c r="AD450" s="77"/>
      <c r="AF450" s="77"/>
      <c r="AH450" s="77"/>
      <c r="AI450" s="9"/>
      <c r="AJ450" s="77"/>
      <c r="AL450" s="77"/>
      <c r="AN450" s="77"/>
      <c r="AP450" s="77"/>
      <c r="AR450" s="77"/>
      <c r="AT450" s="77"/>
      <c r="AV450" s="77"/>
      <c r="AX450" s="77"/>
      <c r="AZ450" s="78"/>
      <c r="BB450" s="78"/>
      <c r="BD450" s="78"/>
      <c r="BF450" s="78"/>
      <c r="BH450" s="78"/>
      <c r="BJ450" s="78"/>
      <c r="BL450" s="78"/>
      <c r="BN450" s="78"/>
      <c r="BP450" s="78"/>
      <c r="BR450" s="78"/>
      <c r="BT450" s="78"/>
      <c r="BV450" s="77"/>
      <c r="BX450" s="77"/>
      <c r="BZ450" s="77"/>
      <c r="CB450" s="77"/>
      <c r="CD450" s="77"/>
      <c r="CF450" s="77"/>
      <c r="CH450" s="77"/>
      <c r="CJ450" s="77"/>
      <c r="CL450" s="77"/>
      <c r="CN450" s="77"/>
      <c r="CO450" s="4"/>
      <c r="CP450" s="77"/>
      <c r="CQ450" s="4"/>
      <c r="CR450" s="77"/>
      <c r="CS450" s="4"/>
      <c r="CT450" s="77"/>
      <c r="CU450" s="4"/>
      <c r="CV450" s="77"/>
      <c r="CW450" s="4"/>
      <c r="CX450" s="77"/>
      <c r="CY450" s="4"/>
      <c r="CZ450" s="77"/>
      <c r="DA450" s="4"/>
      <c r="DB450" s="77"/>
      <c r="DC450" s="4"/>
      <c r="DD450" s="77"/>
      <c r="DE450" s="4"/>
      <c r="DF450" s="77"/>
      <c r="DG450" s="4"/>
      <c r="DH450" s="77"/>
      <c r="DI450" s="4"/>
      <c r="DJ450" s="77"/>
      <c r="DK450" s="4"/>
      <c r="DL450" s="77"/>
      <c r="DM450" s="4"/>
      <c r="DN450" s="77"/>
      <c r="DO450" s="4"/>
      <c r="DP450" s="77"/>
      <c r="DQ450" s="4"/>
      <c r="DR450" s="77"/>
      <c r="DS450" s="4"/>
      <c r="DT450" s="77"/>
      <c r="DU450" s="4"/>
      <c r="DV450" s="77"/>
      <c r="DW450" s="4"/>
      <c r="DX450" s="77"/>
      <c r="DZ450" s="77"/>
      <c r="EB450" s="77"/>
      <c r="ED450" s="77"/>
      <c r="EF450" s="77"/>
      <c r="EH450" s="77"/>
      <c r="EJ450" s="77"/>
      <c r="EL450" s="77"/>
      <c r="EN450" s="77"/>
      <c r="EP450" s="77"/>
      <c r="ER450" s="77"/>
      <c r="ET450" s="77"/>
      <c r="EV450" s="77"/>
      <c r="EX450" s="77"/>
      <c r="EY450" s="77"/>
      <c r="EZ450" s="312"/>
      <c r="FA450" s="4"/>
      <c r="FC450" s="77"/>
      <c r="FE450" s="77"/>
      <c r="FG450" s="77"/>
      <c r="FI450" s="77"/>
      <c r="FK450" s="77"/>
      <c r="FM450" s="77"/>
      <c r="FO450" s="77"/>
      <c r="FQ450" s="78"/>
      <c r="FS450" s="78"/>
      <c r="FU450" s="78"/>
      <c r="FV450" s="4"/>
      <c r="FW450" s="78"/>
      <c r="FX450" s="4"/>
      <c r="FY450" s="78"/>
      <c r="FZ450" s="4"/>
      <c r="GA450" s="78"/>
      <c r="GB450" s="4"/>
      <c r="GC450" s="78"/>
      <c r="GD450" s="4"/>
      <c r="GE450" s="78"/>
      <c r="GF450" s="4"/>
      <c r="GG450" s="78"/>
      <c r="GH450" s="4"/>
      <c r="GI450" s="78"/>
      <c r="GJ450" s="4"/>
      <c r="GK450" s="78"/>
      <c r="GL450" s="4"/>
      <c r="GM450" s="78"/>
      <c r="GN450" s="4"/>
      <c r="GO450" s="78"/>
      <c r="GP450" s="4"/>
      <c r="GQ450" s="78"/>
      <c r="GS450" s="78"/>
      <c r="GU450" s="78"/>
      <c r="GW450" s="78"/>
      <c r="GY450" s="78"/>
      <c r="GZ450" s="15"/>
      <c r="HA450" s="169"/>
      <c r="HC450"/>
      <c r="HD450"/>
      <c r="HE450"/>
      <c r="HF450"/>
      <c r="HG450"/>
      <c r="HH450"/>
    </row>
    <row r="451" spans="1:216" s="2" customFormat="1" ht="13.5" hidden="1" customHeight="1" outlineLevel="1" x14ac:dyDescent="0.2">
      <c r="A451" s="4" t="s">
        <v>542</v>
      </c>
      <c r="B451" s="54" t="s">
        <v>540</v>
      </c>
      <c r="C451" s="90">
        <f>C186</f>
        <v>188</v>
      </c>
      <c r="D451" s="77"/>
      <c r="E451" s="90">
        <f>E186</f>
        <v>192</v>
      </c>
      <c r="F451" s="77"/>
      <c r="G451" s="90">
        <f>G186</f>
        <v>195</v>
      </c>
      <c r="H451" s="77"/>
      <c r="I451" s="90">
        <f>I186</f>
        <v>197</v>
      </c>
      <c r="J451" s="77"/>
      <c r="K451" s="90">
        <f>K186</f>
        <v>204</v>
      </c>
      <c r="L451" s="77"/>
      <c r="M451" s="90">
        <f>M186</f>
        <v>201</v>
      </c>
      <c r="N451" s="77"/>
      <c r="O451" s="90">
        <f>O186</f>
        <v>211</v>
      </c>
      <c r="P451" s="77"/>
      <c r="Q451" s="90">
        <f>Q186</f>
        <v>208</v>
      </c>
      <c r="R451" s="77"/>
      <c r="S451" s="90">
        <f>S186</f>
        <v>221</v>
      </c>
      <c r="T451" s="77"/>
      <c r="U451" s="90">
        <f>U186</f>
        <v>234</v>
      </c>
      <c r="V451" s="77"/>
      <c r="W451" s="90">
        <f>W186</f>
        <v>242</v>
      </c>
      <c r="X451" s="77"/>
      <c r="Y451" s="90">
        <f>Y186</f>
        <v>241</v>
      </c>
      <c r="Z451" s="77"/>
      <c r="AA451" s="90">
        <f>AA186</f>
        <v>284.59999999999991</v>
      </c>
      <c r="AB451" s="77"/>
      <c r="AC451" s="90">
        <f>AC186</f>
        <v>282</v>
      </c>
      <c r="AD451" s="77"/>
      <c r="AE451" s="90">
        <f>AE186</f>
        <v>276</v>
      </c>
      <c r="AF451" s="77"/>
      <c r="AG451" s="90">
        <f>AG186</f>
        <v>297</v>
      </c>
      <c r="AH451" s="77"/>
      <c r="AI451" s="90">
        <f>AI186</f>
        <v>349</v>
      </c>
      <c r="AJ451" s="77"/>
      <c r="AK451" s="90">
        <f>AK186</f>
        <v>344</v>
      </c>
      <c r="AL451" s="77"/>
      <c r="AM451" s="90">
        <f>AM186</f>
        <v>346</v>
      </c>
      <c r="AN451" s="77"/>
      <c r="AO451" s="90">
        <f>AO186</f>
        <v>354.40000000000009</v>
      </c>
      <c r="AP451" s="77"/>
      <c r="AQ451" s="90">
        <f>AQ186</f>
        <v>399</v>
      </c>
      <c r="AR451" s="77"/>
      <c r="AS451" s="90">
        <f>AS186</f>
        <v>405</v>
      </c>
      <c r="AT451" s="77"/>
      <c r="AU451" s="90">
        <f>AU186</f>
        <v>392</v>
      </c>
      <c r="AV451" s="77"/>
      <c r="AW451" s="90">
        <f>AW186</f>
        <v>364.23</v>
      </c>
      <c r="AX451" s="77"/>
      <c r="AY451" s="90">
        <f>AY186</f>
        <v>424.5</v>
      </c>
      <c r="AZ451" s="78"/>
      <c r="BA451" s="90">
        <f>BA186</f>
        <v>432</v>
      </c>
      <c r="BB451" s="78"/>
      <c r="BC451" s="90">
        <f>BC186</f>
        <v>407</v>
      </c>
      <c r="BD451" s="78"/>
      <c r="BE451" s="90">
        <f>BE186</f>
        <v>388</v>
      </c>
      <c r="BF451" s="78"/>
      <c r="BG451" s="90">
        <f>BG186</f>
        <v>465</v>
      </c>
      <c r="BH451" s="78"/>
      <c r="BI451" s="90">
        <f>BI186</f>
        <v>461</v>
      </c>
      <c r="BJ451" s="78"/>
      <c r="BK451" s="90">
        <f>BK186</f>
        <v>468</v>
      </c>
      <c r="BL451" s="78"/>
      <c r="BM451" s="90">
        <f>BM186</f>
        <v>446</v>
      </c>
      <c r="BN451" s="78"/>
      <c r="BO451" s="90">
        <f>BO186</f>
        <v>554</v>
      </c>
      <c r="BP451" s="78"/>
      <c r="BQ451" s="90">
        <f>BQ186</f>
        <v>573</v>
      </c>
      <c r="BR451" s="78"/>
      <c r="BS451" s="90">
        <f>BS186</f>
        <v>563</v>
      </c>
      <c r="BT451" s="78"/>
      <c r="BU451" s="90">
        <f>BU186</f>
        <v>560</v>
      </c>
      <c r="BV451" s="77"/>
      <c r="BW451" s="90">
        <f>BW186</f>
        <v>681</v>
      </c>
      <c r="BX451" s="77"/>
      <c r="BY451" s="90">
        <f>BY186</f>
        <v>679</v>
      </c>
      <c r="BZ451" s="77"/>
      <c r="CA451" s="90">
        <f>CA186</f>
        <v>725</v>
      </c>
      <c r="CB451" s="77"/>
      <c r="CC451" s="90">
        <f>CC186</f>
        <v>714</v>
      </c>
      <c r="CD451" s="77"/>
      <c r="CE451" s="90">
        <f>CE186</f>
        <v>815.6805171842193</v>
      </c>
      <c r="CF451" s="77"/>
      <c r="CG451" s="90">
        <f>CG186</f>
        <v>791.81314502987516</v>
      </c>
      <c r="CH451" s="77"/>
      <c r="CI451" s="90">
        <f>CI186</f>
        <v>860.91971075344054</v>
      </c>
      <c r="CJ451" s="77"/>
      <c r="CK451" s="90">
        <f>CK186</f>
        <v>886.74545894889798</v>
      </c>
      <c r="CL451" s="77"/>
      <c r="CM451" s="90">
        <f>CM186</f>
        <v>995</v>
      </c>
      <c r="CN451" s="77"/>
      <c r="CO451" s="87">
        <f>CO186</f>
        <v>924.57123942625981</v>
      </c>
      <c r="CP451" s="77"/>
      <c r="CQ451" s="87">
        <f>CQ186</f>
        <v>1018.9535098997173</v>
      </c>
      <c r="CR451" s="77"/>
      <c r="CS451" s="87">
        <f>CS186</f>
        <v>1033.5</v>
      </c>
      <c r="CT451" s="77"/>
      <c r="CU451" s="87">
        <f>CU186</f>
        <v>1005</v>
      </c>
      <c r="CV451" s="77"/>
      <c r="CW451" s="87">
        <f>CW186</f>
        <v>964</v>
      </c>
      <c r="CX451" s="77"/>
      <c r="CY451" s="87">
        <f>CY186</f>
        <v>994</v>
      </c>
      <c r="CZ451" s="77"/>
      <c r="DA451" s="87">
        <f>DA186</f>
        <v>906</v>
      </c>
      <c r="DB451" s="77"/>
      <c r="DC451" s="87">
        <f>DC186</f>
        <v>985</v>
      </c>
      <c r="DD451" s="77"/>
      <c r="DE451" s="87">
        <f>DE186</f>
        <v>936</v>
      </c>
      <c r="DF451" s="77"/>
      <c r="DG451" s="87">
        <f>DG186</f>
        <v>842</v>
      </c>
      <c r="DH451" s="77"/>
      <c r="DI451" s="87">
        <f>DI186</f>
        <v>848</v>
      </c>
      <c r="DJ451" s="77"/>
      <c r="DK451" s="87">
        <f>DK186</f>
        <v>928</v>
      </c>
      <c r="DL451" s="77"/>
      <c r="DM451" s="87">
        <f>DM186</f>
        <v>921</v>
      </c>
      <c r="DN451" s="77"/>
      <c r="DO451" s="87">
        <f>DO186</f>
        <v>822</v>
      </c>
      <c r="DP451" s="77"/>
      <c r="DQ451" s="87">
        <f>DQ186</f>
        <v>764</v>
      </c>
      <c r="DR451" s="77"/>
      <c r="DS451" s="87">
        <f>DS186</f>
        <v>811</v>
      </c>
      <c r="DT451" s="77"/>
      <c r="DU451" s="87">
        <f>DU186</f>
        <v>747</v>
      </c>
      <c r="DV451" s="77"/>
      <c r="DW451" s="87">
        <f>DW186</f>
        <v>744</v>
      </c>
      <c r="DX451" s="77"/>
      <c r="DY451" s="90">
        <f>DY186</f>
        <v>793</v>
      </c>
      <c r="DZ451" s="77"/>
      <c r="EA451" s="90">
        <f>EA186</f>
        <v>806</v>
      </c>
      <c r="EB451" s="77"/>
      <c r="EC451" s="90">
        <f>EC186</f>
        <v>802</v>
      </c>
      <c r="ED451" s="77"/>
      <c r="EE451" s="90">
        <f>EE186</f>
        <v>828</v>
      </c>
      <c r="EF451" s="77"/>
      <c r="EG451" s="90">
        <f>EG186</f>
        <v>786</v>
      </c>
      <c r="EH451" s="77"/>
      <c r="EI451" s="90">
        <f>EI186</f>
        <v>769</v>
      </c>
      <c r="EJ451" s="77"/>
      <c r="EK451" s="90">
        <f>EK186</f>
        <v>791</v>
      </c>
      <c r="EL451" s="77"/>
      <c r="EM451" s="90">
        <f>EM186</f>
        <v>725.93000000000029</v>
      </c>
      <c r="EN451" s="77"/>
      <c r="EO451" s="90">
        <f>EO186</f>
        <v>747</v>
      </c>
      <c r="EP451" s="77"/>
      <c r="EQ451" s="90">
        <f>EQ186</f>
        <v>789.59251346890278</v>
      </c>
      <c r="ER451" s="77"/>
      <c r="ES451" s="90">
        <f>ES186</f>
        <v>776.83785367343444</v>
      </c>
      <c r="ET451" s="77"/>
      <c r="EU451" s="90">
        <f>EU186</f>
        <v>796.66285279474232</v>
      </c>
      <c r="EV451" s="77"/>
      <c r="EW451" s="90">
        <f>EW186</f>
        <v>778.32446006763621</v>
      </c>
      <c r="EX451" s="77"/>
      <c r="EY451" s="77"/>
      <c r="EZ451" s="312"/>
      <c r="FA451" s="4"/>
      <c r="FB451" s="90">
        <f>FB186</f>
        <v>502.36126037130452</v>
      </c>
      <c r="FC451" s="253"/>
      <c r="FD451" s="90">
        <f>FD186</f>
        <v>651</v>
      </c>
      <c r="FE451" s="253"/>
      <c r="FF451" s="90">
        <f>FF186</f>
        <v>772</v>
      </c>
      <c r="FG451" s="77"/>
      <c r="FH451" s="90">
        <f>FH186</f>
        <v>824</v>
      </c>
      <c r="FI451" s="77"/>
      <c r="FJ451" s="90">
        <f>FJ186</f>
        <v>938</v>
      </c>
      <c r="FK451" s="77"/>
      <c r="FL451" s="90">
        <f>FL186</f>
        <v>1139.5999999999999</v>
      </c>
      <c r="FM451" s="77"/>
      <c r="FN451" s="90">
        <f>FN186</f>
        <v>1393.4</v>
      </c>
      <c r="FO451" s="77"/>
      <c r="FP451" s="90">
        <f>FP186</f>
        <v>1560.23</v>
      </c>
      <c r="FQ451" s="78"/>
      <c r="FR451" s="90">
        <f>FR186</f>
        <v>1651.5</v>
      </c>
      <c r="FS451" s="78"/>
      <c r="FT451" s="90">
        <f>FT186</f>
        <v>1840</v>
      </c>
      <c r="FU451" s="78"/>
      <c r="FV451" s="87">
        <f>FV186</f>
        <v>2250</v>
      </c>
      <c r="FW451" s="78"/>
      <c r="FX451" s="87">
        <f>FX186</f>
        <v>2799</v>
      </c>
      <c r="FY451" s="78"/>
      <c r="FZ451" s="87">
        <f>FZ186</f>
        <v>3355.158831916433</v>
      </c>
      <c r="GA451" s="78"/>
      <c r="GB451" s="87">
        <f>GB186</f>
        <v>3972.0247493259772</v>
      </c>
      <c r="GC451" s="78"/>
      <c r="GD451" s="87">
        <f>GD186</f>
        <v>3869</v>
      </c>
      <c r="GE451" s="78"/>
      <c r="GF451" s="87">
        <f>GF186</f>
        <v>3611</v>
      </c>
      <c r="GG451" s="78"/>
      <c r="GH451" s="87">
        <f>GH186</f>
        <v>3435</v>
      </c>
      <c r="GI451" s="78"/>
      <c r="GJ451" s="87">
        <f>GJ186</f>
        <v>3095</v>
      </c>
      <c r="GK451" s="78"/>
      <c r="GL451" s="87">
        <f>GL186</f>
        <v>3222</v>
      </c>
      <c r="GM451" s="78"/>
      <c r="GN451" s="87">
        <f>GN186</f>
        <v>3032.9300000000003</v>
      </c>
      <c r="GO451" s="78"/>
      <c r="GP451" s="87">
        <f>GP186</f>
        <v>3141.4176800047157</v>
      </c>
      <c r="GQ451" s="78"/>
      <c r="GR451" s="90">
        <f>GR186</f>
        <v>3120.3561258295431</v>
      </c>
      <c r="GS451" s="78"/>
      <c r="GT451" s="90">
        <f>GT186</f>
        <v>3259.6358039899787</v>
      </c>
      <c r="GU451" s="78"/>
      <c r="GV451" s="90">
        <f>GV186</f>
        <v>3365.0208508412707</v>
      </c>
      <c r="GW451" s="78"/>
      <c r="GX451" s="90">
        <f>GX186</f>
        <v>3494.4127513896183</v>
      </c>
      <c r="GY451" s="78"/>
      <c r="GZ451" s="15"/>
      <c r="HA451" s="169"/>
      <c r="HC451"/>
      <c r="HD451"/>
      <c r="HE451"/>
      <c r="HF451"/>
      <c r="HG451"/>
      <c r="HH451"/>
    </row>
    <row r="452" spans="1:216" s="2" customFormat="1" ht="13.5" hidden="1" customHeight="1" outlineLevel="1" x14ac:dyDescent="0.2">
      <c r="A452" s="4" t="s">
        <v>543</v>
      </c>
      <c r="B452" s="54" t="s">
        <v>541</v>
      </c>
      <c r="C452" s="90">
        <f>C277</f>
        <v>70</v>
      </c>
      <c r="D452" s="77"/>
      <c r="E452" s="90">
        <f>E277</f>
        <v>71</v>
      </c>
      <c r="F452" s="77"/>
      <c r="G452" s="90">
        <f>G277</f>
        <v>75</v>
      </c>
      <c r="H452" s="77"/>
      <c r="I452" s="90">
        <f>I277</f>
        <v>74</v>
      </c>
      <c r="J452" s="77"/>
      <c r="K452" s="90">
        <f>K277</f>
        <v>81</v>
      </c>
      <c r="L452" s="77"/>
      <c r="M452" s="90">
        <f>M277</f>
        <v>85</v>
      </c>
      <c r="N452" s="77"/>
      <c r="O452" s="90">
        <f>O277</f>
        <v>86</v>
      </c>
      <c r="P452" s="77"/>
      <c r="Q452" s="90">
        <f>Q277</f>
        <v>93</v>
      </c>
      <c r="R452" s="77"/>
      <c r="S452" s="90">
        <f>S277</f>
        <v>92</v>
      </c>
      <c r="T452" s="77"/>
      <c r="U452" s="90">
        <f>U277</f>
        <v>98</v>
      </c>
      <c r="V452" s="77"/>
      <c r="W452" s="90">
        <f>W277</f>
        <v>100</v>
      </c>
      <c r="X452" s="77"/>
      <c r="Y452" s="90">
        <f>Y277</f>
        <v>112</v>
      </c>
      <c r="Z452" s="77"/>
      <c r="AA452" s="90">
        <f>AA277</f>
        <v>107</v>
      </c>
      <c r="AB452" s="77"/>
      <c r="AC452" s="90">
        <f>AC277</f>
        <v>104</v>
      </c>
      <c r="AD452" s="77"/>
      <c r="AE452" s="90">
        <f>AE277</f>
        <v>117</v>
      </c>
      <c r="AF452" s="77"/>
      <c r="AG452" s="90">
        <f>AG277</f>
        <v>123</v>
      </c>
      <c r="AH452" s="77"/>
      <c r="AI452" s="90">
        <f>AI277</f>
        <v>122</v>
      </c>
      <c r="AJ452" s="77"/>
      <c r="AK452" s="90">
        <f>AK277</f>
        <v>121</v>
      </c>
      <c r="AL452" s="77"/>
      <c r="AM452" s="90">
        <f>AM277</f>
        <v>127</v>
      </c>
      <c r="AN452" s="77"/>
      <c r="AO452" s="90">
        <f>AO277</f>
        <v>129</v>
      </c>
      <c r="AP452" s="77"/>
      <c r="AQ452" s="90">
        <f>AQ277</f>
        <v>133</v>
      </c>
      <c r="AR452" s="77"/>
      <c r="AS452" s="90">
        <f>AS277</f>
        <v>130</v>
      </c>
      <c r="AT452" s="77"/>
      <c r="AU452" s="90">
        <f>AU277</f>
        <v>133</v>
      </c>
      <c r="AV452" s="253"/>
      <c r="AW452" s="90">
        <f>AW277</f>
        <v>129</v>
      </c>
      <c r="AX452" s="77"/>
      <c r="AY452" s="90">
        <f>AY277</f>
        <v>147</v>
      </c>
      <c r="AZ452" s="78"/>
      <c r="BA452" s="90">
        <f>BA277</f>
        <v>150</v>
      </c>
      <c r="BB452" s="78"/>
      <c r="BC452" s="90">
        <f>BC277</f>
        <v>162</v>
      </c>
      <c r="BD452" s="78"/>
      <c r="BE452" s="90">
        <f>BE277</f>
        <v>154.30000000000001</v>
      </c>
      <c r="BF452" s="78"/>
      <c r="BG452" s="90">
        <f>BG277</f>
        <v>169</v>
      </c>
      <c r="BH452" s="78"/>
      <c r="BI452" s="90">
        <f>BI277</f>
        <v>171</v>
      </c>
      <c r="BJ452" s="78"/>
      <c r="BK452" s="90">
        <f>BK277</f>
        <v>182</v>
      </c>
      <c r="BL452" s="78"/>
      <c r="BM452" s="90">
        <f>BM277</f>
        <v>171</v>
      </c>
      <c r="BN452" s="78"/>
      <c r="BO452" s="90">
        <f>BO277</f>
        <v>191</v>
      </c>
      <c r="BP452" s="78"/>
      <c r="BQ452" s="90">
        <f>BQ277</f>
        <v>190</v>
      </c>
      <c r="BR452" s="78"/>
      <c r="BS452" s="90">
        <f>BS277</f>
        <v>204</v>
      </c>
      <c r="BT452" s="78"/>
      <c r="BU452" s="90">
        <f>BU277</f>
        <v>160</v>
      </c>
      <c r="BV452" s="77"/>
      <c r="BW452" s="90">
        <f>BW277</f>
        <v>204</v>
      </c>
      <c r="BX452" s="77"/>
      <c r="BY452" s="90">
        <f>BY277</f>
        <v>198</v>
      </c>
      <c r="BZ452" s="77"/>
      <c r="CA452" s="90">
        <f>CA277</f>
        <v>216</v>
      </c>
      <c r="CB452" s="77"/>
      <c r="CC452" s="90">
        <f>CC277</f>
        <v>158</v>
      </c>
      <c r="CD452" s="77"/>
      <c r="CE452" s="90">
        <f>CE277</f>
        <v>246</v>
      </c>
      <c r="CF452" s="77"/>
      <c r="CG452" s="90">
        <f>CG277</f>
        <v>225</v>
      </c>
      <c r="CH452" s="77"/>
      <c r="CI452" s="90">
        <f>CI277</f>
        <v>226.29999999999995</v>
      </c>
      <c r="CJ452" s="77"/>
      <c r="CK452" s="90">
        <f>CK277</f>
        <v>225.40000000000009</v>
      </c>
      <c r="CL452" s="77"/>
      <c r="CM452" s="90">
        <f>CM277</f>
        <v>251</v>
      </c>
      <c r="CN452" s="77"/>
      <c r="CO452" s="87">
        <f>CO277</f>
        <v>243</v>
      </c>
      <c r="CP452" s="77"/>
      <c r="CQ452" s="87">
        <f>CQ277</f>
        <v>213.40000000000009</v>
      </c>
      <c r="CR452" s="77"/>
      <c r="CS452" s="87">
        <f>CS277</f>
        <v>196</v>
      </c>
      <c r="CT452" s="77"/>
      <c r="CU452" s="87">
        <f>CU277</f>
        <v>271</v>
      </c>
      <c r="CV452" s="77"/>
      <c r="CW452" s="87">
        <f>CW277</f>
        <v>258</v>
      </c>
      <c r="CX452" s="77"/>
      <c r="CY452" s="87">
        <f>CY277</f>
        <v>260</v>
      </c>
      <c r="CZ452" s="77"/>
      <c r="DA452" s="87">
        <f>DA277</f>
        <v>208</v>
      </c>
      <c r="DB452" s="77"/>
      <c r="DC452" s="87">
        <f>DC277</f>
        <v>281</v>
      </c>
      <c r="DD452" s="77"/>
      <c r="DE452" s="87">
        <f>DE277</f>
        <v>283</v>
      </c>
      <c r="DF452" s="77"/>
      <c r="DG452" s="87">
        <f>DG277</f>
        <v>269</v>
      </c>
      <c r="DH452" s="77"/>
      <c r="DI452" s="87">
        <f>DI277</f>
        <v>205</v>
      </c>
      <c r="DJ452" s="77"/>
      <c r="DK452" s="87">
        <f>DK277</f>
        <v>303</v>
      </c>
      <c r="DL452" s="77"/>
      <c r="DM452" s="87">
        <f>DM277</f>
        <v>300</v>
      </c>
      <c r="DN452" s="77"/>
      <c r="DO452" s="87">
        <f>DO277</f>
        <v>269</v>
      </c>
      <c r="DP452" s="77"/>
      <c r="DQ452" s="87">
        <f>DQ277</f>
        <v>201</v>
      </c>
      <c r="DR452" s="77"/>
      <c r="DS452" s="87">
        <f>DS277</f>
        <v>285</v>
      </c>
      <c r="DT452" s="77"/>
      <c r="DU452" s="87">
        <f>DU277</f>
        <v>293</v>
      </c>
      <c r="DV452" s="77"/>
      <c r="DW452" s="87">
        <f>DW277</f>
        <v>278</v>
      </c>
      <c r="DX452" s="77"/>
      <c r="DY452" s="90">
        <f>DY277</f>
        <v>237</v>
      </c>
      <c r="DZ452" s="77"/>
      <c r="EA452" s="90">
        <f>EA277</f>
        <v>332</v>
      </c>
      <c r="EB452" s="77"/>
      <c r="EC452" s="90">
        <f>EC277</f>
        <v>291</v>
      </c>
      <c r="ED452" s="77"/>
      <c r="EE452" s="90">
        <f>EE277</f>
        <v>323</v>
      </c>
      <c r="EF452" s="77"/>
      <c r="EG452" s="90">
        <f>EG277</f>
        <v>263</v>
      </c>
      <c r="EH452" s="77"/>
      <c r="EI452" s="90">
        <f>EI277</f>
        <v>310</v>
      </c>
      <c r="EJ452" s="77"/>
      <c r="EK452" s="90">
        <f>EK277</f>
        <v>330</v>
      </c>
      <c r="EL452" s="77"/>
      <c r="EM452" s="90">
        <f>EM277</f>
        <v>316</v>
      </c>
      <c r="EN452" s="77"/>
      <c r="EO452" s="90">
        <f>EO277</f>
        <v>288</v>
      </c>
      <c r="EP452" s="77"/>
      <c r="EQ452" s="90">
        <f>EQ277</f>
        <v>309.36865651031621</v>
      </c>
      <c r="ER452" s="77"/>
      <c r="ES452" s="90">
        <f>ES277</f>
        <v>323.07460947879076</v>
      </c>
      <c r="ET452" s="77"/>
      <c r="EU452" s="90">
        <f>EU277</f>
        <v>312.75221532266687</v>
      </c>
      <c r="EV452" s="77"/>
      <c r="EW452" s="90">
        <f>EW277</f>
        <v>299.72542294065852</v>
      </c>
      <c r="EX452" s="77"/>
      <c r="EY452" s="77"/>
      <c r="EZ452" s="312"/>
      <c r="FA452" s="4"/>
      <c r="FB452" s="90">
        <f>FB277</f>
        <v>230.1869999999999</v>
      </c>
      <c r="FC452" s="77"/>
      <c r="FD452" s="90">
        <f>FD277</f>
        <v>256</v>
      </c>
      <c r="FE452" s="77"/>
      <c r="FF452" s="90">
        <f>FF277</f>
        <v>290</v>
      </c>
      <c r="FG452" s="77"/>
      <c r="FH452" s="90">
        <f>FH277</f>
        <v>345</v>
      </c>
      <c r="FI452" s="77"/>
      <c r="FJ452" s="90">
        <f>FJ277</f>
        <v>402</v>
      </c>
      <c r="FK452" s="77"/>
      <c r="FL452" s="90">
        <f>FL277</f>
        <v>451</v>
      </c>
      <c r="FM452" s="77"/>
      <c r="FN452" s="90">
        <f>FN277</f>
        <v>499</v>
      </c>
      <c r="FO452" s="77"/>
      <c r="FP452" s="90">
        <f>FP277</f>
        <v>525</v>
      </c>
      <c r="FQ452" s="78"/>
      <c r="FR452" s="90">
        <f>FR277</f>
        <v>613.29999999999995</v>
      </c>
      <c r="FS452" s="78"/>
      <c r="FT452" s="90">
        <f>FT277</f>
        <v>693</v>
      </c>
      <c r="FU452" s="78"/>
      <c r="FV452" s="87">
        <f>FV277</f>
        <v>745</v>
      </c>
      <c r="FW452" s="78"/>
      <c r="FX452" s="87">
        <f>FX277</f>
        <v>776</v>
      </c>
      <c r="FY452" s="78"/>
      <c r="FZ452" s="87">
        <f>FZ277</f>
        <v>922.7</v>
      </c>
      <c r="GA452" s="78"/>
      <c r="GB452" s="87">
        <f>GB277</f>
        <v>903.40000000000009</v>
      </c>
      <c r="GC452" s="78"/>
      <c r="GD452" s="87">
        <f>GD277</f>
        <v>997</v>
      </c>
      <c r="GE452" s="78"/>
      <c r="GF452" s="87">
        <f>GF277</f>
        <v>1038</v>
      </c>
      <c r="GG452" s="78"/>
      <c r="GH452" s="87">
        <f>GH277</f>
        <v>1073</v>
      </c>
      <c r="GI452" s="78"/>
      <c r="GJ452" s="87">
        <f>GJ277</f>
        <v>1093</v>
      </c>
      <c r="GK452" s="78"/>
      <c r="GL452" s="87">
        <f>GL277</f>
        <v>1209</v>
      </c>
      <c r="GM452" s="78"/>
      <c r="GN452" s="87">
        <f>GN277</f>
        <v>1244</v>
      </c>
      <c r="GO452" s="78"/>
      <c r="GP452" s="87">
        <f>GP277</f>
        <v>1244.9209042524324</v>
      </c>
      <c r="GQ452" s="78"/>
      <c r="GR452" s="90">
        <f>GR277</f>
        <v>1314.8356379721899</v>
      </c>
      <c r="GS452" s="78"/>
      <c r="GT452" s="90">
        <f>GT277</f>
        <v>1390.9760714413487</v>
      </c>
      <c r="GU452" s="78"/>
      <c r="GV452" s="90">
        <f>GV277</f>
        <v>1454.2436188998872</v>
      </c>
      <c r="GW452" s="78"/>
      <c r="GX452" s="90">
        <f>GX277</f>
        <v>1510.7004486292462</v>
      </c>
      <c r="GY452" s="78"/>
      <c r="GZ452" s="253"/>
      <c r="HA452" s="169"/>
      <c r="HC452"/>
      <c r="HD452"/>
      <c r="HE452"/>
      <c r="HF452"/>
      <c r="HG452"/>
      <c r="HH452"/>
    </row>
    <row r="453" spans="1:216" s="2" customFormat="1" ht="13.5" hidden="1" customHeight="1" outlineLevel="1" x14ac:dyDescent="0.2">
      <c r="A453" s="4" t="s">
        <v>118</v>
      </c>
      <c r="B453" s="54" t="s">
        <v>545</v>
      </c>
      <c r="C453" s="90">
        <f>C308+C307</f>
        <v>-12</v>
      </c>
      <c r="D453" s="77"/>
      <c r="E453" s="90">
        <f>E308+E307</f>
        <v>-12</v>
      </c>
      <c r="F453" s="77"/>
      <c r="G453" s="90">
        <f>G308+G307</f>
        <v>-11.2</v>
      </c>
      <c r="H453" s="77"/>
      <c r="I453" s="90">
        <f>I308+I307</f>
        <v>-12</v>
      </c>
      <c r="J453" s="77"/>
      <c r="K453" s="90">
        <f>K308+K307</f>
        <v>-12</v>
      </c>
      <c r="L453" s="77"/>
      <c r="M453" s="90">
        <f>M308+M307</f>
        <v>-12</v>
      </c>
      <c r="N453" s="77"/>
      <c r="O453" s="90">
        <f>O308+O307</f>
        <v>-13.1</v>
      </c>
      <c r="P453" s="77"/>
      <c r="Q453" s="90">
        <f>Q308+Q307</f>
        <v>-20</v>
      </c>
      <c r="R453" s="77"/>
      <c r="S453" s="90">
        <f>S308+S307</f>
        <v>-16</v>
      </c>
      <c r="T453" s="77"/>
      <c r="U453" s="90">
        <f>U308+U307</f>
        <v>-21</v>
      </c>
      <c r="V453" s="77"/>
      <c r="W453" s="90">
        <f>W308+W307</f>
        <v>-15</v>
      </c>
      <c r="X453" s="77"/>
      <c r="Y453" s="90">
        <f>Y308+Y307</f>
        <v>-13</v>
      </c>
      <c r="Z453" s="77"/>
      <c r="AA453" s="90">
        <f>AA308+AA307</f>
        <v>-15</v>
      </c>
      <c r="AB453" s="77"/>
      <c r="AC453" s="90">
        <f>AC308+AC307</f>
        <v>-15</v>
      </c>
      <c r="AD453" s="77"/>
      <c r="AE453" s="90">
        <f>AE308+AE307</f>
        <v>-15</v>
      </c>
      <c r="AF453" s="77"/>
      <c r="AG453" s="90">
        <f>AG308+AG307</f>
        <v>-16</v>
      </c>
      <c r="AH453" s="77"/>
      <c r="AI453" s="90">
        <f>AI308+AI307</f>
        <v>-16</v>
      </c>
      <c r="AJ453" s="77"/>
      <c r="AK453" s="90">
        <f>AK308+AK307</f>
        <v>-16</v>
      </c>
      <c r="AL453" s="77"/>
      <c r="AM453" s="90">
        <f>AM308+AM307</f>
        <v>-19</v>
      </c>
      <c r="AN453" s="77"/>
      <c r="AO453" s="90">
        <f>AO308+AO307</f>
        <v>-26</v>
      </c>
      <c r="AP453" s="77"/>
      <c r="AQ453" s="90">
        <f>AQ308+AQ307</f>
        <v>-16</v>
      </c>
      <c r="AR453" s="77"/>
      <c r="AS453" s="90">
        <f>AS308+AS307</f>
        <v>-16</v>
      </c>
      <c r="AT453" s="77"/>
      <c r="AU453" s="90">
        <f>AU308+AU307</f>
        <v>-17</v>
      </c>
      <c r="AV453" s="253"/>
      <c r="AW453" s="90">
        <f>AW308+AW307</f>
        <v>-11</v>
      </c>
      <c r="AX453" s="77"/>
      <c r="AY453" s="90">
        <f>AY308+AY307</f>
        <v>-14</v>
      </c>
      <c r="AZ453" s="78"/>
      <c r="BA453" s="90">
        <f>BA308+BA307</f>
        <v>-9</v>
      </c>
      <c r="BB453" s="78"/>
      <c r="BC453" s="90">
        <f>BC308+BC307</f>
        <v>-18</v>
      </c>
      <c r="BD453" s="78"/>
      <c r="BE453" s="90">
        <f>BE308+BE307</f>
        <v>-11</v>
      </c>
      <c r="BF453" s="78"/>
      <c r="BG453" s="90">
        <f>BG308+BG307</f>
        <v>-11</v>
      </c>
      <c r="BH453" s="78"/>
      <c r="BI453" s="90">
        <f>BI308+BI307</f>
        <v>-10</v>
      </c>
      <c r="BJ453" s="78"/>
      <c r="BK453" s="90">
        <f>BK308+BK307</f>
        <v>-12</v>
      </c>
      <c r="BL453" s="78"/>
      <c r="BM453" s="90">
        <f>BM308+BM307</f>
        <v>-13</v>
      </c>
      <c r="BN453" s="78"/>
      <c r="BO453" s="90">
        <f>BO308+BO307</f>
        <v>-17</v>
      </c>
      <c r="BP453" s="78"/>
      <c r="BQ453" s="90">
        <f>BQ308+BQ307</f>
        <v>-17</v>
      </c>
      <c r="BR453" s="78"/>
      <c r="BS453" s="90">
        <f>BS308+BS307</f>
        <v>-15.4</v>
      </c>
      <c r="BT453" s="78"/>
      <c r="BU453" s="90">
        <f>BU308+BU307</f>
        <v>-19</v>
      </c>
      <c r="BV453" s="77"/>
      <c r="BW453" s="90">
        <f>BW308+BW307</f>
        <v>-16</v>
      </c>
      <c r="BX453" s="77"/>
      <c r="BY453" s="90">
        <f>BY308+BY307</f>
        <v>-23</v>
      </c>
      <c r="BZ453" s="77"/>
      <c r="CA453" s="90">
        <f>CA308+CA307</f>
        <v>-45</v>
      </c>
      <c r="CB453" s="77"/>
      <c r="CC453" s="90">
        <f>CC308+CC307</f>
        <v>-57</v>
      </c>
      <c r="CD453" s="77"/>
      <c r="CE453" s="90">
        <f>CE308+CE307</f>
        <v>-45</v>
      </c>
      <c r="CF453" s="77"/>
      <c r="CG453" s="90">
        <f>CG308+CG307</f>
        <v>-47</v>
      </c>
      <c r="CH453" s="77"/>
      <c r="CI453" s="90">
        <f>CI308+CI307</f>
        <v>-48</v>
      </c>
      <c r="CJ453" s="77"/>
      <c r="CK453" s="90">
        <f>CK308+CK307</f>
        <v>-61</v>
      </c>
      <c r="CL453" s="77"/>
      <c r="CM453" s="90">
        <f>CM308+CM307</f>
        <v>-55</v>
      </c>
      <c r="CN453" s="77"/>
      <c r="CO453" s="87">
        <f>CO308+CO307</f>
        <v>-57</v>
      </c>
      <c r="CP453" s="77"/>
      <c r="CQ453" s="87">
        <f>CQ308+CQ307</f>
        <v>-58</v>
      </c>
      <c r="CR453" s="77"/>
      <c r="CS453" s="87">
        <f>CS308+CS307</f>
        <v>-64</v>
      </c>
      <c r="CT453" s="77"/>
      <c r="CU453" s="87">
        <f>CU308+CU307</f>
        <v>-64</v>
      </c>
      <c r="CV453" s="77"/>
      <c r="CW453" s="87">
        <f>CW308+CW307</f>
        <v>-63</v>
      </c>
      <c r="CX453" s="77"/>
      <c r="CY453" s="87">
        <f>CY308+CY307</f>
        <v>-60</v>
      </c>
      <c r="CZ453" s="77"/>
      <c r="DA453" s="87">
        <f>DA308+DA307</f>
        <v>-56</v>
      </c>
      <c r="DB453" s="77"/>
      <c r="DC453" s="87">
        <f>DC308+DC307</f>
        <v>-65</v>
      </c>
      <c r="DD453" s="77"/>
      <c r="DE453" s="87">
        <f>DE308+DE307</f>
        <v>-66</v>
      </c>
      <c r="DF453" s="77"/>
      <c r="DG453" s="87">
        <f>DG308+DG307</f>
        <v>-68</v>
      </c>
      <c r="DH453" s="77"/>
      <c r="DI453" s="87">
        <f>DI308+DI307</f>
        <v>-68</v>
      </c>
      <c r="DJ453" s="77"/>
      <c r="DK453" s="87">
        <f>DK308+DK307</f>
        <v>-67</v>
      </c>
      <c r="DL453" s="77"/>
      <c r="DM453" s="87">
        <f>DM308+DM307</f>
        <v>-70</v>
      </c>
      <c r="DN453" s="77"/>
      <c r="DO453" s="87">
        <f>DO308+DO307</f>
        <v>-56</v>
      </c>
      <c r="DP453" s="77"/>
      <c r="DQ453" s="87">
        <f>DQ308+DQ307</f>
        <v>-85</v>
      </c>
      <c r="DR453" s="77"/>
      <c r="DS453" s="87">
        <f>DS308+DS307</f>
        <v>-69</v>
      </c>
      <c r="DT453" s="77"/>
      <c r="DU453" s="87">
        <f>DU308+DU307</f>
        <v>-55</v>
      </c>
      <c r="DV453" s="77"/>
      <c r="DW453" s="87">
        <f>DW308+DW307</f>
        <v>-48</v>
      </c>
      <c r="DX453" s="77"/>
      <c r="DY453" s="90">
        <f>DY308+DY307</f>
        <v>-32</v>
      </c>
      <c r="DZ453" s="77"/>
      <c r="EA453" s="90">
        <f>EA308+EA307</f>
        <v>-61</v>
      </c>
      <c r="EB453" s="77"/>
      <c r="EC453" s="90">
        <f>EC308+EC307</f>
        <v>-51</v>
      </c>
      <c r="ED453" s="77"/>
      <c r="EE453" s="90">
        <f>EE308+EE307</f>
        <v>-58</v>
      </c>
      <c r="EF453" s="77"/>
      <c r="EG453" s="90">
        <f>EG308+EG307</f>
        <v>-71</v>
      </c>
      <c r="EH453" s="77"/>
      <c r="EI453" s="90">
        <f>EI308+EI307</f>
        <v>-52</v>
      </c>
      <c r="EJ453" s="77"/>
      <c r="EK453" s="90">
        <f>EK308+EK307</f>
        <v>-48</v>
      </c>
      <c r="EL453" s="77"/>
      <c r="EM453" s="90">
        <f>EM308+EM307</f>
        <v>-50</v>
      </c>
      <c r="EN453" s="77"/>
      <c r="EO453" s="90">
        <f>EO308+EO307</f>
        <v>-64</v>
      </c>
      <c r="EP453" s="77"/>
      <c r="EQ453" s="90">
        <f>EQ308+EQ307</f>
        <v>-61</v>
      </c>
      <c r="ER453" s="77"/>
      <c r="ES453" s="90">
        <f>ES308+ES307</f>
        <v>-61</v>
      </c>
      <c r="ET453" s="77"/>
      <c r="EU453" s="90">
        <f>EU308+EU307</f>
        <v>-61</v>
      </c>
      <c r="EV453" s="77"/>
      <c r="EW453" s="90">
        <f>EW308+EW307</f>
        <v>-61</v>
      </c>
      <c r="EX453" s="77"/>
      <c r="EY453" s="77"/>
      <c r="EZ453" s="312"/>
      <c r="FA453" s="4"/>
      <c r="FB453" s="90">
        <f>FB308+FB307</f>
        <v>-68.3</v>
      </c>
      <c r="FC453" s="77"/>
      <c r="FD453" s="90">
        <f>FD308+FD307</f>
        <v>-51</v>
      </c>
      <c r="FE453" s="77"/>
      <c r="FF453" s="90">
        <f>FF308+FF307</f>
        <v>-47.2</v>
      </c>
      <c r="FG453" s="77"/>
      <c r="FH453" s="90">
        <f>FH308+FH307</f>
        <v>-57.1</v>
      </c>
      <c r="FI453" s="77"/>
      <c r="FJ453" s="90">
        <f>FJ308+FJ307</f>
        <v>-65</v>
      </c>
      <c r="FK453" s="77"/>
      <c r="FL453" s="90">
        <f>FL308+FL307</f>
        <v>-61</v>
      </c>
      <c r="FM453" s="77"/>
      <c r="FN453" s="90">
        <f>FN308+FN307</f>
        <v>-77</v>
      </c>
      <c r="FO453" s="77"/>
      <c r="FP453" s="90">
        <f>FP308+FP307</f>
        <v>-60</v>
      </c>
      <c r="FQ453" s="78"/>
      <c r="FR453" s="90">
        <f>FR308+FR307</f>
        <v>-52</v>
      </c>
      <c r="FS453" s="78"/>
      <c r="FT453" s="90">
        <f>FT308+FT307</f>
        <v>-46</v>
      </c>
      <c r="FU453" s="78"/>
      <c r="FV453" s="87">
        <f>FV308+FV307</f>
        <v>-68.400000000000006</v>
      </c>
      <c r="FW453" s="78"/>
      <c r="FX453" s="87">
        <f>FX308+FX307</f>
        <v>-141</v>
      </c>
      <c r="FY453" s="78"/>
      <c r="FZ453" s="87">
        <f>FZ308+FZ307</f>
        <v>-201</v>
      </c>
      <c r="GA453" s="78"/>
      <c r="GB453" s="87">
        <f>GB308+GB307</f>
        <v>-234</v>
      </c>
      <c r="GC453" s="78"/>
      <c r="GD453" s="87">
        <f>GD308+GD307</f>
        <v>-243</v>
      </c>
      <c r="GE453" s="78"/>
      <c r="GF453" s="87">
        <f>GF308+GF307</f>
        <v>-267</v>
      </c>
      <c r="GG453" s="78"/>
      <c r="GH453" s="87">
        <f>GH308+GH307</f>
        <v>-278</v>
      </c>
      <c r="GI453" s="78"/>
      <c r="GJ453" s="87">
        <f>GJ308+GJ307</f>
        <v>-204</v>
      </c>
      <c r="GK453" s="78"/>
      <c r="GL453" s="87">
        <f>GL308+GL307</f>
        <v>-241</v>
      </c>
      <c r="GM453" s="78"/>
      <c r="GN453" s="87">
        <f>GN308+GN307</f>
        <v>-214</v>
      </c>
      <c r="GO453" s="78"/>
      <c r="GP453" s="87">
        <f>GP308+GP307</f>
        <v>-244</v>
      </c>
      <c r="GQ453" s="78"/>
      <c r="GR453" s="90">
        <f>GR308+GR307</f>
        <v>-252.48000000000002</v>
      </c>
      <c r="GS453" s="78"/>
      <c r="GT453" s="90">
        <f>GT308+GT307</f>
        <v>-261.30960000000005</v>
      </c>
      <c r="GU453" s="78"/>
      <c r="GV453" s="90">
        <f>GV308+GV307</f>
        <v>-269.18179200000003</v>
      </c>
      <c r="GW453" s="78"/>
      <c r="GX453" s="90">
        <f>GX308+GX307</f>
        <v>-278.69318784000006</v>
      </c>
      <c r="GY453" s="78"/>
      <c r="GZ453" s="253"/>
      <c r="HA453" s="169"/>
      <c r="HC453"/>
      <c r="HD453"/>
      <c r="HE453"/>
      <c r="HF453"/>
      <c r="HG453"/>
      <c r="HH453"/>
    </row>
    <row r="454" spans="1:216" s="2" customFormat="1" ht="13.5" hidden="1" customHeight="1" outlineLevel="1" x14ac:dyDescent="0.2">
      <c r="A454" s="4"/>
      <c r="B454" s="54"/>
      <c r="C454" s="90"/>
      <c r="D454" s="77"/>
      <c r="E454" s="90"/>
      <c r="F454" s="77"/>
      <c r="G454" s="90"/>
      <c r="H454" s="77"/>
      <c r="I454" s="90"/>
      <c r="J454" s="77"/>
      <c r="K454" s="90"/>
      <c r="L454" s="77"/>
      <c r="M454" s="90"/>
      <c r="N454" s="77"/>
      <c r="O454" s="90"/>
      <c r="P454" s="77"/>
      <c r="Q454" s="90"/>
      <c r="R454" s="77"/>
      <c r="S454" s="90"/>
      <c r="T454" s="77"/>
      <c r="U454" s="90"/>
      <c r="V454" s="77"/>
      <c r="W454" s="90"/>
      <c r="X454" s="77"/>
      <c r="Y454" s="90"/>
      <c r="Z454" s="77"/>
      <c r="AA454" s="90"/>
      <c r="AB454" s="77"/>
      <c r="AC454" s="90"/>
      <c r="AD454" s="77"/>
      <c r="AE454" s="90"/>
      <c r="AF454" s="77"/>
      <c r="AG454" s="90"/>
      <c r="AH454" s="77"/>
      <c r="AI454" s="90"/>
      <c r="AJ454" s="77"/>
      <c r="AK454" s="90"/>
      <c r="AL454" s="77"/>
      <c r="AM454" s="90"/>
      <c r="AN454" s="77"/>
      <c r="AO454" s="90"/>
      <c r="AP454" s="77"/>
      <c r="AQ454" s="90"/>
      <c r="AR454" s="77"/>
      <c r="AS454" s="90"/>
      <c r="AT454" s="77"/>
      <c r="AU454" s="90"/>
      <c r="AV454" s="253"/>
      <c r="AW454" s="90"/>
      <c r="AX454" s="77"/>
      <c r="AY454" s="90"/>
      <c r="AZ454" s="78"/>
      <c r="BA454" s="90"/>
      <c r="BB454" s="78"/>
      <c r="BC454" s="90"/>
      <c r="BD454" s="78"/>
      <c r="BE454" s="90"/>
      <c r="BF454" s="78"/>
      <c r="BG454" s="90"/>
      <c r="BH454" s="78"/>
      <c r="BI454" s="90"/>
      <c r="BJ454" s="78"/>
      <c r="BK454" s="90"/>
      <c r="BL454" s="78"/>
      <c r="BM454" s="90"/>
      <c r="BN454" s="78"/>
      <c r="BO454" s="90"/>
      <c r="BP454" s="78"/>
      <c r="BQ454" s="90"/>
      <c r="BR454" s="78"/>
      <c r="BS454" s="90"/>
      <c r="BT454" s="78"/>
      <c r="BU454" s="90"/>
      <c r="BV454" s="77"/>
      <c r="BW454" s="90"/>
      <c r="BX454" s="77"/>
      <c r="BY454" s="90"/>
      <c r="BZ454" s="77"/>
      <c r="CA454" s="90"/>
      <c r="CB454" s="77"/>
      <c r="CC454" s="90"/>
      <c r="CD454" s="77"/>
      <c r="CE454" s="90"/>
      <c r="CF454" s="77"/>
      <c r="CG454" s="90"/>
      <c r="CH454" s="77"/>
      <c r="CI454" s="90"/>
      <c r="CJ454" s="77"/>
      <c r="CK454" s="90"/>
      <c r="CL454" s="77"/>
      <c r="CM454" s="90"/>
      <c r="CN454" s="77"/>
      <c r="CO454" s="87"/>
      <c r="CP454" s="77"/>
      <c r="CQ454" s="87"/>
      <c r="CR454" s="77"/>
      <c r="CS454" s="87"/>
      <c r="CT454" s="77"/>
      <c r="CU454" s="87"/>
      <c r="CV454" s="77"/>
      <c r="CW454" s="87"/>
      <c r="CX454" s="77"/>
      <c r="CY454" s="87"/>
      <c r="CZ454" s="77"/>
      <c r="DA454" s="87"/>
      <c r="DB454" s="77"/>
      <c r="DC454" s="87"/>
      <c r="DD454" s="77"/>
      <c r="DE454" s="87"/>
      <c r="DF454" s="77"/>
      <c r="DG454" s="87"/>
      <c r="DH454" s="77"/>
      <c r="DI454" s="87"/>
      <c r="DJ454" s="77"/>
      <c r="DK454" s="87"/>
      <c r="DL454" s="77"/>
      <c r="DM454" s="87"/>
      <c r="DN454" s="77"/>
      <c r="DO454" s="87"/>
      <c r="DP454" s="77"/>
      <c r="DQ454" s="87"/>
      <c r="DR454" s="77"/>
      <c r="DS454" s="87"/>
      <c r="DT454" s="77"/>
      <c r="DU454" s="87"/>
      <c r="DV454" s="77"/>
      <c r="DW454" s="87"/>
      <c r="DX454" s="77"/>
      <c r="DY454" s="90"/>
      <c r="DZ454" s="77"/>
      <c r="EA454" s="90"/>
      <c r="EB454" s="77"/>
      <c r="EC454" s="90"/>
      <c r="ED454" s="77"/>
      <c r="EE454" s="90"/>
      <c r="EF454" s="77"/>
      <c r="EG454" s="90"/>
      <c r="EH454" s="77"/>
      <c r="EI454" s="90"/>
      <c r="EJ454" s="77"/>
      <c r="EK454" s="90"/>
      <c r="EL454" s="77"/>
      <c r="EM454" s="90"/>
      <c r="EN454" s="77"/>
      <c r="EO454" s="90"/>
      <c r="EP454" s="77"/>
      <c r="EQ454" s="90"/>
      <c r="ER454" s="77"/>
      <c r="ES454" s="90"/>
      <c r="ET454" s="77"/>
      <c r="EU454" s="90"/>
      <c r="EV454" s="77"/>
      <c r="EW454" s="90"/>
      <c r="EX454" s="77"/>
      <c r="EY454" s="77"/>
      <c r="EZ454" s="312"/>
      <c r="FA454" s="4"/>
      <c r="FB454" s="90"/>
      <c r="FC454" s="77"/>
      <c r="FD454" s="90"/>
      <c r="FE454" s="77"/>
      <c r="FF454" s="90"/>
      <c r="FG454" s="77"/>
      <c r="FH454" s="90"/>
      <c r="FI454" s="77"/>
      <c r="FJ454" s="90"/>
      <c r="FK454" s="77"/>
      <c r="FL454" s="90"/>
      <c r="FM454" s="77"/>
      <c r="FN454" s="90"/>
      <c r="FO454" s="77"/>
      <c r="FP454" s="90"/>
      <c r="FQ454" s="78"/>
      <c r="FR454" s="90"/>
      <c r="FS454" s="78"/>
      <c r="FT454" s="90"/>
      <c r="FU454" s="78"/>
      <c r="FV454" s="87"/>
      <c r="FW454" s="78"/>
      <c r="FX454" s="87"/>
      <c r="FY454" s="78"/>
      <c r="FZ454" s="87"/>
      <c r="GA454" s="78"/>
      <c r="GB454" s="87"/>
      <c r="GC454" s="78"/>
      <c r="GD454" s="87"/>
      <c r="GE454" s="78"/>
      <c r="GF454" s="87"/>
      <c r="GG454" s="78"/>
      <c r="GH454" s="87"/>
      <c r="GI454" s="78"/>
      <c r="GJ454" s="87"/>
      <c r="GK454" s="78"/>
      <c r="GL454" s="87"/>
      <c r="GM454" s="78"/>
      <c r="GN454" s="87"/>
      <c r="GO454" s="78"/>
      <c r="GP454" s="87"/>
      <c r="GQ454" s="78"/>
      <c r="GR454" s="90"/>
      <c r="GS454" s="78"/>
      <c r="GT454" s="90"/>
      <c r="GU454" s="78"/>
      <c r="GV454" s="90"/>
      <c r="GW454" s="78"/>
      <c r="GX454" s="90"/>
      <c r="GY454" s="78"/>
      <c r="GZ454" s="253"/>
      <c r="HA454" s="169"/>
      <c r="HC454"/>
      <c r="HD454"/>
      <c r="HE454"/>
      <c r="HF454"/>
      <c r="HG454"/>
      <c r="HH454"/>
    </row>
    <row r="455" spans="1:216" s="2" customFormat="1" ht="13.5" hidden="1" customHeight="1" outlineLevel="1" x14ac:dyDescent="0.2">
      <c r="A455" s="4" t="s">
        <v>327</v>
      </c>
      <c r="B455" s="54" t="s">
        <v>434</v>
      </c>
      <c r="C455" s="90">
        <f>C315</f>
        <v>159</v>
      </c>
      <c r="D455" s="77"/>
      <c r="E455" s="90">
        <f>E315</f>
        <v>161</v>
      </c>
      <c r="F455" s="77"/>
      <c r="G455" s="90">
        <f>G315</f>
        <v>169.39999999999995</v>
      </c>
      <c r="H455" s="77"/>
      <c r="I455" s="90">
        <f>I315</f>
        <v>168</v>
      </c>
      <c r="J455" s="77"/>
      <c r="K455" s="90">
        <f>K315</f>
        <v>176.99999999999997</v>
      </c>
      <c r="L455" s="77"/>
      <c r="M455" s="90">
        <f>M315</f>
        <v>177</v>
      </c>
      <c r="N455" s="77"/>
      <c r="O455" s="90">
        <f>O315</f>
        <v>183.89999999999998</v>
      </c>
      <c r="P455" s="77"/>
      <c r="Q455" s="90">
        <f>Q315</f>
        <v>182</v>
      </c>
      <c r="R455" s="77"/>
      <c r="S455" s="90">
        <f>S315</f>
        <v>191.99999999999997</v>
      </c>
      <c r="T455" s="77"/>
      <c r="U455" s="90">
        <f>U315</f>
        <v>201.99999999999997</v>
      </c>
      <c r="V455" s="77"/>
      <c r="W455" s="90">
        <f>W315</f>
        <v>209.99999999999997</v>
      </c>
      <c r="X455" s="77"/>
      <c r="Y455" s="90">
        <f>Y315</f>
        <v>221</v>
      </c>
      <c r="Z455" s="77"/>
      <c r="AA455" s="90">
        <f>AA315</f>
        <v>243.59999999999988</v>
      </c>
      <c r="AB455" s="77"/>
      <c r="AC455" s="90">
        <f>AC315</f>
        <v>239.99999999999997</v>
      </c>
      <c r="AD455" s="77"/>
      <c r="AE455" s="90">
        <f>AE315</f>
        <v>245</v>
      </c>
      <c r="AF455" s="77"/>
      <c r="AG455" s="90">
        <f>AG315</f>
        <v>262</v>
      </c>
      <c r="AH455" s="77"/>
      <c r="AI455" s="90">
        <f>AI315</f>
        <v>294.99999999999994</v>
      </c>
      <c r="AJ455" s="77"/>
      <c r="AK455" s="90">
        <f>AK315</f>
        <v>291</v>
      </c>
      <c r="AL455" s="77"/>
      <c r="AM455" s="90">
        <f>AM315</f>
        <v>292</v>
      </c>
      <c r="AN455" s="77"/>
      <c r="AO455" s="90">
        <f>AO315</f>
        <v>294.40000000000009</v>
      </c>
      <c r="AP455" s="77"/>
      <c r="AQ455" s="90">
        <f>AQ315</f>
        <v>335</v>
      </c>
      <c r="AR455" s="77"/>
      <c r="AS455" s="90">
        <f>AS315</f>
        <v>344</v>
      </c>
      <c r="AT455" s="77"/>
      <c r="AU455" s="90">
        <f>AU315</f>
        <v>333</v>
      </c>
      <c r="AV455" s="77"/>
      <c r="AW455" s="90">
        <f>AW315</f>
        <v>325.23</v>
      </c>
      <c r="AX455" s="77"/>
      <c r="AY455" s="90">
        <f>AY315</f>
        <v>363.50000000000006</v>
      </c>
      <c r="AZ455" s="78"/>
      <c r="BA455" s="90">
        <f>BA315</f>
        <v>376</v>
      </c>
      <c r="BB455" s="78"/>
      <c r="BC455" s="90">
        <f>BC315</f>
        <v>363</v>
      </c>
      <c r="BD455" s="78"/>
      <c r="BE455" s="90">
        <f>BE315</f>
        <v>357.29999999999995</v>
      </c>
      <c r="BF455" s="78"/>
      <c r="BG455" s="90">
        <f>BG315</f>
        <v>407.00000000000006</v>
      </c>
      <c r="BH455" s="78"/>
      <c r="BI455" s="90">
        <f>BI315</f>
        <v>407</v>
      </c>
      <c r="BJ455" s="78"/>
      <c r="BK455" s="90">
        <f>BK315</f>
        <v>417</v>
      </c>
      <c r="BL455" s="78"/>
      <c r="BM455" s="90">
        <f>BM315</f>
        <v>392.6</v>
      </c>
      <c r="BN455" s="78"/>
      <c r="BO455" s="90">
        <f>BO315</f>
        <v>473.2</v>
      </c>
      <c r="BP455" s="78"/>
      <c r="BQ455" s="90">
        <f>BQ315</f>
        <v>484.90000000000003</v>
      </c>
      <c r="BR455" s="78"/>
      <c r="BS455" s="90">
        <f>BS315</f>
        <v>488.54</v>
      </c>
      <c r="BT455" s="78"/>
      <c r="BU455" s="90">
        <f>BU315</f>
        <v>458</v>
      </c>
      <c r="BV455" s="77"/>
      <c r="BW455" s="90">
        <f>BW315</f>
        <v>568</v>
      </c>
      <c r="BX455" s="77"/>
      <c r="BY455" s="90">
        <f>BY315</f>
        <v>562</v>
      </c>
      <c r="BZ455" s="77"/>
      <c r="CA455" s="90">
        <f>CA315</f>
        <v>589</v>
      </c>
      <c r="CB455" s="77"/>
      <c r="CC455" s="90">
        <f>CC315</f>
        <v>558</v>
      </c>
      <c r="CD455" s="77"/>
      <c r="CE455" s="90">
        <f>CE315</f>
        <v>663.6805171842193</v>
      </c>
      <c r="CF455" s="77"/>
      <c r="CG455" s="90">
        <f>CG315</f>
        <v>633.81314502987516</v>
      </c>
      <c r="CH455" s="77"/>
      <c r="CI455" s="90">
        <f>CI315</f>
        <v>677.61971075344047</v>
      </c>
      <c r="CJ455" s="77"/>
      <c r="CK455" s="90">
        <f>CK315</f>
        <v>686.59545894889811</v>
      </c>
      <c r="CL455" s="77"/>
      <c r="CM455" s="90">
        <f>CM315</f>
        <v>778.6</v>
      </c>
      <c r="CN455" s="77"/>
      <c r="CO455" s="87">
        <f>CO315</f>
        <v>726.54123942625984</v>
      </c>
      <c r="CP455" s="77"/>
      <c r="CQ455" s="87">
        <f>CQ315</f>
        <v>769.42350989971749</v>
      </c>
      <c r="CR455" s="77"/>
      <c r="CS455" s="87">
        <f>CS315</f>
        <v>760.45</v>
      </c>
      <c r="CT455" s="77"/>
      <c r="CU455" s="87">
        <f>CU315</f>
        <v>791.25</v>
      </c>
      <c r="CV455" s="77"/>
      <c r="CW455" s="87">
        <f>CW315</f>
        <v>755</v>
      </c>
      <c r="CX455" s="77"/>
      <c r="CY455" s="87">
        <f>CY315</f>
        <v>831</v>
      </c>
      <c r="CZ455" s="77"/>
      <c r="DA455" s="87">
        <f>DA315</f>
        <v>697</v>
      </c>
      <c r="DB455" s="77"/>
      <c r="DC455" s="87">
        <f>DC315</f>
        <v>786</v>
      </c>
      <c r="DD455" s="77"/>
      <c r="DE455" s="87">
        <f>DE315</f>
        <v>755</v>
      </c>
      <c r="DF455" s="77"/>
      <c r="DG455" s="87">
        <f>DG315</f>
        <v>683</v>
      </c>
      <c r="DH455" s="77"/>
      <c r="DI455" s="87">
        <f>DI315</f>
        <v>646</v>
      </c>
      <c r="DJ455" s="77"/>
      <c r="DK455" s="87">
        <f>DK315</f>
        <v>769</v>
      </c>
      <c r="DL455" s="77"/>
      <c r="DM455" s="87">
        <f>DM315</f>
        <v>751</v>
      </c>
      <c r="DN455" s="77"/>
      <c r="DO455" s="87">
        <f>DO315</f>
        <v>679</v>
      </c>
      <c r="DP455" s="77"/>
      <c r="DQ455" s="87">
        <f>DQ315</f>
        <v>575</v>
      </c>
      <c r="DR455" s="77"/>
      <c r="DS455" s="87">
        <f>DS315</f>
        <v>670</v>
      </c>
      <c r="DT455" s="77"/>
      <c r="DU455" s="87">
        <f>DU315</f>
        <v>641</v>
      </c>
      <c r="DV455" s="77"/>
      <c r="DW455" s="87">
        <f>DW315</f>
        <v>634.04999999999995</v>
      </c>
      <c r="DX455" s="77"/>
      <c r="DY455" s="90">
        <f>DY315</f>
        <v>651</v>
      </c>
      <c r="DZ455" s="77"/>
      <c r="EA455" s="90">
        <f>EA315</f>
        <v>705</v>
      </c>
      <c r="EB455" s="77"/>
      <c r="EC455" s="90">
        <f>EC315</f>
        <v>683</v>
      </c>
      <c r="ED455" s="77"/>
      <c r="EE455" s="90">
        <f>EE315</f>
        <v>714</v>
      </c>
      <c r="EF455" s="77"/>
      <c r="EG455" s="90">
        <f>EG315</f>
        <v>622.79999999999995</v>
      </c>
      <c r="EH455" s="77"/>
      <c r="EI455" s="90">
        <f>EI315</f>
        <v>676</v>
      </c>
      <c r="EJ455" s="77"/>
      <c r="EK455" s="90">
        <f>EK315</f>
        <v>710</v>
      </c>
      <c r="EL455" s="77"/>
      <c r="EM455" s="90">
        <f>EM315</f>
        <v>661.63000000000034</v>
      </c>
      <c r="EN455" s="77"/>
      <c r="EO455" s="90">
        <f>EO315</f>
        <v>632.5</v>
      </c>
      <c r="EP455" s="77"/>
      <c r="EQ455" s="90">
        <f>EQ315</f>
        <v>768.09126578462201</v>
      </c>
      <c r="ER455" s="77"/>
      <c r="ES455" s="90">
        <f>ES315</f>
        <v>768.79522273264661</v>
      </c>
      <c r="ET455" s="77"/>
      <c r="EU455" s="90">
        <f>EU315</f>
        <v>775.82715040688277</v>
      </c>
      <c r="EV455" s="77"/>
      <c r="EW455" s="90">
        <f>EW315</f>
        <v>752.61691342613813</v>
      </c>
      <c r="EX455" s="77"/>
      <c r="EY455" s="77"/>
      <c r="EZ455" s="312"/>
      <c r="FA455" s="4"/>
      <c r="FB455" s="90">
        <f>FB315</f>
        <v>429.34826037130443</v>
      </c>
      <c r="FC455" s="77"/>
      <c r="FD455" s="90">
        <f>FD315</f>
        <v>550</v>
      </c>
      <c r="FE455" s="77"/>
      <c r="FF455" s="90">
        <f>FF315</f>
        <v>657.4</v>
      </c>
      <c r="FG455" s="77"/>
      <c r="FH455" s="90">
        <f>FH315</f>
        <v>719.9</v>
      </c>
      <c r="FI455" s="77"/>
      <c r="FJ455" s="90">
        <f>FJ315</f>
        <v>824.99999999999989</v>
      </c>
      <c r="FK455" s="77"/>
      <c r="FL455" s="90">
        <f>FL315</f>
        <v>990.59999999999991</v>
      </c>
      <c r="FM455" s="77"/>
      <c r="FN455" s="90">
        <f>FN315</f>
        <v>1172.4000000000001</v>
      </c>
      <c r="FO455" s="77"/>
      <c r="FP455" s="90">
        <f>FP315</f>
        <v>1337.23</v>
      </c>
      <c r="FQ455" s="78"/>
      <c r="FR455" s="90">
        <f>FR315</f>
        <v>1459.8</v>
      </c>
      <c r="FS455" s="78"/>
      <c r="FT455" s="90">
        <f>FT315</f>
        <v>1623.6</v>
      </c>
      <c r="FU455" s="78"/>
      <c r="FV455" s="87">
        <f>FV315</f>
        <v>1904.64</v>
      </c>
      <c r="FW455" s="78"/>
      <c r="FX455" s="87">
        <f>FX315</f>
        <v>2277</v>
      </c>
      <c r="FY455" s="78"/>
      <c r="FZ455" s="87">
        <f>FZ315</f>
        <v>2661.7088319164332</v>
      </c>
      <c r="GA455" s="78"/>
      <c r="GB455" s="87">
        <f>GB315</f>
        <v>3035.0147493259774</v>
      </c>
      <c r="GC455" s="78"/>
      <c r="GD455" s="87">
        <f>GD315</f>
        <v>3074.25</v>
      </c>
      <c r="GE455" s="78"/>
      <c r="GF455" s="87">
        <f>GF315</f>
        <v>2870</v>
      </c>
      <c r="GG455" s="78"/>
      <c r="GH455" s="87">
        <f>GH315</f>
        <v>2774</v>
      </c>
      <c r="GI455" s="78"/>
      <c r="GJ455" s="87">
        <f>GJ315</f>
        <v>2596.0500000000002</v>
      </c>
      <c r="GK455" s="78"/>
      <c r="GL455" s="87">
        <f>GL315</f>
        <v>2724.8</v>
      </c>
      <c r="GM455" s="78"/>
      <c r="GN455" s="87">
        <f>GN315</f>
        <v>2680.13</v>
      </c>
      <c r="GO455" s="78"/>
      <c r="GP455" s="87">
        <f>GP315</f>
        <v>3065.3305523502895</v>
      </c>
      <c r="GQ455" s="78"/>
      <c r="GR455" s="90">
        <f>GR315</f>
        <v>3095.2067052132829</v>
      </c>
      <c r="GS455" s="78"/>
      <c r="GT455" s="90">
        <f>GT315</f>
        <v>3248.0836838191817</v>
      </c>
      <c r="GU455" s="78"/>
      <c r="GV455" s="90">
        <f>GV315</f>
        <v>3367.0611815284574</v>
      </c>
      <c r="GW455" s="78"/>
      <c r="GX455" s="90">
        <f>GX315</f>
        <v>3497.5508090123599</v>
      </c>
      <c r="GY455" s="78"/>
      <c r="GZ455" s="15"/>
      <c r="HA455" s="169"/>
      <c r="HC455"/>
      <c r="HD455"/>
      <c r="HE455"/>
      <c r="HF455"/>
      <c r="HG455"/>
      <c r="HH455"/>
    </row>
    <row r="456" spans="1:216" s="2" customFormat="1" ht="13.5" hidden="1" customHeight="1" outlineLevel="1" x14ac:dyDescent="0.2">
      <c r="A456" s="232" t="s">
        <v>544</v>
      </c>
      <c r="B456" s="54" t="s">
        <v>320</v>
      </c>
      <c r="C456" s="3">
        <f>C377</f>
        <v>0.29199922133540973</v>
      </c>
      <c r="D456" s="77"/>
      <c r="E456" s="3">
        <f>E377</f>
        <v>0.29548766476649135</v>
      </c>
      <c r="F456" s="77"/>
      <c r="G456" s="3">
        <f>G377</f>
        <v>0.31117283134212098</v>
      </c>
      <c r="H456" s="77"/>
      <c r="I456" s="3">
        <f>I377</f>
        <v>0.30777235105100598</v>
      </c>
      <c r="J456" s="77"/>
      <c r="K456" s="3">
        <f>K377</f>
        <v>0.32670871426277343</v>
      </c>
      <c r="L456" s="77"/>
      <c r="M456" s="3">
        <f>M377</f>
        <v>0.32829392878803898</v>
      </c>
      <c r="N456" s="77"/>
      <c r="O456" s="3">
        <f>O377</f>
        <v>0.34306949255936553</v>
      </c>
      <c r="P456" s="77"/>
      <c r="Q456" s="3">
        <f>Q377</f>
        <v>0.34169227794226148</v>
      </c>
      <c r="R456" s="77"/>
      <c r="S456" s="3">
        <f>S377</f>
        <v>0.36251928243839537</v>
      </c>
      <c r="T456" s="77"/>
      <c r="U456" s="3">
        <f>U377</f>
        <v>0.38141561840311478</v>
      </c>
      <c r="V456" s="77"/>
      <c r="W456" s="3">
        <f>W377</f>
        <v>0.39779658576873239</v>
      </c>
      <c r="X456" s="77"/>
      <c r="Y456" s="3">
        <f>Y377</f>
        <v>0.41997962813749484</v>
      </c>
      <c r="Z456" s="77"/>
      <c r="AA456" s="3">
        <f>AA377</f>
        <v>0.46447066360578704</v>
      </c>
      <c r="AB456" s="77"/>
      <c r="AC456" s="3">
        <f>AC377</f>
        <v>0.45914297138200122</v>
      </c>
      <c r="AD456" s="77"/>
      <c r="AE456" s="3">
        <f>AE377</f>
        <v>0.47005824885075553</v>
      </c>
      <c r="AF456" s="77"/>
      <c r="AG456" s="3">
        <f>AG377</f>
        <v>0.50366018700787396</v>
      </c>
      <c r="AH456" s="77"/>
      <c r="AI456" s="3">
        <f>AI377</f>
        <v>0.56801224595892985</v>
      </c>
      <c r="AJ456" s="77"/>
      <c r="AK456" s="3">
        <f>AK377</f>
        <v>0.56192793419070786</v>
      </c>
      <c r="AL456" s="77"/>
      <c r="AM456" s="3">
        <f>AM377</f>
        <v>0.56635685136623892</v>
      </c>
      <c r="AN456" s="77"/>
      <c r="AO456" s="3">
        <f>AO377</f>
        <v>0.57395298420459573</v>
      </c>
      <c r="AP456" s="77"/>
      <c r="AQ456" s="3">
        <f>AQ383</f>
        <v>0.65757318200644221</v>
      </c>
      <c r="AR456" s="77"/>
      <c r="AS456" s="3">
        <f>AS383</f>
        <v>0.66172975696946079</v>
      </c>
      <c r="AT456" s="77"/>
      <c r="AU456" s="3">
        <f>AU383</f>
        <v>0.65638656240698734</v>
      </c>
      <c r="AV456" s="77"/>
      <c r="AW456" s="3">
        <f>AW383</f>
        <v>0.6188350550501498</v>
      </c>
      <c r="AX456" s="77"/>
      <c r="AY456" s="3">
        <f>AY383</f>
        <v>0.72040969213633688</v>
      </c>
      <c r="AZ456" s="78"/>
      <c r="BA456" s="3">
        <f>BA383</f>
        <v>0.74709012370699757</v>
      </c>
      <c r="BB456" s="78"/>
      <c r="BC456" s="3">
        <f>BC383</f>
        <v>0.72462032290518852</v>
      </c>
      <c r="BD456" s="78"/>
      <c r="BE456" s="3">
        <f>BE383</f>
        <v>0.69</v>
      </c>
      <c r="BF456" s="78"/>
      <c r="BG456" s="3">
        <f>BG383</f>
        <v>0.83</v>
      </c>
      <c r="BH456" s="78"/>
      <c r="BI456" s="3">
        <f>BI383</f>
        <v>0.82350822597713202</v>
      </c>
      <c r="BJ456" s="78"/>
      <c r="BK456" s="3">
        <f>BK383</f>
        <v>0.84615244136285328</v>
      </c>
      <c r="BL456" s="78"/>
      <c r="BM456" s="3">
        <f>BM383</f>
        <v>0.797578417032342</v>
      </c>
      <c r="BN456" s="78"/>
      <c r="BO456" s="3">
        <f>BO383</f>
        <v>0.97684433040128649</v>
      </c>
      <c r="BP456" s="78"/>
      <c r="BQ456" s="3">
        <f>BQ383</f>
        <v>1.0084687247830826</v>
      </c>
      <c r="BR456" s="78"/>
      <c r="BS456" s="3">
        <f>BS383</f>
        <v>1.0162144172066272</v>
      </c>
      <c r="BT456" s="78"/>
      <c r="BU456" s="3">
        <f>BU383</f>
        <v>0.97659165248689705</v>
      </c>
      <c r="BV456" s="77"/>
      <c r="BW456" s="3">
        <f>BW383</f>
        <v>1.2159304008288878</v>
      </c>
      <c r="BX456" s="77"/>
      <c r="BY456" s="3">
        <f>BY383</f>
        <v>1.2001238561986824</v>
      </c>
      <c r="BZ456" s="77"/>
      <c r="CA456" s="3">
        <f>CA383</f>
        <v>1.2539545340356046</v>
      </c>
      <c r="CB456" s="77"/>
      <c r="CC456" s="3">
        <f>CC383</f>
        <v>1.1844091008467039</v>
      </c>
      <c r="CD456" s="77"/>
      <c r="CE456" s="3">
        <f>CE383</f>
        <v>1.4047635034061157</v>
      </c>
      <c r="CF456" s="77"/>
      <c r="CG456" s="3">
        <f>CG383</f>
        <v>1.3414318716372307</v>
      </c>
      <c r="CH456" s="77"/>
      <c r="CI456" s="3">
        <f>CI383</f>
        <v>1.4310870343261679</v>
      </c>
      <c r="CJ456" s="77"/>
      <c r="CK456" s="3">
        <f>CK383</f>
        <v>1.4492535407294402</v>
      </c>
      <c r="CL456" s="77"/>
      <c r="CM456" s="3">
        <f>CM383</f>
        <v>1.6492128852964603</v>
      </c>
      <c r="CN456" s="77"/>
      <c r="CO456" s="193">
        <f>CO383</f>
        <v>1.546648528215441</v>
      </c>
      <c r="CP456" s="77"/>
      <c r="CQ456" s="193">
        <f>CQ383</f>
        <v>1.6447948342530083</v>
      </c>
      <c r="CR456" s="77"/>
      <c r="CS456" s="193">
        <f>CS383</f>
        <v>1.6255878580589995</v>
      </c>
      <c r="CT456" s="77"/>
      <c r="CU456" s="193">
        <f>CU383</f>
        <v>0.84439089669244216</v>
      </c>
      <c r="CV456" s="77"/>
      <c r="CW456" s="193">
        <f>CW383</f>
        <v>0.80560831430461599</v>
      </c>
      <c r="CX456" s="77"/>
      <c r="CY456" s="193">
        <f>CY383</f>
        <v>0.83453794912299006</v>
      </c>
      <c r="CZ456" s="77"/>
      <c r="DA456" s="193">
        <f>DA383</f>
        <v>0.74103055342330604</v>
      </c>
      <c r="DB456" s="77"/>
      <c r="DC456" s="193">
        <f>DC383</f>
        <v>0.83826766547787657</v>
      </c>
      <c r="DD456" s="77"/>
      <c r="DE456" s="193">
        <f>DE383</f>
        <v>0.80666702281104752</v>
      </c>
      <c r="DF456" s="77"/>
      <c r="DG456" s="193">
        <f>DG383</f>
        <v>0.73065163856385762</v>
      </c>
      <c r="DH456" s="77"/>
      <c r="DI456" s="193">
        <f>DI383</f>
        <v>0.69387009806554178</v>
      </c>
      <c r="DJ456" s="77"/>
      <c r="DK456" s="193">
        <f>DK383</f>
        <v>0.84007175021138347</v>
      </c>
      <c r="DL456" s="77"/>
      <c r="DM456" s="193">
        <f>DM383</f>
        <v>0.82458605999385126</v>
      </c>
      <c r="DN456" s="77"/>
      <c r="DO456" s="193">
        <f>DO383</f>
        <v>0.74782865362206785</v>
      </c>
      <c r="DP456" s="77"/>
      <c r="DQ456" s="193">
        <f>DQ383</f>
        <v>0.64026902434135813</v>
      </c>
      <c r="DR456" s="77"/>
      <c r="DS456" s="193">
        <f>DS383</f>
        <v>0.76148997447303757</v>
      </c>
      <c r="DT456" s="77"/>
      <c r="DU456" s="193">
        <f>DU383</f>
        <v>0.73804221923883784</v>
      </c>
      <c r="DV456" s="77"/>
      <c r="DW456" s="193">
        <f>DW383</f>
        <v>0.73538280963669844</v>
      </c>
      <c r="DX456" s="77"/>
      <c r="DY456" s="3">
        <f>DY383</f>
        <v>0.76130378242850061</v>
      </c>
      <c r="DZ456" s="77"/>
      <c r="EA456" s="3">
        <f>EA383</f>
        <v>0.8375905904716644</v>
      </c>
      <c r="EB456" s="77"/>
      <c r="EC456" s="3">
        <f>EC383</f>
        <v>0.82423019554650201</v>
      </c>
      <c r="ED456" s="77"/>
      <c r="EE456" s="3">
        <f>EE383</f>
        <v>0.86831736148270666</v>
      </c>
      <c r="EF456" s="77"/>
      <c r="EG456" s="3">
        <f>EG383</f>
        <v>0.76066246519126479</v>
      </c>
      <c r="EH456" s="77"/>
      <c r="EI456" s="3">
        <f>EI383</f>
        <v>0.8364907973638166</v>
      </c>
      <c r="EJ456" s="77"/>
      <c r="EK456" s="3">
        <f t="shared" ref="EK456:EM456" si="1912">EK383</f>
        <v>0.88894898684856316</v>
      </c>
      <c r="EL456" s="77"/>
      <c r="EM456" s="3">
        <f t="shared" si="1912"/>
        <v>0.83248821659817707</v>
      </c>
      <c r="EN456" s="77"/>
      <c r="EO456" s="3">
        <f t="shared" ref="EO456" si="1913">EO383</f>
        <v>0.80055184285135683</v>
      </c>
      <c r="EP456" s="77"/>
      <c r="EQ456" s="3">
        <f t="shared" ref="EQ456" si="1914">EQ383</f>
        <v>0.99096168234939075</v>
      </c>
      <c r="ER456" s="77"/>
      <c r="ES456" s="3">
        <f t="shared" ref="ES456" si="1915">ES383</f>
        <v>1.0002470907820689</v>
      </c>
      <c r="ET456" s="77"/>
      <c r="EU456" s="3">
        <f t="shared" ref="EU456" si="1916">EU383</f>
        <v>1.0155634384352437</v>
      </c>
      <c r="EV456" s="77"/>
      <c r="EW456" s="3">
        <f t="shared" ref="EW456" si="1917">EW383</f>
        <v>0.9903223733995683</v>
      </c>
      <c r="EX456" s="77"/>
      <c r="EY456" s="77"/>
      <c r="EZ456" s="312"/>
      <c r="FA456" s="4"/>
      <c r="FB456" s="3">
        <f>FB377</f>
        <v>0.77816570795750284</v>
      </c>
      <c r="FC456" s="77"/>
      <c r="FD456" s="3">
        <f>FD377</f>
        <v>0.9984641805513701</v>
      </c>
      <c r="FE456" s="77"/>
      <c r="FF456" s="3">
        <f>FF377</f>
        <v>1.2064410813925643</v>
      </c>
      <c r="FG456" s="77"/>
      <c r="FH456" s="3">
        <f>FH377</f>
        <v>1.3395955720216375</v>
      </c>
      <c r="FI456" s="77"/>
      <c r="FJ456" s="3">
        <f>FJ377</f>
        <v>1.7794146364610268</v>
      </c>
      <c r="FK456" s="77"/>
      <c r="FL456" s="3">
        <f>FL377</f>
        <v>2.1567855725250924</v>
      </c>
      <c r="FM456" s="77"/>
      <c r="FN456" s="3">
        <f>FN377</f>
        <v>2.2668941037163992</v>
      </c>
      <c r="FO456" s="77"/>
      <c r="FP456" s="3">
        <f>FP383</f>
        <v>2.6338227488086319</v>
      </c>
      <c r="FQ456" s="78"/>
      <c r="FR456" s="3">
        <f>FR383</f>
        <v>2.9088720797698091</v>
      </c>
      <c r="FS456" s="78"/>
      <c r="FT456" s="3">
        <f>FT383</f>
        <v>3.2867328223876791</v>
      </c>
      <c r="FU456" s="78"/>
      <c r="FV456" s="193">
        <f>FV383</f>
        <v>3.9784267935547755</v>
      </c>
      <c r="FW456" s="78"/>
      <c r="FX456" s="193">
        <f>FX383</f>
        <v>4.8543585829622034</v>
      </c>
      <c r="FY456" s="78"/>
      <c r="FZ456" s="193">
        <f>FZ383</f>
        <v>5.6267025584350749</v>
      </c>
      <c r="GA456" s="78"/>
      <c r="GB456" s="193">
        <f>GB383</f>
        <v>6.4662523441669579</v>
      </c>
      <c r="GC456" s="78"/>
      <c r="GD456" s="193">
        <f>GD383</f>
        <v>3.2754703311163023</v>
      </c>
      <c r="GE456" s="78"/>
      <c r="GF456" s="193">
        <f>GF383</f>
        <v>3.0700194416736415</v>
      </c>
      <c r="GG456" s="78"/>
      <c r="GH456" s="193">
        <f>GH383</f>
        <v>3.0549146793385793</v>
      </c>
      <c r="GI456" s="78"/>
      <c r="GJ456" s="193">
        <f>GJ383</f>
        <v>2.9962916411305822</v>
      </c>
      <c r="GK456" s="78"/>
      <c r="GL456" s="193">
        <f>GL383</f>
        <v>3.2914254790734536</v>
      </c>
      <c r="GM456" s="78"/>
      <c r="GN456" s="193">
        <f>GN383</f>
        <v>3.3588998382041289</v>
      </c>
      <c r="GO456" s="78"/>
      <c r="GP456" s="193">
        <f>GP383</f>
        <v>3.9970258538193315</v>
      </c>
      <c r="GQ456" s="78"/>
      <c r="GR456" s="3">
        <f>GR383</f>
        <v>4.154139437035588</v>
      </c>
      <c r="GS456" s="78"/>
      <c r="GT456" s="3">
        <f>GT383</f>
        <v>4.4538110729373726</v>
      </c>
      <c r="GU456" s="78"/>
      <c r="GV456" s="3">
        <f>GV383</f>
        <v>4.7483452852105481</v>
      </c>
      <c r="GW456" s="78"/>
      <c r="GX456" s="3">
        <f>GX383</f>
        <v>5.0537339577536082</v>
      </c>
      <c r="GY456" s="78"/>
      <c r="GZ456" s="15"/>
      <c r="HA456" s="169"/>
      <c r="HC456"/>
      <c r="HD456"/>
      <c r="HE456"/>
      <c r="HF456"/>
      <c r="HG456"/>
      <c r="HH456"/>
    </row>
    <row r="457" spans="1:216" s="2" customFormat="1" ht="13.5" hidden="1" customHeight="1" outlineLevel="1" x14ac:dyDescent="0.2">
      <c r="A457" s="232" t="s">
        <v>469</v>
      </c>
      <c r="B457" s="54" t="s">
        <v>468</v>
      </c>
      <c r="C457" s="90">
        <f>C308+C307</f>
        <v>-12</v>
      </c>
      <c r="D457" s="77"/>
      <c r="E457" s="90">
        <f>E308+E307</f>
        <v>-12</v>
      </c>
      <c r="F457" s="77"/>
      <c r="G457" s="90">
        <f>G308+G307</f>
        <v>-11.2</v>
      </c>
      <c r="H457" s="77"/>
      <c r="I457" s="90">
        <f>I308+I307</f>
        <v>-12</v>
      </c>
      <c r="J457" s="77"/>
      <c r="K457" s="90">
        <f>K308+K307</f>
        <v>-12</v>
      </c>
      <c r="L457" s="77"/>
      <c r="M457" s="90">
        <f>M308+M307</f>
        <v>-12</v>
      </c>
      <c r="N457" s="77"/>
      <c r="O457" s="90">
        <f>O308+O307</f>
        <v>-13.1</v>
      </c>
      <c r="P457" s="77"/>
      <c r="Q457" s="90">
        <f>Q308+Q307</f>
        <v>-20</v>
      </c>
      <c r="R457" s="77"/>
      <c r="S457" s="90">
        <f>S308+S307</f>
        <v>-16</v>
      </c>
      <c r="T457" s="77"/>
      <c r="U457" s="90">
        <f>U308+U307</f>
        <v>-21</v>
      </c>
      <c r="V457" s="77"/>
      <c r="W457" s="90">
        <f>W308+W307</f>
        <v>-15</v>
      </c>
      <c r="X457" s="77"/>
      <c r="Y457" s="90">
        <f>Y308+Y307</f>
        <v>-13</v>
      </c>
      <c r="Z457" s="77"/>
      <c r="AA457" s="90">
        <f>AA308+AA307</f>
        <v>-15</v>
      </c>
      <c r="AB457" s="77"/>
      <c r="AC457" s="90">
        <f>AC308+AC307</f>
        <v>-15</v>
      </c>
      <c r="AD457" s="77"/>
      <c r="AE457" s="90">
        <f>AE308+AE307</f>
        <v>-15</v>
      </c>
      <c r="AF457" s="77"/>
      <c r="AG457" s="90">
        <f>AG308+AG307</f>
        <v>-16</v>
      </c>
      <c r="AH457" s="77"/>
      <c r="AI457" s="90">
        <f>AI308+AI307</f>
        <v>-16</v>
      </c>
      <c r="AJ457" s="77"/>
      <c r="AK457" s="90">
        <f>AK308+AK307</f>
        <v>-16</v>
      </c>
      <c r="AL457" s="77"/>
      <c r="AM457" s="90">
        <f>AM308+AM307</f>
        <v>-19</v>
      </c>
      <c r="AN457" s="77"/>
      <c r="AO457" s="90">
        <f>AO308+AO307</f>
        <v>-26</v>
      </c>
      <c r="AP457" s="77"/>
      <c r="AQ457" s="90">
        <f>AQ308+AQ307</f>
        <v>-16</v>
      </c>
      <c r="AR457" s="77"/>
      <c r="AS457" s="90">
        <f>AS308+AS307</f>
        <v>-16</v>
      </c>
      <c r="AT457" s="77"/>
      <c r="AU457" s="90">
        <f>AU308+AU307</f>
        <v>-17</v>
      </c>
      <c r="AV457" s="77"/>
      <c r="AW457" s="90">
        <f>AW308+AW307</f>
        <v>-11</v>
      </c>
      <c r="AX457" s="77"/>
      <c r="AY457" s="90">
        <f>AY308+AY307</f>
        <v>-14</v>
      </c>
      <c r="AZ457" s="78"/>
      <c r="BA457" s="90">
        <f>BA308+BA307</f>
        <v>-9</v>
      </c>
      <c r="BB457" s="78"/>
      <c r="BC457" s="90">
        <f>BC308+BC307</f>
        <v>-18</v>
      </c>
      <c r="BD457" s="78"/>
      <c r="BE457" s="90">
        <f>BE308+BE307</f>
        <v>-11</v>
      </c>
      <c r="BF457" s="78"/>
      <c r="BG457" s="90">
        <f>BG308+BG307</f>
        <v>-11</v>
      </c>
      <c r="BH457" s="78"/>
      <c r="BI457" s="90">
        <f>BI308+BI307</f>
        <v>-10</v>
      </c>
      <c r="BJ457" s="78"/>
      <c r="BK457" s="90">
        <f>BK308+BK307</f>
        <v>-12</v>
      </c>
      <c r="BL457" s="78"/>
      <c r="BM457" s="90">
        <f>BM308+BM307</f>
        <v>-13</v>
      </c>
      <c r="BN457" s="78"/>
      <c r="BO457" s="90">
        <f>BO308+BO307</f>
        <v>-17</v>
      </c>
      <c r="BP457" s="78"/>
      <c r="BQ457" s="90">
        <f>BQ308+BQ307</f>
        <v>-17</v>
      </c>
      <c r="BR457" s="78"/>
      <c r="BS457" s="90">
        <f>BS308+BS307</f>
        <v>-15.4</v>
      </c>
      <c r="BT457" s="78"/>
      <c r="BU457" s="90">
        <f>BU308+BU307</f>
        <v>-19</v>
      </c>
      <c r="BV457" s="77"/>
      <c r="BW457" s="90">
        <f>BW308+BW307</f>
        <v>-16</v>
      </c>
      <c r="BX457" s="77"/>
      <c r="BY457" s="90">
        <f>BY308+BY307</f>
        <v>-23</v>
      </c>
      <c r="BZ457" s="77"/>
      <c r="CA457" s="90">
        <f>CA308+CA307</f>
        <v>-45</v>
      </c>
      <c r="CB457" s="77"/>
      <c r="CC457" s="90">
        <f>CC308+CC307</f>
        <v>-57</v>
      </c>
      <c r="CD457" s="77"/>
      <c r="CE457" s="90">
        <f>CE308+CE307</f>
        <v>-45</v>
      </c>
      <c r="CF457" s="77"/>
      <c r="CG457" s="90">
        <f>CG308+CG307</f>
        <v>-47</v>
      </c>
      <c r="CH457" s="77"/>
      <c r="CI457" s="90">
        <f>CI308+CI307</f>
        <v>-48</v>
      </c>
      <c r="CJ457" s="77"/>
      <c r="CK457" s="90">
        <f>CK308+CK307</f>
        <v>-61</v>
      </c>
      <c r="CL457" s="77"/>
      <c r="CM457" s="90">
        <f>CM308+CM307</f>
        <v>-55</v>
      </c>
      <c r="CN457" s="77"/>
      <c r="CO457" s="87">
        <f>CO308+CO307</f>
        <v>-57</v>
      </c>
      <c r="CP457" s="77"/>
      <c r="CQ457" s="87">
        <f>CQ308+CQ307</f>
        <v>-58</v>
      </c>
      <c r="CR457" s="77"/>
      <c r="CS457" s="87">
        <f>CS308+CS307</f>
        <v>-64</v>
      </c>
      <c r="CT457" s="77"/>
      <c r="CU457" s="87">
        <f>CU308+CU307</f>
        <v>-64</v>
      </c>
      <c r="CV457" s="77"/>
      <c r="CW457" s="87">
        <f>CW308+CW307</f>
        <v>-63</v>
      </c>
      <c r="CX457" s="77"/>
      <c r="CY457" s="87">
        <f>CY308+CY307</f>
        <v>-60</v>
      </c>
      <c r="CZ457" s="77"/>
      <c r="DA457" s="87">
        <f>DA308+DA307</f>
        <v>-56</v>
      </c>
      <c r="DB457" s="77"/>
      <c r="DC457" s="87">
        <f>DC308+DC307</f>
        <v>-65</v>
      </c>
      <c r="DD457" s="77"/>
      <c r="DE457" s="87">
        <f>DE308+DE307</f>
        <v>-66</v>
      </c>
      <c r="DF457" s="77"/>
      <c r="DG457" s="87">
        <f>DG308+DG307</f>
        <v>-68</v>
      </c>
      <c r="DH457" s="77"/>
      <c r="DI457" s="87">
        <f>DI308+DI307</f>
        <v>-68</v>
      </c>
      <c r="DJ457" s="77"/>
      <c r="DK457" s="87">
        <f>DK308+DK307</f>
        <v>-67</v>
      </c>
      <c r="DL457" s="77"/>
      <c r="DM457" s="87">
        <f>DM308+DM307</f>
        <v>-70</v>
      </c>
      <c r="DN457" s="77"/>
      <c r="DO457" s="87">
        <f>DO308+DO307</f>
        <v>-56</v>
      </c>
      <c r="DP457" s="77"/>
      <c r="DQ457" s="87">
        <f>DQ308+DQ307</f>
        <v>-85</v>
      </c>
      <c r="DR457" s="77"/>
      <c r="DS457" s="87">
        <f>DS308+DS307</f>
        <v>-69</v>
      </c>
      <c r="DT457" s="77"/>
      <c r="DU457" s="87">
        <f>DU308+DU307</f>
        <v>-55</v>
      </c>
      <c r="DV457" s="77"/>
      <c r="DW457" s="87">
        <f>DW308+DW307</f>
        <v>-48</v>
      </c>
      <c r="DX457" s="77"/>
      <c r="DY457" s="90">
        <f>DY308+DY307</f>
        <v>-32</v>
      </c>
      <c r="DZ457" s="77"/>
      <c r="EA457" s="90">
        <f>EA308+EA307</f>
        <v>-61</v>
      </c>
      <c r="EB457" s="77"/>
      <c r="EC457" s="90">
        <f>EC308+EC307</f>
        <v>-51</v>
      </c>
      <c r="ED457" s="77"/>
      <c r="EE457" s="90">
        <f>EE308+EE307</f>
        <v>-58</v>
      </c>
      <c r="EF457" s="77"/>
      <c r="EG457" s="90">
        <f>EG308+EG307</f>
        <v>-71</v>
      </c>
      <c r="EH457" s="77"/>
      <c r="EI457" s="90">
        <f>EI308+EI307</f>
        <v>-52</v>
      </c>
      <c r="EJ457" s="77"/>
      <c r="EK457" s="90">
        <f>EK308+EK307</f>
        <v>-48</v>
      </c>
      <c r="EL457" s="77"/>
      <c r="EM457" s="90">
        <f>EM308+EM307</f>
        <v>-50</v>
      </c>
      <c r="EN457" s="77"/>
      <c r="EO457" s="90">
        <f>EO308+EO307</f>
        <v>-64</v>
      </c>
      <c r="EP457" s="77"/>
      <c r="EQ457" s="90">
        <f>EQ308+EQ307</f>
        <v>-61</v>
      </c>
      <c r="ER457" s="77"/>
      <c r="ES457" s="90">
        <f>ES308+ES307</f>
        <v>-61</v>
      </c>
      <c r="ET457" s="77"/>
      <c r="EU457" s="90">
        <f>EU308+EU307</f>
        <v>-61</v>
      </c>
      <c r="EV457" s="77"/>
      <c r="EW457" s="90">
        <f>EW308+EW307</f>
        <v>-61</v>
      </c>
      <c r="EX457" s="77"/>
      <c r="EY457" s="77"/>
      <c r="EZ457" s="312"/>
      <c r="FA457" s="4"/>
      <c r="FB457" s="90">
        <f>FB308+FB307</f>
        <v>-68.3</v>
      </c>
      <c r="FC457" s="77"/>
      <c r="FD457" s="90">
        <f>FD308+FD307</f>
        <v>-51</v>
      </c>
      <c r="FE457" s="77"/>
      <c r="FF457" s="90">
        <f>FF308+FF307</f>
        <v>-47.2</v>
      </c>
      <c r="FG457" s="77"/>
      <c r="FH457" s="90">
        <f>FH308+FH307</f>
        <v>-57.1</v>
      </c>
      <c r="FI457" s="77"/>
      <c r="FJ457" s="90">
        <f>FJ308+FJ307</f>
        <v>-65</v>
      </c>
      <c r="FK457" s="77"/>
      <c r="FL457" s="90">
        <f>FL308+FL307</f>
        <v>-61</v>
      </c>
      <c r="FM457" s="77"/>
      <c r="FN457" s="90">
        <f>FN308+FN307</f>
        <v>-77</v>
      </c>
      <c r="FO457" s="77"/>
      <c r="FP457" s="90">
        <f>FP308+FP307</f>
        <v>-60</v>
      </c>
      <c r="FQ457" s="78"/>
      <c r="FR457" s="90">
        <f>FR308+FR307</f>
        <v>-52</v>
      </c>
      <c r="FS457" s="78"/>
      <c r="FT457" s="90">
        <f>FT308+FT307</f>
        <v>-46</v>
      </c>
      <c r="FU457" s="78"/>
      <c r="FV457" s="87">
        <f>FV308+FV307</f>
        <v>-68.400000000000006</v>
      </c>
      <c r="FW457" s="78"/>
      <c r="FX457" s="87">
        <f>FX308+FX307</f>
        <v>-141</v>
      </c>
      <c r="FY457" s="78"/>
      <c r="FZ457" s="87">
        <f>FZ308+FZ307</f>
        <v>-201</v>
      </c>
      <c r="GA457" s="78"/>
      <c r="GB457" s="87">
        <f>GB308+GB307</f>
        <v>-234</v>
      </c>
      <c r="GC457" s="78"/>
      <c r="GD457" s="87">
        <f>GD308+GD307</f>
        <v>-243</v>
      </c>
      <c r="GE457" s="78"/>
      <c r="GF457" s="87">
        <f>GF308+GF307</f>
        <v>-267</v>
      </c>
      <c r="GG457" s="78"/>
      <c r="GH457" s="87">
        <f>GH308+GH307</f>
        <v>-278</v>
      </c>
      <c r="GI457" s="78"/>
      <c r="GJ457" s="87">
        <f>GJ308+GJ307</f>
        <v>-204</v>
      </c>
      <c r="GK457" s="78"/>
      <c r="GL457" s="87">
        <f>GL308+GL307</f>
        <v>-241</v>
      </c>
      <c r="GM457" s="78"/>
      <c r="GN457" s="87">
        <f>GN308+GN307</f>
        <v>-214</v>
      </c>
      <c r="GO457" s="78"/>
      <c r="GP457" s="87">
        <f>GP308+GP307</f>
        <v>-244</v>
      </c>
      <c r="GQ457" s="78"/>
      <c r="GR457" s="90">
        <f>GR308+GR307</f>
        <v>-252.48000000000002</v>
      </c>
      <c r="GS457" s="78"/>
      <c r="GT457" s="90">
        <f>GT308+GT307</f>
        <v>-261.30960000000005</v>
      </c>
      <c r="GU457" s="78"/>
      <c r="GV457" s="90">
        <f>GV308+GV307</f>
        <v>-269.18179200000003</v>
      </c>
      <c r="GW457" s="78"/>
      <c r="GX457" s="90">
        <f>GX308+GX307</f>
        <v>-278.69318784000006</v>
      </c>
      <c r="GY457" s="78"/>
      <c r="GZ457" s="15"/>
      <c r="HA457" s="169"/>
      <c r="HC457"/>
      <c r="HD457"/>
      <c r="HE457"/>
      <c r="HF457"/>
      <c r="HG457"/>
      <c r="HH457"/>
    </row>
    <row r="458" spans="1:216" s="2" customFormat="1" ht="13.5" hidden="1" customHeight="1" outlineLevel="1" x14ac:dyDescent="0.2">
      <c r="A458" s="232"/>
      <c r="B458" s="54"/>
      <c r="C458" s="90"/>
      <c r="D458" s="77"/>
      <c r="E458" s="90"/>
      <c r="F458" s="77"/>
      <c r="G458" s="90"/>
      <c r="H458" s="77"/>
      <c r="I458" s="90"/>
      <c r="J458" s="77"/>
      <c r="K458" s="90"/>
      <c r="L458" s="77"/>
      <c r="M458" s="90"/>
      <c r="N458" s="77"/>
      <c r="O458" s="90"/>
      <c r="P458" s="77"/>
      <c r="Q458" s="90"/>
      <c r="R458" s="77"/>
      <c r="S458" s="90"/>
      <c r="T458" s="77"/>
      <c r="U458" s="90"/>
      <c r="V458" s="77"/>
      <c r="W458" s="90"/>
      <c r="X458" s="77"/>
      <c r="Y458" s="90"/>
      <c r="Z458" s="77"/>
      <c r="AA458" s="90"/>
      <c r="AB458" s="77"/>
      <c r="AC458" s="90"/>
      <c r="AD458" s="77"/>
      <c r="AE458" s="90"/>
      <c r="AF458" s="77"/>
      <c r="AG458" s="90"/>
      <c r="AH458" s="77"/>
      <c r="AI458" s="90"/>
      <c r="AJ458" s="77"/>
      <c r="AK458" s="90"/>
      <c r="AL458" s="77"/>
      <c r="AM458" s="90"/>
      <c r="AN458" s="77"/>
      <c r="AO458" s="90"/>
      <c r="AP458" s="77"/>
      <c r="AQ458" s="90"/>
      <c r="AR458" s="77"/>
      <c r="AS458" s="90"/>
      <c r="AT458" s="77"/>
      <c r="AU458" s="90"/>
      <c r="AV458" s="77"/>
      <c r="AW458" s="90"/>
      <c r="AX458" s="77"/>
      <c r="AY458" s="90"/>
      <c r="AZ458" s="78"/>
      <c r="BA458" s="90"/>
      <c r="BB458" s="78"/>
      <c r="BC458" s="90"/>
      <c r="BD458" s="78"/>
      <c r="BE458" s="90"/>
      <c r="BF458" s="78"/>
      <c r="BG458" s="90"/>
      <c r="BH458" s="78"/>
      <c r="BI458" s="90"/>
      <c r="BJ458" s="78"/>
      <c r="BK458" s="90"/>
      <c r="BL458" s="78"/>
      <c r="BM458" s="90"/>
      <c r="BN458" s="78"/>
      <c r="BO458" s="90"/>
      <c r="BP458" s="78"/>
      <c r="BQ458" s="90"/>
      <c r="BR458" s="78"/>
      <c r="BS458" s="90"/>
      <c r="BT458" s="78"/>
      <c r="BU458" s="90"/>
      <c r="BV458" s="77"/>
      <c r="BW458" s="90"/>
      <c r="BX458" s="77"/>
      <c r="BY458" s="90"/>
      <c r="BZ458" s="77"/>
      <c r="CA458" s="90"/>
      <c r="CB458" s="77"/>
      <c r="CC458" s="90"/>
      <c r="CD458" s="77"/>
      <c r="CE458" s="90"/>
      <c r="CF458" s="77"/>
      <c r="CG458" s="90"/>
      <c r="CH458" s="77"/>
      <c r="CI458" s="90"/>
      <c r="CJ458" s="77"/>
      <c r="CK458" s="90"/>
      <c r="CL458" s="77"/>
      <c r="CM458" s="90"/>
      <c r="CN458" s="77"/>
      <c r="CO458" s="87"/>
      <c r="CP458" s="77"/>
      <c r="CQ458" s="87"/>
      <c r="CR458" s="77"/>
      <c r="CS458" s="87"/>
      <c r="CT458" s="77"/>
      <c r="CU458" s="87"/>
      <c r="CV458" s="77"/>
      <c r="CW458" s="87"/>
      <c r="CX458" s="77"/>
      <c r="CY458" s="87"/>
      <c r="CZ458" s="77"/>
      <c r="DA458" s="87"/>
      <c r="DB458" s="77"/>
      <c r="DC458" s="87"/>
      <c r="DD458" s="77"/>
      <c r="DE458" s="87"/>
      <c r="DF458" s="77"/>
      <c r="DG458" s="87"/>
      <c r="DH458" s="77"/>
      <c r="DI458" s="87"/>
      <c r="DJ458" s="77"/>
      <c r="DK458" s="87"/>
      <c r="DL458" s="77"/>
      <c r="DM458" s="87"/>
      <c r="DN458" s="77"/>
      <c r="DO458" s="87"/>
      <c r="DP458" s="77"/>
      <c r="DQ458" s="87"/>
      <c r="DR458" s="77"/>
      <c r="DS458" s="87"/>
      <c r="DT458" s="77"/>
      <c r="DU458" s="87"/>
      <c r="DV458" s="77"/>
      <c r="DW458" s="87"/>
      <c r="DX458" s="77"/>
      <c r="DY458" s="90"/>
      <c r="DZ458" s="77"/>
      <c r="EA458" s="90"/>
      <c r="EB458" s="77"/>
      <c r="EC458" s="90"/>
      <c r="ED458" s="77"/>
      <c r="EE458" s="90"/>
      <c r="EF458" s="77"/>
      <c r="EG458" s="90"/>
      <c r="EH458" s="77"/>
      <c r="EI458" s="90"/>
      <c r="EJ458" s="77"/>
      <c r="EK458" s="90"/>
      <c r="EL458" s="77"/>
      <c r="EM458" s="90"/>
      <c r="EN458" s="77"/>
      <c r="EO458" s="90"/>
      <c r="EP458" s="77"/>
      <c r="EQ458" s="90"/>
      <c r="ER458" s="77"/>
      <c r="ES458" s="90"/>
      <c r="ET458" s="77"/>
      <c r="EU458" s="90"/>
      <c r="EV458" s="77"/>
      <c r="EW458" s="90"/>
      <c r="EX458" s="77"/>
      <c r="EY458" s="77"/>
      <c r="EZ458" s="312"/>
      <c r="FA458" s="4"/>
      <c r="FB458" s="90"/>
      <c r="FC458" s="77"/>
      <c r="FD458" s="90"/>
      <c r="FE458" s="77"/>
      <c r="FF458" s="90"/>
      <c r="FG458" s="77"/>
      <c r="FH458" s="90"/>
      <c r="FI458" s="77"/>
      <c r="FJ458" s="90"/>
      <c r="FK458" s="77"/>
      <c r="FL458" s="90"/>
      <c r="FM458" s="77"/>
      <c r="FN458" s="90"/>
      <c r="FO458" s="77"/>
      <c r="FP458" s="90"/>
      <c r="FQ458" s="78"/>
      <c r="FR458" s="90"/>
      <c r="FS458" s="78"/>
      <c r="FT458" s="90"/>
      <c r="FU458" s="78"/>
      <c r="FV458" s="87"/>
      <c r="FW458" s="78"/>
      <c r="FX458" s="87"/>
      <c r="FY458" s="78"/>
      <c r="FZ458" s="87"/>
      <c r="GA458" s="78"/>
      <c r="GB458" s="87"/>
      <c r="GC458" s="78"/>
      <c r="GD458" s="87"/>
      <c r="GE458" s="78"/>
      <c r="GF458" s="87"/>
      <c r="GG458" s="78"/>
      <c r="GH458" s="87"/>
      <c r="GI458" s="78"/>
      <c r="GJ458" s="87"/>
      <c r="GK458" s="78"/>
      <c r="GL458" s="87"/>
      <c r="GM458" s="78"/>
      <c r="GN458" s="87"/>
      <c r="GO458" s="78"/>
      <c r="GP458" s="87"/>
      <c r="GQ458" s="78"/>
      <c r="GR458" s="90"/>
      <c r="GS458" s="78"/>
      <c r="GT458" s="90"/>
      <c r="GU458" s="78"/>
      <c r="GV458" s="90"/>
      <c r="GW458" s="78"/>
      <c r="GX458" s="90"/>
      <c r="GY458" s="78"/>
      <c r="GZ458" s="15"/>
      <c r="HA458" s="169"/>
      <c r="HC458"/>
      <c r="HD458"/>
      <c r="HE458"/>
      <c r="HF458"/>
      <c r="HG458"/>
      <c r="HH458"/>
    </row>
    <row r="459" spans="1:216" s="2" customFormat="1" ht="13.5" hidden="1" customHeight="1" outlineLevel="1" x14ac:dyDescent="0.2">
      <c r="A459" s="232"/>
      <c r="B459" s="54" t="s">
        <v>642</v>
      </c>
      <c r="C459" s="90"/>
      <c r="D459" s="77"/>
      <c r="E459" s="90"/>
      <c r="F459" s="77"/>
      <c r="G459" s="90"/>
      <c r="H459" s="77"/>
      <c r="I459" s="90"/>
      <c r="J459" s="77"/>
      <c r="K459" s="90"/>
      <c r="L459" s="77"/>
      <c r="M459" s="90"/>
      <c r="N459" s="77"/>
      <c r="O459" s="90"/>
      <c r="P459" s="77"/>
      <c r="Q459" s="90"/>
      <c r="R459" s="77"/>
      <c r="S459" s="90"/>
      <c r="T459" s="77"/>
      <c r="U459" s="90"/>
      <c r="V459" s="77"/>
      <c r="W459" s="90"/>
      <c r="X459" s="77"/>
      <c r="Y459" s="90"/>
      <c r="Z459" s="77"/>
      <c r="AA459" s="90"/>
      <c r="AB459" s="77"/>
      <c r="AC459" s="90"/>
      <c r="AD459" s="77"/>
      <c r="AE459" s="90"/>
      <c r="AF459" s="77"/>
      <c r="AG459" s="90"/>
      <c r="AH459" s="77"/>
      <c r="AI459" s="90"/>
      <c r="AJ459" s="77"/>
      <c r="AK459" s="90"/>
      <c r="AL459" s="77"/>
      <c r="AM459" s="90"/>
      <c r="AN459" s="77"/>
      <c r="AO459" s="90"/>
      <c r="AP459" s="77"/>
      <c r="AQ459" s="90"/>
      <c r="AR459" s="77"/>
      <c r="AS459" s="90"/>
      <c r="AT459" s="77"/>
      <c r="AU459" s="90"/>
      <c r="AV459" s="77"/>
      <c r="AW459" s="90"/>
      <c r="AX459" s="77"/>
      <c r="AY459" s="87">
        <f>AY381*AY374</f>
        <v>343.31703999999996</v>
      </c>
      <c r="AZ459" s="78"/>
      <c r="BA459" s="87">
        <f>BA381*BA374</f>
        <v>365.93427999999994</v>
      </c>
      <c r="BB459" s="78"/>
      <c r="BC459" s="87">
        <f>BC381*BC374</f>
        <v>352.98095999999998</v>
      </c>
      <c r="BD459" s="78"/>
      <c r="BE459" s="87">
        <f>BE381*BE374</f>
        <v>328.99999999999994</v>
      </c>
      <c r="BF459" s="78"/>
      <c r="BG459" s="87">
        <f>BG381*BG374</f>
        <v>411.96657999999996</v>
      </c>
      <c r="BH459" s="78"/>
      <c r="BI459" s="87">
        <f>BI381*BI374</f>
        <v>416.88454000000002</v>
      </c>
      <c r="BJ459" s="78"/>
      <c r="BK459" s="87">
        <f>BK381*BK374</f>
        <v>417</v>
      </c>
      <c r="BL459" s="78"/>
      <c r="BM459" s="87">
        <f>BM381*BM374</f>
        <v>377.07760000000002</v>
      </c>
      <c r="BN459" s="78"/>
      <c r="BO459" s="87">
        <f>BO381*BO374</f>
        <v>450.77914999999996</v>
      </c>
      <c r="BP459" s="78"/>
      <c r="BQ459" s="87">
        <f>BQ381*BQ374</f>
        <v>448.53376000000003</v>
      </c>
      <c r="BR459" s="78"/>
      <c r="BS459" s="87">
        <f>BS381*BS374</f>
        <v>473.37020000000001</v>
      </c>
      <c r="BT459" s="78"/>
      <c r="BU459" s="87">
        <f>BU381*BU374</f>
        <v>425.17154000000005</v>
      </c>
      <c r="BV459" s="77"/>
      <c r="BW459" s="87">
        <f>BW381*BW374</f>
        <v>525.95812000000001</v>
      </c>
      <c r="BX459" s="77"/>
      <c r="BY459" s="87">
        <f>BY381*BY374</f>
        <v>538.58574999999996</v>
      </c>
      <c r="BZ459" s="77"/>
      <c r="CA459" s="87">
        <f>CA381*CA374</f>
        <v>546.72573999999997</v>
      </c>
      <c r="CB459" s="77"/>
      <c r="CC459" s="87">
        <f>CC381*CC374</f>
        <v>543.86636999999996</v>
      </c>
      <c r="CD459" s="77"/>
      <c r="CE459" s="87">
        <f>CE381*CE374</f>
        <v>642.42026718421937</v>
      </c>
      <c r="CF459" s="77"/>
      <c r="CG459" s="87">
        <f>CG381*CG374</f>
        <v>624.36334502987506</v>
      </c>
      <c r="CH459" s="77"/>
      <c r="CI459" s="87">
        <f>CI381*CI374</f>
        <v>646.84221075344055</v>
      </c>
      <c r="CJ459" s="77"/>
      <c r="CK459" s="87">
        <f>CK381*CK374</f>
        <v>597.71997894889796</v>
      </c>
      <c r="CL459" s="77"/>
      <c r="CM459" s="87">
        <f>CM381*CM374</f>
        <v>718.38959999999997</v>
      </c>
      <c r="CN459" s="77"/>
      <c r="CO459" s="87">
        <f>CO381*CO374</f>
        <v>674.9985194262598</v>
      </c>
      <c r="CP459" s="77"/>
      <c r="CQ459" s="87">
        <f>CQ381*CQ374</f>
        <v>727.45213989971751</v>
      </c>
      <c r="CR459" s="77"/>
      <c r="CS459" s="87">
        <f>CS381*CS374</f>
        <v>652.4319999999999</v>
      </c>
      <c r="CT459" s="77"/>
      <c r="CU459" s="87">
        <f>CU381*CU374</f>
        <v>776.51735999999994</v>
      </c>
      <c r="CV459" s="77"/>
      <c r="CW459" s="87">
        <f>CW381*CW374</f>
        <v>745.62819999999999</v>
      </c>
      <c r="CX459" s="77"/>
      <c r="CY459" s="87">
        <f>CY381*CY374</f>
        <v>831</v>
      </c>
      <c r="CZ459" s="77"/>
      <c r="DA459" s="87">
        <f>DA381*DA374</f>
        <v>734.62328000000002</v>
      </c>
      <c r="DB459" s="77"/>
      <c r="DC459" s="87">
        <f>DC381*DC374</f>
        <v>926.6472</v>
      </c>
      <c r="DD459" s="77"/>
      <c r="DE459" s="87">
        <f>DE381*DE374</f>
        <v>960.90899999999999</v>
      </c>
      <c r="DF459" s="77"/>
      <c r="DG459" s="87">
        <f>DG381*DG374</f>
        <v>879.30421999999999</v>
      </c>
      <c r="DH459" s="77"/>
      <c r="DI459" s="87">
        <f>DI381*DI374</f>
        <v>813.58180000000004</v>
      </c>
      <c r="DJ459" s="77"/>
      <c r="DK459" s="87">
        <f>DK381*DK374</f>
        <v>860.53980000000001</v>
      </c>
      <c r="DL459" s="77"/>
      <c r="DM459" s="87">
        <f>DM381*DM374</f>
        <v>778.32280000000003</v>
      </c>
      <c r="DN459" s="77"/>
      <c r="DO459" s="87">
        <f>DO381*DO374</f>
        <v>715.31848000000002</v>
      </c>
      <c r="DP459" s="77"/>
      <c r="DQ459" s="87">
        <f>DQ381*DQ374</f>
        <v>646.84479999999996</v>
      </c>
      <c r="DR459" s="77"/>
      <c r="DS459" s="87">
        <f>DS381*DS374</f>
        <v>784.38102000000003</v>
      </c>
      <c r="DT459" s="77"/>
      <c r="DU459" s="87">
        <f>DU381*DU374</f>
        <v>762.59195999999997</v>
      </c>
      <c r="DV459" s="77"/>
      <c r="DW459" s="87">
        <f>DW381*DW374</f>
        <v>774.08651999999995</v>
      </c>
      <c r="DX459" s="77"/>
      <c r="DY459" s="87">
        <f>DY381*DY374</f>
        <v>693.75560000000007</v>
      </c>
      <c r="DZ459" s="77"/>
      <c r="EA459" s="87">
        <f>EA381*EA374</f>
        <v>679.74899999999991</v>
      </c>
      <c r="EB459" s="77"/>
      <c r="EC459" s="87">
        <f>EC381*EC374</f>
        <v>608.42132000000004</v>
      </c>
      <c r="ED459" s="77"/>
      <c r="EE459" s="87">
        <f>EE381*EE374</f>
        <v>590.65800000000002</v>
      </c>
      <c r="EF459" s="77"/>
      <c r="EG459" s="87">
        <f>EG381*EG374</f>
        <v>523.49919999999997</v>
      </c>
      <c r="EH459" s="77"/>
      <c r="EI459" s="87">
        <f>EI381*EI374</f>
        <v>667.91862000000003</v>
      </c>
      <c r="EJ459" s="77"/>
      <c r="EK459" s="87">
        <f>EK381*EK374</f>
        <v>723.01303999999993</v>
      </c>
      <c r="EL459" s="77"/>
      <c r="EM459" s="87">
        <f>EM381*EM374</f>
        <v>731.56334000000038</v>
      </c>
      <c r="EN459" s="77"/>
      <c r="EO459" s="87">
        <f>EO381*EO374</f>
        <v>608.79759999999999</v>
      </c>
      <c r="EP459" s="77"/>
      <c r="EQ459" s="87">
        <f>EQ381*EQ374</f>
        <v>737.68809234508717</v>
      </c>
      <c r="ER459" s="77"/>
      <c r="ES459" s="87">
        <f>ES381*ES374</f>
        <v>741.41365865487842</v>
      </c>
      <c r="ET459" s="77"/>
      <c r="EU459" s="87">
        <f>EU381*EU374</f>
        <v>749.0129387597608</v>
      </c>
      <c r="EV459" s="77"/>
      <c r="EW459" s="87">
        <f>EW381*EW374</f>
        <v>715.28330684998764</v>
      </c>
      <c r="EX459" s="77"/>
      <c r="EY459" s="77"/>
      <c r="EZ459" s="312"/>
      <c r="FA459" s="4"/>
      <c r="FB459" s="90"/>
      <c r="FC459" s="77"/>
      <c r="FD459" s="90"/>
      <c r="FE459" s="77"/>
      <c r="FF459" s="90"/>
      <c r="FG459" s="77"/>
      <c r="FH459" s="90"/>
      <c r="FI459" s="77"/>
      <c r="FJ459" s="90"/>
      <c r="FK459" s="77"/>
      <c r="FL459" s="90"/>
      <c r="FM459" s="77"/>
      <c r="FN459" s="90"/>
      <c r="FO459" s="77"/>
      <c r="FP459" s="90"/>
      <c r="FQ459" s="78"/>
      <c r="FR459" s="87">
        <f>FR381*FR374</f>
        <v>1391.3524799999998</v>
      </c>
      <c r="FS459" s="78"/>
      <c r="FT459" s="87">
        <f>FT381*FT374</f>
        <v>1622.8797199999999</v>
      </c>
      <c r="FU459" s="78"/>
      <c r="FV459" s="87">
        <f>FV381*FV374</f>
        <v>1797.70192</v>
      </c>
      <c r="FW459" s="78"/>
      <c r="FX459" s="87">
        <f>FX381*FX374</f>
        <v>2155.0436199999999</v>
      </c>
      <c r="FY459" s="78"/>
      <c r="FZ459" s="87">
        <f>FZ381*FZ374</f>
        <v>2511.3794269164332</v>
      </c>
      <c r="GA459" s="78"/>
      <c r="GB459" s="87">
        <f>GB381*GB374</f>
        <v>2773.2722593259768</v>
      </c>
      <c r="GC459" s="78"/>
      <c r="GD459" s="87">
        <f>GD381*GD374</f>
        <v>3087.7688400000002</v>
      </c>
      <c r="GE459" s="78"/>
      <c r="GF459" s="87">
        <f>GF381*GF374</f>
        <v>3580.4422199999995</v>
      </c>
      <c r="GG459" s="78"/>
      <c r="GH459" s="87">
        <f>GH381*GH374</f>
        <v>3001.01125</v>
      </c>
      <c r="GI459" s="78"/>
      <c r="GJ459" s="87">
        <f>GJ381*GJ374</f>
        <v>3013.8894500000006</v>
      </c>
      <c r="GK459" s="78"/>
      <c r="GL459" s="87">
        <f>GL381*GL374</f>
        <v>2401.2531999999997</v>
      </c>
      <c r="GM459" s="78"/>
      <c r="GN459" s="87">
        <f>GN381*GN374</f>
        <v>2731.3883800000003</v>
      </c>
      <c r="GO459" s="78"/>
      <c r="GP459" s="87">
        <f>GP381*GP374</f>
        <v>2943.335480151999</v>
      </c>
      <c r="GQ459" s="78"/>
      <c r="GR459" s="87">
        <f>GR381*GR374</f>
        <v>3085.432990447317</v>
      </c>
      <c r="GS459" s="78"/>
      <c r="GT459" s="87">
        <f>GT381*GT374</f>
        <v>3248.0836838191817</v>
      </c>
      <c r="GU459" s="78"/>
      <c r="GV459" s="87">
        <f>GV381*GV374</f>
        <v>3367.0611815284578</v>
      </c>
      <c r="GW459" s="78"/>
      <c r="GX459" s="87">
        <f>GX381*GX374</f>
        <v>3497.5508090123594</v>
      </c>
      <c r="GY459" s="78"/>
      <c r="GZ459" s="15"/>
      <c r="HA459" s="169"/>
      <c r="HC459"/>
      <c r="HD459"/>
      <c r="HE459"/>
      <c r="HF459"/>
      <c r="HG459"/>
      <c r="HH459"/>
    </row>
    <row r="460" spans="1:216" s="2" customFormat="1" ht="13.5" hidden="1" customHeight="1" outlineLevel="1" x14ac:dyDescent="0.2">
      <c r="A460" s="232"/>
      <c r="B460" s="54" t="s">
        <v>644</v>
      </c>
      <c r="C460" s="90"/>
      <c r="D460" s="77"/>
      <c r="E460" s="90"/>
      <c r="F460" s="77"/>
      <c r="G460" s="90"/>
      <c r="H460" s="77"/>
      <c r="I460" s="90"/>
      <c r="J460" s="77"/>
      <c r="K460" s="90"/>
      <c r="L460" s="77"/>
      <c r="M460" s="90"/>
      <c r="N460" s="77"/>
      <c r="O460" s="90"/>
      <c r="P460" s="77"/>
      <c r="Q460" s="90"/>
      <c r="R460" s="77"/>
      <c r="S460" s="90"/>
      <c r="T460" s="77"/>
      <c r="U460" s="90"/>
      <c r="V460" s="77"/>
      <c r="W460" s="90"/>
      <c r="X460" s="77"/>
      <c r="Y460" s="90"/>
      <c r="Z460" s="77"/>
      <c r="AA460" s="90"/>
      <c r="AB460" s="77"/>
      <c r="AC460" s="90"/>
      <c r="AD460" s="77"/>
      <c r="AE460" s="90"/>
      <c r="AF460" s="77"/>
      <c r="AG460" s="90"/>
      <c r="AH460" s="77"/>
      <c r="AI460" s="90"/>
      <c r="AJ460" s="77"/>
      <c r="AK460" s="90"/>
      <c r="AL460" s="77"/>
      <c r="AM460" s="90"/>
      <c r="AN460" s="77"/>
      <c r="AO460" s="90"/>
      <c r="AP460" s="77"/>
      <c r="AQ460" s="90"/>
      <c r="AR460" s="77"/>
      <c r="AS460" s="90"/>
      <c r="AT460" s="77"/>
      <c r="AU460" s="90"/>
      <c r="AV460" s="77"/>
      <c r="AW460" s="90"/>
      <c r="AX460" s="77"/>
      <c r="AY460" s="87" t="e">
        <f>AY459/AY421*400</f>
        <v>#DIV/0!</v>
      </c>
      <c r="AZ460" s="78"/>
      <c r="BA460" s="87" t="e">
        <f>BA459/BA421*400</f>
        <v>#DIV/0!</v>
      </c>
      <c r="BB460" s="78"/>
      <c r="BC460" s="87" t="e">
        <f>BC459/BC421*400</f>
        <v>#DIV/0!</v>
      </c>
      <c r="BD460" s="78"/>
      <c r="BE460" s="87" t="e">
        <f>BE459/BE421*400</f>
        <v>#DIV/0!</v>
      </c>
      <c r="BF460" s="78"/>
      <c r="BG460" s="87" t="e">
        <f>BG459/BG421*400</f>
        <v>#DIV/0!</v>
      </c>
      <c r="BH460" s="78"/>
      <c r="BI460" s="87" t="e">
        <f>BI459/BI421*400</f>
        <v>#DIV/0!</v>
      </c>
      <c r="BJ460" s="78"/>
      <c r="BK460" s="87" t="e">
        <f>BK459/BK421*400</f>
        <v>#DIV/0!</v>
      </c>
      <c r="BL460" s="78"/>
      <c r="BM460" s="87" t="e">
        <f>BM459/BM421*400</f>
        <v>#DIV/0!</v>
      </c>
      <c r="BN460" s="78"/>
      <c r="BO460" s="87" t="e">
        <f>BO459/BO421*400</f>
        <v>#DIV/0!</v>
      </c>
      <c r="BP460" s="78"/>
      <c r="BQ460" s="87" t="e">
        <f>BQ459/BQ421*400</f>
        <v>#DIV/0!</v>
      </c>
      <c r="BR460" s="78"/>
      <c r="BS460" s="87" t="e">
        <f>BS459/BS421*400</f>
        <v>#DIV/0!</v>
      </c>
      <c r="BT460" s="78"/>
      <c r="BU460" s="87" t="e">
        <f>BU459/BU421*400</f>
        <v>#DIV/0!</v>
      </c>
      <c r="BV460" s="77"/>
      <c r="BW460" s="87" t="e">
        <f>BW459/BW421*400</f>
        <v>#DIV/0!</v>
      </c>
      <c r="BX460" s="77"/>
      <c r="BY460" s="87" t="e">
        <f>BY459/BY421*400</f>
        <v>#DIV/0!</v>
      </c>
      <c r="BZ460" s="77"/>
      <c r="CA460" s="87" t="e">
        <f>CA459/CA421*400</f>
        <v>#DIV/0!</v>
      </c>
      <c r="CB460" s="77"/>
      <c r="CC460" s="87" t="e">
        <f>CC459/CC421*400</f>
        <v>#DIV/0!</v>
      </c>
      <c r="CD460" s="77"/>
      <c r="CE460" s="87" t="e">
        <f>CE459/CE421*400</f>
        <v>#DIV/0!</v>
      </c>
      <c r="CF460" s="77"/>
      <c r="CG460" s="87" t="e">
        <f>CG459/CG421*400</f>
        <v>#DIV/0!</v>
      </c>
      <c r="CH460" s="77"/>
      <c r="CI460" s="87" t="e">
        <f>CI459/CI421*400</f>
        <v>#DIV/0!</v>
      </c>
      <c r="CJ460" s="77"/>
      <c r="CK460" s="87" t="e">
        <f>CK459/CK421*400</f>
        <v>#DIV/0!</v>
      </c>
      <c r="CL460" s="77"/>
      <c r="CM460" s="87" t="e">
        <f>CM459/CM421*400</f>
        <v>#DIV/0!</v>
      </c>
      <c r="CN460" s="77"/>
      <c r="CO460" s="87" t="e">
        <f>CO459/CO421*400</f>
        <v>#DIV/0!</v>
      </c>
      <c r="CP460" s="77"/>
      <c r="CQ460" s="87" t="e">
        <f>CQ459/CQ421*400</f>
        <v>#DIV/0!</v>
      </c>
      <c r="CR460" s="77"/>
      <c r="CS460" s="87" t="e">
        <f>CS459/CS421*400</f>
        <v>#DIV/0!</v>
      </c>
      <c r="CT460" s="77"/>
      <c r="CU460" s="87" t="e">
        <f>CU459/CU421*400</f>
        <v>#DIV/0!</v>
      </c>
      <c r="CV460" s="77"/>
      <c r="CW460" s="87" t="e">
        <f>CW459/CW421*400</f>
        <v>#DIV/0!</v>
      </c>
      <c r="CX460" s="77"/>
      <c r="CY460" s="87" t="e">
        <f>CY459/CY421*400</f>
        <v>#DIV/0!</v>
      </c>
      <c r="CZ460" s="77"/>
      <c r="DA460" s="87" t="e">
        <f>DA459/DA421*400</f>
        <v>#DIV/0!</v>
      </c>
      <c r="DB460" s="77"/>
      <c r="DC460" s="87" t="e">
        <f>DC459/DC421*400</f>
        <v>#DIV/0!</v>
      </c>
      <c r="DD460" s="77"/>
      <c r="DE460" s="87" t="e">
        <f>DE459/DE421*400</f>
        <v>#DIV/0!</v>
      </c>
      <c r="DF460" s="77"/>
      <c r="DG460" s="87">
        <f>DG459/DG421*400</f>
        <v>15292.247304347824</v>
      </c>
      <c r="DH460" s="77"/>
      <c r="DI460" s="87">
        <f>DI459/DI421*400</f>
        <v>14528.24642857143</v>
      </c>
      <c r="DJ460" s="77"/>
      <c r="DK460" s="87">
        <f>DK459/DK421*400</f>
        <v>13239.073846153846</v>
      </c>
      <c r="DL460" s="77"/>
      <c r="DM460" s="87">
        <f>DM459/DM421*400</f>
        <v>13960.947085201795</v>
      </c>
      <c r="DN460" s="77"/>
      <c r="DO460" s="87">
        <f>DO459/DO421*400</f>
        <v>13756.124615384615</v>
      </c>
      <c r="DP460" s="77"/>
      <c r="DQ460" s="87">
        <f>DQ459/DQ421*400</f>
        <v>13689.837037037038</v>
      </c>
      <c r="DR460" s="77"/>
      <c r="DS460" s="87">
        <f>DS459/DS421*400</f>
        <v>14593.135255813953</v>
      </c>
      <c r="DT460" s="77"/>
      <c r="DU460" s="87">
        <f>DU459/DU421*400</f>
        <v>13205.055584415584</v>
      </c>
      <c r="DV460" s="77"/>
      <c r="DW460" s="87">
        <f>DW459/DW421*400</f>
        <v>13884.959999999997</v>
      </c>
      <c r="DX460" s="77"/>
      <c r="DY460" s="87">
        <f>DY459/DY421*400</f>
        <v>14453.241666666669</v>
      </c>
      <c r="DZ460" s="77"/>
      <c r="EA460" s="87">
        <f>EA459/EA421*400</f>
        <v>14697.275675675672</v>
      </c>
      <c r="EB460" s="77"/>
      <c r="EC460" s="87">
        <f>EC459/EC421*400</f>
        <v>15701.195354838712</v>
      </c>
      <c r="ED460" s="77"/>
      <c r="EE460" s="87">
        <f>EE459/EE421*400</f>
        <v>15646.569536423844</v>
      </c>
      <c r="EF460" s="77"/>
      <c r="EG460" s="87">
        <f>EG459/EG421*400</f>
        <v>15284.648175182483</v>
      </c>
      <c r="EH460" s="77"/>
      <c r="EI460" s="87">
        <f>EI459/EI421*400</f>
        <v>17693.208476821193</v>
      </c>
      <c r="EJ460" s="77"/>
      <c r="EK460" s="87">
        <f>EI460+(EK416-EI416)</f>
        <v>17818.208476821193</v>
      </c>
      <c r="EL460" s="77"/>
      <c r="EM460" s="87">
        <f>EK460+(EM416-EK416)</f>
        <v>18187.208476821193</v>
      </c>
      <c r="EN460" s="77"/>
      <c r="EO460" s="87">
        <f>EM460+(EO416-EM416)</f>
        <v>19304.708476821193</v>
      </c>
      <c r="EP460" s="77"/>
      <c r="EQ460" s="87">
        <f>EO460+(EQ416-EO416)</f>
        <v>20356.29640134902</v>
      </c>
      <c r="ER460" s="77"/>
      <c r="ES460" s="87">
        <f>EQ460+(ES416-EQ416)</f>
        <v>20619.889330145732</v>
      </c>
      <c r="ET460" s="77"/>
      <c r="EU460" s="87">
        <f>ES460+(EU416-ES416)</f>
        <v>20964.321547277683</v>
      </c>
      <c r="EV460" s="77"/>
      <c r="EW460" s="87">
        <f>EU460+(EW416-EU416)</f>
        <v>21324.179018162518</v>
      </c>
      <c r="EX460" s="77"/>
      <c r="EY460" s="77"/>
      <c r="EZ460" s="312"/>
      <c r="FA460" s="4"/>
      <c r="FB460" s="90"/>
      <c r="FC460" s="77"/>
      <c r="FD460" s="90"/>
      <c r="FE460" s="77"/>
      <c r="FF460" s="90"/>
      <c r="FG460" s="77"/>
      <c r="FH460" s="90"/>
      <c r="FI460" s="77"/>
      <c r="FJ460" s="90"/>
      <c r="FK460" s="77"/>
      <c r="FL460" s="90"/>
      <c r="FM460" s="77"/>
      <c r="FN460" s="90"/>
      <c r="FO460" s="77"/>
      <c r="FP460" s="90"/>
      <c r="FQ460" s="78"/>
      <c r="FR460" s="135"/>
      <c r="FS460" s="78"/>
      <c r="FT460" s="135"/>
      <c r="FU460" s="78"/>
      <c r="FV460" s="135"/>
      <c r="FW460" s="78"/>
      <c r="FX460" s="135"/>
      <c r="FY460" s="78"/>
      <c r="FZ460" s="135"/>
      <c r="GA460" s="78"/>
      <c r="GB460" s="135"/>
      <c r="GC460" s="78"/>
      <c r="GD460" s="135"/>
      <c r="GE460" s="78"/>
      <c r="GF460" s="135"/>
      <c r="GG460" s="78"/>
      <c r="GH460" s="135"/>
      <c r="GI460" s="78"/>
      <c r="GJ460" s="87">
        <f>GJ459/GJ421*100</f>
        <v>14920.244801980201</v>
      </c>
      <c r="GK460" s="78"/>
      <c r="GL460" s="87">
        <f>GJ460+(GL416-GJ416)</f>
        <v>16996.244801980203</v>
      </c>
      <c r="GM460" s="78"/>
      <c r="GN460" s="87">
        <f>GL460+(GN416-GL416)</f>
        <v>19790.744801980203</v>
      </c>
      <c r="GO460" s="78"/>
      <c r="GP460" s="87">
        <f>GN460+(GP416-GN416)</f>
        <v>21656.695201661751</v>
      </c>
      <c r="GQ460" s="78"/>
      <c r="GR460" s="87">
        <f>GP460+(GR416-GP416)</f>
        <v>22893.77460014118</v>
      </c>
      <c r="GS460" s="78"/>
      <c r="GT460" s="87">
        <f>GR460+(GT416-GR416)</f>
        <v>24194.075615747272</v>
      </c>
      <c r="GU460" s="78"/>
      <c r="GV460" s="87">
        <f>GT460+(GV416-GT416)</f>
        <v>25598.671287985613</v>
      </c>
      <c r="GW460" s="78"/>
      <c r="GX460" s="87">
        <f>GV460+(GX416-GV416)</f>
        <v>27071.682317547617</v>
      </c>
      <c r="GY460" s="78"/>
      <c r="GZ460" s="15"/>
      <c r="HA460" s="169"/>
      <c r="HC460"/>
      <c r="HD460"/>
      <c r="HE460"/>
      <c r="HF460"/>
      <c r="HG460"/>
      <c r="HH460"/>
    </row>
    <row r="461" spans="1:216" s="2" customFormat="1" ht="13.5" hidden="1" customHeight="1" outlineLevel="1" x14ac:dyDescent="0.2">
      <c r="A461" s="232"/>
      <c r="B461" s="54"/>
      <c r="D461" s="77"/>
      <c r="F461" s="77"/>
      <c r="H461" s="77"/>
      <c r="J461" s="77"/>
      <c r="L461" s="77"/>
      <c r="N461" s="77"/>
      <c r="P461" s="77"/>
      <c r="R461" s="77"/>
      <c r="T461" s="77"/>
      <c r="V461" s="77"/>
      <c r="X461" s="77"/>
      <c r="Z461" s="77"/>
      <c r="AB461" s="77"/>
      <c r="AD461" s="77"/>
      <c r="AF461" s="77"/>
      <c r="AH461" s="77"/>
      <c r="AI461" s="9"/>
      <c r="AJ461" s="77"/>
      <c r="AL461" s="77"/>
      <c r="AN461" s="77"/>
      <c r="AP461" s="77"/>
      <c r="AR461" s="77"/>
      <c r="AT461" s="77"/>
      <c r="AV461" s="77"/>
      <c r="AX461" s="77"/>
      <c r="AZ461" s="78"/>
      <c r="BB461" s="78"/>
      <c r="BD461" s="78"/>
      <c r="BF461" s="78"/>
      <c r="BH461" s="78"/>
      <c r="BJ461" s="78"/>
      <c r="BL461" s="78"/>
      <c r="BN461" s="78"/>
      <c r="BP461" s="78"/>
      <c r="BR461" s="78"/>
      <c r="BT461" s="78"/>
      <c r="BV461" s="77"/>
      <c r="BX461" s="77"/>
      <c r="BZ461" s="77"/>
      <c r="CB461" s="77"/>
      <c r="CD461" s="77"/>
      <c r="CF461" s="77"/>
      <c r="CH461" s="77"/>
      <c r="CJ461" s="77"/>
      <c r="CL461" s="77"/>
      <c r="CN461" s="77"/>
      <c r="CO461" s="4"/>
      <c r="CP461" s="77"/>
      <c r="CQ461" s="4"/>
      <c r="CR461" s="77"/>
      <c r="CS461" s="4"/>
      <c r="CT461" s="77"/>
      <c r="CU461" s="4"/>
      <c r="CV461" s="77"/>
      <c r="CW461" s="4"/>
      <c r="CX461" s="77"/>
      <c r="CY461" s="4"/>
      <c r="CZ461" s="77"/>
      <c r="DA461" s="4"/>
      <c r="DB461" s="77"/>
      <c r="DC461" s="4"/>
      <c r="DD461" s="77"/>
      <c r="DE461" s="4"/>
      <c r="DF461" s="77"/>
      <c r="DG461" s="4"/>
      <c r="DH461" s="77"/>
      <c r="DI461" s="4"/>
      <c r="DJ461" s="77"/>
      <c r="DK461" s="4"/>
      <c r="DL461" s="77"/>
      <c r="DM461" s="4"/>
      <c r="DN461" s="77"/>
      <c r="DO461" s="4"/>
      <c r="DP461" s="77"/>
      <c r="DQ461" s="4"/>
      <c r="DR461" s="77"/>
      <c r="DS461" s="4"/>
      <c r="DT461" s="77"/>
      <c r="DU461" s="4"/>
      <c r="DV461" s="77"/>
      <c r="DW461" s="4"/>
      <c r="DX461" s="77"/>
      <c r="DZ461" s="77"/>
      <c r="EB461" s="77"/>
      <c r="ED461" s="77"/>
      <c r="EF461" s="77"/>
      <c r="EH461" s="77"/>
      <c r="EJ461" s="77"/>
      <c r="EL461" s="77"/>
      <c r="EN461" s="77"/>
      <c r="EP461" s="77"/>
      <c r="ER461" s="77"/>
      <c r="ET461" s="77"/>
      <c r="EV461" s="77"/>
      <c r="EX461" s="77"/>
      <c r="EY461" s="77"/>
      <c r="EZ461" s="312"/>
      <c r="FA461" s="4"/>
      <c r="FC461" s="77"/>
      <c r="FE461" s="77"/>
      <c r="FG461" s="77"/>
      <c r="FI461" s="77"/>
      <c r="FK461" s="77"/>
      <c r="FM461" s="77"/>
      <c r="FO461" s="77"/>
      <c r="FQ461" s="78"/>
      <c r="FS461" s="78"/>
      <c r="FU461" s="78"/>
      <c r="FV461" s="4"/>
      <c r="FW461" s="78"/>
      <c r="FX461" s="4"/>
      <c r="FY461" s="78"/>
      <c r="FZ461" s="4"/>
      <c r="GA461" s="78"/>
      <c r="GB461" s="4"/>
      <c r="GC461" s="78"/>
      <c r="GD461" s="4"/>
      <c r="GE461" s="78"/>
      <c r="GF461" s="4"/>
      <c r="GG461" s="78"/>
      <c r="GH461" s="4"/>
      <c r="GI461" s="78"/>
      <c r="GJ461" s="4"/>
      <c r="GK461" s="78"/>
      <c r="GL461" s="4"/>
      <c r="GM461" s="78"/>
      <c r="GN461" s="4"/>
      <c r="GO461" s="78"/>
      <c r="GP461" s="4"/>
      <c r="GQ461" s="78"/>
      <c r="GS461" s="78"/>
      <c r="GU461" s="78"/>
      <c r="GW461" s="78"/>
      <c r="GY461" s="78"/>
      <c r="GZ461" s="15"/>
      <c r="HA461" s="169"/>
      <c r="HC461"/>
      <c r="HD461"/>
      <c r="HE461"/>
      <c r="HF461"/>
      <c r="HG461"/>
      <c r="HH461"/>
    </row>
    <row r="462" spans="1:216" s="2" customFormat="1" ht="13.5" hidden="1" customHeight="1" outlineLevel="1" x14ac:dyDescent="0.2">
      <c r="A462" s="232" t="s">
        <v>489</v>
      </c>
      <c r="B462" s="54" t="s">
        <v>536</v>
      </c>
      <c r="D462" s="77"/>
      <c r="F462" s="77"/>
      <c r="H462" s="77"/>
      <c r="J462" s="77"/>
      <c r="L462" s="77"/>
      <c r="N462" s="77"/>
      <c r="P462" s="77"/>
      <c r="R462" s="77"/>
      <c r="T462" s="77"/>
      <c r="V462" s="77"/>
      <c r="X462" s="77"/>
      <c r="Z462" s="77"/>
      <c r="AB462" s="77"/>
      <c r="AD462" s="77"/>
      <c r="AF462" s="77"/>
      <c r="AH462" s="77"/>
      <c r="AJ462" s="77"/>
      <c r="AL462" s="77"/>
      <c r="AN462" s="77"/>
      <c r="AO462" s="9"/>
      <c r="AP462" s="77"/>
      <c r="AQ462" s="9"/>
      <c r="AR462" s="241"/>
      <c r="AS462" s="9"/>
      <c r="AT462" s="241"/>
      <c r="AU462" s="9"/>
      <c r="AV462" s="241"/>
      <c r="AW462" s="9"/>
      <c r="AX462" s="241"/>
      <c r="AY462" s="9"/>
      <c r="AZ462" s="242"/>
      <c r="BA462" s="9"/>
      <c r="BB462" s="242"/>
      <c r="BC462" s="9"/>
      <c r="BD462" s="242"/>
      <c r="BE462" s="9"/>
      <c r="BF462" s="78"/>
      <c r="BG462" s="9"/>
      <c r="BH462" s="78"/>
      <c r="BI462" s="9"/>
      <c r="BJ462" s="78"/>
      <c r="BK462" s="9"/>
      <c r="BL462" s="78"/>
      <c r="BM462" s="9"/>
      <c r="BN462" s="78"/>
      <c r="BO462" s="9"/>
      <c r="BP462" s="78"/>
      <c r="BQ462" s="9"/>
      <c r="BR462" s="78"/>
      <c r="BS462" s="9"/>
      <c r="BT462" s="78"/>
      <c r="BU462" s="9"/>
      <c r="BV462" s="77"/>
      <c r="BW462" s="9"/>
      <c r="BX462" s="77"/>
      <c r="BY462" s="9"/>
      <c r="BZ462" s="77"/>
      <c r="CA462" s="9"/>
      <c r="CB462" s="77"/>
      <c r="CC462" s="9"/>
      <c r="CD462" s="77"/>
      <c r="CE462" s="9"/>
      <c r="CF462" s="77"/>
      <c r="CG462" s="9"/>
      <c r="CH462" s="77"/>
      <c r="CI462" s="9"/>
      <c r="CJ462" s="77"/>
      <c r="CK462" s="9"/>
      <c r="CL462" s="77"/>
      <c r="CM462" s="9"/>
      <c r="CN462" s="77"/>
      <c r="CO462" s="243"/>
      <c r="CP462" s="77"/>
      <c r="CQ462" s="243"/>
      <c r="CR462" s="77"/>
      <c r="CS462" s="243"/>
      <c r="CT462" s="77"/>
      <c r="CU462" s="243"/>
      <c r="CV462" s="77"/>
      <c r="CW462" s="243"/>
      <c r="CX462" s="77"/>
      <c r="CY462" s="243"/>
      <c r="CZ462" s="77"/>
      <c r="DA462" s="243"/>
      <c r="DB462" s="77"/>
      <c r="DC462" s="243"/>
      <c r="DD462" s="77"/>
      <c r="DE462" s="243"/>
      <c r="DF462" s="77"/>
      <c r="DG462" s="243"/>
      <c r="DH462" s="77"/>
      <c r="DI462" s="243"/>
      <c r="DJ462" s="77"/>
      <c r="DK462" s="243"/>
      <c r="DL462" s="77"/>
      <c r="DM462" s="243"/>
      <c r="DN462" s="77"/>
      <c r="DO462" s="243"/>
      <c r="DP462" s="77"/>
      <c r="DQ462" s="243"/>
      <c r="DR462" s="77"/>
      <c r="DS462" s="243"/>
      <c r="DT462" s="77"/>
      <c r="DU462" s="243"/>
      <c r="DV462" s="77"/>
      <c r="DW462" s="243"/>
      <c r="DX462" s="77"/>
      <c r="DY462" s="9"/>
      <c r="DZ462" s="77"/>
      <c r="EA462" s="9"/>
      <c r="EB462" s="77"/>
      <c r="EC462" s="9"/>
      <c r="ED462" s="77"/>
      <c r="EE462" s="9"/>
      <c r="EF462" s="77"/>
      <c r="EG462" s="9"/>
      <c r="EH462" s="77"/>
      <c r="EI462" s="9"/>
      <c r="EJ462" s="77"/>
      <c r="EK462" s="9"/>
      <c r="EL462" s="77"/>
      <c r="EM462" s="9"/>
      <c r="EN462" s="77"/>
      <c r="EO462" s="9"/>
      <c r="EP462" s="77"/>
      <c r="EQ462" s="9"/>
      <c r="ER462" s="77"/>
      <c r="ES462" s="9"/>
      <c r="ET462" s="77"/>
      <c r="EU462" s="9"/>
      <c r="EV462" s="77"/>
      <c r="EW462" s="9"/>
      <c r="EX462" s="77"/>
      <c r="EY462" s="77"/>
      <c r="EZ462" s="312"/>
      <c r="FA462" s="4"/>
      <c r="FB462" s="244">
        <f>(FB306)*(1-FB313/100)</f>
        <v>473.49513727387716</v>
      </c>
      <c r="FC462" s="77"/>
      <c r="FD462" s="244">
        <f>(FD306)*(1-FD313/100)</f>
        <v>582.76869158878503</v>
      </c>
      <c r="FE462" s="77"/>
      <c r="FF462" s="244">
        <f>(FF306)*(1-FF313/100)</f>
        <v>687.97674418604652</v>
      </c>
      <c r="FG462" s="77"/>
      <c r="FH462" s="244">
        <f>(FH306)*(1-FH313/100)</f>
        <v>756.86941271697083</v>
      </c>
      <c r="FI462" s="77"/>
      <c r="FJ462" s="244">
        <f>(FJ306)*(1-FJ313/100)</f>
        <v>867.05882352941171</v>
      </c>
      <c r="FK462" s="77"/>
      <c r="FL462" s="244">
        <f>(FL306)*(1-FL313/100)</f>
        <v>1030.1048378661087</v>
      </c>
      <c r="FM462" s="77"/>
      <c r="FN462" s="244">
        <f>(FN306)*(1-FN313/100)</f>
        <v>1222.1272226506555</v>
      </c>
      <c r="FO462" s="77"/>
      <c r="FP462" s="244">
        <f>(FP306)*(1-FP313/100)</f>
        <v>1376.847129906233</v>
      </c>
      <c r="FQ462" s="78"/>
      <c r="FR462" s="244">
        <f>(FR306)*(1-FR313/100)</f>
        <v>1494.1047722342735</v>
      </c>
      <c r="FS462" s="78"/>
      <c r="FT462" s="244">
        <f>(FT306)*(1-FT313/100)</f>
        <v>1662.1857659831121</v>
      </c>
      <c r="FU462" s="78"/>
      <c r="FV462" s="244">
        <f>(FV306)*(1-FV313/100)</f>
        <v>1957.3009635754797</v>
      </c>
      <c r="FW462" s="78"/>
      <c r="FX462" s="244">
        <f>(FX306)*(1-FX313/100)</f>
        <v>2370.4935934769946</v>
      </c>
      <c r="FY462" s="78"/>
      <c r="FZ462" s="244">
        <f>(FZ306)*(1-FZ313/100)</f>
        <v>2827.0929690652629</v>
      </c>
      <c r="GA462" s="261"/>
      <c r="GB462" s="244">
        <f>(GB306)*(1-GB313/100)</f>
        <v>3240.4529395540121</v>
      </c>
      <c r="GC462" s="261"/>
      <c r="GD462" s="244">
        <f>(GD306)*(1-GD313/100)</f>
        <v>3222.9487345879302</v>
      </c>
      <c r="GE462" s="261"/>
      <c r="GF462" s="244">
        <f>(GF306)*(1-GF313/100)</f>
        <v>3044.8722044728438</v>
      </c>
      <c r="GG462" s="261"/>
      <c r="GH462" s="244">
        <f>(GH306)*(1-GH313/100)</f>
        <v>2956.3101654846337</v>
      </c>
      <c r="GI462" s="261"/>
      <c r="GJ462" s="244">
        <f>(GJ306)*(1-GJ313/100)</f>
        <v>2713.1596385542166</v>
      </c>
      <c r="GK462" s="261"/>
      <c r="GL462" s="244">
        <f>(GL306)*(1-GL313/100)</f>
        <v>2900.7715990453462</v>
      </c>
      <c r="GM462" s="261"/>
      <c r="GN462" s="244">
        <f>(GN306)*(1-GN313/100)</f>
        <v>2835.2965888902836</v>
      </c>
      <c r="GO462" s="261"/>
      <c r="GP462" s="244">
        <f>(GP306)*(1-GP313/100)</f>
        <v>3245.8905523502895</v>
      </c>
      <c r="GQ462" s="261"/>
      <c r="GS462" s="261"/>
      <c r="GU462" s="261"/>
      <c r="GW462" s="261"/>
      <c r="GY462" s="261"/>
      <c r="GZ462" s="15"/>
      <c r="HA462" s="169"/>
      <c r="HC462"/>
      <c r="HD462"/>
      <c r="HE462"/>
      <c r="HF462"/>
      <c r="HG462"/>
      <c r="HH462"/>
    </row>
    <row r="463" spans="1:216" s="2" customFormat="1" ht="13.5" hidden="1" customHeight="1" outlineLevel="1" x14ac:dyDescent="0.2">
      <c r="A463" s="232"/>
      <c r="B463" s="54"/>
      <c r="D463" s="77"/>
      <c r="F463" s="77"/>
      <c r="H463" s="77"/>
      <c r="J463" s="77"/>
      <c r="L463" s="77"/>
      <c r="N463" s="77"/>
      <c r="P463" s="77"/>
      <c r="R463" s="77"/>
      <c r="T463" s="77"/>
      <c r="V463" s="77"/>
      <c r="X463" s="77"/>
      <c r="Z463" s="77"/>
      <c r="AB463" s="77"/>
      <c r="AD463" s="77"/>
      <c r="AF463" s="77"/>
      <c r="AH463" s="77"/>
      <c r="AJ463" s="77"/>
      <c r="AL463" s="77"/>
      <c r="AN463" s="77"/>
      <c r="AP463" s="77"/>
      <c r="AR463" s="77"/>
      <c r="AT463" s="77"/>
      <c r="AV463" s="77"/>
      <c r="AX463" s="77"/>
      <c r="AZ463" s="78"/>
      <c r="BB463" s="78"/>
      <c r="BD463" s="78"/>
      <c r="BF463" s="78"/>
      <c r="BH463" s="78"/>
      <c r="BJ463" s="78"/>
      <c r="BL463" s="78"/>
      <c r="BN463" s="78"/>
      <c r="BP463" s="78"/>
      <c r="BR463" s="78"/>
      <c r="BT463" s="78"/>
      <c r="BV463" s="77"/>
      <c r="BX463" s="77"/>
      <c r="BZ463" s="77"/>
      <c r="CB463" s="77"/>
      <c r="CD463" s="77"/>
      <c r="CF463" s="77"/>
      <c r="CH463" s="77"/>
      <c r="CJ463" s="77"/>
      <c r="CL463" s="77"/>
      <c r="CN463" s="77"/>
      <c r="CO463" s="4"/>
      <c r="CP463" s="77"/>
      <c r="CQ463" s="4"/>
      <c r="CR463" s="77"/>
      <c r="CS463" s="4"/>
      <c r="CT463" s="77"/>
      <c r="CU463" s="4"/>
      <c r="CV463" s="77"/>
      <c r="CW463" s="4"/>
      <c r="CX463" s="77"/>
      <c r="CY463" s="4"/>
      <c r="CZ463" s="77"/>
      <c r="DA463" s="4"/>
      <c r="DB463" s="77"/>
      <c r="DC463" s="4"/>
      <c r="DD463" s="77"/>
      <c r="DE463" s="4"/>
      <c r="DF463" s="77"/>
      <c r="DG463" s="4"/>
      <c r="DH463" s="77"/>
      <c r="DI463" s="4"/>
      <c r="DJ463" s="77"/>
      <c r="DK463" s="4"/>
      <c r="DL463" s="77"/>
      <c r="DM463" s="4"/>
      <c r="DN463" s="77"/>
      <c r="DO463" s="4"/>
      <c r="DP463" s="77"/>
      <c r="DQ463" s="4"/>
      <c r="DR463" s="77"/>
      <c r="DS463" s="4"/>
      <c r="DT463" s="77"/>
      <c r="DU463" s="4"/>
      <c r="DV463" s="77"/>
      <c r="DW463" s="4"/>
      <c r="DX463" s="77"/>
      <c r="DZ463" s="77"/>
      <c r="EB463" s="77"/>
      <c r="ED463" s="77"/>
      <c r="EF463" s="77"/>
      <c r="EH463" s="77"/>
      <c r="EJ463" s="77"/>
      <c r="EL463" s="77"/>
      <c r="EN463" s="77"/>
      <c r="EP463" s="77"/>
      <c r="ER463" s="77"/>
      <c r="ET463" s="77"/>
      <c r="EV463" s="77"/>
      <c r="EX463" s="77"/>
      <c r="EY463" s="77"/>
      <c r="EZ463" s="312"/>
      <c r="FA463" s="4"/>
      <c r="FC463" s="77"/>
      <c r="FE463" s="77"/>
      <c r="FG463" s="77"/>
      <c r="FI463" s="77"/>
      <c r="FK463" s="77"/>
      <c r="FM463" s="77"/>
      <c r="FO463" s="77"/>
      <c r="FQ463" s="78"/>
      <c r="FS463" s="78"/>
      <c r="FU463" s="78"/>
      <c r="FV463" s="4"/>
      <c r="FW463" s="78"/>
      <c r="FX463" s="4"/>
      <c r="FY463" s="78"/>
      <c r="FZ463" s="4"/>
      <c r="GA463" s="78"/>
      <c r="GB463" s="4"/>
      <c r="GC463" s="78"/>
      <c r="GD463" s="4"/>
      <c r="GE463" s="78"/>
      <c r="GF463" s="4"/>
      <c r="GG463" s="78"/>
      <c r="GH463" s="4"/>
      <c r="GI463" s="78"/>
      <c r="GJ463" s="4"/>
      <c r="GK463" s="78"/>
      <c r="GL463" s="4"/>
      <c r="GM463" s="78"/>
      <c r="GN463" s="4"/>
      <c r="GO463" s="78"/>
      <c r="GP463" s="4"/>
      <c r="GQ463" s="78"/>
      <c r="GS463" s="78"/>
      <c r="GU463" s="78"/>
      <c r="GW463" s="78"/>
      <c r="GY463" s="78"/>
      <c r="GZ463" s="15"/>
      <c r="HA463" s="169"/>
      <c r="HC463"/>
      <c r="HD463"/>
      <c r="HE463"/>
      <c r="HF463"/>
      <c r="HG463"/>
      <c r="HH463"/>
    </row>
    <row r="464" spans="1:216" s="2" customFormat="1" ht="13.5" hidden="1" customHeight="1" outlineLevel="1" x14ac:dyDescent="0.2">
      <c r="A464" s="232"/>
      <c r="B464" s="61" t="s">
        <v>91</v>
      </c>
      <c r="D464" s="77"/>
      <c r="F464" s="77"/>
      <c r="H464" s="77"/>
      <c r="J464" s="77"/>
      <c r="L464" s="77"/>
      <c r="N464" s="77"/>
      <c r="P464" s="77"/>
      <c r="R464" s="77"/>
      <c r="T464" s="77"/>
      <c r="V464" s="77"/>
      <c r="X464" s="77"/>
      <c r="Z464" s="77"/>
      <c r="AB464" s="77"/>
      <c r="AD464" s="77"/>
      <c r="AF464" s="77"/>
      <c r="AH464" s="77"/>
      <c r="AJ464" s="77"/>
      <c r="AL464" s="77"/>
      <c r="AN464" s="77"/>
      <c r="AP464" s="77"/>
      <c r="AR464" s="77"/>
      <c r="AT464" s="77"/>
      <c r="AV464" s="77"/>
      <c r="AX464" s="77"/>
      <c r="AZ464" s="78"/>
      <c r="BB464" s="78"/>
      <c r="BD464" s="78"/>
      <c r="BF464" s="78"/>
      <c r="BH464" s="78"/>
      <c r="BJ464" s="78"/>
      <c r="BL464" s="78"/>
      <c r="BN464" s="78"/>
      <c r="BP464" s="78"/>
      <c r="BR464" s="78"/>
      <c r="BT464" s="78"/>
      <c r="BV464" s="77"/>
      <c r="BX464" s="77"/>
      <c r="BZ464" s="77"/>
      <c r="CB464" s="77"/>
      <c r="CD464" s="77"/>
      <c r="CF464" s="77"/>
      <c r="CH464" s="77"/>
      <c r="CJ464" s="77"/>
      <c r="CL464" s="77"/>
      <c r="CN464" s="77"/>
      <c r="CO464" s="4"/>
      <c r="CP464" s="77"/>
      <c r="CQ464" s="4"/>
      <c r="CR464" s="77"/>
      <c r="CS464" s="4"/>
      <c r="CT464" s="77"/>
      <c r="CU464" s="4"/>
      <c r="CV464" s="77"/>
      <c r="CW464" s="4"/>
      <c r="CX464" s="77"/>
      <c r="CY464" s="4"/>
      <c r="CZ464" s="77"/>
      <c r="DA464" s="4"/>
      <c r="DB464" s="77"/>
      <c r="DC464" s="4"/>
      <c r="DD464" s="77"/>
      <c r="DE464" s="4"/>
      <c r="DF464" s="77"/>
      <c r="DG464" s="4"/>
      <c r="DH464" s="77"/>
      <c r="DI464" s="4"/>
      <c r="DJ464" s="77"/>
      <c r="DK464" s="4"/>
      <c r="DL464" s="77"/>
      <c r="DM464" s="4"/>
      <c r="DN464" s="77"/>
      <c r="DO464" s="4"/>
      <c r="DP464" s="77"/>
      <c r="DQ464" s="4"/>
      <c r="DR464" s="77"/>
      <c r="DS464" s="4"/>
      <c r="DT464" s="77"/>
      <c r="DU464" s="4"/>
      <c r="DV464" s="77"/>
      <c r="DW464" s="4"/>
      <c r="DX464" s="77"/>
      <c r="DZ464" s="77"/>
      <c r="EB464" s="77"/>
      <c r="ED464" s="77"/>
      <c r="EF464" s="77"/>
      <c r="EH464" s="77"/>
      <c r="EJ464" s="77"/>
      <c r="EL464" s="77"/>
      <c r="EN464" s="77"/>
      <c r="EP464" s="77"/>
      <c r="ER464" s="77"/>
      <c r="ET464" s="77"/>
      <c r="EV464" s="77"/>
      <c r="EX464" s="77"/>
      <c r="EY464" s="77"/>
      <c r="EZ464" s="312"/>
      <c r="FA464" s="4"/>
      <c r="FC464" s="77"/>
      <c r="FE464" s="77"/>
      <c r="FG464" s="77"/>
      <c r="FI464" s="77"/>
      <c r="FK464" s="77"/>
      <c r="FM464" s="77"/>
      <c r="FO464" s="77"/>
      <c r="FQ464" s="78"/>
      <c r="FS464" s="78"/>
      <c r="FU464" s="78"/>
      <c r="FV464" s="4"/>
      <c r="FW464" s="78"/>
      <c r="FX464" s="4"/>
      <c r="FY464" s="78"/>
      <c r="FZ464" s="4"/>
      <c r="GA464" s="78"/>
      <c r="GB464" s="4"/>
      <c r="GC464" s="78"/>
      <c r="GD464" s="4"/>
      <c r="GE464" s="78"/>
      <c r="GF464" s="4"/>
      <c r="GG464" s="78"/>
      <c r="GH464" s="4"/>
      <c r="GI464" s="78"/>
      <c r="GJ464" s="4"/>
      <c r="GK464" s="78"/>
      <c r="GL464" s="4"/>
      <c r="GM464" s="78"/>
      <c r="GN464" s="4"/>
      <c r="GO464" s="78"/>
      <c r="GP464" s="4"/>
      <c r="GQ464" s="78"/>
      <c r="GS464" s="78"/>
      <c r="GU464" s="78"/>
      <c r="GW464" s="78"/>
      <c r="GY464" s="78"/>
      <c r="GZ464" s="15"/>
      <c r="HA464" s="169"/>
      <c r="HC464"/>
      <c r="HD464"/>
      <c r="HE464"/>
      <c r="HF464"/>
      <c r="HG464"/>
      <c r="HH464"/>
    </row>
    <row r="465" spans="1:216" s="2" customFormat="1" ht="13.5" hidden="1" customHeight="1" outlineLevel="1" x14ac:dyDescent="0.2">
      <c r="A465" s="232" t="s">
        <v>488</v>
      </c>
      <c r="B465" s="54" t="s">
        <v>410</v>
      </c>
      <c r="C465" s="90">
        <f>C214+C216</f>
        <v>375</v>
      </c>
      <c r="D465" s="263"/>
      <c r="E465" s="90">
        <f>E214+E216</f>
        <v>379</v>
      </c>
      <c r="F465" s="263"/>
      <c r="G465" s="90">
        <f>G214+G216</f>
        <v>397</v>
      </c>
      <c r="H465" s="263"/>
      <c r="I465" s="90">
        <f>I214+I216</f>
        <v>409</v>
      </c>
      <c r="J465" s="263"/>
      <c r="K465" s="90">
        <f>K214+K216</f>
        <v>440</v>
      </c>
      <c r="L465" s="263">
        <f>IF(ISERROR(K465/C465),"NM",IF(OR(K465/C465&lt;0.5,K465/C465&gt;2),"NM",(K465/C465-1)*100))</f>
        <v>17.333333333333336</v>
      </c>
      <c r="M465" s="90">
        <f>M214+M216</f>
        <v>454</v>
      </c>
      <c r="N465" s="263">
        <f>IF(ISERROR(M465/E465),"NM",IF(OR(M465/E465&lt;0.5,M465/E465&gt;2),"NM",(M465/E465-1)*100))</f>
        <v>19.788918205804752</v>
      </c>
      <c r="O465" s="90">
        <f>O214+O216</f>
        <v>473</v>
      </c>
      <c r="P465" s="263">
        <f>IF(ISERROR(O465/G465),"NM",IF(OR(O465/G465&lt;0.5,O465/G465&gt;2),"NM",(O465/G465-1)*100))</f>
        <v>19.143576826196472</v>
      </c>
      <c r="Q465" s="90">
        <f>Q214+Q216</f>
        <v>484</v>
      </c>
      <c r="R465" s="263">
        <f>IF(ISERROR(Q465/I465),"NM",IF(OR(Q465/I465&lt;0.5,Q465/I465&gt;2),"NM",(Q465/I465-1)*100))</f>
        <v>18.337408312958424</v>
      </c>
      <c r="S465" s="90">
        <f>S214+S216</f>
        <v>526</v>
      </c>
      <c r="T465" s="263">
        <f>IF(ISERROR(S465/K465),"NM",IF(OR(S465/K465&lt;0.5,S465/K465&gt;2),"NM",(S465/K465-1)*100))</f>
        <v>19.545454545454554</v>
      </c>
      <c r="U465" s="90">
        <f>U214+U216</f>
        <v>546</v>
      </c>
      <c r="V465" s="263">
        <f>IF(ISERROR(U465/M465),"NM",IF(OR(U465/M465&lt;0.5,U465/M465&gt;2),"NM",(U465/M465-1)*100))</f>
        <v>20.264317180616743</v>
      </c>
      <c r="W465" s="90">
        <f>W214+W216</f>
        <v>570</v>
      </c>
      <c r="X465" s="263">
        <f>IF(ISERROR(W465/O465),"NM",IF(OR(W465/O465&lt;0.5,W465/O465&gt;2),"NM",(W465/O465-1)*100))</f>
        <v>20.507399577167028</v>
      </c>
      <c r="Y465" s="90">
        <f>Y214+Y216</f>
        <v>588</v>
      </c>
      <c r="Z465" s="263">
        <f>IF(ISERROR(Y465/Q465),"NM",IF(OR(Y465/Q465&lt;0.5,Y465/Q465&gt;2),"NM",(Y465/Q465-1)*100))</f>
        <v>21.487603305785118</v>
      </c>
      <c r="AA465" s="90">
        <f>AA214+AA216</f>
        <v>626</v>
      </c>
      <c r="AB465" s="263">
        <f>IF(ISERROR(AA465/S465),"NM",IF(OR(AA465/S465&lt;0.5,AA465/S465&gt;2),"NM",(AA465/S465-1)*100))</f>
        <v>19.011406844106471</v>
      </c>
      <c r="AC465" s="90">
        <f>AC214+AC216</f>
        <v>640</v>
      </c>
      <c r="AD465" s="263">
        <f>IF(ISERROR(AC465/U465),"NM",IF(OR(AC465/U465&lt;0.5,AC465/U465&gt;2),"NM",(AC465/U465-1)*100))</f>
        <v>17.216117216117222</v>
      </c>
      <c r="AE465" s="90">
        <f>AE214+AE216</f>
        <v>663</v>
      </c>
      <c r="AF465" s="263">
        <f>IF(ISERROR(AE465/W465),"NM",IF(OR(AE465/W465&lt;0.5,AE465/W465&gt;2),"NM",(AE465/W465-1)*100))</f>
        <v>16.315789473684216</v>
      </c>
      <c r="AG465" s="90">
        <f>AG214+AG216</f>
        <v>676</v>
      </c>
      <c r="AH465" s="263">
        <f>IF(ISERROR(AG465/Y465),"NM",IF(OR(AG465/Y465&lt;0.5,AG465/Y465&gt;2),"NM",(AG465/Y465-1)*100))</f>
        <v>14.965986394557817</v>
      </c>
      <c r="AI465" s="90">
        <f>AI214+AI216</f>
        <v>713</v>
      </c>
      <c r="AJ465" s="263">
        <f>IF(ISERROR(AI465/AA465),"NM",IF(OR(AI465/AA465&lt;0.5,AI465/AA465&gt;2),"NM",(AI465/AA465-1)*100))</f>
        <v>13.89776357827477</v>
      </c>
      <c r="AK465" s="90">
        <f>AK214+AK216</f>
        <v>729</v>
      </c>
      <c r="AL465" s="263">
        <f>IF(ISERROR(AK465/AC465),"NM",IF(OR(AK465/AC465&lt;0.5,AK465/AC465&gt;2),"NM",(AK465/AC465-1)*100))</f>
        <v>13.906250000000009</v>
      </c>
      <c r="AM465" s="90">
        <f>AM214+AM216</f>
        <v>747</v>
      </c>
      <c r="AN465" s="263">
        <f>IF(ISERROR(AM465/AE465),"NM",IF(OR(AM465/AE465&lt;0.5,AM465/AE465&gt;2),"NM",(AM465/AE465-1)*100))</f>
        <v>12.669683257918551</v>
      </c>
      <c r="AO465" s="90">
        <f>AO214+AO216</f>
        <v>756</v>
      </c>
      <c r="AP465" s="263">
        <f>IF(ISERROR(AO465/AG465),"NM",IF(OR(AO465/AG465&lt;0.5,AO465/AG465&gt;2),"NM",(AO465/AG465-1)*100))</f>
        <v>11.834319526627212</v>
      </c>
      <c r="AQ465" s="90">
        <f>AQ214+AQ216</f>
        <v>789</v>
      </c>
      <c r="AR465" s="263">
        <f>IF(ISERROR(AQ465/AI465),"NM",IF(OR(AQ465/AI465&lt;0.5,AQ465/AI465&gt;2),"NM",(AQ465/AI465-1)*100))</f>
        <v>10.659186535764388</v>
      </c>
      <c r="AS465" s="90">
        <f>AS214+AS216</f>
        <v>806</v>
      </c>
      <c r="AT465" s="263">
        <f>IF(ISERROR(AS465/AK465),"NM",IF(OR(AS465/AK465&lt;0.5,AS465/AK465&gt;2),"NM",(AS465/AK465-1)*100))</f>
        <v>10.562414266117969</v>
      </c>
      <c r="AU465" s="90">
        <f>AU214+AU216</f>
        <v>822</v>
      </c>
      <c r="AV465" s="263">
        <f>IF(ISERROR(AU465/AM465),"NM",IF(OR(AU465/AM465&lt;0.5,AU465/AM465&gt;2),"NM",(AU465/AM465-1)*100))</f>
        <v>10.040160642570273</v>
      </c>
      <c r="AW465" s="90">
        <f>AW214+AW216</f>
        <v>837</v>
      </c>
      <c r="AX465" s="263">
        <f>IF(ISERROR(AW465/AO465),"NM",IF(OR(AW465/AO465&lt;0.5,AW465/AO465&gt;2),"NM",(AW465/AO465-1)*100))</f>
        <v>10.714285714285721</v>
      </c>
      <c r="AY465" s="90">
        <f>AY214+AY216</f>
        <v>870</v>
      </c>
      <c r="AZ465" s="263">
        <f>IF(ISERROR(AY465/AQ465),"NM",IF(OR(AY465/AQ465&lt;0.5,AY465/AQ465&gt;2),"NM",(AY465/AQ465-1)*100))</f>
        <v>10.2661596958175</v>
      </c>
      <c r="BA465" s="90">
        <f>BA214+BA216</f>
        <v>879</v>
      </c>
      <c r="BB465" s="263">
        <f>IF(ISERROR(BA465/AS465),"NM",IF(OR(BA465/AS465&lt;0.5,BA465/AS465&gt;2),"NM",(BA465/AS465-1)*100))</f>
        <v>9.057071960297769</v>
      </c>
      <c r="BC465" s="90">
        <f>BC214+BC216</f>
        <v>901</v>
      </c>
      <c r="BD465" s="263">
        <f>IF(ISERROR(BC465/AU465),"NM",IF(OR(BC465/AU465&lt;0.5,BC465/AU465&gt;2),"NM",(BC465/AU465-1)*100))</f>
        <v>9.61070559610706</v>
      </c>
      <c r="BE465" s="90">
        <f>BE214+BE216</f>
        <v>913</v>
      </c>
      <c r="BF465" s="263">
        <f>IF(ISERROR(BE465/AW465),"NM",IF(OR(BE465/AW465&lt;0.5,BE465/AW465&gt;2),"NM",(BE465/AW465-1)*100))</f>
        <v>9.0800477897251994</v>
      </c>
      <c r="BG465" s="90">
        <f>BG214+BG216</f>
        <v>963</v>
      </c>
      <c r="BH465" s="263">
        <f>IF(ISERROR(BG465/AY465),"NM",IF(OR(BG465/AY465&lt;0.5,BG465/AY465&gt;2),"NM",(BG465/AY465-1)*100))</f>
        <v>10.689655172413804</v>
      </c>
      <c r="BI465" s="90">
        <f>BI214+BI216</f>
        <v>975</v>
      </c>
      <c r="BJ465" s="263">
        <f>IF(ISERROR(BI465/BA465),"NM",IF(OR(BI465/BA465&lt;0.5,BI465/BA465&gt;2),"NM",(BI465/BA465-1)*100))</f>
        <v>10.921501706484648</v>
      </c>
      <c r="BK465" s="90">
        <f>BK214+BK216</f>
        <v>995</v>
      </c>
      <c r="BL465" s="263">
        <f>IF(ISERROR(BK465/BC465),"NM",IF(OR(BK465/BC465&lt;0.5,BK465/BC465&gt;2),"NM",(BK465/BC465-1)*100))</f>
        <v>10.432852386237524</v>
      </c>
      <c r="BM465" s="90">
        <f>BM214+BM216</f>
        <v>1013</v>
      </c>
      <c r="BN465" s="263">
        <f>IF(ISERROR(BM465/BE465),"NM",IF(OR(BM465/BE465&lt;0.5,BM465/BE465&gt;2),"NM",(BM465/BE465-1)*100))</f>
        <v>10.952902519167584</v>
      </c>
      <c r="BO465" s="90">
        <f>BO214+BO216</f>
        <v>1053</v>
      </c>
      <c r="BP465" s="263">
        <f>IF(ISERROR(BO465/BG465),"NM",IF(OR(BO465/BG465&lt;0.5,BO465/BG465&gt;2),"NM",(BO465/BG465-1)*100))</f>
        <v>9.3457943925233664</v>
      </c>
      <c r="BQ465" s="90">
        <f>BQ214+BQ216</f>
        <v>1066</v>
      </c>
      <c r="BR465" s="263">
        <f>IF(ISERROR(BQ465/BI465),"NM",IF(OR(BQ465/BI465&lt;0.5,BQ465/BI465&gt;2),"NM",(BQ465/BI465-1)*100))</f>
        <v>9.3333333333333268</v>
      </c>
      <c r="BS465" s="90">
        <f>BS214+BS216</f>
        <v>1080</v>
      </c>
      <c r="BT465" s="263">
        <f>IF(ISERROR(BS465/BK465),"NM",IF(OR(BS465/BK465&lt;0.5,BS465/BK465&gt;2),"NM",(BS465/BK465-1)*100))</f>
        <v>8.5427135678392006</v>
      </c>
      <c r="BU465" s="90">
        <f>BU214+BU216</f>
        <v>1083</v>
      </c>
      <c r="BV465" s="263">
        <f>IF(ISERROR(BU465/BM465),"NM",IF(OR(BU465/BM465&lt;0.5,BU465/BM465&gt;2),"NM",(BU465/BM465-1)*100))</f>
        <v>6.9101678183613124</v>
      </c>
      <c r="BW465" s="90">
        <f>BW214+BW216</f>
        <v>1105</v>
      </c>
      <c r="BX465" s="263">
        <f>IF(ISERROR(BW465/BO465),"NM",IF(OR(BW465/BO465&lt;0.5,BW465/BO465&gt;2),"NM",(BW465/BO465-1)*100))</f>
        <v>4.9382716049382713</v>
      </c>
      <c r="BY465" s="90">
        <f>BY214+BY216</f>
        <v>1096</v>
      </c>
      <c r="BZ465" s="263">
        <f>IF(ISERROR(BY465/BQ465),"NM",IF(OR(BY465/BQ465&lt;0.5,BY465/BQ465&gt;2),"NM",(BY465/BQ465-1)*100))</f>
        <v>2.814258911819878</v>
      </c>
      <c r="CA465" s="90">
        <f>CA214+CA216</f>
        <v>1113</v>
      </c>
      <c r="CB465" s="263">
        <f>IF(ISERROR(CA465/BS465),"NM",IF(OR(CA465/BS465&lt;0.5,CA465/BS465&gt;2),"NM",(CA465/BS465-1)*100))</f>
        <v>3.0555555555555447</v>
      </c>
      <c r="CC465" s="90">
        <f>CC214+CC216</f>
        <v>1140</v>
      </c>
      <c r="CD465" s="263">
        <f>IF(ISERROR(CC465/BU465),"NM",IF(OR(CC465/BU465&lt;0.5,CC465/BU465&gt;2),"NM",(CC465/BU465-1)*100))</f>
        <v>5.2631578947368363</v>
      </c>
      <c r="CE465" s="90">
        <f>CE214+CE216</f>
        <v>1144</v>
      </c>
      <c r="CF465" s="263">
        <f>IF(ISERROR(CE465/BW465),"NM",IF(OR(CE465/BW465&lt;0.5,CE465/BW465&gt;2),"NM",(CE465/BW465-1)*100))</f>
        <v>3.529411764705892</v>
      </c>
      <c r="CG465" s="90">
        <f>CG214+CG216</f>
        <v>1150</v>
      </c>
      <c r="CH465" s="263">
        <f>IF(ISERROR(CG465/BY465),"NM",IF(OR(CG465/BY465&lt;0.5,CG465/BY465&gt;2),"NM",(CG465/BY465-1)*100))</f>
        <v>4.9270072992700698</v>
      </c>
      <c r="CI465" s="90">
        <f>CI214+CI216</f>
        <v>1152.3</v>
      </c>
      <c r="CJ465" s="263">
        <f>IF(ISERROR(CI465/CA465),"NM",IF(OR(CI465/CA465&lt;0.5,CI465/CA465&gt;2),"NM",(CI465/CA465-1)*100))</f>
        <v>3.5309973045821952</v>
      </c>
      <c r="CK465" s="90">
        <f>CK214+CK216</f>
        <v>1151</v>
      </c>
      <c r="CL465" s="263">
        <f>IF(ISERROR(CK465/CC465),"NM",IF(OR(CK465/CC465&lt;0.5,CK465/CC465&gt;2),"NM",(CK465/CC465-1)*100))</f>
        <v>0.96491228070174628</v>
      </c>
      <c r="CM465" s="90">
        <f>CM214+CM216</f>
        <v>1172</v>
      </c>
      <c r="CN465" s="263">
        <f>IF(ISERROR(CM465/CE465),"NM",IF(OR(CM465/CE465&lt;0.5,CM465/CE465&gt;2),"NM",(CM465/CE465-1)*100))</f>
        <v>2.4475524475524368</v>
      </c>
      <c r="CO465" s="90">
        <f>CO214+CO216</f>
        <v>1189</v>
      </c>
      <c r="CP465" s="263">
        <f>IF(ISERROR(CO465/CG465),"NM",IF(OR(CO465/CG465&lt;0.5,CO465/CG465&gt;2),"NM",(CO465/CG465-1)*100))</f>
        <v>3.3913043478260851</v>
      </c>
      <c r="CQ465" s="90">
        <f>CQ214+CQ216</f>
        <v>1195</v>
      </c>
      <c r="CR465" s="263">
        <f>IF(ISERROR(CQ465/CI465),"NM",IF(OR(CQ465/CI465&lt;0.5,CQ465/CI465&gt;2),"NM",(CQ465/CI465-1)*100))</f>
        <v>3.7056322138331987</v>
      </c>
      <c r="CS465" s="90">
        <f>CS214+CS216</f>
        <v>1198</v>
      </c>
      <c r="CT465" s="263">
        <f>IF(ISERROR(CS465/CK465),"NM",IF(OR(CS465/CK465&lt;0.5,CS465/CK465&gt;2),"NM",(CS465/CK465-1)*100))</f>
        <v>4.0834057341442298</v>
      </c>
      <c r="CU465" s="90">
        <f>CU214+CU216</f>
        <v>1233</v>
      </c>
      <c r="CV465" s="263">
        <f>IF(ISERROR(CU465/CM465),"NM",IF(OR(CU465/CM465&lt;0.5,CU465/CM465&gt;2),"NM",(CU465/CM465-1)*100))</f>
        <v>5.2047781569965812</v>
      </c>
      <c r="CW465" s="90">
        <f>CW214+CW216</f>
        <v>1253</v>
      </c>
      <c r="CX465" s="263">
        <f>IF(ISERROR(CW465/CO465),"NM",IF(OR(CW465/CO465&lt;0.5,CW465/CO465&gt;2),"NM",(CW465/CO465-1)*100))</f>
        <v>5.382674516400332</v>
      </c>
      <c r="CY465" s="90">
        <f>CY214+CY216</f>
        <v>1259</v>
      </c>
      <c r="CZ465" s="263">
        <f>IF(ISERROR(CY465/CQ465),"NM",IF(OR(CY465/CQ465&lt;0.5,CY465/CQ465&gt;2),"NM",(CY465/CQ465-1)*100))</f>
        <v>5.3556485355648498</v>
      </c>
      <c r="DA465" s="90">
        <f>DA214+DA216</f>
        <v>1269</v>
      </c>
      <c r="DB465" s="263">
        <f>IF(ISERROR(DA465/CS465),"NM",IF(OR(DA465/CS465&lt;0.5,DA465/CS465&gt;2),"NM",(DA465/CS465-1)*100))</f>
        <v>5.9265442404006663</v>
      </c>
      <c r="DC465" s="90">
        <f>DC214+DC216</f>
        <v>1281</v>
      </c>
      <c r="DD465" s="263">
        <f>IF(ISERROR(DC465/CU465),"NM",IF(OR(DC465/CU465&lt;0.5,DC465/CU465&gt;2),"NM",(DC465/CU465-1)*100))</f>
        <v>3.8929440389294356</v>
      </c>
      <c r="DE465" s="90">
        <f>DE214+DE216</f>
        <v>1296</v>
      </c>
      <c r="DF465" s="263">
        <f>IF(ISERROR(DE465/CW465),"NM",IF(OR(DE465/CW465&lt;0.5,DE465/CW465&gt;2),"NM",(DE465/CW465-1)*100))</f>
        <v>3.431763766959306</v>
      </c>
      <c r="DG465" s="90">
        <f>DG214+DG216</f>
        <v>1294</v>
      </c>
      <c r="DH465" s="263">
        <f>IF(ISERROR(DG465/CY465),"NM",IF(OR(DG465/CY465&lt;0.5,DG465/CY465&gt;2),"NM",(DG465/CY465-1)*100))</f>
        <v>2.7799841143764992</v>
      </c>
      <c r="DI465" s="90">
        <f>DI214+DI216</f>
        <v>1287</v>
      </c>
      <c r="DJ465" s="263">
        <f>IF(ISERROR(DI465/DA465),"NM",IF(OR(DI465/DA465&lt;0.5,DI465/DA465&gt;2),"NM",(DI465/DA465-1)*100))</f>
        <v>1.4184397163120588</v>
      </c>
      <c r="DK465" s="90">
        <f>DK214+DK216</f>
        <v>1294</v>
      </c>
      <c r="DL465" s="263">
        <f>IF(ISERROR(DK465/DC465),"NM",IF(OR(DK465/DC465&lt;0.5,DK465/DC465&gt;2),"NM",(DK465/DC465-1)*100))</f>
        <v>1.0148321623731471</v>
      </c>
      <c r="DM465" s="90">
        <f>DM214+DM216</f>
        <v>1312</v>
      </c>
      <c r="DN465" s="263">
        <f>IF(ISERROR(DM465/DE465),"NM",IF(OR(DM465/DE465&lt;0.5,DM465/DE465&gt;2),"NM",(DM465/DE465-1)*100))</f>
        <v>1.2345679012345734</v>
      </c>
      <c r="DO465" s="90">
        <f>DO214+DO216</f>
        <v>1306</v>
      </c>
      <c r="DP465" s="263">
        <f>IF(ISERROR(DO465/DG465),"NM",IF(OR(DO465/DG465&lt;0.5,DO465/DG465&gt;2),"NM",(DO465/DG465-1)*100))</f>
        <v>0.92735703245749868</v>
      </c>
      <c r="DQ465" s="90">
        <f>DQ214+DQ216</f>
        <v>1302</v>
      </c>
      <c r="DR465" s="263">
        <f>IF(ISERROR(DQ465/DI465),"NM",IF(OR(DQ465/DI465&lt;0.5,DQ465/DI465&gt;2),"NM",(DQ465/DI465-1)*100))</f>
        <v>1.1655011655011593</v>
      </c>
      <c r="DS465" s="90">
        <f>DS214+DS216</f>
        <v>1342</v>
      </c>
      <c r="DT465" s="263">
        <f>IF(ISERROR(DS465/DK465),"NM",IF(OR(DS465/DK465&lt;0.5,DS465/DK465&gt;2),"NM",(DS465/DK465-1)*100))</f>
        <v>3.7094281298299947</v>
      </c>
      <c r="DU465" s="90">
        <f>DU214+DU216</f>
        <v>1333</v>
      </c>
      <c r="DV465" s="263">
        <f>IF(ISERROR(DU465/DM465),"NM",IF(OR(DU465/DM465&lt;0.5,DU465/DM465&gt;2),"NM",(DU465/DM465-1)*100))</f>
        <v>1.6006097560975707</v>
      </c>
      <c r="DW465" s="90">
        <f>DW214+DW216</f>
        <v>1347</v>
      </c>
      <c r="DX465" s="263">
        <f>IF(ISERROR(DW465/DO465),"NM",IF(OR(DW465/DO465&lt;0.5,DW465/DO465&gt;2),"NM",(DW465/DO465-1)*100))</f>
        <v>3.1393568147013884</v>
      </c>
      <c r="DY465" s="90">
        <f>DY214+DY216</f>
        <v>1333</v>
      </c>
      <c r="DZ465" s="263">
        <f>IF(ISERROR(DY465/DQ465),"NM",IF(OR(DY465/DQ465&lt;0.5,DY465/DQ465&gt;2),"NM",(DY465/DQ465-1)*100))</f>
        <v>2.3809523809523725</v>
      </c>
      <c r="EA465" s="90">
        <f>EA214+EA216</f>
        <v>1370</v>
      </c>
      <c r="EB465" s="263">
        <f>IF(ISERROR(EA465/DS465),"NM",IF(OR(EA465/DS465&lt;0.5,EA465/DS465&gt;2),"NM",(EA465/DS465-1)*100))</f>
        <v>2.0864381520119268</v>
      </c>
      <c r="EC465" s="90">
        <f>EC214+EC216</f>
        <v>1362</v>
      </c>
      <c r="ED465" s="263">
        <f>IF(ISERROR(EC465/DU465),"NM",IF(OR(EC465/DU465&lt;0.5,EC465/DU465&gt;2),"NM",(EC465/DU465-1)*100))</f>
        <v>2.1755438859714982</v>
      </c>
      <c r="EE465" s="90">
        <f>EE214+EE216</f>
        <v>1366</v>
      </c>
      <c r="EF465" s="263">
        <f>IF(ISERROR(EE465/DW465),"NM",IF(OR(EE465/DW465&lt;0.5,EE465/DW465&gt;2),"NM",(EE465/DW465-1)*100))</f>
        <v>1.4105419450630929</v>
      </c>
      <c r="EG465" s="90">
        <f>EG214+EG216</f>
        <v>1366</v>
      </c>
      <c r="EH465" s="263">
        <f>IF(ISERROR(EG465/DY465),"NM",IF(OR(EG465/DY465&lt;0.5,EG465/DY465&gt;2),"NM",(EG465/DY465-1)*100))</f>
        <v>2.4756189047261845</v>
      </c>
      <c r="EI465" s="90">
        <f>EI214+EI216</f>
        <v>1391</v>
      </c>
      <c r="EJ465" s="263">
        <f>IF(ISERROR(EI465/EA465),"NM",IF(OR(EI465/EA465&lt;0.5,EI465/EA465&gt;2),"NM",(EI465/EA465-1)*100))</f>
        <v>1.5328467153284731</v>
      </c>
      <c r="EK465" s="90">
        <f>EK214+EK216</f>
        <v>1389</v>
      </c>
      <c r="EL465" s="263">
        <f>IF(ISERROR(EK465/EC465),"NM",IF(OR(EK465/EC465&lt;0.5,EK465/EC465&gt;2),"NM",(EK465/EC465-1)*100))</f>
        <v>1.982378854625555</v>
      </c>
      <c r="EM465" s="90">
        <f>EM214+EM216</f>
        <v>1394</v>
      </c>
      <c r="EN465" s="263">
        <f>IF(ISERROR(EM465/EE465),"NM",IF(OR(EM465/EE465&lt;0.5,EM465/EE465&gt;2),"NM",(EM465/EE465-1)*100))</f>
        <v>2.0497803806734938</v>
      </c>
      <c r="EO465" s="90">
        <f>EO214+EO216</f>
        <v>1393</v>
      </c>
      <c r="EP465" s="263">
        <f>IF(ISERROR(EO465/EG465),"NM",IF(OR(EO465/EG465&lt;0.5,EO465/EG465&gt;2),"NM",(EO465/EG465-1)*100))</f>
        <v>1.9765739385065872</v>
      </c>
      <c r="EQ465" s="90">
        <f>EQ214+EQ216</f>
        <v>1423.7912446107528</v>
      </c>
      <c r="ER465" s="263">
        <f>IF(ISERROR(EQ465/EI465),"NM",IF(OR(EQ465/EI465&lt;0.5,EQ465/EI465&gt;2),"NM",(EQ465/EI465-1)*100))</f>
        <v>2.3573863846694909</v>
      </c>
      <c r="ES465" s="90">
        <f>ES214+ES216</f>
        <v>1424.6856629969807</v>
      </c>
      <c r="ET465" s="263">
        <f>IF(ISERROR(ES465/EK465),"NM",IF(OR(ES465/EK465&lt;0.5,ES465/EK465&gt;2),"NM",(ES465/EK465-1)*100))</f>
        <v>2.5691622028063854</v>
      </c>
      <c r="EU465" s="90">
        <f>EU214+EU216</f>
        <v>1433.3621125711668</v>
      </c>
      <c r="EV465" s="263">
        <f>IF(ISERROR(EU465/EM465),"NM",IF(OR(EU465/EM465&lt;0.5,EU465/EM465&gt;2),"NM",(EU465/EM465-1)*100))</f>
        <v>2.8236809591941636</v>
      </c>
      <c r="EW465" s="90">
        <f>EW214+EW216</f>
        <v>1458.0279963720916</v>
      </c>
      <c r="EX465" s="263">
        <f>IF(ISERROR(EW465/EO465),"NM",IF(OR(EW465/EO465&lt;0.5,EW465/EO465&gt;2),"NM",(EW465/EO465-1)*100))</f>
        <v>4.668197873086255</v>
      </c>
      <c r="EY465" s="263"/>
      <c r="EZ465" s="312"/>
      <c r="FA465" s="90"/>
      <c r="FB465" s="90">
        <f>FB214+FB216</f>
        <v>1202.2329999999999</v>
      </c>
      <c r="FC465" s="253">
        <f>FC214+FC216</f>
        <v>0</v>
      </c>
      <c r="FD465" s="90">
        <f>FD214+FD216</f>
        <v>1361</v>
      </c>
      <c r="FE465" s="106">
        <f t="shared" ref="FE465:FI467" si="1918">IF(ISERROR(FD465/FB465),"NM",IF(OR(FD465/FB465&lt;0.5,FD465/FB465&gt;2),"NM",(FD465/FB465-1)*100))</f>
        <v>13.206009151304276</v>
      </c>
      <c r="FF465" s="90">
        <f>FF214+FF216</f>
        <v>1560</v>
      </c>
      <c r="FG465" s="106">
        <f t="shared" si="1918"/>
        <v>14.621601763409252</v>
      </c>
      <c r="FH465" s="90">
        <f>FH214+FH216</f>
        <v>1851</v>
      </c>
      <c r="FI465" s="106">
        <f t="shared" si="1918"/>
        <v>18.653846153846153</v>
      </c>
      <c r="FJ465" s="90">
        <f>FJ214+FJ216</f>
        <v>2230</v>
      </c>
      <c r="FK465" s="106">
        <f>IF(ISERROR(FJ465/FH465),"NM",IF(OR(FJ465/FH465&lt;0.5,FJ465/FH465&gt;2),"NM",(FJ465/FH465-1)*100))</f>
        <v>20.475418692598591</v>
      </c>
      <c r="FL465" s="90">
        <f>FL214+FL216</f>
        <v>2605</v>
      </c>
      <c r="FM465" s="106">
        <f>IF(ISERROR(FL465/FJ465),"NM",IF(OR(FL465/FJ465&lt;0.5,FL465/FJ465&gt;2),"NM",(FL465/FJ465-1)*100))</f>
        <v>16.816143497757842</v>
      </c>
      <c r="FN465" s="90">
        <f>FN214+FN216</f>
        <v>2945</v>
      </c>
      <c r="FO465" s="106">
        <f>IF(ISERROR(FN465/FL465),"NM",IF(OR(FN465/FL465&lt;0.5,FN465/FL465&gt;2),"NM",(FN465/FL465-1)*100))</f>
        <v>13.051823416506725</v>
      </c>
      <c r="FP465" s="90">
        <f>FP214+FP216</f>
        <v>3254</v>
      </c>
      <c r="FQ465" s="106">
        <f>IF(ISERROR(FP465/FN465),"NM",IF(OR(FP465/FN465&lt;0.5,FP465/FN465&gt;2),"NM",(FP465/FN465-1)*100))</f>
        <v>10.492359932088281</v>
      </c>
      <c r="FR465" s="90">
        <f>FR214+FR216</f>
        <v>3563</v>
      </c>
      <c r="FS465" s="106">
        <f>IF(ISERROR(FR465/FP465),"NM",IF(OR(FR465/FP465&lt;0.5,FR465/FP465&gt;2),"NM",(FR465/FP465-1)*100))</f>
        <v>9.4960049170252034</v>
      </c>
      <c r="FT465" s="90">
        <f>FT214+FT216</f>
        <v>3946</v>
      </c>
      <c r="FU465" s="106">
        <f>IF(ISERROR(FT465/FR465),"NM",IF(OR(FT465/FR465&lt;0.5,FT465/FR465&gt;2),"NM",(FT465/FR465-1)*100))</f>
        <v>10.749368509682844</v>
      </c>
      <c r="FV465" s="90">
        <f>FV214+FV216</f>
        <v>4282</v>
      </c>
      <c r="FW465" s="106">
        <f>IF(ISERROR(FV465/FT465),"NM",IF(OR(FV465/FT465&lt;0.5,FV465/FT465&gt;2),"NM",(FV465/FT465-1)*100))</f>
        <v>8.5149518499746613</v>
      </c>
      <c r="FX465" s="90">
        <f>FX214+FX216</f>
        <v>4454</v>
      </c>
      <c r="FY465" s="106">
        <f>IF(ISERROR(FX465/FV465),"NM",IF(OR(FX465/FV465&lt;0.5,FX465/FV465&gt;2),"NM",(FX465/FV465-1)*100))</f>
        <v>4.0168145726296123</v>
      </c>
      <c r="FZ465" s="90">
        <f>FZ214+FZ216</f>
        <v>4597.3</v>
      </c>
      <c r="GA465" s="106">
        <f>IF(ISERROR(FZ465/FX465),"NM",IF(OR(FZ465/FX465&lt;0.5,FZ465/FX465&gt;2),"NM",(FZ465/FX465-1)*100))</f>
        <v>3.2173327346205705</v>
      </c>
      <c r="GB465" s="90">
        <f>GB214+GB216</f>
        <v>4754</v>
      </c>
      <c r="GC465" s="106">
        <f>IF(ISERROR(GB465/FZ465),"NM",IF(OR(GB465/FZ465&lt;0.5,GB465/FZ465&gt;2),"NM",(GB465/FZ465-1)*100))</f>
        <v>3.4085223935788278</v>
      </c>
      <c r="GD465" s="90">
        <f>GD214+GD216</f>
        <v>5014</v>
      </c>
      <c r="GE465" s="106">
        <f>IF(ISERROR(GD465/GB465),"NM",IF(OR(GD465/GB465&lt;0.5,GD465/GB465&gt;2),"NM",(GD465/GB465-1)*100))</f>
        <v>5.469078670593186</v>
      </c>
      <c r="GF465" s="90">
        <f>GF214+GF216</f>
        <v>5158</v>
      </c>
      <c r="GG465" s="106">
        <f>IF(ISERROR(GF465/GD465),"NM",IF(OR(GF465/GD465&lt;0.5,GF465/GD465&gt;2),"NM",(GF465/GD465-1)*100))</f>
        <v>2.8719585161547601</v>
      </c>
      <c r="GH465" s="90">
        <f>GH214+GH216</f>
        <v>5214</v>
      </c>
      <c r="GI465" s="106">
        <f>IF(ISERROR(GH465/GF465),"NM",IF(OR(GH465/GF465&lt;0.5,GH465/GF465&gt;2),"NM",(GH465/GF465-1)*100))</f>
        <v>1.0856921287320631</v>
      </c>
      <c r="GJ465" s="90">
        <f>GJ214+GJ216</f>
        <v>5355</v>
      </c>
      <c r="GK465" s="106">
        <f>IF(ISERROR(GJ465/GH465),"NM",IF(OR(GJ465/GH465&lt;0.5,GJ465/GH465&gt;2),"NM",(GJ465/GH465-1)*100))</f>
        <v>2.704257767548901</v>
      </c>
      <c r="GL465" s="90">
        <f>GL214+GL216</f>
        <v>5464</v>
      </c>
      <c r="GM465" s="106">
        <f>IF(ISERROR(GL465/GJ465),"NM",IF(OR(GL465/GJ465&lt;0.5,GL465/GJ465&gt;2),"NM",(GL465/GJ465-1)*100))</f>
        <v>2.0354808590102635</v>
      </c>
      <c r="GN465" s="90">
        <f>GN214+GN216</f>
        <v>5567</v>
      </c>
      <c r="GO465" s="106">
        <f>IF(ISERROR(GN465/GL465),"NM",IF(OR(GN465/GL465&lt;0.5,GN465/GL465&gt;2),"NM",(GN465/GL465-1)*100))</f>
        <v>1.8850658857979541</v>
      </c>
      <c r="GP465" s="90">
        <f>GP214+GP216</f>
        <v>5739.867016550992</v>
      </c>
      <c r="GQ465" s="106">
        <f>IF(ISERROR(GP465/GN465),"NM",IF(OR(GP465/GN465&lt;0.5,GP465/GN465&gt;2),"NM",(GP465/GN465-1)*100))</f>
        <v>3.1052095662114532</v>
      </c>
      <c r="GR465" s="90">
        <f>GR214+GR216</f>
        <v>6125.1061809125031</v>
      </c>
      <c r="GS465" s="106">
        <f>IF(ISERROR(GR465/GP465),"NM",IF(OR(GR465/GP465&lt;0.5,GR465/GP465&gt;2),"NM",(GR465/GP465-1)*100))</f>
        <v>6.7116391939163078</v>
      </c>
      <c r="GT465" s="90">
        <f>GT214+GT216</f>
        <v>6568.7302245563524</v>
      </c>
      <c r="GU465" s="106">
        <f>IF(ISERROR(GT465/GR465),"NM",IF(OR(GT465/GR465&lt;0.5,GT465/GR465&gt;2),"NM",(GT465/GR465-1)*100))</f>
        <v>7.2427159716235145</v>
      </c>
      <c r="GV465" s="90">
        <f>GV214+GV216</f>
        <v>7023.1333759778554</v>
      </c>
      <c r="GW465" s="106">
        <f>IF(ISERROR(GV465/GT465),"NM",IF(OR(GV465/GT465&lt;0.5,GV465/GT465&gt;2),"NM",(GV465/GT465-1)*100))</f>
        <v>6.9176710853914303</v>
      </c>
      <c r="GX465" s="90">
        <f>GX214+GX216</f>
        <v>7492.3468555461686</v>
      </c>
      <c r="GY465" s="106">
        <f>IF(ISERROR(GX465/GV465),"NM",IF(OR(GX465/GV465&lt;0.5,GX465/GV465&gt;2),"NM",(GX465/GV465-1)*100))</f>
        <v>6.6809706501264277</v>
      </c>
      <c r="GZ465" s="15"/>
      <c r="HA465" s="169"/>
      <c r="HC465"/>
      <c r="HD465"/>
      <c r="HE465"/>
      <c r="HF465"/>
      <c r="HG465"/>
      <c r="HH465"/>
    </row>
    <row r="466" spans="1:216" s="2" customFormat="1" ht="13.5" hidden="1" customHeight="1" outlineLevel="1" x14ac:dyDescent="0.2">
      <c r="A466" s="232" t="s">
        <v>486</v>
      </c>
      <c r="B466" s="54" t="s">
        <v>387</v>
      </c>
      <c r="C466" s="90">
        <f>+C131+C133</f>
        <v>1646</v>
      </c>
      <c r="D466" s="263"/>
      <c r="E466" s="90">
        <f>+E131+E133</f>
        <v>1679</v>
      </c>
      <c r="F466" s="263"/>
      <c r="G466" s="90">
        <f>+G131+G133</f>
        <v>1683</v>
      </c>
      <c r="H466" s="263"/>
      <c r="I466" s="90">
        <f>+I131+I133</f>
        <v>1668</v>
      </c>
      <c r="J466" s="263"/>
      <c r="K466" s="90">
        <f>+K131+K133</f>
        <v>1590</v>
      </c>
      <c r="L466" s="263">
        <f>IF(ISERROR(K466/C466),"NM",IF(OR(K466/C466&lt;0.5,K466/C466&gt;2),"NM",(K466/C466-1)*100))</f>
        <v>-3.402187120291611</v>
      </c>
      <c r="M466" s="90">
        <f>+M131+M133</f>
        <v>1529</v>
      </c>
      <c r="N466" s="263">
        <f>IF(ISERROR(M466/E466),"NM",IF(OR(M466/E466&lt;0.5,M466/E466&gt;2),"NM",(M466/E466-1)*100))</f>
        <v>-8.9338892197736719</v>
      </c>
      <c r="O466" s="90">
        <f>+O131+O133</f>
        <v>1565</v>
      </c>
      <c r="P466" s="263">
        <f>IF(ISERROR(O466/G466),"NM",IF(OR(O466/G466&lt;0.5,O466/G466&gt;2),"NM",(O466/G466-1)*100))</f>
        <v>-7.0112893642305441</v>
      </c>
      <c r="Q466" s="90">
        <f>+Q131+Q133</f>
        <v>1554</v>
      </c>
      <c r="R466" s="263">
        <f>IF(ISERROR(Q466/I466),"NM",IF(OR(Q466/I466&lt;0.5,Q466/I466&gt;2),"NM",(Q466/I466-1)*100))</f>
        <v>-6.8345323741007213</v>
      </c>
      <c r="S466" s="90">
        <f>+S131+S133</f>
        <v>1472</v>
      </c>
      <c r="T466" s="263">
        <f>IF(ISERROR(S466/K466),"NM",IF(OR(S466/K466&lt;0.5,S466/K466&gt;2),"NM",(S466/K466-1)*100))</f>
        <v>-7.4213836477987405</v>
      </c>
      <c r="U466" s="90">
        <f>+U131+U133</f>
        <v>1555</v>
      </c>
      <c r="V466" s="263">
        <f>IF(ISERROR(U466/M466),"NM",IF(OR(U466/M466&lt;0.5,U466/M466&gt;2),"NM",(U466/M466-1)*100))</f>
        <v>1.7004578155657368</v>
      </c>
      <c r="W466" s="90">
        <f>+W131+W133</f>
        <v>1686</v>
      </c>
      <c r="X466" s="263">
        <f>IF(ISERROR(W466/O466),"NM",IF(OR(W466/O466&lt;0.5,W466/O466&gt;2),"NM",(W466/O466-1)*100))</f>
        <v>7.731629392971251</v>
      </c>
      <c r="Y466" s="90">
        <f>+Y131+Y133</f>
        <v>1660</v>
      </c>
      <c r="Z466" s="263">
        <f>IF(ISERROR(Y466/Q466),"NM",IF(OR(Y466/Q466&lt;0.5,Y466/Q466&gt;2),"NM",(Y466/Q466-1)*100))</f>
        <v>6.8211068211068149</v>
      </c>
      <c r="AA466" s="90">
        <f>+AA131+AA133</f>
        <v>1754</v>
      </c>
      <c r="AB466" s="263">
        <f>IF(ISERROR(AA466/S466),"NM",IF(OR(AA466/S466&lt;0.5,AA466/S466&gt;2),"NM",(AA466/S466-1)*100))</f>
        <v>19.157608695652172</v>
      </c>
      <c r="AC466" s="90">
        <f>+AC131+AC133</f>
        <v>1775</v>
      </c>
      <c r="AD466" s="263">
        <f>IF(ISERROR(AC466/U466),"NM",IF(OR(AC466/U466&lt;0.5,AC466/U466&gt;2),"NM",(AC466/U466-1)*100))</f>
        <v>14.147909967845651</v>
      </c>
      <c r="AE466" s="90">
        <f>+AE131+AE133</f>
        <v>1823</v>
      </c>
      <c r="AF466" s="263">
        <f>IF(ISERROR(AE466/W466),"NM",IF(OR(AE466/W466&lt;0.5,AE466/W466&gt;2),"NM",(AE466/W466-1)*100))</f>
        <v>8.1257413997627417</v>
      </c>
      <c r="AG466" s="90">
        <f>+AG131+AG133</f>
        <v>1992</v>
      </c>
      <c r="AH466" s="263">
        <f>IF(ISERROR(AG466/Y466),"NM",IF(OR(AG466/Y466&lt;0.5,AG466/Y466&gt;2),"NM",(AG466/Y466-1)*100))</f>
        <v>19.999999999999996</v>
      </c>
      <c r="AI466" s="90">
        <f>+AI131+AI133</f>
        <v>2067</v>
      </c>
      <c r="AJ466" s="263">
        <f>IF(ISERROR(AI466/AA466),"NM",IF(OR(AI466/AA466&lt;0.5,AI466/AA466&gt;2),"NM",(AI466/AA466-1)*100))</f>
        <v>17.844925883694419</v>
      </c>
      <c r="AK466" s="90">
        <f>+AK131+AK133</f>
        <v>2045</v>
      </c>
      <c r="AL466" s="263">
        <f>IF(ISERROR(AK466/AC466),"NM",IF(OR(AK466/AC466&lt;0.5,AK466/AC466&gt;2),"NM",(AK466/AC466-1)*100))</f>
        <v>15.211267605633804</v>
      </c>
      <c r="AM466" s="90">
        <f>+AM131+AM133</f>
        <v>2082</v>
      </c>
      <c r="AN466" s="263">
        <f>IF(ISERROR(AM466/AE466),"NM",IF(OR(AM466/AE466&lt;0.5,AM466/AE466&gt;2),"NM",(AM466/AE466-1)*100))</f>
        <v>14.207350521119032</v>
      </c>
      <c r="AO466" s="90">
        <f>+AO131+AO133</f>
        <v>2192</v>
      </c>
      <c r="AP466" s="263">
        <f>IF(ISERROR(AO466/AG466),"NM",IF(OR(AO466/AG466&lt;0.5,AO466/AG466&gt;2),"NM",(AO466/AG466-1)*100))</f>
        <v>10.040160642570273</v>
      </c>
      <c r="AQ466" s="90">
        <f>+AQ131+AQ133</f>
        <v>2261</v>
      </c>
      <c r="AR466" s="263">
        <f>IF(ISERROR(AQ466/AI466),"NM",IF(OR(AQ466/AI466&lt;0.5,AQ466/AI466&gt;2),"NM",(AQ466/AI466-1)*100))</f>
        <v>9.3855829704886382</v>
      </c>
      <c r="AS466" s="90">
        <f>+AS131+AS133</f>
        <v>2224</v>
      </c>
      <c r="AT466" s="263">
        <f>IF(ISERROR(AS466/AK466),"NM",IF(OR(AS466/AK466&lt;0.5,AS466/AK466&gt;2),"NM",(AS466/AK466-1)*100))</f>
        <v>8.7530562347188265</v>
      </c>
      <c r="AU466" s="90">
        <f>+AU131+AU133</f>
        <v>2184</v>
      </c>
      <c r="AV466" s="263">
        <f>IF(ISERROR(AU466/AM466),"NM",IF(OR(AU466/AM466&lt;0.5,AU466/AM466&gt;2),"NM",(AU466/AM466-1)*100))</f>
        <v>4.8991354466858761</v>
      </c>
      <c r="AW466" s="90">
        <f>+AW131+AW133</f>
        <v>2104</v>
      </c>
      <c r="AX466" s="263">
        <f>IF(ISERROR(AW466/AO466),"NM",IF(OR(AW466/AO466&lt;0.5,AW466/AO466&gt;2),"NM",(AW466/AO466-1)*100))</f>
        <v>-4.014598540145986</v>
      </c>
      <c r="AY466" s="90">
        <f>+AY131+AY133</f>
        <v>2145</v>
      </c>
      <c r="AZ466" s="263">
        <f>IF(ISERROR(AY466/AQ466),"NM",IF(OR(AY466/AQ466&lt;0.5,AY466/AQ466&gt;2),"NM",(AY466/AQ466-1)*100))</f>
        <v>-5.1304732419283461</v>
      </c>
      <c r="BA466" s="90">
        <f>+BA131+BA133</f>
        <v>2220</v>
      </c>
      <c r="BB466" s="263">
        <f>IF(ISERROR(BA466/AS466),"NM",IF(OR(BA466/AS466&lt;0.5,BA466/AS466&gt;2),"NM",(BA466/AS466-1)*100))</f>
        <v>-0.17985611510791255</v>
      </c>
      <c r="BC466" s="90">
        <f>+BC131+BC133</f>
        <v>2213</v>
      </c>
      <c r="BD466" s="263">
        <f>IF(ISERROR(BC466/AU466),"NM",IF(OR(BC466/AU466&lt;0.5,BC466/AU466&gt;2),"NM",(BC466/AU466-1)*100))</f>
        <v>1.3278388278388231</v>
      </c>
      <c r="BE466" s="90">
        <f>+BE131+BE133</f>
        <v>2208</v>
      </c>
      <c r="BF466" s="263">
        <f>IF(ISERROR(BE466/AW466),"NM",IF(OR(BE466/AW466&lt;0.5,BE466/AW466&gt;2),"NM",(BE466/AW466-1)*100))</f>
        <v>4.9429657794676896</v>
      </c>
      <c r="BG466" s="90">
        <f>+BG131+BG133</f>
        <v>2205</v>
      </c>
      <c r="BH466" s="263">
        <f>IF(ISERROR(BG466/AY466),"NM",IF(OR(BG466/AY466&lt;0.5,BG466/AY466&gt;2),"NM",(BG466/AY466-1)*100))</f>
        <v>2.7972027972027913</v>
      </c>
      <c r="BI466" s="90">
        <f>+BI131+BI133</f>
        <v>2200</v>
      </c>
      <c r="BJ466" s="263">
        <f>IF(ISERROR(BI466/BA466),"NM",IF(OR(BI466/BA466&lt;0.5,BI466/BA466&gt;2),"NM",(BI466/BA466-1)*100))</f>
        <v>-0.9009009009009028</v>
      </c>
      <c r="BK466" s="90">
        <f>+BK131+BK133</f>
        <v>2266</v>
      </c>
      <c r="BL466" s="263">
        <f>IF(ISERROR(BK466/BC466),"NM",IF(OR(BK466/BC466&lt;0.5,BK466/BC466&gt;2),"NM",(BK466/BC466-1)*100))</f>
        <v>2.3949389968368706</v>
      </c>
      <c r="BM466" s="90">
        <f>+BM131+BM133</f>
        <v>2395</v>
      </c>
      <c r="BN466" s="263">
        <f>IF(ISERROR(BM466/BE466),"NM",IF(OR(BM466/BE466&lt;0.5,BM466/BE466&gt;2),"NM",(BM466/BE466-1)*100))</f>
        <v>8.4692028985507317</v>
      </c>
      <c r="BO466" s="90">
        <f>+BO131+BO133</f>
        <v>2584</v>
      </c>
      <c r="BP466" s="263">
        <f>IF(ISERROR(BO466/BG466),"NM",IF(OR(BO466/BG466&lt;0.5,BO466/BG466&gt;2),"NM",(BO466/BG466-1)*100))</f>
        <v>17.188208616780052</v>
      </c>
      <c r="BQ466" s="90">
        <f>+BQ131+BQ133</f>
        <v>2634</v>
      </c>
      <c r="BR466" s="263">
        <f>IF(ISERROR(BQ466/BI466),"NM",IF(OR(BQ466/BI466&lt;0.5,BQ466/BI466&gt;2),"NM",(BQ466/BI466-1)*100))</f>
        <v>19.727272727272727</v>
      </c>
      <c r="BS466" s="90">
        <f>+BS131+BS133</f>
        <v>2573</v>
      </c>
      <c r="BT466" s="263">
        <f>IF(ISERROR(BS466/BK466),"NM",IF(OR(BS466/BK466&lt;0.5,BS466/BK466&gt;2),"NM",(BS466/BK466-1)*100))</f>
        <v>13.548102383053839</v>
      </c>
      <c r="BU466" s="90">
        <f>+BU131+BU133</f>
        <v>2897</v>
      </c>
      <c r="BV466" s="263">
        <f>IF(ISERROR(BU466/BM466),"NM",IF(OR(BU466/BM466&lt;0.5,BU466/BM466&gt;2),"NM",(BU466/BM466-1)*100))</f>
        <v>20.960334029227567</v>
      </c>
      <c r="BW466" s="90">
        <f>+BW131+BW133</f>
        <v>3019</v>
      </c>
      <c r="BX466" s="263">
        <f>IF(ISERROR(BW466/BO466),"NM",IF(OR(BW466/BO466&lt;0.5,BW466/BO466&gt;2),"NM",(BW466/BO466-1)*100))</f>
        <v>16.834365325077407</v>
      </c>
      <c r="BY466" s="90">
        <f>+BY131+BY133</f>
        <v>2916</v>
      </c>
      <c r="BZ466" s="263">
        <f>IF(ISERROR(BY466/BQ466),"NM",IF(OR(BY466/BQ466&lt;0.5,BY466/BQ466&gt;2),"NM",(BY466/BQ466-1)*100))</f>
        <v>10.70615034168565</v>
      </c>
      <c r="CA466" s="90">
        <f>+CA131+CA133</f>
        <v>3062</v>
      </c>
      <c r="CB466" s="263">
        <f>IF(ISERROR(CA466/BS466),"NM",IF(OR(CA466/BS466&lt;0.5,CA466/BS466&gt;2),"NM",(CA466/BS466-1)*100))</f>
        <v>19.005052467936267</v>
      </c>
      <c r="CC466" s="90">
        <f>+CC131+CC133</f>
        <v>3224</v>
      </c>
      <c r="CD466" s="263">
        <f>IF(ISERROR(CC466/BU466),"NM",IF(OR(CC466/BU466&lt;0.5,CC466/BU466&gt;2),"NM",(CC466/BU466-1)*100))</f>
        <v>11.2875388332758</v>
      </c>
      <c r="CE466" s="90">
        <f>+CE131+CE133</f>
        <v>3234</v>
      </c>
      <c r="CF466" s="263">
        <f>IF(ISERROR(CE466/BW466),"NM",IF(OR(CE466/BW466&lt;0.5,CE466/BW466&gt;2),"NM",(CE466/BW466-1)*100))</f>
        <v>7.1215634315998644</v>
      </c>
      <c r="CG466" s="90">
        <f>+CG131+CG133</f>
        <v>3185</v>
      </c>
      <c r="CH466" s="263">
        <f>IF(ISERROR(CG466/BY466),"NM",IF(OR(CG466/BY466&lt;0.5,CG466/BY466&gt;2),"NM",(CG466/BY466-1)*100))</f>
        <v>9.2249657064471968</v>
      </c>
      <c r="CI466" s="90">
        <f>+CI131+CI133</f>
        <v>3461.4</v>
      </c>
      <c r="CJ466" s="263">
        <f>IF(ISERROR(CI466/CA466),"NM",IF(OR(CI466/CA466&lt;0.5,CI466/CA466&gt;2),"NM",(CI466/CA466-1)*100))</f>
        <v>13.043762246897451</v>
      </c>
      <c r="CK466" s="90">
        <f>+CK131+CK133</f>
        <v>3644</v>
      </c>
      <c r="CL466" s="263">
        <f>IF(ISERROR(CK466/CC466),"NM",IF(OR(CK466/CC466&lt;0.5,CK466/CC466&gt;2),"NM",(CK466/CC466-1)*100))</f>
        <v>13.027295285359797</v>
      </c>
      <c r="CM466" s="90">
        <f>+CM131+CM133</f>
        <v>3722</v>
      </c>
      <c r="CN466" s="263">
        <f>IF(ISERROR(CM466/CE466),"NM",IF(OR(CM466/CE466&lt;0.5,CM466/CE466&gt;2),"NM",(CM466/CE466-1)*100))</f>
        <v>15.089672232529372</v>
      </c>
      <c r="CO466" s="90">
        <f>+CO131+CO133</f>
        <v>3775</v>
      </c>
      <c r="CP466" s="263">
        <f>IF(ISERROR(CO466/CG466),"NM",IF(OR(CO466/CG466&lt;0.5,CO466/CG466&gt;2),"NM",(CO466/CG466-1)*100))</f>
        <v>18.524332810047106</v>
      </c>
      <c r="CQ466" s="90">
        <f>+CQ131+CQ133</f>
        <v>4025</v>
      </c>
      <c r="CR466" s="263">
        <f>IF(ISERROR(CQ466/CI466),"NM",IF(OR(CQ466/CI466&lt;0.5,CQ466/CI466&gt;2),"NM",(CQ466/CI466-1)*100))</f>
        <v>16.282429074940772</v>
      </c>
      <c r="CS466" s="90">
        <f>+CS131+CS133</f>
        <v>4142</v>
      </c>
      <c r="CT466" s="263">
        <f>IF(ISERROR(CS466/CK466),"NM",IF(OR(CS466/CK466&lt;0.5,CS466/CK466&gt;2),"NM",(CS466/CK466-1)*100))</f>
        <v>13.666300768386396</v>
      </c>
      <c r="CU466" s="90">
        <f>+CU131+CU133</f>
        <v>4164</v>
      </c>
      <c r="CV466" s="263">
        <f>IF(ISERROR(CU466/CM466),"NM",IF(OR(CU466/CM466&lt;0.5,CU466/CM466&gt;2),"NM",(CU466/CM466-1)*100))</f>
        <v>11.875335840945734</v>
      </c>
      <c r="CW466" s="90">
        <f>+CW131+CW133</f>
        <v>4216</v>
      </c>
      <c r="CX466" s="263">
        <f>IF(ISERROR(CW466/CO466),"NM",IF(OR(CW466/CO466&lt;0.5,CW466/CO466&gt;2),"NM",(CW466/CO466-1)*100))</f>
        <v>11.682119205298003</v>
      </c>
      <c r="CY466" s="90">
        <f>+CY131+CY133</f>
        <v>4427</v>
      </c>
      <c r="CZ466" s="263">
        <f>IF(ISERROR(CY466/CQ466),"NM",IF(OR(CY466/CQ466&lt;0.5,CY466/CQ466&gt;2),"NM",(CY466/CQ466-1)*100))</f>
        <v>9.9875776397515548</v>
      </c>
      <c r="DA466" s="90">
        <f>+DA131+DA133</f>
        <v>4400</v>
      </c>
      <c r="DB466" s="263">
        <f>IF(ISERROR(DA466/CS466),"NM",IF(OR(DA466/CS466&lt;0.5,DA466/CS466&gt;2),"NM",(DA466/CS466-1)*100))</f>
        <v>6.2288749396426812</v>
      </c>
      <c r="DC466" s="90">
        <f>+DC131+DC133</f>
        <v>3931</v>
      </c>
      <c r="DD466" s="263">
        <f>IF(ISERROR(DC466/CU466),"NM",IF(OR(DC466/CU466&lt;0.5,DC466/CU466&gt;2),"NM",(DC466/CU466-1)*100))</f>
        <v>-5.5955811719500481</v>
      </c>
      <c r="DE466" s="90">
        <f>+DE131+DE133</f>
        <v>3728</v>
      </c>
      <c r="DF466" s="263">
        <f>IF(ISERROR(DE466/CW466),"NM",IF(OR(DE466/CW466&lt;0.5,DE466/CW466&gt;2),"NM",(DE466/CW466-1)*100))</f>
        <v>-11.574952561669827</v>
      </c>
      <c r="DG466" s="90">
        <f>+DG131+DG133</f>
        <v>3743</v>
      </c>
      <c r="DH466" s="263">
        <f>IF(ISERROR(DG466/CY466),"NM",IF(OR(DG466/CY466&lt;0.5,DG466/CY466&gt;2),"NM",(DG466/CY466-1)*100))</f>
        <v>-15.450643776824036</v>
      </c>
      <c r="DI466" s="90">
        <f>+DI131+DI133</f>
        <v>3633</v>
      </c>
      <c r="DJ466" s="263">
        <f>IF(ISERROR(DI466/DA466),"NM",IF(OR(DI466/DA466&lt;0.5,DI466/DA466&gt;2),"NM",(DI466/DA466-1)*100))</f>
        <v>-17.43181818181818</v>
      </c>
      <c r="DK466" s="90">
        <f>+DK131+DK133</f>
        <v>3568</v>
      </c>
      <c r="DL466" s="263">
        <f>IF(ISERROR(DK466/DC466),"NM",IF(OR(DK466/DC466&lt;0.5,DK466/DC466&gt;2),"NM",(DK466/DC466-1)*100))</f>
        <v>-9.2342915288730616</v>
      </c>
      <c r="DM466" s="90">
        <f>+DM131+DM133</f>
        <v>3586</v>
      </c>
      <c r="DN466" s="263">
        <f>IF(ISERROR(DM466/DE466),"NM",IF(OR(DM466/DE466&lt;0.5,DM466/DE466&gt;2),"NM",(DM466/DE466-1)*100))</f>
        <v>-3.8090128755364772</v>
      </c>
      <c r="DO466" s="90">
        <f>+DO131+DO133</f>
        <v>3543</v>
      </c>
      <c r="DP466" s="263">
        <f>IF(ISERROR(DO466/DG466),"NM",IF(OR(DO466/DG466&lt;0.5,DO466/DG466&gt;2),"NM",(DO466/DG466-1)*100))</f>
        <v>-5.3433075073470508</v>
      </c>
      <c r="DQ466" s="90">
        <f>+DQ131+DQ133</f>
        <v>3196</v>
      </c>
      <c r="DR466" s="263">
        <f>IF(ISERROR(DQ466/DI466),"NM",IF(OR(DQ466/DI466&lt;0.5,DQ466/DI466&gt;2),"NM",(DQ466/DI466-1)*100))</f>
        <v>-12.028626479493532</v>
      </c>
      <c r="DS466" s="90">
        <f>+DS131+DS133</f>
        <v>3086</v>
      </c>
      <c r="DT466" s="263">
        <f>IF(ISERROR(DS466/DK466),"NM",IF(OR(DS466/DK466&lt;0.5,DS466/DK466&gt;2),"NM",(DS466/DK466-1)*100))</f>
        <v>-13.508968609865468</v>
      </c>
      <c r="DU466" s="90">
        <f>+DU131+DU133</f>
        <v>2985</v>
      </c>
      <c r="DV466" s="263">
        <f>IF(ISERROR(DU466/DM466),"NM",IF(OR(DU466/DM466&lt;0.5,DU466/DM466&gt;2),"NM",(DU466/DM466-1)*100))</f>
        <v>-16.759620747350812</v>
      </c>
      <c r="DW466" s="90">
        <f>+DW131+DW133</f>
        <v>2988</v>
      </c>
      <c r="DX466" s="263">
        <f>IF(ISERROR(DW466/DO466),"NM",IF(OR(DW466/DO466&lt;0.5,DW466/DO466&gt;2),"NM",(DW466/DO466-1)*100))</f>
        <v>-15.664690939881453</v>
      </c>
      <c r="DY466" s="90">
        <f>+DY131+DY133</f>
        <v>3018</v>
      </c>
      <c r="DZ466" s="263">
        <f>IF(ISERROR(DY466/DQ466),"NM",IF(OR(DY466/DQ466&lt;0.5,DY466/DQ466&gt;2),"NM",(DY466/DQ466-1)*100))</f>
        <v>-5.5694618272841057</v>
      </c>
      <c r="EA466" s="90">
        <f>+EA131+EA133</f>
        <v>3187</v>
      </c>
      <c r="EB466" s="263">
        <f>IF(ISERROR(EA466/DS466),"NM",IF(OR(EA466/DS466&lt;0.5,EA466/DS466&gt;2),"NM",(EA466/DS466-1)*100))</f>
        <v>3.2728451069345521</v>
      </c>
      <c r="EC466" s="90">
        <f>+EC131+EC133</f>
        <v>3413</v>
      </c>
      <c r="ED466" s="263">
        <f>IF(ISERROR(EC466/DU466),"NM",IF(OR(EC466/DU466&lt;0.5,EC466/DU466&gt;2),"NM",(EC466/DU466-1)*100))</f>
        <v>14.338358458961476</v>
      </c>
      <c r="EE466" s="90">
        <f>+EE131+EE133</f>
        <v>3607</v>
      </c>
      <c r="EF466" s="263">
        <f>IF(ISERROR(EE466/DW466),"NM",IF(OR(EE466/DW466&lt;0.5,EE466/DW466&gt;2),"NM",(EE466/DW466-1)*100))</f>
        <v>20.716198125836669</v>
      </c>
      <c r="EG466" s="90">
        <f>+EG131+EG133</f>
        <v>3370</v>
      </c>
      <c r="EH466" s="263">
        <f>IF(ISERROR(EG466/DY466),"NM",IF(OR(EG466/DY466&lt;0.5,EG466/DY466&gt;2),"NM",(EG466/DY466-1)*100))</f>
        <v>11.663353214049032</v>
      </c>
      <c r="EI466" s="90">
        <f>+EI131+EI133</f>
        <v>3204</v>
      </c>
      <c r="EJ466" s="263">
        <f>IF(ISERROR(EI466/EA466),"NM",IF(OR(EI466/EA466&lt;0.5,EI466/EA466&gt;2),"NM",(EI466/EA466-1)*100))</f>
        <v>0.53341700658926516</v>
      </c>
      <c r="EK466" s="90">
        <f>+EK131+EK133</f>
        <v>3232</v>
      </c>
      <c r="EL466" s="263">
        <f>IF(ISERROR(EK466/EC466),"NM",IF(OR(EK466/EC466&lt;0.5,EK466/EC466&gt;2),"NM",(EK466/EC466-1)*100))</f>
        <v>-5.3032522707295637</v>
      </c>
      <c r="EM466" s="90">
        <f>+EM131+EM133</f>
        <v>3211</v>
      </c>
      <c r="EN466" s="263">
        <f>IF(ISERROR(EM466/EE466),"NM",IF(OR(EM466/EE466&lt;0.5,EM466/EE466&gt;2),"NM",(EM466/EE466-1)*100))</f>
        <v>-10.978652619905738</v>
      </c>
      <c r="EO466" s="90">
        <f>+EO131+EO133</f>
        <v>3146</v>
      </c>
      <c r="EP466" s="263">
        <f>IF(ISERROR(EO466/EG466),"NM",IF(OR(EO466/EG466&lt;0.5,EO466/EG466&gt;2),"NM",(EO466/EG466-1)*100))</f>
        <v>-6.646884272997033</v>
      </c>
      <c r="EQ466" s="90">
        <f>+EQ131+EQ133</f>
        <v>3253.3597378871059</v>
      </c>
      <c r="ER466" s="263">
        <f>IF(ISERROR(EQ466/EI466),"NM",IF(OR(EQ466/EI466&lt;0.5,EQ466/EI466&gt;2),"NM",(EQ466/EI466-1)*100))</f>
        <v>1.5405661013453864</v>
      </c>
      <c r="ES466" s="90">
        <f>+ES131+ES133</f>
        <v>3278.577042000351</v>
      </c>
      <c r="ET466" s="263">
        <f>IF(ISERROR(ES466/EK466),"NM",IF(OR(ES466/EK466&lt;0.5,ES466/EK466&gt;2),"NM",(ES466/EK466-1)*100))</f>
        <v>1.4411213490207686</v>
      </c>
      <c r="EU466" s="90">
        <f>+EU131+EU133</f>
        <v>3263.0529437033974</v>
      </c>
      <c r="EV466" s="263">
        <f>IF(ISERROR(EU466/EM466),"NM",IF(OR(EU466/EM466&lt;0.5,EU466/EM466&gt;2),"NM",(EU466/EM466-1)*100))</f>
        <v>1.6210820212830157</v>
      </c>
      <c r="EW466" s="90">
        <f>+EW131+EW133</f>
        <v>3256.6889578164923</v>
      </c>
      <c r="EX466" s="263">
        <f>IF(ISERROR(EW466/EO466),"NM",IF(OR(EW466/EO466&lt;0.5,EW466/EO466&gt;2),"NM",(EW466/EO466-1)*100))</f>
        <v>3.5184029820881202</v>
      </c>
      <c r="EY466" s="263"/>
      <c r="EZ466" s="312"/>
      <c r="FA466" s="90"/>
      <c r="FB466" s="90">
        <f>+FB131+FB133</f>
        <v>4739.5828558331432</v>
      </c>
      <c r="FC466" s="253">
        <f>+FC131+FC133</f>
        <v>0</v>
      </c>
      <c r="FD466" s="90">
        <f>+FD131+FD133</f>
        <v>5910</v>
      </c>
      <c r="FE466" s="106">
        <f t="shared" si="1918"/>
        <v>24.694518057140623</v>
      </c>
      <c r="FF466" s="90">
        <f>+FF131+FF133</f>
        <v>6676</v>
      </c>
      <c r="FG466" s="106">
        <f t="shared" si="1918"/>
        <v>12.961082910321498</v>
      </c>
      <c r="FH466" s="90">
        <f>+FH131+FH133</f>
        <v>6238</v>
      </c>
      <c r="FI466" s="106">
        <f t="shared" si="1918"/>
        <v>-6.5608148591971283</v>
      </c>
      <c r="FJ466" s="90">
        <f>+FJ131+FJ133</f>
        <v>6373</v>
      </c>
      <c r="FK466" s="106">
        <f>IF(ISERROR(FJ466/FH466),"NM",IF(OR(FJ466/FH466&lt;0.5,FJ466/FH466&gt;2),"NM",(FJ466/FH466-1)*100))</f>
        <v>2.1641551779416401</v>
      </c>
      <c r="FL466" s="90">
        <f>+FL131+FL133</f>
        <v>7344</v>
      </c>
      <c r="FM466" s="106">
        <f>IF(ISERROR(FL466/FJ466),"NM",IF(OR(FL466/FJ466&lt;0.5,FL466/FJ466&gt;2),"NM",(FL466/FJ466-1)*100))</f>
        <v>15.236152518437152</v>
      </c>
      <c r="FN466" s="90">
        <f>+FN131+FN133</f>
        <v>8386</v>
      </c>
      <c r="FO466" s="106">
        <f>IF(ISERROR(FN466/FL466),"NM",IF(OR(FN466/FL466&lt;0.5,FN466/FL466&gt;2),"NM",(FN466/FL466-1)*100))</f>
        <v>14.188453159041403</v>
      </c>
      <c r="FP466" s="90">
        <f>+FP131+FP133</f>
        <v>8773</v>
      </c>
      <c r="FQ466" s="106">
        <f>IF(ISERROR(FP466/FN466),"NM",IF(OR(FP466/FN466&lt;0.5,FP466/FN466&gt;2),"NM",(FP466/FN466-1)*100))</f>
        <v>4.6148342475554438</v>
      </c>
      <c r="FR466" s="90">
        <f>+FR131+FR133</f>
        <v>8786</v>
      </c>
      <c r="FS466" s="106">
        <f>IF(ISERROR(FR466/FP466),"NM",IF(OR(FR466/FP466&lt;0.5,FR466/FP466&gt;2),"NM",(FR466/FP466-1)*100))</f>
        <v>0.14818192180554579</v>
      </c>
      <c r="FT466" s="90">
        <f>+FT131+FT133</f>
        <v>9066</v>
      </c>
      <c r="FU466" s="106">
        <f>IF(ISERROR(FT466/FR466),"NM",IF(OR(FT466/FR466&lt;0.5,FT466/FR466&gt;2),"NM",(FT466/FR466-1)*100))</f>
        <v>3.1868882312770408</v>
      </c>
      <c r="FV466" s="90">
        <f>+FV131+FV133</f>
        <v>10688</v>
      </c>
      <c r="FW466" s="106">
        <f>IF(ISERROR(FV466/FT466),"NM",IF(OR(FV466/FT466&lt;0.5,FV466/FT466&gt;2),"NM",(FV466/FT466-1)*100))</f>
        <v>17.891021398632255</v>
      </c>
      <c r="FX466" s="90">
        <f>+FX131+FX133</f>
        <v>12221</v>
      </c>
      <c r="FY466" s="106">
        <f>IF(ISERROR(FX466/FV466),"NM",IF(OR(FX466/FV466&lt;0.5,FX466/FV466&gt;2),"NM",(FX466/FV466-1)*100))</f>
        <v>14.3431886227545</v>
      </c>
      <c r="FZ466" s="90">
        <f>+FZ131+FZ133</f>
        <v>13524.4</v>
      </c>
      <c r="GA466" s="106">
        <f>IF(ISERROR(FZ466/FX466),"NM",IF(OR(FZ466/FX466&lt;0.5,FZ466/FX466&gt;2),"NM",(FZ466/FX466-1)*100))</f>
        <v>10.66524834301612</v>
      </c>
      <c r="GB466" s="90">
        <f>+GB131+GB133</f>
        <v>15664</v>
      </c>
      <c r="GC466" s="106">
        <f>IF(ISERROR(GB466/FZ466),"NM",IF(OR(GB466/FZ466&lt;0.5,GB466/FZ466&gt;2),"NM",(GB466/FZ466-1)*100))</f>
        <v>15.820295170210885</v>
      </c>
      <c r="GD466" s="90">
        <f>+GD131+GD133</f>
        <v>17207</v>
      </c>
      <c r="GE466" s="106">
        <f>IF(ISERROR(GD466/GB466),"NM",IF(OR(GD466/GB466&lt;0.5,GD466/GB466&gt;2),"NM",(GD466/GB466-1)*100))</f>
        <v>9.8506128702757998</v>
      </c>
      <c r="GF466" s="90">
        <f>+GF131+GF133</f>
        <v>15035</v>
      </c>
      <c r="GG466" s="106">
        <f>IF(ISERROR(GF466/GD466),"NM",IF(OR(GF466/GD466&lt;0.5,GF466/GD466&gt;2),"NM",(GF466/GD466-1)*100))</f>
        <v>-12.622769802987154</v>
      </c>
      <c r="GH466" s="90">
        <f>+GH131+GH133</f>
        <v>13893</v>
      </c>
      <c r="GI466" s="106">
        <f>IF(ISERROR(GH466/GF466),"NM",IF(OR(GH466/GF466&lt;0.5,GH466/GF466&gt;2),"NM",(GH466/GF466-1)*100))</f>
        <v>-7.595610242766881</v>
      </c>
      <c r="GJ466" s="90">
        <f>+GJ131+GJ133</f>
        <v>12077</v>
      </c>
      <c r="GK466" s="106">
        <f>IF(ISERROR(GJ466/GH466),"NM",IF(OR(GJ466/GH466&lt;0.5,GJ466/GH466&gt;2),"NM",(GJ466/GH466-1)*100))</f>
        <v>-13.07133088605773</v>
      </c>
      <c r="GL466" s="90">
        <f>+GL131+GL133</f>
        <v>13577</v>
      </c>
      <c r="GM466" s="106">
        <f>IF(ISERROR(GL466/GJ466),"NM",IF(OR(GL466/GJ466&lt;0.5,GL466/GJ466&gt;2),"NM",(GL466/GJ466-1)*100))</f>
        <v>12.420303055394545</v>
      </c>
      <c r="GN466" s="90">
        <f>+GN131+GN133</f>
        <v>12793</v>
      </c>
      <c r="GO466" s="106">
        <f>IF(ISERROR(GN466/GL466),"NM",IF(OR(GN466/GL466&lt;0.5,GN466/GL466&gt;2),"NM",(GN466/GL466-1)*100))</f>
        <v>-5.7744715327391898</v>
      </c>
      <c r="GP466" s="90">
        <f>+GP131+GP133</f>
        <v>13051.678681407346</v>
      </c>
      <c r="GQ466" s="106">
        <f>IF(ISERROR(GP466/GN466),"NM",IF(OR(GP466/GN466&lt;0.5,GP466/GN466&gt;2),"NM",(GP466/GN466-1)*100))</f>
        <v>2.0220329977905571</v>
      </c>
      <c r="GR466" s="90">
        <f>+GR131+GR133</f>
        <v>12913.995100343756</v>
      </c>
      <c r="GS466" s="106">
        <f>IF(ISERROR(GR466/GP466),"NM",IF(OR(GR466/GP466&lt;0.5,GR466/GP466&gt;2),"NM",(GR466/GP466-1)*100))</f>
        <v>-1.0549109001566581</v>
      </c>
      <c r="GT466" s="90">
        <f>+GT131+GT133</f>
        <v>12897.712903403088</v>
      </c>
      <c r="GU466" s="106">
        <f>IF(ISERROR(GT466/GR466),"NM",IF(OR(GT466/GR466&lt;0.5,GT466/GR466&gt;2),"NM",(GT466/GR466-1)*100))</f>
        <v>-0.12608179586683921</v>
      </c>
      <c r="GV466" s="90">
        <f>+GV131+GV133</f>
        <v>12986.208961901913</v>
      </c>
      <c r="GW466" s="106">
        <f>IF(ISERROR(GV466/GT466),"NM",IF(OR(GV466/GT466&lt;0.5,GV466/GT466&gt;2),"NM",(GV466/GT466-1)*100))</f>
        <v>0.68613760564848469</v>
      </c>
      <c r="GX466" s="90">
        <f>+GX131+GX133</f>
        <v>13175.214273087431</v>
      </c>
      <c r="GY466" s="106">
        <f>IF(ISERROR(GX466/GV466),"NM",IF(OR(GX466/GV466&lt;0.5,GX466/GV466&gt;2),"NM",(GX466/GV466-1)*100))</f>
        <v>1.4554310017651062</v>
      </c>
      <c r="GZ466" s="15"/>
      <c r="HA466" s="169"/>
      <c r="HC466"/>
      <c r="HD466"/>
      <c r="HE466"/>
      <c r="HF466"/>
      <c r="HG466"/>
      <c r="HH466"/>
    </row>
    <row r="467" spans="1:216" s="2" customFormat="1" ht="13.5" hidden="1" customHeight="1" outlineLevel="1" x14ac:dyDescent="0.2">
      <c r="A467" s="232" t="s">
        <v>487</v>
      </c>
      <c r="B467" s="54" t="s">
        <v>90</v>
      </c>
      <c r="C467" s="75">
        <f>C283+C285</f>
        <v>2021</v>
      </c>
      <c r="D467" s="264"/>
      <c r="E467" s="75">
        <f>E283+E285</f>
        <v>2058</v>
      </c>
      <c r="F467" s="264"/>
      <c r="G467" s="75">
        <f>G283+G285</f>
        <v>2080</v>
      </c>
      <c r="H467" s="264"/>
      <c r="I467" s="75">
        <f>I283+I285</f>
        <v>2077</v>
      </c>
      <c r="J467" s="264"/>
      <c r="K467" s="75">
        <f>K283+K285</f>
        <v>2030</v>
      </c>
      <c r="L467" s="264">
        <f>IF(ISERROR(K467/C467),"NM",IF(OR(K467/C467&lt;0.5,K467/C467&gt;2),"NM",(K467/C467-1)*100))</f>
        <v>0.44532409698170294</v>
      </c>
      <c r="M467" s="75">
        <f>M283+M285</f>
        <v>1983</v>
      </c>
      <c r="N467" s="264">
        <f>IF(ISERROR(M467/E467),"NM",IF(OR(M467/E467&lt;0.5,M467/E467&gt;2),"NM",(M467/E467-1)*100))</f>
        <v>-3.6443148688046656</v>
      </c>
      <c r="O467" s="75">
        <f>O283+O285</f>
        <v>2038</v>
      </c>
      <c r="P467" s="264">
        <f>IF(ISERROR(O467/G467),"NM",IF(OR(O467/G467&lt;0.5,O467/G467&gt;2),"NM",(O467/G467-1)*100))</f>
        <v>-2.0192307692307732</v>
      </c>
      <c r="Q467" s="75">
        <f>Q283+Q285</f>
        <v>2038</v>
      </c>
      <c r="R467" s="264">
        <f>IF(ISERROR(Q467/I467),"NM",IF(OR(Q467/I467&lt;0.5,Q467/I467&gt;2),"NM",(Q467/I467-1)*100))</f>
        <v>-1.8777082330284078</v>
      </c>
      <c r="S467" s="75">
        <f>S283+S285</f>
        <v>1998</v>
      </c>
      <c r="T467" s="264">
        <f>IF(ISERROR(S467/K467),"NM",IF(OR(S467/K467&lt;0.5,S467/K467&gt;2),"NM",(S467/K467-1)*100))</f>
        <v>-1.5763546798029604</v>
      </c>
      <c r="U467" s="75">
        <f>U283+U285</f>
        <v>2101</v>
      </c>
      <c r="V467" s="264">
        <f>IF(ISERROR(U467/M467),"NM",IF(OR(U467/M467&lt;0.5,U467/M467&gt;2),"NM",(U467/M467-1)*100))</f>
        <v>5.9505799293998907</v>
      </c>
      <c r="W467" s="75">
        <f>W283+W285</f>
        <v>2256</v>
      </c>
      <c r="X467" s="264">
        <f>IF(ISERROR(W467/O467),"NM",IF(OR(W467/O467&lt;0.5,W467/O467&gt;2),"NM",(W467/O467-1)*100))</f>
        <v>10.696761530912656</v>
      </c>
      <c r="Y467" s="75">
        <f>Y283+Y285</f>
        <v>2248</v>
      </c>
      <c r="Z467" s="264">
        <f>IF(ISERROR(Y467/Q467),"NM",IF(OR(Y467/Q467&lt;0.5,Y467/Q467&gt;2),"NM",(Y467/Q467-1)*100))</f>
        <v>10.304219823356231</v>
      </c>
      <c r="AA467" s="75">
        <f>AA283+AA285</f>
        <v>2380</v>
      </c>
      <c r="AB467" s="264">
        <f>IF(ISERROR(AA467/S467),"NM",IF(OR(AA467/S467&lt;0.5,AA467/S467&gt;2),"NM",(AA467/S467-1)*100))</f>
        <v>19.119119119119119</v>
      </c>
      <c r="AC467" s="75">
        <f>AC283+AC285</f>
        <v>2415</v>
      </c>
      <c r="AD467" s="264">
        <f>IF(ISERROR(AC467/U467),"NM",IF(OR(AC467/U467&lt;0.5,AC467/U467&gt;2),"NM",(AC467/U467-1)*100))</f>
        <v>14.945264159923855</v>
      </c>
      <c r="AE467" s="75">
        <f>AE283+AE285</f>
        <v>2486</v>
      </c>
      <c r="AF467" s="264">
        <f>IF(ISERROR(AE467/W467),"NM",IF(OR(AE467/W467&lt;0.5,AE467/W467&gt;2),"NM",(AE467/W467-1)*100))</f>
        <v>10.195035460992919</v>
      </c>
      <c r="AG467" s="75">
        <f>AG283+AG285</f>
        <v>2668</v>
      </c>
      <c r="AH467" s="264">
        <f>IF(ISERROR(AG467/Y467),"NM",IF(OR(AG467/Y467&lt;0.5,AG467/Y467&gt;2),"NM",(AG467/Y467-1)*100))</f>
        <v>18.683274021352304</v>
      </c>
      <c r="AI467" s="75">
        <f>AI283+AI285</f>
        <v>2780</v>
      </c>
      <c r="AJ467" s="264">
        <f>IF(ISERROR(AI467/AA467),"NM",IF(OR(AI467/AA467&lt;0.5,AI467/AA467&gt;2),"NM",(AI467/AA467-1)*100))</f>
        <v>16.806722689075638</v>
      </c>
      <c r="AK467" s="75">
        <f>AK283+AK285</f>
        <v>2774</v>
      </c>
      <c r="AL467" s="264">
        <f>IF(ISERROR(AK467/AC467),"NM",IF(OR(AK467/AC467&lt;0.5,AK467/AC467&gt;2),"NM",(AK467/AC467-1)*100))</f>
        <v>14.865424430641827</v>
      </c>
      <c r="AM467" s="75">
        <f>AM283+AM285</f>
        <v>2829</v>
      </c>
      <c r="AN467" s="264">
        <f>IF(ISERROR(AM467/AE467),"NM",IF(OR(AM467/AE467&lt;0.5,AM467/AE467&gt;2),"NM",(AM467/AE467-1)*100))</f>
        <v>13.797264682220444</v>
      </c>
      <c r="AO467" s="75">
        <f>AO283+AO285</f>
        <v>2948</v>
      </c>
      <c r="AP467" s="264">
        <f>IF(ISERROR(AO467/AG467),"NM",IF(OR(AO467/AG467&lt;0.5,AO467/AG467&gt;2),"NM",(AO467/AG467-1)*100))</f>
        <v>10.494752623688154</v>
      </c>
      <c r="AQ467" s="75">
        <f>AQ283+AQ285</f>
        <v>3050</v>
      </c>
      <c r="AR467" s="264">
        <f>IF(ISERROR(AQ467/AI467),"NM",IF(OR(AQ467/AI467&lt;0.5,AQ467/AI467&gt;2),"NM",(AQ467/AI467-1)*100))</f>
        <v>9.7122302158273435</v>
      </c>
      <c r="AS467" s="75">
        <f>AS283+AS285</f>
        <v>3030</v>
      </c>
      <c r="AT467" s="264">
        <f>IF(ISERROR(AS467/AK467),"NM",IF(OR(AS467/AK467&lt;0.5,AS467/AK467&gt;2),"NM",(AS467/AK467-1)*100))</f>
        <v>9.228550829127613</v>
      </c>
      <c r="AU467" s="75">
        <f>AU283+AU285</f>
        <v>3006</v>
      </c>
      <c r="AV467" s="264">
        <f>IF(ISERROR(AU467/AM467),"NM",IF(OR(AU467/AM467&lt;0.5,AU467/AM467&gt;2),"NM",(AU467/AM467-1)*100))</f>
        <v>6.2566277836691331</v>
      </c>
      <c r="AW467" s="75">
        <f>AW283+AW285</f>
        <v>2941</v>
      </c>
      <c r="AX467" s="264">
        <f>IF(ISERROR(AW467/AO467),"NM",IF(OR(AW467/AO467&lt;0.5,AW467/AO467&gt;2),"NM",(AW467/AO467-1)*100))</f>
        <v>-0.23744911804612912</v>
      </c>
      <c r="AY467" s="75">
        <f>AY283+AY285</f>
        <v>3015</v>
      </c>
      <c r="AZ467" s="264">
        <f>IF(ISERROR(AY467/AQ467),"NM",IF(OR(AY467/AQ467&lt;0.5,AY467/AQ467&gt;2),"NM",(AY467/AQ467-1)*100))</f>
        <v>-1.1475409836065542</v>
      </c>
      <c r="BA467" s="75">
        <f>BA283+BA285</f>
        <v>3099</v>
      </c>
      <c r="BB467" s="264">
        <f>IF(ISERROR(BA467/AS467),"NM",IF(OR(BA467/AS467&lt;0.5,BA467/AS467&gt;2),"NM",(BA467/AS467-1)*100))</f>
        <v>2.2772277227722793</v>
      </c>
      <c r="BC467" s="75">
        <f>BC283+BC285</f>
        <v>3114</v>
      </c>
      <c r="BD467" s="264">
        <f>IF(ISERROR(BC467/AU467),"NM",IF(OR(BC467/AU467&lt;0.5,BC467/AU467&gt;2),"NM",(BC467/AU467-1)*100))</f>
        <v>3.5928143712574911</v>
      </c>
      <c r="BE467" s="75">
        <f>BE283+BE285</f>
        <v>3121</v>
      </c>
      <c r="BF467" s="264">
        <f>IF(ISERROR(BE467/AW467),"NM",IF(OR(BE467/AW467&lt;0.5,BE467/AW467&gt;2),"NM",(BE467/AW467-1)*100))</f>
        <v>6.1203672220333294</v>
      </c>
      <c r="BG467" s="75">
        <f>BG283+BG285</f>
        <v>3168</v>
      </c>
      <c r="BH467" s="264">
        <f>IF(ISERROR(BG467/AY467),"NM",IF(OR(BG467/AY467&lt;0.5,BG467/AY467&gt;2),"NM",(BG467/AY467-1)*100))</f>
        <v>5.0746268656716387</v>
      </c>
      <c r="BI467" s="75">
        <f>BI283+BI285</f>
        <v>3175</v>
      </c>
      <c r="BJ467" s="264">
        <f>IF(ISERROR(BI467/BA467),"NM",IF(OR(BI467/BA467&lt;0.5,BI467/BA467&gt;2),"NM",(BI467/BA467-1)*100))</f>
        <v>2.4524040012907422</v>
      </c>
      <c r="BK467" s="75">
        <f>BK283+BK285</f>
        <v>3261</v>
      </c>
      <c r="BL467" s="264">
        <f>IF(ISERROR(BK467/BC467),"NM",IF(OR(BK467/BC467&lt;0.5,BK467/BC467&gt;2),"NM",(BK467/BC467-1)*100))</f>
        <v>4.7206165703275627</v>
      </c>
      <c r="BM467" s="75">
        <f>BM283+BM285</f>
        <v>3408</v>
      </c>
      <c r="BN467" s="264">
        <f>IF(ISERROR(BM467/BE467),"NM",IF(OR(BM467/BE467&lt;0.5,BM467/BE467&gt;2),"NM",(BM467/BE467-1)*100))</f>
        <v>9.1957705863505268</v>
      </c>
      <c r="BO467" s="75">
        <f>BO283+BO285</f>
        <v>3637</v>
      </c>
      <c r="BP467" s="264">
        <f>IF(ISERROR(BO467/BG467),"NM",IF(OR(BO467/BG467&lt;0.5,BO467/BG467&gt;2),"NM",(BO467/BG467-1)*100))</f>
        <v>14.804292929292927</v>
      </c>
      <c r="BQ467" s="75">
        <f>BQ283+BQ285</f>
        <v>3700</v>
      </c>
      <c r="BR467" s="264">
        <f>IF(ISERROR(BQ467/BI467),"NM",IF(OR(BQ467/BI467&lt;0.5,BQ467/BI467&gt;2),"NM",(BQ467/BI467-1)*100))</f>
        <v>16.535433070866134</v>
      </c>
      <c r="BS467" s="75">
        <f>BS283+BS285</f>
        <v>3653</v>
      </c>
      <c r="BT467" s="264">
        <f>IF(ISERROR(BS467/BK467),"NM",IF(OR(BS467/BK467&lt;0.5,BS467/BK467&gt;2),"NM",(BS467/BK467-1)*100))</f>
        <v>12.020852499233371</v>
      </c>
      <c r="BU467" s="75">
        <f>BU283+BU285</f>
        <v>3980</v>
      </c>
      <c r="BV467" s="264">
        <f>IF(ISERROR(BU467/BM467),"NM",IF(OR(BU467/BM467&lt;0.5,BU467/BM467&gt;2),"NM",(BU467/BM467-1)*100))</f>
        <v>16.784037558685448</v>
      </c>
      <c r="BW467" s="75">
        <f>BW283+BW285</f>
        <v>4124</v>
      </c>
      <c r="BX467" s="264">
        <f>IF(ISERROR(BW467/BO467),"NM",IF(OR(BW467/BO467&lt;0.5,BW467/BO467&gt;2),"NM",(BW467/BO467-1)*100))</f>
        <v>13.390156722573554</v>
      </c>
      <c r="BY467" s="75">
        <f>BY283+BY285</f>
        <v>4012</v>
      </c>
      <c r="BZ467" s="264">
        <f>IF(ISERROR(BY467/BQ467),"NM",IF(OR(BY467/BQ467&lt;0.5,BY467/BQ467&gt;2),"NM",(BY467/BQ467-1)*100))</f>
        <v>8.4324324324324351</v>
      </c>
      <c r="CA467" s="75">
        <f>CA283+CA285</f>
        <v>4175</v>
      </c>
      <c r="CB467" s="264">
        <f>IF(ISERROR(CA467/BS467),"NM",IF(OR(CA467/BS467&lt;0.5,CA467/BS467&gt;2),"NM",(CA467/BS467-1)*100))</f>
        <v>14.289624965781545</v>
      </c>
      <c r="CC467" s="75">
        <f>CC283+CC285</f>
        <v>4364</v>
      </c>
      <c r="CD467" s="264">
        <f>IF(ISERROR(CC467/BU467),"NM",IF(OR(CC467/BU467&lt;0.5,CC467/BU467&gt;2),"NM",(CC467/BU467-1)*100))</f>
        <v>9.6482412060301606</v>
      </c>
      <c r="CE467" s="75">
        <f>CE283+CE285</f>
        <v>4378</v>
      </c>
      <c r="CF467" s="264">
        <f>IF(ISERROR(CE467/BW467),"NM",IF(OR(CE467/BW467&lt;0.5,CE467/BW467&gt;2),"NM",(CE467/BW467-1)*100))</f>
        <v>6.159068865179429</v>
      </c>
      <c r="CG467" s="75">
        <f>CG283+CG285</f>
        <v>4335</v>
      </c>
      <c r="CH467" s="264">
        <f>IF(ISERROR(CG467/BY467),"NM",IF(OR(CG467/BY467&lt;0.5,CG467/BY467&gt;2),"NM",(CG467/BY467-1)*100))</f>
        <v>8.0508474576271194</v>
      </c>
      <c r="CI467" s="75">
        <f>CI283+CI285</f>
        <v>4613.7</v>
      </c>
      <c r="CJ467" s="264">
        <f>IF(ISERROR(CI467/CA467),"NM",IF(OR(CI467/CA467&lt;0.5,CI467/CA467&gt;2),"NM",(CI467/CA467-1)*100))</f>
        <v>10.507784431137711</v>
      </c>
      <c r="CK467" s="75">
        <f>CK283+CK285</f>
        <v>4795</v>
      </c>
      <c r="CL467" s="264">
        <f>IF(ISERROR(CK467/CC467),"NM",IF(OR(CK467/CC467&lt;0.5,CK467/CC467&gt;2),"NM",(CK467/CC467-1)*100))</f>
        <v>9.8762603116407064</v>
      </c>
      <c r="CM467" s="75">
        <f>CM283+CM285</f>
        <v>4894</v>
      </c>
      <c r="CN467" s="264">
        <f>IF(ISERROR(CM467/CE467),"NM",IF(OR(CM467/CE467&lt;0.5,CM467/CE467&gt;2),"NM",(CM467/CE467-1)*100))</f>
        <v>11.786203746002744</v>
      </c>
      <c r="CO467" s="75">
        <f>CO283+CO285</f>
        <v>4964</v>
      </c>
      <c r="CP467" s="264">
        <f>IF(ISERROR(CO467/CG467),"NM",IF(OR(CO467/CG467&lt;0.5,CO467/CG467&gt;2),"NM",(CO467/CG467-1)*100))</f>
        <v>14.50980392156862</v>
      </c>
      <c r="CQ467" s="75">
        <f>CQ283+CQ285</f>
        <v>5220</v>
      </c>
      <c r="CR467" s="264">
        <f>IF(ISERROR(CQ467/CI467),"NM",IF(OR(CQ467/CI467&lt;0.5,CQ467/CI467&gt;2),"NM",(CQ467/CI467-1)*100))</f>
        <v>13.141296573249249</v>
      </c>
      <c r="CS467" s="75">
        <f>CS283+CS285</f>
        <v>5340</v>
      </c>
      <c r="CT467" s="264">
        <f>IF(ISERROR(CS467/CK467),"NM",IF(OR(CS467/CK467&lt;0.5,CS467/CK467&gt;2),"NM",(CS467/CK467-1)*100))</f>
        <v>11.366006256517203</v>
      </c>
      <c r="CU467" s="75">
        <f>CU283+CU285</f>
        <v>5397</v>
      </c>
      <c r="CV467" s="264">
        <f>IF(ISERROR(CU467/CM467),"NM",IF(OR(CU467/CM467&lt;0.5,CU467/CM467&gt;2),"NM",(CU467/CM467-1)*100))</f>
        <v>10.277891295463837</v>
      </c>
      <c r="CW467" s="75">
        <f>CW283+CW285</f>
        <v>5469</v>
      </c>
      <c r="CX467" s="264">
        <f>IF(ISERROR(CW467/CO467),"NM",IF(OR(CW467/CO467&lt;0.5,CW467/CO467&gt;2),"NM",(CW467/CO467-1)*100))</f>
        <v>10.173247381144247</v>
      </c>
      <c r="CY467" s="75">
        <f>CY283+CY285</f>
        <v>5686</v>
      </c>
      <c r="CZ467" s="264">
        <f>IF(ISERROR(CY467/CQ467),"NM",IF(OR(CY467/CQ467&lt;0.5,CY467/CQ467&gt;2),"NM",(CY467/CQ467-1)*100))</f>
        <v>8.9272030651341048</v>
      </c>
      <c r="DA467" s="75">
        <f>DA283+DA285</f>
        <v>5669</v>
      </c>
      <c r="DB467" s="264">
        <f>IF(ISERROR(DA467/CS467),"NM",IF(OR(DA467/CS467&lt;0.5,DA467/CS467&gt;2),"NM",(DA467/CS467-1)*100))</f>
        <v>6.1610486891385818</v>
      </c>
      <c r="DC467" s="75">
        <f>DC283+DC285</f>
        <v>5212</v>
      </c>
      <c r="DD467" s="264">
        <f>IF(ISERROR(DC467/CU467),"NM",IF(OR(DC467/CU467&lt;0.5,DC467/CU467&gt;2),"NM",(DC467/CU467-1)*100))</f>
        <v>-3.4278302760793022</v>
      </c>
      <c r="DE467" s="75">
        <f>DE283+DE285</f>
        <v>5024</v>
      </c>
      <c r="DF467" s="264">
        <f>IF(ISERROR(DE467/CW467),"NM",IF(OR(DE467/CW467&lt;0.5,DE467/CW467&gt;2),"NM",(DE467/CW467-1)*100))</f>
        <v>-8.1367708904735778</v>
      </c>
      <c r="DG467" s="75">
        <f>DG283+DG285</f>
        <v>5037</v>
      </c>
      <c r="DH467" s="264">
        <f>IF(ISERROR(DG467/CY467),"NM",IF(OR(DG467/CY467&lt;0.5,DG467/CY467&gt;2),"NM",(DG467/CY467-1)*100))</f>
        <v>-11.413999296517762</v>
      </c>
      <c r="DI467" s="75">
        <f>DI283+DI285</f>
        <v>4920</v>
      </c>
      <c r="DJ467" s="264">
        <f>IF(ISERROR(DI467/DA467),"NM",IF(OR(DI467/DA467&lt;0.5,DI467/DA467&gt;2),"NM",(DI467/DA467-1)*100))</f>
        <v>-13.212206738401832</v>
      </c>
      <c r="DK467" s="75">
        <f>DK283+DK285</f>
        <v>4862</v>
      </c>
      <c r="DL467" s="264">
        <f>IF(ISERROR(DK467/DC467),"NM",IF(OR(DK467/DC467&lt;0.5,DK467/DC467&gt;2),"NM",(DK467/DC467-1)*100))</f>
        <v>-6.7152724481964743</v>
      </c>
      <c r="DM467" s="75">
        <f>DM283+DM285</f>
        <v>4898</v>
      </c>
      <c r="DN467" s="264">
        <f>IF(ISERROR(DM467/DE467),"NM",IF(OR(DM467/DE467&lt;0.5,DM467/DE467&gt;2),"NM",(DM467/DE467-1)*100))</f>
        <v>-2.5079617834394941</v>
      </c>
      <c r="DO467" s="75">
        <f>DO283+DO285</f>
        <v>4849</v>
      </c>
      <c r="DP467" s="264">
        <f>IF(ISERROR(DO467/DG467),"NM",IF(OR(DO467/DG467&lt;0.5,DO467/DG467&gt;2),"NM",(DO467/DG467-1)*100))</f>
        <v>-3.7323803851498916</v>
      </c>
      <c r="DQ467" s="75">
        <f>DQ283+DQ285</f>
        <v>4498</v>
      </c>
      <c r="DR467" s="264">
        <f>IF(ISERROR(DQ467/DI467),"NM",IF(OR(DQ467/DI467&lt;0.5,DQ467/DI467&gt;2),"NM",(DQ467/DI467-1)*100))</f>
        <v>-8.5772357723577279</v>
      </c>
      <c r="DS467" s="75">
        <f>DS283+DS285</f>
        <v>4428</v>
      </c>
      <c r="DT467" s="264">
        <f>IF(ISERROR(DS467/DK467),"NM",IF(OR(DS467/DK467&lt;0.5,DS467/DK467&gt;2),"NM",(DS467/DK467-1)*100))</f>
        <v>-8.9263677498971568</v>
      </c>
      <c r="DU467" s="75">
        <f>DU283+DU285</f>
        <v>4318</v>
      </c>
      <c r="DV467" s="264">
        <f>IF(ISERROR(DU467/DM467),"NM",IF(OR(DU467/DM467&lt;0.5,DU467/DM467&gt;2),"NM",(DU467/DM467-1)*100))</f>
        <v>-11.841567986933443</v>
      </c>
      <c r="DW467" s="75">
        <f>DW283+DW285</f>
        <v>4335</v>
      </c>
      <c r="DX467" s="264">
        <f>IF(ISERROR(DW467/DO467),"NM",IF(OR(DW467/DO467&lt;0.5,DW467/DO467&gt;2),"NM",(DW467/DO467-1)*100))</f>
        <v>-10.600123736852963</v>
      </c>
      <c r="DY467" s="75">
        <f>DY283+DY285</f>
        <v>4351</v>
      </c>
      <c r="DZ467" s="264">
        <f>IF(ISERROR(DY467/DQ467),"NM",IF(OR(DY467/DQ467&lt;0.5,DY467/DQ467&gt;2),"NM",(DY467/DQ467-1)*100))</f>
        <v>-3.2681191640729246</v>
      </c>
      <c r="EA467" s="75">
        <f>EA283+EA285</f>
        <v>4557</v>
      </c>
      <c r="EB467" s="264">
        <f>IF(ISERROR(EA467/DS467),"NM",IF(OR(EA467/DS467&lt;0.5,EA467/DS467&gt;2),"NM",(EA467/DS467-1)*100))</f>
        <v>2.9132791327913354</v>
      </c>
      <c r="EC467" s="75">
        <f>EC283+EC285</f>
        <v>4775</v>
      </c>
      <c r="ED467" s="264">
        <f>IF(ISERROR(EC467/DU467),"NM",IF(OR(EC467/DU467&lt;0.5,EC467/DU467&gt;2),"NM",(EC467/DU467-1)*100))</f>
        <v>10.583603520148221</v>
      </c>
      <c r="EE467" s="75">
        <f>EE283+EE285</f>
        <v>4973</v>
      </c>
      <c r="EF467" s="264">
        <f>IF(ISERROR(EE467/DW467),"NM",IF(OR(EE467/DW467&lt;0.5,EE467/DW467&gt;2),"NM",(EE467/DW467-1)*100))</f>
        <v>14.717416378316027</v>
      </c>
      <c r="EG467" s="75">
        <f>EG283+EG285</f>
        <v>4736</v>
      </c>
      <c r="EH467" s="264">
        <f>IF(ISERROR(EG467/DY467),"NM",IF(OR(EG467/DY467&lt;0.5,EG467/DY467&gt;2),"NM",(EG467/DY467-1)*100))</f>
        <v>8.848540565387264</v>
      </c>
      <c r="EI467" s="75">
        <f>EI283+EI285</f>
        <v>4595</v>
      </c>
      <c r="EJ467" s="264">
        <f>IF(ISERROR(EI467/EA467),"NM",IF(OR(EI467/EA467&lt;0.5,EI467/EA467&gt;2),"NM",(EI467/EA467-1)*100))</f>
        <v>0.83388193987272707</v>
      </c>
      <c r="EK467" s="75">
        <f>EK283+EK285</f>
        <v>4621</v>
      </c>
      <c r="EL467" s="264">
        <f>IF(ISERROR(EK467/EC467),"NM",IF(OR(EK467/EC467&lt;0.5,EK467/EC467&gt;2),"NM",(EK467/EC467-1)*100))</f>
        <v>-3.2251308900523523</v>
      </c>
      <c r="EM467" s="75">
        <f>EM283+EM285</f>
        <v>4605</v>
      </c>
      <c r="EN467" s="264">
        <f>IF(ISERROR(EM467/EE467),"NM",IF(OR(EM467/EE467&lt;0.5,EM467/EE467&gt;2),"NM",(EM467/EE467-1)*100))</f>
        <v>-7.3999597828272705</v>
      </c>
      <c r="EO467" s="75">
        <f>EO283+EO285</f>
        <v>4539</v>
      </c>
      <c r="EP467" s="264">
        <f>IF(ISERROR(EO467/EG467),"NM",IF(OR(EO467/EG467&lt;0.5,EO467/EG467&gt;2),"NM",(EO467/EG467-1)*100))</f>
        <v>-4.1596283783783772</v>
      </c>
      <c r="EQ467" s="75">
        <f>EQ283+EQ285</f>
        <v>4677.1509824978584</v>
      </c>
      <c r="ER467" s="264">
        <f>IF(ISERROR(EQ467/EI467),"NM",IF(OR(EQ467/EI467&lt;0.5,EQ467/EI467&gt;2),"NM",(EQ467/EI467-1)*100))</f>
        <v>1.7878342219338039</v>
      </c>
      <c r="ES467" s="75">
        <f>ES283+ES285</f>
        <v>4703.2627049973325</v>
      </c>
      <c r="ET467" s="264">
        <f>IF(ISERROR(ES467/EK467),"NM",IF(OR(ES467/EK467&lt;0.5,ES467/EK467&gt;2),"NM",(ES467/EK467-1)*100))</f>
        <v>1.7801927071485091</v>
      </c>
      <c r="EU467" s="75">
        <f>EU283+EU285</f>
        <v>4696.4150562745644</v>
      </c>
      <c r="EV467" s="264">
        <f>IF(ISERROR(EU467/EM467),"NM",IF(OR(EU467/EM467&lt;0.5,EU467/EM467&gt;2),"NM",(EU467/EM467-1)*100))</f>
        <v>1.9851260863097631</v>
      </c>
      <c r="EW467" s="75">
        <f>EW283+EW285</f>
        <v>4714.7169541885842</v>
      </c>
      <c r="EX467" s="264">
        <f>IF(ISERROR(EW467/EO467),"NM",IF(OR(EW467/EO467&lt;0.5,EW467/EO467&gt;2),"NM",(EW467/EO467-1)*100))</f>
        <v>3.8712701958269369</v>
      </c>
      <c r="EY467" s="264"/>
      <c r="EZ467" s="312"/>
      <c r="FA467" s="75"/>
      <c r="FB467" s="75">
        <f>FB283+FB285</f>
        <v>5941.8158558331434</v>
      </c>
      <c r="FC467" s="254">
        <f>FC283+FC285</f>
        <v>0</v>
      </c>
      <c r="FD467" s="75">
        <f>FD283+FD285</f>
        <v>7271</v>
      </c>
      <c r="FE467" s="106">
        <f t="shared" si="1918"/>
        <v>22.369998943369861</v>
      </c>
      <c r="FF467" s="75">
        <f>FF283+FF285</f>
        <v>8236</v>
      </c>
      <c r="FG467" s="106">
        <f t="shared" si="1918"/>
        <v>13.271902076743224</v>
      </c>
      <c r="FH467" s="75">
        <f>FH283+FH285</f>
        <v>8089</v>
      </c>
      <c r="FI467" s="106">
        <f t="shared" si="1918"/>
        <v>-1.7848470131131666</v>
      </c>
      <c r="FJ467" s="75">
        <f>FJ283+FJ285</f>
        <v>8603</v>
      </c>
      <c r="FK467" s="106">
        <f>IF(ISERROR(FJ467/FH467),"NM",IF(OR(FJ467/FH467&lt;0.5,FJ467/FH467&gt;2),"NM",(FJ467/FH467-1)*100))</f>
        <v>6.3543083199406603</v>
      </c>
      <c r="FL467" s="75">
        <f>FL283+FL285</f>
        <v>9949</v>
      </c>
      <c r="FM467" s="106">
        <f>IF(ISERROR(FL467/FJ467),"NM",IF(OR(FL467/FJ467&lt;0.5,FL467/FJ467&gt;2),"NM",(FL467/FJ467-1)*100))</f>
        <v>15.64570498663258</v>
      </c>
      <c r="FN467" s="75">
        <f>FN283+FN285</f>
        <v>11331</v>
      </c>
      <c r="FO467" s="106">
        <f>IF(ISERROR(FN467/FL467),"NM",IF(OR(FN467/FL467&lt;0.5,FN467/FL467&gt;2),"NM",(FN467/FL467-1)*100))</f>
        <v>13.890843300834256</v>
      </c>
      <c r="FP467" s="75">
        <f>FP283+FP285</f>
        <v>12027</v>
      </c>
      <c r="FQ467" s="106">
        <f>IF(ISERROR(FP467/FN467),"NM",IF(OR(FP467/FN467&lt;0.5,FP467/FN467&gt;2),"NM",(FP467/FN467-1)*100))</f>
        <v>6.1424410908128113</v>
      </c>
      <c r="FR467" s="75">
        <f>FR283+FR285</f>
        <v>12349</v>
      </c>
      <c r="FS467" s="106">
        <f>IF(ISERROR(FR467/FP467),"NM",IF(OR(FR467/FP467&lt;0.5,FR467/FP467&gt;2),"NM",(FR467/FP467-1)*100))</f>
        <v>2.6773093872121123</v>
      </c>
      <c r="FT467" s="75">
        <f>FT283+FT285</f>
        <v>13012</v>
      </c>
      <c r="FU467" s="106">
        <f>IF(ISERROR(FT467/FR467),"NM",IF(OR(FT467/FR467&lt;0.5,FT467/FR467&gt;2),"NM",(FT467/FR467-1)*100))</f>
        <v>5.3688557777957779</v>
      </c>
      <c r="FV467" s="75">
        <f>FV283+FV285</f>
        <v>14970</v>
      </c>
      <c r="FW467" s="106">
        <f>IF(ISERROR(FV467/FT467),"NM",IF(OR(FV467/FT467&lt;0.5,FV467/FT467&gt;2),"NM",(FV467/FT467-1)*100))</f>
        <v>15.04764832462342</v>
      </c>
      <c r="FX467" s="75">
        <f>FX283+FX285</f>
        <v>16675</v>
      </c>
      <c r="FY467" s="106">
        <f>IF(ISERROR(FX467/FV467),"NM",IF(OR(FX467/FV467&lt;0.5,FX467/FV467&gt;2),"NM",(FX467/FV467-1)*100))</f>
        <v>11.38944555778223</v>
      </c>
      <c r="FZ467" s="75">
        <f>FZ283+FZ285</f>
        <v>18121.7</v>
      </c>
      <c r="GA467" s="106">
        <f>IF(ISERROR(FZ467/FX467),"NM",IF(OR(FZ467/FX467&lt;0.5,FZ467/FX467&gt;2),"NM",(FZ467/FX467-1)*100))</f>
        <v>8.675862068965511</v>
      </c>
      <c r="GB467" s="75">
        <f>GB283+GB285</f>
        <v>20418</v>
      </c>
      <c r="GC467" s="106">
        <f>IF(ISERROR(GB467/FZ467),"NM",IF(OR(GB467/FZ467&lt;0.5,GB467/FZ467&gt;2),"NM",(GB467/FZ467-1)*100))</f>
        <v>12.67154847503269</v>
      </c>
      <c r="GD467" s="75">
        <f>GD283+GD285</f>
        <v>22221</v>
      </c>
      <c r="GE467" s="106">
        <f>IF(ISERROR(GD467/GB467),"NM",IF(OR(GD467/GB467&lt;0.5,GD467/GB467&gt;2),"NM",(GD467/GB467-1)*100))</f>
        <v>8.8304437261240043</v>
      </c>
      <c r="GF467" s="75">
        <f>GF283+GF285</f>
        <v>20193</v>
      </c>
      <c r="GG467" s="106">
        <f>IF(ISERROR(GF467/GD467),"NM",IF(OR(GF467/GD467&lt;0.5,GF467/GD467&gt;2),"NM",(GF467/GD467-1)*100))</f>
        <v>-9.1265019576076689</v>
      </c>
      <c r="GH467" s="75">
        <f>GH283+GH285</f>
        <v>19107</v>
      </c>
      <c r="GI467" s="106">
        <f>IF(ISERROR(GH467/GF467),"NM",IF(OR(GH467/GF467&lt;0.5,GH467/GF467&gt;2),"NM",(GH467/GF467-1)*100))</f>
        <v>-5.3781013222403811</v>
      </c>
      <c r="GJ467" s="75">
        <f>GJ283+GJ285</f>
        <v>17432</v>
      </c>
      <c r="GK467" s="106">
        <f>IF(ISERROR(GJ467/GH467),"NM",IF(OR(GJ467/GH467&lt;0.5,GJ467/GH467&gt;2),"NM",(GJ467/GH467-1)*100))</f>
        <v>-8.7664206835191276</v>
      </c>
      <c r="GL467" s="75">
        <f>GL283+GL285</f>
        <v>19041</v>
      </c>
      <c r="GM467" s="106">
        <f>IF(ISERROR(GL467/GJ467),"NM",IF(OR(GL467/GJ467&lt;0.5,GL467/GJ467&gt;2),"NM",(GL467/GJ467-1)*100))</f>
        <v>9.2301514456172526</v>
      </c>
      <c r="GN467" s="75">
        <f>GN283+GN285</f>
        <v>18360</v>
      </c>
      <c r="GO467" s="106">
        <f>IF(ISERROR(GN467/GL467),"NM",IF(OR(GN467/GL467&lt;0.5,GN467/GL467&gt;2),"NM",(GN467/GL467-1)*100))</f>
        <v>-3.5764928312588595</v>
      </c>
      <c r="GP467" s="75">
        <f>GP283+GP285</f>
        <v>18791.54569795834</v>
      </c>
      <c r="GQ467" s="106">
        <f>IF(ISERROR(GP467/GN467),"NM",IF(OR(GP467/GN467&lt;0.5,GP467/GN467&gt;2),"NM",(GP467/GN467-1)*100))</f>
        <v>2.3504667644789645</v>
      </c>
      <c r="GR467" s="75">
        <f>GR283+GR285</f>
        <v>19039.101281256259</v>
      </c>
      <c r="GS467" s="106">
        <f>IF(ISERROR(GR467/GP467),"NM",IF(OR(GR467/GP467&lt;0.5,GR467/GP467&gt;2),"NM",(GR467/GP467-1)*100))</f>
        <v>1.3173774381147085</v>
      </c>
      <c r="GT467" s="75">
        <f>GT283+GT285</f>
        <v>19466.443127959443</v>
      </c>
      <c r="GU467" s="106">
        <f>IF(ISERROR(GT467/GR467),"NM",IF(OR(GT467/GR467&lt;0.5,GT467/GR467&gt;2),"NM",(GT467/GR467-1)*100))</f>
        <v>2.2445484184901998</v>
      </c>
      <c r="GV467" s="75">
        <f>GV283+GV285</f>
        <v>20009.342337879771</v>
      </c>
      <c r="GW467" s="106">
        <f>IF(ISERROR(GV467/GT467),"NM",IF(OR(GV467/GT467&lt;0.5,GV467/GT467&gt;2),"NM",(GV467/GT467-1)*100))</f>
        <v>2.7888978297250899</v>
      </c>
      <c r="GX467" s="75">
        <f>GX283+GX285</f>
        <v>20667.561128633599</v>
      </c>
      <c r="GY467" s="106">
        <f>IF(ISERROR(GX467/GV467),"NM",IF(OR(GX467/GV467&lt;0.5,GX467/GV467&gt;2),"NM",(GX467/GV467-1)*100))</f>
        <v>3.2895573459591043</v>
      </c>
      <c r="GZ467" s="15"/>
      <c r="HA467" s="169"/>
      <c r="HC467"/>
      <c r="HD467"/>
      <c r="HE467"/>
      <c r="HF467"/>
      <c r="HG467"/>
      <c r="HH467"/>
    </row>
    <row r="468" spans="1:216" ht="13.5" customHeight="1" collapsed="1" x14ac:dyDescent="0.2"/>
    <row r="469" spans="1:216" s="304" customFormat="1" ht="13.5" customHeight="1" collapsed="1" x14ac:dyDescent="0.2">
      <c r="B469" s="305" t="s">
        <v>394</v>
      </c>
      <c r="C469" s="306"/>
      <c r="D469" s="307"/>
      <c r="E469" s="306"/>
      <c r="F469" s="307"/>
      <c r="G469" s="306"/>
      <c r="H469" s="307"/>
      <c r="I469" s="306"/>
      <c r="J469" s="307"/>
      <c r="K469" s="306"/>
      <c r="L469" s="307"/>
      <c r="M469" s="306"/>
      <c r="N469" s="307"/>
      <c r="O469" s="306"/>
      <c r="P469" s="307"/>
      <c r="Q469" s="306"/>
      <c r="R469" s="307"/>
      <c r="S469" s="306"/>
      <c r="T469" s="307"/>
      <c r="U469" s="306"/>
      <c r="V469" s="307"/>
      <c r="W469" s="306"/>
      <c r="X469" s="307"/>
      <c r="Y469" s="306"/>
      <c r="Z469" s="307"/>
      <c r="AA469" s="306"/>
      <c r="AB469" s="307"/>
      <c r="AC469" s="306"/>
      <c r="AD469" s="307"/>
      <c r="AE469" s="306"/>
      <c r="AF469" s="307"/>
      <c r="AG469" s="306"/>
      <c r="AH469" s="307"/>
      <c r="AI469" s="306"/>
      <c r="AJ469" s="307"/>
      <c r="AK469" s="306"/>
      <c r="AL469" s="307"/>
      <c r="AM469" s="306"/>
      <c r="AN469" s="307"/>
      <c r="AO469" s="306"/>
      <c r="AP469" s="307"/>
      <c r="AQ469" s="306"/>
      <c r="AR469" s="307"/>
      <c r="AS469" s="306"/>
      <c r="AT469" s="307"/>
      <c r="AU469" s="306"/>
      <c r="AV469" s="307"/>
      <c r="AW469" s="306"/>
      <c r="AX469" s="307"/>
      <c r="AY469" s="306"/>
      <c r="AZ469" s="308"/>
      <c r="BA469" s="306"/>
      <c r="BB469" s="308"/>
      <c r="BC469" s="306"/>
      <c r="BD469" s="308"/>
      <c r="BE469" s="306"/>
      <c r="BF469" s="308"/>
      <c r="BG469" s="306"/>
      <c r="BH469" s="308"/>
      <c r="BI469" s="306"/>
      <c r="BJ469" s="308"/>
      <c r="BK469" s="306"/>
      <c r="BL469" s="308"/>
      <c r="BM469" s="306"/>
      <c r="BN469" s="308"/>
      <c r="BO469" s="306"/>
      <c r="BP469" s="308"/>
      <c r="BQ469" s="306"/>
      <c r="BR469" s="308"/>
      <c r="BS469" s="306"/>
      <c r="BT469" s="308"/>
      <c r="BU469" s="306"/>
      <c r="BV469" s="307"/>
      <c r="BW469" s="306"/>
      <c r="BX469" s="307"/>
      <c r="BY469" s="306"/>
      <c r="BZ469" s="307"/>
      <c r="CA469" s="306"/>
      <c r="CB469" s="307"/>
      <c r="CC469" s="306"/>
      <c r="CD469" s="307"/>
      <c r="CE469" s="306"/>
      <c r="CF469" s="307"/>
      <c r="CG469" s="306"/>
      <c r="CH469" s="307"/>
      <c r="CI469" s="306"/>
      <c r="CJ469" s="307"/>
      <c r="CK469" s="306"/>
      <c r="CL469" s="307"/>
      <c r="CM469" s="306"/>
      <c r="CN469" s="307"/>
      <c r="CO469" s="307"/>
      <c r="CP469" s="307"/>
      <c r="CQ469" s="307"/>
      <c r="CR469" s="307"/>
      <c r="CS469" s="307"/>
      <c r="CT469" s="307"/>
      <c r="CU469" s="307"/>
      <c r="CV469" s="307"/>
      <c r="CW469" s="307"/>
      <c r="CX469" s="307"/>
      <c r="CY469" s="307"/>
      <c r="CZ469" s="307"/>
      <c r="DA469" s="307"/>
      <c r="DB469" s="307"/>
      <c r="DC469" s="307"/>
      <c r="DD469" s="307"/>
      <c r="DE469" s="307"/>
      <c r="DF469" s="307"/>
      <c r="DG469" s="307"/>
      <c r="DH469" s="307"/>
      <c r="DI469" s="307"/>
      <c r="DJ469" s="307"/>
      <c r="DK469" s="307"/>
      <c r="DL469" s="307"/>
      <c r="DM469" s="307"/>
      <c r="DN469" s="307"/>
      <c r="DO469" s="307"/>
      <c r="DP469" s="307"/>
      <c r="DQ469" s="307"/>
      <c r="DR469" s="307"/>
      <c r="DS469" s="307"/>
      <c r="DT469" s="307"/>
      <c r="DU469" s="307"/>
      <c r="DV469" s="307"/>
      <c r="DW469" s="307"/>
      <c r="DX469" s="307"/>
      <c r="DY469" s="306"/>
      <c r="DZ469" s="307"/>
      <c r="EA469" s="306"/>
      <c r="EB469" s="307"/>
      <c r="EC469" s="306"/>
      <c r="ED469" s="307"/>
      <c r="EE469" s="306"/>
      <c r="EF469" s="307"/>
      <c r="EG469" s="306"/>
      <c r="EH469" s="307"/>
      <c r="EI469" s="306"/>
      <c r="EJ469" s="307"/>
      <c r="EK469" s="306"/>
      <c r="EL469" s="307"/>
      <c r="EM469" s="306"/>
      <c r="EN469" s="307"/>
      <c r="EO469" s="306"/>
      <c r="EP469" s="307"/>
      <c r="EQ469" s="306"/>
      <c r="ER469" s="307"/>
      <c r="ES469" s="306"/>
      <c r="ET469" s="307"/>
      <c r="EU469" s="306"/>
      <c r="EV469" s="307"/>
      <c r="EW469" s="306"/>
      <c r="EX469" s="307"/>
      <c r="EY469" s="307"/>
      <c r="EZ469" s="315"/>
      <c r="FA469" s="306"/>
      <c r="FB469" s="306"/>
      <c r="FC469" s="307"/>
      <c r="FD469" s="306"/>
      <c r="FE469" s="307"/>
      <c r="FF469" s="306"/>
      <c r="FG469" s="307"/>
      <c r="FH469" s="306"/>
      <c r="FI469" s="307"/>
      <c r="FJ469" s="306"/>
      <c r="FK469" s="307"/>
      <c r="FL469" s="306"/>
      <c r="FM469" s="307"/>
      <c r="FN469" s="306"/>
      <c r="FO469" s="307"/>
      <c r="FP469" s="306"/>
      <c r="FQ469" s="308"/>
      <c r="FR469" s="306"/>
      <c r="FS469" s="308"/>
      <c r="FT469" s="306"/>
      <c r="FU469" s="308"/>
      <c r="FV469" s="306"/>
      <c r="FW469" s="308"/>
      <c r="FX469" s="306"/>
      <c r="FY469" s="308"/>
      <c r="FZ469" s="306"/>
      <c r="GA469" s="308"/>
      <c r="GB469" s="306"/>
      <c r="GC469" s="308"/>
      <c r="GD469" s="306"/>
      <c r="GE469" s="308"/>
      <c r="GF469" s="306"/>
      <c r="GG469" s="308"/>
      <c r="GH469" s="306"/>
      <c r="GI469" s="308"/>
      <c r="GJ469" s="306"/>
      <c r="GK469" s="308"/>
      <c r="GL469" s="306"/>
      <c r="GM469" s="308"/>
      <c r="GN469" s="306"/>
      <c r="GO469" s="308"/>
      <c r="GP469" s="306"/>
      <c r="GQ469" s="308"/>
      <c r="GR469" s="306"/>
      <c r="GS469" s="308"/>
      <c r="GT469" s="306"/>
      <c r="GU469" s="308"/>
      <c r="GV469" s="306"/>
      <c r="GW469" s="308"/>
      <c r="GX469" s="306"/>
      <c r="GY469" s="308"/>
      <c r="GZ469" s="309"/>
      <c r="HA469" s="310"/>
      <c r="HB469" s="311"/>
      <c r="HC469"/>
      <c r="HD469"/>
      <c r="HE469"/>
      <c r="HF469"/>
      <c r="HG469"/>
      <c r="HH469"/>
    </row>
    <row r="470" spans="1:216" s="23" customFormat="1" ht="13.5" hidden="1" customHeight="1" outlineLevel="1" x14ac:dyDescent="0.2">
      <c r="A470" s="22"/>
      <c r="C470" s="24"/>
      <c r="D470" s="24"/>
      <c r="E470" s="25"/>
      <c r="F470" s="249"/>
      <c r="G470" s="25"/>
      <c r="H470" s="249"/>
      <c r="I470" s="25"/>
      <c r="J470" s="249"/>
      <c r="K470" s="25"/>
      <c r="L470" s="249"/>
      <c r="M470" s="25"/>
      <c r="N470" s="24"/>
      <c r="O470" s="25"/>
      <c r="P470" s="24"/>
      <c r="Q470" s="25"/>
      <c r="R470" s="24"/>
      <c r="S470" s="25"/>
      <c r="T470" s="24"/>
      <c r="U470" s="25"/>
      <c r="V470" s="24"/>
      <c r="W470" s="25"/>
      <c r="X470" s="24"/>
      <c r="Y470" s="25"/>
      <c r="Z470" s="24"/>
      <c r="AA470" s="26"/>
      <c r="AB470" s="24"/>
      <c r="AC470" s="25"/>
      <c r="AD470" s="24"/>
      <c r="AE470" s="26"/>
      <c r="AF470" s="24"/>
      <c r="AG470" s="26"/>
      <c r="AH470" s="24"/>
      <c r="AI470" s="26"/>
      <c r="AJ470" s="24"/>
      <c r="AK470" s="26"/>
      <c r="AL470" s="24"/>
      <c r="AM470" s="26"/>
      <c r="AN470" s="24"/>
      <c r="AO470" s="25"/>
      <c r="AP470" s="24"/>
      <c r="AQ470" s="25"/>
      <c r="AR470" s="24"/>
      <c r="AS470" s="25"/>
      <c r="AT470" s="24"/>
      <c r="AU470" s="25"/>
      <c r="AV470" s="24"/>
      <c r="AW470" s="25"/>
      <c r="AX470" s="24"/>
      <c r="AY470" s="25"/>
      <c r="AZ470" s="27"/>
      <c r="BA470" s="25"/>
      <c r="BB470" s="27"/>
      <c r="BC470" s="25"/>
      <c r="BD470" s="27"/>
      <c r="BE470" s="25"/>
      <c r="BF470" s="27"/>
      <c r="BG470" s="25"/>
      <c r="BH470" s="27"/>
      <c r="BI470" s="25"/>
      <c r="BJ470" s="27"/>
      <c r="BK470" s="25"/>
      <c r="BL470" s="27"/>
      <c r="BM470" s="25"/>
      <c r="BN470" s="27"/>
      <c r="BO470" s="25"/>
      <c r="BP470" s="27"/>
      <c r="BQ470" s="25"/>
      <c r="BR470" s="27"/>
      <c r="BS470" s="25"/>
      <c r="BT470" s="27"/>
      <c r="BU470" s="25"/>
      <c r="BV470" s="24"/>
      <c r="BW470" s="25"/>
      <c r="BX470" s="24"/>
      <c r="BY470" s="25"/>
      <c r="BZ470" s="24"/>
      <c r="CA470" s="25"/>
      <c r="CB470" s="24"/>
      <c r="CC470" s="25"/>
      <c r="CD470" s="24"/>
      <c r="CE470" s="25"/>
      <c r="CF470" s="24"/>
      <c r="CG470" s="25"/>
      <c r="CH470" s="24"/>
      <c r="CI470" s="25"/>
      <c r="CJ470" s="24"/>
      <c r="CK470" s="25"/>
      <c r="CL470" s="24"/>
      <c r="CM470" s="25"/>
      <c r="CN470" s="24"/>
      <c r="CO470" s="25"/>
      <c r="CP470" s="24"/>
      <c r="CQ470" s="25"/>
      <c r="CR470" s="24"/>
      <c r="CS470" s="25"/>
      <c r="CT470" s="24"/>
      <c r="CU470" s="25"/>
      <c r="CV470" s="24"/>
      <c r="CW470" s="25"/>
      <c r="CX470" s="24"/>
      <c r="CY470" s="25"/>
      <c r="CZ470" s="24"/>
      <c r="DA470" s="25"/>
      <c r="DB470" s="24"/>
      <c r="DC470" s="25"/>
      <c r="DD470" s="24"/>
      <c r="DE470" s="25"/>
      <c r="DF470" s="24"/>
      <c r="DG470" s="25"/>
      <c r="DH470" s="24"/>
      <c r="DI470" s="25"/>
      <c r="DJ470" s="24"/>
      <c r="DK470" s="25"/>
      <c r="DL470" s="24"/>
      <c r="DM470" s="25"/>
      <c r="DN470" s="24"/>
      <c r="DO470" s="25"/>
      <c r="DP470" s="24"/>
      <c r="DQ470" s="25"/>
      <c r="DR470" s="24"/>
      <c r="DS470" s="25"/>
      <c r="DT470" s="24"/>
      <c r="DU470" s="25"/>
      <c r="DV470" s="24"/>
      <c r="DW470" s="25"/>
      <c r="DX470" s="24"/>
      <c r="DY470" s="25"/>
      <c r="DZ470" s="24"/>
      <c r="EA470" s="25"/>
      <c r="EB470" s="24"/>
      <c r="EC470" s="25"/>
      <c r="ED470" s="24"/>
      <c r="EE470" s="25"/>
      <c r="EF470" s="24"/>
      <c r="EG470" s="25"/>
      <c r="EH470" s="24"/>
      <c r="EI470" s="25"/>
      <c r="EJ470" s="24"/>
      <c r="EK470" s="25"/>
      <c r="EL470" s="24"/>
      <c r="EM470" s="25"/>
      <c r="EN470" s="24"/>
      <c r="EO470" s="25"/>
      <c r="EP470" s="24"/>
      <c r="EQ470" s="25"/>
      <c r="ER470" s="24"/>
      <c r="ES470" s="25"/>
      <c r="ET470" s="24"/>
      <c r="EU470" s="25"/>
      <c r="EV470" s="24"/>
      <c r="EW470" s="25"/>
      <c r="EX470" s="24"/>
      <c r="EY470" s="24"/>
      <c r="EZ470" s="313"/>
      <c r="FA470" s="24"/>
      <c r="FB470" s="25"/>
      <c r="FC470" s="24"/>
      <c r="FD470" s="25"/>
      <c r="FE470" s="24"/>
      <c r="FF470" s="25"/>
      <c r="FG470" s="24"/>
      <c r="FH470" s="25"/>
      <c r="FI470" s="24"/>
      <c r="FJ470" s="25"/>
      <c r="FK470" s="24"/>
      <c r="FL470" s="26"/>
      <c r="FM470" s="24"/>
      <c r="FN470" s="26"/>
      <c r="FO470" s="24"/>
      <c r="FP470" s="26"/>
      <c r="FQ470" s="27"/>
      <c r="FR470" s="26"/>
      <c r="FS470" s="27"/>
      <c r="FT470" s="26"/>
      <c r="FU470" s="27"/>
      <c r="FV470" s="26"/>
      <c r="FW470" s="27"/>
      <c r="FX470" s="26"/>
      <c r="FY470" s="27"/>
      <c r="FZ470" s="26"/>
      <c r="GA470" s="27"/>
      <c r="GB470" s="26"/>
      <c r="GC470" s="27"/>
      <c r="GD470" s="26"/>
      <c r="GE470" s="27"/>
      <c r="GF470" s="26"/>
      <c r="GG470" s="27"/>
      <c r="GH470" s="26"/>
      <c r="GI470" s="27"/>
      <c r="GJ470" s="26"/>
      <c r="GK470" s="27"/>
      <c r="GL470" s="26"/>
      <c r="GM470" s="27"/>
      <c r="GN470" s="26"/>
      <c r="GO470" s="27"/>
      <c r="GP470" s="26"/>
      <c r="GQ470" s="27"/>
      <c r="GS470" s="27"/>
      <c r="GU470" s="27"/>
      <c r="GW470" s="27"/>
      <c r="GY470" s="27"/>
      <c r="GZ470" s="262"/>
      <c r="HA470" s="29"/>
      <c r="HC470"/>
      <c r="HD470"/>
      <c r="HE470"/>
      <c r="HF470"/>
      <c r="HG470"/>
      <c r="HH470"/>
    </row>
    <row r="471" spans="1:216" s="23" customFormat="1" ht="13.5" hidden="1" customHeight="1" outlineLevel="1" x14ac:dyDescent="0.2">
      <c r="A471" s="22"/>
      <c r="B471" s="28" t="s">
        <v>395</v>
      </c>
      <c r="C471" s="24"/>
      <c r="D471" s="24"/>
      <c r="E471" s="25"/>
      <c r="F471" s="249"/>
      <c r="G471" s="25"/>
      <c r="H471" s="249"/>
      <c r="I471" s="25"/>
      <c r="J471" s="249"/>
      <c r="K471" s="25"/>
      <c r="L471" s="249"/>
      <c r="M471" s="25"/>
      <c r="N471" s="24"/>
      <c r="O471" s="25"/>
      <c r="P471" s="24"/>
      <c r="Q471" s="25"/>
      <c r="R471" s="24"/>
      <c r="S471" s="25"/>
      <c r="T471" s="24"/>
      <c r="U471" s="25"/>
      <c r="V471" s="24"/>
      <c r="W471" s="25"/>
      <c r="X471" s="24"/>
      <c r="Y471" s="25"/>
      <c r="Z471" s="24"/>
      <c r="AA471" s="26"/>
      <c r="AB471" s="24"/>
      <c r="AC471" s="25"/>
      <c r="AD471" s="24"/>
      <c r="AE471" s="26"/>
      <c r="AF471" s="24"/>
      <c r="AG471" s="26"/>
      <c r="AH471" s="24"/>
      <c r="AI471" s="26"/>
      <c r="AJ471" s="24"/>
      <c r="AK471" s="26"/>
      <c r="AL471" s="24"/>
      <c r="AM471" s="26"/>
      <c r="AN471" s="24"/>
      <c r="AO471" s="25"/>
      <c r="AP471" s="24"/>
      <c r="AQ471" s="25"/>
      <c r="AR471" s="24"/>
      <c r="AS471" s="25"/>
      <c r="AT471" s="24"/>
      <c r="AU471" s="25"/>
      <c r="AV471" s="24"/>
      <c r="AW471" s="25"/>
      <c r="AX471" s="24"/>
      <c r="AY471" s="25"/>
      <c r="AZ471" s="27"/>
      <c r="BA471" s="25"/>
      <c r="BB471" s="27"/>
      <c r="BC471" s="25"/>
      <c r="BD471" s="27"/>
      <c r="BE471" s="25"/>
      <c r="BF471" s="27"/>
      <c r="BG471" s="25"/>
      <c r="BH471" s="27"/>
      <c r="BI471" s="25"/>
      <c r="BJ471" s="27"/>
      <c r="BK471" s="25"/>
      <c r="BL471" s="27"/>
      <c r="BM471" s="25"/>
      <c r="BN471" s="27"/>
      <c r="BO471" s="25"/>
      <c r="BP471" s="27"/>
      <c r="BQ471" s="25"/>
      <c r="BR471" s="27"/>
      <c r="BS471" s="25"/>
      <c r="BT471" s="27"/>
      <c r="BU471" s="25"/>
      <c r="BV471" s="24"/>
      <c r="BW471" s="25"/>
      <c r="BX471" s="24"/>
      <c r="BY471" s="25"/>
      <c r="BZ471" s="24"/>
      <c r="CA471" s="25"/>
      <c r="CB471" s="24"/>
      <c r="CC471" s="25"/>
      <c r="CD471" s="24"/>
      <c r="CE471" s="25"/>
      <c r="CF471" s="24"/>
      <c r="CG471" s="25"/>
      <c r="CH471" s="24"/>
      <c r="CI471" s="25"/>
      <c r="CJ471" s="24"/>
      <c r="CK471" s="25"/>
      <c r="CL471" s="24"/>
      <c r="CM471" s="25"/>
      <c r="CN471" s="24"/>
      <c r="CO471" s="25"/>
      <c r="CP471" s="24"/>
      <c r="CQ471" s="25"/>
      <c r="CR471" s="24"/>
      <c r="CS471" s="25"/>
      <c r="CT471" s="24"/>
      <c r="CU471" s="25"/>
      <c r="CV471" s="24"/>
      <c r="CW471" s="25"/>
      <c r="CX471" s="24"/>
      <c r="CY471" s="25"/>
      <c r="CZ471" s="24"/>
      <c r="DA471" s="25"/>
      <c r="DB471" s="24"/>
      <c r="DC471" s="25"/>
      <c r="DD471" s="24"/>
      <c r="DE471" s="25"/>
      <c r="DF471" s="24"/>
      <c r="DG471" s="25"/>
      <c r="DH471" s="24"/>
      <c r="DI471" s="25"/>
      <c r="DJ471" s="24"/>
      <c r="DK471" s="25"/>
      <c r="DL471" s="24"/>
      <c r="DM471" s="25"/>
      <c r="DN471" s="24"/>
      <c r="DO471" s="25"/>
      <c r="DP471" s="24"/>
      <c r="DQ471" s="25"/>
      <c r="DR471" s="24"/>
      <c r="DS471" s="25"/>
      <c r="DT471" s="24"/>
      <c r="DU471" s="25"/>
      <c r="DV471" s="24"/>
      <c r="DW471" s="25"/>
      <c r="DX471" s="24"/>
      <c r="DY471" s="25"/>
      <c r="DZ471" s="24"/>
      <c r="EA471" s="25"/>
      <c r="EB471" s="24"/>
      <c r="EC471" s="25"/>
      <c r="ED471" s="24"/>
      <c r="EE471" s="25"/>
      <c r="EF471" s="24"/>
      <c r="EG471" s="25"/>
      <c r="EH471" s="24"/>
      <c r="EI471" s="25"/>
      <c r="EJ471" s="24"/>
      <c r="EK471" s="25"/>
      <c r="EL471" s="24"/>
      <c r="EM471" s="25"/>
      <c r="EN471" s="24"/>
      <c r="EO471" s="25"/>
      <c r="EP471" s="24"/>
      <c r="EQ471" s="25"/>
      <c r="ER471" s="24"/>
      <c r="ES471" s="25"/>
      <c r="ET471" s="24"/>
      <c r="EU471" s="25"/>
      <c r="EV471" s="24"/>
      <c r="EW471" s="25"/>
      <c r="EX471" s="24"/>
      <c r="EY471" s="24"/>
      <c r="EZ471" s="313"/>
      <c r="FA471" s="24"/>
      <c r="FB471" s="25"/>
      <c r="FC471" s="24"/>
      <c r="FD471" s="25"/>
      <c r="FE471" s="24"/>
      <c r="FF471" s="25"/>
      <c r="FG471" s="24"/>
      <c r="FH471" s="25"/>
      <c r="FI471" s="24"/>
      <c r="FJ471" s="25"/>
      <c r="FK471" s="24"/>
      <c r="FL471" s="26"/>
      <c r="FM471" s="24"/>
      <c r="FN471" s="26"/>
      <c r="FO471" s="24"/>
      <c r="FP471" s="26"/>
      <c r="FQ471" s="27"/>
      <c r="FR471" s="26"/>
      <c r="FS471" s="27"/>
      <c r="FT471" s="26"/>
      <c r="FU471" s="27"/>
      <c r="FV471" s="26"/>
      <c r="FW471" s="27"/>
      <c r="FX471" s="26"/>
      <c r="FY471" s="27"/>
      <c r="FZ471" s="26"/>
      <c r="GA471" s="27"/>
      <c r="GB471" s="26"/>
      <c r="GC471" s="27"/>
      <c r="GD471" s="26"/>
      <c r="GE471" s="27"/>
      <c r="GF471" s="26"/>
      <c r="GG471" s="27"/>
      <c r="GH471" s="26"/>
      <c r="GI471" s="27"/>
      <c r="GJ471" s="26"/>
      <c r="GK471" s="27"/>
      <c r="GL471" s="26"/>
      <c r="GM471" s="27"/>
      <c r="GN471" s="26"/>
      <c r="GO471" s="27"/>
      <c r="GP471" s="26"/>
      <c r="GQ471" s="27"/>
      <c r="GS471" s="27"/>
      <c r="GU471" s="27"/>
      <c r="GW471" s="27"/>
      <c r="GY471" s="27"/>
      <c r="GZ471" s="262"/>
      <c r="HA471" s="29"/>
      <c r="HC471"/>
      <c r="HD471"/>
      <c r="HE471"/>
      <c r="HF471"/>
      <c r="HG471"/>
      <c r="HH471"/>
    </row>
    <row r="472" spans="1:216" s="23" customFormat="1" ht="13.5" hidden="1" customHeight="1" outlineLevel="1" x14ac:dyDescent="0.2">
      <c r="A472" s="22"/>
      <c r="B472" s="28" t="s">
        <v>396</v>
      </c>
      <c r="C472" s="24"/>
      <c r="D472" s="24"/>
      <c r="E472" s="25"/>
      <c r="F472" s="249"/>
      <c r="G472" s="25"/>
      <c r="H472" s="249"/>
      <c r="I472" s="25"/>
      <c r="J472" s="249"/>
      <c r="K472" s="25"/>
      <c r="L472" s="249"/>
      <c r="M472" s="25"/>
      <c r="N472" s="24"/>
      <c r="O472" s="25"/>
      <c r="P472" s="24"/>
      <c r="Q472" s="25"/>
      <c r="R472" s="24"/>
      <c r="S472" s="25"/>
      <c r="T472" s="24"/>
      <c r="U472" s="25"/>
      <c r="V472" s="24"/>
      <c r="W472" s="25"/>
      <c r="X472" s="24"/>
      <c r="Y472" s="25"/>
      <c r="Z472" s="24"/>
      <c r="AA472" s="26"/>
      <c r="AB472" s="24"/>
      <c r="AC472" s="25"/>
      <c r="AD472" s="24"/>
      <c r="AE472" s="26"/>
      <c r="AF472" s="24"/>
      <c r="AG472" s="26"/>
      <c r="AH472" s="24"/>
      <c r="AI472" s="26"/>
      <c r="AJ472" s="24"/>
      <c r="AK472" s="26"/>
      <c r="AL472" s="24"/>
      <c r="AM472" s="26"/>
      <c r="AN472" s="24"/>
      <c r="AO472" s="25"/>
      <c r="AP472" s="24"/>
      <c r="AQ472" s="25"/>
      <c r="AR472" s="24"/>
      <c r="AS472" s="25"/>
      <c r="AT472" s="24"/>
      <c r="AU472" s="25"/>
      <c r="AV472" s="24"/>
      <c r="AW472" s="25"/>
      <c r="AX472" s="24"/>
      <c r="AY472" s="25"/>
      <c r="AZ472" s="27"/>
      <c r="BA472" s="25"/>
      <c r="BB472" s="27"/>
      <c r="BC472" s="25"/>
      <c r="BD472" s="27"/>
      <c r="BE472" s="25"/>
      <c r="BF472" s="27"/>
      <c r="BG472" s="25"/>
      <c r="BH472" s="27"/>
      <c r="BI472" s="25"/>
      <c r="BJ472" s="27"/>
      <c r="BK472" s="25"/>
      <c r="BL472" s="27"/>
      <c r="BM472" s="25"/>
      <c r="BN472" s="27"/>
      <c r="BO472" s="25"/>
      <c r="BP472" s="27"/>
      <c r="BQ472" s="25"/>
      <c r="BR472" s="27"/>
      <c r="BS472" s="25"/>
      <c r="BT472" s="27"/>
      <c r="BU472" s="25"/>
      <c r="BV472" s="27"/>
      <c r="BW472" s="25"/>
      <c r="BX472" s="24"/>
      <c r="BY472" s="25"/>
      <c r="BZ472" s="24"/>
      <c r="CA472" s="25"/>
      <c r="CB472" s="24"/>
      <c r="CC472" s="25"/>
      <c r="CD472" s="24"/>
      <c r="CE472" s="25"/>
      <c r="CF472" s="24"/>
      <c r="CG472" s="25"/>
      <c r="CH472" s="24"/>
      <c r="CI472" s="25"/>
      <c r="CJ472" s="24"/>
      <c r="CK472" s="25"/>
      <c r="CL472" s="24"/>
      <c r="CM472" s="25"/>
      <c r="CN472" s="24"/>
      <c r="CO472" s="25"/>
      <c r="CP472" s="24"/>
      <c r="CQ472" s="25"/>
      <c r="CR472" s="24"/>
      <c r="CS472" s="25"/>
      <c r="CT472" s="24"/>
      <c r="CU472" s="25"/>
      <c r="CV472" s="24"/>
      <c r="CW472" s="25"/>
      <c r="CX472" s="24"/>
      <c r="CY472" s="25"/>
      <c r="CZ472" s="24"/>
      <c r="DA472" s="25"/>
      <c r="DB472" s="24"/>
      <c r="DC472" s="25"/>
      <c r="DD472" s="24"/>
      <c r="DE472" s="25"/>
      <c r="DF472" s="24"/>
      <c r="DG472" s="25"/>
      <c r="DH472" s="24"/>
      <c r="DI472" s="25"/>
      <c r="DJ472" s="24"/>
      <c r="DK472" s="25"/>
      <c r="DL472" s="24"/>
      <c r="DM472" s="25"/>
      <c r="DN472" s="24"/>
      <c r="DO472" s="25"/>
      <c r="DP472" s="24"/>
      <c r="DQ472" s="25"/>
      <c r="DR472" s="24"/>
      <c r="DS472" s="25"/>
      <c r="DT472" s="24"/>
      <c r="DU472" s="25"/>
      <c r="DV472" s="24"/>
      <c r="DW472" s="25"/>
      <c r="DX472" s="24"/>
      <c r="DY472" s="25"/>
      <c r="DZ472" s="24"/>
      <c r="EA472" s="25"/>
      <c r="EB472" s="24"/>
      <c r="EC472" s="25"/>
      <c r="ED472" s="24"/>
      <c r="EE472" s="25"/>
      <c r="EF472" s="24"/>
      <c r="EG472" s="25"/>
      <c r="EH472" s="24"/>
      <c r="EI472" s="25"/>
      <c r="EJ472" s="24"/>
      <c r="EK472" s="25"/>
      <c r="EL472" s="24"/>
      <c r="EM472" s="25"/>
      <c r="EN472" s="24"/>
      <c r="EO472" s="25"/>
      <c r="EP472" s="24"/>
      <c r="EQ472" s="25"/>
      <c r="ER472" s="24"/>
      <c r="ES472" s="25"/>
      <c r="ET472" s="24"/>
      <c r="EU472" s="25"/>
      <c r="EV472" s="24"/>
      <c r="EW472" s="25"/>
      <c r="EX472" s="24"/>
      <c r="EY472" s="24"/>
      <c r="EZ472" s="313"/>
      <c r="FA472" s="24"/>
      <c r="FB472" s="25"/>
      <c r="FC472" s="24"/>
      <c r="FD472" s="25"/>
      <c r="FE472" s="24"/>
      <c r="FF472" s="25"/>
      <c r="FG472" s="24"/>
      <c r="FH472" s="25"/>
      <c r="FI472" s="24"/>
      <c r="FJ472" s="25"/>
      <c r="FK472" s="24"/>
      <c r="FL472" s="26"/>
      <c r="FM472" s="24"/>
      <c r="FN472" s="26"/>
      <c r="FO472" s="24"/>
      <c r="FP472" s="26"/>
      <c r="FQ472" s="27"/>
      <c r="FR472" s="26"/>
      <c r="FS472" s="27"/>
      <c r="FT472" s="26"/>
      <c r="FU472" s="27"/>
      <c r="FV472" s="26"/>
      <c r="FW472" s="27"/>
      <c r="FX472" s="26"/>
      <c r="FY472" s="27"/>
      <c r="FZ472" s="26"/>
      <c r="GA472" s="27"/>
      <c r="GB472" s="26"/>
      <c r="GC472" s="27"/>
      <c r="GD472" s="26"/>
      <c r="GE472" s="27"/>
      <c r="GF472" s="26"/>
      <c r="GG472" s="27"/>
      <c r="GH472" s="26"/>
      <c r="GI472" s="27"/>
      <c r="GJ472" s="26"/>
      <c r="GK472" s="27"/>
      <c r="GL472" s="26"/>
      <c r="GM472" s="27"/>
      <c r="GN472" s="26"/>
      <c r="GO472" s="27"/>
      <c r="GP472" s="26"/>
      <c r="GQ472" s="27"/>
      <c r="GS472" s="27"/>
      <c r="GU472" s="27"/>
      <c r="GW472" s="27"/>
      <c r="GY472" s="27"/>
      <c r="GZ472" s="262"/>
      <c r="HA472" s="29"/>
      <c r="HC472"/>
      <c r="HD472"/>
      <c r="HE472"/>
      <c r="HF472"/>
      <c r="HG472"/>
      <c r="HH472"/>
    </row>
    <row r="473" spans="1:216" s="23" customFormat="1" ht="13.5" hidden="1" customHeight="1" outlineLevel="1" x14ac:dyDescent="0.2">
      <c r="A473" s="22"/>
      <c r="B473" s="29" t="s">
        <v>397</v>
      </c>
      <c r="C473" s="24"/>
      <c r="D473" s="24"/>
      <c r="E473" s="25"/>
      <c r="F473" s="249"/>
      <c r="G473" s="25"/>
      <c r="H473" s="249"/>
      <c r="I473" s="25"/>
      <c r="J473" s="249"/>
      <c r="K473" s="25"/>
      <c r="L473" s="249"/>
      <c r="M473" s="25"/>
      <c r="N473" s="24"/>
      <c r="O473" s="25"/>
      <c r="P473" s="24"/>
      <c r="Q473" s="25"/>
      <c r="R473" s="24"/>
      <c r="S473" s="25"/>
      <c r="T473" s="24"/>
      <c r="U473" s="25"/>
      <c r="V473" s="24"/>
      <c r="W473" s="25"/>
      <c r="X473" s="24"/>
      <c r="Y473" s="25"/>
      <c r="Z473" s="24"/>
      <c r="AA473" s="26"/>
      <c r="AB473" s="24"/>
      <c r="AC473" s="25"/>
      <c r="AD473" s="24"/>
      <c r="AE473" s="26"/>
      <c r="AF473" s="24"/>
      <c r="AG473" s="26"/>
      <c r="AH473" s="24"/>
      <c r="AI473" s="26"/>
      <c r="AJ473" s="24"/>
      <c r="AK473" s="26"/>
      <c r="AL473" s="24"/>
      <c r="AM473" s="26"/>
      <c r="AN473" s="24"/>
      <c r="AO473" s="26"/>
      <c r="AP473" s="24"/>
      <c r="AQ473" s="26"/>
      <c r="AR473" s="24"/>
      <c r="AS473" s="26"/>
      <c r="AT473" s="24"/>
      <c r="AU473" s="26"/>
      <c r="AV473" s="24"/>
      <c r="AW473" s="26"/>
      <c r="AX473" s="24"/>
      <c r="AY473" s="26"/>
      <c r="AZ473" s="27"/>
      <c r="BA473" s="26"/>
      <c r="BB473" s="27"/>
      <c r="BC473" s="26"/>
      <c r="BD473" s="27"/>
      <c r="BE473" s="26"/>
      <c r="BF473" s="27"/>
      <c r="BG473" s="26"/>
      <c r="BH473" s="27"/>
      <c r="BI473" s="26"/>
      <c r="BJ473" s="27"/>
      <c r="BK473" s="26"/>
      <c r="BL473" s="27"/>
      <c r="BM473" s="26"/>
      <c r="BN473" s="27"/>
      <c r="BO473" s="26"/>
      <c r="BP473" s="27"/>
      <c r="BQ473" s="26"/>
      <c r="BR473" s="255"/>
      <c r="BS473" s="26"/>
      <c r="BT473" s="27"/>
      <c r="BU473" s="26"/>
      <c r="BV473" s="27"/>
      <c r="BW473" s="26"/>
      <c r="BX473" s="255"/>
      <c r="BY473" s="26"/>
      <c r="BZ473" s="255"/>
      <c r="CA473" s="26"/>
      <c r="CB473" s="255"/>
      <c r="CC473" s="26"/>
      <c r="CD473" s="24"/>
      <c r="CE473" s="26"/>
      <c r="CF473" s="24"/>
      <c r="CG473" s="26"/>
      <c r="CH473" s="24"/>
      <c r="CI473" s="26"/>
      <c r="CJ473" s="24"/>
      <c r="CK473" s="26"/>
      <c r="CL473" s="24"/>
      <c r="CM473" s="26"/>
      <c r="CN473" s="24"/>
      <c r="CO473" s="26"/>
      <c r="CP473" s="24"/>
      <c r="CQ473" s="26"/>
      <c r="CR473" s="24"/>
      <c r="CS473" s="26"/>
      <c r="CT473" s="24"/>
      <c r="CU473" s="26"/>
      <c r="CV473" s="24"/>
      <c r="CW473" s="26"/>
      <c r="CX473" s="24"/>
      <c r="CY473" s="26"/>
      <c r="CZ473" s="24"/>
      <c r="DA473" s="26"/>
      <c r="DB473" s="24"/>
      <c r="DC473" s="26"/>
      <c r="DD473" s="24"/>
      <c r="DE473" s="26"/>
      <c r="DF473" s="24"/>
      <c r="DG473" s="26"/>
      <c r="DH473" s="24"/>
      <c r="DI473" s="26"/>
      <c r="DJ473" s="24"/>
      <c r="DK473" s="26"/>
      <c r="DL473" s="24"/>
      <c r="DM473" s="26"/>
      <c r="DN473" s="24"/>
      <c r="DO473" s="26"/>
      <c r="DP473" s="24"/>
      <c r="DQ473" s="26"/>
      <c r="DR473" s="24"/>
      <c r="DS473" s="26"/>
      <c r="DT473" s="24"/>
      <c r="DU473" s="26"/>
      <c r="DV473" s="24"/>
      <c r="DW473" s="26"/>
      <c r="DX473" s="24"/>
      <c r="DY473" s="30">
        <f>DY127</f>
        <v>120.61</v>
      </c>
      <c r="DZ473" s="24"/>
      <c r="EA473" s="30">
        <f>EA127</f>
        <v>112.68</v>
      </c>
      <c r="EB473" s="24"/>
      <c r="EC473" s="30">
        <f>EC127</f>
        <v>102.91</v>
      </c>
      <c r="ED473" s="24"/>
      <c r="EE473" s="30">
        <f>EE127</f>
        <v>101.12</v>
      </c>
      <c r="EF473" s="24"/>
      <c r="EG473" s="30">
        <f>EG127</f>
        <v>116.49</v>
      </c>
      <c r="EH473" s="24"/>
      <c r="EI473" s="30">
        <f>EI127</f>
        <v>112.19</v>
      </c>
      <c r="EJ473" s="24"/>
      <c r="EK473" s="30">
        <f>EK127</f>
        <v>112</v>
      </c>
      <c r="EL473" s="24"/>
      <c r="EM473" s="30">
        <f>EM127</f>
        <v>111.89</v>
      </c>
      <c r="EN473" s="24"/>
      <c r="EO473" s="30">
        <f>EO127</f>
        <v>112.65</v>
      </c>
      <c r="EP473" s="24"/>
      <c r="EQ473" s="30">
        <f>EQ127</f>
        <v>106.35</v>
      </c>
      <c r="ER473" s="24"/>
      <c r="ES473" s="30">
        <f>ES127</f>
        <v>106.35</v>
      </c>
      <c r="ET473" s="24"/>
      <c r="EU473" s="30">
        <f>EU127</f>
        <v>106.35</v>
      </c>
      <c r="EV473" s="24"/>
      <c r="EW473" s="30">
        <f>EW127</f>
        <v>106.35</v>
      </c>
      <c r="EX473" s="24"/>
      <c r="EY473" s="24"/>
      <c r="EZ473" s="313"/>
      <c r="FA473" s="24"/>
      <c r="FB473" s="25"/>
      <c r="FC473" s="24"/>
      <c r="FD473" s="25"/>
      <c r="FE473" s="24"/>
      <c r="FF473" s="25"/>
      <c r="FG473" s="24"/>
      <c r="FH473" s="25"/>
      <c r="FI473" s="24"/>
      <c r="FJ473" s="25"/>
      <c r="FK473" s="24"/>
      <c r="FL473" s="26"/>
      <c r="FM473" s="24"/>
      <c r="FN473" s="26"/>
      <c r="FO473" s="24"/>
      <c r="FP473" s="26"/>
      <c r="FQ473" s="27"/>
      <c r="FR473" s="26"/>
      <c r="FS473" s="27"/>
      <c r="FT473" s="26"/>
      <c r="FU473" s="27"/>
      <c r="FV473" s="26"/>
      <c r="FW473" s="27"/>
      <c r="FX473" s="26"/>
      <c r="FY473" s="27"/>
      <c r="FZ473" s="26"/>
      <c r="GA473" s="27"/>
      <c r="GB473" s="26"/>
      <c r="GC473" s="27"/>
      <c r="GD473" s="26"/>
      <c r="GE473" s="27"/>
      <c r="GF473" s="26"/>
      <c r="GG473" s="27"/>
      <c r="GH473" s="26"/>
      <c r="GI473" s="27"/>
      <c r="GJ473" s="26"/>
      <c r="GK473" s="27"/>
      <c r="GL473" s="26"/>
      <c r="GM473" s="27"/>
      <c r="GN473" s="26"/>
      <c r="GO473" s="27"/>
      <c r="GP473" s="26"/>
      <c r="GQ473" s="27"/>
      <c r="GR473" s="30">
        <f>GR127</f>
        <v>106.35</v>
      </c>
      <c r="GS473" s="27"/>
      <c r="GT473" s="30">
        <f>GT127</f>
        <v>106.35</v>
      </c>
      <c r="GU473" s="27"/>
      <c r="GV473" s="30">
        <f>GV127</f>
        <v>106.35</v>
      </c>
      <c r="GW473" s="27"/>
      <c r="GX473" s="30">
        <f>GX127</f>
        <v>106.35</v>
      </c>
      <c r="GY473" s="27"/>
      <c r="GZ473" s="262"/>
      <c r="HA473" s="29"/>
      <c r="HC473"/>
      <c r="HD473"/>
      <c r="HE473"/>
      <c r="HF473"/>
      <c r="HG473"/>
      <c r="HH473"/>
    </row>
    <row r="474" spans="1:216" s="23" customFormat="1" ht="13.5" hidden="1" customHeight="1" outlineLevel="1" x14ac:dyDescent="0.2">
      <c r="A474" s="22"/>
      <c r="B474" s="29" t="s">
        <v>399</v>
      </c>
      <c r="C474" s="24"/>
      <c r="D474" s="24"/>
      <c r="E474" s="25"/>
      <c r="F474" s="249"/>
      <c r="G474" s="25"/>
      <c r="H474" s="249"/>
      <c r="I474" s="25"/>
      <c r="J474" s="249"/>
      <c r="K474" s="25"/>
      <c r="L474" s="249"/>
      <c r="M474" s="25"/>
      <c r="N474" s="24"/>
      <c r="O474" s="25"/>
      <c r="P474" s="24"/>
      <c r="Q474" s="25"/>
      <c r="R474" s="24"/>
      <c r="S474" s="25"/>
      <c r="T474" s="24"/>
      <c r="U474" s="25"/>
      <c r="V474" s="24"/>
      <c r="W474" s="25"/>
      <c r="X474" s="24"/>
      <c r="Y474" s="25"/>
      <c r="Z474" s="24"/>
      <c r="AA474" s="26"/>
      <c r="AB474" s="24"/>
      <c r="AC474" s="25"/>
      <c r="AD474" s="24"/>
      <c r="AE474" s="26"/>
      <c r="AF474" s="24"/>
      <c r="AG474" s="26"/>
      <c r="AH474" s="24"/>
      <c r="AI474" s="26"/>
      <c r="AJ474" s="24"/>
      <c r="AK474" s="26"/>
      <c r="AL474" s="24"/>
      <c r="AM474" s="26"/>
      <c r="AN474" s="24"/>
      <c r="AO474" s="26"/>
      <c r="AP474" s="24"/>
      <c r="AQ474" s="26"/>
      <c r="AR474" s="24"/>
      <c r="AS474" s="26"/>
      <c r="AT474" s="24"/>
      <c r="AU474" s="26"/>
      <c r="AV474" s="24"/>
      <c r="AW474" s="26"/>
      <c r="AX474" s="24"/>
      <c r="AY474" s="26"/>
      <c r="AZ474" s="27"/>
      <c r="BA474" s="26"/>
      <c r="BB474" s="27"/>
      <c r="BC474" s="26"/>
      <c r="BD474" s="27"/>
      <c r="BE474" s="26"/>
      <c r="BF474" s="27"/>
      <c r="BG474" s="26"/>
      <c r="BH474" s="27"/>
      <c r="BI474" s="26"/>
      <c r="BJ474" s="27"/>
      <c r="BK474" s="26"/>
      <c r="BL474" s="27"/>
      <c r="BM474" s="26"/>
      <c r="BN474" s="27"/>
      <c r="BO474" s="26"/>
      <c r="BP474" s="27"/>
      <c r="BQ474" s="26"/>
      <c r="BR474" s="255"/>
      <c r="BS474" s="26"/>
      <c r="BT474" s="27"/>
      <c r="BU474" s="26"/>
      <c r="BV474" s="27"/>
      <c r="BW474" s="26"/>
      <c r="BX474" s="256"/>
      <c r="BY474" s="26"/>
      <c r="BZ474" s="256"/>
      <c r="CA474" s="26"/>
      <c r="CB474" s="256"/>
      <c r="CC474" s="26"/>
      <c r="CD474" s="24"/>
      <c r="CE474" s="26"/>
      <c r="CF474" s="24"/>
      <c r="CG474" s="26"/>
      <c r="CH474" s="24"/>
      <c r="CI474" s="26"/>
      <c r="CJ474" s="24"/>
      <c r="CK474" s="26"/>
      <c r="CL474" s="24"/>
      <c r="CM474" s="26"/>
      <c r="CN474" s="24"/>
      <c r="CO474" s="26"/>
      <c r="CP474" s="24"/>
      <c r="CQ474" s="26"/>
      <c r="CR474" s="24"/>
      <c r="CS474" s="26"/>
      <c r="CT474" s="24"/>
      <c r="CU474" s="26"/>
      <c r="CV474" s="24"/>
      <c r="CW474" s="26"/>
      <c r="CX474" s="24"/>
      <c r="CY474" s="26"/>
      <c r="CZ474" s="24"/>
      <c r="DA474" s="26"/>
      <c r="DB474" s="24"/>
      <c r="DC474" s="26"/>
      <c r="DD474" s="24"/>
      <c r="DE474" s="26"/>
      <c r="DF474" s="24"/>
      <c r="DG474" s="26"/>
      <c r="DH474" s="24"/>
      <c r="DI474" s="26"/>
      <c r="DJ474" s="24"/>
      <c r="DK474" s="26"/>
      <c r="DL474" s="24"/>
      <c r="DM474" s="26"/>
      <c r="DN474" s="24"/>
      <c r="DO474" s="26"/>
      <c r="DP474" s="24"/>
      <c r="DQ474" s="26"/>
      <c r="DR474" s="24"/>
      <c r="DS474" s="26"/>
      <c r="DT474" s="24"/>
      <c r="DU474" s="26"/>
      <c r="DV474" s="24"/>
      <c r="DW474" s="26"/>
      <c r="DX474" s="24"/>
      <c r="DY474" s="32">
        <v>-13</v>
      </c>
      <c r="DZ474" s="24"/>
      <c r="EA474" s="32">
        <v>-13</v>
      </c>
      <c r="EB474" s="24"/>
      <c r="EC474" s="32">
        <v>-13</v>
      </c>
      <c r="ED474" s="24"/>
      <c r="EE474" s="32">
        <v>-13</v>
      </c>
      <c r="EF474" s="24"/>
      <c r="EG474" s="32">
        <v>-13</v>
      </c>
      <c r="EH474" s="24"/>
      <c r="EI474" s="32">
        <v>-13</v>
      </c>
      <c r="EJ474" s="24"/>
      <c r="EK474" s="32">
        <v>-13</v>
      </c>
      <c r="EL474" s="24"/>
      <c r="EM474" s="32">
        <v>-13</v>
      </c>
      <c r="EN474" s="24"/>
      <c r="EO474" s="32">
        <v>-13</v>
      </c>
      <c r="EP474" s="24"/>
      <c r="EQ474" s="32">
        <v>-13</v>
      </c>
      <c r="ER474" s="24"/>
      <c r="ES474" s="32">
        <v>-13</v>
      </c>
      <c r="ET474" s="24"/>
      <c r="EU474" s="32">
        <v>-13</v>
      </c>
      <c r="EV474" s="24"/>
      <c r="EW474" s="32">
        <v>-13</v>
      </c>
      <c r="EX474" s="24"/>
      <c r="EY474" s="24"/>
      <c r="EZ474" s="313"/>
      <c r="FA474" s="24"/>
      <c r="FB474" s="25"/>
      <c r="FC474" s="24"/>
      <c r="FD474" s="25"/>
      <c r="FE474" s="24"/>
      <c r="FF474" s="25"/>
      <c r="FG474" s="24"/>
      <c r="FH474" s="25"/>
      <c r="FI474" s="24"/>
      <c r="FJ474" s="25"/>
      <c r="FK474" s="24"/>
      <c r="FL474" s="26"/>
      <c r="FM474" s="24"/>
      <c r="FN474" s="26"/>
      <c r="FO474" s="24"/>
      <c r="FP474" s="26"/>
      <c r="FQ474" s="27"/>
      <c r="FR474" s="26"/>
      <c r="FS474" s="27"/>
      <c r="FT474" s="31"/>
      <c r="FU474" s="27"/>
      <c r="FV474" s="31"/>
      <c r="FW474" s="27"/>
      <c r="FX474" s="31"/>
      <c r="FY474" s="27"/>
      <c r="FZ474" s="31"/>
      <c r="GA474" s="27"/>
      <c r="GB474" s="31"/>
      <c r="GC474" s="27"/>
      <c r="GD474" s="31"/>
      <c r="GE474" s="27"/>
      <c r="GF474" s="31"/>
      <c r="GG474" s="27"/>
      <c r="GH474" s="31"/>
      <c r="GI474" s="27"/>
      <c r="GJ474" s="31"/>
      <c r="GK474" s="27"/>
      <c r="GL474" s="31"/>
      <c r="GM474" s="27"/>
      <c r="GN474" s="31"/>
      <c r="GO474" s="27"/>
      <c r="GP474" s="31"/>
      <c r="GQ474" s="27"/>
      <c r="GR474" s="32">
        <v>-13</v>
      </c>
      <c r="GS474" s="27"/>
      <c r="GT474" s="32">
        <v>-13</v>
      </c>
      <c r="GU474" s="27"/>
      <c r="GV474" s="32">
        <v>-13</v>
      </c>
      <c r="GW474" s="27"/>
      <c r="GX474" s="32">
        <v>-13</v>
      </c>
      <c r="GY474" s="27"/>
      <c r="GZ474" s="262"/>
      <c r="HA474" s="29"/>
      <c r="HC474"/>
      <c r="HD474"/>
      <c r="HE474"/>
      <c r="HF474"/>
      <c r="HG474"/>
      <c r="HH474"/>
    </row>
    <row r="475" spans="1:216" s="23" customFormat="1" ht="13.5" hidden="1" customHeight="1" outlineLevel="1" x14ac:dyDescent="0.2">
      <c r="A475" s="22"/>
      <c r="B475" s="29" t="s">
        <v>400</v>
      </c>
      <c r="C475" s="24"/>
      <c r="D475" s="24"/>
      <c r="E475" s="25"/>
      <c r="F475" s="249"/>
      <c r="G475" s="25"/>
      <c r="H475" s="249"/>
      <c r="I475" s="25"/>
      <c r="J475" s="249"/>
      <c r="K475" s="25"/>
      <c r="L475" s="249"/>
      <c r="M475" s="25"/>
      <c r="N475" s="24"/>
      <c r="O475" s="25"/>
      <c r="P475" s="24"/>
      <c r="Q475" s="25"/>
      <c r="R475" s="24"/>
      <c r="S475" s="25"/>
      <c r="T475" s="24"/>
      <c r="U475" s="25"/>
      <c r="V475" s="24"/>
      <c r="W475" s="25"/>
      <c r="X475" s="24"/>
      <c r="Y475" s="25"/>
      <c r="Z475" s="24"/>
      <c r="AA475" s="26"/>
      <c r="AB475" s="24"/>
      <c r="AC475" s="25"/>
      <c r="AD475" s="24"/>
      <c r="AE475" s="26"/>
      <c r="AF475" s="24"/>
      <c r="AG475" s="26"/>
      <c r="AH475" s="24"/>
      <c r="AI475" s="26"/>
      <c r="AJ475" s="24"/>
      <c r="AK475" s="26"/>
      <c r="AL475" s="24"/>
      <c r="AM475" s="26"/>
      <c r="AN475" s="24"/>
      <c r="AO475" s="26"/>
      <c r="AP475" s="24"/>
      <c r="AQ475" s="26"/>
      <c r="AR475" s="24"/>
      <c r="AS475" s="26"/>
      <c r="AT475" s="24"/>
      <c r="AU475" s="26"/>
      <c r="AV475" s="24"/>
      <c r="AW475" s="26"/>
      <c r="AX475" s="24"/>
      <c r="AY475" s="26"/>
      <c r="AZ475" s="27"/>
      <c r="BA475" s="26"/>
      <c r="BB475" s="27"/>
      <c r="BC475" s="26"/>
      <c r="BD475" s="27"/>
      <c r="BE475" s="26"/>
      <c r="BF475" s="27"/>
      <c r="BG475" s="26"/>
      <c r="BH475" s="27"/>
      <c r="BI475" s="26"/>
      <c r="BJ475" s="27"/>
      <c r="BK475" s="26"/>
      <c r="BL475" s="27"/>
      <c r="BM475" s="26"/>
      <c r="BN475" s="27"/>
      <c r="BO475" s="26"/>
      <c r="BP475" s="27"/>
      <c r="BQ475" s="26"/>
      <c r="BR475" s="255"/>
      <c r="BS475" s="26"/>
      <c r="BT475" s="27"/>
      <c r="BU475" s="26"/>
      <c r="BV475" s="27"/>
      <c r="BW475" s="26"/>
      <c r="BX475" s="256"/>
      <c r="BY475" s="26"/>
      <c r="BZ475" s="256"/>
      <c r="CA475" s="26"/>
      <c r="CB475" s="256"/>
      <c r="CC475" s="26"/>
      <c r="CD475" s="24"/>
      <c r="CE475" s="26"/>
      <c r="CF475" s="24"/>
      <c r="CG475" s="26"/>
      <c r="CH475" s="24"/>
      <c r="CI475" s="26"/>
      <c r="CJ475" s="24"/>
      <c r="CK475" s="26"/>
      <c r="CL475" s="24"/>
      <c r="CM475" s="26"/>
      <c r="CN475" s="24"/>
      <c r="CO475" s="26"/>
      <c r="CP475" s="24"/>
      <c r="CQ475" s="26"/>
      <c r="CR475" s="24"/>
      <c r="CS475" s="26"/>
      <c r="CT475" s="24"/>
      <c r="CU475" s="26"/>
      <c r="CV475" s="24"/>
      <c r="CW475" s="26"/>
      <c r="CX475" s="24"/>
      <c r="CY475" s="26"/>
      <c r="CZ475" s="24"/>
      <c r="DA475" s="26"/>
      <c r="DB475" s="24"/>
      <c r="DC475" s="26"/>
      <c r="DD475" s="24"/>
      <c r="DE475" s="26"/>
      <c r="DF475" s="24"/>
      <c r="DG475" s="26"/>
      <c r="DH475" s="24"/>
      <c r="DI475" s="26"/>
      <c r="DJ475" s="24"/>
      <c r="DK475" s="26"/>
      <c r="DL475" s="24"/>
      <c r="DM475" s="26"/>
      <c r="DN475" s="24"/>
      <c r="DO475" s="26"/>
      <c r="DP475" s="24"/>
      <c r="DQ475" s="26"/>
      <c r="DR475" s="24"/>
      <c r="DS475" s="26"/>
      <c r="DT475" s="24"/>
      <c r="DU475" s="26"/>
      <c r="DV475" s="24"/>
      <c r="DW475" s="26"/>
      <c r="DX475" s="24"/>
      <c r="DY475" s="33">
        <v>15</v>
      </c>
      <c r="DZ475" s="24"/>
      <c r="EA475" s="33">
        <v>15</v>
      </c>
      <c r="EB475" s="24"/>
      <c r="EC475" s="33">
        <v>15</v>
      </c>
      <c r="ED475" s="24"/>
      <c r="EE475" s="33">
        <v>15</v>
      </c>
      <c r="EF475" s="24"/>
      <c r="EG475" s="33">
        <v>15</v>
      </c>
      <c r="EH475" s="24"/>
      <c r="EI475" s="33">
        <v>15</v>
      </c>
      <c r="EJ475" s="24"/>
      <c r="EK475" s="33">
        <v>15</v>
      </c>
      <c r="EL475" s="24"/>
      <c r="EM475" s="33">
        <v>15</v>
      </c>
      <c r="EN475" s="24"/>
      <c r="EO475" s="33">
        <v>15</v>
      </c>
      <c r="EP475" s="24"/>
      <c r="EQ475" s="33">
        <v>15</v>
      </c>
      <c r="ER475" s="24"/>
      <c r="ES475" s="33">
        <v>15</v>
      </c>
      <c r="ET475" s="24"/>
      <c r="EU475" s="33">
        <v>15</v>
      </c>
      <c r="EV475" s="24"/>
      <c r="EW475" s="33">
        <v>15</v>
      </c>
      <c r="EX475" s="24"/>
      <c r="EY475" s="24"/>
      <c r="EZ475" s="313"/>
      <c r="FA475" s="24"/>
      <c r="FB475" s="25"/>
      <c r="FC475" s="24"/>
      <c r="FD475" s="25"/>
      <c r="FE475" s="24"/>
      <c r="FF475" s="25"/>
      <c r="FG475" s="24"/>
      <c r="FH475" s="25"/>
      <c r="FI475" s="24"/>
      <c r="FJ475" s="25"/>
      <c r="FK475" s="24"/>
      <c r="FL475" s="26"/>
      <c r="FM475" s="24"/>
      <c r="FN475" s="26"/>
      <c r="FO475" s="24"/>
      <c r="FP475" s="26"/>
      <c r="FQ475" s="27"/>
      <c r="FR475" s="26"/>
      <c r="FS475" s="27"/>
      <c r="FT475" s="31"/>
      <c r="FU475" s="27"/>
      <c r="FV475" s="31"/>
      <c r="FW475" s="27"/>
      <c r="FX475" s="31"/>
      <c r="FY475" s="27"/>
      <c r="FZ475" s="31"/>
      <c r="GA475" s="27"/>
      <c r="GB475" s="31"/>
      <c r="GC475" s="27"/>
      <c r="GD475" s="31"/>
      <c r="GE475" s="27"/>
      <c r="GF475" s="31"/>
      <c r="GG475" s="27"/>
      <c r="GH475" s="31"/>
      <c r="GI475" s="27"/>
      <c r="GJ475" s="31"/>
      <c r="GK475" s="27"/>
      <c r="GL475" s="31"/>
      <c r="GM475" s="27"/>
      <c r="GN475" s="31"/>
      <c r="GO475" s="27"/>
      <c r="GP475" s="31"/>
      <c r="GQ475" s="27"/>
      <c r="GR475" s="33">
        <v>15</v>
      </c>
      <c r="GS475" s="27"/>
      <c r="GT475" s="33">
        <v>15</v>
      </c>
      <c r="GU475" s="27"/>
      <c r="GV475" s="33">
        <v>15</v>
      </c>
      <c r="GW475" s="27"/>
      <c r="GX475" s="33">
        <v>15</v>
      </c>
      <c r="GY475" s="27"/>
      <c r="GZ475" s="262"/>
      <c r="HA475" s="29"/>
      <c r="HC475"/>
      <c r="HD475"/>
      <c r="HE475"/>
      <c r="HF475"/>
      <c r="HG475"/>
      <c r="HH475"/>
    </row>
    <row r="476" spans="1:216" s="23" customFormat="1" ht="13.5" hidden="1" customHeight="1" outlineLevel="1" x14ac:dyDescent="0.2">
      <c r="A476" s="22"/>
      <c r="B476" s="29"/>
      <c r="C476" s="24"/>
      <c r="D476" s="24"/>
      <c r="E476" s="25"/>
      <c r="F476" s="249"/>
      <c r="G476" s="25"/>
      <c r="H476" s="249"/>
      <c r="I476" s="25"/>
      <c r="J476" s="249"/>
      <c r="K476" s="25"/>
      <c r="L476" s="249"/>
      <c r="M476" s="25"/>
      <c r="N476" s="24"/>
      <c r="O476" s="25"/>
      <c r="P476" s="24"/>
      <c r="Q476" s="25"/>
      <c r="R476" s="24"/>
      <c r="S476" s="25"/>
      <c r="T476" s="24"/>
      <c r="U476" s="25"/>
      <c r="V476" s="24"/>
      <c r="W476" s="25"/>
      <c r="X476" s="24"/>
      <c r="Y476" s="25"/>
      <c r="Z476" s="24"/>
      <c r="AA476" s="26"/>
      <c r="AB476" s="24"/>
      <c r="AC476" s="25"/>
      <c r="AD476" s="24"/>
      <c r="AE476" s="26"/>
      <c r="AF476" s="24"/>
      <c r="AG476" s="26"/>
      <c r="AH476" s="24"/>
      <c r="AI476" s="26"/>
      <c r="AJ476" s="24"/>
      <c r="AK476" s="26"/>
      <c r="AL476" s="24"/>
      <c r="AM476" s="26"/>
      <c r="AN476" s="24"/>
      <c r="AO476" s="26"/>
      <c r="AP476" s="24"/>
      <c r="AQ476" s="26"/>
      <c r="AR476" s="24"/>
      <c r="AS476" s="26"/>
      <c r="AT476" s="24"/>
      <c r="AU476" s="26"/>
      <c r="AV476" s="24"/>
      <c r="AW476" s="26"/>
      <c r="AX476" s="24"/>
      <c r="AY476" s="26"/>
      <c r="AZ476" s="27"/>
      <c r="BA476" s="26"/>
      <c r="BB476" s="27"/>
      <c r="BC476" s="26"/>
      <c r="BD476" s="27"/>
      <c r="BE476" s="26"/>
      <c r="BF476" s="27"/>
      <c r="BG476" s="26"/>
      <c r="BH476" s="27"/>
      <c r="BI476" s="26"/>
      <c r="BJ476" s="27"/>
      <c r="BK476" s="26"/>
      <c r="BL476" s="27"/>
      <c r="BM476" s="26"/>
      <c r="BN476" s="27"/>
      <c r="BO476" s="26"/>
      <c r="BP476" s="27"/>
      <c r="BQ476" s="26"/>
      <c r="BR476" s="255"/>
      <c r="BS476" s="26"/>
      <c r="BT476" s="27"/>
      <c r="BU476" s="26"/>
      <c r="BV476" s="27"/>
      <c r="BW476" s="26"/>
      <c r="BX476" s="249"/>
      <c r="BY476" s="26"/>
      <c r="BZ476" s="249"/>
      <c r="CA476" s="26"/>
      <c r="CB476" s="249"/>
      <c r="CC476" s="26"/>
      <c r="CD476" s="24"/>
      <c r="CE476" s="26"/>
      <c r="CF476" s="24"/>
      <c r="CG476" s="26"/>
      <c r="CH476" s="24"/>
      <c r="CI476" s="26"/>
      <c r="CJ476" s="24"/>
      <c r="CK476" s="26"/>
      <c r="CL476" s="24"/>
      <c r="CM476" s="26"/>
      <c r="CN476" s="24"/>
      <c r="CO476" s="26"/>
      <c r="CP476" s="24"/>
      <c r="CQ476" s="26"/>
      <c r="CR476" s="24"/>
      <c r="CS476" s="26"/>
      <c r="CT476" s="24"/>
      <c r="CU476" s="26"/>
      <c r="CV476" s="24"/>
      <c r="CW476" s="26"/>
      <c r="CX476" s="24"/>
      <c r="CY476" s="26"/>
      <c r="CZ476" s="24"/>
      <c r="DA476" s="26"/>
      <c r="DB476" s="24"/>
      <c r="DC476" s="26"/>
      <c r="DD476" s="24"/>
      <c r="DE476" s="26"/>
      <c r="DF476" s="24"/>
      <c r="DG476" s="26"/>
      <c r="DH476" s="24"/>
      <c r="DI476" s="26"/>
      <c r="DJ476" s="24"/>
      <c r="DK476" s="26"/>
      <c r="DL476" s="24"/>
      <c r="DM476" s="26"/>
      <c r="DN476" s="24"/>
      <c r="DO476" s="26"/>
      <c r="DP476" s="24"/>
      <c r="DQ476" s="26"/>
      <c r="DR476" s="24"/>
      <c r="DS476" s="26"/>
      <c r="DT476" s="24"/>
      <c r="DU476" s="26"/>
      <c r="DV476" s="24"/>
      <c r="DW476" s="26"/>
      <c r="DX476" s="24"/>
      <c r="DY476" s="25"/>
      <c r="DZ476" s="24"/>
      <c r="EA476" s="25"/>
      <c r="EB476" s="24"/>
      <c r="EC476" s="25"/>
      <c r="ED476" s="24"/>
      <c r="EE476" s="25"/>
      <c r="EF476" s="24"/>
      <c r="EG476" s="25"/>
      <c r="EH476" s="24"/>
      <c r="EI476" s="25"/>
      <c r="EJ476" s="24"/>
      <c r="EK476" s="25"/>
      <c r="EL476" s="24"/>
      <c r="EM476" s="25"/>
      <c r="EN476" s="24"/>
      <c r="EO476" s="25"/>
      <c r="EP476" s="24"/>
      <c r="EQ476" s="25"/>
      <c r="ER476" s="24"/>
      <c r="ES476" s="25"/>
      <c r="ET476" s="24"/>
      <c r="EU476" s="25"/>
      <c r="EV476" s="24"/>
      <c r="EW476" s="25"/>
      <c r="EX476" s="24"/>
      <c r="EY476" s="24"/>
      <c r="EZ476" s="313"/>
      <c r="FA476" s="24"/>
      <c r="FB476" s="25"/>
      <c r="FC476" s="24"/>
      <c r="FD476" s="25"/>
      <c r="FE476" s="24"/>
      <c r="FF476" s="25"/>
      <c r="FG476" s="24"/>
      <c r="FH476" s="25"/>
      <c r="FI476" s="24"/>
      <c r="FJ476" s="25"/>
      <c r="FK476" s="24"/>
      <c r="FL476" s="26"/>
      <c r="FM476" s="24"/>
      <c r="FN476" s="26"/>
      <c r="FO476" s="24"/>
      <c r="FP476" s="26"/>
      <c r="FQ476" s="27"/>
      <c r="FR476" s="26"/>
      <c r="FS476" s="27"/>
      <c r="FT476" s="26"/>
      <c r="FU476" s="27"/>
      <c r="FV476" s="26"/>
      <c r="FW476" s="27"/>
      <c r="FX476" s="26"/>
      <c r="FY476" s="27"/>
      <c r="FZ476" s="26"/>
      <c r="GA476" s="27"/>
      <c r="GB476" s="26"/>
      <c r="GC476" s="27"/>
      <c r="GD476" s="26"/>
      <c r="GE476" s="27"/>
      <c r="GF476" s="26"/>
      <c r="GG476" s="27"/>
      <c r="GH476" s="26"/>
      <c r="GI476" s="27"/>
      <c r="GJ476" s="26"/>
      <c r="GK476" s="27"/>
      <c r="GL476" s="26"/>
      <c r="GM476" s="27"/>
      <c r="GN476" s="26"/>
      <c r="GO476" s="27"/>
      <c r="GP476" s="26"/>
      <c r="GQ476" s="27"/>
      <c r="GS476" s="27"/>
      <c r="GU476" s="27"/>
      <c r="GW476" s="27"/>
      <c r="GY476" s="27"/>
      <c r="GZ476" s="262"/>
      <c r="HA476" s="29"/>
      <c r="HC476"/>
      <c r="HD476"/>
      <c r="HE476"/>
      <c r="HF476"/>
      <c r="HG476"/>
      <c r="HH476"/>
    </row>
    <row r="477" spans="1:216" s="23" customFormat="1" ht="13.5" hidden="1" customHeight="1" outlineLevel="1" x14ac:dyDescent="0.2">
      <c r="A477" s="22"/>
      <c r="B477" s="28" t="s">
        <v>403</v>
      </c>
      <c r="C477" s="24"/>
      <c r="D477" s="24"/>
      <c r="E477" s="25"/>
      <c r="F477" s="249"/>
      <c r="G477" s="25"/>
      <c r="H477" s="249"/>
      <c r="I477" s="25"/>
      <c r="J477" s="249"/>
      <c r="K477" s="25"/>
      <c r="L477" s="249"/>
      <c r="M477" s="25"/>
      <c r="N477" s="24"/>
      <c r="O477" s="25"/>
      <c r="P477" s="24"/>
      <c r="Q477" s="25"/>
      <c r="R477" s="24"/>
      <c r="S477" s="25"/>
      <c r="T477" s="24"/>
      <c r="U477" s="25"/>
      <c r="V477" s="24"/>
      <c r="W477" s="25"/>
      <c r="X477" s="24"/>
      <c r="Y477" s="25"/>
      <c r="Z477" s="24"/>
      <c r="AA477" s="26"/>
      <c r="AB477" s="24"/>
      <c r="AC477" s="25"/>
      <c r="AD477" s="24"/>
      <c r="AE477" s="26"/>
      <c r="AF477" s="24"/>
      <c r="AG477" s="26"/>
      <c r="AH477" s="24"/>
      <c r="AI477" s="26"/>
      <c r="AJ477" s="24"/>
      <c r="AK477" s="26"/>
      <c r="AL477" s="24"/>
      <c r="AM477" s="26"/>
      <c r="AN477" s="24"/>
      <c r="AO477" s="26"/>
      <c r="AP477" s="24"/>
      <c r="AQ477" s="26"/>
      <c r="AR477" s="24"/>
      <c r="AS477" s="26"/>
      <c r="AT477" s="24"/>
      <c r="AU477" s="26"/>
      <c r="AV477" s="24"/>
      <c r="AW477" s="26"/>
      <c r="AX477" s="24"/>
      <c r="AY477" s="26"/>
      <c r="AZ477" s="27"/>
      <c r="BA477" s="26"/>
      <c r="BB477" s="27"/>
      <c r="BC477" s="26"/>
      <c r="BD477" s="27"/>
      <c r="BE477" s="26"/>
      <c r="BF477" s="27"/>
      <c r="BG477" s="26"/>
      <c r="BH477" s="27"/>
      <c r="BI477" s="26"/>
      <c r="BJ477" s="27"/>
      <c r="BK477" s="26"/>
      <c r="BL477" s="27"/>
      <c r="BM477" s="26"/>
      <c r="BN477" s="27"/>
      <c r="BO477" s="26"/>
      <c r="BP477" s="27"/>
      <c r="BQ477" s="26"/>
      <c r="BR477" s="255"/>
      <c r="BS477" s="26"/>
      <c r="BT477" s="27"/>
      <c r="BU477" s="26"/>
      <c r="BV477" s="27"/>
      <c r="BW477" s="26"/>
      <c r="BX477" s="249"/>
      <c r="BY477" s="26"/>
      <c r="BZ477" s="249"/>
      <c r="CA477" s="26"/>
      <c r="CB477" s="249"/>
      <c r="CC477" s="26"/>
      <c r="CD477" s="24"/>
      <c r="CE477" s="26"/>
      <c r="CF477" s="24"/>
      <c r="CG477" s="26"/>
      <c r="CH477" s="24"/>
      <c r="CI477" s="26"/>
      <c r="CJ477" s="24"/>
      <c r="CK477" s="26"/>
      <c r="CL477" s="24"/>
      <c r="CM477" s="26"/>
      <c r="CN477" s="24"/>
      <c r="CO477" s="26"/>
      <c r="CP477" s="24"/>
      <c r="CQ477" s="26"/>
      <c r="CR477" s="24"/>
      <c r="CS477" s="26"/>
      <c r="CT477" s="24"/>
      <c r="CU477" s="26"/>
      <c r="CV477" s="24"/>
      <c r="CW477" s="26"/>
      <c r="CX477" s="24"/>
      <c r="CY477" s="26"/>
      <c r="CZ477" s="24"/>
      <c r="DA477" s="26"/>
      <c r="DB477" s="24"/>
      <c r="DC477" s="26"/>
      <c r="DD477" s="24"/>
      <c r="DE477" s="26"/>
      <c r="DF477" s="24"/>
      <c r="DG477" s="26"/>
      <c r="DH477" s="24"/>
      <c r="DI477" s="26"/>
      <c r="DJ477" s="24"/>
      <c r="DK477" s="26"/>
      <c r="DL477" s="24"/>
      <c r="DM477" s="26"/>
      <c r="DN477" s="24"/>
      <c r="DO477" s="26"/>
      <c r="DP477" s="24"/>
      <c r="DQ477" s="26"/>
      <c r="DR477" s="24"/>
      <c r="DS477" s="26"/>
      <c r="DT477" s="24"/>
      <c r="DU477" s="26"/>
      <c r="DV477" s="24"/>
      <c r="DW477" s="26"/>
      <c r="DX477" s="24"/>
      <c r="DY477" s="25"/>
      <c r="DZ477" s="24"/>
      <c r="EA477" s="25"/>
      <c r="EB477" s="24"/>
      <c r="EC477" s="25"/>
      <c r="ED477" s="24"/>
      <c r="EE477" s="25"/>
      <c r="EF477" s="24"/>
      <c r="EG477" s="25"/>
      <c r="EH477" s="24"/>
      <c r="EI477" s="25"/>
      <c r="EJ477" s="24"/>
      <c r="EK477" s="25"/>
      <c r="EL477" s="24"/>
      <c r="EM477" s="25"/>
      <c r="EN477" s="24"/>
      <c r="EO477" s="25"/>
      <c r="EP477" s="24"/>
      <c r="EQ477" s="25"/>
      <c r="ER477" s="24"/>
      <c r="ES477" s="25"/>
      <c r="ET477" s="24"/>
      <c r="EU477" s="25"/>
      <c r="EV477" s="24"/>
      <c r="EW477" s="25"/>
      <c r="EX477" s="24"/>
      <c r="EY477" s="24"/>
      <c r="EZ477" s="313"/>
      <c r="FA477" s="24"/>
      <c r="FB477" s="25"/>
      <c r="FC477" s="24"/>
      <c r="FD477" s="25"/>
      <c r="FE477" s="24"/>
      <c r="FF477" s="25"/>
      <c r="FG477" s="24"/>
      <c r="FH477" s="25"/>
      <c r="FI477" s="24"/>
      <c r="FJ477" s="25"/>
      <c r="FK477" s="24"/>
      <c r="FL477" s="26"/>
      <c r="FM477" s="24"/>
      <c r="FN477" s="26"/>
      <c r="FO477" s="24"/>
      <c r="FP477" s="26"/>
      <c r="FQ477" s="27"/>
      <c r="FR477" s="26"/>
      <c r="FS477" s="27"/>
      <c r="FT477" s="26"/>
      <c r="FU477" s="27"/>
      <c r="FV477" s="26"/>
      <c r="FW477" s="27"/>
      <c r="FX477" s="26"/>
      <c r="FY477" s="27"/>
      <c r="FZ477" s="26"/>
      <c r="GA477" s="27"/>
      <c r="GB477" s="26"/>
      <c r="GC477" s="27"/>
      <c r="GD477" s="26"/>
      <c r="GE477" s="27"/>
      <c r="GF477" s="26"/>
      <c r="GG477" s="27"/>
      <c r="GH477" s="26"/>
      <c r="GI477" s="27"/>
      <c r="GJ477" s="26"/>
      <c r="GK477" s="27"/>
      <c r="GL477" s="26"/>
      <c r="GM477" s="27"/>
      <c r="GN477" s="26"/>
      <c r="GO477" s="27"/>
      <c r="GP477" s="26"/>
      <c r="GQ477" s="27"/>
      <c r="GS477" s="27"/>
      <c r="GU477" s="27"/>
      <c r="GW477" s="27"/>
      <c r="GY477" s="27"/>
      <c r="GZ477" s="262"/>
      <c r="HA477" s="29"/>
      <c r="HC477"/>
      <c r="HD477"/>
      <c r="HE477"/>
      <c r="HF477"/>
      <c r="HG477"/>
      <c r="HH477"/>
    </row>
    <row r="478" spans="1:216" s="23" customFormat="1" ht="13.5" hidden="1" customHeight="1" outlineLevel="1" x14ac:dyDescent="0.2">
      <c r="A478" s="22"/>
      <c r="B478" s="29" t="s">
        <v>397</v>
      </c>
      <c r="C478" s="24"/>
      <c r="D478" s="24"/>
      <c r="E478" s="25"/>
      <c r="F478" s="249"/>
      <c r="G478" s="25"/>
      <c r="H478" s="249"/>
      <c r="I478" s="25"/>
      <c r="J478" s="249"/>
      <c r="K478" s="25"/>
      <c r="L478" s="249"/>
      <c r="M478" s="25"/>
      <c r="N478" s="24"/>
      <c r="O478" s="25"/>
      <c r="P478" s="24"/>
      <c r="Q478" s="25"/>
      <c r="R478" s="24"/>
      <c r="S478" s="25"/>
      <c r="T478" s="24"/>
      <c r="U478" s="25"/>
      <c r="V478" s="24"/>
      <c r="W478" s="25"/>
      <c r="X478" s="24"/>
      <c r="Y478" s="25"/>
      <c r="Z478" s="24"/>
      <c r="AA478" s="26"/>
      <c r="AB478" s="24"/>
      <c r="AC478" s="25"/>
      <c r="AD478" s="24"/>
      <c r="AE478" s="26"/>
      <c r="AF478" s="24"/>
      <c r="AG478" s="26"/>
      <c r="AH478" s="24"/>
      <c r="AI478" s="26"/>
      <c r="AJ478" s="24"/>
      <c r="AK478" s="26"/>
      <c r="AL478" s="24"/>
      <c r="AM478" s="26"/>
      <c r="AN478" s="24"/>
      <c r="AO478" s="26"/>
      <c r="AP478" s="24"/>
      <c r="AQ478" s="26"/>
      <c r="AR478" s="24"/>
      <c r="AS478" s="26"/>
      <c r="AT478" s="24"/>
      <c r="AU478" s="26"/>
      <c r="AV478" s="24"/>
      <c r="AW478" s="26"/>
      <c r="AX478" s="24"/>
      <c r="AY478" s="26"/>
      <c r="AZ478" s="27"/>
      <c r="BA478" s="26"/>
      <c r="BB478" s="27"/>
      <c r="BC478" s="26"/>
      <c r="BD478" s="27"/>
      <c r="BE478" s="26"/>
      <c r="BF478" s="27"/>
      <c r="BG478" s="26"/>
      <c r="BH478" s="27"/>
      <c r="BI478" s="26"/>
      <c r="BJ478" s="27"/>
      <c r="BK478" s="26"/>
      <c r="BL478" s="27"/>
      <c r="BM478" s="26"/>
      <c r="BN478" s="27"/>
      <c r="BO478" s="26"/>
      <c r="BP478" s="27"/>
      <c r="BQ478" s="26"/>
      <c r="BR478" s="255"/>
      <c r="BS478" s="26"/>
      <c r="BT478" s="27"/>
      <c r="BU478" s="26"/>
      <c r="BV478" s="27"/>
      <c r="BW478" s="26"/>
      <c r="BX478" s="39"/>
      <c r="BY478" s="26"/>
      <c r="BZ478" s="255"/>
      <c r="CA478" s="26"/>
      <c r="CB478" s="255"/>
      <c r="CC478" s="26"/>
      <c r="CD478" s="24"/>
      <c r="CE478" s="26"/>
      <c r="CF478" s="24"/>
      <c r="CG478" s="26"/>
      <c r="CH478" s="24"/>
      <c r="CI478" s="26"/>
      <c r="CJ478" s="24"/>
      <c r="CK478" s="26"/>
      <c r="CL478" s="24"/>
      <c r="CM478" s="26"/>
      <c r="CN478" s="24"/>
      <c r="CO478" s="26"/>
      <c r="CP478" s="24"/>
      <c r="CQ478" s="26"/>
      <c r="CR478" s="24"/>
      <c r="CS478" s="26"/>
      <c r="CT478" s="24"/>
      <c r="CU478" s="26"/>
      <c r="CV478" s="24"/>
      <c r="CW478" s="26"/>
      <c r="CX478" s="24"/>
      <c r="CY478" s="26"/>
      <c r="CZ478" s="24"/>
      <c r="DA478" s="26"/>
      <c r="DB478" s="24"/>
      <c r="DC478" s="26"/>
      <c r="DD478" s="24"/>
      <c r="DE478" s="26"/>
      <c r="DF478" s="24"/>
      <c r="DG478" s="26"/>
      <c r="DH478" s="24"/>
      <c r="DI478" s="26"/>
      <c r="DJ478" s="24"/>
      <c r="DK478" s="26"/>
      <c r="DL478" s="24"/>
      <c r="DM478" s="26"/>
      <c r="DN478" s="24"/>
      <c r="DO478" s="26"/>
      <c r="DP478" s="24"/>
      <c r="DQ478" s="26"/>
      <c r="DR478" s="24"/>
      <c r="DS478" s="26"/>
      <c r="DT478" s="24"/>
      <c r="DU478" s="26"/>
      <c r="DV478" s="24"/>
      <c r="DW478" s="26"/>
      <c r="DX478" s="24"/>
      <c r="DY478" s="30">
        <f>DY82</f>
        <v>40.815254705549279</v>
      </c>
      <c r="DZ478" s="24"/>
      <c r="EA478" s="30">
        <f>EA82</f>
        <v>42.449565681776072</v>
      </c>
      <c r="EB478" s="24"/>
      <c r="EC478" s="30">
        <f>EC82</f>
        <v>42.274386978023919</v>
      </c>
      <c r="ED478" s="24"/>
      <c r="EE478" s="30">
        <f>EE82</f>
        <v>41.839391956292104</v>
      </c>
      <c r="EF478" s="24"/>
      <c r="EG478" s="30">
        <f>EG82</f>
        <v>43.177383392327407</v>
      </c>
      <c r="EH478" s="24"/>
      <c r="EI478" s="30">
        <f>EI82</f>
        <v>45.863265244263687</v>
      </c>
      <c r="EJ478" s="24"/>
      <c r="EK478" s="30">
        <f>EK82</f>
        <v>45.550291097229831</v>
      </c>
      <c r="EL478" s="24"/>
      <c r="EM478" s="30">
        <f>EM82</f>
        <v>46.217536670756829</v>
      </c>
      <c r="EN478" s="24"/>
      <c r="EO478" s="30">
        <f>EO82</f>
        <v>45.406349950174885</v>
      </c>
      <c r="EP478" s="24"/>
      <c r="EQ478" s="30">
        <f>EQ82</f>
        <v>45.5</v>
      </c>
      <c r="ER478" s="24"/>
      <c r="ES478" s="30">
        <f>ES82</f>
        <v>45.5</v>
      </c>
      <c r="ET478" s="24"/>
      <c r="EU478" s="30">
        <f>EU82</f>
        <v>45.5</v>
      </c>
      <c r="EV478" s="24"/>
      <c r="EW478" s="30">
        <f>EW82</f>
        <v>45.5</v>
      </c>
      <c r="EX478" s="24"/>
      <c r="EY478" s="24"/>
      <c r="EZ478" s="313"/>
      <c r="FA478" s="24"/>
      <c r="FB478" s="25"/>
      <c r="FC478" s="24"/>
      <c r="FD478" s="25"/>
      <c r="FE478" s="24"/>
      <c r="FF478" s="25"/>
      <c r="FG478" s="24"/>
      <c r="FH478" s="25"/>
      <c r="FI478" s="24"/>
      <c r="FJ478" s="25"/>
      <c r="FK478" s="24"/>
      <c r="FL478" s="26"/>
      <c r="FM478" s="24"/>
      <c r="FN478" s="26"/>
      <c r="FO478" s="24"/>
      <c r="FP478" s="26"/>
      <c r="FQ478" s="27"/>
      <c r="FR478" s="26"/>
      <c r="FS478" s="27"/>
      <c r="FT478" s="26"/>
      <c r="FU478" s="27"/>
      <c r="FV478" s="26"/>
      <c r="FW478" s="27"/>
      <c r="FX478" s="26"/>
      <c r="FY478" s="27"/>
      <c r="FZ478" s="26"/>
      <c r="GA478" s="27"/>
      <c r="GB478" s="26"/>
      <c r="GC478" s="27"/>
      <c r="GD478" s="26"/>
      <c r="GE478" s="27"/>
      <c r="GF478" s="26"/>
      <c r="GG478" s="27"/>
      <c r="GH478" s="26"/>
      <c r="GI478" s="27"/>
      <c r="GJ478" s="26"/>
      <c r="GK478" s="27"/>
      <c r="GL478" s="26"/>
      <c r="GM478" s="27"/>
      <c r="GN478" s="26"/>
      <c r="GO478" s="27"/>
      <c r="GP478" s="26"/>
      <c r="GQ478" s="27"/>
      <c r="GR478" s="30">
        <f>GR82</f>
        <v>45.20000000000001</v>
      </c>
      <c r="GS478" s="27"/>
      <c r="GT478" s="30">
        <f>GT82</f>
        <v>45.000000000000007</v>
      </c>
      <c r="GU478" s="27"/>
      <c r="GV478" s="30">
        <f>GV82</f>
        <v>45.300000000000004</v>
      </c>
      <c r="GW478" s="27"/>
      <c r="GX478" s="30">
        <f>GX82</f>
        <v>45.550000000000004</v>
      </c>
      <c r="GY478" s="27"/>
      <c r="GZ478" s="262"/>
      <c r="HA478" s="29"/>
      <c r="HC478"/>
      <c r="HD478"/>
      <c r="HE478"/>
      <c r="HF478"/>
      <c r="HG478"/>
      <c r="HH478"/>
    </row>
    <row r="479" spans="1:216" s="23" customFormat="1" ht="13.5" hidden="1" customHeight="1" outlineLevel="1" x14ac:dyDescent="0.2">
      <c r="A479" s="22"/>
      <c r="B479" s="29" t="s">
        <v>398</v>
      </c>
      <c r="C479" s="24"/>
      <c r="D479" s="24"/>
      <c r="E479" s="25"/>
      <c r="F479" s="249"/>
      <c r="G479" s="25"/>
      <c r="H479" s="249"/>
      <c r="I479" s="25"/>
      <c r="J479" s="249"/>
      <c r="K479" s="25"/>
      <c r="L479" s="249"/>
      <c r="M479" s="25"/>
      <c r="N479" s="24"/>
      <c r="O479" s="25"/>
      <c r="P479" s="24"/>
      <c r="Q479" s="25"/>
      <c r="R479" s="24"/>
      <c r="S479" s="25"/>
      <c r="T479" s="24"/>
      <c r="U479" s="25"/>
      <c r="V479" s="24"/>
      <c r="W479" s="25"/>
      <c r="X479" s="24"/>
      <c r="Y479" s="25"/>
      <c r="Z479" s="24"/>
      <c r="AA479" s="26"/>
      <c r="AB479" s="24"/>
      <c r="AC479" s="25"/>
      <c r="AD479" s="24"/>
      <c r="AE479" s="26"/>
      <c r="AF479" s="24"/>
      <c r="AG479" s="26"/>
      <c r="AH479" s="24"/>
      <c r="AI479" s="26"/>
      <c r="AJ479" s="24"/>
      <c r="AK479" s="26"/>
      <c r="AL479" s="24"/>
      <c r="AM479" s="26"/>
      <c r="AN479" s="24"/>
      <c r="AO479" s="26"/>
      <c r="AP479" s="24"/>
      <c r="AQ479" s="26"/>
      <c r="AR479" s="24"/>
      <c r="AS479" s="26"/>
      <c r="AT479" s="24"/>
      <c r="AU479" s="26"/>
      <c r="AV479" s="24"/>
      <c r="AW479" s="26"/>
      <c r="AX479" s="24"/>
      <c r="AY479" s="26"/>
      <c r="AZ479" s="27"/>
      <c r="BA479" s="26"/>
      <c r="BB479" s="27"/>
      <c r="BC479" s="26"/>
      <c r="BD479" s="27"/>
      <c r="BE479" s="26"/>
      <c r="BF479" s="27"/>
      <c r="BG479" s="26"/>
      <c r="BH479" s="27"/>
      <c r="BI479" s="26"/>
      <c r="BJ479" s="27"/>
      <c r="BK479" s="26"/>
      <c r="BL479" s="27"/>
      <c r="BM479" s="26"/>
      <c r="BN479" s="27"/>
      <c r="BO479" s="26"/>
      <c r="BP479" s="27"/>
      <c r="BQ479" s="26"/>
      <c r="BR479" s="255"/>
      <c r="BS479" s="26"/>
      <c r="BT479" s="27"/>
      <c r="BU479" s="26"/>
      <c r="BV479" s="27"/>
      <c r="BW479" s="26"/>
      <c r="BX479" s="257"/>
      <c r="BY479" s="26"/>
      <c r="BZ479" s="256"/>
      <c r="CA479" s="26"/>
      <c r="CB479" s="256"/>
      <c r="CC479" s="26"/>
      <c r="CD479" s="24"/>
      <c r="CE479" s="26"/>
      <c r="CF479" s="24"/>
      <c r="CG479" s="26"/>
      <c r="CH479" s="24"/>
      <c r="CI479" s="26"/>
      <c r="CJ479" s="34"/>
      <c r="CK479" s="26"/>
      <c r="CL479" s="34"/>
      <c r="CM479" s="26"/>
      <c r="CN479" s="34"/>
      <c r="CO479" s="26"/>
      <c r="CP479" s="34"/>
      <c r="CQ479" s="26"/>
      <c r="CR479" s="34"/>
      <c r="CS479" s="26"/>
      <c r="CT479" s="34"/>
      <c r="CU479" s="26"/>
      <c r="CV479" s="34"/>
      <c r="CW479" s="26"/>
      <c r="CX479" s="34"/>
      <c r="CY479" s="26"/>
      <c r="CZ479" s="34"/>
      <c r="DA479" s="26"/>
      <c r="DB479" s="34"/>
      <c r="DC479" s="26"/>
      <c r="DD479" s="34"/>
      <c r="DE479" s="26"/>
      <c r="DF479" s="34"/>
      <c r="DG479" s="26"/>
      <c r="DH479" s="34"/>
      <c r="DI479" s="26"/>
      <c r="DJ479" s="34"/>
      <c r="DK479" s="26"/>
      <c r="DL479" s="34"/>
      <c r="DM479" s="26"/>
      <c r="DN479" s="34"/>
      <c r="DO479" s="26"/>
      <c r="DP479" s="34"/>
      <c r="DQ479" s="26"/>
      <c r="DR479" s="34"/>
      <c r="DS479" s="26"/>
      <c r="DT479" s="34"/>
      <c r="DU479" s="26"/>
      <c r="DV479" s="34"/>
      <c r="DW479" s="26"/>
      <c r="DX479" s="34"/>
      <c r="DY479" s="35">
        <v>-0.2</v>
      </c>
      <c r="DZ479" s="34"/>
      <c r="EA479" s="35">
        <v>-0.2</v>
      </c>
      <c r="EB479" s="34"/>
      <c r="EC479" s="35">
        <v>-0.2</v>
      </c>
      <c r="ED479" s="34"/>
      <c r="EE479" s="35">
        <v>-0.2</v>
      </c>
      <c r="EF479" s="34"/>
      <c r="EG479" s="35">
        <v>-0.2</v>
      </c>
      <c r="EH479" s="34"/>
      <c r="EI479" s="35">
        <v>-0.2</v>
      </c>
      <c r="EJ479" s="34"/>
      <c r="EK479" s="35">
        <v>-0.2</v>
      </c>
      <c r="EL479" s="34"/>
      <c r="EM479" s="35">
        <v>-0.2</v>
      </c>
      <c r="EN479" s="34"/>
      <c r="EO479" s="35">
        <v>-0.2</v>
      </c>
      <c r="EP479" s="34"/>
      <c r="EQ479" s="35">
        <v>-0.2</v>
      </c>
      <c r="ER479" s="34"/>
      <c r="ES479" s="35">
        <v>-0.2</v>
      </c>
      <c r="ET479" s="34"/>
      <c r="EU479" s="35">
        <v>-0.2</v>
      </c>
      <c r="EV479" s="34"/>
      <c r="EW479" s="35">
        <v>-0.2</v>
      </c>
      <c r="EX479" s="34"/>
      <c r="EY479" s="34"/>
      <c r="EZ479" s="314"/>
      <c r="FA479" s="34"/>
      <c r="FB479" s="36"/>
      <c r="FC479" s="34"/>
      <c r="FD479" s="36"/>
      <c r="FE479" s="34"/>
      <c r="FF479" s="36"/>
      <c r="FG479" s="34"/>
      <c r="FH479" s="36"/>
      <c r="FI479" s="34"/>
      <c r="FJ479" s="36"/>
      <c r="FK479" s="34"/>
      <c r="FL479" s="37"/>
      <c r="FM479" s="34"/>
      <c r="FN479" s="37"/>
      <c r="FO479" s="34"/>
      <c r="FP479" s="37"/>
      <c r="FQ479" s="34"/>
      <c r="FR479" s="37"/>
      <c r="FS479" s="34"/>
      <c r="FT479" s="37"/>
      <c r="FU479" s="34"/>
      <c r="FV479" s="37"/>
      <c r="FW479" s="34"/>
      <c r="FX479" s="37"/>
      <c r="FY479" s="34"/>
      <c r="FZ479" s="37"/>
      <c r="GA479" s="34"/>
      <c r="GB479" s="37"/>
      <c r="GC479" s="34"/>
      <c r="GD479" s="37"/>
      <c r="GE479" s="34"/>
      <c r="GF479" s="37"/>
      <c r="GG479" s="34"/>
      <c r="GH479" s="37"/>
      <c r="GI479" s="34"/>
      <c r="GJ479" s="37"/>
      <c r="GK479" s="34"/>
      <c r="GL479" s="37"/>
      <c r="GM479" s="34"/>
      <c r="GN479" s="37"/>
      <c r="GO479" s="34"/>
      <c r="GP479" s="37"/>
      <c r="GQ479" s="34"/>
      <c r="GR479" s="35">
        <v>-0.2</v>
      </c>
      <c r="GS479" s="34"/>
      <c r="GT479" s="35">
        <v>-0.2</v>
      </c>
      <c r="GU479" s="34"/>
      <c r="GV479" s="35">
        <v>-0.2</v>
      </c>
      <c r="GW479" s="34"/>
      <c r="GX479" s="35">
        <v>-0.2</v>
      </c>
      <c r="GY479" s="34"/>
      <c r="GZ479" s="262"/>
      <c r="HA479" s="29"/>
      <c r="HC479"/>
      <c r="HD479"/>
      <c r="HE479"/>
      <c r="HF479"/>
      <c r="HG479"/>
      <c r="HH479"/>
    </row>
    <row r="480" spans="1:216" s="23" customFormat="1" ht="13.5" hidden="1" customHeight="1" outlineLevel="1" x14ac:dyDescent="0.2">
      <c r="A480" s="22"/>
      <c r="B480" s="29" t="s">
        <v>401</v>
      </c>
      <c r="C480" s="24"/>
      <c r="D480" s="24"/>
      <c r="E480" s="25"/>
      <c r="F480" s="249"/>
      <c r="G480" s="25"/>
      <c r="H480" s="249"/>
      <c r="I480" s="25"/>
      <c r="J480" s="249"/>
      <c r="K480" s="25"/>
      <c r="L480" s="249"/>
      <c r="M480" s="25"/>
      <c r="N480" s="24"/>
      <c r="O480" s="25"/>
      <c r="P480" s="24"/>
      <c r="Q480" s="25"/>
      <c r="R480" s="24"/>
      <c r="S480" s="25"/>
      <c r="T480" s="24"/>
      <c r="U480" s="25"/>
      <c r="V480" s="24"/>
      <c r="W480" s="25"/>
      <c r="X480" s="24"/>
      <c r="Y480" s="25"/>
      <c r="Z480" s="24"/>
      <c r="AA480" s="26"/>
      <c r="AB480" s="24"/>
      <c r="AC480" s="25"/>
      <c r="AD480" s="24"/>
      <c r="AE480" s="26"/>
      <c r="AF480" s="24"/>
      <c r="AG480" s="26"/>
      <c r="AH480" s="24"/>
      <c r="AI480" s="26"/>
      <c r="AJ480" s="24"/>
      <c r="AK480" s="26"/>
      <c r="AL480" s="24"/>
      <c r="AM480" s="26"/>
      <c r="AN480" s="24"/>
      <c r="AO480" s="26"/>
      <c r="AP480" s="24"/>
      <c r="AQ480" s="26"/>
      <c r="AR480" s="24"/>
      <c r="AS480" s="26"/>
      <c r="AT480" s="24"/>
      <c r="AU480" s="26"/>
      <c r="AV480" s="24"/>
      <c r="AW480" s="26"/>
      <c r="AX480" s="24"/>
      <c r="AY480" s="26"/>
      <c r="AZ480" s="27"/>
      <c r="BA480" s="26"/>
      <c r="BB480" s="27"/>
      <c r="BC480" s="26"/>
      <c r="BD480" s="27"/>
      <c r="BE480" s="26"/>
      <c r="BF480" s="27"/>
      <c r="BG480" s="26"/>
      <c r="BH480" s="27"/>
      <c r="BI480" s="26"/>
      <c r="BJ480" s="27"/>
      <c r="BK480" s="26"/>
      <c r="BL480" s="27"/>
      <c r="BM480" s="26"/>
      <c r="BN480" s="27"/>
      <c r="BO480" s="26"/>
      <c r="BP480" s="27"/>
      <c r="BQ480" s="26"/>
      <c r="BR480" s="255"/>
      <c r="BS480" s="26"/>
      <c r="BT480" s="27"/>
      <c r="BU480" s="26"/>
      <c r="BV480" s="27"/>
      <c r="BW480" s="26"/>
      <c r="BX480" s="257"/>
      <c r="BY480" s="26"/>
      <c r="BZ480" s="256"/>
      <c r="CA480" s="26"/>
      <c r="CB480" s="256"/>
      <c r="CC480" s="26"/>
      <c r="CD480" s="24"/>
      <c r="CE480" s="26"/>
      <c r="CF480" s="24"/>
      <c r="CG480" s="26"/>
      <c r="CH480" s="24"/>
      <c r="CI480" s="26"/>
      <c r="CJ480" s="34"/>
      <c r="CK480" s="26"/>
      <c r="CL480" s="34"/>
      <c r="CM480" s="26"/>
      <c r="CN480" s="34"/>
      <c r="CO480" s="26"/>
      <c r="CP480" s="34"/>
      <c r="CQ480" s="26"/>
      <c r="CR480" s="34"/>
      <c r="CS480" s="26"/>
      <c r="CT480" s="34"/>
      <c r="CU480" s="26"/>
      <c r="CV480" s="34"/>
      <c r="CW480" s="26"/>
      <c r="CX480" s="34"/>
      <c r="CY480" s="26"/>
      <c r="CZ480" s="34"/>
      <c r="DA480" s="26"/>
      <c r="DB480" s="34"/>
      <c r="DC480" s="26"/>
      <c r="DD480" s="34"/>
      <c r="DE480" s="26"/>
      <c r="DF480" s="34"/>
      <c r="DG480" s="26"/>
      <c r="DH480" s="34"/>
      <c r="DI480" s="26"/>
      <c r="DJ480" s="34"/>
      <c r="DK480" s="26"/>
      <c r="DL480" s="34"/>
      <c r="DM480" s="26"/>
      <c r="DN480" s="34"/>
      <c r="DO480" s="26"/>
      <c r="DP480" s="34"/>
      <c r="DQ480" s="26"/>
      <c r="DR480" s="34"/>
      <c r="DS480" s="26"/>
      <c r="DT480" s="34"/>
      <c r="DU480" s="26"/>
      <c r="DV480" s="34"/>
      <c r="DW480" s="26"/>
      <c r="DX480" s="34"/>
      <c r="DY480" s="38">
        <v>0.5</v>
      </c>
      <c r="DZ480" s="34"/>
      <c r="EA480" s="38">
        <v>0.5</v>
      </c>
      <c r="EB480" s="34"/>
      <c r="EC480" s="38">
        <v>0.5</v>
      </c>
      <c r="ED480" s="34"/>
      <c r="EE480" s="38">
        <v>0.5</v>
      </c>
      <c r="EF480" s="34"/>
      <c r="EG480" s="38">
        <v>0.5</v>
      </c>
      <c r="EH480" s="34"/>
      <c r="EI480" s="38">
        <v>0.5</v>
      </c>
      <c r="EJ480" s="34"/>
      <c r="EK480" s="38">
        <v>0.5</v>
      </c>
      <c r="EL480" s="34"/>
      <c r="EM480" s="38">
        <v>0.5</v>
      </c>
      <c r="EN480" s="34"/>
      <c r="EO480" s="38">
        <v>0.5</v>
      </c>
      <c r="EP480" s="34"/>
      <c r="EQ480" s="38">
        <v>0.5</v>
      </c>
      <c r="ER480" s="34"/>
      <c r="ES480" s="38">
        <v>0.5</v>
      </c>
      <c r="ET480" s="34"/>
      <c r="EU480" s="38">
        <v>0.5</v>
      </c>
      <c r="EV480" s="34"/>
      <c r="EW480" s="38">
        <v>0.5</v>
      </c>
      <c r="EX480" s="34"/>
      <c r="EY480" s="34"/>
      <c r="EZ480" s="314"/>
      <c r="FA480" s="34"/>
      <c r="FB480" s="36"/>
      <c r="FC480" s="34"/>
      <c r="FD480" s="36"/>
      <c r="FE480" s="34"/>
      <c r="FF480" s="36"/>
      <c r="FG480" s="34"/>
      <c r="FH480" s="36"/>
      <c r="FI480" s="34"/>
      <c r="FJ480" s="36"/>
      <c r="FK480" s="34"/>
      <c r="FL480" s="37"/>
      <c r="FM480" s="34"/>
      <c r="FN480" s="37"/>
      <c r="FO480" s="34"/>
      <c r="FP480" s="37"/>
      <c r="FQ480" s="34"/>
      <c r="FR480" s="37"/>
      <c r="FS480" s="34"/>
      <c r="FT480" s="37"/>
      <c r="FU480" s="34"/>
      <c r="FV480" s="37"/>
      <c r="FW480" s="34"/>
      <c r="FX480" s="37"/>
      <c r="FY480" s="34"/>
      <c r="FZ480" s="37"/>
      <c r="GA480" s="34"/>
      <c r="GB480" s="37"/>
      <c r="GC480" s="34"/>
      <c r="GD480" s="37"/>
      <c r="GE480" s="34"/>
      <c r="GF480" s="37"/>
      <c r="GG480" s="34"/>
      <c r="GH480" s="37"/>
      <c r="GI480" s="34"/>
      <c r="GJ480" s="37"/>
      <c r="GK480" s="34"/>
      <c r="GL480" s="37"/>
      <c r="GM480" s="34"/>
      <c r="GN480" s="37"/>
      <c r="GO480" s="34"/>
      <c r="GP480" s="37"/>
      <c r="GQ480" s="34"/>
      <c r="GR480" s="38">
        <v>0.5</v>
      </c>
      <c r="GS480" s="34"/>
      <c r="GT480" s="38">
        <v>0.5</v>
      </c>
      <c r="GU480" s="34"/>
      <c r="GV480" s="38">
        <v>0.5</v>
      </c>
      <c r="GW480" s="34"/>
      <c r="GX480" s="38">
        <v>0.5</v>
      </c>
      <c r="GY480" s="34"/>
      <c r="GZ480" s="262"/>
      <c r="HA480" s="29"/>
      <c r="HC480"/>
      <c r="HD480"/>
      <c r="HE480"/>
      <c r="HF480"/>
      <c r="HG480"/>
      <c r="HH480"/>
    </row>
    <row r="481" spans="1:216" s="23" customFormat="1" ht="13.5" hidden="1" customHeight="1" outlineLevel="1" x14ac:dyDescent="0.2">
      <c r="A481" s="22"/>
      <c r="B481" s="29"/>
      <c r="C481" s="24"/>
      <c r="D481" s="24"/>
      <c r="E481" s="25"/>
      <c r="F481" s="249"/>
      <c r="G481" s="25"/>
      <c r="H481" s="249"/>
      <c r="I481" s="25"/>
      <c r="J481" s="249"/>
      <c r="K481" s="25"/>
      <c r="L481" s="249"/>
      <c r="M481" s="25"/>
      <c r="N481" s="24"/>
      <c r="O481" s="25"/>
      <c r="P481" s="24"/>
      <c r="Q481" s="25"/>
      <c r="R481" s="24"/>
      <c r="S481" s="25"/>
      <c r="T481" s="24"/>
      <c r="U481" s="25"/>
      <c r="V481" s="24"/>
      <c r="W481" s="25"/>
      <c r="X481" s="24"/>
      <c r="Y481" s="25"/>
      <c r="Z481" s="24"/>
      <c r="AA481" s="26"/>
      <c r="AB481" s="24"/>
      <c r="AC481" s="25"/>
      <c r="AD481" s="24"/>
      <c r="AE481" s="26"/>
      <c r="AF481" s="24"/>
      <c r="AG481" s="26"/>
      <c r="AH481" s="24"/>
      <c r="AI481" s="26"/>
      <c r="AJ481" s="24"/>
      <c r="AK481" s="26"/>
      <c r="AL481" s="24"/>
      <c r="AM481" s="26"/>
      <c r="AN481" s="24"/>
      <c r="AO481" s="26"/>
      <c r="AP481" s="24"/>
      <c r="AQ481" s="26"/>
      <c r="AR481" s="24"/>
      <c r="AS481" s="26"/>
      <c r="AT481" s="24"/>
      <c r="AU481" s="26"/>
      <c r="AV481" s="24"/>
      <c r="AW481" s="26"/>
      <c r="AX481" s="24"/>
      <c r="AY481" s="26"/>
      <c r="AZ481" s="27"/>
      <c r="BA481" s="26"/>
      <c r="BB481" s="27"/>
      <c r="BC481" s="26"/>
      <c r="BD481" s="27"/>
      <c r="BE481" s="26"/>
      <c r="BF481" s="27"/>
      <c r="BG481" s="26"/>
      <c r="BH481" s="27"/>
      <c r="BI481" s="26"/>
      <c r="BJ481" s="27"/>
      <c r="BK481" s="26"/>
      <c r="BL481" s="27"/>
      <c r="BM481" s="26"/>
      <c r="BN481" s="27"/>
      <c r="BO481" s="26"/>
      <c r="BP481" s="27"/>
      <c r="BQ481" s="26"/>
      <c r="BR481" s="255"/>
      <c r="BS481" s="26"/>
      <c r="BT481" s="27"/>
      <c r="BU481" s="26"/>
      <c r="BV481" s="27"/>
      <c r="BW481" s="26"/>
      <c r="BX481" s="249"/>
      <c r="BY481" s="26"/>
      <c r="BZ481" s="249"/>
      <c r="CA481" s="26"/>
      <c r="CB481" s="249"/>
      <c r="CC481" s="26"/>
      <c r="CD481" s="24"/>
      <c r="CE481" s="26"/>
      <c r="CF481" s="24"/>
      <c r="CG481" s="26"/>
      <c r="CH481" s="24"/>
      <c r="CI481" s="26"/>
      <c r="CJ481" s="24"/>
      <c r="CK481" s="26"/>
      <c r="CL481" s="24"/>
      <c r="CM481" s="26"/>
      <c r="CN481" s="24"/>
      <c r="CO481" s="26"/>
      <c r="CP481" s="24"/>
      <c r="CQ481" s="26"/>
      <c r="CR481" s="24"/>
      <c r="CS481" s="26"/>
      <c r="CT481" s="24"/>
      <c r="CU481" s="26"/>
      <c r="CV481" s="24"/>
      <c r="CW481" s="26"/>
      <c r="CX481" s="24"/>
      <c r="CY481" s="26"/>
      <c r="CZ481" s="24"/>
      <c r="DA481" s="26"/>
      <c r="DB481" s="24"/>
      <c r="DC481" s="26"/>
      <c r="DD481" s="24"/>
      <c r="DE481" s="26"/>
      <c r="DF481" s="24"/>
      <c r="DG481" s="26"/>
      <c r="DH481" s="24"/>
      <c r="DI481" s="26"/>
      <c r="DJ481" s="24"/>
      <c r="DK481" s="26"/>
      <c r="DL481" s="24"/>
      <c r="DM481" s="26"/>
      <c r="DN481" s="24"/>
      <c r="DO481" s="26"/>
      <c r="DP481" s="24"/>
      <c r="DQ481" s="26"/>
      <c r="DR481" s="24"/>
      <c r="DS481" s="26"/>
      <c r="DT481" s="24"/>
      <c r="DU481" s="26"/>
      <c r="DV481" s="24"/>
      <c r="DW481" s="26"/>
      <c r="DX481" s="24"/>
      <c r="DY481" s="25"/>
      <c r="DZ481" s="24"/>
      <c r="EA481" s="25"/>
      <c r="EB481" s="24"/>
      <c r="EC481" s="25"/>
      <c r="ED481" s="24"/>
      <c r="EE481" s="25"/>
      <c r="EF481" s="24"/>
      <c r="EG481" s="25"/>
      <c r="EH481" s="24"/>
      <c r="EI481" s="25"/>
      <c r="EJ481" s="24"/>
      <c r="EK481" s="25"/>
      <c r="EL481" s="24"/>
      <c r="EM481" s="25"/>
      <c r="EN481" s="24"/>
      <c r="EO481" s="25"/>
      <c r="EP481" s="24"/>
      <c r="EQ481" s="25"/>
      <c r="ER481" s="24"/>
      <c r="ES481" s="25"/>
      <c r="ET481" s="24"/>
      <c r="EU481" s="25"/>
      <c r="EV481" s="24"/>
      <c r="EW481" s="25"/>
      <c r="EX481" s="24"/>
      <c r="EY481" s="24"/>
      <c r="EZ481" s="313"/>
      <c r="FA481" s="24"/>
      <c r="FB481" s="25"/>
      <c r="FC481" s="24"/>
      <c r="FD481" s="25"/>
      <c r="FE481" s="24"/>
      <c r="FF481" s="25"/>
      <c r="FG481" s="24"/>
      <c r="FH481" s="25"/>
      <c r="FI481" s="24"/>
      <c r="FJ481" s="25"/>
      <c r="FK481" s="24"/>
      <c r="FL481" s="26"/>
      <c r="FM481" s="24"/>
      <c r="FN481" s="26"/>
      <c r="FO481" s="24"/>
      <c r="FP481" s="26"/>
      <c r="FQ481" s="27"/>
      <c r="FR481" s="26"/>
      <c r="FS481" s="27"/>
      <c r="FT481" s="26"/>
      <c r="FU481" s="27"/>
      <c r="FV481" s="26"/>
      <c r="FW481" s="27"/>
      <c r="FX481" s="26"/>
      <c r="FY481" s="27"/>
      <c r="FZ481" s="26"/>
      <c r="GA481" s="27"/>
      <c r="GB481" s="26"/>
      <c r="GC481" s="27"/>
      <c r="GD481" s="26"/>
      <c r="GE481" s="27"/>
      <c r="GF481" s="26"/>
      <c r="GG481" s="27"/>
      <c r="GH481" s="26"/>
      <c r="GI481" s="27"/>
      <c r="GJ481" s="26"/>
      <c r="GK481" s="27"/>
      <c r="GL481" s="26"/>
      <c r="GM481" s="27"/>
      <c r="GN481" s="26"/>
      <c r="GO481" s="27"/>
      <c r="GP481" s="26"/>
      <c r="GQ481" s="27"/>
      <c r="GS481" s="27"/>
      <c r="GU481" s="27"/>
      <c r="GW481" s="27"/>
      <c r="GY481" s="27"/>
      <c r="GZ481" s="262"/>
      <c r="HA481" s="29"/>
      <c r="HC481"/>
      <c r="HD481"/>
      <c r="HE481"/>
      <c r="HF481"/>
      <c r="HG481"/>
      <c r="HH481"/>
    </row>
    <row r="482" spans="1:216" s="23" customFormat="1" ht="13.5" hidden="1" customHeight="1" outlineLevel="1" x14ac:dyDescent="0.2">
      <c r="A482" s="22"/>
      <c r="B482" s="28" t="s">
        <v>402</v>
      </c>
      <c r="C482" s="24"/>
      <c r="D482" s="24"/>
      <c r="E482" s="25"/>
      <c r="F482" s="249"/>
      <c r="G482" s="25"/>
      <c r="H482" s="249"/>
      <c r="I482" s="25"/>
      <c r="J482" s="249"/>
      <c r="K482" s="25"/>
      <c r="L482" s="249"/>
      <c r="M482" s="25"/>
      <c r="N482" s="24"/>
      <c r="O482" s="25"/>
      <c r="P482" s="24"/>
      <c r="Q482" s="25"/>
      <c r="R482" s="24"/>
      <c r="S482" s="25"/>
      <c r="T482" s="24"/>
      <c r="U482" s="25"/>
      <c r="V482" s="24"/>
      <c r="W482" s="25"/>
      <c r="X482" s="24"/>
      <c r="Y482" s="25"/>
      <c r="Z482" s="24"/>
      <c r="AA482" s="26"/>
      <c r="AB482" s="24"/>
      <c r="AC482" s="25"/>
      <c r="AD482" s="24"/>
      <c r="AE482" s="26"/>
      <c r="AF482" s="24"/>
      <c r="AG482" s="26"/>
      <c r="AH482" s="24"/>
      <c r="AI482" s="26"/>
      <c r="AJ482" s="24"/>
      <c r="AK482" s="26"/>
      <c r="AL482" s="24"/>
      <c r="AM482" s="26"/>
      <c r="AN482" s="24"/>
      <c r="AO482" s="26"/>
      <c r="AP482" s="24"/>
      <c r="AQ482" s="26"/>
      <c r="AR482" s="24"/>
      <c r="AS482" s="26"/>
      <c r="AT482" s="24"/>
      <c r="AU482" s="26"/>
      <c r="AV482" s="24"/>
      <c r="AW482" s="26"/>
      <c r="AX482" s="24"/>
      <c r="AY482" s="26"/>
      <c r="AZ482" s="27"/>
      <c r="BA482" s="26"/>
      <c r="BB482" s="27"/>
      <c r="BC482" s="26"/>
      <c r="BD482" s="27"/>
      <c r="BE482" s="26"/>
      <c r="BF482" s="27"/>
      <c r="BG482" s="26"/>
      <c r="BH482" s="27"/>
      <c r="BI482" s="26"/>
      <c r="BJ482" s="27"/>
      <c r="BK482" s="26"/>
      <c r="BL482" s="27"/>
      <c r="BM482" s="26"/>
      <c r="BN482" s="27"/>
      <c r="BO482" s="26"/>
      <c r="BP482" s="27"/>
      <c r="BQ482" s="26"/>
      <c r="BR482" s="255"/>
      <c r="BS482" s="26"/>
      <c r="BT482" s="27"/>
      <c r="BU482" s="26"/>
      <c r="BV482" s="27"/>
      <c r="BW482" s="26"/>
      <c r="BX482" s="249"/>
      <c r="BY482" s="26"/>
      <c r="BZ482" s="249"/>
      <c r="CA482" s="26"/>
      <c r="CB482" s="249"/>
      <c r="CC482" s="26"/>
      <c r="CD482" s="24"/>
      <c r="CE482" s="26"/>
      <c r="CF482" s="24"/>
      <c r="CG482" s="26"/>
      <c r="CH482" s="24"/>
      <c r="CI482" s="26"/>
      <c r="CJ482" s="24"/>
      <c r="CK482" s="26"/>
      <c r="CL482" s="24"/>
      <c r="CM482" s="26"/>
      <c r="CN482" s="24"/>
      <c r="CO482" s="26"/>
      <c r="CP482" s="24"/>
      <c r="CQ482" s="26"/>
      <c r="CR482" s="24"/>
      <c r="CS482" s="26"/>
      <c r="CT482" s="24"/>
      <c r="CU482" s="26"/>
      <c r="CV482" s="24"/>
      <c r="CW482" s="26"/>
      <c r="CX482" s="24"/>
      <c r="CY482" s="26"/>
      <c r="CZ482" s="24"/>
      <c r="DA482" s="26"/>
      <c r="DB482" s="24"/>
      <c r="DC482" s="26"/>
      <c r="DD482" s="24"/>
      <c r="DE482" s="26"/>
      <c r="DF482" s="24"/>
      <c r="DG482" s="26"/>
      <c r="DH482" s="24"/>
      <c r="DI482" s="26"/>
      <c r="DJ482" s="24"/>
      <c r="DK482" s="26"/>
      <c r="DL482" s="24"/>
      <c r="DM482" s="26"/>
      <c r="DN482" s="24"/>
      <c r="DO482" s="26"/>
      <c r="DP482" s="24"/>
      <c r="DQ482" s="26"/>
      <c r="DR482" s="24"/>
      <c r="DS482" s="26"/>
      <c r="DT482" s="24"/>
      <c r="DU482" s="26"/>
      <c r="DV482" s="24"/>
      <c r="DW482" s="26"/>
      <c r="DX482" s="24"/>
      <c r="DY482" s="25"/>
      <c r="DZ482" s="24"/>
      <c r="EA482" s="25"/>
      <c r="EB482" s="24"/>
      <c r="EC482" s="25"/>
      <c r="ED482" s="24"/>
      <c r="EE482" s="25"/>
      <c r="EF482" s="24"/>
      <c r="EG482" s="25"/>
      <c r="EH482" s="24"/>
      <c r="EI482" s="25"/>
      <c r="EJ482" s="24"/>
      <c r="EK482" s="25"/>
      <c r="EL482" s="24"/>
      <c r="EM482" s="25"/>
      <c r="EN482" s="24"/>
      <c r="EO482" s="25"/>
      <c r="EP482" s="24"/>
      <c r="EQ482" s="25"/>
      <c r="ER482" s="24"/>
      <c r="ES482" s="25"/>
      <c r="ET482" s="24"/>
      <c r="EU482" s="25"/>
      <c r="EV482" s="24"/>
      <c r="EW482" s="25"/>
      <c r="EX482" s="24"/>
      <c r="EY482" s="24"/>
      <c r="EZ482" s="313"/>
      <c r="FA482" s="24"/>
      <c r="FB482" s="25"/>
      <c r="FC482" s="24"/>
      <c r="FD482" s="25"/>
      <c r="FE482" s="24"/>
      <c r="FF482" s="25"/>
      <c r="FG482" s="24"/>
      <c r="FH482" s="25"/>
      <c r="FI482" s="24"/>
      <c r="FJ482" s="25"/>
      <c r="FK482" s="24"/>
      <c r="FL482" s="26"/>
      <c r="FM482" s="24"/>
      <c r="FN482" s="26"/>
      <c r="FO482" s="24"/>
      <c r="FP482" s="26"/>
      <c r="FQ482" s="27"/>
      <c r="FR482" s="26"/>
      <c r="FS482" s="27"/>
      <c r="FT482" s="26"/>
      <c r="FU482" s="27"/>
      <c r="FV482" s="26"/>
      <c r="FW482" s="27"/>
      <c r="FX482" s="26"/>
      <c r="FY482" s="27"/>
      <c r="FZ482" s="26"/>
      <c r="GA482" s="27"/>
      <c r="GB482" s="26"/>
      <c r="GC482" s="27"/>
      <c r="GD482" s="26"/>
      <c r="GE482" s="27"/>
      <c r="GF482" s="26"/>
      <c r="GG482" s="27"/>
      <c r="GH482" s="26"/>
      <c r="GI482" s="27"/>
      <c r="GJ482" s="26"/>
      <c r="GK482" s="27"/>
      <c r="GL482" s="26"/>
      <c r="GM482" s="27"/>
      <c r="GN482" s="26"/>
      <c r="GO482" s="27"/>
      <c r="GP482" s="26"/>
      <c r="GQ482" s="27"/>
      <c r="GS482" s="27"/>
      <c r="GU482" s="27"/>
      <c r="GW482" s="27"/>
      <c r="GY482" s="27"/>
      <c r="GZ482" s="262"/>
      <c r="HA482" s="29"/>
      <c r="HC482"/>
      <c r="HD482"/>
      <c r="HE482"/>
      <c r="HF482"/>
      <c r="HG482"/>
      <c r="HH482"/>
    </row>
    <row r="483" spans="1:216" s="23" customFormat="1" ht="13.5" hidden="1" customHeight="1" outlineLevel="1" x14ac:dyDescent="0.2">
      <c r="A483" s="22"/>
      <c r="B483" s="29" t="s">
        <v>397</v>
      </c>
      <c r="C483" s="24"/>
      <c r="D483" s="24"/>
      <c r="E483" s="25"/>
      <c r="F483" s="249"/>
      <c r="G483" s="25"/>
      <c r="H483" s="249"/>
      <c r="I483" s="25"/>
      <c r="J483" s="249"/>
      <c r="K483" s="25"/>
      <c r="L483" s="249"/>
      <c r="M483" s="25"/>
      <c r="N483" s="24"/>
      <c r="O483" s="25"/>
      <c r="P483" s="24"/>
      <c r="Q483" s="25"/>
      <c r="R483" s="24"/>
      <c r="S483" s="25"/>
      <c r="T483" s="24"/>
      <c r="U483" s="25"/>
      <c r="V483" s="24"/>
      <c r="W483" s="25"/>
      <c r="X483" s="24"/>
      <c r="Y483" s="25"/>
      <c r="Z483" s="24"/>
      <c r="AA483" s="26"/>
      <c r="AB483" s="24"/>
      <c r="AC483" s="25"/>
      <c r="AD483" s="24"/>
      <c r="AE483" s="26"/>
      <c r="AF483" s="24"/>
      <c r="AG483" s="26"/>
      <c r="AH483" s="24"/>
      <c r="AI483" s="26"/>
      <c r="AJ483" s="24"/>
      <c r="AK483" s="26"/>
      <c r="AL483" s="24"/>
      <c r="AM483" s="26"/>
      <c r="AN483" s="24"/>
      <c r="AO483" s="26"/>
      <c r="AP483" s="24"/>
      <c r="AQ483" s="26"/>
      <c r="AR483" s="24"/>
      <c r="AS483" s="26"/>
      <c r="AT483" s="24"/>
      <c r="AU483" s="26"/>
      <c r="AV483" s="24"/>
      <c r="AW483" s="26"/>
      <c r="AX483" s="24"/>
      <c r="AY483" s="26"/>
      <c r="AZ483" s="27"/>
      <c r="BA483" s="26"/>
      <c r="BB483" s="27"/>
      <c r="BC483" s="26"/>
      <c r="BD483" s="27"/>
      <c r="BE483" s="26"/>
      <c r="BF483" s="27"/>
      <c r="BG483" s="26"/>
      <c r="BH483" s="27"/>
      <c r="BI483" s="26"/>
      <c r="BJ483" s="27"/>
      <c r="BK483" s="26"/>
      <c r="BL483" s="27"/>
      <c r="BM483" s="26"/>
      <c r="BN483" s="27"/>
      <c r="BO483" s="26"/>
      <c r="BP483" s="27"/>
      <c r="BQ483" s="26"/>
      <c r="BR483" s="255"/>
      <c r="BS483" s="26"/>
      <c r="BT483" s="27"/>
      <c r="BU483" s="26"/>
      <c r="BV483" s="27"/>
      <c r="BW483" s="26"/>
      <c r="BX483" s="39"/>
      <c r="BY483" s="26"/>
      <c r="BZ483" s="255"/>
      <c r="CA483" s="26"/>
      <c r="CB483" s="255"/>
      <c r="CC483" s="26"/>
      <c r="CD483" s="24"/>
      <c r="CE483" s="26"/>
      <c r="CF483" s="24"/>
      <c r="CG483" s="26"/>
      <c r="CH483" s="24"/>
      <c r="CI483" s="26"/>
      <c r="CJ483" s="24"/>
      <c r="CK483" s="26"/>
      <c r="CL483" s="24"/>
      <c r="CM483" s="26"/>
      <c r="CN483" s="24"/>
      <c r="CO483" s="26"/>
      <c r="CP483" s="24"/>
      <c r="CQ483" s="26"/>
      <c r="CR483" s="24"/>
      <c r="CS483" s="26"/>
      <c r="CT483" s="24"/>
      <c r="CU483" s="26"/>
      <c r="CV483" s="24"/>
      <c r="CW483" s="26"/>
      <c r="CX483" s="24"/>
      <c r="CY483" s="26"/>
      <c r="CZ483" s="24"/>
      <c r="DA483" s="26"/>
      <c r="DB483" s="24"/>
      <c r="DC483" s="26"/>
      <c r="DD483" s="24"/>
      <c r="DE483" s="26"/>
      <c r="DF483" s="24"/>
      <c r="DG483" s="26"/>
      <c r="DH483" s="24"/>
      <c r="DI483" s="26"/>
      <c r="DJ483" s="24"/>
      <c r="DK483" s="26"/>
      <c r="DL483" s="24"/>
      <c r="DM483" s="26"/>
      <c r="DN483" s="24"/>
      <c r="DO483" s="26"/>
      <c r="DP483" s="24"/>
      <c r="DQ483" s="26"/>
      <c r="DR483" s="24"/>
      <c r="DS483" s="26"/>
      <c r="DT483" s="24"/>
      <c r="DU483" s="26"/>
      <c r="DV483" s="24"/>
      <c r="DW483" s="26"/>
      <c r="DX483" s="24"/>
      <c r="DY483" s="30">
        <f>DY102</f>
        <v>14.026197901899632</v>
      </c>
      <c r="DZ483" s="24"/>
      <c r="EA483" s="30">
        <f>EA102</f>
        <v>14.214760758799629</v>
      </c>
      <c r="EB483" s="24"/>
      <c r="EC483" s="30">
        <f>EC102</f>
        <v>14.794262429138419</v>
      </c>
      <c r="ED483" s="24"/>
      <c r="EE483" s="30">
        <f>EE102</f>
        <v>14.634887426619134</v>
      </c>
      <c r="EF483" s="24"/>
      <c r="EG483" s="30">
        <f>EG102</f>
        <v>14.676011082912291</v>
      </c>
      <c r="EH483" s="24"/>
      <c r="EI483" s="30">
        <f>EI102</f>
        <v>14.625416152321103</v>
      </c>
      <c r="EJ483" s="24"/>
      <c r="EK483" s="30">
        <f>EK102</f>
        <v>14.750891453912661</v>
      </c>
      <c r="EL483" s="24"/>
      <c r="EM483" s="30">
        <f>EM102</f>
        <v>15.088319659416866</v>
      </c>
      <c r="EN483" s="24"/>
      <c r="EO483" s="30">
        <f>EO102</f>
        <v>15.570703754551424</v>
      </c>
      <c r="EP483" s="24"/>
      <c r="EQ483" s="30">
        <f>EQ102</f>
        <v>15.187869652631628</v>
      </c>
      <c r="ER483" s="24"/>
      <c r="ES483" s="30">
        <f>ES102</f>
        <v>15.512758674766966</v>
      </c>
      <c r="ET483" s="24"/>
      <c r="EU483" s="30">
        <f>EU102</f>
        <v>15.7557760129264</v>
      </c>
      <c r="EV483" s="24"/>
      <c r="EW483" s="30">
        <f>EW102</f>
        <v>15.839758816789939</v>
      </c>
      <c r="EX483" s="24"/>
      <c r="EY483" s="24"/>
      <c r="EZ483" s="313"/>
      <c r="FA483" s="24"/>
      <c r="FB483" s="25"/>
      <c r="FC483" s="24"/>
      <c r="FD483" s="25"/>
      <c r="FE483" s="24"/>
      <c r="FF483" s="25"/>
      <c r="FG483" s="24"/>
      <c r="FH483" s="25"/>
      <c r="FI483" s="24"/>
      <c r="FJ483" s="25"/>
      <c r="FK483" s="24"/>
      <c r="FL483" s="26"/>
      <c r="FM483" s="24"/>
      <c r="FN483" s="26"/>
      <c r="FO483" s="24"/>
      <c r="FP483" s="26"/>
      <c r="FQ483" s="27"/>
      <c r="FR483" s="26"/>
      <c r="FS483" s="27"/>
      <c r="FT483" s="26"/>
      <c r="FU483" s="27"/>
      <c r="FV483" s="26"/>
      <c r="FW483" s="27"/>
      <c r="FX483" s="26"/>
      <c r="FY483" s="27"/>
      <c r="FZ483" s="26"/>
      <c r="GA483" s="27"/>
      <c r="GB483" s="26"/>
      <c r="GC483" s="27"/>
      <c r="GD483" s="26"/>
      <c r="GE483" s="27"/>
      <c r="GF483" s="26"/>
      <c r="GG483" s="27"/>
      <c r="GH483" s="26"/>
      <c r="GI483" s="27"/>
      <c r="GJ483" s="26"/>
      <c r="GK483" s="27"/>
      <c r="GL483" s="26"/>
      <c r="GM483" s="27"/>
      <c r="GN483" s="26"/>
      <c r="GO483" s="27"/>
      <c r="GP483" s="26"/>
      <c r="GQ483" s="27"/>
      <c r="GR483" s="30">
        <f>GR102</f>
        <v>15.169995012156063</v>
      </c>
      <c r="GS483" s="27"/>
      <c r="GT483" s="30">
        <f>GT102</f>
        <v>15.086244742223329</v>
      </c>
      <c r="GU483" s="27"/>
      <c r="GV483" s="30">
        <f>GV102</f>
        <v>14.880640528364392</v>
      </c>
      <c r="GW483" s="27"/>
      <c r="GX483" s="30">
        <f>GX102</f>
        <v>14.723098712825189</v>
      </c>
      <c r="GY483" s="27"/>
      <c r="GZ483" s="262"/>
      <c r="HA483" s="29"/>
      <c r="HC483"/>
      <c r="HD483"/>
      <c r="HE483"/>
      <c r="HF483"/>
      <c r="HG483"/>
      <c r="HH483"/>
    </row>
    <row r="484" spans="1:216" s="23" customFormat="1" ht="13.5" hidden="1" customHeight="1" outlineLevel="1" x14ac:dyDescent="0.2">
      <c r="A484" s="22"/>
      <c r="B484" s="29" t="s">
        <v>398</v>
      </c>
      <c r="C484" s="24"/>
      <c r="D484" s="24"/>
      <c r="E484" s="25"/>
      <c r="F484" s="249"/>
      <c r="G484" s="25"/>
      <c r="H484" s="249"/>
      <c r="I484" s="25"/>
      <c r="J484" s="249"/>
      <c r="K484" s="25"/>
      <c r="L484" s="249"/>
      <c r="M484" s="25"/>
      <c r="N484" s="24"/>
      <c r="O484" s="25"/>
      <c r="P484" s="24"/>
      <c r="Q484" s="25"/>
      <c r="R484" s="24"/>
      <c r="S484" s="25"/>
      <c r="T484" s="24"/>
      <c r="U484" s="25"/>
      <c r="V484" s="24"/>
      <c r="W484" s="25"/>
      <c r="X484" s="24"/>
      <c r="Y484" s="25"/>
      <c r="Z484" s="24"/>
      <c r="AA484" s="26"/>
      <c r="AB484" s="24"/>
      <c r="AC484" s="25"/>
      <c r="AD484" s="24"/>
      <c r="AE484" s="26"/>
      <c r="AF484" s="24"/>
      <c r="AG484" s="26"/>
      <c r="AH484" s="24"/>
      <c r="AI484" s="26"/>
      <c r="AJ484" s="24"/>
      <c r="AK484" s="26"/>
      <c r="AL484" s="24"/>
      <c r="AM484" s="26"/>
      <c r="AN484" s="24"/>
      <c r="AO484" s="26"/>
      <c r="AP484" s="24"/>
      <c r="AQ484" s="26"/>
      <c r="AR484" s="24"/>
      <c r="AS484" s="26"/>
      <c r="AT484" s="24"/>
      <c r="AU484" s="26"/>
      <c r="AV484" s="24"/>
      <c r="AW484" s="26"/>
      <c r="AX484" s="24"/>
      <c r="AY484" s="26"/>
      <c r="AZ484" s="27"/>
      <c r="BA484" s="26"/>
      <c r="BB484" s="27"/>
      <c r="BC484" s="26"/>
      <c r="BD484" s="27"/>
      <c r="BE484" s="26"/>
      <c r="BF484" s="27"/>
      <c r="BG484" s="26"/>
      <c r="BH484" s="27"/>
      <c r="BI484" s="26"/>
      <c r="BJ484" s="27"/>
      <c r="BK484" s="26"/>
      <c r="BL484" s="27"/>
      <c r="BM484" s="26"/>
      <c r="BN484" s="27"/>
      <c r="BO484" s="26"/>
      <c r="BP484" s="39"/>
      <c r="BQ484" s="26"/>
      <c r="BR484" s="255"/>
      <c r="BS484" s="26"/>
      <c r="BT484" s="39"/>
      <c r="BU484" s="26"/>
      <c r="BV484" s="39"/>
      <c r="BW484" s="26"/>
      <c r="BX484" s="257"/>
      <c r="BY484" s="26"/>
      <c r="BZ484" s="256"/>
      <c r="CA484" s="26"/>
      <c r="CB484" s="256"/>
      <c r="CC484" s="26"/>
      <c r="CD484" s="24"/>
      <c r="CE484" s="26"/>
      <c r="CF484" s="24"/>
      <c r="CG484" s="26"/>
      <c r="CH484" s="24"/>
      <c r="CI484" s="26"/>
      <c r="CJ484" s="34"/>
      <c r="CK484" s="26"/>
      <c r="CL484" s="34"/>
      <c r="CM484" s="26"/>
      <c r="CN484" s="34"/>
      <c r="CO484" s="26"/>
      <c r="CP484" s="34"/>
      <c r="CQ484" s="26"/>
      <c r="CR484" s="34"/>
      <c r="CS484" s="26"/>
      <c r="CT484" s="34"/>
      <c r="CU484" s="26"/>
      <c r="CV484" s="34"/>
      <c r="CW484" s="26"/>
      <c r="CX484" s="34"/>
      <c r="CY484" s="26"/>
      <c r="CZ484" s="34"/>
      <c r="DA484" s="26"/>
      <c r="DB484" s="34"/>
      <c r="DC484" s="26"/>
      <c r="DD484" s="34"/>
      <c r="DE484" s="26"/>
      <c r="DF484" s="34"/>
      <c r="DG484" s="26"/>
      <c r="DH484" s="34"/>
      <c r="DI484" s="26"/>
      <c r="DJ484" s="34"/>
      <c r="DK484" s="26"/>
      <c r="DL484" s="34"/>
      <c r="DM484" s="26"/>
      <c r="DN484" s="34"/>
      <c r="DO484" s="26"/>
      <c r="DP484" s="34"/>
      <c r="DQ484" s="26"/>
      <c r="DR484" s="34"/>
      <c r="DS484" s="26"/>
      <c r="DT484" s="34"/>
      <c r="DU484" s="26"/>
      <c r="DV484" s="34"/>
      <c r="DW484" s="26"/>
      <c r="DX484" s="34"/>
      <c r="DY484" s="35">
        <f>DW484</f>
        <v>0</v>
      </c>
      <c r="DZ484" s="34"/>
      <c r="EA484" s="35">
        <f>DY484</f>
        <v>0</v>
      </c>
      <c r="EB484" s="34"/>
      <c r="EC484" s="35">
        <f>EA484</f>
        <v>0</v>
      </c>
      <c r="ED484" s="34"/>
      <c r="EE484" s="35">
        <f>EC484</f>
        <v>0</v>
      </c>
      <c r="EF484" s="34"/>
      <c r="EG484" s="35">
        <f>EE484</f>
        <v>0</v>
      </c>
      <c r="EH484" s="34"/>
      <c r="EI484" s="35">
        <f>EG484</f>
        <v>0</v>
      </c>
      <c r="EJ484" s="34"/>
      <c r="EK484" s="35">
        <f t="shared" ref="EK484:EM484" si="1919">EI484</f>
        <v>0</v>
      </c>
      <c r="EL484" s="34"/>
      <c r="EM484" s="35">
        <f t="shared" si="1919"/>
        <v>0</v>
      </c>
      <c r="EN484" s="34"/>
      <c r="EO484" s="35">
        <f t="shared" ref="EO484" si="1920">EM484</f>
        <v>0</v>
      </c>
      <c r="EP484" s="34"/>
      <c r="EQ484" s="35">
        <f>EO484</f>
        <v>0</v>
      </c>
      <c r="ER484" s="34"/>
      <c r="ES484" s="35">
        <f t="shared" ref="ES484" si="1921">EQ484</f>
        <v>0</v>
      </c>
      <c r="ET484" s="34"/>
      <c r="EU484" s="35">
        <f t="shared" ref="EU484" si="1922">ES484</f>
        <v>0</v>
      </c>
      <c r="EV484" s="34"/>
      <c r="EW484" s="35">
        <f t="shared" ref="EW484" si="1923">EU484</f>
        <v>0</v>
      </c>
      <c r="EX484" s="34"/>
      <c r="EY484" s="34"/>
      <c r="EZ484" s="314"/>
      <c r="FA484" s="34"/>
      <c r="FB484" s="36"/>
      <c r="FC484" s="34"/>
      <c r="FD484" s="36"/>
      <c r="FE484" s="34"/>
      <c r="FF484" s="36"/>
      <c r="FG484" s="34"/>
      <c r="FH484" s="36"/>
      <c r="FI484" s="34"/>
      <c r="FJ484" s="36"/>
      <c r="FK484" s="34"/>
      <c r="FL484" s="37"/>
      <c r="FM484" s="34"/>
      <c r="FN484" s="37"/>
      <c r="FO484" s="34"/>
      <c r="FP484" s="37"/>
      <c r="FQ484" s="34"/>
      <c r="FR484" s="37"/>
      <c r="FS484" s="34"/>
      <c r="FT484" s="37"/>
      <c r="FU484" s="34"/>
      <c r="FV484" s="37"/>
      <c r="FW484" s="34"/>
      <c r="FX484" s="37"/>
      <c r="FY484" s="34"/>
      <c r="FZ484" s="37"/>
      <c r="GA484" s="34"/>
      <c r="GB484" s="37"/>
      <c r="GC484" s="34"/>
      <c r="GD484" s="37"/>
      <c r="GE484" s="34"/>
      <c r="GF484" s="37"/>
      <c r="GG484" s="34"/>
      <c r="GH484" s="37"/>
      <c r="GI484" s="34"/>
      <c r="GJ484" s="37"/>
      <c r="GK484" s="34"/>
      <c r="GL484" s="37"/>
      <c r="GM484" s="34"/>
      <c r="GN484" s="37"/>
      <c r="GO484" s="34"/>
      <c r="GP484" s="37"/>
      <c r="GQ484" s="34"/>
      <c r="GR484" s="35">
        <f>GP484</f>
        <v>0</v>
      </c>
      <c r="GS484" s="34"/>
      <c r="GT484" s="35">
        <f>GR484</f>
        <v>0</v>
      </c>
      <c r="GU484" s="34"/>
      <c r="GV484" s="35">
        <f>GT484</f>
        <v>0</v>
      </c>
      <c r="GW484" s="34"/>
      <c r="GX484" s="35">
        <f>GV484</f>
        <v>0</v>
      </c>
      <c r="GY484" s="34"/>
      <c r="GZ484" s="262"/>
      <c r="HA484" s="29"/>
      <c r="HC484"/>
      <c r="HD484"/>
      <c r="HE484"/>
      <c r="HF484"/>
      <c r="HG484"/>
      <c r="HH484"/>
    </row>
    <row r="485" spans="1:216" s="23" customFormat="1" ht="13.5" hidden="1" customHeight="1" outlineLevel="1" x14ac:dyDescent="0.2">
      <c r="A485" s="22"/>
      <c r="B485" s="29" t="s">
        <v>401</v>
      </c>
      <c r="C485" s="24"/>
      <c r="D485" s="24"/>
      <c r="E485" s="25"/>
      <c r="F485" s="249"/>
      <c r="G485" s="25"/>
      <c r="H485" s="249"/>
      <c r="I485" s="25"/>
      <c r="J485" s="249"/>
      <c r="K485" s="25"/>
      <c r="L485" s="249"/>
      <c r="M485" s="25"/>
      <c r="N485" s="24"/>
      <c r="O485" s="25"/>
      <c r="P485" s="24"/>
      <c r="Q485" s="25"/>
      <c r="R485" s="24"/>
      <c r="S485" s="25"/>
      <c r="T485" s="24"/>
      <c r="U485" s="25"/>
      <c r="V485" s="24"/>
      <c r="W485" s="25"/>
      <c r="X485" s="24"/>
      <c r="Y485" s="25"/>
      <c r="Z485" s="24"/>
      <c r="AA485" s="26"/>
      <c r="AB485" s="24"/>
      <c r="AC485" s="25"/>
      <c r="AD485" s="24"/>
      <c r="AE485" s="26"/>
      <c r="AF485" s="24"/>
      <c r="AG485" s="26"/>
      <c r="AH485" s="24"/>
      <c r="AI485" s="26"/>
      <c r="AJ485" s="24"/>
      <c r="AK485" s="26"/>
      <c r="AL485" s="24"/>
      <c r="AM485" s="26"/>
      <c r="AN485" s="24"/>
      <c r="AO485" s="26"/>
      <c r="AP485" s="24"/>
      <c r="AQ485" s="26"/>
      <c r="AR485" s="24"/>
      <c r="AS485" s="26"/>
      <c r="AT485" s="24"/>
      <c r="AU485" s="26"/>
      <c r="AV485" s="24"/>
      <c r="AW485" s="26"/>
      <c r="AX485" s="24"/>
      <c r="AY485" s="26"/>
      <c r="AZ485" s="27"/>
      <c r="BA485" s="26"/>
      <c r="BB485" s="27"/>
      <c r="BC485" s="26"/>
      <c r="BD485" s="27"/>
      <c r="BE485" s="26"/>
      <c r="BF485" s="27"/>
      <c r="BG485" s="26"/>
      <c r="BH485" s="27"/>
      <c r="BI485" s="26"/>
      <c r="BJ485" s="27"/>
      <c r="BK485" s="26"/>
      <c r="BL485" s="27"/>
      <c r="BM485" s="26"/>
      <c r="BN485" s="27"/>
      <c r="BO485" s="26"/>
      <c r="BP485" s="39"/>
      <c r="BQ485" s="26"/>
      <c r="BR485" s="255"/>
      <c r="BS485" s="26"/>
      <c r="BT485" s="39"/>
      <c r="BU485" s="26"/>
      <c r="BV485" s="39"/>
      <c r="BW485" s="26"/>
      <c r="BX485" s="257"/>
      <c r="BY485" s="26"/>
      <c r="BZ485" s="256"/>
      <c r="CA485" s="26"/>
      <c r="CB485" s="256"/>
      <c r="CC485" s="26"/>
      <c r="CD485" s="24"/>
      <c r="CE485" s="26"/>
      <c r="CF485" s="24"/>
      <c r="CG485" s="26"/>
      <c r="CH485" s="24"/>
      <c r="CI485" s="26"/>
      <c r="CJ485" s="34"/>
      <c r="CK485" s="26"/>
      <c r="CL485" s="34"/>
      <c r="CM485" s="26"/>
      <c r="CN485" s="34"/>
      <c r="CO485" s="26"/>
      <c r="CP485" s="34"/>
      <c r="CQ485" s="26"/>
      <c r="CR485" s="34"/>
      <c r="CS485" s="26"/>
      <c r="CT485" s="34"/>
      <c r="CU485" s="26"/>
      <c r="CV485" s="34"/>
      <c r="CW485" s="26"/>
      <c r="CX485" s="34"/>
      <c r="CY485" s="26"/>
      <c r="CZ485" s="34"/>
      <c r="DA485" s="26"/>
      <c r="DB485" s="34"/>
      <c r="DC485" s="26"/>
      <c r="DD485" s="34"/>
      <c r="DE485" s="26"/>
      <c r="DF485" s="34"/>
      <c r="DG485" s="26"/>
      <c r="DH485" s="34"/>
      <c r="DI485" s="26"/>
      <c r="DJ485" s="34"/>
      <c r="DK485" s="26"/>
      <c r="DL485" s="34"/>
      <c r="DM485" s="26"/>
      <c r="DN485" s="34"/>
      <c r="DO485" s="26"/>
      <c r="DP485" s="34"/>
      <c r="DQ485" s="26"/>
      <c r="DR485" s="34"/>
      <c r="DS485" s="26"/>
      <c r="DT485" s="34"/>
      <c r="DU485" s="26"/>
      <c r="DV485" s="34"/>
      <c r="DW485" s="26"/>
      <c r="DX485" s="34"/>
      <c r="DY485" s="38">
        <v>0.5</v>
      </c>
      <c r="DZ485" s="34"/>
      <c r="EA485" s="38">
        <v>0.5</v>
      </c>
      <c r="EB485" s="34"/>
      <c r="EC485" s="38">
        <v>0.5</v>
      </c>
      <c r="ED485" s="34"/>
      <c r="EE485" s="38">
        <v>0.5</v>
      </c>
      <c r="EF485" s="34"/>
      <c r="EG485" s="38">
        <v>0.5</v>
      </c>
      <c r="EH485" s="34"/>
      <c r="EI485" s="38">
        <v>0.5</v>
      </c>
      <c r="EJ485" s="34"/>
      <c r="EK485" s="38">
        <v>0.5</v>
      </c>
      <c r="EL485" s="34"/>
      <c r="EM485" s="38">
        <v>0.5</v>
      </c>
      <c r="EN485" s="34"/>
      <c r="EO485" s="38">
        <v>0.5</v>
      </c>
      <c r="EP485" s="34"/>
      <c r="EQ485" s="38">
        <v>0.5</v>
      </c>
      <c r="ER485" s="34"/>
      <c r="ES485" s="38">
        <v>0.5</v>
      </c>
      <c r="ET485" s="34"/>
      <c r="EU485" s="38">
        <v>0.5</v>
      </c>
      <c r="EV485" s="34"/>
      <c r="EW485" s="38">
        <v>0.5</v>
      </c>
      <c r="EX485" s="34"/>
      <c r="EY485" s="34"/>
      <c r="EZ485" s="314"/>
      <c r="FA485" s="34"/>
      <c r="FB485" s="36"/>
      <c r="FC485" s="34"/>
      <c r="FD485" s="36"/>
      <c r="FE485" s="34"/>
      <c r="FF485" s="36"/>
      <c r="FG485" s="34"/>
      <c r="FH485" s="36"/>
      <c r="FI485" s="34"/>
      <c r="FJ485" s="36"/>
      <c r="FK485" s="34"/>
      <c r="FL485" s="37"/>
      <c r="FM485" s="34"/>
      <c r="FN485" s="37"/>
      <c r="FO485" s="34"/>
      <c r="FP485" s="37"/>
      <c r="FQ485" s="34"/>
      <c r="FR485" s="37"/>
      <c r="FS485" s="34"/>
      <c r="FT485" s="37"/>
      <c r="FU485" s="34"/>
      <c r="FV485" s="37"/>
      <c r="FW485" s="34"/>
      <c r="FX485" s="37"/>
      <c r="FY485" s="34"/>
      <c r="FZ485" s="37"/>
      <c r="GA485" s="34"/>
      <c r="GB485" s="37"/>
      <c r="GC485" s="34"/>
      <c r="GD485" s="37"/>
      <c r="GE485" s="34"/>
      <c r="GF485" s="37"/>
      <c r="GG485" s="34"/>
      <c r="GH485" s="37"/>
      <c r="GI485" s="34"/>
      <c r="GJ485" s="37"/>
      <c r="GK485" s="34"/>
      <c r="GL485" s="37"/>
      <c r="GM485" s="34"/>
      <c r="GN485" s="37"/>
      <c r="GO485" s="34"/>
      <c r="GP485" s="37"/>
      <c r="GQ485" s="34"/>
      <c r="GR485" s="38">
        <v>0.5</v>
      </c>
      <c r="GS485" s="34"/>
      <c r="GT485" s="38">
        <v>0.5</v>
      </c>
      <c r="GU485" s="34"/>
      <c r="GV485" s="38">
        <v>0.5</v>
      </c>
      <c r="GW485" s="34"/>
      <c r="GX485" s="38">
        <v>0.5</v>
      </c>
      <c r="GY485" s="34"/>
      <c r="GZ485" s="262"/>
      <c r="HA485" s="29"/>
      <c r="HC485"/>
      <c r="HD485"/>
      <c r="HE485"/>
      <c r="HF485"/>
      <c r="HG485"/>
      <c r="HH485"/>
    </row>
    <row r="486" spans="1:216" s="23" customFormat="1" ht="13.5" hidden="1" customHeight="1" outlineLevel="1" x14ac:dyDescent="0.2">
      <c r="A486" s="22"/>
      <c r="B486" s="29"/>
      <c r="C486" s="24"/>
      <c r="D486" s="24"/>
      <c r="E486" s="25"/>
      <c r="F486" s="249"/>
      <c r="G486" s="25"/>
      <c r="H486" s="249"/>
      <c r="I486" s="25"/>
      <c r="J486" s="249"/>
      <c r="K486" s="25"/>
      <c r="L486" s="249"/>
      <c r="M486" s="25"/>
      <c r="N486" s="24"/>
      <c r="O486" s="25"/>
      <c r="P486" s="24"/>
      <c r="Q486" s="25"/>
      <c r="R486" s="24"/>
      <c r="S486" s="25"/>
      <c r="T486" s="24"/>
      <c r="U486" s="25"/>
      <c r="V486" s="24"/>
      <c r="W486" s="25"/>
      <c r="X486" s="24"/>
      <c r="Y486" s="25"/>
      <c r="Z486" s="24"/>
      <c r="AA486" s="26"/>
      <c r="AB486" s="24"/>
      <c r="AC486" s="25"/>
      <c r="AD486" s="24"/>
      <c r="AE486" s="26"/>
      <c r="AF486" s="24"/>
      <c r="AG486" s="26"/>
      <c r="AH486" s="24"/>
      <c r="AI486" s="26"/>
      <c r="AJ486" s="24"/>
      <c r="AK486" s="26"/>
      <c r="AL486" s="24"/>
      <c r="AM486" s="26"/>
      <c r="AN486" s="24"/>
      <c r="AO486" s="26"/>
      <c r="AP486" s="24"/>
      <c r="AQ486" s="26"/>
      <c r="AR486" s="24"/>
      <c r="AS486" s="26"/>
      <c r="AT486" s="24"/>
      <c r="AU486" s="26"/>
      <c r="AV486" s="24"/>
      <c r="AW486" s="26"/>
      <c r="AX486" s="24"/>
      <c r="AY486" s="26"/>
      <c r="AZ486" s="27"/>
      <c r="BA486" s="26"/>
      <c r="BB486" s="27"/>
      <c r="BC486" s="26"/>
      <c r="BD486" s="27"/>
      <c r="BE486" s="26"/>
      <c r="BF486" s="27"/>
      <c r="BG486" s="26"/>
      <c r="BH486" s="27"/>
      <c r="BI486" s="26"/>
      <c r="BJ486" s="27"/>
      <c r="BK486" s="26"/>
      <c r="BL486" s="27"/>
      <c r="BM486" s="26"/>
      <c r="BN486" s="27"/>
      <c r="BO486" s="26"/>
      <c r="BP486" s="27"/>
      <c r="BQ486" s="26"/>
      <c r="BR486" s="255"/>
      <c r="BS486" s="26"/>
      <c r="BT486" s="27"/>
      <c r="BU486" s="26"/>
      <c r="BV486" s="27"/>
      <c r="BW486" s="26"/>
      <c r="BX486" s="249"/>
      <c r="BY486" s="26"/>
      <c r="BZ486" s="249"/>
      <c r="CA486" s="26"/>
      <c r="CB486" s="249"/>
      <c r="CC486" s="26"/>
      <c r="CD486" s="24"/>
      <c r="CE486" s="26"/>
      <c r="CF486" s="24"/>
      <c r="CG486" s="26"/>
      <c r="CH486" s="24"/>
      <c r="CI486" s="26"/>
      <c r="CJ486" s="24"/>
      <c r="CK486" s="26"/>
      <c r="CL486" s="24"/>
      <c r="CM486" s="26"/>
      <c r="CN486" s="24"/>
      <c r="CO486" s="26"/>
      <c r="CP486" s="24"/>
      <c r="CQ486" s="26"/>
      <c r="CR486" s="24"/>
      <c r="CS486" s="26"/>
      <c r="CT486" s="24"/>
      <c r="CU486" s="26"/>
      <c r="CV486" s="24"/>
      <c r="CW486" s="26"/>
      <c r="CX486" s="24"/>
      <c r="CY486" s="26"/>
      <c r="CZ486" s="24"/>
      <c r="DA486" s="26"/>
      <c r="DB486" s="24"/>
      <c r="DC486" s="26"/>
      <c r="DD486" s="24"/>
      <c r="DE486" s="26"/>
      <c r="DF486" s="24"/>
      <c r="DG486" s="26"/>
      <c r="DH486" s="24"/>
      <c r="DI486" s="26"/>
      <c r="DJ486" s="24"/>
      <c r="DK486" s="26"/>
      <c r="DL486" s="24"/>
      <c r="DM486" s="26"/>
      <c r="DN486" s="24"/>
      <c r="DO486" s="26"/>
      <c r="DP486" s="24"/>
      <c r="DQ486" s="26"/>
      <c r="DR486" s="24"/>
      <c r="DS486" s="26"/>
      <c r="DT486" s="24"/>
      <c r="DU486" s="26"/>
      <c r="DV486" s="24"/>
      <c r="DW486" s="26"/>
      <c r="DX486" s="24"/>
      <c r="DY486" s="25"/>
      <c r="DZ486" s="24"/>
      <c r="EA486" s="25"/>
      <c r="EB486" s="24"/>
      <c r="EC486" s="25"/>
      <c r="ED486" s="24"/>
      <c r="EE486" s="25"/>
      <c r="EF486" s="24"/>
      <c r="EG486" s="25"/>
      <c r="EH486" s="24"/>
      <c r="EI486" s="25"/>
      <c r="EJ486" s="24"/>
      <c r="EK486" s="25"/>
      <c r="EL486" s="24"/>
      <c r="EM486" s="25"/>
      <c r="EN486" s="24"/>
      <c r="EO486" s="25"/>
      <c r="EP486" s="24"/>
      <c r="EQ486" s="25"/>
      <c r="ER486" s="24"/>
      <c r="ES486" s="25"/>
      <c r="ET486" s="24"/>
      <c r="EU486" s="25"/>
      <c r="EV486" s="24"/>
      <c r="EW486" s="25"/>
      <c r="EX486" s="24"/>
      <c r="EY486" s="24"/>
      <c r="EZ486" s="313"/>
      <c r="FA486" s="24"/>
      <c r="FB486" s="25"/>
      <c r="FC486" s="24"/>
      <c r="FD486" s="25"/>
      <c r="FE486" s="24"/>
      <c r="FF486" s="25"/>
      <c r="FG486" s="24"/>
      <c r="FH486" s="25"/>
      <c r="FI486" s="24"/>
      <c r="FJ486" s="25"/>
      <c r="FK486" s="24"/>
      <c r="FL486" s="26"/>
      <c r="FM486" s="24"/>
      <c r="FN486" s="26"/>
      <c r="FO486" s="24"/>
      <c r="FP486" s="26"/>
      <c r="FQ486" s="27"/>
      <c r="FR486" s="26"/>
      <c r="FS486" s="27"/>
      <c r="FT486" s="26"/>
      <c r="FU486" s="27"/>
      <c r="FV486" s="26"/>
      <c r="FW486" s="27"/>
      <c r="FX486" s="26"/>
      <c r="FY486" s="27"/>
      <c r="FZ486" s="26"/>
      <c r="GA486" s="27"/>
      <c r="GB486" s="26"/>
      <c r="GC486" s="27"/>
      <c r="GD486" s="26"/>
      <c r="GE486" s="27"/>
      <c r="GF486" s="26"/>
      <c r="GG486" s="27"/>
      <c r="GH486" s="26"/>
      <c r="GI486" s="27"/>
      <c r="GJ486" s="26"/>
      <c r="GK486" s="27"/>
      <c r="GL486" s="26"/>
      <c r="GM486" s="27"/>
      <c r="GN486" s="26"/>
      <c r="GO486" s="27"/>
      <c r="GP486" s="26"/>
      <c r="GQ486" s="27"/>
      <c r="GS486" s="27"/>
      <c r="GU486" s="27"/>
      <c r="GW486" s="27"/>
      <c r="GY486" s="27"/>
      <c r="GZ486" s="262"/>
      <c r="HA486" s="29"/>
      <c r="HC486"/>
      <c r="HD486"/>
      <c r="HE486"/>
      <c r="HF486"/>
      <c r="HG486"/>
      <c r="HH486"/>
    </row>
    <row r="487" spans="1:216" s="23" customFormat="1" ht="13.5" hidden="1" customHeight="1" outlineLevel="1" x14ac:dyDescent="0.2">
      <c r="A487" s="22"/>
      <c r="B487" s="28" t="s">
        <v>537</v>
      </c>
      <c r="C487" s="24"/>
      <c r="D487" s="24"/>
      <c r="E487" s="25"/>
      <c r="F487" s="249"/>
      <c r="G487" s="25"/>
      <c r="H487" s="249"/>
      <c r="I487" s="25"/>
      <c r="J487" s="249"/>
      <c r="K487" s="25"/>
      <c r="L487" s="249"/>
      <c r="M487" s="25"/>
      <c r="N487" s="24"/>
      <c r="O487" s="25"/>
      <c r="P487" s="24"/>
      <c r="Q487" s="25"/>
      <c r="R487" s="24"/>
      <c r="S487" s="25"/>
      <c r="T487" s="24"/>
      <c r="U487" s="25"/>
      <c r="V487" s="24"/>
      <c r="W487" s="25"/>
      <c r="X487" s="24"/>
      <c r="Y487" s="25"/>
      <c r="Z487" s="24"/>
      <c r="AA487" s="26"/>
      <c r="AB487" s="24"/>
      <c r="AC487" s="25"/>
      <c r="AD487" s="24"/>
      <c r="AE487" s="26"/>
      <c r="AF487" s="24"/>
      <c r="AG487" s="26"/>
      <c r="AH487" s="24"/>
      <c r="AI487" s="26"/>
      <c r="AJ487" s="24"/>
      <c r="AK487" s="26"/>
      <c r="AL487" s="24"/>
      <c r="AM487" s="26"/>
      <c r="AN487" s="24"/>
      <c r="AO487" s="26"/>
      <c r="AP487" s="24"/>
      <c r="AQ487" s="26"/>
      <c r="AR487" s="24"/>
      <c r="AS487" s="26"/>
      <c r="AT487" s="24"/>
      <c r="AU487" s="26"/>
      <c r="AV487" s="24"/>
      <c r="AW487" s="26"/>
      <c r="AX487" s="24"/>
      <c r="AY487" s="26"/>
      <c r="AZ487" s="27"/>
      <c r="BA487" s="26"/>
      <c r="BB487" s="27"/>
      <c r="BC487" s="26"/>
      <c r="BD487" s="27"/>
      <c r="BE487" s="26"/>
      <c r="BF487" s="27"/>
      <c r="BG487" s="26"/>
      <c r="BH487" s="27"/>
      <c r="BI487" s="26"/>
      <c r="BJ487" s="27"/>
      <c r="BK487" s="26"/>
      <c r="BL487" s="27"/>
      <c r="BM487" s="26"/>
      <c r="BN487" s="27"/>
      <c r="BO487" s="26"/>
      <c r="BP487" s="27"/>
      <c r="BQ487" s="26"/>
      <c r="BR487" s="255"/>
      <c r="BS487" s="26"/>
      <c r="BT487" s="27"/>
      <c r="BU487" s="26"/>
      <c r="BV487" s="27"/>
      <c r="BW487" s="26"/>
      <c r="BX487" s="249"/>
      <c r="BY487" s="26"/>
      <c r="BZ487" s="249"/>
      <c r="CA487" s="26"/>
      <c r="CB487" s="249"/>
      <c r="CC487" s="26"/>
      <c r="CD487" s="24"/>
      <c r="CE487" s="26"/>
      <c r="CF487" s="24"/>
      <c r="CG487" s="26"/>
      <c r="CH487" s="24"/>
      <c r="CI487" s="26"/>
      <c r="CJ487" s="24"/>
      <c r="CK487" s="26"/>
      <c r="CL487" s="24"/>
      <c r="CM487" s="26"/>
      <c r="CN487" s="24"/>
      <c r="CO487" s="26"/>
      <c r="CP487" s="24"/>
      <c r="CQ487" s="26"/>
      <c r="CR487" s="24"/>
      <c r="CS487" s="26"/>
      <c r="CT487" s="24"/>
      <c r="CU487" s="26"/>
      <c r="CV487" s="24"/>
      <c r="CW487" s="26"/>
      <c r="CX487" s="24"/>
      <c r="CY487" s="26"/>
      <c r="CZ487" s="24"/>
      <c r="DA487" s="26"/>
      <c r="DB487" s="24"/>
      <c r="DC487" s="26"/>
      <c r="DD487" s="24"/>
      <c r="DE487" s="26"/>
      <c r="DF487" s="24"/>
      <c r="DG487" s="26"/>
      <c r="DH487" s="24"/>
      <c r="DI487" s="26"/>
      <c r="DJ487" s="24"/>
      <c r="DK487" s="26"/>
      <c r="DL487" s="24"/>
      <c r="DM487" s="26"/>
      <c r="DN487" s="24"/>
      <c r="DO487" s="26"/>
      <c r="DP487" s="24"/>
      <c r="DQ487" s="26"/>
      <c r="DR487" s="24"/>
      <c r="DS487" s="26"/>
      <c r="DT487" s="24"/>
      <c r="DU487" s="26"/>
      <c r="DV487" s="24"/>
      <c r="DW487" s="26"/>
      <c r="DX487" s="24"/>
      <c r="DY487" s="25"/>
      <c r="DZ487" s="24"/>
      <c r="EA487" s="25"/>
      <c r="EB487" s="24"/>
      <c r="EC487" s="25"/>
      <c r="ED487" s="24"/>
      <c r="EE487" s="25"/>
      <c r="EF487" s="24"/>
      <c r="EG487" s="25"/>
      <c r="EH487" s="24"/>
      <c r="EI487" s="25"/>
      <c r="EJ487" s="24"/>
      <c r="EK487" s="25"/>
      <c r="EL487" s="24"/>
      <c r="EM487" s="25"/>
      <c r="EN487" s="24"/>
      <c r="EO487" s="25"/>
      <c r="EP487" s="24"/>
      <c r="EQ487" s="25"/>
      <c r="ER487" s="24"/>
      <c r="ES487" s="25"/>
      <c r="ET487" s="24"/>
      <c r="EU487" s="25"/>
      <c r="EV487" s="24"/>
      <c r="EW487" s="25"/>
      <c r="EX487" s="24"/>
      <c r="EY487" s="24"/>
      <c r="EZ487" s="313"/>
      <c r="FA487" s="24"/>
      <c r="FB487" s="25"/>
      <c r="FC487" s="24"/>
      <c r="FD487" s="25"/>
      <c r="FE487" s="24"/>
      <c r="FF487" s="25"/>
      <c r="FG487" s="24"/>
      <c r="FH487" s="25"/>
      <c r="FI487" s="24"/>
      <c r="FJ487" s="25"/>
      <c r="FK487" s="24"/>
      <c r="FL487" s="26"/>
      <c r="FM487" s="24"/>
      <c r="FN487" s="26"/>
      <c r="FO487" s="24"/>
      <c r="FP487" s="26"/>
      <c r="FQ487" s="27"/>
      <c r="FR487" s="26"/>
      <c r="FS487" s="27"/>
      <c r="FT487" s="26"/>
      <c r="FU487" s="27"/>
      <c r="FV487" s="26"/>
      <c r="FW487" s="27"/>
      <c r="FX487" s="26"/>
      <c r="FY487" s="27"/>
      <c r="FZ487" s="26"/>
      <c r="GA487" s="27"/>
      <c r="GB487" s="26"/>
      <c r="GC487" s="27"/>
      <c r="GD487" s="26"/>
      <c r="GE487" s="27"/>
      <c r="GF487" s="26"/>
      <c r="GG487" s="27"/>
      <c r="GH487" s="26"/>
      <c r="GI487" s="27"/>
      <c r="GJ487" s="26"/>
      <c r="GK487" s="27"/>
      <c r="GL487" s="26"/>
      <c r="GM487" s="27"/>
      <c r="GN487" s="26"/>
      <c r="GO487" s="27"/>
      <c r="GP487" s="26"/>
      <c r="GQ487" s="27"/>
      <c r="GS487" s="27"/>
      <c r="GU487" s="27"/>
      <c r="GW487" s="27"/>
      <c r="GY487" s="27"/>
      <c r="GZ487" s="262"/>
      <c r="HA487" s="29"/>
      <c r="HC487"/>
      <c r="HD487"/>
      <c r="HE487"/>
      <c r="HF487"/>
      <c r="HG487"/>
      <c r="HH487"/>
    </row>
    <row r="488" spans="1:216" s="23" customFormat="1" ht="13.5" hidden="1" customHeight="1" outlineLevel="1" x14ac:dyDescent="0.2">
      <c r="A488" s="22"/>
      <c r="B488" s="29" t="s">
        <v>397</v>
      </c>
      <c r="C488" s="24"/>
      <c r="D488" s="24"/>
      <c r="E488" s="25"/>
      <c r="F488" s="249"/>
      <c r="G488" s="25"/>
      <c r="H488" s="249"/>
      <c r="I488" s="25"/>
      <c r="J488" s="249"/>
      <c r="K488" s="25"/>
      <c r="L488" s="249"/>
      <c r="M488" s="25"/>
      <c r="N488" s="24"/>
      <c r="O488" s="25"/>
      <c r="P488" s="24"/>
      <c r="Q488" s="25"/>
      <c r="R488" s="24"/>
      <c r="S488" s="25"/>
      <c r="T488" s="24"/>
      <c r="U488" s="25"/>
      <c r="V488" s="24"/>
      <c r="W488" s="25"/>
      <c r="X488" s="24"/>
      <c r="Y488" s="25"/>
      <c r="Z488" s="24"/>
      <c r="AA488" s="26"/>
      <c r="AB488" s="24"/>
      <c r="AC488" s="25"/>
      <c r="AD488" s="24"/>
      <c r="AE488" s="26"/>
      <c r="AF488" s="24"/>
      <c r="AG488" s="26"/>
      <c r="AH488" s="24"/>
      <c r="AI488" s="26"/>
      <c r="AJ488" s="24"/>
      <c r="AK488" s="26"/>
      <c r="AL488" s="24"/>
      <c r="AM488" s="26"/>
      <c r="AN488" s="24"/>
      <c r="AO488" s="26"/>
      <c r="AP488" s="24"/>
      <c r="AQ488" s="26"/>
      <c r="AR488" s="24"/>
      <c r="AS488" s="26"/>
      <c r="AT488" s="24"/>
      <c r="AU488" s="26"/>
      <c r="AV488" s="24"/>
      <c r="AW488" s="26"/>
      <c r="AX488" s="24"/>
      <c r="AY488" s="26"/>
      <c r="AZ488" s="27"/>
      <c r="BA488" s="26"/>
      <c r="BB488" s="27"/>
      <c r="BC488" s="26"/>
      <c r="BD488" s="27"/>
      <c r="BE488" s="26"/>
      <c r="BF488" s="27"/>
      <c r="BG488" s="26"/>
      <c r="BH488" s="27"/>
      <c r="BI488" s="26"/>
      <c r="BJ488" s="27"/>
      <c r="BK488" s="26"/>
      <c r="BL488" s="27"/>
      <c r="BM488" s="26"/>
      <c r="BN488" s="27"/>
      <c r="BO488" s="26"/>
      <c r="BP488" s="27"/>
      <c r="BQ488" s="26"/>
      <c r="BR488" s="255"/>
      <c r="BS488" s="26"/>
      <c r="BT488" s="27"/>
      <c r="BU488" s="26"/>
      <c r="BV488" s="27"/>
      <c r="BW488" s="26"/>
      <c r="BX488" s="255"/>
      <c r="BY488" s="26"/>
      <c r="BZ488" s="255"/>
      <c r="CA488" s="26"/>
      <c r="CB488" s="255"/>
      <c r="CC488" s="26"/>
      <c r="CD488" s="24"/>
      <c r="CE488" s="26"/>
      <c r="CF488" s="24"/>
      <c r="CG488" s="26"/>
      <c r="CH488" s="24"/>
      <c r="CI488" s="26"/>
      <c r="CJ488" s="24"/>
      <c r="CK488" s="26"/>
      <c r="CL488" s="24"/>
      <c r="CM488" s="26"/>
      <c r="CN488" s="24"/>
      <c r="CO488" s="26"/>
      <c r="CP488" s="24"/>
      <c r="CQ488" s="26"/>
      <c r="CR488" s="24"/>
      <c r="CS488" s="26"/>
      <c r="CT488" s="24"/>
      <c r="CU488" s="26"/>
      <c r="CV488" s="24"/>
      <c r="CW488" s="26"/>
      <c r="CX488" s="24"/>
      <c r="CY488" s="26"/>
      <c r="CZ488" s="24"/>
      <c r="DA488" s="26"/>
      <c r="DB488" s="24"/>
      <c r="DC488" s="26"/>
      <c r="DD488" s="24"/>
      <c r="DE488" s="26"/>
      <c r="DF488" s="24"/>
      <c r="DG488" s="26"/>
      <c r="DH488" s="24"/>
      <c r="DI488" s="26"/>
      <c r="DJ488" s="24"/>
      <c r="DK488" s="26"/>
      <c r="DL488" s="24"/>
      <c r="DM488" s="26"/>
      <c r="DN488" s="24"/>
      <c r="DO488" s="26"/>
      <c r="DP488" s="24"/>
      <c r="DQ488" s="26"/>
      <c r="DR488" s="24"/>
      <c r="DS488" s="26"/>
      <c r="DT488" s="24"/>
      <c r="DU488" s="26"/>
      <c r="DV488" s="24"/>
      <c r="DW488" s="26"/>
      <c r="DX488" s="24"/>
      <c r="DY488" s="30">
        <f>DY45</f>
        <v>31650</v>
      </c>
      <c r="DZ488" s="24"/>
      <c r="EA488" s="30">
        <f>EA45</f>
        <v>31163</v>
      </c>
      <c r="EB488" s="24"/>
      <c r="EC488" s="30">
        <f>EC45</f>
        <v>30250</v>
      </c>
      <c r="ED488" s="24"/>
      <c r="EE488" s="30">
        <f>EE45</f>
        <v>26513</v>
      </c>
      <c r="EF488" s="24"/>
      <c r="EG488" s="30">
        <f>EG45</f>
        <v>25796</v>
      </c>
      <c r="EH488" s="24"/>
      <c r="EI488" s="30">
        <f>EI45</f>
        <v>22054</v>
      </c>
      <c r="EJ488" s="24"/>
      <c r="EK488" s="30">
        <f>EK45</f>
        <v>25407</v>
      </c>
      <c r="EL488" s="24"/>
      <c r="EM488" s="30">
        <f>EM45</f>
        <v>23741</v>
      </c>
      <c r="EN488" s="24"/>
      <c r="EO488" s="30">
        <f>EO45</f>
        <v>23649</v>
      </c>
      <c r="EP488" s="24"/>
      <c r="EQ488" s="30">
        <f>EQ45</f>
        <v>21846</v>
      </c>
      <c r="ER488" s="24"/>
      <c r="ES488" s="30">
        <f>ES45</f>
        <v>24872</v>
      </c>
      <c r="ET488" s="24"/>
      <c r="EU488" s="30">
        <f>EU45</f>
        <v>25288</v>
      </c>
      <c r="EV488" s="24"/>
      <c r="EW488" s="30">
        <f>EW45</f>
        <v>25175</v>
      </c>
      <c r="EX488" s="24"/>
      <c r="EY488" s="24"/>
      <c r="EZ488" s="313"/>
      <c r="FA488" s="24"/>
      <c r="FB488" s="25"/>
      <c r="FC488" s="24"/>
      <c r="FD488" s="25"/>
      <c r="FE488" s="24"/>
      <c r="FF488" s="25"/>
      <c r="FG488" s="24"/>
      <c r="FH488" s="25"/>
      <c r="FI488" s="24"/>
      <c r="FJ488" s="25"/>
      <c r="FK488" s="24"/>
      <c r="FL488" s="26"/>
      <c r="FM488" s="24"/>
      <c r="FN488" s="26"/>
      <c r="FO488" s="24"/>
      <c r="FP488" s="26"/>
      <c r="FQ488" s="27"/>
      <c r="FR488" s="26"/>
      <c r="FS488" s="27"/>
      <c r="FT488" s="26"/>
      <c r="FU488" s="27"/>
      <c r="FV488" s="26"/>
      <c r="FW488" s="27"/>
      <c r="FX488" s="26"/>
      <c r="FY488" s="27"/>
      <c r="FZ488" s="26"/>
      <c r="GA488" s="27"/>
      <c r="GB488" s="26"/>
      <c r="GC488" s="27"/>
      <c r="GD488" s="26"/>
      <c r="GE488" s="27"/>
      <c r="GF488" s="26"/>
      <c r="GG488" s="27"/>
      <c r="GH488" s="26"/>
      <c r="GI488" s="27"/>
      <c r="GJ488" s="26"/>
      <c r="GK488" s="27"/>
      <c r="GL488" s="26"/>
      <c r="GM488" s="27"/>
      <c r="GN488" s="26"/>
      <c r="GO488" s="27"/>
      <c r="GP488" s="26"/>
      <c r="GQ488" s="27"/>
      <c r="GR488" s="30">
        <f>GR45</f>
        <v>101378.25000000001</v>
      </c>
      <c r="GS488" s="27"/>
      <c r="GT488" s="30">
        <f>GT45</f>
        <v>105837.77129999999</v>
      </c>
      <c r="GU488" s="27"/>
      <c r="GV488" s="30">
        <f>GV45</f>
        <v>110555.21624100002</v>
      </c>
      <c r="GW488" s="27"/>
      <c r="GX488" s="30">
        <f>GX45</f>
        <v>115530.21560481002</v>
      </c>
      <c r="GY488" s="27"/>
      <c r="GZ488" s="262"/>
      <c r="HA488" s="29"/>
      <c r="HC488"/>
      <c r="HD488"/>
      <c r="HE488"/>
      <c r="HF488"/>
      <c r="HG488"/>
      <c r="HH488"/>
    </row>
    <row r="489" spans="1:216" s="23" customFormat="1" ht="13.5" hidden="1" customHeight="1" outlineLevel="1" x14ac:dyDescent="0.2">
      <c r="A489" s="22"/>
      <c r="B489" s="29" t="s">
        <v>398</v>
      </c>
      <c r="C489" s="24"/>
      <c r="D489" s="24"/>
      <c r="E489" s="25"/>
      <c r="F489" s="249"/>
      <c r="G489" s="25"/>
      <c r="H489" s="249"/>
      <c r="I489" s="25"/>
      <c r="J489" s="249"/>
      <c r="K489" s="25"/>
      <c r="L489" s="249"/>
      <c r="M489" s="25"/>
      <c r="N489" s="24"/>
      <c r="O489" s="25"/>
      <c r="P489" s="24"/>
      <c r="Q489" s="25"/>
      <c r="R489" s="24"/>
      <c r="S489" s="25"/>
      <c r="T489" s="24"/>
      <c r="U489" s="25"/>
      <c r="V489" s="24"/>
      <c r="W489" s="25"/>
      <c r="X489" s="24"/>
      <c r="Y489" s="25"/>
      <c r="Z489" s="24"/>
      <c r="AA489" s="26"/>
      <c r="AB489" s="24"/>
      <c r="AC489" s="25"/>
      <c r="AD489" s="24"/>
      <c r="AE489" s="26"/>
      <c r="AF489" s="24"/>
      <c r="AG489" s="26"/>
      <c r="AH489" s="24"/>
      <c r="AI489" s="26"/>
      <c r="AJ489" s="24"/>
      <c r="AK489" s="26"/>
      <c r="AL489" s="24"/>
      <c r="AM489" s="26"/>
      <c r="AN489" s="24"/>
      <c r="AO489" s="26"/>
      <c r="AP489" s="24"/>
      <c r="AQ489" s="26"/>
      <c r="AR489" s="24"/>
      <c r="AS489" s="26"/>
      <c r="AT489" s="24"/>
      <c r="AU489" s="26"/>
      <c r="AV489" s="24"/>
      <c r="AW489" s="26"/>
      <c r="AX489" s="24"/>
      <c r="AY489" s="26"/>
      <c r="AZ489" s="27"/>
      <c r="BA489" s="26"/>
      <c r="BB489" s="27"/>
      <c r="BC489" s="26"/>
      <c r="BD489" s="27"/>
      <c r="BE489" s="26"/>
      <c r="BF489" s="27"/>
      <c r="BG489" s="26"/>
      <c r="BH489" s="27"/>
      <c r="BI489" s="26"/>
      <c r="BJ489" s="27"/>
      <c r="BK489" s="26"/>
      <c r="BL489" s="27"/>
      <c r="BM489" s="26"/>
      <c r="BN489" s="27"/>
      <c r="BO489" s="26"/>
      <c r="BP489" s="39"/>
      <c r="BQ489" s="26"/>
      <c r="BR489" s="255"/>
      <c r="BS489" s="26"/>
      <c r="BT489" s="39"/>
      <c r="BU489" s="26"/>
      <c r="BV489" s="39"/>
      <c r="BW489" s="26"/>
      <c r="BX489" s="257"/>
      <c r="BY489" s="26"/>
      <c r="BZ489" s="256"/>
      <c r="CA489" s="26"/>
      <c r="CB489" s="256"/>
      <c r="CC489" s="26"/>
      <c r="CD489" s="24"/>
      <c r="CE489" s="26"/>
      <c r="CF489" s="24"/>
      <c r="CG489" s="26"/>
      <c r="CH489" s="24"/>
      <c r="CI489" s="26"/>
      <c r="CJ489" s="34"/>
      <c r="CK489" s="26"/>
      <c r="CL489" s="34"/>
      <c r="CM489" s="26"/>
      <c r="CN489" s="34"/>
      <c r="CO489" s="26"/>
      <c r="CP489" s="34"/>
      <c r="CQ489" s="26"/>
      <c r="CR489" s="34"/>
      <c r="CS489" s="26"/>
      <c r="CT489" s="34"/>
      <c r="CU489" s="26"/>
      <c r="CV489" s="34"/>
      <c r="CW489" s="26"/>
      <c r="CX489" s="34"/>
      <c r="CY489" s="26"/>
      <c r="CZ489" s="34"/>
      <c r="DA489" s="26"/>
      <c r="DB489" s="34"/>
      <c r="DC489" s="26"/>
      <c r="DD489" s="34"/>
      <c r="DE489" s="26"/>
      <c r="DF489" s="34"/>
      <c r="DG489" s="26"/>
      <c r="DH489" s="34"/>
      <c r="DI489" s="26"/>
      <c r="DJ489" s="34"/>
      <c r="DK489" s="26"/>
      <c r="DL489" s="34"/>
      <c r="DM489" s="26"/>
      <c r="DN489" s="34"/>
      <c r="DO489" s="26"/>
      <c r="DP489" s="34"/>
      <c r="DQ489" s="26"/>
      <c r="DR489" s="34"/>
      <c r="DS489" s="26"/>
      <c r="DT489" s="34"/>
      <c r="DU489" s="26"/>
      <c r="DV489" s="34"/>
      <c r="DW489" s="26"/>
      <c r="DX489" s="34"/>
      <c r="DY489" s="35">
        <v>2</v>
      </c>
      <c r="DZ489" s="34"/>
      <c r="EA489" s="35">
        <v>2</v>
      </c>
      <c r="EB489" s="34"/>
      <c r="EC489" s="35">
        <v>2</v>
      </c>
      <c r="ED489" s="34"/>
      <c r="EE489" s="35">
        <v>2</v>
      </c>
      <c r="EF489" s="34"/>
      <c r="EG489" s="35">
        <v>2</v>
      </c>
      <c r="EH489" s="34"/>
      <c r="EI489" s="35">
        <v>2</v>
      </c>
      <c r="EJ489" s="34"/>
      <c r="EK489" s="35">
        <v>2</v>
      </c>
      <c r="EL489" s="34"/>
      <c r="EM489" s="35">
        <v>2</v>
      </c>
      <c r="EN489" s="34"/>
      <c r="EO489" s="35">
        <v>2</v>
      </c>
      <c r="EP489" s="34"/>
      <c r="EQ489" s="35">
        <v>2</v>
      </c>
      <c r="ER489" s="34"/>
      <c r="ES489" s="35">
        <v>2</v>
      </c>
      <c r="ET489" s="34"/>
      <c r="EU489" s="35">
        <v>2</v>
      </c>
      <c r="EV489" s="34"/>
      <c r="EW489" s="35">
        <v>2</v>
      </c>
      <c r="EX489" s="34"/>
      <c r="EY489" s="34"/>
      <c r="EZ489" s="314"/>
      <c r="FA489" s="34"/>
      <c r="FB489" s="36"/>
      <c r="FC489" s="34"/>
      <c r="FD489" s="36"/>
      <c r="FE489" s="34"/>
      <c r="FF489" s="36"/>
      <c r="FG489" s="34"/>
      <c r="FH489" s="36"/>
      <c r="FI489" s="34"/>
      <c r="FJ489" s="36"/>
      <c r="FK489" s="34"/>
      <c r="FL489" s="37"/>
      <c r="FM489" s="34"/>
      <c r="FN489" s="37"/>
      <c r="FO489" s="34"/>
      <c r="FP489" s="37"/>
      <c r="FQ489" s="34"/>
      <c r="FR489" s="37"/>
      <c r="FS489" s="34"/>
      <c r="FT489" s="37"/>
      <c r="FU489" s="34"/>
      <c r="FV489" s="37"/>
      <c r="FW489" s="34"/>
      <c r="FX489" s="37"/>
      <c r="FY489" s="34"/>
      <c r="FZ489" s="37"/>
      <c r="GA489" s="34"/>
      <c r="GB489" s="37"/>
      <c r="GC489" s="34"/>
      <c r="GD489" s="37"/>
      <c r="GE489" s="34"/>
      <c r="GF489" s="37"/>
      <c r="GG489" s="34"/>
      <c r="GH489" s="37"/>
      <c r="GI489" s="34"/>
      <c r="GJ489" s="37"/>
      <c r="GK489" s="34"/>
      <c r="GL489" s="37"/>
      <c r="GM489" s="34"/>
      <c r="GN489" s="37"/>
      <c r="GO489" s="34"/>
      <c r="GP489" s="37"/>
      <c r="GQ489" s="34"/>
      <c r="GR489" s="35">
        <v>2</v>
      </c>
      <c r="GS489" s="34"/>
      <c r="GT489" s="35">
        <v>2</v>
      </c>
      <c r="GU489" s="34"/>
      <c r="GV489" s="35">
        <v>2</v>
      </c>
      <c r="GW489" s="34"/>
      <c r="GX489" s="35">
        <v>2</v>
      </c>
      <c r="GY489" s="34"/>
      <c r="GZ489" s="262"/>
      <c r="HA489" s="29"/>
      <c r="HC489"/>
      <c r="HD489"/>
      <c r="HE489"/>
      <c r="HF489"/>
      <c r="HG489"/>
      <c r="HH489"/>
    </row>
    <row r="490" spans="1:216" s="23" customFormat="1" ht="13.5" hidden="1" customHeight="1" outlineLevel="1" x14ac:dyDescent="0.2">
      <c r="A490" s="22"/>
      <c r="B490" s="29" t="s">
        <v>401</v>
      </c>
      <c r="C490" s="24"/>
      <c r="D490" s="24"/>
      <c r="E490" s="25"/>
      <c r="F490" s="249"/>
      <c r="G490" s="25"/>
      <c r="H490" s="249"/>
      <c r="I490" s="25"/>
      <c r="J490" s="249"/>
      <c r="K490" s="25"/>
      <c r="L490" s="249"/>
      <c r="M490" s="25"/>
      <c r="N490" s="24"/>
      <c r="O490" s="25"/>
      <c r="P490" s="24"/>
      <c r="Q490" s="25"/>
      <c r="R490" s="24"/>
      <c r="S490" s="25"/>
      <c r="T490" s="24"/>
      <c r="U490" s="25"/>
      <c r="V490" s="24"/>
      <c r="W490" s="25"/>
      <c r="X490" s="24"/>
      <c r="Y490" s="25"/>
      <c r="Z490" s="24"/>
      <c r="AA490" s="26"/>
      <c r="AB490" s="24"/>
      <c r="AC490" s="25"/>
      <c r="AD490" s="24"/>
      <c r="AE490" s="26"/>
      <c r="AF490" s="24"/>
      <c r="AG490" s="26"/>
      <c r="AH490" s="24"/>
      <c r="AI490" s="26"/>
      <c r="AJ490" s="24"/>
      <c r="AK490" s="26"/>
      <c r="AL490" s="24"/>
      <c r="AM490" s="26"/>
      <c r="AN490" s="24"/>
      <c r="AO490" s="26"/>
      <c r="AP490" s="24"/>
      <c r="AQ490" s="26"/>
      <c r="AR490" s="24"/>
      <c r="AS490" s="26"/>
      <c r="AT490" s="24"/>
      <c r="AU490" s="26"/>
      <c r="AV490" s="24"/>
      <c r="AW490" s="26"/>
      <c r="AX490" s="24"/>
      <c r="AY490" s="26"/>
      <c r="AZ490" s="27"/>
      <c r="BA490" s="26"/>
      <c r="BB490" s="27"/>
      <c r="BC490" s="26"/>
      <c r="BD490" s="27"/>
      <c r="BE490" s="26"/>
      <c r="BF490" s="27"/>
      <c r="BG490" s="26"/>
      <c r="BH490" s="27"/>
      <c r="BI490" s="26"/>
      <c r="BJ490" s="27"/>
      <c r="BK490" s="26"/>
      <c r="BL490" s="27"/>
      <c r="BM490" s="26"/>
      <c r="BN490" s="27"/>
      <c r="BO490" s="26"/>
      <c r="BP490" s="39"/>
      <c r="BQ490" s="26"/>
      <c r="BR490" s="255"/>
      <c r="BS490" s="26"/>
      <c r="BT490" s="39"/>
      <c r="BU490" s="26"/>
      <c r="BV490" s="39"/>
      <c r="BW490" s="26"/>
      <c r="BX490" s="257"/>
      <c r="BY490" s="26"/>
      <c r="BZ490" s="256"/>
      <c r="CA490" s="26"/>
      <c r="CB490" s="256"/>
      <c r="CC490" s="26"/>
      <c r="CD490" s="24"/>
      <c r="CE490" s="26"/>
      <c r="CF490" s="24"/>
      <c r="CG490" s="26"/>
      <c r="CH490" s="24"/>
      <c r="CI490" s="26"/>
      <c r="CJ490" s="34"/>
      <c r="CK490" s="26"/>
      <c r="CL490" s="34"/>
      <c r="CM490" s="26"/>
      <c r="CN490" s="34"/>
      <c r="CO490" s="26"/>
      <c r="CP490" s="34"/>
      <c r="CQ490" s="26"/>
      <c r="CR490" s="34"/>
      <c r="CS490" s="26"/>
      <c r="CT490" s="34"/>
      <c r="CU490" s="26"/>
      <c r="CV490" s="34"/>
      <c r="CW490" s="26"/>
      <c r="CX490" s="34"/>
      <c r="CY490" s="26"/>
      <c r="CZ490" s="34"/>
      <c r="DA490" s="26"/>
      <c r="DB490" s="34"/>
      <c r="DC490" s="26"/>
      <c r="DD490" s="34"/>
      <c r="DE490" s="26"/>
      <c r="DF490" s="34"/>
      <c r="DG490" s="26"/>
      <c r="DH490" s="34"/>
      <c r="DI490" s="26"/>
      <c r="DJ490" s="34"/>
      <c r="DK490" s="26"/>
      <c r="DL490" s="34"/>
      <c r="DM490" s="26"/>
      <c r="DN490" s="34"/>
      <c r="DO490" s="26"/>
      <c r="DP490" s="34"/>
      <c r="DQ490" s="26"/>
      <c r="DR490" s="34"/>
      <c r="DS490" s="26"/>
      <c r="DT490" s="34"/>
      <c r="DU490" s="26"/>
      <c r="DV490" s="34"/>
      <c r="DW490" s="26"/>
      <c r="DX490" s="34"/>
      <c r="DY490" s="38">
        <v>-2</v>
      </c>
      <c r="DZ490" s="34"/>
      <c r="EA490" s="38">
        <v>-2</v>
      </c>
      <c r="EB490" s="34"/>
      <c r="EC490" s="38">
        <v>-2</v>
      </c>
      <c r="ED490" s="34"/>
      <c r="EE490" s="38">
        <v>-2</v>
      </c>
      <c r="EF490" s="34"/>
      <c r="EG490" s="38">
        <v>-2</v>
      </c>
      <c r="EH490" s="34"/>
      <c r="EI490" s="38">
        <v>-2</v>
      </c>
      <c r="EJ490" s="34"/>
      <c r="EK490" s="38">
        <v>-2</v>
      </c>
      <c r="EL490" s="34"/>
      <c r="EM490" s="38">
        <v>-2</v>
      </c>
      <c r="EN490" s="34"/>
      <c r="EO490" s="38">
        <v>-2</v>
      </c>
      <c r="EP490" s="34"/>
      <c r="EQ490" s="38">
        <v>-2</v>
      </c>
      <c r="ER490" s="34"/>
      <c r="ES490" s="38">
        <v>-2</v>
      </c>
      <c r="ET490" s="34"/>
      <c r="EU490" s="38">
        <v>-2</v>
      </c>
      <c r="EV490" s="34"/>
      <c r="EW490" s="38">
        <v>-2</v>
      </c>
      <c r="EX490" s="34"/>
      <c r="EY490" s="34"/>
      <c r="EZ490" s="314"/>
      <c r="FA490" s="34"/>
      <c r="FB490" s="36"/>
      <c r="FC490" s="34"/>
      <c r="FD490" s="36"/>
      <c r="FE490" s="34"/>
      <c r="FF490" s="36"/>
      <c r="FG490" s="34"/>
      <c r="FH490" s="36"/>
      <c r="FI490" s="34"/>
      <c r="FJ490" s="36"/>
      <c r="FK490" s="34"/>
      <c r="FL490" s="37"/>
      <c r="FM490" s="34"/>
      <c r="FN490" s="37"/>
      <c r="FO490" s="34"/>
      <c r="FP490" s="37"/>
      <c r="FQ490" s="34"/>
      <c r="FR490" s="37"/>
      <c r="FS490" s="34"/>
      <c r="FT490" s="37"/>
      <c r="FU490" s="34"/>
      <c r="FV490" s="37"/>
      <c r="FW490" s="34"/>
      <c r="FX490" s="37"/>
      <c r="FY490" s="34"/>
      <c r="FZ490" s="37"/>
      <c r="GA490" s="34"/>
      <c r="GB490" s="37"/>
      <c r="GC490" s="34"/>
      <c r="GD490" s="37"/>
      <c r="GE490" s="34"/>
      <c r="GF490" s="37"/>
      <c r="GG490" s="34"/>
      <c r="GH490" s="37"/>
      <c r="GI490" s="34"/>
      <c r="GJ490" s="37"/>
      <c r="GK490" s="34"/>
      <c r="GL490" s="37"/>
      <c r="GM490" s="34"/>
      <c r="GN490" s="37"/>
      <c r="GO490" s="34"/>
      <c r="GP490" s="37"/>
      <c r="GQ490" s="34"/>
      <c r="GR490" s="38">
        <v>-2</v>
      </c>
      <c r="GS490" s="34"/>
      <c r="GT490" s="38">
        <v>-2</v>
      </c>
      <c r="GU490" s="34"/>
      <c r="GV490" s="38">
        <v>-2</v>
      </c>
      <c r="GW490" s="34"/>
      <c r="GX490" s="38">
        <v>-2</v>
      </c>
      <c r="GY490" s="34"/>
      <c r="GZ490" s="262"/>
      <c r="HA490" s="29"/>
      <c r="HC490"/>
      <c r="HD490"/>
      <c r="HE490"/>
      <c r="HF490"/>
      <c r="HG490"/>
      <c r="HH490"/>
    </row>
    <row r="491" spans="1:216" s="23" customFormat="1" ht="13.5" hidden="1" customHeight="1" outlineLevel="1" x14ac:dyDescent="0.2">
      <c r="A491" s="22"/>
      <c r="B491" s="29"/>
      <c r="C491" s="24"/>
      <c r="D491" s="24"/>
      <c r="E491" s="25"/>
      <c r="F491" s="249"/>
      <c r="G491" s="25"/>
      <c r="H491" s="249"/>
      <c r="I491" s="25"/>
      <c r="J491" s="249"/>
      <c r="K491" s="25"/>
      <c r="L491" s="249"/>
      <c r="M491" s="25"/>
      <c r="N491" s="24"/>
      <c r="O491" s="25"/>
      <c r="P491" s="24"/>
      <c r="Q491" s="25"/>
      <c r="R491" s="24"/>
      <c r="S491" s="25"/>
      <c r="T491" s="24"/>
      <c r="U491" s="25"/>
      <c r="V491" s="24"/>
      <c r="W491" s="25"/>
      <c r="X491" s="24"/>
      <c r="Y491" s="25"/>
      <c r="Z491" s="24"/>
      <c r="AA491" s="26"/>
      <c r="AB491" s="24"/>
      <c r="AC491" s="25"/>
      <c r="AD491" s="24"/>
      <c r="AE491" s="26"/>
      <c r="AF491" s="24"/>
      <c r="AG491" s="26"/>
      <c r="AH491" s="24"/>
      <c r="AI491" s="26"/>
      <c r="AJ491" s="24"/>
      <c r="AK491" s="26"/>
      <c r="AL491" s="24"/>
      <c r="AM491" s="26"/>
      <c r="AN491" s="24"/>
      <c r="AO491" s="26"/>
      <c r="AP491" s="24"/>
      <c r="AQ491" s="26"/>
      <c r="AR491" s="24"/>
      <c r="AS491" s="26"/>
      <c r="AT491" s="24"/>
      <c r="AU491" s="26"/>
      <c r="AV491" s="24"/>
      <c r="AW491" s="26"/>
      <c r="AX491" s="24"/>
      <c r="AY491" s="26"/>
      <c r="AZ491" s="27"/>
      <c r="BA491" s="26"/>
      <c r="BB491" s="27"/>
      <c r="BC491" s="26"/>
      <c r="BD491" s="27"/>
      <c r="BE491" s="26"/>
      <c r="BF491" s="27"/>
      <c r="BG491" s="26"/>
      <c r="BH491" s="27"/>
      <c r="BI491" s="26"/>
      <c r="BJ491" s="27"/>
      <c r="BK491" s="26"/>
      <c r="BL491" s="27"/>
      <c r="BM491" s="26"/>
      <c r="BN491" s="27"/>
      <c r="BO491" s="26"/>
      <c r="BP491" s="27"/>
      <c r="BQ491" s="26"/>
      <c r="BR491" s="255"/>
      <c r="BS491" s="26"/>
      <c r="BT491" s="27"/>
      <c r="BU491" s="26"/>
      <c r="BV491" s="27"/>
      <c r="BW491" s="26"/>
      <c r="BX491" s="249"/>
      <c r="BY491" s="26"/>
      <c r="BZ491" s="249"/>
      <c r="CA491" s="26"/>
      <c r="CB491" s="249"/>
      <c r="CC491" s="26"/>
      <c r="CD491" s="24"/>
      <c r="CE491" s="26"/>
      <c r="CF491" s="24"/>
      <c r="CG491" s="26"/>
      <c r="CH491" s="24"/>
      <c r="CI491" s="26"/>
      <c r="CJ491" s="24"/>
      <c r="CK491" s="26"/>
      <c r="CL491" s="24"/>
      <c r="CM491" s="26"/>
      <c r="CN491" s="24"/>
      <c r="CO491" s="26"/>
      <c r="CP491" s="24"/>
      <c r="CQ491" s="26"/>
      <c r="CR491" s="24"/>
      <c r="CS491" s="26"/>
      <c r="CT491" s="24"/>
      <c r="CU491" s="26"/>
      <c r="CV491" s="24"/>
      <c r="CW491" s="26"/>
      <c r="CX491" s="24"/>
      <c r="CY491" s="26"/>
      <c r="CZ491" s="24"/>
      <c r="DA491" s="26"/>
      <c r="DB491" s="24"/>
      <c r="DC491" s="26"/>
      <c r="DD491" s="24"/>
      <c r="DE491" s="26"/>
      <c r="DF491" s="24"/>
      <c r="DG491" s="26"/>
      <c r="DH491" s="24"/>
      <c r="DI491" s="26"/>
      <c r="DJ491" s="24"/>
      <c r="DK491" s="26"/>
      <c r="DL491" s="24"/>
      <c r="DM491" s="26"/>
      <c r="DN491" s="24"/>
      <c r="DO491" s="26"/>
      <c r="DP491" s="24"/>
      <c r="DQ491" s="26"/>
      <c r="DR491" s="24"/>
      <c r="DS491" s="26"/>
      <c r="DT491" s="24"/>
      <c r="DU491" s="26"/>
      <c r="DV491" s="24"/>
      <c r="DW491" s="26"/>
      <c r="DX491" s="24"/>
      <c r="DY491" s="25"/>
      <c r="DZ491" s="24"/>
      <c r="EA491" s="25"/>
      <c r="EB491" s="24"/>
      <c r="EC491" s="25"/>
      <c r="ED491" s="24"/>
      <c r="EE491" s="25"/>
      <c r="EF491" s="24"/>
      <c r="EG491" s="25"/>
      <c r="EH491" s="24"/>
      <c r="EI491" s="25"/>
      <c r="EJ491" s="24"/>
      <c r="EK491" s="25"/>
      <c r="EL491" s="24"/>
      <c r="EM491" s="25"/>
      <c r="EN491" s="24"/>
      <c r="EO491" s="25"/>
      <c r="EP491" s="24"/>
      <c r="EQ491" s="25"/>
      <c r="ER491" s="24"/>
      <c r="ES491" s="25"/>
      <c r="ET491" s="24"/>
      <c r="EU491" s="25"/>
      <c r="EV491" s="24"/>
      <c r="EW491" s="25"/>
      <c r="EX491" s="24"/>
      <c r="EY491" s="24"/>
      <c r="EZ491" s="313"/>
      <c r="FA491" s="24"/>
      <c r="FB491" s="25"/>
      <c r="FC491" s="24"/>
      <c r="FD491" s="25"/>
      <c r="FE491" s="24"/>
      <c r="FF491" s="25"/>
      <c r="FG491" s="24"/>
      <c r="FH491" s="25"/>
      <c r="FI491" s="24"/>
      <c r="FJ491" s="25"/>
      <c r="FK491" s="24"/>
      <c r="FL491" s="26"/>
      <c r="FM491" s="24"/>
      <c r="FN491" s="26"/>
      <c r="FO491" s="24"/>
      <c r="FP491" s="26"/>
      <c r="FQ491" s="27"/>
      <c r="FR491" s="26"/>
      <c r="FS491" s="27"/>
      <c r="FT491" s="26"/>
      <c r="FU491" s="27"/>
      <c r="FV491" s="26"/>
      <c r="FW491" s="27"/>
      <c r="FX491" s="26"/>
      <c r="FY491" s="27"/>
      <c r="FZ491" s="26"/>
      <c r="GA491" s="27"/>
      <c r="GB491" s="26"/>
      <c r="GC491" s="27"/>
      <c r="GD491" s="26"/>
      <c r="GE491" s="27"/>
      <c r="GF491" s="26"/>
      <c r="GG491" s="27"/>
      <c r="GH491" s="26"/>
      <c r="GI491" s="27"/>
      <c r="GJ491" s="26"/>
      <c r="GK491" s="27"/>
      <c r="GL491" s="26"/>
      <c r="GM491" s="27"/>
      <c r="GN491" s="26"/>
      <c r="GO491" s="27"/>
      <c r="GP491" s="26"/>
      <c r="GQ491" s="27"/>
      <c r="GS491" s="27"/>
      <c r="GU491" s="27"/>
      <c r="GW491" s="27"/>
      <c r="GY491" s="27"/>
      <c r="GZ491" s="262"/>
      <c r="HA491" s="29"/>
      <c r="HC491"/>
      <c r="HD491"/>
      <c r="HE491"/>
      <c r="HF491"/>
      <c r="HG491"/>
      <c r="HH491"/>
    </row>
    <row r="492" spans="1:216" s="23" customFormat="1" ht="13.5" hidden="1" customHeight="1" outlineLevel="1" x14ac:dyDescent="0.2">
      <c r="A492" s="22"/>
      <c r="B492" s="28" t="s">
        <v>170</v>
      </c>
      <c r="C492" s="24"/>
      <c r="D492" s="24"/>
      <c r="E492" s="25"/>
      <c r="F492" s="249"/>
      <c r="G492" s="25"/>
      <c r="H492" s="249"/>
      <c r="I492" s="25"/>
      <c r="J492" s="249"/>
      <c r="K492" s="25"/>
      <c r="L492" s="249"/>
      <c r="M492" s="25"/>
      <c r="N492" s="24"/>
      <c r="O492" s="25"/>
      <c r="P492" s="24"/>
      <c r="Q492" s="25"/>
      <c r="R492" s="24"/>
      <c r="S492" s="25"/>
      <c r="T492" s="24"/>
      <c r="U492" s="25"/>
      <c r="V492" s="24"/>
      <c r="W492" s="25"/>
      <c r="X492" s="24"/>
      <c r="Y492" s="25"/>
      <c r="Z492" s="24"/>
      <c r="AA492" s="26"/>
      <c r="AB492" s="24"/>
      <c r="AC492" s="25"/>
      <c r="AD492" s="24"/>
      <c r="AE492" s="26"/>
      <c r="AF492" s="24"/>
      <c r="AG492" s="26"/>
      <c r="AH492" s="24"/>
      <c r="AI492" s="26"/>
      <c r="AJ492" s="24"/>
      <c r="AK492" s="26"/>
      <c r="AL492" s="24"/>
      <c r="AM492" s="26"/>
      <c r="AN492" s="24"/>
      <c r="AO492" s="26"/>
      <c r="AP492" s="24"/>
      <c r="AQ492" s="26"/>
      <c r="AR492" s="24"/>
      <c r="AS492" s="26"/>
      <c r="AT492" s="24"/>
      <c r="AU492" s="26"/>
      <c r="AV492" s="24"/>
      <c r="AW492" s="26"/>
      <c r="AX492" s="24"/>
      <c r="AY492" s="26"/>
      <c r="AZ492" s="27"/>
      <c r="BA492" s="26"/>
      <c r="BB492" s="27"/>
      <c r="BC492" s="26"/>
      <c r="BD492" s="27"/>
      <c r="BE492" s="26"/>
      <c r="BF492" s="27"/>
      <c r="BG492" s="26"/>
      <c r="BH492" s="27"/>
      <c r="BI492" s="26"/>
      <c r="BJ492" s="27"/>
      <c r="BK492" s="26"/>
      <c r="BL492" s="27"/>
      <c r="BM492" s="26"/>
      <c r="BN492" s="27"/>
      <c r="BO492" s="26"/>
      <c r="BP492" s="27"/>
      <c r="BQ492" s="26"/>
      <c r="BR492" s="255"/>
      <c r="BS492" s="26"/>
      <c r="BT492" s="27"/>
      <c r="BU492" s="26"/>
      <c r="BV492" s="27"/>
      <c r="BW492" s="26"/>
      <c r="BX492" s="249"/>
      <c r="BY492" s="26"/>
      <c r="BZ492" s="249"/>
      <c r="CA492" s="26"/>
      <c r="CB492" s="249"/>
      <c r="CC492" s="26"/>
      <c r="CD492" s="24"/>
      <c r="CE492" s="26"/>
      <c r="CF492" s="24"/>
      <c r="CG492" s="26"/>
      <c r="CH492" s="24"/>
      <c r="CI492" s="26"/>
      <c r="CJ492" s="24"/>
      <c r="CK492" s="26"/>
      <c r="CL492" s="24"/>
      <c r="CM492" s="26"/>
      <c r="CN492" s="24"/>
      <c r="CO492" s="26"/>
      <c r="CP492" s="24"/>
      <c r="CQ492" s="26"/>
      <c r="CR492" s="24"/>
      <c r="CS492" s="26"/>
      <c r="CT492" s="24"/>
      <c r="CU492" s="26"/>
      <c r="CV492" s="24"/>
      <c r="CW492" s="26"/>
      <c r="CX492" s="24"/>
      <c r="CY492" s="26"/>
      <c r="CZ492" s="24"/>
      <c r="DA492" s="26"/>
      <c r="DB492" s="24"/>
      <c r="DC492" s="26"/>
      <c r="DD492" s="24"/>
      <c r="DE492" s="26"/>
      <c r="DF492" s="24"/>
      <c r="DG492" s="26"/>
      <c r="DH492" s="24"/>
      <c r="DI492" s="26"/>
      <c r="DJ492" s="24"/>
      <c r="DK492" s="26"/>
      <c r="DL492" s="24"/>
      <c r="DM492" s="26"/>
      <c r="DN492" s="24"/>
      <c r="DO492" s="26"/>
      <c r="DP492" s="24"/>
      <c r="DQ492" s="26"/>
      <c r="DR492" s="24"/>
      <c r="DS492" s="26"/>
      <c r="DT492" s="24"/>
      <c r="DU492" s="26"/>
      <c r="DV492" s="24"/>
      <c r="DW492" s="26"/>
      <c r="DX492" s="24"/>
      <c r="DY492" s="25"/>
      <c r="DZ492" s="24"/>
      <c r="EA492" s="25"/>
      <c r="EB492" s="24"/>
      <c r="EC492" s="25"/>
      <c r="ED492" s="24"/>
      <c r="EE492" s="25"/>
      <c r="EF492" s="24"/>
      <c r="EG492" s="25"/>
      <c r="EH492" s="24"/>
      <c r="EI492" s="25"/>
      <c r="EJ492" s="24"/>
      <c r="EK492" s="25"/>
      <c r="EL492" s="24"/>
      <c r="EM492" s="25"/>
      <c r="EN492" s="24"/>
      <c r="EO492" s="25"/>
      <c r="EP492" s="24"/>
      <c r="EQ492" s="25"/>
      <c r="ER492" s="24"/>
      <c r="ES492" s="25"/>
      <c r="ET492" s="24"/>
      <c r="EU492" s="25"/>
      <c r="EV492" s="24"/>
      <c r="EW492" s="25"/>
      <c r="EX492" s="24"/>
      <c r="EY492" s="24"/>
      <c r="EZ492" s="313"/>
      <c r="FA492" s="24"/>
      <c r="FB492" s="25"/>
      <c r="FC492" s="24"/>
      <c r="FD492" s="25"/>
      <c r="FE492" s="24"/>
      <c r="FF492" s="25"/>
      <c r="FG492" s="24"/>
      <c r="FH492" s="25"/>
      <c r="FI492" s="24"/>
      <c r="FJ492" s="25"/>
      <c r="FK492" s="24"/>
      <c r="FL492" s="26"/>
      <c r="FM492" s="24"/>
      <c r="FN492" s="26"/>
      <c r="FO492" s="24"/>
      <c r="FP492" s="26"/>
      <c r="FQ492" s="27"/>
      <c r="FR492" s="26"/>
      <c r="FS492" s="27"/>
      <c r="FT492" s="26"/>
      <c r="FU492" s="27"/>
      <c r="FV492" s="26"/>
      <c r="FW492" s="27"/>
      <c r="FX492" s="26"/>
      <c r="FY492" s="27"/>
      <c r="FZ492" s="26"/>
      <c r="GA492" s="27"/>
      <c r="GB492" s="26"/>
      <c r="GC492" s="27"/>
      <c r="GD492" s="26"/>
      <c r="GE492" s="27"/>
      <c r="GF492" s="26"/>
      <c r="GG492" s="27"/>
      <c r="GH492" s="26"/>
      <c r="GI492" s="27"/>
      <c r="GJ492" s="26"/>
      <c r="GK492" s="27"/>
      <c r="GL492" s="26"/>
      <c r="GM492" s="27"/>
      <c r="GN492" s="26"/>
      <c r="GO492" s="27"/>
      <c r="GP492" s="26"/>
      <c r="GQ492" s="27"/>
      <c r="GS492" s="27"/>
      <c r="GU492" s="27"/>
      <c r="GW492" s="27"/>
      <c r="GY492" s="27"/>
      <c r="GZ492" s="262"/>
      <c r="HA492" s="29"/>
      <c r="HC492"/>
      <c r="HD492"/>
      <c r="HE492"/>
      <c r="HF492"/>
      <c r="HG492"/>
      <c r="HH492"/>
    </row>
    <row r="493" spans="1:216" s="23" customFormat="1" ht="13.5" hidden="1" customHeight="1" outlineLevel="1" x14ac:dyDescent="0.2">
      <c r="A493" s="22"/>
      <c r="B493" s="28" t="s">
        <v>403</v>
      </c>
      <c r="C493" s="24"/>
      <c r="D493" s="24"/>
      <c r="E493" s="25"/>
      <c r="F493" s="249"/>
      <c r="G493" s="25"/>
      <c r="H493" s="249"/>
      <c r="I493" s="25"/>
      <c r="J493" s="249"/>
      <c r="K493" s="25"/>
      <c r="L493" s="249"/>
      <c r="M493" s="25"/>
      <c r="N493" s="24"/>
      <c r="O493" s="25"/>
      <c r="P493" s="24"/>
      <c r="Q493" s="25"/>
      <c r="R493" s="24"/>
      <c r="S493" s="25"/>
      <c r="T493" s="24"/>
      <c r="U493" s="25"/>
      <c r="V493" s="24"/>
      <c r="W493" s="25"/>
      <c r="X493" s="24"/>
      <c r="Y493" s="25"/>
      <c r="Z493" s="24"/>
      <c r="AA493" s="26"/>
      <c r="AB493" s="24"/>
      <c r="AC493" s="25"/>
      <c r="AD493" s="24"/>
      <c r="AE493" s="26"/>
      <c r="AF493" s="24"/>
      <c r="AG493" s="26"/>
      <c r="AH493" s="24"/>
      <c r="AI493" s="26"/>
      <c r="AJ493" s="24"/>
      <c r="AK493" s="26"/>
      <c r="AL493" s="24"/>
      <c r="AM493" s="26"/>
      <c r="AN493" s="24"/>
      <c r="AO493" s="26"/>
      <c r="AP493" s="24"/>
      <c r="AQ493" s="26"/>
      <c r="AR493" s="24"/>
      <c r="AS493" s="26"/>
      <c r="AT493" s="24"/>
      <c r="AU493" s="26"/>
      <c r="AV493" s="24"/>
      <c r="AW493" s="26"/>
      <c r="AX493" s="24"/>
      <c r="AY493" s="26"/>
      <c r="AZ493" s="27"/>
      <c r="BA493" s="26"/>
      <c r="BB493" s="27"/>
      <c r="BC493" s="26"/>
      <c r="BD493" s="27"/>
      <c r="BE493" s="26"/>
      <c r="BF493" s="27"/>
      <c r="BG493" s="26"/>
      <c r="BH493" s="27"/>
      <c r="BI493" s="26"/>
      <c r="BJ493" s="27"/>
      <c r="BK493" s="26"/>
      <c r="BL493" s="27"/>
      <c r="BM493" s="26"/>
      <c r="BN493" s="27"/>
      <c r="BO493" s="26"/>
      <c r="BP493" s="27"/>
      <c r="BQ493" s="26"/>
      <c r="BR493" s="255"/>
      <c r="BS493" s="26"/>
      <c r="BT493" s="27"/>
      <c r="BU493" s="26"/>
      <c r="BV493" s="27"/>
      <c r="BW493" s="26"/>
      <c r="BX493" s="249"/>
      <c r="BY493" s="26"/>
      <c r="BZ493" s="249"/>
      <c r="CA493" s="26"/>
      <c r="CB493" s="249"/>
      <c r="CC493" s="26"/>
      <c r="CD493" s="24"/>
      <c r="CE493" s="26"/>
      <c r="CF493" s="24"/>
      <c r="CG493" s="26"/>
      <c r="CH493" s="24"/>
      <c r="CI493" s="26"/>
      <c r="CJ493" s="24"/>
      <c r="CK493" s="26"/>
      <c r="CL493" s="24"/>
      <c r="CM493" s="26"/>
      <c r="CN493" s="24"/>
      <c r="CO493" s="26"/>
      <c r="CP493" s="24"/>
      <c r="CQ493" s="26"/>
      <c r="CR493" s="24"/>
      <c r="CS493" s="26"/>
      <c r="CT493" s="24"/>
      <c r="CU493" s="26"/>
      <c r="CV493" s="24"/>
      <c r="CW493" s="26"/>
      <c r="CX493" s="24"/>
      <c r="CY493" s="26"/>
      <c r="CZ493" s="24"/>
      <c r="DA493" s="26"/>
      <c r="DB493" s="24"/>
      <c r="DC493" s="26"/>
      <c r="DD493" s="24"/>
      <c r="DE493" s="26"/>
      <c r="DF493" s="24"/>
      <c r="DG493" s="26"/>
      <c r="DH493" s="24"/>
      <c r="DI493" s="26"/>
      <c r="DJ493" s="24"/>
      <c r="DK493" s="26"/>
      <c r="DL493" s="24"/>
      <c r="DM493" s="26"/>
      <c r="DN493" s="24"/>
      <c r="DO493" s="26"/>
      <c r="DP493" s="24"/>
      <c r="DQ493" s="26"/>
      <c r="DR493" s="24"/>
      <c r="DS493" s="26"/>
      <c r="DT493" s="24"/>
      <c r="DU493" s="26"/>
      <c r="DV493" s="24"/>
      <c r="DW493" s="26"/>
      <c r="DX493" s="24"/>
      <c r="DY493" s="25"/>
      <c r="DZ493" s="24"/>
      <c r="EA493" s="25"/>
      <c r="EB493" s="24"/>
      <c r="EC493" s="25"/>
      <c r="ED493" s="24"/>
      <c r="EE493" s="25"/>
      <c r="EF493" s="24"/>
      <c r="EG493" s="25"/>
      <c r="EH493" s="24"/>
      <c r="EI493" s="25"/>
      <c r="EJ493" s="24"/>
      <c r="EK493" s="25"/>
      <c r="EL493" s="24"/>
      <c r="EM493" s="25"/>
      <c r="EN493" s="24"/>
      <c r="EO493" s="25"/>
      <c r="EP493" s="24"/>
      <c r="EQ493" s="25"/>
      <c r="ER493" s="24"/>
      <c r="ES493" s="25"/>
      <c r="ET493" s="24"/>
      <c r="EU493" s="25"/>
      <c r="EV493" s="24"/>
      <c r="EW493" s="25"/>
      <c r="EX493" s="24"/>
      <c r="EY493" s="24"/>
      <c r="EZ493" s="313"/>
      <c r="FA493" s="24"/>
      <c r="FB493" s="25"/>
      <c r="FC493" s="24"/>
      <c r="FD493" s="25"/>
      <c r="FE493" s="24"/>
      <c r="FF493" s="25"/>
      <c r="FG493" s="24"/>
      <c r="FH493" s="25"/>
      <c r="FI493" s="24"/>
      <c r="FJ493" s="25"/>
      <c r="FK493" s="24"/>
      <c r="FL493" s="26"/>
      <c r="FM493" s="24"/>
      <c r="FN493" s="26"/>
      <c r="FO493" s="24"/>
      <c r="FP493" s="26"/>
      <c r="FQ493" s="27"/>
      <c r="FR493" s="26"/>
      <c r="FS493" s="27"/>
      <c r="FT493" s="26"/>
      <c r="FU493" s="27"/>
      <c r="FV493" s="26"/>
      <c r="FW493" s="27"/>
      <c r="FX493" s="26"/>
      <c r="FY493" s="27"/>
      <c r="FZ493" s="26"/>
      <c r="GA493" s="27"/>
      <c r="GB493" s="26"/>
      <c r="GC493" s="27"/>
      <c r="GD493" s="26"/>
      <c r="GE493" s="27"/>
      <c r="GF493" s="26"/>
      <c r="GG493" s="27"/>
      <c r="GH493" s="26"/>
      <c r="GI493" s="27"/>
      <c r="GJ493" s="26"/>
      <c r="GK493" s="27"/>
      <c r="GL493" s="26"/>
      <c r="GM493" s="27"/>
      <c r="GN493" s="26"/>
      <c r="GO493" s="27"/>
      <c r="GP493" s="26"/>
      <c r="GQ493" s="27"/>
      <c r="GS493" s="27"/>
      <c r="GU493" s="27"/>
      <c r="GW493" s="27"/>
      <c r="GY493" s="27"/>
      <c r="GZ493" s="262"/>
      <c r="HA493" s="29"/>
      <c r="HC493"/>
      <c r="HD493"/>
      <c r="HE493"/>
      <c r="HF493"/>
      <c r="HG493"/>
      <c r="HH493"/>
    </row>
    <row r="494" spans="1:216" s="23" customFormat="1" ht="13.5" hidden="1" customHeight="1" outlineLevel="1" x14ac:dyDescent="0.2">
      <c r="A494" s="22"/>
      <c r="B494" s="29" t="s">
        <v>397</v>
      </c>
      <c r="C494" s="24"/>
      <c r="D494" s="24"/>
      <c r="E494" s="25"/>
      <c r="F494" s="249"/>
      <c r="G494" s="25"/>
      <c r="H494" s="249"/>
      <c r="I494" s="25"/>
      <c r="J494" s="249"/>
      <c r="K494" s="25"/>
      <c r="L494" s="249"/>
      <c r="M494" s="25"/>
      <c r="N494" s="24"/>
      <c r="O494" s="25"/>
      <c r="P494" s="24"/>
      <c r="Q494" s="25"/>
      <c r="R494" s="24"/>
      <c r="S494" s="25"/>
      <c r="T494" s="24"/>
      <c r="U494" s="25"/>
      <c r="V494" s="24"/>
      <c r="W494" s="25"/>
      <c r="X494" s="24"/>
      <c r="Y494" s="25"/>
      <c r="Z494" s="24"/>
      <c r="AA494" s="26"/>
      <c r="AB494" s="24"/>
      <c r="AC494" s="25"/>
      <c r="AD494" s="24"/>
      <c r="AE494" s="26"/>
      <c r="AF494" s="24"/>
      <c r="AG494" s="26"/>
      <c r="AH494" s="24"/>
      <c r="AI494" s="26"/>
      <c r="AJ494" s="24"/>
      <c r="AK494" s="26"/>
      <c r="AL494" s="24"/>
      <c r="AM494" s="26"/>
      <c r="AN494" s="24"/>
      <c r="AO494" s="26"/>
      <c r="AP494" s="24"/>
      <c r="AQ494" s="26"/>
      <c r="AR494" s="24"/>
      <c r="AS494" s="26"/>
      <c r="AT494" s="24"/>
      <c r="AU494" s="26"/>
      <c r="AV494" s="24"/>
      <c r="AW494" s="26"/>
      <c r="AX494" s="24"/>
      <c r="AY494" s="26"/>
      <c r="AZ494" s="27"/>
      <c r="BA494" s="26"/>
      <c r="BB494" s="27"/>
      <c r="BC494" s="26"/>
      <c r="BD494" s="27"/>
      <c r="BE494" s="26"/>
      <c r="BF494" s="27"/>
      <c r="BG494" s="26"/>
      <c r="BH494" s="27"/>
      <c r="BI494" s="26"/>
      <c r="BJ494" s="27"/>
      <c r="BK494" s="26"/>
      <c r="BL494" s="27"/>
      <c r="BM494" s="26"/>
      <c r="BN494" s="27"/>
      <c r="BO494" s="26"/>
      <c r="BP494" s="27"/>
      <c r="BQ494" s="26"/>
      <c r="BR494" s="255"/>
      <c r="BS494" s="26"/>
      <c r="BT494" s="27"/>
      <c r="BU494" s="26"/>
      <c r="BV494" s="27"/>
      <c r="BW494" s="26"/>
      <c r="BX494" s="39"/>
      <c r="BY494" s="26"/>
      <c r="BZ494" s="255"/>
      <c r="CA494" s="26"/>
      <c r="CB494" s="255"/>
      <c r="CC494" s="26"/>
      <c r="CD494" s="24"/>
      <c r="CE494" s="26"/>
      <c r="CF494" s="24"/>
      <c r="CG494" s="26"/>
      <c r="CH494" s="24"/>
      <c r="CI494" s="26"/>
      <c r="CJ494" s="24"/>
      <c r="CK494" s="26"/>
      <c r="CL494" s="24"/>
      <c r="CM494" s="26"/>
      <c r="CN494" s="24"/>
      <c r="CO494" s="26"/>
      <c r="CP494" s="24"/>
      <c r="CQ494" s="26"/>
      <c r="CR494" s="24"/>
      <c r="CS494" s="26"/>
      <c r="CT494" s="24"/>
      <c r="CU494" s="26"/>
      <c r="CV494" s="24"/>
      <c r="CW494" s="26"/>
      <c r="CX494" s="24"/>
      <c r="CY494" s="26"/>
      <c r="CZ494" s="24"/>
      <c r="DA494" s="26"/>
      <c r="DB494" s="24"/>
      <c r="DC494" s="26"/>
      <c r="DD494" s="24"/>
      <c r="DE494" s="26"/>
      <c r="DF494" s="24"/>
      <c r="DG494" s="26"/>
      <c r="DH494" s="24"/>
      <c r="DI494" s="26"/>
      <c r="DJ494" s="24"/>
      <c r="DK494" s="26"/>
      <c r="DL494" s="24"/>
      <c r="DM494" s="26"/>
      <c r="DN494" s="24"/>
      <c r="DO494" s="26"/>
      <c r="DP494" s="24"/>
      <c r="DQ494" s="26"/>
      <c r="DR494" s="24"/>
      <c r="DS494" s="26"/>
      <c r="DT494" s="24"/>
      <c r="DU494" s="26"/>
      <c r="DV494" s="24"/>
      <c r="DW494" s="26"/>
      <c r="DX494" s="24"/>
      <c r="DY494" s="30">
        <f>DY236</f>
        <v>42.154255319148938</v>
      </c>
      <c r="DZ494" s="24"/>
      <c r="EA494" s="30">
        <f>EA236</f>
        <v>40.090673575129529</v>
      </c>
      <c r="EB494" s="24"/>
      <c r="EC494" s="30">
        <f>EC236</f>
        <v>41.872561768530559</v>
      </c>
      <c r="ED494" s="24"/>
      <c r="EE494" s="30">
        <f>EE236</f>
        <v>40.012970168612192</v>
      </c>
      <c r="EF494" s="24"/>
      <c r="EG494" s="30">
        <f>EG236</f>
        <v>41.088788075178222</v>
      </c>
      <c r="EH494" s="24"/>
      <c r="EI494" s="30">
        <f>EI236</f>
        <v>40.726577437858509</v>
      </c>
      <c r="EJ494" s="24"/>
      <c r="EK494" s="30">
        <f>EK236</f>
        <v>39.770554493307841</v>
      </c>
      <c r="EL494" s="24"/>
      <c r="EM494" s="30">
        <f>EM236</f>
        <v>39.873015873015873</v>
      </c>
      <c r="EN494" s="24"/>
      <c r="EO494" s="30">
        <f>EO236</f>
        <v>40.38095238095238</v>
      </c>
      <c r="EP494" s="24"/>
      <c r="EQ494" s="30">
        <f>EQ236</f>
        <v>40.726577437858509</v>
      </c>
      <c r="ER494" s="24"/>
      <c r="ES494" s="30">
        <f>ES236</f>
        <v>39.770554493307841</v>
      </c>
      <c r="ET494" s="24"/>
      <c r="EU494" s="30">
        <f>EU236</f>
        <v>39.873015873015873</v>
      </c>
      <c r="EV494" s="24"/>
      <c r="EW494" s="30">
        <f>EW236</f>
        <v>40.38095238095238</v>
      </c>
      <c r="EX494" s="24"/>
      <c r="EY494" s="24"/>
      <c r="EZ494" s="315"/>
      <c r="FA494" s="24"/>
      <c r="FB494" s="25"/>
      <c r="FC494" s="24"/>
      <c r="FD494" s="25"/>
      <c r="FE494" s="24"/>
      <c r="FF494" s="25"/>
      <c r="FG494" s="24"/>
      <c r="FH494" s="25"/>
      <c r="FI494" s="24"/>
      <c r="FJ494" s="25"/>
      <c r="FK494" s="24"/>
      <c r="FL494" s="26"/>
      <c r="FM494" s="24"/>
      <c r="FN494" s="26"/>
      <c r="FO494" s="24"/>
      <c r="FP494" s="26"/>
      <c r="FQ494" s="27"/>
      <c r="FR494" s="26"/>
      <c r="FS494" s="27"/>
      <c r="FT494" s="26"/>
      <c r="FU494" s="27"/>
      <c r="FV494" s="26"/>
      <c r="FW494" s="27"/>
      <c r="FX494" s="26"/>
      <c r="FY494" s="27"/>
      <c r="FZ494" s="26"/>
      <c r="GA494" s="27"/>
      <c r="GB494" s="26"/>
      <c r="GC494" s="27"/>
      <c r="GD494" s="26"/>
      <c r="GE494" s="27"/>
      <c r="GF494" s="26"/>
      <c r="GG494" s="27"/>
      <c r="GH494" s="26"/>
      <c r="GI494" s="27"/>
      <c r="GJ494" s="26"/>
      <c r="GK494" s="27"/>
      <c r="GL494" s="26"/>
      <c r="GM494" s="27"/>
      <c r="GN494" s="26"/>
      <c r="GO494" s="27"/>
      <c r="GP494" s="26"/>
      <c r="GQ494" s="27"/>
      <c r="GR494" s="30">
        <f>GR236</f>
        <v>40.86</v>
      </c>
      <c r="GS494" s="27"/>
      <c r="GT494" s="30">
        <f>GT236</f>
        <v>41.31</v>
      </c>
      <c r="GU494" s="27"/>
      <c r="GV494" s="30">
        <f>GV236</f>
        <v>41.81</v>
      </c>
      <c r="GW494" s="27"/>
      <c r="GX494" s="30">
        <f>GX236</f>
        <v>42.36</v>
      </c>
      <c r="GY494" s="27"/>
      <c r="GZ494" s="262"/>
      <c r="HA494" s="29"/>
      <c r="HC494"/>
      <c r="HD494"/>
      <c r="HE494"/>
      <c r="HF494"/>
      <c r="HG494"/>
      <c r="HH494"/>
    </row>
    <row r="495" spans="1:216" s="23" customFormat="1" ht="13.5" hidden="1" customHeight="1" outlineLevel="1" x14ac:dyDescent="0.2">
      <c r="A495" s="22"/>
      <c r="B495" s="29" t="s">
        <v>398</v>
      </c>
      <c r="C495" s="24"/>
      <c r="D495" s="24"/>
      <c r="E495" s="25"/>
      <c r="F495" s="249"/>
      <c r="G495" s="25"/>
      <c r="H495" s="249"/>
      <c r="I495" s="25"/>
      <c r="J495" s="249"/>
      <c r="K495" s="25"/>
      <c r="L495" s="249"/>
      <c r="M495" s="25"/>
      <c r="N495" s="24"/>
      <c r="O495" s="25"/>
      <c r="P495" s="24"/>
      <c r="Q495" s="25"/>
      <c r="R495" s="24"/>
      <c r="S495" s="25"/>
      <c r="T495" s="24"/>
      <c r="U495" s="25"/>
      <c r="V495" s="24"/>
      <c r="W495" s="25"/>
      <c r="X495" s="24"/>
      <c r="Y495" s="25"/>
      <c r="Z495" s="24"/>
      <c r="AA495" s="26"/>
      <c r="AB495" s="24"/>
      <c r="AC495" s="25"/>
      <c r="AD495" s="24"/>
      <c r="AE495" s="26"/>
      <c r="AF495" s="24"/>
      <c r="AG495" s="26"/>
      <c r="AH495" s="24"/>
      <c r="AI495" s="26"/>
      <c r="AJ495" s="24"/>
      <c r="AK495" s="26"/>
      <c r="AL495" s="24"/>
      <c r="AM495" s="26"/>
      <c r="AN495" s="24"/>
      <c r="AO495" s="26"/>
      <c r="AP495" s="24"/>
      <c r="AQ495" s="26"/>
      <c r="AR495" s="24"/>
      <c r="AS495" s="26"/>
      <c r="AT495" s="24"/>
      <c r="AU495" s="26"/>
      <c r="AV495" s="24"/>
      <c r="AW495" s="26"/>
      <c r="AX495" s="24"/>
      <c r="AY495" s="26"/>
      <c r="AZ495" s="27"/>
      <c r="BA495" s="26"/>
      <c r="BB495" s="27"/>
      <c r="BC495" s="26"/>
      <c r="BD495" s="27"/>
      <c r="BE495" s="26"/>
      <c r="BF495" s="27"/>
      <c r="BG495" s="26"/>
      <c r="BH495" s="27"/>
      <c r="BI495" s="26"/>
      <c r="BJ495" s="27"/>
      <c r="BK495" s="26"/>
      <c r="BL495" s="27"/>
      <c r="BM495" s="26"/>
      <c r="BN495" s="27"/>
      <c r="BO495" s="26"/>
      <c r="BP495" s="39"/>
      <c r="BQ495" s="26"/>
      <c r="BR495" s="255"/>
      <c r="BS495" s="26"/>
      <c r="BT495" s="39"/>
      <c r="BU495" s="26"/>
      <c r="BV495" s="39"/>
      <c r="BW495" s="26"/>
      <c r="BX495" s="257"/>
      <c r="BY495" s="26"/>
      <c r="BZ495" s="256"/>
      <c r="CA495" s="26"/>
      <c r="CB495" s="256"/>
      <c r="CC495" s="26"/>
      <c r="CD495" s="24"/>
      <c r="CE495" s="26"/>
      <c r="CF495" s="24"/>
      <c r="CG495" s="26"/>
      <c r="CH495" s="24"/>
      <c r="CI495" s="26"/>
      <c r="CJ495" s="34"/>
      <c r="CK495" s="26"/>
      <c r="CL495" s="34"/>
      <c r="CM495" s="26"/>
      <c r="CN495" s="34"/>
      <c r="CO495" s="26"/>
      <c r="CP495" s="34"/>
      <c r="CQ495" s="26"/>
      <c r="CR495" s="34"/>
      <c r="CS495" s="26"/>
      <c r="CT495" s="34"/>
      <c r="CU495" s="26"/>
      <c r="CV495" s="34"/>
      <c r="CW495" s="26"/>
      <c r="CX495" s="34"/>
      <c r="CY495" s="26"/>
      <c r="CZ495" s="34"/>
      <c r="DA495" s="26"/>
      <c r="DB495" s="34"/>
      <c r="DC495" s="26"/>
      <c r="DD495" s="34"/>
      <c r="DE495" s="26"/>
      <c r="DF495" s="34"/>
      <c r="DG495" s="26"/>
      <c r="DH495" s="34"/>
      <c r="DI495" s="26"/>
      <c r="DJ495" s="34"/>
      <c r="DK495" s="26"/>
      <c r="DL495" s="34"/>
      <c r="DM495" s="26"/>
      <c r="DN495" s="34"/>
      <c r="DO495" s="26"/>
      <c r="DP495" s="34"/>
      <c r="DQ495" s="26"/>
      <c r="DR495" s="34"/>
      <c r="DS495" s="26"/>
      <c r="DT495" s="34"/>
      <c r="DU495" s="26"/>
      <c r="DV495" s="34"/>
      <c r="DW495" s="26"/>
      <c r="DX495" s="34"/>
      <c r="DY495" s="35">
        <v>-0.3</v>
      </c>
      <c r="DZ495" s="34"/>
      <c r="EA495" s="35">
        <v>-0.3</v>
      </c>
      <c r="EB495" s="34"/>
      <c r="EC495" s="35">
        <v>-0.3</v>
      </c>
      <c r="ED495" s="34"/>
      <c r="EE495" s="35">
        <v>-0.3</v>
      </c>
      <c r="EF495" s="34"/>
      <c r="EG495" s="35">
        <v>-0.3</v>
      </c>
      <c r="EH495" s="34"/>
      <c r="EI495" s="35">
        <v>-0.3</v>
      </c>
      <c r="EJ495" s="34"/>
      <c r="EK495" s="35">
        <v>-0.3</v>
      </c>
      <c r="EL495" s="34"/>
      <c r="EM495" s="35">
        <v>-0.3</v>
      </c>
      <c r="EN495" s="34"/>
      <c r="EO495" s="35">
        <v>-0.3</v>
      </c>
      <c r="EP495" s="34"/>
      <c r="EQ495" s="35">
        <v>-0.3</v>
      </c>
      <c r="ER495" s="34"/>
      <c r="ES495" s="35">
        <v>-0.3</v>
      </c>
      <c r="ET495" s="34"/>
      <c r="EU495" s="35">
        <v>-0.3</v>
      </c>
      <c r="EV495" s="34"/>
      <c r="EW495" s="35">
        <v>-0.3</v>
      </c>
      <c r="EX495" s="34"/>
      <c r="EY495" s="34"/>
      <c r="EZ495" s="315"/>
      <c r="FA495" s="24"/>
      <c r="FB495" s="25"/>
      <c r="FC495" s="24"/>
      <c r="FD495" s="25"/>
      <c r="FE495" s="24"/>
      <c r="FF495" s="25"/>
      <c r="FG495" s="24"/>
      <c r="FH495" s="25"/>
      <c r="FI495" s="24"/>
      <c r="FJ495" s="25"/>
      <c r="FK495" s="24"/>
      <c r="FL495" s="26"/>
      <c r="FM495" s="24"/>
      <c r="FN495" s="26"/>
      <c r="FO495" s="24"/>
      <c r="FP495" s="26"/>
      <c r="FQ495" s="27"/>
      <c r="FR495" s="26"/>
      <c r="FS495" s="27"/>
      <c r="FT495" s="26"/>
      <c r="FU495" s="27"/>
      <c r="FV495" s="26"/>
      <c r="FW495" s="27"/>
      <c r="FX495" s="26"/>
      <c r="FY495" s="27"/>
      <c r="FZ495" s="26"/>
      <c r="GA495" s="27"/>
      <c r="GB495" s="26"/>
      <c r="GC495" s="27"/>
      <c r="GD495" s="26"/>
      <c r="GE495" s="27"/>
      <c r="GF495" s="26"/>
      <c r="GG495" s="27"/>
      <c r="GH495" s="26"/>
      <c r="GI495" s="27"/>
      <c r="GJ495" s="26"/>
      <c r="GK495" s="27"/>
      <c r="GL495" s="26"/>
      <c r="GM495" s="27"/>
      <c r="GN495" s="26"/>
      <c r="GO495" s="27"/>
      <c r="GP495" s="26"/>
      <c r="GQ495" s="27"/>
      <c r="GR495" s="35">
        <v>-0.3</v>
      </c>
      <c r="GS495" s="27"/>
      <c r="GT495" s="35">
        <v>-0.3</v>
      </c>
      <c r="GU495" s="27"/>
      <c r="GV495" s="35">
        <v>-0.3</v>
      </c>
      <c r="GW495" s="27"/>
      <c r="GX495" s="35">
        <v>-0.3</v>
      </c>
      <c r="GY495" s="27"/>
      <c r="GZ495" s="262"/>
      <c r="HA495" s="29"/>
      <c r="HC495"/>
      <c r="HD495"/>
      <c r="HE495"/>
      <c r="HF495"/>
      <c r="HG495"/>
      <c r="HH495"/>
    </row>
    <row r="496" spans="1:216" s="23" customFormat="1" ht="13.5" hidden="1" customHeight="1" outlineLevel="1" x14ac:dyDescent="0.2">
      <c r="A496" s="22"/>
      <c r="B496" s="29" t="s">
        <v>401</v>
      </c>
      <c r="C496" s="24"/>
      <c r="D496" s="24"/>
      <c r="E496" s="25"/>
      <c r="F496" s="249"/>
      <c r="G496" s="25"/>
      <c r="H496" s="249"/>
      <c r="I496" s="25"/>
      <c r="J496" s="249"/>
      <c r="K496" s="25"/>
      <c r="L496" s="249"/>
      <c r="M496" s="25"/>
      <c r="N496" s="24"/>
      <c r="O496" s="25"/>
      <c r="P496" s="24"/>
      <c r="Q496" s="25"/>
      <c r="R496" s="24"/>
      <c r="S496" s="25"/>
      <c r="T496" s="24"/>
      <c r="U496" s="25"/>
      <c r="V496" s="24"/>
      <c r="W496" s="25"/>
      <c r="X496" s="24"/>
      <c r="Y496" s="25"/>
      <c r="Z496" s="24"/>
      <c r="AA496" s="26"/>
      <c r="AB496" s="24"/>
      <c r="AC496" s="25"/>
      <c r="AD496" s="24"/>
      <c r="AE496" s="26"/>
      <c r="AF496" s="24"/>
      <c r="AG496" s="26"/>
      <c r="AH496" s="24"/>
      <c r="AI496" s="26"/>
      <c r="AJ496" s="24"/>
      <c r="AK496" s="26"/>
      <c r="AL496" s="24"/>
      <c r="AM496" s="26"/>
      <c r="AN496" s="24"/>
      <c r="AO496" s="26"/>
      <c r="AP496" s="24"/>
      <c r="AQ496" s="26"/>
      <c r="AR496" s="24"/>
      <c r="AS496" s="26"/>
      <c r="AT496" s="24"/>
      <c r="AU496" s="26"/>
      <c r="AV496" s="24"/>
      <c r="AW496" s="26"/>
      <c r="AX496" s="24"/>
      <c r="AY496" s="26"/>
      <c r="AZ496" s="27"/>
      <c r="BA496" s="26"/>
      <c r="BB496" s="27"/>
      <c r="BC496" s="26"/>
      <c r="BD496" s="27"/>
      <c r="BE496" s="26"/>
      <c r="BF496" s="27"/>
      <c r="BG496" s="26"/>
      <c r="BH496" s="27"/>
      <c r="BI496" s="26"/>
      <c r="BJ496" s="27"/>
      <c r="BK496" s="26"/>
      <c r="BL496" s="27"/>
      <c r="BM496" s="26"/>
      <c r="BN496" s="27"/>
      <c r="BO496" s="26"/>
      <c r="BP496" s="39"/>
      <c r="BQ496" s="26"/>
      <c r="BR496" s="255"/>
      <c r="BS496" s="26"/>
      <c r="BT496" s="39"/>
      <c r="BU496" s="26"/>
      <c r="BV496" s="39"/>
      <c r="BW496" s="26"/>
      <c r="BX496" s="257"/>
      <c r="BY496" s="26"/>
      <c r="BZ496" s="256"/>
      <c r="CA496" s="26"/>
      <c r="CB496" s="256"/>
      <c r="CC496" s="26"/>
      <c r="CD496" s="24"/>
      <c r="CE496" s="26"/>
      <c r="CF496" s="24"/>
      <c r="CG496" s="26"/>
      <c r="CH496" s="24"/>
      <c r="CI496" s="26"/>
      <c r="CJ496" s="34"/>
      <c r="CK496" s="26"/>
      <c r="CL496" s="34"/>
      <c r="CM496" s="26"/>
      <c r="CN496" s="34"/>
      <c r="CO496" s="26"/>
      <c r="CP496" s="34"/>
      <c r="CQ496" s="26"/>
      <c r="CR496" s="34"/>
      <c r="CS496" s="26"/>
      <c r="CT496" s="34"/>
      <c r="CU496" s="26"/>
      <c r="CV496" s="34"/>
      <c r="CW496" s="26"/>
      <c r="CX496" s="34"/>
      <c r="CY496" s="26"/>
      <c r="CZ496" s="34"/>
      <c r="DA496" s="26"/>
      <c r="DB496" s="34"/>
      <c r="DC496" s="26"/>
      <c r="DD496" s="34"/>
      <c r="DE496" s="26"/>
      <c r="DF496" s="34"/>
      <c r="DG496" s="26"/>
      <c r="DH496" s="34"/>
      <c r="DI496" s="26"/>
      <c r="DJ496" s="34"/>
      <c r="DK496" s="26"/>
      <c r="DL496" s="34"/>
      <c r="DM496" s="26"/>
      <c r="DN496" s="34"/>
      <c r="DO496" s="26"/>
      <c r="DP496" s="34"/>
      <c r="DQ496" s="26"/>
      <c r="DR496" s="34"/>
      <c r="DS496" s="26"/>
      <c r="DT496" s="34"/>
      <c r="DU496" s="26"/>
      <c r="DV496" s="34"/>
      <c r="DW496" s="26"/>
      <c r="DX496" s="34"/>
      <c r="DY496" s="38">
        <v>0.5</v>
      </c>
      <c r="DZ496" s="34"/>
      <c r="EA496" s="38">
        <v>0.5</v>
      </c>
      <c r="EB496" s="34"/>
      <c r="EC496" s="38">
        <v>0.5</v>
      </c>
      <c r="ED496" s="34"/>
      <c r="EE496" s="38">
        <v>0.5</v>
      </c>
      <c r="EF496" s="34"/>
      <c r="EG496" s="38">
        <v>0.5</v>
      </c>
      <c r="EH496" s="34"/>
      <c r="EI496" s="38">
        <v>0.5</v>
      </c>
      <c r="EJ496" s="34"/>
      <c r="EK496" s="38">
        <v>0.5</v>
      </c>
      <c r="EL496" s="34"/>
      <c r="EM496" s="38">
        <v>0.5</v>
      </c>
      <c r="EN496" s="34"/>
      <c r="EO496" s="38">
        <v>0.5</v>
      </c>
      <c r="EP496" s="34"/>
      <c r="EQ496" s="38">
        <v>0.5</v>
      </c>
      <c r="ER496" s="34"/>
      <c r="ES496" s="38">
        <v>0.5</v>
      </c>
      <c r="ET496" s="34"/>
      <c r="EU496" s="38">
        <v>0.5</v>
      </c>
      <c r="EV496" s="34"/>
      <c r="EW496" s="38">
        <v>0.5</v>
      </c>
      <c r="EX496" s="34"/>
      <c r="EY496" s="34"/>
      <c r="EZ496" s="315"/>
      <c r="FA496" s="24"/>
      <c r="FB496" s="25"/>
      <c r="FC496" s="24"/>
      <c r="FD496" s="25"/>
      <c r="FE496" s="24"/>
      <c r="FF496" s="25"/>
      <c r="FG496" s="24"/>
      <c r="FH496" s="25"/>
      <c r="FI496" s="24"/>
      <c r="FJ496" s="25"/>
      <c r="FK496" s="24"/>
      <c r="FL496" s="26"/>
      <c r="FM496" s="24"/>
      <c r="FN496" s="26"/>
      <c r="FO496" s="24"/>
      <c r="FP496" s="26"/>
      <c r="FQ496" s="27"/>
      <c r="FR496" s="26"/>
      <c r="FS496" s="27"/>
      <c r="FT496" s="26"/>
      <c r="FU496" s="27"/>
      <c r="FV496" s="26"/>
      <c r="FW496" s="27"/>
      <c r="FX496" s="26"/>
      <c r="FY496" s="27"/>
      <c r="FZ496" s="26"/>
      <c r="GA496" s="27"/>
      <c r="GB496" s="26"/>
      <c r="GC496" s="27"/>
      <c r="GD496" s="26"/>
      <c r="GE496" s="27"/>
      <c r="GF496" s="26"/>
      <c r="GG496" s="27"/>
      <c r="GH496" s="26"/>
      <c r="GI496" s="27"/>
      <c r="GJ496" s="26"/>
      <c r="GK496" s="27"/>
      <c r="GL496" s="26"/>
      <c r="GM496" s="27"/>
      <c r="GN496" s="26"/>
      <c r="GO496" s="27"/>
      <c r="GP496" s="26"/>
      <c r="GQ496" s="27"/>
      <c r="GR496" s="38">
        <v>0.5</v>
      </c>
      <c r="GS496" s="27"/>
      <c r="GT496" s="38">
        <v>0.5</v>
      </c>
      <c r="GU496" s="27"/>
      <c r="GV496" s="38">
        <v>0.5</v>
      </c>
      <c r="GW496" s="27"/>
      <c r="GX496" s="38">
        <v>0.5</v>
      </c>
      <c r="GY496" s="27"/>
      <c r="GZ496" s="262"/>
      <c r="HA496" s="29"/>
      <c r="HC496"/>
      <c r="HD496"/>
      <c r="HE496"/>
      <c r="HF496"/>
      <c r="HG496"/>
      <c r="HH496"/>
    </row>
    <row r="497" spans="1:216" s="23" customFormat="1" ht="13.5" hidden="1" customHeight="1" outlineLevel="1" x14ac:dyDescent="0.2">
      <c r="A497" s="22"/>
      <c r="B497" s="29"/>
      <c r="C497" s="24"/>
      <c r="D497" s="24"/>
      <c r="E497" s="25"/>
      <c r="F497" s="249"/>
      <c r="G497" s="25"/>
      <c r="H497" s="249"/>
      <c r="I497" s="25"/>
      <c r="J497" s="249"/>
      <c r="K497" s="25"/>
      <c r="L497" s="249"/>
      <c r="M497" s="25"/>
      <c r="N497" s="24"/>
      <c r="O497" s="25"/>
      <c r="P497" s="24"/>
      <c r="Q497" s="25"/>
      <c r="R497" s="24"/>
      <c r="S497" s="25"/>
      <c r="T497" s="24"/>
      <c r="U497" s="25"/>
      <c r="V497" s="24"/>
      <c r="W497" s="25"/>
      <c r="X497" s="24"/>
      <c r="Y497" s="25"/>
      <c r="Z497" s="24"/>
      <c r="AA497" s="26"/>
      <c r="AB497" s="24"/>
      <c r="AC497" s="25"/>
      <c r="AD497" s="24"/>
      <c r="AE497" s="26"/>
      <c r="AF497" s="24"/>
      <c r="AG497" s="26"/>
      <c r="AH497" s="24"/>
      <c r="AI497" s="26"/>
      <c r="AJ497" s="24"/>
      <c r="AK497" s="26"/>
      <c r="AL497" s="24"/>
      <c r="AM497" s="26"/>
      <c r="AN497" s="24"/>
      <c r="AO497" s="26"/>
      <c r="AP497" s="24"/>
      <c r="AQ497" s="26"/>
      <c r="AR497" s="24"/>
      <c r="AS497" s="26"/>
      <c r="AT497" s="24"/>
      <c r="AU497" s="26"/>
      <c r="AV497" s="24"/>
      <c r="AW497" s="26"/>
      <c r="AX497" s="24"/>
      <c r="AY497" s="26"/>
      <c r="AZ497" s="27"/>
      <c r="BA497" s="26"/>
      <c r="BB497" s="27"/>
      <c r="BC497" s="26"/>
      <c r="BD497" s="27"/>
      <c r="BE497" s="26"/>
      <c r="BF497" s="27"/>
      <c r="BG497" s="26"/>
      <c r="BH497" s="27"/>
      <c r="BI497" s="26"/>
      <c r="BJ497" s="27"/>
      <c r="BK497" s="26"/>
      <c r="BL497" s="27"/>
      <c r="BM497" s="26"/>
      <c r="BN497" s="27"/>
      <c r="BO497" s="26"/>
      <c r="BP497" s="27"/>
      <c r="BQ497" s="26"/>
      <c r="BR497" s="255"/>
      <c r="BS497" s="26"/>
      <c r="BT497" s="27"/>
      <c r="BU497" s="26"/>
      <c r="BV497" s="27"/>
      <c r="BW497" s="26"/>
      <c r="BX497" s="255"/>
      <c r="BY497" s="26"/>
      <c r="BZ497" s="255"/>
      <c r="CA497" s="26"/>
      <c r="CB497" s="255"/>
      <c r="CC497" s="26"/>
      <c r="CD497" s="24"/>
      <c r="CE497" s="26"/>
      <c r="CF497" s="24"/>
      <c r="CG497" s="26"/>
      <c r="CH497" s="24"/>
      <c r="CI497" s="26"/>
      <c r="CJ497" s="24"/>
      <c r="CK497" s="26"/>
      <c r="CL497" s="24"/>
      <c r="CM497" s="26"/>
      <c r="CN497" s="24"/>
      <c r="CO497" s="26"/>
      <c r="CP497" s="24"/>
      <c r="CQ497" s="26"/>
      <c r="CR497" s="24"/>
      <c r="CS497" s="26"/>
      <c r="CT497" s="24"/>
      <c r="CU497" s="26"/>
      <c r="CV497" s="24"/>
      <c r="CW497" s="26"/>
      <c r="CX497" s="24"/>
      <c r="CY497" s="26"/>
      <c r="CZ497" s="24"/>
      <c r="DA497" s="26"/>
      <c r="DB497" s="24"/>
      <c r="DC497" s="26"/>
      <c r="DD497" s="24"/>
      <c r="DE497" s="26"/>
      <c r="DF497" s="24"/>
      <c r="DG497" s="26"/>
      <c r="DH497" s="24"/>
      <c r="DI497" s="26"/>
      <c r="DJ497" s="24"/>
      <c r="DK497" s="26"/>
      <c r="DL497" s="24"/>
      <c r="DM497" s="26"/>
      <c r="DN497" s="24"/>
      <c r="DO497" s="26"/>
      <c r="DP497" s="24"/>
      <c r="DQ497" s="26"/>
      <c r="DR497" s="24"/>
      <c r="DS497" s="26"/>
      <c r="DT497" s="24"/>
      <c r="DU497" s="26"/>
      <c r="DV497" s="24"/>
      <c r="DW497" s="26"/>
      <c r="DX497" s="24"/>
      <c r="DY497" s="26"/>
      <c r="DZ497" s="24"/>
      <c r="EA497" s="26"/>
      <c r="EB497" s="24"/>
      <c r="EC497" s="26"/>
      <c r="ED497" s="24"/>
      <c r="EE497" s="26"/>
      <c r="EF497" s="24"/>
      <c r="EG497" s="26"/>
      <c r="EH497" s="24"/>
      <c r="EI497" s="26"/>
      <c r="EJ497" s="24"/>
      <c r="EK497" s="26"/>
      <c r="EL497" s="24"/>
      <c r="EM497" s="26"/>
      <c r="EN497" s="24"/>
      <c r="EO497" s="26"/>
      <c r="EP497" s="24"/>
      <c r="EQ497" s="26"/>
      <c r="ER497" s="24"/>
      <c r="ES497" s="26"/>
      <c r="ET497" s="24"/>
      <c r="EU497" s="26"/>
      <c r="EV497" s="24"/>
      <c r="EW497" s="26"/>
      <c r="EX497" s="24"/>
      <c r="EY497" s="24"/>
      <c r="EZ497" s="313"/>
      <c r="FA497" s="24"/>
      <c r="FB497" s="25"/>
      <c r="FC497" s="24"/>
      <c r="FD497" s="25"/>
      <c r="FE497" s="24"/>
      <c r="FF497" s="25"/>
      <c r="FG497" s="24"/>
      <c r="FH497" s="25"/>
      <c r="FI497" s="24"/>
      <c r="FJ497" s="25"/>
      <c r="FK497" s="24"/>
      <c r="FL497" s="26"/>
      <c r="FM497" s="24"/>
      <c r="FN497" s="26"/>
      <c r="FO497" s="24"/>
      <c r="FP497" s="26"/>
      <c r="FQ497" s="27"/>
      <c r="FR497" s="26"/>
      <c r="FS497" s="27"/>
      <c r="FT497" s="26"/>
      <c r="FU497" s="27"/>
      <c r="FV497" s="26"/>
      <c r="FW497" s="27"/>
      <c r="FX497" s="26"/>
      <c r="FY497" s="27"/>
      <c r="FZ497" s="26"/>
      <c r="GA497" s="27"/>
      <c r="GB497" s="26"/>
      <c r="GC497" s="27"/>
      <c r="GD497" s="26"/>
      <c r="GE497" s="27"/>
      <c r="GF497" s="26"/>
      <c r="GG497" s="27"/>
      <c r="GH497" s="26"/>
      <c r="GI497" s="27"/>
      <c r="GJ497" s="26"/>
      <c r="GK497" s="27"/>
      <c r="GL497" s="26"/>
      <c r="GM497" s="27"/>
      <c r="GN497" s="26"/>
      <c r="GO497" s="27"/>
      <c r="GP497" s="26"/>
      <c r="GQ497" s="27"/>
      <c r="GR497" s="26"/>
      <c r="GS497" s="27"/>
      <c r="GT497" s="26"/>
      <c r="GU497" s="27"/>
      <c r="GV497" s="26"/>
      <c r="GW497" s="27"/>
      <c r="GX497" s="26"/>
      <c r="GY497" s="27"/>
      <c r="GZ497" s="262"/>
      <c r="HA497" s="29"/>
      <c r="HC497"/>
      <c r="HD497"/>
      <c r="HE497"/>
      <c r="HF497"/>
      <c r="HG497"/>
      <c r="HH497"/>
    </row>
    <row r="498" spans="1:216" s="23" customFormat="1" ht="13.5" hidden="1" customHeight="1" outlineLevel="1" x14ac:dyDescent="0.2">
      <c r="A498" s="22"/>
      <c r="B498" s="28" t="s">
        <v>402</v>
      </c>
      <c r="C498" s="24"/>
      <c r="D498" s="24"/>
      <c r="E498" s="25"/>
      <c r="F498" s="249"/>
      <c r="G498" s="25"/>
      <c r="H498" s="249"/>
      <c r="I498" s="25"/>
      <c r="J498" s="249"/>
      <c r="K498" s="25"/>
      <c r="L498" s="249"/>
      <c r="M498" s="25"/>
      <c r="N498" s="24"/>
      <c r="O498" s="25"/>
      <c r="P498" s="24"/>
      <c r="Q498" s="25"/>
      <c r="R498" s="24"/>
      <c r="S498" s="25"/>
      <c r="T498" s="24"/>
      <c r="U498" s="25"/>
      <c r="V498" s="24"/>
      <c r="W498" s="25"/>
      <c r="X498" s="24"/>
      <c r="Y498" s="25"/>
      <c r="Z498" s="24"/>
      <c r="AA498" s="26"/>
      <c r="AB498" s="24"/>
      <c r="AC498" s="25"/>
      <c r="AD498" s="24"/>
      <c r="AE498" s="26"/>
      <c r="AF498" s="24"/>
      <c r="AG498" s="26"/>
      <c r="AH498" s="24"/>
      <c r="AI498" s="26"/>
      <c r="AJ498" s="24"/>
      <c r="AK498" s="26"/>
      <c r="AL498" s="24"/>
      <c r="AM498" s="26"/>
      <c r="AN498" s="24"/>
      <c r="AO498" s="26"/>
      <c r="AP498" s="24"/>
      <c r="AQ498" s="26"/>
      <c r="AR498" s="24"/>
      <c r="AS498" s="26"/>
      <c r="AT498" s="24"/>
      <c r="AU498" s="26"/>
      <c r="AV498" s="24"/>
      <c r="AW498" s="26"/>
      <c r="AX498" s="24"/>
      <c r="AY498" s="26"/>
      <c r="AZ498" s="27"/>
      <c r="BA498" s="26"/>
      <c r="BB498" s="27"/>
      <c r="BC498" s="26"/>
      <c r="BD498" s="27"/>
      <c r="BE498" s="26"/>
      <c r="BF498" s="27"/>
      <c r="BG498" s="26"/>
      <c r="BH498" s="27"/>
      <c r="BI498" s="26"/>
      <c r="BJ498" s="27"/>
      <c r="BK498" s="26"/>
      <c r="BL498" s="27"/>
      <c r="BM498" s="26"/>
      <c r="BN498" s="27"/>
      <c r="BO498" s="26"/>
      <c r="BP498" s="27"/>
      <c r="BQ498" s="26"/>
      <c r="BR498" s="255"/>
      <c r="BS498" s="26"/>
      <c r="BT498" s="27"/>
      <c r="BU498" s="26"/>
      <c r="BV498" s="27"/>
      <c r="BW498" s="26"/>
      <c r="BX498" s="255"/>
      <c r="BY498" s="26"/>
      <c r="BZ498" s="255"/>
      <c r="CA498" s="26"/>
      <c r="CB498" s="255"/>
      <c r="CC498" s="26"/>
      <c r="CD498" s="24"/>
      <c r="CE498" s="26"/>
      <c r="CF498" s="24"/>
      <c r="CG498" s="26"/>
      <c r="CH498" s="24"/>
      <c r="CI498" s="26"/>
      <c r="CJ498" s="24"/>
      <c r="CK498" s="26"/>
      <c r="CL498" s="24"/>
      <c r="CM498" s="26"/>
      <c r="CN498" s="24"/>
      <c r="CO498" s="26"/>
      <c r="CP498" s="24"/>
      <c r="CQ498" s="26"/>
      <c r="CR498" s="24"/>
      <c r="CS498" s="26"/>
      <c r="CT498" s="24"/>
      <c r="CU498" s="26"/>
      <c r="CV498" s="24"/>
      <c r="CW498" s="26"/>
      <c r="CX498" s="24"/>
      <c r="CY498" s="26"/>
      <c r="CZ498" s="24"/>
      <c r="DA498" s="26"/>
      <c r="DB498" s="24"/>
      <c r="DC498" s="26"/>
      <c r="DD498" s="24"/>
      <c r="DE498" s="26"/>
      <c r="DF498" s="24"/>
      <c r="DG498" s="26"/>
      <c r="DH498" s="24"/>
      <c r="DI498" s="26"/>
      <c r="DJ498" s="24"/>
      <c r="DK498" s="26"/>
      <c r="DL498" s="24"/>
      <c r="DM498" s="26"/>
      <c r="DN498" s="24"/>
      <c r="DO498" s="26"/>
      <c r="DP498" s="24"/>
      <c r="DQ498" s="26"/>
      <c r="DR498" s="24"/>
      <c r="DS498" s="26"/>
      <c r="DT498" s="24"/>
      <c r="DU498" s="26"/>
      <c r="DV498" s="24"/>
      <c r="DW498" s="26"/>
      <c r="DX498" s="24"/>
      <c r="DY498" s="26"/>
      <c r="DZ498" s="24"/>
      <c r="EA498" s="26"/>
      <c r="EB498" s="24"/>
      <c r="EC498" s="26"/>
      <c r="ED498" s="24"/>
      <c r="EE498" s="26"/>
      <c r="EF498" s="24"/>
      <c r="EG498" s="26"/>
      <c r="EH498" s="24"/>
      <c r="EI498" s="26"/>
      <c r="EJ498" s="24"/>
      <c r="EK498" s="26"/>
      <c r="EL498" s="24"/>
      <c r="EM498" s="26"/>
      <c r="EN498" s="24"/>
      <c r="EO498" s="26"/>
      <c r="EP498" s="24"/>
      <c r="EQ498" s="26"/>
      <c r="ER498" s="24"/>
      <c r="ES498" s="26"/>
      <c r="ET498" s="24"/>
      <c r="EU498" s="26"/>
      <c r="EV498" s="24"/>
      <c r="EW498" s="26"/>
      <c r="EX498" s="24"/>
      <c r="EY498" s="24"/>
      <c r="EZ498" s="313"/>
      <c r="FA498" s="24"/>
      <c r="FB498" s="25"/>
      <c r="FC498" s="24"/>
      <c r="FD498" s="25"/>
      <c r="FE498" s="24"/>
      <c r="FF498" s="25"/>
      <c r="FG498" s="24"/>
      <c r="FH498" s="25"/>
      <c r="FI498" s="24"/>
      <c r="FJ498" s="25"/>
      <c r="FK498" s="24"/>
      <c r="FL498" s="26"/>
      <c r="FM498" s="24"/>
      <c r="FN498" s="26"/>
      <c r="FO498" s="24"/>
      <c r="FP498" s="26"/>
      <c r="FQ498" s="27"/>
      <c r="FR498" s="26"/>
      <c r="FS498" s="27"/>
      <c r="FT498" s="26"/>
      <c r="FU498" s="27"/>
      <c r="FV498" s="26"/>
      <c r="FW498" s="27"/>
      <c r="FX498" s="26"/>
      <c r="FY498" s="27"/>
      <c r="FZ498" s="26"/>
      <c r="GA498" s="27"/>
      <c r="GB498" s="26"/>
      <c r="GC498" s="27"/>
      <c r="GD498" s="26"/>
      <c r="GE498" s="27"/>
      <c r="GF498" s="26"/>
      <c r="GG498" s="27"/>
      <c r="GH498" s="26"/>
      <c r="GI498" s="27"/>
      <c r="GJ498" s="26"/>
      <c r="GK498" s="27"/>
      <c r="GL498" s="26"/>
      <c r="GM498" s="27"/>
      <c r="GN498" s="26"/>
      <c r="GO498" s="27"/>
      <c r="GP498" s="26"/>
      <c r="GQ498" s="27"/>
      <c r="GR498" s="26"/>
      <c r="GS498" s="27"/>
      <c r="GT498" s="26"/>
      <c r="GU498" s="27"/>
      <c r="GV498" s="26"/>
      <c r="GW498" s="27"/>
      <c r="GX498" s="26"/>
      <c r="GY498" s="27"/>
      <c r="GZ498" s="262"/>
      <c r="HA498" s="29"/>
      <c r="HC498"/>
      <c r="HD498"/>
      <c r="HE498"/>
      <c r="HF498"/>
      <c r="HG498"/>
      <c r="HH498"/>
    </row>
    <row r="499" spans="1:216" s="23" customFormat="1" ht="13.5" hidden="1" customHeight="1" outlineLevel="1" x14ac:dyDescent="0.2">
      <c r="A499" s="22"/>
      <c r="B499" s="29" t="s">
        <v>397</v>
      </c>
      <c r="C499" s="24"/>
      <c r="D499" s="24"/>
      <c r="E499" s="25"/>
      <c r="F499" s="249"/>
      <c r="G499" s="25"/>
      <c r="H499" s="249"/>
      <c r="I499" s="25"/>
      <c r="J499" s="249"/>
      <c r="K499" s="25"/>
      <c r="L499" s="249"/>
      <c r="M499" s="25"/>
      <c r="N499" s="24"/>
      <c r="O499" s="25"/>
      <c r="P499" s="24"/>
      <c r="Q499" s="25"/>
      <c r="R499" s="24"/>
      <c r="S499" s="25"/>
      <c r="T499" s="24"/>
      <c r="U499" s="25"/>
      <c r="V499" s="24"/>
      <c r="W499" s="25"/>
      <c r="X499" s="24"/>
      <c r="Y499" s="25"/>
      <c r="Z499" s="24"/>
      <c r="AA499" s="26"/>
      <c r="AB499" s="24"/>
      <c r="AC499" s="25"/>
      <c r="AD499" s="24"/>
      <c r="AE499" s="26"/>
      <c r="AF499" s="24"/>
      <c r="AG499" s="26"/>
      <c r="AH499" s="24"/>
      <c r="AI499" s="26"/>
      <c r="AJ499" s="24"/>
      <c r="AK499" s="26"/>
      <c r="AL499" s="24"/>
      <c r="AM499" s="26"/>
      <c r="AN499" s="24"/>
      <c r="AO499" s="26"/>
      <c r="AP499" s="24"/>
      <c r="AQ499" s="26"/>
      <c r="AR499" s="24"/>
      <c r="AS499" s="26"/>
      <c r="AT499" s="24"/>
      <c r="AU499" s="26"/>
      <c r="AV499" s="24"/>
      <c r="AW499" s="26"/>
      <c r="AX499" s="24"/>
      <c r="AY499" s="26"/>
      <c r="AZ499" s="27"/>
      <c r="BA499" s="26"/>
      <c r="BB499" s="27"/>
      <c r="BC499" s="26"/>
      <c r="BD499" s="27"/>
      <c r="BE499" s="26"/>
      <c r="BF499" s="27"/>
      <c r="BG499" s="26"/>
      <c r="BH499" s="27"/>
      <c r="BI499" s="26"/>
      <c r="BJ499" s="27"/>
      <c r="BK499" s="26"/>
      <c r="BL499" s="27"/>
      <c r="BM499" s="26"/>
      <c r="BN499" s="27"/>
      <c r="BO499" s="26"/>
      <c r="BP499" s="27"/>
      <c r="BQ499" s="26"/>
      <c r="BR499" s="255"/>
      <c r="BS499" s="26"/>
      <c r="BT499" s="27"/>
      <c r="BU499" s="26"/>
      <c r="BV499" s="27"/>
      <c r="BW499" s="26"/>
      <c r="BX499" s="39"/>
      <c r="BY499" s="26"/>
      <c r="BZ499" s="255"/>
      <c r="CA499" s="26"/>
      <c r="CB499" s="255"/>
      <c r="CC499" s="26"/>
      <c r="CD499" s="24"/>
      <c r="CE499" s="26"/>
      <c r="CF499" s="24"/>
      <c r="CG499" s="26"/>
      <c r="CH499" s="24"/>
      <c r="CI499" s="26"/>
      <c r="CJ499" s="24"/>
      <c r="CK499" s="26"/>
      <c r="CL499" s="24"/>
      <c r="CM499" s="26"/>
      <c r="CN499" s="24"/>
      <c r="CO499" s="26"/>
      <c r="CP499" s="24"/>
      <c r="CQ499" s="26"/>
      <c r="CR499" s="24"/>
      <c r="CS499" s="26"/>
      <c r="CT499" s="24"/>
      <c r="CU499" s="26"/>
      <c r="CV499" s="24"/>
      <c r="CW499" s="26"/>
      <c r="CX499" s="24"/>
      <c r="CY499" s="26"/>
      <c r="CZ499" s="24"/>
      <c r="DA499" s="26"/>
      <c r="DB499" s="24"/>
      <c r="DC499" s="26"/>
      <c r="DD499" s="24"/>
      <c r="DE499" s="26"/>
      <c r="DF499" s="24"/>
      <c r="DG499" s="26"/>
      <c r="DH499" s="24"/>
      <c r="DI499" s="26"/>
      <c r="DJ499" s="24"/>
      <c r="DK499" s="26"/>
      <c r="DL499" s="24"/>
      <c r="DM499" s="26"/>
      <c r="DN499" s="24"/>
      <c r="DO499" s="26"/>
      <c r="DP499" s="24"/>
      <c r="DQ499" s="26"/>
      <c r="DR499" s="24"/>
      <c r="DS499" s="26"/>
      <c r="DT499" s="24"/>
      <c r="DU499" s="26"/>
      <c r="DV499" s="24"/>
      <c r="DW499" s="26"/>
      <c r="DX499" s="24"/>
      <c r="DY499" s="30">
        <f>DY256</f>
        <v>28.058510638297875</v>
      </c>
      <c r="DZ499" s="24"/>
      <c r="EA499" s="30">
        <f>EA256</f>
        <v>24.676165803108809</v>
      </c>
      <c r="EB499" s="24"/>
      <c r="EC499" s="30">
        <f>EC256</f>
        <v>25.162548764629388</v>
      </c>
      <c r="ED499" s="24"/>
      <c r="EE499" s="30">
        <f>EE256</f>
        <v>25.162127107652399</v>
      </c>
      <c r="EF499" s="24"/>
      <c r="EG499" s="30">
        <f>EG256</f>
        <v>28.127025275437461</v>
      </c>
      <c r="EH499" s="24"/>
      <c r="EI499" s="30">
        <f>EI256</f>
        <v>26.06755895474825</v>
      </c>
      <c r="EJ499" s="24"/>
      <c r="EK499" s="30">
        <f>EK256</f>
        <v>26.003824091778206</v>
      </c>
      <c r="EL499" s="24"/>
      <c r="EM499" s="30">
        <f>EM256</f>
        <v>26.158730158730158</v>
      </c>
      <c r="EN499" s="24"/>
      <c r="EO499" s="30">
        <f>EO256</f>
        <v>27.111111111111114</v>
      </c>
      <c r="EP499" s="24"/>
      <c r="EQ499" s="30">
        <f>EQ256</f>
        <v>26.367558954748251</v>
      </c>
      <c r="ER499" s="24"/>
      <c r="ES499" s="30">
        <f>ES256</f>
        <v>26.5</v>
      </c>
      <c r="ET499" s="24"/>
      <c r="EU499" s="30">
        <f>EU256</f>
        <v>26.458730158730159</v>
      </c>
      <c r="EV499" s="24"/>
      <c r="EW499" s="30">
        <f>EW256</f>
        <v>27.411111111111115</v>
      </c>
      <c r="EX499" s="24"/>
      <c r="EY499" s="24"/>
      <c r="EZ499" s="315"/>
      <c r="FA499" s="24"/>
      <c r="FB499" s="25"/>
      <c r="FC499" s="24"/>
      <c r="FD499" s="25"/>
      <c r="FE499" s="24"/>
      <c r="FF499" s="25"/>
      <c r="FG499" s="24"/>
      <c r="FH499" s="25"/>
      <c r="FI499" s="24"/>
      <c r="FJ499" s="25"/>
      <c r="FK499" s="24"/>
      <c r="FL499" s="26"/>
      <c r="FM499" s="24"/>
      <c r="FN499" s="26"/>
      <c r="FO499" s="24"/>
      <c r="FP499" s="26"/>
      <c r="FQ499" s="27"/>
      <c r="FR499" s="26"/>
      <c r="FS499" s="27"/>
      <c r="FT499" s="26"/>
      <c r="FU499" s="27"/>
      <c r="FV499" s="26"/>
      <c r="FW499" s="27"/>
      <c r="FX499" s="26"/>
      <c r="FY499" s="27"/>
      <c r="FZ499" s="26"/>
      <c r="GA499" s="27"/>
      <c r="GB499" s="26"/>
      <c r="GC499" s="27"/>
      <c r="GD499" s="26"/>
      <c r="GE499" s="27"/>
      <c r="GF499" s="26"/>
      <c r="GG499" s="27"/>
      <c r="GH499" s="26"/>
      <c r="GI499" s="27"/>
      <c r="GJ499" s="26"/>
      <c r="GK499" s="27"/>
      <c r="GL499" s="26"/>
      <c r="GM499" s="27"/>
      <c r="GN499" s="26"/>
      <c r="GO499" s="27"/>
      <c r="GP499" s="26"/>
      <c r="GQ499" s="27"/>
      <c r="GR499" s="30">
        <f>GR256</f>
        <v>26.688264911143634</v>
      </c>
      <c r="GS499" s="27"/>
      <c r="GT499" s="30">
        <f>GT256</f>
        <v>26.758264911143634</v>
      </c>
      <c r="GU499" s="27"/>
      <c r="GV499" s="30">
        <f>GV256</f>
        <v>26.808264911143635</v>
      </c>
      <c r="GW499" s="27"/>
      <c r="GX499" s="30">
        <f>GX256</f>
        <v>26.848264911143634</v>
      </c>
      <c r="GY499" s="27"/>
      <c r="GZ499" s="262"/>
      <c r="HA499" s="29"/>
      <c r="HC499"/>
      <c r="HD499"/>
      <c r="HE499"/>
      <c r="HF499"/>
      <c r="HG499"/>
      <c r="HH499"/>
    </row>
    <row r="500" spans="1:216" s="23" customFormat="1" ht="13.5" hidden="1" customHeight="1" outlineLevel="1" x14ac:dyDescent="0.2">
      <c r="A500" s="22"/>
      <c r="B500" s="29" t="s">
        <v>398</v>
      </c>
      <c r="C500" s="24"/>
      <c r="D500" s="24"/>
      <c r="E500" s="25"/>
      <c r="F500" s="249"/>
      <c r="G500" s="25"/>
      <c r="H500" s="249"/>
      <c r="I500" s="25"/>
      <c r="J500" s="249"/>
      <c r="K500" s="25"/>
      <c r="L500" s="249"/>
      <c r="M500" s="25"/>
      <c r="N500" s="24"/>
      <c r="O500" s="25"/>
      <c r="P500" s="24"/>
      <c r="Q500" s="25"/>
      <c r="R500" s="24"/>
      <c r="S500" s="25"/>
      <c r="T500" s="24"/>
      <c r="U500" s="25"/>
      <c r="V500" s="24"/>
      <c r="W500" s="25"/>
      <c r="X500" s="24"/>
      <c r="Y500" s="25"/>
      <c r="Z500" s="24"/>
      <c r="AA500" s="26"/>
      <c r="AB500" s="24"/>
      <c r="AC500" s="25"/>
      <c r="AD500" s="24"/>
      <c r="AE500" s="26"/>
      <c r="AF500" s="24"/>
      <c r="AG500" s="26"/>
      <c r="AH500" s="24"/>
      <c r="AI500" s="26"/>
      <c r="AJ500" s="24"/>
      <c r="AK500" s="26"/>
      <c r="AL500" s="24"/>
      <c r="AM500" s="26"/>
      <c r="AN500" s="24"/>
      <c r="AO500" s="26"/>
      <c r="AP500" s="24"/>
      <c r="AQ500" s="26"/>
      <c r="AR500" s="24"/>
      <c r="AS500" s="26"/>
      <c r="AT500" s="24"/>
      <c r="AU500" s="26"/>
      <c r="AV500" s="24"/>
      <c r="AW500" s="26"/>
      <c r="AX500" s="24"/>
      <c r="AY500" s="26"/>
      <c r="AZ500" s="27"/>
      <c r="BA500" s="26"/>
      <c r="BB500" s="27"/>
      <c r="BC500" s="26"/>
      <c r="BD500" s="27"/>
      <c r="BE500" s="26"/>
      <c r="BF500" s="27"/>
      <c r="BG500" s="26"/>
      <c r="BH500" s="27"/>
      <c r="BI500" s="26"/>
      <c r="BJ500" s="27"/>
      <c r="BK500" s="26"/>
      <c r="BL500" s="27"/>
      <c r="BM500" s="26"/>
      <c r="BN500" s="27"/>
      <c r="BO500" s="26"/>
      <c r="BP500" s="39"/>
      <c r="BQ500" s="26"/>
      <c r="BR500" s="255"/>
      <c r="BS500" s="26"/>
      <c r="BT500" s="39"/>
      <c r="BU500" s="26"/>
      <c r="BV500" s="39"/>
      <c r="BW500" s="26"/>
      <c r="BX500" s="257"/>
      <c r="BY500" s="26"/>
      <c r="BZ500" s="256"/>
      <c r="CA500" s="26"/>
      <c r="CB500" s="256"/>
      <c r="CC500" s="26"/>
      <c r="CD500" s="24"/>
      <c r="CE500" s="26"/>
      <c r="CF500" s="24"/>
      <c r="CG500" s="26"/>
      <c r="CH500" s="24"/>
      <c r="CI500" s="26"/>
      <c r="CJ500" s="34"/>
      <c r="CK500" s="26"/>
      <c r="CL500" s="34"/>
      <c r="CM500" s="26"/>
      <c r="CN500" s="34"/>
      <c r="CO500" s="26"/>
      <c r="CP500" s="34"/>
      <c r="CQ500" s="26"/>
      <c r="CR500" s="34"/>
      <c r="CS500" s="26"/>
      <c r="CT500" s="34"/>
      <c r="CU500" s="26"/>
      <c r="CV500" s="34"/>
      <c r="CW500" s="26"/>
      <c r="CX500" s="34"/>
      <c r="CY500" s="26"/>
      <c r="CZ500" s="34"/>
      <c r="DA500" s="26"/>
      <c r="DB500" s="34"/>
      <c r="DC500" s="26"/>
      <c r="DD500" s="34"/>
      <c r="DE500" s="26"/>
      <c r="DF500" s="34"/>
      <c r="DG500" s="26"/>
      <c r="DH500" s="34"/>
      <c r="DI500" s="26"/>
      <c r="DJ500" s="34"/>
      <c r="DK500" s="26"/>
      <c r="DL500" s="34"/>
      <c r="DM500" s="26"/>
      <c r="DN500" s="34"/>
      <c r="DO500" s="26"/>
      <c r="DP500" s="34"/>
      <c r="DQ500" s="26"/>
      <c r="DR500" s="34"/>
      <c r="DS500" s="26"/>
      <c r="DT500" s="34"/>
      <c r="DU500" s="26"/>
      <c r="DV500" s="34"/>
      <c r="DW500" s="26"/>
      <c r="DX500" s="34"/>
      <c r="DY500" s="35">
        <v>-0.3</v>
      </c>
      <c r="DZ500" s="34"/>
      <c r="EA500" s="35">
        <v>-0.3</v>
      </c>
      <c r="EB500" s="34"/>
      <c r="EC500" s="35">
        <v>-0.3</v>
      </c>
      <c r="ED500" s="34"/>
      <c r="EE500" s="35">
        <v>-0.3</v>
      </c>
      <c r="EF500" s="34"/>
      <c r="EG500" s="35">
        <v>-0.3</v>
      </c>
      <c r="EH500" s="34"/>
      <c r="EI500" s="35">
        <v>-0.3</v>
      </c>
      <c r="EJ500" s="34"/>
      <c r="EK500" s="35">
        <v>-0.3</v>
      </c>
      <c r="EL500" s="34"/>
      <c r="EM500" s="35">
        <v>-0.3</v>
      </c>
      <c r="EN500" s="34"/>
      <c r="EO500" s="35">
        <v>-0.3</v>
      </c>
      <c r="EP500" s="34"/>
      <c r="EQ500" s="35">
        <v>-0.3</v>
      </c>
      <c r="ER500" s="34"/>
      <c r="ES500" s="35">
        <v>-0.3</v>
      </c>
      <c r="ET500" s="34"/>
      <c r="EU500" s="35">
        <v>-0.3</v>
      </c>
      <c r="EV500" s="34"/>
      <c r="EW500" s="35">
        <v>-0.3</v>
      </c>
      <c r="EX500" s="34"/>
      <c r="EY500" s="34"/>
      <c r="EZ500" s="315"/>
      <c r="FA500" s="24"/>
      <c r="FB500" s="25"/>
      <c r="FC500" s="24"/>
      <c r="FD500" s="25"/>
      <c r="FE500" s="24"/>
      <c r="FF500" s="25"/>
      <c r="FG500" s="24"/>
      <c r="FH500" s="25"/>
      <c r="FI500" s="24"/>
      <c r="FJ500" s="25"/>
      <c r="FK500" s="24"/>
      <c r="FL500" s="26"/>
      <c r="FM500" s="24"/>
      <c r="FN500" s="26"/>
      <c r="FO500" s="24"/>
      <c r="FP500" s="26"/>
      <c r="FQ500" s="27"/>
      <c r="FR500" s="26"/>
      <c r="FS500" s="27"/>
      <c r="FT500" s="26"/>
      <c r="FU500" s="27"/>
      <c r="FV500" s="26"/>
      <c r="FW500" s="51"/>
      <c r="FX500" s="26"/>
      <c r="FY500" s="39"/>
      <c r="FZ500" s="26"/>
      <c r="GA500" s="39"/>
      <c r="GB500" s="26"/>
      <c r="GC500" s="39"/>
      <c r="GD500" s="26"/>
      <c r="GE500" s="39"/>
      <c r="GF500" s="26"/>
      <c r="GG500" s="39"/>
      <c r="GH500" s="26"/>
      <c r="GI500" s="39"/>
      <c r="GJ500" s="26"/>
      <c r="GK500" s="39"/>
      <c r="GL500" s="26"/>
      <c r="GM500" s="39"/>
      <c r="GN500" s="26"/>
      <c r="GO500" s="39"/>
      <c r="GP500" s="26"/>
      <c r="GQ500" s="39"/>
      <c r="GR500" s="35">
        <v>-0.3</v>
      </c>
      <c r="GS500" s="39"/>
      <c r="GT500" s="35">
        <v>-0.3</v>
      </c>
      <c r="GU500" s="39"/>
      <c r="GV500" s="35">
        <v>-0.3</v>
      </c>
      <c r="GW500" s="39"/>
      <c r="GX500" s="35">
        <v>-0.3</v>
      </c>
      <c r="GY500" s="39"/>
      <c r="GZ500" s="262"/>
      <c r="HA500" s="29"/>
      <c r="HC500"/>
      <c r="HD500"/>
      <c r="HE500"/>
      <c r="HF500"/>
      <c r="HG500"/>
      <c r="HH500"/>
    </row>
    <row r="501" spans="1:216" s="23" customFormat="1" ht="13.5" hidden="1" customHeight="1" outlineLevel="1" x14ac:dyDescent="0.2">
      <c r="A501" s="22"/>
      <c r="B501" s="29" t="s">
        <v>401</v>
      </c>
      <c r="C501" s="24"/>
      <c r="D501" s="24"/>
      <c r="E501" s="25"/>
      <c r="F501" s="249"/>
      <c r="G501" s="25"/>
      <c r="H501" s="249"/>
      <c r="I501" s="25"/>
      <c r="J501" s="249"/>
      <c r="K501" s="25"/>
      <c r="L501" s="249"/>
      <c r="M501" s="25"/>
      <c r="N501" s="24"/>
      <c r="O501" s="25"/>
      <c r="P501" s="24"/>
      <c r="Q501" s="25"/>
      <c r="R501" s="24"/>
      <c r="S501" s="25"/>
      <c r="T501" s="24"/>
      <c r="U501" s="25"/>
      <c r="V501" s="24"/>
      <c r="W501" s="25"/>
      <c r="X501" s="24"/>
      <c r="Y501" s="25"/>
      <c r="Z501" s="24"/>
      <c r="AA501" s="26"/>
      <c r="AB501" s="24"/>
      <c r="AC501" s="25"/>
      <c r="AD501" s="24"/>
      <c r="AE501" s="26"/>
      <c r="AF501" s="24"/>
      <c r="AG501" s="26"/>
      <c r="AH501" s="24"/>
      <c r="AI501" s="26"/>
      <c r="AJ501" s="24"/>
      <c r="AK501" s="26"/>
      <c r="AL501" s="24"/>
      <c r="AM501" s="26"/>
      <c r="AN501" s="24"/>
      <c r="AO501" s="26"/>
      <c r="AP501" s="24"/>
      <c r="AQ501" s="26"/>
      <c r="AR501" s="24"/>
      <c r="AS501" s="26"/>
      <c r="AT501" s="24"/>
      <c r="AU501" s="26"/>
      <c r="AV501" s="24"/>
      <c r="AW501" s="26"/>
      <c r="AX501" s="24"/>
      <c r="AY501" s="26"/>
      <c r="AZ501" s="27"/>
      <c r="BA501" s="26"/>
      <c r="BB501" s="27"/>
      <c r="BC501" s="26"/>
      <c r="BD501" s="27"/>
      <c r="BE501" s="26"/>
      <c r="BF501" s="27"/>
      <c r="BG501" s="26"/>
      <c r="BH501" s="27"/>
      <c r="BI501" s="26"/>
      <c r="BJ501" s="27"/>
      <c r="BK501" s="26"/>
      <c r="BL501" s="27"/>
      <c r="BM501" s="26"/>
      <c r="BN501" s="27"/>
      <c r="BO501" s="26"/>
      <c r="BP501" s="39"/>
      <c r="BQ501" s="26"/>
      <c r="BR501" s="255"/>
      <c r="BS501" s="26"/>
      <c r="BT501" s="39"/>
      <c r="BU501" s="26"/>
      <c r="BV501" s="39"/>
      <c r="BW501" s="26"/>
      <c r="BX501" s="257"/>
      <c r="BY501" s="26"/>
      <c r="BZ501" s="256"/>
      <c r="CA501" s="26"/>
      <c r="CB501" s="256"/>
      <c r="CC501" s="26"/>
      <c r="CD501" s="24"/>
      <c r="CE501" s="26"/>
      <c r="CF501" s="24"/>
      <c r="CG501" s="26"/>
      <c r="CH501" s="24"/>
      <c r="CI501" s="26"/>
      <c r="CJ501" s="34"/>
      <c r="CK501" s="26"/>
      <c r="CL501" s="34"/>
      <c r="CM501" s="26"/>
      <c r="CN501" s="34"/>
      <c r="CO501" s="26"/>
      <c r="CP501" s="34"/>
      <c r="CQ501" s="26"/>
      <c r="CR501" s="34"/>
      <c r="CS501" s="26"/>
      <c r="CT501" s="34"/>
      <c r="CU501" s="26"/>
      <c r="CV501" s="34"/>
      <c r="CW501" s="26"/>
      <c r="CX501" s="34"/>
      <c r="CY501" s="26"/>
      <c r="CZ501" s="34"/>
      <c r="DA501" s="26"/>
      <c r="DB501" s="34"/>
      <c r="DC501" s="26"/>
      <c r="DD501" s="34"/>
      <c r="DE501" s="26"/>
      <c r="DF501" s="34"/>
      <c r="DG501" s="26"/>
      <c r="DH501" s="34"/>
      <c r="DI501" s="26"/>
      <c r="DJ501" s="34"/>
      <c r="DK501" s="26"/>
      <c r="DL501" s="34"/>
      <c r="DM501" s="26"/>
      <c r="DN501" s="34"/>
      <c r="DO501" s="26"/>
      <c r="DP501" s="34"/>
      <c r="DQ501" s="26"/>
      <c r="DR501" s="34"/>
      <c r="DS501" s="26"/>
      <c r="DT501" s="34"/>
      <c r="DU501" s="26"/>
      <c r="DV501" s="34"/>
      <c r="DW501" s="26"/>
      <c r="DX501" s="34"/>
      <c r="DY501" s="38">
        <v>0.5</v>
      </c>
      <c r="DZ501" s="34"/>
      <c r="EA501" s="38">
        <v>0.5</v>
      </c>
      <c r="EB501" s="34"/>
      <c r="EC501" s="38">
        <v>0.5</v>
      </c>
      <c r="ED501" s="34"/>
      <c r="EE501" s="38">
        <v>0.5</v>
      </c>
      <c r="EF501" s="34"/>
      <c r="EG501" s="38">
        <v>0.5</v>
      </c>
      <c r="EH501" s="34"/>
      <c r="EI501" s="38">
        <v>0.5</v>
      </c>
      <c r="EJ501" s="34"/>
      <c r="EK501" s="38">
        <v>0.5</v>
      </c>
      <c r="EL501" s="34"/>
      <c r="EM501" s="38">
        <v>0.5</v>
      </c>
      <c r="EN501" s="34"/>
      <c r="EO501" s="38">
        <v>0.5</v>
      </c>
      <c r="EP501" s="34"/>
      <c r="EQ501" s="38">
        <v>0.5</v>
      </c>
      <c r="ER501" s="34"/>
      <c r="ES501" s="38">
        <v>0.5</v>
      </c>
      <c r="ET501" s="34"/>
      <c r="EU501" s="38">
        <v>0.5</v>
      </c>
      <c r="EV501" s="34"/>
      <c r="EW501" s="38">
        <v>0.5</v>
      </c>
      <c r="EX501" s="34"/>
      <c r="EY501" s="34"/>
      <c r="EZ501" s="315"/>
      <c r="FA501" s="24"/>
      <c r="FB501" s="25"/>
      <c r="FC501" s="24"/>
      <c r="FD501" s="25"/>
      <c r="FE501" s="24"/>
      <c r="FF501" s="25"/>
      <c r="FG501" s="24"/>
      <c r="FH501" s="25"/>
      <c r="FI501" s="24"/>
      <c r="FJ501" s="25"/>
      <c r="FK501" s="24"/>
      <c r="FL501" s="26"/>
      <c r="FM501" s="24"/>
      <c r="FN501" s="26"/>
      <c r="FO501" s="24"/>
      <c r="FP501" s="26"/>
      <c r="FQ501" s="27"/>
      <c r="FR501" s="26"/>
      <c r="FS501" s="27"/>
      <c r="FT501" s="26"/>
      <c r="FU501" s="27"/>
      <c r="FV501" s="26"/>
      <c r="FW501" s="27"/>
      <c r="FX501" s="26"/>
      <c r="FY501" s="39"/>
      <c r="FZ501" s="26"/>
      <c r="GA501" s="39"/>
      <c r="GB501" s="26"/>
      <c r="GC501" s="39"/>
      <c r="GD501" s="26"/>
      <c r="GE501" s="39"/>
      <c r="GF501" s="26"/>
      <c r="GG501" s="39"/>
      <c r="GH501" s="26"/>
      <c r="GI501" s="39"/>
      <c r="GJ501" s="26"/>
      <c r="GK501" s="39"/>
      <c r="GL501" s="26"/>
      <c r="GM501" s="39"/>
      <c r="GN501" s="26"/>
      <c r="GO501" s="39"/>
      <c r="GP501" s="26"/>
      <c r="GQ501" s="39"/>
      <c r="GR501" s="38">
        <v>0.5</v>
      </c>
      <c r="GS501" s="39"/>
      <c r="GT501" s="38">
        <v>0.5</v>
      </c>
      <c r="GU501" s="39"/>
      <c r="GV501" s="38">
        <v>0.5</v>
      </c>
      <c r="GW501" s="39"/>
      <c r="GX501" s="38">
        <v>0.5</v>
      </c>
      <c r="GY501" s="39"/>
      <c r="GZ501" s="262"/>
      <c r="HA501" s="29"/>
      <c r="HC501"/>
      <c r="HD501"/>
      <c r="HE501"/>
      <c r="HF501"/>
      <c r="HG501"/>
      <c r="HH501"/>
    </row>
    <row r="502" spans="1:216" s="23" customFormat="1" ht="13.5" hidden="1" customHeight="1" outlineLevel="1" x14ac:dyDescent="0.2">
      <c r="A502" s="22"/>
      <c r="B502" s="29"/>
      <c r="C502" s="24"/>
      <c r="D502" s="24"/>
      <c r="E502" s="25"/>
      <c r="F502" s="249"/>
      <c r="G502" s="25"/>
      <c r="H502" s="249"/>
      <c r="I502" s="25"/>
      <c r="J502" s="249"/>
      <c r="K502" s="25"/>
      <c r="L502" s="249"/>
      <c r="M502" s="25"/>
      <c r="N502" s="24"/>
      <c r="O502" s="25"/>
      <c r="P502" s="24"/>
      <c r="Q502" s="25"/>
      <c r="R502" s="24"/>
      <c r="S502" s="25"/>
      <c r="T502" s="24"/>
      <c r="U502" s="25"/>
      <c r="V502" s="24"/>
      <c r="W502" s="25"/>
      <c r="X502" s="24"/>
      <c r="Y502" s="25"/>
      <c r="Z502" s="24"/>
      <c r="AA502" s="26"/>
      <c r="AB502" s="24"/>
      <c r="AC502" s="25"/>
      <c r="AD502" s="24"/>
      <c r="AE502" s="26"/>
      <c r="AF502" s="24"/>
      <c r="AG502" s="26"/>
      <c r="AH502" s="24"/>
      <c r="AI502" s="26"/>
      <c r="AJ502" s="24"/>
      <c r="AK502" s="26"/>
      <c r="AL502" s="24"/>
      <c r="AM502" s="26"/>
      <c r="AN502" s="24"/>
      <c r="AO502" s="26"/>
      <c r="AP502" s="24"/>
      <c r="AQ502" s="26"/>
      <c r="AR502" s="24"/>
      <c r="AS502" s="26"/>
      <c r="AT502" s="24"/>
      <c r="AU502" s="26"/>
      <c r="AV502" s="24"/>
      <c r="AW502" s="26"/>
      <c r="AX502" s="24"/>
      <c r="AY502" s="26"/>
      <c r="AZ502" s="27"/>
      <c r="BA502" s="26"/>
      <c r="BB502" s="27"/>
      <c r="BC502" s="26"/>
      <c r="BD502" s="27"/>
      <c r="BE502" s="26"/>
      <c r="BF502" s="27"/>
      <c r="BG502" s="26"/>
      <c r="BH502" s="27"/>
      <c r="BI502" s="26"/>
      <c r="BJ502" s="27"/>
      <c r="BK502" s="26"/>
      <c r="BL502" s="27"/>
      <c r="BM502" s="26"/>
      <c r="BN502" s="27"/>
      <c r="BO502" s="26"/>
      <c r="BP502" s="27"/>
      <c r="BQ502" s="26"/>
      <c r="BR502" s="255"/>
      <c r="BS502" s="26"/>
      <c r="BT502" s="27"/>
      <c r="BU502" s="26"/>
      <c r="BV502" s="27"/>
      <c r="BW502" s="26"/>
      <c r="BX502" s="255"/>
      <c r="BY502" s="26"/>
      <c r="BZ502" s="255"/>
      <c r="CA502" s="26"/>
      <c r="CB502" s="255"/>
      <c r="CC502" s="26"/>
      <c r="CD502" s="24"/>
      <c r="CE502" s="26"/>
      <c r="CF502" s="24"/>
      <c r="CG502" s="26"/>
      <c r="CH502" s="24"/>
      <c r="CI502" s="26"/>
      <c r="CJ502" s="24"/>
      <c r="CK502" s="26"/>
      <c r="CL502" s="24"/>
      <c r="CM502" s="26"/>
      <c r="CN502" s="24"/>
      <c r="CO502" s="26"/>
      <c r="CP502" s="24"/>
      <c r="CQ502" s="26"/>
      <c r="CR502" s="24"/>
      <c r="CS502" s="26"/>
      <c r="CT502" s="24"/>
      <c r="CU502" s="26"/>
      <c r="CV502" s="24"/>
      <c r="CW502" s="26"/>
      <c r="CX502" s="24"/>
      <c r="CY502" s="26"/>
      <c r="CZ502" s="24"/>
      <c r="DA502" s="26"/>
      <c r="DB502" s="24"/>
      <c r="DC502" s="26"/>
      <c r="DD502" s="24"/>
      <c r="DE502" s="26"/>
      <c r="DF502" s="24"/>
      <c r="DG502" s="26"/>
      <c r="DH502" s="24"/>
      <c r="DI502" s="26"/>
      <c r="DJ502" s="24"/>
      <c r="DK502" s="26"/>
      <c r="DL502" s="24"/>
      <c r="DM502" s="26"/>
      <c r="DN502" s="24"/>
      <c r="DO502" s="26"/>
      <c r="DP502" s="24"/>
      <c r="DQ502" s="26"/>
      <c r="DR502" s="24"/>
      <c r="DS502" s="26"/>
      <c r="DT502" s="24"/>
      <c r="DU502" s="26"/>
      <c r="DV502" s="24"/>
      <c r="DW502" s="26"/>
      <c r="DX502" s="24"/>
      <c r="DY502" s="26"/>
      <c r="DZ502" s="24"/>
      <c r="EA502" s="26"/>
      <c r="EB502" s="24"/>
      <c r="EC502" s="26"/>
      <c r="ED502" s="24"/>
      <c r="EE502" s="26"/>
      <c r="EF502" s="24"/>
      <c r="EG502" s="26"/>
      <c r="EH502" s="24"/>
      <c r="EI502" s="26"/>
      <c r="EJ502" s="24"/>
      <c r="EK502" s="26"/>
      <c r="EL502" s="24"/>
      <c r="EM502" s="26"/>
      <c r="EN502" s="24"/>
      <c r="EO502" s="26"/>
      <c r="EP502" s="24"/>
      <c r="EQ502" s="26"/>
      <c r="ER502" s="24"/>
      <c r="ES502" s="26"/>
      <c r="ET502" s="24"/>
      <c r="EU502" s="26"/>
      <c r="EV502" s="24"/>
      <c r="EW502" s="26"/>
      <c r="EX502" s="24"/>
      <c r="EY502" s="24"/>
      <c r="EZ502" s="313"/>
      <c r="FA502" s="24"/>
      <c r="FB502" s="25"/>
      <c r="FC502" s="24"/>
      <c r="FD502" s="25"/>
      <c r="FE502" s="24"/>
      <c r="FF502" s="25"/>
      <c r="FG502" s="24"/>
      <c r="FH502" s="25"/>
      <c r="FI502" s="24"/>
      <c r="FJ502" s="25"/>
      <c r="FK502" s="24"/>
      <c r="FL502" s="26"/>
      <c r="FM502" s="24"/>
      <c r="FN502" s="26"/>
      <c r="FO502" s="24"/>
      <c r="FP502" s="26"/>
      <c r="FQ502" s="27"/>
      <c r="FR502" s="26"/>
      <c r="FS502" s="27"/>
      <c r="FT502" s="26"/>
      <c r="FU502" s="27"/>
      <c r="FV502" s="26"/>
      <c r="FW502" s="27"/>
      <c r="FX502" s="26"/>
      <c r="FY502" s="27"/>
      <c r="FZ502" s="26"/>
      <c r="GA502" s="27"/>
      <c r="GB502" s="26"/>
      <c r="GC502" s="27"/>
      <c r="GD502" s="26"/>
      <c r="GE502" s="27"/>
      <c r="GF502" s="26"/>
      <c r="GG502" s="27"/>
      <c r="GH502" s="26"/>
      <c r="GI502" s="27"/>
      <c r="GJ502" s="26"/>
      <c r="GK502" s="27"/>
      <c r="GL502" s="26"/>
      <c r="GM502" s="27"/>
      <c r="GN502" s="26"/>
      <c r="GO502" s="27"/>
      <c r="GP502" s="26"/>
      <c r="GQ502" s="27"/>
      <c r="GR502" s="26"/>
      <c r="GS502" s="27"/>
      <c r="GT502" s="26"/>
      <c r="GU502" s="27"/>
      <c r="GV502" s="26"/>
      <c r="GW502" s="27"/>
      <c r="GX502" s="26"/>
      <c r="GY502" s="27"/>
      <c r="GZ502" s="262"/>
      <c r="HA502" s="29"/>
      <c r="HC502"/>
      <c r="HD502"/>
      <c r="HE502"/>
      <c r="HF502"/>
      <c r="HG502"/>
      <c r="HH502"/>
    </row>
    <row r="503" spans="1:216" s="23" customFormat="1" ht="13.5" hidden="1" customHeight="1" outlineLevel="1" x14ac:dyDescent="0.2">
      <c r="A503" s="22"/>
      <c r="B503" s="28" t="s">
        <v>537</v>
      </c>
      <c r="C503" s="24"/>
      <c r="D503" s="24"/>
      <c r="E503" s="25"/>
      <c r="F503" s="249"/>
      <c r="G503" s="25"/>
      <c r="H503" s="249"/>
      <c r="I503" s="25"/>
      <c r="J503" s="249"/>
      <c r="K503" s="25"/>
      <c r="L503" s="249"/>
      <c r="M503" s="25"/>
      <c r="N503" s="24"/>
      <c r="O503" s="25"/>
      <c r="P503" s="24"/>
      <c r="Q503" s="25"/>
      <c r="R503" s="24"/>
      <c r="S503" s="25"/>
      <c r="T503" s="24"/>
      <c r="U503" s="25"/>
      <c r="V503" s="24"/>
      <c r="W503" s="25"/>
      <c r="X503" s="24"/>
      <c r="Y503" s="25"/>
      <c r="Z503" s="24"/>
      <c r="AA503" s="26"/>
      <c r="AB503" s="24"/>
      <c r="AC503" s="25"/>
      <c r="AD503" s="24"/>
      <c r="AE503" s="26"/>
      <c r="AF503" s="24"/>
      <c r="AG503" s="26"/>
      <c r="AH503" s="24"/>
      <c r="AI503" s="26"/>
      <c r="AJ503" s="24"/>
      <c r="AK503" s="26"/>
      <c r="AL503" s="24"/>
      <c r="AM503" s="26"/>
      <c r="AN503" s="24"/>
      <c r="AO503" s="26"/>
      <c r="AP503" s="24"/>
      <c r="AQ503" s="26"/>
      <c r="AR503" s="24"/>
      <c r="AS503" s="26"/>
      <c r="AT503" s="24"/>
      <c r="AU503" s="26"/>
      <c r="AV503" s="24"/>
      <c r="AW503" s="26"/>
      <c r="AX503" s="24"/>
      <c r="AY503" s="26"/>
      <c r="AZ503" s="27"/>
      <c r="BA503" s="26"/>
      <c r="BB503" s="27"/>
      <c r="BC503" s="26"/>
      <c r="BD503" s="27"/>
      <c r="BE503" s="26"/>
      <c r="BF503" s="27"/>
      <c r="BG503" s="26"/>
      <c r="BH503" s="27"/>
      <c r="BI503" s="26"/>
      <c r="BJ503" s="27"/>
      <c r="BK503" s="26"/>
      <c r="BL503" s="27"/>
      <c r="BM503" s="26"/>
      <c r="BN503" s="27"/>
      <c r="BO503" s="26"/>
      <c r="BP503" s="27"/>
      <c r="BQ503" s="26"/>
      <c r="BR503" s="255"/>
      <c r="BS503" s="26"/>
      <c r="BT503" s="27"/>
      <c r="BU503" s="26"/>
      <c r="BV503" s="27"/>
      <c r="BW503" s="26"/>
      <c r="BX503" s="255"/>
      <c r="BY503" s="26"/>
      <c r="BZ503" s="255"/>
      <c r="CA503" s="26"/>
      <c r="CB503" s="255"/>
      <c r="CC503" s="26"/>
      <c r="CD503" s="24"/>
      <c r="CE503" s="26"/>
      <c r="CF503" s="24"/>
      <c r="CG503" s="26"/>
      <c r="CH503" s="24"/>
      <c r="CI503" s="26"/>
      <c r="CJ503" s="24"/>
      <c r="CK503" s="26"/>
      <c r="CL503" s="24"/>
      <c r="CM503" s="26"/>
      <c r="CN503" s="24"/>
      <c r="CO503" s="26"/>
      <c r="CP503" s="24"/>
      <c r="CQ503" s="26"/>
      <c r="CR503" s="24"/>
      <c r="CS503" s="26"/>
      <c r="CT503" s="24"/>
      <c r="CU503" s="26"/>
      <c r="CV503" s="24"/>
      <c r="CW503" s="26"/>
      <c r="CX503" s="24"/>
      <c r="CY503" s="26"/>
      <c r="CZ503" s="24"/>
      <c r="DA503" s="26"/>
      <c r="DB503" s="24"/>
      <c r="DC503" s="26"/>
      <c r="DD503" s="24"/>
      <c r="DE503" s="26"/>
      <c r="DF503" s="24"/>
      <c r="DG503" s="26"/>
      <c r="DH503" s="24"/>
      <c r="DI503" s="26"/>
      <c r="DJ503" s="24"/>
      <c r="DK503" s="26"/>
      <c r="DL503" s="24"/>
      <c r="DM503" s="26"/>
      <c r="DN503" s="24"/>
      <c r="DO503" s="26"/>
      <c r="DP503" s="24"/>
      <c r="DQ503" s="26"/>
      <c r="DR503" s="24"/>
      <c r="DS503" s="26"/>
      <c r="DT503" s="24"/>
      <c r="DU503" s="26"/>
      <c r="DV503" s="24"/>
      <c r="DW503" s="26"/>
      <c r="DX503" s="24"/>
      <c r="DY503" s="26"/>
      <c r="DZ503" s="24"/>
      <c r="EA503" s="26"/>
      <c r="EB503" s="24"/>
      <c r="EC503" s="26"/>
      <c r="ED503" s="24"/>
      <c r="EE503" s="26"/>
      <c r="EF503" s="24"/>
      <c r="EG503" s="26"/>
      <c r="EH503" s="24"/>
      <c r="EI503" s="26"/>
      <c r="EJ503" s="24"/>
      <c r="EK503" s="26"/>
      <c r="EL503" s="24"/>
      <c r="EM503" s="26"/>
      <c r="EN503" s="24"/>
      <c r="EO503" s="26"/>
      <c r="EP503" s="24"/>
      <c r="EQ503" s="26"/>
      <c r="ER503" s="24"/>
      <c r="ES503" s="26"/>
      <c r="ET503" s="24"/>
      <c r="EU503" s="26"/>
      <c r="EV503" s="24"/>
      <c r="EW503" s="26"/>
      <c r="EX503" s="24"/>
      <c r="EY503" s="24"/>
      <c r="EZ503" s="313"/>
      <c r="FA503" s="24"/>
      <c r="FB503" s="25"/>
      <c r="FC503" s="24"/>
      <c r="FD503" s="25"/>
      <c r="FE503" s="24"/>
      <c r="FF503" s="25"/>
      <c r="FG503" s="24"/>
      <c r="FH503" s="25"/>
      <c r="FI503" s="24"/>
      <c r="FJ503" s="25"/>
      <c r="FK503" s="24"/>
      <c r="FL503" s="26"/>
      <c r="FM503" s="24"/>
      <c r="FN503" s="26"/>
      <c r="FO503" s="24"/>
      <c r="FP503" s="26"/>
      <c r="FQ503" s="27"/>
      <c r="FR503" s="26"/>
      <c r="FS503" s="27"/>
      <c r="FT503" s="26"/>
      <c r="FU503" s="27"/>
      <c r="FV503" s="26"/>
      <c r="FW503" s="27"/>
      <c r="FX503" s="26"/>
      <c r="FY503" s="27"/>
      <c r="FZ503" s="26"/>
      <c r="GA503" s="27"/>
      <c r="GB503" s="26"/>
      <c r="GC503" s="27"/>
      <c r="GD503" s="26"/>
      <c r="GE503" s="27"/>
      <c r="GF503" s="26"/>
      <c r="GG503" s="27"/>
      <c r="GH503" s="26"/>
      <c r="GI503" s="27"/>
      <c r="GJ503" s="26"/>
      <c r="GK503" s="27"/>
      <c r="GL503" s="26"/>
      <c r="GM503" s="27"/>
      <c r="GN503" s="26"/>
      <c r="GO503" s="27"/>
      <c r="GP503" s="26"/>
      <c r="GQ503" s="27"/>
      <c r="GR503" s="26"/>
      <c r="GS503" s="27"/>
      <c r="GT503" s="26"/>
      <c r="GU503" s="27"/>
      <c r="GV503" s="26"/>
      <c r="GW503" s="27"/>
      <c r="GX503" s="26"/>
      <c r="GY503" s="27"/>
      <c r="GZ503" s="262"/>
      <c r="HA503" s="29"/>
      <c r="HC503"/>
      <c r="HD503"/>
      <c r="HE503"/>
      <c r="HF503"/>
      <c r="HG503"/>
      <c r="HH503"/>
    </row>
    <row r="504" spans="1:216" s="23" customFormat="1" ht="13.5" hidden="1" customHeight="1" outlineLevel="1" x14ac:dyDescent="0.2">
      <c r="A504" s="22"/>
      <c r="B504" s="29" t="s">
        <v>397</v>
      </c>
      <c r="C504" s="24"/>
      <c r="D504" s="24"/>
      <c r="E504" s="25"/>
      <c r="F504" s="249"/>
      <c r="G504" s="25"/>
      <c r="H504" s="249"/>
      <c r="I504" s="25"/>
      <c r="J504" s="249"/>
      <c r="K504" s="25"/>
      <c r="L504" s="249"/>
      <c r="M504" s="25"/>
      <c r="N504" s="24"/>
      <c r="O504" s="25"/>
      <c r="P504" s="24"/>
      <c r="Q504" s="25"/>
      <c r="R504" s="24"/>
      <c r="S504" s="25"/>
      <c r="T504" s="24"/>
      <c r="U504" s="25"/>
      <c r="V504" s="24"/>
      <c r="W504" s="25"/>
      <c r="X504" s="24"/>
      <c r="Y504" s="25"/>
      <c r="Z504" s="24"/>
      <c r="AA504" s="26"/>
      <c r="AB504" s="24"/>
      <c r="AC504" s="25"/>
      <c r="AD504" s="24"/>
      <c r="AE504" s="26"/>
      <c r="AF504" s="24"/>
      <c r="AG504" s="26"/>
      <c r="AH504" s="24"/>
      <c r="AI504" s="26"/>
      <c r="AJ504" s="24"/>
      <c r="AK504" s="26"/>
      <c r="AL504" s="24"/>
      <c r="AM504" s="26"/>
      <c r="AN504" s="24"/>
      <c r="AO504" s="26"/>
      <c r="AP504" s="24"/>
      <c r="AQ504" s="26"/>
      <c r="AR504" s="24"/>
      <c r="AS504" s="26"/>
      <c r="AT504" s="24"/>
      <c r="AU504" s="26"/>
      <c r="AV504" s="24"/>
      <c r="AW504" s="26"/>
      <c r="AX504" s="24"/>
      <c r="AY504" s="26"/>
      <c r="AZ504" s="27"/>
      <c r="BA504" s="26"/>
      <c r="BB504" s="27"/>
      <c r="BC504" s="26"/>
      <c r="BD504" s="27"/>
      <c r="BE504" s="26"/>
      <c r="BF504" s="27"/>
      <c r="BG504" s="26"/>
      <c r="BH504" s="27"/>
      <c r="BI504" s="26"/>
      <c r="BJ504" s="27"/>
      <c r="BK504" s="26"/>
      <c r="BL504" s="27"/>
      <c r="BM504" s="26"/>
      <c r="BN504" s="27"/>
      <c r="BO504" s="26"/>
      <c r="BP504" s="27"/>
      <c r="BQ504" s="26"/>
      <c r="BR504" s="255"/>
      <c r="BS504" s="26"/>
      <c r="BT504" s="27"/>
      <c r="BU504" s="26"/>
      <c r="BV504" s="27"/>
      <c r="BW504" s="26"/>
      <c r="BX504" s="255"/>
      <c r="BY504" s="26"/>
      <c r="BZ504" s="255"/>
      <c r="CA504" s="26"/>
      <c r="CB504" s="255"/>
      <c r="CC504" s="26"/>
      <c r="CD504" s="24"/>
      <c r="CE504" s="26"/>
      <c r="CF504" s="24"/>
      <c r="CG504" s="26"/>
      <c r="CH504" s="24"/>
      <c r="CI504" s="26"/>
      <c r="CJ504" s="24"/>
      <c r="CK504" s="26"/>
      <c r="CL504" s="24"/>
      <c r="CM504" s="26"/>
      <c r="CN504" s="24"/>
      <c r="CO504" s="26"/>
      <c r="CP504" s="24"/>
      <c r="CQ504" s="26"/>
      <c r="CR504" s="24"/>
      <c r="CS504" s="26"/>
      <c r="CT504" s="24"/>
      <c r="CU504" s="26"/>
      <c r="CV504" s="24"/>
      <c r="CW504" s="26"/>
      <c r="CX504" s="24"/>
      <c r="CY504" s="26"/>
      <c r="CZ504" s="24"/>
      <c r="DA504" s="26"/>
      <c r="DB504" s="24"/>
      <c r="DC504" s="26"/>
      <c r="DD504" s="24"/>
      <c r="DE504" s="26"/>
      <c r="DF504" s="24"/>
      <c r="DG504" s="26"/>
      <c r="DH504" s="24"/>
      <c r="DI504" s="26"/>
      <c r="DJ504" s="24"/>
      <c r="DK504" s="26"/>
      <c r="DL504" s="24"/>
      <c r="DM504" s="26"/>
      <c r="DN504" s="24"/>
      <c r="DO504" s="26"/>
      <c r="DP504" s="24"/>
      <c r="DQ504" s="26"/>
      <c r="DR504" s="24"/>
      <c r="DS504" s="26"/>
      <c r="DT504" s="24"/>
      <c r="DU504" s="26"/>
      <c r="DV504" s="24"/>
      <c r="DW504" s="26"/>
      <c r="DX504" s="24"/>
      <c r="DY504" s="30">
        <f>DY197</f>
        <v>497</v>
      </c>
      <c r="DZ504" s="24"/>
      <c r="EA504" s="30">
        <f>EA197</f>
        <v>328</v>
      </c>
      <c r="EB504" s="24"/>
      <c r="EC504" s="30">
        <f>EC197</f>
        <v>347</v>
      </c>
      <c r="ED504" s="24"/>
      <c r="EE504" s="30">
        <f>EE197</f>
        <v>324</v>
      </c>
      <c r="EF504" s="24"/>
      <c r="EG504" s="30">
        <f>EG197</f>
        <v>483</v>
      </c>
      <c r="EH504" s="24"/>
      <c r="EI504" s="30">
        <f>EI197</f>
        <v>333</v>
      </c>
      <c r="EJ504" s="24"/>
      <c r="EK504" s="30">
        <f>EK197</f>
        <v>356</v>
      </c>
      <c r="EL504" s="24"/>
      <c r="EM504" s="30">
        <f>EM197</f>
        <v>348</v>
      </c>
      <c r="EN504" s="24"/>
      <c r="EO504" s="30">
        <f>EO197</f>
        <v>515</v>
      </c>
      <c r="EP504" s="24"/>
      <c r="EQ504" s="30">
        <f>EQ197</f>
        <v>352.71</v>
      </c>
      <c r="ER504" s="24"/>
      <c r="ES504" s="30">
        <f>ES197</f>
        <v>377.1</v>
      </c>
      <c r="ET504" s="24"/>
      <c r="EU504" s="30">
        <f>EU197</f>
        <v>368.64</v>
      </c>
      <c r="EV504" s="24"/>
      <c r="EW504" s="30">
        <f>EW197</f>
        <v>545.94999999999993</v>
      </c>
      <c r="EX504" s="24"/>
      <c r="EY504" s="24"/>
      <c r="EZ504" s="315"/>
      <c r="FA504" s="24"/>
      <c r="FB504" s="25"/>
      <c r="FC504" s="24"/>
      <c r="FD504" s="25"/>
      <c r="FE504" s="24"/>
      <c r="FF504" s="25"/>
      <c r="FG504" s="24"/>
      <c r="FH504" s="25"/>
      <c r="FI504" s="24"/>
      <c r="FJ504" s="25"/>
      <c r="FK504" s="24"/>
      <c r="FL504" s="26"/>
      <c r="FM504" s="24"/>
      <c r="FN504" s="26"/>
      <c r="FO504" s="24"/>
      <c r="FP504" s="26"/>
      <c r="FQ504" s="27"/>
      <c r="FR504" s="26"/>
      <c r="FS504" s="27"/>
      <c r="FT504" s="26"/>
      <c r="FU504" s="27"/>
      <c r="FV504" s="26"/>
      <c r="FW504" s="27"/>
      <c r="FX504" s="26"/>
      <c r="FY504" s="27"/>
      <c r="FZ504" s="26"/>
      <c r="GA504" s="27"/>
      <c r="GB504" s="26"/>
      <c r="GC504" s="27"/>
      <c r="GD504" s="26"/>
      <c r="GE504" s="27"/>
      <c r="GF504" s="26"/>
      <c r="GG504" s="27"/>
      <c r="GH504" s="26"/>
      <c r="GI504" s="27"/>
      <c r="GJ504" s="26"/>
      <c r="GK504" s="27"/>
      <c r="GL504" s="26"/>
      <c r="GM504" s="27"/>
      <c r="GN504" s="26"/>
      <c r="GO504" s="27"/>
      <c r="GP504" s="26"/>
      <c r="GQ504" s="27"/>
      <c r="GR504" s="30">
        <f>GR197</f>
        <v>1742.4560000000001</v>
      </c>
      <c r="GS504" s="27"/>
      <c r="GT504" s="30">
        <f>GT197</f>
        <v>1846.5233200000002</v>
      </c>
      <c r="GU504" s="27"/>
      <c r="GV504" s="30">
        <f>GV197</f>
        <v>1956.9801224000003</v>
      </c>
      <c r="GW504" s="27"/>
      <c r="GX504" s="30">
        <f>GX197</f>
        <v>2074.2289094680004</v>
      </c>
      <c r="GY504" s="27"/>
      <c r="GZ504" s="262"/>
      <c r="HA504" s="29"/>
      <c r="HC504"/>
      <c r="HD504"/>
      <c r="HE504"/>
      <c r="HF504"/>
      <c r="HG504"/>
      <c r="HH504"/>
    </row>
    <row r="505" spans="1:216" s="23" customFormat="1" ht="13.5" hidden="1" customHeight="1" outlineLevel="1" x14ac:dyDescent="0.2">
      <c r="A505" s="22"/>
      <c r="B505" s="29" t="s">
        <v>398</v>
      </c>
      <c r="C505" s="24"/>
      <c r="D505" s="24"/>
      <c r="E505" s="25"/>
      <c r="F505" s="249"/>
      <c r="G505" s="25"/>
      <c r="H505" s="249"/>
      <c r="I505" s="25"/>
      <c r="J505" s="249"/>
      <c r="K505" s="25"/>
      <c r="L505" s="249"/>
      <c r="M505" s="25"/>
      <c r="N505" s="24"/>
      <c r="O505" s="25"/>
      <c r="P505" s="24"/>
      <c r="Q505" s="25"/>
      <c r="R505" s="24"/>
      <c r="S505" s="25"/>
      <c r="T505" s="24"/>
      <c r="U505" s="25"/>
      <c r="V505" s="24"/>
      <c r="W505" s="25"/>
      <c r="X505" s="24"/>
      <c r="Y505" s="25"/>
      <c r="Z505" s="24"/>
      <c r="AA505" s="26"/>
      <c r="AB505" s="24"/>
      <c r="AC505" s="25"/>
      <c r="AD505" s="24"/>
      <c r="AE505" s="26"/>
      <c r="AF505" s="24"/>
      <c r="AG505" s="26"/>
      <c r="AH505" s="24"/>
      <c r="AI505" s="26"/>
      <c r="AJ505" s="24"/>
      <c r="AK505" s="26"/>
      <c r="AL505" s="24"/>
      <c r="AM505" s="26"/>
      <c r="AN505" s="24"/>
      <c r="AO505" s="26"/>
      <c r="AP505" s="24"/>
      <c r="AQ505" s="26"/>
      <c r="AR505" s="24"/>
      <c r="AS505" s="26"/>
      <c r="AT505" s="24"/>
      <c r="AU505" s="26"/>
      <c r="AV505" s="24"/>
      <c r="AW505" s="26"/>
      <c r="AX505" s="24"/>
      <c r="AY505" s="26"/>
      <c r="AZ505" s="27"/>
      <c r="BA505" s="26"/>
      <c r="BB505" s="27"/>
      <c r="BC505" s="26"/>
      <c r="BD505" s="27"/>
      <c r="BE505" s="26"/>
      <c r="BF505" s="27"/>
      <c r="BG505" s="26"/>
      <c r="BH505" s="27"/>
      <c r="BI505" s="26"/>
      <c r="BJ505" s="27"/>
      <c r="BK505" s="26"/>
      <c r="BL505" s="27"/>
      <c r="BM505" s="26"/>
      <c r="BN505" s="27"/>
      <c r="BO505" s="26"/>
      <c r="BP505" s="39"/>
      <c r="BQ505" s="26"/>
      <c r="BR505" s="255"/>
      <c r="BS505" s="26"/>
      <c r="BT505" s="39"/>
      <c r="BU505" s="26"/>
      <c r="BV505" s="39"/>
      <c r="BW505" s="26"/>
      <c r="BX505" s="257"/>
      <c r="BY505" s="26"/>
      <c r="BZ505" s="256"/>
      <c r="CA505" s="26"/>
      <c r="CB505" s="256"/>
      <c r="CC505" s="26"/>
      <c r="CD505" s="24"/>
      <c r="CE505" s="26"/>
      <c r="CF505" s="24"/>
      <c r="CG505" s="26"/>
      <c r="CH505" s="24"/>
      <c r="CI505" s="26"/>
      <c r="CJ505" s="34"/>
      <c r="CK505" s="26"/>
      <c r="CL505" s="34"/>
      <c r="CM505" s="26"/>
      <c r="CN505" s="34"/>
      <c r="CO505" s="26"/>
      <c r="CP505" s="34"/>
      <c r="CQ505" s="26"/>
      <c r="CR505" s="34"/>
      <c r="CS505" s="26"/>
      <c r="CT505" s="34"/>
      <c r="CU505" s="26"/>
      <c r="CV505" s="34"/>
      <c r="CW505" s="26"/>
      <c r="CX505" s="34"/>
      <c r="CY505" s="26"/>
      <c r="CZ505" s="34"/>
      <c r="DA505" s="26"/>
      <c r="DB505" s="34"/>
      <c r="DC505" s="26"/>
      <c r="DD505" s="34"/>
      <c r="DE505" s="26"/>
      <c r="DF505" s="34"/>
      <c r="DG505" s="26"/>
      <c r="DH505" s="34"/>
      <c r="DI505" s="26"/>
      <c r="DJ505" s="34"/>
      <c r="DK505" s="26"/>
      <c r="DL505" s="34"/>
      <c r="DM505" s="26"/>
      <c r="DN505" s="34"/>
      <c r="DO505" s="26"/>
      <c r="DP505" s="34"/>
      <c r="DQ505" s="26"/>
      <c r="DR505" s="34"/>
      <c r="DS505" s="26"/>
      <c r="DT505" s="34"/>
      <c r="DU505" s="26"/>
      <c r="DV505" s="34"/>
      <c r="DW505" s="26"/>
      <c r="DX505" s="34"/>
      <c r="DY505" s="35">
        <v>2</v>
      </c>
      <c r="DZ505" s="34"/>
      <c r="EA505" s="35">
        <v>2</v>
      </c>
      <c r="EB505" s="34"/>
      <c r="EC505" s="35">
        <v>2</v>
      </c>
      <c r="ED505" s="34"/>
      <c r="EE505" s="35">
        <v>2</v>
      </c>
      <c r="EF505" s="34"/>
      <c r="EG505" s="35">
        <v>2</v>
      </c>
      <c r="EH505" s="34"/>
      <c r="EI505" s="35">
        <v>2</v>
      </c>
      <c r="EJ505" s="34"/>
      <c r="EK505" s="35">
        <v>2</v>
      </c>
      <c r="EL505" s="34"/>
      <c r="EM505" s="35">
        <v>2</v>
      </c>
      <c r="EN505" s="34"/>
      <c r="EO505" s="35">
        <v>2</v>
      </c>
      <c r="EP505" s="34"/>
      <c r="EQ505" s="35">
        <v>2</v>
      </c>
      <c r="ER505" s="34"/>
      <c r="ES505" s="35">
        <v>2</v>
      </c>
      <c r="ET505" s="34"/>
      <c r="EU505" s="35">
        <v>2</v>
      </c>
      <c r="EV505" s="34"/>
      <c r="EW505" s="35">
        <v>2</v>
      </c>
      <c r="EX505" s="34"/>
      <c r="EY505" s="34"/>
      <c r="EZ505" s="315"/>
      <c r="FA505" s="24"/>
      <c r="FB505" s="25"/>
      <c r="FC505" s="24"/>
      <c r="FD505" s="25"/>
      <c r="FE505" s="24"/>
      <c r="FF505" s="25"/>
      <c r="FG505" s="24"/>
      <c r="FH505" s="25"/>
      <c r="FI505" s="24"/>
      <c r="FJ505" s="25"/>
      <c r="FK505" s="24"/>
      <c r="FL505" s="26"/>
      <c r="FM505" s="24"/>
      <c r="FN505" s="26"/>
      <c r="FO505" s="24"/>
      <c r="FP505" s="26"/>
      <c r="FQ505" s="27"/>
      <c r="FR505" s="26"/>
      <c r="FS505" s="27"/>
      <c r="FT505" s="26"/>
      <c r="FU505" s="27"/>
      <c r="FV505" s="26"/>
      <c r="FW505" s="27"/>
      <c r="FX505" s="26"/>
      <c r="FY505" s="39"/>
      <c r="FZ505" s="26"/>
      <c r="GA505" s="39"/>
      <c r="GB505" s="26"/>
      <c r="GC505" s="39"/>
      <c r="GD505" s="26"/>
      <c r="GE505" s="39"/>
      <c r="GF505" s="26"/>
      <c r="GG505" s="39"/>
      <c r="GH505" s="26"/>
      <c r="GI505" s="39"/>
      <c r="GJ505" s="26"/>
      <c r="GK505" s="39"/>
      <c r="GL505" s="26"/>
      <c r="GM505" s="39"/>
      <c r="GN505" s="26"/>
      <c r="GO505" s="39"/>
      <c r="GP505" s="26"/>
      <c r="GQ505" s="39"/>
      <c r="GR505" s="35">
        <v>2</v>
      </c>
      <c r="GS505" s="39"/>
      <c r="GT505" s="35">
        <v>2</v>
      </c>
      <c r="GU505" s="39"/>
      <c r="GV505" s="35">
        <v>2</v>
      </c>
      <c r="GW505" s="39"/>
      <c r="GX505" s="35">
        <v>2</v>
      </c>
      <c r="GY505" s="39"/>
      <c r="GZ505" s="262"/>
      <c r="HA505" s="29"/>
      <c r="HC505"/>
      <c r="HD505"/>
      <c r="HE505"/>
      <c r="HF505"/>
      <c r="HG505"/>
      <c r="HH505"/>
    </row>
    <row r="506" spans="1:216" s="23" customFormat="1" ht="13.5" hidden="1" customHeight="1" outlineLevel="1" x14ac:dyDescent="0.2">
      <c r="A506" s="22"/>
      <c r="B506" s="29" t="s">
        <v>401</v>
      </c>
      <c r="C506" s="24"/>
      <c r="D506" s="24"/>
      <c r="E506" s="25"/>
      <c r="F506" s="249"/>
      <c r="G506" s="25"/>
      <c r="H506" s="249"/>
      <c r="I506" s="25"/>
      <c r="J506" s="249"/>
      <c r="K506" s="25"/>
      <c r="L506" s="249"/>
      <c r="M506" s="25"/>
      <c r="N506" s="24"/>
      <c r="O506" s="25"/>
      <c r="P506" s="24"/>
      <c r="Q506" s="25"/>
      <c r="R506" s="24"/>
      <c r="S506" s="25"/>
      <c r="T506" s="24"/>
      <c r="U506" s="25"/>
      <c r="V506" s="24"/>
      <c r="W506" s="25"/>
      <c r="X506" s="24"/>
      <c r="Y506" s="25"/>
      <c r="Z506" s="24"/>
      <c r="AA506" s="26"/>
      <c r="AB506" s="24"/>
      <c r="AC506" s="25"/>
      <c r="AD506" s="24"/>
      <c r="AE506" s="26"/>
      <c r="AF506" s="24"/>
      <c r="AG506" s="26"/>
      <c r="AH506" s="24"/>
      <c r="AI506" s="26"/>
      <c r="AJ506" s="24"/>
      <c r="AK506" s="26"/>
      <c r="AL506" s="24"/>
      <c r="AM506" s="26"/>
      <c r="AN506" s="24"/>
      <c r="AO506" s="26"/>
      <c r="AP506" s="24"/>
      <c r="AQ506" s="26"/>
      <c r="AR506" s="24"/>
      <c r="AS506" s="26"/>
      <c r="AT506" s="24"/>
      <c r="AU506" s="26"/>
      <c r="AV506" s="24"/>
      <c r="AW506" s="26"/>
      <c r="AX506" s="24"/>
      <c r="AY506" s="26"/>
      <c r="AZ506" s="27"/>
      <c r="BA506" s="26"/>
      <c r="BB506" s="27"/>
      <c r="BC506" s="26"/>
      <c r="BD506" s="27"/>
      <c r="BE506" s="26"/>
      <c r="BF506" s="27"/>
      <c r="BG506" s="26"/>
      <c r="BH506" s="27"/>
      <c r="BI506" s="26"/>
      <c r="BJ506" s="27"/>
      <c r="BK506" s="26"/>
      <c r="BL506" s="27"/>
      <c r="BM506" s="26"/>
      <c r="BN506" s="27"/>
      <c r="BO506" s="26"/>
      <c r="BP506" s="39"/>
      <c r="BQ506" s="26"/>
      <c r="BR506" s="255"/>
      <c r="BS506" s="26"/>
      <c r="BT506" s="39"/>
      <c r="BU506" s="26"/>
      <c r="BV506" s="39"/>
      <c r="BW506" s="26"/>
      <c r="BX506" s="257"/>
      <c r="BY506" s="26"/>
      <c r="BZ506" s="256"/>
      <c r="CA506" s="26"/>
      <c r="CB506" s="256"/>
      <c r="CC506" s="26"/>
      <c r="CD506" s="24"/>
      <c r="CE506" s="26"/>
      <c r="CF506" s="24"/>
      <c r="CG506" s="26"/>
      <c r="CH506" s="24"/>
      <c r="CI506" s="26"/>
      <c r="CJ506" s="34"/>
      <c r="CK506" s="26"/>
      <c r="CL506" s="34"/>
      <c r="CM506" s="26"/>
      <c r="CN506" s="34"/>
      <c r="CO506" s="26"/>
      <c r="CP506" s="34"/>
      <c r="CQ506" s="26"/>
      <c r="CR506" s="34"/>
      <c r="CS506" s="26"/>
      <c r="CT506" s="34"/>
      <c r="CU506" s="26"/>
      <c r="CV506" s="34"/>
      <c r="CW506" s="26"/>
      <c r="CX506" s="34"/>
      <c r="CY506" s="26"/>
      <c r="CZ506" s="34"/>
      <c r="DA506" s="26"/>
      <c r="DB506" s="34"/>
      <c r="DC506" s="26"/>
      <c r="DD506" s="34"/>
      <c r="DE506" s="26"/>
      <c r="DF506" s="34"/>
      <c r="DG506" s="26"/>
      <c r="DH506" s="34"/>
      <c r="DI506" s="26"/>
      <c r="DJ506" s="34"/>
      <c r="DK506" s="26"/>
      <c r="DL506" s="34"/>
      <c r="DM506" s="26"/>
      <c r="DN506" s="34"/>
      <c r="DO506" s="26"/>
      <c r="DP506" s="34"/>
      <c r="DQ506" s="26"/>
      <c r="DR506" s="34"/>
      <c r="DS506" s="26"/>
      <c r="DT506" s="34"/>
      <c r="DU506" s="26"/>
      <c r="DV506" s="34"/>
      <c r="DW506" s="26"/>
      <c r="DX506" s="34"/>
      <c r="DY506" s="38">
        <v>-2</v>
      </c>
      <c r="DZ506" s="34"/>
      <c r="EA506" s="38">
        <v>-2</v>
      </c>
      <c r="EB506" s="34"/>
      <c r="EC506" s="38">
        <v>-2</v>
      </c>
      <c r="ED506" s="34"/>
      <c r="EE506" s="38">
        <v>-2</v>
      </c>
      <c r="EF506" s="34"/>
      <c r="EG506" s="38">
        <v>-2</v>
      </c>
      <c r="EH506" s="34"/>
      <c r="EI506" s="38">
        <v>-2</v>
      </c>
      <c r="EJ506" s="34"/>
      <c r="EK506" s="38">
        <v>-2</v>
      </c>
      <c r="EL506" s="34"/>
      <c r="EM506" s="38">
        <v>-2</v>
      </c>
      <c r="EN506" s="34"/>
      <c r="EO506" s="38">
        <v>-2</v>
      </c>
      <c r="EP506" s="34"/>
      <c r="EQ506" s="38">
        <v>-2</v>
      </c>
      <c r="ER506" s="34"/>
      <c r="ES506" s="38">
        <v>-2</v>
      </c>
      <c r="ET506" s="34"/>
      <c r="EU506" s="38">
        <v>-2</v>
      </c>
      <c r="EV506" s="34"/>
      <c r="EW506" s="38">
        <v>-2</v>
      </c>
      <c r="EX506" s="34"/>
      <c r="EY506" s="34"/>
      <c r="EZ506" s="315"/>
      <c r="FA506" s="24"/>
      <c r="FB506" s="25"/>
      <c r="FC506" s="24"/>
      <c r="FD506" s="25"/>
      <c r="FE506" s="24"/>
      <c r="FF506" s="25"/>
      <c r="FG506" s="24"/>
      <c r="FH506" s="25"/>
      <c r="FI506" s="24"/>
      <c r="FJ506" s="25"/>
      <c r="FK506" s="24"/>
      <c r="FL506" s="26"/>
      <c r="FM506" s="24"/>
      <c r="FN506" s="26"/>
      <c r="FO506" s="24"/>
      <c r="FP506" s="26"/>
      <c r="FQ506" s="27"/>
      <c r="FR506" s="26"/>
      <c r="FS506" s="27"/>
      <c r="FT506" s="26"/>
      <c r="FU506" s="27"/>
      <c r="FV506" s="26"/>
      <c r="FW506" s="27"/>
      <c r="FX506" s="26"/>
      <c r="FY506" s="39"/>
      <c r="FZ506" s="26"/>
      <c r="GA506" s="39"/>
      <c r="GB506" s="26"/>
      <c r="GC506" s="39"/>
      <c r="GD506" s="26"/>
      <c r="GE506" s="39"/>
      <c r="GF506" s="26"/>
      <c r="GG506" s="39"/>
      <c r="GH506" s="26"/>
      <c r="GI506" s="39"/>
      <c r="GJ506" s="26"/>
      <c r="GK506" s="39"/>
      <c r="GL506" s="26"/>
      <c r="GM506" s="39"/>
      <c r="GN506" s="26"/>
      <c r="GO506" s="39"/>
      <c r="GP506" s="26"/>
      <c r="GQ506" s="39"/>
      <c r="GR506" s="38">
        <v>-2</v>
      </c>
      <c r="GS506" s="39"/>
      <c r="GT506" s="38">
        <v>-2</v>
      </c>
      <c r="GU506" s="39"/>
      <c r="GV506" s="38">
        <v>-2</v>
      </c>
      <c r="GW506" s="39"/>
      <c r="GX506" s="38">
        <v>-2</v>
      </c>
      <c r="GY506" s="39"/>
      <c r="GZ506" s="262"/>
      <c r="HA506" s="29"/>
      <c r="HC506"/>
      <c r="HD506"/>
      <c r="HE506"/>
      <c r="HF506"/>
      <c r="HG506"/>
      <c r="HH506"/>
    </row>
    <row r="507" spans="1:216" s="23" customFormat="1" ht="13.5" hidden="1" customHeight="1" outlineLevel="1" x14ac:dyDescent="0.2">
      <c r="A507" s="22"/>
      <c r="B507" s="29"/>
      <c r="C507" s="24"/>
      <c r="D507" s="24"/>
      <c r="E507" s="25"/>
      <c r="F507" s="249"/>
      <c r="G507" s="25"/>
      <c r="H507" s="249"/>
      <c r="I507" s="25"/>
      <c r="J507" s="249"/>
      <c r="K507" s="25"/>
      <c r="L507" s="249"/>
      <c r="M507" s="25"/>
      <c r="N507" s="24"/>
      <c r="O507" s="25"/>
      <c r="P507" s="24"/>
      <c r="Q507" s="25"/>
      <c r="R507" s="24"/>
      <c r="S507" s="25"/>
      <c r="T507" s="24"/>
      <c r="U507" s="25"/>
      <c r="V507" s="24"/>
      <c r="W507" s="25"/>
      <c r="X507" s="24"/>
      <c r="Y507" s="25"/>
      <c r="Z507" s="24"/>
      <c r="AA507" s="26"/>
      <c r="AB507" s="24"/>
      <c r="AC507" s="25"/>
      <c r="AD507" s="24"/>
      <c r="AE507" s="26"/>
      <c r="AF507" s="24"/>
      <c r="AG507" s="26"/>
      <c r="AH507" s="24"/>
      <c r="AI507" s="26"/>
      <c r="AJ507" s="24"/>
      <c r="AK507" s="26"/>
      <c r="AL507" s="24"/>
      <c r="AM507" s="26"/>
      <c r="AN507" s="24"/>
      <c r="AO507" s="26"/>
      <c r="AP507" s="24"/>
      <c r="AQ507" s="26"/>
      <c r="AR507" s="24"/>
      <c r="AS507" s="26"/>
      <c r="AT507" s="24"/>
      <c r="AU507" s="26"/>
      <c r="AV507" s="24"/>
      <c r="AW507" s="26"/>
      <c r="AX507" s="24"/>
      <c r="AY507" s="26"/>
      <c r="AZ507" s="27"/>
      <c r="BA507" s="26"/>
      <c r="BB507" s="27"/>
      <c r="BC507" s="26"/>
      <c r="BD507" s="27"/>
      <c r="BE507" s="26"/>
      <c r="BF507" s="27"/>
      <c r="BG507" s="26"/>
      <c r="BH507" s="27"/>
      <c r="BI507" s="26"/>
      <c r="BJ507" s="27"/>
      <c r="BK507" s="26"/>
      <c r="BL507" s="27"/>
      <c r="BM507" s="26"/>
      <c r="BN507" s="27"/>
      <c r="BO507" s="26"/>
      <c r="BP507" s="27"/>
      <c r="BQ507" s="26"/>
      <c r="BR507" s="255"/>
      <c r="BS507" s="26"/>
      <c r="BT507" s="27"/>
      <c r="BU507" s="26"/>
      <c r="BV507" s="27"/>
      <c r="BW507" s="26"/>
      <c r="BX507" s="47"/>
      <c r="BY507" s="26"/>
      <c r="BZ507" s="47"/>
      <c r="CA507" s="26"/>
      <c r="CB507" s="47"/>
      <c r="CC507" s="26"/>
      <c r="CD507" s="24"/>
      <c r="CE507" s="26"/>
      <c r="CF507" s="24"/>
      <c r="CG507" s="26"/>
      <c r="CH507" s="24"/>
      <c r="CI507" s="26"/>
      <c r="CJ507" s="24"/>
      <c r="CK507" s="26"/>
      <c r="CL507" s="24"/>
      <c r="CM507" s="26"/>
      <c r="CN507" s="24"/>
      <c r="CO507" s="26"/>
      <c r="CP507" s="24"/>
      <c r="CQ507" s="26"/>
      <c r="CR507" s="24"/>
      <c r="CS507" s="26"/>
      <c r="CT507" s="24"/>
      <c r="CU507" s="26"/>
      <c r="CV507" s="24"/>
      <c r="CW507" s="26"/>
      <c r="CX507" s="24"/>
      <c r="CY507" s="26"/>
      <c r="CZ507" s="24"/>
      <c r="DA507" s="26"/>
      <c r="DB507" s="24"/>
      <c r="DC507" s="26"/>
      <c r="DD507" s="24"/>
      <c r="DE507" s="26"/>
      <c r="DF507" s="24"/>
      <c r="DG507" s="26"/>
      <c r="DH507" s="24"/>
      <c r="DI507" s="26"/>
      <c r="DJ507" s="24"/>
      <c r="DK507" s="26"/>
      <c r="DL507" s="24"/>
      <c r="DM507" s="26"/>
      <c r="DN507" s="24"/>
      <c r="DO507" s="26"/>
      <c r="DP507" s="24"/>
      <c r="DQ507" s="26"/>
      <c r="DR507" s="24"/>
      <c r="DS507" s="26"/>
      <c r="DT507" s="24"/>
      <c r="DU507" s="26"/>
      <c r="DV507" s="24"/>
      <c r="DW507" s="26"/>
      <c r="DX507" s="24"/>
      <c r="DY507" s="40"/>
      <c r="DZ507" s="24"/>
      <c r="EA507" s="40"/>
      <c r="EB507" s="24"/>
      <c r="EC507" s="40"/>
      <c r="ED507" s="24"/>
      <c r="EE507" s="40"/>
      <c r="EF507" s="24"/>
      <c r="EG507" s="40"/>
      <c r="EH507" s="24"/>
      <c r="EI507" s="40"/>
      <c r="EJ507" s="24"/>
      <c r="EK507" s="40"/>
      <c r="EL507" s="24"/>
      <c r="EM507" s="40"/>
      <c r="EN507" s="24"/>
      <c r="EO507" s="40"/>
      <c r="EP507" s="24"/>
      <c r="EQ507" s="40"/>
      <c r="ER507" s="24"/>
      <c r="ES507" s="40"/>
      <c r="ET507" s="24"/>
      <c r="EU507" s="40"/>
      <c r="EV507" s="24"/>
      <c r="EW507" s="40"/>
      <c r="EX507" s="24"/>
      <c r="EY507" s="24"/>
      <c r="EZ507" s="313"/>
      <c r="FA507" s="24"/>
      <c r="FB507" s="25"/>
      <c r="FC507" s="24"/>
      <c r="FD507" s="25"/>
      <c r="FE507" s="24"/>
      <c r="FF507" s="25"/>
      <c r="FG507" s="24"/>
      <c r="FH507" s="25"/>
      <c r="FI507" s="24"/>
      <c r="FJ507" s="25"/>
      <c r="FK507" s="24"/>
      <c r="FL507" s="26"/>
      <c r="FM507" s="24"/>
      <c r="FN507" s="26"/>
      <c r="FO507" s="24"/>
      <c r="FP507" s="26"/>
      <c r="FQ507" s="27"/>
      <c r="FR507" s="26"/>
      <c r="FS507" s="27"/>
      <c r="FT507" s="26"/>
      <c r="FU507" s="27"/>
      <c r="FV507" s="26"/>
      <c r="FW507" s="27"/>
      <c r="FX507" s="26"/>
      <c r="FY507" s="27"/>
      <c r="FZ507" s="26"/>
      <c r="GA507" s="27"/>
      <c r="GB507" s="26"/>
      <c r="GC507" s="27"/>
      <c r="GD507" s="26"/>
      <c r="GE507" s="27"/>
      <c r="GF507" s="26"/>
      <c r="GG507" s="27"/>
      <c r="GH507" s="26"/>
      <c r="GI507" s="27"/>
      <c r="GJ507" s="26"/>
      <c r="GK507" s="27"/>
      <c r="GL507" s="26"/>
      <c r="GM507" s="27"/>
      <c r="GN507" s="26"/>
      <c r="GO507" s="27"/>
      <c r="GP507" s="26"/>
      <c r="GQ507" s="27"/>
      <c r="GR507" s="40"/>
      <c r="GS507" s="27"/>
      <c r="GT507" s="40"/>
      <c r="GU507" s="27"/>
      <c r="GV507" s="40"/>
      <c r="GW507" s="27"/>
      <c r="GX507" s="40"/>
      <c r="GY507" s="27"/>
      <c r="GZ507" s="262"/>
      <c r="HA507" s="29"/>
      <c r="HC507"/>
      <c r="HD507"/>
      <c r="HE507"/>
      <c r="HF507"/>
      <c r="HG507"/>
      <c r="HH507"/>
    </row>
    <row r="508" spans="1:216" s="23" customFormat="1" ht="13.5" hidden="1" customHeight="1" outlineLevel="1" x14ac:dyDescent="0.2">
      <c r="A508" s="22"/>
      <c r="B508" s="42" t="s">
        <v>221</v>
      </c>
      <c r="C508" s="24"/>
      <c r="D508" s="24"/>
      <c r="E508" s="25"/>
      <c r="F508" s="249"/>
      <c r="G508" s="25"/>
      <c r="H508" s="249"/>
      <c r="I508" s="25"/>
      <c r="J508" s="249"/>
      <c r="K508" s="25"/>
      <c r="L508" s="249"/>
      <c r="M508" s="25"/>
      <c r="N508" s="24"/>
      <c r="O508" s="25"/>
      <c r="P508" s="24"/>
      <c r="Q508" s="25"/>
      <c r="R508" s="24"/>
      <c r="S508" s="25"/>
      <c r="T508" s="24"/>
      <c r="U508" s="25"/>
      <c r="V508" s="24"/>
      <c r="W508" s="25"/>
      <c r="X508" s="24"/>
      <c r="Y508" s="25"/>
      <c r="Z508" s="24"/>
      <c r="AA508" s="26"/>
      <c r="AB508" s="24"/>
      <c r="AC508" s="25"/>
      <c r="AD508" s="24"/>
      <c r="AE508" s="26"/>
      <c r="AF508" s="24"/>
      <c r="AG508" s="26"/>
      <c r="AH508" s="24"/>
      <c r="AI508" s="26"/>
      <c r="AJ508" s="24"/>
      <c r="AK508" s="26"/>
      <c r="AL508" s="24"/>
      <c r="AM508" s="26"/>
      <c r="AN508" s="24"/>
      <c r="AO508" s="26"/>
      <c r="AP508" s="24"/>
      <c r="AQ508" s="26"/>
      <c r="AR508" s="24"/>
      <c r="AS508" s="26"/>
      <c r="AT508" s="24"/>
      <c r="AU508" s="26"/>
      <c r="AV508" s="24"/>
      <c r="AW508" s="26"/>
      <c r="AX508" s="24"/>
      <c r="AY508" s="26"/>
      <c r="AZ508" s="27"/>
      <c r="BA508" s="26"/>
      <c r="BB508" s="27"/>
      <c r="BC508" s="26"/>
      <c r="BD508" s="27"/>
      <c r="BE508" s="26"/>
      <c r="BF508" s="27"/>
      <c r="BG508" s="26"/>
      <c r="BH508" s="27"/>
      <c r="BI508" s="26"/>
      <c r="BJ508" s="27"/>
      <c r="BK508" s="26"/>
      <c r="BL508" s="27"/>
      <c r="BM508" s="26"/>
      <c r="BN508" s="27"/>
      <c r="BO508" s="26"/>
      <c r="BP508" s="27"/>
      <c r="BQ508" s="26"/>
      <c r="BR508" s="255"/>
      <c r="BS508" s="26"/>
      <c r="BT508" s="27"/>
      <c r="BU508" s="26"/>
      <c r="BV508" s="27"/>
      <c r="BW508" s="26"/>
      <c r="BX508" s="47"/>
      <c r="BY508" s="26"/>
      <c r="BZ508" s="47"/>
      <c r="CA508" s="26"/>
      <c r="CB508" s="47"/>
      <c r="CC508" s="26"/>
      <c r="CD508" s="24"/>
      <c r="CE508" s="26"/>
      <c r="CF508" s="24"/>
      <c r="CG508" s="26"/>
      <c r="CH508" s="24"/>
      <c r="CI508" s="26"/>
      <c r="CJ508" s="24"/>
      <c r="CK508" s="26"/>
      <c r="CL508" s="24"/>
      <c r="CM508" s="26"/>
      <c r="CN508" s="24"/>
      <c r="CO508" s="26"/>
      <c r="CP508" s="24"/>
      <c r="CQ508" s="26"/>
      <c r="CR508" s="24"/>
      <c r="CS508" s="26"/>
      <c r="CT508" s="24"/>
      <c r="CU508" s="26"/>
      <c r="CV508" s="24"/>
      <c r="CW508" s="26"/>
      <c r="CX508" s="24"/>
      <c r="CY508" s="26"/>
      <c r="CZ508" s="24"/>
      <c r="DA508" s="26"/>
      <c r="DB508" s="24"/>
      <c r="DC508" s="26"/>
      <c r="DD508" s="24"/>
      <c r="DE508" s="26"/>
      <c r="DF508" s="24"/>
      <c r="DG508" s="26"/>
      <c r="DH508" s="24"/>
      <c r="DI508" s="26"/>
      <c r="DJ508" s="24"/>
      <c r="DK508" s="26"/>
      <c r="DL508" s="24"/>
      <c r="DM508" s="26"/>
      <c r="DN508" s="24"/>
      <c r="DO508" s="26"/>
      <c r="DP508" s="24"/>
      <c r="DQ508" s="26"/>
      <c r="DR508" s="24"/>
      <c r="DS508" s="26"/>
      <c r="DT508" s="24"/>
      <c r="DU508" s="26"/>
      <c r="DV508" s="24"/>
      <c r="DW508" s="26"/>
      <c r="DX508" s="24"/>
      <c r="DY508" s="40"/>
      <c r="DZ508" s="24"/>
      <c r="EA508" s="40"/>
      <c r="EB508" s="24"/>
      <c r="EC508" s="40"/>
      <c r="ED508" s="24"/>
      <c r="EE508" s="40"/>
      <c r="EF508" s="24"/>
      <c r="EG508" s="40"/>
      <c r="EH508" s="24"/>
      <c r="EI508" s="40"/>
      <c r="EJ508" s="24"/>
      <c r="EK508" s="40"/>
      <c r="EL508" s="24"/>
      <c r="EM508" s="40"/>
      <c r="EN508" s="24"/>
      <c r="EO508" s="40"/>
      <c r="EP508" s="24"/>
      <c r="EQ508" s="40"/>
      <c r="ER508" s="24"/>
      <c r="ES508" s="40"/>
      <c r="ET508" s="24"/>
      <c r="EU508" s="40"/>
      <c r="EV508" s="24"/>
      <c r="EW508" s="40"/>
      <c r="EX508" s="24"/>
      <c r="EY508" s="24"/>
      <c r="EZ508" s="313"/>
      <c r="FA508" s="24"/>
      <c r="FB508" s="25"/>
      <c r="FC508" s="24"/>
      <c r="FD508" s="25"/>
      <c r="FE508" s="24"/>
      <c r="FF508" s="25"/>
      <c r="FG508" s="24"/>
      <c r="FH508" s="25"/>
      <c r="FI508" s="24"/>
      <c r="FJ508" s="25"/>
      <c r="FK508" s="24"/>
      <c r="FL508" s="26"/>
      <c r="FM508" s="24"/>
      <c r="FN508" s="26"/>
      <c r="FO508" s="24"/>
      <c r="FP508" s="26"/>
      <c r="FQ508" s="27"/>
      <c r="FR508" s="43"/>
      <c r="FS508" s="27"/>
      <c r="FT508" s="26"/>
      <c r="FU508" s="27"/>
      <c r="FV508" s="40"/>
      <c r="FW508" s="27"/>
      <c r="FX508" s="40"/>
      <c r="FY508" s="27"/>
      <c r="FZ508" s="40"/>
      <c r="GA508" s="27"/>
      <c r="GB508" s="40"/>
      <c r="GC508" s="27"/>
      <c r="GD508" s="40"/>
      <c r="GE508" s="27"/>
      <c r="GF508" s="40"/>
      <c r="GG508" s="27"/>
      <c r="GH508" s="40"/>
      <c r="GI508" s="27"/>
      <c r="GJ508" s="40"/>
      <c r="GK508" s="27"/>
      <c r="GL508" s="40"/>
      <c r="GM508" s="27"/>
      <c r="GN508" s="40"/>
      <c r="GO508" s="27"/>
      <c r="GP508" s="40"/>
      <c r="GQ508" s="27"/>
      <c r="GR508" s="40"/>
      <c r="GS508" s="27"/>
      <c r="GT508" s="40"/>
      <c r="GU508" s="27"/>
      <c r="GV508" s="40"/>
      <c r="GW508" s="27"/>
      <c r="GX508" s="40"/>
      <c r="GY508" s="27"/>
      <c r="GZ508" s="262"/>
      <c r="HA508" s="29"/>
      <c r="HC508"/>
      <c r="HD508"/>
      <c r="HE508"/>
      <c r="HF508"/>
      <c r="HG508"/>
      <c r="HH508"/>
    </row>
    <row r="509" spans="1:216" s="23" customFormat="1" ht="13.5" hidden="1" customHeight="1" outlineLevel="1" x14ac:dyDescent="0.2">
      <c r="A509" s="22"/>
      <c r="B509" s="22" t="s">
        <v>404</v>
      </c>
      <c r="C509" s="24"/>
      <c r="D509" s="24"/>
      <c r="E509" s="25"/>
      <c r="F509" s="249"/>
      <c r="G509" s="25"/>
      <c r="H509" s="249"/>
      <c r="I509" s="25"/>
      <c r="J509" s="249"/>
      <c r="K509" s="25"/>
      <c r="L509" s="249"/>
      <c r="M509" s="25"/>
      <c r="N509" s="24"/>
      <c r="O509" s="25"/>
      <c r="P509" s="24"/>
      <c r="Q509" s="25"/>
      <c r="R509" s="24"/>
      <c r="S509" s="25"/>
      <c r="T509" s="24"/>
      <c r="U509" s="25"/>
      <c r="V509" s="24"/>
      <c r="W509" s="25"/>
      <c r="X509" s="24"/>
      <c r="Y509" s="25"/>
      <c r="Z509" s="24"/>
      <c r="AA509" s="26"/>
      <c r="AB509" s="24"/>
      <c r="AC509" s="25"/>
      <c r="AD509" s="24"/>
      <c r="AE509" s="26"/>
      <c r="AF509" s="24"/>
      <c r="AG509" s="26"/>
      <c r="AH509" s="24"/>
      <c r="AI509" s="26"/>
      <c r="AJ509" s="24"/>
      <c r="AK509" s="26"/>
      <c r="AL509" s="24"/>
      <c r="AM509" s="26"/>
      <c r="AN509" s="24"/>
      <c r="AO509" s="43"/>
      <c r="AP509" s="24"/>
      <c r="AQ509" s="43"/>
      <c r="AR509" s="24"/>
      <c r="AS509" s="43"/>
      <c r="AT509" s="24"/>
      <c r="AU509" s="43"/>
      <c r="AV509" s="24"/>
      <c r="AW509" s="43"/>
      <c r="AX509" s="24"/>
      <c r="AY509" s="43"/>
      <c r="AZ509" s="27"/>
      <c r="BA509" s="43"/>
      <c r="BB509" s="27"/>
      <c r="BC509" s="43"/>
      <c r="BD509" s="27"/>
      <c r="BE509" s="43"/>
      <c r="BF509" s="27"/>
      <c r="BG509" s="43"/>
      <c r="BH509" s="44"/>
      <c r="BI509" s="43"/>
      <c r="BJ509" s="27"/>
      <c r="BK509" s="43"/>
      <c r="BL509" s="44"/>
      <c r="BM509" s="43"/>
      <c r="BN509" s="27"/>
      <c r="BO509" s="43"/>
      <c r="BP509" s="27"/>
      <c r="BQ509" s="43"/>
      <c r="BR509" s="255"/>
      <c r="BS509" s="43"/>
      <c r="BT509" s="27"/>
      <c r="BU509" s="43"/>
      <c r="BV509" s="27"/>
      <c r="BW509" s="43"/>
      <c r="BX509" s="258"/>
      <c r="BY509" s="43"/>
      <c r="BZ509" s="255"/>
      <c r="CA509" s="43"/>
      <c r="CB509" s="46"/>
      <c r="CC509" s="43"/>
      <c r="CD509" s="46"/>
      <c r="CE509" s="43"/>
      <c r="CF509" s="46"/>
      <c r="CG509" s="43"/>
      <c r="CH509" s="46"/>
      <c r="CI509" s="43"/>
      <c r="CJ509" s="46"/>
      <c r="CK509" s="43"/>
      <c r="CL509" s="47"/>
      <c r="CM509" s="43"/>
      <c r="CN509" s="47"/>
      <c r="CO509" s="43"/>
      <c r="CP509" s="47"/>
      <c r="CQ509" s="43"/>
      <c r="CR509" s="47"/>
      <c r="CS509" s="43"/>
      <c r="CT509" s="47"/>
      <c r="CU509" s="43"/>
      <c r="CV509" s="47"/>
      <c r="CW509" s="43"/>
      <c r="CX509" s="47"/>
      <c r="CY509" s="43"/>
      <c r="CZ509" s="47"/>
      <c r="DA509" s="43"/>
      <c r="DB509" s="47"/>
      <c r="DC509" s="43"/>
      <c r="DD509" s="47"/>
      <c r="DE509" s="43"/>
      <c r="DF509" s="47"/>
      <c r="DG509" s="43"/>
      <c r="DH509" s="47"/>
      <c r="DI509" s="43"/>
      <c r="DJ509" s="47"/>
      <c r="DK509" s="43"/>
      <c r="DL509" s="47"/>
      <c r="DM509" s="43"/>
      <c r="DN509" s="47"/>
      <c r="DO509" s="43"/>
      <c r="DP509" s="47"/>
      <c r="DQ509" s="43"/>
      <c r="DR509" s="47"/>
      <c r="DS509" s="43"/>
      <c r="DT509" s="47"/>
      <c r="DU509" s="43"/>
      <c r="DV509" s="47"/>
      <c r="DW509" s="43"/>
      <c r="DX509" s="47"/>
      <c r="DY509" s="48">
        <v>1.53</v>
      </c>
      <c r="DZ509" s="47"/>
      <c r="EA509" s="48">
        <v>1.53</v>
      </c>
      <c r="EB509" s="47"/>
      <c r="EC509" s="48">
        <v>1.53</v>
      </c>
      <c r="ED509" s="47"/>
      <c r="EE509" s="48">
        <v>1.53</v>
      </c>
      <c r="EF509" s="47"/>
      <c r="EG509" s="48">
        <v>1.53</v>
      </c>
      <c r="EH509" s="47"/>
      <c r="EI509" s="48">
        <v>1.53</v>
      </c>
      <c r="EJ509" s="47"/>
      <c r="EK509" s="48">
        <v>1.53</v>
      </c>
      <c r="EL509" s="47"/>
      <c r="EM509" s="48">
        <v>1.53</v>
      </c>
      <c r="EN509" s="47"/>
      <c r="EO509" s="48">
        <v>1.53</v>
      </c>
      <c r="EP509" s="47"/>
      <c r="EQ509" s="48">
        <v>1.53</v>
      </c>
      <c r="ER509" s="47"/>
      <c r="ES509" s="48">
        <v>1.53</v>
      </c>
      <c r="ET509" s="47"/>
      <c r="EU509" s="48">
        <v>1.53</v>
      </c>
      <c r="EV509" s="47"/>
      <c r="EW509" s="48">
        <v>1.53</v>
      </c>
      <c r="EX509" s="47"/>
      <c r="EY509" s="47"/>
      <c r="EZ509" s="316"/>
      <c r="FA509" s="49"/>
      <c r="FB509" s="50"/>
      <c r="FC509" s="49"/>
      <c r="FD509" s="50"/>
      <c r="FE509" s="49"/>
      <c r="FF509" s="50"/>
      <c r="FG509" s="49"/>
      <c r="FH509" s="50"/>
      <c r="FI509" s="49"/>
      <c r="FJ509" s="50"/>
      <c r="FK509" s="49"/>
      <c r="FL509" s="26"/>
      <c r="FM509" s="24"/>
      <c r="FN509" s="26"/>
      <c r="FO509" s="49"/>
      <c r="FP509" s="31"/>
      <c r="FQ509" s="51"/>
      <c r="FR509" s="52"/>
      <c r="FS509" s="51"/>
      <c r="FT509" s="52"/>
      <c r="FU509" s="51"/>
      <c r="FV509" s="40"/>
      <c r="FW509" s="51"/>
      <c r="FX509" s="40"/>
      <c r="FY509" s="51"/>
      <c r="FZ509" s="40"/>
      <c r="GA509" s="51"/>
      <c r="GB509" s="40"/>
      <c r="GC509" s="51"/>
      <c r="GD509" s="40"/>
      <c r="GE509" s="51"/>
      <c r="GF509" s="40"/>
      <c r="GG509" s="51"/>
      <c r="GH509" s="40"/>
      <c r="GI509" s="51"/>
      <c r="GJ509" s="40"/>
      <c r="GK509" s="51"/>
      <c r="GL509" s="40"/>
      <c r="GM509" s="51"/>
      <c r="GN509" s="40"/>
      <c r="GO509" s="51"/>
      <c r="GP509" s="40"/>
      <c r="GQ509" s="51"/>
      <c r="GR509" s="48">
        <v>10.39</v>
      </c>
      <c r="GS509" s="51"/>
      <c r="GT509" s="48">
        <v>10.39</v>
      </c>
      <c r="GU509" s="51"/>
      <c r="GV509" s="48">
        <v>10.39</v>
      </c>
      <c r="GW509" s="51"/>
      <c r="GX509" s="48">
        <v>10.39</v>
      </c>
      <c r="GY509" s="51"/>
      <c r="GZ509" s="262"/>
      <c r="HA509" s="29"/>
      <c r="HC509"/>
      <c r="HD509"/>
      <c r="HE509"/>
      <c r="HF509"/>
      <c r="HG509"/>
      <c r="HH509"/>
    </row>
    <row r="510" spans="1:216" s="23" customFormat="1" ht="13.5" hidden="1" customHeight="1" outlineLevel="1" x14ac:dyDescent="0.2">
      <c r="A510" s="22"/>
      <c r="B510" s="22" t="s">
        <v>405</v>
      </c>
      <c r="C510" s="24"/>
      <c r="D510" s="24"/>
      <c r="E510" s="25"/>
      <c r="F510" s="249"/>
      <c r="G510" s="25"/>
      <c r="H510" s="249"/>
      <c r="I510" s="25"/>
      <c r="J510" s="249"/>
      <c r="K510" s="25"/>
      <c r="L510" s="249"/>
      <c r="M510" s="25"/>
      <c r="N510" s="24"/>
      <c r="O510" s="25"/>
      <c r="P510" s="24"/>
      <c r="Q510" s="25"/>
      <c r="R510" s="24"/>
      <c r="S510" s="25"/>
      <c r="T510" s="24"/>
      <c r="U510" s="25"/>
      <c r="V510" s="24"/>
      <c r="W510" s="25"/>
      <c r="X510" s="24"/>
      <c r="Y510" s="25"/>
      <c r="Z510" s="24"/>
      <c r="AA510" s="26"/>
      <c r="AB510" s="24"/>
      <c r="AC510" s="25"/>
      <c r="AD510" s="24"/>
      <c r="AE510" s="26"/>
      <c r="AF510" s="24"/>
      <c r="AG510" s="26"/>
      <c r="AH510" s="24"/>
      <c r="AI510" s="26"/>
      <c r="AJ510" s="24"/>
      <c r="AK510" s="26"/>
      <c r="AL510" s="24"/>
      <c r="AM510" s="26"/>
      <c r="AN510" s="24"/>
      <c r="AO510" s="43"/>
      <c r="AP510" s="24"/>
      <c r="AQ510" s="43"/>
      <c r="AR510" s="24"/>
      <c r="AS510" s="43"/>
      <c r="AT510" s="24"/>
      <c r="AU510" s="43"/>
      <c r="AV510" s="24"/>
      <c r="AW510" s="43"/>
      <c r="AX510" s="24"/>
      <c r="AY510" s="43"/>
      <c r="AZ510" s="27"/>
      <c r="BA510" s="43"/>
      <c r="BB510" s="27"/>
      <c r="BC510" s="43"/>
      <c r="BD510" s="27"/>
      <c r="BE510" s="43"/>
      <c r="BF510" s="27"/>
      <c r="BG510" s="43"/>
      <c r="BH510" s="44"/>
      <c r="BI510" s="43"/>
      <c r="BJ510" s="27"/>
      <c r="BK510" s="43"/>
      <c r="BL510" s="44"/>
      <c r="BM510" s="43"/>
      <c r="BN510" s="27"/>
      <c r="BO510" s="43"/>
      <c r="BP510" s="27"/>
      <c r="BQ510" s="43"/>
      <c r="BR510" s="255"/>
      <c r="BS510" s="43"/>
      <c r="BT510" s="27"/>
      <c r="BU510" s="43"/>
      <c r="BV510" s="27"/>
      <c r="BW510" s="43"/>
      <c r="BX510" s="258"/>
      <c r="BY510" s="43"/>
      <c r="BZ510" s="256"/>
      <c r="CA510" s="43"/>
      <c r="CB510" s="47"/>
      <c r="CC510" s="43"/>
      <c r="CD510" s="46"/>
      <c r="CE510" s="43"/>
      <c r="CF510" s="46"/>
      <c r="CG510" s="43"/>
      <c r="CH510" s="46"/>
      <c r="CI510" s="43"/>
      <c r="CJ510" s="46"/>
      <c r="CK510" s="43"/>
      <c r="CL510" s="46"/>
      <c r="CM510" s="43"/>
      <c r="CN510" s="46"/>
      <c r="CO510" s="43"/>
      <c r="CP510" s="46"/>
      <c r="CQ510" s="43"/>
      <c r="CR510" s="46"/>
      <c r="CS510" s="43"/>
      <c r="CT510" s="46"/>
      <c r="CU510" s="43"/>
      <c r="CV510" s="46"/>
      <c r="CW510" s="43"/>
      <c r="CX510" s="46"/>
      <c r="CY510" s="43"/>
      <c r="CZ510" s="46"/>
      <c r="DA510" s="43"/>
      <c r="DB510" s="46"/>
      <c r="DC510" s="43"/>
      <c r="DD510" s="46"/>
      <c r="DE510" s="43"/>
      <c r="DF510" s="46"/>
      <c r="DG510" s="43"/>
      <c r="DH510" s="46"/>
      <c r="DI510" s="43"/>
      <c r="DJ510" s="46"/>
      <c r="DK510" s="43"/>
      <c r="DL510" s="46"/>
      <c r="DM510" s="43"/>
      <c r="DN510" s="46"/>
      <c r="DO510" s="43"/>
      <c r="DP510" s="46"/>
      <c r="DQ510" s="43"/>
      <c r="DR510" s="46"/>
      <c r="DS510" s="43"/>
      <c r="DT510" s="46"/>
      <c r="DU510" s="43"/>
      <c r="DV510" s="46"/>
      <c r="DW510" s="43"/>
      <c r="DX510" s="46"/>
      <c r="DY510" s="41">
        <v>1.44</v>
      </c>
      <c r="DZ510" s="46"/>
      <c r="EA510" s="41">
        <v>1.44</v>
      </c>
      <c r="EB510" s="46"/>
      <c r="EC510" s="41">
        <v>1.44</v>
      </c>
      <c r="ED510" s="46"/>
      <c r="EE510" s="41">
        <v>1.44</v>
      </c>
      <c r="EF510" s="46"/>
      <c r="EG510" s="41">
        <v>1.44</v>
      </c>
      <c r="EH510" s="46"/>
      <c r="EI510" s="41">
        <v>1.44</v>
      </c>
      <c r="EJ510" s="46"/>
      <c r="EK510" s="41">
        <v>1.44</v>
      </c>
      <c r="EL510" s="46"/>
      <c r="EM510" s="41">
        <v>1.44</v>
      </c>
      <c r="EN510" s="46"/>
      <c r="EO510" s="41">
        <v>1.44</v>
      </c>
      <c r="EP510" s="46"/>
      <c r="EQ510" s="41">
        <v>1.44</v>
      </c>
      <c r="ER510" s="46"/>
      <c r="ES510" s="41">
        <v>1.44</v>
      </c>
      <c r="ET510" s="46"/>
      <c r="EU510" s="41">
        <v>1.44</v>
      </c>
      <c r="EV510" s="46"/>
      <c r="EW510" s="41">
        <v>1.44</v>
      </c>
      <c r="EX510" s="46"/>
      <c r="EY510" s="46"/>
      <c r="EZ510" s="315"/>
      <c r="FA510" s="24"/>
      <c r="FB510" s="25"/>
      <c r="FC510" s="24"/>
      <c r="FD510" s="25"/>
      <c r="FE510" s="24"/>
      <c r="FF510" s="25"/>
      <c r="FG510" s="24"/>
      <c r="FH510" s="25"/>
      <c r="FI510" s="24"/>
      <c r="FJ510" s="25"/>
      <c r="FK510" s="24"/>
      <c r="FL510" s="26"/>
      <c r="FM510" s="24"/>
      <c r="FN510" s="26"/>
      <c r="FO510" s="24"/>
      <c r="FP510" s="26"/>
      <c r="FQ510" s="27"/>
      <c r="FR510" s="43"/>
      <c r="FS510" s="27"/>
      <c r="FT510" s="43"/>
      <c r="FU510" s="44"/>
      <c r="FV510" s="45"/>
      <c r="FW510" s="27"/>
      <c r="FX510" s="45"/>
      <c r="FY510" s="44"/>
      <c r="FZ510" s="45"/>
      <c r="GA510" s="44"/>
      <c r="GB510" s="45"/>
      <c r="GC510" s="44"/>
      <c r="GD510" s="45"/>
      <c r="GE510" s="44"/>
      <c r="GF510" s="45"/>
      <c r="GG510" s="44"/>
      <c r="GH510" s="45"/>
      <c r="GI510" s="44"/>
      <c r="GJ510" s="45"/>
      <c r="GK510" s="44"/>
      <c r="GL510" s="45"/>
      <c r="GM510" s="44"/>
      <c r="GN510" s="45"/>
      <c r="GO510" s="44"/>
      <c r="GP510" s="45"/>
      <c r="GQ510" s="44"/>
      <c r="GR510" s="41">
        <v>8.1</v>
      </c>
      <c r="GS510" s="44"/>
      <c r="GT510" s="41">
        <v>8.1</v>
      </c>
      <c r="GU510" s="44"/>
      <c r="GV510" s="41">
        <v>8.1</v>
      </c>
      <c r="GW510" s="44"/>
      <c r="GX510" s="41">
        <v>8.1</v>
      </c>
      <c r="GY510" s="44"/>
      <c r="GZ510" s="262"/>
      <c r="HA510" s="29"/>
      <c r="HC510"/>
      <c r="HD510"/>
      <c r="HE510"/>
      <c r="HF510"/>
      <c r="HG510"/>
      <c r="HH510"/>
    </row>
    <row r="511" spans="1:216" s="23" customFormat="1" ht="13.5" hidden="1" customHeight="1" outlineLevel="1" x14ac:dyDescent="0.2">
      <c r="A511" s="22"/>
      <c r="B511" s="22" t="s">
        <v>437</v>
      </c>
      <c r="C511" s="43">
        <f>C377</f>
        <v>0.29199922133540973</v>
      </c>
      <c r="D511" s="24"/>
      <c r="E511" s="43">
        <f>E377</f>
        <v>0.29548766476649135</v>
      </c>
      <c r="F511" s="249"/>
      <c r="G511" s="43">
        <f>G377</f>
        <v>0.31117283134212098</v>
      </c>
      <c r="H511" s="249"/>
      <c r="I511" s="43">
        <f>I377</f>
        <v>0.30777235105100598</v>
      </c>
      <c r="J511" s="249"/>
      <c r="K511" s="43">
        <f>K377</f>
        <v>0.32670871426277343</v>
      </c>
      <c r="L511" s="249"/>
      <c r="M511" s="43">
        <f>M377</f>
        <v>0.32829392878803898</v>
      </c>
      <c r="N511" s="24"/>
      <c r="O511" s="43">
        <f>O377</f>
        <v>0.34306949255936553</v>
      </c>
      <c r="P511" s="24"/>
      <c r="Q511" s="43">
        <f>Q377</f>
        <v>0.34169227794226148</v>
      </c>
      <c r="R511" s="24"/>
      <c r="S511" s="43">
        <f>S377</f>
        <v>0.36251928243839537</v>
      </c>
      <c r="T511" s="24"/>
      <c r="U511" s="43">
        <f>U377</f>
        <v>0.38141561840311478</v>
      </c>
      <c r="V511" s="24"/>
      <c r="W511" s="43">
        <f>W377</f>
        <v>0.39779658576873239</v>
      </c>
      <c r="X511" s="24"/>
      <c r="Y511" s="43">
        <f>Y377</f>
        <v>0.41997962813749484</v>
      </c>
      <c r="Z511" s="24"/>
      <c r="AA511" s="43">
        <f>AA377</f>
        <v>0.46447066360578704</v>
      </c>
      <c r="AB511" s="24"/>
      <c r="AC511" s="43">
        <f>AC377</f>
        <v>0.45914297138200122</v>
      </c>
      <c r="AD511" s="24"/>
      <c r="AE511" s="43">
        <f>AE377</f>
        <v>0.47005824885075553</v>
      </c>
      <c r="AF511" s="24"/>
      <c r="AG511" s="43">
        <f>AG377</f>
        <v>0.50366018700787396</v>
      </c>
      <c r="AH511" s="24"/>
      <c r="AI511" s="43">
        <f>AI377</f>
        <v>0.56801224595892985</v>
      </c>
      <c r="AJ511" s="24"/>
      <c r="AK511" s="43">
        <f>AK377</f>
        <v>0.56192793419070786</v>
      </c>
      <c r="AL511" s="24"/>
      <c r="AM511" s="43">
        <f>AM377</f>
        <v>0.56635685136623892</v>
      </c>
      <c r="AN511" s="24"/>
      <c r="AO511" s="43">
        <f>AO377</f>
        <v>0.57395298420459573</v>
      </c>
      <c r="AP511" s="24"/>
      <c r="AQ511" s="43">
        <f>AQ377</f>
        <v>0.65757318200644221</v>
      </c>
      <c r="AR511" s="24"/>
      <c r="AS511" s="43">
        <f>AS377</f>
        <v>0.64172975696946077</v>
      </c>
      <c r="AT511" s="24"/>
      <c r="AU511" s="43">
        <f>AU377</f>
        <v>0.65638656240698734</v>
      </c>
      <c r="AV511" s="24"/>
      <c r="AW511" s="43">
        <f>AW377</f>
        <v>0.58883505505014977</v>
      </c>
      <c r="AX511" s="24"/>
      <c r="AY511" s="43">
        <f>AY377</f>
        <v>0.72040969213633677</v>
      </c>
      <c r="AZ511" s="27"/>
      <c r="BA511" s="43">
        <f>BA377</f>
        <v>0.74709012370699757</v>
      </c>
      <c r="BB511" s="27"/>
      <c r="BC511" s="43">
        <f>BC377</f>
        <v>0.72462032290518852</v>
      </c>
      <c r="BD511" s="27"/>
      <c r="BE511" s="43">
        <f>BE377</f>
        <v>0.65989521906916648</v>
      </c>
      <c r="BF511" s="27"/>
      <c r="BG511" s="43">
        <f>BG377</f>
        <v>0.81947738685373028</v>
      </c>
      <c r="BH511" s="44"/>
      <c r="BI511" s="43">
        <f>BI377</f>
        <v>0.82350822597713202</v>
      </c>
      <c r="BJ511" s="27"/>
      <c r="BK511" s="43">
        <f>BK377</f>
        <v>0.84615244136285328</v>
      </c>
      <c r="BL511" s="44"/>
      <c r="BM511" s="43">
        <f>BM377</f>
        <v>0.7760442060783358</v>
      </c>
      <c r="BN511" s="27"/>
      <c r="BO511" s="43">
        <f>BO377</f>
        <v>0.98056013723713253</v>
      </c>
      <c r="BP511" s="27"/>
      <c r="BQ511" s="43">
        <f>BQ377</f>
        <v>1.012836190904024</v>
      </c>
      <c r="BR511" s="255"/>
      <c r="BS511" s="43">
        <f>BS377</f>
        <v>1.0246596428459995</v>
      </c>
      <c r="BT511" s="27"/>
      <c r="BU511" s="43">
        <f>BU377</f>
        <v>0.97659165248689705</v>
      </c>
      <c r="BV511" s="27"/>
      <c r="BW511" s="43">
        <f>BW377</f>
        <v>1.2159304008288878</v>
      </c>
      <c r="BX511" s="258"/>
      <c r="BY511" s="43">
        <f>BY377</f>
        <v>1.2001238561986824</v>
      </c>
      <c r="BZ511" s="256"/>
      <c r="CA511" s="43">
        <f>CA377</f>
        <v>1.2539545340356046</v>
      </c>
      <c r="CB511" s="47"/>
      <c r="CC511" s="43">
        <f>CC377</f>
        <v>1.1844091008467039</v>
      </c>
      <c r="CD511" s="46"/>
      <c r="CE511" s="43">
        <f>CE377</f>
        <v>1.4047635034061157</v>
      </c>
      <c r="CF511" s="46"/>
      <c r="CG511" s="43">
        <f>CG377</f>
        <v>1.3414318716372307</v>
      </c>
      <c r="CH511" s="46"/>
      <c r="CI511" s="43">
        <f>CI377</f>
        <v>1.4310870343261679</v>
      </c>
      <c r="CJ511" s="46"/>
      <c r="CK511" s="43">
        <f>CK377</f>
        <v>1.3216567508071591</v>
      </c>
      <c r="CL511" s="46"/>
      <c r="CM511" s="43">
        <f>CM377</f>
        <v>1.6216765797366683</v>
      </c>
      <c r="CN511" s="46"/>
      <c r="CO511" s="43">
        <f>CO377</f>
        <v>1.5469252699855665</v>
      </c>
      <c r="CP511" s="46"/>
      <c r="CQ511" s="43">
        <f>CQ377</f>
        <v>1.6450727349484013</v>
      </c>
      <c r="CR511" s="46"/>
      <c r="CS511" s="43">
        <f>CS377</f>
        <v>1.4546814878153056</v>
      </c>
      <c r="CT511" s="46"/>
      <c r="CU511" s="43">
        <f>CU377</f>
        <v>0.86866880241092936</v>
      </c>
      <c r="CV511" s="46"/>
      <c r="CW511" s="43">
        <f>CW377</f>
        <v>0.80560831430461599</v>
      </c>
      <c r="CX511" s="46"/>
      <c r="CY511" s="43">
        <f>CY377</f>
        <v>0.88456764760357742</v>
      </c>
      <c r="CZ511" s="46"/>
      <c r="DA511" s="43">
        <f>DA377</f>
        <v>0.74103055342330604</v>
      </c>
      <c r="DB511" s="46"/>
      <c r="DC511" s="43">
        <f>DC377</f>
        <v>0.83826766547787657</v>
      </c>
      <c r="DD511" s="46"/>
      <c r="DE511" s="43">
        <f>DE377</f>
        <v>0.80666702281104752</v>
      </c>
      <c r="DF511" s="46"/>
      <c r="DG511" s="43">
        <f>DG377</f>
        <v>0.73065163856385762</v>
      </c>
      <c r="DH511" s="46"/>
      <c r="DI511" s="43">
        <f>DI377</f>
        <v>0.69387009806554178</v>
      </c>
      <c r="DJ511" s="46"/>
      <c r="DK511" s="43">
        <f>DK377</f>
        <v>0.84007175021138347</v>
      </c>
      <c r="DL511" s="46"/>
      <c r="DM511" s="43">
        <f>DM377</f>
        <v>0.82458605999385126</v>
      </c>
      <c r="DN511" s="46"/>
      <c r="DO511" s="43">
        <f>DO377</f>
        <v>0.74782865362206785</v>
      </c>
      <c r="DP511" s="46"/>
      <c r="DQ511" s="43">
        <f>DQ377</f>
        <v>0.64026902434135813</v>
      </c>
      <c r="DR511" s="46"/>
      <c r="DS511" s="43">
        <f>DS377</f>
        <v>0.76148997447303757</v>
      </c>
      <c r="DT511" s="46"/>
      <c r="DU511" s="43">
        <f>DU377</f>
        <v>0.73804221923883784</v>
      </c>
      <c r="DV511" s="46"/>
      <c r="DW511" s="43">
        <f>DW377</f>
        <v>0.76779973185000305</v>
      </c>
      <c r="DX511" s="46"/>
      <c r="DY511" s="53">
        <f>DY377</f>
        <v>0.76130378242850061</v>
      </c>
      <c r="DZ511" s="46"/>
      <c r="EA511" s="53">
        <f>EA377</f>
        <v>0.8375905904716644</v>
      </c>
      <c r="EB511" s="46"/>
      <c r="EC511" s="53">
        <f>EC377</f>
        <v>0.82423019554650201</v>
      </c>
      <c r="ED511" s="46"/>
      <c r="EE511" s="53">
        <f>EE377</f>
        <v>0.86831736148270666</v>
      </c>
      <c r="EF511" s="46"/>
      <c r="EG511" s="53">
        <f>EG377</f>
        <v>0.71938052665005614</v>
      </c>
      <c r="EH511" s="46"/>
      <c r="EI511" s="53">
        <f t="shared" ref="EI511" si="1924">EI377</f>
        <v>0.8364907973638166</v>
      </c>
      <c r="EJ511" s="46"/>
      <c r="EK511" s="53">
        <f t="shared" ref="EK511:EM511" si="1925">EK377</f>
        <v>0.91524184420605581</v>
      </c>
      <c r="EL511" s="46"/>
      <c r="EM511" s="53">
        <f t="shared" si="1925"/>
        <v>0.85048102450796637</v>
      </c>
      <c r="EN511" s="46"/>
      <c r="EO511" s="53">
        <f t="shared" ref="EO511" si="1926">EO377</f>
        <v>0.80055184285135683</v>
      </c>
      <c r="EP511" s="46"/>
      <c r="EQ511" s="53">
        <f t="shared" ref="EQ511" si="1927">EQ377</f>
        <v>0.99096168234939075</v>
      </c>
      <c r="ER511" s="46"/>
      <c r="ES511" s="53">
        <f t="shared" ref="ES511" si="1928">ES377</f>
        <v>1.0002470907820689</v>
      </c>
      <c r="ET511" s="46"/>
      <c r="EU511" s="53">
        <f t="shared" ref="EU511" si="1929">EU377</f>
        <v>1.0155634384352437</v>
      </c>
      <c r="EV511" s="46"/>
      <c r="EW511" s="53">
        <f t="shared" ref="EW511" si="1930">EW377</f>
        <v>0.9903223733995683</v>
      </c>
      <c r="EX511" s="46"/>
      <c r="EY511" s="46"/>
      <c r="EZ511" s="315"/>
      <c r="FA511" s="24"/>
      <c r="FB511" s="43">
        <f>FB377</f>
        <v>0.77816570795750284</v>
      </c>
      <c r="FC511" s="24"/>
      <c r="FD511" s="43">
        <f>FD377</f>
        <v>0.9984641805513701</v>
      </c>
      <c r="FE511" s="24"/>
      <c r="FF511" s="43">
        <f>FF377</f>
        <v>1.2064410813925643</v>
      </c>
      <c r="FG511" s="24"/>
      <c r="FH511" s="43">
        <f>FH377</f>
        <v>1.3395955720216375</v>
      </c>
      <c r="FI511" s="24"/>
      <c r="FJ511" s="43">
        <f>FJ377</f>
        <v>1.7794146364610268</v>
      </c>
      <c r="FK511" s="24"/>
      <c r="FL511" s="43">
        <f>FL377</f>
        <v>2.1567855725250924</v>
      </c>
      <c r="FM511" s="24"/>
      <c r="FN511" s="43">
        <f>FN377</f>
        <v>2.2668941037163992</v>
      </c>
      <c r="FO511" s="24"/>
      <c r="FP511" s="43">
        <f>FP377</f>
        <v>2.5447372489854043</v>
      </c>
      <c r="FQ511" s="27"/>
      <c r="FR511" s="43">
        <f>FR377</f>
        <v>2.8524800535624615</v>
      </c>
      <c r="FS511" s="27"/>
      <c r="FT511" s="43">
        <f>FT377</f>
        <v>3.2652747243849016</v>
      </c>
      <c r="FU511" s="27"/>
      <c r="FV511" s="45">
        <f>FV377</f>
        <v>3.9950537032472608</v>
      </c>
      <c r="FW511" s="27"/>
      <c r="FX511" s="45">
        <f>FX377</f>
        <v>4.8543585829622034</v>
      </c>
      <c r="FY511" s="27"/>
      <c r="FZ511" s="45">
        <f>FZ377</f>
        <v>5.4989146630879713</v>
      </c>
      <c r="GA511" s="27"/>
      <c r="GB511" s="45">
        <f>GB377</f>
        <v>6.2687716136650895</v>
      </c>
      <c r="GC511" s="27"/>
      <c r="GD511" s="45">
        <f>GD377</f>
        <v>3.2997093975659717</v>
      </c>
      <c r="GE511" s="27"/>
      <c r="GF511" s="45">
        <f>GF377</f>
        <v>3.0700194416736415</v>
      </c>
      <c r="GG511" s="27"/>
      <c r="GH511" s="45">
        <f>GH377</f>
        <v>3.0549146793385793</v>
      </c>
      <c r="GI511" s="27"/>
      <c r="GJ511" s="45">
        <f>GJ377</f>
        <v>3.028550785357234</v>
      </c>
      <c r="GK511" s="27"/>
      <c r="GL511" s="45">
        <f>GL377</f>
        <v>3.2505967279017405</v>
      </c>
      <c r="GM511" s="27"/>
      <c r="GN511" s="45">
        <f>GN377</f>
        <v>3.4031399177109458</v>
      </c>
      <c r="GO511" s="27"/>
      <c r="GP511" s="45">
        <f>GP377</f>
        <v>3.9970258538193315</v>
      </c>
      <c r="GQ511" s="27"/>
      <c r="GR511" s="53">
        <f>GR377</f>
        <v>4.1541394370355871</v>
      </c>
      <c r="GS511" s="27"/>
      <c r="GT511" s="53">
        <f>GT377</f>
        <v>4.4538110729373726</v>
      </c>
      <c r="GU511" s="27"/>
      <c r="GV511" s="53">
        <f>GV377</f>
        <v>4.7483452852105481</v>
      </c>
      <c r="GW511" s="27"/>
      <c r="GX511" s="53">
        <f>GX377</f>
        <v>5.0537339577536073</v>
      </c>
      <c r="GY511" s="27"/>
      <c r="GZ511" s="262"/>
      <c r="HA511" s="29"/>
      <c r="HC511"/>
      <c r="HD511"/>
      <c r="HE511"/>
      <c r="HF511"/>
      <c r="HG511"/>
      <c r="HH511"/>
    </row>
    <row r="512" spans="1:216" ht="13.5" customHeight="1" collapsed="1" x14ac:dyDescent="0.2"/>
  </sheetData>
  <mergeCells count="1">
    <mergeCell ref="B4:B5"/>
  </mergeCells>
  <phoneticPr fontId="6" type="noConversion"/>
  <dataValidations disablePrompts="1" count="1">
    <dataValidation type="list" allowBlank="1" showInputMessage="1" showErrorMessage="1" promptTitle="Scenario Analysis" prompt="1= Base Case_x000a_2= Bull Case_x000a_3= Bear Case" sqref="B6">
      <formula1>"1,2,3"</formula1>
    </dataValidation>
  </dataValidations>
  <pageMargins left="0.5" right="0.5" top="0.5" bottom="0.5" header="0" footer="0"/>
  <pageSetup scale="45" fitToHeight="0" orientation="portrait" r:id="rId1"/>
  <headerFooter alignWithMargins="0"/>
  <rowBreaks count="4" manualBreakCount="4">
    <brk id="108" max="16383" man="1"/>
    <brk id="170" max="16383" man="1"/>
    <brk id="241" max="16383" man="1"/>
    <brk id="341" max="16383" man="1"/>
  </rowBreaks>
  <ignoredErrors>
    <ignoredError sqref="CN18:CN27 CE197 BG25:BZ26 BI378:BI382 CK32 CK320:CK322 CK245:CK253 BG27:CJ27 BI330:BI343 CG197 CR259:CR277 CP461:CP463 CG34 CS18:CS19 CG387:CG392 CK21:CL27 CI34 BW34 CE34 BW32 CE32 CG32 CI32 CT18:CT27 CK91:CK99 CE320:CE322 CL18:CL20 BG259:CL277 CP259:CP277 CK43:CK55 CE65:CE70 CI387:CI392 BW188:BW191 BY188:BY191 CA188:CA191 CC188:CC191 CF188:CF193 CK422:CK431 CK188:CK191 CI188:CI191 CA197:CA198 CK372:CK374 CT259:CT277 CN259:CN277 CK387:CK390 CT6 CN320:CN324 CH320:CH324 CP320:CP324 GZ5:GZ6 CJ320:CJ324 CR320:CR324 CL320:CL324 CF320:CF324 CT320:CT324 CE188:CE191 CR461:CT463 CJ345:CL350 BG330:BG343 CK392 CP105:CP128 CN378:CN384 CN461:CN463 BG308:CD316 CO19:CO20 CJ31:CJ36 BI36 CI320:CI322 CP422:CP432 CI395:CI411 CL188:CL193 CJ188:CJ193 CH188:CH193 CF194:CL194 CR345:CR359 CI378:CI379 CG320:CG322 CR18:CR27 CP6 CP300:CP301 CP450:CP453 CN300:CN301 CR300:CR301 CK242 CI242 CG242 CE242 CK147:CK152 CI244:CI253 CG244:CG253 CE244:CE253 CI137:CI152 CI87:CI88 CG87:CG88 CE87:CE88 CE90:CE99 CG90:CG99 CI90:CI99 CK87:CK88 CK65:CK70 CG137:CG152 CK396:CK409 CK411 CE105 CE137:CE152 CK137:CK145 CG188:CG191 CK155:CK162 CI155:CI162 CG155:CG162 CE155:CE162 CN279:CN298 CE313:CE315 CG313:CG315 CE387:CE392 CE434:CL441 CE395:CE411 CG395:CG411 CE372:CE375 CL422:CL432 CE422:CJ432 CP378:CP384 CT422:CT432 CN422:CN432 CG372:CG375 CN372:CN375 CE107:CE135 CG105:CG135 CI105:CI135 CK105:CK135 CE285:CE293 CE295:CE298 BG300:CL301 CT279:CT301 CT354:CT359 CK186 CP279:CP298 CF279:CL298 CK313:CK315 CT327 CE279:CE283 CE308:CE311 CG308:CG311 CK308:CK311 CL308:CL315 CF308:CF315 CH308:CJ315 CI372:CJ375 CL372:CL375 CR422:CR432 CA18:CJ26 CP165:CP186 CN165:CN186 CT165:CT186 CR165:CR186 CL165:CL186 BG327:CL327 BG165:CJ186 CP345:CP359 BW36 BY36 CA36 CC36 BJ345:CH350 CG36 CI36 CN345:CN359 CT31:CT35 CE36 CK36 BJ35:BJ36 BG35:BH36 BL35:BL36 BK36 BN35:BN36 BM36 BO36 BQ36 BS36 BU36 CP18:CP27 CK165:CK184 CA6:CJ6 CN6 CR6 CL6 BG279:CD299 BP31:BP36 BR31:BR36 BT31:BT36 BV31:BV36 BX31:BX36 BZ31:BZ36 CB31:CB36 CD31:CD36 CN31:CN36 CR31:CR35 CL31:CL36 CH31:CH36 CF31:CF36 BS32:BS34 BQ32:BQ34 BO32:BO34 BG31:BN34 BU32:BU34 CP31:CP34 CC32:CC34 CA32:CA34 BY32:BY34 CR279:CR298 BG188:BV196 CI330:CI343 BG242:CD256 CK255:CK256 CI255:CI256 CG255:CG256 CE255:CE256 CP372:CP375 BG346:BG350 BI346:BI350 CN327 CI346:CI350 CT345:CT350 BH345:BH359 BO463 BG320:CD324 BG444:CL448 CP444:CP448 CN444:CN448 CR444:CT448 BG461:BN463 BP461:CL463 BO461 CR434:CR441 CN434:CN441 CP434:CP441 BG422:CD441 CT434:CT441 CS441 CE378:CE379 BG450:CL453 CN450:CN453 CR450:CT453 CR387:CR419 CN388:CN419 CT387:CT419 CJ387:CJ419 CL387:CL419 CI414:CI419 CE413:CE419 CF387:CF419 CP387:CP419 BG387:CD419 CK413:CK419 CG413:CG419 CH387:CH419 CR242:CR257 CP242:CP257 BP257 CT242:CT257 CN242:CN257 CL242:CL257 CJ242:CJ257 CH242:CH257 CF242:CF257 CD257 CB257 BZ257 BX257 BV257 BT257 BR257 BG257:BN257 CJ87:CJ103 CF87:CF103 CH87:CH103 CL87:CL103 CR87:CR103 CT87:CT103 CN87:CN103 CK101:CK103 CI101:CI103 CG101:CG103 CE101:CE103 CP87:CP103 BG87:CD103 BO197:BO239 CR188:CR240 CN188:CN240 CT188:CT240 CP188:CP240 CF195:CF240 CA200:CA239 CE199:CE239 CC197:CC239 CG199:CG239 CI197:CI239 CK197:CK239 CL195:CL240 CH195:CH240 CJ195:CJ240 CB188:CB240 CD188:CD240 BY197:BY239 BZ188:BZ240 BW197:BW239 BX188:BX240 BU197:BU239 BV197:BV240 BS197:BS239 BT197:BT240 BQ197:BQ239 BR197:BR240 BG197:BN240 BP197:BP240 BG65:CD81 CP65:CP85 CN65:CN85 CT65:CT85 CR65:CR85 CL65:CL85 CP327 CR327 CK72:CK81 CE73:CE81 CF65:CJ81 BI384 CT378:CT384 CL378:CL384 CJ378:CJ384 CF378:CH384 CR378:CR384 CK378:CK382 BJ378:BJ384 BG378:BH384 BK384 CE381:CE384 CK384 CI381:CI384 BK378:BK382 BL378:CD384 BG372:CD376 CF372:CF376 CH372:CH376 CR372:CR376 CT372:CT376 CF351 CH351 CJ351 CL351 CJ353:CJ354 CL353:CL354 BJ351:BJ354 CH353:CH354 CF353:CF354 BX351 BZ351 CB351 CD351 CD353:CD354 CB353:CB354 BZ353:BZ354 BX353:BX354 BV351 BV352:CL352 BV353:BV354 BT351:BT354 BR351:BR354 BP351:BP354 BG355:BG359 BI355:CL359 BN351:BN354 BL351:BL354 DC65:DT81 EZ5:GC6 GD5:GI5 GD6:GE6 GG6 GI6 DX4 DX5:DZ5 DW65:DW81 DZ29:DZ34 DX6 DZ6 DX7:DZ20 DZ4 EB29:EB34 EA7:EA17 CT303:CT315 CN303:CN315 CP303:CP315 CR303:CR315 BG303:CL307 ED29:ED34 GM4 EZ4:GE4 EB4:EB6 GK4:GK6 DY66:ED70 GG4:GI4 EF4:EF6 EB7:EF20 EE29:EF32 B173 DC150:ED163 CJ105:CJ163 CF105:CF163 CH105:CH163 CL105:CL163 CR105:CR163 CT105:CT163 CN105:CN163 CP131:CP163 BG105:CD163 DC165:DJ307 EF39:EF40 BG455:CL457 CN455:CN457 CR455:CT457 CP455:CP457 EE40 EH4:EH6 ED21:EF27 EB21:EB27 DZ21:DZ27 DW7:DW27 DV4:DV27 DC7:DU27 EE34:EF34 EF33 DY72:ED73 DZ71:EB71 EH7:EL20 EG28:EH34 EG7:EG27 EG36:EG40 EG65:EH70 EE65:EF73 EE41:EG62 DY35:ED62 DC29:DW63 CL43:CL63 CR43:CR63 CT43:CT63 CN43:CN63 CP43:CP63 CK57:CK63 BG43:CJ63 DC83:DJ83 DD82 BH82 BJ82 BL82 BN82 BP82 BR82 BT82 BV82 BX82 BZ82 CB82 CD82 CF82 CH82 CJ82 BG83:CK83 DF82 DH82 DJ82 BH84:BH85 CF84:CF85 BJ84:BJ85 BL84:BL85 BN84:BN85 BP84:BP85 BR84:BR85 BT84:BT85 BV84:BV85 BX84:BX85 BZ84:BZ85 CB84:CB85 CD84:CD85 CH84:CH85 CJ84:CJ85 EH79:EH81 EH21:EH27 EJ26 EJ21 GM5:GM6 DD84:DD86 DF84:DF86 DH84:DH86 DJ84:DJ86 DK82:DT86 DW82:ED83 EE36:EF38 EH36:EH63 EE35:EH35 EJ28:EJ33 EI48:EJ62 EI34:EL47 EG71:EJ73 EH78:EK78 EI65:EJ69 EL21 EK32:EL32 EJ22:EL25 EL28:EL31 EJ27:EL27 EL26 EJ63:EJ64 EI319:EL322 EI165:EL223 EI128:EL163 EI229:EJ232 EI224:EK226 EI126:EK127 EI242:EJ278 EI292:EL307 EI312:EK318 EI79:EJ99 EI100:EK121 EI236:EJ238 EI227:EJ227 EJ228 EI279:EL290 EB84:ED135 DU65:DV135 EE82:EH135 DW84:EA135 DC87:DT135 EE169:EF238 DK165:EF168 EH292:EH322 EG242:EH290 EG165:EH238 EG292:EG322 EG326 DV169:DV196 DK169:DU238 DY169:ED198 EB311:ED311 DY200:ED224 DW277:DW307 DW186:DW196 DW198 DV198:DV238 DV197:DW197 DW199:ED199 DW200:DX238 DX186:DX198 EA311 DW169:DX185 EE242:EF311 DY242:ED310 DW242:DX276 DW239:EJ241 DK239:DV307 ED4:ED6 EL33 DY226:ED238 DY225:EB225 ED225 EB313:ED322 EB312 ED312 EB137:ED149 EL240 EL87 EL313 EL127 EL101 EI309:EL311 EL224 EL102:EL121 EL236:EL239 EL256 EK88:EL99 EL100 EL126 EK227:EL232 EI122:EL125 EL225:EL226 EK241:EL246 EL312 EL314:EL318 EL257:EL278 EL247:EL255 EK68:EL69 EK48:EL62 EL71 EL64:EL67 EL78:EL81 EL82:EL86 EH75:EL77 EK72:EL73 EK66:EK67 EK247:EK278 EI233:EL235 EK79:EK87 EK236:EK240 EI308:EL308 DY65:EB65 ED65 DY75:EG81 DY74:EL74 ED71 DK164:EL164 EG291:EL291 EQ5:EU6 EW5:EW6 EL63 EI325:EL343 EJ323 EL323 EJ324 EL324 EK323:EK324 EH323:EH324 EI323:EI324 EE313:EF322 EF312 DW137:EA149 DX136 EE137:EH163 EH136 EF136 ED136 EB136 EA136 EC136 EE136 EG136 EA313:EA322 EA325 EC323 EF323 EF324 ED323:ED324 EB323:EB324 EB325:ED325 EG325 EE325:EF325 EA323:EA324 EC324 EE323 EE324 EG324 EG323 DZ136 DU137:DV149 DV136 DC137:DT149 DD136 DT136 DR136 DP136 DN136 DL136 DJ136 DH136 DF136 EN324 EN323 EN325:EN343 EN291 EN164 EN74 EN308 EN233:EN235 EN72:EN73 EN75:EN77 EN78:EN81 EN65:EN67 EN71 EN48:EN62 EN68:EN69 EN248:EN255 EN257:EN278 EN314:EN318 EN312:EO312 EN241:EN246 EN225:EN226 EN122:EN125 EN227:EN232 EN100 EN88:EN99 EN102:EN121 EN309:EN311 EN87 EN240 EN33 EN279:EN290 EN292:EN306 EN128:EN130 EN165:EN223 EN319:EN322 EN27 EN29:EN31 EN22:EN25 EN32 EN34:EN47 EN7:EN20 EQ103:ER125 EQ96:ER100 EQ128:ER135 EQ259:ER306 EP63 EN63 EN126 EQ72:ER81 ER54 EQ55:ER59 EQ85:ER92 EQ83:ER83 GX7:GX53 EW45:EW53 EW7:EW20 GP21:GP53 GP7:GP17 EQ7:EU17 EZ28:GO53 GN7:GO26 FD27:GO27 HA21:HB53 HA7:HB17 EP308:EQ308 EN224 EN127 EP82:EP86 EN82:EN83 EN313 EP70 GQ7:GW53 EN84:EN86 GZ18:HB20 EN236 EP237:EP239 EP256 EN101 EP101 EN237:EN239 EN256 EN21 EP26 EN26 FG25:GM26 EZ26:FC27 FD26:FF26 EZ25:FF25 EZ7:GM24 EM54 EM18:EM20 EM25 EM26 EM27 EM22:EM24 EM21 EM247:EM255 EM239 EM93 EM85:EM86 EM292:EM307 EM256 EM237:EM238 EM102:EM104 EM101 EM236 GP18 EM84 EM28:EM31 GY28:GZ53 GY7:GZ17 GY25:GZ25 GY26:GZ26 GY27:GZ27 GY21:GZ24 GY18:GY20 EM74 EM313 EM82:EM83 EM164 EM127 EM225:EM226 EM224 EM312 EM308 EM7:EM17 EV7:EV17 EV31:EV44 EX18:EY20 EX26:EY26 EX21:EY21 EX7:EY17 EX25:EY25 EX22:EY24 EV45:EV53 EX45:EY53 EM88:EM92 EM55:EM62 EM126 EX27:EY27 EX28:EY44 EM64:EM67 EM257:EM278 EM128:EM149 EM100 EM122:EM125 EM193:EM223 EM188:EM192 EM240 EM241 EM314:EM318 EQ18:EV20 EM48:EM53 EM34:EM47 EM33 EM32 EM324 EM319:EM322 EM165:EM187 EM150:EM163 EM291 EM279:EM290 EM87 EM309:EM311 EM105:EM121 EM94:EM99 EM233:EM235 EM227:EM232 EM242:EM246 EM68:EM69 EM71 EM78:EM81 EM75:EM77 EM72:EM73 EM325:EM343 EM323 EP127 ER127 GP6 EN137:EN162 EN136 EL70 EN70 EJ70 EI70 EK70 EM70 EN64 EP64 EQ137:ER162 ER136 EP136 EQ136 EN132:EN135 EN131 EP131 EN163 EP163:EQ163 EN247 EP247 EQ307:ER307 EN307 EP307 EQ164:ER209 ER163 ER101 ER82 EP21 EN28 EP28 EP27 EP22:EP25 EQ31:EU53 EW31:EW44 EQ314:ER329 ER313 EQ210:ER214 EQ225:ER235 EQ249:ER255 EQ309:ER312 ER308 EP313 ER247 EQ248:ER248 EQ247 ER224 EQ224 EW247 EV247:EV248 ES248:EU248 ET247 EW248 EV249:EV255 EX54:EY54 GX309:GX343 ET308 ES309:EU343 EX256:EY256 EW249:EW255 ES249:EU255 GU224 EW225:EW235 ES225:EU235 EW211:EW214 ET210 ES211:EU214 EX83:EY83 EX84:EY84 GX55:GX69 GW54 GS313:GW313 GR314:GW343 GS247:GW247 GQ247:GR247 GQ248:GW255 GW256 GX82:GX92 ET82 EV82 EX70:EY70 EX82:EY82 EW240:EW246 ES240:EU246 ET101 EV101 EX101:EY101 EX93:EY93 GX136 GV136 GT136 GR136 GS136 GU136 GW136 GX137:GX223 GQ136 GQ137:GW209 EU136 ES136 EW136 EV136 ET136 EV137:EV149 EW137:EW209 ES137:EU209 EW127 EU127 ES127 ET127 EV127 EW128:EW135 GH135 GH134 EX55:EY69 EV58:EV59 GY54:GZ54 GY62:GZ62 GY61:GZ61 GY63:GZ69 GY55:GZ60 HA54:HB69 EZ54:GO62 GQ57:GW60 GQ54 GS54 GQ63:GW69 GQ61 GW61 GP54:GP69 GQ62 GW62 GU61 GS61 GR62:GV62 GR61 GT61 GV61 ES58:EU59 ET54 EW58:EW59 GX71:GX81 EW72:EW81 ES72:EU81 EW85:EW92 ET83 ES85:EU92 GV82:GV84 GT85:GT86 GV85:GV86 GU82:GU86 GP70:GP92 GN87:GO92 EZ70:GO86 HA70:HB92 GW82:GW86 GQ70 GS85:GS86 GQ82 GQ84:GQ86 GQ83 GQ71:GW81 EZ87:GM92 GR85:GR86 GQ87:GW92 EV87:EV92 GY87:GZ92 EV85:EV86 EV72:EV81 GY71:GZ81 GY85:GZ86 GY83:GZ83 GY84:GZ84 GY82:GZ82 EV83 EX87:EY92 EX85:EY86 EX71:EY81 GY70:GZ70 GX101:GZ101 EX257:EY291 EX313:EY313 EX292:EY312 EV259:EV291 EV128:EV135 EX94:EY100 EV96:EV100 EV105:EV126 EX193:EY224 EX225:EY238 EX105:EY149 EX188:EY192 EX239:EY239 EX102:EY104 EV103:EV104 EX150:EY187 EX240:EY240 EX241:EY241 EX242:EY255 EV242:EV246 GY238:GZ238 GY236:GZ236 GY237:GZ237 GY239:GZ239 GY240:GZ240 GY307:GZ307 GY256:GZ256 GY257:GZ291 GY308:GZ308 GY309:GZ312 GY242:GZ255 GY241:GZ241 GR236 GY210:GZ210 GR210 GY211:GZ223 GY224:GZ224 GY93:GZ93 GY94:GZ100 GY150:GZ187 GY188:GZ205 GY105:GZ149 GY206:GZ209 GN206 GY102:GZ104 GT256 GY313:GZ313 EV313 GY292:GZ306 EV292:EV312 EV193:EV214 GY225:GZ235 EV225:EV235 EV188:EV192 EV150:EV187 EV240 EV241 EZ241:GM241 GC240:GM240 EZ93:GM104 GD188:GM224 GD105:GM133 GC225:GM238 EZ193:FG240 EZ105:FA149 FB132:GC149 FH197:GB240 GB105:GB128 FX129:GB130 FX128:GA128 FB131:GB131 FB128:FW130 GC105:GC131 FB105:GA127 EZ188:GC192 FH193:GC196 GC197:GC224 GQ292:GQ312 GR292:GW306 GQ313 GN188:GO200 EZ150:GO187 GN93:GO149 GC239:GO239 GN240:GO241 GQ103:GW126 GQ101 GS101 GQ94:GW100 GQ93 GS93:GW93 GN207:GO238 GO206 GQ211:GW223 GQ210 GS210:GW210 GQ237:GS237 GQ236 GS236 GQ241:GW246 GQ238:GS238 GR309:GW312 GS308 GU308 GW308 GP93:GP187 GQ225:GU235 GQ224 GS224 GQ257:GW291 GQ256:GS256 GU256:GV256 GR307:GU307 GW307 GV307 GQ239:GS240 GX241:GX307 GX237:GX240 GW238 GU238 GT239:GW240 GU236 GT237:GW237 GT236 GT238 GV238 EW103:EW126 ES103:EU126 ES96:EU100 EW96:EW100 ES128:EU135 ES259:EU307 EW259:EW307 GX93:GX100 GW101 GX102:GX135 GD136:GM149 GD135:GG135 GI135:GM135 GD134:GG134 GI134:GM134 GT224 GR224 GR313 GR308 GX308 GV308 GT308 ES210 GR93 EW210 ES308 EW308 GX54 EU210 EU308 EZ64:GO69 EZ63:GM63 GO63 DY63:DZ63 GN202:GO205 GO201 GP20 EP324 EP323 EP325:EP343 EP291 EP164 EP74 EP233:EP235 EP72:EP73 EP75:EP77 EP78:EP81 EP65:EP67 EP71 EP48:EP62 EP68:EP69 EP248:EP255 EP257:EP278 EP314:EP318 EP312 EP241:EP246 EP225:EP226 EP122:EP125 EP227:EP232 EP100 EP88:EP99 EP102:EP121 EP309:EP311 EP87 EP240 EP33 EP279:EP290 EP292:EP306 EP128:EP130 EP165:EP223 EP319:EP322 EP29:EP31 EP32 EP34:EP47 EP7:EP20 EP126 EP224 EP236 EP137:EP162 EP132:EP135 EO7:EO311 EQ102:ER102 ET102 EV102 ES102 EW102 EU102 EV84 ET84 ER84 GV225:GW235 GW236 GV236 GW224 GX225:GX235 GV224 GX236 GX224 EQ216:ER223 ER215 EQ240:ER246 EQ331:ER343 ER330 EW28 EW26 EU26 EU28 EW27 EU22:EU25 EV26 EV21 EV25 EV27 EV22:EV24 EV28 EU27 EW22:EW25 EW29:EW30 ES28 ES26 EQ28 EQ22:ES25 ER21 EQ27:ES27 ER26 EQ29:ES30 ER28 ET29:EU30 ET28 ET26 ET21 ET27 EV29:EV30 ET22:ET25 EQ21 EQ26 EU21 ES21 EW21 EW61:EW63 ET60 ES61:EU62 ER60 EQ61:ER62 EV70 EV71 ES71:EU71 ET70 EW71 EV60:EV69 ES65:EU69 ET64 EW65:EW69 ES63:EU63 ER63 ER64 EQ65:ER69 EQ71:ER71 ER70 EQ60 EQ70 ES70 EQ64 ES64 EU64 EW60 EW64 EU70 EW70 ES60 EU60 ES55:ET57 EW55:EW57 EU55:EU57 EV55:EV57 EV54 EU54 EW54 EW95 ES95:EU95 EV95 EV93 EV94 ES94:EU94 ET93 EW94 EQ94:ER94 ER93 EQ95:ER95 EQ93 ES93 EU93 EW93 EW216:EW223 ET215 ES216:EU223 EV215:EV223 ET224 EV224 ES215 ES224 EW224 EU224 EW215 EU215 ET237:ET238 ER238 EQ239:ER239 EV239 ES239:EU239 EW239 EV237:EV238 ET236 EV236 ER236 EQ237:ER237 EQ236 ES237 ES236 EW236 EU236 EQ238 EW238 EW237 ES238 EU237 EU238 EW257:EW258 ES257:EU258 EV257:EV258 EV256 ET256 ER256 EQ257:ER258 EQ256 ES256 EU256 EW256 GP258:GP343 EO313:EO343 EZ242:GO343 HA93:HB343 GQ314:GQ343 EV314:EV343 GY314:GZ343 EX314:EY343 EW309:EW343 EA326:EA343 EH325:EH343 EG328:EG343 EB326:ED343 DX277:DX343 DC308:DW343 DY311:DZ343 EE326:EF343 BH330:BH343 CT330:CT343 CN330:CN343 BJ330:CH343 CP330:CP343 CR330:CR343 CJ330:CL343 EA344:EP344 ER344:GX344 CT361:CT367 CR361:CR367 CH361:CH367 CF361:CF367 BG361:CD367 CP361:CP367 CL361:CL367 CI361:CJ367 CN361:CN367 CG361:CG367 CE361:CE367 CK361:CK367 EM372:EM374 EK372:EK374 EG372:EG374 EE372:EE374 EC372:EC374 EA372:EA374 DW372:DW374 DU372:DU374 DS372:DS374 DQ372:DQ374 DO372:DO374 DM372:DM374 DK372:DK374 DI372:DI374 DG372:DG374 DE372:DE374 EQ373 EQ372 EQ374 EO441:EO457 EO372:EO374 EO458:EO460 EO461:EO512 EI372:EI374 DY372:DY374 CU375:DB378 CU379:DB381 CU405:DB411 CU382:DB382 CU394:DB404 CU412:DB420 CU383:DB393 CU421:DJ421 CU461:DB512 CU422:DB457 CU458:DJ460 CU372:DC374 DC422:DJ457 DC461:DJ512 EI375:EJ420 DK421:EJ512 EB394:EF420 DY394:EA411 EE375:EF382 DC405:DW420 DY383:EF393 DY375:DZ381 DC375:DW378 DC379:DX381 DX372:DX378 EB375:ED379 EA380:ED382 DC383:DX404 DC382:DZ382 DX405:DX411 DX412:EA420 EK375:EL393 EG375:EG420 EH372:EH420 EK432:EL512 EK394:EL431 EA375:EA379 EN394:EN431 EN432:EN512 EN372:EN393 EQ441:ER512 EM394:EM431 EM441:EM512 EM375:EM393 EM432:EM440 GX441:GY512 EX372:EY440 GY372:GZ440 GP441:GP512 ES441:EY512 EV372:EV440 GZ441:HB512 HA372:HB440 EZ375:GO512 GP375:GP440 GX372:GX440 ES372:EU440 EW372:EW440 GQ372:GW512 EP394:EP431 EP432:EP512 EP372:EP393 EO375:EO440 EQ375:ER440 ER372 ER373 ER374 DD372:DD374 DF372:DF374 DH372:DH374 DJ372:DJ374 DL372:DL374 DN372:DN374 DP372:DP374 DR372:DR374 DT372:DT374 DV372:DV374 DZ372:DZ374 EB372:EB374 ED372:ED374 EF372:EF374 EJ372:EJ374 EL372:EL374 EZ372:GE374 GP372:GP374 GF372:GO374 GF369:GP371 EI359:EJ367 EE346:EF367 DY346:DZ367 DC346:DW367 DX345:DX367 EB357:ED367 EK360:EL367 EG346:EG367 EH345:EH367 EA346:EA367 EN360:EN367 EM361:EM367 EX361:EY367 GY361:GZ367 EV361:EV367 HA345:HB367 EZ345:GO367 GP361:GP367 GX360:GX367 ES360:EU367 EW360:EW367 GQ362:GW367 EP360:EP367 EO346:EO367 EW352:EW358 ET351 ES352:EU358 ER351 EQ352:ER356 ER345 EL345 EF345 ED345 EB345 DZ345 DV345 DT345 DR345 DP345 DN345 DL345 DJ345 DH345 DF345 DD345 GR352:GW357 EQ359 EQ357 EQ360:EQ367 EQ358 ER357 ER358 GP345:GP359 EP358 EP356 EP346:EP355 GR359 EW359 ES359 GX345 GV345 GT345 GR345 GS345 GU345 GW345 GX346:GX357 GR346:GW350 EW346:EW350 EU345 ES345 ES346:EU346 ET345 ES347:EU350 GS361:GW361 GQ361 ET359 GQ360:GW360 GW358 GQ345:GQ357 GU358 GS358 GQ358 EV358 EV345:EV357 GY345:GZ357 GY358:GZ358 GY359:GZ360 GR361 GP360 EX358:EY358 EX345:EY357 EV360 EU359:EV359 EX360:EY360 GQ359 GS359 EW345 EX359:EY359 GU359 GW359 EP357 EM356 EM347:EM355 EM360 EM357 EM358 EM346 EM359 EP359 EN359 EN357 ER359 ER360:ER367 EP345 EQ347:ER350 EQ346:ER346 EN358 EN356 EN346:EN355 EN345 EJ345 EI346:EL355 EL356 EL359 EI358:EL358 EL357 ED356 EB356 EB346:ED355 EI356:EK357 CU345:DC345 CU368:HB368 CU357:DB357 CU346:DB355 CU356:DB356 EC356 CU358:DB358 CU359:DB359 EK345 EO345 EQ345 CU361:DB367 CU360:DB360 GX359 GV359 GT359 EW351 EQ351 DE345 DG345 DI345 DK345 DM345 DO345 DQ345 DS345 DU345 DW345 EA345 EC345 EE345 EG345 EM345 ES351 EU351 EI345 EK359 DY345 CU369:GE371 GQ369:HB371 GR351:GW351 GQ128:GW135 GQ127:GR127 GS127:GW127 GQ102:GS102 GW102 GU101 GT102:GV102 GT101 GV101 GR83 GS82:GS84 GR82 GT82:GT84 GR84 GS70 GU70 GW70 GR70 GX70 GV70 GT70 GQ55:GS56 GW55:GW56 GU54 GT55:GV56 GT54 GV54 ER126 GP188:GP256 ER4 ET4 HI21:HI53 HI7:HI17 HI18:HI20 HI54:HI69 HI70:HI92 HI93:HI343 HI441:HI512 HI372:HI440 HI345:HI367 HI368 HI369:HI371" formula="1"/>
    <ignoredError sqref="GF6 GH6" numberStoredAsText="1" formula="1"/>
    <ignoredError sqref="GJ6 GL6 GN6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KE309"/>
  <sheetViews>
    <sheetView showGridLines="0" zoomScaleNormal="100" zoomScaleSheetLayoutView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2" customHeight="1" outlineLevelRow="2" outlineLevelCol="1" x14ac:dyDescent="0.2"/>
  <cols>
    <col min="1" max="1" width="25.5703125" style="433" customWidth="1"/>
    <col min="2" max="2" width="8.28515625" style="433" hidden="1" customWidth="1" outlineLevel="1"/>
    <col min="3" max="3" width="8.28515625" style="469" hidden="1" customWidth="1" outlineLevel="1"/>
    <col min="4" max="4" width="8.28515625" style="433" hidden="1" customWidth="1" outlineLevel="1"/>
    <col min="5" max="5" width="8.28515625" style="469" hidden="1" customWidth="1" outlineLevel="1"/>
    <col min="6" max="6" width="8.28515625" style="433" hidden="1" customWidth="1" outlineLevel="1"/>
    <col min="7" max="7" width="8.28515625" style="469" hidden="1" customWidth="1" outlineLevel="1"/>
    <col min="8" max="8" width="8.28515625" style="433" hidden="1" customWidth="1" outlineLevel="1"/>
    <col min="9" max="9" width="8.28515625" style="469" hidden="1" customWidth="1" outlineLevel="1"/>
    <col min="10" max="10" width="8.28515625" style="485" hidden="1" customWidth="1" outlineLevel="1"/>
    <col min="11" max="11" width="8.28515625" style="469" hidden="1" customWidth="1" outlineLevel="1"/>
    <col min="12" max="12" width="8.28515625" style="485" hidden="1" customWidth="1" outlineLevel="1"/>
    <col min="13" max="13" width="8.28515625" style="469" hidden="1" customWidth="1" outlineLevel="1"/>
    <col min="14" max="14" width="8.28515625" style="485" hidden="1" customWidth="1" outlineLevel="1"/>
    <col min="15" max="15" width="8.28515625" style="469" hidden="1" customWidth="1" outlineLevel="1"/>
    <col min="16" max="16" width="8.28515625" style="485" hidden="1" customWidth="1" outlineLevel="1"/>
    <col min="17" max="17" width="8.28515625" style="469" hidden="1" customWidth="1" outlineLevel="1"/>
    <col min="18" max="18" width="8.28515625" style="485" hidden="1" customWidth="1" outlineLevel="1"/>
    <col min="19" max="19" width="8.28515625" style="469" hidden="1" customWidth="1" outlineLevel="1"/>
    <col min="20" max="20" width="8.28515625" style="485" hidden="1" customWidth="1" outlineLevel="1"/>
    <col min="21" max="21" width="8.28515625" style="469" hidden="1" customWidth="1" outlineLevel="1"/>
    <col min="22" max="22" width="8.28515625" style="485" hidden="1" customWidth="1" outlineLevel="1"/>
    <col min="23" max="23" width="8.28515625" style="469" hidden="1" customWidth="1" outlineLevel="1"/>
    <col min="24" max="24" width="8.28515625" style="485" hidden="1" customWidth="1" outlineLevel="1"/>
    <col min="25" max="25" width="8.28515625" style="469" hidden="1" customWidth="1" outlineLevel="1"/>
    <col min="26" max="26" width="8.28515625" style="485" hidden="1" customWidth="1" outlineLevel="1"/>
    <col min="27" max="27" width="8.28515625" style="469" hidden="1" customWidth="1" outlineLevel="1"/>
    <col min="28" max="28" width="8.28515625" style="485" hidden="1" customWidth="1" outlineLevel="1"/>
    <col min="29" max="29" width="8.28515625" style="469" hidden="1" customWidth="1" outlineLevel="1"/>
    <col min="30" max="30" width="8.28515625" style="485" hidden="1" customWidth="1" outlineLevel="1"/>
    <col min="31" max="31" width="8.28515625" style="469" hidden="1" customWidth="1" outlineLevel="1"/>
    <col min="32" max="32" width="8.28515625" style="485" hidden="1" customWidth="1" outlineLevel="1"/>
    <col min="33" max="33" width="8.28515625" style="469" hidden="1" customWidth="1" outlineLevel="1"/>
    <col min="34" max="34" width="8.28515625" style="485" hidden="1" customWidth="1" outlineLevel="1"/>
    <col min="35" max="35" width="8.28515625" style="469" hidden="1" customWidth="1" outlineLevel="1"/>
    <col min="36" max="36" width="8.28515625" style="485" hidden="1" customWidth="1" outlineLevel="1"/>
    <col min="37" max="37" width="8.28515625" style="469" hidden="1" customWidth="1" outlineLevel="1"/>
    <col min="38" max="38" width="8.28515625" style="485" hidden="1" customWidth="1" outlineLevel="1"/>
    <col min="39" max="39" width="8.28515625" style="469" hidden="1" customWidth="1" outlineLevel="1"/>
    <col min="40" max="40" width="8.28515625" style="485" hidden="1" customWidth="1" outlineLevel="1"/>
    <col min="41" max="41" width="8.28515625" style="469" hidden="1" customWidth="1" outlineLevel="1"/>
    <col min="42" max="42" width="8.28515625" style="485" hidden="1" customWidth="1" outlineLevel="1"/>
    <col min="43" max="43" width="8.28515625" style="469" hidden="1" customWidth="1" outlineLevel="1"/>
    <col min="44" max="44" width="8.28515625" style="485" hidden="1" customWidth="1" outlineLevel="1"/>
    <col min="45" max="45" width="8.28515625" style="469" hidden="1" customWidth="1" outlineLevel="1"/>
    <col min="46" max="46" width="8.28515625" style="485" hidden="1" customWidth="1" outlineLevel="1"/>
    <col min="47" max="47" width="8.28515625" style="469" hidden="1" customWidth="1" outlineLevel="1"/>
    <col min="48" max="48" width="8.28515625" style="485" hidden="1" customWidth="1" outlineLevel="1"/>
    <col min="49" max="49" width="8.28515625" style="469" hidden="1" customWidth="1" outlineLevel="1"/>
    <col min="50" max="50" width="8.28515625" style="485" hidden="1" customWidth="1" outlineLevel="1"/>
    <col min="51" max="51" width="8.28515625" style="469" hidden="1" customWidth="1" outlineLevel="1"/>
    <col min="52" max="52" width="8.28515625" style="485" hidden="1" customWidth="1" outlineLevel="1"/>
    <col min="53" max="53" width="8.28515625" style="469" hidden="1" customWidth="1" outlineLevel="1"/>
    <col min="54" max="54" width="8.28515625" style="485" hidden="1" customWidth="1" outlineLevel="1"/>
    <col min="55" max="55" width="8.28515625" style="469" hidden="1" customWidth="1" outlineLevel="1"/>
    <col min="56" max="56" width="8.28515625" style="485" hidden="1" customWidth="1" outlineLevel="1"/>
    <col min="57" max="57" width="8.28515625" style="469" hidden="1" customWidth="1" outlineLevel="1"/>
    <col min="58" max="58" width="8.28515625" style="485" hidden="1" customWidth="1" outlineLevel="1"/>
    <col min="59" max="59" width="8.28515625" style="469" hidden="1" customWidth="1" outlineLevel="1"/>
    <col min="60" max="60" width="8.28515625" style="485" hidden="1" customWidth="1" outlineLevel="1"/>
    <col min="61" max="61" width="8.28515625" style="469" hidden="1" customWidth="1" outlineLevel="1"/>
    <col min="62" max="62" width="8.28515625" style="485" hidden="1" customWidth="1" outlineLevel="1"/>
    <col min="63" max="63" width="8.28515625" style="469" hidden="1" customWidth="1" outlineLevel="1"/>
    <col min="64" max="64" width="8.28515625" style="485" hidden="1" customWidth="1" outlineLevel="1"/>
    <col min="65" max="65" width="8.28515625" style="469" hidden="1" customWidth="1" outlineLevel="1"/>
    <col min="66" max="66" width="8.28515625" style="485" hidden="1" customWidth="1" outlineLevel="1"/>
    <col min="67" max="67" width="8.28515625" style="469" hidden="1" customWidth="1" outlineLevel="1"/>
    <col min="68" max="68" width="8.28515625" style="485" hidden="1" customWidth="1" outlineLevel="1"/>
    <col min="69" max="69" width="8.28515625" style="469" hidden="1" customWidth="1" outlineLevel="1"/>
    <col min="70" max="70" width="8.28515625" style="485" hidden="1" customWidth="1" outlineLevel="1"/>
    <col min="71" max="71" width="8.28515625" style="469" hidden="1" customWidth="1" outlineLevel="1"/>
    <col min="72" max="72" width="8.28515625" style="485" hidden="1" customWidth="1" outlineLevel="1"/>
    <col min="73" max="73" width="8.28515625" style="469" hidden="1" customWidth="1" outlineLevel="1"/>
    <col min="74" max="74" width="8.28515625" style="485" hidden="1" customWidth="1" outlineLevel="1"/>
    <col min="75" max="75" width="8.28515625" style="469" hidden="1" customWidth="1" outlineLevel="1"/>
    <col min="76" max="76" width="8.28515625" style="485" hidden="1" customWidth="1" outlineLevel="1"/>
    <col min="77" max="77" width="8.28515625" style="469" hidden="1" customWidth="1" outlineLevel="1"/>
    <col min="78" max="78" width="8.28515625" style="485" hidden="1" customWidth="1" outlineLevel="1"/>
    <col min="79" max="79" width="8.28515625" style="469" hidden="1" customWidth="1" outlineLevel="1"/>
    <col min="80" max="80" width="8.28515625" style="485" hidden="1" customWidth="1" outlineLevel="1"/>
    <col min="81" max="81" width="8.28515625" style="469" hidden="1" customWidth="1" outlineLevel="1"/>
    <col min="82" max="82" width="8.28515625" style="485" hidden="1" customWidth="1" outlineLevel="1"/>
    <col min="83" max="83" width="8.28515625" style="469" hidden="1" customWidth="1" outlineLevel="1"/>
    <col min="84" max="84" width="8.28515625" style="485" hidden="1" customWidth="1" outlineLevel="1"/>
    <col min="85" max="85" width="8.28515625" style="469" hidden="1" customWidth="1" outlineLevel="1"/>
    <col min="86" max="86" width="8.28515625" style="485" hidden="1" customWidth="1" outlineLevel="1"/>
    <col min="87" max="87" width="8.28515625" style="469" hidden="1" customWidth="1" outlineLevel="1"/>
    <col min="88" max="88" width="8.28515625" style="485" hidden="1" customWidth="1" outlineLevel="1"/>
    <col min="89" max="89" width="8.28515625" style="469" hidden="1" customWidth="1" outlineLevel="1"/>
    <col min="90" max="90" width="8.28515625" style="467" hidden="1" customWidth="1" outlineLevel="1" collapsed="1"/>
    <col min="91" max="91" width="8.28515625" style="469" hidden="1" customWidth="1" outlineLevel="1"/>
    <col min="92" max="92" width="8.28515625" style="467" hidden="1" customWidth="1" outlineLevel="1" collapsed="1"/>
    <col min="93" max="93" width="8.28515625" style="469" hidden="1" customWidth="1" outlineLevel="1"/>
    <col min="94" max="94" width="8.28515625" style="467" hidden="1" customWidth="1" outlineLevel="1" collapsed="1"/>
    <col min="95" max="95" width="8.28515625" style="469" hidden="1" customWidth="1" outlineLevel="1"/>
    <col min="96" max="96" width="8.28515625" style="467" hidden="1" customWidth="1" outlineLevel="1" collapsed="1"/>
    <col min="97" max="97" width="8.28515625" style="469" hidden="1" customWidth="1" outlineLevel="1"/>
    <col min="98" max="98" width="8.28515625" style="467" hidden="1" customWidth="1" outlineLevel="1"/>
    <col min="99" max="99" width="8.28515625" style="469" hidden="1" customWidth="1" outlineLevel="1"/>
    <col min="100" max="100" width="8.28515625" style="467" hidden="1" customWidth="1" outlineLevel="1" collapsed="1"/>
    <col min="101" max="101" width="8.28515625" style="469" hidden="1" customWidth="1" outlineLevel="1"/>
    <col min="102" max="102" width="8.28515625" style="467" hidden="1" customWidth="1" outlineLevel="1" collapsed="1"/>
    <col min="103" max="103" width="8.28515625" style="469" hidden="1" customWidth="1" outlineLevel="1"/>
    <col min="104" max="104" width="8.28515625" style="467" hidden="1" customWidth="1" outlineLevel="1" collapsed="1"/>
    <col min="105" max="105" width="8.28515625" style="469" hidden="1" customWidth="1" outlineLevel="1"/>
    <col min="106" max="106" width="8.28515625" style="467" hidden="1" customWidth="1" outlineLevel="1"/>
    <col min="107" max="107" width="8.28515625" style="469" hidden="1" customWidth="1" outlineLevel="1"/>
    <col min="108" max="108" width="8.28515625" style="467" hidden="1" customWidth="1" outlineLevel="1"/>
    <col min="109" max="109" width="8.28515625" style="469" hidden="1" customWidth="1" outlineLevel="1"/>
    <col min="110" max="110" width="8.28515625" style="467" hidden="1" customWidth="1" outlineLevel="1"/>
    <col min="111" max="111" width="8.28515625" style="469" hidden="1" customWidth="1" outlineLevel="1"/>
    <col min="112" max="112" width="8.28515625" style="467" hidden="1" customWidth="1" outlineLevel="1"/>
    <col min="113" max="113" width="8.28515625" style="469" hidden="1" customWidth="1" outlineLevel="1"/>
    <col min="114" max="114" width="8.28515625" style="467" hidden="1" customWidth="1" outlineLevel="1"/>
    <col min="115" max="115" width="8.28515625" style="469" hidden="1" customWidth="1" outlineLevel="1"/>
    <col min="116" max="116" width="8.28515625" style="467" hidden="1" customWidth="1" outlineLevel="1"/>
    <col min="117" max="117" width="8.28515625" style="469" hidden="1" customWidth="1" outlineLevel="1"/>
    <col min="118" max="118" width="8.28515625" style="467" hidden="1" customWidth="1" outlineLevel="1"/>
    <col min="119" max="119" width="8.28515625" style="469" hidden="1" customWidth="1" outlineLevel="1"/>
    <col min="120" max="120" width="8.28515625" style="467" hidden="1" customWidth="1" outlineLevel="1"/>
    <col min="121" max="121" width="8.28515625" style="469" hidden="1" customWidth="1" outlineLevel="1"/>
    <col min="122" max="122" width="8.28515625" style="467" hidden="1" customWidth="1" outlineLevel="1" collapsed="1"/>
    <col min="123" max="123" width="8.28515625" style="469" hidden="1" customWidth="1" outlineLevel="1"/>
    <col min="124" max="124" width="8.28515625" style="467" hidden="1" customWidth="1" outlineLevel="1" collapsed="1"/>
    <col min="125" max="125" width="8.28515625" style="469" hidden="1" customWidth="1" outlineLevel="1"/>
    <col min="126" max="126" width="8.28515625" style="467" hidden="1" customWidth="1" outlineLevel="1" collapsed="1"/>
    <col min="127" max="127" width="8.28515625" style="469" hidden="1" customWidth="1" outlineLevel="1"/>
    <col min="128" max="128" width="8.28515625" style="467" hidden="1" customWidth="1" outlineLevel="1" collapsed="1"/>
    <col min="129" max="129" width="8.28515625" style="469" hidden="1" customWidth="1" outlineLevel="1"/>
    <col min="130" max="130" width="8.28515625" style="467" customWidth="1" collapsed="1"/>
    <col min="131" max="131" width="8.28515625" style="469" hidden="1" customWidth="1" outlineLevel="1"/>
    <col min="132" max="132" width="8.28515625" style="467" customWidth="1" collapsed="1"/>
    <col min="133" max="133" width="8.28515625" style="469" hidden="1" customWidth="1" outlineLevel="1"/>
    <col min="134" max="134" width="8.28515625" style="467" customWidth="1" collapsed="1"/>
    <col min="135" max="135" width="8.28515625" style="469" hidden="1" customWidth="1" outlineLevel="1"/>
    <col min="136" max="136" width="8.28515625" style="467" customWidth="1" collapsed="1"/>
    <col min="137" max="137" width="8.28515625" style="469" hidden="1" customWidth="1" outlineLevel="1"/>
    <col min="138" max="138" width="8.28515625" style="467" customWidth="1" collapsed="1"/>
    <col min="139" max="139" width="8.28515625" style="469" customWidth="1" outlineLevel="1"/>
    <col min="140" max="140" width="8.28515625" style="467" customWidth="1"/>
    <col min="141" max="141" width="8.28515625" style="469" hidden="1" customWidth="1" outlineLevel="1"/>
    <col min="142" max="142" width="8.28515625" style="467" customWidth="1" collapsed="1"/>
    <col min="143" max="143" width="8.28515625" style="469" hidden="1" customWidth="1" outlineLevel="1"/>
    <col min="144" max="144" width="8.28515625" style="467" customWidth="1" collapsed="1"/>
    <col min="145" max="145" width="8.28515625" style="469" hidden="1" customWidth="1" outlineLevel="1"/>
    <col min="146" max="146" width="1.28515625" style="485" customWidth="1" collapsed="1"/>
    <col min="147" max="147" width="8.28515625" style="485" hidden="1" customWidth="1" outlineLevel="1"/>
    <col min="148" max="148" width="8.28515625" style="469" hidden="1" customWidth="1" outlineLevel="1"/>
    <col min="149" max="149" width="8.28515625" style="485" hidden="1" customWidth="1" outlineLevel="1"/>
    <col min="150" max="150" width="8.28515625" style="469" hidden="1" customWidth="1" outlineLevel="1"/>
    <col min="151" max="151" width="8.28515625" style="485" hidden="1" customWidth="1" outlineLevel="1"/>
    <col min="152" max="152" width="8.28515625" style="469" hidden="1" customWidth="1" outlineLevel="1"/>
    <col min="153" max="153" width="8.28515625" style="485" hidden="1" customWidth="1" outlineLevel="1"/>
    <col min="154" max="154" width="8.28515625" style="469" hidden="1" customWidth="1" outlineLevel="1"/>
    <col min="155" max="155" width="8.28515625" style="485" hidden="1" customWidth="1" outlineLevel="1"/>
    <col min="156" max="156" width="8.28515625" style="469" hidden="1" customWidth="1" outlineLevel="1"/>
    <col min="157" max="157" width="8.28515625" style="485" hidden="1" customWidth="1" outlineLevel="1"/>
    <col min="158" max="158" width="8.28515625" style="469" hidden="1" customWidth="1" outlineLevel="1"/>
    <col min="159" max="159" width="8.28515625" style="485" hidden="1" customWidth="1" outlineLevel="1"/>
    <col min="160" max="160" width="8.28515625" style="469" hidden="1" customWidth="1" outlineLevel="1"/>
    <col min="161" max="161" width="8.28515625" style="485" hidden="1" customWidth="1" outlineLevel="1"/>
    <col min="162" max="162" width="8.28515625" style="469" hidden="1" customWidth="1" outlineLevel="1"/>
    <col min="163" max="163" width="8.28515625" style="485" hidden="1" customWidth="1" outlineLevel="1"/>
    <col min="164" max="164" width="8.28515625" style="469" hidden="1" customWidth="1" outlineLevel="1"/>
    <col min="165" max="165" width="8.28515625" style="485" hidden="1" customWidth="1" outlineLevel="1"/>
    <col min="166" max="166" width="8.28515625" style="469" hidden="1" customWidth="1" outlineLevel="1"/>
    <col min="167" max="167" width="8.28515625" style="485" hidden="1" customWidth="1" outlineLevel="1"/>
    <col min="168" max="168" width="8.28515625" style="469" hidden="1" customWidth="1" outlineLevel="1"/>
    <col min="169" max="169" width="8.28515625" style="467" hidden="1" customWidth="1" outlineLevel="1" collapsed="1"/>
    <col min="170" max="170" width="8.28515625" style="469" hidden="1" customWidth="1" outlineLevel="1"/>
    <col min="171" max="171" width="8.28515625" style="467" hidden="1" customWidth="1" outlineLevel="1" collapsed="1"/>
    <col min="172" max="172" width="8.28515625" style="469" hidden="1" customWidth="1" outlineLevel="1"/>
    <col min="173" max="173" width="8.28515625" style="467" hidden="1" customWidth="1" outlineLevel="1"/>
    <col min="174" max="174" width="8.28515625" style="469" hidden="1" customWidth="1" outlineLevel="1"/>
    <col min="175" max="175" width="8.28515625" style="467" customWidth="1" collapsed="1"/>
    <col min="176" max="176" width="8.28515625" style="469" hidden="1" customWidth="1" outlineLevel="1"/>
    <col min="177" max="177" width="8.28515625" style="467" customWidth="1" collapsed="1"/>
    <col min="178" max="178" width="8.28515625" style="469" hidden="1" customWidth="1" outlineLevel="1"/>
    <col min="179" max="179" width="8.28515625" style="467" customWidth="1" collapsed="1"/>
    <col min="180" max="180" width="8.28515625" style="469" hidden="1" customWidth="1" outlineLevel="1"/>
    <col min="181" max="181" width="8.28515625" style="467" customWidth="1" collapsed="1"/>
    <col min="182" max="182" width="8.28515625" style="469" customWidth="1" outlineLevel="1"/>
    <col min="183" max="183" width="8.28515625" style="467" customWidth="1"/>
    <col min="184" max="184" width="8.28515625" style="469" customWidth="1" outlineLevel="1"/>
    <col min="185" max="185" width="8.28515625" style="467" customWidth="1"/>
    <col min="186" max="186" width="8.28515625" style="469" hidden="1" customWidth="1" outlineLevel="1"/>
    <col min="187" max="187" width="8.28515625" style="467" customWidth="1" collapsed="1"/>
    <col min="188" max="188" width="8.28515625" style="469" hidden="1" customWidth="1" outlineLevel="1"/>
    <col min="189" max="189" width="8.28515625" style="467" customWidth="1" collapsed="1"/>
    <col min="190" max="190" width="8.28515625" style="469" hidden="1" customWidth="1" outlineLevel="1"/>
    <col min="191" max="191" width="8.28515625" style="467" customWidth="1" collapsed="1"/>
    <col min="192" max="192" width="8.28515625" style="469" hidden="1" customWidth="1" outlineLevel="1"/>
    <col min="193" max="193" width="8.28515625" style="469" customWidth="1" collapsed="1"/>
    <col min="194" max="194" width="9.140625" style="485"/>
    <col min="195" max="16384" width="9.140625" style="433"/>
  </cols>
  <sheetData>
    <row r="1" spans="1:291" s="413" customFormat="1" ht="20.100000000000001" customHeight="1" x14ac:dyDescent="0.25">
      <c r="A1" s="412" t="s">
        <v>93</v>
      </c>
      <c r="C1" s="414"/>
      <c r="E1" s="414"/>
      <c r="G1" s="414"/>
      <c r="I1" s="414"/>
      <c r="J1" s="415"/>
      <c r="K1" s="414"/>
      <c r="L1" s="415"/>
      <c r="M1" s="414"/>
      <c r="N1" s="415"/>
      <c r="O1" s="414"/>
      <c r="P1" s="415"/>
      <c r="Q1" s="414"/>
      <c r="R1" s="415"/>
      <c r="S1" s="414"/>
      <c r="T1" s="415"/>
      <c r="U1" s="414"/>
      <c r="V1" s="415"/>
      <c r="W1" s="414"/>
      <c r="X1" s="415"/>
      <c r="Y1" s="414"/>
      <c r="Z1" s="415"/>
      <c r="AA1" s="414"/>
      <c r="AB1" s="415"/>
      <c r="AC1" s="414"/>
      <c r="AD1" s="415"/>
      <c r="AE1" s="414"/>
      <c r="AF1" s="415"/>
      <c r="AG1" s="414"/>
      <c r="AH1" s="415"/>
      <c r="AI1" s="414"/>
      <c r="AJ1" s="415"/>
      <c r="AK1" s="414"/>
      <c r="AL1" s="415"/>
      <c r="AM1" s="414"/>
      <c r="AN1" s="415"/>
      <c r="AO1" s="414"/>
      <c r="AP1" s="415"/>
      <c r="AQ1" s="414"/>
      <c r="AR1" s="415"/>
      <c r="AS1" s="414"/>
      <c r="AT1" s="415"/>
      <c r="AU1" s="414"/>
      <c r="AV1" s="415"/>
      <c r="AW1" s="414"/>
      <c r="AX1" s="415"/>
      <c r="AY1" s="414"/>
      <c r="AZ1" s="415"/>
      <c r="BA1" s="414"/>
      <c r="BB1" s="415"/>
      <c r="BC1" s="414"/>
      <c r="BD1" s="415"/>
      <c r="BE1" s="414"/>
      <c r="BF1" s="415"/>
      <c r="BG1" s="414"/>
      <c r="BH1" s="415"/>
      <c r="BI1" s="414"/>
      <c r="BJ1" s="415"/>
      <c r="BK1" s="414"/>
      <c r="BL1" s="415"/>
      <c r="BM1" s="414"/>
      <c r="BN1" s="415"/>
      <c r="BO1" s="414"/>
      <c r="BP1" s="415"/>
      <c r="BQ1" s="414"/>
      <c r="BR1" s="415"/>
      <c r="BS1" s="414"/>
      <c r="BT1" s="415"/>
      <c r="BU1" s="414"/>
      <c r="BV1" s="415"/>
      <c r="BW1" s="414"/>
      <c r="BX1" s="415"/>
      <c r="BY1" s="414"/>
      <c r="BZ1" s="415"/>
      <c r="CA1" s="414"/>
      <c r="CB1" s="415"/>
      <c r="CC1" s="414"/>
      <c r="CD1" s="415"/>
      <c r="CE1" s="414"/>
      <c r="CF1" s="415"/>
      <c r="CG1" s="414"/>
      <c r="CH1" s="415"/>
      <c r="CI1" s="414"/>
      <c r="CJ1" s="415"/>
      <c r="CK1" s="414"/>
      <c r="CL1" s="416"/>
      <c r="CM1" s="414"/>
      <c r="CN1" s="416"/>
      <c r="CO1" s="414"/>
      <c r="CP1" s="416"/>
      <c r="CQ1" s="414"/>
      <c r="CR1" s="416"/>
      <c r="CS1" s="414"/>
      <c r="CT1" s="416"/>
      <c r="CU1" s="414"/>
      <c r="CV1" s="416"/>
      <c r="CW1" s="414"/>
      <c r="CX1" s="416"/>
      <c r="CY1" s="414"/>
      <c r="CZ1" s="416"/>
      <c r="DA1" s="414"/>
      <c r="DB1" s="416"/>
      <c r="DC1" s="414"/>
      <c r="DD1" s="416"/>
      <c r="DE1" s="414"/>
      <c r="DF1" s="416"/>
      <c r="DG1" s="414"/>
      <c r="DH1" s="416"/>
      <c r="DI1" s="414"/>
      <c r="DJ1" s="416"/>
      <c r="DK1" s="414"/>
      <c r="DL1" s="416"/>
      <c r="DM1" s="414"/>
      <c r="DN1" s="416"/>
      <c r="DO1" s="414"/>
      <c r="DP1" s="416"/>
      <c r="DQ1" s="414"/>
      <c r="DR1" s="416"/>
      <c r="DS1" s="414"/>
      <c r="DT1" s="416"/>
      <c r="DU1" s="414"/>
      <c r="DV1" s="416"/>
      <c r="DW1" s="414"/>
      <c r="DX1" s="416"/>
      <c r="DY1" s="414"/>
      <c r="DZ1" s="416"/>
      <c r="EA1" s="414"/>
      <c r="EB1" s="416"/>
      <c r="EC1" s="414"/>
      <c r="ED1" s="416"/>
      <c r="EE1" s="414"/>
      <c r="EF1" s="416"/>
      <c r="EG1" s="414"/>
      <c r="EH1" s="416"/>
      <c r="EI1" s="414"/>
      <c r="EJ1" s="416"/>
      <c r="EK1" s="414"/>
      <c r="EL1" s="416"/>
      <c r="EM1" s="414"/>
      <c r="EN1" s="416"/>
      <c r="EO1" s="414"/>
      <c r="EP1" s="415"/>
      <c r="EQ1" s="415"/>
      <c r="ER1" s="414"/>
      <c r="ES1" s="415"/>
      <c r="ET1" s="414"/>
      <c r="EU1" s="415"/>
      <c r="EV1" s="414"/>
      <c r="EW1" s="415"/>
      <c r="EX1" s="414"/>
      <c r="EY1" s="415"/>
      <c r="EZ1" s="414"/>
      <c r="FA1" s="415"/>
      <c r="FB1" s="414"/>
      <c r="FC1" s="415"/>
      <c r="FD1" s="414"/>
      <c r="FE1" s="415"/>
      <c r="FF1" s="414"/>
      <c r="FG1" s="415"/>
      <c r="FH1" s="414"/>
      <c r="FI1" s="415"/>
      <c r="FJ1" s="414"/>
      <c r="FK1" s="415"/>
      <c r="FL1" s="414"/>
      <c r="FM1" s="416"/>
      <c r="FN1" s="414"/>
      <c r="FO1" s="416"/>
      <c r="FP1" s="414"/>
      <c r="FQ1" s="417"/>
      <c r="FR1" s="414"/>
      <c r="FS1" s="418"/>
      <c r="FT1" s="414"/>
      <c r="FU1" s="418"/>
      <c r="FV1" s="414"/>
      <c r="FW1" s="418"/>
      <c r="FX1" s="414"/>
      <c r="FY1" s="416"/>
      <c r="FZ1" s="414"/>
      <c r="GA1" s="416"/>
      <c r="GB1" s="414"/>
      <c r="GC1" s="416"/>
      <c r="GD1" s="414"/>
      <c r="GE1" s="416"/>
      <c r="GF1" s="414"/>
      <c r="GG1" s="416"/>
      <c r="GH1" s="414"/>
      <c r="GI1" s="416"/>
      <c r="GJ1" s="414"/>
      <c r="GK1" s="414"/>
      <c r="GL1" s="415"/>
    </row>
    <row r="2" spans="1:291" s="425" customFormat="1" ht="12" customHeight="1" x14ac:dyDescent="0.2">
      <c r="A2" s="487" t="s">
        <v>110</v>
      </c>
      <c r="B2" s="488"/>
      <c r="C2" s="489"/>
      <c r="D2" s="488"/>
      <c r="E2" s="489"/>
      <c r="F2" s="488"/>
      <c r="G2" s="489"/>
      <c r="H2" s="488"/>
      <c r="I2" s="489"/>
      <c r="J2" s="424"/>
      <c r="K2" s="489"/>
      <c r="L2" s="424"/>
      <c r="M2" s="489"/>
      <c r="N2" s="424"/>
      <c r="O2" s="489"/>
      <c r="P2" s="424"/>
      <c r="Q2" s="489"/>
      <c r="R2" s="424"/>
      <c r="S2" s="489"/>
      <c r="T2" s="424"/>
      <c r="U2" s="489"/>
      <c r="V2" s="424"/>
      <c r="W2" s="489"/>
      <c r="X2" s="424"/>
      <c r="Y2" s="489"/>
      <c r="Z2" s="424"/>
      <c r="AA2" s="489"/>
      <c r="AB2" s="424"/>
      <c r="AC2" s="489"/>
      <c r="AD2" s="424"/>
      <c r="AE2" s="489"/>
      <c r="AF2" s="424"/>
      <c r="AG2" s="489"/>
      <c r="AH2" s="424"/>
      <c r="AI2" s="489"/>
      <c r="AJ2" s="424"/>
      <c r="AK2" s="489"/>
      <c r="AL2" s="424"/>
      <c r="AM2" s="489"/>
      <c r="AN2" s="424"/>
      <c r="AO2" s="489"/>
      <c r="AP2" s="424"/>
      <c r="AQ2" s="489"/>
      <c r="AR2" s="424"/>
      <c r="AS2" s="489"/>
      <c r="AT2" s="424"/>
      <c r="AU2" s="489"/>
      <c r="AV2" s="424"/>
      <c r="AW2" s="489"/>
      <c r="AX2" s="424"/>
      <c r="AY2" s="489"/>
      <c r="AZ2" s="424"/>
      <c r="BA2" s="489"/>
      <c r="BB2" s="424"/>
      <c r="BC2" s="489"/>
      <c r="BD2" s="424"/>
      <c r="BE2" s="489"/>
      <c r="BF2" s="424"/>
      <c r="BG2" s="489"/>
      <c r="BH2" s="424"/>
      <c r="BI2" s="489"/>
      <c r="BJ2" s="424"/>
      <c r="BK2" s="489"/>
      <c r="BL2" s="424"/>
      <c r="BM2" s="489"/>
      <c r="BN2" s="424"/>
      <c r="BO2" s="489"/>
      <c r="BP2" s="424"/>
      <c r="BQ2" s="489"/>
      <c r="BR2" s="424"/>
      <c r="BS2" s="489"/>
      <c r="BT2" s="424"/>
      <c r="BU2" s="489"/>
      <c r="BV2" s="424"/>
      <c r="BW2" s="489"/>
      <c r="BX2" s="424"/>
      <c r="BY2" s="489"/>
      <c r="BZ2" s="424"/>
      <c r="CA2" s="489"/>
      <c r="CB2" s="424"/>
      <c r="CC2" s="489"/>
      <c r="CD2" s="424"/>
      <c r="CE2" s="489"/>
      <c r="CF2" s="424"/>
      <c r="CG2" s="489"/>
      <c r="CH2" s="424"/>
      <c r="CI2" s="489"/>
      <c r="CJ2" s="424"/>
      <c r="CK2" s="489"/>
      <c r="CL2" s="490"/>
      <c r="CM2" s="489"/>
      <c r="CN2" s="490"/>
      <c r="CO2" s="489"/>
      <c r="CP2" s="490"/>
      <c r="CQ2" s="489"/>
      <c r="CR2" s="490"/>
      <c r="CS2" s="489"/>
      <c r="CT2" s="490"/>
      <c r="CU2" s="489"/>
      <c r="CV2" s="490"/>
      <c r="CW2" s="489"/>
      <c r="CX2" s="490"/>
      <c r="CY2" s="489"/>
      <c r="CZ2" s="490"/>
      <c r="DA2" s="489"/>
      <c r="DB2" s="490"/>
      <c r="DC2" s="489"/>
      <c r="DD2" s="490"/>
      <c r="DE2" s="489"/>
      <c r="DF2" s="490"/>
      <c r="DG2" s="489"/>
      <c r="DH2" s="490"/>
      <c r="DI2" s="489"/>
      <c r="DJ2" s="490"/>
      <c r="DK2" s="489"/>
      <c r="DL2" s="490"/>
      <c r="DM2" s="489"/>
      <c r="DN2" s="490"/>
      <c r="DO2" s="489"/>
      <c r="DP2" s="490"/>
      <c r="DQ2" s="489"/>
      <c r="DR2" s="490"/>
      <c r="DS2" s="489"/>
      <c r="DT2" s="490"/>
      <c r="DU2" s="489"/>
      <c r="DV2" s="490"/>
      <c r="DW2" s="489"/>
      <c r="DX2" s="490"/>
      <c r="DY2" s="489"/>
      <c r="DZ2" s="490"/>
      <c r="EA2" s="489"/>
      <c r="EB2" s="490"/>
      <c r="EC2" s="489"/>
      <c r="ED2" s="490"/>
      <c r="EE2" s="489"/>
      <c r="EF2" s="490"/>
      <c r="EG2" s="489"/>
      <c r="EH2" s="490"/>
      <c r="EI2" s="489"/>
      <c r="EJ2" s="490"/>
      <c r="EK2" s="489"/>
      <c r="EL2" s="490"/>
      <c r="EM2" s="489"/>
      <c r="EN2" s="490"/>
      <c r="EO2" s="489"/>
      <c r="EP2" s="424"/>
      <c r="EQ2" s="424"/>
      <c r="ER2" s="489"/>
      <c r="ES2" s="424"/>
      <c r="ET2" s="489"/>
      <c r="EU2" s="424"/>
      <c r="EV2" s="489"/>
      <c r="EW2" s="424"/>
      <c r="EX2" s="489"/>
      <c r="EY2" s="424"/>
      <c r="EZ2" s="489"/>
      <c r="FA2" s="424"/>
      <c r="FB2" s="489"/>
      <c r="FC2" s="424"/>
      <c r="FD2" s="489"/>
      <c r="FE2" s="424"/>
      <c r="FF2" s="489"/>
      <c r="FG2" s="424"/>
      <c r="FH2" s="489"/>
      <c r="FI2" s="424"/>
      <c r="FJ2" s="489"/>
      <c r="FK2" s="424"/>
      <c r="FL2" s="489"/>
      <c r="FM2" s="490"/>
      <c r="FN2" s="489"/>
      <c r="FO2" s="490"/>
      <c r="FP2" s="489"/>
      <c r="FQ2" s="490"/>
      <c r="FR2" s="489"/>
      <c r="FS2" s="490"/>
      <c r="FT2" s="489"/>
      <c r="FU2" s="490"/>
      <c r="FV2" s="489"/>
      <c r="FW2" s="490"/>
      <c r="FX2" s="489"/>
      <c r="FY2" s="490"/>
      <c r="FZ2" s="489"/>
      <c r="GA2" s="490"/>
      <c r="GB2" s="489"/>
      <c r="GC2" s="490"/>
      <c r="GD2" s="489"/>
      <c r="GE2" s="490"/>
      <c r="GF2" s="489"/>
      <c r="GG2" s="490"/>
      <c r="GH2" s="489"/>
      <c r="GI2" s="490"/>
      <c r="GJ2" s="489"/>
      <c r="GK2" s="489"/>
      <c r="GL2" s="424"/>
    </row>
    <row r="3" spans="1:291" s="428" customFormat="1" ht="12" customHeight="1" x14ac:dyDescent="0.2">
      <c r="A3" s="650" t="s">
        <v>89</v>
      </c>
      <c r="B3" s="651"/>
      <c r="C3" s="652" t="str">
        <f>INPUT!L4</f>
        <v>1Q01/</v>
      </c>
      <c r="D3" s="651"/>
      <c r="E3" s="652" t="str">
        <f>INPUT!N4</f>
        <v>2Q01/</v>
      </c>
      <c r="F3" s="651"/>
      <c r="G3" s="652" t="str">
        <f>INPUT!P4</f>
        <v>3Q01/</v>
      </c>
      <c r="H3" s="651"/>
      <c r="I3" s="652" t="str">
        <f>INPUT!R4</f>
        <v>4Q01/</v>
      </c>
      <c r="J3" s="651"/>
      <c r="K3" s="652" t="str">
        <f>INPUT!T4</f>
        <v>1Q02/</v>
      </c>
      <c r="L3" s="651"/>
      <c r="M3" s="652" t="str">
        <f>INPUT!V4</f>
        <v>2Q02/</v>
      </c>
      <c r="N3" s="651"/>
      <c r="O3" s="652" t="str">
        <f>INPUT!X4</f>
        <v>3Q02/</v>
      </c>
      <c r="P3" s="651"/>
      <c r="Q3" s="652" t="str">
        <f>INPUT!Z4</f>
        <v>4Q02/</v>
      </c>
      <c r="R3" s="651"/>
      <c r="S3" s="652" t="str">
        <f>INPUT!AB4</f>
        <v>1Q03/</v>
      </c>
      <c r="T3" s="651"/>
      <c r="U3" s="652" t="str">
        <f>INPUT!AD4</f>
        <v>2Q03/</v>
      </c>
      <c r="V3" s="651"/>
      <c r="W3" s="652" t="str">
        <f>INPUT!AF4</f>
        <v>3Q03/</v>
      </c>
      <c r="X3" s="651"/>
      <c r="Y3" s="652" t="str">
        <f>INPUT!AH4</f>
        <v>4Q03/</v>
      </c>
      <c r="Z3" s="651"/>
      <c r="AA3" s="652" t="str">
        <f>INPUT!AJ4</f>
        <v>1Q04/</v>
      </c>
      <c r="AB3" s="651"/>
      <c r="AC3" s="652" t="str">
        <f>INPUT!AL4</f>
        <v>2Q04/</v>
      </c>
      <c r="AD3" s="651"/>
      <c r="AE3" s="652" t="str">
        <f>INPUT!AN4</f>
        <v>3Q04/</v>
      </c>
      <c r="AF3" s="651"/>
      <c r="AG3" s="652" t="str">
        <f>INPUT!AP4</f>
        <v>4Q04/</v>
      </c>
      <c r="AH3" s="651"/>
      <c r="AI3" s="652" t="str">
        <f>INPUT!AR4</f>
        <v>1Q05/</v>
      </c>
      <c r="AJ3" s="651"/>
      <c r="AK3" s="652" t="str">
        <f>INPUT!AT4</f>
        <v>2Q05/</v>
      </c>
      <c r="AL3" s="651"/>
      <c r="AM3" s="652" t="str">
        <f>INPUT!AV4</f>
        <v>3Q05/</v>
      </c>
      <c r="AN3" s="651"/>
      <c r="AO3" s="652" t="str">
        <f>INPUT!AX4</f>
        <v>4Q05/</v>
      </c>
      <c r="AP3" s="651"/>
      <c r="AQ3" s="652" t="str">
        <f>INPUT!AZ4</f>
        <v>1Q06/</v>
      </c>
      <c r="AR3" s="651"/>
      <c r="AS3" s="652" t="str">
        <f>INPUT!BB4</f>
        <v>2Q06/</v>
      </c>
      <c r="AT3" s="651"/>
      <c r="AU3" s="652" t="str">
        <f>INPUT!BD4</f>
        <v>3Q06/</v>
      </c>
      <c r="AV3" s="651"/>
      <c r="AW3" s="652" t="str">
        <f>INPUT!BF4</f>
        <v>4Q06/</v>
      </c>
      <c r="AX3" s="651"/>
      <c r="AY3" s="652" t="str">
        <f>INPUT!BH4</f>
        <v>1Q07/</v>
      </c>
      <c r="AZ3" s="651"/>
      <c r="BA3" s="652" t="str">
        <f>INPUT!BJ4</f>
        <v>2Q07/</v>
      </c>
      <c r="BB3" s="651"/>
      <c r="BC3" s="652" t="str">
        <f>INPUT!BL4</f>
        <v>3Q07/</v>
      </c>
      <c r="BD3" s="651"/>
      <c r="BE3" s="652" t="str">
        <f>INPUT!BN4</f>
        <v>4Q07/</v>
      </c>
      <c r="BF3" s="651"/>
      <c r="BG3" s="652" t="str">
        <f>INPUT!BP4</f>
        <v>1Q08/</v>
      </c>
      <c r="BH3" s="651"/>
      <c r="BI3" s="652" t="str">
        <f>INPUT!BR4</f>
        <v>2Q08/</v>
      </c>
      <c r="BJ3" s="651"/>
      <c r="BK3" s="652" t="str">
        <f>INPUT!BT4</f>
        <v>3Q08/</v>
      </c>
      <c r="BL3" s="651"/>
      <c r="BM3" s="652" t="str">
        <f>INPUT!BV4</f>
        <v>4Q08/</v>
      </c>
      <c r="BN3" s="651"/>
      <c r="BO3" s="652" t="str">
        <f>INPUT!BX4</f>
        <v>1Q09/</v>
      </c>
      <c r="BP3" s="651"/>
      <c r="BQ3" s="652" t="str">
        <f>INPUT!BZ4</f>
        <v>2Q09/</v>
      </c>
      <c r="BR3" s="651"/>
      <c r="BS3" s="652" t="str">
        <f>INPUT!CB4</f>
        <v>3Q09/</v>
      </c>
      <c r="BT3" s="651"/>
      <c r="BU3" s="652" t="str">
        <f>INPUT!CD4</f>
        <v>4Q09/</v>
      </c>
      <c r="BV3" s="651"/>
      <c r="BW3" s="652" t="str">
        <f>INPUT!CF4</f>
        <v>1Q10/</v>
      </c>
      <c r="BX3" s="651"/>
      <c r="BY3" s="652" t="str">
        <f>INPUT!CH4</f>
        <v>2Q10/</v>
      </c>
      <c r="BZ3" s="651"/>
      <c r="CA3" s="652" t="str">
        <f>INPUT!CJ4</f>
        <v>3Q10/</v>
      </c>
      <c r="CB3" s="651"/>
      <c r="CC3" s="652" t="str">
        <f>INPUT!CL4</f>
        <v>4Q10/</v>
      </c>
      <c r="CD3" s="651"/>
      <c r="CE3" s="652" t="str">
        <f>INPUT!CN4</f>
        <v>1Q11/</v>
      </c>
      <c r="CF3" s="651"/>
      <c r="CG3" s="652" t="str">
        <f>INPUT!CP4</f>
        <v>2Q11/</v>
      </c>
      <c r="CH3" s="651"/>
      <c r="CI3" s="652" t="str">
        <f>INPUT!CR4</f>
        <v>3Q11/</v>
      </c>
      <c r="CJ3" s="651"/>
      <c r="CK3" s="652" t="str">
        <f>INPUT!CT4</f>
        <v>4Q11/</v>
      </c>
      <c r="CL3" s="651"/>
      <c r="CM3" s="652" t="str">
        <f>INPUT!CV4</f>
        <v>1Q12/</v>
      </c>
      <c r="CN3" s="651"/>
      <c r="CO3" s="652" t="str">
        <f>INPUT!CX4</f>
        <v>2Q12/</v>
      </c>
      <c r="CP3" s="651"/>
      <c r="CQ3" s="652" t="str">
        <f>INPUT!CZ4</f>
        <v>3Q12/</v>
      </c>
      <c r="CR3" s="651"/>
      <c r="CS3" s="652" t="str">
        <f>INPUT!DB4</f>
        <v>4Q12/</v>
      </c>
      <c r="CT3" s="651"/>
      <c r="CU3" s="652" t="str">
        <f>INPUT!DD4</f>
        <v>1Q13/</v>
      </c>
      <c r="CV3" s="651"/>
      <c r="CW3" s="652" t="str">
        <f>INPUT!DF4</f>
        <v>2Q13/</v>
      </c>
      <c r="CX3" s="651"/>
      <c r="CY3" s="652" t="str">
        <f>INPUT!DH4</f>
        <v>3Q13/</v>
      </c>
      <c r="CZ3" s="651"/>
      <c r="DA3" s="652" t="str">
        <f>INPUT!DJ4</f>
        <v>4Q13/</v>
      </c>
      <c r="DB3" s="651"/>
      <c r="DC3" s="652" t="str">
        <f>INPUT!DL4</f>
        <v>1Q14/</v>
      </c>
      <c r="DD3" s="651"/>
      <c r="DE3" s="652" t="str">
        <f>INPUT!DN4</f>
        <v>2Q14/</v>
      </c>
      <c r="DF3" s="651"/>
      <c r="DG3" s="652" t="str">
        <f>INPUT!DP4</f>
        <v>3Q14/</v>
      </c>
      <c r="DH3" s="651"/>
      <c r="DI3" s="652" t="str">
        <f>INPUT!DR4</f>
        <v>4Q14/</v>
      </c>
      <c r="DJ3" s="651"/>
      <c r="DK3" s="652" t="str">
        <f>INPUT!DT4</f>
        <v>1Q15/</v>
      </c>
      <c r="DL3" s="651"/>
      <c r="DM3" s="652" t="str">
        <f>INPUT!DV4</f>
        <v>2Q15/</v>
      </c>
      <c r="DN3" s="651"/>
      <c r="DO3" s="652" t="str">
        <f>INPUT!DX4</f>
        <v>3Q15/</v>
      </c>
      <c r="DP3" s="651"/>
      <c r="DQ3" s="652" t="str">
        <f>INPUT!DZ4</f>
        <v>4Q15/</v>
      </c>
      <c r="DR3" s="651"/>
      <c r="DS3" s="652" t="str">
        <f>INPUT!EB4</f>
        <v>1Q16/</v>
      </c>
      <c r="DT3" s="651"/>
      <c r="DU3" s="652" t="str">
        <f>INPUT!ED4</f>
        <v>2Q16/</v>
      </c>
      <c r="DV3" s="651"/>
      <c r="DW3" s="652" t="str">
        <f>INPUT!EF4</f>
        <v>3Q16/</v>
      </c>
      <c r="DX3" s="651"/>
      <c r="DY3" s="652" t="str">
        <f>INPUT!EH4</f>
        <v>4Q16/</v>
      </c>
      <c r="DZ3" s="651"/>
      <c r="EA3" s="652" t="str">
        <f>INPUT!EJ4</f>
        <v>1Q17/</v>
      </c>
      <c r="EB3" s="651"/>
      <c r="EC3" s="652" t="str">
        <f>INPUT!EL4</f>
        <v>2Q17/</v>
      </c>
      <c r="ED3" s="651"/>
      <c r="EE3" s="652" t="str">
        <f>INPUT!EN4</f>
        <v>3Q17/</v>
      </c>
      <c r="EF3" s="651"/>
      <c r="EG3" s="652" t="str">
        <f>INPUT!EP4</f>
        <v>4Q17/</v>
      </c>
      <c r="EH3" s="651"/>
      <c r="EI3" s="652" t="str">
        <f>INPUT!ER4</f>
        <v>1Q18E/</v>
      </c>
      <c r="EJ3" s="651"/>
      <c r="EK3" s="652" t="str">
        <f>INPUT!ET4</f>
        <v>2Q18E/</v>
      </c>
      <c r="EL3" s="651"/>
      <c r="EM3" s="652" t="str">
        <f>INPUT!EV4</f>
        <v>3Q18E/</v>
      </c>
      <c r="EN3" s="651"/>
      <c r="EO3" s="652" t="str">
        <f>INPUT!EX4</f>
        <v>4Q18E/</v>
      </c>
      <c r="EP3" s="651"/>
      <c r="EQ3" s="651"/>
      <c r="ER3" s="652" t="str">
        <f>INPUT!FG4</f>
        <v>2000/</v>
      </c>
      <c r="ES3" s="651"/>
      <c r="ET3" s="652" t="str">
        <f>INPUT!FI4</f>
        <v>2001/</v>
      </c>
      <c r="EU3" s="651"/>
      <c r="EV3" s="652" t="str">
        <f>INPUT!FK4</f>
        <v>2002/</v>
      </c>
      <c r="EW3" s="651"/>
      <c r="EX3" s="652" t="str">
        <f>INPUT!FM4</f>
        <v>2003/</v>
      </c>
      <c r="EY3" s="651"/>
      <c r="EZ3" s="652" t="str">
        <f>INPUT!FO4</f>
        <v>2004/</v>
      </c>
      <c r="FA3" s="651"/>
      <c r="FB3" s="652" t="str">
        <f>INPUT!FQ4</f>
        <v>2005/</v>
      </c>
      <c r="FC3" s="651"/>
      <c r="FD3" s="652" t="str">
        <f>INPUT!FS4</f>
        <v>2006/</v>
      </c>
      <c r="FE3" s="651"/>
      <c r="FF3" s="652" t="str">
        <f>INPUT!FU4</f>
        <v>2007/</v>
      </c>
      <c r="FG3" s="651"/>
      <c r="FH3" s="652" t="str">
        <f>INPUT!FW4</f>
        <v>2008/</v>
      </c>
      <c r="FI3" s="651"/>
      <c r="FJ3" s="652" t="str">
        <f>INPUT!FY4</f>
        <v>2009/</v>
      </c>
      <c r="FK3" s="651"/>
      <c r="FL3" s="652" t="str">
        <f>INPUT!GA4</f>
        <v>2010/</v>
      </c>
      <c r="FM3" s="651"/>
      <c r="FN3" s="652" t="str">
        <f>INPUT!GC4</f>
        <v>2011/</v>
      </c>
      <c r="FO3" s="651"/>
      <c r="FP3" s="652" t="str">
        <f>INPUT!GE4</f>
        <v>2012/</v>
      </c>
      <c r="FQ3" s="651"/>
      <c r="FR3" s="652" t="str">
        <f>INPUT!GG4</f>
        <v>2013/</v>
      </c>
      <c r="FS3" s="651"/>
      <c r="FT3" s="652" t="str">
        <f>INPUT!GI4</f>
        <v>2014/</v>
      </c>
      <c r="FU3" s="651"/>
      <c r="FV3" s="652" t="str">
        <f>INPUT!GK4</f>
        <v>2015/</v>
      </c>
      <c r="FW3" s="651"/>
      <c r="FX3" s="652" t="str">
        <f>INPUT!GM4</f>
        <v>2016/</v>
      </c>
      <c r="FY3" s="651"/>
      <c r="FZ3" s="652" t="str">
        <f>INPUT!GO4</f>
        <v>2017/</v>
      </c>
      <c r="GA3" s="651"/>
      <c r="GB3" s="652" t="str">
        <f>INPUT!GQ4</f>
        <v>2018E/</v>
      </c>
      <c r="GC3" s="651"/>
      <c r="GD3" s="652" t="str">
        <f>INPUT!GS4</f>
        <v>2019E/</v>
      </c>
      <c r="GE3" s="651"/>
      <c r="GF3" s="652" t="str">
        <f>INPUT!GU4</f>
        <v>2020E/</v>
      </c>
      <c r="GG3" s="651"/>
      <c r="GH3" s="652" t="str">
        <f>INPUT!GW4</f>
        <v>2021E/</v>
      </c>
      <c r="GI3" s="651"/>
      <c r="GJ3" s="652" t="str">
        <f>INPUT!GY4</f>
        <v>2022E/</v>
      </c>
      <c r="GK3" s="653"/>
      <c r="GL3" s="426"/>
    </row>
    <row r="4" spans="1:291" s="428" customFormat="1" ht="12" customHeight="1" x14ac:dyDescent="0.2">
      <c r="A4" s="654"/>
      <c r="B4" s="531"/>
      <c r="C4" s="532" t="str">
        <f>INPUT!L5</f>
        <v>1Q00</v>
      </c>
      <c r="D4" s="531"/>
      <c r="E4" s="532" t="str">
        <f>INPUT!N5</f>
        <v>2Q00</v>
      </c>
      <c r="F4" s="531"/>
      <c r="G4" s="532" t="str">
        <f>INPUT!P5</f>
        <v>3Q00</v>
      </c>
      <c r="H4" s="531"/>
      <c r="I4" s="532" t="str">
        <f>INPUT!R5</f>
        <v>4Q00</v>
      </c>
      <c r="J4" s="531"/>
      <c r="K4" s="532" t="str">
        <f>INPUT!T5</f>
        <v>1Q01</v>
      </c>
      <c r="L4" s="531"/>
      <c r="M4" s="532" t="str">
        <f>INPUT!V5</f>
        <v>2Q01</v>
      </c>
      <c r="N4" s="531"/>
      <c r="O4" s="532" t="str">
        <f>INPUT!X5</f>
        <v>3Q01</v>
      </c>
      <c r="P4" s="531"/>
      <c r="Q4" s="532" t="str">
        <f>INPUT!Z5</f>
        <v>4Q01</v>
      </c>
      <c r="R4" s="531"/>
      <c r="S4" s="532" t="str">
        <f>INPUT!AB5</f>
        <v>1Q02</v>
      </c>
      <c r="T4" s="531"/>
      <c r="U4" s="532" t="str">
        <f>INPUT!AD5</f>
        <v>2Q02</v>
      </c>
      <c r="V4" s="531"/>
      <c r="W4" s="532" t="str">
        <f>INPUT!AF5</f>
        <v>3Q02</v>
      </c>
      <c r="X4" s="531"/>
      <c r="Y4" s="532" t="str">
        <f>INPUT!AH5</f>
        <v>4Q02</v>
      </c>
      <c r="Z4" s="531"/>
      <c r="AA4" s="532" t="str">
        <f>INPUT!AJ5</f>
        <v>1Q03</v>
      </c>
      <c r="AB4" s="531"/>
      <c r="AC4" s="532" t="str">
        <f>INPUT!AL5</f>
        <v>2Q03</v>
      </c>
      <c r="AD4" s="531"/>
      <c r="AE4" s="532" t="str">
        <f>INPUT!AN5</f>
        <v>3Q03</v>
      </c>
      <c r="AF4" s="531"/>
      <c r="AG4" s="532" t="str">
        <f>INPUT!AP5</f>
        <v>4Q03</v>
      </c>
      <c r="AH4" s="531"/>
      <c r="AI4" s="532" t="str">
        <f>INPUT!AR5</f>
        <v>1Q04</v>
      </c>
      <c r="AJ4" s="531"/>
      <c r="AK4" s="532" t="str">
        <f>INPUT!AT5</f>
        <v>2Q04</v>
      </c>
      <c r="AL4" s="531"/>
      <c r="AM4" s="532" t="str">
        <f>INPUT!AV5</f>
        <v>3Q04</v>
      </c>
      <c r="AN4" s="531"/>
      <c r="AO4" s="532" t="str">
        <f>INPUT!AX5</f>
        <v>4Q04</v>
      </c>
      <c r="AP4" s="531"/>
      <c r="AQ4" s="532" t="str">
        <f>INPUT!AZ5</f>
        <v>1Q05</v>
      </c>
      <c r="AR4" s="531"/>
      <c r="AS4" s="532" t="str">
        <f>INPUT!BB5</f>
        <v>2Q05</v>
      </c>
      <c r="AT4" s="531"/>
      <c r="AU4" s="532" t="str">
        <f>INPUT!BD5</f>
        <v>3Q05</v>
      </c>
      <c r="AV4" s="531"/>
      <c r="AW4" s="532" t="str">
        <f>INPUT!BF5</f>
        <v>4Q05</v>
      </c>
      <c r="AX4" s="531"/>
      <c r="AY4" s="532" t="str">
        <f>INPUT!BH5</f>
        <v>1Q06</v>
      </c>
      <c r="AZ4" s="531"/>
      <c r="BA4" s="532" t="str">
        <f>INPUT!BJ5</f>
        <v>2Q06</v>
      </c>
      <c r="BB4" s="531"/>
      <c r="BC4" s="532" t="str">
        <f>INPUT!BL5</f>
        <v>3Q06</v>
      </c>
      <c r="BD4" s="531"/>
      <c r="BE4" s="532" t="str">
        <f>INPUT!BN5</f>
        <v>4Q06</v>
      </c>
      <c r="BF4" s="531"/>
      <c r="BG4" s="532" t="str">
        <f>INPUT!BP5</f>
        <v>1Q07</v>
      </c>
      <c r="BH4" s="531"/>
      <c r="BI4" s="532" t="str">
        <f>INPUT!BR5</f>
        <v>2Q07</v>
      </c>
      <c r="BJ4" s="531"/>
      <c r="BK4" s="532" t="str">
        <f>INPUT!BT5</f>
        <v>3Q07</v>
      </c>
      <c r="BL4" s="531"/>
      <c r="BM4" s="532" t="str">
        <f>INPUT!BV5</f>
        <v>4Q07</v>
      </c>
      <c r="BN4" s="531"/>
      <c r="BO4" s="532" t="str">
        <f>INPUT!BX5</f>
        <v>1Q08</v>
      </c>
      <c r="BP4" s="531"/>
      <c r="BQ4" s="532" t="str">
        <f>INPUT!BZ5</f>
        <v>2Q08</v>
      </c>
      <c r="BR4" s="531"/>
      <c r="BS4" s="532" t="str">
        <f>INPUT!CB5</f>
        <v>3Q08</v>
      </c>
      <c r="BT4" s="531"/>
      <c r="BU4" s="532" t="str">
        <f>INPUT!CD5</f>
        <v>4Q08</v>
      </c>
      <c r="BV4" s="531"/>
      <c r="BW4" s="532" t="str">
        <f>INPUT!CF5</f>
        <v>1Q09</v>
      </c>
      <c r="BX4" s="531"/>
      <c r="BY4" s="532" t="str">
        <f>INPUT!CH5</f>
        <v>2Q09</v>
      </c>
      <c r="BZ4" s="531"/>
      <c r="CA4" s="532" t="str">
        <f>INPUT!CJ5</f>
        <v>3Q09</v>
      </c>
      <c r="CB4" s="531"/>
      <c r="CC4" s="532" t="str">
        <f>INPUT!CL5</f>
        <v>4Q09</v>
      </c>
      <c r="CD4" s="531"/>
      <c r="CE4" s="532" t="str">
        <f>INPUT!CN5</f>
        <v>1Q10</v>
      </c>
      <c r="CF4" s="531"/>
      <c r="CG4" s="532" t="str">
        <f>INPUT!CP5</f>
        <v>2Q10</v>
      </c>
      <c r="CH4" s="531"/>
      <c r="CI4" s="532" t="str">
        <f>INPUT!CR5</f>
        <v>3Q10</v>
      </c>
      <c r="CJ4" s="531"/>
      <c r="CK4" s="532" t="str">
        <f>INPUT!CT5</f>
        <v>4Q10</v>
      </c>
      <c r="CL4" s="531"/>
      <c r="CM4" s="532" t="str">
        <f>INPUT!CV5</f>
        <v>1Q11</v>
      </c>
      <c r="CN4" s="531"/>
      <c r="CO4" s="532" t="str">
        <f>INPUT!CX5</f>
        <v>2Q11</v>
      </c>
      <c r="CP4" s="531"/>
      <c r="CQ4" s="532" t="str">
        <f>INPUT!CZ5</f>
        <v>3Q11</v>
      </c>
      <c r="CR4" s="531"/>
      <c r="CS4" s="532" t="str">
        <f>INPUT!DB5</f>
        <v>4Q11</v>
      </c>
      <c r="CT4" s="531"/>
      <c r="CU4" s="532" t="str">
        <f>INPUT!DD5</f>
        <v>1Q12</v>
      </c>
      <c r="CV4" s="531"/>
      <c r="CW4" s="532" t="str">
        <f>INPUT!DF5</f>
        <v>2Q12</v>
      </c>
      <c r="CX4" s="531"/>
      <c r="CY4" s="532" t="str">
        <f>INPUT!DH5</f>
        <v>3Q12</v>
      </c>
      <c r="CZ4" s="531"/>
      <c r="DA4" s="532" t="str">
        <f>INPUT!DJ5</f>
        <v>4Q12</v>
      </c>
      <c r="DB4" s="531"/>
      <c r="DC4" s="532" t="str">
        <f>INPUT!DL5</f>
        <v>1Q13</v>
      </c>
      <c r="DD4" s="531"/>
      <c r="DE4" s="532" t="str">
        <f>INPUT!DN5</f>
        <v>2Q13</v>
      </c>
      <c r="DF4" s="531"/>
      <c r="DG4" s="532" t="str">
        <f>INPUT!DP5</f>
        <v>3Q13</v>
      </c>
      <c r="DH4" s="531"/>
      <c r="DI4" s="532" t="str">
        <f>INPUT!DR5</f>
        <v>4Q13</v>
      </c>
      <c r="DJ4" s="531"/>
      <c r="DK4" s="532" t="str">
        <f>INPUT!DT5</f>
        <v>1Q14</v>
      </c>
      <c r="DL4" s="531"/>
      <c r="DM4" s="532" t="str">
        <f>INPUT!DV5</f>
        <v>2Q14</v>
      </c>
      <c r="DN4" s="531"/>
      <c r="DO4" s="532" t="str">
        <f>INPUT!DX5</f>
        <v>3Q14</v>
      </c>
      <c r="DP4" s="531"/>
      <c r="DQ4" s="532" t="str">
        <f>INPUT!DZ5</f>
        <v>4Q14</v>
      </c>
      <c r="DR4" s="531"/>
      <c r="DS4" s="532" t="str">
        <f>INPUT!EB5</f>
        <v>1Q15</v>
      </c>
      <c r="DT4" s="531"/>
      <c r="DU4" s="532" t="str">
        <f>INPUT!ED5</f>
        <v>2Q15</v>
      </c>
      <c r="DV4" s="531"/>
      <c r="DW4" s="532" t="str">
        <f>INPUT!EF5</f>
        <v>3Q15</v>
      </c>
      <c r="DX4" s="531"/>
      <c r="DY4" s="532" t="str">
        <f>INPUT!EH5</f>
        <v>4Q15</v>
      </c>
      <c r="DZ4" s="531"/>
      <c r="EA4" s="532" t="str">
        <f>INPUT!EJ5</f>
        <v>1Q16</v>
      </c>
      <c r="EB4" s="531"/>
      <c r="EC4" s="532" t="str">
        <f>INPUT!EL5</f>
        <v>2Q16</v>
      </c>
      <c r="ED4" s="531"/>
      <c r="EE4" s="532" t="str">
        <f>INPUT!EN5</f>
        <v>3Q16</v>
      </c>
      <c r="EF4" s="531"/>
      <c r="EG4" s="532" t="str">
        <f>INPUT!EP5</f>
        <v>4Q16</v>
      </c>
      <c r="EH4" s="531"/>
      <c r="EI4" s="532" t="str">
        <f>INPUT!ER5</f>
        <v>1Q17</v>
      </c>
      <c r="EJ4" s="531"/>
      <c r="EK4" s="532" t="str">
        <f>INPUT!ET5</f>
        <v>2Q17</v>
      </c>
      <c r="EL4" s="531"/>
      <c r="EM4" s="532" t="str">
        <f>INPUT!EV5</f>
        <v>3Q17</v>
      </c>
      <c r="EN4" s="531"/>
      <c r="EO4" s="532" t="str">
        <f>INPUT!EX5</f>
        <v>4Q17</v>
      </c>
      <c r="EP4" s="531"/>
      <c r="EQ4" s="531"/>
      <c r="ER4" s="532" t="str">
        <f>INPUT!FG5</f>
        <v>1999</v>
      </c>
      <c r="ES4" s="531"/>
      <c r="ET4" s="532" t="str">
        <f>INPUT!FI5</f>
        <v>2000</v>
      </c>
      <c r="EU4" s="531"/>
      <c r="EV4" s="532">
        <f>INPUT!FK5</f>
        <v>2001</v>
      </c>
      <c r="EW4" s="531"/>
      <c r="EX4" s="532">
        <f>INPUT!FM5</f>
        <v>2002</v>
      </c>
      <c r="EY4" s="531"/>
      <c r="EZ4" s="532" t="str">
        <f>INPUT!FO5</f>
        <v>2003</v>
      </c>
      <c r="FA4" s="531"/>
      <c r="FB4" s="532" t="str">
        <f>INPUT!FQ5</f>
        <v>2004</v>
      </c>
      <c r="FC4" s="531"/>
      <c r="FD4" s="532" t="str">
        <f>INPUT!FS5</f>
        <v>2005</v>
      </c>
      <c r="FE4" s="531"/>
      <c r="FF4" s="532" t="str">
        <f>INPUT!FU5</f>
        <v>2006</v>
      </c>
      <c r="FG4" s="531"/>
      <c r="FH4" s="532">
        <f>INPUT!FW5</f>
        <v>2007</v>
      </c>
      <c r="FI4" s="531"/>
      <c r="FJ4" s="532" t="str">
        <f>INPUT!FY5</f>
        <v>2008</v>
      </c>
      <c r="FK4" s="531"/>
      <c r="FL4" s="532" t="str">
        <f>INPUT!GA5</f>
        <v>2009</v>
      </c>
      <c r="FM4" s="531"/>
      <c r="FN4" s="532" t="str">
        <f>INPUT!GC5</f>
        <v>2010</v>
      </c>
      <c r="FO4" s="531"/>
      <c r="FP4" s="532" t="str">
        <f>INPUT!GE5</f>
        <v>2011</v>
      </c>
      <c r="FQ4" s="531"/>
      <c r="FR4" s="532" t="str">
        <f>INPUT!GG5</f>
        <v>2012</v>
      </c>
      <c r="FS4" s="531"/>
      <c r="FT4" s="532" t="str">
        <f>INPUT!GI5</f>
        <v>2013</v>
      </c>
      <c r="FU4" s="531"/>
      <c r="FV4" s="532" t="str">
        <f>INPUT!GK5</f>
        <v>2014</v>
      </c>
      <c r="FW4" s="531"/>
      <c r="FX4" s="532" t="str">
        <f>INPUT!GM5</f>
        <v>2015</v>
      </c>
      <c r="FY4" s="531"/>
      <c r="FZ4" s="532" t="str">
        <f>INPUT!GO5</f>
        <v>2016</v>
      </c>
      <c r="GA4" s="531"/>
      <c r="GB4" s="532" t="str">
        <f>INPUT!GQ5</f>
        <v>2017</v>
      </c>
      <c r="GC4" s="531"/>
      <c r="GD4" s="532" t="str">
        <f>INPUT!GS5</f>
        <v>2018E</v>
      </c>
      <c r="GE4" s="531"/>
      <c r="GF4" s="532" t="str">
        <f>INPUT!GU5</f>
        <v>2019E</v>
      </c>
      <c r="GG4" s="531"/>
      <c r="GH4" s="532" t="str">
        <f>INPUT!GW5</f>
        <v>2020E</v>
      </c>
      <c r="GI4" s="531"/>
      <c r="GJ4" s="532" t="str">
        <f>INPUT!GY5</f>
        <v>2021E</v>
      </c>
      <c r="GK4" s="655" t="str">
        <f>INPUT!GZ5</f>
        <v>5-Yr</v>
      </c>
      <c r="GL4" s="426"/>
    </row>
    <row r="5" spans="1:291" s="428" customFormat="1" ht="12" customHeight="1" x14ac:dyDescent="0.2">
      <c r="A5" s="656"/>
      <c r="B5" s="533" t="str">
        <f>INPUT!K6</f>
        <v>1Q01</v>
      </c>
      <c r="C5" s="534" t="str">
        <f>INPUT!L6</f>
        <v>% Chg</v>
      </c>
      <c r="D5" s="533" t="str">
        <f>INPUT!M6</f>
        <v>2Q01</v>
      </c>
      <c r="E5" s="534" t="str">
        <f>INPUT!N6</f>
        <v>% Chg</v>
      </c>
      <c r="F5" s="533" t="str">
        <f>INPUT!O6</f>
        <v>3Q01</v>
      </c>
      <c r="G5" s="534" t="str">
        <f>INPUT!P6</f>
        <v>% Chg</v>
      </c>
      <c r="H5" s="533" t="str">
        <f>INPUT!Q6</f>
        <v>4Q01</v>
      </c>
      <c r="I5" s="534" t="str">
        <f>INPUT!R6</f>
        <v>% Chg</v>
      </c>
      <c r="J5" s="533" t="str">
        <f>INPUT!S6</f>
        <v>1Q02</v>
      </c>
      <c r="K5" s="534" t="str">
        <f>INPUT!T6</f>
        <v>% Chg</v>
      </c>
      <c r="L5" s="533" t="str">
        <f>INPUT!U6</f>
        <v>2Q02</v>
      </c>
      <c r="M5" s="534" t="str">
        <f>INPUT!V6</f>
        <v>% Chg</v>
      </c>
      <c r="N5" s="533" t="str">
        <f>INPUT!W6</f>
        <v>3Q02</v>
      </c>
      <c r="O5" s="534" t="str">
        <f>INPUT!X6</f>
        <v>% Chg</v>
      </c>
      <c r="P5" s="533" t="str">
        <f>INPUT!Y6</f>
        <v>4Q02</v>
      </c>
      <c r="Q5" s="534" t="str">
        <f>INPUT!Z6</f>
        <v>% Chg</v>
      </c>
      <c r="R5" s="533" t="str">
        <f>INPUT!AA6</f>
        <v>1Q03</v>
      </c>
      <c r="S5" s="534" t="str">
        <f>INPUT!AB6</f>
        <v>% Chg</v>
      </c>
      <c r="T5" s="533" t="str">
        <f>INPUT!AC6</f>
        <v>2Q03</v>
      </c>
      <c r="U5" s="534" t="str">
        <f>INPUT!AD6</f>
        <v>% Chg</v>
      </c>
      <c r="V5" s="533" t="str">
        <f>INPUT!AE6</f>
        <v>3Q03</v>
      </c>
      <c r="W5" s="534" t="str">
        <f>INPUT!AF6</f>
        <v>% Chg</v>
      </c>
      <c r="X5" s="533" t="str">
        <f>INPUT!AG6</f>
        <v>4Q03</v>
      </c>
      <c r="Y5" s="534" t="str">
        <f>INPUT!AH6</f>
        <v>% Chg</v>
      </c>
      <c r="Z5" s="533" t="str">
        <f>INPUT!AI6</f>
        <v>1Q04</v>
      </c>
      <c r="AA5" s="534" t="str">
        <f>INPUT!AJ6</f>
        <v>% Chg</v>
      </c>
      <c r="AB5" s="533" t="str">
        <f>INPUT!AK6</f>
        <v>2Q04</v>
      </c>
      <c r="AC5" s="534" t="str">
        <f>INPUT!AL6</f>
        <v>% Chg</v>
      </c>
      <c r="AD5" s="533" t="str">
        <f>INPUT!AM6</f>
        <v>3Q04</v>
      </c>
      <c r="AE5" s="534" t="str">
        <f>INPUT!AN6</f>
        <v>% Chg</v>
      </c>
      <c r="AF5" s="533" t="str">
        <f>INPUT!AO6</f>
        <v>4Q04</v>
      </c>
      <c r="AG5" s="534" t="str">
        <f>INPUT!AP6</f>
        <v>% Chg</v>
      </c>
      <c r="AH5" s="533" t="str">
        <f>INPUT!AQ6</f>
        <v>1Q05</v>
      </c>
      <c r="AI5" s="534" t="str">
        <f>INPUT!AR6</f>
        <v>% Chg</v>
      </c>
      <c r="AJ5" s="533" t="str">
        <f>INPUT!AS6</f>
        <v>2Q05</v>
      </c>
      <c r="AK5" s="534" t="str">
        <f>INPUT!AT6</f>
        <v>% Chg</v>
      </c>
      <c r="AL5" s="533" t="str">
        <f>INPUT!AU6</f>
        <v>3Q05</v>
      </c>
      <c r="AM5" s="534" t="str">
        <f>INPUT!AV6</f>
        <v>% Chg</v>
      </c>
      <c r="AN5" s="533" t="str">
        <f>INPUT!AW6</f>
        <v>4Q05</v>
      </c>
      <c r="AO5" s="534" t="str">
        <f>INPUT!AX6</f>
        <v>% Chg</v>
      </c>
      <c r="AP5" s="533" t="str">
        <f>INPUT!AY6</f>
        <v>1Q06</v>
      </c>
      <c r="AQ5" s="534" t="str">
        <f>INPUT!AZ6</f>
        <v>% Chg</v>
      </c>
      <c r="AR5" s="533" t="str">
        <f>INPUT!BA6</f>
        <v>2Q06</v>
      </c>
      <c r="AS5" s="534" t="str">
        <f>INPUT!BB6</f>
        <v>% Chg</v>
      </c>
      <c r="AT5" s="533" t="str">
        <f>INPUT!BC6</f>
        <v>3Q06</v>
      </c>
      <c r="AU5" s="534" t="str">
        <f>INPUT!BD6</f>
        <v>% Chg</v>
      </c>
      <c r="AV5" s="533" t="str">
        <f>INPUT!BE6</f>
        <v>4Q06</v>
      </c>
      <c r="AW5" s="534" t="str">
        <f>INPUT!BF6</f>
        <v>% Chg</v>
      </c>
      <c r="AX5" s="533" t="str">
        <f>INPUT!BG6</f>
        <v>1Q07</v>
      </c>
      <c r="AY5" s="534" t="str">
        <f>INPUT!BH6</f>
        <v>% Chg</v>
      </c>
      <c r="AZ5" s="533" t="str">
        <f>INPUT!BI6</f>
        <v>2Q07</v>
      </c>
      <c r="BA5" s="534" t="str">
        <f>INPUT!BJ6</f>
        <v>% Chg</v>
      </c>
      <c r="BB5" s="533" t="str">
        <f>INPUT!BK6</f>
        <v>3Q07</v>
      </c>
      <c r="BC5" s="534" t="str">
        <f>INPUT!BL6</f>
        <v>% Chg</v>
      </c>
      <c r="BD5" s="533" t="str">
        <f>INPUT!BM6</f>
        <v>4Q07</v>
      </c>
      <c r="BE5" s="534" t="str">
        <f>INPUT!BN6</f>
        <v>% Chg</v>
      </c>
      <c r="BF5" s="533" t="str">
        <f>INPUT!BO6</f>
        <v>1Q08</v>
      </c>
      <c r="BG5" s="534" t="str">
        <f>INPUT!BP6</f>
        <v>% Chg</v>
      </c>
      <c r="BH5" s="533" t="str">
        <f>INPUT!BQ6</f>
        <v>2Q08</v>
      </c>
      <c r="BI5" s="534" t="str">
        <f>INPUT!BR6</f>
        <v>% Chg</v>
      </c>
      <c r="BJ5" s="533" t="str">
        <f>INPUT!BS6</f>
        <v>3Q08</v>
      </c>
      <c r="BK5" s="534" t="str">
        <f>INPUT!BT6</f>
        <v>% Chg</v>
      </c>
      <c r="BL5" s="533" t="str">
        <f>INPUT!BU6</f>
        <v>4Q08</v>
      </c>
      <c r="BM5" s="534" t="str">
        <f>INPUT!BV6</f>
        <v>% Chg</v>
      </c>
      <c r="BN5" s="533" t="str">
        <f>INPUT!BW6</f>
        <v>1Q09</v>
      </c>
      <c r="BO5" s="534" t="str">
        <f>INPUT!BX6</f>
        <v>% Chg</v>
      </c>
      <c r="BP5" s="533" t="str">
        <f>INPUT!BY6</f>
        <v>2Q09</v>
      </c>
      <c r="BQ5" s="534" t="str">
        <f>INPUT!BZ6</f>
        <v>% Chg</v>
      </c>
      <c r="BR5" s="533" t="str">
        <f>INPUT!CA6</f>
        <v>3Q09</v>
      </c>
      <c r="BS5" s="534" t="str">
        <f>INPUT!CB6</f>
        <v>% Chg</v>
      </c>
      <c r="BT5" s="533" t="str">
        <f>INPUT!CC6</f>
        <v>4Q09</v>
      </c>
      <c r="BU5" s="534" t="str">
        <f>INPUT!CD6</f>
        <v>% Chg</v>
      </c>
      <c r="BV5" s="533" t="str">
        <f>INPUT!CE6</f>
        <v>1Q10</v>
      </c>
      <c r="BW5" s="534" t="str">
        <f>INPUT!CF6</f>
        <v>% Chg</v>
      </c>
      <c r="BX5" s="533" t="str">
        <f>INPUT!CG6</f>
        <v>2Q10</v>
      </c>
      <c r="BY5" s="534" t="str">
        <f>INPUT!CH6</f>
        <v>% Chg</v>
      </c>
      <c r="BZ5" s="533" t="str">
        <f>INPUT!CI6</f>
        <v>3Q10</v>
      </c>
      <c r="CA5" s="534" t="str">
        <f>INPUT!CJ6</f>
        <v>% Chg</v>
      </c>
      <c r="CB5" s="533" t="str">
        <f>INPUT!CK6</f>
        <v>4Q10</v>
      </c>
      <c r="CC5" s="534" t="str">
        <f>INPUT!CL6</f>
        <v>% Chg</v>
      </c>
      <c r="CD5" s="533" t="str">
        <f>INPUT!CM6</f>
        <v>1Q11</v>
      </c>
      <c r="CE5" s="534" t="str">
        <f>INPUT!CN6</f>
        <v>% Chg</v>
      </c>
      <c r="CF5" s="533" t="str">
        <f>INPUT!CO6</f>
        <v>2Q11</v>
      </c>
      <c r="CG5" s="534" t="str">
        <f>INPUT!CP6</f>
        <v>% Chg</v>
      </c>
      <c r="CH5" s="533" t="str">
        <f>INPUT!CQ6</f>
        <v>3Q11</v>
      </c>
      <c r="CI5" s="534" t="str">
        <f>INPUT!CR6</f>
        <v>% Chg</v>
      </c>
      <c r="CJ5" s="533" t="str">
        <f>INPUT!CS6</f>
        <v>4Q11</v>
      </c>
      <c r="CK5" s="534" t="str">
        <f>INPUT!CT6</f>
        <v>% Chg</v>
      </c>
      <c r="CL5" s="533" t="str">
        <f>INPUT!CU6</f>
        <v>1Q12</v>
      </c>
      <c r="CM5" s="534" t="str">
        <f>INPUT!CV6</f>
        <v>% Chg</v>
      </c>
      <c r="CN5" s="533" t="str">
        <f>INPUT!CW6</f>
        <v>2Q12</v>
      </c>
      <c r="CO5" s="534" t="str">
        <f>INPUT!CX6</f>
        <v>% Chg</v>
      </c>
      <c r="CP5" s="533" t="str">
        <f>INPUT!CY6</f>
        <v>3Q12</v>
      </c>
      <c r="CQ5" s="534" t="str">
        <f>INPUT!CZ6</f>
        <v>% Chg</v>
      </c>
      <c r="CR5" s="533" t="str">
        <f>INPUT!DA6</f>
        <v>4Q12</v>
      </c>
      <c r="CS5" s="534" t="str">
        <f>INPUT!DB6</f>
        <v>% Chg</v>
      </c>
      <c r="CT5" s="533" t="str">
        <f>INPUT!DC6</f>
        <v>1Q13</v>
      </c>
      <c r="CU5" s="534" t="str">
        <f>INPUT!DD6</f>
        <v>% Chg</v>
      </c>
      <c r="CV5" s="533" t="str">
        <f>INPUT!DE6</f>
        <v>2Q13</v>
      </c>
      <c r="CW5" s="534" t="str">
        <f>INPUT!DF6</f>
        <v>% Chg</v>
      </c>
      <c r="CX5" s="533" t="str">
        <f>INPUT!DG6</f>
        <v>3Q13</v>
      </c>
      <c r="CY5" s="534" t="str">
        <f>INPUT!DH6</f>
        <v>% Chg</v>
      </c>
      <c r="CZ5" s="533" t="str">
        <f>INPUT!DI6</f>
        <v>4Q13</v>
      </c>
      <c r="DA5" s="534" t="str">
        <f>INPUT!DJ6</f>
        <v>% Chg</v>
      </c>
      <c r="DB5" s="533" t="str">
        <f>INPUT!DK6</f>
        <v>1Q14</v>
      </c>
      <c r="DC5" s="534" t="str">
        <f>INPUT!DL6</f>
        <v>% Chg</v>
      </c>
      <c r="DD5" s="533" t="str">
        <f>INPUT!DM6</f>
        <v>2Q14</v>
      </c>
      <c r="DE5" s="534" t="str">
        <f>INPUT!DN6</f>
        <v>% Chg</v>
      </c>
      <c r="DF5" s="533" t="str">
        <f>INPUT!DO6</f>
        <v>3Q14</v>
      </c>
      <c r="DG5" s="534" t="str">
        <f>INPUT!DP6</f>
        <v>% Chg</v>
      </c>
      <c r="DH5" s="533" t="str">
        <f>INPUT!DQ6</f>
        <v>4Q14</v>
      </c>
      <c r="DI5" s="534" t="str">
        <f>INPUT!DR6</f>
        <v>% Chg</v>
      </c>
      <c r="DJ5" s="533" t="str">
        <f>INPUT!DS6</f>
        <v>1Q15</v>
      </c>
      <c r="DK5" s="534" t="str">
        <f>INPUT!DT6</f>
        <v>% Chg</v>
      </c>
      <c r="DL5" s="533" t="str">
        <f>INPUT!DU6</f>
        <v>2Q15</v>
      </c>
      <c r="DM5" s="534" t="str">
        <f>INPUT!DV6</f>
        <v>% Chg</v>
      </c>
      <c r="DN5" s="533" t="str">
        <f>INPUT!DW6</f>
        <v>3Q15</v>
      </c>
      <c r="DO5" s="534" t="str">
        <f>INPUT!DX6</f>
        <v>% Chg</v>
      </c>
      <c r="DP5" s="533" t="str">
        <f>INPUT!DY6</f>
        <v>4Q15</v>
      </c>
      <c r="DQ5" s="534" t="str">
        <f>INPUT!DZ6</f>
        <v>% Chg</v>
      </c>
      <c r="DR5" s="533" t="str">
        <f>INPUT!EA6</f>
        <v>1Q16</v>
      </c>
      <c r="DS5" s="534" t="str">
        <f>INPUT!EB6</f>
        <v>% Chg</v>
      </c>
      <c r="DT5" s="533" t="str">
        <f>INPUT!EC6</f>
        <v>2Q16</v>
      </c>
      <c r="DU5" s="534" t="str">
        <f>INPUT!ED6</f>
        <v>% Chg</v>
      </c>
      <c r="DV5" s="533" t="str">
        <f>INPUT!EE6</f>
        <v>3Q16</v>
      </c>
      <c r="DW5" s="534" t="str">
        <f>INPUT!EF6</f>
        <v>% Chg</v>
      </c>
      <c r="DX5" s="533" t="str">
        <f>INPUT!EG6</f>
        <v>4Q16</v>
      </c>
      <c r="DY5" s="534" t="str">
        <f>INPUT!EH6</f>
        <v>% Chg</v>
      </c>
      <c r="DZ5" s="533" t="str">
        <f>INPUT!EI6</f>
        <v>1Q17</v>
      </c>
      <c r="EA5" s="534" t="str">
        <f>INPUT!EJ6</f>
        <v>% Chg</v>
      </c>
      <c r="EB5" s="533" t="str">
        <f>INPUT!EK6</f>
        <v>2Q17</v>
      </c>
      <c r="EC5" s="534" t="str">
        <f>INPUT!EL6</f>
        <v>% Chg</v>
      </c>
      <c r="ED5" s="533" t="str">
        <f>INPUT!EM6</f>
        <v>3Q17</v>
      </c>
      <c r="EE5" s="534" t="str">
        <f>INPUT!EN6</f>
        <v>% Chg</v>
      </c>
      <c r="EF5" s="533" t="str">
        <f>INPUT!EO6</f>
        <v>4Q17</v>
      </c>
      <c r="EG5" s="534" t="str">
        <f>INPUT!EP6</f>
        <v>% Chg</v>
      </c>
      <c r="EH5" s="533" t="str">
        <f>INPUT!EQ6</f>
        <v>1Q18E</v>
      </c>
      <c r="EI5" s="534" t="str">
        <f>INPUT!ER6</f>
        <v>% Chg</v>
      </c>
      <c r="EJ5" s="533" t="str">
        <f>INPUT!ES6</f>
        <v>2Q18E</v>
      </c>
      <c r="EK5" s="534" t="str">
        <f>INPUT!ET6</f>
        <v>% Chg</v>
      </c>
      <c r="EL5" s="533" t="str">
        <f>INPUT!EU6</f>
        <v>3Q18E</v>
      </c>
      <c r="EM5" s="534" t="str">
        <f>INPUT!EV6</f>
        <v>% Chg</v>
      </c>
      <c r="EN5" s="533" t="str">
        <f>INPUT!EW6</f>
        <v>4Q18E</v>
      </c>
      <c r="EO5" s="534" t="str">
        <f>INPUT!EX6</f>
        <v>% Chg</v>
      </c>
      <c r="EP5" s="533"/>
      <c r="EQ5" s="535" t="str">
        <f>INPUT!FF6</f>
        <v>2000</v>
      </c>
      <c r="ER5" s="534" t="str">
        <f>INPUT!FG6</f>
        <v>% Chg</v>
      </c>
      <c r="ES5" s="535">
        <f>INPUT!FH6</f>
        <v>2001</v>
      </c>
      <c r="ET5" s="534" t="str">
        <f>INPUT!FI6</f>
        <v>% Chg</v>
      </c>
      <c r="EU5" s="535">
        <f>INPUT!FJ6</f>
        <v>2002</v>
      </c>
      <c r="EV5" s="534" t="str">
        <f>INPUT!FK6</f>
        <v>% Chg</v>
      </c>
      <c r="EW5" s="535" t="str">
        <f>INPUT!FL6</f>
        <v>2003</v>
      </c>
      <c r="EX5" s="534" t="str">
        <f>INPUT!FM6</f>
        <v>% Chg</v>
      </c>
      <c r="EY5" s="535" t="str">
        <f>INPUT!FN6</f>
        <v>2004</v>
      </c>
      <c r="EZ5" s="534" t="str">
        <f>INPUT!FO6</f>
        <v>% Chg</v>
      </c>
      <c r="FA5" s="535" t="str">
        <f>INPUT!FP6</f>
        <v>2005</v>
      </c>
      <c r="FB5" s="534" t="str">
        <f>INPUT!FQ6</f>
        <v>% Chg</v>
      </c>
      <c r="FC5" s="535" t="str">
        <f>INPUT!FR6</f>
        <v>2006</v>
      </c>
      <c r="FD5" s="534" t="str">
        <f>INPUT!FS6</f>
        <v>% Chg</v>
      </c>
      <c r="FE5" s="535">
        <f>INPUT!FT6</f>
        <v>2007</v>
      </c>
      <c r="FF5" s="534" t="str">
        <f>INPUT!FU6</f>
        <v>% Chg</v>
      </c>
      <c r="FG5" s="535" t="str">
        <f>INPUT!FV6</f>
        <v>2008</v>
      </c>
      <c r="FH5" s="534" t="str">
        <f>INPUT!FW6</f>
        <v>% Chg</v>
      </c>
      <c r="FI5" s="535" t="str">
        <f>INPUT!FX6</f>
        <v>2009</v>
      </c>
      <c r="FJ5" s="534" t="str">
        <f>INPUT!FY6</f>
        <v>% Chg</v>
      </c>
      <c r="FK5" s="535" t="str">
        <f>INPUT!FZ6</f>
        <v>2010</v>
      </c>
      <c r="FL5" s="534" t="str">
        <f>INPUT!GA6</f>
        <v>% Chg</v>
      </c>
      <c r="FM5" s="533" t="str">
        <f>INPUT!GB6</f>
        <v>2011</v>
      </c>
      <c r="FN5" s="534" t="str">
        <f>INPUT!GC6</f>
        <v>% Chg</v>
      </c>
      <c r="FO5" s="533" t="str">
        <f>INPUT!GD6</f>
        <v>2012</v>
      </c>
      <c r="FP5" s="534" t="str">
        <f>INPUT!GE6</f>
        <v>% Chg</v>
      </c>
      <c r="FQ5" s="533" t="str">
        <f>INPUT!GF6</f>
        <v>2013</v>
      </c>
      <c r="FR5" s="534" t="str">
        <f>INPUT!GG6</f>
        <v>% Chg</v>
      </c>
      <c r="FS5" s="533" t="str">
        <f>INPUT!GH6</f>
        <v>2014</v>
      </c>
      <c r="FT5" s="534" t="str">
        <f>INPUT!GI6</f>
        <v>% Chg</v>
      </c>
      <c r="FU5" s="533" t="str">
        <f>INPUT!GJ6</f>
        <v>2015</v>
      </c>
      <c r="FV5" s="534" t="str">
        <f>INPUT!GK6</f>
        <v>% Chg</v>
      </c>
      <c r="FW5" s="533" t="str">
        <f>INPUT!GL6</f>
        <v>2016</v>
      </c>
      <c r="FX5" s="534" t="str">
        <f>INPUT!GM6</f>
        <v>% Chg</v>
      </c>
      <c r="FY5" s="533" t="str">
        <f>INPUT!GN6</f>
        <v>2017</v>
      </c>
      <c r="FZ5" s="534" t="str">
        <f>INPUT!GO6</f>
        <v>% Chg</v>
      </c>
      <c r="GA5" s="533" t="str">
        <f>INPUT!GP6</f>
        <v>2018E</v>
      </c>
      <c r="GB5" s="534" t="str">
        <f>INPUT!GQ6</f>
        <v>% Chg</v>
      </c>
      <c r="GC5" s="533" t="str">
        <f>INPUT!GR6</f>
        <v>2019E</v>
      </c>
      <c r="GD5" s="534" t="str">
        <f>INPUT!GS6</f>
        <v>% Chg</v>
      </c>
      <c r="GE5" s="533" t="str">
        <f>INPUT!GT6</f>
        <v>2020E</v>
      </c>
      <c r="GF5" s="534" t="str">
        <f>INPUT!GU6</f>
        <v>% Chg</v>
      </c>
      <c r="GG5" s="533" t="str">
        <f>INPUT!GV6</f>
        <v>2021E</v>
      </c>
      <c r="GH5" s="534" t="str">
        <f>INPUT!GW6</f>
        <v>% Chg</v>
      </c>
      <c r="GI5" s="533" t="str">
        <f>INPUT!GX6</f>
        <v>2022E</v>
      </c>
      <c r="GJ5" s="534" t="str">
        <f>INPUT!GY6</f>
        <v>% Chg</v>
      </c>
      <c r="GK5" s="657" t="str">
        <f>INPUT!GZ6</f>
        <v>CAGR (%)</v>
      </c>
      <c r="GL5" s="426"/>
    </row>
    <row r="6" spans="1:291" s="428" customFormat="1" ht="4.5" customHeight="1" x14ac:dyDescent="0.2">
      <c r="A6" s="654"/>
      <c r="B6" s="531"/>
      <c r="C6" s="532"/>
      <c r="D6" s="531"/>
      <c r="E6" s="532"/>
      <c r="F6" s="531"/>
      <c r="G6" s="532"/>
      <c r="H6" s="531"/>
      <c r="I6" s="532"/>
      <c r="J6" s="531"/>
      <c r="K6" s="532"/>
      <c r="L6" s="531"/>
      <c r="M6" s="532"/>
      <c r="N6" s="531"/>
      <c r="O6" s="532"/>
      <c r="P6" s="531"/>
      <c r="Q6" s="532"/>
      <c r="R6" s="531"/>
      <c r="S6" s="532"/>
      <c r="T6" s="531"/>
      <c r="U6" s="532"/>
      <c r="V6" s="531"/>
      <c r="W6" s="532"/>
      <c r="X6" s="531"/>
      <c r="Y6" s="532"/>
      <c r="Z6" s="531"/>
      <c r="AA6" s="532"/>
      <c r="AB6" s="531"/>
      <c r="AC6" s="532"/>
      <c r="AD6" s="531"/>
      <c r="AE6" s="532"/>
      <c r="AF6" s="531"/>
      <c r="AG6" s="532"/>
      <c r="AH6" s="531"/>
      <c r="AI6" s="532"/>
      <c r="AJ6" s="531"/>
      <c r="AK6" s="532"/>
      <c r="AL6" s="531"/>
      <c r="AM6" s="532"/>
      <c r="AN6" s="531"/>
      <c r="AO6" s="532"/>
      <c r="AP6" s="531"/>
      <c r="AQ6" s="532"/>
      <c r="AR6" s="531"/>
      <c r="AS6" s="532"/>
      <c r="AT6" s="531"/>
      <c r="AU6" s="532"/>
      <c r="AV6" s="531"/>
      <c r="AW6" s="532"/>
      <c r="AX6" s="531"/>
      <c r="AY6" s="532"/>
      <c r="AZ6" s="531"/>
      <c r="BA6" s="532"/>
      <c r="BB6" s="531"/>
      <c r="BC6" s="532"/>
      <c r="BD6" s="531"/>
      <c r="BE6" s="532"/>
      <c r="BF6" s="531"/>
      <c r="BG6" s="532"/>
      <c r="BH6" s="531"/>
      <c r="BI6" s="532"/>
      <c r="BJ6" s="531"/>
      <c r="BK6" s="532"/>
      <c r="BL6" s="531"/>
      <c r="BM6" s="532"/>
      <c r="BN6" s="531"/>
      <c r="BO6" s="532"/>
      <c r="BP6" s="531"/>
      <c r="BQ6" s="532"/>
      <c r="BR6" s="531"/>
      <c r="BS6" s="532"/>
      <c r="BT6" s="531"/>
      <c r="BU6" s="532"/>
      <c r="BV6" s="531"/>
      <c r="BW6" s="532"/>
      <c r="BX6" s="531"/>
      <c r="BY6" s="532"/>
      <c r="BZ6" s="531"/>
      <c r="CA6" s="532"/>
      <c r="CB6" s="531"/>
      <c r="CC6" s="532"/>
      <c r="CD6" s="531"/>
      <c r="CE6" s="532"/>
      <c r="CF6" s="531"/>
      <c r="CG6" s="532"/>
      <c r="CH6" s="531"/>
      <c r="CI6" s="532"/>
      <c r="CJ6" s="531"/>
      <c r="CK6" s="532"/>
      <c r="CL6" s="531"/>
      <c r="CM6" s="532"/>
      <c r="CN6" s="531"/>
      <c r="CO6" s="532"/>
      <c r="CP6" s="531"/>
      <c r="CQ6" s="532"/>
      <c r="CR6" s="531"/>
      <c r="CS6" s="532"/>
      <c r="CT6" s="574"/>
      <c r="CU6" s="575"/>
      <c r="CV6" s="532"/>
      <c r="CW6" s="575"/>
      <c r="CX6" s="532"/>
      <c r="CY6" s="575"/>
      <c r="CZ6" s="532"/>
      <c r="DA6" s="575"/>
      <c r="DB6" s="532"/>
      <c r="DC6" s="575"/>
      <c r="DD6" s="532"/>
      <c r="DE6" s="575"/>
      <c r="DF6" s="532"/>
      <c r="DG6" s="575"/>
      <c r="DH6" s="532"/>
      <c r="DI6" s="575"/>
      <c r="DJ6" s="532"/>
      <c r="DK6" s="575"/>
      <c r="DL6" s="532"/>
      <c r="DM6" s="575"/>
      <c r="DN6" s="532"/>
      <c r="DO6" s="575"/>
      <c r="DP6" s="532"/>
      <c r="DQ6" s="575"/>
      <c r="DR6" s="532"/>
      <c r="DS6" s="575"/>
      <c r="DT6" s="532"/>
      <c r="DU6" s="575"/>
      <c r="DV6" s="532"/>
      <c r="DW6" s="575"/>
      <c r="DX6" s="532"/>
      <c r="DY6" s="575"/>
      <c r="DZ6" s="532"/>
      <c r="EA6" s="575"/>
      <c r="EB6" s="532"/>
      <c r="EC6" s="575"/>
      <c r="ED6" s="532"/>
      <c r="EE6" s="575"/>
      <c r="EF6" s="532"/>
      <c r="EG6" s="575"/>
      <c r="EH6" s="532"/>
      <c r="EI6" s="575"/>
      <c r="EJ6" s="532"/>
      <c r="EK6" s="575"/>
      <c r="EL6" s="532"/>
      <c r="EM6" s="575"/>
      <c r="EN6" s="532"/>
      <c r="EO6" s="575"/>
      <c r="EP6" s="532"/>
      <c r="EQ6" s="575"/>
      <c r="ER6" s="532"/>
      <c r="ES6" s="575"/>
      <c r="ET6" s="532"/>
      <c r="EU6" s="575"/>
      <c r="EV6" s="532"/>
      <c r="EW6" s="575"/>
      <c r="EX6" s="532"/>
      <c r="EY6" s="575"/>
      <c r="EZ6" s="532"/>
      <c r="FA6" s="575"/>
      <c r="FB6" s="532"/>
      <c r="FC6" s="575"/>
      <c r="FD6" s="532"/>
      <c r="FE6" s="575"/>
      <c r="FF6" s="532"/>
      <c r="FG6" s="575"/>
      <c r="FH6" s="532"/>
      <c r="FI6" s="575"/>
      <c r="FJ6" s="532"/>
      <c r="FK6" s="575"/>
      <c r="FL6" s="532"/>
      <c r="FM6" s="575"/>
      <c r="FN6" s="532"/>
      <c r="FO6" s="575"/>
      <c r="FP6" s="532"/>
      <c r="FQ6" s="575"/>
      <c r="FR6" s="532"/>
      <c r="FS6" s="575"/>
      <c r="FT6" s="532"/>
      <c r="FU6" s="575"/>
      <c r="FV6" s="532"/>
      <c r="FW6" s="575"/>
      <c r="FX6" s="532"/>
      <c r="FY6" s="575"/>
      <c r="FZ6" s="532"/>
      <c r="GA6" s="575"/>
      <c r="GB6" s="532"/>
      <c r="GC6" s="575"/>
      <c r="GD6" s="532"/>
      <c r="GE6" s="575"/>
      <c r="GF6" s="532"/>
      <c r="GG6" s="575"/>
      <c r="GH6" s="532"/>
      <c r="GI6" s="575"/>
      <c r="GJ6" s="532"/>
      <c r="GK6" s="658"/>
      <c r="GL6" s="435"/>
      <c r="GM6" s="434"/>
      <c r="GN6" s="435"/>
      <c r="GO6" s="434"/>
      <c r="GP6" s="435"/>
      <c r="GQ6" s="434"/>
      <c r="GR6" s="435"/>
      <c r="GS6" s="434"/>
      <c r="GT6" s="435"/>
      <c r="GU6" s="434"/>
      <c r="GV6" s="435"/>
      <c r="GW6" s="434"/>
      <c r="GX6" s="435"/>
      <c r="GY6" s="434"/>
      <c r="GZ6" s="435"/>
      <c r="HA6" s="434"/>
      <c r="HB6" s="435"/>
      <c r="HC6" s="434"/>
      <c r="HD6" s="435"/>
      <c r="HE6" s="434"/>
      <c r="HF6" s="435"/>
      <c r="HG6" s="434"/>
      <c r="HH6" s="435"/>
      <c r="HI6" s="434"/>
      <c r="HJ6" s="435"/>
      <c r="HK6" s="434"/>
      <c r="HL6" s="435"/>
      <c r="HM6" s="434"/>
      <c r="HN6" s="435"/>
      <c r="HO6" s="434"/>
      <c r="HP6" s="435"/>
      <c r="HQ6" s="434"/>
      <c r="HR6" s="435"/>
      <c r="HS6" s="434"/>
      <c r="HT6" s="435"/>
      <c r="HU6" s="434"/>
      <c r="HV6" s="435"/>
      <c r="HW6" s="434"/>
      <c r="HX6" s="435"/>
      <c r="HY6" s="434"/>
      <c r="HZ6" s="435"/>
      <c r="IA6" s="434"/>
      <c r="IB6" s="435"/>
      <c r="IC6" s="434"/>
      <c r="ID6" s="435"/>
      <c r="IE6" s="434"/>
      <c r="IF6" s="435"/>
      <c r="IG6" s="434"/>
      <c r="IH6" s="435"/>
      <c r="II6" s="434"/>
      <c r="IJ6" s="435"/>
      <c r="IK6" s="434"/>
      <c r="IL6" s="435"/>
      <c r="IM6" s="434"/>
      <c r="IN6" s="435"/>
      <c r="IO6" s="434"/>
      <c r="IP6" s="435"/>
      <c r="IQ6" s="434"/>
      <c r="IR6" s="434"/>
      <c r="IS6" s="435"/>
      <c r="IT6" s="434"/>
      <c r="IU6" s="435"/>
      <c r="IV6" s="434"/>
      <c r="IW6" s="435"/>
      <c r="IX6" s="434"/>
      <c r="IY6" s="435"/>
      <c r="IZ6" s="434"/>
      <c r="JA6" s="435"/>
      <c r="JB6" s="434"/>
      <c r="JC6" s="435"/>
      <c r="JD6" s="434"/>
      <c r="JE6" s="435"/>
      <c r="JF6" s="434"/>
      <c r="JG6" s="435"/>
      <c r="JH6" s="434"/>
      <c r="JI6" s="435"/>
      <c r="JJ6" s="434"/>
      <c r="JK6" s="435"/>
      <c r="JL6" s="434"/>
      <c r="JM6" s="435"/>
      <c r="JN6" s="434"/>
      <c r="JO6" s="435"/>
      <c r="JP6" s="434"/>
      <c r="JQ6" s="435"/>
      <c r="JR6" s="434"/>
      <c r="JS6" s="435"/>
      <c r="JT6" s="434"/>
      <c r="JU6" s="435"/>
      <c r="JV6" s="434"/>
      <c r="JW6" s="435"/>
      <c r="JX6" s="434"/>
      <c r="JY6" s="435"/>
      <c r="JZ6" s="434"/>
      <c r="KA6" s="435"/>
      <c r="KB6" s="434"/>
      <c r="KC6" s="435"/>
      <c r="KD6" s="435"/>
      <c r="KE6" s="436"/>
    </row>
    <row r="7" spans="1:291" ht="12" customHeight="1" x14ac:dyDescent="0.2">
      <c r="A7" s="659" t="s">
        <v>22</v>
      </c>
      <c r="B7" s="531"/>
      <c r="C7" s="532"/>
      <c r="D7" s="531"/>
      <c r="E7" s="532"/>
      <c r="F7" s="531"/>
      <c r="G7" s="532"/>
      <c r="H7" s="531"/>
      <c r="I7" s="532"/>
      <c r="J7" s="531"/>
      <c r="K7" s="532"/>
      <c r="L7" s="531"/>
      <c r="M7" s="532"/>
      <c r="N7" s="531"/>
      <c r="O7" s="532"/>
      <c r="P7" s="531"/>
      <c r="Q7" s="532"/>
      <c r="R7" s="531"/>
      <c r="S7" s="532"/>
      <c r="T7" s="531"/>
      <c r="U7" s="532"/>
      <c r="V7" s="531"/>
      <c r="W7" s="532"/>
      <c r="X7" s="531"/>
      <c r="Y7" s="532"/>
      <c r="Z7" s="531"/>
      <c r="AA7" s="532"/>
      <c r="AB7" s="531"/>
      <c r="AC7" s="532"/>
      <c r="AD7" s="531"/>
      <c r="AE7" s="532"/>
      <c r="AF7" s="531"/>
      <c r="AG7" s="532"/>
      <c r="AH7" s="531"/>
      <c r="AI7" s="532"/>
      <c r="AJ7" s="531"/>
      <c r="AK7" s="532"/>
      <c r="AL7" s="531"/>
      <c r="AM7" s="532"/>
      <c r="AN7" s="531"/>
      <c r="AO7" s="532"/>
      <c r="AP7" s="531"/>
      <c r="AQ7" s="532"/>
      <c r="AR7" s="531"/>
      <c r="AS7" s="532"/>
      <c r="AT7" s="531"/>
      <c r="AU7" s="532"/>
      <c r="AV7" s="531"/>
      <c r="AW7" s="532"/>
      <c r="AX7" s="531"/>
      <c r="AY7" s="532"/>
      <c r="AZ7" s="531"/>
      <c r="BA7" s="532"/>
      <c r="BB7" s="531"/>
      <c r="BC7" s="532"/>
      <c r="BD7" s="531"/>
      <c r="BE7" s="532"/>
      <c r="BF7" s="531"/>
      <c r="BG7" s="532"/>
      <c r="BH7" s="531"/>
      <c r="BI7" s="532"/>
      <c r="BJ7" s="531"/>
      <c r="BK7" s="532"/>
      <c r="BL7" s="531"/>
      <c r="BM7" s="532"/>
      <c r="BN7" s="531"/>
      <c r="BO7" s="532"/>
      <c r="BP7" s="531"/>
      <c r="BQ7" s="532"/>
      <c r="BR7" s="531"/>
      <c r="BS7" s="532"/>
      <c r="BT7" s="531"/>
      <c r="BU7" s="532"/>
      <c r="BV7" s="531"/>
      <c r="BW7" s="532"/>
      <c r="BX7" s="531"/>
      <c r="BY7" s="532"/>
      <c r="BZ7" s="531"/>
      <c r="CA7" s="532"/>
      <c r="CB7" s="531"/>
      <c r="CC7" s="532"/>
      <c r="CD7" s="531"/>
      <c r="CE7" s="532"/>
      <c r="CF7" s="531"/>
      <c r="CG7" s="532"/>
      <c r="CH7" s="531"/>
      <c r="CI7" s="532"/>
      <c r="CJ7" s="531"/>
      <c r="CK7" s="532"/>
      <c r="CL7" s="531"/>
      <c r="CM7" s="532"/>
      <c r="CN7" s="531"/>
      <c r="CO7" s="532"/>
      <c r="CP7" s="531"/>
      <c r="CQ7" s="532"/>
      <c r="CR7" s="531"/>
      <c r="CS7" s="532"/>
      <c r="CT7" s="531"/>
      <c r="CU7" s="532"/>
      <c r="CV7" s="531"/>
      <c r="CW7" s="532"/>
      <c r="CX7" s="531"/>
      <c r="CY7" s="532"/>
      <c r="CZ7" s="531"/>
      <c r="DA7" s="532"/>
      <c r="DB7" s="531"/>
      <c r="DC7" s="532"/>
      <c r="DD7" s="531"/>
      <c r="DE7" s="532"/>
      <c r="DF7" s="531"/>
      <c r="DG7" s="532"/>
      <c r="DH7" s="531"/>
      <c r="DI7" s="532"/>
      <c r="DJ7" s="531"/>
      <c r="DK7" s="532"/>
      <c r="DL7" s="531"/>
      <c r="DM7" s="532"/>
      <c r="DN7" s="531"/>
      <c r="DO7" s="532"/>
      <c r="DP7" s="531"/>
      <c r="DQ7" s="532"/>
      <c r="DR7" s="531"/>
      <c r="DS7" s="532"/>
      <c r="DT7" s="531"/>
      <c r="DU7" s="532"/>
      <c r="DV7" s="531"/>
      <c r="DW7" s="532"/>
      <c r="DX7" s="531"/>
      <c r="DY7" s="532"/>
      <c r="DZ7" s="531"/>
      <c r="EA7" s="532"/>
      <c r="EB7" s="531"/>
      <c r="EC7" s="532"/>
      <c r="ED7" s="531"/>
      <c r="EE7" s="532"/>
      <c r="EF7" s="531"/>
      <c r="EG7" s="532"/>
      <c r="EH7" s="531"/>
      <c r="EI7" s="532"/>
      <c r="EJ7" s="531"/>
      <c r="EK7" s="532"/>
      <c r="EL7" s="531"/>
      <c r="EM7" s="532"/>
      <c r="EN7" s="531"/>
      <c r="EO7" s="532"/>
      <c r="EP7" s="531"/>
      <c r="EQ7" s="531"/>
      <c r="ER7" s="532"/>
      <c r="ES7" s="531"/>
      <c r="ET7" s="532"/>
      <c r="EU7" s="531"/>
      <c r="EV7" s="532"/>
      <c r="EW7" s="531"/>
      <c r="EX7" s="532"/>
      <c r="EY7" s="531"/>
      <c r="EZ7" s="532"/>
      <c r="FA7" s="531"/>
      <c r="FB7" s="532"/>
      <c r="FC7" s="531"/>
      <c r="FD7" s="532"/>
      <c r="FE7" s="531"/>
      <c r="FF7" s="532"/>
      <c r="FG7" s="531"/>
      <c r="FH7" s="532"/>
      <c r="FI7" s="531"/>
      <c r="FJ7" s="532"/>
      <c r="FK7" s="531"/>
      <c r="FL7" s="532"/>
      <c r="FM7" s="531"/>
      <c r="FN7" s="532"/>
      <c r="FO7" s="531"/>
      <c r="FP7" s="532"/>
      <c r="FQ7" s="531"/>
      <c r="FR7" s="532"/>
      <c r="FS7" s="531"/>
      <c r="FT7" s="532"/>
      <c r="FU7" s="531"/>
      <c r="FV7" s="532"/>
      <c r="FW7" s="531"/>
      <c r="FX7" s="532"/>
      <c r="FY7" s="531"/>
      <c r="FZ7" s="532"/>
      <c r="GA7" s="531"/>
      <c r="GB7" s="532"/>
      <c r="GC7" s="531"/>
      <c r="GD7" s="532"/>
      <c r="GE7" s="531"/>
      <c r="GF7" s="532"/>
      <c r="GG7" s="531"/>
      <c r="GH7" s="532"/>
      <c r="GI7" s="531"/>
      <c r="GJ7" s="532"/>
      <c r="GK7" s="655"/>
      <c r="GL7" s="436"/>
    </row>
    <row r="8" spans="1:291" ht="12" customHeight="1" x14ac:dyDescent="0.2">
      <c r="A8" s="660" t="s">
        <v>295</v>
      </c>
      <c r="B8" s="575">
        <f>INPUT!K175</f>
        <v>1895</v>
      </c>
      <c r="C8" s="532">
        <f>INPUT!L175</f>
        <v>-2.9200819672131173</v>
      </c>
      <c r="D8" s="575">
        <f>INPUT!M175</f>
        <v>1833</v>
      </c>
      <c r="E8" s="532">
        <f>INPUT!N175</f>
        <v>-8.0280983442047145</v>
      </c>
      <c r="F8" s="575">
        <f>INPUT!O175</f>
        <v>1876</v>
      </c>
      <c r="G8" s="532">
        <f>INPUT!P175</f>
        <v>-6.3404892661008461</v>
      </c>
      <c r="H8" s="575">
        <f>INPUT!Q175</f>
        <v>1868</v>
      </c>
      <c r="I8" s="532">
        <f>INPUT!R175</f>
        <v>-6.0834590246354958</v>
      </c>
      <c r="J8" s="575">
        <f>INPUT!S175</f>
        <v>1772</v>
      </c>
      <c r="K8" s="532">
        <f>INPUT!T175</f>
        <v>-6.4907651715039538</v>
      </c>
      <c r="L8" s="575">
        <f>INPUT!U175</f>
        <v>1869</v>
      </c>
      <c r="M8" s="532">
        <f>INPUT!V175</f>
        <v>1.9639934533551617</v>
      </c>
      <c r="N8" s="575">
        <f>INPUT!W175</f>
        <v>2017</v>
      </c>
      <c r="O8" s="532">
        <f>INPUT!X175</f>
        <v>7.5159914712153553</v>
      </c>
      <c r="P8" s="575">
        <f>INPUT!Y175</f>
        <v>1991</v>
      </c>
      <c r="Q8" s="532">
        <f>INPUT!Z175</f>
        <v>6.5845824411134846</v>
      </c>
      <c r="R8" s="575">
        <f>INPUT!AA175</f>
        <v>2094.6</v>
      </c>
      <c r="S8" s="532">
        <f>INPUT!AB175</f>
        <v>18.205417607223474</v>
      </c>
      <c r="T8" s="575">
        <f>INPUT!AC175</f>
        <v>2123</v>
      </c>
      <c r="U8" s="532">
        <f>INPUT!AD175</f>
        <v>13.590155163188866</v>
      </c>
      <c r="V8" s="575">
        <f>INPUT!AE175</f>
        <v>2178</v>
      </c>
      <c r="W8" s="532">
        <f>INPUT!AF175</f>
        <v>7.9821517104610828</v>
      </c>
      <c r="X8" s="575">
        <f>INPUT!AG175</f>
        <v>2369</v>
      </c>
      <c r="Y8" s="532">
        <f>INPUT!AH175</f>
        <v>18.985434455047724</v>
      </c>
      <c r="Z8" s="575">
        <f>INPUT!AI175</f>
        <v>2443</v>
      </c>
      <c r="AA8" s="532">
        <f>INPUT!AJ175</f>
        <v>16.633247398071237</v>
      </c>
      <c r="AB8" s="575">
        <f>INPUT!AK175</f>
        <v>2430</v>
      </c>
      <c r="AC8" s="532">
        <f>INPUT!AL175</f>
        <v>14.460668864813941</v>
      </c>
      <c r="AD8" s="575">
        <f>INPUT!AM175</f>
        <v>2472</v>
      </c>
      <c r="AE8" s="532">
        <f>INPUT!AN175</f>
        <v>13.498622589531672</v>
      </c>
      <c r="AF8" s="575">
        <f>INPUT!AO175</f>
        <v>2598.4</v>
      </c>
      <c r="AG8" s="532">
        <f>INPUT!AP175</f>
        <v>9.6834107218235488</v>
      </c>
      <c r="AH8" s="575">
        <f>INPUT!AQ175</f>
        <v>2672</v>
      </c>
      <c r="AI8" s="532">
        <f>INPUT!AR175</f>
        <v>9.3737208350388901</v>
      </c>
      <c r="AJ8" s="575">
        <f>INPUT!AS175</f>
        <v>2636</v>
      </c>
      <c r="AK8" s="532">
        <f>INPUT!AT175</f>
        <v>8.4773662551440374</v>
      </c>
      <c r="AL8" s="575">
        <f>INPUT!AU175</f>
        <v>2594</v>
      </c>
      <c r="AM8" s="532">
        <f>INPUT!AV175</f>
        <v>4.935275080906143</v>
      </c>
      <c r="AN8" s="575">
        <f>INPUT!AW175</f>
        <v>2508</v>
      </c>
      <c r="AO8" s="532">
        <f>INPUT!AX175</f>
        <v>-3.4790640394088745</v>
      </c>
      <c r="AP8" s="575">
        <f>INPUT!AY175</f>
        <v>2553</v>
      </c>
      <c r="AQ8" s="532">
        <f>INPUT!AZ175</f>
        <v>-4.4535928143712544</v>
      </c>
      <c r="AR8" s="575">
        <f>INPUT!BA175</f>
        <v>2642</v>
      </c>
      <c r="AS8" s="532">
        <f>INPUT!BB175</f>
        <v>0.22761760242793194</v>
      </c>
      <c r="AT8" s="575">
        <f>INPUT!BC175</f>
        <v>2643</v>
      </c>
      <c r="AU8" s="532">
        <f>INPUT!BD175</f>
        <v>1.8889745566692318</v>
      </c>
      <c r="AV8" s="575">
        <f>INPUT!BE175</f>
        <v>2636</v>
      </c>
      <c r="AW8" s="532">
        <f>INPUT!BF175</f>
        <v>5.103668261562988</v>
      </c>
      <c r="AX8" s="575">
        <f>INPUT!BG175</f>
        <v>2641</v>
      </c>
      <c r="AY8" s="532">
        <f>INPUT!BH175</f>
        <v>3.4469251860556271</v>
      </c>
      <c r="AZ8" s="575">
        <f>INPUT!BI175</f>
        <v>2642</v>
      </c>
      <c r="BA8" s="532">
        <f>INPUT!BJ175</f>
        <v>0</v>
      </c>
      <c r="BB8" s="575">
        <f>INPUT!BK175</f>
        <v>2722</v>
      </c>
      <c r="BC8" s="532">
        <f>INPUT!BL175</f>
        <v>2.9890276201286481</v>
      </c>
      <c r="BD8" s="575">
        <f>INPUT!BM175</f>
        <v>2861</v>
      </c>
      <c r="BE8" s="532">
        <f>INPUT!BN175</f>
        <v>8.535660091047049</v>
      </c>
      <c r="BF8" s="575">
        <f>INPUT!BO175</f>
        <v>3080</v>
      </c>
      <c r="BG8" s="532">
        <f>INPUT!BP175</f>
        <v>16.622491480499811</v>
      </c>
      <c r="BH8" s="575">
        <f>INPUT!BQ175</f>
        <v>3142</v>
      </c>
      <c r="BI8" s="532">
        <f>INPUT!BR175</f>
        <v>18.925056775170333</v>
      </c>
      <c r="BJ8" s="575">
        <f>INPUT!BS175</f>
        <v>3077</v>
      </c>
      <c r="BK8" s="532">
        <f>INPUT!BT175</f>
        <v>13.041880969875086</v>
      </c>
      <c r="BL8" s="575">
        <f>INPUT!BU175</f>
        <v>3443</v>
      </c>
      <c r="BM8" s="532">
        <f>INPUT!BV175</f>
        <v>20.342537574274733</v>
      </c>
      <c r="BN8" s="575">
        <f>INPUT!BW175</f>
        <v>3579</v>
      </c>
      <c r="BO8" s="532">
        <f>INPUT!BX175</f>
        <v>16.201298701298693</v>
      </c>
      <c r="BP8" s="575">
        <f>INPUT!BY175</f>
        <v>3460</v>
      </c>
      <c r="BQ8" s="532">
        <f>INPUT!BZ175</f>
        <v>10.120942075111383</v>
      </c>
      <c r="BR8" s="575">
        <f>INPUT!CA175</f>
        <v>3630</v>
      </c>
      <c r="BS8" s="532">
        <f>INPUT!CB175</f>
        <v>17.972050698732534</v>
      </c>
      <c r="BT8" s="575">
        <f>INPUT!CC175</f>
        <v>3816</v>
      </c>
      <c r="BU8" s="532">
        <f>INPUT!CD175</f>
        <v>10.833575370316595</v>
      </c>
      <c r="BV8" s="575">
        <f>INPUT!CE175</f>
        <v>3828.1540501712898</v>
      </c>
      <c r="BW8" s="532">
        <f>INPUT!CF175</f>
        <v>6.9615549083903216</v>
      </c>
      <c r="BX8" s="575">
        <f>INPUT!CG175</f>
        <v>3777</v>
      </c>
      <c r="BY8" s="532">
        <f>INPUT!CH175</f>
        <v>9.1618497109826613</v>
      </c>
      <c r="BZ8" s="575">
        <f>INPUT!CI175</f>
        <v>4088.4</v>
      </c>
      <c r="CA8" s="532">
        <f>INPUT!CJ175</f>
        <v>12.62809917355372</v>
      </c>
      <c r="CB8" s="575">
        <f>INPUT!CK175</f>
        <v>4289</v>
      </c>
      <c r="CC8" s="532">
        <f>INPUT!CL175</f>
        <v>12.395178197064993</v>
      </c>
      <c r="CD8" s="575">
        <f>INPUT!CM175</f>
        <v>4372</v>
      </c>
      <c r="CE8" s="532">
        <f>INPUT!CN175</f>
        <v>14.206480269632205</v>
      </c>
      <c r="CF8" s="575">
        <f>INPUT!CO175</f>
        <v>4411</v>
      </c>
      <c r="CG8" s="532">
        <f>INPUT!CP175</f>
        <v>16.785808842997096</v>
      </c>
      <c r="CH8" s="575">
        <f>INPUT!CQ175</f>
        <v>4720</v>
      </c>
      <c r="CI8" s="532">
        <f>INPUT!CR175</f>
        <v>15.448586244007423</v>
      </c>
      <c r="CJ8" s="575">
        <f>INPUT!CS175</f>
        <v>4850</v>
      </c>
      <c r="CK8" s="532">
        <f>INPUT!CT175</f>
        <v>13.079972021450214</v>
      </c>
      <c r="CL8" s="575">
        <f>INPUT!CU175</f>
        <v>4894</v>
      </c>
      <c r="CM8" s="532">
        <f>INPUT!CV175</f>
        <v>11.939615736505038</v>
      </c>
      <c r="CN8" s="575">
        <f>INPUT!CW175</f>
        <v>4907</v>
      </c>
      <c r="CO8" s="532">
        <f>INPUT!CX175</f>
        <v>11.244615733393793</v>
      </c>
      <c r="CP8" s="575">
        <f>INPUT!CY175</f>
        <v>5140</v>
      </c>
      <c r="CQ8" s="532">
        <f>INPUT!CZ175</f>
        <v>8.8983050847457612</v>
      </c>
      <c r="CR8" s="575">
        <f>INPUT!DA175</f>
        <v>5111</v>
      </c>
      <c r="CS8" s="532">
        <f>INPUT!DB175</f>
        <v>5.3814432989690797</v>
      </c>
      <c r="CT8" s="575">
        <f>INPUT!DC175</f>
        <v>4601</v>
      </c>
      <c r="CU8" s="532">
        <f>INPUT!DD175</f>
        <v>-5.9869227625664045</v>
      </c>
      <c r="CV8" s="575">
        <f>INPUT!DE175</f>
        <v>4377</v>
      </c>
      <c r="CW8" s="532">
        <f>INPUT!DF175</f>
        <v>-10.8008966782148</v>
      </c>
      <c r="CX8" s="575">
        <f>INPUT!DG175</f>
        <v>4398</v>
      </c>
      <c r="CY8" s="532">
        <f>INPUT!DH175</f>
        <v>-14.435797665369654</v>
      </c>
      <c r="CZ8" s="575">
        <f>INPUT!DI175</f>
        <v>4293</v>
      </c>
      <c r="DA8" s="532">
        <f>INPUT!DJ175</f>
        <v>-16.004695754255525</v>
      </c>
      <c r="DB8" s="575">
        <f>INPUT!DK175</f>
        <v>4226</v>
      </c>
      <c r="DC8" s="532">
        <f>INPUT!DL175</f>
        <v>-8.1504020865029396</v>
      </c>
      <c r="DD8" s="575">
        <f>INPUT!DM175</f>
        <v>4260</v>
      </c>
      <c r="DE8" s="532">
        <f>INPUT!DN175</f>
        <v>-2.6730637422892389</v>
      </c>
      <c r="DF8" s="575">
        <f>INPUT!DO175</f>
        <v>4213</v>
      </c>
      <c r="DG8" s="532">
        <f>INPUT!DP175</f>
        <v>-4.2064574806730315</v>
      </c>
      <c r="DH8" s="575">
        <f>INPUT!DQ175</f>
        <v>3833</v>
      </c>
      <c r="DI8" s="532">
        <f>INPUT!DR175</f>
        <v>-10.71511763335663</v>
      </c>
      <c r="DJ8" s="575">
        <f>INPUT!DS175</f>
        <v>3691</v>
      </c>
      <c r="DK8" s="532">
        <f>INPUT!DT175</f>
        <v>-12.659725508755326</v>
      </c>
      <c r="DL8" s="575">
        <f>INPUT!DU175</f>
        <v>3580</v>
      </c>
      <c r="DM8" s="532">
        <f>INPUT!DV175</f>
        <v>-15.962441314553988</v>
      </c>
      <c r="DN8" s="575">
        <f>INPUT!DW175</f>
        <v>3584</v>
      </c>
      <c r="DO8" s="532">
        <f>INPUT!DX175</f>
        <v>-14.929978637550434</v>
      </c>
      <c r="DP8" s="575">
        <f>INPUT!DY175</f>
        <v>3613</v>
      </c>
      <c r="DQ8" s="532">
        <f>INPUT!DZ175</f>
        <v>-5.7396295330028657</v>
      </c>
      <c r="DR8" s="575">
        <f>INPUT!EA175</f>
        <v>3777</v>
      </c>
      <c r="DS8" s="532">
        <f>INPUT!EB175</f>
        <v>2.329991872121373</v>
      </c>
      <c r="DT8" s="575">
        <f>INPUT!EC175</f>
        <v>4018</v>
      </c>
      <c r="DU8" s="532">
        <f>INPUT!ED175</f>
        <v>12.234636871508386</v>
      </c>
      <c r="DV8" s="575">
        <f>INPUT!EE175</f>
        <v>4214</v>
      </c>
      <c r="DW8" s="532">
        <f>INPUT!EF175</f>
        <v>17.578125</v>
      </c>
      <c r="DX8" s="575">
        <f>INPUT!EG175</f>
        <v>3958</v>
      </c>
      <c r="DY8" s="532">
        <f>INPUT!EH175</f>
        <v>9.5488513700525921</v>
      </c>
      <c r="DZ8" s="575">
        <f>INPUT!EI175</f>
        <v>3761</v>
      </c>
      <c r="EA8" s="532">
        <f>INPUT!EJ175</f>
        <v>-0.42361662695260538</v>
      </c>
      <c r="EB8" s="575">
        <f>INPUT!EK175</f>
        <v>3789</v>
      </c>
      <c r="EC8" s="532">
        <f>INPUT!EL175</f>
        <v>-5.6993529118964714</v>
      </c>
      <c r="ED8" s="575">
        <f>INPUT!EM175</f>
        <v>3772</v>
      </c>
      <c r="EE8" s="532">
        <f>INPUT!EN175</f>
        <v>-10.488846701471289</v>
      </c>
      <c r="EF8" s="575">
        <f>INPUT!EO175</f>
        <v>3705</v>
      </c>
      <c r="EG8" s="532">
        <f>INPUT!EP175</f>
        <v>-6.3921172309247094</v>
      </c>
      <c r="EH8" s="575">
        <f>INPUT!EQ175</f>
        <v>3842.6503564365785</v>
      </c>
      <c r="EI8" s="532">
        <f>INPUT!ER175</f>
        <v>2.1709746460137902</v>
      </c>
      <c r="EJ8" s="575">
        <f>INPUT!ES175</f>
        <v>3875.8867731353039</v>
      </c>
      <c r="EK8" s="532">
        <f>INPUT!ET175</f>
        <v>2.293132043687085</v>
      </c>
      <c r="EL8" s="575">
        <f>INPUT!EU175</f>
        <v>3858.8746203267474</v>
      </c>
      <c r="EM8" s="532">
        <f>INPUT!EV175</f>
        <v>2.303144759457787</v>
      </c>
      <c r="EN8" s="575">
        <f>INPUT!EW175</f>
        <v>3852.6854281070728</v>
      </c>
      <c r="EO8" s="532">
        <f>INPUT!EX175</f>
        <v>3.9861114198940006</v>
      </c>
      <c r="EP8" s="531"/>
      <c r="EQ8" s="575">
        <f>INPUT!FF175</f>
        <v>7937</v>
      </c>
      <c r="ER8" s="532">
        <f>INPUT!FG175</f>
        <v>13.046574562028201</v>
      </c>
      <c r="ES8" s="575">
        <f>INPUT!FH175</f>
        <v>7472</v>
      </c>
      <c r="ET8" s="532">
        <f>INPUT!FI175</f>
        <v>-5.8586367645205968</v>
      </c>
      <c r="EU8" s="575">
        <f>INPUT!FJ175</f>
        <v>7649</v>
      </c>
      <c r="EV8" s="532">
        <f>INPUT!FK175</f>
        <v>2.3688436830835213</v>
      </c>
      <c r="EW8" s="575">
        <f>INPUT!FL175</f>
        <v>8764.6</v>
      </c>
      <c r="EX8" s="532">
        <f>INPUT!FM175</f>
        <v>14.584913060530802</v>
      </c>
      <c r="EY8" s="575">
        <f>INPUT!FN175</f>
        <v>9943.4</v>
      </c>
      <c r="EZ8" s="532">
        <f>INPUT!FO175</f>
        <v>13.449558451041677</v>
      </c>
      <c r="FA8" s="575">
        <f>INPUT!FP175</f>
        <v>10410</v>
      </c>
      <c r="FB8" s="532">
        <f>INPUT!FQ175</f>
        <v>4.6925598889715925</v>
      </c>
      <c r="FC8" s="575">
        <f>INPUT!FR175</f>
        <v>10474</v>
      </c>
      <c r="FD8" s="532">
        <f>INPUT!FS175</f>
        <v>0.6147934678194078</v>
      </c>
      <c r="FE8" s="575">
        <f>INPUT!FT175</f>
        <v>10866</v>
      </c>
      <c r="FF8" s="532">
        <f>INPUT!FU175</f>
        <v>3.7426007256062599</v>
      </c>
      <c r="FG8" s="575">
        <f>INPUT!FV175</f>
        <v>12742</v>
      </c>
      <c r="FH8" s="532">
        <f>INPUT!FW175</f>
        <v>17.264862875023002</v>
      </c>
      <c r="FI8" s="575">
        <f>INPUT!FX175</f>
        <v>14485</v>
      </c>
      <c r="FJ8" s="532">
        <f>INPUT!FY175</f>
        <v>13.679171244702548</v>
      </c>
      <c r="FK8" s="575">
        <f>INPUT!FZ175</f>
        <v>15982.554050171289</v>
      </c>
      <c r="FL8" s="532">
        <f>INPUT!GA175</f>
        <v>10.33865412613939</v>
      </c>
      <c r="FM8" s="575">
        <f>INPUT!GB175</f>
        <v>18353</v>
      </c>
      <c r="FN8" s="532">
        <f>INPUT!GC175</f>
        <v>14.831458992020785</v>
      </c>
      <c r="FO8" s="575">
        <f>INPUT!GD175</f>
        <v>20052</v>
      </c>
      <c r="FP8" s="532">
        <f>INPUT!GE175</f>
        <v>9.2573421239034559</v>
      </c>
      <c r="FQ8" s="575">
        <f>INPUT!GF175</f>
        <v>17669</v>
      </c>
      <c r="FR8" s="532">
        <f>INPUT!GG175</f>
        <v>-11.884101336525033</v>
      </c>
      <c r="FS8" s="575">
        <f>INPUT!GH175</f>
        <v>16532</v>
      </c>
      <c r="FT8" s="532">
        <f>INPUT!GI175</f>
        <v>-6.4349991510555204</v>
      </c>
      <c r="FU8" s="575">
        <f>INPUT!GJ175</f>
        <v>14468</v>
      </c>
      <c r="FV8" s="532">
        <f>INPUT!GK175</f>
        <v>-12.484877812726836</v>
      </c>
      <c r="FW8" s="575">
        <f>INPUT!GL175</f>
        <v>15967</v>
      </c>
      <c r="FX8" s="532">
        <f>INPUT!GM175</f>
        <v>10.360796239977876</v>
      </c>
      <c r="FY8" s="575">
        <f>INPUT!GN175</f>
        <v>15027</v>
      </c>
      <c r="FZ8" s="532">
        <f>INPUT!GO175</f>
        <v>-5.8871422308511274</v>
      </c>
      <c r="GA8" s="575">
        <f>INPUT!GP175</f>
        <v>15430.097178005704</v>
      </c>
      <c r="GB8" s="532">
        <f>INPUT!GQ175</f>
        <v>2.6824860451567512</v>
      </c>
      <c r="GC8" s="575">
        <f>INPUT!GR175</f>
        <v>15099.084407953753</v>
      </c>
      <c r="GD8" s="532">
        <f>INPUT!GS175</f>
        <v>-2.1452409938401584</v>
      </c>
      <c r="GE8" s="575">
        <f>INPUT!GT175</f>
        <v>15162.072048464426</v>
      </c>
      <c r="GF8" s="532">
        <f>INPUT!GU175</f>
        <v>0.41716198683869887</v>
      </c>
      <c r="GG8" s="575">
        <f>INPUT!GV175</f>
        <v>15345.314394020337</v>
      </c>
      <c r="GH8" s="532">
        <f>INPUT!GW175</f>
        <v>1.2085574120093145</v>
      </c>
      <c r="GI8" s="575">
        <f>INPUT!GX175</f>
        <v>15645.197353180076</v>
      </c>
      <c r="GJ8" s="532">
        <f>INPUT!GY175</f>
        <v>1.9542314445939013</v>
      </c>
      <c r="GK8" s="655">
        <f>INPUT!GZ175</f>
        <v>0.80956758784247462</v>
      </c>
      <c r="GL8" s="436"/>
    </row>
    <row r="9" spans="1:291" ht="12" customHeight="1" x14ac:dyDescent="0.2">
      <c r="A9" s="660" t="s">
        <v>96</v>
      </c>
      <c r="B9" s="575">
        <f>INPUT!K180</f>
        <v>1691</v>
      </c>
      <c r="C9" s="532">
        <f>INPUT!L180</f>
        <v>-4.1383219954648549</v>
      </c>
      <c r="D9" s="575">
        <f>INPUT!M180</f>
        <v>1632</v>
      </c>
      <c r="E9" s="532">
        <f>INPUT!N180</f>
        <v>-9.3836757357023899</v>
      </c>
      <c r="F9" s="575">
        <f>INPUT!O180</f>
        <v>1665</v>
      </c>
      <c r="G9" s="532">
        <f>INPUT!P180</f>
        <v>-7.9092920353982299</v>
      </c>
      <c r="H9" s="575">
        <f>INPUT!Q180</f>
        <v>1660</v>
      </c>
      <c r="I9" s="532">
        <f>INPUT!R180</f>
        <v>-7.3660714285714306</v>
      </c>
      <c r="J9" s="575">
        <f>INPUT!S180</f>
        <v>1551</v>
      </c>
      <c r="K9" s="532">
        <f>INPUT!T180</f>
        <v>-8.2791247782377333</v>
      </c>
      <c r="L9" s="575">
        <f>INPUT!U180</f>
        <v>1635</v>
      </c>
      <c r="M9" s="532">
        <f>INPUT!V180</f>
        <v>0.18382352941177516</v>
      </c>
      <c r="N9" s="575">
        <f>INPUT!W180</f>
        <v>1775</v>
      </c>
      <c r="O9" s="532">
        <f>INPUT!X180</f>
        <v>6.6066066066066131</v>
      </c>
      <c r="P9" s="575">
        <f>INPUT!Y180</f>
        <v>1750</v>
      </c>
      <c r="Q9" s="532">
        <f>INPUT!Z180</f>
        <v>5.4216867469879526</v>
      </c>
      <c r="R9" s="575">
        <f>INPUT!AA180</f>
        <v>1810</v>
      </c>
      <c r="S9" s="532">
        <f>INPUT!AB180</f>
        <v>16.698903932946486</v>
      </c>
      <c r="T9" s="575">
        <f>INPUT!AC180</f>
        <v>1841</v>
      </c>
      <c r="U9" s="532">
        <f>INPUT!AD180</f>
        <v>12.599388379204889</v>
      </c>
      <c r="V9" s="575">
        <f>INPUT!AE180</f>
        <v>1902</v>
      </c>
      <c r="W9" s="532">
        <f>INPUT!AF180</f>
        <v>7.154929577464797</v>
      </c>
      <c r="X9" s="575">
        <f>INPUT!AG180</f>
        <v>2072</v>
      </c>
      <c r="Y9" s="532">
        <f>INPUT!AH180</f>
        <v>18.399999999999995</v>
      </c>
      <c r="Z9" s="575">
        <f>INPUT!AI180</f>
        <v>2094</v>
      </c>
      <c r="AA9" s="532">
        <f>INPUT!AJ180</f>
        <v>15.690607734806639</v>
      </c>
      <c r="AB9" s="575">
        <f>INPUT!AK180</f>
        <v>2086</v>
      </c>
      <c r="AC9" s="532">
        <f>INPUT!AL180</f>
        <v>13.307984790874517</v>
      </c>
      <c r="AD9" s="575">
        <f>INPUT!AM180</f>
        <v>2126</v>
      </c>
      <c r="AE9" s="532">
        <f>INPUT!AN180</f>
        <v>11.777076761303885</v>
      </c>
      <c r="AF9" s="575">
        <f>INPUT!AO180</f>
        <v>2244</v>
      </c>
      <c r="AG9" s="532">
        <f>INPUT!AP180</f>
        <v>8.3011583011582957</v>
      </c>
      <c r="AH9" s="575">
        <f>INPUT!AQ180</f>
        <v>2273</v>
      </c>
      <c r="AI9" s="532">
        <f>INPUT!AR180</f>
        <v>8.5482330468003909</v>
      </c>
      <c r="AJ9" s="575">
        <f>INPUT!AS180</f>
        <v>2249</v>
      </c>
      <c r="AK9" s="532">
        <f>INPUT!AT180</f>
        <v>7.8139980824544653</v>
      </c>
      <c r="AL9" s="575">
        <f>INPUT!AU180</f>
        <v>2202</v>
      </c>
      <c r="AM9" s="532">
        <f>INPUT!AV180</f>
        <v>3.5747883349012133</v>
      </c>
      <c r="AN9" s="575">
        <f>INPUT!AW180</f>
        <v>2171</v>
      </c>
      <c r="AO9" s="532">
        <f>INPUT!AX180</f>
        <v>-3.2531194295900123</v>
      </c>
      <c r="AP9" s="575">
        <f>INPUT!AY180</f>
        <v>2127.5</v>
      </c>
      <c r="AQ9" s="532">
        <f>INPUT!AZ180</f>
        <v>-6.4012318521777356</v>
      </c>
      <c r="AR9" s="575">
        <f>INPUT!BA180</f>
        <v>2210</v>
      </c>
      <c r="AS9" s="532">
        <f>INPUT!BB180</f>
        <v>-1.7341040462427793</v>
      </c>
      <c r="AT9" s="575">
        <f>INPUT!BC180</f>
        <v>2236</v>
      </c>
      <c r="AU9" s="532">
        <f>INPUT!BD180</f>
        <v>1.5440508628519423</v>
      </c>
      <c r="AV9" s="575">
        <f>INPUT!BE180</f>
        <v>2248</v>
      </c>
      <c r="AW9" s="532">
        <f>INPUT!BF180</f>
        <v>3.5467526485490453</v>
      </c>
      <c r="AX9" s="575">
        <f>INPUT!BG180</f>
        <v>2176</v>
      </c>
      <c r="AY9" s="532">
        <f>INPUT!BH180</f>
        <v>2.2796709753231559</v>
      </c>
      <c r="AZ9" s="575">
        <f>INPUT!BI180</f>
        <v>2181</v>
      </c>
      <c r="BA9" s="532">
        <f>INPUT!BJ180</f>
        <v>-1.3122171945701311</v>
      </c>
      <c r="BB9" s="575">
        <f>INPUT!BK180</f>
        <v>2254</v>
      </c>
      <c r="BC9" s="532">
        <f>INPUT!BL180</f>
        <v>0.80500894454382799</v>
      </c>
      <c r="BD9" s="575">
        <f>INPUT!BM180</f>
        <v>2433</v>
      </c>
      <c r="BE9" s="532">
        <f>INPUT!BN180</f>
        <v>8.2295373665480334</v>
      </c>
      <c r="BF9" s="575">
        <f>INPUT!BO180</f>
        <v>2526</v>
      </c>
      <c r="BG9" s="532">
        <f>INPUT!BP180</f>
        <v>16.084558823529417</v>
      </c>
      <c r="BH9" s="575">
        <f>INPUT!BQ180</f>
        <v>2569</v>
      </c>
      <c r="BI9" s="532">
        <f>INPUT!BR180</f>
        <v>17.790004585052731</v>
      </c>
      <c r="BJ9" s="575">
        <f>INPUT!BS180</f>
        <v>2514</v>
      </c>
      <c r="BK9" s="532">
        <f>INPUT!BT180</f>
        <v>11.535048802129545</v>
      </c>
      <c r="BL9" s="575">
        <f>INPUT!BU180</f>
        <v>2883</v>
      </c>
      <c r="BM9" s="532">
        <f>INPUT!BV180</f>
        <v>18.495684340320583</v>
      </c>
      <c r="BN9" s="575">
        <f>INPUT!BW180</f>
        <v>2898</v>
      </c>
      <c r="BO9" s="532">
        <f>INPUT!BX180</f>
        <v>14.726840855106893</v>
      </c>
      <c r="BP9" s="575">
        <f>INPUT!BY180</f>
        <v>2781</v>
      </c>
      <c r="BQ9" s="532">
        <f>INPUT!BZ180</f>
        <v>8.2522382249902613</v>
      </c>
      <c r="BR9" s="575">
        <f>INPUT!CA180</f>
        <v>2905</v>
      </c>
      <c r="BS9" s="532">
        <f>INPUT!CB180</f>
        <v>15.552903739061264</v>
      </c>
      <c r="BT9" s="575">
        <f>INPUT!CC180</f>
        <v>3102</v>
      </c>
      <c r="BU9" s="532">
        <f>INPUT!CD180</f>
        <v>7.5962539021852127</v>
      </c>
      <c r="BV9" s="575">
        <f>INPUT!CE180</f>
        <v>3012.4735329870705</v>
      </c>
      <c r="BW9" s="532">
        <f>INPUT!CF180</f>
        <v>3.950087404660807</v>
      </c>
      <c r="BX9" s="575">
        <f>INPUT!CG180</f>
        <v>2985.1868549701248</v>
      </c>
      <c r="BY9" s="532">
        <f>INPUT!CH180</f>
        <v>7.3422098155384807</v>
      </c>
      <c r="BZ9" s="575">
        <f>INPUT!CI180</f>
        <v>3227.4802892465596</v>
      </c>
      <c r="CA9" s="532">
        <f>INPUT!CJ180</f>
        <v>11.100870542050245</v>
      </c>
      <c r="CB9" s="575">
        <f>INPUT!CK180</f>
        <v>3495.254541051102</v>
      </c>
      <c r="CC9" s="532">
        <f>INPUT!CL180</f>
        <v>12.677451355612579</v>
      </c>
      <c r="CD9" s="575">
        <f>INPUT!CM180</f>
        <v>3397</v>
      </c>
      <c r="CE9" s="532">
        <f>INPUT!CN180</f>
        <v>12.764476195468699</v>
      </c>
      <c r="CF9" s="575">
        <f>INPUT!CO180</f>
        <v>3486.2287605737401</v>
      </c>
      <c r="CG9" s="532">
        <f>INPUT!CP180</f>
        <v>16.784272809235247</v>
      </c>
      <c r="CH9" s="575">
        <f>INPUT!CQ180</f>
        <v>3700.8464901002826</v>
      </c>
      <c r="CI9" s="532">
        <f>INPUT!CR180</f>
        <v>14.666741805702198</v>
      </c>
      <c r="CJ9" s="575">
        <f>INPUT!CS180</f>
        <v>3939.5</v>
      </c>
      <c r="CK9" s="532">
        <f>INPUT!CT180</f>
        <v>12.70996013970711</v>
      </c>
      <c r="CL9" s="575">
        <f>INPUT!CU180</f>
        <v>3854</v>
      </c>
      <c r="CM9" s="532">
        <f>INPUT!CV180</f>
        <v>13.453046806005297</v>
      </c>
      <c r="CN9" s="575">
        <f>INPUT!CW180</f>
        <v>3943</v>
      </c>
      <c r="CO9" s="532">
        <f>INPUT!CX180</f>
        <v>13.10215911795436</v>
      </c>
      <c r="CP9" s="575">
        <f>INPUT!CY180</f>
        <v>4146</v>
      </c>
      <c r="CQ9" s="532">
        <f>INPUT!CZ180</f>
        <v>12.028424067047826</v>
      </c>
      <c r="CR9" s="575">
        <f>INPUT!DA180</f>
        <v>4205</v>
      </c>
      <c r="CS9" s="532">
        <f>INPUT!DB180</f>
        <v>6.739433938317041</v>
      </c>
      <c r="CT9" s="575">
        <f>INPUT!DC180</f>
        <v>3616</v>
      </c>
      <c r="CU9" s="532">
        <f>INPUT!DD180</f>
        <v>-6.1754021795537124</v>
      </c>
      <c r="CV9" s="575">
        <f>INPUT!DE180</f>
        <v>3441</v>
      </c>
      <c r="CW9" s="532">
        <f>INPUT!DF180</f>
        <v>-12.73142277453716</v>
      </c>
      <c r="CX9" s="575">
        <f>INPUT!DG180</f>
        <v>3556</v>
      </c>
      <c r="CY9" s="532">
        <f>INPUT!DH180</f>
        <v>-14.23058369512783</v>
      </c>
      <c r="CZ9" s="575">
        <f>INPUT!DI180</f>
        <v>3445</v>
      </c>
      <c r="DA9" s="532">
        <f>INPUT!DJ180</f>
        <v>-18.073721759809747</v>
      </c>
      <c r="DB9" s="575">
        <f>INPUT!DK180</f>
        <v>3298</v>
      </c>
      <c r="DC9" s="532">
        <f>INPUT!DL180</f>
        <v>-8.7942477876106206</v>
      </c>
      <c r="DD9" s="575">
        <f>INPUT!DM180</f>
        <v>3339</v>
      </c>
      <c r="DE9" s="532">
        <f>INPUT!DN180</f>
        <v>-2.9642545771577988</v>
      </c>
      <c r="DF9" s="575">
        <f>INPUT!DO180</f>
        <v>3391</v>
      </c>
      <c r="DG9" s="532">
        <f>INPUT!DP180</f>
        <v>-4.6400449943757032</v>
      </c>
      <c r="DH9" s="575">
        <f>INPUT!DQ180</f>
        <v>3069</v>
      </c>
      <c r="DI9" s="532">
        <f>INPUT!DR180</f>
        <v>-10.91436865021771</v>
      </c>
      <c r="DJ9" s="575">
        <f>INPUT!DS180</f>
        <v>2880</v>
      </c>
      <c r="DK9" s="532">
        <f>INPUT!DT180</f>
        <v>-12.674348089751364</v>
      </c>
      <c r="DL9" s="575">
        <f>INPUT!DU180</f>
        <v>2833</v>
      </c>
      <c r="DM9" s="532">
        <f>INPUT!DV180</f>
        <v>-15.154237795747228</v>
      </c>
      <c r="DN9" s="575">
        <f>INPUT!DW180</f>
        <v>2805</v>
      </c>
      <c r="DO9" s="532">
        <f>INPUT!DX180</f>
        <v>-17.281038041875551</v>
      </c>
      <c r="DP9" s="575">
        <f>INPUT!DY180</f>
        <v>2820</v>
      </c>
      <c r="DQ9" s="532">
        <f>INPUT!DZ180</f>
        <v>-8.1133919843597297</v>
      </c>
      <c r="DR9" s="575">
        <f>INPUT!EA180</f>
        <v>2971</v>
      </c>
      <c r="DS9" s="532">
        <f>INPUT!EB180</f>
        <v>3.1597222222222276</v>
      </c>
      <c r="DT9" s="575">
        <f>INPUT!EC180</f>
        <v>3216</v>
      </c>
      <c r="DU9" s="532">
        <f>INPUT!ED180</f>
        <v>13.519237557359688</v>
      </c>
      <c r="DV9" s="575">
        <f>INPUT!EE180</f>
        <v>3386</v>
      </c>
      <c r="DW9" s="532">
        <f>INPUT!EF180</f>
        <v>20.713012477718351</v>
      </c>
      <c r="DX9" s="575">
        <f>INPUT!EG180</f>
        <v>3224</v>
      </c>
      <c r="DY9" s="532">
        <f>INPUT!EH180</f>
        <v>14.326241134751783</v>
      </c>
      <c r="DZ9" s="575">
        <f>INPUT!EI180</f>
        <v>2992</v>
      </c>
      <c r="EA9" s="532">
        <f>INPUT!EJ180</f>
        <v>0.70683271625715527</v>
      </c>
      <c r="EB9" s="575">
        <f>INPUT!EK180</f>
        <v>2998</v>
      </c>
      <c r="EC9" s="532">
        <f>INPUT!EL180</f>
        <v>-6.7786069651741272</v>
      </c>
      <c r="ED9" s="575">
        <f>INPUT!EM180</f>
        <v>3024.0699999999997</v>
      </c>
      <c r="EE9" s="532">
        <f>INPUT!EN180</f>
        <v>-10.689013585351459</v>
      </c>
      <c r="EF9" s="575">
        <f>INPUT!EO180</f>
        <v>2958</v>
      </c>
      <c r="EG9" s="532">
        <f>INPUT!EP180</f>
        <v>-8.2506203473945448</v>
      </c>
      <c r="EH9" s="575">
        <f>INPUT!EQ180</f>
        <v>3053.0578429676757</v>
      </c>
      <c r="EI9" s="532">
        <f>INPUT!ER180</f>
        <v>2.0407033077431747</v>
      </c>
      <c r="EJ9" s="575">
        <f>INPUT!ES180</f>
        <v>3099.0489194618694</v>
      </c>
      <c r="EK9" s="532">
        <f>INPUT!ET180</f>
        <v>3.3705443449589589</v>
      </c>
      <c r="EL9" s="575">
        <f>INPUT!EU180</f>
        <v>3062.2117675320051</v>
      </c>
      <c r="EM9" s="532">
        <f>INPUT!EV180</f>
        <v>1.2612726402499108</v>
      </c>
      <c r="EN9" s="575">
        <f>INPUT!EW180</f>
        <v>3074.3609680394366</v>
      </c>
      <c r="EO9" s="532">
        <f>INPUT!EX180</f>
        <v>3.9337717389938076</v>
      </c>
      <c r="EP9" s="531"/>
      <c r="EQ9" s="575">
        <f>INPUT!FF180</f>
        <v>7165</v>
      </c>
      <c r="ER9" s="532">
        <f>INPUT!FG180</f>
        <v>12.480376766091062</v>
      </c>
      <c r="ES9" s="575">
        <f>INPUT!FH180</f>
        <v>6648</v>
      </c>
      <c r="ET9" s="532">
        <f>INPUT!FI180</f>
        <v>-7.2156315422191248</v>
      </c>
      <c r="EU9" s="575">
        <f>INPUT!FJ180</f>
        <v>6711</v>
      </c>
      <c r="EV9" s="532">
        <f>INPUT!FK180</f>
        <v>0.94765342960287935</v>
      </c>
      <c r="EW9" s="575">
        <f>INPUT!FL180</f>
        <v>7625</v>
      </c>
      <c r="EX9" s="532">
        <f>INPUT!FM180</f>
        <v>13.619430785277897</v>
      </c>
      <c r="EY9" s="575">
        <f>INPUT!FN180</f>
        <v>8550</v>
      </c>
      <c r="EZ9" s="532">
        <f>INPUT!FO180</f>
        <v>12.131147540983612</v>
      </c>
      <c r="FA9" s="575">
        <f>INPUT!FP180</f>
        <v>8895</v>
      </c>
      <c r="FB9" s="532">
        <f>INPUT!FQ180</f>
        <v>4.035087719298236</v>
      </c>
      <c r="FC9" s="575">
        <f>INPUT!FR180</f>
        <v>8821.5</v>
      </c>
      <c r="FD9" s="532">
        <f>INPUT!FS180</f>
        <v>-0.82630691399663281</v>
      </c>
      <c r="FE9" s="575">
        <f>INPUT!FT180</f>
        <v>9044</v>
      </c>
      <c r="FF9" s="532">
        <f>INPUT!FU180</f>
        <v>2.5222467834268514</v>
      </c>
      <c r="FG9" s="575">
        <f>INPUT!FV180</f>
        <v>10492</v>
      </c>
      <c r="FH9" s="532">
        <f>INPUT!FW180</f>
        <v>16.010614772224674</v>
      </c>
      <c r="FI9" s="575">
        <f>INPUT!FX180</f>
        <v>11686</v>
      </c>
      <c r="FJ9" s="532">
        <f>INPUT!FY180</f>
        <v>11.380099123141441</v>
      </c>
      <c r="FK9" s="575">
        <f>INPUT!FZ180</f>
        <v>12720.395218254856</v>
      </c>
      <c r="FL9" s="532">
        <f>INPUT!GA180</f>
        <v>8.8515764012909059</v>
      </c>
      <c r="FM9" s="575">
        <f>INPUT!GB180</f>
        <v>14523.575250674023</v>
      </c>
      <c r="FN9" s="532">
        <f>INPUT!GC180</f>
        <v>14.175503209455709</v>
      </c>
      <c r="FO9" s="575">
        <f>INPUT!GD180</f>
        <v>16148</v>
      </c>
      <c r="FP9" s="532">
        <f>INPUT!GE180</f>
        <v>11.1847442608912</v>
      </c>
      <c r="FQ9" s="575">
        <f>INPUT!GF180</f>
        <v>14058</v>
      </c>
      <c r="FR9" s="532">
        <f>INPUT!GG180</f>
        <v>-12.94277929155313</v>
      </c>
      <c r="FS9" s="575">
        <f>INPUT!GH180</f>
        <v>13097</v>
      </c>
      <c r="FT9" s="532">
        <f>INPUT!GI180</f>
        <v>-6.8359652866695093</v>
      </c>
      <c r="FU9" s="575">
        <f>INPUT!GJ180</f>
        <v>11338</v>
      </c>
      <c r="FV9" s="532">
        <f>INPUT!GK180</f>
        <v>-13.43055661601894</v>
      </c>
      <c r="FW9" s="575">
        <f>INPUT!GL180</f>
        <v>12797</v>
      </c>
      <c r="FX9" s="532">
        <f>INPUT!GM180</f>
        <v>12.868230728523544</v>
      </c>
      <c r="FY9" s="575">
        <f>INPUT!GN180</f>
        <v>11972.07</v>
      </c>
      <c r="FZ9" s="532">
        <f>INPUT!GO180</f>
        <v>-6.4462764710479075</v>
      </c>
      <c r="GA9" s="575">
        <f>INPUT!GP180</f>
        <v>12288.679498000987</v>
      </c>
      <c r="GB9" s="532">
        <f>INPUT!GQ180</f>
        <v>2.6445677146975211</v>
      </c>
      <c r="GC9" s="575">
        <f>INPUT!GR180</f>
        <v>11978.72828212421</v>
      </c>
      <c r="GD9" s="532">
        <f>INPUT!GS180</f>
        <v>-2.5222499775276686</v>
      </c>
      <c r="GE9" s="575">
        <f>INPUT!GT180</f>
        <v>11902.436244474447</v>
      </c>
      <c r="GF9" s="532">
        <f>INPUT!GU180</f>
        <v>-0.63689596969664919</v>
      </c>
      <c r="GG9" s="575">
        <f>INPUT!GV180</f>
        <v>11980.293543179067</v>
      </c>
      <c r="GH9" s="532">
        <f>INPUT!GW180</f>
        <v>0.65412909681212827</v>
      </c>
      <c r="GI9" s="575">
        <f>INPUT!GX180</f>
        <v>12150.784601790458</v>
      </c>
      <c r="GJ9" s="532">
        <f>INPUT!GY180</f>
        <v>1.423095836482724</v>
      </c>
      <c r="GK9" s="655">
        <f>INPUT!GZ180</f>
        <v>0.29678567987416749</v>
      </c>
      <c r="GL9" s="436"/>
    </row>
    <row r="10" spans="1:291" ht="12" customHeight="1" x14ac:dyDescent="0.2">
      <c r="A10" s="660" t="s">
        <v>315</v>
      </c>
      <c r="B10" s="575">
        <f>INPUT!K182</f>
        <v>204</v>
      </c>
      <c r="C10" s="532">
        <f>INPUT!L182</f>
        <v>8.5106382978723296</v>
      </c>
      <c r="D10" s="575">
        <f>INPUT!M182</f>
        <v>201</v>
      </c>
      <c r="E10" s="532">
        <f>INPUT!N182</f>
        <v>4.6875</v>
      </c>
      <c r="F10" s="575">
        <f>INPUT!O182</f>
        <v>211</v>
      </c>
      <c r="G10" s="532">
        <f>INPUT!P182</f>
        <v>8.2051282051281973</v>
      </c>
      <c r="H10" s="575">
        <f>INPUT!Q182</f>
        <v>208</v>
      </c>
      <c r="I10" s="532">
        <f>INPUT!R182</f>
        <v>5.5837563451776706</v>
      </c>
      <c r="J10" s="575">
        <f>INPUT!S182</f>
        <v>221</v>
      </c>
      <c r="K10" s="532">
        <f>INPUT!T182</f>
        <v>8.333333333333325</v>
      </c>
      <c r="L10" s="575">
        <f>INPUT!U182</f>
        <v>234</v>
      </c>
      <c r="M10" s="532">
        <f>INPUT!V182</f>
        <v>16.417910447761198</v>
      </c>
      <c r="N10" s="575">
        <f>INPUT!W182</f>
        <v>242</v>
      </c>
      <c r="O10" s="532">
        <f>INPUT!X182</f>
        <v>14.691943127962093</v>
      </c>
      <c r="P10" s="575">
        <f>INPUT!Y182</f>
        <v>241</v>
      </c>
      <c r="Q10" s="532">
        <f>INPUT!Z182</f>
        <v>15.865384615384626</v>
      </c>
      <c r="R10" s="575">
        <f>INPUT!AA182</f>
        <v>284.59999999999991</v>
      </c>
      <c r="S10" s="532">
        <f>INPUT!AB182</f>
        <v>28.778280542986391</v>
      </c>
      <c r="T10" s="575">
        <f>INPUT!AC182</f>
        <v>282</v>
      </c>
      <c r="U10" s="532">
        <f>INPUT!AD182</f>
        <v>20.512820512820507</v>
      </c>
      <c r="V10" s="575">
        <f>INPUT!AE182</f>
        <v>276</v>
      </c>
      <c r="W10" s="532">
        <f>INPUT!AF182</f>
        <v>14.049586776859503</v>
      </c>
      <c r="X10" s="575">
        <f>INPUT!AG182</f>
        <v>297</v>
      </c>
      <c r="Y10" s="532">
        <f>INPUT!AH182</f>
        <v>23.236514522821583</v>
      </c>
      <c r="Z10" s="575">
        <f>INPUT!AI182</f>
        <v>349</v>
      </c>
      <c r="AA10" s="532">
        <f>INPUT!AJ182</f>
        <v>22.628250175685217</v>
      </c>
      <c r="AB10" s="575">
        <f>INPUT!AK182</f>
        <v>344</v>
      </c>
      <c r="AC10" s="532">
        <f>INPUT!AL182</f>
        <v>21.98581560283688</v>
      </c>
      <c r="AD10" s="575">
        <f>INPUT!AM182</f>
        <v>346</v>
      </c>
      <c r="AE10" s="532">
        <f>INPUT!AN182</f>
        <v>25.362318840579711</v>
      </c>
      <c r="AF10" s="575">
        <f>INPUT!AO182</f>
        <v>354.40000000000009</v>
      </c>
      <c r="AG10" s="532">
        <f>INPUT!AP182</f>
        <v>19.326599326599347</v>
      </c>
      <c r="AH10" s="575">
        <f>INPUT!AQ182</f>
        <v>399</v>
      </c>
      <c r="AI10" s="532">
        <f>INPUT!AR182</f>
        <v>14.326647564469909</v>
      </c>
      <c r="AJ10" s="575">
        <f>INPUT!AS182</f>
        <v>387</v>
      </c>
      <c r="AK10" s="532">
        <f>INPUT!AT182</f>
        <v>12.5</v>
      </c>
      <c r="AL10" s="575">
        <f>INPUT!AU182</f>
        <v>392</v>
      </c>
      <c r="AM10" s="532">
        <f>INPUT!AV182</f>
        <v>13.294797687861282</v>
      </c>
      <c r="AN10" s="575">
        <f>INPUT!AW182</f>
        <v>337</v>
      </c>
      <c r="AO10" s="532">
        <f>INPUT!AX182</f>
        <v>-4.9097065462754159</v>
      </c>
      <c r="AP10" s="575">
        <f>INPUT!AY182</f>
        <v>424.5</v>
      </c>
      <c r="AQ10" s="532">
        <f>INPUT!AZ182</f>
        <v>6.3909774436090139</v>
      </c>
      <c r="AR10" s="575">
        <f>INPUT!BA182</f>
        <v>432</v>
      </c>
      <c r="AS10" s="532">
        <f>INPUT!BB182</f>
        <v>11.627906976744185</v>
      </c>
      <c r="AT10" s="575">
        <f>INPUT!BC182</f>
        <v>407</v>
      </c>
      <c r="AU10" s="532">
        <f>INPUT!BD182</f>
        <v>3.8265306122448939</v>
      </c>
      <c r="AV10" s="575">
        <f>INPUT!BE182</f>
        <v>388</v>
      </c>
      <c r="AW10" s="532">
        <f>INPUT!BF182</f>
        <v>15.133531157270031</v>
      </c>
      <c r="AX10" s="575">
        <f>INPUT!BG182</f>
        <v>465</v>
      </c>
      <c r="AY10" s="532">
        <f>INPUT!BH182</f>
        <v>9.5406360424028271</v>
      </c>
      <c r="AZ10" s="575">
        <f>INPUT!BI182</f>
        <v>461</v>
      </c>
      <c r="BA10" s="532">
        <f>INPUT!BJ182</f>
        <v>6.7129629629629539</v>
      </c>
      <c r="BB10" s="575">
        <f>INPUT!BK182</f>
        <v>468</v>
      </c>
      <c r="BC10" s="532">
        <f>INPUT!BL182</f>
        <v>14.987714987714984</v>
      </c>
      <c r="BD10" s="575">
        <f>INPUT!BM182</f>
        <v>428</v>
      </c>
      <c r="BE10" s="532">
        <f>INPUT!BN182</f>
        <v>10.309278350515472</v>
      </c>
      <c r="BF10" s="575">
        <f>INPUT!BO182</f>
        <v>554</v>
      </c>
      <c r="BG10" s="532">
        <f>INPUT!BP182</f>
        <v>19.13978494623656</v>
      </c>
      <c r="BH10" s="575">
        <f>INPUT!BQ182</f>
        <v>573</v>
      </c>
      <c r="BI10" s="532">
        <f>INPUT!BR182</f>
        <v>24.295010845986976</v>
      </c>
      <c r="BJ10" s="575">
        <f>INPUT!BS182</f>
        <v>563</v>
      </c>
      <c r="BK10" s="532">
        <f>INPUT!BT182</f>
        <v>20.299145299145295</v>
      </c>
      <c r="BL10" s="575">
        <f>INPUT!BU182</f>
        <v>560</v>
      </c>
      <c r="BM10" s="532">
        <f>INPUT!BV182</f>
        <v>30.841121495327094</v>
      </c>
      <c r="BN10" s="575">
        <f>INPUT!BW182</f>
        <v>681</v>
      </c>
      <c r="BO10" s="532">
        <f>INPUT!BX182</f>
        <v>22.924187725631761</v>
      </c>
      <c r="BP10" s="575">
        <f>INPUT!BY182</f>
        <v>679</v>
      </c>
      <c r="BQ10" s="532">
        <f>INPUT!BZ182</f>
        <v>18.499127399650959</v>
      </c>
      <c r="BR10" s="575">
        <f>INPUT!CA182</f>
        <v>725</v>
      </c>
      <c r="BS10" s="532">
        <f>INPUT!CB182</f>
        <v>28.774422735346363</v>
      </c>
      <c r="BT10" s="575">
        <f>INPUT!CC182</f>
        <v>714</v>
      </c>
      <c r="BU10" s="532">
        <f>INPUT!CD182</f>
        <v>27.499999999999993</v>
      </c>
      <c r="BV10" s="575">
        <f>INPUT!CE182</f>
        <v>815.6805171842193</v>
      </c>
      <c r="BW10" s="532">
        <f>INPUT!CF182</f>
        <v>19.776874770076258</v>
      </c>
      <c r="BX10" s="575">
        <f>INPUT!CG182</f>
        <v>791.81314502987516</v>
      </c>
      <c r="BY10" s="532">
        <f>INPUT!CH182</f>
        <v>16.614601624429337</v>
      </c>
      <c r="BZ10" s="575">
        <f>INPUT!CI182</f>
        <v>860.91971075344054</v>
      </c>
      <c r="CA10" s="532">
        <f>INPUT!CJ182</f>
        <v>18.747546310819384</v>
      </c>
      <c r="CB10" s="575">
        <f>INPUT!CK182</f>
        <v>793.74545894889798</v>
      </c>
      <c r="CC10" s="532">
        <f>INPUT!CL182</f>
        <v>11.168831785559941</v>
      </c>
      <c r="CD10" s="575">
        <f>INPUT!CM182</f>
        <v>975</v>
      </c>
      <c r="CE10" s="532">
        <f>INPUT!CN182</f>
        <v>19.532093688563457</v>
      </c>
      <c r="CF10" s="575">
        <f>INPUT!CO182</f>
        <v>924.77123942625985</v>
      </c>
      <c r="CG10" s="532">
        <f>INPUT!CP182</f>
        <v>16.791599789792343</v>
      </c>
      <c r="CH10" s="575">
        <f>INPUT!CQ182</f>
        <v>1019.1535098997174</v>
      </c>
      <c r="CI10" s="532">
        <f>INPUT!CR182</f>
        <v>18.37962322965021</v>
      </c>
      <c r="CJ10" s="575">
        <f>INPUT!CS182</f>
        <v>910.5</v>
      </c>
      <c r="CK10" s="532">
        <f>INPUT!CT182</f>
        <v>14.709317670391719</v>
      </c>
      <c r="CL10" s="575">
        <f>INPUT!CU182</f>
        <v>1040</v>
      </c>
      <c r="CM10" s="532">
        <f>INPUT!CV182</f>
        <v>6.6666666666666652</v>
      </c>
      <c r="CN10" s="575">
        <f>INPUT!CW182</f>
        <v>964</v>
      </c>
      <c r="CO10" s="532">
        <f>INPUT!CX182</f>
        <v>4.2419961717319543</v>
      </c>
      <c r="CP10" s="575">
        <f>INPUT!CY182</f>
        <v>994</v>
      </c>
      <c r="CQ10" s="532">
        <f>INPUT!CZ182</f>
        <v>-2.4680786216585204</v>
      </c>
      <c r="CR10" s="575">
        <f>INPUT!DA182</f>
        <v>906</v>
      </c>
      <c r="CS10" s="532">
        <f>INPUT!DB182</f>
        <v>-0.49423393739703725</v>
      </c>
      <c r="CT10" s="575">
        <f>INPUT!DC182</f>
        <v>985</v>
      </c>
      <c r="CU10" s="532">
        <f>INPUT!DD182</f>
        <v>-5.2884615384615419</v>
      </c>
      <c r="CV10" s="575">
        <f>INPUT!DE182</f>
        <v>936</v>
      </c>
      <c r="CW10" s="532">
        <f>INPUT!DF182</f>
        <v>-2.9045643153526979</v>
      </c>
      <c r="CX10" s="575">
        <f>INPUT!DG182</f>
        <v>842</v>
      </c>
      <c r="CY10" s="532">
        <f>INPUT!DH182</f>
        <v>-15.291750503018109</v>
      </c>
      <c r="CZ10" s="575">
        <f>INPUT!DI182</f>
        <v>848</v>
      </c>
      <c r="DA10" s="532">
        <f>INPUT!DJ182</f>
        <v>-6.4017660044150109</v>
      </c>
      <c r="DB10" s="575">
        <f>INPUT!DK182</f>
        <v>928</v>
      </c>
      <c r="DC10" s="532">
        <f>INPUT!DL182</f>
        <v>-5.7868020304568502</v>
      </c>
      <c r="DD10" s="575">
        <f>INPUT!DM182</f>
        <v>921</v>
      </c>
      <c r="DE10" s="532">
        <f>INPUT!DN182</f>
        <v>-1.602564102564108</v>
      </c>
      <c r="DF10" s="575">
        <f>INPUT!DO182</f>
        <v>822</v>
      </c>
      <c r="DG10" s="532">
        <f>INPUT!DP182</f>
        <v>-2.3752969121140111</v>
      </c>
      <c r="DH10" s="575">
        <f>INPUT!DQ182</f>
        <v>764</v>
      </c>
      <c r="DI10" s="532">
        <f>INPUT!DR182</f>
        <v>-9.9056603773584939</v>
      </c>
      <c r="DJ10" s="575">
        <f>INPUT!DS182</f>
        <v>811</v>
      </c>
      <c r="DK10" s="532">
        <f>INPUT!DT182</f>
        <v>-12.607758620689658</v>
      </c>
      <c r="DL10" s="575">
        <f>INPUT!DU182</f>
        <v>747</v>
      </c>
      <c r="DM10" s="532">
        <f>INPUT!DV182</f>
        <v>-18.892508143322473</v>
      </c>
      <c r="DN10" s="575">
        <f>INPUT!DW182</f>
        <v>779</v>
      </c>
      <c r="DO10" s="532">
        <f>INPUT!DX182</f>
        <v>-5.2311435523114351</v>
      </c>
      <c r="DP10" s="575">
        <f>INPUT!DY182</f>
        <v>793</v>
      </c>
      <c r="DQ10" s="532">
        <f>INPUT!DZ182</f>
        <v>3.7958115183245988</v>
      </c>
      <c r="DR10" s="575">
        <f>INPUT!EA182</f>
        <v>806</v>
      </c>
      <c r="DS10" s="532">
        <f>INPUT!EB182</f>
        <v>-0.61652281134402243</v>
      </c>
      <c r="DT10" s="575">
        <f>INPUT!EC182</f>
        <v>802</v>
      </c>
      <c r="DU10" s="532">
        <f>INPUT!ED182</f>
        <v>7.3627844712182089</v>
      </c>
      <c r="DV10" s="575">
        <f>INPUT!EE182</f>
        <v>828</v>
      </c>
      <c r="DW10" s="532">
        <f>INPUT!EF182</f>
        <v>6.2901155327342639</v>
      </c>
      <c r="DX10" s="575">
        <f>INPUT!EG182</f>
        <v>734</v>
      </c>
      <c r="DY10" s="532">
        <f>INPUT!EH182</f>
        <v>-7.4401008827238329</v>
      </c>
      <c r="DZ10" s="575">
        <f>INPUT!EI182</f>
        <v>769</v>
      </c>
      <c r="EA10" s="532">
        <f>INPUT!EJ182</f>
        <v>-4.5905707196029821</v>
      </c>
      <c r="EB10" s="575">
        <f>INPUT!EK182</f>
        <v>791</v>
      </c>
      <c r="EC10" s="532">
        <f>INPUT!EL182</f>
        <v>-1.3715710723191998</v>
      </c>
      <c r="ED10" s="575">
        <f>INPUT!EM182</f>
        <v>747.93000000000029</v>
      </c>
      <c r="EE10" s="532">
        <f>INPUT!EN182</f>
        <v>-9.6702898550724328</v>
      </c>
      <c r="EF10" s="575">
        <f>INPUT!EO182</f>
        <v>747</v>
      </c>
      <c r="EG10" s="532">
        <f>INPUT!EP182</f>
        <v>1.7711171662125436</v>
      </c>
      <c r="EH10" s="575">
        <f>INPUT!EQ182</f>
        <v>789.59251346890278</v>
      </c>
      <c r="EI10" s="532">
        <f>INPUT!ER182</f>
        <v>2.6778300999873661</v>
      </c>
      <c r="EJ10" s="575">
        <f>INPUT!ES182</f>
        <v>776.83785367343444</v>
      </c>
      <c r="EK10" s="532">
        <f>INPUT!ET182</f>
        <v>-1.7904104079096816</v>
      </c>
      <c r="EL10" s="575">
        <f>INPUT!EU182</f>
        <v>796.66285279474232</v>
      </c>
      <c r="EM10" s="532">
        <f>INPUT!EV182</f>
        <v>6.515697029767753</v>
      </c>
      <c r="EN10" s="575">
        <f>INPUT!EW182</f>
        <v>778.32446006763621</v>
      </c>
      <c r="EO10" s="532">
        <f>INPUT!EX182</f>
        <v>4.1933681482779317</v>
      </c>
      <c r="EP10" s="531"/>
      <c r="EQ10" s="575">
        <f>INPUT!FF182</f>
        <v>772</v>
      </c>
      <c r="ER10" s="532">
        <f>INPUT!FG182</f>
        <v>18.586789554531478</v>
      </c>
      <c r="ES10" s="575">
        <f>INPUT!FH182</f>
        <v>824</v>
      </c>
      <c r="ET10" s="532">
        <f>INPUT!FI182</f>
        <v>6.7357512953367893</v>
      </c>
      <c r="EU10" s="575">
        <f>INPUT!FJ182</f>
        <v>938</v>
      </c>
      <c r="EV10" s="532">
        <f>INPUT!FK182</f>
        <v>13.834951456310684</v>
      </c>
      <c r="EW10" s="575">
        <f>INPUT!FL182</f>
        <v>1139.5999999999999</v>
      </c>
      <c r="EX10" s="532">
        <f>INPUT!FM182</f>
        <v>21.492537313432834</v>
      </c>
      <c r="EY10" s="575">
        <f>INPUT!FN182</f>
        <v>1393.4</v>
      </c>
      <c r="EZ10" s="532">
        <f>INPUT!FO182</f>
        <v>22.27097227097228</v>
      </c>
      <c r="FA10" s="575">
        <f>INPUT!FP182</f>
        <v>1515</v>
      </c>
      <c r="FB10" s="532">
        <f>INPUT!FQ182</f>
        <v>8.7268551743935561</v>
      </c>
      <c r="FC10" s="575">
        <f>INPUT!FR182</f>
        <v>1651.5</v>
      </c>
      <c r="FD10" s="532">
        <f>INPUT!FS182</f>
        <v>9.0099009900990179</v>
      </c>
      <c r="FE10" s="575">
        <f>INPUT!FT182</f>
        <v>1822</v>
      </c>
      <c r="FF10" s="532">
        <f>INPUT!FU182</f>
        <v>10.323947926127763</v>
      </c>
      <c r="FG10" s="575">
        <f>INPUT!FV182</f>
        <v>2250</v>
      </c>
      <c r="FH10" s="532">
        <f>INPUT!FW182</f>
        <v>23.490669593852907</v>
      </c>
      <c r="FI10" s="575">
        <f>INPUT!FX182</f>
        <v>2799</v>
      </c>
      <c r="FJ10" s="532">
        <f>INPUT!FY182</f>
        <v>24.4</v>
      </c>
      <c r="FK10" s="575">
        <f>INPUT!FZ182</f>
        <v>3262.158831916433</v>
      </c>
      <c r="FL10" s="532">
        <f>INPUT!GA182</f>
        <v>16.547296602945096</v>
      </c>
      <c r="FM10" s="575">
        <f>INPUT!GB182</f>
        <v>3829.4247493259772</v>
      </c>
      <c r="FN10" s="532">
        <f>INPUT!GC182</f>
        <v>17.389279512067478</v>
      </c>
      <c r="FO10" s="575">
        <f>INPUT!GD182</f>
        <v>3904</v>
      </c>
      <c r="FP10" s="532">
        <f>INPUT!GE182</f>
        <v>1.9474269780898279</v>
      </c>
      <c r="FQ10" s="575">
        <f>INPUT!GF182</f>
        <v>3611</v>
      </c>
      <c r="FR10" s="532">
        <f>INPUT!GG182</f>
        <v>-7.5051229508196755</v>
      </c>
      <c r="FS10" s="575">
        <f>INPUT!GH182</f>
        <v>3435</v>
      </c>
      <c r="FT10" s="532">
        <f>INPUT!GI182</f>
        <v>-4.8739961229576245</v>
      </c>
      <c r="FU10" s="575">
        <f>INPUT!GJ182</f>
        <v>3130</v>
      </c>
      <c r="FV10" s="532">
        <f>INPUT!GK182</f>
        <v>-8.879184861717615</v>
      </c>
      <c r="FW10" s="575">
        <f>INPUT!GL182</f>
        <v>3170</v>
      </c>
      <c r="FX10" s="532">
        <f>INPUT!GM182</f>
        <v>1.2779552715654896</v>
      </c>
      <c r="FY10" s="575">
        <f>INPUT!GN182</f>
        <v>3054.9300000000003</v>
      </c>
      <c r="FZ10" s="532">
        <f>INPUT!GO182</f>
        <v>-3.6299684542586697</v>
      </c>
      <c r="GA10" s="575">
        <f>INPUT!GP182</f>
        <v>3141.4176800047157</v>
      </c>
      <c r="GB10" s="532">
        <f>INPUT!GQ182</f>
        <v>2.8310854914749495</v>
      </c>
      <c r="GC10" s="575">
        <f>INPUT!GR182</f>
        <v>3120.3561258295431</v>
      </c>
      <c r="GD10" s="532">
        <f>INPUT!GS182</f>
        <v>-0.67044743235611381</v>
      </c>
      <c r="GE10" s="575">
        <f>INPUT!GT182</f>
        <v>3259.6358039899787</v>
      </c>
      <c r="GF10" s="532">
        <f>INPUT!GU182</f>
        <v>4.4635827624774249</v>
      </c>
      <c r="GG10" s="575">
        <f>INPUT!GV182</f>
        <v>3365.0208508412707</v>
      </c>
      <c r="GH10" s="532">
        <f>INPUT!GW182</f>
        <v>3.2330313319756332</v>
      </c>
      <c r="GI10" s="575">
        <f>INPUT!GX182</f>
        <v>3494.4127513896183</v>
      </c>
      <c r="GJ10" s="532">
        <f>INPUT!GY182</f>
        <v>3.8452035301950405</v>
      </c>
      <c r="GK10" s="655">
        <f>INPUT!GZ182</f>
        <v>2.724630461929789</v>
      </c>
      <c r="GL10" s="436"/>
    </row>
    <row r="11" spans="1:291" ht="12" customHeight="1" x14ac:dyDescent="0.2">
      <c r="A11" s="660" t="s">
        <v>38</v>
      </c>
      <c r="B11" s="575">
        <f>INPUT!K186</f>
        <v>204</v>
      </c>
      <c r="C11" s="532">
        <f>INPUT!L186</f>
        <v>8.5106382978723296</v>
      </c>
      <c r="D11" s="575">
        <f>INPUT!M186</f>
        <v>201</v>
      </c>
      <c r="E11" s="532">
        <f>INPUT!N186</f>
        <v>4.6875</v>
      </c>
      <c r="F11" s="575">
        <f>INPUT!O186</f>
        <v>211</v>
      </c>
      <c r="G11" s="532">
        <f>INPUT!P186</f>
        <v>8.2051282051281973</v>
      </c>
      <c r="H11" s="575">
        <f>INPUT!Q186</f>
        <v>208</v>
      </c>
      <c r="I11" s="532">
        <f>INPUT!R186</f>
        <v>5.5837563451776706</v>
      </c>
      <c r="J11" s="575">
        <f>INPUT!S186</f>
        <v>221</v>
      </c>
      <c r="K11" s="532">
        <f>INPUT!T186</f>
        <v>8.333333333333325</v>
      </c>
      <c r="L11" s="575">
        <f>INPUT!U186</f>
        <v>234</v>
      </c>
      <c r="M11" s="532">
        <f>INPUT!V186</f>
        <v>16.417910447761198</v>
      </c>
      <c r="N11" s="575">
        <f>INPUT!W186</f>
        <v>242</v>
      </c>
      <c r="O11" s="532">
        <f>INPUT!X186</f>
        <v>14.691943127962093</v>
      </c>
      <c r="P11" s="575">
        <f>INPUT!Y186</f>
        <v>241</v>
      </c>
      <c r="Q11" s="532">
        <f>INPUT!Z186</f>
        <v>15.865384615384626</v>
      </c>
      <c r="R11" s="575">
        <f>INPUT!AA186</f>
        <v>284.59999999999991</v>
      </c>
      <c r="S11" s="532">
        <f>INPUT!AB186</f>
        <v>28.778280542986391</v>
      </c>
      <c r="T11" s="575">
        <f>INPUT!AC186</f>
        <v>282</v>
      </c>
      <c r="U11" s="532">
        <f>INPUT!AD186</f>
        <v>20.512820512820507</v>
      </c>
      <c r="V11" s="575">
        <f>INPUT!AE186</f>
        <v>276</v>
      </c>
      <c r="W11" s="532">
        <f>INPUT!AF186</f>
        <v>14.049586776859503</v>
      </c>
      <c r="X11" s="575">
        <f>INPUT!AG186</f>
        <v>297</v>
      </c>
      <c r="Y11" s="532">
        <f>INPUT!AH186</f>
        <v>23.236514522821583</v>
      </c>
      <c r="Z11" s="575">
        <f>INPUT!AI186</f>
        <v>349</v>
      </c>
      <c r="AA11" s="532">
        <f>INPUT!AJ186</f>
        <v>22.628250175685217</v>
      </c>
      <c r="AB11" s="575">
        <f>INPUT!AK186</f>
        <v>344</v>
      </c>
      <c r="AC11" s="532">
        <f>INPUT!AL186</f>
        <v>21.98581560283688</v>
      </c>
      <c r="AD11" s="575">
        <f>INPUT!AM186</f>
        <v>346</v>
      </c>
      <c r="AE11" s="532">
        <f>INPUT!AN186</f>
        <v>25.362318840579711</v>
      </c>
      <c r="AF11" s="575">
        <f>INPUT!AO186</f>
        <v>354.40000000000009</v>
      </c>
      <c r="AG11" s="532">
        <f>INPUT!AP186</f>
        <v>19.326599326599347</v>
      </c>
      <c r="AH11" s="575">
        <f>INPUT!AQ186</f>
        <v>399</v>
      </c>
      <c r="AI11" s="532">
        <f>INPUT!AR186</f>
        <v>14.326647564469909</v>
      </c>
      <c r="AJ11" s="575">
        <f>INPUT!AS186</f>
        <v>405</v>
      </c>
      <c r="AK11" s="532">
        <f>INPUT!AT186</f>
        <v>17.732558139534895</v>
      </c>
      <c r="AL11" s="575">
        <f>INPUT!AU186</f>
        <v>392</v>
      </c>
      <c r="AM11" s="532">
        <f>INPUT!AV186</f>
        <v>13.294797687861282</v>
      </c>
      <c r="AN11" s="575">
        <f>INPUT!AW186</f>
        <v>364.23</v>
      </c>
      <c r="AO11" s="532">
        <f>INPUT!AX186</f>
        <v>2.7737020316026983</v>
      </c>
      <c r="AP11" s="575">
        <f>INPUT!AY186</f>
        <v>424.5</v>
      </c>
      <c r="AQ11" s="532">
        <f>INPUT!AZ186</f>
        <v>6.3909774436090139</v>
      </c>
      <c r="AR11" s="575">
        <f>INPUT!BA186</f>
        <v>432</v>
      </c>
      <c r="AS11" s="532">
        <f>INPUT!BB186</f>
        <v>6.6666666666666652</v>
      </c>
      <c r="AT11" s="575">
        <f>INPUT!BC186</f>
        <v>407</v>
      </c>
      <c r="AU11" s="532">
        <f>INPUT!BD186</f>
        <v>3.8265306122448939</v>
      </c>
      <c r="AV11" s="575">
        <f>INPUT!BE186</f>
        <v>388</v>
      </c>
      <c r="AW11" s="532">
        <f>INPUT!BF186</f>
        <v>6.5260961480383184</v>
      </c>
      <c r="AX11" s="575">
        <f>INPUT!BG186</f>
        <v>465</v>
      </c>
      <c r="AY11" s="532">
        <f>INPUT!BH186</f>
        <v>9.5406360424028271</v>
      </c>
      <c r="AZ11" s="575">
        <f>INPUT!BI186</f>
        <v>461</v>
      </c>
      <c r="BA11" s="532">
        <f>INPUT!BJ186</f>
        <v>6.7129629629629539</v>
      </c>
      <c r="BB11" s="575">
        <f>INPUT!BK186</f>
        <v>468</v>
      </c>
      <c r="BC11" s="532">
        <f>INPUT!BL186</f>
        <v>14.987714987714984</v>
      </c>
      <c r="BD11" s="575">
        <f>INPUT!BM186</f>
        <v>446</v>
      </c>
      <c r="BE11" s="532">
        <f>INPUT!BN186</f>
        <v>14.948453608247414</v>
      </c>
      <c r="BF11" s="575">
        <f>INPUT!BO186</f>
        <v>554</v>
      </c>
      <c r="BG11" s="532">
        <f>INPUT!BP186</f>
        <v>19.13978494623656</v>
      </c>
      <c r="BH11" s="575">
        <f>INPUT!BQ186</f>
        <v>573</v>
      </c>
      <c r="BI11" s="532">
        <f>INPUT!BR186</f>
        <v>24.295010845986976</v>
      </c>
      <c r="BJ11" s="575">
        <f>INPUT!BS186</f>
        <v>563</v>
      </c>
      <c r="BK11" s="532">
        <f>INPUT!BT186</f>
        <v>20.299145299145295</v>
      </c>
      <c r="BL11" s="575">
        <f>INPUT!BU186</f>
        <v>560</v>
      </c>
      <c r="BM11" s="532">
        <f>INPUT!BV186</f>
        <v>25.560538116591935</v>
      </c>
      <c r="BN11" s="575">
        <f>INPUT!BW186</f>
        <v>681</v>
      </c>
      <c r="BO11" s="532">
        <f>INPUT!BX186</f>
        <v>22.924187725631761</v>
      </c>
      <c r="BP11" s="575">
        <f>INPUT!BY186</f>
        <v>679</v>
      </c>
      <c r="BQ11" s="532">
        <f>INPUT!BZ186</f>
        <v>18.499127399650959</v>
      </c>
      <c r="BR11" s="575">
        <f>INPUT!CA186</f>
        <v>725</v>
      </c>
      <c r="BS11" s="532">
        <f>INPUT!CB186</f>
        <v>28.774422735346363</v>
      </c>
      <c r="BT11" s="575">
        <f>INPUT!CC186</f>
        <v>714</v>
      </c>
      <c r="BU11" s="532">
        <f>INPUT!CD186</f>
        <v>27.499999999999993</v>
      </c>
      <c r="BV11" s="575">
        <f>INPUT!CE186</f>
        <v>815.6805171842193</v>
      </c>
      <c r="BW11" s="532">
        <f>INPUT!CF186</f>
        <v>19.776874770076258</v>
      </c>
      <c r="BX11" s="575">
        <f>INPUT!CG186</f>
        <v>791.81314502987516</v>
      </c>
      <c r="BY11" s="532">
        <f>INPUT!CH186</f>
        <v>16.614601624429337</v>
      </c>
      <c r="BZ11" s="575">
        <f>INPUT!CI186</f>
        <v>860.91971075344054</v>
      </c>
      <c r="CA11" s="532">
        <f>INPUT!CJ186</f>
        <v>18.747546310819384</v>
      </c>
      <c r="CB11" s="575">
        <f>INPUT!CK186</f>
        <v>886.74545894889798</v>
      </c>
      <c r="CC11" s="532">
        <f>INPUT!CL186</f>
        <v>24.194041869593551</v>
      </c>
      <c r="CD11" s="575">
        <f>INPUT!CM186</f>
        <v>995</v>
      </c>
      <c r="CE11" s="532">
        <f>INPUT!CN186</f>
        <v>21.9840340719186</v>
      </c>
      <c r="CF11" s="575">
        <f>INPUT!CO186</f>
        <v>924.57123942625981</v>
      </c>
      <c r="CG11" s="532">
        <f>INPUT!CP186</f>
        <v>16.766341305356281</v>
      </c>
      <c r="CH11" s="575">
        <f>INPUT!CQ186</f>
        <v>1018.9535098997173</v>
      </c>
      <c r="CI11" s="532">
        <f>INPUT!CR186</f>
        <v>18.356392259618758</v>
      </c>
      <c r="CJ11" s="575">
        <f>INPUT!CS186</f>
        <v>1033.5</v>
      </c>
      <c r="CK11" s="532">
        <f>INPUT!CT186</f>
        <v>16.549793356151742</v>
      </c>
      <c r="CL11" s="575">
        <f>INPUT!CU186</f>
        <v>1005</v>
      </c>
      <c r="CM11" s="532">
        <f>INPUT!CV186</f>
        <v>1.0050251256281451</v>
      </c>
      <c r="CN11" s="575">
        <f>INPUT!CW186</f>
        <v>964</v>
      </c>
      <c r="CO11" s="532">
        <f>INPUT!CX186</f>
        <v>4.2645454338605226</v>
      </c>
      <c r="CP11" s="575">
        <f>INPUT!CY186</f>
        <v>994</v>
      </c>
      <c r="CQ11" s="532">
        <f>INPUT!CZ186</f>
        <v>-2.4489350747879723</v>
      </c>
      <c r="CR11" s="575">
        <f>INPUT!DA186</f>
        <v>906</v>
      </c>
      <c r="CS11" s="532">
        <f>INPUT!DB186</f>
        <v>-12.336719883889691</v>
      </c>
      <c r="CT11" s="575">
        <f>INPUT!DC186</f>
        <v>985</v>
      </c>
      <c r="CU11" s="532">
        <f>INPUT!DD186</f>
        <v>-1.9900497512437831</v>
      </c>
      <c r="CV11" s="575">
        <f>INPUT!DE186</f>
        <v>936</v>
      </c>
      <c r="CW11" s="532">
        <f>INPUT!DF186</f>
        <v>-2.9045643153526979</v>
      </c>
      <c r="CX11" s="575">
        <f>INPUT!DG186</f>
        <v>842</v>
      </c>
      <c r="CY11" s="532">
        <f>INPUT!DH186</f>
        <v>-15.291750503018109</v>
      </c>
      <c r="CZ11" s="575">
        <f>INPUT!DI186</f>
        <v>848</v>
      </c>
      <c r="DA11" s="532">
        <f>INPUT!DJ186</f>
        <v>-6.4017660044150109</v>
      </c>
      <c r="DB11" s="575">
        <f>INPUT!DK186</f>
        <v>928</v>
      </c>
      <c r="DC11" s="532">
        <f>INPUT!DL186</f>
        <v>-5.7868020304568502</v>
      </c>
      <c r="DD11" s="575">
        <f>INPUT!DM186</f>
        <v>921</v>
      </c>
      <c r="DE11" s="532">
        <f>INPUT!DN186</f>
        <v>-1.602564102564108</v>
      </c>
      <c r="DF11" s="575">
        <f>INPUT!DO186</f>
        <v>822</v>
      </c>
      <c r="DG11" s="532">
        <f>INPUT!DP186</f>
        <v>-2.3752969121140111</v>
      </c>
      <c r="DH11" s="575">
        <f>INPUT!DQ186</f>
        <v>764</v>
      </c>
      <c r="DI11" s="532">
        <f>INPUT!DR186</f>
        <v>-9.9056603773584939</v>
      </c>
      <c r="DJ11" s="575">
        <f>INPUT!DS186</f>
        <v>811</v>
      </c>
      <c r="DK11" s="532">
        <f>INPUT!DT186</f>
        <v>-12.607758620689658</v>
      </c>
      <c r="DL11" s="575">
        <f>INPUT!DU186</f>
        <v>747</v>
      </c>
      <c r="DM11" s="532">
        <f>INPUT!DV186</f>
        <v>-18.892508143322473</v>
      </c>
      <c r="DN11" s="575">
        <f>INPUT!DW186</f>
        <v>744</v>
      </c>
      <c r="DO11" s="532">
        <f>INPUT!DX186</f>
        <v>-9.4890510948905096</v>
      </c>
      <c r="DP11" s="575">
        <f>INPUT!DY186</f>
        <v>793</v>
      </c>
      <c r="DQ11" s="532">
        <f>INPUT!DZ186</f>
        <v>3.7958115183245988</v>
      </c>
      <c r="DR11" s="575">
        <f>INPUT!EA186</f>
        <v>806</v>
      </c>
      <c r="DS11" s="532">
        <f>INPUT!EB186</f>
        <v>-0.61652281134402243</v>
      </c>
      <c r="DT11" s="575">
        <f>INPUT!EC186</f>
        <v>802</v>
      </c>
      <c r="DU11" s="532">
        <f>INPUT!ED186</f>
        <v>7.3627844712182089</v>
      </c>
      <c r="DV11" s="575">
        <f>INPUT!EE186</f>
        <v>828</v>
      </c>
      <c r="DW11" s="532">
        <f>INPUT!EF186</f>
        <v>11.290322580645151</v>
      </c>
      <c r="DX11" s="575">
        <f>INPUT!EG186</f>
        <v>786</v>
      </c>
      <c r="DY11" s="532">
        <f>INPUT!EH186</f>
        <v>-0.88272383354350836</v>
      </c>
      <c r="DZ11" s="575">
        <f>INPUT!EI186</f>
        <v>769</v>
      </c>
      <c r="EA11" s="532">
        <f>INPUT!EJ186</f>
        <v>-4.5905707196029821</v>
      </c>
      <c r="EB11" s="575">
        <f>INPUT!EK186</f>
        <v>791</v>
      </c>
      <c r="EC11" s="532">
        <f>INPUT!EL186</f>
        <v>-1.3715710723191998</v>
      </c>
      <c r="ED11" s="575">
        <f>INPUT!EM186</f>
        <v>725.93000000000029</v>
      </c>
      <c r="EE11" s="532">
        <f>INPUT!EN186</f>
        <v>-12.327294685990298</v>
      </c>
      <c r="EF11" s="575">
        <f>INPUT!EO186</f>
        <v>747</v>
      </c>
      <c r="EG11" s="532">
        <f>INPUT!EP186</f>
        <v>-4.961832061068705</v>
      </c>
      <c r="EH11" s="575">
        <f>INPUT!EQ186</f>
        <v>789.59251346890278</v>
      </c>
      <c r="EI11" s="532">
        <f>INPUT!ER186</f>
        <v>2.6778300999873661</v>
      </c>
      <c r="EJ11" s="575">
        <f>INPUT!ES186</f>
        <v>776.83785367343444</v>
      </c>
      <c r="EK11" s="532">
        <f>INPUT!ET186</f>
        <v>-1.7904104079096816</v>
      </c>
      <c r="EL11" s="575">
        <f>INPUT!EU186</f>
        <v>796.66285279474232</v>
      </c>
      <c r="EM11" s="532">
        <f>INPUT!EV186</f>
        <v>9.7437566700290681</v>
      </c>
      <c r="EN11" s="575">
        <f>INPUT!EW186</f>
        <v>778.32446006763621</v>
      </c>
      <c r="EO11" s="532">
        <f>INPUT!EX186</f>
        <v>4.1933681482779317</v>
      </c>
      <c r="EP11" s="531"/>
      <c r="EQ11" s="575">
        <f>INPUT!FF186</f>
        <v>772</v>
      </c>
      <c r="ER11" s="532">
        <f>INPUT!FG186</f>
        <v>18.586789554531478</v>
      </c>
      <c r="ES11" s="575">
        <f>INPUT!FH186</f>
        <v>824</v>
      </c>
      <c r="ET11" s="532">
        <f>INPUT!FI186</f>
        <v>6.7357512953367893</v>
      </c>
      <c r="EU11" s="575">
        <f>INPUT!FJ186</f>
        <v>938</v>
      </c>
      <c r="EV11" s="532">
        <f>INPUT!FK186</f>
        <v>13.834951456310684</v>
      </c>
      <c r="EW11" s="575">
        <f>INPUT!FL186</f>
        <v>1139.5999999999999</v>
      </c>
      <c r="EX11" s="532">
        <f>INPUT!FM186</f>
        <v>21.492537313432834</v>
      </c>
      <c r="EY11" s="575">
        <f>INPUT!FN186</f>
        <v>1393.4</v>
      </c>
      <c r="EZ11" s="532">
        <f>INPUT!FO186</f>
        <v>22.27097227097228</v>
      </c>
      <c r="FA11" s="575">
        <f>INPUT!FP186</f>
        <v>1560.23</v>
      </c>
      <c r="FB11" s="532">
        <f>INPUT!FQ186</f>
        <v>11.972872111382227</v>
      </c>
      <c r="FC11" s="575">
        <f>INPUT!FR186</f>
        <v>1651.5</v>
      </c>
      <c r="FD11" s="532">
        <f>INPUT!FS186</f>
        <v>5.8497785582894757</v>
      </c>
      <c r="FE11" s="575">
        <f>INPUT!FT186</f>
        <v>1840</v>
      </c>
      <c r="FF11" s="532">
        <f>INPUT!FU186</f>
        <v>11.413866182258548</v>
      </c>
      <c r="FG11" s="575">
        <f>INPUT!FV186</f>
        <v>2250</v>
      </c>
      <c r="FH11" s="532">
        <f>INPUT!FW186</f>
        <v>22.282608695652172</v>
      </c>
      <c r="FI11" s="575">
        <f>INPUT!FX186</f>
        <v>2799</v>
      </c>
      <c r="FJ11" s="532">
        <f>INPUT!FY186</f>
        <v>24.4</v>
      </c>
      <c r="FK11" s="575">
        <f>INPUT!FZ186</f>
        <v>3355.158831916433</v>
      </c>
      <c r="FL11" s="532">
        <f>INPUT!GA186</f>
        <v>19.86991182266642</v>
      </c>
      <c r="FM11" s="575">
        <f>INPUT!GB186</f>
        <v>3972.0247493259772</v>
      </c>
      <c r="FN11" s="532">
        <f>INPUT!GC186</f>
        <v>18.385595088420793</v>
      </c>
      <c r="FO11" s="575">
        <f>INPUT!GD186</f>
        <v>3869</v>
      </c>
      <c r="FP11" s="532">
        <f>INPUT!GE186</f>
        <v>-2.5937589976865016</v>
      </c>
      <c r="FQ11" s="575">
        <f>INPUT!GF186</f>
        <v>3611</v>
      </c>
      <c r="FR11" s="532">
        <f>INPUT!GG186</f>
        <v>-6.6683897647970998</v>
      </c>
      <c r="FS11" s="575">
        <f>INPUT!GH186</f>
        <v>3435</v>
      </c>
      <c r="FT11" s="532">
        <f>INPUT!GI186</f>
        <v>-4.8739961229576245</v>
      </c>
      <c r="FU11" s="575">
        <f>INPUT!GJ186</f>
        <v>3095</v>
      </c>
      <c r="FV11" s="532">
        <f>INPUT!GK186</f>
        <v>-9.8981077147015988</v>
      </c>
      <c r="FW11" s="575">
        <f>INPUT!GL186</f>
        <v>3222</v>
      </c>
      <c r="FX11" s="532">
        <f>INPUT!GM186</f>
        <v>4.1033925686591255</v>
      </c>
      <c r="FY11" s="575">
        <f>INPUT!GN186</f>
        <v>3032.9300000000003</v>
      </c>
      <c r="FZ11" s="532">
        <f>INPUT!GO186</f>
        <v>-5.8680943513345625</v>
      </c>
      <c r="GA11" s="575">
        <f>INPUT!GP186</f>
        <v>3141.4176800047157</v>
      </c>
      <c r="GB11" s="532">
        <f>INPUT!GQ186</f>
        <v>3.5769925453180695</v>
      </c>
      <c r="GC11" s="575">
        <f>INPUT!GR186</f>
        <v>3120.3561258295431</v>
      </c>
      <c r="GD11" s="532">
        <f>INPUT!GS186</f>
        <v>-0.67044743235611381</v>
      </c>
      <c r="GE11" s="575">
        <f>INPUT!GT186</f>
        <v>3259.6358039899787</v>
      </c>
      <c r="GF11" s="532">
        <f>INPUT!GU186</f>
        <v>4.4635827624774249</v>
      </c>
      <c r="GG11" s="575">
        <f>INPUT!GV186</f>
        <v>3365.0208508412707</v>
      </c>
      <c r="GH11" s="532">
        <f>INPUT!GW186</f>
        <v>3.2330313319756332</v>
      </c>
      <c r="GI11" s="575">
        <f>INPUT!GX186</f>
        <v>3494.4127513896183</v>
      </c>
      <c r="GJ11" s="532">
        <f>INPUT!GY186</f>
        <v>3.8452035301950405</v>
      </c>
      <c r="GK11" s="655">
        <f>INPUT!GZ186</f>
        <v>2.8732269067966332</v>
      </c>
      <c r="GL11" s="436"/>
    </row>
    <row r="12" spans="1:291" ht="4.5" customHeight="1" x14ac:dyDescent="0.2">
      <c r="A12" s="660"/>
      <c r="B12" s="531"/>
      <c r="C12" s="532"/>
      <c r="D12" s="531"/>
      <c r="E12" s="532"/>
      <c r="F12" s="531"/>
      <c r="G12" s="532"/>
      <c r="H12" s="531"/>
      <c r="I12" s="532"/>
      <c r="J12" s="531"/>
      <c r="K12" s="532"/>
      <c r="L12" s="531"/>
      <c r="M12" s="532"/>
      <c r="N12" s="531"/>
      <c r="O12" s="532"/>
      <c r="P12" s="531"/>
      <c r="Q12" s="532"/>
      <c r="R12" s="531"/>
      <c r="S12" s="532"/>
      <c r="T12" s="531"/>
      <c r="U12" s="532"/>
      <c r="V12" s="531"/>
      <c r="W12" s="532"/>
      <c r="X12" s="531"/>
      <c r="Y12" s="532"/>
      <c r="Z12" s="531"/>
      <c r="AA12" s="532"/>
      <c r="AB12" s="531"/>
      <c r="AC12" s="532"/>
      <c r="AD12" s="531"/>
      <c r="AE12" s="532"/>
      <c r="AF12" s="531"/>
      <c r="AG12" s="532"/>
      <c r="AH12" s="531"/>
      <c r="AI12" s="532"/>
      <c r="AJ12" s="531"/>
      <c r="AK12" s="532"/>
      <c r="AL12" s="531"/>
      <c r="AM12" s="532"/>
      <c r="AN12" s="531"/>
      <c r="AO12" s="532"/>
      <c r="AP12" s="531"/>
      <c r="AQ12" s="532"/>
      <c r="AR12" s="531"/>
      <c r="AS12" s="532"/>
      <c r="AT12" s="531"/>
      <c r="AU12" s="532"/>
      <c r="AV12" s="531"/>
      <c r="AW12" s="532"/>
      <c r="AX12" s="531"/>
      <c r="AY12" s="532"/>
      <c r="AZ12" s="531"/>
      <c r="BA12" s="532"/>
      <c r="BB12" s="531"/>
      <c r="BC12" s="532"/>
      <c r="BD12" s="531"/>
      <c r="BE12" s="532"/>
      <c r="BF12" s="531"/>
      <c r="BG12" s="532"/>
      <c r="BH12" s="531"/>
      <c r="BI12" s="532"/>
      <c r="BJ12" s="531"/>
      <c r="BK12" s="532"/>
      <c r="BL12" s="531"/>
      <c r="BM12" s="532"/>
      <c r="BN12" s="531"/>
      <c r="BO12" s="532"/>
      <c r="BP12" s="531"/>
      <c r="BQ12" s="532"/>
      <c r="BR12" s="531"/>
      <c r="BS12" s="532"/>
      <c r="BT12" s="531"/>
      <c r="BU12" s="532"/>
      <c r="BV12" s="531"/>
      <c r="BW12" s="532"/>
      <c r="BX12" s="531"/>
      <c r="BY12" s="532"/>
      <c r="BZ12" s="531"/>
      <c r="CA12" s="532"/>
      <c r="CB12" s="531"/>
      <c r="CC12" s="532"/>
      <c r="CD12" s="531"/>
      <c r="CE12" s="532"/>
      <c r="CF12" s="531"/>
      <c r="CG12" s="532"/>
      <c r="CH12" s="531"/>
      <c r="CI12" s="532"/>
      <c r="CJ12" s="531"/>
      <c r="CK12" s="532"/>
      <c r="CL12" s="531"/>
      <c r="CM12" s="532"/>
      <c r="CN12" s="531"/>
      <c r="CO12" s="532"/>
      <c r="CP12" s="531"/>
      <c r="CQ12" s="532"/>
      <c r="CR12" s="531"/>
      <c r="CS12" s="532"/>
      <c r="CT12" s="531"/>
      <c r="CU12" s="532"/>
      <c r="CV12" s="531"/>
      <c r="CW12" s="532"/>
      <c r="CX12" s="531"/>
      <c r="CY12" s="532"/>
      <c r="CZ12" s="531"/>
      <c r="DA12" s="532"/>
      <c r="DB12" s="531"/>
      <c r="DC12" s="532"/>
      <c r="DD12" s="531"/>
      <c r="DE12" s="532"/>
      <c r="DF12" s="531"/>
      <c r="DG12" s="532"/>
      <c r="DH12" s="531"/>
      <c r="DI12" s="532"/>
      <c r="DJ12" s="531"/>
      <c r="DK12" s="532"/>
      <c r="DL12" s="531"/>
      <c r="DM12" s="532"/>
      <c r="DN12" s="531"/>
      <c r="DO12" s="532"/>
      <c r="DP12" s="531"/>
      <c r="DQ12" s="532"/>
      <c r="DR12" s="531"/>
      <c r="DS12" s="532"/>
      <c r="DT12" s="531"/>
      <c r="DU12" s="532"/>
      <c r="DV12" s="531"/>
      <c r="DW12" s="532"/>
      <c r="DX12" s="531"/>
      <c r="DY12" s="532"/>
      <c r="DZ12" s="531"/>
      <c r="EA12" s="532"/>
      <c r="EB12" s="531"/>
      <c r="EC12" s="532"/>
      <c r="ED12" s="531"/>
      <c r="EE12" s="532"/>
      <c r="EF12" s="531"/>
      <c r="EG12" s="532"/>
      <c r="EH12" s="531"/>
      <c r="EI12" s="532"/>
      <c r="EJ12" s="531"/>
      <c r="EK12" s="532"/>
      <c r="EL12" s="531"/>
      <c r="EM12" s="532"/>
      <c r="EN12" s="531"/>
      <c r="EO12" s="532"/>
      <c r="EP12" s="531"/>
      <c r="EQ12" s="531"/>
      <c r="ER12" s="532"/>
      <c r="ES12" s="531"/>
      <c r="ET12" s="532"/>
      <c r="EU12" s="531"/>
      <c r="EV12" s="532"/>
      <c r="EW12" s="531"/>
      <c r="EX12" s="532"/>
      <c r="EY12" s="531"/>
      <c r="EZ12" s="532"/>
      <c r="FA12" s="531"/>
      <c r="FB12" s="532"/>
      <c r="FC12" s="531"/>
      <c r="FD12" s="532"/>
      <c r="FE12" s="531"/>
      <c r="FF12" s="532"/>
      <c r="FG12" s="531"/>
      <c r="FH12" s="532"/>
      <c r="FI12" s="531"/>
      <c r="FJ12" s="532"/>
      <c r="FK12" s="531"/>
      <c r="FL12" s="532"/>
      <c r="FM12" s="531"/>
      <c r="FN12" s="532"/>
      <c r="FO12" s="531"/>
      <c r="FP12" s="532"/>
      <c r="FQ12" s="531"/>
      <c r="FR12" s="532"/>
      <c r="FS12" s="531"/>
      <c r="FT12" s="532"/>
      <c r="FU12" s="531"/>
      <c r="FV12" s="532"/>
      <c r="FW12" s="531"/>
      <c r="FX12" s="532"/>
      <c r="FY12" s="531"/>
      <c r="FZ12" s="532"/>
      <c r="GA12" s="531"/>
      <c r="GB12" s="532"/>
      <c r="GC12" s="531"/>
      <c r="GD12" s="532"/>
      <c r="GE12" s="531"/>
      <c r="GF12" s="532"/>
      <c r="GG12" s="531"/>
      <c r="GH12" s="532"/>
      <c r="GI12" s="531"/>
      <c r="GJ12" s="532"/>
      <c r="GK12" s="655"/>
      <c r="GL12" s="436"/>
    </row>
    <row r="13" spans="1:291" ht="12" customHeight="1" x14ac:dyDescent="0.2">
      <c r="A13" s="659" t="s">
        <v>23</v>
      </c>
      <c r="B13" s="531"/>
      <c r="C13" s="576"/>
      <c r="D13" s="531"/>
      <c r="E13" s="576"/>
      <c r="F13" s="531"/>
      <c r="G13" s="576"/>
      <c r="H13" s="531"/>
      <c r="I13" s="576"/>
      <c r="J13" s="531"/>
      <c r="K13" s="576"/>
      <c r="L13" s="531"/>
      <c r="M13" s="576"/>
      <c r="N13" s="531"/>
      <c r="O13" s="576"/>
      <c r="P13" s="531"/>
      <c r="Q13" s="576"/>
      <c r="R13" s="531"/>
      <c r="S13" s="576"/>
      <c r="T13" s="531"/>
      <c r="U13" s="576"/>
      <c r="V13" s="531"/>
      <c r="W13" s="576"/>
      <c r="X13" s="531"/>
      <c r="Y13" s="576"/>
      <c r="Z13" s="531"/>
      <c r="AA13" s="576"/>
      <c r="AB13" s="531"/>
      <c r="AC13" s="576"/>
      <c r="AD13" s="531"/>
      <c r="AE13" s="576"/>
      <c r="AF13" s="531"/>
      <c r="AG13" s="576"/>
      <c r="AH13" s="531"/>
      <c r="AI13" s="576"/>
      <c r="AJ13" s="531"/>
      <c r="AK13" s="576"/>
      <c r="AL13" s="531"/>
      <c r="AM13" s="576"/>
      <c r="AN13" s="531"/>
      <c r="AO13" s="576"/>
      <c r="AP13" s="531"/>
      <c r="AQ13" s="576"/>
      <c r="AR13" s="531"/>
      <c r="AS13" s="576"/>
      <c r="AT13" s="531"/>
      <c r="AU13" s="576"/>
      <c r="AV13" s="531"/>
      <c r="AW13" s="576"/>
      <c r="AX13" s="531"/>
      <c r="AY13" s="576"/>
      <c r="AZ13" s="531"/>
      <c r="BA13" s="576"/>
      <c r="BB13" s="531"/>
      <c r="BC13" s="576"/>
      <c r="BD13" s="531"/>
      <c r="BE13" s="576"/>
      <c r="BF13" s="531"/>
      <c r="BG13" s="576"/>
      <c r="BH13" s="531"/>
      <c r="BI13" s="576"/>
      <c r="BJ13" s="531"/>
      <c r="BK13" s="576"/>
      <c r="BL13" s="531"/>
      <c r="BM13" s="576"/>
      <c r="BN13" s="531"/>
      <c r="BO13" s="576"/>
      <c r="BP13" s="531"/>
      <c r="BQ13" s="576"/>
      <c r="BR13" s="531"/>
      <c r="BS13" s="576"/>
      <c r="BT13" s="531"/>
      <c r="BU13" s="576"/>
      <c r="BV13" s="531"/>
      <c r="BW13" s="576"/>
      <c r="BX13" s="531"/>
      <c r="BY13" s="576"/>
      <c r="BZ13" s="531"/>
      <c r="CA13" s="576"/>
      <c r="CB13" s="531"/>
      <c r="CC13" s="576"/>
      <c r="CD13" s="531"/>
      <c r="CE13" s="576"/>
      <c r="CF13" s="531"/>
      <c r="CG13" s="576"/>
      <c r="CH13" s="531"/>
      <c r="CI13" s="576"/>
      <c r="CJ13" s="531"/>
      <c r="CK13" s="576"/>
      <c r="CL13" s="531"/>
      <c r="CM13" s="576"/>
      <c r="CN13" s="531"/>
      <c r="CO13" s="576"/>
      <c r="CP13" s="531"/>
      <c r="CQ13" s="576"/>
      <c r="CR13" s="531"/>
      <c r="CS13" s="576"/>
      <c r="CT13" s="531"/>
      <c r="CU13" s="576"/>
      <c r="CV13" s="531"/>
      <c r="CW13" s="576"/>
      <c r="CX13" s="531"/>
      <c r="CY13" s="576"/>
      <c r="CZ13" s="531"/>
      <c r="DA13" s="576"/>
      <c r="DB13" s="531"/>
      <c r="DC13" s="576"/>
      <c r="DD13" s="531"/>
      <c r="DE13" s="576"/>
      <c r="DF13" s="531"/>
      <c r="DG13" s="576"/>
      <c r="DH13" s="531"/>
      <c r="DI13" s="576"/>
      <c r="DJ13" s="531"/>
      <c r="DK13" s="576"/>
      <c r="DL13" s="531"/>
      <c r="DM13" s="576"/>
      <c r="DN13" s="531"/>
      <c r="DO13" s="576"/>
      <c r="DP13" s="531"/>
      <c r="DQ13" s="576"/>
      <c r="DR13" s="531"/>
      <c r="DS13" s="576"/>
      <c r="DT13" s="531"/>
      <c r="DU13" s="576"/>
      <c r="DV13" s="531"/>
      <c r="DW13" s="576"/>
      <c r="DX13" s="531"/>
      <c r="DY13" s="576"/>
      <c r="DZ13" s="531"/>
      <c r="EA13" s="576"/>
      <c r="EB13" s="531"/>
      <c r="EC13" s="576"/>
      <c r="ED13" s="531"/>
      <c r="EE13" s="576"/>
      <c r="EF13" s="531"/>
      <c r="EG13" s="576"/>
      <c r="EH13" s="531"/>
      <c r="EI13" s="576"/>
      <c r="EJ13" s="531"/>
      <c r="EK13" s="576"/>
      <c r="EL13" s="531"/>
      <c r="EM13" s="576"/>
      <c r="EN13" s="531"/>
      <c r="EO13" s="576"/>
      <c r="EP13" s="531"/>
      <c r="EQ13" s="531"/>
      <c r="ER13" s="576"/>
      <c r="ES13" s="531"/>
      <c r="ET13" s="576"/>
      <c r="EU13" s="531"/>
      <c r="EV13" s="576"/>
      <c r="EW13" s="531"/>
      <c r="EX13" s="576"/>
      <c r="EY13" s="531"/>
      <c r="EZ13" s="576"/>
      <c r="FA13" s="531"/>
      <c r="FB13" s="576"/>
      <c r="FC13" s="531"/>
      <c r="FD13" s="576"/>
      <c r="FE13" s="531"/>
      <c r="FF13" s="576"/>
      <c r="FG13" s="531"/>
      <c r="FH13" s="576"/>
      <c r="FI13" s="531"/>
      <c r="FJ13" s="576"/>
      <c r="FK13" s="531"/>
      <c r="FL13" s="576"/>
      <c r="FM13" s="531"/>
      <c r="FN13" s="576"/>
      <c r="FO13" s="531"/>
      <c r="FP13" s="576"/>
      <c r="FQ13" s="531"/>
      <c r="FR13" s="576"/>
      <c r="FS13" s="531"/>
      <c r="FT13" s="577"/>
      <c r="FU13" s="531"/>
      <c r="FV13" s="577"/>
      <c r="FW13" s="531"/>
      <c r="FX13" s="577"/>
      <c r="FY13" s="531"/>
      <c r="FZ13" s="576"/>
      <c r="GA13" s="531"/>
      <c r="GB13" s="576"/>
      <c r="GC13" s="531"/>
      <c r="GD13" s="576"/>
      <c r="GE13" s="531"/>
      <c r="GF13" s="576"/>
      <c r="GG13" s="531"/>
      <c r="GH13" s="576"/>
      <c r="GI13" s="531"/>
      <c r="GJ13" s="576"/>
      <c r="GK13" s="661"/>
      <c r="GL13" s="436"/>
    </row>
    <row r="14" spans="1:291" ht="12" customHeight="1" x14ac:dyDescent="0.2">
      <c r="A14" s="660" t="s">
        <v>295</v>
      </c>
      <c r="B14" s="575">
        <f>INPUT!K266</f>
        <v>513</v>
      </c>
      <c r="C14" s="532">
        <f>INPUT!L266</f>
        <v>16.063348416289603</v>
      </c>
      <c r="D14" s="575">
        <f>INPUT!M266</f>
        <v>529</v>
      </c>
      <c r="E14" s="532">
        <f>INPUT!N266</f>
        <v>18.344519015659966</v>
      </c>
      <c r="F14" s="575">
        <f>INPUT!O266</f>
        <v>550</v>
      </c>
      <c r="G14" s="532">
        <f>INPUT!P266</f>
        <v>17.773019271948609</v>
      </c>
      <c r="H14" s="575">
        <f>INPUT!Q266</f>
        <v>563</v>
      </c>
      <c r="I14" s="532">
        <f>INPUT!R266</f>
        <v>17.047817047817038</v>
      </c>
      <c r="J14" s="575">
        <f>INPUT!S266</f>
        <v>606</v>
      </c>
      <c r="K14" s="532">
        <f>INPUT!T266</f>
        <v>18.128654970760238</v>
      </c>
      <c r="L14" s="575">
        <f>INPUT!U266</f>
        <v>627</v>
      </c>
      <c r="M14" s="532">
        <f>INPUT!V266</f>
        <v>18.525519848771268</v>
      </c>
      <c r="N14" s="575">
        <f>INPUT!W266</f>
        <v>654</v>
      </c>
      <c r="O14" s="532">
        <f>INPUT!X266</f>
        <v>18.909090909090921</v>
      </c>
      <c r="P14" s="575">
        <f>INPUT!Y266</f>
        <v>674</v>
      </c>
      <c r="Q14" s="532">
        <f>INPUT!Z266</f>
        <v>19.715808170515103</v>
      </c>
      <c r="R14" s="575">
        <f>INPUT!AA266</f>
        <v>714</v>
      </c>
      <c r="S14" s="532">
        <f>INPUT!AB266</f>
        <v>17.821782178217816</v>
      </c>
      <c r="T14" s="575">
        <f>INPUT!AC266</f>
        <v>727</v>
      </c>
      <c r="U14" s="532">
        <f>INPUT!AD266</f>
        <v>15.948963317384379</v>
      </c>
      <c r="V14" s="575">
        <f>INPUT!AE266</f>
        <v>755</v>
      </c>
      <c r="W14" s="532">
        <f>INPUT!AF266</f>
        <v>15.443425076452598</v>
      </c>
      <c r="X14" s="575">
        <f>INPUT!AG266</f>
        <v>771</v>
      </c>
      <c r="Y14" s="532">
        <f>INPUT!AH266</f>
        <v>14.391691394658746</v>
      </c>
      <c r="Z14" s="575">
        <f>INPUT!AI266</f>
        <v>810</v>
      </c>
      <c r="AA14" s="532">
        <f>INPUT!AJ266</f>
        <v>13.445378151260501</v>
      </c>
      <c r="AB14" s="575">
        <f>INPUT!AK266</f>
        <v>827</v>
      </c>
      <c r="AC14" s="532">
        <f>INPUT!AL266</f>
        <v>13.755158184319116</v>
      </c>
      <c r="AD14" s="575">
        <f>INPUT!AM266</f>
        <v>847</v>
      </c>
      <c r="AE14" s="532">
        <f>INPUT!AN266</f>
        <v>12.185430463576164</v>
      </c>
      <c r="AF14" s="575">
        <f>INPUT!AO266</f>
        <v>857</v>
      </c>
      <c r="AG14" s="532">
        <f>INPUT!AP266</f>
        <v>11.154345006485089</v>
      </c>
      <c r="AH14" s="575">
        <f>INPUT!AQ266</f>
        <v>891</v>
      </c>
      <c r="AI14" s="532">
        <f>INPUT!AR266</f>
        <v>10.000000000000009</v>
      </c>
      <c r="AJ14" s="575">
        <f>INPUT!AS266</f>
        <v>910</v>
      </c>
      <c r="AK14" s="532">
        <f>INPUT!AT266</f>
        <v>10.036275695284157</v>
      </c>
      <c r="AL14" s="575">
        <f>INPUT!AU266</f>
        <v>929</v>
      </c>
      <c r="AM14" s="532">
        <f>INPUT!AV266</f>
        <v>9.681227863046038</v>
      </c>
      <c r="AN14" s="575">
        <f>INPUT!AW266</f>
        <v>945</v>
      </c>
      <c r="AO14" s="532">
        <f>INPUT!AX266</f>
        <v>10.268378063010509</v>
      </c>
      <c r="AP14" s="575">
        <f>INPUT!AY266</f>
        <v>980</v>
      </c>
      <c r="AQ14" s="532">
        <f>INPUT!AZ266</f>
        <v>9.9887766554433313</v>
      </c>
      <c r="AR14" s="575">
        <f>INPUT!BA266</f>
        <v>994</v>
      </c>
      <c r="AS14" s="532">
        <f>INPUT!BB266</f>
        <v>9.2307692307692193</v>
      </c>
      <c r="AT14" s="575">
        <f>INPUT!BC266</f>
        <v>1021</v>
      </c>
      <c r="AU14" s="532">
        <f>INPUT!BD266</f>
        <v>9.9031216361679331</v>
      </c>
      <c r="AV14" s="575">
        <f>INPUT!BE266</f>
        <v>1033</v>
      </c>
      <c r="AW14" s="532">
        <f>INPUT!BF266</f>
        <v>9.312169312169317</v>
      </c>
      <c r="AX14" s="575">
        <f>INPUT!BG266</f>
        <v>1085</v>
      </c>
      <c r="AY14" s="532">
        <f>INPUT!BH266</f>
        <v>10.714285714285721</v>
      </c>
      <c r="AZ14" s="575">
        <f>INPUT!BI266</f>
        <v>1099</v>
      </c>
      <c r="BA14" s="532">
        <f>INPUT!BJ266</f>
        <v>10.563380281690149</v>
      </c>
      <c r="BB14" s="575">
        <f>INPUT!BK266</f>
        <v>1122</v>
      </c>
      <c r="BC14" s="532">
        <f>INPUT!BL266</f>
        <v>9.8922624877570975</v>
      </c>
      <c r="BD14" s="575">
        <f>INPUT!BM266</f>
        <v>1140</v>
      </c>
      <c r="BE14" s="532">
        <f>INPUT!BN266</f>
        <v>10.358180058083244</v>
      </c>
      <c r="BF14" s="575">
        <f>INPUT!BO266</f>
        <v>1176</v>
      </c>
      <c r="BG14" s="532">
        <f>INPUT!BP266</f>
        <v>8.3870967741935587</v>
      </c>
      <c r="BH14" s="575">
        <f>INPUT!BQ266</f>
        <v>1191</v>
      </c>
      <c r="BI14" s="532">
        <f>INPUT!BR266</f>
        <v>8.3712465878071018</v>
      </c>
      <c r="BJ14" s="575">
        <f>INPUT!BS266</f>
        <v>1209</v>
      </c>
      <c r="BK14" s="532">
        <f>INPUT!BT266</f>
        <v>7.7540106951871746</v>
      </c>
      <c r="BL14" s="575">
        <f>INPUT!BU266</f>
        <v>1211</v>
      </c>
      <c r="BM14" s="532">
        <f>INPUT!BV266</f>
        <v>6.2280701754386047</v>
      </c>
      <c r="BN14" s="575">
        <f>INPUT!BW266</f>
        <v>1230</v>
      </c>
      <c r="BO14" s="532">
        <f>INPUT!BX266</f>
        <v>4.5918367346938771</v>
      </c>
      <c r="BP14" s="575">
        <f>INPUT!BY266</f>
        <v>1223</v>
      </c>
      <c r="BQ14" s="532">
        <f>INPUT!BZ266</f>
        <v>2.6868178001679288</v>
      </c>
      <c r="BR14" s="575">
        <f>INPUT!CA266</f>
        <v>1236</v>
      </c>
      <c r="BS14" s="532">
        <f>INPUT!CB266</f>
        <v>2.2332506203474045</v>
      </c>
      <c r="BT14" s="575">
        <f>INPUT!CC266</f>
        <v>1264</v>
      </c>
      <c r="BU14" s="532">
        <f>INPUT!CD266</f>
        <v>4.3765483071841471</v>
      </c>
      <c r="BV14" s="575">
        <f>INPUT!CE266</f>
        <v>1276</v>
      </c>
      <c r="BW14" s="532">
        <f>INPUT!CF266</f>
        <v>3.7398373983739797</v>
      </c>
      <c r="BX14" s="575">
        <f>INPUT!CG266</f>
        <v>1285</v>
      </c>
      <c r="BY14" s="532">
        <f>INPUT!CH266</f>
        <v>5.0695012264922346</v>
      </c>
      <c r="BZ14" s="575">
        <f>INPUT!CI266</f>
        <v>1290.3</v>
      </c>
      <c r="CA14" s="532">
        <f>INPUT!CJ266</f>
        <v>4.3932038834951337</v>
      </c>
      <c r="CB14" s="575">
        <f>INPUT!CK266</f>
        <v>1295</v>
      </c>
      <c r="CC14" s="532">
        <f>INPUT!CL266</f>
        <v>2.4525316455696222</v>
      </c>
      <c r="CD14" s="575">
        <f>INPUT!CM266</f>
        <v>1316</v>
      </c>
      <c r="CE14" s="532">
        <f>INPUT!CN266</f>
        <v>3.1347962382445083</v>
      </c>
      <c r="CF14" s="575">
        <f>INPUT!CO266</f>
        <v>1337</v>
      </c>
      <c r="CG14" s="532">
        <f>INPUT!CP266</f>
        <v>4.0466926070038989</v>
      </c>
      <c r="CH14" s="575">
        <f>INPUT!CQ266</f>
        <v>1342</v>
      </c>
      <c r="CI14" s="532">
        <f>INPUT!CR266</f>
        <v>4.0068201193520947</v>
      </c>
      <c r="CJ14" s="575">
        <f>INPUT!CS266</f>
        <v>1347</v>
      </c>
      <c r="CK14" s="532">
        <f>INPUT!CT266</f>
        <v>4.0154440154440252</v>
      </c>
      <c r="CL14" s="575">
        <f>INPUT!CU266</f>
        <v>1385</v>
      </c>
      <c r="CM14" s="532">
        <f>INPUT!CV266</f>
        <v>5.2431610942249129</v>
      </c>
      <c r="CN14" s="575">
        <f>INPUT!CW266</f>
        <v>1406</v>
      </c>
      <c r="CO14" s="532">
        <f>INPUT!CX266</f>
        <v>5.1608077786088336</v>
      </c>
      <c r="CP14" s="575">
        <f>INPUT!CY266</f>
        <v>1412</v>
      </c>
      <c r="CQ14" s="532">
        <f>INPUT!CZ266</f>
        <v>5.216095380029806</v>
      </c>
      <c r="CR14" s="575">
        <f>INPUT!DA266</f>
        <v>1425</v>
      </c>
      <c r="CS14" s="532">
        <f>INPUT!DB266</f>
        <v>5.7906458797327476</v>
      </c>
      <c r="CT14" s="575">
        <f>INPUT!DC266</f>
        <v>1438</v>
      </c>
      <c r="CU14" s="532">
        <f>INPUT!DD266</f>
        <v>3.8267148014440533</v>
      </c>
      <c r="CV14" s="575">
        <f>INPUT!DE266</f>
        <v>1454</v>
      </c>
      <c r="CW14" s="532">
        <f>INPUT!DF266</f>
        <v>3.4139402560455112</v>
      </c>
      <c r="CX14" s="575">
        <f>INPUT!DG266</f>
        <v>1453</v>
      </c>
      <c r="CY14" s="532">
        <f>INPUT!DH266</f>
        <v>2.9036827195467518</v>
      </c>
      <c r="CZ14" s="575">
        <f>INPUT!DI266</f>
        <v>1446</v>
      </c>
      <c r="DA14" s="532">
        <f>INPUT!DJ266</f>
        <v>1.4736842105263159</v>
      </c>
      <c r="DB14" s="575">
        <f>INPUT!DK266</f>
        <v>1455</v>
      </c>
      <c r="DC14" s="532">
        <f>INPUT!DL266</f>
        <v>1.182197496522952</v>
      </c>
      <c r="DD14" s="575">
        <f>INPUT!DM266</f>
        <v>1473</v>
      </c>
      <c r="DE14" s="532">
        <f>INPUT!DN266</f>
        <v>1.3067400275103225</v>
      </c>
      <c r="DF14" s="575">
        <f>INPUT!DO266</f>
        <v>1468</v>
      </c>
      <c r="DG14" s="532">
        <f>INPUT!DP266</f>
        <v>1.0323468685478288</v>
      </c>
      <c r="DH14" s="575">
        <f>INPUT!DQ266</f>
        <v>1463</v>
      </c>
      <c r="DI14" s="532">
        <f>INPUT!DR266</f>
        <v>1.1756569847856113</v>
      </c>
      <c r="DJ14" s="575">
        <f>INPUT!DS266</f>
        <v>1508</v>
      </c>
      <c r="DK14" s="532">
        <f>INPUT!DT266</f>
        <v>3.6426116838488065</v>
      </c>
      <c r="DL14" s="575">
        <f>INPUT!DU266</f>
        <v>1501</v>
      </c>
      <c r="DM14" s="532">
        <f>INPUT!DV266</f>
        <v>1.9008825526137141</v>
      </c>
      <c r="DN14" s="575">
        <f>INPUT!DW266</f>
        <v>1520</v>
      </c>
      <c r="DO14" s="532">
        <f>INPUT!DX266</f>
        <v>3.5422343324250649</v>
      </c>
      <c r="DP14" s="575">
        <f>INPUT!DY266</f>
        <v>1504</v>
      </c>
      <c r="DQ14" s="532">
        <f>INPUT!DZ266</f>
        <v>2.8024606971975397</v>
      </c>
      <c r="DR14" s="575">
        <f>INPUT!EA266</f>
        <v>1544</v>
      </c>
      <c r="DS14" s="532">
        <f>INPUT!EB266</f>
        <v>2.3872679045092937</v>
      </c>
      <c r="DT14" s="575">
        <f>INPUT!EC266</f>
        <v>1538</v>
      </c>
      <c r="DU14" s="532">
        <f>INPUT!ED266</f>
        <v>2.4650233177881509</v>
      </c>
      <c r="DV14" s="575">
        <f>INPUT!EE266</f>
        <v>1542</v>
      </c>
      <c r="DW14" s="532">
        <f>INPUT!EF266</f>
        <v>1.4473684210526416</v>
      </c>
      <c r="DX14" s="575">
        <f>INPUT!EG266</f>
        <v>1543</v>
      </c>
      <c r="DY14" s="532">
        <f>INPUT!EH266</f>
        <v>2.5930851063829863</v>
      </c>
      <c r="DZ14" s="575">
        <f>INPUT!EI266</f>
        <v>1569</v>
      </c>
      <c r="EA14" s="532">
        <f>INPUT!EJ266</f>
        <v>1.6191709844559643</v>
      </c>
      <c r="EB14" s="575">
        <f>INPUT!EK266</f>
        <v>1569</v>
      </c>
      <c r="EC14" s="532">
        <f>INPUT!EL266</f>
        <v>2.0156046814044259</v>
      </c>
      <c r="ED14" s="575">
        <f>INPUT!EM266</f>
        <v>1575</v>
      </c>
      <c r="EE14" s="532">
        <f>INPUT!EN266</f>
        <v>2.1400778210116655</v>
      </c>
      <c r="EF14" s="575">
        <f>INPUT!EO266</f>
        <v>1575</v>
      </c>
      <c r="EG14" s="532">
        <f>INPUT!EP266</f>
        <v>2.0738820479585307</v>
      </c>
      <c r="EH14" s="575">
        <f>INPUT!EQ266</f>
        <v>1602.7684235125066</v>
      </c>
      <c r="EI14" s="532">
        <f>INPUT!ER266</f>
        <v>2.1522258452840504</v>
      </c>
      <c r="EJ14" s="575">
        <f>INPUT!ES266</f>
        <v>1603.7753613790726</v>
      </c>
      <c r="EK14" s="532">
        <f>INPUT!ET266</f>
        <v>2.2164028922289747</v>
      </c>
      <c r="EL14" s="575">
        <f>INPUT!EU266</f>
        <v>1613.5433242900797</v>
      </c>
      <c r="EM14" s="532">
        <f>INPUT!EV266</f>
        <v>2.4471951930209235</v>
      </c>
      <c r="EN14" s="575">
        <f>INPUT!EW266</f>
        <v>1641.1738396770868</v>
      </c>
      <c r="EO14" s="532">
        <f>INPUT!EX266</f>
        <v>4.2015136302912204</v>
      </c>
      <c r="EP14" s="531"/>
      <c r="EQ14" s="575">
        <f>INPUT!FF266</f>
        <v>1837</v>
      </c>
      <c r="ER14" s="532">
        <f>INPUT!FG266</f>
        <v>14.383561643835607</v>
      </c>
      <c r="ES14" s="575">
        <f>INPUT!FH266</f>
        <v>2155</v>
      </c>
      <c r="ET14" s="532">
        <f>INPUT!FI266</f>
        <v>17.310832879695148</v>
      </c>
      <c r="EU14" s="575">
        <f>INPUT!FJ266</f>
        <v>2561</v>
      </c>
      <c r="EV14" s="532">
        <f>INPUT!FK266</f>
        <v>18.839907192575399</v>
      </c>
      <c r="EW14" s="575">
        <f>INPUT!FL266</f>
        <v>2967</v>
      </c>
      <c r="EX14" s="532">
        <f>INPUT!FM266</f>
        <v>15.853182350644278</v>
      </c>
      <c r="EY14" s="575">
        <f>INPUT!FN266</f>
        <v>3341</v>
      </c>
      <c r="EZ14" s="532">
        <f>INPUT!FO266</f>
        <v>12.60532524435456</v>
      </c>
      <c r="FA14" s="575">
        <f>INPUT!FP266</f>
        <v>3675</v>
      </c>
      <c r="FB14" s="532">
        <f>INPUT!FQ266</f>
        <v>9.9970068841664261</v>
      </c>
      <c r="FC14" s="575">
        <f>INPUT!FR266</f>
        <v>4028</v>
      </c>
      <c r="FD14" s="532">
        <f>INPUT!FS266</f>
        <v>9.6054421768707385</v>
      </c>
      <c r="FE14" s="575">
        <f>INPUT!FT266</f>
        <v>4446</v>
      </c>
      <c r="FF14" s="532">
        <f>INPUT!FU266</f>
        <v>10.377358490566046</v>
      </c>
      <c r="FG14" s="575">
        <f>INPUT!FV266</f>
        <v>4787</v>
      </c>
      <c r="FH14" s="532">
        <f>INPUT!FW266</f>
        <v>7.6698155645523958</v>
      </c>
      <c r="FI14" s="575">
        <f>INPUT!FX266</f>
        <v>4953</v>
      </c>
      <c r="FJ14" s="532">
        <f>INPUT!FY266</f>
        <v>3.4677250887821254</v>
      </c>
      <c r="FK14" s="575">
        <f>INPUT!FZ266</f>
        <v>5146.3</v>
      </c>
      <c r="FL14" s="532">
        <f>INPUT!GA266</f>
        <v>3.9026852412679114</v>
      </c>
      <c r="FM14" s="575">
        <f>INPUT!GB266</f>
        <v>5342</v>
      </c>
      <c r="FN14" s="532">
        <f>INPUT!GC266</f>
        <v>3.8027320599265391</v>
      </c>
      <c r="FO14" s="575">
        <f>INPUT!GD266</f>
        <v>5628</v>
      </c>
      <c r="FP14" s="532">
        <f>INPUT!GE266</f>
        <v>5.3538000748783121</v>
      </c>
      <c r="FQ14" s="575">
        <f>INPUT!GF266</f>
        <v>5791</v>
      </c>
      <c r="FR14" s="532">
        <f>INPUT!GG266</f>
        <v>2.8962331201137115</v>
      </c>
      <c r="FS14" s="575">
        <f>INPUT!GH266</f>
        <v>5859</v>
      </c>
      <c r="FT14" s="532">
        <f>INPUT!GI266</f>
        <v>1.1742358832671496</v>
      </c>
      <c r="FU14" s="575">
        <f>INPUT!GJ266</f>
        <v>6033</v>
      </c>
      <c r="FV14" s="532">
        <f>INPUT!GK266</f>
        <v>2.9697900665642596</v>
      </c>
      <c r="FW14" s="575">
        <f>INPUT!GL266</f>
        <v>6167</v>
      </c>
      <c r="FX14" s="532">
        <f>INPUT!GM266</f>
        <v>2.2211171887949632</v>
      </c>
      <c r="FY14" s="575">
        <f>INPUT!GN266</f>
        <v>6288</v>
      </c>
      <c r="FZ14" s="532">
        <f>INPUT!GO266</f>
        <v>1.9620561050754048</v>
      </c>
      <c r="GA14" s="575">
        <f>INPUT!GP266</f>
        <v>6461.2609488587459</v>
      </c>
      <c r="GB14" s="532">
        <f>INPUT!GQ266</f>
        <v>2.7554222146747076</v>
      </c>
      <c r="GC14" s="575">
        <f>INPUT!GR266</f>
        <v>6890.7765067896198</v>
      </c>
      <c r="GD14" s="532">
        <f>INPUT!GS266</f>
        <v>6.6475500886052252</v>
      </c>
      <c r="GE14" s="575">
        <f>INPUT!GT266</f>
        <v>7382.4601175924608</v>
      </c>
      <c r="GF14" s="532">
        <f>INPUT!GU266</f>
        <v>7.1353875766885677</v>
      </c>
      <c r="GG14" s="575">
        <f>INPUT!GV266</f>
        <v>7886.5387413024127</v>
      </c>
      <c r="GH14" s="532">
        <f>INPUT!GW266</f>
        <v>6.8280575266330024</v>
      </c>
      <c r="GI14" s="575">
        <f>INPUT!GX266</f>
        <v>8407.0107182811407</v>
      </c>
      <c r="GJ14" s="532">
        <f>INPUT!GY266</f>
        <v>6.5994981328497904</v>
      </c>
      <c r="GK14" s="655">
        <f>INPUT!GZ266</f>
        <v>5.9804632727904039</v>
      </c>
      <c r="GL14" s="436"/>
    </row>
    <row r="15" spans="1:291" ht="12" customHeight="1" x14ac:dyDescent="0.2">
      <c r="A15" s="660" t="s">
        <v>96</v>
      </c>
      <c r="B15" s="575">
        <f>INPUT!K271</f>
        <v>432</v>
      </c>
      <c r="C15" s="532">
        <f>INPUT!L271</f>
        <v>16.129032258064523</v>
      </c>
      <c r="D15" s="575">
        <f>INPUT!M271</f>
        <v>444</v>
      </c>
      <c r="E15" s="532">
        <f>INPUT!N271</f>
        <v>18.085106382978733</v>
      </c>
      <c r="F15" s="575">
        <f>INPUT!O271</f>
        <v>464</v>
      </c>
      <c r="G15" s="532">
        <f>INPUT!P271</f>
        <v>18.367346938775508</v>
      </c>
      <c r="H15" s="575">
        <f>INPUT!Q271</f>
        <v>470</v>
      </c>
      <c r="I15" s="532">
        <f>INPUT!R271</f>
        <v>15.479115479115467</v>
      </c>
      <c r="J15" s="575">
        <f>INPUT!S271</f>
        <v>514</v>
      </c>
      <c r="K15" s="532">
        <f>INPUT!T271</f>
        <v>18.981481481481488</v>
      </c>
      <c r="L15" s="575">
        <f>INPUT!U271</f>
        <v>529</v>
      </c>
      <c r="M15" s="532">
        <f>INPUT!V271</f>
        <v>19.144144144144136</v>
      </c>
      <c r="N15" s="575">
        <f>INPUT!W271</f>
        <v>554</v>
      </c>
      <c r="O15" s="532">
        <f>INPUT!X271</f>
        <v>19.396551724137922</v>
      </c>
      <c r="P15" s="575">
        <f>INPUT!Y271</f>
        <v>562</v>
      </c>
      <c r="Q15" s="532">
        <f>INPUT!Z271</f>
        <v>19.574468085106389</v>
      </c>
      <c r="R15" s="575">
        <f>INPUT!AA271</f>
        <v>607</v>
      </c>
      <c r="S15" s="532">
        <f>INPUT!AB271</f>
        <v>18.093385214007785</v>
      </c>
      <c r="T15" s="575">
        <f>INPUT!AC271</f>
        <v>623</v>
      </c>
      <c r="U15" s="532">
        <f>INPUT!AD271</f>
        <v>17.76937618147447</v>
      </c>
      <c r="V15" s="575">
        <f>INPUT!AE271</f>
        <v>638</v>
      </c>
      <c r="W15" s="532">
        <f>INPUT!AF271</f>
        <v>15.162454873646203</v>
      </c>
      <c r="X15" s="575">
        <f>INPUT!AG271</f>
        <v>648</v>
      </c>
      <c r="Y15" s="532">
        <f>INPUT!AH271</f>
        <v>15.302491103202854</v>
      </c>
      <c r="Z15" s="575">
        <f>INPUT!AI271</f>
        <v>688</v>
      </c>
      <c r="AA15" s="532">
        <f>INPUT!AJ271</f>
        <v>13.344316309719929</v>
      </c>
      <c r="AB15" s="575">
        <f>INPUT!AK271</f>
        <v>706</v>
      </c>
      <c r="AC15" s="532">
        <f>INPUT!AL271</f>
        <v>13.322632423756019</v>
      </c>
      <c r="AD15" s="575">
        <f>INPUT!AM271</f>
        <v>720</v>
      </c>
      <c r="AE15" s="532">
        <f>INPUT!AN271</f>
        <v>12.852664576802496</v>
      </c>
      <c r="AF15" s="575">
        <f>INPUT!AO271</f>
        <v>728</v>
      </c>
      <c r="AG15" s="532">
        <f>INPUT!AP271</f>
        <v>12.345679012345689</v>
      </c>
      <c r="AH15" s="575">
        <f>INPUT!AQ271</f>
        <v>758</v>
      </c>
      <c r="AI15" s="532">
        <f>INPUT!AR271</f>
        <v>10.174418604651159</v>
      </c>
      <c r="AJ15" s="575">
        <f>INPUT!AS271</f>
        <v>780</v>
      </c>
      <c r="AK15" s="532">
        <f>INPUT!AT271</f>
        <v>10.481586402266284</v>
      </c>
      <c r="AL15" s="575">
        <f>INPUT!AU271</f>
        <v>796</v>
      </c>
      <c r="AM15" s="532">
        <f>INPUT!AV271</f>
        <v>10.555555555555562</v>
      </c>
      <c r="AN15" s="575">
        <f>INPUT!AW271</f>
        <v>816</v>
      </c>
      <c r="AO15" s="532">
        <f>INPUT!AX271</f>
        <v>12.087912087912089</v>
      </c>
      <c r="AP15" s="575">
        <f>INPUT!AY271</f>
        <v>833</v>
      </c>
      <c r="AQ15" s="532">
        <f>INPUT!AZ271</f>
        <v>9.8944591029023634</v>
      </c>
      <c r="AR15" s="575">
        <f>INPUT!BA271</f>
        <v>844</v>
      </c>
      <c r="AS15" s="532">
        <f>INPUT!BB271</f>
        <v>8.2051282051281973</v>
      </c>
      <c r="AT15" s="575">
        <f>INPUT!BC271</f>
        <v>859</v>
      </c>
      <c r="AU15" s="532">
        <f>INPUT!BD271</f>
        <v>7.9145728643216007</v>
      </c>
      <c r="AV15" s="575">
        <f>INPUT!BE271</f>
        <v>907</v>
      </c>
      <c r="AW15" s="532">
        <f>INPUT!BF271</f>
        <v>11.151960784313729</v>
      </c>
      <c r="AX15" s="575">
        <f>INPUT!BG271</f>
        <v>916</v>
      </c>
      <c r="AY15" s="532">
        <f>INPUT!BH271</f>
        <v>9.9639855942377018</v>
      </c>
      <c r="AZ15" s="575">
        <f>INPUT!BI271</f>
        <v>928</v>
      </c>
      <c r="BA15" s="532">
        <f>INPUT!BJ271</f>
        <v>9.952606635071092</v>
      </c>
      <c r="BB15" s="575">
        <f>INPUT!BK271</f>
        <v>940</v>
      </c>
      <c r="BC15" s="532">
        <f>INPUT!BL271</f>
        <v>9.4295692665890662</v>
      </c>
      <c r="BD15" s="575">
        <f>INPUT!BM271</f>
        <v>970</v>
      </c>
      <c r="BE15" s="532">
        <f>INPUT!BN271</f>
        <v>6.9459757442116965</v>
      </c>
      <c r="BF15" s="575">
        <f>INPUT!BO271</f>
        <v>985</v>
      </c>
      <c r="BG15" s="532">
        <f>INPUT!BP271</f>
        <v>7.5327510917030605</v>
      </c>
      <c r="BH15" s="575">
        <f>INPUT!BQ271</f>
        <v>1001</v>
      </c>
      <c r="BI15" s="532">
        <f>INPUT!BR271</f>
        <v>7.8663793103448176</v>
      </c>
      <c r="BJ15" s="575">
        <f>INPUT!BS271</f>
        <v>1005</v>
      </c>
      <c r="BK15" s="532">
        <f>INPUT!BT271</f>
        <v>6.9148936170212671</v>
      </c>
      <c r="BL15" s="575">
        <f>INPUT!BU271</f>
        <v>1051</v>
      </c>
      <c r="BM15" s="532">
        <f>INPUT!BV271</f>
        <v>8.3505154639175174</v>
      </c>
      <c r="BN15" s="575">
        <f>INPUT!BW271</f>
        <v>1026</v>
      </c>
      <c r="BO15" s="532">
        <f>INPUT!BX271</f>
        <v>4.1624365482233472</v>
      </c>
      <c r="BP15" s="575">
        <f>INPUT!BY271</f>
        <v>1025</v>
      </c>
      <c r="BQ15" s="532">
        <f>INPUT!BZ271</f>
        <v>2.3976023976024052</v>
      </c>
      <c r="BR15" s="575">
        <f>INPUT!CA271</f>
        <v>1020</v>
      </c>
      <c r="BS15" s="532">
        <f>INPUT!CB271</f>
        <v>1.4925373134328401</v>
      </c>
      <c r="BT15" s="575">
        <f>INPUT!CC271</f>
        <v>1106</v>
      </c>
      <c r="BU15" s="532">
        <f>INPUT!CD271</f>
        <v>5.2331113225499548</v>
      </c>
      <c r="BV15" s="575">
        <f>INPUT!CE271</f>
        <v>1030</v>
      </c>
      <c r="BW15" s="532">
        <f>INPUT!CF271</f>
        <v>0.38986354775829568</v>
      </c>
      <c r="BX15" s="575">
        <f>INPUT!CG271</f>
        <v>1060</v>
      </c>
      <c r="BY15" s="532">
        <f>INPUT!CH271</f>
        <v>3.4146341463414664</v>
      </c>
      <c r="BZ15" s="575">
        <f>INPUT!CI271</f>
        <v>1064</v>
      </c>
      <c r="CA15" s="532">
        <f>INPUT!CJ271</f>
        <v>4.3137254901960853</v>
      </c>
      <c r="CB15" s="575">
        <f>INPUT!CK271</f>
        <v>1069.5999999999999</v>
      </c>
      <c r="CC15" s="532">
        <f>INPUT!CL271</f>
        <v>-3.2911392405063356</v>
      </c>
      <c r="CD15" s="575">
        <f>INPUT!CM271</f>
        <v>1065</v>
      </c>
      <c r="CE15" s="532">
        <f>INPUT!CN271</f>
        <v>3.398058252427183</v>
      </c>
      <c r="CF15" s="575">
        <f>INPUT!CO271</f>
        <v>1094</v>
      </c>
      <c r="CG15" s="532">
        <f>INPUT!CP271</f>
        <v>3.2075471698113311</v>
      </c>
      <c r="CH15" s="575">
        <f>INPUT!CQ271</f>
        <v>1128.5999999999999</v>
      </c>
      <c r="CI15" s="532">
        <f>INPUT!CR271</f>
        <v>6.0714285714285721</v>
      </c>
      <c r="CJ15" s="575">
        <f>INPUT!CS271</f>
        <v>1151</v>
      </c>
      <c r="CK15" s="532">
        <f>INPUT!CT271</f>
        <v>7.6103216155572362</v>
      </c>
      <c r="CL15" s="575">
        <f>INPUT!CU271</f>
        <v>1114</v>
      </c>
      <c r="CM15" s="532">
        <f>INPUT!CV271</f>
        <v>4.6009389671361589</v>
      </c>
      <c r="CN15" s="575">
        <f>INPUT!CW271</f>
        <v>1148</v>
      </c>
      <c r="CO15" s="532">
        <f>INPUT!CX271</f>
        <v>4.9360146252285242</v>
      </c>
      <c r="CP15" s="575">
        <f>INPUT!CY271</f>
        <v>1152</v>
      </c>
      <c r="CQ15" s="532">
        <f>INPUT!CZ271</f>
        <v>2.0733652312599826</v>
      </c>
      <c r="CR15" s="575">
        <f>INPUT!DA271</f>
        <v>1217</v>
      </c>
      <c r="CS15" s="532">
        <f>INPUT!DB271</f>
        <v>5.7341442224152939</v>
      </c>
      <c r="CT15" s="575">
        <f>INPUT!DC271</f>
        <v>1157</v>
      </c>
      <c r="CU15" s="532">
        <f>INPUT!DD271</f>
        <v>3.859964093357271</v>
      </c>
      <c r="CV15" s="575">
        <f>INPUT!DE271</f>
        <v>1171</v>
      </c>
      <c r="CW15" s="532">
        <f>INPUT!DF271</f>
        <v>2.0034843205574804</v>
      </c>
      <c r="CX15" s="575">
        <f>INPUT!DG271</f>
        <v>1184</v>
      </c>
      <c r="CY15" s="532">
        <f>INPUT!DH271</f>
        <v>2.7777777777777679</v>
      </c>
      <c r="CZ15" s="575">
        <f>INPUT!DI271</f>
        <v>1241</v>
      </c>
      <c r="DA15" s="532">
        <f>INPUT!DJ271</f>
        <v>1.9720624486442073</v>
      </c>
      <c r="DB15" s="575">
        <f>INPUT!DK271</f>
        <v>1152</v>
      </c>
      <c r="DC15" s="532">
        <f>INPUT!DL271</f>
        <v>-0.4321521175453813</v>
      </c>
      <c r="DD15" s="575">
        <f>INPUT!DM271</f>
        <v>1173</v>
      </c>
      <c r="DE15" s="532">
        <f>INPUT!DN271</f>
        <v>0.17079419299743659</v>
      </c>
      <c r="DF15" s="575">
        <f>INPUT!DO271</f>
        <v>1199</v>
      </c>
      <c r="DG15" s="532">
        <f>INPUT!DP271</f>
        <v>1.2668918918918859</v>
      </c>
      <c r="DH15" s="575">
        <f>INPUT!DQ271</f>
        <v>1262</v>
      </c>
      <c r="DI15" s="532">
        <f>INPUT!DR271</f>
        <v>1.6921837228041969</v>
      </c>
      <c r="DJ15" s="575">
        <f>INPUT!DS271</f>
        <v>1223</v>
      </c>
      <c r="DK15" s="532">
        <f>INPUT!DT271</f>
        <v>6.163194444444442</v>
      </c>
      <c r="DL15" s="575">
        <f>INPUT!DU271</f>
        <v>1208</v>
      </c>
      <c r="DM15" s="532">
        <f>INPUT!DV271</f>
        <v>2.9838022165388001</v>
      </c>
      <c r="DN15" s="575">
        <f>INPUT!DW271</f>
        <v>1234</v>
      </c>
      <c r="DO15" s="532">
        <f>INPUT!DX271</f>
        <v>2.9190992493744794</v>
      </c>
      <c r="DP15" s="575">
        <f>INPUT!DY271</f>
        <v>1267</v>
      </c>
      <c r="DQ15" s="532">
        <f>INPUT!DZ271</f>
        <v>0.3961965134706924</v>
      </c>
      <c r="DR15" s="575">
        <f>INPUT!EA271</f>
        <v>1212</v>
      </c>
      <c r="DS15" s="532">
        <f>INPUT!EB271</f>
        <v>-0.89942763695829431</v>
      </c>
      <c r="DT15" s="575">
        <f>INPUT!EC271</f>
        <v>1247</v>
      </c>
      <c r="DU15" s="532">
        <f>INPUT!ED271</f>
        <v>3.22847682119205</v>
      </c>
      <c r="DV15" s="575">
        <f>INPUT!EE271</f>
        <v>1219</v>
      </c>
      <c r="DW15" s="532">
        <f>INPUT!EF271</f>
        <v>-1.2155591572123203</v>
      </c>
      <c r="DX15" s="575">
        <f>INPUT!EG271</f>
        <v>1280</v>
      </c>
      <c r="DY15" s="532">
        <f>INPUT!EH271</f>
        <v>1.0260457774269982</v>
      </c>
      <c r="DZ15" s="575">
        <f>INPUT!EI271</f>
        <v>1259</v>
      </c>
      <c r="EA15" s="532">
        <f>INPUT!EJ271</f>
        <v>3.8778877887788887</v>
      </c>
      <c r="EB15" s="575">
        <f>INPUT!EK271</f>
        <v>1239</v>
      </c>
      <c r="EC15" s="532">
        <f>INPUT!EL271</f>
        <v>-0.64153969526864474</v>
      </c>
      <c r="ED15" s="575">
        <f>INPUT!EM271</f>
        <v>1259</v>
      </c>
      <c r="EE15" s="532">
        <f>INPUT!EN271</f>
        <v>3.2813781788351148</v>
      </c>
      <c r="EF15" s="575">
        <f>INPUT!EO271</f>
        <v>1287</v>
      </c>
      <c r="EG15" s="532">
        <f>INPUT!EP271</f>
        <v>0.54687499999999112</v>
      </c>
      <c r="EH15" s="575">
        <f>INPUT!EQ271</f>
        <v>1293.3997670021904</v>
      </c>
      <c r="EI15" s="532">
        <f>INPUT!ER271</f>
        <v>2.7323087372669086</v>
      </c>
      <c r="EJ15" s="575">
        <f>INPUT!ES271</f>
        <v>1280.7007519002818</v>
      </c>
      <c r="EK15" s="532">
        <f>INPUT!ET271</f>
        <v>3.3656781194739249</v>
      </c>
      <c r="EL15" s="575">
        <f>INPUT!EU271</f>
        <v>1300.7911089674128</v>
      </c>
      <c r="EM15" s="532">
        <f>INPUT!EV271</f>
        <v>3.3193891157595523</v>
      </c>
      <c r="EN15" s="575">
        <f>INPUT!EW271</f>
        <v>1341.4484167364283</v>
      </c>
      <c r="EO15" s="532">
        <f>INPUT!EX271</f>
        <v>4.2306462110666798</v>
      </c>
      <c r="EP15" s="531"/>
      <c r="EQ15" s="575">
        <f>INPUT!FF271</f>
        <v>1547</v>
      </c>
      <c r="ER15" s="532">
        <f>INPUT!FG271</f>
        <v>14.592592592592602</v>
      </c>
      <c r="ES15" s="575">
        <f>INPUT!FH271</f>
        <v>1810</v>
      </c>
      <c r="ET15" s="532">
        <f>INPUT!FI271</f>
        <v>17.000646412411125</v>
      </c>
      <c r="EU15" s="575">
        <f>INPUT!FJ271</f>
        <v>2159</v>
      </c>
      <c r="EV15" s="532">
        <f>INPUT!FK271</f>
        <v>19.281767955801101</v>
      </c>
      <c r="EW15" s="575">
        <f>INPUT!FL271</f>
        <v>2516</v>
      </c>
      <c r="EX15" s="532">
        <f>INPUT!FM271</f>
        <v>16.535433070866134</v>
      </c>
      <c r="EY15" s="575">
        <f>INPUT!FN271</f>
        <v>2842</v>
      </c>
      <c r="EZ15" s="532">
        <f>INPUT!FO271</f>
        <v>12.957074721780604</v>
      </c>
      <c r="FA15" s="575">
        <f>INPUT!FP271</f>
        <v>3150</v>
      </c>
      <c r="FB15" s="532">
        <f>INPUT!FQ271</f>
        <v>10.837438423645329</v>
      </c>
      <c r="FC15" s="575">
        <f>INPUT!FR271</f>
        <v>3443</v>
      </c>
      <c r="FD15" s="532">
        <f>INPUT!FS271</f>
        <v>9.3015873015873005</v>
      </c>
      <c r="FE15" s="575">
        <f>INPUT!FT271</f>
        <v>3754</v>
      </c>
      <c r="FF15" s="532">
        <f>INPUT!FU271</f>
        <v>9.0328202149288384</v>
      </c>
      <c r="FG15" s="575">
        <f>INPUT!FV271</f>
        <v>4042</v>
      </c>
      <c r="FH15" s="532">
        <f>INPUT!FW271</f>
        <v>7.6718167288226002</v>
      </c>
      <c r="FI15" s="575">
        <f>INPUT!FX271</f>
        <v>4177</v>
      </c>
      <c r="FJ15" s="532">
        <f>INPUT!FY271</f>
        <v>3.3399307273626944</v>
      </c>
      <c r="FK15" s="575">
        <f>INPUT!FZ271</f>
        <v>4223.6000000000004</v>
      </c>
      <c r="FL15" s="532">
        <f>INPUT!GA271</f>
        <v>1.115633229590629</v>
      </c>
      <c r="FM15" s="575">
        <f>INPUT!GB271</f>
        <v>4438.6000000000004</v>
      </c>
      <c r="FN15" s="532">
        <f>INPUT!GC271</f>
        <v>5.0904441708495174</v>
      </c>
      <c r="FO15" s="575">
        <f>INPUT!GD271</f>
        <v>4631</v>
      </c>
      <c r="FP15" s="532">
        <f>INPUT!GE271</f>
        <v>4.3347001306718314</v>
      </c>
      <c r="FQ15" s="575">
        <f>INPUT!GF271</f>
        <v>4753</v>
      </c>
      <c r="FR15" s="532">
        <f>INPUT!GG271</f>
        <v>2.6344202116173721</v>
      </c>
      <c r="FS15" s="575">
        <f>INPUT!GH271</f>
        <v>4786</v>
      </c>
      <c r="FT15" s="532">
        <f>INPUT!GI271</f>
        <v>0.69429833789185214</v>
      </c>
      <c r="FU15" s="575">
        <f>INPUT!GJ271</f>
        <v>4932</v>
      </c>
      <c r="FV15" s="532">
        <f>INPUT!GK271</f>
        <v>3.0505641454241506</v>
      </c>
      <c r="FW15" s="575">
        <f>INPUT!GL271</f>
        <v>4958</v>
      </c>
      <c r="FX15" s="532">
        <f>INPUT!GM271</f>
        <v>0.52716950527169626</v>
      </c>
      <c r="FY15" s="575">
        <f>INPUT!GN271</f>
        <v>5044</v>
      </c>
      <c r="FZ15" s="532">
        <f>INPUT!GO271</f>
        <v>1.734570391286816</v>
      </c>
      <c r="GA15" s="575">
        <f>INPUT!GP271</f>
        <v>5216.3400446063133</v>
      </c>
      <c r="GB15" s="532">
        <f>INPUT!GQ271</f>
        <v>3.4167336361283329</v>
      </c>
      <c r="GC15" s="575">
        <f>INPUT!GR271</f>
        <v>5575.9408688174299</v>
      </c>
      <c r="GD15" s="532">
        <f>INPUT!GS271</f>
        <v>6.8937381600139958</v>
      </c>
      <c r="GE15" s="575">
        <f>INPUT!GT271</f>
        <v>5991.4840461511121</v>
      </c>
      <c r="GF15" s="532">
        <f>INPUT!GU271</f>
        <v>7.4524315646448569</v>
      </c>
      <c r="GG15" s="575">
        <f>INPUT!GV271</f>
        <v>6432.2951224025255</v>
      </c>
      <c r="GH15" s="532">
        <f>INPUT!GW271</f>
        <v>7.3572936664095367</v>
      </c>
      <c r="GI15" s="575">
        <f>INPUT!GX271</f>
        <v>6896.3102696518945</v>
      </c>
      <c r="GJ15" s="532">
        <f>INPUT!GY271</f>
        <v>7.2138348508495431</v>
      </c>
      <c r="GK15" s="655">
        <f>INPUT!GZ271</f>
        <v>6.4555585423351269</v>
      </c>
      <c r="GL15" s="436"/>
    </row>
    <row r="16" spans="1:291" ht="12" customHeight="1" x14ac:dyDescent="0.2">
      <c r="A16" s="660" t="s">
        <v>315</v>
      </c>
      <c r="B16" s="575">
        <f>INPUT!K273</f>
        <v>81</v>
      </c>
      <c r="C16" s="532">
        <f>INPUT!L273</f>
        <v>15.714285714285726</v>
      </c>
      <c r="D16" s="575">
        <f>INPUT!M273</f>
        <v>85</v>
      </c>
      <c r="E16" s="532">
        <f>INPUT!N273</f>
        <v>19.718309859154925</v>
      </c>
      <c r="F16" s="575">
        <f>INPUT!O273</f>
        <v>86</v>
      </c>
      <c r="G16" s="532">
        <f>INPUT!P273</f>
        <v>14.666666666666671</v>
      </c>
      <c r="H16" s="575">
        <f>INPUT!Q273</f>
        <v>93</v>
      </c>
      <c r="I16" s="532">
        <f>INPUT!R273</f>
        <v>25.675675675675681</v>
      </c>
      <c r="J16" s="575">
        <f>INPUT!S273</f>
        <v>92</v>
      </c>
      <c r="K16" s="532">
        <f>INPUT!T273</f>
        <v>13.58024691358024</v>
      </c>
      <c r="L16" s="575">
        <f>INPUT!U273</f>
        <v>98</v>
      </c>
      <c r="M16" s="532">
        <f>INPUT!V273</f>
        <v>15.294117647058814</v>
      </c>
      <c r="N16" s="575">
        <f>INPUT!W273</f>
        <v>100</v>
      </c>
      <c r="O16" s="532">
        <f>INPUT!X273</f>
        <v>16.279069767441868</v>
      </c>
      <c r="P16" s="575">
        <f>INPUT!Y273</f>
        <v>112</v>
      </c>
      <c r="Q16" s="532">
        <f>INPUT!Z273</f>
        <v>20.430107526881724</v>
      </c>
      <c r="R16" s="575">
        <f>INPUT!AA273</f>
        <v>107</v>
      </c>
      <c r="S16" s="532">
        <f>INPUT!AB273</f>
        <v>16.304347826086961</v>
      </c>
      <c r="T16" s="575">
        <f>INPUT!AC273</f>
        <v>104</v>
      </c>
      <c r="U16" s="532">
        <f>INPUT!AD273</f>
        <v>6.1224489795918435</v>
      </c>
      <c r="V16" s="575">
        <f>INPUT!AE273</f>
        <v>117</v>
      </c>
      <c r="W16" s="532">
        <f>INPUT!AF273</f>
        <v>16.999999999999993</v>
      </c>
      <c r="X16" s="575">
        <f>INPUT!AG273</f>
        <v>123</v>
      </c>
      <c r="Y16" s="532">
        <f>INPUT!AH273</f>
        <v>9.8214285714285801</v>
      </c>
      <c r="Z16" s="575">
        <f>INPUT!AI273</f>
        <v>122</v>
      </c>
      <c r="AA16" s="532">
        <f>INPUT!AJ273</f>
        <v>14.018691588785037</v>
      </c>
      <c r="AB16" s="575">
        <f>INPUT!AK273</f>
        <v>121</v>
      </c>
      <c r="AC16" s="532">
        <f>INPUT!AL273</f>
        <v>16.346153846153854</v>
      </c>
      <c r="AD16" s="575">
        <f>INPUT!AM273</f>
        <v>127</v>
      </c>
      <c r="AE16" s="532">
        <f>INPUT!AN273</f>
        <v>8.547008547008538</v>
      </c>
      <c r="AF16" s="575">
        <f>INPUT!AO273</f>
        <v>129</v>
      </c>
      <c r="AG16" s="532">
        <f>INPUT!AP273</f>
        <v>4.8780487804878092</v>
      </c>
      <c r="AH16" s="575">
        <f>INPUT!AQ273</f>
        <v>133</v>
      </c>
      <c r="AI16" s="532">
        <f>INPUT!AR273</f>
        <v>9.0163934426229488</v>
      </c>
      <c r="AJ16" s="575">
        <f>INPUT!AS273</f>
        <v>130</v>
      </c>
      <c r="AK16" s="532">
        <f>INPUT!AT273</f>
        <v>7.4380165289256173</v>
      </c>
      <c r="AL16" s="575">
        <f>INPUT!AU273</f>
        <v>133</v>
      </c>
      <c r="AM16" s="532">
        <f>INPUT!AV273</f>
        <v>4.7244094488188892</v>
      </c>
      <c r="AN16" s="575">
        <f>INPUT!AW273</f>
        <v>129</v>
      </c>
      <c r="AO16" s="532">
        <f>INPUT!AX273</f>
        <v>0</v>
      </c>
      <c r="AP16" s="575">
        <f>INPUT!AY273</f>
        <v>147</v>
      </c>
      <c r="AQ16" s="532">
        <f>INPUT!AZ273</f>
        <v>10.526315789473696</v>
      </c>
      <c r="AR16" s="575">
        <f>INPUT!BA273</f>
        <v>150</v>
      </c>
      <c r="AS16" s="532">
        <f>INPUT!BB273</f>
        <v>15.384615384615374</v>
      </c>
      <c r="AT16" s="575">
        <f>INPUT!BC273</f>
        <v>162</v>
      </c>
      <c r="AU16" s="532">
        <f>INPUT!BD273</f>
        <v>21.804511278195491</v>
      </c>
      <c r="AV16" s="575">
        <f>INPUT!BE273</f>
        <v>126</v>
      </c>
      <c r="AW16" s="532">
        <f>INPUT!BF273</f>
        <v>-2.3255813953488413</v>
      </c>
      <c r="AX16" s="575">
        <f>INPUT!BG273</f>
        <v>169</v>
      </c>
      <c r="AY16" s="532">
        <f>INPUT!BH273</f>
        <v>14.965986394557817</v>
      </c>
      <c r="AZ16" s="575">
        <f>INPUT!BI273</f>
        <v>171</v>
      </c>
      <c r="BA16" s="532">
        <f>INPUT!BJ273</f>
        <v>13.999999999999989</v>
      </c>
      <c r="BB16" s="575">
        <f>INPUT!BK273</f>
        <v>182</v>
      </c>
      <c r="BC16" s="532">
        <f>INPUT!BL273</f>
        <v>12.345679012345689</v>
      </c>
      <c r="BD16" s="575">
        <f>INPUT!BM273</f>
        <v>170</v>
      </c>
      <c r="BE16" s="532">
        <f>INPUT!BN273</f>
        <v>34.920634920634932</v>
      </c>
      <c r="BF16" s="575">
        <f>INPUT!BO273</f>
        <v>191</v>
      </c>
      <c r="BG16" s="532">
        <f>INPUT!BP273</f>
        <v>13.017751479289942</v>
      </c>
      <c r="BH16" s="575">
        <f>INPUT!BQ273</f>
        <v>190</v>
      </c>
      <c r="BI16" s="532">
        <f>INPUT!BR273</f>
        <v>11.111111111111116</v>
      </c>
      <c r="BJ16" s="575">
        <f>INPUT!BS273</f>
        <v>204</v>
      </c>
      <c r="BK16" s="532">
        <f>INPUT!BT273</f>
        <v>12.087912087912089</v>
      </c>
      <c r="BL16" s="575">
        <f>INPUT!BU273</f>
        <v>160</v>
      </c>
      <c r="BM16" s="532">
        <f>INPUT!BV273</f>
        <v>-5.8823529411764719</v>
      </c>
      <c r="BN16" s="575">
        <f>INPUT!BW273</f>
        <v>204</v>
      </c>
      <c r="BO16" s="532">
        <f>INPUT!BX273</f>
        <v>6.8062827225130906</v>
      </c>
      <c r="BP16" s="575">
        <f>INPUT!BY273</f>
        <v>198</v>
      </c>
      <c r="BQ16" s="532">
        <f>INPUT!BZ273</f>
        <v>4.2105263157894646</v>
      </c>
      <c r="BR16" s="575">
        <f>INPUT!CA273</f>
        <v>216</v>
      </c>
      <c r="BS16" s="532">
        <f>INPUT!CB273</f>
        <v>5.8823529411764719</v>
      </c>
      <c r="BT16" s="575">
        <f>INPUT!CC273</f>
        <v>158</v>
      </c>
      <c r="BU16" s="532">
        <f>INPUT!CD273</f>
        <v>-1.2499999999999956</v>
      </c>
      <c r="BV16" s="575">
        <f>INPUT!CE273</f>
        <v>246</v>
      </c>
      <c r="BW16" s="532">
        <f>INPUT!CF273</f>
        <v>20.588235294117641</v>
      </c>
      <c r="BX16" s="575">
        <f>INPUT!CG273</f>
        <v>225</v>
      </c>
      <c r="BY16" s="532">
        <f>INPUT!CH273</f>
        <v>13.636363636363647</v>
      </c>
      <c r="BZ16" s="575">
        <f>INPUT!CI273</f>
        <v>226.29999999999995</v>
      </c>
      <c r="CA16" s="532">
        <f>INPUT!CJ273</f>
        <v>4.7685185185184942</v>
      </c>
      <c r="CB16" s="575">
        <f>INPUT!CK273</f>
        <v>225.40000000000009</v>
      </c>
      <c r="CC16" s="532">
        <f>INPUT!CL273</f>
        <v>42.658227848101319</v>
      </c>
      <c r="CD16" s="575">
        <f>INPUT!CM273</f>
        <v>251</v>
      </c>
      <c r="CE16" s="532">
        <f>INPUT!CN273</f>
        <v>2.0325203252032464</v>
      </c>
      <c r="CF16" s="575">
        <f>INPUT!CO273</f>
        <v>243</v>
      </c>
      <c r="CG16" s="532">
        <f>INPUT!CP273</f>
        <v>8.0000000000000071</v>
      </c>
      <c r="CH16" s="575">
        <f>INPUT!CQ273</f>
        <v>213.40000000000009</v>
      </c>
      <c r="CI16" s="532">
        <f>INPUT!CR273</f>
        <v>-5.7003977021652048</v>
      </c>
      <c r="CJ16" s="575">
        <f>INPUT!CS273</f>
        <v>196</v>
      </c>
      <c r="CK16" s="532">
        <f>INPUT!CT273</f>
        <v>-13.043478260869602</v>
      </c>
      <c r="CL16" s="575">
        <f>INPUT!CU273</f>
        <v>271</v>
      </c>
      <c r="CM16" s="532">
        <f>INPUT!CV273</f>
        <v>7.9681274900398336</v>
      </c>
      <c r="CN16" s="575">
        <f>INPUT!CW273</f>
        <v>258</v>
      </c>
      <c r="CO16" s="532">
        <f>INPUT!CX273</f>
        <v>6.1728395061728447</v>
      </c>
      <c r="CP16" s="575">
        <f>INPUT!CY273</f>
        <v>260</v>
      </c>
      <c r="CQ16" s="532">
        <f>INPUT!CZ273</f>
        <v>21.836925960637245</v>
      </c>
      <c r="CR16" s="575">
        <f>INPUT!DA273</f>
        <v>208</v>
      </c>
      <c r="CS16" s="532">
        <f>INPUT!DB273</f>
        <v>6.1224489795918435</v>
      </c>
      <c r="CT16" s="575">
        <f>INPUT!DC273</f>
        <v>281</v>
      </c>
      <c r="CU16" s="532">
        <f>INPUT!DD273</f>
        <v>3.6900369003689981</v>
      </c>
      <c r="CV16" s="575">
        <f>INPUT!DE273</f>
        <v>283</v>
      </c>
      <c r="CW16" s="532">
        <f>INPUT!DF273</f>
        <v>9.6899224806201509</v>
      </c>
      <c r="CX16" s="575">
        <f>INPUT!DG273</f>
        <v>269</v>
      </c>
      <c r="CY16" s="532">
        <f>INPUT!DH273</f>
        <v>3.4615384615384714</v>
      </c>
      <c r="CZ16" s="575">
        <f>INPUT!DI273</f>
        <v>205</v>
      </c>
      <c r="DA16" s="532">
        <f>INPUT!DJ273</f>
        <v>-1.4423076923076872</v>
      </c>
      <c r="DB16" s="575">
        <f>INPUT!DK273</f>
        <v>303</v>
      </c>
      <c r="DC16" s="532">
        <f>INPUT!DL273</f>
        <v>7.8291814946619187</v>
      </c>
      <c r="DD16" s="575">
        <f>INPUT!DM273</f>
        <v>300</v>
      </c>
      <c r="DE16" s="532">
        <f>INPUT!DN273</f>
        <v>6.0070671378091856</v>
      </c>
      <c r="DF16" s="575">
        <f>INPUT!DO273</f>
        <v>269</v>
      </c>
      <c r="DG16" s="532">
        <f>INPUT!DP273</f>
        <v>0</v>
      </c>
      <c r="DH16" s="575">
        <f>INPUT!DQ273</f>
        <v>201</v>
      </c>
      <c r="DI16" s="532">
        <f>INPUT!DR273</f>
        <v>-1.9512195121951237</v>
      </c>
      <c r="DJ16" s="575">
        <f>INPUT!DS273</f>
        <v>285</v>
      </c>
      <c r="DK16" s="532">
        <f>INPUT!DT273</f>
        <v>-5.9405940594059459</v>
      </c>
      <c r="DL16" s="575">
        <f>INPUT!DU273</f>
        <v>293</v>
      </c>
      <c r="DM16" s="532">
        <f>INPUT!DV273</f>
        <v>-2.3333333333333317</v>
      </c>
      <c r="DN16" s="575">
        <f>INPUT!DW273</f>
        <v>286</v>
      </c>
      <c r="DO16" s="532">
        <f>INPUT!DX273</f>
        <v>6.3197026022304925</v>
      </c>
      <c r="DP16" s="575">
        <f>INPUT!DY273</f>
        <v>237</v>
      </c>
      <c r="DQ16" s="532">
        <f>INPUT!DZ273</f>
        <v>17.910447761194035</v>
      </c>
      <c r="DR16" s="575">
        <f>INPUT!EA273</f>
        <v>332</v>
      </c>
      <c r="DS16" s="532">
        <f>INPUT!EB273</f>
        <v>16.491228070175445</v>
      </c>
      <c r="DT16" s="575">
        <f>INPUT!EC273</f>
        <v>291</v>
      </c>
      <c r="DU16" s="532">
        <f>INPUT!ED273</f>
        <v>-0.68259385665528916</v>
      </c>
      <c r="DV16" s="575">
        <f>INPUT!EE273</f>
        <v>323</v>
      </c>
      <c r="DW16" s="532">
        <f>INPUT!EF273</f>
        <v>12.937062937062937</v>
      </c>
      <c r="DX16" s="575">
        <f>INPUT!EG273</f>
        <v>263</v>
      </c>
      <c r="DY16" s="532">
        <f>INPUT!EH273</f>
        <v>10.970464135021096</v>
      </c>
      <c r="DZ16" s="575">
        <f>INPUT!EI273</f>
        <v>310</v>
      </c>
      <c r="EA16" s="532">
        <f>INPUT!EJ273</f>
        <v>-6.6265060240963898</v>
      </c>
      <c r="EB16" s="575">
        <f>INPUT!EK273</f>
        <v>330</v>
      </c>
      <c r="EC16" s="532">
        <f>INPUT!EL273</f>
        <v>13.4020618556701</v>
      </c>
      <c r="ED16" s="575">
        <f>INPUT!EM273</f>
        <v>316</v>
      </c>
      <c r="EE16" s="532">
        <f>INPUT!EN273</f>
        <v>-2.1671826625387025</v>
      </c>
      <c r="EF16" s="575">
        <f>INPUT!EO273</f>
        <v>288</v>
      </c>
      <c r="EG16" s="532">
        <f>INPUT!EP273</f>
        <v>9.5057034220532355</v>
      </c>
      <c r="EH16" s="575">
        <f>INPUT!EQ273</f>
        <v>309.36865651031621</v>
      </c>
      <c r="EI16" s="532">
        <f>INPUT!ER273</f>
        <v>-0.20365919022057311</v>
      </c>
      <c r="EJ16" s="575">
        <f>INPUT!ES273</f>
        <v>323.07460947879076</v>
      </c>
      <c r="EK16" s="532">
        <f>INPUT!ET273</f>
        <v>-2.0986031882452183</v>
      </c>
      <c r="EL16" s="575">
        <f>INPUT!EU273</f>
        <v>312.75221532266687</v>
      </c>
      <c r="EM16" s="532">
        <f>INPUT!EV273</f>
        <v>-1.0277799611813743</v>
      </c>
      <c r="EN16" s="575">
        <f>INPUT!EW273</f>
        <v>299.72542294065852</v>
      </c>
      <c r="EO16" s="532">
        <f>INPUT!EX273</f>
        <v>4.0713274099508645</v>
      </c>
      <c r="EP16" s="531"/>
      <c r="EQ16" s="575">
        <f>INPUT!FF273</f>
        <v>290</v>
      </c>
      <c r="ER16" s="532">
        <f>INPUT!FG273</f>
        <v>13.28125</v>
      </c>
      <c r="ES16" s="575">
        <f>INPUT!FH273</f>
        <v>345</v>
      </c>
      <c r="ET16" s="532">
        <f>INPUT!FI273</f>
        <v>18.965517241379317</v>
      </c>
      <c r="EU16" s="575">
        <f>INPUT!FJ273</f>
        <v>402</v>
      </c>
      <c r="EV16" s="532">
        <f>INPUT!FK273</f>
        <v>16.521739130434774</v>
      </c>
      <c r="EW16" s="575">
        <f>INPUT!FL273</f>
        <v>451</v>
      </c>
      <c r="EX16" s="532">
        <f>INPUT!FM273</f>
        <v>12.189054726368154</v>
      </c>
      <c r="EY16" s="575">
        <f>INPUT!FN273</f>
        <v>499</v>
      </c>
      <c r="EZ16" s="532">
        <f>INPUT!FO273</f>
        <v>10.643015521064303</v>
      </c>
      <c r="FA16" s="575">
        <f>INPUT!FP273</f>
        <v>525</v>
      </c>
      <c r="FB16" s="532">
        <f>INPUT!FQ273</f>
        <v>5.2104208416833719</v>
      </c>
      <c r="FC16" s="575">
        <f>INPUT!FR273</f>
        <v>585</v>
      </c>
      <c r="FD16" s="532">
        <f>INPUT!FS273</f>
        <v>11.428571428571432</v>
      </c>
      <c r="FE16" s="575">
        <f>INPUT!FT273</f>
        <v>692</v>
      </c>
      <c r="FF16" s="532">
        <f>INPUT!FU273</f>
        <v>18.290598290598293</v>
      </c>
      <c r="FG16" s="575">
        <f>INPUT!FV273</f>
        <v>745</v>
      </c>
      <c r="FH16" s="532">
        <f>INPUT!FW273</f>
        <v>7.6589595375722519</v>
      </c>
      <c r="FI16" s="575">
        <f>INPUT!FX273</f>
        <v>776</v>
      </c>
      <c r="FJ16" s="532">
        <f>INPUT!FY273</f>
        <v>4.1610738255033475</v>
      </c>
      <c r="FK16" s="575">
        <f>INPUT!FZ273</f>
        <v>922.7</v>
      </c>
      <c r="FL16" s="532">
        <f>INPUT!GA273</f>
        <v>18.904639175257731</v>
      </c>
      <c r="FM16" s="575">
        <f>INPUT!GB273</f>
        <v>903.40000000000009</v>
      </c>
      <c r="FN16" s="532">
        <f>INPUT!GC273</f>
        <v>-2.0916874390376039</v>
      </c>
      <c r="FO16" s="575">
        <f>INPUT!GD273</f>
        <v>997</v>
      </c>
      <c r="FP16" s="532">
        <f>INPUT!GE273</f>
        <v>10.360858977197251</v>
      </c>
      <c r="FQ16" s="575">
        <f>INPUT!GF273</f>
        <v>1038</v>
      </c>
      <c r="FR16" s="532">
        <f>INPUT!GG273</f>
        <v>4.112337011033107</v>
      </c>
      <c r="FS16" s="575">
        <f>INPUT!GH273</f>
        <v>1073</v>
      </c>
      <c r="FT16" s="532">
        <f>INPUT!GI273</f>
        <v>3.3718689788053924</v>
      </c>
      <c r="FU16" s="575">
        <f>INPUT!GJ273</f>
        <v>1101</v>
      </c>
      <c r="FV16" s="532">
        <f>INPUT!GK273</f>
        <v>2.6095060577819185</v>
      </c>
      <c r="FW16" s="575">
        <f>INPUT!GL273</f>
        <v>1209</v>
      </c>
      <c r="FX16" s="532">
        <f>INPUT!GM273</f>
        <v>9.809264305177102</v>
      </c>
      <c r="FY16" s="575">
        <f>INPUT!GN273</f>
        <v>1244</v>
      </c>
      <c r="FZ16" s="532">
        <f>INPUT!GO273</f>
        <v>2.8949545078577277</v>
      </c>
      <c r="GA16" s="575">
        <f>INPUT!GP273</f>
        <v>1244.9209042524324</v>
      </c>
      <c r="GB16" s="532">
        <f>INPUT!GQ273</f>
        <v>7.4027673025112151E-2</v>
      </c>
      <c r="GC16" s="575">
        <f>INPUT!GR273</f>
        <v>1314.8356379721899</v>
      </c>
      <c r="GD16" s="532">
        <f>INPUT!GS273</f>
        <v>5.6159980510360974</v>
      </c>
      <c r="GE16" s="575">
        <f>INPUT!GT273</f>
        <v>1390.9760714413487</v>
      </c>
      <c r="GF16" s="532">
        <f>INPUT!GU273</f>
        <v>5.7908708336037007</v>
      </c>
      <c r="GG16" s="575">
        <f>INPUT!GV273</f>
        <v>1454.2436188998872</v>
      </c>
      <c r="GH16" s="532">
        <f>INPUT!GW273</f>
        <v>4.5484281690755246</v>
      </c>
      <c r="GI16" s="575">
        <f>INPUT!GX273</f>
        <v>1510.7004486292462</v>
      </c>
      <c r="GJ16" s="532">
        <f>INPUT!GY273</f>
        <v>3.8822126496293574</v>
      </c>
      <c r="GK16" s="655">
        <f>INPUT!GZ273</f>
        <v>3.961274625867639</v>
      </c>
      <c r="GL16" s="436"/>
    </row>
    <row r="17" spans="1:194" ht="12" customHeight="1" x14ac:dyDescent="0.2">
      <c r="A17" s="660" t="s">
        <v>38</v>
      </c>
      <c r="B17" s="575">
        <f>INPUT!K277</f>
        <v>81</v>
      </c>
      <c r="C17" s="532">
        <f>INPUT!L277</f>
        <v>15.714285714285726</v>
      </c>
      <c r="D17" s="575">
        <f>INPUT!M277</f>
        <v>85</v>
      </c>
      <c r="E17" s="532">
        <f>INPUT!N277</f>
        <v>19.718309859154925</v>
      </c>
      <c r="F17" s="575">
        <f>INPUT!O277</f>
        <v>86</v>
      </c>
      <c r="G17" s="532">
        <f>INPUT!P277</f>
        <v>14.666666666666671</v>
      </c>
      <c r="H17" s="575">
        <f>INPUT!Q277</f>
        <v>93</v>
      </c>
      <c r="I17" s="532">
        <f>INPUT!R277</f>
        <v>25.675675675675681</v>
      </c>
      <c r="J17" s="575">
        <f>INPUT!S277</f>
        <v>92</v>
      </c>
      <c r="K17" s="532">
        <f>INPUT!T277</f>
        <v>13.58024691358024</v>
      </c>
      <c r="L17" s="575">
        <f>INPUT!U277</f>
        <v>98</v>
      </c>
      <c r="M17" s="532">
        <f>INPUT!V277</f>
        <v>15.294117647058814</v>
      </c>
      <c r="N17" s="575">
        <f>INPUT!W277</f>
        <v>100</v>
      </c>
      <c r="O17" s="532">
        <f>INPUT!X277</f>
        <v>16.279069767441868</v>
      </c>
      <c r="P17" s="575">
        <f>INPUT!Y277</f>
        <v>112</v>
      </c>
      <c r="Q17" s="532">
        <f>INPUT!Z277</f>
        <v>20.430107526881724</v>
      </c>
      <c r="R17" s="575">
        <f>INPUT!AA277</f>
        <v>107</v>
      </c>
      <c r="S17" s="532">
        <f>INPUT!AB277</f>
        <v>16.304347826086961</v>
      </c>
      <c r="T17" s="575">
        <f>INPUT!AC277</f>
        <v>104</v>
      </c>
      <c r="U17" s="532">
        <f>INPUT!AD277</f>
        <v>6.1224489795918435</v>
      </c>
      <c r="V17" s="575">
        <f>INPUT!AE277</f>
        <v>117</v>
      </c>
      <c r="W17" s="532">
        <f>INPUT!AF277</f>
        <v>16.999999999999993</v>
      </c>
      <c r="X17" s="575">
        <f>INPUT!AG277</f>
        <v>123</v>
      </c>
      <c r="Y17" s="532">
        <f>INPUT!AH277</f>
        <v>9.8214285714285801</v>
      </c>
      <c r="Z17" s="575">
        <f>INPUT!AI277</f>
        <v>122</v>
      </c>
      <c r="AA17" s="532">
        <f>INPUT!AJ277</f>
        <v>14.018691588785037</v>
      </c>
      <c r="AB17" s="575">
        <f>INPUT!AK277</f>
        <v>121</v>
      </c>
      <c r="AC17" s="532">
        <f>INPUT!AL277</f>
        <v>16.346153846153854</v>
      </c>
      <c r="AD17" s="575">
        <f>INPUT!AM277</f>
        <v>127</v>
      </c>
      <c r="AE17" s="532">
        <f>INPUT!AN277</f>
        <v>8.547008547008538</v>
      </c>
      <c r="AF17" s="575">
        <f>INPUT!AO277</f>
        <v>129</v>
      </c>
      <c r="AG17" s="532">
        <f>INPUT!AP277</f>
        <v>4.8780487804878092</v>
      </c>
      <c r="AH17" s="575">
        <f>INPUT!AQ277</f>
        <v>133</v>
      </c>
      <c r="AI17" s="532">
        <f>INPUT!AR277</f>
        <v>9.0163934426229488</v>
      </c>
      <c r="AJ17" s="575">
        <f>INPUT!AS277</f>
        <v>130</v>
      </c>
      <c r="AK17" s="532">
        <f>INPUT!AT277</f>
        <v>7.4380165289256173</v>
      </c>
      <c r="AL17" s="575">
        <f>INPUT!AU277</f>
        <v>133</v>
      </c>
      <c r="AM17" s="532">
        <f>INPUT!AV277</f>
        <v>4.7244094488188892</v>
      </c>
      <c r="AN17" s="575">
        <f>INPUT!AW277</f>
        <v>129</v>
      </c>
      <c r="AO17" s="532">
        <f>INPUT!AX277</f>
        <v>0</v>
      </c>
      <c r="AP17" s="575">
        <f>INPUT!AY277</f>
        <v>147</v>
      </c>
      <c r="AQ17" s="532">
        <f>INPUT!AZ277</f>
        <v>10.526315789473696</v>
      </c>
      <c r="AR17" s="575">
        <f>INPUT!BA277</f>
        <v>150</v>
      </c>
      <c r="AS17" s="532">
        <f>INPUT!BB277</f>
        <v>15.384615384615374</v>
      </c>
      <c r="AT17" s="575">
        <f>INPUT!BC277</f>
        <v>162</v>
      </c>
      <c r="AU17" s="532">
        <f>INPUT!BD277</f>
        <v>21.804511278195491</v>
      </c>
      <c r="AV17" s="575">
        <f>INPUT!BE277</f>
        <v>154.30000000000001</v>
      </c>
      <c r="AW17" s="532">
        <f>INPUT!BF277</f>
        <v>19.612403100775211</v>
      </c>
      <c r="AX17" s="575">
        <f>INPUT!BG277</f>
        <v>169</v>
      </c>
      <c r="AY17" s="532">
        <f>INPUT!BH277</f>
        <v>14.965986394557817</v>
      </c>
      <c r="AZ17" s="575">
        <f>INPUT!BI277</f>
        <v>171</v>
      </c>
      <c r="BA17" s="532">
        <f>INPUT!BJ277</f>
        <v>13.999999999999989</v>
      </c>
      <c r="BB17" s="575">
        <f>INPUT!BK277</f>
        <v>182</v>
      </c>
      <c r="BC17" s="532">
        <f>INPUT!BL277</f>
        <v>12.345679012345689</v>
      </c>
      <c r="BD17" s="575">
        <f>INPUT!BM277</f>
        <v>171</v>
      </c>
      <c r="BE17" s="532">
        <f>INPUT!BN277</f>
        <v>10.823071937783535</v>
      </c>
      <c r="BF17" s="575">
        <f>INPUT!BO277</f>
        <v>191</v>
      </c>
      <c r="BG17" s="532">
        <f>INPUT!BP277</f>
        <v>13.017751479289942</v>
      </c>
      <c r="BH17" s="575">
        <f>INPUT!BQ277</f>
        <v>190</v>
      </c>
      <c r="BI17" s="532">
        <f>INPUT!BR277</f>
        <v>11.111111111111116</v>
      </c>
      <c r="BJ17" s="575">
        <f>INPUT!BS277</f>
        <v>204</v>
      </c>
      <c r="BK17" s="532">
        <f>INPUT!BT277</f>
        <v>12.087912087912089</v>
      </c>
      <c r="BL17" s="575">
        <f>INPUT!BU277</f>
        <v>160</v>
      </c>
      <c r="BM17" s="532">
        <f>INPUT!BV277</f>
        <v>-6.4327485380117011</v>
      </c>
      <c r="BN17" s="575">
        <f>INPUT!BW277</f>
        <v>204</v>
      </c>
      <c r="BO17" s="532">
        <f>INPUT!BX277</f>
        <v>6.8062827225130906</v>
      </c>
      <c r="BP17" s="575">
        <f>INPUT!BY277</f>
        <v>198</v>
      </c>
      <c r="BQ17" s="532">
        <f>INPUT!BZ277</f>
        <v>4.2105263157894646</v>
      </c>
      <c r="BR17" s="575">
        <f>INPUT!CA277</f>
        <v>216</v>
      </c>
      <c r="BS17" s="532">
        <f>INPUT!CB277</f>
        <v>5.8823529411764719</v>
      </c>
      <c r="BT17" s="575">
        <f>INPUT!CC277</f>
        <v>158</v>
      </c>
      <c r="BU17" s="532">
        <f>INPUT!CD277</f>
        <v>-1.2499999999999956</v>
      </c>
      <c r="BV17" s="575">
        <f>INPUT!CE277</f>
        <v>246</v>
      </c>
      <c r="BW17" s="532">
        <f>INPUT!CF277</f>
        <v>20.588235294117641</v>
      </c>
      <c r="BX17" s="575">
        <f>INPUT!CG277</f>
        <v>225</v>
      </c>
      <c r="BY17" s="532">
        <f>INPUT!CH277</f>
        <v>13.636363636363647</v>
      </c>
      <c r="BZ17" s="575">
        <f>INPUT!CI277</f>
        <v>226.29999999999995</v>
      </c>
      <c r="CA17" s="532">
        <f>INPUT!CJ277</f>
        <v>4.7685185185184942</v>
      </c>
      <c r="CB17" s="575">
        <f>INPUT!CK277</f>
        <v>225.40000000000009</v>
      </c>
      <c r="CC17" s="532">
        <f>INPUT!CL277</f>
        <v>42.658227848101319</v>
      </c>
      <c r="CD17" s="575">
        <f>INPUT!CM277</f>
        <v>251</v>
      </c>
      <c r="CE17" s="532">
        <f>INPUT!CN277</f>
        <v>2.0325203252032464</v>
      </c>
      <c r="CF17" s="575">
        <f>INPUT!CO277</f>
        <v>243</v>
      </c>
      <c r="CG17" s="532">
        <f>INPUT!CP277</f>
        <v>8.0000000000000071</v>
      </c>
      <c r="CH17" s="575">
        <f>INPUT!CQ277</f>
        <v>213.40000000000009</v>
      </c>
      <c r="CI17" s="532">
        <f>INPUT!CR277</f>
        <v>-5.7003977021652048</v>
      </c>
      <c r="CJ17" s="575">
        <f>INPUT!CS277</f>
        <v>196</v>
      </c>
      <c r="CK17" s="532">
        <f>INPUT!CT277</f>
        <v>-13.043478260869602</v>
      </c>
      <c r="CL17" s="575">
        <f>INPUT!CU277</f>
        <v>271</v>
      </c>
      <c r="CM17" s="532">
        <f>INPUT!CV277</f>
        <v>7.9681274900398336</v>
      </c>
      <c r="CN17" s="575">
        <f>INPUT!CW277</f>
        <v>258</v>
      </c>
      <c r="CO17" s="532">
        <f>INPUT!CX277</f>
        <v>6.1728395061728447</v>
      </c>
      <c r="CP17" s="575">
        <f>INPUT!CY277</f>
        <v>260</v>
      </c>
      <c r="CQ17" s="532">
        <f>INPUT!CZ277</f>
        <v>21.836925960637245</v>
      </c>
      <c r="CR17" s="575">
        <f>INPUT!DA277</f>
        <v>208</v>
      </c>
      <c r="CS17" s="532">
        <f>INPUT!DB277</f>
        <v>6.1224489795918435</v>
      </c>
      <c r="CT17" s="575">
        <f>INPUT!DC277</f>
        <v>281</v>
      </c>
      <c r="CU17" s="532">
        <f>INPUT!DD277</f>
        <v>3.6900369003689981</v>
      </c>
      <c r="CV17" s="575">
        <f>INPUT!DE277</f>
        <v>283</v>
      </c>
      <c r="CW17" s="532">
        <f>INPUT!DF277</f>
        <v>9.6899224806201509</v>
      </c>
      <c r="CX17" s="575">
        <f>INPUT!DG277</f>
        <v>269</v>
      </c>
      <c r="CY17" s="532">
        <f>INPUT!DH277</f>
        <v>3.4615384615384714</v>
      </c>
      <c r="CZ17" s="575">
        <f>INPUT!DI277</f>
        <v>205</v>
      </c>
      <c r="DA17" s="532">
        <f>INPUT!DJ277</f>
        <v>-1.4423076923076872</v>
      </c>
      <c r="DB17" s="575">
        <f>INPUT!DK277</f>
        <v>303</v>
      </c>
      <c r="DC17" s="532">
        <f>INPUT!DL277</f>
        <v>7.8291814946619187</v>
      </c>
      <c r="DD17" s="575">
        <f>INPUT!DM277</f>
        <v>300</v>
      </c>
      <c r="DE17" s="532">
        <f>INPUT!DN277</f>
        <v>6.0070671378091856</v>
      </c>
      <c r="DF17" s="575">
        <f>INPUT!DO277</f>
        <v>269</v>
      </c>
      <c r="DG17" s="532">
        <f>INPUT!DP277</f>
        <v>0</v>
      </c>
      <c r="DH17" s="575">
        <f>INPUT!DQ277</f>
        <v>201</v>
      </c>
      <c r="DI17" s="532">
        <f>INPUT!DR277</f>
        <v>-1.9512195121951237</v>
      </c>
      <c r="DJ17" s="575">
        <f>INPUT!DS277</f>
        <v>285</v>
      </c>
      <c r="DK17" s="532">
        <f>INPUT!DT277</f>
        <v>-5.9405940594059459</v>
      </c>
      <c r="DL17" s="575">
        <f>INPUT!DU277</f>
        <v>293</v>
      </c>
      <c r="DM17" s="532">
        <f>INPUT!DV277</f>
        <v>-2.3333333333333317</v>
      </c>
      <c r="DN17" s="575">
        <f>INPUT!DW277</f>
        <v>278</v>
      </c>
      <c r="DO17" s="532">
        <f>INPUT!DX277</f>
        <v>3.3457249070631967</v>
      </c>
      <c r="DP17" s="575">
        <f>INPUT!DY277</f>
        <v>237</v>
      </c>
      <c r="DQ17" s="532">
        <f>INPUT!DZ277</f>
        <v>17.910447761194035</v>
      </c>
      <c r="DR17" s="575">
        <f>INPUT!EA277</f>
        <v>332</v>
      </c>
      <c r="DS17" s="532">
        <f>INPUT!EB277</f>
        <v>16.491228070175445</v>
      </c>
      <c r="DT17" s="575">
        <f>INPUT!EC277</f>
        <v>291</v>
      </c>
      <c r="DU17" s="532">
        <f>INPUT!ED277</f>
        <v>-0.68259385665528916</v>
      </c>
      <c r="DV17" s="575">
        <f>INPUT!EE277</f>
        <v>323</v>
      </c>
      <c r="DW17" s="532">
        <f>INPUT!EF277</f>
        <v>16.187050359712241</v>
      </c>
      <c r="DX17" s="575">
        <f>INPUT!EG277</f>
        <v>263</v>
      </c>
      <c r="DY17" s="532">
        <f>INPUT!EH277</f>
        <v>10.970464135021096</v>
      </c>
      <c r="DZ17" s="575">
        <f>INPUT!EI277</f>
        <v>310</v>
      </c>
      <c r="EA17" s="532">
        <f>INPUT!EJ277</f>
        <v>-6.6265060240963898</v>
      </c>
      <c r="EB17" s="575">
        <f>INPUT!EK277</f>
        <v>330</v>
      </c>
      <c r="EC17" s="532">
        <f>INPUT!EL277</f>
        <v>13.4020618556701</v>
      </c>
      <c r="ED17" s="575">
        <f>INPUT!EM277</f>
        <v>316</v>
      </c>
      <c r="EE17" s="532">
        <f>INPUT!EN277</f>
        <v>-2.1671826625387025</v>
      </c>
      <c r="EF17" s="575">
        <f>INPUT!EO277</f>
        <v>288</v>
      </c>
      <c r="EG17" s="532">
        <f>INPUT!EP277</f>
        <v>9.5057034220532355</v>
      </c>
      <c r="EH17" s="575">
        <f>INPUT!EQ277</f>
        <v>309.36865651031621</v>
      </c>
      <c r="EI17" s="532">
        <f>INPUT!ER277</f>
        <v>-0.20365919022057311</v>
      </c>
      <c r="EJ17" s="575">
        <f>INPUT!ES277</f>
        <v>323.07460947879076</v>
      </c>
      <c r="EK17" s="532">
        <f>INPUT!ET277</f>
        <v>-2.0986031882452183</v>
      </c>
      <c r="EL17" s="575">
        <f>INPUT!EU277</f>
        <v>312.75221532266687</v>
      </c>
      <c r="EM17" s="532">
        <f>INPUT!EV277</f>
        <v>-1.0277799611813743</v>
      </c>
      <c r="EN17" s="575">
        <f>INPUT!EW277</f>
        <v>299.72542294065852</v>
      </c>
      <c r="EO17" s="532">
        <f>INPUT!EX277</f>
        <v>4.0713274099508645</v>
      </c>
      <c r="EP17" s="531"/>
      <c r="EQ17" s="575">
        <f>INPUT!FF277</f>
        <v>290</v>
      </c>
      <c r="ER17" s="532">
        <f>INPUT!FG277</f>
        <v>13.28125</v>
      </c>
      <c r="ES17" s="575">
        <f>INPUT!FH277</f>
        <v>345</v>
      </c>
      <c r="ET17" s="532">
        <f>INPUT!FI277</f>
        <v>18.965517241379317</v>
      </c>
      <c r="EU17" s="575">
        <f>INPUT!FJ277</f>
        <v>402</v>
      </c>
      <c r="EV17" s="532">
        <f>INPUT!FK277</f>
        <v>16.521739130434774</v>
      </c>
      <c r="EW17" s="575">
        <f>INPUT!FL277</f>
        <v>451</v>
      </c>
      <c r="EX17" s="532">
        <f>INPUT!FM277</f>
        <v>12.189054726368154</v>
      </c>
      <c r="EY17" s="575">
        <f>INPUT!FN277</f>
        <v>499</v>
      </c>
      <c r="EZ17" s="532">
        <f>INPUT!FO277</f>
        <v>10.643015521064303</v>
      </c>
      <c r="FA17" s="575">
        <f>INPUT!FP277</f>
        <v>525</v>
      </c>
      <c r="FB17" s="532">
        <f>INPUT!FQ277</f>
        <v>5.2104208416833719</v>
      </c>
      <c r="FC17" s="575">
        <f>INPUT!FR277</f>
        <v>613.29999999999995</v>
      </c>
      <c r="FD17" s="532">
        <f>INPUT!FS277</f>
        <v>16.819047619047602</v>
      </c>
      <c r="FE17" s="575">
        <f>INPUT!FT277</f>
        <v>693</v>
      </c>
      <c r="FF17" s="532">
        <f>INPUT!FU277</f>
        <v>12.995271482145787</v>
      </c>
      <c r="FG17" s="575">
        <f>INPUT!FV277</f>
        <v>745</v>
      </c>
      <c r="FH17" s="532">
        <f>INPUT!FW277</f>
        <v>7.5036075036075012</v>
      </c>
      <c r="FI17" s="575">
        <f>INPUT!FX277</f>
        <v>776</v>
      </c>
      <c r="FJ17" s="532">
        <f>INPUT!FY277</f>
        <v>4.1610738255033475</v>
      </c>
      <c r="FK17" s="575">
        <f>INPUT!FZ277</f>
        <v>922.7</v>
      </c>
      <c r="FL17" s="532">
        <f>INPUT!GA277</f>
        <v>18.904639175257731</v>
      </c>
      <c r="FM17" s="575">
        <f>INPUT!GB277</f>
        <v>903.40000000000009</v>
      </c>
      <c r="FN17" s="532">
        <f>INPUT!GC277</f>
        <v>-2.0916874390376039</v>
      </c>
      <c r="FO17" s="575">
        <f>INPUT!GD277</f>
        <v>997</v>
      </c>
      <c r="FP17" s="532">
        <f>INPUT!GE277</f>
        <v>10.360858977197251</v>
      </c>
      <c r="FQ17" s="575">
        <f>INPUT!GF277</f>
        <v>1038</v>
      </c>
      <c r="FR17" s="532">
        <f>INPUT!GG277</f>
        <v>4.112337011033107</v>
      </c>
      <c r="FS17" s="575">
        <f>INPUT!GH277</f>
        <v>1073</v>
      </c>
      <c r="FT17" s="532">
        <f>INPUT!GI277</f>
        <v>3.3718689788053924</v>
      </c>
      <c r="FU17" s="575">
        <f>INPUT!GJ277</f>
        <v>1093</v>
      </c>
      <c r="FV17" s="532">
        <f>INPUT!GK277</f>
        <v>1.8639328984156656</v>
      </c>
      <c r="FW17" s="575">
        <f>INPUT!GL277</f>
        <v>1209</v>
      </c>
      <c r="FX17" s="532">
        <f>INPUT!GM277</f>
        <v>10.612991765782255</v>
      </c>
      <c r="FY17" s="575">
        <f>INPUT!GN277</f>
        <v>1244</v>
      </c>
      <c r="FZ17" s="532">
        <f>INPUT!GO277</f>
        <v>2.8949545078577277</v>
      </c>
      <c r="GA17" s="575">
        <f>INPUT!GP277</f>
        <v>1244.9209042524324</v>
      </c>
      <c r="GB17" s="532">
        <f>INPUT!GQ277</f>
        <v>7.4027673025112151E-2</v>
      </c>
      <c r="GC17" s="575">
        <f>INPUT!GR277</f>
        <v>1314.8356379721899</v>
      </c>
      <c r="GD17" s="532">
        <f>INPUT!GS277</f>
        <v>5.6159980510360974</v>
      </c>
      <c r="GE17" s="575">
        <f>INPUT!GT277</f>
        <v>1390.9760714413487</v>
      </c>
      <c r="GF17" s="532">
        <f>INPUT!GU277</f>
        <v>5.7908708336037007</v>
      </c>
      <c r="GG17" s="575">
        <f>INPUT!GV277</f>
        <v>1454.2436188998872</v>
      </c>
      <c r="GH17" s="532">
        <f>INPUT!GW277</f>
        <v>4.5484281690755246</v>
      </c>
      <c r="GI17" s="575">
        <f>INPUT!GX277</f>
        <v>1510.7004486292462</v>
      </c>
      <c r="GJ17" s="532">
        <f>INPUT!GY277</f>
        <v>3.8822126496293574</v>
      </c>
      <c r="GK17" s="655">
        <f>INPUT!GZ277</f>
        <v>3.961274625867639</v>
      </c>
      <c r="GL17" s="436"/>
    </row>
    <row r="18" spans="1:194" ht="4.5" customHeight="1" x14ac:dyDescent="0.2">
      <c r="A18" s="660"/>
      <c r="B18" s="531"/>
      <c r="C18" s="532"/>
      <c r="D18" s="531"/>
      <c r="E18" s="532"/>
      <c r="F18" s="531"/>
      <c r="G18" s="532"/>
      <c r="H18" s="531"/>
      <c r="I18" s="532"/>
      <c r="J18" s="531"/>
      <c r="K18" s="532"/>
      <c r="L18" s="531"/>
      <c r="M18" s="532"/>
      <c r="N18" s="531"/>
      <c r="O18" s="532"/>
      <c r="P18" s="531"/>
      <c r="Q18" s="532"/>
      <c r="R18" s="531"/>
      <c r="S18" s="532"/>
      <c r="T18" s="531"/>
      <c r="U18" s="532"/>
      <c r="V18" s="531"/>
      <c r="W18" s="532"/>
      <c r="X18" s="531"/>
      <c r="Y18" s="532"/>
      <c r="Z18" s="531"/>
      <c r="AA18" s="532"/>
      <c r="AB18" s="531"/>
      <c r="AC18" s="532"/>
      <c r="AD18" s="531"/>
      <c r="AE18" s="532"/>
      <c r="AF18" s="531"/>
      <c r="AG18" s="532"/>
      <c r="AH18" s="531"/>
      <c r="AI18" s="532"/>
      <c r="AJ18" s="531"/>
      <c r="AK18" s="532"/>
      <c r="AL18" s="531"/>
      <c r="AM18" s="532"/>
      <c r="AN18" s="531"/>
      <c r="AO18" s="532"/>
      <c r="AP18" s="531"/>
      <c r="AQ18" s="532"/>
      <c r="AR18" s="531"/>
      <c r="AS18" s="532"/>
      <c r="AT18" s="531"/>
      <c r="AU18" s="532"/>
      <c r="AV18" s="531"/>
      <c r="AW18" s="532"/>
      <c r="AX18" s="531"/>
      <c r="AY18" s="532"/>
      <c r="AZ18" s="531"/>
      <c r="BA18" s="532"/>
      <c r="BB18" s="531"/>
      <c r="BC18" s="532"/>
      <c r="BD18" s="531"/>
      <c r="BE18" s="532"/>
      <c r="BF18" s="531"/>
      <c r="BG18" s="532"/>
      <c r="BH18" s="531"/>
      <c r="BI18" s="532"/>
      <c r="BJ18" s="531"/>
      <c r="BK18" s="532"/>
      <c r="BL18" s="531"/>
      <c r="BM18" s="532"/>
      <c r="BN18" s="531"/>
      <c r="BO18" s="532"/>
      <c r="BP18" s="531"/>
      <c r="BQ18" s="532"/>
      <c r="BR18" s="531"/>
      <c r="BS18" s="532"/>
      <c r="BT18" s="531"/>
      <c r="BU18" s="532"/>
      <c r="BV18" s="531"/>
      <c r="BW18" s="532"/>
      <c r="BX18" s="531"/>
      <c r="BY18" s="532"/>
      <c r="BZ18" s="531"/>
      <c r="CA18" s="532"/>
      <c r="CB18" s="531"/>
      <c r="CC18" s="532"/>
      <c r="CD18" s="531"/>
      <c r="CE18" s="532"/>
      <c r="CF18" s="531"/>
      <c r="CG18" s="532"/>
      <c r="CH18" s="531"/>
      <c r="CI18" s="532"/>
      <c r="CJ18" s="531"/>
      <c r="CK18" s="532"/>
      <c r="CL18" s="531"/>
      <c r="CM18" s="532"/>
      <c r="CN18" s="531"/>
      <c r="CO18" s="532"/>
      <c r="CP18" s="531"/>
      <c r="CQ18" s="532"/>
      <c r="CR18" s="531"/>
      <c r="CS18" s="532"/>
      <c r="CT18" s="531"/>
      <c r="CU18" s="532"/>
      <c r="CV18" s="531"/>
      <c r="CW18" s="532"/>
      <c r="CX18" s="531"/>
      <c r="CY18" s="532"/>
      <c r="CZ18" s="531"/>
      <c r="DA18" s="532"/>
      <c r="DB18" s="531"/>
      <c r="DC18" s="532"/>
      <c r="DD18" s="531"/>
      <c r="DE18" s="532"/>
      <c r="DF18" s="531"/>
      <c r="DG18" s="532"/>
      <c r="DH18" s="531"/>
      <c r="DI18" s="532"/>
      <c r="DJ18" s="531"/>
      <c r="DK18" s="532"/>
      <c r="DL18" s="531"/>
      <c r="DM18" s="532"/>
      <c r="DN18" s="531"/>
      <c r="DO18" s="532"/>
      <c r="DP18" s="531"/>
      <c r="DQ18" s="532"/>
      <c r="DR18" s="531"/>
      <c r="DS18" s="532"/>
      <c r="DT18" s="531"/>
      <c r="DU18" s="532"/>
      <c r="DV18" s="531"/>
      <c r="DW18" s="532"/>
      <c r="DX18" s="531"/>
      <c r="DY18" s="532"/>
      <c r="DZ18" s="531"/>
      <c r="EA18" s="532"/>
      <c r="EB18" s="531"/>
      <c r="EC18" s="532"/>
      <c r="ED18" s="531"/>
      <c r="EE18" s="532"/>
      <c r="EF18" s="531"/>
      <c r="EG18" s="532"/>
      <c r="EH18" s="531"/>
      <c r="EI18" s="532"/>
      <c r="EJ18" s="531"/>
      <c r="EK18" s="532"/>
      <c r="EL18" s="531"/>
      <c r="EM18" s="532"/>
      <c r="EN18" s="531"/>
      <c r="EO18" s="532"/>
      <c r="EP18" s="531"/>
      <c r="EQ18" s="531"/>
      <c r="ER18" s="532"/>
      <c r="ES18" s="531"/>
      <c r="ET18" s="532"/>
      <c r="EU18" s="531"/>
      <c r="EV18" s="532"/>
      <c r="EW18" s="531"/>
      <c r="EX18" s="532"/>
      <c r="EY18" s="531"/>
      <c r="EZ18" s="532"/>
      <c r="FA18" s="531"/>
      <c r="FB18" s="532"/>
      <c r="FC18" s="531"/>
      <c r="FD18" s="532"/>
      <c r="FE18" s="531"/>
      <c r="FF18" s="532"/>
      <c r="FG18" s="531"/>
      <c r="FH18" s="532"/>
      <c r="FI18" s="531"/>
      <c r="FJ18" s="532"/>
      <c r="FK18" s="531"/>
      <c r="FL18" s="532"/>
      <c r="FM18" s="531"/>
      <c r="FN18" s="532"/>
      <c r="FO18" s="531"/>
      <c r="FP18" s="532"/>
      <c r="FQ18" s="531"/>
      <c r="FR18" s="532"/>
      <c r="FS18" s="531"/>
      <c r="FT18" s="532"/>
      <c r="FU18" s="531"/>
      <c r="FV18" s="532"/>
      <c r="FW18" s="531"/>
      <c r="FX18" s="532"/>
      <c r="FY18" s="531"/>
      <c r="FZ18" s="532"/>
      <c r="GA18" s="531"/>
      <c r="GB18" s="532"/>
      <c r="GC18" s="531"/>
      <c r="GD18" s="532"/>
      <c r="GE18" s="531"/>
      <c r="GF18" s="532"/>
      <c r="GG18" s="531"/>
      <c r="GH18" s="532"/>
      <c r="GI18" s="531"/>
      <c r="GJ18" s="532"/>
      <c r="GK18" s="655"/>
      <c r="GL18" s="436"/>
    </row>
    <row r="19" spans="1:194" ht="12" customHeight="1" x14ac:dyDescent="0.2">
      <c r="A19" s="659" t="s">
        <v>301</v>
      </c>
      <c r="B19" s="531"/>
      <c r="C19" s="532"/>
      <c r="D19" s="531"/>
      <c r="E19" s="532"/>
      <c r="F19" s="531"/>
      <c r="G19" s="532"/>
      <c r="H19" s="531"/>
      <c r="I19" s="532"/>
      <c r="J19" s="531"/>
      <c r="K19" s="532"/>
      <c r="L19" s="531"/>
      <c r="M19" s="532"/>
      <c r="N19" s="531"/>
      <c r="O19" s="532"/>
      <c r="P19" s="531"/>
      <c r="Q19" s="532"/>
      <c r="R19" s="531"/>
      <c r="S19" s="532"/>
      <c r="T19" s="531"/>
      <c r="U19" s="532"/>
      <c r="V19" s="531"/>
      <c r="W19" s="532"/>
      <c r="X19" s="531"/>
      <c r="Y19" s="532"/>
      <c r="Z19" s="531"/>
      <c r="AA19" s="532"/>
      <c r="AB19" s="531"/>
      <c r="AC19" s="532"/>
      <c r="AD19" s="531"/>
      <c r="AE19" s="532"/>
      <c r="AF19" s="531"/>
      <c r="AG19" s="532"/>
      <c r="AH19" s="531"/>
      <c r="AI19" s="532"/>
      <c r="AJ19" s="531"/>
      <c r="AK19" s="532"/>
      <c r="AL19" s="531"/>
      <c r="AM19" s="532"/>
      <c r="AN19" s="531"/>
      <c r="AO19" s="532"/>
      <c r="AP19" s="531"/>
      <c r="AQ19" s="532"/>
      <c r="AR19" s="531"/>
      <c r="AS19" s="532"/>
      <c r="AT19" s="531"/>
      <c r="AU19" s="532"/>
      <c r="AV19" s="531"/>
      <c r="AW19" s="532"/>
      <c r="AX19" s="531"/>
      <c r="AY19" s="532"/>
      <c r="AZ19" s="531"/>
      <c r="BA19" s="532"/>
      <c r="BB19" s="531"/>
      <c r="BC19" s="532"/>
      <c r="BD19" s="531"/>
      <c r="BE19" s="532"/>
      <c r="BF19" s="531"/>
      <c r="BG19" s="532"/>
      <c r="BH19" s="531"/>
      <c r="BI19" s="532"/>
      <c r="BJ19" s="531"/>
      <c r="BK19" s="532"/>
      <c r="BL19" s="531"/>
      <c r="BM19" s="532"/>
      <c r="BN19" s="531"/>
      <c r="BO19" s="532"/>
      <c r="BP19" s="531"/>
      <c r="BQ19" s="532"/>
      <c r="BR19" s="531"/>
      <c r="BS19" s="532"/>
      <c r="BT19" s="531"/>
      <c r="BU19" s="532"/>
      <c r="BV19" s="531"/>
      <c r="BW19" s="532"/>
      <c r="BX19" s="531"/>
      <c r="BY19" s="532"/>
      <c r="BZ19" s="531"/>
      <c r="CA19" s="532"/>
      <c r="CB19" s="531"/>
      <c r="CC19" s="532"/>
      <c r="CD19" s="531"/>
      <c r="CE19" s="532"/>
      <c r="CF19" s="531"/>
      <c r="CG19" s="532"/>
      <c r="CH19" s="531"/>
      <c r="CI19" s="532"/>
      <c r="CJ19" s="531"/>
      <c r="CK19" s="532"/>
      <c r="CL19" s="531"/>
      <c r="CM19" s="532"/>
      <c r="CN19" s="531"/>
      <c r="CO19" s="532"/>
      <c r="CP19" s="531"/>
      <c r="CQ19" s="532"/>
      <c r="CR19" s="531"/>
      <c r="CS19" s="532"/>
      <c r="CT19" s="531"/>
      <c r="CU19" s="532"/>
      <c r="CV19" s="531"/>
      <c r="CW19" s="532"/>
      <c r="CX19" s="531"/>
      <c r="CY19" s="532"/>
      <c r="CZ19" s="531"/>
      <c r="DA19" s="532"/>
      <c r="DB19" s="531"/>
      <c r="DC19" s="532"/>
      <c r="DD19" s="531"/>
      <c r="DE19" s="532"/>
      <c r="DF19" s="531"/>
      <c r="DG19" s="532"/>
      <c r="DH19" s="531"/>
      <c r="DI19" s="532"/>
      <c r="DJ19" s="531"/>
      <c r="DK19" s="532"/>
      <c r="DL19" s="531"/>
      <c r="DM19" s="532"/>
      <c r="DN19" s="531"/>
      <c r="DO19" s="532"/>
      <c r="DP19" s="531"/>
      <c r="DQ19" s="532"/>
      <c r="DR19" s="531"/>
      <c r="DS19" s="532"/>
      <c r="DT19" s="531"/>
      <c r="DU19" s="532"/>
      <c r="DV19" s="531"/>
      <c r="DW19" s="532"/>
      <c r="DX19" s="531"/>
      <c r="DY19" s="532"/>
      <c r="DZ19" s="531"/>
      <c r="EA19" s="532"/>
      <c r="EB19" s="531"/>
      <c r="EC19" s="532"/>
      <c r="ED19" s="531"/>
      <c r="EE19" s="532"/>
      <c r="EF19" s="531"/>
      <c r="EG19" s="532"/>
      <c r="EH19" s="531"/>
      <c r="EI19" s="532"/>
      <c r="EJ19" s="531"/>
      <c r="EK19" s="532"/>
      <c r="EL19" s="531"/>
      <c r="EM19" s="532"/>
      <c r="EN19" s="531"/>
      <c r="EO19" s="532"/>
      <c r="EP19" s="531"/>
      <c r="EQ19" s="531"/>
      <c r="ER19" s="532"/>
      <c r="ES19" s="531"/>
      <c r="ET19" s="532"/>
      <c r="EU19" s="531"/>
      <c r="EV19" s="532"/>
      <c r="EW19" s="531"/>
      <c r="EX19" s="532"/>
      <c r="EY19" s="531"/>
      <c r="EZ19" s="532"/>
      <c r="FA19" s="531"/>
      <c r="FB19" s="532"/>
      <c r="FC19" s="531"/>
      <c r="FD19" s="532"/>
      <c r="FE19" s="531"/>
      <c r="FF19" s="532"/>
      <c r="FG19" s="531"/>
      <c r="FH19" s="532"/>
      <c r="FI19" s="531"/>
      <c r="FJ19" s="532"/>
      <c r="FK19" s="531"/>
      <c r="FL19" s="532"/>
      <c r="FM19" s="531"/>
      <c r="FN19" s="532"/>
      <c r="FO19" s="531"/>
      <c r="FP19" s="532"/>
      <c r="FQ19" s="592"/>
      <c r="FR19" s="532"/>
      <c r="FS19" s="531"/>
      <c r="FT19" s="532"/>
      <c r="FU19" s="531"/>
      <c r="FV19" s="532"/>
      <c r="FW19" s="531"/>
      <c r="FX19" s="532"/>
      <c r="FY19" s="531"/>
      <c r="FZ19" s="532"/>
      <c r="GA19" s="531"/>
      <c r="GB19" s="532"/>
      <c r="GC19" s="531"/>
      <c r="GD19" s="532"/>
      <c r="GE19" s="531"/>
      <c r="GF19" s="532"/>
      <c r="GG19" s="531"/>
      <c r="GH19" s="532"/>
      <c r="GI19" s="531"/>
      <c r="GJ19" s="532"/>
      <c r="GK19" s="655"/>
      <c r="GL19" s="436"/>
    </row>
    <row r="20" spans="1:194" ht="12" customHeight="1" x14ac:dyDescent="0.2">
      <c r="A20" s="660" t="s">
        <v>295</v>
      </c>
      <c r="B20" s="575">
        <f t="shared" ref="B20:I22" si="0">B8+B14</f>
        <v>2408</v>
      </c>
      <c r="C20" s="532">
        <f>C8+C14</f>
        <v>13.143266449076485</v>
      </c>
      <c r="D20" s="575">
        <f t="shared" si="0"/>
        <v>2362</v>
      </c>
      <c r="E20" s="532">
        <f t="shared" si="0"/>
        <v>10.316420671455251</v>
      </c>
      <c r="F20" s="575">
        <f t="shared" si="0"/>
        <v>2426</v>
      </c>
      <c r="G20" s="532">
        <f t="shared" si="0"/>
        <v>11.432530005847763</v>
      </c>
      <c r="H20" s="575">
        <f t="shared" si="0"/>
        <v>2431</v>
      </c>
      <c r="I20" s="532">
        <f t="shared" si="0"/>
        <v>10.964358023181543</v>
      </c>
      <c r="J20" s="575">
        <f t="shared" ref="J20:Q20" si="1">J8+J14</f>
        <v>2378</v>
      </c>
      <c r="K20" s="532">
        <f t="shared" si="1"/>
        <v>11.637889799256284</v>
      </c>
      <c r="L20" s="575">
        <f t="shared" si="1"/>
        <v>2496</v>
      </c>
      <c r="M20" s="532">
        <f t="shared" si="1"/>
        <v>20.489513302126429</v>
      </c>
      <c r="N20" s="575">
        <f t="shared" si="1"/>
        <v>2671</v>
      </c>
      <c r="O20" s="532">
        <f t="shared" si="1"/>
        <v>26.425082380306275</v>
      </c>
      <c r="P20" s="575">
        <f t="shared" si="1"/>
        <v>2665</v>
      </c>
      <c r="Q20" s="532">
        <f t="shared" si="1"/>
        <v>26.300390611628586</v>
      </c>
      <c r="R20" s="575">
        <f t="shared" ref="R20:AW20" si="2">R8+R14</f>
        <v>2808.6</v>
      </c>
      <c r="S20" s="532">
        <f t="shared" si="2"/>
        <v>36.02719978544129</v>
      </c>
      <c r="T20" s="575">
        <f t="shared" si="2"/>
        <v>2850</v>
      </c>
      <c r="U20" s="532">
        <f t="shared" si="2"/>
        <v>29.539118480573244</v>
      </c>
      <c r="V20" s="575">
        <f t="shared" si="2"/>
        <v>2933</v>
      </c>
      <c r="W20" s="532">
        <f t="shared" si="2"/>
        <v>23.42557678691368</v>
      </c>
      <c r="X20" s="575">
        <f t="shared" si="2"/>
        <v>3140</v>
      </c>
      <c r="Y20" s="532">
        <f t="shared" si="2"/>
        <v>33.377125849706474</v>
      </c>
      <c r="Z20" s="575">
        <f t="shared" si="2"/>
        <v>3253</v>
      </c>
      <c r="AA20" s="532">
        <f t="shared" si="2"/>
        <v>30.07862554933174</v>
      </c>
      <c r="AB20" s="575">
        <f t="shared" si="2"/>
        <v>3257</v>
      </c>
      <c r="AC20" s="532">
        <f t="shared" si="2"/>
        <v>28.215827049133058</v>
      </c>
      <c r="AD20" s="575">
        <f t="shared" si="2"/>
        <v>3319</v>
      </c>
      <c r="AE20" s="532">
        <f t="shared" si="2"/>
        <v>25.684053053107839</v>
      </c>
      <c r="AF20" s="575">
        <f t="shared" si="2"/>
        <v>3455.4</v>
      </c>
      <c r="AG20" s="532">
        <f t="shared" si="2"/>
        <v>20.837755728308636</v>
      </c>
      <c r="AH20" s="575">
        <f t="shared" si="2"/>
        <v>3563</v>
      </c>
      <c r="AI20" s="532">
        <f t="shared" si="2"/>
        <v>19.373720835038899</v>
      </c>
      <c r="AJ20" s="575">
        <f t="shared" si="2"/>
        <v>3546</v>
      </c>
      <c r="AK20" s="532">
        <f t="shared" si="2"/>
        <v>18.513641950428195</v>
      </c>
      <c r="AL20" s="575">
        <f t="shared" si="2"/>
        <v>3523</v>
      </c>
      <c r="AM20" s="532">
        <f t="shared" si="2"/>
        <v>14.616502943952181</v>
      </c>
      <c r="AN20" s="575">
        <f t="shared" si="2"/>
        <v>3453</v>
      </c>
      <c r="AO20" s="532">
        <f t="shared" si="2"/>
        <v>6.7893140236016345</v>
      </c>
      <c r="AP20" s="575">
        <f t="shared" si="2"/>
        <v>3533</v>
      </c>
      <c r="AQ20" s="532">
        <f t="shared" si="2"/>
        <v>5.5351838410720768</v>
      </c>
      <c r="AR20" s="575">
        <f t="shared" si="2"/>
        <v>3636</v>
      </c>
      <c r="AS20" s="532">
        <f t="shared" si="2"/>
        <v>9.4583868331971512</v>
      </c>
      <c r="AT20" s="575">
        <f t="shared" si="2"/>
        <v>3664</v>
      </c>
      <c r="AU20" s="532">
        <f t="shared" si="2"/>
        <v>11.792096192837164</v>
      </c>
      <c r="AV20" s="575">
        <f t="shared" si="2"/>
        <v>3669</v>
      </c>
      <c r="AW20" s="532">
        <f t="shared" si="2"/>
        <v>14.415837573732304</v>
      </c>
      <c r="AX20" s="575">
        <f t="shared" ref="AX20:CC20" si="3">AX8+AX14</f>
        <v>3726</v>
      </c>
      <c r="AY20" s="532">
        <f t="shared" si="3"/>
        <v>14.161210900341349</v>
      </c>
      <c r="AZ20" s="575">
        <f t="shared" si="3"/>
        <v>3741</v>
      </c>
      <c r="BA20" s="532">
        <f t="shared" si="3"/>
        <v>10.563380281690149</v>
      </c>
      <c r="BB20" s="575">
        <f t="shared" si="3"/>
        <v>3844</v>
      </c>
      <c r="BC20" s="532">
        <f t="shared" si="3"/>
        <v>12.881290107885746</v>
      </c>
      <c r="BD20" s="575">
        <f t="shared" si="3"/>
        <v>4001</v>
      </c>
      <c r="BE20" s="532">
        <f t="shared" si="3"/>
        <v>18.893840149130291</v>
      </c>
      <c r="BF20" s="575">
        <f t="shared" si="3"/>
        <v>4256</v>
      </c>
      <c r="BG20" s="532">
        <f t="shared" si="3"/>
        <v>25.009588254693369</v>
      </c>
      <c r="BH20" s="575">
        <f t="shared" si="3"/>
        <v>4333</v>
      </c>
      <c r="BI20" s="532">
        <f t="shared" si="3"/>
        <v>27.296303362977433</v>
      </c>
      <c r="BJ20" s="575">
        <f t="shared" si="3"/>
        <v>4286</v>
      </c>
      <c r="BK20" s="532">
        <f t="shared" si="3"/>
        <v>20.795891665062261</v>
      </c>
      <c r="BL20" s="575">
        <f t="shared" si="3"/>
        <v>4654</v>
      </c>
      <c r="BM20" s="532">
        <f t="shared" si="3"/>
        <v>26.570607749713339</v>
      </c>
      <c r="BN20" s="575">
        <f t="shared" si="3"/>
        <v>4809</v>
      </c>
      <c r="BO20" s="532">
        <f t="shared" si="3"/>
        <v>20.793135435992571</v>
      </c>
      <c r="BP20" s="575">
        <f t="shared" si="3"/>
        <v>4683</v>
      </c>
      <c r="BQ20" s="532">
        <f t="shared" si="3"/>
        <v>12.807759875279313</v>
      </c>
      <c r="BR20" s="575">
        <f t="shared" si="3"/>
        <v>4866</v>
      </c>
      <c r="BS20" s="532">
        <f t="shared" si="3"/>
        <v>20.20530131907994</v>
      </c>
      <c r="BT20" s="575">
        <f t="shared" si="3"/>
        <v>5080</v>
      </c>
      <c r="BU20" s="532">
        <f t="shared" si="3"/>
        <v>15.210123677500743</v>
      </c>
      <c r="BV20" s="575">
        <f t="shared" si="3"/>
        <v>5104.1540501712898</v>
      </c>
      <c r="BW20" s="532">
        <f t="shared" si="3"/>
        <v>10.701392306764301</v>
      </c>
      <c r="BX20" s="575">
        <f t="shared" si="3"/>
        <v>5062</v>
      </c>
      <c r="BY20" s="532">
        <f t="shared" si="3"/>
        <v>14.231350937474897</v>
      </c>
      <c r="BZ20" s="575">
        <f t="shared" si="3"/>
        <v>5378.7</v>
      </c>
      <c r="CA20" s="532">
        <f t="shared" si="3"/>
        <v>17.021303057048854</v>
      </c>
      <c r="CB20" s="575">
        <f t="shared" si="3"/>
        <v>5584</v>
      </c>
      <c r="CC20" s="532">
        <f t="shared" si="3"/>
        <v>14.847709842634615</v>
      </c>
      <c r="CD20" s="575">
        <f t="shared" ref="CD20:CJ20" si="4">CD8+CD14</f>
        <v>5688</v>
      </c>
      <c r="CE20" s="532">
        <f t="shared" si="4"/>
        <v>17.341276507876714</v>
      </c>
      <c r="CF20" s="575">
        <f t="shared" si="4"/>
        <v>5748</v>
      </c>
      <c r="CG20" s="532">
        <f t="shared" si="4"/>
        <v>20.832501450000994</v>
      </c>
      <c r="CH20" s="575">
        <f t="shared" si="4"/>
        <v>6062</v>
      </c>
      <c r="CI20" s="532">
        <f t="shared" si="4"/>
        <v>19.455406363359518</v>
      </c>
      <c r="CJ20" s="575">
        <f t="shared" si="4"/>
        <v>6197</v>
      </c>
      <c r="CK20" s="532">
        <f t="shared" ref="CK20:CM22" si="5">CK8+CK14</f>
        <v>17.095416036894239</v>
      </c>
      <c r="CL20" s="575">
        <f>CL8+CL14</f>
        <v>6279</v>
      </c>
      <c r="CM20" s="532">
        <f t="shared" si="5"/>
        <v>17.182776830729949</v>
      </c>
      <c r="CN20" s="575">
        <f t="shared" ref="CN20:DA20" si="6">CN8+CN14</f>
        <v>6313</v>
      </c>
      <c r="CO20" s="532">
        <f t="shared" si="6"/>
        <v>16.405423512002628</v>
      </c>
      <c r="CP20" s="575">
        <f t="shared" si="6"/>
        <v>6552</v>
      </c>
      <c r="CQ20" s="532">
        <f t="shared" si="6"/>
        <v>14.114400464775567</v>
      </c>
      <c r="CR20" s="575">
        <f t="shared" si="6"/>
        <v>6536</v>
      </c>
      <c r="CS20" s="532">
        <f t="shared" si="6"/>
        <v>11.172089178701828</v>
      </c>
      <c r="CT20" s="575">
        <f t="shared" si="6"/>
        <v>6039</v>
      </c>
      <c r="CU20" s="532">
        <f t="shared" si="6"/>
        <v>-2.1602079611223513</v>
      </c>
      <c r="CV20" s="575">
        <f t="shared" si="6"/>
        <v>5831</v>
      </c>
      <c r="CW20" s="532">
        <f t="shared" si="6"/>
        <v>-7.3869564221692885</v>
      </c>
      <c r="CX20" s="575">
        <f t="shared" si="6"/>
        <v>5851</v>
      </c>
      <c r="CY20" s="532">
        <f t="shared" si="6"/>
        <v>-11.532114945822901</v>
      </c>
      <c r="CZ20" s="575">
        <f t="shared" si="6"/>
        <v>5739</v>
      </c>
      <c r="DA20" s="532">
        <f t="shared" si="6"/>
        <v>-14.53101154372921</v>
      </c>
      <c r="DB20" s="575">
        <f t="shared" ref="DB20:DI20" si="7">DB8+DB14</f>
        <v>5681</v>
      </c>
      <c r="DC20" s="532">
        <f t="shared" si="7"/>
        <v>-6.9682045899799876</v>
      </c>
      <c r="DD20" s="575">
        <f t="shared" si="7"/>
        <v>5733</v>
      </c>
      <c r="DE20" s="532">
        <f t="shared" si="7"/>
        <v>-1.3663237147789165</v>
      </c>
      <c r="DF20" s="575">
        <f t="shared" si="7"/>
        <v>5681</v>
      </c>
      <c r="DG20" s="532">
        <f t="shared" si="7"/>
        <v>-3.1741106121252027</v>
      </c>
      <c r="DH20" s="575">
        <f t="shared" si="7"/>
        <v>5296</v>
      </c>
      <c r="DI20" s="532">
        <f t="shared" si="7"/>
        <v>-9.5394606485710192</v>
      </c>
      <c r="DJ20" s="575">
        <f t="shared" ref="DJ20:DQ20" si="8">DJ8+DJ14</f>
        <v>5199</v>
      </c>
      <c r="DK20" s="532">
        <f t="shared" si="8"/>
        <v>-9.0171138249065201</v>
      </c>
      <c r="DL20" s="575">
        <f t="shared" si="8"/>
        <v>5081</v>
      </c>
      <c r="DM20" s="532">
        <f t="shared" si="8"/>
        <v>-14.061558761940274</v>
      </c>
      <c r="DN20" s="575">
        <f t="shared" si="8"/>
        <v>5104</v>
      </c>
      <c r="DO20" s="532">
        <f t="shared" si="8"/>
        <v>-11.38774430512537</v>
      </c>
      <c r="DP20" s="575">
        <f t="shared" si="8"/>
        <v>5117</v>
      </c>
      <c r="DQ20" s="532">
        <f t="shared" si="8"/>
        <v>-2.9371688358053261</v>
      </c>
      <c r="DR20" s="575">
        <f t="shared" ref="DR20:DY20" si="9">DR8+DR14</f>
        <v>5321</v>
      </c>
      <c r="DS20" s="532">
        <f t="shared" si="9"/>
        <v>4.7172597766306668</v>
      </c>
      <c r="DT20" s="575">
        <f t="shared" si="9"/>
        <v>5556</v>
      </c>
      <c r="DU20" s="532">
        <f t="shared" si="9"/>
        <v>14.699660189296537</v>
      </c>
      <c r="DV20" s="575">
        <f t="shared" si="9"/>
        <v>5756</v>
      </c>
      <c r="DW20" s="532">
        <f t="shared" si="9"/>
        <v>19.025493421052641</v>
      </c>
      <c r="DX20" s="575">
        <f t="shared" si="9"/>
        <v>5501</v>
      </c>
      <c r="DY20" s="532">
        <f t="shared" si="9"/>
        <v>12.141936476435578</v>
      </c>
      <c r="DZ20" s="575">
        <f t="shared" ref="DZ20:EG20" si="10">DZ8+DZ14</f>
        <v>5330</v>
      </c>
      <c r="EA20" s="532">
        <f t="shared" si="10"/>
        <v>1.1955543575033589</v>
      </c>
      <c r="EB20" s="575">
        <f t="shared" si="10"/>
        <v>5358</v>
      </c>
      <c r="EC20" s="532">
        <f t="shared" si="10"/>
        <v>-3.6837482304920455</v>
      </c>
      <c r="ED20" s="575">
        <f t="shared" si="10"/>
        <v>5347</v>
      </c>
      <c r="EE20" s="532">
        <f t="shared" si="10"/>
        <v>-8.3487688804596232</v>
      </c>
      <c r="EF20" s="575">
        <f t="shared" si="10"/>
        <v>5280</v>
      </c>
      <c r="EG20" s="532">
        <f t="shared" si="10"/>
        <v>-4.3182351829661787</v>
      </c>
      <c r="EH20" s="575">
        <f t="shared" ref="EH20:EO20" si="11">EH8+EH14</f>
        <v>5445.4187799490846</v>
      </c>
      <c r="EI20" s="532">
        <f t="shared" si="11"/>
        <v>4.3232004912978406</v>
      </c>
      <c r="EJ20" s="575">
        <f t="shared" si="11"/>
        <v>5479.6621345143767</v>
      </c>
      <c r="EK20" s="532">
        <f t="shared" si="11"/>
        <v>4.5095349359160597</v>
      </c>
      <c r="EL20" s="575">
        <f t="shared" si="11"/>
        <v>5472.4179446168273</v>
      </c>
      <c r="EM20" s="532">
        <f t="shared" si="11"/>
        <v>4.7503399524787104</v>
      </c>
      <c r="EN20" s="575">
        <f t="shared" si="11"/>
        <v>5493.8592677841598</v>
      </c>
      <c r="EO20" s="532">
        <f t="shared" si="11"/>
        <v>8.1876250501852219</v>
      </c>
      <c r="EP20" s="531"/>
      <c r="EQ20" s="575">
        <f t="shared" ref="EQ20:ER22" si="12">EQ8+EQ14</f>
        <v>9774</v>
      </c>
      <c r="ER20" s="532">
        <f t="shared" si="12"/>
        <v>27.430136205863811</v>
      </c>
      <c r="ES20" s="575">
        <f t="shared" ref="ES20:FL20" si="13">ES8+ES14</f>
        <v>9627</v>
      </c>
      <c r="ET20" s="532">
        <f t="shared" si="13"/>
        <v>11.452196115174551</v>
      </c>
      <c r="EU20" s="575">
        <f t="shared" si="13"/>
        <v>10210</v>
      </c>
      <c r="EV20" s="532">
        <f t="shared" si="13"/>
        <v>21.208750875658922</v>
      </c>
      <c r="EW20" s="575">
        <f t="shared" si="13"/>
        <v>11731.6</v>
      </c>
      <c r="EX20" s="532">
        <f t="shared" si="13"/>
        <v>30.43809541117508</v>
      </c>
      <c r="EY20" s="575">
        <f t="shared" si="13"/>
        <v>13284.4</v>
      </c>
      <c r="EZ20" s="532">
        <f t="shared" si="13"/>
        <v>26.054883695396235</v>
      </c>
      <c r="FA20" s="575">
        <f t="shared" si="13"/>
        <v>14085</v>
      </c>
      <c r="FB20" s="532">
        <f t="shared" si="13"/>
        <v>14.689566773138019</v>
      </c>
      <c r="FC20" s="575">
        <f t="shared" si="13"/>
        <v>14502</v>
      </c>
      <c r="FD20" s="532">
        <f t="shared" si="13"/>
        <v>10.220235644690145</v>
      </c>
      <c r="FE20" s="575">
        <f t="shared" si="13"/>
        <v>15312</v>
      </c>
      <c r="FF20" s="532">
        <f t="shared" si="13"/>
        <v>14.119959216172305</v>
      </c>
      <c r="FG20" s="575">
        <f t="shared" si="13"/>
        <v>17529</v>
      </c>
      <c r="FH20" s="532">
        <f t="shared" si="13"/>
        <v>24.9346784395754</v>
      </c>
      <c r="FI20" s="575">
        <f t="shared" si="13"/>
        <v>19438</v>
      </c>
      <c r="FJ20" s="532">
        <f t="shared" si="13"/>
        <v>17.146896333484673</v>
      </c>
      <c r="FK20" s="575">
        <f t="shared" si="13"/>
        <v>21128.854050171289</v>
      </c>
      <c r="FL20" s="532">
        <f t="shared" si="13"/>
        <v>14.241339367407303</v>
      </c>
      <c r="FM20" s="575">
        <f t="shared" ref="FM20:FQ20" si="14">FM8+FM14</f>
        <v>23695</v>
      </c>
      <c r="FN20" s="532">
        <f t="shared" si="14"/>
        <v>18.634191051947326</v>
      </c>
      <c r="FO20" s="575">
        <f t="shared" si="14"/>
        <v>25680</v>
      </c>
      <c r="FP20" s="532">
        <f t="shared" si="14"/>
        <v>14.611142198781767</v>
      </c>
      <c r="FQ20" s="575">
        <f t="shared" si="14"/>
        <v>23460</v>
      </c>
      <c r="FR20" s="532">
        <f>FQ20/FO20*100-100</f>
        <v>-8.6448598130841106</v>
      </c>
      <c r="FS20" s="575">
        <f>FS8+FS14</f>
        <v>22391</v>
      </c>
      <c r="FT20" s="532">
        <f>FS20/FQ20*100-100</f>
        <v>-4.556692242114238</v>
      </c>
      <c r="FU20" s="575">
        <f>FU8+FU14</f>
        <v>20501</v>
      </c>
      <c r="FV20" s="532">
        <f>FU20/FS20*100-100</f>
        <v>-8.4408914295922415</v>
      </c>
      <c r="FW20" s="575">
        <f>FW8+FW14</f>
        <v>22134</v>
      </c>
      <c r="FX20" s="532">
        <f>FW20/FU20*100-100</f>
        <v>7.9654650992634544</v>
      </c>
      <c r="FY20" s="575">
        <f>FY8+FY14</f>
        <v>21315</v>
      </c>
      <c r="FZ20" s="532">
        <f>FY20/FW20*100-100</f>
        <v>-3.7001897533206858</v>
      </c>
      <c r="GA20" s="575">
        <f>GA8+GA14</f>
        <v>21891.358126864448</v>
      </c>
      <c r="GB20" s="532">
        <f>GA20/FY20*100-100</f>
        <v>2.7040024718013171</v>
      </c>
      <c r="GC20" s="575">
        <f>GC8+GC14</f>
        <v>21989.860914743374</v>
      </c>
      <c r="GD20" s="532">
        <f>GC20/GA20*100-100</f>
        <v>0.44996197727013509</v>
      </c>
      <c r="GE20" s="575">
        <f>GE8+GE14</f>
        <v>22544.532166056888</v>
      </c>
      <c r="GF20" s="532">
        <f>GE20/GC20*100-100</f>
        <v>2.5223954506307393</v>
      </c>
      <c r="GG20" s="575">
        <f>GG8+GG14</f>
        <v>23231.853135322752</v>
      </c>
      <c r="GH20" s="532">
        <f>GG20/GE20*100-100</f>
        <v>3.0487258027944222</v>
      </c>
      <c r="GI20" s="575">
        <f>GI8+GI14</f>
        <v>24052.208071461217</v>
      </c>
      <c r="GJ20" s="532">
        <f>GI20/GG20*100-100</f>
        <v>3.5311644377226088</v>
      </c>
      <c r="GK20" s="662">
        <f>IF(ISERROR(((GC20/FS20)^0.2-1)*100),"",((GC20/FS20)^0.2-1)*100)</f>
        <v>-0.36089944271432417</v>
      </c>
      <c r="GL20" s="436"/>
    </row>
    <row r="21" spans="1:194" ht="12" customHeight="1" x14ac:dyDescent="0.2">
      <c r="A21" s="660" t="s">
        <v>96</v>
      </c>
      <c r="B21" s="575">
        <f t="shared" si="0"/>
        <v>2123</v>
      </c>
      <c r="C21" s="532">
        <f>C9+C15</f>
        <v>11.990710262599668</v>
      </c>
      <c r="D21" s="575">
        <f t="shared" si="0"/>
        <v>2076</v>
      </c>
      <c r="E21" s="532">
        <f t="shared" si="0"/>
        <v>8.701430647276343</v>
      </c>
      <c r="F21" s="575">
        <f t="shared" si="0"/>
        <v>2129</v>
      </c>
      <c r="G21" s="532">
        <f t="shared" si="0"/>
        <v>10.458054903377278</v>
      </c>
      <c r="H21" s="575">
        <f t="shared" si="0"/>
        <v>2130</v>
      </c>
      <c r="I21" s="532">
        <f t="shared" si="0"/>
        <v>8.1130440505440369</v>
      </c>
      <c r="J21" s="575">
        <f t="shared" ref="J21:Q21" si="15">J9+J15</f>
        <v>2065</v>
      </c>
      <c r="K21" s="532">
        <f t="shared" si="15"/>
        <v>10.702356703243755</v>
      </c>
      <c r="L21" s="575">
        <f t="shared" si="15"/>
        <v>2164</v>
      </c>
      <c r="M21" s="532">
        <f t="shared" si="15"/>
        <v>19.327967673555911</v>
      </c>
      <c r="N21" s="575">
        <f t="shared" si="15"/>
        <v>2329</v>
      </c>
      <c r="O21" s="532">
        <f t="shared" si="15"/>
        <v>26.003158330744533</v>
      </c>
      <c r="P21" s="575">
        <f t="shared" si="15"/>
        <v>2312</v>
      </c>
      <c r="Q21" s="532">
        <f t="shared" si="15"/>
        <v>24.996154832094341</v>
      </c>
      <c r="R21" s="575">
        <f t="shared" ref="R21:AW21" si="16">R9+R15</f>
        <v>2417</v>
      </c>
      <c r="S21" s="532">
        <f t="shared" si="16"/>
        <v>34.792289146954275</v>
      </c>
      <c r="T21" s="575">
        <f t="shared" si="16"/>
        <v>2464</v>
      </c>
      <c r="U21" s="532">
        <f t="shared" si="16"/>
        <v>30.368764560679359</v>
      </c>
      <c r="V21" s="575">
        <f t="shared" si="16"/>
        <v>2540</v>
      </c>
      <c r="W21" s="532">
        <f t="shared" si="16"/>
        <v>22.317384451111</v>
      </c>
      <c r="X21" s="575">
        <f t="shared" si="16"/>
        <v>2720</v>
      </c>
      <c r="Y21" s="532">
        <f t="shared" si="16"/>
        <v>33.702491103202846</v>
      </c>
      <c r="Z21" s="575">
        <f t="shared" si="16"/>
        <v>2782</v>
      </c>
      <c r="AA21" s="532">
        <f t="shared" si="16"/>
        <v>29.034924044526569</v>
      </c>
      <c r="AB21" s="575">
        <f t="shared" si="16"/>
        <v>2792</v>
      </c>
      <c r="AC21" s="532">
        <f t="shared" si="16"/>
        <v>26.630617214630536</v>
      </c>
      <c r="AD21" s="575">
        <f t="shared" si="16"/>
        <v>2846</v>
      </c>
      <c r="AE21" s="532">
        <f t="shared" si="16"/>
        <v>24.629741338106381</v>
      </c>
      <c r="AF21" s="575">
        <f t="shared" si="16"/>
        <v>2972</v>
      </c>
      <c r="AG21" s="532">
        <f t="shared" si="16"/>
        <v>20.646837313503987</v>
      </c>
      <c r="AH21" s="575">
        <f t="shared" si="16"/>
        <v>3031</v>
      </c>
      <c r="AI21" s="532">
        <f t="shared" si="16"/>
        <v>18.72265165145155</v>
      </c>
      <c r="AJ21" s="575">
        <f t="shared" si="16"/>
        <v>3029</v>
      </c>
      <c r="AK21" s="532">
        <f t="shared" si="16"/>
        <v>18.295584484720749</v>
      </c>
      <c r="AL21" s="575">
        <f t="shared" si="16"/>
        <v>2998</v>
      </c>
      <c r="AM21" s="532">
        <f t="shared" si="16"/>
        <v>14.130343890456775</v>
      </c>
      <c r="AN21" s="575">
        <f t="shared" si="16"/>
        <v>2987</v>
      </c>
      <c r="AO21" s="532">
        <f t="shared" si="16"/>
        <v>8.8347926583220762</v>
      </c>
      <c r="AP21" s="575">
        <f t="shared" si="16"/>
        <v>2960.5</v>
      </c>
      <c r="AQ21" s="532">
        <f t="shared" si="16"/>
        <v>3.4932272507246278</v>
      </c>
      <c r="AR21" s="575">
        <f t="shared" si="16"/>
        <v>3054</v>
      </c>
      <c r="AS21" s="532">
        <f t="shared" si="16"/>
        <v>6.4710241588854185</v>
      </c>
      <c r="AT21" s="575">
        <f t="shared" si="16"/>
        <v>3095</v>
      </c>
      <c r="AU21" s="532">
        <f t="shared" si="16"/>
        <v>9.4586237271735421</v>
      </c>
      <c r="AV21" s="575">
        <f t="shared" si="16"/>
        <v>3155</v>
      </c>
      <c r="AW21" s="532">
        <f t="shared" si="16"/>
        <v>14.698713432862775</v>
      </c>
      <c r="AX21" s="575">
        <f t="shared" ref="AX21:CC21" si="17">AX9+AX15</f>
        <v>3092</v>
      </c>
      <c r="AY21" s="532">
        <f t="shared" si="17"/>
        <v>12.243656569560859</v>
      </c>
      <c r="AZ21" s="575">
        <f t="shared" si="17"/>
        <v>3109</v>
      </c>
      <c r="BA21" s="532">
        <f t="shared" si="17"/>
        <v>8.6403894405009609</v>
      </c>
      <c r="BB21" s="575">
        <f t="shared" si="17"/>
        <v>3194</v>
      </c>
      <c r="BC21" s="532">
        <f t="shared" si="17"/>
        <v>10.234578211132895</v>
      </c>
      <c r="BD21" s="575">
        <f t="shared" si="17"/>
        <v>3403</v>
      </c>
      <c r="BE21" s="532">
        <f t="shared" si="17"/>
        <v>15.175513110759731</v>
      </c>
      <c r="BF21" s="575">
        <f t="shared" si="17"/>
        <v>3511</v>
      </c>
      <c r="BG21" s="532">
        <f t="shared" si="17"/>
        <v>23.617309915232475</v>
      </c>
      <c r="BH21" s="575">
        <f t="shared" si="17"/>
        <v>3570</v>
      </c>
      <c r="BI21" s="532">
        <f t="shared" si="17"/>
        <v>25.65638389539755</v>
      </c>
      <c r="BJ21" s="575">
        <f t="shared" si="17"/>
        <v>3519</v>
      </c>
      <c r="BK21" s="532">
        <f t="shared" si="17"/>
        <v>18.449942419150812</v>
      </c>
      <c r="BL21" s="575">
        <f t="shared" si="17"/>
        <v>3934</v>
      </c>
      <c r="BM21" s="532">
        <f t="shared" si="17"/>
        <v>26.8461998042381</v>
      </c>
      <c r="BN21" s="575">
        <f t="shared" si="17"/>
        <v>3924</v>
      </c>
      <c r="BO21" s="532">
        <f t="shared" si="17"/>
        <v>18.88927740333024</v>
      </c>
      <c r="BP21" s="575">
        <f t="shared" si="17"/>
        <v>3806</v>
      </c>
      <c r="BQ21" s="532">
        <f t="shared" si="17"/>
        <v>10.649840622592667</v>
      </c>
      <c r="BR21" s="575">
        <f t="shared" si="17"/>
        <v>3925</v>
      </c>
      <c r="BS21" s="532">
        <f t="shared" si="17"/>
        <v>17.045441052494105</v>
      </c>
      <c r="BT21" s="575">
        <f t="shared" si="17"/>
        <v>4208</v>
      </c>
      <c r="BU21" s="532">
        <f t="shared" si="17"/>
        <v>12.829365224735167</v>
      </c>
      <c r="BV21" s="575">
        <f t="shared" si="17"/>
        <v>4042.4735329870705</v>
      </c>
      <c r="BW21" s="532">
        <f t="shared" si="17"/>
        <v>4.3399509524191027</v>
      </c>
      <c r="BX21" s="575">
        <f t="shared" si="17"/>
        <v>4045.1868549701248</v>
      </c>
      <c r="BY21" s="532">
        <f t="shared" si="17"/>
        <v>10.756843961879948</v>
      </c>
      <c r="BZ21" s="575">
        <f t="shared" si="17"/>
        <v>4291.4802892465596</v>
      </c>
      <c r="CA21" s="532">
        <f t="shared" si="17"/>
        <v>15.41459603224633</v>
      </c>
      <c r="CB21" s="575">
        <f t="shared" si="17"/>
        <v>4564.8545410511015</v>
      </c>
      <c r="CC21" s="532">
        <f t="shared" si="17"/>
        <v>9.386312115106243</v>
      </c>
      <c r="CD21" s="575">
        <f t="shared" ref="CD21:CJ21" si="18">CD9+CD15</f>
        <v>4462</v>
      </c>
      <c r="CE21" s="532">
        <f t="shared" si="18"/>
        <v>16.162534447895883</v>
      </c>
      <c r="CF21" s="575">
        <f t="shared" si="18"/>
        <v>4580.2287605737401</v>
      </c>
      <c r="CG21" s="532">
        <f t="shared" si="18"/>
        <v>19.991819979046578</v>
      </c>
      <c r="CH21" s="575">
        <f t="shared" si="18"/>
        <v>4829.446490100283</v>
      </c>
      <c r="CI21" s="532">
        <f t="shared" si="18"/>
        <v>20.738170377130771</v>
      </c>
      <c r="CJ21" s="575">
        <f t="shared" si="18"/>
        <v>5090.5</v>
      </c>
      <c r="CK21" s="532">
        <f t="shared" si="5"/>
        <v>20.320281755264347</v>
      </c>
      <c r="CL21" s="575">
        <f>CL9+CL15</f>
        <v>4968</v>
      </c>
      <c r="CM21" s="532">
        <f t="shared" si="5"/>
        <v>18.053985773141456</v>
      </c>
      <c r="CN21" s="575">
        <f t="shared" ref="CN21:DA21" si="19">CN9+CN15</f>
        <v>5091</v>
      </c>
      <c r="CO21" s="532">
        <f t="shared" si="19"/>
        <v>18.038173743182885</v>
      </c>
      <c r="CP21" s="575">
        <f t="shared" si="19"/>
        <v>5298</v>
      </c>
      <c r="CQ21" s="532">
        <f t="shared" si="19"/>
        <v>14.101789298307809</v>
      </c>
      <c r="CR21" s="575">
        <f t="shared" si="19"/>
        <v>5422</v>
      </c>
      <c r="CS21" s="532">
        <f t="shared" si="19"/>
        <v>12.473578160732334</v>
      </c>
      <c r="CT21" s="575">
        <f t="shared" si="19"/>
        <v>4773</v>
      </c>
      <c r="CU21" s="532">
        <f t="shared" si="19"/>
        <v>-2.3154380861964414</v>
      </c>
      <c r="CV21" s="575">
        <f t="shared" si="19"/>
        <v>4612</v>
      </c>
      <c r="CW21" s="532">
        <f t="shared" si="19"/>
        <v>-10.727938453979679</v>
      </c>
      <c r="CX21" s="575">
        <f t="shared" si="19"/>
        <v>4740</v>
      </c>
      <c r="CY21" s="532">
        <f t="shared" si="19"/>
        <v>-11.452805917350062</v>
      </c>
      <c r="CZ21" s="575">
        <f t="shared" si="19"/>
        <v>4686</v>
      </c>
      <c r="DA21" s="532">
        <f t="shared" si="19"/>
        <v>-16.101659311165541</v>
      </c>
      <c r="DB21" s="575">
        <f t="shared" ref="DB21:DI21" si="20">DB9+DB15</f>
        <v>4450</v>
      </c>
      <c r="DC21" s="532">
        <f t="shared" si="20"/>
        <v>-9.2263999051560024</v>
      </c>
      <c r="DD21" s="575">
        <f t="shared" si="20"/>
        <v>4512</v>
      </c>
      <c r="DE21" s="532">
        <f t="shared" si="20"/>
        <v>-2.7934603841603622</v>
      </c>
      <c r="DF21" s="575">
        <f t="shared" si="20"/>
        <v>4590</v>
      </c>
      <c r="DG21" s="532">
        <f t="shared" si="20"/>
        <v>-3.3731531024838173</v>
      </c>
      <c r="DH21" s="575">
        <f t="shared" si="20"/>
        <v>4331</v>
      </c>
      <c r="DI21" s="532">
        <f t="shared" si="20"/>
        <v>-9.2221849274135135</v>
      </c>
      <c r="DJ21" s="575">
        <f t="shared" ref="DJ21:DQ21" si="21">DJ9+DJ15</f>
        <v>4103</v>
      </c>
      <c r="DK21" s="532">
        <f t="shared" si="21"/>
        <v>-6.5111536453069219</v>
      </c>
      <c r="DL21" s="575">
        <f t="shared" si="21"/>
        <v>4041</v>
      </c>
      <c r="DM21" s="532">
        <f t="shared" si="21"/>
        <v>-12.170435579208428</v>
      </c>
      <c r="DN21" s="575">
        <f t="shared" si="21"/>
        <v>4039</v>
      </c>
      <c r="DO21" s="532">
        <f t="shared" si="21"/>
        <v>-14.361938792501071</v>
      </c>
      <c r="DP21" s="575">
        <f t="shared" si="21"/>
        <v>4087</v>
      </c>
      <c r="DQ21" s="532">
        <f t="shared" si="21"/>
        <v>-7.7171954708890373</v>
      </c>
      <c r="DR21" s="575">
        <f t="shared" ref="DR21:DY21" si="22">DR9+DR15</f>
        <v>4183</v>
      </c>
      <c r="DS21" s="532">
        <f t="shared" si="22"/>
        <v>2.2602945852639333</v>
      </c>
      <c r="DT21" s="575">
        <f t="shared" si="22"/>
        <v>4463</v>
      </c>
      <c r="DU21" s="532">
        <f t="shared" si="22"/>
        <v>16.747714378551738</v>
      </c>
      <c r="DV21" s="575">
        <f t="shared" si="22"/>
        <v>4605</v>
      </c>
      <c r="DW21" s="532">
        <f t="shared" si="22"/>
        <v>19.497453320506033</v>
      </c>
      <c r="DX21" s="575">
        <f t="shared" si="22"/>
        <v>4504</v>
      </c>
      <c r="DY21" s="532">
        <f t="shared" si="22"/>
        <v>15.35228691217878</v>
      </c>
      <c r="DZ21" s="575">
        <f t="shared" ref="DZ21:EG21" si="23">DZ9+DZ15</f>
        <v>4251</v>
      </c>
      <c r="EA21" s="532">
        <f t="shared" si="23"/>
        <v>4.584720505036044</v>
      </c>
      <c r="EB21" s="575">
        <f t="shared" si="23"/>
        <v>4237</v>
      </c>
      <c r="EC21" s="532">
        <f t="shared" si="23"/>
        <v>-7.4201466604427715</v>
      </c>
      <c r="ED21" s="575">
        <f t="shared" si="23"/>
        <v>4283.07</v>
      </c>
      <c r="EE21" s="532">
        <f t="shared" si="23"/>
        <v>-7.4076354065163441</v>
      </c>
      <c r="EF21" s="575">
        <f t="shared" si="23"/>
        <v>4245</v>
      </c>
      <c r="EG21" s="532">
        <f t="shared" si="23"/>
        <v>-7.7037453473945536</v>
      </c>
      <c r="EH21" s="575">
        <f t="shared" ref="EH21:EO21" si="24">EH9+EH15</f>
        <v>4346.4576099698661</v>
      </c>
      <c r="EI21" s="532">
        <f t="shared" si="24"/>
        <v>4.7730120450100832</v>
      </c>
      <c r="EJ21" s="575">
        <f t="shared" si="24"/>
        <v>4379.7496713621513</v>
      </c>
      <c r="EK21" s="532">
        <f t="shared" si="24"/>
        <v>6.7362224644328839</v>
      </c>
      <c r="EL21" s="575">
        <f t="shared" si="24"/>
        <v>4363.0028764994177</v>
      </c>
      <c r="EM21" s="532">
        <f t="shared" si="24"/>
        <v>4.5806617560094631</v>
      </c>
      <c r="EN21" s="575">
        <f t="shared" si="24"/>
        <v>4415.8093847758646</v>
      </c>
      <c r="EO21" s="532">
        <f t="shared" si="24"/>
        <v>8.1644179500604874</v>
      </c>
      <c r="EP21" s="531"/>
      <c r="EQ21" s="575">
        <f t="shared" si="12"/>
        <v>8712</v>
      </c>
      <c r="ER21" s="532">
        <f t="shared" si="12"/>
        <v>27.072969358683665</v>
      </c>
      <c r="ES21" s="575">
        <f t="shared" ref="ES21:FL21" si="25">ES9+ES15</f>
        <v>8458</v>
      </c>
      <c r="ET21" s="532">
        <f t="shared" si="25"/>
        <v>9.7850148701920006</v>
      </c>
      <c r="EU21" s="575">
        <f t="shared" si="25"/>
        <v>8870</v>
      </c>
      <c r="EV21" s="532">
        <f t="shared" si="25"/>
        <v>20.229421385403981</v>
      </c>
      <c r="EW21" s="575">
        <f t="shared" si="25"/>
        <v>10141</v>
      </c>
      <c r="EX21" s="532">
        <f t="shared" si="25"/>
        <v>30.154863856144033</v>
      </c>
      <c r="EY21" s="575">
        <f t="shared" si="25"/>
        <v>11392</v>
      </c>
      <c r="EZ21" s="532">
        <f t="shared" si="25"/>
        <v>25.088222262764216</v>
      </c>
      <c r="FA21" s="575">
        <f t="shared" si="25"/>
        <v>12045</v>
      </c>
      <c r="FB21" s="532">
        <f t="shared" si="25"/>
        <v>14.872526142943565</v>
      </c>
      <c r="FC21" s="575">
        <f t="shared" si="25"/>
        <v>12264.5</v>
      </c>
      <c r="FD21" s="532">
        <f t="shared" si="25"/>
        <v>8.4752803875906686</v>
      </c>
      <c r="FE21" s="575">
        <f t="shared" si="25"/>
        <v>12798</v>
      </c>
      <c r="FF21" s="532">
        <f t="shared" si="25"/>
        <v>11.55506699835569</v>
      </c>
      <c r="FG21" s="575">
        <f t="shared" si="25"/>
        <v>14534</v>
      </c>
      <c r="FH21" s="532">
        <f t="shared" si="25"/>
        <v>23.682431501047276</v>
      </c>
      <c r="FI21" s="575">
        <f t="shared" si="25"/>
        <v>15863</v>
      </c>
      <c r="FJ21" s="532">
        <f t="shared" si="25"/>
        <v>14.720029850504137</v>
      </c>
      <c r="FK21" s="575">
        <f t="shared" si="25"/>
        <v>16943.995218254859</v>
      </c>
      <c r="FL21" s="532">
        <f t="shared" si="25"/>
        <v>9.9672096308815341</v>
      </c>
      <c r="FM21" s="575">
        <f t="shared" ref="FM21:FQ21" si="26">FM9+FM15</f>
        <v>18962.175250674023</v>
      </c>
      <c r="FN21" s="532">
        <f t="shared" si="26"/>
        <v>19.265947380305228</v>
      </c>
      <c r="FO21" s="575">
        <f t="shared" si="26"/>
        <v>20779</v>
      </c>
      <c r="FP21" s="532">
        <f t="shared" si="26"/>
        <v>15.519444391563031</v>
      </c>
      <c r="FQ21" s="575">
        <f t="shared" si="26"/>
        <v>18811</v>
      </c>
      <c r="FR21" s="532">
        <f>FQ21/FO21*100-100</f>
        <v>-9.471100630444198</v>
      </c>
      <c r="FS21" s="575">
        <f>FS9+FS15</f>
        <v>17883</v>
      </c>
      <c r="FT21" s="532">
        <f>FS21/FQ21*100-100</f>
        <v>-4.9332837169741168</v>
      </c>
      <c r="FU21" s="575">
        <f>FU9+FU15</f>
        <v>16270</v>
      </c>
      <c r="FV21" s="532">
        <f>FU21/FS21*100-100</f>
        <v>-9.01973941732372</v>
      </c>
      <c r="FW21" s="575">
        <f>FW9+FW15</f>
        <v>17755</v>
      </c>
      <c r="FX21" s="532">
        <f>FW21/FU21*100-100</f>
        <v>9.1272280270436426</v>
      </c>
      <c r="FY21" s="575">
        <f>FY9+FY15</f>
        <v>17016.07</v>
      </c>
      <c r="FZ21" s="532">
        <f>FY21/FW21*100-100</f>
        <v>-4.1618135736412256</v>
      </c>
      <c r="GA21" s="575">
        <f>GA9+GA15</f>
        <v>17505.019542607301</v>
      </c>
      <c r="GB21" s="532">
        <f>GA21/FY21*100-100</f>
        <v>2.8734575175543</v>
      </c>
      <c r="GC21" s="575">
        <f>GC9+GC15</f>
        <v>17554.669150941641</v>
      </c>
      <c r="GD21" s="532">
        <f>GC21/GA21*100-100</f>
        <v>0.28363069354759318</v>
      </c>
      <c r="GE21" s="575">
        <f>GE9+GE15</f>
        <v>17893.92029062556</v>
      </c>
      <c r="GF21" s="532">
        <f>GE21/GC21*100-100</f>
        <v>1.9325407774245775</v>
      </c>
      <c r="GG21" s="575">
        <f>GG9+GG15</f>
        <v>18412.588665581592</v>
      </c>
      <c r="GH21" s="532">
        <f>GG21/GE21*100-100</f>
        <v>2.8985731831372874</v>
      </c>
      <c r="GI21" s="575">
        <f>GI9+GI15</f>
        <v>19047.09487144235</v>
      </c>
      <c r="GJ21" s="532">
        <f>GI21/GG21*100-100</f>
        <v>3.4460456233774011</v>
      </c>
      <c r="GK21" s="662">
        <f>IF(ISERROR(((GC21/FS21)^0.2-1)*100),"",((GC21/FS21)^0.2-1)*100)</f>
        <v>-0.36992564082907187</v>
      </c>
      <c r="GL21" s="436"/>
    </row>
    <row r="22" spans="1:194" ht="12" customHeight="1" x14ac:dyDescent="0.2">
      <c r="A22" s="659" t="s">
        <v>315</v>
      </c>
      <c r="B22" s="578">
        <f t="shared" si="0"/>
        <v>285</v>
      </c>
      <c r="C22" s="532">
        <f>C10+C16</f>
        <v>24.224924012158056</v>
      </c>
      <c r="D22" s="578">
        <f t="shared" si="0"/>
        <v>286</v>
      </c>
      <c r="E22" s="532">
        <f t="shared" si="0"/>
        <v>24.405809859154925</v>
      </c>
      <c r="F22" s="578">
        <f t="shared" si="0"/>
        <v>297</v>
      </c>
      <c r="G22" s="532">
        <f t="shared" si="0"/>
        <v>22.871794871794869</v>
      </c>
      <c r="H22" s="578">
        <f t="shared" si="0"/>
        <v>301</v>
      </c>
      <c r="I22" s="532">
        <f t="shared" si="0"/>
        <v>31.259432020853353</v>
      </c>
      <c r="J22" s="578">
        <f t="shared" ref="J22:Q22" si="27">J10+J16</f>
        <v>313</v>
      </c>
      <c r="K22" s="532">
        <f t="shared" si="27"/>
        <v>21.913580246913565</v>
      </c>
      <c r="L22" s="578">
        <f t="shared" si="27"/>
        <v>332</v>
      </c>
      <c r="M22" s="532">
        <f t="shared" si="27"/>
        <v>31.712028094820013</v>
      </c>
      <c r="N22" s="578">
        <f t="shared" si="27"/>
        <v>342</v>
      </c>
      <c r="O22" s="532">
        <f t="shared" si="27"/>
        <v>30.971012895403959</v>
      </c>
      <c r="P22" s="578">
        <f t="shared" si="27"/>
        <v>353</v>
      </c>
      <c r="Q22" s="532">
        <f t="shared" si="27"/>
        <v>36.295492142266347</v>
      </c>
      <c r="R22" s="578">
        <f t="shared" ref="R22:AW22" si="28">R10+R16</f>
        <v>391.59999999999991</v>
      </c>
      <c r="S22" s="532">
        <f t="shared" si="28"/>
        <v>45.082628369073348</v>
      </c>
      <c r="T22" s="578">
        <f t="shared" si="28"/>
        <v>386</v>
      </c>
      <c r="U22" s="532">
        <f t="shared" si="28"/>
        <v>26.635269492412352</v>
      </c>
      <c r="V22" s="578">
        <f t="shared" si="28"/>
        <v>393</v>
      </c>
      <c r="W22" s="532">
        <f t="shared" si="28"/>
        <v>31.049586776859496</v>
      </c>
      <c r="X22" s="578">
        <f t="shared" si="28"/>
        <v>420</v>
      </c>
      <c r="Y22" s="532">
        <f t="shared" si="28"/>
        <v>33.057943094250163</v>
      </c>
      <c r="Z22" s="578">
        <f t="shared" si="28"/>
        <v>471</v>
      </c>
      <c r="AA22" s="532">
        <f t="shared" si="28"/>
        <v>36.646941764470256</v>
      </c>
      <c r="AB22" s="578">
        <f t="shared" si="28"/>
        <v>465</v>
      </c>
      <c r="AC22" s="532">
        <f t="shared" si="28"/>
        <v>38.331969448990733</v>
      </c>
      <c r="AD22" s="578">
        <f t="shared" si="28"/>
        <v>473</v>
      </c>
      <c r="AE22" s="532">
        <f t="shared" si="28"/>
        <v>33.909327387588249</v>
      </c>
      <c r="AF22" s="578">
        <f t="shared" si="28"/>
        <v>483.40000000000009</v>
      </c>
      <c r="AG22" s="532">
        <f t="shared" si="28"/>
        <v>24.204648107087156</v>
      </c>
      <c r="AH22" s="578">
        <f t="shared" si="28"/>
        <v>532</v>
      </c>
      <c r="AI22" s="532">
        <f t="shared" si="28"/>
        <v>23.343041007092857</v>
      </c>
      <c r="AJ22" s="578">
        <f t="shared" si="28"/>
        <v>517</v>
      </c>
      <c r="AK22" s="532">
        <f t="shared" si="28"/>
        <v>19.938016528925615</v>
      </c>
      <c r="AL22" s="578">
        <f t="shared" si="28"/>
        <v>525</v>
      </c>
      <c r="AM22" s="532">
        <f t="shared" si="28"/>
        <v>18.019207136680173</v>
      </c>
      <c r="AN22" s="578">
        <f t="shared" si="28"/>
        <v>466</v>
      </c>
      <c r="AO22" s="532">
        <f t="shared" si="28"/>
        <v>-4.9097065462754159</v>
      </c>
      <c r="AP22" s="578">
        <f t="shared" si="28"/>
        <v>571.5</v>
      </c>
      <c r="AQ22" s="532">
        <f t="shared" si="28"/>
        <v>16.917293233082709</v>
      </c>
      <c r="AR22" s="578">
        <f t="shared" si="28"/>
        <v>582</v>
      </c>
      <c r="AS22" s="532">
        <f t="shared" si="28"/>
        <v>27.012522361359558</v>
      </c>
      <c r="AT22" s="578">
        <f t="shared" si="28"/>
        <v>569</v>
      </c>
      <c r="AU22" s="532">
        <f t="shared" si="28"/>
        <v>25.631041890440386</v>
      </c>
      <c r="AV22" s="578">
        <f t="shared" si="28"/>
        <v>514</v>
      </c>
      <c r="AW22" s="532">
        <f t="shared" si="28"/>
        <v>12.80794976192119</v>
      </c>
      <c r="AX22" s="578">
        <f t="shared" ref="AX22:CC22" si="29">AX10+AX16</f>
        <v>634</v>
      </c>
      <c r="AY22" s="532">
        <f t="shared" si="29"/>
        <v>24.506622436960644</v>
      </c>
      <c r="AZ22" s="578">
        <f t="shared" si="29"/>
        <v>632</v>
      </c>
      <c r="BA22" s="532">
        <f t="shared" si="29"/>
        <v>20.712962962962944</v>
      </c>
      <c r="BB22" s="578">
        <f t="shared" si="29"/>
        <v>650</v>
      </c>
      <c r="BC22" s="532">
        <f t="shared" si="29"/>
        <v>27.333394000060672</v>
      </c>
      <c r="BD22" s="578">
        <f t="shared" si="29"/>
        <v>598</v>
      </c>
      <c r="BE22" s="532">
        <f t="shared" si="29"/>
        <v>45.229913271150401</v>
      </c>
      <c r="BF22" s="578">
        <f t="shared" si="29"/>
        <v>745</v>
      </c>
      <c r="BG22" s="532">
        <f t="shared" si="29"/>
        <v>32.157536425526501</v>
      </c>
      <c r="BH22" s="578">
        <f t="shared" si="29"/>
        <v>763</v>
      </c>
      <c r="BI22" s="532">
        <f t="shared" si="29"/>
        <v>35.406121957098094</v>
      </c>
      <c r="BJ22" s="578">
        <f t="shared" si="29"/>
        <v>767</v>
      </c>
      <c r="BK22" s="532">
        <f t="shared" si="29"/>
        <v>32.387057387057382</v>
      </c>
      <c r="BL22" s="578">
        <f t="shared" si="29"/>
        <v>720</v>
      </c>
      <c r="BM22" s="532">
        <f t="shared" si="29"/>
        <v>24.958768554150623</v>
      </c>
      <c r="BN22" s="578">
        <f t="shared" si="29"/>
        <v>885</v>
      </c>
      <c r="BO22" s="532">
        <f t="shared" si="29"/>
        <v>29.73047044814485</v>
      </c>
      <c r="BP22" s="578">
        <f t="shared" si="29"/>
        <v>877</v>
      </c>
      <c r="BQ22" s="532">
        <f t="shared" si="29"/>
        <v>22.709653715440425</v>
      </c>
      <c r="BR22" s="578">
        <f t="shared" si="29"/>
        <v>941</v>
      </c>
      <c r="BS22" s="532">
        <f t="shared" si="29"/>
        <v>34.656775676522834</v>
      </c>
      <c r="BT22" s="578">
        <f t="shared" si="29"/>
        <v>872</v>
      </c>
      <c r="BU22" s="532">
        <f t="shared" si="29"/>
        <v>26.249999999999996</v>
      </c>
      <c r="BV22" s="578">
        <f t="shared" si="29"/>
        <v>1061.6805171842193</v>
      </c>
      <c r="BW22" s="532">
        <f t="shared" si="29"/>
        <v>40.3651100641939</v>
      </c>
      <c r="BX22" s="578">
        <f t="shared" si="29"/>
        <v>1016.8131450298752</v>
      </c>
      <c r="BY22" s="532">
        <f t="shared" si="29"/>
        <v>30.250965260792984</v>
      </c>
      <c r="BZ22" s="578">
        <f t="shared" si="29"/>
        <v>1087.2197107534405</v>
      </c>
      <c r="CA22" s="532">
        <f t="shared" si="29"/>
        <v>23.516064829337878</v>
      </c>
      <c r="CB22" s="578">
        <f t="shared" si="29"/>
        <v>1019.1454589488981</v>
      </c>
      <c r="CC22" s="532">
        <f t="shared" si="29"/>
        <v>53.827059633661264</v>
      </c>
      <c r="CD22" s="578">
        <f t="shared" ref="CD22:CJ22" si="30">CD10+CD16</f>
        <v>1226</v>
      </c>
      <c r="CE22" s="532">
        <f t="shared" si="30"/>
        <v>21.564614013766704</v>
      </c>
      <c r="CF22" s="578">
        <f t="shared" si="30"/>
        <v>1167.7712394262599</v>
      </c>
      <c r="CG22" s="532">
        <f t="shared" si="30"/>
        <v>24.79159978979235</v>
      </c>
      <c r="CH22" s="578">
        <f t="shared" si="30"/>
        <v>1232.5535098997175</v>
      </c>
      <c r="CI22" s="532">
        <f t="shared" si="30"/>
        <v>12.679225527485006</v>
      </c>
      <c r="CJ22" s="578">
        <f t="shared" si="30"/>
        <v>1106.5</v>
      </c>
      <c r="CK22" s="532">
        <f t="shared" si="5"/>
        <v>1.6658394095221176</v>
      </c>
      <c r="CL22" s="578">
        <f>CL10+CL16</f>
        <v>1311</v>
      </c>
      <c r="CM22" s="532">
        <f t="shared" si="5"/>
        <v>14.634794156706498</v>
      </c>
      <c r="CN22" s="578">
        <f t="shared" ref="CN22:DA22" si="31">CN10+CN16</f>
        <v>1222</v>
      </c>
      <c r="CO22" s="532">
        <f t="shared" si="31"/>
        <v>10.414835677904799</v>
      </c>
      <c r="CP22" s="578">
        <f t="shared" si="31"/>
        <v>1254</v>
      </c>
      <c r="CQ22" s="532">
        <f t="shared" si="31"/>
        <v>19.368847338978725</v>
      </c>
      <c r="CR22" s="578">
        <f t="shared" si="31"/>
        <v>1114</v>
      </c>
      <c r="CS22" s="532">
        <f t="shared" si="31"/>
        <v>5.6282150421948067</v>
      </c>
      <c r="CT22" s="578">
        <f t="shared" si="31"/>
        <v>1266</v>
      </c>
      <c r="CU22" s="532">
        <f t="shared" si="31"/>
        <v>-1.5984246380925438</v>
      </c>
      <c r="CV22" s="578">
        <f t="shared" si="31"/>
        <v>1219</v>
      </c>
      <c r="CW22" s="532">
        <f t="shared" si="31"/>
        <v>6.7853581652674535</v>
      </c>
      <c r="CX22" s="578">
        <f t="shared" si="31"/>
        <v>1111</v>
      </c>
      <c r="CY22" s="532">
        <f t="shared" si="31"/>
        <v>-11.830212041479637</v>
      </c>
      <c r="CZ22" s="578">
        <f t="shared" si="31"/>
        <v>1053</v>
      </c>
      <c r="DA22" s="532">
        <f t="shared" si="31"/>
        <v>-7.8440736967226981</v>
      </c>
      <c r="DB22" s="578">
        <f t="shared" ref="DB22:DI22" si="32">DB10+DB16</f>
        <v>1231</v>
      </c>
      <c r="DC22" s="532">
        <f t="shared" si="32"/>
        <v>2.0423794642050686</v>
      </c>
      <c r="DD22" s="578">
        <f t="shared" si="32"/>
        <v>1221</v>
      </c>
      <c r="DE22" s="532">
        <f t="shared" si="32"/>
        <v>4.404503035245078</v>
      </c>
      <c r="DF22" s="578">
        <f t="shared" si="32"/>
        <v>1091</v>
      </c>
      <c r="DG22" s="532">
        <f t="shared" si="32"/>
        <v>-2.3752969121140111</v>
      </c>
      <c r="DH22" s="578">
        <f t="shared" si="32"/>
        <v>965</v>
      </c>
      <c r="DI22" s="532">
        <f t="shared" si="32"/>
        <v>-11.856879889553618</v>
      </c>
      <c r="DJ22" s="578">
        <f t="shared" ref="DJ22:DQ22" si="33">DJ10+DJ16</f>
        <v>1096</v>
      </c>
      <c r="DK22" s="532">
        <f t="shared" si="33"/>
        <v>-18.548352680095604</v>
      </c>
      <c r="DL22" s="578">
        <f t="shared" si="33"/>
        <v>1040</v>
      </c>
      <c r="DM22" s="532">
        <f t="shared" si="33"/>
        <v>-21.225841476655805</v>
      </c>
      <c r="DN22" s="578">
        <f t="shared" si="33"/>
        <v>1065</v>
      </c>
      <c r="DO22" s="532">
        <f t="shared" si="33"/>
        <v>1.0885590499190574</v>
      </c>
      <c r="DP22" s="578">
        <f t="shared" si="33"/>
        <v>1030</v>
      </c>
      <c r="DQ22" s="532">
        <f t="shared" si="33"/>
        <v>21.706259279518633</v>
      </c>
      <c r="DR22" s="578">
        <f t="shared" ref="DR22:DY22" si="34">DR10+DR16</f>
        <v>1138</v>
      </c>
      <c r="DS22" s="532">
        <f t="shared" si="34"/>
        <v>15.874705258831423</v>
      </c>
      <c r="DT22" s="578">
        <f t="shared" si="34"/>
        <v>1093</v>
      </c>
      <c r="DU22" s="532">
        <f t="shared" si="34"/>
        <v>6.6801906145629193</v>
      </c>
      <c r="DV22" s="578">
        <f t="shared" si="34"/>
        <v>1151</v>
      </c>
      <c r="DW22" s="532">
        <f t="shared" si="34"/>
        <v>19.227178469797202</v>
      </c>
      <c r="DX22" s="578">
        <f t="shared" si="34"/>
        <v>997</v>
      </c>
      <c r="DY22" s="532">
        <f t="shared" si="34"/>
        <v>3.5303632522972634</v>
      </c>
      <c r="DZ22" s="578">
        <f t="shared" ref="DZ22:EG22" si="35">DZ10+DZ16</f>
        <v>1079</v>
      </c>
      <c r="EA22" s="532">
        <f t="shared" si="35"/>
        <v>-11.217076743699373</v>
      </c>
      <c r="EB22" s="578">
        <f t="shared" si="35"/>
        <v>1121</v>
      </c>
      <c r="EC22" s="532">
        <f t="shared" si="35"/>
        <v>12.030490783350899</v>
      </c>
      <c r="ED22" s="578">
        <f t="shared" si="35"/>
        <v>1063.9300000000003</v>
      </c>
      <c r="EE22" s="532">
        <f t="shared" si="35"/>
        <v>-11.837472517611136</v>
      </c>
      <c r="EF22" s="578">
        <f t="shared" si="35"/>
        <v>1035</v>
      </c>
      <c r="EG22" s="532">
        <f t="shared" si="35"/>
        <v>11.276820588265778</v>
      </c>
      <c r="EH22" s="578">
        <f t="shared" ref="EH22:EO22" si="36">EH10+EH16</f>
        <v>1098.961169979219</v>
      </c>
      <c r="EI22" s="532">
        <f t="shared" si="36"/>
        <v>2.474170909766793</v>
      </c>
      <c r="EJ22" s="578">
        <f t="shared" si="36"/>
        <v>1099.9124631522252</v>
      </c>
      <c r="EK22" s="532">
        <f t="shared" si="36"/>
        <v>-3.8890135961548999</v>
      </c>
      <c r="EL22" s="578">
        <f t="shared" si="36"/>
        <v>1109.4150681174092</v>
      </c>
      <c r="EM22" s="532">
        <f t="shared" si="36"/>
        <v>5.4879170685863787</v>
      </c>
      <c r="EN22" s="578">
        <f t="shared" si="36"/>
        <v>1078.0498830082947</v>
      </c>
      <c r="EO22" s="532">
        <f t="shared" si="36"/>
        <v>8.2646955582287962</v>
      </c>
      <c r="EP22" s="579"/>
      <c r="EQ22" s="578">
        <f t="shared" si="12"/>
        <v>1062</v>
      </c>
      <c r="ER22" s="532">
        <f t="shared" si="12"/>
        <v>31.868039554531478</v>
      </c>
      <c r="ES22" s="578">
        <f t="shared" ref="ES22:FL22" si="37">ES10+ES16</f>
        <v>1169</v>
      </c>
      <c r="ET22" s="532">
        <f t="shared" si="37"/>
        <v>25.701268536716107</v>
      </c>
      <c r="EU22" s="578">
        <f t="shared" si="37"/>
        <v>1340</v>
      </c>
      <c r="EV22" s="532">
        <f t="shared" si="37"/>
        <v>30.356690586745458</v>
      </c>
      <c r="EW22" s="578">
        <f t="shared" si="37"/>
        <v>1590.6</v>
      </c>
      <c r="EX22" s="532">
        <f t="shared" si="37"/>
        <v>33.681592039800989</v>
      </c>
      <c r="EY22" s="578">
        <f t="shared" si="37"/>
        <v>1892.4</v>
      </c>
      <c r="EZ22" s="532">
        <f t="shared" si="37"/>
        <v>32.913987792036579</v>
      </c>
      <c r="FA22" s="578">
        <f t="shared" si="37"/>
        <v>2040</v>
      </c>
      <c r="FB22" s="532">
        <f t="shared" si="37"/>
        <v>13.937276016076929</v>
      </c>
      <c r="FC22" s="578">
        <f t="shared" si="37"/>
        <v>2236.5</v>
      </c>
      <c r="FD22" s="532">
        <f t="shared" si="37"/>
        <v>20.43847241867045</v>
      </c>
      <c r="FE22" s="578">
        <f t="shared" si="37"/>
        <v>2514</v>
      </c>
      <c r="FF22" s="532">
        <f t="shared" si="37"/>
        <v>28.614546216726055</v>
      </c>
      <c r="FG22" s="578">
        <f t="shared" si="37"/>
        <v>2995</v>
      </c>
      <c r="FH22" s="532">
        <f t="shared" si="37"/>
        <v>31.149629131425158</v>
      </c>
      <c r="FI22" s="578">
        <f t="shared" si="37"/>
        <v>3575</v>
      </c>
      <c r="FJ22" s="532">
        <f t="shared" si="37"/>
        <v>28.561073825503346</v>
      </c>
      <c r="FK22" s="578">
        <f t="shared" si="37"/>
        <v>4184.8588319164328</v>
      </c>
      <c r="FL22" s="532">
        <f t="shared" si="37"/>
        <v>35.451935778202824</v>
      </c>
      <c r="FM22" s="578">
        <f t="shared" ref="FM22:FQ22" si="38">FM10+FM16</f>
        <v>4732.8247493259769</v>
      </c>
      <c r="FN22" s="532">
        <f t="shared" si="38"/>
        <v>15.297592073029875</v>
      </c>
      <c r="FO22" s="578">
        <f t="shared" si="38"/>
        <v>4901</v>
      </c>
      <c r="FP22" s="532">
        <f t="shared" si="38"/>
        <v>12.308285955287079</v>
      </c>
      <c r="FQ22" s="578">
        <f t="shared" si="38"/>
        <v>4649</v>
      </c>
      <c r="FR22" s="532">
        <f>FQ22/FO22*100-100</f>
        <v>-5.1418077943276899</v>
      </c>
      <c r="FS22" s="578">
        <f>FS10+FS16</f>
        <v>4508</v>
      </c>
      <c r="FT22" s="532">
        <f>FS22/FQ22*100-100</f>
        <v>-3.0329103032910325</v>
      </c>
      <c r="FU22" s="578">
        <f>FU10+FU16</f>
        <v>4231</v>
      </c>
      <c r="FV22" s="532">
        <f>FU22/FS22*100-100</f>
        <v>-6.1446317657497787</v>
      </c>
      <c r="FW22" s="578">
        <f>FW10+FW16</f>
        <v>4379</v>
      </c>
      <c r="FX22" s="532">
        <f>FW22/FU22*100-100</f>
        <v>3.4979910186716978</v>
      </c>
      <c r="FY22" s="578">
        <f>FY10+FY16</f>
        <v>4298.93</v>
      </c>
      <c r="FZ22" s="532">
        <f>FY22/FW22*100-100</f>
        <v>-1.8284996574560353</v>
      </c>
      <c r="GA22" s="578">
        <f>GA10+GA16</f>
        <v>4386.3385842571479</v>
      </c>
      <c r="GB22" s="532">
        <f>GA22/FY22*100-100</f>
        <v>2.033263725093164</v>
      </c>
      <c r="GC22" s="578">
        <f>GC10+GC16</f>
        <v>4435.191763801733</v>
      </c>
      <c r="GD22" s="532">
        <f>GC22/GA22*100-100</f>
        <v>1.1137576045753121</v>
      </c>
      <c r="GE22" s="578">
        <f>GE10+GE16</f>
        <v>4650.6118754313275</v>
      </c>
      <c r="GF22" s="532">
        <f>GE22/GC22*100-100</f>
        <v>4.8570642060568332</v>
      </c>
      <c r="GG22" s="578">
        <f>GG10+GG16</f>
        <v>4819.2644697411579</v>
      </c>
      <c r="GH22" s="532">
        <f>GG22/GE22*100-100</f>
        <v>3.6264603202172907</v>
      </c>
      <c r="GI22" s="578">
        <f>GI10+GI16</f>
        <v>5005.1132000188645</v>
      </c>
      <c r="GJ22" s="532">
        <f>GI22/GG22*100-100</f>
        <v>3.8563712667067733</v>
      </c>
      <c r="GK22" s="662">
        <f>IF(ISERROR(((GC22/FS22)^0.2-1)*100),"",((GC22/FS22)^0.2-1)*100)</f>
        <v>-0.32512517197944568</v>
      </c>
      <c r="GL22" s="436"/>
    </row>
    <row r="23" spans="1:194" ht="4.5" customHeight="1" x14ac:dyDescent="0.2">
      <c r="A23" s="660"/>
      <c r="B23" s="575"/>
      <c r="C23" s="532"/>
      <c r="D23" s="575"/>
      <c r="E23" s="532"/>
      <c r="F23" s="575"/>
      <c r="G23" s="532"/>
      <c r="H23" s="575"/>
      <c r="I23" s="532"/>
      <c r="J23" s="575"/>
      <c r="K23" s="532"/>
      <c r="L23" s="575"/>
      <c r="M23" s="532"/>
      <c r="N23" s="575"/>
      <c r="O23" s="532"/>
      <c r="P23" s="575"/>
      <c r="Q23" s="532"/>
      <c r="R23" s="575"/>
      <c r="S23" s="532"/>
      <c r="T23" s="575"/>
      <c r="U23" s="532"/>
      <c r="V23" s="575"/>
      <c r="W23" s="532"/>
      <c r="X23" s="575"/>
      <c r="Y23" s="532"/>
      <c r="Z23" s="575"/>
      <c r="AA23" s="532"/>
      <c r="AB23" s="575"/>
      <c r="AC23" s="532"/>
      <c r="AD23" s="575"/>
      <c r="AE23" s="532"/>
      <c r="AF23" s="575"/>
      <c r="AG23" s="532"/>
      <c r="AH23" s="575"/>
      <c r="AI23" s="532"/>
      <c r="AJ23" s="575"/>
      <c r="AK23" s="532"/>
      <c r="AL23" s="575"/>
      <c r="AM23" s="532"/>
      <c r="AN23" s="575"/>
      <c r="AO23" s="532"/>
      <c r="AP23" s="575"/>
      <c r="AQ23" s="532"/>
      <c r="AR23" s="575"/>
      <c r="AS23" s="532"/>
      <c r="AT23" s="575"/>
      <c r="AU23" s="532"/>
      <c r="AV23" s="575"/>
      <c r="AW23" s="532"/>
      <c r="AX23" s="575"/>
      <c r="AY23" s="532"/>
      <c r="AZ23" s="575"/>
      <c r="BA23" s="532"/>
      <c r="BB23" s="575"/>
      <c r="BC23" s="532"/>
      <c r="BD23" s="575"/>
      <c r="BE23" s="532"/>
      <c r="BF23" s="575"/>
      <c r="BG23" s="532"/>
      <c r="BH23" s="575"/>
      <c r="BI23" s="532"/>
      <c r="BJ23" s="575"/>
      <c r="BK23" s="532"/>
      <c r="BL23" s="575"/>
      <c r="BM23" s="532"/>
      <c r="BN23" s="575"/>
      <c r="BO23" s="532"/>
      <c r="BP23" s="575"/>
      <c r="BQ23" s="532"/>
      <c r="BR23" s="575"/>
      <c r="BS23" s="532"/>
      <c r="BT23" s="575"/>
      <c r="BU23" s="532"/>
      <c r="BV23" s="575"/>
      <c r="BW23" s="532"/>
      <c r="BX23" s="575"/>
      <c r="BY23" s="532"/>
      <c r="BZ23" s="575"/>
      <c r="CA23" s="532"/>
      <c r="CB23" s="575"/>
      <c r="CC23" s="532"/>
      <c r="CD23" s="575"/>
      <c r="CE23" s="532"/>
      <c r="CF23" s="575"/>
      <c r="CG23" s="532"/>
      <c r="CH23" s="575"/>
      <c r="CI23" s="532"/>
      <c r="CJ23" s="575"/>
      <c r="CK23" s="532"/>
      <c r="CL23" s="575"/>
      <c r="CM23" s="532"/>
      <c r="CN23" s="575"/>
      <c r="CO23" s="532"/>
      <c r="CP23" s="575"/>
      <c r="CQ23" s="532"/>
      <c r="CR23" s="575"/>
      <c r="CS23" s="532"/>
      <c r="CT23" s="575"/>
      <c r="CU23" s="532"/>
      <c r="CV23" s="575"/>
      <c r="CW23" s="532"/>
      <c r="CX23" s="575"/>
      <c r="CY23" s="532"/>
      <c r="CZ23" s="575"/>
      <c r="DA23" s="532"/>
      <c r="DB23" s="575"/>
      <c r="DC23" s="532"/>
      <c r="DD23" s="575"/>
      <c r="DE23" s="532"/>
      <c r="DF23" s="575"/>
      <c r="DG23" s="532"/>
      <c r="DH23" s="575"/>
      <c r="DI23" s="532"/>
      <c r="DJ23" s="575"/>
      <c r="DK23" s="532"/>
      <c r="DL23" s="575"/>
      <c r="DM23" s="532"/>
      <c r="DN23" s="575"/>
      <c r="DO23" s="532"/>
      <c r="DP23" s="575"/>
      <c r="DQ23" s="532"/>
      <c r="DR23" s="575"/>
      <c r="DS23" s="532"/>
      <c r="DT23" s="575"/>
      <c r="DU23" s="532"/>
      <c r="DV23" s="575"/>
      <c r="DW23" s="532"/>
      <c r="DX23" s="575"/>
      <c r="DY23" s="532"/>
      <c r="DZ23" s="575"/>
      <c r="EA23" s="532"/>
      <c r="EB23" s="575"/>
      <c r="EC23" s="532"/>
      <c r="ED23" s="575"/>
      <c r="EE23" s="532"/>
      <c r="EF23" s="575"/>
      <c r="EG23" s="532"/>
      <c r="EH23" s="575"/>
      <c r="EI23" s="532"/>
      <c r="EJ23" s="575"/>
      <c r="EK23" s="532"/>
      <c r="EL23" s="575"/>
      <c r="EM23" s="532"/>
      <c r="EN23" s="575"/>
      <c r="EO23" s="532"/>
      <c r="EP23" s="531"/>
      <c r="EQ23" s="575"/>
      <c r="ER23" s="532"/>
      <c r="ES23" s="575"/>
      <c r="ET23" s="532"/>
      <c r="EU23" s="575"/>
      <c r="EV23" s="532"/>
      <c r="EW23" s="575"/>
      <c r="EX23" s="532"/>
      <c r="EY23" s="575"/>
      <c r="EZ23" s="532"/>
      <c r="FA23" s="575"/>
      <c r="FB23" s="532"/>
      <c r="FC23" s="575"/>
      <c r="FD23" s="532"/>
      <c r="FE23" s="575"/>
      <c r="FF23" s="532"/>
      <c r="FG23" s="575"/>
      <c r="FH23" s="532"/>
      <c r="FI23" s="575"/>
      <c r="FJ23" s="532"/>
      <c r="FK23" s="575"/>
      <c r="FL23" s="532"/>
      <c r="FM23" s="575"/>
      <c r="FN23" s="532"/>
      <c r="FO23" s="575"/>
      <c r="FP23" s="532"/>
      <c r="FQ23" s="575"/>
      <c r="FR23" s="532"/>
      <c r="FS23" s="575"/>
      <c r="FT23" s="532"/>
      <c r="FU23" s="575"/>
      <c r="FV23" s="532"/>
      <c r="FW23" s="575"/>
      <c r="FX23" s="532"/>
      <c r="FY23" s="575"/>
      <c r="FZ23" s="532"/>
      <c r="GA23" s="575"/>
      <c r="GB23" s="532"/>
      <c r="GC23" s="575"/>
      <c r="GD23" s="532"/>
      <c r="GE23" s="575"/>
      <c r="GF23" s="532"/>
      <c r="GG23" s="575"/>
      <c r="GH23" s="532"/>
      <c r="GI23" s="575"/>
      <c r="GJ23" s="532"/>
      <c r="GK23" s="655"/>
      <c r="GL23" s="436"/>
    </row>
    <row r="24" spans="1:194" ht="12" customHeight="1" x14ac:dyDescent="0.2">
      <c r="A24" s="660" t="s">
        <v>290</v>
      </c>
      <c r="B24" s="575">
        <f>INPUT!K307</f>
        <v>-4</v>
      </c>
      <c r="C24" s="532">
        <f>INPUT!L307</f>
        <v>0</v>
      </c>
      <c r="D24" s="575">
        <f>INPUT!M307</f>
        <v>-4</v>
      </c>
      <c r="E24" s="532">
        <f>INPUT!N307</f>
        <v>0</v>
      </c>
      <c r="F24" s="575">
        <f>INPUT!O307</f>
        <v>-4.0999999999999996</v>
      </c>
      <c r="G24" s="532">
        <f>INPUT!P307</f>
        <v>0</v>
      </c>
      <c r="H24" s="575">
        <f>INPUT!Q307</f>
        <v>-4</v>
      </c>
      <c r="I24" s="532">
        <f>INPUT!R307</f>
        <v>0</v>
      </c>
      <c r="J24" s="575">
        <f>INPUT!S307</f>
        <v>-4</v>
      </c>
      <c r="K24" s="532">
        <f>INPUT!T307</f>
        <v>0</v>
      </c>
      <c r="L24" s="575">
        <f>INPUT!U307</f>
        <v>-4</v>
      </c>
      <c r="M24" s="532">
        <f>INPUT!V307</f>
        <v>0</v>
      </c>
      <c r="N24" s="575">
        <f>INPUT!W307</f>
        <v>-4</v>
      </c>
      <c r="O24" s="532">
        <f>INPUT!X307</f>
        <v>-2.4390243902438935</v>
      </c>
      <c r="P24" s="575">
        <f>INPUT!Y307</f>
        <v>-4</v>
      </c>
      <c r="Q24" s="532">
        <f>INPUT!Z307</f>
        <v>0</v>
      </c>
      <c r="R24" s="575">
        <f>INPUT!AA307</f>
        <v>-4</v>
      </c>
      <c r="S24" s="532">
        <f>INPUT!AB307</f>
        <v>0</v>
      </c>
      <c r="T24" s="575">
        <f>INPUT!AC307</f>
        <v>-5</v>
      </c>
      <c r="U24" s="532">
        <f>INPUT!AD307</f>
        <v>25</v>
      </c>
      <c r="V24" s="575">
        <f>INPUT!AE307</f>
        <v>-5</v>
      </c>
      <c r="W24" s="532">
        <f>INPUT!AF307</f>
        <v>25</v>
      </c>
      <c r="X24" s="575">
        <f>INPUT!AG307</f>
        <v>-5</v>
      </c>
      <c r="Y24" s="532">
        <f>INPUT!AH307</f>
        <v>25</v>
      </c>
      <c r="Z24" s="575">
        <f>INPUT!AI307</f>
        <v>-5</v>
      </c>
      <c r="AA24" s="532">
        <f>INPUT!AJ307</f>
        <v>25</v>
      </c>
      <c r="AB24" s="575">
        <f>INPUT!AK307</f>
        <v>-5</v>
      </c>
      <c r="AC24" s="532">
        <f>INPUT!AL307</f>
        <v>0</v>
      </c>
      <c r="AD24" s="575">
        <f>INPUT!AM307</f>
        <v>-5</v>
      </c>
      <c r="AE24" s="532">
        <f>INPUT!AN307</f>
        <v>0</v>
      </c>
      <c r="AF24" s="575">
        <f>INPUT!AO307</f>
        <v>-5</v>
      </c>
      <c r="AG24" s="532">
        <f>INPUT!AP307</f>
        <v>0</v>
      </c>
      <c r="AH24" s="575">
        <f>INPUT!AQ307</f>
        <v>-5</v>
      </c>
      <c r="AI24" s="532">
        <f>INPUT!AR307</f>
        <v>0</v>
      </c>
      <c r="AJ24" s="575">
        <f>INPUT!AS307</f>
        <v>-5</v>
      </c>
      <c r="AK24" s="532">
        <f>INPUT!AT307</f>
        <v>0</v>
      </c>
      <c r="AL24" s="575">
        <f>INPUT!AU307</f>
        <v>-5</v>
      </c>
      <c r="AM24" s="532">
        <f>INPUT!AV307</f>
        <v>0</v>
      </c>
      <c r="AN24" s="575">
        <f>INPUT!AW307</f>
        <v>-4</v>
      </c>
      <c r="AO24" s="532">
        <f>INPUT!AX307</f>
        <v>-19.999999999999996</v>
      </c>
      <c r="AP24" s="575">
        <f>INPUT!AY307</f>
        <v>-4</v>
      </c>
      <c r="AQ24" s="532">
        <f>INPUT!AZ307</f>
        <v>-19.999999999999996</v>
      </c>
      <c r="AR24" s="575">
        <f>INPUT!BA307</f>
        <v>-4</v>
      </c>
      <c r="AS24" s="532">
        <f>INPUT!BB307</f>
        <v>-19.999999999999996</v>
      </c>
      <c r="AT24" s="575">
        <f>INPUT!BC307</f>
        <v>-3</v>
      </c>
      <c r="AU24" s="532">
        <f>INPUT!BD307</f>
        <v>-40</v>
      </c>
      <c r="AV24" s="575">
        <f>INPUT!BE307</f>
        <v>-5</v>
      </c>
      <c r="AW24" s="532">
        <f>INPUT!BF307</f>
        <v>25</v>
      </c>
      <c r="AX24" s="575">
        <f>INPUT!BG307</f>
        <v>-5</v>
      </c>
      <c r="AY24" s="532">
        <f>INPUT!BH307</f>
        <v>25</v>
      </c>
      <c r="AZ24" s="575">
        <f>INPUT!BI307</f>
        <v>-5</v>
      </c>
      <c r="BA24" s="532">
        <f>INPUT!BJ307</f>
        <v>25</v>
      </c>
      <c r="BB24" s="575">
        <f>INPUT!BK307</f>
        <v>-6</v>
      </c>
      <c r="BC24" s="532">
        <f>INPUT!BL307</f>
        <v>100</v>
      </c>
      <c r="BD24" s="575">
        <f>INPUT!BM307</f>
        <v>-6</v>
      </c>
      <c r="BE24" s="532">
        <f>INPUT!BN307</f>
        <v>19.999999999999996</v>
      </c>
      <c r="BF24" s="575">
        <f>INPUT!BO307</f>
        <v>-7</v>
      </c>
      <c r="BG24" s="532">
        <f>INPUT!BP307</f>
        <v>39.999999999999993</v>
      </c>
      <c r="BH24" s="575">
        <f>INPUT!BQ307</f>
        <v>-6</v>
      </c>
      <c r="BI24" s="532">
        <f>INPUT!BR307</f>
        <v>19.999999999999996</v>
      </c>
      <c r="BJ24" s="575">
        <f>INPUT!BS307</f>
        <v>-6.4</v>
      </c>
      <c r="BK24" s="532">
        <f>INPUT!BT307</f>
        <v>6.6666666666666652</v>
      </c>
      <c r="BL24" s="575">
        <f>INPUT!BU307</f>
        <v>-7</v>
      </c>
      <c r="BM24" s="532">
        <f>INPUT!BV307</f>
        <v>16.666666666666675</v>
      </c>
      <c r="BN24" s="575">
        <f>INPUT!BW307</f>
        <v>-7</v>
      </c>
      <c r="BO24" s="532">
        <f>INPUT!BX307</f>
        <v>0</v>
      </c>
      <c r="BP24" s="575">
        <f>INPUT!BY307</f>
        <v>-17</v>
      </c>
      <c r="BQ24" s="532" t="str">
        <f>INPUT!BZ307</f>
        <v>NM</v>
      </c>
      <c r="BR24" s="575">
        <f>INPUT!CA307</f>
        <v>-24</v>
      </c>
      <c r="BS24" s="532" t="str">
        <f>INPUT!CB307</f>
        <v>NM</v>
      </c>
      <c r="BT24" s="575">
        <f>INPUT!CC307</f>
        <v>-25</v>
      </c>
      <c r="BU24" s="532" t="str">
        <f>INPUT!CD307</f>
        <v>NM</v>
      </c>
      <c r="BV24" s="575">
        <f>INPUT!CE307</f>
        <v>-31</v>
      </c>
      <c r="BW24" s="532" t="str">
        <f>INPUT!CF307</f>
        <v>NM</v>
      </c>
      <c r="BX24" s="575">
        <f>INPUT!CG307</f>
        <v>-31</v>
      </c>
      <c r="BY24" s="532">
        <f>INPUT!CH307</f>
        <v>82.35294117647058</v>
      </c>
      <c r="BZ24" s="575">
        <f>INPUT!CI307</f>
        <v>-37</v>
      </c>
      <c r="CA24" s="532">
        <f>INPUT!CJ307</f>
        <v>54.166666666666671</v>
      </c>
      <c r="CB24" s="575">
        <f>INPUT!CK307</f>
        <v>-41</v>
      </c>
      <c r="CC24" s="532">
        <f>INPUT!CL307</f>
        <v>63.999999999999993</v>
      </c>
      <c r="CD24" s="575">
        <f>INPUT!CM307</f>
        <v>-41</v>
      </c>
      <c r="CE24" s="532">
        <f>INPUT!CN307</f>
        <v>32.258064516129025</v>
      </c>
      <c r="CF24" s="575">
        <f>INPUT!CO307</f>
        <v>-41</v>
      </c>
      <c r="CG24" s="532">
        <f>INPUT!CP307</f>
        <v>32.258064516129025</v>
      </c>
      <c r="CH24" s="575">
        <f>INPUT!CQ307</f>
        <v>-44</v>
      </c>
      <c r="CI24" s="532">
        <f>INPUT!CR307</f>
        <v>18.918918918918926</v>
      </c>
      <c r="CJ24" s="575">
        <f>INPUT!CS307</f>
        <v>-42</v>
      </c>
      <c r="CK24" s="532">
        <f>INPUT!CT307</f>
        <v>2.4390243902439046</v>
      </c>
      <c r="CL24" s="575">
        <f>INPUT!CU307</f>
        <v>-44</v>
      </c>
      <c r="CM24" s="532">
        <f>INPUT!CV307</f>
        <v>7.3170731707317138</v>
      </c>
      <c r="CN24" s="575">
        <f>INPUT!CW307</f>
        <v>-45</v>
      </c>
      <c r="CO24" s="532">
        <f>INPUT!CX307</f>
        <v>9.7560975609756184</v>
      </c>
      <c r="CP24" s="575">
        <f>INPUT!CY307</f>
        <v>-45</v>
      </c>
      <c r="CQ24" s="532">
        <f>INPUT!CZ307</f>
        <v>2.2727272727272707</v>
      </c>
      <c r="CR24" s="575">
        <f>INPUT!DA307</f>
        <v>-50</v>
      </c>
      <c r="CS24" s="532">
        <f>INPUT!DB307</f>
        <v>19.047619047619047</v>
      </c>
      <c r="CT24" s="575">
        <f>INPUT!DC307</f>
        <v>-48</v>
      </c>
      <c r="CU24" s="532">
        <f>INPUT!DD307</f>
        <v>9.0909090909090828</v>
      </c>
      <c r="CV24" s="575">
        <f>INPUT!DE307</f>
        <v>-48</v>
      </c>
      <c r="CW24" s="532">
        <f>INPUT!DF307</f>
        <v>6.6666666666666652</v>
      </c>
      <c r="CX24" s="575">
        <f>INPUT!DG307</f>
        <v>-50</v>
      </c>
      <c r="CY24" s="532">
        <f>INPUT!DH307</f>
        <v>11.111111111111116</v>
      </c>
      <c r="CZ24" s="575">
        <f>INPUT!DI307</f>
        <v>-51</v>
      </c>
      <c r="DA24" s="532">
        <f>INPUT!DJ307</f>
        <v>2.0000000000000018</v>
      </c>
      <c r="DB24" s="575">
        <f>INPUT!DK307</f>
        <v>-50</v>
      </c>
      <c r="DC24" s="532">
        <f>INPUT!DL307</f>
        <v>4.1666666666666741</v>
      </c>
      <c r="DD24" s="575">
        <f>INPUT!DM307</f>
        <v>-51</v>
      </c>
      <c r="DE24" s="532">
        <f>INPUT!DN307</f>
        <v>6.25</v>
      </c>
      <c r="DF24" s="575">
        <f>INPUT!DO307</f>
        <v>-49</v>
      </c>
      <c r="DG24" s="532">
        <f>INPUT!DP307</f>
        <v>-2.0000000000000018</v>
      </c>
      <c r="DH24" s="575">
        <f>INPUT!DQ307</f>
        <v>-48</v>
      </c>
      <c r="DI24" s="532">
        <f>INPUT!DR307</f>
        <v>-5.8823529411764719</v>
      </c>
      <c r="DJ24" s="575">
        <f>INPUT!DS307</f>
        <v>-49</v>
      </c>
      <c r="DK24" s="532">
        <f>INPUT!DT307</f>
        <v>-2.0000000000000018</v>
      </c>
      <c r="DL24" s="575">
        <f>INPUT!DU307</f>
        <v>-38</v>
      </c>
      <c r="DM24" s="532">
        <f>INPUT!DV307</f>
        <v>-25.490196078431371</v>
      </c>
      <c r="DN24" s="575">
        <f>INPUT!DW307</f>
        <v>-30</v>
      </c>
      <c r="DO24" s="532">
        <f>INPUT!DX307</f>
        <v>-38.775510204081634</v>
      </c>
      <c r="DP24" s="575">
        <f>INPUT!DY307</f>
        <v>-29</v>
      </c>
      <c r="DQ24" s="532">
        <f>INPUT!DZ307</f>
        <v>-39.583333333333336</v>
      </c>
      <c r="DR24" s="575">
        <f>INPUT!EA307</f>
        <v>-29</v>
      </c>
      <c r="DS24" s="532">
        <f>INPUT!EB307</f>
        <v>-40.816326530612244</v>
      </c>
      <c r="DT24" s="575">
        <f>INPUT!EC307</f>
        <v>-30</v>
      </c>
      <c r="DU24" s="532">
        <f>INPUT!ED307</f>
        <v>-21.052631578947366</v>
      </c>
      <c r="DV24" s="575">
        <f>INPUT!EE307</f>
        <v>-31</v>
      </c>
      <c r="DW24" s="532">
        <f>INPUT!EF307</f>
        <v>3.3333333333333437</v>
      </c>
      <c r="DX24" s="575">
        <f>INPUT!EG307</f>
        <v>-38</v>
      </c>
      <c r="DY24" s="532">
        <f>INPUT!EH307</f>
        <v>31.034482758620683</v>
      </c>
      <c r="DZ24" s="575">
        <f>INPUT!EI307</f>
        <v>-29</v>
      </c>
      <c r="EA24" s="532">
        <f>INPUT!EJ307</f>
        <v>0</v>
      </c>
      <c r="EB24" s="575">
        <f>INPUT!EK307</f>
        <v>-30</v>
      </c>
      <c r="EC24" s="532">
        <f>INPUT!EL307</f>
        <v>0</v>
      </c>
      <c r="ED24" s="575">
        <f>INPUT!EM307</f>
        <v>-30</v>
      </c>
      <c r="EE24" s="532">
        <f>INPUT!EN307</f>
        <v>-3.2258064516129004</v>
      </c>
      <c r="EF24" s="575">
        <f>INPUT!EO307</f>
        <v>-33</v>
      </c>
      <c r="EG24" s="532">
        <f>INPUT!EP307</f>
        <v>-13.157894736842103</v>
      </c>
      <c r="EH24" s="575">
        <f>INPUT!EQ307</f>
        <v>-30</v>
      </c>
      <c r="EI24" s="532">
        <f>INPUT!ER307</f>
        <v>3.4482758620689724</v>
      </c>
      <c r="EJ24" s="575">
        <f>INPUT!ES307</f>
        <v>-30</v>
      </c>
      <c r="EK24" s="532">
        <f>INPUT!ET307</f>
        <v>0</v>
      </c>
      <c r="EL24" s="575">
        <f>INPUT!EU307</f>
        <v>-30</v>
      </c>
      <c r="EM24" s="532">
        <f>INPUT!EV307</f>
        <v>0</v>
      </c>
      <c r="EN24" s="575">
        <f>INPUT!EW307</f>
        <v>-30</v>
      </c>
      <c r="EO24" s="532">
        <f>INPUT!EX307</f>
        <v>-9.0909090909090935</v>
      </c>
      <c r="EP24" s="531"/>
      <c r="EQ24" s="575">
        <f>INPUT!FF307</f>
        <v>-16.100000000000001</v>
      </c>
      <c r="ER24" s="532">
        <f>INPUT!FG307</f>
        <v>7.3333333333333472</v>
      </c>
      <c r="ES24" s="575">
        <f>INPUT!FH307</f>
        <v>-16.100000000000001</v>
      </c>
      <c r="ET24" s="532">
        <f>INPUT!FI307</f>
        <v>0</v>
      </c>
      <c r="EU24" s="575">
        <f>INPUT!FJ307</f>
        <v>-16</v>
      </c>
      <c r="EV24" s="532">
        <f>INPUT!FK307</f>
        <v>-0.62111801242237252</v>
      </c>
      <c r="EW24" s="575">
        <f>INPUT!FL307</f>
        <v>-19</v>
      </c>
      <c r="EX24" s="532">
        <f>INPUT!FM307</f>
        <v>18.75</v>
      </c>
      <c r="EY24" s="575">
        <f>INPUT!FN307</f>
        <v>-20</v>
      </c>
      <c r="EZ24" s="532">
        <f>INPUT!FO307</f>
        <v>5.2631578947368363</v>
      </c>
      <c r="FA24" s="575">
        <f>INPUT!FP307</f>
        <v>-19</v>
      </c>
      <c r="FB24" s="532">
        <f>INPUT!FQ307</f>
        <v>-5.0000000000000044</v>
      </c>
      <c r="FC24" s="575">
        <f>INPUT!FR307</f>
        <v>-16</v>
      </c>
      <c r="FD24" s="532">
        <f>INPUT!FS307</f>
        <v>-15.789473684210531</v>
      </c>
      <c r="FE24" s="575">
        <f>INPUT!FT307</f>
        <v>-22</v>
      </c>
      <c r="FF24" s="532">
        <f>INPUT!FU307</f>
        <v>37.5</v>
      </c>
      <c r="FG24" s="575">
        <f>INPUT!FV307</f>
        <v>-26.4</v>
      </c>
      <c r="FH24" s="532">
        <f>INPUT!FW307</f>
        <v>19.999999999999996</v>
      </c>
      <c r="FI24" s="575">
        <f>INPUT!FX307</f>
        <v>-73</v>
      </c>
      <c r="FJ24" s="532" t="str">
        <f>INPUT!FY307</f>
        <v>NM</v>
      </c>
      <c r="FK24" s="575">
        <f>INPUT!FZ307</f>
        <v>-140</v>
      </c>
      <c r="FL24" s="532">
        <f>INPUT!GA307</f>
        <v>91.780821917808211</v>
      </c>
      <c r="FM24" s="575">
        <f>INPUT!GB307</f>
        <v>-168</v>
      </c>
      <c r="FN24" s="532">
        <f>INPUT!GC307</f>
        <v>19.999999999999996</v>
      </c>
      <c r="FO24" s="575">
        <f>INPUT!GD307</f>
        <v>-184</v>
      </c>
      <c r="FP24" s="532">
        <f>INPUT!GE307</f>
        <v>9.5238095238095344</v>
      </c>
      <c r="FQ24" s="575">
        <f>INPUT!GF307</f>
        <v>-197</v>
      </c>
      <c r="FR24" s="532">
        <f>INPUT!GG307</f>
        <v>7.0652173913043459</v>
      </c>
      <c r="FS24" s="575">
        <f>INPUT!GH307</f>
        <v>-198</v>
      </c>
      <c r="FT24" s="532">
        <f>INPUT!GI307</f>
        <v>0.50761421319795996</v>
      </c>
      <c r="FU24" s="575">
        <f>INPUT!GJ307</f>
        <v>-146</v>
      </c>
      <c r="FV24" s="532">
        <f>INPUT!GK307</f>
        <v>-26.262626262626267</v>
      </c>
      <c r="FW24" s="575">
        <f>INPUT!GL307</f>
        <v>-128</v>
      </c>
      <c r="FX24" s="532">
        <f>INPUT!GM307</f>
        <v>-12.328767123287676</v>
      </c>
      <c r="FY24" s="575">
        <f>INPUT!GN307</f>
        <v>-122</v>
      </c>
      <c r="FZ24" s="532">
        <f>INPUT!GO307</f>
        <v>-4.6875</v>
      </c>
      <c r="GA24" s="575">
        <f>INPUT!GP307</f>
        <v>-120</v>
      </c>
      <c r="GB24" s="532">
        <f>INPUT!GQ307</f>
        <v>-1.6393442622950838</v>
      </c>
      <c r="GC24" s="575">
        <f>INPUT!GR307</f>
        <v>-126</v>
      </c>
      <c r="GD24" s="532">
        <f>INPUT!GS307</f>
        <v>5.0000000000000044</v>
      </c>
      <c r="GE24" s="575">
        <f>INPUT!GT307</f>
        <v>-132.30000000000001</v>
      </c>
      <c r="GF24" s="532">
        <f>INPUT!GU307</f>
        <v>5.0000000000000044</v>
      </c>
      <c r="GG24" s="575">
        <f>INPUT!GV307</f>
        <v>-137.59200000000001</v>
      </c>
      <c r="GH24" s="532">
        <f>INPUT!GW307</f>
        <v>4.0000000000000036</v>
      </c>
      <c r="GI24" s="575">
        <f>INPUT!GX307</f>
        <v>-144.47160000000002</v>
      </c>
      <c r="GJ24" s="532">
        <f>INPUT!GY307</f>
        <v>5.0000000000000044</v>
      </c>
      <c r="GK24" s="655">
        <f>INPUT!GZ307</f>
        <v>3.4390516940001614</v>
      </c>
      <c r="GL24" s="436"/>
    </row>
    <row r="25" spans="1:194" ht="12" customHeight="1" x14ac:dyDescent="0.2">
      <c r="A25" s="660" t="s">
        <v>371</v>
      </c>
      <c r="B25" s="575">
        <f>INPUT!K308</f>
        <v>-8</v>
      </c>
      <c r="C25" s="532">
        <f>INPUT!L308</f>
        <v>0</v>
      </c>
      <c r="D25" s="575">
        <f>INPUT!M308</f>
        <v>-8</v>
      </c>
      <c r="E25" s="532">
        <f>INPUT!N308</f>
        <v>0</v>
      </c>
      <c r="F25" s="575">
        <f>INPUT!O308</f>
        <v>-9</v>
      </c>
      <c r="G25" s="532">
        <f>INPUT!P308</f>
        <v>26.760563380281699</v>
      </c>
      <c r="H25" s="575">
        <f>INPUT!Q308</f>
        <v>-16</v>
      </c>
      <c r="I25" s="532">
        <f>INPUT!R308</f>
        <v>100</v>
      </c>
      <c r="J25" s="575">
        <f>INPUT!S308</f>
        <v>-12</v>
      </c>
      <c r="K25" s="532">
        <f>INPUT!T308</f>
        <v>50</v>
      </c>
      <c r="L25" s="575">
        <f>INPUT!U308</f>
        <v>-17</v>
      </c>
      <c r="M25" s="532" t="str">
        <f>INPUT!V308</f>
        <v>NM</v>
      </c>
      <c r="N25" s="575">
        <f>INPUT!W308</f>
        <v>-11</v>
      </c>
      <c r="O25" s="532">
        <f>INPUT!X308</f>
        <v>22.222222222222232</v>
      </c>
      <c r="P25" s="575">
        <f>INPUT!Y308</f>
        <v>-9</v>
      </c>
      <c r="Q25" s="532">
        <f>INPUT!Z308</f>
        <v>-43.75</v>
      </c>
      <c r="R25" s="575">
        <f>INPUT!AA308</f>
        <v>-11</v>
      </c>
      <c r="S25" s="532">
        <f>INPUT!AB308</f>
        <v>-8.3333333333333375</v>
      </c>
      <c r="T25" s="575">
        <f>INPUT!AC308</f>
        <v>-10</v>
      </c>
      <c r="U25" s="532">
        <f>INPUT!AD308</f>
        <v>-41.17647058823529</v>
      </c>
      <c r="V25" s="575">
        <f>INPUT!AE308</f>
        <v>-10</v>
      </c>
      <c r="W25" s="532">
        <f>INPUT!AF308</f>
        <v>-9.0909090909090935</v>
      </c>
      <c r="X25" s="575">
        <f>INPUT!AG308</f>
        <v>-11</v>
      </c>
      <c r="Y25" s="532">
        <f>INPUT!AH308</f>
        <v>22.222222222222232</v>
      </c>
      <c r="Z25" s="575">
        <f>INPUT!AI308</f>
        <v>-11</v>
      </c>
      <c r="AA25" s="532">
        <f>INPUT!AJ308</f>
        <v>0</v>
      </c>
      <c r="AB25" s="575">
        <f>INPUT!AK308</f>
        <v>-11</v>
      </c>
      <c r="AC25" s="532">
        <f>INPUT!AL308</f>
        <v>10.000000000000009</v>
      </c>
      <c r="AD25" s="575">
        <f>INPUT!AM308</f>
        <v>-14</v>
      </c>
      <c r="AE25" s="532">
        <f>INPUT!AN308</f>
        <v>39.999999999999993</v>
      </c>
      <c r="AF25" s="575">
        <f>INPUT!AO308</f>
        <v>-21</v>
      </c>
      <c r="AG25" s="532">
        <f>INPUT!AP308</f>
        <v>90.909090909090921</v>
      </c>
      <c r="AH25" s="575">
        <f>INPUT!AQ308</f>
        <v>-11</v>
      </c>
      <c r="AI25" s="532">
        <f>INPUT!AR308</f>
        <v>0</v>
      </c>
      <c r="AJ25" s="575">
        <f>INPUT!AS308</f>
        <v>-11</v>
      </c>
      <c r="AK25" s="532">
        <f>INPUT!AT308</f>
        <v>0</v>
      </c>
      <c r="AL25" s="575">
        <f>INPUT!AU308</f>
        <v>-12</v>
      </c>
      <c r="AM25" s="532">
        <f>INPUT!AV308</f>
        <v>-14.28571428571429</v>
      </c>
      <c r="AN25" s="575">
        <f>INPUT!AW308</f>
        <v>-7</v>
      </c>
      <c r="AO25" s="532" t="str">
        <f>INPUT!AX308</f>
        <v>NM</v>
      </c>
      <c r="AP25" s="575">
        <f>INPUT!AY308</f>
        <v>-10</v>
      </c>
      <c r="AQ25" s="532">
        <f>INPUT!AZ308</f>
        <v>-9.0909090909090935</v>
      </c>
      <c r="AR25" s="575">
        <f>INPUT!BA308</f>
        <v>-5</v>
      </c>
      <c r="AS25" s="532" t="str">
        <f>INPUT!BB308</f>
        <v>NM</v>
      </c>
      <c r="AT25" s="575">
        <f>INPUT!BC308</f>
        <v>-15</v>
      </c>
      <c r="AU25" s="532">
        <f>INPUT!BD308</f>
        <v>25</v>
      </c>
      <c r="AV25" s="575">
        <f>INPUT!BE308</f>
        <v>-6</v>
      </c>
      <c r="AW25" s="532">
        <f>INPUT!BF308</f>
        <v>-14.28571428571429</v>
      </c>
      <c r="AX25" s="575">
        <f>INPUT!BG308</f>
        <v>-6</v>
      </c>
      <c r="AY25" s="532">
        <f>INPUT!BH308</f>
        <v>-40</v>
      </c>
      <c r="AZ25" s="575">
        <f>INPUT!BI308</f>
        <v>-5</v>
      </c>
      <c r="BA25" s="532">
        <f>INPUT!BJ308</f>
        <v>0</v>
      </c>
      <c r="BB25" s="575">
        <f>INPUT!BK308</f>
        <v>-6</v>
      </c>
      <c r="BC25" s="532" t="str">
        <f>INPUT!BL308</f>
        <v>NM</v>
      </c>
      <c r="BD25" s="575">
        <f>INPUT!BM308</f>
        <v>-7</v>
      </c>
      <c r="BE25" s="532">
        <f>INPUT!BN308</f>
        <v>16.666666666666675</v>
      </c>
      <c r="BF25" s="575">
        <f>INPUT!BO308</f>
        <v>-10</v>
      </c>
      <c r="BG25" s="532">
        <f>INPUT!BP308</f>
        <v>66.666666666666671</v>
      </c>
      <c r="BH25" s="575">
        <f>INPUT!BQ308</f>
        <v>-11</v>
      </c>
      <c r="BI25" s="532" t="str">
        <f>INPUT!BR308</f>
        <v>NM</v>
      </c>
      <c r="BJ25" s="575">
        <f>INPUT!BS308</f>
        <v>-9</v>
      </c>
      <c r="BK25" s="532">
        <f>INPUT!BT308</f>
        <v>50</v>
      </c>
      <c r="BL25" s="575">
        <f>INPUT!BU308</f>
        <v>-12</v>
      </c>
      <c r="BM25" s="532">
        <f>INPUT!BV308</f>
        <v>71.428571428571416</v>
      </c>
      <c r="BN25" s="575">
        <f>INPUT!BW308</f>
        <v>-9</v>
      </c>
      <c r="BO25" s="532">
        <f>INPUT!BX308</f>
        <v>-9.9999999999999982</v>
      </c>
      <c r="BP25" s="575">
        <f>INPUT!BY308</f>
        <v>-6</v>
      </c>
      <c r="BQ25" s="532">
        <f>INPUT!BZ308</f>
        <v>-45.45454545454546</v>
      </c>
      <c r="BR25" s="575">
        <f>INPUT!CA308</f>
        <v>-21</v>
      </c>
      <c r="BS25" s="532" t="str">
        <f>INPUT!CB308</f>
        <v>NM</v>
      </c>
      <c r="BT25" s="575">
        <f>INPUT!CC308</f>
        <v>-32</v>
      </c>
      <c r="BU25" s="532" t="str">
        <f>INPUT!CD308</f>
        <v>NM</v>
      </c>
      <c r="BV25" s="575">
        <f>INPUT!CE308</f>
        <v>-14</v>
      </c>
      <c r="BW25" s="532">
        <f>INPUT!CF308</f>
        <v>55.555555555555557</v>
      </c>
      <c r="BX25" s="575">
        <f>INPUT!CG308</f>
        <v>-16</v>
      </c>
      <c r="BY25" s="532" t="str">
        <f>INPUT!CH308</f>
        <v>NM</v>
      </c>
      <c r="BZ25" s="575">
        <f>INPUT!CI308</f>
        <v>-11</v>
      </c>
      <c r="CA25" s="532">
        <f>INPUT!CJ308</f>
        <v>-47.619047619047613</v>
      </c>
      <c r="CB25" s="575">
        <f>INPUT!CK308</f>
        <v>-20</v>
      </c>
      <c r="CC25" s="532">
        <f>INPUT!CL308</f>
        <v>-37.5</v>
      </c>
      <c r="CD25" s="575">
        <f>INPUT!CM308</f>
        <v>-14</v>
      </c>
      <c r="CE25" s="532">
        <f>INPUT!CN308</f>
        <v>0</v>
      </c>
      <c r="CF25" s="575">
        <f>INPUT!CO308</f>
        <v>-16</v>
      </c>
      <c r="CG25" s="532">
        <f>INPUT!CP308</f>
        <v>0</v>
      </c>
      <c r="CH25" s="575">
        <f>INPUT!CQ308</f>
        <v>-14</v>
      </c>
      <c r="CI25" s="532">
        <f>INPUT!CR308</f>
        <v>27.27272727272727</v>
      </c>
      <c r="CJ25" s="575">
        <f>INPUT!CS308</f>
        <v>-22</v>
      </c>
      <c r="CK25" s="532">
        <f>INPUT!CT308</f>
        <v>10.000000000000009</v>
      </c>
      <c r="CL25" s="575">
        <f>INPUT!CU308</f>
        <v>-20</v>
      </c>
      <c r="CM25" s="532">
        <f>INPUT!CV308</f>
        <v>42.857142857142861</v>
      </c>
      <c r="CN25" s="575">
        <f>INPUT!CW308</f>
        <v>-18</v>
      </c>
      <c r="CO25" s="532">
        <f>INPUT!CX308</f>
        <v>12.5</v>
      </c>
      <c r="CP25" s="575">
        <f>INPUT!CY308</f>
        <v>-15</v>
      </c>
      <c r="CQ25" s="532">
        <f>INPUT!CZ308</f>
        <v>7.1428571428571397</v>
      </c>
      <c r="CR25" s="575">
        <f>INPUT!DA308</f>
        <v>-6</v>
      </c>
      <c r="CS25" s="532" t="str">
        <f>INPUT!DB308</f>
        <v>NM</v>
      </c>
      <c r="CT25" s="575">
        <f>INPUT!DC308</f>
        <v>-17</v>
      </c>
      <c r="CU25" s="532">
        <f>INPUT!DD308</f>
        <v>-15.000000000000002</v>
      </c>
      <c r="CV25" s="575">
        <f>INPUT!DE308</f>
        <v>-18</v>
      </c>
      <c r="CW25" s="532">
        <f>INPUT!DF308</f>
        <v>0</v>
      </c>
      <c r="CX25" s="575">
        <f>INPUT!DG308</f>
        <v>-18</v>
      </c>
      <c r="CY25" s="532">
        <f>INPUT!DH308</f>
        <v>19.999999999999996</v>
      </c>
      <c r="CZ25" s="575">
        <f>INPUT!DI308</f>
        <v>-17</v>
      </c>
      <c r="DA25" s="532" t="str">
        <f>INPUT!DJ308</f>
        <v>NM</v>
      </c>
      <c r="DB25" s="575">
        <f>INPUT!DK308</f>
        <v>-17</v>
      </c>
      <c r="DC25" s="532">
        <f>INPUT!DL308</f>
        <v>0</v>
      </c>
      <c r="DD25" s="575">
        <f>INPUT!DM308</f>
        <v>-19</v>
      </c>
      <c r="DE25" s="532">
        <f>INPUT!DN308</f>
        <v>5.555555555555558</v>
      </c>
      <c r="DF25" s="575">
        <f>INPUT!DO308</f>
        <v>-7</v>
      </c>
      <c r="DG25" s="532" t="str">
        <f>INPUT!DP308</f>
        <v>NM</v>
      </c>
      <c r="DH25" s="575">
        <f>INPUT!DQ308</f>
        <v>-37</v>
      </c>
      <c r="DI25" s="532" t="str">
        <f>INPUT!DR308</f>
        <v>NM</v>
      </c>
      <c r="DJ25" s="575">
        <f>INPUT!DS308</f>
        <v>-20</v>
      </c>
      <c r="DK25" s="532">
        <f>INPUT!DT308</f>
        <v>17.647058823529417</v>
      </c>
      <c r="DL25" s="575">
        <f>INPUT!DU308</f>
        <v>-17</v>
      </c>
      <c r="DM25" s="532">
        <f>INPUT!DV308</f>
        <v>-10.526315789473683</v>
      </c>
      <c r="DN25" s="575">
        <f>INPUT!DW308</f>
        <v>-18</v>
      </c>
      <c r="DO25" s="532" t="str">
        <f>INPUT!DX308</f>
        <v>NM</v>
      </c>
      <c r="DP25" s="575">
        <f>INPUT!DY308</f>
        <v>-3</v>
      </c>
      <c r="DQ25" s="532" t="str">
        <f>INPUT!DZ308</f>
        <v>NM</v>
      </c>
      <c r="DR25" s="575">
        <f>INPUT!EA308</f>
        <v>-32</v>
      </c>
      <c r="DS25" s="532">
        <f>INPUT!EB308</f>
        <v>60.000000000000007</v>
      </c>
      <c r="DT25" s="575">
        <f>INPUT!EC308</f>
        <v>-21</v>
      </c>
      <c r="DU25" s="532">
        <f>INPUT!ED308</f>
        <v>23.529411764705888</v>
      </c>
      <c r="DV25" s="575">
        <f>INPUT!EE308</f>
        <v>-27</v>
      </c>
      <c r="DW25" s="532">
        <f>INPUT!EF308</f>
        <v>50</v>
      </c>
      <c r="DX25" s="575">
        <f>INPUT!EG308</f>
        <v>-33</v>
      </c>
      <c r="DY25" s="532" t="str">
        <f>INPUT!EH308</f>
        <v>NM</v>
      </c>
      <c r="DZ25" s="575">
        <f>INPUT!EI308</f>
        <v>-23</v>
      </c>
      <c r="EA25" s="532">
        <f>INPUT!EJ308</f>
        <v>-28.125</v>
      </c>
      <c r="EB25" s="575">
        <f>INPUT!EK308</f>
        <v>-18</v>
      </c>
      <c r="EC25" s="532">
        <f>INPUT!EL308</f>
        <v>-14.28571428571429</v>
      </c>
      <c r="ED25" s="575">
        <f>INPUT!EM308</f>
        <v>-20</v>
      </c>
      <c r="EE25" s="532">
        <f>INPUT!EN308</f>
        <v>-25.925925925925931</v>
      </c>
      <c r="EF25" s="575">
        <f>INPUT!EO308</f>
        <v>-31</v>
      </c>
      <c r="EG25" s="532">
        <f>INPUT!EP308</f>
        <v>-6.0606060606060552</v>
      </c>
      <c r="EH25" s="575">
        <f>INPUT!EQ308</f>
        <v>-31</v>
      </c>
      <c r="EI25" s="532">
        <f>INPUT!ER308</f>
        <v>34.782608695652172</v>
      </c>
      <c r="EJ25" s="575">
        <f>INPUT!ES308</f>
        <v>-31</v>
      </c>
      <c r="EK25" s="532">
        <f>INPUT!ET308</f>
        <v>72.222222222222229</v>
      </c>
      <c r="EL25" s="575">
        <f>INPUT!EU308</f>
        <v>-31</v>
      </c>
      <c r="EM25" s="532">
        <f>INPUT!EV308</f>
        <v>55.000000000000007</v>
      </c>
      <c r="EN25" s="575">
        <f>INPUT!EW308</f>
        <v>-31</v>
      </c>
      <c r="EO25" s="532">
        <f>INPUT!EX308</f>
        <v>0</v>
      </c>
      <c r="EP25" s="531"/>
      <c r="EQ25" s="575">
        <f>INPUT!FF308</f>
        <v>-31.1</v>
      </c>
      <c r="ER25" s="532">
        <f>INPUT!FG308</f>
        <v>-13.611111111111107</v>
      </c>
      <c r="ES25" s="575">
        <f>INPUT!FH308</f>
        <v>-41</v>
      </c>
      <c r="ET25" s="532">
        <f>INPUT!FI308</f>
        <v>31.832797427652725</v>
      </c>
      <c r="EU25" s="575">
        <f>INPUT!FJ308</f>
        <v>-49</v>
      </c>
      <c r="EV25" s="532">
        <f>INPUT!FK308</f>
        <v>19.512195121951216</v>
      </c>
      <c r="EW25" s="575">
        <f>INPUT!FL308</f>
        <v>-42</v>
      </c>
      <c r="EX25" s="532">
        <f>INPUT!FM308</f>
        <v>-14.28571428571429</v>
      </c>
      <c r="EY25" s="575">
        <f>INPUT!FN308</f>
        <v>-57</v>
      </c>
      <c r="EZ25" s="532">
        <f>INPUT!FO308</f>
        <v>35.714285714285722</v>
      </c>
      <c r="FA25" s="575">
        <f>INPUT!FP308</f>
        <v>-41</v>
      </c>
      <c r="FB25" s="532">
        <f>INPUT!FQ308</f>
        <v>-28.07017543859649</v>
      </c>
      <c r="FC25" s="575">
        <f>INPUT!FR308</f>
        <v>-36</v>
      </c>
      <c r="FD25" s="532">
        <f>INPUT!FS308</f>
        <v>-12.195121951219512</v>
      </c>
      <c r="FE25" s="575">
        <f>INPUT!FT308</f>
        <v>-24</v>
      </c>
      <c r="FF25" s="532">
        <f>INPUT!FU308</f>
        <v>-33.333333333333336</v>
      </c>
      <c r="FG25" s="575">
        <f>INPUT!FV308</f>
        <v>-42</v>
      </c>
      <c r="FH25" s="532">
        <f>INPUT!FW308</f>
        <v>75</v>
      </c>
      <c r="FI25" s="575">
        <f>INPUT!FX308</f>
        <v>-68</v>
      </c>
      <c r="FJ25" s="532">
        <f>INPUT!FY308</f>
        <v>61.904761904761905</v>
      </c>
      <c r="FK25" s="575">
        <f>INPUT!FZ308</f>
        <v>-61</v>
      </c>
      <c r="FL25" s="532">
        <f>INPUT!GA308</f>
        <v>-10.294117647058821</v>
      </c>
      <c r="FM25" s="575">
        <f>INPUT!GB308</f>
        <v>-66</v>
      </c>
      <c r="FN25" s="532">
        <f>INPUT!GC308</f>
        <v>8.196721311475418</v>
      </c>
      <c r="FO25" s="575">
        <f>INPUT!GD308</f>
        <v>-59</v>
      </c>
      <c r="FP25" s="532">
        <f>INPUT!GE308</f>
        <v>-10.606060606060607</v>
      </c>
      <c r="FQ25" s="575">
        <f>INPUT!GF308</f>
        <v>-70</v>
      </c>
      <c r="FR25" s="532">
        <f>INPUT!GG308</f>
        <v>18.644067796610166</v>
      </c>
      <c r="FS25" s="575">
        <f>INPUT!GH308</f>
        <v>-80</v>
      </c>
      <c r="FT25" s="532">
        <f>INPUT!GI308</f>
        <v>14.285714285714279</v>
      </c>
      <c r="FU25" s="575">
        <f>INPUT!GJ308</f>
        <v>-58</v>
      </c>
      <c r="FV25" s="532">
        <f>INPUT!GK308</f>
        <v>-27.500000000000004</v>
      </c>
      <c r="FW25" s="575">
        <f>INPUT!GL308</f>
        <v>-113</v>
      </c>
      <c r="FX25" s="532">
        <f>INPUT!GM308</f>
        <v>94.827586206896555</v>
      </c>
      <c r="FY25" s="575">
        <f>INPUT!GN308</f>
        <v>-92</v>
      </c>
      <c r="FZ25" s="532">
        <f>INPUT!GO308</f>
        <v>-18.584070796460171</v>
      </c>
      <c r="GA25" s="575">
        <f>INPUT!GP308</f>
        <v>-124</v>
      </c>
      <c r="GB25" s="532">
        <f>INPUT!GQ308</f>
        <v>34.782608695652172</v>
      </c>
      <c r="GC25" s="575">
        <f>INPUT!GR308</f>
        <v>-126.48</v>
      </c>
      <c r="GD25" s="532">
        <f>INPUT!GS308</f>
        <v>2.0000000000000018</v>
      </c>
      <c r="GE25" s="575">
        <f>INPUT!GT308</f>
        <v>-129.00960000000001</v>
      </c>
      <c r="GF25" s="532">
        <f>INPUT!GU308</f>
        <v>2.0000000000000018</v>
      </c>
      <c r="GG25" s="575">
        <f>INPUT!GV308</f>
        <v>-131.58979200000002</v>
      </c>
      <c r="GH25" s="532">
        <f>INPUT!GW308</f>
        <v>2.0000000000000018</v>
      </c>
      <c r="GI25" s="575">
        <f>INPUT!GX308</f>
        <v>-134.22158784000001</v>
      </c>
      <c r="GJ25" s="532">
        <f>INPUT!GY308</f>
        <v>2.0000000000000018</v>
      </c>
      <c r="GK25" s="655">
        <f>INPUT!GZ308</f>
        <v>7.8467119949317432</v>
      </c>
      <c r="GL25" s="436"/>
    </row>
    <row r="26" spans="1:194" s="442" customFormat="1" ht="12" customHeight="1" x14ac:dyDescent="0.2">
      <c r="A26" s="659" t="s">
        <v>14</v>
      </c>
      <c r="B26" s="578">
        <f>INPUT!K309</f>
        <v>273</v>
      </c>
      <c r="C26" s="532">
        <f>INPUT!L309</f>
        <v>10.975609756097571</v>
      </c>
      <c r="D26" s="578">
        <f>INPUT!M309</f>
        <v>274</v>
      </c>
      <c r="E26" s="532">
        <f>INPUT!N309</f>
        <v>9.1633466135458086</v>
      </c>
      <c r="F26" s="578">
        <f>INPUT!O309</f>
        <v>283.89999999999998</v>
      </c>
      <c r="G26" s="532">
        <f>INPUT!P309</f>
        <v>9.6986089644513171</v>
      </c>
      <c r="H26" s="578">
        <f>INPUT!Q309</f>
        <v>281</v>
      </c>
      <c r="I26" s="532">
        <f>INPUT!R309</f>
        <v>8.4942084942085003</v>
      </c>
      <c r="J26" s="578">
        <f>INPUT!S309</f>
        <v>297</v>
      </c>
      <c r="K26" s="532">
        <f>INPUT!T309</f>
        <v>8.7912087912087813</v>
      </c>
      <c r="L26" s="578">
        <f>INPUT!U309</f>
        <v>311</v>
      </c>
      <c r="M26" s="532">
        <f>INPUT!V309</f>
        <v>13.503649635036496</v>
      </c>
      <c r="N26" s="578">
        <f>INPUT!W309</f>
        <v>327</v>
      </c>
      <c r="O26" s="532">
        <f>INPUT!X309</f>
        <v>15.181401902078196</v>
      </c>
      <c r="P26" s="578">
        <f>INPUT!Y309</f>
        <v>340</v>
      </c>
      <c r="Q26" s="532">
        <f>INPUT!Z309</f>
        <v>20.9964412811388</v>
      </c>
      <c r="R26" s="578">
        <f>INPUT!AA309</f>
        <v>376.59999999999991</v>
      </c>
      <c r="S26" s="532">
        <f>INPUT!AB309</f>
        <v>26.801346801346781</v>
      </c>
      <c r="T26" s="578">
        <f>INPUT!AC309</f>
        <v>371</v>
      </c>
      <c r="U26" s="532">
        <f>INPUT!AD309</f>
        <v>19.292604501607723</v>
      </c>
      <c r="V26" s="578">
        <f>INPUT!AE309</f>
        <v>378</v>
      </c>
      <c r="W26" s="532">
        <f>INPUT!AF309</f>
        <v>15.596330275229352</v>
      </c>
      <c r="X26" s="578">
        <f>INPUT!AG309</f>
        <v>404</v>
      </c>
      <c r="Y26" s="532">
        <f>INPUT!AH309</f>
        <v>18.823529411764707</v>
      </c>
      <c r="Z26" s="578">
        <f>INPUT!AI309</f>
        <v>455</v>
      </c>
      <c r="AA26" s="532">
        <f>INPUT!AJ309</f>
        <v>20.817843866171025</v>
      </c>
      <c r="AB26" s="578">
        <f>INPUT!AK309</f>
        <v>449</v>
      </c>
      <c r="AC26" s="532">
        <f>INPUT!AL309</f>
        <v>21.024258760107806</v>
      </c>
      <c r="AD26" s="578">
        <f>INPUT!AM309</f>
        <v>454</v>
      </c>
      <c r="AE26" s="532">
        <f>INPUT!AN309</f>
        <v>20.105820105820115</v>
      </c>
      <c r="AF26" s="578">
        <f>INPUT!AO309</f>
        <v>457.40000000000009</v>
      </c>
      <c r="AG26" s="532">
        <f>INPUT!AP309</f>
        <v>13.21782178217823</v>
      </c>
      <c r="AH26" s="578">
        <f>INPUT!AQ309</f>
        <v>516</v>
      </c>
      <c r="AI26" s="532">
        <f>INPUT!AR309</f>
        <v>13.406593406593403</v>
      </c>
      <c r="AJ26" s="578">
        <f>INPUT!AS309</f>
        <v>519</v>
      </c>
      <c r="AK26" s="532">
        <f>INPUT!AT309</f>
        <v>15.590200445434288</v>
      </c>
      <c r="AL26" s="578">
        <f>INPUT!AU309</f>
        <v>508</v>
      </c>
      <c r="AM26" s="532">
        <f>INPUT!AV309</f>
        <v>11.894273127753308</v>
      </c>
      <c r="AN26" s="578">
        <f>INPUT!AW309</f>
        <v>482.23</v>
      </c>
      <c r="AO26" s="532">
        <f>INPUT!AX309</f>
        <v>5.4285089637079009</v>
      </c>
      <c r="AP26" s="578">
        <f>INPUT!AY309</f>
        <v>557.5</v>
      </c>
      <c r="AQ26" s="532">
        <f>INPUT!AZ309</f>
        <v>8.0426356589147208</v>
      </c>
      <c r="AR26" s="578">
        <f>INPUT!BA309</f>
        <v>573</v>
      </c>
      <c r="AS26" s="532">
        <f>INPUT!BB309</f>
        <v>10.404624277456653</v>
      </c>
      <c r="AT26" s="578">
        <f>INPUT!BC309</f>
        <v>551</v>
      </c>
      <c r="AU26" s="532">
        <f>INPUT!BD309</f>
        <v>8.4645669291338663</v>
      </c>
      <c r="AV26" s="578">
        <f>INPUT!BE309</f>
        <v>531.29999999999995</v>
      </c>
      <c r="AW26" s="532">
        <f>INPUT!BF309</f>
        <v>10.175642328349532</v>
      </c>
      <c r="AX26" s="578">
        <f>INPUT!BG309</f>
        <v>623</v>
      </c>
      <c r="AY26" s="532">
        <f>INPUT!BH309</f>
        <v>11.748878923766814</v>
      </c>
      <c r="AZ26" s="578">
        <f>INPUT!BI309</f>
        <v>622</v>
      </c>
      <c r="BA26" s="532">
        <f>INPUT!BJ309</f>
        <v>8.5514834205933745</v>
      </c>
      <c r="BB26" s="578">
        <f>INPUT!BK309</f>
        <v>638</v>
      </c>
      <c r="BC26" s="532">
        <f>INPUT!BL309</f>
        <v>15.789473684210531</v>
      </c>
      <c r="BD26" s="578">
        <f>INPUT!BM309</f>
        <v>604</v>
      </c>
      <c r="BE26" s="532">
        <f>INPUT!BN309</f>
        <v>13.683418031244132</v>
      </c>
      <c r="BF26" s="578">
        <f>INPUT!BO309</f>
        <v>728</v>
      </c>
      <c r="BG26" s="532">
        <f>INPUT!BP309</f>
        <v>16.853932584269661</v>
      </c>
      <c r="BH26" s="578">
        <f>INPUT!BQ309</f>
        <v>746</v>
      </c>
      <c r="BI26" s="532">
        <f>INPUT!BR309</f>
        <v>19.935691318327976</v>
      </c>
      <c r="BJ26" s="578">
        <f>INPUT!BS309</f>
        <v>751.6</v>
      </c>
      <c r="BK26" s="532">
        <f>INPUT!BT309</f>
        <v>17.805642633228835</v>
      </c>
      <c r="BL26" s="578">
        <f>INPUT!BU309</f>
        <v>701</v>
      </c>
      <c r="BM26" s="532">
        <f>INPUT!BV309</f>
        <v>16.059602649006631</v>
      </c>
      <c r="BN26" s="578">
        <f>INPUT!BW309</f>
        <v>869</v>
      </c>
      <c r="BO26" s="532">
        <f>INPUT!BX309</f>
        <v>19.368131868131865</v>
      </c>
      <c r="BP26" s="578">
        <f>INPUT!BY309</f>
        <v>854</v>
      </c>
      <c r="BQ26" s="532">
        <f>INPUT!BZ309</f>
        <v>14.477211796246658</v>
      </c>
      <c r="BR26" s="578">
        <f>INPUT!CA309</f>
        <v>896</v>
      </c>
      <c r="BS26" s="532">
        <f>INPUT!CB309</f>
        <v>19.212346993081432</v>
      </c>
      <c r="BT26" s="578">
        <f>INPUT!CC309</f>
        <v>815</v>
      </c>
      <c r="BU26" s="532">
        <f>INPUT!CD309</f>
        <v>16.262482168330948</v>
      </c>
      <c r="BV26" s="578">
        <f>INPUT!CE309</f>
        <v>1016.6805171842193</v>
      </c>
      <c r="BW26" s="532">
        <f>INPUT!CF309</f>
        <v>16.994305774938923</v>
      </c>
      <c r="BX26" s="578">
        <f>INPUT!CG309</f>
        <v>969.81314502987516</v>
      </c>
      <c r="BY26" s="532">
        <f>INPUT!CH309</f>
        <v>13.561258200219584</v>
      </c>
      <c r="BZ26" s="578">
        <f>INPUT!CI309</f>
        <v>1039.2197107534405</v>
      </c>
      <c r="CA26" s="532">
        <f>INPUT!CJ309</f>
        <v>15.984342718017919</v>
      </c>
      <c r="CB26" s="578">
        <f>INPUT!CK309</f>
        <v>1051.1454589488981</v>
      </c>
      <c r="CC26" s="532">
        <f>INPUT!CL309</f>
        <v>28.9749029385151</v>
      </c>
      <c r="CD26" s="578">
        <f>INPUT!CM309</f>
        <v>1191</v>
      </c>
      <c r="CE26" s="532">
        <f>INPUT!CN309</f>
        <v>17.145945050523139</v>
      </c>
      <c r="CF26" s="578">
        <f>INPUT!CO309</f>
        <v>1110.5712394262598</v>
      </c>
      <c r="CG26" s="532">
        <f>INPUT!CP309</f>
        <v>14.513939630303586</v>
      </c>
      <c r="CH26" s="578">
        <f>INPUT!CQ309</f>
        <v>1174.3535098997174</v>
      </c>
      <c r="CI26" s="532">
        <f>INPUT!CR309</f>
        <v>13.003390692840512</v>
      </c>
      <c r="CJ26" s="578">
        <f>INPUT!CS309</f>
        <v>1165.5</v>
      </c>
      <c r="CK26" s="532">
        <f>INPUT!CT309</f>
        <v>10.879040581638598</v>
      </c>
      <c r="CL26" s="578">
        <f>INPUT!CU309</f>
        <v>1212</v>
      </c>
      <c r="CM26" s="532">
        <f>INPUT!CV309</f>
        <v>1.7632241813602123</v>
      </c>
      <c r="CN26" s="578">
        <f>INPUT!CW309</f>
        <v>1159</v>
      </c>
      <c r="CO26" s="532">
        <f>INPUT!CX309</f>
        <v>4.360707251770668</v>
      </c>
      <c r="CP26" s="578">
        <f>INPUT!CY309</f>
        <v>1194</v>
      </c>
      <c r="CQ26" s="532">
        <f>INPUT!CZ309</f>
        <v>1.6729621817164864</v>
      </c>
      <c r="CR26" s="578">
        <f>INPUT!DA309</f>
        <v>1058</v>
      </c>
      <c r="CS26" s="532">
        <f>INPUT!DB309</f>
        <v>-9.2235092235092182</v>
      </c>
      <c r="CT26" s="578">
        <f>INPUT!DC309</f>
        <v>1201</v>
      </c>
      <c r="CU26" s="532">
        <f>INPUT!DD309</f>
        <v>-0.9075907590759047</v>
      </c>
      <c r="CV26" s="578">
        <f>INPUT!DE309</f>
        <v>1153</v>
      </c>
      <c r="CW26" s="532">
        <f>INPUT!DF309</f>
        <v>-0.51768766177739955</v>
      </c>
      <c r="CX26" s="578">
        <f>INPUT!DG309</f>
        <v>1043</v>
      </c>
      <c r="CY26" s="532">
        <f>INPUT!DH309</f>
        <v>-12.646566164154105</v>
      </c>
      <c r="CZ26" s="578">
        <f>INPUT!DI309</f>
        <v>985</v>
      </c>
      <c r="DA26" s="532">
        <f>INPUT!DJ309</f>
        <v>-6.8998109640831746</v>
      </c>
      <c r="DB26" s="578">
        <f>INPUT!DK309</f>
        <v>1164</v>
      </c>
      <c r="DC26" s="532">
        <f>INPUT!DL309</f>
        <v>-3.0807660283097449</v>
      </c>
      <c r="DD26" s="578">
        <f>INPUT!DM309</f>
        <v>1151</v>
      </c>
      <c r="DE26" s="532">
        <f>INPUT!DN309</f>
        <v>-0.17346053772766545</v>
      </c>
      <c r="DF26" s="578">
        <f>INPUT!DO309</f>
        <v>1035</v>
      </c>
      <c r="DG26" s="532">
        <f>INPUT!DP309</f>
        <v>-0.76701821668264669</v>
      </c>
      <c r="DH26" s="578">
        <f>INPUT!DQ309</f>
        <v>880</v>
      </c>
      <c r="DI26" s="532">
        <f>INPUT!DR309</f>
        <v>-10.659898477157359</v>
      </c>
      <c r="DJ26" s="578">
        <f>INPUT!DS309</f>
        <v>1027</v>
      </c>
      <c r="DK26" s="532">
        <f>INPUT!DT309</f>
        <v>-11.769759450171824</v>
      </c>
      <c r="DL26" s="578">
        <f>INPUT!DU309</f>
        <v>985</v>
      </c>
      <c r="DM26" s="532">
        <f>INPUT!DV309</f>
        <v>-14.422241529105129</v>
      </c>
      <c r="DN26" s="578">
        <f>INPUT!DW309</f>
        <v>974</v>
      </c>
      <c r="DO26" s="532">
        <f>INPUT!DX309</f>
        <v>-5.8937198067632863</v>
      </c>
      <c r="DP26" s="578">
        <f>INPUT!DY309</f>
        <v>998</v>
      </c>
      <c r="DQ26" s="532">
        <f>INPUT!DZ309</f>
        <v>13.409090909090903</v>
      </c>
      <c r="DR26" s="578">
        <f>INPUT!EA309</f>
        <v>1077</v>
      </c>
      <c r="DS26" s="532">
        <f>INPUT!EB309</f>
        <v>4.8685491723466479</v>
      </c>
      <c r="DT26" s="578">
        <f>INPUT!EC309</f>
        <v>1042</v>
      </c>
      <c r="DU26" s="532">
        <f>INPUT!ED309</f>
        <v>5.7868020304568502</v>
      </c>
      <c r="DV26" s="578">
        <f>INPUT!EE309</f>
        <v>1093</v>
      </c>
      <c r="DW26" s="532">
        <f>INPUT!EF309</f>
        <v>12.217659137576998</v>
      </c>
      <c r="DX26" s="578">
        <f>INPUT!EG309</f>
        <v>978</v>
      </c>
      <c r="DY26" s="532">
        <f>INPUT!EH309</f>
        <v>-2.0040080160320661</v>
      </c>
      <c r="DZ26" s="578">
        <f>INPUT!EI309</f>
        <v>1027</v>
      </c>
      <c r="EA26" s="532">
        <f>INPUT!EJ309</f>
        <v>-4.6425255338904403</v>
      </c>
      <c r="EB26" s="578">
        <f>INPUT!EK309</f>
        <v>1073</v>
      </c>
      <c r="EC26" s="532">
        <f>INPUT!EL309</f>
        <v>2.9750479846449185</v>
      </c>
      <c r="ED26" s="578">
        <f>INPUT!EM309</f>
        <v>991.93000000000029</v>
      </c>
      <c r="EE26" s="532">
        <f>INPUT!EN309</f>
        <v>-9.247026532479385</v>
      </c>
      <c r="EF26" s="578">
        <f>INPUT!EO309</f>
        <v>971</v>
      </c>
      <c r="EG26" s="532">
        <f>INPUT!EP309</f>
        <v>-0.71574642126789323</v>
      </c>
      <c r="EH26" s="578">
        <f>INPUT!EQ309</f>
        <v>1037.961169979219</v>
      </c>
      <c r="EI26" s="532">
        <f>INPUT!ER309</f>
        <v>1.067299900605545</v>
      </c>
      <c r="EJ26" s="578">
        <f>INPUT!ES309</f>
        <v>1038.9124631522252</v>
      </c>
      <c r="EK26" s="532">
        <f>INPUT!ET309</f>
        <v>-3.1768440678261678</v>
      </c>
      <c r="EL26" s="578">
        <f>INPUT!EU309</f>
        <v>1048.4150681174092</v>
      </c>
      <c r="EM26" s="532">
        <f>INPUT!EV309</f>
        <v>5.6944611129221778</v>
      </c>
      <c r="EN26" s="578">
        <f>INPUT!EW309</f>
        <v>1017.0498830082947</v>
      </c>
      <c r="EO26" s="532">
        <f>INPUT!EX309</f>
        <v>4.7425214220694789</v>
      </c>
      <c r="EP26" s="579"/>
      <c r="EQ26" s="578">
        <f>INPUT!FF309</f>
        <v>1014.8000000000001</v>
      </c>
      <c r="ER26" s="532">
        <f>INPUT!FG309</f>
        <v>18.551401869158891</v>
      </c>
      <c r="ES26" s="578">
        <f>INPUT!FH309</f>
        <v>1111.9000000000001</v>
      </c>
      <c r="ET26" s="532">
        <f>INPUT!FI309</f>
        <v>9.5683878596767755</v>
      </c>
      <c r="EU26" s="578">
        <f>INPUT!FJ309</f>
        <v>1275</v>
      </c>
      <c r="EV26" s="532">
        <f>INPUT!FK309</f>
        <v>14.668585304433845</v>
      </c>
      <c r="EW26" s="578">
        <f>INPUT!FL309</f>
        <v>1529.6</v>
      </c>
      <c r="EX26" s="532">
        <f>INPUT!FM309</f>
        <v>19.968627450980382</v>
      </c>
      <c r="EY26" s="578">
        <f>INPUT!FN309</f>
        <v>1815.4</v>
      </c>
      <c r="EZ26" s="532">
        <f>INPUT!FO309</f>
        <v>18.684623430962354</v>
      </c>
      <c r="FA26" s="578">
        <f>INPUT!FP309</f>
        <v>2025.23</v>
      </c>
      <c r="FB26" s="532">
        <f>INPUT!FQ309</f>
        <v>11.558334251404645</v>
      </c>
      <c r="FC26" s="578">
        <f>INPUT!FR309</f>
        <v>2212.8000000000002</v>
      </c>
      <c r="FD26" s="532">
        <f>INPUT!FS309</f>
        <v>9.2616641072865935</v>
      </c>
      <c r="FE26" s="578">
        <f>INPUT!FT309</f>
        <v>2487</v>
      </c>
      <c r="FF26" s="532">
        <f>INPUT!FU309</f>
        <v>12.391540130151824</v>
      </c>
      <c r="FG26" s="578">
        <f>INPUT!FV309</f>
        <v>2926.6</v>
      </c>
      <c r="FH26" s="532">
        <f>INPUT!FW309</f>
        <v>17.675914756735022</v>
      </c>
      <c r="FI26" s="578">
        <f>INPUT!FX309</f>
        <v>3434</v>
      </c>
      <c r="FJ26" s="532">
        <f>INPUT!FY309</f>
        <v>17.337524772773861</v>
      </c>
      <c r="FK26" s="578">
        <f>INPUT!FZ309</f>
        <v>4076.8588319164332</v>
      </c>
      <c r="FL26" s="532">
        <f>INPUT!GA309</f>
        <v>18.720408617251994</v>
      </c>
      <c r="FM26" s="578">
        <f>INPUT!GB309</f>
        <v>4641.4247493259772</v>
      </c>
      <c r="FN26" s="532">
        <f>INPUT!GC309</f>
        <v>13.848061477864682</v>
      </c>
      <c r="FO26" s="578">
        <f>INPUT!GD309</f>
        <v>4623</v>
      </c>
      <c r="FP26" s="532">
        <f>INPUT!GE309</f>
        <v>-0.39696322403272033</v>
      </c>
      <c r="FQ26" s="578">
        <f>INPUT!GF309</f>
        <v>4382</v>
      </c>
      <c r="FR26" s="532">
        <f>INPUT!GG309</f>
        <v>-5.2130651092364255</v>
      </c>
      <c r="FS26" s="578">
        <f>INPUT!GH309</f>
        <v>4230</v>
      </c>
      <c r="FT26" s="532">
        <f>INPUT!GI309</f>
        <v>-3.4687357371063432</v>
      </c>
      <c r="FU26" s="578">
        <f>INPUT!GJ309</f>
        <v>3984</v>
      </c>
      <c r="FV26" s="532">
        <f>INPUT!GK309</f>
        <v>-5.8156028368794299</v>
      </c>
      <c r="FW26" s="578">
        <f>INPUT!GL309</f>
        <v>4190</v>
      </c>
      <c r="FX26" s="532">
        <f>INPUT!GM309</f>
        <v>5.1706827309236925</v>
      </c>
      <c r="FY26" s="578">
        <f>INPUT!GN309</f>
        <v>4062.9300000000003</v>
      </c>
      <c r="FZ26" s="532">
        <f>INPUT!GO309</f>
        <v>-3.0326968973746982</v>
      </c>
      <c r="GA26" s="578">
        <f>INPUT!GP309</f>
        <v>4142.3385842571479</v>
      </c>
      <c r="GB26" s="532">
        <f>INPUT!GQ309</f>
        <v>1.954465970547048</v>
      </c>
      <c r="GC26" s="578">
        <f>INPUT!GR309</f>
        <v>4182.7117638017335</v>
      </c>
      <c r="GD26" s="532">
        <f>INPUT!GS309</f>
        <v>0.97464701939196097</v>
      </c>
      <c r="GE26" s="578">
        <f>INPUT!GT309</f>
        <v>4389.302275431327</v>
      </c>
      <c r="GF26" s="532">
        <f>INPUT!GU309</f>
        <v>4.9391524756135841</v>
      </c>
      <c r="GG26" s="578">
        <f>INPUT!GV309</f>
        <v>4550.0826777411585</v>
      </c>
      <c r="GH26" s="532">
        <f>INPUT!GW309</f>
        <v>3.6630059225992051</v>
      </c>
      <c r="GI26" s="578">
        <f>INPUT!GX309</f>
        <v>4726.4200121788645</v>
      </c>
      <c r="GJ26" s="532">
        <f>INPUT!GY309</f>
        <v>3.8754753908174511</v>
      </c>
      <c r="GK26" s="655">
        <f>INPUT!GZ309</f>
        <v>3.0714995549354418</v>
      </c>
      <c r="GL26" s="441"/>
    </row>
    <row r="27" spans="1:194" s="442" customFormat="1" ht="4.5" customHeight="1" x14ac:dyDescent="0.2">
      <c r="A27" s="660"/>
      <c r="B27" s="575"/>
      <c r="C27" s="532"/>
      <c r="D27" s="575"/>
      <c r="E27" s="532"/>
      <c r="F27" s="575"/>
      <c r="G27" s="532"/>
      <c r="H27" s="575"/>
      <c r="I27" s="532"/>
      <c r="J27" s="575"/>
      <c r="K27" s="532"/>
      <c r="L27" s="575"/>
      <c r="M27" s="532"/>
      <c r="N27" s="575"/>
      <c r="O27" s="532"/>
      <c r="P27" s="575"/>
      <c r="Q27" s="532"/>
      <c r="R27" s="575"/>
      <c r="S27" s="532"/>
      <c r="T27" s="575"/>
      <c r="U27" s="532"/>
      <c r="V27" s="575"/>
      <c r="W27" s="532"/>
      <c r="X27" s="575"/>
      <c r="Y27" s="532"/>
      <c r="Z27" s="575"/>
      <c r="AA27" s="532"/>
      <c r="AB27" s="575"/>
      <c r="AC27" s="532"/>
      <c r="AD27" s="575"/>
      <c r="AE27" s="532"/>
      <c r="AF27" s="575"/>
      <c r="AG27" s="532"/>
      <c r="AH27" s="575"/>
      <c r="AI27" s="532"/>
      <c r="AJ27" s="575"/>
      <c r="AK27" s="532"/>
      <c r="AL27" s="575"/>
      <c r="AM27" s="532"/>
      <c r="AN27" s="575"/>
      <c r="AO27" s="532"/>
      <c r="AP27" s="575"/>
      <c r="AQ27" s="532"/>
      <c r="AR27" s="575"/>
      <c r="AS27" s="532"/>
      <c r="AT27" s="575"/>
      <c r="AU27" s="532"/>
      <c r="AV27" s="575"/>
      <c r="AW27" s="532"/>
      <c r="AX27" s="575"/>
      <c r="AY27" s="532"/>
      <c r="AZ27" s="575"/>
      <c r="BA27" s="532"/>
      <c r="BB27" s="575"/>
      <c r="BC27" s="532"/>
      <c r="BD27" s="575"/>
      <c r="BE27" s="532"/>
      <c r="BF27" s="575"/>
      <c r="BG27" s="532"/>
      <c r="BH27" s="575"/>
      <c r="BI27" s="532"/>
      <c r="BJ27" s="575"/>
      <c r="BK27" s="532"/>
      <c r="BL27" s="575"/>
      <c r="BM27" s="532"/>
      <c r="BN27" s="575"/>
      <c r="BO27" s="532"/>
      <c r="BP27" s="575"/>
      <c r="BQ27" s="532"/>
      <c r="BR27" s="575"/>
      <c r="BS27" s="532"/>
      <c r="BT27" s="575"/>
      <c r="BU27" s="532"/>
      <c r="BV27" s="575"/>
      <c r="BW27" s="532"/>
      <c r="BX27" s="575"/>
      <c r="BY27" s="532"/>
      <c r="BZ27" s="575"/>
      <c r="CA27" s="532"/>
      <c r="CB27" s="575"/>
      <c r="CC27" s="532"/>
      <c r="CD27" s="575"/>
      <c r="CE27" s="532"/>
      <c r="CF27" s="575"/>
      <c r="CG27" s="532"/>
      <c r="CH27" s="575"/>
      <c r="CI27" s="532"/>
      <c r="CJ27" s="575"/>
      <c r="CK27" s="532"/>
      <c r="CL27" s="575"/>
      <c r="CM27" s="532"/>
      <c r="CN27" s="575"/>
      <c r="CO27" s="532"/>
      <c r="CP27" s="575"/>
      <c r="CQ27" s="532"/>
      <c r="CR27" s="575"/>
      <c r="CS27" s="532"/>
      <c r="CT27" s="575"/>
      <c r="CU27" s="532"/>
      <c r="CV27" s="575"/>
      <c r="CW27" s="532"/>
      <c r="CX27" s="575"/>
      <c r="CY27" s="532"/>
      <c r="CZ27" s="575"/>
      <c r="DA27" s="532"/>
      <c r="DB27" s="575"/>
      <c r="DC27" s="532"/>
      <c r="DD27" s="575"/>
      <c r="DE27" s="532"/>
      <c r="DF27" s="575"/>
      <c r="DG27" s="532"/>
      <c r="DH27" s="575"/>
      <c r="DI27" s="532"/>
      <c r="DJ27" s="575"/>
      <c r="DK27" s="532"/>
      <c r="DL27" s="575"/>
      <c r="DM27" s="532"/>
      <c r="DN27" s="575"/>
      <c r="DO27" s="532"/>
      <c r="DP27" s="575"/>
      <c r="DQ27" s="532"/>
      <c r="DR27" s="575"/>
      <c r="DS27" s="532"/>
      <c r="DT27" s="575"/>
      <c r="DU27" s="532"/>
      <c r="DV27" s="575"/>
      <c r="DW27" s="532"/>
      <c r="DX27" s="575"/>
      <c r="DY27" s="532"/>
      <c r="DZ27" s="575"/>
      <c r="EA27" s="532"/>
      <c r="EB27" s="575"/>
      <c r="EC27" s="532"/>
      <c r="ED27" s="575"/>
      <c r="EE27" s="532"/>
      <c r="EF27" s="575"/>
      <c r="EG27" s="532"/>
      <c r="EH27" s="575"/>
      <c r="EI27" s="532"/>
      <c r="EJ27" s="575"/>
      <c r="EK27" s="532"/>
      <c r="EL27" s="575"/>
      <c r="EM27" s="532"/>
      <c r="EN27" s="575"/>
      <c r="EO27" s="532"/>
      <c r="EP27" s="531"/>
      <c r="EQ27" s="575"/>
      <c r="ER27" s="532"/>
      <c r="ES27" s="575"/>
      <c r="ET27" s="532"/>
      <c r="EU27" s="575"/>
      <c r="EV27" s="532"/>
      <c r="EW27" s="575"/>
      <c r="EX27" s="532"/>
      <c r="EY27" s="575"/>
      <c r="EZ27" s="532"/>
      <c r="FA27" s="575"/>
      <c r="FB27" s="532"/>
      <c r="FC27" s="575"/>
      <c r="FD27" s="532"/>
      <c r="FE27" s="575"/>
      <c r="FF27" s="532"/>
      <c r="FG27" s="575"/>
      <c r="FH27" s="532"/>
      <c r="FI27" s="575"/>
      <c r="FJ27" s="532"/>
      <c r="FK27" s="575"/>
      <c r="FL27" s="532"/>
      <c r="FM27" s="575"/>
      <c r="FN27" s="532"/>
      <c r="FO27" s="575"/>
      <c r="FP27" s="532"/>
      <c r="FQ27" s="575"/>
      <c r="FR27" s="532"/>
      <c r="FS27" s="575"/>
      <c r="FT27" s="532"/>
      <c r="FU27" s="575"/>
      <c r="FV27" s="532"/>
      <c r="FW27" s="575"/>
      <c r="FX27" s="532"/>
      <c r="FY27" s="575"/>
      <c r="FZ27" s="532"/>
      <c r="GA27" s="575"/>
      <c r="GB27" s="532"/>
      <c r="GC27" s="575"/>
      <c r="GD27" s="532"/>
      <c r="GE27" s="575"/>
      <c r="GF27" s="532"/>
      <c r="GG27" s="575"/>
      <c r="GH27" s="532"/>
      <c r="GI27" s="575"/>
      <c r="GJ27" s="532"/>
      <c r="GK27" s="655"/>
      <c r="GL27" s="441"/>
    </row>
    <row r="28" spans="1:194" s="442" customFormat="1" ht="12" customHeight="1" x14ac:dyDescent="0.2">
      <c r="A28" s="660" t="s">
        <v>15</v>
      </c>
      <c r="B28" s="575">
        <f>INPUT!K310</f>
        <v>0</v>
      </c>
      <c r="C28" s="532" t="str">
        <f>INPUT!L310</f>
        <v>NM</v>
      </c>
      <c r="D28" s="575">
        <f>INPUT!M310</f>
        <v>0</v>
      </c>
      <c r="E28" s="532" t="str">
        <f>INPUT!N310</f>
        <v>NM</v>
      </c>
      <c r="F28" s="575">
        <f>INPUT!O310</f>
        <v>0</v>
      </c>
      <c r="G28" s="532" t="str">
        <f>INPUT!P310</f>
        <v>NM</v>
      </c>
      <c r="H28" s="575">
        <f>INPUT!Q310</f>
        <v>0</v>
      </c>
      <c r="I28" s="532" t="str">
        <f>INPUT!R310</f>
        <v>NM</v>
      </c>
      <c r="J28" s="575">
        <f>INPUT!S310</f>
        <v>0</v>
      </c>
      <c r="K28" s="532" t="str">
        <f>INPUT!T310</f>
        <v>NM</v>
      </c>
      <c r="L28" s="575">
        <f>INPUT!U310</f>
        <v>0</v>
      </c>
      <c r="M28" s="532" t="str">
        <f>INPUT!V310</f>
        <v>NM</v>
      </c>
      <c r="N28" s="575">
        <f>INPUT!W310</f>
        <v>0</v>
      </c>
      <c r="O28" s="532" t="str">
        <f>INPUT!X310</f>
        <v>NM</v>
      </c>
      <c r="P28" s="575">
        <f>INPUT!Y310</f>
        <v>0</v>
      </c>
      <c r="Q28" s="532" t="str">
        <f>INPUT!Z310</f>
        <v>NM</v>
      </c>
      <c r="R28" s="575">
        <f>INPUT!AA310</f>
        <v>0</v>
      </c>
      <c r="S28" s="532" t="str">
        <f>INPUT!AB310</f>
        <v>NM</v>
      </c>
      <c r="T28" s="575">
        <f>INPUT!AC310</f>
        <v>0</v>
      </c>
      <c r="U28" s="532" t="str">
        <f>INPUT!AD310</f>
        <v>NM</v>
      </c>
      <c r="V28" s="575">
        <f>INPUT!AE310</f>
        <v>0</v>
      </c>
      <c r="W28" s="532" t="str">
        <f>INPUT!AF310</f>
        <v>NM</v>
      </c>
      <c r="X28" s="575">
        <f>INPUT!AG310</f>
        <v>0</v>
      </c>
      <c r="Y28" s="532" t="str">
        <f>INPUT!AH310</f>
        <v>NM</v>
      </c>
      <c r="Z28" s="575">
        <f>INPUT!AI310</f>
        <v>0</v>
      </c>
      <c r="AA28" s="532" t="str">
        <f>INPUT!AJ310</f>
        <v>NM</v>
      </c>
      <c r="AB28" s="575">
        <f>INPUT!AK310</f>
        <v>0</v>
      </c>
      <c r="AC28" s="532" t="str">
        <f>INPUT!AL310</f>
        <v>NM</v>
      </c>
      <c r="AD28" s="575">
        <f>INPUT!AM310</f>
        <v>0</v>
      </c>
      <c r="AE28" s="532" t="str">
        <f>INPUT!AN310</f>
        <v>NM</v>
      </c>
      <c r="AF28" s="575">
        <f>INPUT!AO310</f>
        <v>0</v>
      </c>
      <c r="AG28" s="532" t="str">
        <f>INPUT!AP310</f>
        <v>NM</v>
      </c>
      <c r="AH28" s="575">
        <f>INPUT!AQ310</f>
        <v>0</v>
      </c>
      <c r="AI28" s="532" t="str">
        <f>INPUT!AR310</f>
        <v>NM</v>
      </c>
      <c r="AJ28" s="575">
        <f>INPUT!AS310</f>
        <v>-18</v>
      </c>
      <c r="AK28" s="532" t="str">
        <f>INPUT!AT310</f>
        <v>NM</v>
      </c>
      <c r="AL28" s="575">
        <f>INPUT!AU310</f>
        <v>0</v>
      </c>
      <c r="AM28" s="532" t="str">
        <f>INPUT!AV310</f>
        <v>NM</v>
      </c>
      <c r="AN28" s="575">
        <f>INPUT!AW310</f>
        <v>-27.23</v>
      </c>
      <c r="AO28" s="532" t="str">
        <f>INPUT!AX310</f>
        <v>NM</v>
      </c>
      <c r="AP28" s="575">
        <f>INPUT!AY310</f>
        <v>0</v>
      </c>
      <c r="AQ28" s="532" t="str">
        <f>INPUT!AZ310</f>
        <v>NM</v>
      </c>
      <c r="AR28" s="575">
        <f>INPUT!BA310</f>
        <v>0</v>
      </c>
      <c r="AS28" s="532" t="str">
        <f>INPUT!BB310</f>
        <v>NM</v>
      </c>
      <c r="AT28" s="575">
        <f>INPUT!BC310</f>
        <v>0</v>
      </c>
      <c r="AU28" s="532" t="str">
        <f>INPUT!BD310</f>
        <v>NM</v>
      </c>
      <c r="AV28" s="575">
        <f>INPUT!BE310</f>
        <v>-28.3</v>
      </c>
      <c r="AW28" s="532">
        <f>INPUT!BF310</f>
        <v>3.929489533602637</v>
      </c>
      <c r="AX28" s="575">
        <f>INPUT!BG310</f>
        <v>0</v>
      </c>
      <c r="AY28" s="532" t="str">
        <f>INPUT!BH310</f>
        <v>NM</v>
      </c>
      <c r="AZ28" s="575">
        <f>INPUT!BI310</f>
        <v>0</v>
      </c>
      <c r="BA28" s="532" t="str">
        <f>INPUT!BJ310</f>
        <v>NM</v>
      </c>
      <c r="BB28" s="575">
        <f>INPUT!BK310</f>
        <v>0</v>
      </c>
      <c r="BC28" s="532" t="str">
        <f>INPUT!BL310</f>
        <v>NM</v>
      </c>
      <c r="BD28" s="575">
        <f>INPUT!BM310</f>
        <v>-19</v>
      </c>
      <c r="BE28" s="532">
        <f>INPUT!BN310</f>
        <v>-32.862190812720847</v>
      </c>
      <c r="BF28" s="575">
        <f>INPUT!BO310</f>
        <v>0</v>
      </c>
      <c r="BG28" s="532" t="str">
        <f>INPUT!BP310</f>
        <v>NM</v>
      </c>
      <c r="BH28" s="575">
        <f>INPUT!BQ310</f>
        <v>0</v>
      </c>
      <c r="BI28" s="532" t="str">
        <f>INPUT!BR310</f>
        <v>NM</v>
      </c>
      <c r="BJ28" s="575">
        <f>INPUT!BS310</f>
        <v>0</v>
      </c>
      <c r="BK28" s="532" t="str">
        <f>INPUT!BT310</f>
        <v>NM</v>
      </c>
      <c r="BL28" s="575">
        <f>INPUT!BU310</f>
        <v>0</v>
      </c>
      <c r="BM28" s="532" t="str">
        <f>INPUT!BV310</f>
        <v>NM</v>
      </c>
      <c r="BN28" s="575">
        <f>INPUT!BW310</f>
        <v>0</v>
      </c>
      <c r="BO28" s="532" t="str">
        <f>INPUT!BX310</f>
        <v>NM</v>
      </c>
      <c r="BP28" s="575">
        <f>INPUT!BY310</f>
        <v>0</v>
      </c>
      <c r="BQ28" s="532" t="str">
        <f>INPUT!BZ310</f>
        <v>NM</v>
      </c>
      <c r="BR28" s="575">
        <f>INPUT!CA310</f>
        <v>0</v>
      </c>
      <c r="BS28" s="532" t="str">
        <f>INPUT!CB310</f>
        <v>NM</v>
      </c>
      <c r="BT28" s="575">
        <f>INPUT!CC310</f>
        <v>0</v>
      </c>
      <c r="BU28" s="532" t="str">
        <f>INPUT!CD310</f>
        <v>NM</v>
      </c>
      <c r="BV28" s="575">
        <f>INPUT!CE310</f>
        <v>0</v>
      </c>
      <c r="BW28" s="532" t="str">
        <f>INPUT!CF310</f>
        <v>NM</v>
      </c>
      <c r="BX28" s="575">
        <f>INPUT!CG310</f>
        <v>0</v>
      </c>
      <c r="BY28" s="532" t="str">
        <f>INPUT!CH310</f>
        <v>NM</v>
      </c>
      <c r="BZ28" s="575">
        <f>INPUT!CI310</f>
        <v>0</v>
      </c>
      <c r="CA28" s="532" t="str">
        <f>INPUT!CJ310</f>
        <v>NM</v>
      </c>
      <c r="CB28" s="575">
        <f>INPUT!CK310</f>
        <v>-93</v>
      </c>
      <c r="CC28" s="532" t="str">
        <f>INPUT!CL310</f>
        <v>NM</v>
      </c>
      <c r="CD28" s="575">
        <f>INPUT!CM310</f>
        <v>-20</v>
      </c>
      <c r="CE28" s="532" t="str">
        <f>INPUT!CN310</f>
        <v>NM</v>
      </c>
      <c r="CF28" s="575">
        <f>INPUT!CO310</f>
        <v>0.2</v>
      </c>
      <c r="CG28" s="532" t="str">
        <f>INPUT!CP310</f>
        <v>NM</v>
      </c>
      <c r="CH28" s="575">
        <f>INPUT!CQ310</f>
        <v>0.2</v>
      </c>
      <c r="CI28" s="532" t="str">
        <f>INPUT!CR310</f>
        <v>NM</v>
      </c>
      <c r="CJ28" s="575">
        <f>INPUT!CS310</f>
        <v>-123</v>
      </c>
      <c r="CK28" s="532">
        <f>INPUT!CT310</f>
        <v>32.258064516129025</v>
      </c>
      <c r="CL28" s="575">
        <f>INPUT!CU310</f>
        <v>35</v>
      </c>
      <c r="CM28" s="532" t="str">
        <f>INPUT!CV310</f>
        <v>NM</v>
      </c>
      <c r="CN28" s="575">
        <f>INPUT!CW310</f>
        <v>0</v>
      </c>
      <c r="CO28" s="532" t="str">
        <f>INPUT!CX310</f>
        <v>NM</v>
      </c>
      <c r="CP28" s="575">
        <f>INPUT!CY310</f>
        <v>0</v>
      </c>
      <c r="CQ28" s="532" t="str">
        <f>INPUT!CZ310</f>
        <v>NM</v>
      </c>
      <c r="CR28" s="575">
        <f>INPUT!DA310</f>
        <v>0</v>
      </c>
      <c r="CS28" s="532" t="str">
        <f>INPUT!DB310</f>
        <v>NM</v>
      </c>
      <c r="CT28" s="575">
        <f>INPUT!DC310</f>
        <v>0</v>
      </c>
      <c r="CU28" s="532" t="str">
        <f>INPUT!DD310</f>
        <v>NM</v>
      </c>
      <c r="CV28" s="575">
        <f>INPUT!DE310</f>
        <v>0</v>
      </c>
      <c r="CW28" s="532" t="str">
        <f>INPUT!DF310</f>
        <v>NM</v>
      </c>
      <c r="CX28" s="575">
        <f>INPUT!DG310</f>
        <v>0</v>
      </c>
      <c r="CY28" s="532" t="str">
        <f>INPUT!DH310</f>
        <v>NM</v>
      </c>
      <c r="CZ28" s="575">
        <f>INPUT!DI310</f>
        <v>0</v>
      </c>
      <c r="DA28" s="532" t="str">
        <f>INPUT!DJ310</f>
        <v>NM</v>
      </c>
      <c r="DB28" s="575">
        <f>INPUT!DK310</f>
        <v>0</v>
      </c>
      <c r="DC28" s="532" t="str">
        <f>INPUT!DL310</f>
        <v>NM</v>
      </c>
      <c r="DD28" s="575">
        <f>INPUT!DM310</f>
        <v>0</v>
      </c>
      <c r="DE28" s="532" t="str">
        <f>INPUT!DN310</f>
        <v>NM</v>
      </c>
      <c r="DF28" s="575">
        <f>INPUT!DO310</f>
        <v>0</v>
      </c>
      <c r="DG28" s="532" t="str">
        <f>INPUT!DP310</f>
        <v>NM</v>
      </c>
      <c r="DH28" s="575">
        <f>INPUT!DQ310</f>
        <v>0</v>
      </c>
      <c r="DI28" s="532" t="str">
        <f>INPUT!DR310</f>
        <v>NM</v>
      </c>
      <c r="DJ28" s="575">
        <f>INPUT!DS310</f>
        <v>0</v>
      </c>
      <c r="DK28" s="532" t="str">
        <f>INPUT!DT310</f>
        <v>NM</v>
      </c>
      <c r="DL28" s="575">
        <f>INPUT!DU310</f>
        <v>0</v>
      </c>
      <c r="DM28" s="532" t="str">
        <f>INPUT!DV310</f>
        <v>NM</v>
      </c>
      <c r="DN28" s="575">
        <f>INPUT!DW310</f>
        <v>43</v>
      </c>
      <c r="DO28" s="532" t="str">
        <f>INPUT!DX310</f>
        <v>NM</v>
      </c>
      <c r="DP28" s="575">
        <f>INPUT!DY310</f>
        <v>0</v>
      </c>
      <c r="DQ28" s="532" t="str">
        <f>INPUT!DZ310</f>
        <v>NM</v>
      </c>
      <c r="DR28" s="575">
        <f>INPUT!EA310</f>
        <v>0</v>
      </c>
      <c r="DS28" s="532" t="str">
        <f>INPUT!EB310</f>
        <v>NM</v>
      </c>
      <c r="DT28" s="575">
        <f>INPUT!EC310</f>
        <v>0</v>
      </c>
      <c r="DU28" s="532" t="str">
        <f>INPUT!ED310</f>
        <v>NM</v>
      </c>
      <c r="DV28" s="575">
        <f>INPUT!EE310</f>
        <v>0</v>
      </c>
      <c r="DW28" s="532" t="str">
        <f>INPUT!EF310</f>
        <v>NM</v>
      </c>
      <c r="DX28" s="575">
        <f>INPUT!EG310</f>
        <v>-52</v>
      </c>
      <c r="DY28" s="532" t="str">
        <f>INPUT!EH310</f>
        <v>NM</v>
      </c>
      <c r="DZ28" s="575">
        <f>INPUT!EI310</f>
        <v>0</v>
      </c>
      <c r="EA28" s="532" t="str">
        <f>INPUT!EJ310</f>
        <v>NM</v>
      </c>
      <c r="EB28" s="575">
        <f>INPUT!EK310</f>
        <v>0</v>
      </c>
      <c r="EC28" s="532" t="str">
        <f>INPUT!EL310</f>
        <v>NM</v>
      </c>
      <c r="ED28" s="575">
        <f>INPUT!EM310</f>
        <v>22</v>
      </c>
      <c r="EE28" s="532" t="str">
        <f>INPUT!EN310</f>
        <v>NM</v>
      </c>
      <c r="EF28" s="575">
        <f>INPUT!EO310</f>
        <v>0</v>
      </c>
      <c r="EG28" s="532" t="str">
        <f>INPUT!EP310</f>
        <v>NM</v>
      </c>
      <c r="EH28" s="575">
        <f>INPUT!EQ310</f>
        <v>0</v>
      </c>
      <c r="EI28" s="532" t="str">
        <f>INPUT!ER310</f>
        <v>NM</v>
      </c>
      <c r="EJ28" s="575">
        <f>INPUT!ES310</f>
        <v>0</v>
      </c>
      <c r="EK28" s="532" t="str">
        <f>INPUT!ET310</f>
        <v>NM</v>
      </c>
      <c r="EL28" s="575">
        <f>INPUT!EU310</f>
        <v>0</v>
      </c>
      <c r="EM28" s="532" t="str">
        <f>INPUT!EV310</f>
        <v>NM</v>
      </c>
      <c r="EN28" s="575">
        <f>INPUT!EW310</f>
        <v>0</v>
      </c>
      <c r="EO28" s="532" t="str">
        <f>INPUT!EX310</f>
        <v>NM</v>
      </c>
      <c r="EP28" s="579"/>
      <c r="EQ28" s="575">
        <f>INPUT!FF310</f>
        <v>0</v>
      </c>
      <c r="ER28" s="532" t="str">
        <f>INPUT!FG310</f>
        <v>NM</v>
      </c>
      <c r="ES28" s="575">
        <f>INPUT!FH310</f>
        <v>0</v>
      </c>
      <c r="ET28" s="532" t="str">
        <f>INPUT!FI310</f>
        <v>NM</v>
      </c>
      <c r="EU28" s="575">
        <f>INPUT!FJ310</f>
        <v>0</v>
      </c>
      <c r="EV28" s="532" t="str">
        <f>INPUT!FK310</f>
        <v>NM</v>
      </c>
      <c r="EW28" s="575">
        <f>INPUT!FL310</f>
        <v>0</v>
      </c>
      <c r="EX28" s="532" t="str">
        <f>INPUT!FM310</f>
        <v>NM</v>
      </c>
      <c r="EY28" s="575">
        <f>INPUT!FN310</f>
        <v>0</v>
      </c>
      <c r="EZ28" s="532" t="str">
        <f>INPUT!FO310</f>
        <v>NM</v>
      </c>
      <c r="FA28" s="575">
        <f>INPUT!FP310</f>
        <v>-45.230000000000004</v>
      </c>
      <c r="FB28" s="532" t="str">
        <f>INPUT!FQ310</f>
        <v>NM</v>
      </c>
      <c r="FC28" s="575">
        <f>INPUT!FR310</f>
        <v>-28.3</v>
      </c>
      <c r="FD28" s="532">
        <f>INPUT!FS310</f>
        <v>-37.430908688923282</v>
      </c>
      <c r="FE28" s="575">
        <f>INPUT!FT310</f>
        <v>-19</v>
      </c>
      <c r="FF28" s="532">
        <f>INPUT!FU310</f>
        <v>-32.862190812720847</v>
      </c>
      <c r="FG28" s="575">
        <f>INPUT!FV310</f>
        <v>0</v>
      </c>
      <c r="FH28" s="532" t="str">
        <f>INPUT!FW310</f>
        <v>NM</v>
      </c>
      <c r="FI28" s="575">
        <f>INPUT!FX310</f>
        <v>0</v>
      </c>
      <c r="FJ28" s="532" t="str">
        <f>INPUT!FY310</f>
        <v>NM</v>
      </c>
      <c r="FK28" s="575">
        <f>INPUT!FZ310</f>
        <v>-93</v>
      </c>
      <c r="FL28" s="532" t="str">
        <f>INPUT!GA310</f>
        <v>NM</v>
      </c>
      <c r="FM28" s="575">
        <f>INPUT!GB310</f>
        <v>-142.6</v>
      </c>
      <c r="FN28" s="532">
        <f>INPUT!GC310</f>
        <v>53.333333333333321</v>
      </c>
      <c r="FO28" s="575">
        <f>INPUT!GD310</f>
        <v>35</v>
      </c>
      <c r="FP28" s="532" t="str">
        <f>INPUT!GE310</f>
        <v>NM</v>
      </c>
      <c r="FQ28" s="575">
        <f>INPUT!GF310</f>
        <v>0</v>
      </c>
      <c r="FR28" s="532" t="str">
        <f>INPUT!GG310</f>
        <v>NM</v>
      </c>
      <c r="FS28" s="575">
        <f>INPUT!GH310</f>
        <v>0</v>
      </c>
      <c r="FT28" s="532" t="str">
        <f>INPUT!GI310</f>
        <v>NM</v>
      </c>
      <c r="FU28" s="575">
        <f>INPUT!GJ310</f>
        <v>43</v>
      </c>
      <c r="FV28" s="532" t="str">
        <f>INPUT!GK310</f>
        <v>NM</v>
      </c>
      <c r="FW28" s="575">
        <f>INPUT!GL310</f>
        <v>-52</v>
      </c>
      <c r="FX28" s="532" t="str">
        <f>INPUT!GM310</f>
        <v>NM</v>
      </c>
      <c r="FY28" s="575">
        <f>INPUT!GN310</f>
        <v>22</v>
      </c>
      <c r="FZ28" s="532" t="str">
        <f>INPUT!GO310</f>
        <v>NM</v>
      </c>
      <c r="GA28" s="575">
        <f>INPUT!GP310</f>
        <v>0</v>
      </c>
      <c r="GB28" s="532" t="str">
        <f>INPUT!GQ310</f>
        <v>NM</v>
      </c>
      <c r="GC28" s="575">
        <f>INPUT!GR310</f>
        <v>0</v>
      </c>
      <c r="GD28" s="532" t="str">
        <f>INPUT!GS310</f>
        <v>NM</v>
      </c>
      <c r="GE28" s="575">
        <f>INPUT!GT310</f>
        <v>0</v>
      </c>
      <c r="GF28" s="532" t="str">
        <f>INPUT!GU310</f>
        <v>NM</v>
      </c>
      <c r="GG28" s="575">
        <f>INPUT!GV310</f>
        <v>0</v>
      </c>
      <c r="GH28" s="532" t="str">
        <f>INPUT!GW310</f>
        <v>NM</v>
      </c>
      <c r="GI28" s="575">
        <f>INPUT!GX310</f>
        <v>0</v>
      </c>
      <c r="GJ28" s="532" t="str">
        <f>INPUT!GY310</f>
        <v>NM</v>
      </c>
      <c r="GK28" s="655">
        <f>INPUT!GZ310</f>
        <v>-100</v>
      </c>
      <c r="GL28" s="441"/>
    </row>
    <row r="29" spans="1:194" ht="12" customHeight="1" x14ac:dyDescent="0.2">
      <c r="A29" s="659" t="s">
        <v>454</v>
      </c>
      <c r="B29" s="578">
        <f>INPUT!K311</f>
        <v>273</v>
      </c>
      <c r="C29" s="532">
        <f>INPUT!L311</f>
        <v>10.975609756097571</v>
      </c>
      <c r="D29" s="578">
        <f>INPUT!M311</f>
        <v>274</v>
      </c>
      <c r="E29" s="532">
        <f>INPUT!N311</f>
        <v>9.1633466135458086</v>
      </c>
      <c r="F29" s="578">
        <f>INPUT!O311</f>
        <v>283.89999999999998</v>
      </c>
      <c r="G29" s="532">
        <f>INPUT!P311</f>
        <v>9.6986089644513171</v>
      </c>
      <c r="H29" s="578">
        <f>INPUT!Q311</f>
        <v>281</v>
      </c>
      <c r="I29" s="532">
        <f>INPUT!R311</f>
        <v>8.4942084942085003</v>
      </c>
      <c r="J29" s="578">
        <f>INPUT!S311</f>
        <v>297</v>
      </c>
      <c r="K29" s="532">
        <f>INPUT!T311</f>
        <v>8.7912087912087813</v>
      </c>
      <c r="L29" s="578">
        <f>INPUT!U311</f>
        <v>311</v>
      </c>
      <c r="M29" s="532">
        <f>INPUT!V311</f>
        <v>13.503649635036496</v>
      </c>
      <c r="N29" s="578">
        <f>INPUT!W311</f>
        <v>327</v>
      </c>
      <c r="O29" s="532">
        <f>INPUT!X311</f>
        <v>15.181401902078196</v>
      </c>
      <c r="P29" s="578">
        <f>INPUT!Y311</f>
        <v>340</v>
      </c>
      <c r="Q29" s="532">
        <f>INPUT!Z311</f>
        <v>20.9964412811388</v>
      </c>
      <c r="R29" s="578">
        <f>INPUT!AA311</f>
        <v>376.59999999999991</v>
      </c>
      <c r="S29" s="532">
        <f>INPUT!AB311</f>
        <v>26.801346801346781</v>
      </c>
      <c r="T29" s="578">
        <f>INPUT!AC311</f>
        <v>371</v>
      </c>
      <c r="U29" s="532">
        <f>INPUT!AD311</f>
        <v>19.292604501607723</v>
      </c>
      <c r="V29" s="578">
        <f>INPUT!AE311</f>
        <v>378</v>
      </c>
      <c r="W29" s="532">
        <f>INPUT!AF311</f>
        <v>15.596330275229352</v>
      </c>
      <c r="X29" s="578">
        <f>INPUT!AG311</f>
        <v>404</v>
      </c>
      <c r="Y29" s="532">
        <f>INPUT!AH311</f>
        <v>18.823529411764707</v>
      </c>
      <c r="Z29" s="578">
        <f>INPUT!AI311</f>
        <v>455</v>
      </c>
      <c r="AA29" s="532">
        <f>INPUT!AJ311</f>
        <v>20.817843866171025</v>
      </c>
      <c r="AB29" s="578">
        <f>INPUT!AK311</f>
        <v>449</v>
      </c>
      <c r="AC29" s="532">
        <f>INPUT!AL311</f>
        <v>21.024258760107806</v>
      </c>
      <c r="AD29" s="578">
        <f>INPUT!AM311</f>
        <v>454</v>
      </c>
      <c r="AE29" s="532">
        <f>INPUT!AN311</f>
        <v>20.105820105820115</v>
      </c>
      <c r="AF29" s="578">
        <f>INPUT!AO311</f>
        <v>457.40000000000009</v>
      </c>
      <c r="AG29" s="532">
        <f>INPUT!AP311</f>
        <v>13.21782178217823</v>
      </c>
      <c r="AH29" s="578">
        <f>INPUT!AQ311</f>
        <v>516</v>
      </c>
      <c r="AI29" s="532">
        <f>INPUT!AR311</f>
        <v>13.406593406593403</v>
      </c>
      <c r="AJ29" s="578">
        <f>INPUT!AS311</f>
        <v>501</v>
      </c>
      <c r="AK29" s="532">
        <f>INPUT!AT311</f>
        <v>11.581291759465472</v>
      </c>
      <c r="AL29" s="578">
        <f>INPUT!AU311</f>
        <v>508</v>
      </c>
      <c r="AM29" s="532">
        <f>INPUT!AV311</f>
        <v>11.894273127753308</v>
      </c>
      <c r="AN29" s="578">
        <f>INPUT!AW311</f>
        <v>455</v>
      </c>
      <c r="AO29" s="532">
        <f>INPUT!AX311</f>
        <v>-0.52470485351991947</v>
      </c>
      <c r="AP29" s="578">
        <f>INPUT!AY311</f>
        <v>557.5</v>
      </c>
      <c r="AQ29" s="532">
        <f>INPUT!AZ311</f>
        <v>8.0426356589147208</v>
      </c>
      <c r="AR29" s="578">
        <f>INPUT!BA311</f>
        <v>573</v>
      </c>
      <c r="AS29" s="532">
        <f>INPUT!BB311</f>
        <v>14.371257485029943</v>
      </c>
      <c r="AT29" s="578">
        <f>INPUT!BC311</f>
        <v>551</v>
      </c>
      <c r="AU29" s="532">
        <f>INPUT!BD311</f>
        <v>8.4645669291338663</v>
      </c>
      <c r="AV29" s="578">
        <f>INPUT!BE311</f>
        <v>502.99999999999994</v>
      </c>
      <c r="AW29" s="532">
        <f>INPUT!BF311</f>
        <v>10.549450549450533</v>
      </c>
      <c r="AX29" s="578">
        <f>INPUT!BG311</f>
        <v>623</v>
      </c>
      <c r="AY29" s="532">
        <f>INPUT!BH311</f>
        <v>11.748878923766814</v>
      </c>
      <c r="AZ29" s="578">
        <f>INPUT!BI311</f>
        <v>622</v>
      </c>
      <c r="BA29" s="532">
        <f>INPUT!BJ311</f>
        <v>8.5514834205933745</v>
      </c>
      <c r="BB29" s="578">
        <f>INPUT!BK311</f>
        <v>638</v>
      </c>
      <c r="BC29" s="532">
        <f>INPUT!BL311</f>
        <v>15.789473684210531</v>
      </c>
      <c r="BD29" s="578">
        <f>INPUT!BM311</f>
        <v>585</v>
      </c>
      <c r="BE29" s="532">
        <f>INPUT!BN311</f>
        <v>16.302186878727642</v>
      </c>
      <c r="BF29" s="578">
        <f>INPUT!BO311</f>
        <v>728</v>
      </c>
      <c r="BG29" s="532">
        <f>INPUT!BP311</f>
        <v>16.853932584269661</v>
      </c>
      <c r="BH29" s="578">
        <f>INPUT!BQ311</f>
        <v>746</v>
      </c>
      <c r="BI29" s="532">
        <f>INPUT!BR311</f>
        <v>19.935691318327976</v>
      </c>
      <c r="BJ29" s="578">
        <f>INPUT!BS311</f>
        <v>751.6</v>
      </c>
      <c r="BK29" s="532">
        <f>INPUT!BT311</f>
        <v>17.805642633228835</v>
      </c>
      <c r="BL29" s="578">
        <f>INPUT!BU311</f>
        <v>701</v>
      </c>
      <c r="BM29" s="532">
        <f>INPUT!BV311</f>
        <v>19.829059829059826</v>
      </c>
      <c r="BN29" s="578">
        <f>INPUT!BW311</f>
        <v>869</v>
      </c>
      <c r="BO29" s="532">
        <f>INPUT!BX311</f>
        <v>19.368131868131865</v>
      </c>
      <c r="BP29" s="578">
        <f>INPUT!BY311</f>
        <v>854</v>
      </c>
      <c r="BQ29" s="532">
        <f>INPUT!BZ311</f>
        <v>14.477211796246658</v>
      </c>
      <c r="BR29" s="578">
        <f>INPUT!CA311</f>
        <v>896</v>
      </c>
      <c r="BS29" s="532">
        <f>INPUT!CB311</f>
        <v>19.212346993081432</v>
      </c>
      <c r="BT29" s="578">
        <f>INPUT!CC311</f>
        <v>815</v>
      </c>
      <c r="BU29" s="532">
        <f>INPUT!CD311</f>
        <v>16.262482168330948</v>
      </c>
      <c r="BV29" s="578">
        <f>INPUT!CE311</f>
        <v>1016.6805171842193</v>
      </c>
      <c r="BW29" s="532">
        <f>INPUT!CF311</f>
        <v>16.994305774938923</v>
      </c>
      <c r="BX29" s="578">
        <f>INPUT!CG311</f>
        <v>969.81314502987516</v>
      </c>
      <c r="BY29" s="532">
        <f>INPUT!CH311</f>
        <v>13.561258200219584</v>
      </c>
      <c r="BZ29" s="578">
        <f>INPUT!CI311</f>
        <v>1039.2197107534405</v>
      </c>
      <c r="CA29" s="532">
        <f>INPUT!CJ311</f>
        <v>15.984342718017919</v>
      </c>
      <c r="CB29" s="578">
        <f>INPUT!CK311</f>
        <v>958.14545894889807</v>
      </c>
      <c r="CC29" s="532">
        <f>INPUT!CL311</f>
        <v>17.563859993729825</v>
      </c>
      <c r="CD29" s="578">
        <f>INPUT!CM311</f>
        <v>1171</v>
      </c>
      <c r="CE29" s="532">
        <f>INPUT!CN311</f>
        <v>15.178758735652886</v>
      </c>
      <c r="CF29" s="578">
        <f>INPUT!CO311</f>
        <v>1110.7712394262599</v>
      </c>
      <c r="CG29" s="532">
        <f>INPUT!CP311</f>
        <v>14.534562159604715</v>
      </c>
      <c r="CH29" s="578">
        <f>INPUT!CQ311</f>
        <v>1174.5535098997175</v>
      </c>
      <c r="CI29" s="532">
        <f>INPUT!CR311</f>
        <v>13.022635901330171</v>
      </c>
      <c r="CJ29" s="578">
        <f>INPUT!CS311</f>
        <v>1042.5</v>
      </c>
      <c r="CK29" s="532">
        <f>INPUT!CT311</f>
        <v>8.8039389284003242</v>
      </c>
      <c r="CL29" s="578">
        <f>INPUT!CU311</f>
        <v>1247</v>
      </c>
      <c r="CM29" s="532">
        <f>INPUT!CV311</f>
        <v>6.490179333902657</v>
      </c>
      <c r="CN29" s="578">
        <f>INPUT!CW311</f>
        <v>1159</v>
      </c>
      <c r="CO29" s="532">
        <f>INPUT!CX311</f>
        <v>4.3419165766887646</v>
      </c>
      <c r="CP29" s="578">
        <f>INPUT!CY311</f>
        <v>1194</v>
      </c>
      <c r="CQ29" s="532">
        <f>INPUT!CZ311</f>
        <v>1.6556495669526994</v>
      </c>
      <c r="CR29" s="578">
        <f>INPUT!DA311</f>
        <v>1058</v>
      </c>
      <c r="CS29" s="532">
        <f>INPUT!DB311</f>
        <v>1.4868105515587482</v>
      </c>
      <c r="CT29" s="578">
        <f>INPUT!DC311</f>
        <v>1201</v>
      </c>
      <c r="CU29" s="532">
        <f>INPUT!DD311</f>
        <v>-3.68885324779471</v>
      </c>
      <c r="CV29" s="578">
        <f>INPUT!DE311</f>
        <v>1153</v>
      </c>
      <c r="CW29" s="532">
        <f>INPUT!DF311</f>
        <v>-0.51768766177739955</v>
      </c>
      <c r="CX29" s="578">
        <f>INPUT!DG311</f>
        <v>1043</v>
      </c>
      <c r="CY29" s="532">
        <f>INPUT!DH311</f>
        <v>-12.646566164154105</v>
      </c>
      <c r="CZ29" s="578">
        <f>INPUT!DI311</f>
        <v>985</v>
      </c>
      <c r="DA29" s="532">
        <f>INPUT!DJ311</f>
        <v>-6.8998109640831746</v>
      </c>
      <c r="DB29" s="578">
        <f>INPUT!DK311</f>
        <v>1164</v>
      </c>
      <c r="DC29" s="532">
        <f>INPUT!DL311</f>
        <v>-3.0807660283097449</v>
      </c>
      <c r="DD29" s="578">
        <f>INPUT!DM311</f>
        <v>1151</v>
      </c>
      <c r="DE29" s="532">
        <f>INPUT!DN311</f>
        <v>-0.17346053772766545</v>
      </c>
      <c r="DF29" s="578">
        <f>INPUT!DO311</f>
        <v>1035</v>
      </c>
      <c r="DG29" s="532">
        <f>INPUT!DP311</f>
        <v>-0.76701821668264669</v>
      </c>
      <c r="DH29" s="578">
        <f>INPUT!DQ311</f>
        <v>880</v>
      </c>
      <c r="DI29" s="532">
        <f>INPUT!DR311</f>
        <v>-10.659898477157359</v>
      </c>
      <c r="DJ29" s="578">
        <f>INPUT!DS311</f>
        <v>1027</v>
      </c>
      <c r="DK29" s="532">
        <f>INPUT!DT311</f>
        <v>-11.769759450171824</v>
      </c>
      <c r="DL29" s="578">
        <f>INPUT!DU311</f>
        <v>985</v>
      </c>
      <c r="DM29" s="532">
        <f>INPUT!DV311</f>
        <v>-14.422241529105129</v>
      </c>
      <c r="DN29" s="578">
        <f>INPUT!DW311</f>
        <v>1017</v>
      </c>
      <c r="DO29" s="532">
        <f>INPUT!DX311</f>
        <v>-1.7391304347826098</v>
      </c>
      <c r="DP29" s="578">
        <f>INPUT!DY311</f>
        <v>998</v>
      </c>
      <c r="DQ29" s="532">
        <f>INPUT!DZ311</f>
        <v>13.409090909090903</v>
      </c>
      <c r="DR29" s="578">
        <f>INPUT!EA311</f>
        <v>1077</v>
      </c>
      <c r="DS29" s="532">
        <f>INPUT!EB311</f>
        <v>4.8685491723466479</v>
      </c>
      <c r="DT29" s="578">
        <f>INPUT!EC311</f>
        <v>1042</v>
      </c>
      <c r="DU29" s="532">
        <f>INPUT!ED311</f>
        <v>5.7868020304568502</v>
      </c>
      <c r="DV29" s="578">
        <f>INPUT!EE311</f>
        <v>1093</v>
      </c>
      <c r="DW29" s="532">
        <f>INPUT!EF311</f>
        <v>7.4729596853490676</v>
      </c>
      <c r="DX29" s="578">
        <f>INPUT!EG311</f>
        <v>926</v>
      </c>
      <c r="DY29" s="532">
        <f>INPUT!EH311</f>
        <v>-7.2144288577154274</v>
      </c>
      <c r="DZ29" s="578">
        <f>INPUT!EI311</f>
        <v>1027</v>
      </c>
      <c r="EA29" s="532">
        <f>INPUT!EJ311</f>
        <v>-4.6425255338904403</v>
      </c>
      <c r="EB29" s="578">
        <f>INPUT!EK311</f>
        <v>1073</v>
      </c>
      <c r="EC29" s="532">
        <f>INPUT!EL311</f>
        <v>2.9750479846449185</v>
      </c>
      <c r="ED29" s="578">
        <f>INPUT!EM311</f>
        <v>1013.9300000000003</v>
      </c>
      <c r="EE29" s="532">
        <f>INPUT!EN311</f>
        <v>-7.2342177493137871</v>
      </c>
      <c r="EF29" s="578">
        <f>INPUT!EO311</f>
        <v>971</v>
      </c>
      <c r="EG29" s="532">
        <f>INPUT!EP311</f>
        <v>4.8596112311015016</v>
      </c>
      <c r="EH29" s="578">
        <f>INPUT!EQ311</f>
        <v>1037.961169979219</v>
      </c>
      <c r="EI29" s="532">
        <f>INPUT!ER311</f>
        <v>1.067299900605545</v>
      </c>
      <c r="EJ29" s="578">
        <f>INPUT!ES311</f>
        <v>1038.9124631522252</v>
      </c>
      <c r="EK29" s="532">
        <f>INPUT!ET311</f>
        <v>-3.1768440678261678</v>
      </c>
      <c r="EL29" s="578">
        <f>INPUT!EU311</f>
        <v>1048.4150681174092</v>
      </c>
      <c r="EM29" s="532">
        <f>INPUT!EV311</f>
        <v>3.401129083606258</v>
      </c>
      <c r="EN29" s="578">
        <f>INPUT!EW311</f>
        <v>1017.0498830082947</v>
      </c>
      <c r="EO29" s="532">
        <f>INPUT!EX311</f>
        <v>4.7425214220694789</v>
      </c>
      <c r="EP29" s="578"/>
      <c r="EQ29" s="578">
        <f>INPUT!FF311</f>
        <v>1014.8000000000001</v>
      </c>
      <c r="ER29" s="532">
        <f>INPUT!FG311</f>
        <v>18.551401869158891</v>
      </c>
      <c r="ES29" s="578">
        <f>INPUT!FH311</f>
        <v>1111.9000000000001</v>
      </c>
      <c r="ET29" s="532">
        <f>INPUT!FI311</f>
        <v>9.5683878596767755</v>
      </c>
      <c r="EU29" s="578">
        <f>INPUT!FJ311</f>
        <v>1275</v>
      </c>
      <c r="EV29" s="532">
        <f>INPUT!FK311</f>
        <v>14.668585304433845</v>
      </c>
      <c r="EW29" s="578">
        <f>INPUT!FL311</f>
        <v>1529.6</v>
      </c>
      <c r="EX29" s="532">
        <f>INPUT!FM311</f>
        <v>19.968627450980382</v>
      </c>
      <c r="EY29" s="578">
        <f>INPUT!FN311</f>
        <v>1815.4</v>
      </c>
      <c r="EZ29" s="532">
        <f>INPUT!FO311</f>
        <v>18.684623430962354</v>
      </c>
      <c r="FA29" s="578">
        <f>INPUT!FP311</f>
        <v>1980</v>
      </c>
      <c r="FB29" s="532">
        <f>INPUT!FQ311</f>
        <v>9.0668723146414045</v>
      </c>
      <c r="FC29" s="578">
        <f>INPUT!FR311</f>
        <v>2184.5</v>
      </c>
      <c r="FD29" s="532">
        <f>INPUT!FS311</f>
        <v>10.32828282828282</v>
      </c>
      <c r="FE29" s="578">
        <f>INPUT!FT311</f>
        <v>2468</v>
      </c>
      <c r="FF29" s="532">
        <f>INPUT!FU311</f>
        <v>12.977798123140305</v>
      </c>
      <c r="FG29" s="578">
        <f>INPUT!FV311</f>
        <v>2926.6</v>
      </c>
      <c r="FH29" s="532">
        <f>INPUT!FW311</f>
        <v>18.58184764991897</v>
      </c>
      <c r="FI29" s="578">
        <f>INPUT!FX311</f>
        <v>3434</v>
      </c>
      <c r="FJ29" s="532">
        <f>INPUT!FY311</f>
        <v>17.337524772773861</v>
      </c>
      <c r="FK29" s="578">
        <f>INPUT!FZ311</f>
        <v>3983.8588319164332</v>
      </c>
      <c r="FL29" s="532">
        <f>INPUT!GA311</f>
        <v>16.012196619581644</v>
      </c>
      <c r="FM29" s="578">
        <f>INPUT!GB311</f>
        <v>4498.8247493259769</v>
      </c>
      <c r="FN29" s="532">
        <f>INPUT!GC311</f>
        <v>12.926309368292044</v>
      </c>
      <c r="FO29" s="578">
        <f>INPUT!GD311</f>
        <v>4658</v>
      </c>
      <c r="FP29" s="532">
        <f>INPUT!GE311</f>
        <v>3.5381518406083945</v>
      </c>
      <c r="FQ29" s="578">
        <f>INPUT!GF311</f>
        <v>4382</v>
      </c>
      <c r="FR29" s="532">
        <f>INPUT!GG311</f>
        <v>-5.9252898239587797</v>
      </c>
      <c r="FS29" s="578">
        <f>INPUT!GH311</f>
        <v>4230</v>
      </c>
      <c r="FT29" s="532">
        <f>INPUT!GI311</f>
        <v>-3.4687357371063432</v>
      </c>
      <c r="FU29" s="578">
        <f>INPUT!GJ311</f>
        <v>4027</v>
      </c>
      <c r="FV29" s="532">
        <f>INPUT!GK311</f>
        <v>-4.79905437352246</v>
      </c>
      <c r="FW29" s="578">
        <f>INPUT!GL311</f>
        <v>4138</v>
      </c>
      <c r="FX29" s="532">
        <f>INPUT!GM311</f>
        <v>2.7563943382170386</v>
      </c>
      <c r="FY29" s="578">
        <f>INPUT!GN311</f>
        <v>4084.9300000000003</v>
      </c>
      <c r="FZ29" s="532">
        <f>INPUT!GO311</f>
        <v>-1.2825036249395794</v>
      </c>
      <c r="GA29" s="578">
        <f>INPUT!GP311</f>
        <v>4142.3385842571479</v>
      </c>
      <c r="GB29" s="532">
        <f>INPUT!GQ311</f>
        <v>1.4053749821208106</v>
      </c>
      <c r="GC29" s="578">
        <f>INPUT!GR311</f>
        <v>4182.7117638017335</v>
      </c>
      <c r="GD29" s="532">
        <f>INPUT!GS311</f>
        <v>0.97464701939196097</v>
      </c>
      <c r="GE29" s="578">
        <f>INPUT!GT311</f>
        <v>4389.302275431327</v>
      </c>
      <c r="GF29" s="532">
        <f>INPUT!GU311</f>
        <v>4.9391524756135841</v>
      </c>
      <c r="GG29" s="578">
        <f>INPUT!GV311</f>
        <v>4550.0826777411585</v>
      </c>
      <c r="GH29" s="532">
        <f>INPUT!GW311</f>
        <v>3.6630059225992051</v>
      </c>
      <c r="GI29" s="578">
        <f>INPUT!GX311</f>
        <v>4726.4200121788645</v>
      </c>
      <c r="GJ29" s="532">
        <f>INPUT!GY311</f>
        <v>3.8754753908174511</v>
      </c>
      <c r="GK29" s="655">
        <f>INPUT!GZ311</f>
        <v>2.9602382223702817</v>
      </c>
      <c r="GL29" s="436"/>
    </row>
    <row r="30" spans="1:194" ht="4.5" customHeight="1" x14ac:dyDescent="0.2">
      <c r="A30" s="660"/>
      <c r="B30" s="575"/>
      <c r="C30" s="532"/>
      <c r="D30" s="575"/>
      <c r="E30" s="532"/>
      <c r="F30" s="575"/>
      <c r="G30" s="532"/>
      <c r="H30" s="575"/>
      <c r="I30" s="532"/>
      <c r="J30" s="575"/>
      <c r="K30" s="532"/>
      <c r="L30" s="575"/>
      <c r="M30" s="532"/>
      <c r="N30" s="575"/>
      <c r="O30" s="532"/>
      <c r="P30" s="575"/>
      <c r="Q30" s="532"/>
      <c r="R30" s="575"/>
      <c r="S30" s="532"/>
      <c r="T30" s="575"/>
      <c r="U30" s="532"/>
      <c r="V30" s="575"/>
      <c r="W30" s="532"/>
      <c r="X30" s="575"/>
      <c r="Y30" s="532"/>
      <c r="Z30" s="575"/>
      <c r="AA30" s="532"/>
      <c r="AB30" s="575"/>
      <c r="AC30" s="532"/>
      <c r="AD30" s="575"/>
      <c r="AE30" s="532"/>
      <c r="AF30" s="575"/>
      <c r="AG30" s="532"/>
      <c r="AH30" s="575"/>
      <c r="AI30" s="532"/>
      <c r="AJ30" s="575"/>
      <c r="AK30" s="532"/>
      <c r="AL30" s="575"/>
      <c r="AM30" s="532"/>
      <c r="AN30" s="575"/>
      <c r="AO30" s="532"/>
      <c r="AP30" s="575"/>
      <c r="AQ30" s="532"/>
      <c r="AR30" s="575"/>
      <c r="AS30" s="532"/>
      <c r="AT30" s="575"/>
      <c r="AU30" s="532"/>
      <c r="AV30" s="575"/>
      <c r="AW30" s="532"/>
      <c r="AX30" s="575"/>
      <c r="AY30" s="532"/>
      <c r="AZ30" s="575"/>
      <c r="BA30" s="532"/>
      <c r="BB30" s="575"/>
      <c r="BC30" s="532"/>
      <c r="BD30" s="575"/>
      <c r="BE30" s="532"/>
      <c r="BF30" s="575"/>
      <c r="BG30" s="532"/>
      <c r="BH30" s="575"/>
      <c r="BI30" s="532"/>
      <c r="BJ30" s="575"/>
      <c r="BK30" s="532"/>
      <c r="BL30" s="575"/>
      <c r="BM30" s="532"/>
      <c r="BN30" s="575"/>
      <c r="BO30" s="532"/>
      <c r="BP30" s="575"/>
      <c r="BQ30" s="532"/>
      <c r="BR30" s="575"/>
      <c r="BS30" s="532"/>
      <c r="BT30" s="575"/>
      <c r="BU30" s="532"/>
      <c r="BV30" s="575"/>
      <c r="BW30" s="532"/>
      <c r="BX30" s="575"/>
      <c r="BY30" s="532"/>
      <c r="BZ30" s="575"/>
      <c r="CA30" s="532"/>
      <c r="CB30" s="575"/>
      <c r="CC30" s="532"/>
      <c r="CD30" s="575"/>
      <c r="CE30" s="532"/>
      <c r="CF30" s="575"/>
      <c r="CG30" s="532"/>
      <c r="CH30" s="575"/>
      <c r="CI30" s="532"/>
      <c r="CJ30" s="575"/>
      <c r="CK30" s="532"/>
      <c r="CL30" s="575"/>
      <c r="CM30" s="532"/>
      <c r="CN30" s="575"/>
      <c r="CO30" s="532"/>
      <c r="CP30" s="575"/>
      <c r="CQ30" s="532"/>
      <c r="CR30" s="575"/>
      <c r="CS30" s="532"/>
      <c r="CT30" s="575"/>
      <c r="CU30" s="532"/>
      <c r="CV30" s="575"/>
      <c r="CW30" s="532"/>
      <c r="CX30" s="575"/>
      <c r="CY30" s="532"/>
      <c r="CZ30" s="575"/>
      <c r="DA30" s="532"/>
      <c r="DB30" s="575"/>
      <c r="DC30" s="532"/>
      <c r="DD30" s="575"/>
      <c r="DE30" s="532"/>
      <c r="DF30" s="575"/>
      <c r="DG30" s="532"/>
      <c r="DH30" s="575"/>
      <c r="DI30" s="532"/>
      <c r="DJ30" s="575"/>
      <c r="DK30" s="532"/>
      <c r="DL30" s="575"/>
      <c r="DM30" s="532"/>
      <c r="DN30" s="575"/>
      <c r="DO30" s="532"/>
      <c r="DP30" s="575"/>
      <c r="DQ30" s="532"/>
      <c r="DR30" s="575"/>
      <c r="DS30" s="532"/>
      <c r="DT30" s="575"/>
      <c r="DU30" s="532"/>
      <c r="DV30" s="575"/>
      <c r="DW30" s="532"/>
      <c r="DX30" s="575"/>
      <c r="DY30" s="532"/>
      <c r="DZ30" s="575"/>
      <c r="EA30" s="532"/>
      <c r="EB30" s="575"/>
      <c r="EC30" s="532"/>
      <c r="ED30" s="575"/>
      <c r="EE30" s="532"/>
      <c r="EF30" s="575"/>
      <c r="EG30" s="532"/>
      <c r="EH30" s="575"/>
      <c r="EI30" s="532"/>
      <c r="EJ30" s="575"/>
      <c r="EK30" s="532"/>
      <c r="EL30" s="575"/>
      <c r="EM30" s="532"/>
      <c r="EN30" s="575"/>
      <c r="EO30" s="532"/>
      <c r="EP30" s="575"/>
      <c r="EQ30" s="575"/>
      <c r="ER30" s="532"/>
      <c r="ES30" s="575"/>
      <c r="ET30" s="532"/>
      <c r="EU30" s="575"/>
      <c r="EV30" s="532"/>
      <c r="EW30" s="575"/>
      <c r="EX30" s="532"/>
      <c r="EY30" s="575"/>
      <c r="EZ30" s="532"/>
      <c r="FA30" s="575"/>
      <c r="FB30" s="532"/>
      <c r="FC30" s="575"/>
      <c r="FD30" s="532"/>
      <c r="FE30" s="575"/>
      <c r="FF30" s="532"/>
      <c r="FG30" s="575"/>
      <c r="FH30" s="532"/>
      <c r="FI30" s="575"/>
      <c r="FJ30" s="532"/>
      <c r="FK30" s="575"/>
      <c r="FL30" s="532"/>
      <c r="FM30" s="575"/>
      <c r="FN30" s="532"/>
      <c r="FO30" s="575"/>
      <c r="FP30" s="532"/>
      <c r="FQ30" s="575"/>
      <c r="FR30" s="532"/>
      <c r="FS30" s="575"/>
      <c r="FT30" s="532"/>
      <c r="FU30" s="575"/>
      <c r="FV30" s="532"/>
      <c r="FW30" s="575"/>
      <c r="FX30" s="532"/>
      <c r="FY30" s="575"/>
      <c r="FZ30" s="532"/>
      <c r="GA30" s="575"/>
      <c r="GB30" s="532"/>
      <c r="GC30" s="575"/>
      <c r="GD30" s="532"/>
      <c r="GE30" s="575"/>
      <c r="GF30" s="532"/>
      <c r="GG30" s="575"/>
      <c r="GH30" s="532"/>
      <c r="GI30" s="575"/>
      <c r="GJ30" s="532"/>
      <c r="GK30" s="655"/>
      <c r="GL30" s="436"/>
    </row>
    <row r="31" spans="1:194" ht="12" customHeight="1" x14ac:dyDescent="0.2">
      <c r="A31" s="660" t="s">
        <v>464</v>
      </c>
      <c r="B31" s="575">
        <f>INPUT!K312</f>
        <v>96</v>
      </c>
      <c r="C31" s="532">
        <f>INPUT!L312</f>
        <v>10.344827586206895</v>
      </c>
      <c r="D31" s="575">
        <f>INPUT!M312</f>
        <v>97</v>
      </c>
      <c r="E31" s="532">
        <f>INPUT!N312</f>
        <v>7.7777777777777724</v>
      </c>
      <c r="F31" s="575">
        <f>INPUT!O312</f>
        <v>100</v>
      </c>
      <c r="G31" s="532">
        <f>INPUT!P312</f>
        <v>11.856823266219241</v>
      </c>
      <c r="H31" s="575">
        <f>INPUT!Q312</f>
        <v>99</v>
      </c>
      <c r="I31" s="532">
        <f>INPUT!R312</f>
        <v>8.7912087912087813</v>
      </c>
      <c r="J31" s="575">
        <f>INPUT!S312</f>
        <v>105</v>
      </c>
      <c r="K31" s="532">
        <f>INPUT!T312</f>
        <v>9.375</v>
      </c>
      <c r="L31" s="575">
        <f>INPUT!U312</f>
        <v>109</v>
      </c>
      <c r="M31" s="532">
        <f>INPUT!V312</f>
        <v>12.371134020618557</v>
      </c>
      <c r="N31" s="575">
        <f>INPUT!W312</f>
        <v>117</v>
      </c>
      <c r="O31" s="532">
        <f>INPUT!X312</f>
        <v>16.999999999999993</v>
      </c>
      <c r="P31" s="575">
        <f>INPUT!Y312</f>
        <v>119</v>
      </c>
      <c r="Q31" s="532">
        <f>INPUT!Z312</f>
        <v>20.202020202020201</v>
      </c>
      <c r="R31" s="575">
        <f>INPUT!AA312</f>
        <v>133</v>
      </c>
      <c r="S31" s="532">
        <f>INPUT!AB312</f>
        <v>26.666666666666661</v>
      </c>
      <c r="T31" s="575">
        <f>INPUT!AC312</f>
        <v>131</v>
      </c>
      <c r="U31" s="532">
        <f>INPUT!AD312</f>
        <v>20.183486238532101</v>
      </c>
      <c r="V31" s="575">
        <f>INPUT!AE312</f>
        <v>133</v>
      </c>
      <c r="W31" s="532">
        <f>INPUT!AF312</f>
        <v>13.675213675213671</v>
      </c>
      <c r="X31" s="575">
        <f>INPUT!AG312</f>
        <v>142</v>
      </c>
      <c r="Y31" s="532">
        <f>INPUT!AH312</f>
        <v>19.327731092436974</v>
      </c>
      <c r="Z31" s="575">
        <f>INPUT!AI312</f>
        <v>160</v>
      </c>
      <c r="AA31" s="532">
        <f>INPUT!AJ312</f>
        <v>20.300751879699241</v>
      </c>
      <c r="AB31" s="575">
        <f>INPUT!AK312</f>
        <v>158</v>
      </c>
      <c r="AC31" s="532">
        <f>INPUT!AL312</f>
        <v>20.610687022900763</v>
      </c>
      <c r="AD31" s="575">
        <f>INPUT!AM312</f>
        <v>162</v>
      </c>
      <c r="AE31" s="532">
        <f>INPUT!AN312</f>
        <v>21.804511278195491</v>
      </c>
      <c r="AF31" s="575">
        <f>INPUT!AO312</f>
        <v>163</v>
      </c>
      <c r="AG31" s="532">
        <f>INPUT!AP312</f>
        <v>14.7887323943662</v>
      </c>
      <c r="AH31" s="575">
        <f>INPUT!AQ312</f>
        <v>181</v>
      </c>
      <c r="AI31" s="532">
        <f>INPUT!AR312</f>
        <v>13.125000000000009</v>
      </c>
      <c r="AJ31" s="575">
        <f>INPUT!AS312</f>
        <v>175</v>
      </c>
      <c r="AK31" s="532">
        <f>INPUT!AT312</f>
        <v>10.759493670886066</v>
      </c>
      <c r="AL31" s="575">
        <f>INPUT!AU312</f>
        <v>175</v>
      </c>
      <c r="AM31" s="532">
        <f>INPUT!AV312</f>
        <v>8.0246913580246826</v>
      </c>
      <c r="AN31" s="575">
        <f>INPUT!AW312</f>
        <v>157</v>
      </c>
      <c r="AO31" s="532">
        <f>INPUT!AX312</f>
        <v>-3.6809815950920255</v>
      </c>
      <c r="AP31" s="575">
        <f>INPUT!AY312</f>
        <v>194</v>
      </c>
      <c r="AQ31" s="532">
        <f>INPUT!AZ312</f>
        <v>7.182320441988943</v>
      </c>
      <c r="AR31" s="575">
        <f>INPUT!BA312</f>
        <v>197</v>
      </c>
      <c r="AS31" s="532">
        <f>INPUT!BB312</f>
        <v>12.571428571428566</v>
      </c>
      <c r="AT31" s="575">
        <f>INPUT!BC312</f>
        <v>188</v>
      </c>
      <c r="AU31" s="532">
        <f>INPUT!BD312</f>
        <v>7.4285714285714288</v>
      </c>
      <c r="AV31" s="575">
        <f>INPUT!BE312</f>
        <v>174</v>
      </c>
      <c r="AW31" s="532">
        <f>INPUT!BF312</f>
        <v>10.828025477707005</v>
      </c>
      <c r="AX31" s="575">
        <f>INPUT!BG312</f>
        <v>216</v>
      </c>
      <c r="AY31" s="532">
        <f>INPUT!BH312</f>
        <v>11.340206185567014</v>
      </c>
      <c r="AZ31" s="575">
        <f>INPUT!BI312</f>
        <v>215</v>
      </c>
      <c r="BA31" s="532">
        <f>INPUT!BJ312</f>
        <v>9.137055837563457</v>
      </c>
      <c r="BB31" s="575">
        <f>INPUT!BK312</f>
        <v>221</v>
      </c>
      <c r="BC31" s="532">
        <f>INPUT!BL312</f>
        <v>17.553191489361698</v>
      </c>
      <c r="BD31" s="575">
        <f>INPUT!BM312</f>
        <v>203</v>
      </c>
      <c r="BE31" s="532">
        <f>INPUT!BN312</f>
        <v>16.666666666666675</v>
      </c>
      <c r="BF31" s="575">
        <f>INPUT!BO312</f>
        <v>253</v>
      </c>
      <c r="BG31" s="532">
        <f>INPUT!BP312</f>
        <v>17.129629629629626</v>
      </c>
      <c r="BH31" s="575">
        <f>INPUT!BQ312</f>
        <v>259</v>
      </c>
      <c r="BI31" s="532">
        <f>INPUT!BR312</f>
        <v>20.465116279069772</v>
      </c>
      <c r="BJ31" s="575">
        <f>INPUT!BS312</f>
        <v>259</v>
      </c>
      <c r="BK31" s="532">
        <f>INPUT!BT312</f>
        <v>17.194570135746613</v>
      </c>
      <c r="BL31" s="575">
        <f>INPUT!BU312</f>
        <v>243</v>
      </c>
      <c r="BM31" s="532">
        <f>INPUT!BV312</f>
        <v>19.704433497536943</v>
      </c>
      <c r="BN31" s="575">
        <f>INPUT!BW312</f>
        <v>301</v>
      </c>
      <c r="BO31" s="532">
        <f>INPUT!BX312</f>
        <v>18.972332015810277</v>
      </c>
      <c r="BP31" s="575">
        <f>INPUT!BY312</f>
        <v>292</v>
      </c>
      <c r="BQ31" s="532">
        <f>INPUT!BZ312</f>
        <v>12.741312741312738</v>
      </c>
      <c r="BR31" s="575">
        <f>INPUT!CA312</f>
        <v>307</v>
      </c>
      <c r="BS31" s="532">
        <f>INPUT!CB312</f>
        <v>18.532818532818538</v>
      </c>
      <c r="BT31" s="575">
        <f>INPUT!CC312</f>
        <v>257</v>
      </c>
      <c r="BU31" s="532">
        <f>INPUT!CD312</f>
        <v>5.7613168724279795</v>
      </c>
      <c r="BV31" s="575">
        <f>INPUT!CE312</f>
        <v>353</v>
      </c>
      <c r="BW31" s="532">
        <f>INPUT!CF312</f>
        <v>17.275747508305649</v>
      </c>
      <c r="BX31" s="575">
        <f>INPUT!CG312</f>
        <v>336</v>
      </c>
      <c r="BY31" s="532">
        <f>INPUT!CH312</f>
        <v>15.068493150684926</v>
      </c>
      <c r="BZ31" s="575">
        <f>INPUT!CI312</f>
        <v>361.6</v>
      </c>
      <c r="CA31" s="532">
        <f>INPUT!CJ312</f>
        <v>17.78501628664495</v>
      </c>
      <c r="CB31" s="575">
        <f>INPUT!CK312</f>
        <v>332</v>
      </c>
      <c r="CC31" s="532">
        <f>INPUT!CL312</f>
        <v>29.182879377431913</v>
      </c>
      <c r="CD31" s="575">
        <f>INPUT!CM312</f>
        <v>405.4</v>
      </c>
      <c r="CE31" s="532">
        <f>INPUT!CN312</f>
        <v>14.844192634560894</v>
      </c>
      <c r="CF31" s="575">
        <f>INPUT!CO312</f>
        <v>384.1</v>
      </c>
      <c r="CG31" s="532">
        <f>INPUT!CP312</f>
        <v>14.315476190476195</v>
      </c>
      <c r="CH31" s="575">
        <f>INPUT!CQ312</f>
        <v>405</v>
      </c>
      <c r="CI31" s="532">
        <f>INPUT!CR312</f>
        <v>12.002212389380528</v>
      </c>
      <c r="CJ31" s="575">
        <f>INPUT!CS312</f>
        <v>362</v>
      </c>
      <c r="CK31" s="532">
        <f>INPUT!CT312</f>
        <v>9.0361445783132552</v>
      </c>
      <c r="CL31" s="575">
        <f>INPUT!CU312</f>
        <v>433</v>
      </c>
      <c r="CM31" s="532">
        <f>INPUT!CV312</f>
        <v>6.8080907745436736</v>
      </c>
      <c r="CN31" s="575">
        <f>INPUT!CW312</f>
        <v>404</v>
      </c>
      <c r="CO31" s="532">
        <f>INPUT!CX312</f>
        <v>5.1809424629002843</v>
      </c>
      <c r="CP31" s="575">
        <f>INPUT!CY312</f>
        <v>363</v>
      </c>
      <c r="CQ31" s="532">
        <f>INPUT!CZ312</f>
        <v>-10.370370370370374</v>
      </c>
      <c r="CR31" s="575">
        <f>INPUT!DA312</f>
        <v>361</v>
      </c>
      <c r="CS31" s="532">
        <f>INPUT!DB312</f>
        <v>-0.27624309392265678</v>
      </c>
      <c r="CT31" s="575">
        <f>INPUT!DC312</f>
        <v>415</v>
      </c>
      <c r="CU31" s="532">
        <f>INPUT!DD312</f>
        <v>-4.1570438799076186</v>
      </c>
      <c r="CV31" s="575">
        <f>INPUT!DE312</f>
        <v>398</v>
      </c>
      <c r="CW31" s="532">
        <f>INPUT!DF312</f>
        <v>-1.4851485148514865</v>
      </c>
      <c r="CX31" s="575">
        <f>INPUT!DG312</f>
        <v>360</v>
      </c>
      <c r="CY31" s="532">
        <f>INPUT!DH312</f>
        <v>-0.82644628099173278</v>
      </c>
      <c r="CZ31" s="575">
        <f>INPUT!DI312</f>
        <v>339</v>
      </c>
      <c r="DA31" s="532">
        <f>INPUT!DJ312</f>
        <v>-6.0941828254847614</v>
      </c>
      <c r="DB31" s="575">
        <f>INPUT!DK312</f>
        <v>395</v>
      </c>
      <c r="DC31" s="532">
        <f>INPUT!DL312</f>
        <v>-4.8192771084337398</v>
      </c>
      <c r="DD31" s="575">
        <f>INPUT!DM312</f>
        <v>400</v>
      </c>
      <c r="DE31" s="532">
        <f>INPUT!DN312</f>
        <v>0.50251256281406143</v>
      </c>
      <c r="DF31" s="575">
        <f>INPUT!DO312</f>
        <v>356</v>
      </c>
      <c r="DG31" s="532">
        <f>INPUT!DP312</f>
        <v>-1.1111111111111072</v>
      </c>
      <c r="DH31" s="575">
        <f>INPUT!DQ312</f>
        <v>305</v>
      </c>
      <c r="DI31" s="532">
        <f>INPUT!DR312</f>
        <v>-10.029498525073743</v>
      </c>
      <c r="DJ31" s="575">
        <f>INPUT!DS312</f>
        <v>357</v>
      </c>
      <c r="DK31" s="532">
        <f>INPUT!DT312</f>
        <v>-9.6202531645569582</v>
      </c>
      <c r="DL31" s="575">
        <f>INPUT!DU312</f>
        <v>344</v>
      </c>
      <c r="DM31" s="532">
        <f>INPUT!DV312</f>
        <v>-14.000000000000002</v>
      </c>
      <c r="DN31" s="575">
        <f>INPUT!DW312</f>
        <v>355</v>
      </c>
      <c r="DO31" s="532">
        <f>INPUT!DX312</f>
        <v>-0.28089887640448952</v>
      </c>
      <c r="DP31" s="575">
        <f>INPUT!DY312</f>
        <v>347</v>
      </c>
      <c r="DQ31" s="532">
        <f>INPUT!DZ312</f>
        <v>13.770491803278695</v>
      </c>
      <c r="DR31" s="575">
        <f>INPUT!EA312</f>
        <v>372</v>
      </c>
      <c r="DS31" s="532">
        <f>INPUT!EB312</f>
        <v>4.2016806722689148</v>
      </c>
      <c r="DT31" s="575">
        <f>INPUT!EC312</f>
        <v>359</v>
      </c>
      <c r="DU31" s="532">
        <f>INPUT!ED312</f>
        <v>4.3604651162790775</v>
      </c>
      <c r="DV31" s="575">
        <f>INPUT!EE312</f>
        <v>379</v>
      </c>
      <c r="DW31" s="532">
        <f>INPUT!EF312</f>
        <v>6.7605633802816811</v>
      </c>
      <c r="DX31" s="575">
        <f>INPUT!EG312</f>
        <v>337</v>
      </c>
      <c r="DY31" s="532">
        <f>INPUT!EH312</f>
        <v>-2.8818443804034533</v>
      </c>
      <c r="DZ31" s="575">
        <f>INPUT!EI312</f>
        <v>351</v>
      </c>
      <c r="EA31" s="532">
        <f>INPUT!EJ312</f>
        <v>-5.6451612903225756</v>
      </c>
      <c r="EB31" s="575">
        <f>INPUT!EK312</f>
        <v>342</v>
      </c>
      <c r="EC31" s="532">
        <f>INPUT!EL312</f>
        <v>-4.7353760445682402</v>
      </c>
      <c r="ED31" s="575">
        <f>INPUT!EM312</f>
        <v>338</v>
      </c>
      <c r="EE31" s="532">
        <f>INPUT!EN312</f>
        <v>-10.817941952506594</v>
      </c>
      <c r="EF31" s="575">
        <f>INPUT!EO312</f>
        <v>338.5</v>
      </c>
      <c r="EG31" s="532">
        <f>INPUT!EP312</f>
        <v>0.4451038575667754</v>
      </c>
      <c r="EH31" s="575">
        <f>INPUT!EQ312</f>
        <v>269.86990419459693</v>
      </c>
      <c r="EI31" s="532">
        <f>INPUT!ER312</f>
        <v>-23.113987408946745</v>
      </c>
      <c r="EJ31" s="575">
        <f>INPUT!ES312</f>
        <v>270.11724041957854</v>
      </c>
      <c r="EK31" s="532">
        <f>INPUT!ET312</f>
        <v>-21.018350754509196</v>
      </c>
      <c r="EL31" s="575">
        <f>INPUT!EU312</f>
        <v>272.58791771052637</v>
      </c>
      <c r="EM31" s="532">
        <f>INPUT!EV312</f>
        <v>-19.352687067891605</v>
      </c>
      <c r="EN31" s="575">
        <f>INPUT!EW312</f>
        <v>264.4329695821566</v>
      </c>
      <c r="EO31" s="532">
        <f>INPUT!EX312</f>
        <v>-21.880954333188598</v>
      </c>
      <c r="EP31" s="531"/>
      <c r="EQ31" s="575">
        <f>INPUT!FF312</f>
        <v>357.4</v>
      </c>
      <c r="ER31" s="532">
        <f>INPUT!FG312</f>
        <v>16.797385620915016</v>
      </c>
      <c r="ES31" s="575">
        <f>INPUT!FH312</f>
        <v>392</v>
      </c>
      <c r="ET31" s="532">
        <f>INPUT!FI312</f>
        <v>9.6810296586457909</v>
      </c>
      <c r="EU31" s="575">
        <f>INPUT!FJ312</f>
        <v>450</v>
      </c>
      <c r="EV31" s="532">
        <f>INPUT!FK312</f>
        <v>14.79591836734695</v>
      </c>
      <c r="EW31" s="575">
        <f>INPUT!FL312</f>
        <v>539</v>
      </c>
      <c r="EX31" s="532">
        <f>INPUT!FM312</f>
        <v>19.777777777777782</v>
      </c>
      <c r="EY31" s="575">
        <f>INPUT!FN312</f>
        <v>643</v>
      </c>
      <c r="EZ31" s="532">
        <f>INPUT!FO312</f>
        <v>19.294990723562154</v>
      </c>
      <c r="FA31" s="575">
        <f>INPUT!FP312</f>
        <v>688</v>
      </c>
      <c r="FB31" s="532">
        <f>INPUT!FQ312</f>
        <v>6.998444790046654</v>
      </c>
      <c r="FC31" s="575">
        <f>INPUT!FR312</f>
        <v>753</v>
      </c>
      <c r="FD31" s="532">
        <f>INPUT!FS312</f>
        <v>9.447674418604656</v>
      </c>
      <c r="FE31" s="575">
        <f>INPUT!FT312</f>
        <v>855</v>
      </c>
      <c r="FF31" s="532">
        <f>INPUT!FU312</f>
        <v>13.545816733067738</v>
      </c>
      <c r="FG31" s="575">
        <f>INPUT!FV312</f>
        <v>1014</v>
      </c>
      <c r="FH31" s="532">
        <f>INPUT!FW312</f>
        <v>18.596491228070168</v>
      </c>
      <c r="FI31" s="575">
        <f>INPUT!FX312</f>
        <v>1157</v>
      </c>
      <c r="FJ31" s="532">
        <f>INPUT!FY312</f>
        <v>14.102564102564097</v>
      </c>
      <c r="FK31" s="575">
        <f>INPUT!FZ312</f>
        <v>1382.6</v>
      </c>
      <c r="FL31" s="532">
        <f>INPUT!GA312</f>
        <v>19.498703543647355</v>
      </c>
      <c r="FM31" s="575">
        <f>INPUT!GB312</f>
        <v>1556.5</v>
      </c>
      <c r="FN31" s="532">
        <f>INPUT!GC312</f>
        <v>12.577752061333737</v>
      </c>
      <c r="FO31" s="575">
        <f>INPUT!GD312</f>
        <v>1561</v>
      </c>
      <c r="FP31" s="532">
        <f>INPUT!GE312</f>
        <v>0.28911018310311398</v>
      </c>
      <c r="FQ31" s="575">
        <f>INPUT!GF312</f>
        <v>1512</v>
      </c>
      <c r="FR31" s="532">
        <f>INPUT!GG312</f>
        <v>-3.1390134529147962</v>
      </c>
      <c r="FS31" s="575">
        <f>INPUT!GH312</f>
        <v>1456</v>
      </c>
      <c r="FT31" s="532">
        <f>INPUT!GI312</f>
        <v>-3.703703703703709</v>
      </c>
      <c r="FU31" s="575">
        <f>INPUT!GJ312</f>
        <v>1403</v>
      </c>
      <c r="FV31" s="532">
        <f>INPUT!GK312</f>
        <v>-3.6401098901098883</v>
      </c>
      <c r="FW31" s="575">
        <f>INPUT!GL312</f>
        <v>1447</v>
      </c>
      <c r="FX31" s="532">
        <f>INPUT!GM312</f>
        <v>3.1361368496079844</v>
      </c>
      <c r="FY31" s="575">
        <f>INPUT!GN312</f>
        <v>1369.5</v>
      </c>
      <c r="FZ31" s="532">
        <f>INPUT!GO312</f>
        <v>-5.3559087767795388</v>
      </c>
      <c r="GA31" s="575">
        <f>INPUT!GP312</f>
        <v>1077.0080319068584</v>
      </c>
      <c r="GB31" s="532">
        <f>INPUT!GQ312</f>
        <v>-21.357573427757693</v>
      </c>
      <c r="GC31" s="575">
        <f>INPUT!GR312</f>
        <v>1087.5050585884508</v>
      </c>
      <c r="GD31" s="532">
        <f>INPUT!GS312</f>
        <v>0.97464701939198317</v>
      </c>
      <c r="GE31" s="575">
        <f>INPUT!GT312</f>
        <v>1141.218591612145</v>
      </c>
      <c r="GF31" s="532">
        <f>INPUT!GU312</f>
        <v>4.9391524756135619</v>
      </c>
      <c r="GG31" s="575">
        <f>INPUT!GV312</f>
        <v>1183.0214962127011</v>
      </c>
      <c r="GH31" s="532">
        <f>INPUT!GW312</f>
        <v>3.6630059225992051</v>
      </c>
      <c r="GI31" s="575">
        <f>INPUT!GX312</f>
        <v>1228.8692031665048</v>
      </c>
      <c r="GJ31" s="532">
        <f>INPUT!GY312</f>
        <v>3.8754753908174511</v>
      </c>
      <c r="GK31" s="655">
        <f>INPUT!GZ312</f>
        <v>-2.1437148825650065</v>
      </c>
      <c r="GL31" s="436"/>
    </row>
    <row r="32" spans="1:194" ht="12" customHeight="1" x14ac:dyDescent="0.2">
      <c r="A32" s="660" t="s">
        <v>550</v>
      </c>
      <c r="B32" s="580">
        <f>INPUT!K313</f>
        <v>0.35164835164835168</v>
      </c>
      <c r="C32" s="532">
        <f>INPUT!L313</f>
        <v>-0.56839712012124455</v>
      </c>
      <c r="D32" s="580">
        <f>INPUT!M313</f>
        <v>0.354014598540146</v>
      </c>
      <c r="E32" s="532">
        <f>INPUT!N313</f>
        <v>-1.2692619626926249</v>
      </c>
      <c r="F32" s="580">
        <f>INPUT!O313</f>
        <v>0.35223670306445937</v>
      </c>
      <c r="G32" s="532">
        <f>INPUT!P313</f>
        <v>1.9674035269374279</v>
      </c>
      <c r="H32" s="580">
        <f>INPUT!Q313</f>
        <v>0.35231316725978645</v>
      </c>
      <c r="I32" s="532">
        <f>INPUT!R313</f>
        <v>0.27374760470844084</v>
      </c>
      <c r="J32" s="580">
        <f>INPUT!S313</f>
        <v>0.35353535353535354</v>
      </c>
      <c r="K32" s="532">
        <f>INPUT!T313</f>
        <v>0.53661616161615466</v>
      </c>
      <c r="L32" s="580">
        <f>INPUT!U313</f>
        <v>0.35048231511254019</v>
      </c>
      <c r="M32" s="532">
        <f>INPUT!V313</f>
        <v>-0.99777903006597057</v>
      </c>
      <c r="N32" s="580">
        <f>INPUT!W313</f>
        <v>0.3577981651376147</v>
      </c>
      <c r="O32" s="532">
        <f>INPUT!X313</f>
        <v>1.5788990825688076</v>
      </c>
      <c r="P32" s="580">
        <f>INPUT!Y313</f>
        <v>0.35</v>
      </c>
      <c r="Q32" s="532">
        <f>INPUT!Z313</f>
        <v>-0.65656565656565524</v>
      </c>
      <c r="R32" s="580">
        <f>INPUT!AA313</f>
        <v>35.315985130111535</v>
      </c>
      <c r="S32" s="532" t="str">
        <f>INPUT!AB313</f>
        <v>NM</v>
      </c>
      <c r="T32" s="580">
        <f>INPUT!AC313</f>
        <v>35.309973045822105</v>
      </c>
      <c r="U32" s="532" t="str">
        <f>INPUT!AD313</f>
        <v>NM</v>
      </c>
      <c r="V32" s="580">
        <f>INPUT!AE313</f>
        <v>35.185185185185183</v>
      </c>
      <c r="W32" s="532" t="str">
        <f>INPUT!AF313</f>
        <v>NM</v>
      </c>
      <c r="X32" s="580">
        <f>INPUT!AG313</f>
        <v>35.148514851485146</v>
      </c>
      <c r="Y32" s="532" t="str">
        <f>INPUT!AH313</f>
        <v>NM</v>
      </c>
      <c r="Z32" s="580">
        <f>INPUT!AI313</f>
        <v>35.164835164835168</v>
      </c>
      <c r="AA32" s="532">
        <f>INPUT!AJ313</f>
        <v>-0.42799305957202938</v>
      </c>
      <c r="AB32" s="580">
        <f>INPUT!AK313</f>
        <v>35.189309576837417</v>
      </c>
      <c r="AC32" s="532">
        <f>INPUT!AL313</f>
        <v>-0.341726312926105</v>
      </c>
      <c r="AD32" s="580">
        <f>INPUT!AM313</f>
        <v>35.682819383259911</v>
      </c>
      <c r="AE32" s="532">
        <f>INPUT!AN313</f>
        <v>1.4143287734755372</v>
      </c>
      <c r="AF32" s="580">
        <f>INPUT!AO313</f>
        <v>35.636204634892863</v>
      </c>
      <c r="AG32" s="532">
        <f>INPUT!AP313</f>
        <v>1.387511778145889</v>
      </c>
      <c r="AH32" s="580">
        <f>INPUT!AQ313</f>
        <v>35.077519379844965</v>
      </c>
      <c r="AI32" s="532">
        <f>INPUT!AR313</f>
        <v>-0.24830426356589053</v>
      </c>
      <c r="AJ32" s="580">
        <f>INPUT!AS313</f>
        <v>33.71868978805395</v>
      </c>
      <c r="AK32" s="532">
        <f>INPUT!AT313</f>
        <v>-4.1791663617960495</v>
      </c>
      <c r="AL32" s="580">
        <f>INPUT!AU313</f>
        <v>34.448818897637793</v>
      </c>
      <c r="AM32" s="532">
        <f>INPUT!AV313</f>
        <v>-3.4582482745212473</v>
      </c>
      <c r="AN32" s="580">
        <f>INPUT!AW313</f>
        <v>32.557078572465421</v>
      </c>
      <c r="AO32" s="532">
        <f>INPUT!AX313</f>
        <v>-8.6404433187381109</v>
      </c>
      <c r="AP32" s="580">
        <f>INPUT!AY313</f>
        <v>34.798206278026903</v>
      </c>
      <c r="AQ32" s="532">
        <f>INPUT!AZ313</f>
        <v>-0.79627381512773487</v>
      </c>
      <c r="AR32" s="580">
        <f>INPUT!BA313</f>
        <v>34.380453752181502</v>
      </c>
      <c r="AS32" s="532">
        <f>INPUT!BB313</f>
        <v>1.9626028421839914</v>
      </c>
      <c r="AT32" s="580">
        <f>INPUT!BC313</f>
        <v>34.119782214156082</v>
      </c>
      <c r="AU32" s="532">
        <f>INPUT!BD313</f>
        <v>-0.9551464869069104</v>
      </c>
      <c r="AV32" s="580">
        <f>INPUT!BE313</f>
        <v>32.749858836815363</v>
      </c>
      <c r="AW32" s="532">
        <f>INPUT!BF313</f>
        <v>0.59213010749983308</v>
      </c>
      <c r="AX32" s="580">
        <f>INPUT!BG313</f>
        <v>34.670947030497587</v>
      </c>
      <c r="AY32" s="532">
        <f>INPUT!BH313</f>
        <v>-0.36570634277109937</v>
      </c>
      <c r="AZ32" s="580">
        <f>INPUT!BI313</f>
        <v>34.565916398713824</v>
      </c>
      <c r="BA32" s="532">
        <f>INPUT!BJ313</f>
        <v>0.53944211402547904</v>
      </c>
      <c r="BB32" s="580">
        <f>INPUT!BK313</f>
        <v>34.639498432601876</v>
      </c>
      <c r="BC32" s="532">
        <f>INPUT!BL313</f>
        <v>1.5232108317214443</v>
      </c>
      <c r="BD32" s="580">
        <f>INPUT!BM313</f>
        <v>33.609271523178805</v>
      </c>
      <c r="BE32" s="532">
        <f>INPUT!BN313</f>
        <v>2.624172185430429</v>
      </c>
      <c r="BF32" s="580">
        <f>INPUT!BO313</f>
        <v>34.752747252747248</v>
      </c>
      <c r="BG32" s="532">
        <f>INPUT!BP313</f>
        <v>0.23593304843305685</v>
      </c>
      <c r="BH32" s="580">
        <f>INPUT!BQ313</f>
        <v>34.718498659517429</v>
      </c>
      <c r="BI32" s="532">
        <f>INPUT!BR313</f>
        <v>0.44142402892950461</v>
      </c>
      <c r="BJ32" s="580">
        <f>INPUT!BS313</f>
        <v>34.4598190526876</v>
      </c>
      <c r="BK32" s="532">
        <f>INPUT!BT313</f>
        <v>-0.51871241803307377</v>
      </c>
      <c r="BL32" s="580">
        <f>INPUT!BU313</f>
        <v>34.664764621968622</v>
      </c>
      <c r="BM32" s="532">
        <f>INPUT!BV313</f>
        <v>3.140481929404193</v>
      </c>
      <c r="BN32" s="580">
        <f>INPUT!BW313</f>
        <v>34.637514384349828</v>
      </c>
      <c r="BO32" s="532">
        <f>INPUT!BX313</f>
        <v>-0.33157916281945088</v>
      </c>
      <c r="BP32" s="580">
        <f>INPUT!BY313</f>
        <v>34.192037470725992</v>
      </c>
      <c r="BQ32" s="532">
        <f>INPUT!BZ313</f>
        <v>-1.5163708372139428</v>
      </c>
      <c r="BR32" s="580">
        <f>INPUT!CA313</f>
        <v>34.263392857142854</v>
      </c>
      <c r="BS32" s="532">
        <f>INPUT!CB313</f>
        <v>-0.57001516822946519</v>
      </c>
      <c r="BT32" s="580">
        <f>INPUT!CC313</f>
        <v>31.533742331288344</v>
      </c>
      <c r="BU32" s="532">
        <f>INPUT!CD313</f>
        <v>-9.0322906410159387</v>
      </c>
      <c r="BV32" s="580">
        <f>INPUT!CE313</f>
        <v>34.720838457459841</v>
      </c>
      <c r="BW32" s="532">
        <f>INPUT!CF313</f>
        <v>0.24056019778273541</v>
      </c>
      <c r="BX32" s="580">
        <f>INPUT!CG313</f>
        <v>34.645849225899028</v>
      </c>
      <c r="BY32" s="532">
        <f>INPUT!CH313</f>
        <v>1.3272439688964743</v>
      </c>
      <c r="BZ32" s="580">
        <f>INPUT!CI313</f>
        <v>34.795336949280717</v>
      </c>
      <c r="CA32" s="532">
        <f>INPUT!CJ313</f>
        <v>1.5525143536010644</v>
      </c>
      <c r="CB32" s="580">
        <f>INPUT!CK313</f>
        <v>31.584591568514814</v>
      </c>
      <c r="CC32" s="532">
        <f>INPUT!CL313</f>
        <v>0.16125341766370926</v>
      </c>
      <c r="CD32" s="580">
        <f>INPUT!CM313</f>
        <v>34.038623005877412</v>
      </c>
      <c r="CE32" s="532">
        <f>INPUT!CN313</f>
        <v>-1.9648588049458682</v>
      </c>
      <c r="CF32" s="580">
        <f>INPUT!CO313</f>
        <v>34.585804706993194</v>
      </c>
      <c r="CG32" s="532">
        <f>INPUT!CP313</f>
        <v>-0.17330941583890702</v>
      </c>
      <c r="CH32" s="580">
        <f>INPUT!CQ313</f>
        <v>34.487060036511878</v>
      </c>
      <c r="CI32" s="532">
        <f>INPUT!CR313</f>
        <v>-0.88597191404755637</v>
      </c>
      <c r="CJ32" s="580">
        <f>INPUT!CS313</f>
        <v>31.059631059631059</v>
      </c>
      <c r="CK32" s="532">
        <f>INPUT!CT313</f>
        <v>-1.6620778766284983</v>
      </c>
      <c r="CL32" s="580">
        <f>INPUT!CU313</f>
        <v>35.726072607260726</v>
      </c>
      <c r="CM32" s="532">
        <f>INPUT!CV313</f>
        <v>4.9574555383510743</v>
      </c>
      <c r="CN32" s="580">
        <f>INPUT!CW313</f>
        <v>34.857635893011221</v>
      </c>
      <c r="CO32" s="532">
        <f>INPUT!CX313</f>
        <v>0.78596172135056985</v>
      </c>
      <c r="CP32" s="580">
        <f>INPUT!CY313</f>
        <v>30.402010050251256</v>
      </c>
      <c r="CQ32" s="532">
        <f>INPUT!CZ313</f>
        <v>-11.845167381434452</v>
      </c>
      <c r="CR32" s="580">
        <f>INPUT!DA313</f>
        <v>34.120982986767487</v>
      </c>
      <c r="CS32" s="532">
        <f>INPUT!DB313</f>
        <v>9.8563692571201891</v>
      </c>
      <c r="CT32" s="580">
        <f>INPUT!DC313</f>
        <v>34.554537885095755</v>
      </c>
      <c r="CU32" s="532">
        <f>INPUT!DD313</f>
        <v>-3.2792149728959497</v>
      </c>
      <c r="CV32" s="580">
        <f>INPUT!DE313</f>
        <v>34.518647007805725</v>
      </c>
      <c r="CW32" s="532">
        <f>INPUT!DF313</f>
        <v>-0.97249534146823802</v>
      </c>
      <c r="CX32" s="580">
        <f>INPUT!DG313</f>
        <v>34.515819750719082</v>
      </c>
      <c r="CY32" s="532">
        <f>INPUT!DH313</f>
        <v>13.531374056084244</v>
      </c>
      <c r="CZ32" s="580">
        <f>INPUT!DI313</f>
        <v>34.416243654822338</v>
      </c>
      <c r="DA32" s="532">
        <f>INPUT!DJ313</f>
        <v>0.86533458947930519</v>
      </c>
      <c r="DB32" s="580">
        <f>INPUT!DK313</f>
        <v>33.934707903780073</v>
      </c>
      <c r="DC32" s="532">
        <f>INPUT!DL313</f>
        <v>-1.7937730302653887</v>
      </c>
      <c r="DD32" s="580">
        <f>INPUT!DM313</f>
        <v>34.752389226759341</v>
      </c>
      <c r="DE32" s="532">
        <f>INPUT!DN313</f>
        <v>0.67714768455657826</v>
      </c>
      <c r="DF32" s="580">
        <f>INPUT!DO313</f>
        <v>34.396135265700487</v>
      </c>
      <c r="DG32" s="532">
        <f>INPUT!DP313</f>
        <v>-0.34675254965109703</v>
      </c>
      <c r="DH32" s="580">
        <f>INPUT!DQ313</f>
        <v>34.659090909090914</v>
      </c>
      <c r="DI32" s="532">
        <f>INPUT!DR313</f>
        <v>0.7056181281845042</v>
      </c>
      <c r="DJ32" s="580">
        <f>INPUT!DS313</f>
        <v>34.76144109055501</v>
      </c>
      <c r="DK32" s="532">
        <f>INPUT!DT313</f>
        <v>2.4362466567241281</v>
      </c>
      <c r="DL32" s="580">
        <f>INPUT!DU313</f>
        <v>34.923857868020306</v>
      </c>
      <c r="DM32" s="532">
        <f>INPUT!DV313</f>
        <v>0.49340101522843405</v>
      </c>
      <c r="DN32" s="580">
        <f>INPUT!DW313</f>
        <v>36.447638603696099</v>
      </c>
      <c r="DO32" s="532">
        <f>INPUT!DX313</f>
        <v>5.9643425697344377</v>
      </c>
      <c r="DP32" s="580">
        <f>INPUT!DY313</f>
        <v>34.769539078156313</v>
      </c>
      <c r="DQ32" s="532">
        <f>INPUT!DZ313</f>
        <v>0.31867012713950871</v>
      </c>
      <c r="DR32" s="580">
        <f>INPUT!EA313</f>
        <v>34.540389972144844</v>
      </c>
      <c r="DS32" s="532">
        <f>INPUT!EB313</f>
        <v>-0.63590895968415051</v>
      </c>
      <c r="DT32" s="580">
        <f>INPUT!EC313</f>
        <v>34.452975047984644</v>
      </c>
      <c r="DU32" s="532">
        <f>INPUT!ED313</f>
        <v>-1.34831272597421</v>
      </c>
      <c r="DV32" s="580">
        <f>INPUT!EE313</f>
        <v>34.675205855443728</v>
      </c>
      <c r="DW32" s="532">
        <f>INPUT!EF313</f>
        <v>-4.8629563290079165</v>
      </c>
      <c r="DX32" s="580">
        <f>INPUT!EG313</f>
        <v>34.458077709611452</v>
      </c>
      <c r="DY32" s="532">
        <f>INPUT!EH313</f>
        <v>-0.89578802826447701</v>
      </c>
      <c r="DZ32" s="580">
        <f>INPUT!EI313</f>
        <v>34.177215189873415</v>
      </c>
      <c r="EA32" s="532">
        <f>INPUT!EJ313</f>
        <v>-1.051449571253571</v>
      </c>
      <c r="EB32" s="580">
        <f>INPUT!EK313</f>
        <v>31.873252562907734</v>
      </c>
      <c r="EC32" s="532">
        <f>INPUT!EL313</f>
        <v>-7.4876624775769951</v>
      </c>
      <c r="ED32" s="580">
        <f>INPUT!EM313</f>
        <v>34.074985129999078</v>
      </c>
      <c r="EE32" s="532">
        <f>INPUT!EN313</f>
        <v>-1.7309795591319288</v>
      </c>
      <c r="EF32" s="580">
        <f>INPUT!EO313</f>
        <v>34.860968074150364</v>
      </c>
      <c r="EG32" s="532">
        <f>INPUT!EP313</f>
        <v>1.1692189214215221</v>
      </c>
      <c r="EH32" s="580">
        <f>INPUT!EQ313</f>
        <v>26</v>
      </c>
      <c r="EI32" s="532">
        <f>INPUT!ER313</f>
        <v>-23.925925925925917</v>
      </c>
      <c r="EJ32" s="580">
        <f>INPUT!ES313</f>
        <v>26</v>
      </c>
      <c r="EK32" s="532">
        <f>INPUT!ET313</f>
        <v>-18.426900584795312</v>
      </c>
      <c r="EL32" s="580">
        <f>INPUT!EU313</f>
        <v>26</v>
      </c>
      <c r="EM32" s="532">
        <f>INPUT!EV313</f>
        <v>-23.697692307692275</v>
      </c>
      <c r="EN32" s="580">
        <f>INPUT!EW313</f>
        <v>26</v>
      </c>
      <c r="EO32" s="532">
        <f>INPUT!EX313</f>
        <v>-25.418020679468246</v>
      </c>
      <c r="EP32" s="531"/>
      <c r="EQ32" s="580">
        <f>INPUT!FF313</f>
        <v>35.218762317698065</v>
      </c>
      <c r="ER32" s="532">
        <f>INPUT!FG313</f>
        <v>-1.4795407060472443</v>
      </c>
      <c r="ES32" s="580">
        <f>INPUT!FH313</f>
        <v>35.254968972029857</v>
      </c>
      <c r="ET32" s="532">
        <f>INPUT!FI313</f>
        <v>0.10280501627282224</v>
      </c>
      <c r="EU32" s="580">
        <f>INPUT!FJ313</f>
        <v>35.294117647058826</v>
      </c>
      <c r="EV32" s="532">
        <f>INPUT!FK313</f>
        <v>0.11104441776712548</v>
      </c>
      <c r="EW32" s="580">
        <f>INPUT!FL313</f>
        <v>35.237970711297073</v>
      </c>
      <c r="EX32" s="532">
        <f>INPUT!FM313</f>
        <v>-0.15908298465829862</v>
      </c>
      <c r="EY32" s="580">
        <f>INPUT!FN313</f>
        <v>35.419191362785057</v>
      </c>
      <c r="EZ32" s="532">
        <f>INPUT!FO313</f>
        <v>0.51427663917629207</v>
      </c>
      <c r="FA32" s="580">
        <f>INPUT!FP313</f>
        <v>33.971450156278543</v>
      </c>
      <c r="FB32" s="532">
        <f>INPUT!FQ313</f>
        <v>-4.0874485012316057</v>
      </c>
      <c r="FC32" s="580">
        <f>INPUT!FR313</f>
        <v>34.029284164859</v>
      </c>
      <c r="FD32" s="532">
        <f>INPUT!FS313</f>
        <v>0.17024297848458048</v>
      </c>
      <c r="FE32" s="580">
        <f>INPUT!FT313</f>
        <v>34.378769601930038</v>
      </c>
      <c r="FF32" s="532">
        <f>INPUT!FU313</f>
        <v>1.0270137784207156</v>
      </c>
      <c r="FG32" s="580">
        <f>INPUT!FV313</f>
        <v>34.647714070935557</v>
      </c>
      <c r="FH32" s="532">
        <f>INPUT!FW313</f>
        <v>0.78229812212482486</v>
      </c>
      <c r="FI32" s="580">
        <f>INPUT!FX313</f>
        <v>33.692486895748395</v>
      </c>
      <c r="FJ32" s="532">
        <f>INPUT!FY313</f>
        <v>-2.756970267162473</v>
      </c>
      <c r="FK32" s="580">
        <f>INPUT!FZ313</f>
        <v>33.913364602572535</v>
      </c>
      <c r="FL32" s="532">
        <f>INPUT!GA313</f>
        <v>0.65556961558694837</v>
      </c>
      <c r="FM32" s="580">
        <f>INPUT!GB313</f>
        <v>33.534961441010829</v>
      </c>
      <c r="FN32" s="532">
        <f>INPUT!GC313</f>
        <v>-1.1157936288427206</v>
      </c>
      <c r="FO32" s="580">
        <f>INPUT!GD313</f>
        <v>33.765952844473283</v>
      </c>
      <c r="FP32" s="532">
        <f>INPUT!GE313</f>
        <v>0.68880772047039684</v>
      </c>
      <c r="FQ32" s="580">
        <f>INPUT!GF313</f>
        <v>34.504792332268366</v>
      </c>
      <c r="FR32" s="532">
        <f>INPUT!GG313</f>
        <v>2.1881197643027983</v>
      </c>
      <c r="FS32" s="580">
        <f>INPUT!GH313</f>
        <v>34.420803782505907</v>
      </c>
      <c r="FT32" s="532">
        <f>INPUT!GI313</f>
        <v>-0.2434112599597249</v>
      </c>
      <c r="FU32" s="580">
        <f>INPUT!GJ313</f>
        <v>35.21586345381526</v>
      </c>
      <c r="FV32" s="532">
        <f>INPUT!GK313</f>
        <v>2.3098230835429723</v>
      </c>
      <c r="FW32" s="580">
        <f>INPUT!GL313</f>
        <v>34.534606205250597</v>
      </c>
      <c r="FX32" s="532">
        <f>INPUT!GM313</f>
        <v>-1.9345180885827595</v>
      </c>
      <c r="FY32" s="580">
        <f>INPUT!GN313</f>
        <v>33.707201453138495</v>
      </c>
      <c r="FZ32" s="532">
        <f>INPUT!GO313</f>
        <v>-2.3958713969244649</v>
      </c>
      <c r="GA32" s="580">
        <f>INPUT!GP313</f>
        <v>26</v>
      </c>
      <c r="GB32" s="532">
        <f>INPUT!GQ313</f>
        <v>-22.865147864183999</v>
      </c>
      <c r="GC32" s="580">
        <f>INPUT!GR313</f>
        <v>26</v>
      </c>
      <c r="GD32" s="532">
        <f>INPUT!GS313</f>
        <v>0</v>
      </c>
      <c r="GE32" s="580">
        <f>INPUT!GT313</f>
        <v>26</v>
      </c>
      <c r="GF32" s="532">
        <f>INPUT!GU313</f>
        <v>0</v>
      </c>
      <c r="GG32" s="580">
        <f>INPUT!GV313</f>
        <v>26</v>
      </c>
      <c r="GH32" s="532">
        <f>INPUT!GW313</f>
        <v>0</v>
      </c>
      <c r="GI32" s="580">
        <f>INPUT!GX313</f>
        <v>26</v>
      </c>
      <c r="GJ32" s="532">
        <f>INPUT!GY313</f>
        <v>0</v>
      </c>
      <c r="GK32" s="655">
        <f>INPUT!GZ313</f>
        <v>-5.0598026224706549</v>
      </c>
      <c r="GL32" s="436"/>
    </row>
    <row r="33" spans="1:194" ht="12" customHeight="1" x14ac:dyDescent="0.2">
      <c r="A33" s="659" t="s">
        <v>24</v>
      </c>
      <c r="B33" s="578">
        <f>INPUT!K314</f>
        <v>177</v>
      </c>
      <c r="C33" s="532">
        <f>INPUT!L314</f>
        <v>11.32075471698113</v>
      </c>
      <c r="D33" s="578">
        <f>INPUT!M314</f>
        <v>177</v>
      </c>
      <c r="E33" s="532">
        <f>INPUT!N314</f>
        <v>9.9378881987577614</v>
      </c>
      <c r="F33" s="578">
        <f>INPUT!O314</f>
        <v>183.89999999999998</v>
      </c>
      <c r="G33" s="532">
        <f>INPUT!P314</f>
        <v>8.5596221959858489</v>
      </c>
      <c r="H33" s="578">
        <f>INPUT!Q314</f>
        <v>182</v>
      </c>
      <c r="I33" s="532">
        <f>INPUT!R314</f>
        <v>8.333333333333325</v>
      </c>
      <c r="J33" s="578">
        <f>INPUT!S314</f>
        <v>192</v>
      </c>
      <c r="K33" s="532">
        <f>INPUT!T314</f>
        <v>8.4745762711864394</v>
      </c>
      <c r="L33" s="578">
        <f>INPUT!U314</f>
        <v>202</v>
      </c>
      <c r="M33" s="532">
        <f>INPUT!V314</f>
        <v>14.124293785310726</v>
      </c>
      <c r="N33" s="578">
        <f>INPUT!W314</f>
        <v>210</v>
      </c>
      <c r="O33" s="532">
        <f>INPUT!X314</f>
        <v>14.19249592169658</v>
      </c>
      <c r="P33" s="578">
        <f>INPUT!Y314</f>
        <v>221</v>
      </c>
      <c r="Q33" s="532">
        <f>INPUT!Z314</f>
        <v>21.42857142857142</v>
      </c>
      <c r="R33" s="578">
        <f>INPUT!AA314</f>
        <v>243.59999999999991</v>
      </c>
      <c r="S33" s="532">
        <f>INPUT!AB314</f>
        <v>26.874999999999961</v>
      </c>
      <c r="T33" s="578">
        <f>INPUT!AC314</f>
        <v>240</v>
      </c>
      <c r="U33" s="532">
        <f>INPUT!AD314</f>
        <v>18.811881188118807</v>
      </c>
      <c r="V33" s="578">
        <f>INPUT!AE314</f>
        <v>245</v>
      </c>
      <c r="W33" s="532">
        <f>INPUT!AF314</f>
        <v>16.666666666666675</v>
      </c>
      <c r="X33" s="578">
        <f>INPUT!AG314</f>
        <v>262</v>
      </c>
      <c r="Y33" s="532">
        <f>INPUT!AH314</f>
        <v>18.552036199095024</v>
      </c>
      <c r="Z33" s="578">
        <f>INPUT!AI314</f>
        <v>295</v>
      </c>
      <c r="AA33" s="532">
        <f>INPUT!AJ314</f>
        <v>21.100164203612515</v>
      </c>
      <c r="AB33" s="578">
        <f>INPUT!AK314</f>
        <v>291</v>
      </c>
      <c r="AC33" s="532">
        <f>INPUT!AL314</f>
        <v>21.249999999999993</v>
      </c>
      <c r="AD33" s="578">
        <f>INPUT!AM314</f>
        <v>292</v>
      </c>
      <c r="AE33" s="532">
        <f>INPUT!AN314</f>
        <v>19.183673469387763</v>
      </c>
      <c r="AF33" s="578">
        <f>INPUT!AO314</f>
        <v>294.40000000000009</v>
      </c>
      <c r="AG33" s="532">
        <f>INPUT!AP314</f>
        <v>12.366412213740485</v>
      </c>
      <c r="AH33" s="578">
        <f>INPUT!AQ314</f>
        <v>335</v>
      </c>
      <c r="AI33" s="532">
        <f>INPUT!AR314</f>
        <v>13.559322033898313</v>
      </c>
      <c r="AJ33" s="578">
        <f>INPUT!AS314</f>
        <v>326</v>
      </c>
      <c r="AK33" s="532">
        <f>INPUT!AT314</f>
        <v>12.02749140893471</v>
      </c>
      <c r="AL33" s="578">
        <f>INPUT!AU314</f>
        <v>333</v>
      </c>
      <c r="AM33" s="532">
        <f>INPUT!AV314</f>
        <v>14.04109589041096</v>
      </c>
      <c r="AN33" s="578">
        <f>INPUT!AW314</f>
        <v>298</v>
      </c>
      <c r="AO33" s="532">
        <f>INPUT!AX314</f>
        <v>1.2228260869564966</v>
      </c>
      <c r="AP33" s="578">
        <f>INPUT!AY314</f>
        <v>363.5</v>
      </c>
      <c r="AQ33" s="532">
        <f>INPUT!AZ314</f>
        <v>8.5074626865671696</v>
      </c>
      <c r="AR33" s="578">
        <f>INPUT!BA314</f>
        <v>376</v>
      </c>
      <c r="AS33" s="532">
        <f>INPUT!BB314</f>
        <v>15.337423312883436</v>
      </c>
      <c r="AT33" s="578">
        <f>INPUT!BC314</f>
        <v>363</v>
      </c>
      <c r="AU33" s="532">
        <f>INPUT!BD314</f>
        <v>9.0090090090090058</v>
      </c>
      <c r="AV33" s="578">
        <f>INPUT!BE314</f>
        <v>328.99999999999994</v>
      </c>
      <c r="AW33" s="532">
        <f>INPUT!BF314</f>
        <v>10.402684563758369</v>
      </c>
      <c r="AX33" s="578">
        <f>INPUT!BG314</f>
        <v>407</v>
      </c>
      <c r="AY33" s="532">
        <f>INPUT!BH314</f>
        <v>11.966987620357639</v>
      </c>
      <c r="AZ33" s="578">
        <f>INPUT!BI314</f>
        <v>407</v>
      </c>
      <c r="BA33" s="532">
        <f>INPUT!BJ314</f>
        <v>8.2446808510638228</v>
      </c>
      <c r="BB33" s="578">
        <f>INPUT!BK314</f>
        <v>417</v>
      </c>
      <c r="BC33" s="532">
        <f>INPUT!BL314</f>
        <v>14.876033057851235</v>
      </c>
      <c r="BD33" s="578">
        <f>INPUT!BM314</f>
        <v>382</v>
      </c>
      <c r="BE33" s="532">
        <f>INPUT!BN314</f>
        <v>16.109422492401237</v>
      </c>
      <c r="BF33" s="578">
        <f>INPUT!BO314</f>
        <v>475</v>
      </c>
      <c r="BG33" s="532">
        <f>INPUT!BP314</f>
        <v>16.707616707616712</v>
      </c>
      <c r="BH33" s="578">
        <f>INPUT!BQ314</f>
        <v>487</v>
      </c>
      <c r="BI33" s="532">
        <f>INPUT!BR314</f>
        <v>19.656019656019662</v>
      </c>
      <c r="BJ33" s="578">
        <f>INPUT!BS314</f>
        <v>492.6</v>
      </c>
      <c r="BK33" s="532">
        <f>INPUT!BT314</f>
        <v>18.129496402877709</v>
      </c>
      <c r="BL33" s="578">
        <f>INPUT!BU314</f>
        <v>458</v>
      </c>
      <c r="BM33" s="532">
        <f>INPUT!BV314</f>
        <v>19.895287958115194</v>
      </c>
      <c r="BN33" s="578">
        <f>INPUT!BW314</f>
        <v>568</v>
      </c>
      <c r="BO33" s="532">
        <f>INPUT!BX314</f>
        <v>19.578947368421051</v>
      </c>
      <c r="BP33" s="578">
        <f>INPUT!BY314</f>
        <v>562</v>
      </c>
      <c r="BQ33" s="532">
        <f>INPUT!BZ314</f>
        <v>15.400410677618058</v>
      </c>
      <c r="BR33" s="578">
        <f>INPUT!CA314</f>
        <v>589</v>
      </c>
      <c r="BS33" s="532">
        <f>INPUT!CB314</f>
        <v>19.569630531871685</v>
      </c>
      <c r="BT33" s="578">
        <f>INPUT!CC314</f>
        <v>558</v>
      </c>
      <c r="BU33" s="532">
        <f>INPUT!CD314</f>
        <v>21.834061135371186</v>
      </c>
      <c r="BV33" s="578">
        <f>INPUT!CE314</f>
        <v>663.6805171842193</v>
      </c>
      <c r="BW33" s="532">
        <f>INPUT!CF314</f>
        <v>16.845161476094937</v>
      </c>
      <c r="BX33" s="578">
        <f>INPUT!CG314</f>
        <v>633.81314502987516</v>
      </c>
      <c r="BY33" s="532">
        <f>INPUT!CH314</f>
        <v>12.778139685031164</v>
      </c>
      <c r="BZ33" s="578">
        <f>INPUT!CI314</f>
        <v>677.61971075344047</v>
      </c>
      <c r="CA33" s="532">
        <f>INPUT!CJ314</f>
        <v>15.045791299395672</v>
      </c>
      <c r="CB33" s="578">
        <f>INPUT!CK314</f>
        <v>626.14545894889807</v>
      </c>
      <c r="CC33" s="532">
        <f>INPUT!CL314</f>
        <v>12.212447840304307</v>
      </c>
      <c r="CD33" s="578">
        <f>INPUT!CM314</f>
        <v>765.6</v>
      </c>
      <c r="CE33" s="532">
        <f>INPUT!CN314</f>
        <v>15.356708563359977</v>
      </c>
      <c r="CF33" s="578">
        <f>INPUT!CO314</f>
        <v>726.67123942625983</v>
      </c>
      <c r="CG33" s="532">
        <f>INPUT!CP314</f>
        <v>14.650705042100022</v>
      </c>
      <c r="CH33" s="578">
        <f>INPUT!CQ314</f>
        <v>769.55350989971748</v>
      </c>
      <c r="CI33" s="532">
        <f>INPUT!CR314</f>
        <v>13.567167201210317</v>
      </c>
      <c r="CJ33" s="578">
        <f>INPUT!CS314</f>
        <v>680.5</v>
      </c>
      <c r="CK33" s="532">
        <f>INPUT!CT314</f>
        <v>8.6808169370654156</v>
      </c>
      <c r="CL33" s="578">
        <f>INPUT!CU314</f>
        <v>814</v>
      </c>
      <c r="CM33" s="532">
        <f>INPUT!CV314</f>
        <v>6.3218390804597568</v>
      </c>
      <c r="CN33" s="578">
        <f>INPUT!CW314</f>
        <v>755</v>
      </c>
      <c r="CO33" s="532">
        <f>INPUT!CX314</f>
        <v>3.8984287579768573</v>
      </c>
      <c r="CP33" s="578">
        <f>INPUT!CY314</f>
        <v>831</v>
      </c>
      <c r="CQ33" s="532">
        <f>INPUT!CZ314</f>
        <v>7.9846936320633111</v>
      </c>
      <c r="CR33" s="578">
        <f>INPUT!DA314</f>
        <v>697</v>
      </c>
      <c r="CS33" s="532">
        <f>INPUT!DB314</f>
        <v>2.4246877296105751</v>
      </c>
      <c r="CT33" s="578">
        <f>INPUT!DC314</f>
        <v>786</v>
      </c>
      <c r="CU33" s="532">
        <f>INPUT!DD314</f>
        <v>-3.4398034398034349</v>
      </c>
      <c r="CV33" s="578">
        <f>INPUT!DE314</f>
        <v>755</v>
      </c>
      <c r="CW33" s="532">
        <f>INPUT!DF314</f>
        <v>0</v>
      </c>
      <c r="CX33" s="578">
        <f>INPUT!DG314</f>
        <v>683</v>
      </c>
      <c r="CY33" s="532">
        <f>INPUT!DH314</f>
        <v>-17.80986762936222</v>
      </c>
      <c r="CZ33" s="578">
        <f>INPUT!DI314</f>
        <v>646</v>
      </c>
      <c r="DA33" s="532">
        <f>INPUT!DJ314</f>
        <v>-7.3170731707317032</v>
      </c>
      <c r="DB33" s="578">
        <f>INPUT!DK314</f>
        <v>769</v>
      </c>
      <c r="DC33" s="532">
        <f>INPUT!DL314</f>
        <v>-2.1628498727735423</v>
      </c>
      <c r="DD33" s="578">
        <f>INPUT!DM314</f>
        <v>751</v>
      </c>
      <c r="DE33" s="532">
        <f>INPUT!DN314</f>
        <v>-0.52980132450330952</v>
      </c>
      <c r="DF33" s="578">
        <f>INPUT!DO314</f>
        <v>679</v>
      </c>
      <c r="DG33" s="532">
        <f>INPUT!DP314</f>
        <v>-0.58565153733528552</v>
      </c>
      <c r="DH33" s="578">
        <f>INPUT!DQ314</f>
        <v>575</v>
      </c>
      <c r="DI33" s="532">
        <f>INPUT!DR314</f>
        <v>-10.99071207430341</v>
      </c>
      <c r="DJ33" s="578">
        <f>INPUT!DS314</f>
        <v>670</v>
      </c>
      <c r="DK33" s="532">
        <f>INPUT!DT314</f>
        <v>-12.873862158647597</v>
      </c>
      <c r="DL33" s="578">
        <f>INPUT!DU314</f>
        <v>641</v>
      </c>
      <c r="DM33" s="532">
        <f>INPUT!DV314</f>
        <v>-14.647137150466049</v>
      </c>
      <c r="DN33" s="578">
        <f>INPUT!DW314</f>
        <v>662</v>
      </c>
      <c r="DO33" s="532">
        <f>INPUT!DX314</f>
        <v>-2.5036818851251863</v>
      </c>
      <c r="DP33" s="578">
        <f>INPUT!DY314</f>
        <v>651</v>
      </c>
      <c r="DQ33" s="532">
        <f>INPUT!DZ314</f>
        <v>13.217391304347824</v>
      </c>
      <c r="DR33" s="578">
        <f>INPUT!EA314</f>
        <v>705</v>
      </c>
      <c r="DS33" s="532">
        <f>INPUT!EB314</f>
        <v>5.2238805970149294</v>
      </c>
      <c r="DT33" s="578">
        <f>INPUT!EC314</f>
        <v>683</v>
      </c>
      <c r="DU33" s="532">
        <f>INPUT!ED314</f>
        <v>6.5522620904836293</v>
      </c>
      <c r="DV33" s="578">
        <f>INPUT!EE314</f>
        <v>714</v>
      </c>
      <c r="DW33" s="532">
        <f>INPUT!EF314</f>
        <v>7.8549848942598199</v>
      </c>
      <c r="DX33" s="578">
        <f>INPUT!EG314</f>
        <v>589</v>
      </c>
      <c r="DY33" s="532">
        <f>INPUT!EH314</f>
        <v>-9.5238095238095237</v>
      </c>
      <c r="DZ33" s="578">
        <f>INPUT!EI314</f>
        <v>676</v>
      </c>
      <c r="EA33" s="532">
        <f>INPUT!EJ314</f>
        <v>-4.1134751773049594</v>
      </c>
      <c r="EB33" s="578">
        <f>INPUT!EK314</f>
        <v>731</v>
      </c>
      <c r="EC33" s="532">
        <f>INPUT!EL314</f>
        <v>7.0278184480234263</v>
      </c>
      <c r="ED33" s="578">
        <f>INPUT!EM314</f>
        <v>675.93000000000029</v>
      </c>
      <c r="EE33" s="532">
        <f>INPUT!EN314</f>
        <v>-5.3319327731092052</v>
      </c>
      <c r="EF33" s="578">
        <f>INPUT!EO314</f>
        <v>632.5</v>
      </c>
      <c r="EG33" s="532">
        <f>INPUT!EP314</f>
        <v>7.3853989813242871</v>
      </c>
      <c r="EH33" s="578">
        <f>INPUT!EQ314</f>
        <v>768.09126578462201</v>
      </c>
      <c r="EI33" s="532">
        <f>INPUT!ER314</f>
        <v>13.622968311334628</v>
      </c>
      <c r="EJ33" s="578">
        <f>INPUT!ES314</f>
        <v>768.79522273264661</v>
      </c>
      <c r="EK33" s="532">
        <f>INPUT!ET314</f>
        <v>5.1703451070651996</v>
      </c>
      <c r="EL33" s="578">
        <f>INPUT!EU314</f>
        <v>775.82715040688277</v>
      </c>
      <c r="EM33" s="532">
        <f>INPUT!EV314</f>
        <v>14.779215363555753</v>
      </c>
      <c r="EN33" s="578">
        <f>INPUT!EW314</f>
        <v>752.61691342613813</v>
      </c>
      <c r="EO33" s="532">
        <f>INPUT!EX314</f>
        <v>18.990816351958607</v>
      </c>
      <c r="EP33" s="579"/>
      <c r="EQ33" s="578">
        <f>INPUT!FF314</f>
        <v>657.40000000000009</v>
      </c>
      <c r="ER33" s="532">
        <f>INPUT!FG314</f>
        <v>19.527272727272749</v>
      </c>
      <c r="ES33" s="578">
        <f>INPUT!FH314</f>
        <v>719.90000000000009</v>
      </c>
      <c r="ET33" s="532">
        <f>INPUT!FI314</f>
        <v>9.5071493763309931</v>
      </c>
      <c r="EU33" s="578">
        <f>INPUT!FJ314</f>
        <v>825</v>
      </c>
      <c r="EV33" s="532">
        <f>INPUT!FK314</f>
        <v>14.599249895818843</v>
      </c>
      <c r="EW33" s="578">
        <f>INPUT!FL314</f>
        <v>990.59999999999991</v>
      </c>
      <c r="EX33" s="532">
        <f>INPUT!FM314</f>
        <v>20.072727272727263</v>
      </c>
      <c r="EY33" s="578">
        <f>INPUT!FN314</f>
        <v>1172.4000000000001</v>
      </c>
      <c r="EZ33" s="532">
        <f>INPUT!FO314</f>
        <v>18.352513628104195</v>
      </c>
      <c r="FA33" s="578">
        <f>INPUT!FP314</f>
        <v>1292</v>
      </c>
      <c r="FB33" s="532">
        <f>INPUT!FQ314</f>
        <v>10.201296485841006</v>
      </c>
      <c r="FC33" s="578">
        <f>INPUT!FR314</f>
        <v>1431.5</v>
      </c>
      <c r="FD33" s="532">
        <f>INPUT!FS314</f>
        <v>10.797213622291025</v>
      </c>
      <c r="FE33" s="578">
        <f>INPUT!FT314</f>
        <v>1613</v>
      </c>
      <c r="FF33" s="532">
        <f>INPUT!FU314</f>
        <v>12.679008033531257</v>
      </c>
      <c r="FG33" s="578">
        <f>INPUT!FV314</f>
        <v>1912.6</v>
      </c>
      <c r="FH33" s="532">
        <f>INPUT!FW314</f>
        <v>18.574085554866706</v>
      </c>
      <c r="FI33" s="578">
        <f>INPUT!FX314</f>
        <v>2277</v>
      </c>
      <c r="FJ33" s="532">
        <f>INPUT!FY314</f>
        <v>19.052598556938193</v>
      </c>
      <c r="FK33" s="578">
        <f>INPUT!FZ314</f>
        <v>2601.2588319164333</v>
      </c>
      <c r="FL33" s="532">
        <f>INPUT!GA314</f>
        <v>14.240616245780991</v>
      </c>
      <c r="FM33" s="578">
        <f>INPUT!GB314</f>
        <v>2942.3247493259769</v>
      </c>
      <c r="FN33" s="532">
        <f>INPUT!GC314</f>
        <v>13.111571721537185</v>
      </c>
      <c r="FO33" s="578">
        <f>INPUT!GD314</f>
        <v>3097</v>
      </c>
      <c r="FP33" s="532">
        <f>INPUT!GE314</f>
        <v>5.2569061491072988</v>
      </c>
      <c r="FQ33" s="578">
        <f>INPUT!GF314</f>
        <v>2870</v>
      </c>
      <c r="FR33" s="532">
        <f>INPUT!GG314</f>
        <v>-7.3296738779463961</v>
      </c>
      <c r="FS33" s="578">
        <f>INPUT!GH314</f>
        <v>2774</v>
      </c>
      <c r="FT33" s="532">
        <f>INPUT!GI314</f>
        <v>-3.344947735191639</v>
      </c>
      <c r="FU33" s="578">
        <f>INPUT!GJ314</f>
        <v>2624</v>
      </c>
      <c r="FV33" s="532">
        <f>INPUT!GK314</f>
        <v>-5.4073540014419663</v>
      </c>
      <c r="FW33" s="578">
        <f>INPUT!GL314</f>
        <v>2691</v>
      </c>
      <c r="FX33" s="532">
        <f>INPUT!GM314</f>
        <v>2.5533536585365946</v>
      </c>
      <c r="FY33" s="578">
        <f>INPUT!GN314</f>
        <v>2715.4300000000003</v>
      </c>
      <c r="FZ33" s="532">
        <f>INPUT!GO314</f>
        <v>0.90784095131921649</v>
      </c>
      <c r="GA33" s="578">
        <f>INPUT!GP314</f>
        <v>3065.3305523502895</v>
      </c>
      <c r="GB33" s="532">
        <f>INPUT!GQ314</f>
        <v>12.885640666498087</v>
      </c>
      <c r="GC33" s="578">
        <f>INPUT!GR314</f>
        <v>3095.2067052132825</v>
      </c>
      <c r="GD33" s="532">
        <f>INPUT!GS314</f>
        <v>0.97464701939196097</v>
      </c>
      <c r="GE33" s="578">
        <f>INPUT!GT314</f>
        <v>3248.0836838191817</v>
      </c>
      <c r="GF33" s="532">
        <f>INPUT!GU314</f>
        <v>4.9391524756135841</v>
      </c>
      <c r="GG33" s="578">
        <f>INPUT!GV314</f>
        <v>3367.0611815284574</v>
      </c>
      <c r="GH33" s="532">
        <f>INPUT!GW314</f>
        <v>3.6630059225992273</v>
      </c>
      <c r="GI33" s="578">
        <f>INPUT!GX314</f>
        <v>3497.5508090123594</v>
      </c>
      <c r="GJ33" s="532">
        <f>INPUT!GY314</f>
        <v>3.8754753908174289</v>
      </c>
      <c r="GK33" s="655">
        <f>INPUT!GZ314</f>
        <v>5.1925744653381178</v>
      </c>
      <c r="GL33" s="436"/>
    </row>
    <row r="34" spans="1:194" s="446" customFormat="1" ht="12" hidden="1" customHeight="1" outlineLevel="1" x14ac:dyDescent="0.2">
      <c r="A34" s="663" t="s">
        <v>328</v>
      </c>
      <c r="B34" s="581">
        <f>(B8-B9+B14-B15+B24+B25-B31)-B33</f>
        <v>0</v>
      </c>
      <c r="C34" s="582"/>
      <c r="D34" s="581">
        <f>(D8-D9+D14-D15+D24+D25-D31)-D33</f>
        <v>0</v>
      </c>
      <c r="E34" s="582"/>
      <c r="F34" s="581">
        <f>(F8-F9+F14-F15+F24+F25-F31)-F33</f>
        <v>0</v>
      </c>
      <c r="G34" s="582"/>
      <c r="H34" s="581">
        <f>(H8-H9+H14-H15+H24+H25-H31)-H33</f>
        <v>0</v>
      </c>
      <c r="I34" s="582"/>
      <c r="J34" s="581">
        <f>(J8-J9+J14-J15+J24+J25-J31)-J33</f>
        <v>0</v>
      </c>
      <c r="K34" s="582"/>
      <c r="L34" s="581">
        <f>(L8-L9+L14-L15+L24+L25-L31)-L33</f>
        <v>0</v>
      </c>
      <c r="M34" s="582"/>
      <c r="N34" s="581">
        <f>(N8-N9+N14-N15+N24+N25-N31)-N33</f>
        <v>0</v>
      </c>
      <c r="O34" s="582"/>
      <c r="P34" s="581">
        <f>(P8-P9+P14-P15+P24+P25-P31)-P33</f>
        <v>0</v>
      </c>
      <c r="Q34" s="582"/>
      <c r="R34" s="581">
        <f>(R8-R9+R14-R15+R24+R25-R31)-R33</f>
        <v>0</v>
      </c>
      <c r="S34" s="582"/>
      <c r="T34" s="581">
        <f>(T8-T9+T14-T15+T24+T25-T31)-T33</f>
        <v>0</v>
      </c>
      <c r="U34" s="582"/>
      <c r="V34" s="581">
        <f>(V8-V9+V14-V15+V24+V25-V31)-V33</f>
        <v>0</v>
      </c>
      <c r="W34" s="582"/>
      <c r="X34" s="581">
        <f>(X8-X9+X14-X15+X24+X25-X31)-X33</f>
        <v>0</v>
      </c>
      <c r="Y34" s="582"/>
      <c r="Z34" s="581">
        <f>(Z8-Z9+Z14-Z15+Z24+Z25-Z31)-Z33</f>
        <v>0</v>
      </c>
      <c r="AA34" s="582"/>
      <c r="AB34" s="581">
        <f>(AB8-AB9+AB14-AB15+AB24+AB25-AB31)-AB33</f>
        <v>0</v>
      </c>
      <c r="AC34" s="582"/>
      <c r="AD34" s="581">
        <f>(AD8-AD9+AD14-AD15+AD24+AD25-AD31)-AD33</f>
        <v>0</v>
      </c>
      <c r="AE34" s="582"/>
      <c r="AF34" s="581">
        <f>(AF8-AF9+AF14-AF15+AF24+AF25-AF31)-AF33</f>
        <v>0</v>
      </c>
      <c r="AG34" s="582"/>
      <c r="AH34" s="581">
        <f>(AH8-AH9+AH14-AH15+AH24+AH25-AH31)-AH33</f>
        <v>0</v>
      </c>
      <c r="AI34" s="582"/>
      <c r="AJ34" s="581">
        <f>(AJ8-AJ9+AJ14-AJ15+AJ24+AJ25-AJ31)-AJ33</f>
        <v>0</v>
      </c>
      <c r="AK34" s="582"/>
      <c r="AL34" s="581">
        <f>(AL8-AL9+AL14-AL15+AL24+AL25-AL31)-AL33</f>
        <v>0</v>
      </c>
      <c r="AM34" s="582"/>
      <c r="AN34" s="581">
        <f>(AN8-AN9+AN14-AN15+AN24+AN25-AN31)-AN33</f>
        <v>0</v>
      </c>
      <c r="AO34" s="582"/>
      <c r="AP34" s="581">
        <f>(AP8-AP9+AP14-AP15+AP24+AP25-AP31)-AP33</f>
        <v>1</v>
      </c>
      <c r="AQ34" s="582"/>
      <c r="AR34" s="581">
        <f>(AR8-AR9+AR14-AR15+AR24+AR25-AR31)-AR33</f>
        <v>0</v>
      </c>
      <c r="AS34" s="582"/>
      <c r="AT34" s="581">
        <f>(AT8-AT9+AT14-AT15+AT24+AT25-AT31)-AT33</f>
        <v>0</v>
      </c>
      <c r="AU34" s="582"/>
      <c r="AV34" s="581">
        <f>(AV8-AV9+AV14-AV15+AV24+AV25-AV31)-AV33</f>
        <v>0</v>
      </c>
      <c r="AW34" s="582"/>
      <c r="AX34" s="581">
        <f>(AX8-AX9+AX14-AX15+AX24+AX25-AX31)-AX33</f>
        <v>0</v>
      </c>
      <c r="AY34" s="582"/>
      <c r="AZ34" s="581">
        <f>(AZ8-AZ9+AZ14-AZ15+AZ24+AZ25-AZ31)-AZ33</f>
        <v>0</v>
      </c>
      <c r="BA34" s="582"/>
      <c r="BB34" s="581">
        <f>(BB8-BB9+BB14-BB15+BB24+BB25-BB31)-BB33</f>
        <v>0</v>
      </c>
      <c r="BC34" s="582"/>
      <c r="BD34" s="581">
        <f>(BD8-BD9+BD14-BD15+BD24+BD25-BD31)-BD33</f>
        <v>0</v>
      </c>
      <c r="BE34" s="582"/>
      <c r="BF34" s="581">
        <f>(BF8-BF9+BF14-BF15+BF24+BF25-BF31)-BF33</f>
        <v>0</v>
      </c>
      <c r="BG34" s="582"/>
      <c r="BH34" s="581">
        <f>(BH8-BH9+BH14-BH15+BH24+BH25-BH31)-BH33</f>
        <v>0</v>
      </c>
      <c r="BI34" s="582"/>
      <c r="BJ34" s="581">
        <f>(BJ8-BJ9+BJ14-BJ15+BJ24+BJ25-BJ31)-BJ33</f>
        <v>0</v>
      </c>
      <c r="BK34" s="582"/>
      <c r="BL34" s="581">
        <f>(BL8-BL9+BL14-BL15+BL24+BL25-BL31)-BL33</f>
        <v>0</v>
      </c>
      <c r="BM34" s="582"/>
      <c r="BN34" s="581">
        <f>(BN8-BN9+BN14-BN15+BN24+BN25-BN31)-BN33</f>
        <v>0</v>
      </c>
      <c r="BO34" s="582"/>
      <c r="BP34" s="581">
        <f>(BP8-BP9+BP14-BP15+BP24+BP25-BP31)-BP33</f>
        <v>0</v>
      </c>
      <c r="BQ34" s="582"/>
      <c r="BR34" s="581">
        <f>(BR8-BR9+BR14-BR15+BR24+BR25-BR31)-BR33</f>
        <v>0</v>
      </c>
      <c r="BS34" s="582"/>
      <c r="BT34" s="581">
        <f>(BT8-BT9+BT14-BT15+BT24+BT25-BT31)-BT33</f>
        <v>0</v>
      </c>
      <c r="BU34" s="582"/>
      <c r="BV34" s="581">
        <f>(BV8-BV9+BV14-BV15+BV24+BV25-BV31)-BV33</f>
        <v>0</v>
      </c>
      <c r="BW34" s="582"/>
      <c r="BX34" s="581">
        <f>(BX8-BX9+BX14-BX15+BX24+BX25-BX31)-BX33</f>
        <v>0</v>
      </c>
      <c r="BY34" s="582"/>
      <c r="BZ34" s="581">
        <f>(BZ8-BZ9+BZ14-BZ15+BZ24+BZ25-BZ31)-BZ33</f>
        <v>0</v>
      </c>
      <c r="CA34" s="582"/>
      <c r="CB34" s="581">
        <f>(CB8-CB9+CB14-CB15+CB24+CB25-CB31)-CB33</f>
        <v>0</v>
      </c>
      <c r="CC34" s="582"/>
      <c r="CD34" s="581">
        <f>(CD8-CD9+CD14-CD15+CD24+CD25-CD31)-CD33</f>
        <v>0</v>
      </c>
      <c r="CE34" s="582"/>
      <c r="CF34" s="581">
        <f>(CF8-CF9+CF14-CF15+CF24+CF25-CF31)-CF33</f>
        <v>0</v>
      </c>
      <c r="CG34" s="582"/>
      <c r="CH34" s="581">
        <f>(CH8-CH9+CH14-CH15+CH24+CH25-CH31)-CH33</f>
        <v>0</v>
      </c>
      <c r="CI34" s="582"/>
      <c r="CJ34" s="581">
        <f>(CJ8-CJ9+CJ14-CJ15+CJ24+CJ25-CJ31)-CJ33</f>
        <v>0</v>
      </c>
      <c r="CK34" s="582"/>
      <c r="CL34" s="581">
        <f>(CL8-CL9+CL14-CL15+CL24+CL25-CL31)-CL33</f>
        <v>0</v>
      </c>
      <c r="CM34" s="582"/>
      <c r="CN34" s="581">
        <f>(CN8-CN9+CN14-CN15+CN24+CN25-CN31)-CN33</f>
        <v>0</v>
      </c>
      <c r="CO34" s="582"/>
      <c r="CP34" s="581">
        <f>(CP8-CP9+CP14-CP15+CP24+CP25-CP31)-CP33</f>
        <v>0</v>
      </c>
      <c r="CQ34" s="582"/>
      <c r="CR34" s="581">
        <f>(CR8-CR9+CR14-CR15+CR24+CR25-CR31)-CR33</f>
        <v>0</v>
      </c>
      <c r="CS34" s="582"/>
      <c r="CT34" s="581">
        <f>(CT8-CT9+CT14-CT15+CT24+CT25-CT31)-CT33</f>
        <v>0</v>
      </c>
      <c r="CU34" s="582"/>
      <c r="CV34" s="581">
        <f>(CV8-CV9+CV14-CV15+CV24+CV25-CV31)-CV33</f>
        <v>0</v>
      </c>
      <c r="CW34" s="582"/>
      <c r="CX34" s="581">
        <f>(CX8-CX9+CX14-CX15+CX24+CX25-CX31)-CX33</f>
        <v>0</v>
      </c>
      <c r="CY34" s="582"/>
      <c r="CZ34" s="581">
        <f>(CZ8-CZ9+CZ14-CZ15+CZ24+CZ25-CZ31)-CZ33</f>
        <v>0</v>
      </c>
      <c r="DA34" s="582"/>
      <c r="DB34" s="581">
        <f>(DB8-DB9+DB14-DB15+DB24+DB25-DB31)-DB33</f>
        <v>0</v>
      </c>
      <c r="DC34" s="582"/>
      <c r="DD34" s="581">
        <f>(DD8-DD9+DD14-DD15+DD24+DD25-DD31)-DD33</f>
        <v>0</v>
      </c>
      <c r="DE34" s="582"/>
      <c r="DF34" s="581">
        <f>(DF8-DF9+DF14-DF15+DF24+DF25-DF31)-DF33</f>
        <v>0</v>
      </c>
      <c r="DG34" s="582"/>
      <c r="DH34" s="581">
        <f>(DH8-DH9+DH14-DH15+DH24+DH25-DH31)-DH33</f>
        <v>0</v>
      </c>
      <c r="DI34" s="582"/>
      <c r="DJ34" s="581">
        <f>(DJ8-DJ9+DJ14-DJ15+DJ24+DJ25-DJ31)-DJ33</f>
        <v>0</v>
      </c>
      <c r="DK34" s="582"/>
      <c r="DL34" s="581">
        <f>(DL8-DL9+DL14-DL15+DL24+DL25-DL31)-DL33</f>
        <v>0</v>
      </c>
      <c r="DM34" s="582"/>
      <c r="DN34" s="581">
        <f>(DN8-DN9+DN14-DN15+DN24+DN25-DN31)-DN33</f>
        <v>0</v>
      </c>
      <c r="DO34" s="582"/>
      <c r="DP34" s="581">
        <f>(DP8-DP9+DP14-DP15+DP24+DP25-DP31)-DP33</f>
        <v>0</v>
      </c>
      <c r="DQ34" s="582"/>
      <c r="DR34" s="581">
        <f>(DR8-DR9+DR14-DR15+DR24+DR25-DR31)-DR33</f>
        <v>0</v>
      </c>
      <c r="DS34" s="582"/>
      <c r="DT34" s="581">
        <f>(DT8-DT9+DT14-DT15+DT24+DT25-DT31)-DT33</f>
        <v>0</v>
      </c>
      <c r="DU34" s="582"/>
      <c r="DV34" s="581">
        <f>(DV8-DV9+DV14-DV15+DV24+DV25-DV31)-DV33</f>
        <v>0</v>
      </c>
      <c r="DW34" s="582"/>
      <c r="DX34" s="581">
        <f>(DX8-DX9+DX14-DX15+DX24+DX25-DX31)-DX33</f>
        <v>0</v>
      </c>
      <c r="DY34" s="582"/>
      <c r="DZ34" s="581">
        <f>(DZ8-DZ9+DZ14-DZ15+DZ24+DZ25-DZ31)-DZ33</f>
        <v>0</v>
      </c>
      <c r="EA34" s="582"/>
      <c r="EB34" s="581">
        <f>(EB8-EB9+EB14-EB15+EB24+EB25-EB31)-EB33</f>
        <v>0</v>
      </c>
      <c r="EC34" s="582"/>
      <c r="ED34" s="581">
        <f>(ED8-ED9+ED14-ED15+ED24+ED25-ED31)-ED33</f>
        <v>0</v>
      </c>
      <c r="EE34" s="582"/>
      <c r="EF34" s="581">
        <f>(EF8-EF9+EF14-EF15+EF24+EF25-EF31)-EF33</f>
        <v>0</v>
      </c>
      <c r="EG34" s="582"/>
      <c r="EH34" s="581">
        <f t="shared" ref="EH34" si="39">(EH8-EH9+EH14-EH15+EH24+EH25-EH31)-EH33</f>
        <v>0</v>
      </c>
      <c r="EI34" s="582"/>
      <c r="EJ34" s="581">
        <f t="shared" ref="EJ34" si="40">(EJ8-EJ9+EJ14-EJ15+EJ24+EJ25-EJ31)-EJ33</f>
        <v>0</v>
      </c>
      <c r="EK34" s="582"/>
      <c r="EL34" s="581">
        <f t="shared" ref="EL34" si="41">(EL8-EL9+EL14-EL15+EL24+EL25-EL31)-EL33</f>
        <v>0</v>
      </c>
      <c r="EM34" s="582"/>
      <c r="EN34" s="581">
        <f t="shared" ref="EN34" si="42">(EN8-EN9+EN14-EN15+EN24+EN25-EN31)-EN33</f>
        <v>0</v>
      </c>
      <c r="EO34" s="582"/>
      <c r="EP34" s="582"/>
      <c r="EQ34" s="581">
        <f>(EQ8-EQ9+EQ14-EQ15+EQ24+EQ25-EQ31)-EQ33</f>
        <v>0</v>
      </c>
      <c r="ER34" s="582"/>
      <c r="ES34" s="581">
        <f>(ES8-ES9+ES14-ES15+ES24+ES25-ES31)-ES33</f>
        <v>0</v>
      </c>
      <c r="ET34" s="582"/>
      <c r="EU34" s="581">
        <f>(EU8-EU9+EU14-EU15+EU24+EU25-EU31)-EU33</f>
        <v>0</v>
      </c>
      <c r="EV34" s="582"/>
      <c r="EW34" s="581">
        <f>(EW8-EW9+EW14-EW15+EW24+EW25-EW31)-EW33</f>
        <v>0</v>
      </c>
      <c r="EX34" s="582"/>
      <c r="EY34" s="581">
        <f>(EY8-EY9+EY14-EY15+EY24+EY25-EY31)-EY33</f>
        <v>0</v>
      </c>
      <c r="EZ34" s="582"/>
      <c r="FA34" s="581">
        <f>(FA8-FA9+FA14-FA15+FA24+FA25-FA31)-FA33</f>
        <v>0</v>
      </c>
      <c r="FB34" s="582"/>
      <c r="FC34" s="581">
        <f>(FC8-FC9+FC14-FC15+FC24+FC25-FC31)-FC33</f>
        <v>1</v>
      </c>
      <c r="FD34" s="582"/>
      <c r="FE34" s="581">
        <f>(FE8-FE9+FE14-FE15+FE24+FE25-FE31)-FE33</f>
        <v>0</v>
      </c>
      <c r="FF34" s="582"/>
      <c r="FG34" s="581">
        <f>(FG8-FG9+FG14-FG15+FG24+FG25-FG31)-FG33</f>
        <v>0</v>
      </c>
      <c r="FH34" s="582"/>
      <c r="FI34" s="581">
        <f>(FI8-FI9+FI14-FI15+FI24+FI25-FI31)-FI33</f>
        <v>0</v>
      </c>
      <c r="FJ34" s="582"/>
      <c r="FK34" s="581">
        <f>(FK8-FK9+FK14-FK15+FK24+FK25-FK31)-FK33</f>
        <v>0</v>
      </c>
      <c r="FL34" s="582"/>
      <c r="FM34" s="581">
        <f>(FM8-FM9+FM14-FM15+FM24+FM25-FM31)-FM33</f>
        <v>0</v>
      </c>
      <c r="FN34" s="582"/>
      <c r="FO34" s="581">
        <f>(FO8-FO9+FO14-FO15+FO24+FO25-FO31)-FO33</f>
        <v>0</v>
      </c>
      <c r="FP34" s="582"/>
      <c r="FQ34" s="581">
        <f>(FQ8-FQ9+FQ14-FQ15+FQ24+FQ25-FQ31)-FQ33</f>
        <v>0</v>
      </c>
      <c r="FR34" s="582"/>
      <c r="FS34" s="581">
        <f>(FS8-FS9+FS14-FS15+FS24+FS25-FS31)-FS33</f>
        <v>0</v>
      </c>
      <c r="FT34" s="582"/>
      <c r="FU34" s="581">
        <f>(FU8-FU9+FU14-FU15+FU24+FU25-FU31)-FU33</f>
        <v>0</v>
      </c>
      <c r="FV34" s="582"/>
      <c r="FW34" s="581">
        <f>(FW8-FW9+FW14-FW15+FW24+FW25-FW31)-FW33</f>
        <v>0</v>
      </c>
      <c r="FX34" s="582"/>
      <c r="FY34" s="581">
        <f>(FY8-FY9+FY14-FY15+FY24+FY25-FY31)-FY33</f>
        <v>0</v>
      </c>
      <c r="FZ34" s="582"/>
      <c r="GA34" s="581">
        <f>(GA8-GA9+GA14-GA15+GA24+GA25-GA31)-GA33</f>
        <v>0</v>
      </c>
      <c r="GB34" s="582"/>
      <c r="GC34" s="581">
        <f>(GC8-GC9+GC14-GC15+GC24+GC25-GC31)-GC33</f>
        <v>0</v>
      </c>
      <c r="GD34" s="582"/>
      <c r="GE34" s="581">
        <f>(GE8-GE9+GE14-GE15+GE24+GE25-GE31)-GE33</f>
        <v>0</v>
      </c>
      <c r="GF34" s="582"/>
      <c r="GG34" s="581">
        <f>(GG8-GG9+GG14-GG15+GG24+GG25-GG31)-GG33</f>
        <v>0</v>
      </c>
      <c r="GH34" s="582"/>
      <c r="GI34" s="581">
        <f>(GI8-GI9+GI14-GI15+GI24+GI25-GI31)-GI33</f>
        <v>0</v>
      </c>
      <c r="GJ34" s="582"/>
      <c r="GK34" s="664"/>
    </row>
    <row r="35" spans="1:194" s="447" customFormat="1" ht="4.5" customHeight="1" collapsed="1" x14ac:dyDescent="0.2">
      <c r="A35" s="665"/>
      <c r="B35" s="583"/>
      <c r="C35" s="582"/>
      <c r="D35" s="583"/>
      <c r="E35" s="582"/>
      <c r="F35" s="583"/>
      <c r="G35" s="582"/>
      <c r="H35" s="583"/>
      <c r="I35" s="582"/>
      <c r="J35" s="583"/>
      <c r="K35" s="582"/>
      <c r="L35" s="583"/>
      <c r="M35" s="582"/>
      <c r="N35" s="583"/>
      <c r="O35" s="582"/>
      <c r="P35" s="583"/>
      <c r="Q35" s="582"/>
      <c r="R35" s="583"/>
      <c r="S35" s="582"/>
      <c r="T35" s="583"/>
      <c r="U35" s="582"/>
      <c r="V35" s="583"/>
      <c r="W35" s="582"/>
      <c r="X35" s="583"/>
      <c r="Y35" s="582"/>
      <c r="Z35" s="583"/>
      <c r="AA35" s="582"/>
      <c r="AB35" s="583"/>
      <c r="AC35" s="582"/>
      <c r="AD35" s="583"/>
      <c r="AE35" s="582"/>
      <c r="AF35" s="583"/>
      <c r="AG35" s="582"/>
      <c r="AH35" s="583"/>
      <c r="AI35" s="582"/>
      <c r="AJ35" s="583"/>
      <c r="AK35" s="582"/>
      <c r="AL35" s="583"/>
      <c r="AM35" s="582"/>
      <c r="AN35" s="583"/>
      <c r="AO35" s="582"/>
      <c r="AP35" s="583"/>
      <c r="AQ35" s="582"/>
      <c r="AR35" s="583"/>
      <c r="AS35" s="582"/>
      <c r="AT35" s="583"/>
      <c r="AU35" s="582"/>
      <c r="AV35" s="583"/>
      <c r="AW35" s="582"/>
      <c r="AX35" s="583"/>
      <c r="AY35" s="582"/>
      <c r="AZ35" s="583"/>
      <c r="BA35" s="582"/>
      <c r="BB35" s="583"/>
      <c r="BC35" s="582"/>
      <c r="BD35" s="583"/>
      <c r="BE35" s="582"/>
      <c r="BF35" s="583"/>
      <c r="BG35" s="582"/>
      <c r="BH35" s="583"/>
      <c r="BI35" s="582"/>
      <c r="BJ35" s="583"/>
      <c r="BK35" s="582"/>
      <c r="BL35" s="583"/>
      <c r="BM35" s="582"/>
      <c r="BN35" s="583"/>
      <c r="BO35" s="582"/>
      <c r="BP35" s="583"/>
      <c r="BQ35" s="582"/>
      <c r="BR35" s="583"/>
      <c r="BS35" s="582"/>
      <c r="BT35" s="583"/>
      <c r="BU35" s="582"/>
      <c r="BV35" s="583"/>
      <c r="BW35" s="582"/>
      <c r="BX35" s="583"/>
      <c r="BY35" s="582"/>
      <c r="BZ35" s="583"/>
      <c r="CA35" s="582"/>
      <c r="CB35" s="583"/>
      <c r="CC35" s="582"/>
      <c r="CD35" s="583"/>
      <c r="CE35" s="582"/>
      <c r="CF35" s="583"/>
      <c r="CG35" s="582"/>
      <c r="CH35" s="583"/>
      <c r="CI35" s="582"/>
      <c r="CJ35" s="583"/>
      <c r="CK35" s="582"/>
      <c r="CL35" s="583"/>
      <c r="CM35" s="582"/>
      <c r="CN35" s="583"/>
      <c r="CO35" s="582"/>
      <c r="CP35" s="583"/>
      <c r="CQ35" s="582"/>
      <c r="CR35" s="583"/>
      <c r="CS35" s="582"/>
      <c r="CT35" s="583"/>
      <c r="CU35" s="582"/>
      <c r="CV35" s="583"/>
      <c r="CW35" s="582"/>
      <c r="CX35" s="583"/>
      <c r="CY35" s="582"/>
      <c r="CZ35" s="583"/>
      <c r="DA35" s="582"/>
      <c r="DB35" s="583"/>
      <c r="DC35" s="582"/>
      <c r="DD35" s="583"/>
      <c r="DE35" s="582"/>
      <c r="DF35" s="583"/>
      <c r="DG35" s="582"/>
      <c r="DH35" s="583"/>
      <c r="DI35" s="582"/>
      <c r="DJ35" s="583"/>
      <c r="DK35" s="582"/>
      <c r="DL35" s="583"/>
      <c r="DM35" s="582"/>
      <c r="DN35" s="583"/>
      <c r="DO35" s="582"/>
      <c r="DP35" s="583"/>
      <c r="DQ35" s="582"/>
      <c r="DR35" s="583"/>
      <c r="DS35" s="582"/>
      <c r="DT35" s="583"/>
      <c r="DU35" s="582"/>
      <c r="DV35" s="583"/>
      <c r="DW35" s="582"/>
      <c r="DX35" s="583"/>
      <c r="DY35" s="582"/>
      <c r="DZ35" s="583"/>
      <c r="EA35" s="582"/>
      <c r="EB35" s="583"/>
      <c r="EC35" s="582"/>
      <c r="ED35" s="583"/>
      <c r="EE35" s="582"/>
      <c r="EF35" s="583"/>
      <c r="EG35" s="582"/>
      <c r="EH35" s="583"/>
      <c r="EI35" s="582"/>
      <c r="EJ35" s="583"/>
      <c r="EK35" s="582"/>
      <c r="EL35" s="583"/>
      <c r="EM35" s="582"/>
      <c r="EN35" s="583"/>
      <c r="EO35" s="582"/>
      <c r="EP35" s="583"/>
      <c r="EQ35" s="583"/>
      <c r="ER35" s="582"/>
      <c r="ES35" s="583"/>
      <c r="ET35" s="582"/>
      <c r="EU35" s="583"/>
      <c r="EV35" s="582"/>
      <c r="EW35" s="583"/>
      <c r="EX35" s="582"/>
      <c r="EY35" s="583"/>
      <c r="EZ35" s="582"/>
      <c r="FA35" s="583"/>
      <c r="FB35" s="582"/>
      <c r="FC35" s="583"/>
      <c r="FD35" s="582"/>
      <c r="FE35" s="583"/>
      <c r="FF35" s="582"/>
      <c r="FG35" s="583"/>
      <c r="FH35" s="582"/>
      <c r="FI35" s="583"/>
      <c r="FJ35" s="582"/>
      <c r="FK35" s="583"/>
      <c r="FL35" s="582"/>
      <c r="FM35" s="583"/>
      <c r="FN35" s="582"/>
      <c r="FO35" s="583"/>
      <c r="FP35" s="582"/>
      <c r="FQ35" s="583"/>
      <c r="FR35" s="582"/>
      <c r="FS35" s="583"/>
      <c r="FT35" s="582"/>
      <c r="FU35" s="583"/>
      <c r="FV35" s="582"/>
      <c r="FW35" s="583"/>
      <c r="FX35" s="582"/>
      <c r="FY35" s="583"/>
      <c r="FZ35" s="582"/>
      <c r="GA35" s="583"/>
      <c r="GB35" s="582"/>
      <c r="GC35" s="583"/>
      <c r="GD35" s="582"/>
      <c r="GE35" s="583"/>
      <c r="GF35" s="582"/>
      <c r="GG35" s="583"/>
      <c r="GH35" s="582"/>
      <c r="GI35" s="583"/>
      <c r="GJ35" s="582"/>
      <c r="GK35" s="664"/>
    </row>
    <row r="36" spans="1:194" ht="12.75" customHeight="1" x14ac:dyDescent="0.2">
      <c r="A36" s="660" t="str">
        <f>INPUT!B374</f>
        <v>Average Shares Outstanding (FD)</v>
      </c>
      <c r="B36" s="575">
        <f>INPUT!K374</f>
        <v>541.76700000000005</v>
      </c>
      <c r="C36" s="532">
        <f>INPUT!L374</f>
        <v>-0.50594833633902381</v>
      </c>
      <c r="D36" s="575">
        <f>INPUT!M374</f>
        <v>539.15099999999995</v>
      </c>
      <c r="E36" s="532">
        <f>INPUT!N374</f>
        <v>-1.0481553127213883</v>
      </c>
      <c r="F36" s="575">
        <f>INPUT!O374</f>
        <v>536.04300000000001</v>
      </c>
      <c r="G36" s="532">
        <f>INPUT!P374</f>
        <v>-1.5336375259004664</v>
      </c>
      <c r="H36" s="575">
        <f>INPUT!Q374</f>
        <v>532.64300000000003</v>
      </c>
      <c r="I36" s="532">
        <f>INPUT!R374</f>
        <v>-2.4209592971065619</v>
      </c>
      <c r="J36" s="575">
        <f>INPUT!S374</f>
        <v>529.62699999999995</v>
      </c>
      <c r="K36" s="532">
        <f>INPUT!T374</f>
        <v>-2.2408157012147489</v>
      </c>
      <c r="L36" s="575">
        <f>INPUT!U374</f>
        <v>529.60599999999999</v>
      </c>
      <c r="M36" s="532">
        <f>INPUT!V374</f>
        <v>-1.7703760171083771</v>
      </c>
      <c r="N36" s="575">
        <f>INPUT!W374</f>
        <v>527.90800000000002</v>
      </c>
      <c r="O36" s="532">
        <f>INPUT!X374</f>
        <v>-1.5176021326647304</v>
      </c>
      <c r="P36" s="575">
        <f>INPUT!Y374</f>
        <v>526.21600000000001</v>
      </c>
      <c r="Q36" s="532">
        <f>INPUT!Z374</f>
        <v>-1.2066243243598507</v>
      </c>
      <c r="R36" s="575">
        <f>INPUT!AA374</f>
        <v>524.46799999999996</v>
      </c>
      <c r="S36" s="532">
        <f>INPUT!AB374</f>
        <v>-0.97408175942691466</v>
      </c>
      <c r="T36" s="575">
        <f>INPUT!AC374</f>
        <v>522.71299999999997</v>
      </c>
      <c r="U36" s="532">
        <f>INPUT!AD374</f>
        <v>-1.3015335928973637</v>
      </c>
      <c r="V36" s="575">
        <f>INPUT!AE374</f>
        <v>521.21199999999999</v>
      </c>
      <c r="W36" s="532">
        <f>INPUT!AF374</f>
        <v>-1.2684028277654469</v>
      </c>
      <c r="X36" s="575">
        <f>INPUT!AG374</f>
        <v>520.19200000000001</v>
      </c>
      <c r="Y36" s="532">
        <f>INPUT!AH374</f>
        <v>-1.1447770497286291</v>
      </c>
      <c r="Z36" s="575">
        <f>INPUT!AI374</f>
        <v>519.35500000000002</v>
      </c>
      <c r="AA36" s="532">
        <f>INPUT!AJ374</f>
        <v>-0.97489265312659112</v>
      </c>
      <c r="AB36" s="575">
        <f>INPUT!AK374</f>
        <v>517.86</v>
      </c>
      <c r="AC36" s="532">
        <f>INPUT!AL374</f>
        <v>-0.92842535004867832</v>
      </c>
      <c r="AD36" s="575">
        <f>INPUT!AM374</f>
        <v>515.57600000000002</v>
      </c>
      <c r="AE36" s="532">
        <f>INPUT!AN374</f>
        <v>-1.0813258328664643</v>
      </c>
      <c r="AF36" s="575">
        <f>INPUT!AO374</f>
        <v>512.93399999999997</v>
      </c>
      <c r="AG36" s="532">
        <f>INPUT!AP374</f>
        <v>-1.3952540600393748</v>
      </c>
      <c r="AH36" s="575">
        <f>INPUT!AQ374</f>
        <v>509.44900000000001</v>
      </c>
      <c r="AI36" s="532">
        <f>INPUT!AR374</f>
        <v>-1.9073658672776772</v>
      </c>
      <c r="AJ36" s="575">
        <f>INPUT!AS374</f>
        <v>508.00200000000001</v>
      </c>
      <c r="AK36" s="532">
        <f>INPUT!AT374</f>
        <v>-1.9036032904646061</v>
      </c>
      <c r="AL36" s="575">
        <f>INPUT!AU374</f>
        <v>507.32299999999998</v>
      </c>
      <c r="AM36" s="532">
        <f>INPUT!AV374</f>
        <v>-1.6007339364128792</v>
      </c>
      <c r="AN36" s="575">
        <f>INPUT!AW374</f>
        <v>506.084</v>
      </c>
      <c r="AO36" s="532">
        <f>INPUT!AX374</f>
        <v>-1.3354544639271215</v>
      </c>
      <c r="AP36" s="575">
        <f>INPUT!AY374</f>
        <v>504.57400000000001</v>
      </c>
      <c r="AQ36" s="532">
        <f>INPUT!AZ374</f>
        <v>-0.95691619769594505</v>
      </c>
      <c r="AR36" s="575">
        <f>INPUT!BA374</f>
        <v>503.286</v>
      </c>
      <c r="AS36" s="532">
        <f>INPUT!BB374</f>
        <v>-0.92834280179999729</v>
      </c>
      <c r="AT36" s="575">
        <f>INPUT!BC374</f>
        <v>500.952</v>
      </c>
      <c r="AU36" s="532">
        <f>INPUT!BD374</f>
        <v>-1.2558074441726408</v>
      </c>
      <c r="AV36" s="575">
        <f>INPUT!BE374</f>
        <v>498.56400000000002</v>
      </c>
      <c r="AW36" s="532">
        <f>INPUT!BF374</f>
        <v>-1.4859193335493681</v>
      </c>
      <c r="AX36" s="575">
        <f>INPUT!BG374</f>
        <v>496.65800000000002</v>
      </c>
      <c r="AY36" s="532">
        <f>INPUT!BH374</f>
        <v>-1.5688481768779239</v>
      </c>
      <c r="AZ36" s="575">
        <f>INPUT!BI374</f>
        <v>494.22699999999998</v>
      </c>
      <c r="BA36" s="532">
        <f>INPUT!BJ374</f>
        <v>-1.799970593261091</v>
      </c>
      <c r="BB36" s="575">
        <f>INPUT!BK374</f>
        <v>492.81900000000002</v>
      </c>
      <c r="BC36" s="532">
        <f>INPUT!BL374</f>
        <v>-1.6235088391702179</v>
      </c>
      <c r="BD36" s="575">
        <f>INPUT!BM374</f>
        <v>492.24</v>
      </c>
      <c r="BE36" s="532">
        <f>INPUT!BN374</f>
        <v>-1.268442968204686</v>
      </c>
      <c r="BF36" s="575">
        <f>INPUT!BO374</f>
        <v>484.41699999999997</v>
      </c>
      <c r="BG36" s="532">
        <f>INPUT!BP374</f>
        <v>-2.4646738802153734</v>
      </c>
      <c r="BH36" s="575">
        <f>INPUT!BQ374</f>
        <v>480.82799999999997</v>
      </c>
      <c r="BI36" s="532">
        <f>INPUT!BR374</f>
        <v>-2.7111023881738583</v>
      </c>
      <c r="BJ36" s="575">
        <f>INPUT!BS374</f>
        <v>480.745</v>
      </c>
      <c r="BK36" s="532">
        <f>INPUT!BT374</f>
        <v>-2.4499867091163363</v>
      </c>
      <c r="BL36" s="575">
        <f>INPUT!BU374</f>
        <v>468.97800000000001</v>
      </c>
      <c r="BM36" s="532">
        <f>INPUT!BV374</f>
        <v>-4.7257435397367153</v>
      </c>
      <c r="BN36" s="575">
        <f>INPUT!BW374</f>
        <v>467.13200000000001</v>
      </c>
      <c r="BO36" s="532">
        <f>INPUT!BX374</f>
        <v>-3.5682067309776411</v>
      </c>
      <c r="BP36" s="575">
        <f>INPUT!BY374</f>
        <v>468.28500000000003</v>
      </c>
      <c r="BQ36" s="532">
        <f>INPUT!BZ374</f>
        <v>-2.6086251216651202</v>
      </c>
      <c r="BR36" s="575">
        <f>INPUT!CA374</f>
        <v>469.714</v>
      </c>
      <c r="BS36" s="532">
        <f>INPUT!CB374</f>
        <v>-2.2945636460077634</v>
      </c>
      <c r="BT36" s="575">
        <f>INPUT!CC374</f>
        <v>471.12099999999998</v>
      </c>
      <c r="BU36" s="532">
        <f>INPUT!CD374</f>
        <v>0.45695107233174603</v>
      </c>
      <c r="BV36" s="575">
        <f>INPUT!CE374</f>
        <v>472.45</v>
      </c>
      <c r="BW36" s="532">
        <f>INPUT!CF374</f>
        <v>1.1384362450014063</v>
      </c>
      <c r="BX36" s="575">
        <f>INPUT!CG374</f>
        <v>472.49</v>
      </c>
      <c r="BY36" s="532">
        <f>INPUT!CH374</f>
        <v>0.89795744044758319</v>
      </c>
      <c r="BZ36" s="575">
        <f>INPUT!CI374</f>
        <v>473.5</v>
      </c>
      <c r="CA36" s="532">
        <f>INPUT!CJ374</f>
        <v>0.80602238809148741</v>
      </c>
      <c r="CB36" s="575">
        <f>INPUT!CK374</f>
        <v>473.75799999999998</v>
      </c>
      <c r="CC36" s="532">
        <f>INPUT!CL374</f>
        <v>0.55972881701304988</v>
      </c>
      <c r="CD36" s="575">
        <f>INPUT!CM374</f>
        <v>472.10399999999998</v>
      </c>
      <c r="CE36" s="532">
        <f>INPUT!CN374</f>
        <v>-7.3235262990789529E-2</v>
      </c>
      <c r="CF36" s="575">
        <f>INPUT!CO374</f>
        <v>469.75200000000001</v>
      </c>
      <c r="CG36" s="532">
        <f>INPUT!CP374</f>
        <v>-0.5794831636648401</v>
      </c>
      <c r="CH36" s="575">
        <f>INPUT!CQ374</f>
        <v>467.79300000000001</v>
      </c>
      <c r="CI36" s="532">
        <f>INPUT!CR374</f>
        <v>-1.2052798310454027</v>
      </c>
      <c r="CJ36" s="575">
        <f>INPUT!CS374</f>
        <v>467.8</v>
      </c>
      <c r="CK36" s="532">
        <f>INPUT!CT374</f>
        <v>-1.2576040932290256</v>
      </c>
      <c r="CL36" s="575">
        <f>INPUT!CU374</f>
        <v>937.06600000000003</v>
      </c>
      <c r="CM36" s="532">
        <f>INPUT!CV374</f>
        <v>98.487197736092071</v>
      </c>
      <c r="CN36" s="575">
        <f>INPUT!CW374</f>
        <v>937.18</v>
      </c>
      <c r="CO36" s="532">
        <f>INPUT!CX374</f>
        <v>99.505270866329454</v>
      </c>
      <c r="CP36" s="575">
        <f>INPUT!CY374</f>
        <v>939.44200000000001</v>
      </c>
      <c r="CQ36" s="532" t="str">
        <f>INPUT!CZ374</f>
        <v>NM</v>
      </c>
      <c r="CR36" s="575">
        <f>INPUT!DA374</f>
        <v>940.58199999999999</v>
      </c>
      <c r="CS36" s="532" t="str">
        <f>INPUT!DB374</f>
        <v>NM</v>
      </c>
      <c r="CT36" s="575">
        <f>INPUT!DC374</f>
        <v>937.64800000000002</v>
      </c>
      <c r="CU36" s="532">
        <f>INPUT!DD374</f>
        <v>6.2108752211686991E-2</v>
      </c>
      <c r="CV36" s="575">
        <f>INPUT!DE374</f>
        <v>935.95</v>
      </c>
      <c r="CW36" s="532">
        <f>INPUT!DF374</f>
        <v>-0.13124479822445023</v>
      </c>
      <c r="CX36" s="575">
        <f>INPUT!DG374</f>
        <v>934.78200000000004</v>
      </c>
      <c r="CY36" s="532">
        <f>INPUT!DH374</f>
        <v>-0.49603913812666933</v>
      </c>
      <c r="CZ36" s="575">
        <f>INPUT!DI374</f>
        <v>931.01</v>
      </c>
      <c r="DA36" s="532">
        <f>INPUT!DJ374</f>
        <v>-1.0176677844143334</v>
      </c>
      <c r="DB36" s="575">
        <f>INPUT!DK374</f>
        <v>915.39800000000002</v>
      </c>
      <c r="DC36" s="532">
        <f>INPUT!DL374</f>
        <v>-2.3729587222497184</v>
      </c>
      <c r="DD36" s="575">
        <f>INPUT!DM374</f>
        <v>910.76</v>
      </c>
      <c r="DE36" s="532">
        <f>INPUT!DN374</f>
        <v>-2.6913830867033584</v>
      </c>
      <c r="DF36" s="575">
        <f>INPUT!DO374</f>
        <v>907.96199999999999</v>
      </c>
      <c r="DG36" s="532">
        <f>INPUT!DP374</f>
        <v>-2.8691181473327498</v>
      </c>
      <c r="DH36" s="575">
        <f>INPUT!DQ374</f>
        <v>898.06</v>
      </c>
      <c r="DI36" s="532">
        <f>INPUT!DR374</f>
        <v>-3.5391671410618608</v>
      </c>
      <c r="DJ36" s="575">
        <f>INPUT!DS374</f>
        <v>879.85400000000004</v>
      </c>
      <c r="DK36" s="532">
        <f>INPUT!DT374</f>
        <v>-3.8829012079991454</v>
      </c>
      <c r="DL36" s="575">
        <f>INPUT!DU374</f>
        <v>868.51400000000001</v>
      </c>
      <c r="DM36" s="532">
        <f>INPUT!DV374</f>
        <v>-4.6385436338881814</v>
      </c>
      <c r="DN36" s="575">
        <f>INPUT!DW374</f>
        <v>862.20399999999995</v>
      </c>
      <c r="DO36" s="532">
        <f>INPUT!DX374</f>
        <v>-5.0396382227450136</v>
      </c>
      <c r="DP36" s="575">
        <f>INPUT!DY374</f>
        <v>855.11199999999997</v>
      </c>
      <c r="DQ36" s="532">
        <f>INPUT!DZ374</f>
        <v>-4.7823085317239329</v>
      </c>
      <c r="DR36" s="575">
        <f>INPUT!EA374</f>
        <v>841.7</v>
      </c>
      <c r="DS36" s="532">
        <f>INPUT!EB374</f>
        <v>-4.336401266573775</v>
      </c>
      <c r="DT36" s="575">
        <f>INPUT!EC374</f>
        <v>828.65200000000004</v>
      </c>
      <c r="DU36" s="532">
        <f>INPUT!ED374</f>
        <v>-4.5896784622930671</v>
      </c>
      <c r="DV36" s="575">
        <f>INPUT!EE374</f>
        <v>822.28</v>
      </c>
      <c r="DW36" s="532">
        <f>INPUT!EF374</f>
        <v>-4.6304586849515879</v>
      </c>
      <c r="DX36" s="575">
        <f>INPUT!EG374</f>
        <v>818.76</v>
      </c>
      <c r="DY36" s="532">
        <f>INPUT!EH374</f>
        <v>-4.2511390320800091</v>
      </c>
      <c r="DZ36" s="575">
        <f>INPUT!EI374</f>
        <v>808.13800000000003</v>
      </c>
      <c r="EA36" s="532">
        <f>INPUT!EJ374</f>
        <v>-3.9874064393489395</v>
      </c>
      <c r="EB36" s="575">
        <f>INPUT!EK374</f>
        <v>798.69600000000003</v>
      </c>
      <c r="EC36" s="532">
        <f>INPUT!EL374</f>
        <v>-3.6150277800572561</v>
      </c>
      <c r="ED36" s="575">
        <f>INPUT!EM374</f>
        <v>794.76199999999994</v>
      </c>
      <c r="EE36" s="532">
        <f>INPUT!EN374</f>
        <v>-3.3465486209077189</v>
      </c>
      <c r="EF36" s="575">
        <f>INPUT!EO374</f>
        <v>790.08</v>
      </c>
      <c r="EG36" s="532">
        <f>INPUT!EP374</f>
        <v>-3.5028579803605409</v>
      </c>
      <c r="EH36" s="575">
        <f>INPUT!EQ374</f>
        <v>775.09683720930229</v>
      </c>
      <c r="EI36" s="532">
        <f>INPUT!ER374</f>
        <v>-4.0885545279021329</v>
      </c>
      <c r="EJ36" s="575">
        <f>INPUT!ES374</f>
        <v>768.60530744612754</v>
      </c>
      <c r="EK36" s="532">
        <f>INPUT!ET374</f>
        <v>-3.7674775576530317</v>
      </c>
      <c r="EL36" s="575">
        <f>INPUT!EU374</f>
        <v>763.93765376415979</v>
      </c>
      <c r="EM36" s="532">
        <f>INPUT!EV374</f>
        <v>-3.8784373480161505</v>
      </c>
      <c r="EN36" s="575">
        <f>INPUT!EW374</f>
        <v>759.97163513792248</v>
      </c>
      <c r="EO36" s="532">
        <f>INPUT!EX374</f>
        <v>-3.8107995218303881</v>
      </c>
      <c r="EP36" s="531"/>
      <c r="EQ36" s="575">
        <f>INPUT!FF374</f>
        <v>544.9085</v>
      </c>
      <c r="ER36" s="532">
        <f>INPUT!FG374</f>
        <v>-1.0778874676406813</v>
      </c>
      <c r="ES36" s="575">
        <f>INPUT!FH374</f>
        <v>537.40100000000007</v>
      </c>
      <c r="ET36" s="532">
        <f>INPUT!FI374</f>
        <v>-1.3777542468139004</v>
      </c>
      <c r="EU36" s="575">
        <f>INPUT!FJ374</f>
        <v>463.63561538461545</v>
      </c>
      <c r="EV36" s="532">
        <f>INPUT!FK374</f>
        <v>-13.72632068332299</v>
      </c>
      <c r="EW36" s="575">
        <f>INPUT!FL374</f>
        <v>459.29461538461544</v>
      </c>
      <c r="EX36" s="532">
        <f>INPUT!FM374</f>
        <v>-0.93629562871240246</v>
      </c>
      <c r="EY36" s="575">
        <f>INPUT!FN374</f>
        <v>517.18340000000001</v>
      </c>
      <c r="EZ36" s="532">
        <f>INPUT!FO374</f>
        <v>12.603845696494442</v>
      </c>
      <c r="FA36" s="575">
        <f>INPUT!FP374</f>
        <v>507.71449999999999</v>
      </c>
      <c r="FB36" s="532">
        <f>INPUT!FQ374</f>
        <v>-1.8308592271136348</v>
      </c>
      <c r="FC36" s="575">
        <f>INPUT!FR374</f>
        <v>501.84399999999999</v>
      </c>
      <c r="FD36" s="532">
        <f>INPUT!FS374</f>
        <v>-1.156260063480552</v>
      </c>
      <c r="FE36" s="575">
        <f>INPUT!FT374</f>
        <v>493.98599999999999</v>
      </c>
      <c r="FF36" s="532">
        <f>INPUT!FU374</f>
        <v>-1.5658252365276848</v>
      </c>
      <c r="FG36" s="575">
        <f>INPUT!FV374</f>
        <v>478.74199999999996</v>
      </c>
      <c r="FH36" s="532">
        <f>INPUT!FW374</f>
        <v>-3.0859174146635748</v>
      </c>
      <c r="FI36" s="575">
        <f>INPUT!FX374</f>
        <v>469.06299999999999</v>
      </c>
      <c r="FJ36" s="532">
        <f>INPUT!FY374</f>
        <v>-2.0217570215272485</v>
      </c>
      <c r="FK36" s="575">
        <f>INPUT!FZ374</f>
        <v>473.04950000000002</v>
      </c>
      <c r="FL36" s="532">
        <f>INPUT!GA374</f>
        <v>0.84988583623095693</v>
      </c>
      <c r="FM36" s="575">
        <f>INPUT!GB374</f>
        <v>469.36224999999996</v>
      </c>
      <c r="FN36" s="532">
        <f>INPUT!GC374</f>
        <v>-0.77946388274378053</v>
      </c>
      <c r="FO36" s="575">
        <f>INPUT!GD374</f>
        <v>938.5675</v>
      </c>
      <c r="FP36" s="532">
        <f>INPUT!GE374</f>
        <v>99.966550356361211</v>
      </c>
      <c r="FQ36" s="575">
        <f>INPUT!GF374</f>
        <v>934.84750000000008</v>
      </c>
      <c r="FR36" s="532">
        <f>INPUT!GG374</f>
        <v>-0.39634869095721559</v>
      </c>
      <c r="FS36" s="575">
        <f>INPUT!GH374</f>
        <v>908.04499999999996</v>
      </c>
      <c r="FT36" s="532">
        <f>INPUT!GI374</f>
        <v>-2.8670451597720636</v>
      </c>
      <c r="FU36" s="575">
        <f>INPUT!GJ374</f>
        <v>866.42100000000005</v>
      </c>
      <c r="FV36" s="532">
        <f>INPUT!GK374</f>
        <v>-4.5839137928186275</v>
      </c>
      <c r="FW36" s="575">
        <f>INPUT!GL374</f>
        <v>827.84799999999996</v>
      </c>
      <c r="FX36" s="532">
        <f>INPUT!GM374</f>
        <v>-4.4519927379415014</v>
      </c>
      <c r="FY36" s="575">
        <f>INPUT!GN374</f>
        <v>797.91899999999998</v>
      </c>
      <c r="FZ36" s="532">
        <f>INPUT!GO374</f>
        <v>-3.615277200645528</v>
      </c>
      <c r="GA36" s="575">
        <f>INPUT!GP374</f>
        <v>766.90285838937803</v>
      </c>
      <c r="GB36" s="532">
        <f>INPUT!GQ374</f>
        <v>-3.8871290958884197</v>
      </c>
      <c r="GC36" s="575">
        <f>INPUT!GR374</f>
        <v>745.08974773895318</v>
      </c>
      <c r="GD36" s="532">
        <f>INPUT!GS374</f>
        <v>-2.8443120809636735</v>
      </c>
      <c r="GE36" s="575">
        <f>INPUT!GT374</f>
        <v>729.28187357462582</v>
      </c>
      <c r="GF36" s="532">
        <f>INPUT!GU374</f>
        <v>-2.1216067208410627</v>
      </c>
      <c r="GG36" s="575">
        <f>INPUT!GV374</f>
        <v>709.10200907581168</v>
      </c>
      <c r="GH36" s="532">
        <f>INPUT!GW374</f>
        <v>-2.767087079773578</v>
      </c>
      <c r="GI36" s="575">
        <f>INPUT!GX374</f>
        <v>692.07260181282402</v>
      </c>
      <c r="GJ36" s="532">
        <f>INPUT!GY374</f>
        <v>-2.4015454821771698</v>
      </c>
      <c r="GK36" s="655">
        <f>INPUT!GZ374</f>
        <v>-2.8061982444462563</v>
      </c>
      <c r="GL36" s="436"/>
    </row>
    <row r="37" spans="1:194" s="452" customFormat="1" ht="12" customHeight="1" x14ac:dyDescent="0.2">
      <c r="A37" s="666" t="str">
        <f>INPUT!B383</f>
        <v>Core Operating EPS</v>
      </c>
      <c r="B37" s="448"/>
      <c r="C37" s="449"/>
      <c r="D37" s="448"/>
      <c r="E37" s="449"/>
      <c r="F37" s="448"/>
      <c r="G37" s="449"/>
      <c r="H37" s="448"/>
      <c r="I37" s="449"/>
      <c r="J37" s="448"/>
      <c r="K37" s="449"/>
      <c r="L37" s="448"/>
      <c r="M37" s="449"/>
      <c r="N37" s="448"/>
      <c r="O37" s="449"/>
      <c r="P37" s="448"/>
      <c r="Q37" s="449"/>
      <c r="R37" s="448"/>
      <c r="S37" s="449"/>
      <c r="T37" s="448"/>
      <c r="U37" s="449"/>
      <c r="V37" s="448"/>
      <c r="W37" s="449"/>
      <c r="X37" s="448"/>
      <c r="Y37" s="449"/>
      <c r="Z37" s="448"/>
      <c r="AA37" s="449"/>
      <c r="AB37" s="448"/>
      <c r="AC37" s="449"/>
      <c r="AD37" s="448"/>
      <c r="AE37" s="449"/>
      <c r="AF37" s="448"/>
      <c r="AG37" s="449"/>
      <c r="AH37" s="448"/>
      <c r="AI37" s="449"/>
      <c r="AJ37" s="448"/>
      <c r="AK37" s="449"/>
      <c r="AL37" s="448"/>
      <c r="AM37" s="449"/>
      <c r="AN37" s="448"/>
      <c r="AO37" s="449"/>
      <c r="AP37" s="448"/>
      <c r="AQ37" s="449"/>
      <c r="AR37" s="448"/>
      <c r="AS37" s="449"/>
      <c r="AT37" s="448"/>
      <c r="AU37" s="449"/>
      <c r="AV37" s="448"/>
      <c r="AW37" s="449"/>
      <c r="AX37" s="448"/>
      <c r="AY37" s="449"/>
      <c r="AZ37" s="448"/>
      <c r="BA37" s="449"/>
      <c r="BB37" s="448"/>
      <c r="BC37" s="449"/>
      <c r="BD37" s="448"/>
      <c r="BE37" s="449"/>
      <c r="BF37" s="448"/>
      <c r="BG37" s="449"/>
      <c r="BH37" s="448"/>
      <c r="BI37" s="449"/>
      <c r="BJ37" s="448"/>
      <c r="BK37" s="449"/>
      <c r="BL37" s="448"/>
      <c r="BM37" s="449"/>
      <c r="BN37" s="448"/>
      <c r="BO37" s="449"/>
      <c r="BP37" s="448"/>
      <c r="BQ37" s="449"/>
      <c r="BR37" s="448"/>
      <c r="BS37" s="449"/>
      <c r="BT37" s="448"/>
      <c r="BU37" s="449"/>
      <c r="BV37" s="448"/>
      <c r="BW37" s="449"/>
      <c r="BX37" s="448"/>
      <c r="BY37" s="449"/>
      <c r="BZ37" s="448"/>
      <c r="CA37" s="449"/>
      <c r="CB37" s="448"/>
      <c r="CC37" s="449"/>
      <c r="CD37" s="448"/>
      <c r="CE37" s="449"/>
      <c r="CF37" s="448"/>
      <c r="CG37" s="449"/>
      <c r="CH37" s="448"/>
      <c r="CI37" s="449"/>
      <c r="CJ37" s="448"/>
      <c r="CK37" s="449"/>
      <c r="CL37" s="448">
        <f>INPUT!CU383</f>
        <v>0.84439089669244216</v>
      </c>
      <c r="CM37" s="449"/>
      <c r="CN37" s="448">
        <f>INPUT!CW383</f>
        <v>0.80560831430461599</v>
      </c>
      <c r="CO37" s="449"/>
      <c r="CP37" s="448">
        <f>INPUT!CY383</f>
        <v>0.83453794912299006</v>
      </c>
      <c r="CQ37" s="449"/>
      <c r="CR37" s="448">
        <f>INPUT!DA383</f>
        <v>0.74103055342330604</v>
      </c>
      <c r="CS37" s="449"/>
      <c r="CT37" s="448">
        <f>INPUT!DC383</f>
        <v>0.83826766547787657</v>
      </c>
      <c r="CU37" s="449"/>
      <c r="CV37" s="448">
        <f>INPUT!DE383</f>
        <v>0.80666702281104752</v>
      </c>
      <c r="CW37" s="449"/>
      <c r="CX37" s="448">
        <f>INPUT!DG383</f>
        <v>0.73065163856385762</v>
      </c>
      <c r="CY37" s="449">
        <f>INPUT!DH372</f>
        <v>-0.64302233297207634</v>
      </c>
      <c r="CZ37" s="448">
        <f>INPUT!DI383</f>
        <v>0.69387009806554178</v>
      </c>
      <c r="DA37" s="449"/>
      <c r="DB37" s="448">
        <f>INPUT!DK383</f>
        <v>0.84007175021138347</v>
      </c>
      <c r="DC37" s="449"/>
      <c r="DD37" s="448">
        <f>INPUT!DM383</f>
        <v>0.82458605999385126</v>
      </c>
      <c r="DE37" s="449">
        <f>INPUT!DN375</f>
        <v>0</v>
      </c>
      <c r="DF37" s="448">
        <f>INPUT!DO383</f>
        <v>0.74782865362206785</v>
      </c>
      <c r="DG37" s="449"/>
      <c r="DH37" s="448">
        <f>INPUT!DQ383</f>
        <v>0.64026902434135813</v>
      </c>
      <c r="DI37" s="449">
        <f>INPUT!DR383</f>
        <v>-7.7249435987542192</v>
      </c>
      <c r="DJ37" s="448">
        <f>INPUT!DS383</f>
        <v>0.76148997447303757</v>
      </c>
      <c r="DK37" s="449">
        <f>INPUT!DT383</f>
        <v>-9.3541742974421744</v>
      </c>
      <c r="DL37" s="448">
        <f>INPUT!DU383</f>
        <v>0.73804221923883784</v>
      </c>
      <c r="DM37" s="449">
        <f>INPUT!DV383</f>
        <v>-10.495428549405595</v>
      </c>
      <c r="DN37" s="448">
        <f>INPUT!DW383</f>
        <v>0.73538280963669844</v>
      </c>
      <c r="DO37" s="449">
        <f>INPUT!DX383</f>
        <v>-1.6642641232170852</v>
      </c>
      <c r="DP37" s="448">
        <f>INPUT!DY383</f>
        <v>0.76130378242850061</v>
      </c>
      <c r="DQ37" s="449">
        <f>INPUT!DZ383</f>
        <v>18.903734756128543</v>
      </c>
      <c r="DR37" s="448">
        <f>INPUT!EA383</f>
        <v>0.8375905904716644</v>
      </c>
      <c r="DS37" s="449">
        <f>INPUT!EB383</f>
        <v>9.9936464759486263</v>
      </c>
      <c r="DT37" s="448">
        <f>INPUT!EC383</f>
        <v>0.82423019554650201</v>
      </c>
      <c r="DU37" s="449">
        <f>INPUT!ED383</f>
        <v>11.677919509340828</v>
      </c>
      <c r="DV37" s="448">
        <f>INPUT!EE383</f>
        <v>0.86831736148270666</v>
      </c>
      <c r="DW37" s="449">
        <f>INPUT!EF383</f>
        <v>18.076918593144974</v>
      </c>
      <c r="DX37" s="448">
        <f>INPUT!EG383</f>
        <v>0.76066246519126479</v>
      </c>
      <c r="DY37" s="449">
        <f>INPUT!EH383</f>
        <v>-8.4239334157787393E-2</v>
      </c>
      <c r="DZ37" s="448">
        <f>INPUT!EI383</f>
        <v>0.8364907973638166</v>
      </c>
      <c r="EA37" s="449">
        <f>INPUT!EJ383</f>
        <v>-0.13130437714545806</v>
      </c>
      <c r="EB37" s="448">
        <f>INPUT!EK383</f>
        <v>0.88894898684856316</v>
      </c>
      <c r="EC37" s="449">
        <f>INPUT!EL383</f>
        <v>7.8520286749686141</v>
      </c>
      <c r="ED37" s="448">
        <f>INPUT!EM383</f>
        <v>0.83248821659817707</v>
      </c>
      <c r="EE37" s="449">
        <f>INPUT!EN383</f>
        <v>-4.1262730049931413</v>
      </c>
      <c r="EF37" s="448">
        <f>INPUT!EO383</f>
        <v>0.80055184285135683</v>
      </c>
      <c r="EG37" s="449">
        <f>INPUT!EP383</f>
        <v>5.2440312866051553</v>
      </c>
      <c r="EH37" s="448">
        <f>INPUT!EQ383</f>
        <v>0.99096168234939075</v>
      </c>
      <c r="EI37" s="449">
        <f>INPUT!ER383</f>
        <v>18.46653728557277</v>
      </c>
      <c r="EJ37" s="448">
        <f>INPUT!ES383</f>
        <v>1.0002470907820689</v>
      </c>
      <c r="EK37" s="449">
        <f>INPUT!ET383</f>
        <v>12.520190199897918</v>
      </c>
      <c r="EL37" s="448">
        <f>INPUT!EU383</f>
        <v>1.0155634384352437</v>
      </c>
      <c r="EM37" s="449">
        <f>INPUT!EV383</f>
        <v>21.991328908554731</v>
      </c>
      <c r="EN37" s="448">
        <f>INPUT!EW383</f>
        <v>0.9903223733995683</v>
      </c>
      <c r="EO37" s="449">
        <f>INPUT!EX383</f>
        <v>23.704964549491049</v>
      </c>
      <c r="EP37" s="450"/>
      <c r="EQ37" s="448"/>
      <c r="ER37" s="449"/>
      <c r="ES37" s="448"/>
      <c r="ET37" s="449"/>
      <c r="EU37" s="448"/>
      <c r="EV37" s="449"/>
      <c r="EW37" s="448"/>
      <c r="EX37" s="449"/>
      <c r="EY37" s="448"/>
      <c r="EZ37" s="449"/>
      <c r="FA37" s="448"/>
      <c r="FB37" s="449"/>
      <c r="FC37" s="448"/>
      <c r="FD37" s="449"/>
      <c r="FE37" s="448"/>
      <c r="FF37" s="449"/>
      <c r="FG37" s="448"/>
      <c r="FH37" s="449"/>
      <c r="FI37" s="448"/>
      <c r="FJ37" s="449"/>
      <c r="FK37" s="448"/>
      <c r="FL37" s="449"/>
      <c r="FM37" s="448">
        <f>INPUT!GB383</f>
        <v>6.4662523441669579</v>
      </c>
      <c r="FN37" s="449"/>
      <c r="FO37" s="448">
        <f>INPUT!GD383</f>
        <v>3.2754703311163023</v>
      </c>
      <c r="FP37" s="449">
        <f>FO37/FM37*100-100</f>
        <v>-49.345151460551627</v>
      </c>
      <c r="FQ37" s="448">
        <f>INPUT!GF383</f>
        <v>3.0700194416736415</v>
      </c>
      <c r="FR37" s="449">
        <f>FQ37/FO37*100-100</f>
        <v>-6.2724088046507092</v>
      </c>
      <c r="FS37" s="448">
        <f>INPUT!GH383</f>
        <v>3.0549146793385793</v>
      </c>
      <c r="FT37" s="449">
        <f>FS37/FQ37*100-100</f>
        <v>-0.49200868665599273</v>
      </c>
      <c r="FU37" s="448">
        <f>INPUT!GJ383</f>
        <v>2.9962916411305822</v>
      </c>
      <c r="FV37" s="449">
        <f>FU37/FS37*100-100</f>
        <v>-1.9189746477859018</v>
      </c>
      <c r="FW37" s="448">
        <f>INPUT!GL383</f>
        <v>3.2914254790734536</v>
      </c>
      <c r="FX37" s="449">
        <f>FW37/FU37*100-100</f>
        <v>9.8499703397199738</v>
      </c>
      <c r="FY37" s="448">
        <f>INPUT!GN383</f>
        <v>3.3588998382041289</v>
      </c>
      <c r="FZ37" s="449">
        <f>FY37/FW37*100-100</f>
        <v>2.0500041565476863</v>
      </c>
      <c r="GA37" s="448">
        <f>INPUT!GP383</f>
        <v>3.9970258538193315</v>
      </c>
      <c r="GB37" s="449">
        <f>GA37/FY37*100-100</f>
        <v>18.998066222670801</v>
      </c>
      <c r="GC37" s="448">
        <f>INPUT!GR383</f>
        <v>4.154139437035588</v>
      </c>
      <c r="GD37" s="449">
        <f>GC37/GA37*100-100</f>
        <v>3.930762245786525</v>
      </c>
      <c r="GE37" s="448">
        <f>INPUT!GT383</f>
        <v>4.4538110729373726</v>
      </c>
      <c r="GF37" s="449">
        <f>GE37/GC37*100-100</f>
        <v>7.213807828165514</v>
      </c>
      <c r="GG37" s="448">
        <f>INPUT!GV383</f>
        <v>4.7483452852105481</v>
      </c>
      <c r="GH37" s="449">
        <f>GG37/GE37*100-100</f>
        <v>6.6130827610279397</v>
      </c>
      <c r="GI37" s="448">
        <f>INPUT!GX383</f>
        <v>5.0537339577536082</v>
      </c>
      <c r="GJ37" s="449">
        <f>GI37/GG37*100-100</f>
        <v>6.4314756867879908</v>
      </c>
      <c r="GK37" s="667">
        <f>IF(ISERROR(((GC37/FS37)^0.2-1)*100),"",((GC37/FS37)^0.2-1)*100)</f>
        <v>6.3399365650596673</v>
      </c>
      <c r="GL37" s="451"/>
    </row>
    <row r="38" spans="1:194" s="453" customFormat="1" ht="12" hidden="1" customHeight="1" outlineLevel="1" x14ac:dyDescent="0.2">
      <c r="A38" s="668" t="s">
        <v>328</v>
      </c>
      <c r="B38" s="507"/>
      <c r="C38" s="584"/>
      <c r="D38" s="507"/>
      <c r="E38" s="584"/>
      <c r="F38" s="507"/>
      <c r="G38" s="584"/>
      <c r="H38" s="507"/>
      <c r="I38" s="584"/>
      <c r="J38" s="507"/>
      <c r="K38" s="584"/>
      <c r="L38" s="507"/>
      <c r="M38" s="584"/>
      <c r="N38" s="507"/>
      <c r="O38" s="584"/>
      <c r="P38" s="507"/>
      <c r="Q38" s="584"/>
      <c r="R38" s="507"/>
      <c r="S38" s="584"/>
      <c r="T38" s="507"/>
      <c r="U38" s="584"/>
      <c r="V38" s="507"/>
      <c r="W38" s="584"/>
      <c r="X38" s="507"/>
      <c r="Y38" s="584"/>
      <c r="Z38" s="507"/>
      <c r="AA38" s="584"/>
      <c r="AB38" s="507"/>
      <c r="AC38" s="584"/>
      <c r="AD38" s="507"/>
      <c r="AE38" s="584"/>
      <c r="AF38" s="507"/>
      <c r="AG38" s="584"/>
      <c r="AH38" s="507"/>
      <c r="AI38" s="584"/>
      <c r="AJ38" s="507"/>
      <c r="AK38" s="584"/>
      <c r="AL38" s="507"/>
      <c r="AM38" s="584"/>
      <c r="AN38" s="507"/>
      <c r="AO38" s="584"/>
      <c r="AP38" s="507"/>
      <c r="AQ38" s="584"/>
      <c r="AR38" s="507"/>
      <c r="AS38" s="584"/>
      <c r="AT38" s="507"/>
      <c r="AU38" s="584"/>
      <c r="AV38" s="507"/>
      <c r="AW38" s="584"/>
      <c r="AX38" s="507"/>
      <c r="AY38" s="584"/>
      <c r="AZ38" s="507"/>
      <c r="BA38" s="584"/>
      <c r="BB38" s="507"/>
      <c r="BC38" s="584"/>
      <c r="BD38" s="507"/>
      <c r="BE38" s="584"/>
      <c r="BF38" s="507"/>
      <c r="BG38" s="584"/>
      <c r="BH38" s="507"/>
      <c r="BI38" s="584"/>
      <c r="BJ38" s="507"/>
      <c r="BK38" s="584"/>
      <c r="BL38" s="507"/>
      <c r="BM38" s="584"/>
      <c r="BN38" s="507"/>
      <c r="BO38" s="584"/>
      <c r="BP38" s="507"/>
      <c r="BQ38" s="584"/>
      <c r="BR38" s="507"/>
      <c r="BS38" s="584"/>
      <c r="BT38" s="507"/>
      <c r="BU38" s="584"/>
      <c r="BV38" s="507"/>
      <c r="BW38" s="584"/>
      <c r="BX38" s="507"/>
      <c r="BY38" s="584"/>
      <c r="BZ38" s="507"/>
      <c r="CA38" s="584"/>
      <c r="CB38" s="507"/>
      <c r="CC38" s="584"/>
      <c r="CD38" s="507"/>
      <c r="CE38" s="584"/>
      <c r="CF38" s="507"/>
      <c r="CG38" s="584"/>
      <c r="CH38" s="507"/>
      <c r="CI38" s="584"/>
      <c r="CJ38" s="507"/>
      <c r="CK38" s="584"/>
      <c r="CL38" s="585">
        <f>((CL33-CL28*0.64)/CL76)-CL37</f>
        <v>3.7350624182286296E-4</v>
      </c>
      <c r="CM38" s="584"/>
      <c r="CN38" s="585">
        <f>((CN33-CN28*0.64)/CN76)-CN37</f>
        <v>0</v>
      </c>
      <c r="CO38" s="584"/>
      <c r="CP38" s="585">
        <f>((CP33-CP28*0.64)/CP76)-CP37</f>
        <v>5.0029698480587359E-2</v>
      </c>
      <c r="CQ38" s="584"/>
      <c r="CR38" s="585">
        <f>((CR33-CR28*0.64)/CR76)-CR37</f>
        <v>0</v>
      </c>
      <c r="CS38" s="584"/>
      <c r="CT38" s="585">
        <f>((CT33-CT28*0.64)/CT76)-CT37</f>
        <v>0</v>
      </c>
      <c r="CU38" s="584"/>
      <c r="CV38" s="585">
        <f>((CV33-CV28*0.64)/CV76)-CV37</f>
        <v>0</v>
      </c>
      <c r="CW38" s="584"/>
      <c r="CX38" s="585">
        <f>((CX33-CX28*0.64)/CX76)-CX37</f>
        <v>0</v>
      </c>
      <c r="CY38" s="584"/>
      <c r="CZ38" s="585">
        <f>((CZ33-CZ28*0.64)/CZ76)-CZ37</f>
        <v>0</v>
      </c>
      <c r="DA38" s="584"/>
      <c r="DB38" s="585">
        <f>((DB33-DB28*0.64)/DB76)-DB37</f>
        <v>0</v>
      </c>
      <c r="DC38" s="584"/>
      <c r="DD38" s="585">
        <f>((DD33-DD28*0.64)/DD76)-DD37</f>
        <v>0</v>
      </c>
      <c r="DE38" s="584"/>
      <c r="DF38" s="585">
        <f>((DF33-DF28*0.64)/DF76)-DF37</f>
        <v>0</v>
      </c>
      <c r="DG38" s="584"/>
      <c r="DH38" s="585">
        <f>((DH33-DH28*0.64)/DH76)-DH37</f>
        <v>0</v>
      </c>
      <c r="DI38" s="584"/>
      <c r="DJ38" s="585">
        <f>((DJ33-DJ28*0.64)/DJ76)-DJ37</f>
        <v>0</v>
      </c>
      <c r="DK38" s="584"/>
      <c r="DL38" s="585">
        <f>((DL33-DL28*0.64)/DL76)-DL37</f>
        <v>0</v>
      </c>
      <c r="DM38" s="584"/>
      <c r="DN38" s="585">
        <f>((DN33-DN28*0.64)/DN76)-DN37</f>
        <v>4.9872188020483321E-4</v>
      </c>
      <c r="DO38" s="584"/>
      <c r="DP38" s="585">
        <f>((DP33-DP28*0.64)/DP76)-DP37</f>
        <v>0</v>
      </c>
      <c r="DQ38" s="584"/>
      <c r="DR38" s="585">
        <f>((DR33-DR28*0.64)/DR76)-DR37</f>
        <v>0</v>
      </c>
      <c r="DS38" s="584"/>
      <c r="DT38" s="585">
        <f>((DT33-DT28*0.64)/DT76)-DT37</f>
        <v>0</v>
      </c>
      <c r="DU38" s="584"/>
      <c r="DV38" s="585">
        <f>((DV33-DV28*0.64)/DV76)-DV37</f>
        <v>0</v>
      </c>
      <c r="DW38" s="584"/>
      <c r="DX38" s="585">
        <f>((DX33-DX28*0.64)/DX76)-DX37</f>
        <v>-6.3510674678779466E-4</v>
      </c>
      <c r="DY38" s="584"/>
      <c r="DZ38" s="585">
        <f>((DZ33-DZ28*0.64)/DZ76)-DZ37</f>
        <v>0</v>
      </c>
      <c r="EA38" s="584"/>
      <c r="EB38" s="585">
        <f>((EB33-EB28*0.64)/EB76)-EB37</f>
        <v>2.6292857357492649E-2</v>
      </c>
      <c r="EC38" s="584"/>
      <c r="ED38" s="585">
        <f>((ED33-ED28*0.64)/ED76)-ED37</f>
        <v>2.7681242938126793E-4</v>
      </c>
      <c r="EE38" s="584"/>
      <c r="EF38" s="585">
        <f>((EF33-EF28*0.64)/EF76)-EF37</f>
        <v>0</v>
      </c>
      <c r="EG38" s="584"/>
      <c r="EH38" s="585">
        <f t="shared" ref="EH38" si="43">((EH33-EH28*0.64)/EH76)-EH37</f>
        <v>0</v>
      </c>
      <c r="EI38" s="584"/>
      <c r="EJ38" s="585">
        <f t="shared" ref="EJ38" si="44">((EJ33-EJ28*0.64)/EJ76)-EJ37</f>
        <v>0</v>
      </c>
      <c r="EK38" s="584"/>
      <c r="EL38" s="585">
        <f t="shared" ref="EL38" si="45">((EL33-EL28*0.64)/EL76)-EL37</f>
        <v>0</v>
      </c>
      <c r="EM38" s="584"/>
      <c r="EN38" s="585">
        <f t="shared" ref="EN38" si="46">((EN33-EN28*0.64)/EN76)-EN37</f>
        <v>0</v>
      </c>
      <c r="EO38" s="584"/>
      <c r="EP38" s="507"/>
      <c r="EQ38" s="507"/>
      <c r="ER38" s="584"/>
      <c r="ES38" s="507"/>
      <c r="ET38" s="584"/>
      <c r="EU38" s="507"/>
      <c r="EV38" s="584"/>
      <c r="EW38" s="507"/>
      <c r="EX38" s="584"/>
      <c r="EY38" s="507"/>
      <c r="EZ38" s="584"/>
      <c r="FA38" s="507"/>
      <c r="FB38" s="584"/>
      <c r="FC38" s="507"/>
      <c r="FD38" s="584"/>
      <c r="FE38" s="507"/>
      <c r="FF38" s="584"/>
      <c r="FG38" s="507"/>
      <c r="FH38" s="584"/>
      <c r="FI38" s="507"/>
      <c r="FJ38" s="584"/>
      <c r="FK38" s="507"/>
      <c r="FL38" s="584"/>
      <c r="FM38" s="585">
        <f>((FM33-FM28*0.64)/FM76)-FM37</f>
        <v>-3.0381650846447172E-3</v>
      </c>
      <c r="FN38" s="584"/>
      <c r="FO38" s="585">
        <f>((FO33-FO28*0.64)/FO76)-FO37</f>
        <v>3.7290871461026498E-4</v>
      </c>
      <c r="FP38" s="584"/>
      <c r="FQ38" s="585">
        <f>((FQ33-FQ28*0.64)/FQ76)-FQ37</f>
        <v>0</v>
      </c>
      <c r="FR38" s="584"/>
      <c r="FS38" s="585">
        <f>((FS33-FS28*0.64)/FS76)-FS37</f>
        <v>0</v>
      </c>
      <c r="FT38" s="584"/>
      <c r="FU38" s="585">
        <f>((FU33-FU28*0.64)/FU76)-FU37</f>
        <v>4.9629452656363426E-4</v>
      </c>
      <c r="FV38" s="584"/>
      <c r="FW38" s="585">
        <f>((FW33-FW28*0.64)/FW76)-FW37</f>
        <v>-6.2813463341093723E-4</v>
      </c>
      <c r="FX38" s="584"/>
      <c r="FY38" s="585">
        <f>((FY33-FY28*0.64)/FY76)-FY37</f>
        <v>2.6594178105797894E-2</v>
      </c>
      <c r="FZ38" s="584"/>
      <c r="GA38" s="585">
        <f>((GA33-GA28*0.64)/GA76)-GA37</f>
        <v>0</v>
      </c>
      <c r="GB38" s="584"/>
      <c r="GC38" s="585">
        <f>((GC33-GC28*0.64)/GC76)-GC37</f>
        <v>0</v>
      </c>
      <c r="GD38" s="584"/>
      <c r="GE38" s="585">
        <f>((GE33-GE28*0.64)/GE76)-GE37</f>
        <v>0</v>
      </c>
      <c r="GF38" s="584"/>
      <c r="GG38" s="585">
        <f>((GG33-GG28*0.64)/GG76)-GG37</f>
        <v>0</v>
      </c>
      <c r="GH38" s="584"/>
      <c r="GI38" s="585">
        <f>((GI33-GI28*0.64)/GI76)-GI37</f>
        <v>0</v>
      </c>
      <c r="GJ38" s="584"/>
      <c r="GK38" s="669"/>
      <c r="GL38" s="454"/>
    </row>
    <row r="39" spans="1:194" ht="4.5" customHeight="1" collapsed="1" x14ac:dyDescent="0.2">
      <c r="A39" s="660"/>
      <c r="B39" s="575"/>
      <c r="C39" s="532"/>
      <c r="D39" s="575"/>
      <c r="E39" s="532"/>
      <c r="F39" s="575"/>
      <c r="G39" s="532"/>
      <c r="H39" s="575"/>
      <c r="I39" s="532"/>
      <c r="J39" s="575"/>
      <c r="K39" s="532"/>
      <c r="L39" s="575"/>
      <c r="M39" s="532"/>
      <c r="N39" s="575"/>
      <c r="O39" s="532"/>
      <c r="P39" s="575"/>
      <c r="Q39" s="532"/>
      <c r="R39" s="575"/>
      <c r="S39" s="532"/>
      <c r="T39" s="575"/>
      <c r="U39" s="532"/>
      <c r="V39" s="575"/>
      <c r="W39" s="532"/>
      <c r="X39" s="575"/>
      <c r="Y39" s="532"/>
      <c r="Z39" s="575"/>
      <c r="AA39" s="532"/>
      <c r="AB39" s="575"/>
      <c r="AC39" s="532"/>
      <c r="AD39" s="575"/>
      <c r="AE39" s="532"/>
      <c r="AF39" s="575"/>
      <c r="AG39" s="532"/>
      <c r="AH39" s="575"/>
      <c r="AI39" s="532"/>
      <c r="AJ39" s="575"/>
      <c r="AK39" s="532"/>
      <c r="AL39" s="575"/>
      <c r="AM39" s="532"/>
      <c r="AN39" s="575"/>
      <c r="AO39" s="532"/>
      <c r="AP39" s="575"/>
      <c r="AQ39" s="532"/>
      <c r="AR39" s="575"/>
      <c r="AS39" s="532"/>
      <c r="AT39" s="575"/>
      <c r="AU39" s="532"/>
      <c r="AV39" s="575"/>
      <c r="AW39" s="532"/>
      <c r="AX39" s="575"/>
      <c r="AY39" s="532"/>
      <c r="AZ39" s="575"/>
      <c r="BA39" s="532"/>
      <c r="BB39" s="575"/>
      <c r="BC39" s="532"/>
      <c r="BD39" s="575"/>
      <c r="BE39" s="532"/>
      <c r="BF39" s="575"/>
      <c r="BG39" s="532"/>
      <c r="BH39" s="575"/>
      <c r="BI39" s="532"/>
      <c r="BJ39" s="575"/>
      <c r="BK39" s="532"/>
      <c r="BL39" s="575"/>
      <c r="BM39" s="532"/>
      <c r="BN39" s="575"/>
      <c r="BO39" s="532"/>
      <c r="BP39" s="575"/>
      <c r="BQ39" s="532"/>
      <c r="BR39" s="575"/>
      <c r="BS39" s="532"/>
      <c r="BT39" s="575"/>
      <c r="BU39" s="532"/>
      <c r="BV39" s="575"/>
      <c r="BW39" s="532"/>
      <c r="BX39" s="575"/>
      <c r="BY39" s="532"/>
      <c r="BZ39" s="575"/>
      <c r="CA39" s="532"/>
      <c r="CB39" s="575"/>
      <c r="CC39" s="532"/>
      <c r="CD39" s="575"/>
      <c r="CE39" s="532"/>
      <c r="CF39" s="575"/>
      <c r="CG39" s="532"/>
      <c r="CH39" s="575"/>
      <c r="CI39" s="532"/>
      <c r="CJ39" s="575"/>
      <c r="CK39" s="532"/>
      <c r="CL39" s="575"/>
      <c r="CM39" s="532"/>
      <c r="CN39" s="575"/>
      <c r="CO39" s="532"/>
      <c r="CP39" s="575"/>
      <c r="CQ39" s="532"/>
      <c r="CR39" s="575"/>
      <c r="CS39" s="532"/>
      <c r="CT39" s="575"/>
      <c r="CU39" s="532"/>
      <c r="CV39" s="575"/>
      <c r="CW39" s="532"/>
      <c r="CX39" s="575"/>
      <c r="CY39" s="532"/>
      <c r="CZ39" s="575"/>
      <c r="DA39" s="532"/>
      <c r="DB39" s="575"/>
      <c r="DC39" s="532"/>
      <c r="DD39" s="575"/>
      <c r="DE39" s="532"/>
      <c r="DF39" s="575"/>
      <c r="DG39" s="532"/>
      <c r="DH39" s="575"/>
      <c r="DI39" s="532"/>
      <c r="DJ39" s="575"/>
      <c r="DK39" s="532"/>
      <c r="DL39" s="575"/>
      <c r="DM39" s="532"/>
      <c r="DN39" s="575"/>
      <c r="DO39" s="532"/>
      <c r="DP39" s="575"/>
      <c r="DQ39" s="532"/>
      <c r="DR39" s="575"/>
      <c r="DS39" s="532"/>
      <c r="DT39" s="575"/>
      <c r="DU39" s="532"/>
      <c r="DV39" s="575"/>
      <c r="DW39" s="532"/>
      <c r="DX39" s="575"/>
      <c r="DY39" s="532"/>
      <c r="DZ39" s="575"/>
      <c r="EA39" s="532"/>
      <c r="EB39" s="575"/>
      <c r="EC39" s="532"/>
      <c r="ED39" s="575"/>
      <c r="EE39" s="532"/>
      <c r="EF39" s="575"/>
      <c r="EG39" s="532"/>
      <c r="EH39" s="575"/>
      <c r="EI39" s="532"/>
      <c r="EJ39" s="575"/>
      <c r="EK39" s="532"/>
      <c r="EL39" s="575"/>
      <c r="EM39" s="532"/>
      <c r="EN39" s="575"/>
      <c r="EO39" s="532"/>
      <c r="EP39" s="575"/>
      <c r="EQ39" s="575"/>
      <c r="ER39" s="532"/>
      <c r="ES39" s="575"/>
      <c r="ET39" s="532"/>
      <c r="EU39" s="575"/>
      <c r="EV39" s="532"/>
      <c r="EW39" s="575"/>
      <c r="EX39" s="532"/>
      <c r="EY39" s="575"/>
      <c r="EZ39" s="532"/>
      <c r="FA39" s="575"/>
      <c r="FB39" s="532"/>
      <c r="FC39" s="575"/>
      <c r="FD39" s="532"/>
      <c r="FE39" s="575"/>
      <c r="FF39" s="532"/>
      <c r="FG39" s="575"/>
      <c r="FH39" s="532"/>
      <c r="FI39" s="575"/>
      <c r="FJ39" s="532"/>
      <c r="FK39" s="575"/>
      <c r="FL39" s="532"/>
      <c r="FM39" s="575"/>
      <c r="FN39" s="532"/>
      <c r="FO39" s="575"/>
      <c r="FP39" s="532"/>
      <c r="FQ39" s="575"/>
      <c r="FR39" s="532"/>
      <c r="FS39" s="575"/>
      <c r="FT39" s="532"/>
      <c r="FU39" s="575"/>
      <c r="FV39" s="532"/>
      <c r="FW39" s="575"/>
      <c r="FX39" s="532"/>
      <c r="FY39" s="575"/>
      <c r="FZ39" s="532"/>
      <c r="GA39" s="575"/>
      <c r="GB39" s="532"/>
      <c r="GC39" s="575"/>
      <c r="GD39" s="532"/>
      <c r="GE39" s="575"/>
      <c r="GF39" s="532"/>
      <c r="GG39" s="575"/>
      <c r="GH39" s="532"/>
      <c r="GI39" s="575"/>
      <c r="GJ39" s="532"/>
      <c r="GK39" s="655"/>
      <c r="GL39" s="436"/>
    </row>
    <row r="40" spans="1:194" ht="12" customHeight="1" x14ac:dyDescent="0.2">
      <c r="A40" s="660" t="s">
        <v>423</v>
      </c>
      <c r="B40" s="575"/>
      <c r="C40" s="532"/>
      <c r="D40" s="575"/>
      <c r="E40" s="532"/>
      <c r="F40" s="575"/>
      <c r="G40" s="532"/>
      <c r="H40" s="575"/>
      <c r="I40" s="532"/>
      <c r="J40" s="575"/>
      <c r="K40" s="532"/>
      <c r="L40" s="575"/>
      <c r="M40" s="532"/>
      <c r="N40" s="575"/>
      <c r="O40" s="532"/>
      <c r="P40" s="575"/>
      <c r="Q40" s="532"/>
      <c r="R40" s="575"/>
      <c r="S40" s="532"/>
      <c r="T40" s="575"/>
      <c r="U40" s="532"/>
      <c r="V40" s="575"/>
      <c r="W40" s="532"/>
      <c r="X40" s="575"/>
      <c r="Y40" s="532"/>
      <c r="Z40" s="575"/>
      <c r="AA40" s="532"/>
      <c r="AB40" s="575"/>
      <c r="AC40" s="532"/>
      <c r="AD40" s="575"/>
      <c r="AE40" s="532"/>
      <c r="AF40" s="575"/>
      <c r="AG40" s="532"/>
      <c r="AH40" s="575"/>
      <c r="AI40" s="532"/>
      <c r="AJ40" s="575"/>
      <c r="AK40" s="532"/>
      <c r="AL40" s="575"/>
      <c r="AM40" s="532"/>
      <c r="AN40" s="575"/>
      <c r="AO40" s="532"/>
      <c r="AP40" s="575"/>
      <c r="AQ40" s="532"/>
      <c r="AR40" s="575"/>
      <c r="AS40" s="532"/>
      <c r="AT40" s="575"/>
      <c r="AU40" s="532"/>
      <c r="AV40" s="575"/>
      <c r="AW40" s="532"/>
      <c r="AX40" s="575"/>
      <c r="AY40" s="532"/>
      <c r="AZ40" s="575"/>
      <c r="BA40" s="532"/>
      <c r="BB40" s="575"/>
      <c r="BC40" s="532"/>
      <c r="BD40" s="575"/>
      <c r="BE40" s="532"/>
      <c r="BF40" s="575"/>
      <c r="BG40" s="532"/>
      <c r="BH40" s="575"/>
      <c r="BI40" s="532"/>
      <c r="BJ40" s="575"/>
      <c r="BK40" s="532"/>
      <c r="BL40" s="575"/>
      <c r="BM40" s="532"/>
      <c r="BN40" s="575"/>
      <c r="BO40" s="532"/>
      <c r="BP40" s="575"/>
      <c r="BQ40" s="532"/>
      <c r="BR40" s="575"/>
      <c r="BS40" s="532"/>
      <c r="BT40" s="575"/>
      <c r="BU40" s="532"/>
      <c r="BV40" s="575"/>
      <c r="BW40" s="532"/>
      <c r="BX40" s="575"/>
      <c r="BY40" s="532"/>
      <c r="BZ40" s="575"/>
      <c r="CA40" s="532"/>
      <c r="CB40" s="575"/>
      <c r="CC40" s="532"/>
      <c r="CD40" s="575"/>
      <c r="CE40" s="532"/>
      <c r="CF40" s="575"/>
      <c r="CG40" s="532"/>
      <c r="CH40" s="575"/>
      <c r="CI40" s="532"/>
      <c r="CJ40" s="575"/>
      <c r="CK40" s="532"/>
      <c r="CL40" s="586"/>
      <c r="CM40" s="532"/>
      <c r="CN40" s="586"/>
      <c r="CO40" s="532"/>
      <c r="CP40" s="586"/>
      <c r="CQ40" s="532"/>
      <c r="CR40" s="575"/>
      <c r="CS40" s="532"/>
      <c r="CT40" s="586">
        <f>CT42-CT37</f>
        <v>0</v>
      </c>
      <c r="CU40" s="532"/>
      <c r="CV40" s="586">
        <f>CV42-CV37</f>
        <v>0</v>
      </c>
      <c r="CW40" s="532"/>
      <c r="CX40" s="586">
        <f>CX42-CX37</f>
        <v>0</v>
      </c>
      <c r="CY40" s="532"/>
      <c r="CZ40" s="586">
        <f>CZ42-CZ37</f>
        <v>0</v>
      </c>
      <c r="DA40" s="532"/>
      <c r="DB40" s="586">
        <f>DB42-DB37</f>
        <v>0</v>
      </c>
      <c r="DC40" s="532"/>
      <c r="DD40" s="586">
        <f>DD42-DD37</f>
        <v>0</v>
      </c>
      <c r="DE40" s="532"/>
      <c r="DF40" s="586">
        <f>DF42-DF37</f>
        <v>0</v>
      </c>
      <c r="DG40" s="532"/>
      <c r="DH40" s="586">
        <f>DH42-DH37</f>
        <v>0</v>
      </c>
      <c r="DI40" s="532"/>
      <c r="DJ40" s="586">
        <f>DJ42-DJ37</f>
        <v>0</v>
      </c>
      <c r="DK40" s="532"/>
      <c r="DL40" s="586">
        <f>DL42-DL37</f>
        <v>0</v>
      </c>
      <c r="DM40" s="532"/>
      <c r="DN40" s="586">
        <f>DN42-DN37</f>
        <v>3.2416922213304611E-2</v>
      </c>
      <c r="DO40" s="532"/>
      <c r="DP40" s="586">
        <f>DP42-DP37</f>
        <v>0</v>
      </c>
      <c r="DQ40" s="532"/>
      <c r="DR40" s="586">
        <f>DR42-DR37</f>
        <v>0</v>
      </c>
      <c r="DS40" s="532"/>
      <c r="DT40" s="586">
        <f>DT42-DT37</f>
        <v>0</v>
      </c>
      <c r="DU40" s="532"/>
      <c r="DV40" s="586">
        <f>DV42-DV37</f>
        <v>0</v>
      </c>
      <c r="DW40" s="532"/>
      <c r="DX40" s="586">
        <f>DX42-DX37</f>
        <v>-4.1281938541208651E-2</v>
      </c>
      <c r="DY40" s="532"/>
      <c r="DZ40" s="586">
        <f>DZ42-DZ37</f>
        <v>0</v>
      </c>
      <c r="EA40" s="532"/>
      <c r="EB40" s="586">
        <f>EB42-EB37</f>
        <v>2.6292857357492649E-2</v>
      </c>
      <c r="EC40" s="532"/>
      <c r="ED40" s="586">
        <f>ED42-ED37</f>
        <v>1.7992807909789299E-2</v>
      </c>
      <c r="EE40" s="532"/>
      <c r="EF40" s="586">
        <f>EF42-EF37</f>
        <v>0</v>
      </c>
      <c r="EG40" s="532"/>
      <c r="EH40" s="586">
        <f t="shared" ref="EH40" si="47">EH42-EH37</f>
        <v>0</v>
      </c>
      <c r="EI40" s="532"/>
      <c r="EJ40" s="586">
        <f t="shared" ref="EJ40" si="48">EJ42-EJ37</f>
        <v>0</v>
      </c>
      <c r="EK40" s="532"/>
      <c r="EL40" s="586">
        <f t="shared" ref="EL40" si="49">EL42-EL37</f>
        <v>0</v>
      </c>
      <c r="EM40" s="532"/>
      <c r="EN40" s="586">
        <f t="shared" ref="EN40" si="50">EN42-EN37</f>
        <v>0</v>
      </c>
      <c r="EO40" s="532"/>
      <c r="EP40" s="575"/>
      <c r="EQ40" s="575"/>
      <c r="ER40" s="532"/>
      <c r="ES40" s="575"/>
      <c r="ET40" s="532"/>
      <c r="EU40" s="575"/>
      <c r="EV40" s="532"/>
      <c r="EW40" s="575"/>
      <c r="EX40" s="532"/>
      <c r="EY40" s="575"/>
      <c r="EZ40" s="532"/>
      <c r="FA40" s="575"/>
      <c r="FB40" s="532"/>
      <c r="FC40" s="575"/>
      <c r="FD40" s="532"/>
      <c r="FE40" s="575"/>
      <c r="FF40" s="532"/>
      <c r="FG40" s="575"/>
      <c r="FH40" s="532"/>
      <c r="FI40" s="575"/>
      <c r="FJ40" s="532"/>
      <c r="FK40" s="575"/>
      <c r="FL40" s="532"/>
      <c r="FM40" s="586">
        <f>FM42-FM37</f>
        <v>-0.19748073050186843</v>
      </c>
      <c r="FN40" s="532"/>
      <c r="FO40" s="586">
        <f>FO42-FO37</f>
        <v>2.4239066449669444E-2</v>
      </c>
      <c r="FP40" s="532"/>
      <c r="FQ40" s="586">
        <f>FQ42-FQ37</f>
        <v>0</v>
      </c>
      <c r="FR40" s="532"/>
      <c r="FS40" s="586">
        <f>FS42-FS37</f>
        <v>0</v>
      </c>
      <c r="FT40" s="532"/>
      <c r="FU40" s="586">
        <f>FU42-FU37</f>
        <v>3.225914422665177E-2</v>
      </c>
      <c r="FV40" s="532"/>
      <c r="FW40" s="586">
        <f>FW42-FW37</f>
        <v>-4.082875117171314E-2</v>
      </c>
      <c r="FX40" s="532"/>
      <c r="FY40" s="586">
        <f>FY42-FY37</f>
        <v>4.4240079506816965E-2</v>
      </c>
      <c r="FZ40" s="532"/>
      <c r="GA40" s="586">
        <f>GA42-GA37</f>
        <v>0</v>
      </c>
      <c r="GB40" s="532"/>
      <c r="GC40" s="586">
        <f>GC42-GC37</f>
        <v>0</v>
      </c>
      <c r="GD40" s="532"/>
      <c r="GE40" s="586">
        <f>GE42-GE37</f>
        <v>0</v>
      </c>
      <c r="GF40" s="532"/>
      <c r="GG40" s="586">
        <f>GG42-GG37</f>
        <v>0</v>
      </c>
      <c r="GH40" s="532"/>
      <c r="GI40" s="586">
        <f>GI42-GI37</f>
        <v>0</v>
      </c>
      <c r="GJ40" s="532"/>
      <c r="GK40" s="655"/>
      <c r="GL40" s="436"/>
    </row>
    <row r="41" spans="1:194" ht="4.5" customHeight="1" x14ac:dyDescent="0.2">
      <c r="A41" s="660"/>
      <c r="B41" s="575"/>
      <c r="C41" s="532"/>
      <c r="D41" s="575"/>
      <c r="E41" s="532"/>
      <c r="F41" s="575"/>
      <c r="G41" s="532"/>
      <c r="H41" s="575"/>
      <c r="I41" s="532"/>
      <c r="J41" s="575"/>
      <c r="K41" s="532"/>
      <c r="L41" s="575"/>
      <c r="M41" s="532"/>
      <c r="N41" s="575"/>
      <c r="O41" s="532"/>
      <c r="P41" s="575"/>
      <c r="Q41" s="532"/>
      <c r="R41" s="575"/>
      <c r="S41" s="532"/>
      <c r="T41" s="575"/>
      <c r="U41" s="532"/>
      <c r="V41" s="575"/>
      <c r="W41" s="532"/>
      <c r="X41" s="575"/>
      <c r="Y41" s="532"/>
      <c r="Z41" s="575"/>
      <c r="AA41" s="532"/>
      <c r="AB41" s="575"/>
      <c r="AC41" s="532"/>
      <c r="AD41" s="575"/>
      <c r="AE41" s="532"/>
      <c r="AF41" s="575"/>
      <c r="AG41" s="532"/>
      <c r="AH41" s="575"/>
      <c r="AI41" s="532"/>
      <c r="AJ41" s="575"/>
      <c r="AK41" s="532"/>
      <c r="AL41" s="575"/>
      <c r="AM41" s="532"/>
      <c r="AN41" s="575"/>
      <c r="AO41" s="532"/>
      <c r="AP41" s="575"/>
      <c r="AQ41" s="532"/>
      <c r="AR41" s="575"/>
      <c r="AS41" s="532"/>
      <c r="AT41" s="575"/>
      <c r="AU41" s="532"/>
      <c r="AV41" s="575"/>
      <c r="AW41" s="532"/>
      <c r="AX41" s="575"/>
      <c r="AY41" s="532"/>
      <c r="AZ41" s="575"/>
      <c r="BA41" s="532"/>
      <c r="BB41" s="575"/>
      <c r="BC41" s="532"/>
      <c r="BD41" s="575"/>
      <c r="BE41" s="532"/>
      <c r="BF41" s="575"/>
      <c r="BG41" s="532"/>
      <c r="BH41" s="575"/>
      <c r="BI41" s="532"/>
      <c r="BJ41" s="575"/>
      <c r="BK41" s="532"/>
      <c r="BL41" s="575"/>
      <c r="BM41" s="532"/>
      <c r="BN41" s="575"/>
      <c r="BO41" s="532"/>
      <c r="BP41" s="575"/>
      <c r="BQ41" s="532"/>
      <c r="BR41" s="575"/>
      <c r="BS41" s="532"/>
      <c r="BT41" s="575"/>
      <c r="BU41" s="532"/>
      <c r="BV41" s="575"/>
      <c r="BW41" s="532"/>
      <c r="BX41" s="575"/>
      <c r="BY41" s="532"/>
      <c r="BZ41" s="575"/>
      <c r="CA41" s="532"/>
      <c r="CB41" s="575"/>
      <c r="CC41" s="532"/>
      <c r="CD41" s="575"/>
      <c r="CE41" s="532"/>
      <c r="CF41" s="575"/>
      <c r="CG41" s="532"/>
      <c r="CH41" s="575"/>
      <c r="CI41" s="532"/>
      <c r="CJ41" s="575"/>
      <c r="CK41" s="532"/>
      <c r="CL41" s="575"/>
      <c r="CM41" s="532"/>
      <c r="CN41" s="575"/>
      <c r="CO41" s="532"/>
      <c r="CP41" s="575"/>
      <c r="CQ41" s="532"/>
      <c r="CR41" s="575"/>
      <c r="CS41" s="532"/>
      <c r="CT41" s="575"/>
      <c r="CU41" s="532"/>
      <c r="CV41" s="575"/>
      <c r="CW41" s="532"/>
      <c r="CX41" s="575"/>
      <c r="CY41" s="532"/>
      <c r="CZ41" s="575"/>
      <c r="DA41" s="532"/>
      <c r="DB41" s="575"/>
      <c r="DC41" s="532"/>
      <c r="DD41" s="575"/>
      <c r="DE41" s="532"/>
      <c r="DF41" s="575"/>
      <c r="DG41" s="532"/>
      <c r="DH41" s="575"/>
      <c r="DI41" s="532"/>
      <c r="DJ41" s="575"/>
      <c r="DK41" s="532"/>
      <c r="DL41" s="575"/>
      <c r="DM41" s="532"/>
      <c r="DN41" s="575"/>
      <c r="DO41" s="532"/>
      <c r="DP41" s="575"/>
      <c r="DQ41" s="532"/>
      <c r="DR41" s="575"/>
      <c r="DS41" s="532"/>
      <c r="DT41" s="575"/>
      <c r="DU41" s="532"/>
      <c r="DV41" s="575"/>
      <c r="DW41" s="532"/>
      <c r="DX41" s="575"/>
      <c r="DY41" s="532"/>
      <c r="DZ41" s="575"/>
      <c r="EA41" s="532"/>
      <c r="EB41" s="575"/>
      <c r="EC41" s="532"/>
      <c r="ED41" s="575"/>
      <c r="EE41" s="532"/>
      <c r="EF41" s="575"/>
      <c r="EG41" s="532"/>
      <c r="EH41" s="575"/>
      <c r="EI41" s="532"/>
      <c r="EJ41" s="575"/>
      <c r="EK41" s="532"/>
      <c r="EL41" s="575"/>
      <c r="EM41" s="532"/>
      <c r="EN41" s="575"/>
      <c r="EO41" s="532"/>
      <c r="EP41" s="575"/>
      <c r="EQ41" s="575"/>
      <c r="ER41" s="532"/>
      <c r="ES41" s="575"/>
      <c r="ET41" s="532"/>
      <c r="EU41" s="575"/>
      <c r="EV41" s="532"/>
      <c r="EW41" s="575"/>
      <c r="EX41" s="532"/>
      <c r="EY41" s="575"/>
      <c r="EZ41" s="532"/>
      <c r="FA41" s="575"/>
      <c r="FB41" s="532"/>
      <c r="FC41" s="575"/>
      <c r="FD41" s="532"/>
      <c r="FE41" s="575"/>
      <c r="FF41" s="532"/>
      <c r="FG41" s="575"/>
      <c r="FH41" s="532"/>
      <c r="FI41" s="575"/>
      <c r="FJ41" s="532"/>
      <c r="FK41" s="575"/>
      <c r="FL41" s="532"/>
      <c r="FM41" s="575"/>
      <c r="FN41" s="532"/>
      <c r="FO41" s="575"/>
      <c r="FP41" s="532"/>
      <c r="FQ41" s="575"/>
      <c r="FR41" s="532"/>
      <c r="FS41" s="575"/>
      <c r="FT41" s="532"/>
      <c r="FU41" s="575"/>
      <c r="FV41" s="532"/>
      <c r="FW41" s="575"/>
      <c r="FX41" s="532"/>
      <c r="FY41" s="575"/>
      <c r="FZ41" s="532"/>
      <c r="GA41" s="575"/>
      <c r="GB41" s="532"/>
      <c r="GC41" s="575"/>
      <c r="GD41" s="532"/>
      <c r="GE41" s="575"/>
      <c r="GF41" s="532"/>
      <c r="GG41" s="575"/>
      <c r="GH41" s="532"/>
      <c r="GI41" s="575"/>
      <c r="GJ41" s="532"/>
      <c r="GK41" s="655"/>
      <c r="GL41" s="436"/>
    </row>
    <row r="42" spans="1:194" s="455" customFormat="1" ht="12" customHeight="1" x14ac:dyDescent="0.2">
      <c r="A42" s="670" t="s">
        <v>139</v>
      </c>
      <c r="B42" s="456">
        <f>INPUT!K377</f>
        <v>0.32670871426277343</v>
      </c>
      <c r="C42" s="457">
        <f>INPUT!L377</f>
        <v>11.886844344524494</v>
      </c>
      <c r="D42" s="456">
        <f>INPUT!M377</f>
        <v>0.32829392878803898</v>
      </c>
      <c r="E42" s="457">
        <f>INPUT!N377</f>
        <v>11.10241405422887</v>
      </c>
      <c r="F42" s="456">
        <f>INPUT!O377</f>
        <v>0.34306949255936553</v>
      </c>
      <c r="G42" s="457">
        <f>INPUT!P377</f>
        <v>10.250464695028461</v>
      </c>
      <c r="H42" s="456">
        <f>INPUT!Q377</f>
        <v>0.34169227794226148</v>
      </c>
      <c r="I42" s="457">
        <f>INPUT!R377</f>
        <v>11.021109198218415</v>
      </c>
      <c r="J42" s="456">
        <f>INPUT!S377</f>
        <v>0.36251928243839537</v>
      </c>
      <c r="K42" s="457">
        <f>INPUT!T377</f>
        <v>10.961007959775237</v>
      </c>
      <c r="L42" s="456">
        <f>INPUT!U377</f>
        <v>0.38141561840311478</v>
      </c>
      <c r="M42" s="457">
        <f>INPUT!V377</f>
        <v>16.181136767038275</v>
      </c>
      <c r="N42" s="456">
        <f>INPUT!W377</f>
        <v>0.39779658576873239</v>
      </c>
      <c r="O42" s="457">
        <f>INPUT!X377</f>
        <v>15.952188811978596</v>
      </c>
      <c r="P42" s="456">
        <f>INPUT!Y377</f>
        <v>0.41997962813749484</v>
      </c>
      <c r="Q42" s="457">
        <f>INPUT!Z377</f>
        <v>22.911653335186632</v>
      </c>
      <c r="R42" s="456">
        <f>INPUT!AA377</f>
        <v>0.46447066360578704</v>
      </c>
      <c r="S42" s="457">
        <f>INPUT!AB377</f>
        <v>28.123022996636536</v>
      </c>
      <c r="T42" s="456">
        <f>INPUT!AC377</f>
        <v>0.45914297138200122</v>
      </c>
      <c r="U42" s="457">
        <f>INPUT!AD377</f>
        <v>20.37864975333472</v>
      </c>
      <c r="V42" s="456">
        <f>INPUT!AE377</f>
        <v>0.47005824885075553</v>
      </c>
      <c r="W42" s="457">
        <f>INPUT!AF377</f>
        <v>18.165480968716508</v>
      </c>
      <c r="X42" s="456">
        <f>INPUT!AG377</f>
        <v>0.50366018700787396</v>
      </c>
      <c r="Y42" s="457">
        <f>INPUT!AH377</f>
        <v>19.924909034631423</v>
      </c>
      <c r="Z42" s="456">
        <f>INPUT!AI377</f>
        <v>0.56801224595892985</v>
      </c>
      <c r="AA42" s="457">
        <f>INPUT!AJ377</f>
        <v>22.292383667318603</v>
      </c>
      <c r="AB42" s="456">
        <f>INPUT!AK377</f>
        <v>0.56192793419070786</v>
      </c>
      <c r="AC42" s="457">
        <f>INPUT!AL377</f>
        <v>22.386265110261448</v>
      </c>
      <c r="AD42" s="456">
        <f>INPUT!AM377</f>
        <v>0.56635685136623892</v>
      </c>
      <c r="AE42" s="457">
        <f>INPUT!AN377</f>
        <v>20.486525393591883</v>
      </c>
      <c r="AF42" s="456">
        <f>INPUT!AO377</f>
        <v>0.57395298420459573</v>
      </c>
      <c r="AG42" s="457">
        <f>INPUT!AP377</f>
        <v>13.956393419601953</v>
      </c>
      <c r="AH42" s="456">
        <f>INPUT!AQ377</f>
        <v>0.65757318200644221</v>
      </c>
      <c r="AI42" s="457">
        <f>INPUT!AR377</f>
        <v>15.767430488459588</v>
      </c>
      <c r="AJ42" s="456">
        <f>INPUT!AS377</f>
        <v>0.64172975696946077</v>
      </c>
      <c r="AK42" s="457">
        <f>INPUT!AT377</f>
        <v>14.201433657802397</v>
      </c>
      <c r="AL42" s="456">
        <f>INPUT!AU377</f>
        <v>0.65638656240698734</v>
      </c>
      <c r="AM42" s="457">
        <f>INPUT!AV377</f>
        <v>15.896287088885241</v>
      </c>
      <c r="AN42" s="456">
        <f>INPUT!AW377</f>
        <v>0.58883505505014977</v>
      </c>
      <c r="AO42" s="457">
        <f>INPUT!AX377</f>
        <v>2.5929076518659722</v>
      </c>
      <c r="AP42" s="456">
        <f>INPUT!AY377</f>
        <v>0.72040969213633677</v>
      </c>
      <c r="AQ42" s="457">
        <f>INPUT!AZ377</f>
        <v>9.5558200743774968</v>
      </c>
      <c r="AR42" s="456">
        <f>INPUT!BA377</f>
        <v>0.74709012370699757</v>
      </c>
      <c r="AS42" s="457">
        <f>INPUT!BB377</f>
        <v>16.418183136012932</v>
      </c>
      <c r="AT42" s="456">
        <f>INPUT!BC377</f>
        <v>0.72462032290518852</v>
      </c>
      <c r="AU42" s="457">
        <f>INPUT!BD377</f>
        <v>10.395362185354017</v>
      </c>
      <c r="AV42" s="456">
        <f>INPUT!BE377</f>
        <v>0.65989521906916648</v>
      </c>
      <c r="AW42" s="457">
        <f>INPUT!BF377</f>
        <v>12.067923505838941</v>
      </c>
      <c r="AX42" s="456">
        <f>INPUT!BG377</f>
        <v>0.81947738685373028</v>
      </c>
      <c r="AY42" s="457">
        <f>INPUT!BH377</f>
        <v>13.751577164878714</v>
      </c>
      <c r="AZ42" s="456">
        <f>INPUT!BI377</f>
        <v>0.82350822597713202</v>
      </c>
      <c r="BA42" s="457">
        <f>INPUT!BJ377</f>
        <v>10.228766228491203</v>
      </c>
      <c r="BB42" s="456">
        <f>INPUT!BK377</f>
        <v>0.84615244136285328</v>
      </c>
      <c r="BC42" s="457">
        <f>INPUT!BL377</f>
        <v>16.771834106227026</v>
      </c>
      <c r="BD42" s="456">
        <f>INPUT!BM377</f>
        <v>0.7760442060783358</v>
      </c>
      <c r="BE42" s="457">
        <f>INPUT!BN377</f>
        <v>17.601125701896514</v>
      </c>
      <c r="BF42" s="456">
        <f>INPUT!BO377</f>
        <v>0.98056013723713253</v>
      </c>
      <c r="BG42" s="457">
        <f>INPUT!BP377</f>
        <v>19.656765759194062</v>
      </c>
      <c r="BH42" s="456">
        <f>INPUT!BQ377</f>
        <v>1.012836190904024</v>
      </c>
      <c r="BI42" s="457">
        <f>INPUT!BR377</f>
        <v>22.990415754772254</v>
      </c>
      <c r="BJ42" s="456">
        <f>INPUT!BS377</f>
        <v>1.0246596428459995</v>
      </c>
      <c r="BK42" s="457">
        <f>INPUT!BT377</f>
        <v>21.096340654130131</v>
      </c>
      <c r="BL42" s="456">
        <f>INPUT!BU377</f>
        <v>0.97659165248689705</v>
      </c>
      <c r="BM42" s="457">
        <f>INPUT!BV377</f>
        <v>25.8422709476833</v>
      </c>
      <c r="BN42" s="456">
        <f>INPUT!BW377</f>
        <v>1.2159304008288878</v>
      </c>
      <c r="BO42" s="457">
        <f>INPUT!BX377</f>
        <v>24.003654100700487</v>
      </c>
      <c r="BP42" s="456">
        <f>INPUT!BY377</f>
        <v>1.2001238561986824</v>
      </c>
      <c r="BQ42" s="457">
        <f>INPUT!BZ377</f>
        <v>18.491407295338824</v>
      </c>
      <c r="BR42" s="456">
        <f>INPUT!CA377</f>
        <v>1.2539545340356046</v>
      </c>
      <c r="BS42" s="457">
        <f>INPUT!CB377</f>
        <v>22.377663918990386</v>
      </c>
      <c r="BT42" s="456">
        <f>INPUT!CC377</f>
        <v>1.1844091008467039</v>
      </c>
      <c r="BU42" s="457">
        <f>INPUT!CD377</f>
        <v>21.27987146220207</v>
      </c>
      <c r="BV42" s="456">
        <f>INPUT!CE377</f>
        <v>1.4047635034061157</v>
      </c>
      <c r="BW42" s="457">
        <f>INPUT!CF377</f>
        <v>15.529926914279146</v>
      </c>
      <c r="BX42" s="456">
        <f>INPUT!CG377</f>
        <v>1.3414318716372307</v>
      </c>
      <c r="BY42" s="457">
        <f>INPUT!CH377</f>
        <v>11.774452670754542</v>
      </c>
      <c r="BZ42" s="456">
        <f>INPUT!CI377</f>
        <v>1.4310870343261679</v>
      </c>
      <c r="CA42" s="457">
        <f>INPUT!CJ377</f>
        <v>14.12591090687294</v>
      </c>
      <c r="CB42" s="456">
        <f>INPUT!CK377</f>
        <v>1.3216567508071591</v>
      </c>
      <c r="CC42" s="457">
        <f>INPUT!CL377</f>
        <v>11.587858440326082</v>
      </c>
      <c r="CD42" s="456">
        <f>INPUT!CM377</f>
        <v>1.6216765797366683</v>
      </c>
      <c r="CE42" s="457">
        <f>INPUT!CN377</f>
        <v>15.441252268058347</v>
      </c>
      <c r="CF42" s="456">
        <f>INPUT!CO377</f>
        <v>1.5469252699855665</v>
      </c>
      <c r="CG42" s="457">
        <f>INPUT!CP377</f>
        <v>15.318958993983722</v>
      </c>
      <c r="CH42" s="456">
        <f>INPUT!CQ377</f>
        <v>1.6450727349484013</v>
      </c>
      <c r="CI42" s="457">
        <f>INPUT!CR377</f>
        <v>14.952668530253943</v>
      </c>
      <c r="CJ42" s="456">
        <f>INPUT!CS377</f>
        <v>1.4546814878153056</v>
      </c>
      <c r="CK42" s="457">
        <f>INPUT!CT377</f>
        <v>10.064998868042396</v>
      </c>
      <c r="CL42" s="456">
        <f>INPUT!CU377</f>
        <v>0.86866880241092936</v>
      </c>
      <c r="CM42" s="457">
        <f>INPUT!CV377</f>
        <v>-46.433905917788742</v>
      </c>
      <c r="CN42" s="456">
        <f>INPUT!CW377</f>
        <v>0.80560831430461599</v>
      </c>
      <c r="CO42" s="457">
        <f>INPUT!CX377</f>
        <v>-47.921963010395928</v>
      </c>
      <c r="CP42" s="456">
        <f>INPUT!CY377</f>
        <v>0.88456764760357742</v>
      </c>
      <c r="CQ42" s="457">
        <f>INPUT!CZ377</f>
        <v>-46.2292682377158</v>
      </c>
      <c r="CR42" s="456">
        <f>INPUT!DA377</f>
        <v>0.74103055342330604</v>
      </c>
      <c r="CS42" s="457">
        <f>INPUT!DB377</f>
        <v>-49.058913608901896</v>
      </c>
      <c r="CT42" s="456">
        <f>INPUT!DC377</f>
        <v>0.83826766547787657</v>
      </c>
      <c r="CU42" s="457">
        <f>INPUT!DD377</f>
        <v>-3.4997385480722398</v>
      </c>
      <c r="CV42" s="456">
        <f>INPUT!DE377</f>
        <v>0.80666702281104752</v>
      </c>
      <c r="CW42" s="457">
        <f>INPUT!DF377</f>
        <v>0.13141727656391655</v>
      </c>
      <c r="CX42" s="456">
        <f>INPUT!DG377</f>
        <v>0.73065163856385762</v>
      </c>
      <c r="CY42" s="457">
        <f>INPUT!DH377</f>
        <v>-17.400139995703068</v>
      </c>
      <c r="CZ42" s="456">
        <f>INPUT!DI377</f>
        <v>0.69387009806554178</v>
      </c>
      <c r="DA42" s="457">
        <f>INPUT!DJ377</f>
        <v>-6.3641715095145823</v>
      </c>
      <c r="DB42" s="456">
        <f>INPUT!DK377</f>
        <v>0.84007175021138347</v>
      </c>
      <c r="DC42" s="457">
        <f>INPUT!DL377</f>
        <v>0.21521583234138664</v>
      </c>
      <c r="DD42" s="456">
        <f>INPUT!DM377</f>
        <v>0.82458605999385126</v>
      </c>
      <c r="DE42" s="457">
        <f>INPUT!DN377</f>
        <v>2.221367265065588</v>
      </c>
      <c r="DF42" s="456">
        <f>INPUT!DO377</f>
        <v>0.74782865362206785</v>
      </c>
      <c r="DG42" s="457">
        <f>INPUT!DP377</f>
        <v>2.3509172020708569</v>
      </c>
      <c r="DH42" s="456">
        <f>INPUT!DQ377</f>
        <v>0.64026902434135813</v>
      </c>
      <c r="DI42" s="457">
        <f>INPUT!DR377</f>
        <v>-7.7249435987542192</v>
      </c>
      <c r="DJ42" s="456">
        <f>INPUT!DS377</f>
        <v>0.76148997447303757</v>
      </c>
      <c r="DK42" s="457">
        <f>INPUT!DT377</f>
        <v>-9.3541742974421744</v>
      </c>
      <c r="DL42" s="456">
        <f>INPUT!DU377</f>
        <v>0.73804221923883784</v>
      </c>
      <c r="DM42" s="457">
        <f>INPUT!DV377</f>
        <v>-10.495428549405595</v>
      </c>
      <c r="DN42" s="456">
        <f>INPUT!DW377</f>
        <v>0.76779973185000305</v>
      </c>
      <c r="DO42" s="457">
        <f>INPUT!DX377</f>
        <v>2.6705419926351226</v>
      </c>
      <c r="DP42" s="456">
        <f>INPUT!DY377</f>
        <v>0.76130378242850061</v>
      </c>
      <c r="DQ42" s="457">
        <f>INPUT!DZ377</f>
        <v>18.903734756128543</v>
      </c>
      <c r="DR42" s="456">
        <f>INPUT!EA377</f>
        <v>0.8375905904716644</v>
      </c>
      <c r="DS42" s="457">
        <f>INPUT!EB377</f>
        <v>9.9936464759486263</v>
      </c>
      <c r="DT42" s="456">
        <f>INPUT!EC377</f>
        <v>0.82423019554650201</v>
      </c>
      <c r="DU42" s="457">
        <f>INPUT!ED377</f>
        <v>11.677919509340828</v>
      </c>
      <c r="DV42" s="456">
        <f>INPUT!EE377</f>
        <v>0.86831736148270666</v>
      </c>
      <c r="DW42" s="457">
        <f>INPUT!EF377</f>
        <v>13.091646879129248</v>
      </c>
      <c r="DX42" s="456">
        <f>INPUT!EG377</f>
        <v>0.71938052665005614</v>
      </c>
      <c r="DY42" s="457">
        <f>INPUT!EH377</f>
        <v>-5.506770982368236</v>
      </c>
      <c r="DZ42" s="456">
        <f>INPUT!EI377</f>
        <v>0.8364907973638166</v>
      </c>
      <c r="EA42" s="457">
        <f>INPUT!EJ377</f>
        <v>-0.13130437714545806</v>
      </c>
      <c r="EB42" s="456">
        <f>INPUT!EK377</f>
        <v>0.91524184420605581</v>
      </c>
      <c r="EC42" s="457">
        <f>INPUT!EL377</f>
        <v>11.042018255495844</v>
      </c>
      <c r="ED42" s="456">
        <f>INPUT!EM377</f>
        <v>0.85048102450796637</v>
      </c>
      <c r="EE42" s="457">
        <f>INPUT!EN377</f>
        <v>-2.0541264940601489</v>
      </c>
      <c r="EF42" s="456">
        <f>INPUT!EO377</f>
        <v>0.80055184285135683</v>
      </c>
      <c r="EG42" s="457">
        <f>INPUT!EP377</f>
        <v>11.283502012389967</v>
      </c>
      <c r="EH42" s="456">
        <f>INPUT!EQ377</f>
        <v>0.99096168234939075</v>
      </c>
      <c r="EI42" s="457">
        <f>INPUT!ER377</f>
        <v>18.46653728557277</v>
      </c>
      <c r="EJ42" s="456">
        <f>INPUT!ES377</f>
        <v>1.0002470907820689</v>
      </c>
      <c r="EK42" s="457">
        <f>INPUT!ET377</f>
        <v>9.2877360354685745</v>
      </c>
      <c r="EL42" s="456">
        <f>INPUT!EU377</f>
        <v>1.0155634384352437</v>
      </c>
      <c r="EM42" s="457">
        <f>INPUT!EV377</f>
        <v>19.410475856622831</v>
      </c>
      <c r="EN42" s="456">
        <f>INPUT!EW377</f>
        <v>0.9903223733995683</v>
      </c>
      <c r="EO42" s="457">
        <f>INPUT!EX377</f>
        <v>23.704964549491049</v>
      </c>
      <c r="EP42" s="458"/>
      <c r="EQ42" s="456">
        <f>INPUT!FF377</f>
        <v>1.2064410813925643</v>
      </c>
      <c r="ER42" s="457">
        <f>INPUT!FG377</f>
        <v>20.829680712866995</v>
      </c>
      <c r="ES42" s="456">
        <f>INPUT!FH377</f>
        <v>1.3395955720216375</v>
      </c>
      <c r="ET42" s="457">
        <f>INPUT!FI377</f>
        <v>11.03696588940557</v>
      </c>
      <c r="EU42" s="456">
        <f>INPUT!FJ377</f>
        <v>1.7794146364610268</v>
      </c>
      <c r="EV42" s="457">
        <f>INPUT!FK377</f>
        <v>32.832227399471073</v>
      </c>
      <c r="EW42" s="456">
        <f>INPUT!FL377</f>
        <v>2.1567855725250924</v>
      </c>
      <c r="EX42" s="457">
        <f>INPUT!FM377</f>
        <v>21.207588626706841</v>
      </c>
      <c r="EY42" s="456">
        <f>INPUT!FN377</f>
        <v>2.2668941037163992</v>
      </c>
      <c r="EZ42" s="457">
        <f>INPUT!FO377</f>
        <v>5.1052145653216474</v>
      </c>
      <c r="FA42" s="456">
        <f>INPUT!FP377</f>
        <v>2.5447372489854043</v>
      </c>
      <c r="FB42" s="457">
        <f>INPUT!FQ377</f>
        <v>12.256555999395946</v>
      </c>
      <c r="FC42" s="456">
        <f>INPUT!FR377</f>
        <v>2.8524800535624615</v>
      </c>
      <c r="FD42" s="457">
        <f>INPUT!FS377</f>
        <v>12.093303727123716</v>
      </c>
      <c r="FE42" s="456">
        <f>INPUT!FT377</f>
        <v>3.2652747243849016</v>
      </c>
      <c r="FF42" s="457">
        <f>INPUT!FU377</f>
        <v>14.471430582201661</v>
      </c>
      <c r="FG42" s="456">
        <f>INPUT!FV377</f>
        <v>3.9950537032472608</v>
      </c>
      <c r="FH42" s="457">
        <f>INPUT!FW377</f>
        <v>22.349696134674613</v>
      </c>
      <c r="FI42" s="456">
        <f>INPUT!FX377</f>
        <v>4.8543585829622034</v>
      </c>
      <c r="FJ42" s="457">
        <f>INPUT!FY377</f>
        <v>21.509219738810572</v>
      </c>
      <c r="FK42" s="456">
        <f>INPUT!FZ377</f>
        <v>5.4989146630879713</v>
      </c>
      <c r="FL42" s="457">
        <f>INPUT!GA377</f>
        <v>13.27788355784072</v>
      </c>
      <c r="FM42" s="456">
        <f>INPUT!GB377</f>
        <v>6.2687716136650895</v>
      </c>
      <c r="FN42" s="457">
        <f>INPUT!GC377</f>
        <v>14.000161809108658</v>
      </c>
      <c r="FO42" s="456">
        <f>INPUT!GD377</f>
        <v>3.2997093975659717</v>
      </c>
      <c r="FP42" s="457">
        <f>INPUT!GE377</f>
        <v>-47.362743438075761</v>
      </c>
      <c r="FQ42" s="456">
        <f>INPUT!GF377</f>
        <v>3.0700194416736415</v>
      </c>
      <c r="FR42" s="457">
        <f>INPUT!GG377</f>
        <v>-6.9609146812067983</v>
      </c>
      <c r="FS42" s="456">
        <f>INPUT!GH377</f>
        <v>3.0549146793385793</v>
      </c>
      <c r="FT42" s="457">
        <f>INPUT!GI377</f>
        <v>-0.49200868665599806</v>
      </c>
      <c r="FU42" s="456">
        <f>INPUT!GJ377</f>
        <v>3.028550785357234</v>
      </c>
      <c r="FV42" s="457">
        <f>INPUT!GK377</f>
        <v>-0.86299935509339676</v>
      </c>
      <c r="FW42" s="456">
        <f>INPUT!GL377</f>
        <v>3.2505967279017405</v>
      </c>
      <c r="FX42" s="457">
        <f>INPUT!GM377</f>
        <v>7.331755624441838</v>
      </c>
      <c r="FY42" s="456">
        <f>INPUT!GN377</f>
        <v>3.4031399177109458</v>
      </c>
      <c r="FZ42" s="457">
        <f>INPUT!GO377</f>
        <v>4.692774975740277</v>
      </c>
      <c r="GA42" s="456">
        <f>INPUT!GP377</f>
        <v>3.9970258538193315</v>
      </c>
      <c r="GB42" s="457">
        <f>INPUT!GQ377</f>
        <v>17.451117217297707</v>
      </c>
      <c r="GC42" s="456">
        <f>INPUT!GR377</f>
        <v>4.1541394370355871</v>
      </c>
      <c r="GD42" s="457">
        <f>INPUT!GS377</f>
        <v>3.930762245786501</v>
      </c>
      <c r="GE42" s="456">
        <f>INPUT!GT377</f>
        <v>4.4538110729373726</v>
      </c>
      <c r="GF42" s="457">
        <f>INPUT!GU377</f>
        <v>7.2138078281655416</v>
      </c>
      <c r="GG42" s="456">
        <f>INPUT!GV377</f>
        <v>4.7483452852105481</v>
      </c>
      <c r="GH42" s="457">
        <f>INPUT!GW377</f>
        <v>6.6130827610279441</v>
      </c>
      <c r="GI42" s="456">
        <f>INPUT!GX377</f>
        <v>5.0537339577536073</v>
      </c>
      <c r="GJ42" s="457">
        <f>INPUT!GY377</f>
        <v>6.4314756867879685</v>
      </c>
      <c r="GK42" s="671">
        <f>INPUT!GZ377</f>
        <v>8.2297148226608172</v>
      </c>
      <c r="GL42" s="459"/>
    </row>
    <row r="43" spans="1:194" s="453" customFormat="1" ht="12" hidden="1" customHeight="1" outlineLevel="1" x14ac:dyDescent="0.2">
      <c r="A43" s="668" t="s">
        <v>328</v>
      </c>
      <c r="B43" s="507"/>
      <c r="C43" s="584"/>
      <c r="D43" s="507"/>
      <c r="E43" s="584"/>
      <c r="F43" s="507"/>
      <c r="G43" s="584"/>
      <c r="H43" s="507"/>
      <c r="I43" s="584"/>
      <c r="J43" s="507"/>
      <c r="K43" s="584"/>
      <c r="L43" s="507"/>
      <c r="M43" s="584"/>
      <c r="N43" s="507"/>
      <c r="O43" s="584"/>
      <c r="P43" s="507"/>
      <c r="Q43" s="584"/>
      <c r="R43" s="507"/>
      <c r="S43" s="584"/>
      <c r="T43" s="507"/>
      <c r="U43" s="584"/>
      <c r="V43" s="507"/>
      <c r="W43" s="584"/>
      <c r="X43" s="507"/>
      <c r="Y43" s="584"/>
      <c r="Z43" s="507"/>
      <c r="AA43" s="584"/>
      <c r="AB43" s="507"/>
      <c r="AC43" s="584"/>
      <c r="AD43" s="507"/>
      <c r="AE43" s="584"/>
      <c r="AF43" s="507"/>
      <c r="AG43" s="584"/>
      <c r="AH43" s="507"/>
      <c r="AI43" s="584"/>
      <c r="AJ43" s="507"/>
      <c r="AK43" s="584"/>
      <c r="AL43" s="507"/>
      <c r="AM43" s="584"/>
      <c r="AN43" s="507"/>
      <c r="AO43" s="584"/>
      <c r="AP43" s="507"/>
      <c r="AQ43" s="584"/>
      <c r="AR43" s="507"/>
      <c r="AS43" s="584"/>
      <c r="AT43" s="507"/>
      <c r="AU43" s="584"/>
      <c r="AV43" s="507"/>
      <c r="AW43" s="584"/>
      <c r="AX43" s="507"/>
      <c r="AY43" s="584"/>
      <c r="AZ43" s="507"/>
      <c r="BA43" s="584"/>
      <c r="BB43" s="507"/>
      <c r="BC43" s="584"/>
      <c r="BD43" s="507"/>
      <c r="BE43" s="584"/>
      <c r="BF43" s="507"/>
      <c r="BG43" s="584"/>
      <c r="BH43" s="507"/>
      <c r="BI43" s="584"/>
      <c r="BJ43" s="507"/>
      <c r="BK43" s="584"/>
      <c r="BL43" s="507"/>
      <c r="BM43" s="584"/>
      <c r="BN43" s="507"/>
      <c r="BO43" s="584"/>
      <c r="BP43" s="507"/>
      <c r="BQ43" s="584"/>
      <c r="BR43" s="507"/>
      <c r="BS43" s="584"/>
      <c r="BT43" s="507"/>
      <c r="BU43" s="584"/>
      <c r="BV43" s="507"/>
      <c r="BW43" s="584"/>
      <c r="BX43" s="507"/>
      <c r="BY43" s="584"/>
      <c r="BZ43" s="507"/>
      <c r="CA43" s="584"/>
      <c r="CB43" s="507"/>
      <c r="CC43" s="584"/>
      <c r="CD43" s="507"/>
      <c r="CE43" s="584"/>
      <c r="CF43" s="507"/>
      <c r="CG43" s="584"/>
      <c r="CH43" s="507"/>
      <c r="CI43" s="584"/>
      <c r="CJ43" s="507"/>
      <c r="CK43" s="584"/>
      <c r="CL43" s="585">
        <f>(CL33/CL76)-CL42</f>
        <v>0</v>
      </c>
      <c r="CM43" s="584"/>
      <c r="CN43" s="585">
        <f>(CN33/CN76)-CN42</f>
        <v>0</v>
      </c>
      <c r="CO43" s="584"/>
      <c r="CP43" s="585">
        <f>(CP33/CP76)-CP42</f>
        <v>0</v>
      </c>
      <c r="CQ43" s="584"/>
      <c r="CR43" s="585">
        <f>(CR33/CR76)-CR42</f>
        <v>0</v>
      </c>
      <c r="CS43" s="584"/>
      <c r="CT43" s="585">
        <f>(CT33/CT76)-CT42</f>
        <v>0</v>
      </c>
      <c r="CU43" s="584"/>
      <c r="CV43" s="585">
        <f>(CV33/CV76)-CV42</f>
        <v>0</v>
      </c>
      <c r="CW43" s="584"/>
      <c r="CX43" s="585">
        <f>(CX33/CX76)-CX42</f>
        <v>0</v>
      </c>
      <c r="CY43" s="584"/>
      <c r="CZ43" s="585">
        <f>(CZ33/CZ76)-CZ42</f>
        <v>0</v>
      </c>
      <c r="DA43" s="584"/>
      <c r="DB43" s="585">
        <f>(DB33/DB76)-DB42</f>
        <v>0</v>
      </c>
      <c r="DC43" s="584"/>
      <c r="DD43" s="585">
        <f>(DD33/DD76)-DD42</f>
        <v>0</v>
      </c>
      <c r="DE43" s="584"/>
      <c r="DF43" s="585">
        <f>(DF33/DF76)-DF42</f>
        <v>0</v>
      </c>
      <c r="DG43" s="584"/>
      <c r="DH43" s="585">
        <f>(DH33/DH76)-DH42</f>
        <v>0</v>
      </c>
      <c r="DI43" s="584"/>
      <c r="DJ43" s="585">
        <f>(DJ33/DJ76)-DJ42</f>
        <v>0</v>
      </c>
      <c r="DK43" s="584"/>
      <c r="DL43" s="585">
        <f>(DL33/DL76)-DL42</f>
        <v>0</v>
      </c>
      <c r="DM43" s="584"/>
      <c r="DN43" s="585">
        <f>(DN33/DN76)-DN42</f>
        <v>0</v>
      </c>
      <c r="DO43" s="584"/>
      <c r="DP43" s="585">
        <f>(DP33/DP76)-DP42</f>
        <v>0</v>
      </c>
      <c r="DQ43" s="584"/>
      <c r="DR43" s="585">
        <f>(DR33/DR76)-DR42</f>
        <v>0</v>
      </c>
      <c r="DS43" s="584"/>
      <c r="DT43" s="585">
        <f>(DT33/DT76)-DT42</f>
        <v>0</v>
      </c>
      <c r="DU43" s="584"/>
      <c r="DV43" s="585">
        <f>(DV33/DV76)-DV42</f>
        <v>0</v>
      </c>
      <c r="DW43" s="584"/>
      <c r="DX43" s="585">
        <f>(DX33/DX76)-DX42</f>
        <v>0</v>
      </c>
      <c r="DY43" s="584"/>
      <c r="DZ43" s="585">
        <f>(DZ33/DZ76)-DZ42</f>
        <v>0</v>
      </c>
      <c r="EA43" s="584"/>
      <c r="EB43" s="585">
        <f>(EB33/EB76)-EB42</f>
        <v>0</v>
      </c>
      <c r="EC43" s="584"/>
      <c r="ED43" s="585">
        <f>(ED33/ED76)-ED42</f>
        <v>0</v>
      </c>
      <c r="EE43" s="584"/>
      <c r="EF43" s="585">
        <f>(EF33/EF76)-EF42</f>
        <v>0</v>
      </c>
      <c r="EG43" s="584"/>
      <c r="EH43" s="585">
        <f t="shared" ref="EH43" si="51">(EH33/EH76)-EH42</f>
        <v>0</v>
      </c>
      <c r="EI43" s="584"/>
      <c r="EJ43" s="585">
        <f t="shared" ref="EJ43" si="52">(EJ33/EJ76)-EJ42</f>
        <v>0</v>
      </c>
      <c r="EK43" s="584"/>
      <c r="EL43" s="585">
        <f t="shared" ref="EL43" si="53">(EL33/EL76)-EL42</f>
        <v>0</v>
      </c>
      <c r="EM43" s="584"/>
      <c r="EN43" s="585">
        <f t="shared" ref="EN43" si="54">(EN33/EN76)-EN42</f>
        <v>0</v>
      </c>
      <c r="EO43" s="584"/>
      <c r="EP43" s="507"/>
      <c r="EQ43" s="507"/>
      <c r="ER43" s="584"/>
      <c r="ES43" s="507"/>
      <c r="ET43" s="584"/>
      <c r="EU43" s="507"/>
      <c r="EV43" s="584"/>
      <c r="EW43" s="507"/>
      <c r="EX43" s="584"/>
      <c r="EY43" s="507"/>
      <c r="EZ43" s="584"/>
      <c r="FA43" s="507"/>
      <c r="FB43" s="584"/>
      <c r="FC43" s="507"/>
      <c r="FD43" s="584"/>
      <c r="FE43" s="507"/>
      <c r="FF43" s="584"/>
      <c r="FG43" s="507"/>
      <c r="FH43" s="584"/>
      <c r="FI43" s="507"/>
      <c r="FJ43" s="584"/>
      <c r="FK43" s="507"/>
      <c r="FL43" s="584"/>
      <c r="FM43" s="585">
        <f>(FM33/FM76)-FM42</f>
        <v>0</v>
      </c>
      <c r="FN43" s="584"/>
      <c r="FO43" s="585">
        <f>(FO33/FO76)-FO42</f>
        <v>0</v>
      </c>
      <c r="FP43" s="584"/>
      <c r="FQ43" s="585">
        <f>(FQ33/FQ76)-FQ42</f>
        <v>0</v>
      </c>
      <c r="FR43" s="584"/>
      <c r="FS43" s="585">
        <f>(FS33/FS76)-FS42</f>
        <v>0</v>
      </c>
      <c r="FT43" s="584"/>
      <c r="FU43" s="585">
        <f>(FU33/FU76)-FU42</f>
        <v>0</v>
      </c>
      <c r="FV43" s="584"/>
      <c r="FW43" s="585">
        <f>(FW33/FW76)-FW42</f>
        <v>0</v>
      </c>
      <c r="FX43" s="584"/>
      <c r="FY43" s="585">
        <f>(FY33/FY76)-FY42</f>
        <v>0</v>
      </c>
      <c r="FZ43" s="584"/>
      <c r="GA43" s="585">
        <f>(GA33/GA76)-GA42</f>
        <v>0</v>
      </c>
      <c r="GB43" s="584"/>
      <c r="GC43" s="585">
        <f>(GC33/GC76)-GC42</f>
        <v>0</v>
      </c>
      <c r="GD43" s="584"/>
      <c r="GE43" s="585">
        <f>(GE33/GE76)-GE42</f>
        <v>0</v>
      </c>
      <c r="GF43" s="584"/>
      <c r="GG43" s="585">
        <f>(GG33/GG76)-GG42</f>
        <v>0</v>
      </c>
      <c r="GH43" s="584"/>
      <c r="GI43" s="585">
        <f>(GI33/GI76)-GI42</f>
        <v>0</v>
      </c>
      <c r="GJ43" s="584"/>
      <c r="GK43" s="669"/>
      <c r="GL43" s="454"/>
    </row>
    <row r="44" spans="1:194" s="537" customFormat="1" ht="4.5" customHeight="1" collapsed="1" x14ac:dyDescent="0.2">
      <c r="A44" s="659"/>
      <c r="B44" s="539"/>
      <c r="C44" s="532"/>
      <c r="D44" s="539"/>
      <c r="E44" s="532"/>
      <c r="F44" s="539"/>
      <c r="G44" s="532"/>
      <c r="H44" s="539"/>
      <c r="I44" s="532"/>
      <c r="J44" s="539"/>
      <c r="K44" s="532"/>
      <c r="L44" s="539"/>
      <c r="M44" s="532"/>
      <c r="N44" s="539"/>
      <c r="O44" s="532"/>
      <c r="P44" s="539"/>
      <c r="Q44" s="532"/>
      <c r="R44" s="539"/>
      <c r="S44" s="532"/>
      <c r="T44" s="539"/>
      <c r="U44" s="532"/>
      <c r="V44" s="539"/>
      <c r="W44" s="532"/>
      <c r="X44" s="539"/>
      <c r="Y44" s="532"/>
      <c r="Z44" s="539"/>
      <c r="AA44" s="532"/>
      <c r="AB44" s="539"/>
      <c r="AC44" s="532"/>
      <c r="AD44" s="539"/>
      <c r="AE44" s="532"/>
      <c r="AF44" s="539"/>
      <c r="AG44" s="532"/>
      <c r="AH44" s="539"/>
      <c r="AI44" s="532"/>
      <c r="AJ44" s="539"/>
      <c r="AK44" s="532"/>
      <c r="AL44" s="539"/>
      <c r="AM44" s="532"/>
      <c r="AN44" s="539"/>
      <c r="AO44" s="532"/>
      <c r="AP44" s="539"/>
      <c r="AQ44" s="532"/>
      <c r="AR44" s="539"/>
      <c r="AS44" s="532"/>
      <c r="AT44" s="539"/>
      <c r="AU44" s="532"/>
      <c r="AV44" s="539"/>
      <c r="AW44" s="532"/>
      <c r="AX44" s="539"/>
      <c r="AY44" s="532"/>
      <c r="AZ44" s="539"/>
      <c r="BA44" s="532"/>
      <c r="BB44" s="539"/>
      <c r="BC44" s="532"/>
      <c r="BD44" s="539"/>
      <c r="BE44" s="532"/>
      <c r="BF44" s="539"/>
      <c r="BG44" s="532"/>
      <c r="BH44" s="539"/>
      <c r="BI44" s="532"/>
      <c r="BJ44" s="539"/>
      <c r="BK44" s="532"/>
      <c r="BL44" s="539"/>
      <c r="BM44" s="532"/>
      <c r="BN44" s="539"/>
      <c r="BO44" s="532"/>
      <c r="BP44" s="539"/>
      <c r="BQ44" s="532"/>
      <c r="BR44" s="539"/>
      <c r="BS44" s="532"/>
      <c r="BT44" s="539"/>
      <c r="BU44" s="532"/>
      <c r="BV44" s="539"/>
      <c r="BW44" s="532"/>
      <c r="BX44" s="539"/>
      <c r="BY44" s="532"/>
      <c r="BZ44" s="539"/>
      <c r="CA44" s="532"/>
      <c r="CB44" s="539"/>
      <c r="CC44" s="532"/>
      <c r="CD44" s="539"/>
      <c r="CE44" s="532"/>
      <c r="CF44" s="539"/>
      <c r="CG44" s="532"/>
      <c r="CH44" s="539"/>
      <c r="CI44" s="532"/>
      <c r="CJ44" s="539"/>
      <c r="CK44" s="532"/>
      <c r="CL44" s="539"/>
      <c r="CM44" s="532"/>
      <c r="CN44" s="539"/>
      <c r="CO44" s="532"/>
      <c r="CP44" s="539"/>
      <c r="CQ44" s="532"/>
      <c r="CR44" s="539"/>
      <c r="CS44" s="532"/>
      <c r="CT44" s="539"/>
      <c r="CU44" s="532"/>
      <c r="CV44" s="539"/>
      <c r="CW44" s="532"/>
      <c r="CX44" s="539"/>
      <c r="CY44" s="532"/>
      <c r="CZ44" s="539"/>
      <c r="DA44" s="532"/>
      <c r="DB44" s="539"/>
      <c r="DC44" s="532"/>
      <c r="DD44" s="539"/>
      <c r="DE44" s="532"/>
      <c r="DF44" s="539"/>
      <c r="DG44" s="532"/>
      <c r="DH44" s="539"/>
      <c r="DI44" s="532"/>
      <c r="DJ44" s="539"/>
      <c r="DK44" s="532"/>
      <c r="DL44" s="539"/>
      <c r="DM44" s="532"/>
      <c r="DN44" s="539"/>
      <c r="DO44" s="532"/>
      <c r="DP44" s="539"/>
      <c r="DQ44" s="532"/>
      <c r="DR44" s="539"/>
      <c r="DS44" s="532"/>
      <c r="DT44" s="539"/>
      <c r="DU44" s="532"/>
      <c r="DV44" s="539"/>
      <c r="DW44" s="532"/>
      <c r="DX44" s="539"/>
      <c r="DY44" s="532"/>
      <c r="DZ44" s="539"/>
      <c r="EA44" s="532"/>
      <c r="EB44" s="539"/>
      <c r="EC44" s="532"/>
      <c r="ED44" s="539"/>
      <c r="EE44" s="532"/>
      <c r="EF44" s="539"/>
      <c r="EG44" s="532"/>
      <c r="EH44" s="539"/>
      <c r="EI44" s="532"/>
      <c r="EJ44" s="539"/>
      <c r="EK44" s="532"/>
      <c r="EL44" s="539"/>
      <c r="EM44" s="532"/>
      <c r="EN44" s="539"/>
      <c r="EO44" s="532"/>
      <c r="EP44" s="540"/>
      <c r="EQ44" s="539"/>
      <c r="ER44" s="532"/>
      <c r="ES44" s="539"/>
      <c r="ET44" s="532"/>
      <c r="EU44" s="539"/>
      <c r="EV44" s="532"/>
      <c r="EW44" s="539"/>
      <c r="EX44" s="532"/>
      <c r="EY44" s="539"/>
      <c r="EZ44" s="532"/>
      <c r="FA44" s="539"/>
      <c r="FB44" s="532"/>
      <c r="FC44" s="539"/>
      <c r="FD44" s="532"/>
      <c r="FE44" s="539"/>
      <c r="FF44" s="532"/>
      <c r="FG44" s="539"/>
      <c r="FH44" s="532"/>
      <c r="FI44" s="539"/>
      <c r="FJ44" s="532"/>
      <c r="FK44" s="539"/>
      <c r="FL44" s="532"/>
      <c r="FM44" s="539"/>
      <c r="FN44" s="532"/>
      <c r="FO44" s="539"/>
      <c r="FP44" s="532"/>
      <c r="FQ44" s="538"/>
      <c r="FR44" s="532"/>
      <c r="FS44" s="539"/>
      <c r="FT44" s="532"/>
      <c r="FU44" s="539"/>
      <c r="FV44" s="532"/>
      <c r="FW44" s="539"/>
      <c r="FX44" s="532"/>
      <c r="FY44" s="539"/>
      <c r="FZ44" s="532"/>
      <c r="GA44" s="539"/>
      <c r="GB44" s="532"/>
      <c r="GC44" s="539"/>
      <c r="GD44" s="532"/>
      <c r="GE44" s="539"/>
      <c r="GF44" s="532"/>
      <c r="GG44" s="539"/>
      <c r="GH44" s="532"/>
      <c r="GI44" s="539"/>
      <c r="GJ44" s="532"/>
      <c r="GK44" s="655"/>
      <c r="GL44" s="547"/>
    </row>
    <row r="45" spans="1:194" s="461" customFormat="1" ht="12" hidden="1" customHeight="1" outlineLevel="1" x14ac:dyDescent="0.2">
      <c r="A45" s="659" t="s">
        <v>280</v>
      </c>
      <c r="B45" s="539"/>
      <c r="C45" s="532"/>
      <c r="D45" s="539"/>
      <c r="E45" s="532"/>
      <c r="F45" s="539"/>
      <c r="G45" s="532"/>
      <c r="H45" s="539"/>
      <c r="I45" s="532"/>
      <c r="J45" s="539"/>
      <c r="K45" s="532"/>
      <c r="L45" s="539"/>
      <c r="M45" s="532"/>
      <c r="N45" s="539"/>
      <c r="O45" s="532"/>
      <c r="P45" s="539"/>
      <c r="Q45" s="532"/>
      <c r="R45" s="539"/>
      <c r="S45" s="532"/>
      <c r="T45" s="539"/>
      <c r="U45" s="532"/>
      <c r="V45" s="539"/>
      <c r="W45" s="532"/>
      <c r="X45" s="539"/>
      <c r="Y45" s="532"/>
      <c r="Z45" s="539"/>
      <c r="AA45" s="532"/>
      <c r="AB45" s="539"/>
      <c r="AC45" s="532"/>
      <c r="AD45" s="539"/>
      <c r="AE45" s="532"/>
      <c r="AF45" s="539"/>
      <c r="AG45" s="532"/>
      <c r="AH45" s="539"/>
      <c r="AI45" s="532"/>
      <c r="AJ45" s="539"/>
      <c r="AK45" s="532"/>
      <c r="AL45" s="539"/>
      <c r="AM45" s="532"/>
      <c r="AN45" s="539"/>
      <c r="AO45" s="532"/>
      <c r="AP45" s="539">
        <f>INPUT!AY385</f>
        <v>0.72040969213633677</v>
      </c>
      <c r="AQ45" s="532" t="str">
        <f>INPUT!AZ385</f>
        <v>NM</v>
      </c>
      <c r="AR45" s="539">
        <f>INPUT!BA385</f>
        <v>0.74709012370699757</v>
      </c>
      <c r="AS45" s="532" t="str">
        <f>INPUT!BB385</f>
        <v>NM</v>
      </c>
      <c r="AT45" s="539">
        <f>INPUT!BC385</f>
        <v>0.72462032290518852</v>
      </c>
      <c r="AU45" s="532" t="str">
        <f>INPUT!BD385</f>
        <v>NM</v>
      </c>
      <c r="AV45" s="539">
        <f>INPUT!BE385</f>
        <v>0.65989521906916648</v>
      </c>
      <c r="AW45" s="532" t="str">
        <f>INPUT!BF385</f>
        <v>NM</v>
      </c>
      <c r="AX45" s="539">
        <f>INPUT!BG385</f>
        <v>0.81947738685373028</v>
      </c>
      <c r="AY45" s="532">
        <f>INPUT!BH385</f>
        <v>13.751577164878714</v>
      </c>
      <c r="AZ45" s="539">
        <f>INPUT!BI385</f>
        <v>0.82350822597713202</v>
      </c>
      <c r="BA45" s="532">
        <f>INPUT!BJ385</f>
        <v>10.228766228491203</v>
      </c>
      <c r="BB45" s="539">
        <f>INPUT!BK385</f>
        <v>0.84615244136285328</v>
      </c>
      <c r="BC45" s="532">
        <f>INPUT!BL385</f>
        <v>16.771834106227026</v>
      </c>
      <c r="BD45" s="539">
        <f>INPUT!BM385</f>
        <v>0.7760442060783358</v>
      </c>
      <c r="BE45" s="532">
        <f>INPUT!BN385</f>
        <v>17.601125701896514</v>
      </c>
      <c r="BF45" s="539">
        <f>INPUT!BO385</f>
        <v>0.98056013723713253</v>
      </c>
      <c r="BG45" s="532">
        <f>INPUT!BP385</f>
        <v>19.656765759194062</v>
      </c>
      <c r="BH45" s="539">
        <f>INPUT!BQ385</f>
        <v>1.012836190904024</v>
      </c>
      <c r="BI45" s="532">
        <f>INPUT!BR385</f>
        <v>22.990415754772254</v>
      </c>
      <c r="BJ45" s="539">
        <f>INPUT!BS385</f>
        <v>1.0246596428459995</v>
      </c>
      <c r="BK45" s="532">
        <f>INPUT!BT385</f>
        <v>21.096340654130131</v>
      </c>
      <c r="BL45" s="539">
        <f>INPUT!BU385</f>
        <v>0.97659165248689705</v>
      </c>
      <c r="BM45" s="532">
        <f>INPUT!BV385</f>
        <v>25.8422709476833</v>
      </c>
      <c r="BN45" s="539">
        <f>INPUT!BW385</f>
        <v>1.2159304008288878</v>
      </c>
      <c r="BO45" s="532">
        <f>INPUT!BX385</f>
        <v>24.003654100700487</v>
      </c>
      <c r="BP45" s="539">
        <f>INPUT!BY385</f>
        <v>1.2001238561986824</v>
      </c>
      <c r="BQ45" s="532">
        <f>INPUT!BZ385</f>
        <v>18.491407295338824</v>
      </c>
      <c r="BR45" s="539">
        <f>INPUT!CA385</f>
        <v>1.2539545340356046</v>
      </c>
      <c r="BS45" s="532">
        <f>INPUT!CB385</f>
        <v>22.377663918990386</v>
      </c>
      <c r="BT45" s="539">
        <f>INPUT!CC385</f>
        <v>1.1844091008467039</v>
      </c>
      <c r="BU45" s="532">
        <f>INPUT!CD385</f>
        <v>21.27987146220207</v>
      </c>
      <c r="BV45" s="539">
        <f>INPUT!CE385</f>
        <v>1.4047635034061157</v>
      </c>
      <c r="BW45" s="532">
        <f>INPUT!CF385</f>
        <v>15.529926914279146</v>
      </c>
      <c r="BX45" s="539">
        <f>INPUT!CG385</f>
        <v>1.3414318716372307</v>
      </c>
      <c r="BY45" s="532">
        <f>INPUT!CH385</f>
        <v>11.774452670754542</v>
      </c>
      <c r="BZ45" s="539">
        <f>INPUT!CI385</f>
        <v>1.4310870343261679</v>
      </c>
      <c r="CA45" s="532">
        <f>INPUT!CJ385</f>
        <v>14.12591090687294</v>
      </c>
      <c r="CB45" s="539">
        <f>INPUT!CK385</f>
        <v>1.3216567508071591</v>
      </c>
      <c r="CC45" s="532">
        <f>INPUT!CL385</f>
        <v>11.587858440326082</v>
      </c>
      <c r="CD45" s="539">
        <f>INPUT!CM385</f>
        <v>1.6216765797366683</v>
      </c>
      <c r="CE45" s="532">
        <f>INPUT!CN385</f>
        <v>15.441252268058347</v>
      </c>
      <c r="CF45" s="539">
        <f>INPUT!CO385</f>
        <v>1.5469252699855665</v>
      </c>
      <c r="CG45" s="532">
        <f>INPUT!CP385</f>
        <v>15.318958993983722</v>
      </c>
      <c r="CH45" s="539">
        <f>INPUT!CQ385</f>
        <v>1.6450727349484013</v>
      </c>
      <c r="CI45" s="532">
        <f>INPUT!CR385</f>
        <v>14.952668530253943</v>
      </c>
      <c r="CJ45" s="539">
        <f>INPUT!CS385</f>
        <v>1.4546814878153056</v>
      </c>
      <c r="CK45" s="532">
        <f>INPUT!CT385</f>
        <v>10.064998868042396</v>
      </c>
      <c r="CL45" s="539">
        <f>INPUT!CU385</f>
        <v>0.86866880241092936</v>
      </c>
      <c r="CM45" s="532">
        <f>INPUT!CV385</f>
        <v>-46.433905917788742</v>
      </c>
      <c r="CN45" s="539">
        <f>INPUT!CW385</f>
        <v>0.80560831430461599</v>
      </c>
      <c r="CO45" s="532">
        <f>INPUT!CX385</f>
        <v>-47.921963010395928</v>
      </c>
      <c r="CP45" s="539">
        <f>INPUT!CY385</f>
        <v>0.88456764760357742</v>
      </c>
      <c r="CQ45" s="532">
        <f>INPUT!CZ385</f>
        <v>-46.2292682377158</v>
      </c>
      <c r="CR45" s="539">
        <f>INPUT!DA385</f>
        <v>0.74103055342330604</v>
      </c>
      <c r="CS45" s="532">
        <f>INPUT!DB385</f>
        <v>-49.058913608901896</v>
      </c>
      <c r="CT45" s="539">
        <f>INPUT!DC385</f>
        <v>0.83826766547787657</v>
      </c>
      <c r="CU45" s="532">
        <f>INPUT!DD385</f>
        <v>-3.4997385480722398</v>
      </c>
      <c r="CV45" s="539">
        <f>INPUT!DE385</f>
        <v>0.80666702281104752</v>
      </c>
      <c r="CW45" s="532">
        <f>INPUT!DF385</f>
        <v>0.13141727656391655</v>
      </c>
      <c r="CX45" s="539">
        <f>INPUT!DG385</f>
        <v>0.73065163856385762</v>
      </c>
      <c r="CY45" s="532">
        <f>INPUT!DH385</f>
        <v>-17.400139995703068</v>
      </c>
      <c r="CZ45" s="539">
        <f>INPUT!DI385</f>
        <v>0.69387009806554178</v>
      </c>
      <c r="DA45" s="532">
        <f>INPUT!DJ385</f>
        <v>-6.3641715095145823</v>
      </c>
      <c r="DB45" s="539">
        <f>INPUT!DK385</f>
        <v>0.84007175021138347</v>
      </c>
      <c r="DC45" s="532">
        <f>INPUT!DL385</f>
        <v>0.21521583234138664</v>
      </c>
      <c r="DD45" s="539">
        <f>INPUT!DM385</f>
        <v>0.82458605999385126</v>
      </c>
      <c r="DE45" s="532">
        <f>INPUT!DN385</f>
        <v>2.221367265065588</v>
      </c>
      <c r="DF45" s="539">
        <f>INPUT!DO385</f>
        <v>0.74782865362206785</v>
      </c>
      <c r="DG45" s="532">
        <f>INPUT!DP385</f>
        <v>2.3509172020708569</v>
      </c>
      <c r="DH45" s="539">
        <f>INPUT!DQ385</f>
        <v>0.64026902434135813</v>
      </c>
      <c r="DI45" s="532">
        <f>INPUT!DR385</f>
        <v>-7.7249435987542192</v>
      </c>
      <c r="DJ45" s="539">
        <f>INPUT!DS385</f>
        <v>0.76148997447303757</v>
      </c>
      <c r="DK45" s="532">
        <f>INPUT!DT385</f>
        <v>-9.3541742974421744</v>
      </c>
      <c r="DL45" s="539">
        <f>INPUT!DU385</f>
        <v>0.73804221923883784</v>
      </c>
      <c r="DM45" s="532">
        <f>INPUT!DV385</f>
        <v>-10.495428549405595</v>
      </c>
      <c r="DN45" s="539">
        <f>INPUT!DW385</f>
        <v>0.76779973185000305</v>
      </c>
      <c r="DO45" s="532">
        <f>INPUT!DX385</f>
        <v>2.6705419926351226</v>
      </c>
      <c r="DP45" s="539">
        <f>INPUT!DY385</f>
        <v>0.76130378242850061</v>
      </c>
      <c r="DQ45" s="532">
        <f>INPUT!DZ385</f>
        <v>18.903734756128543</v>
      </c>
      <c r="DR45" s="539">
        <f>INPUT!EA385</f>
        <v>0.8375905904716644</v>
      </c>
      <c r="DS45" s="532">
        <f>INPUT!EB385</f>
        <v>9.9936464759486263</v>
      </c>
      <c r="DT45" s="539">
        <f>INPUT!EC385</f>
        <v>0.82423019554650201</v>
      </c>
      <c r="DU45" s="532">
        <f>INPUT!ED385</f>
        <v>11.677919509340828</v>
      </c>
      <c r="DV45" s="539">
        <f>INPUT!EE385</f>
        <v>0.86831736148270666</v>
      </c>
      <c r="DW45" s="532">
        <f>INPUT!EF385</f>
        <v>13.091646879129248</v>
      </c>
      <c r="DX45" s="539">
        <f>INPUT!EG385</f>
        <v>0.71938052665005614</v>
      </c>
      <c r="DY45" s="532">
        <f>INPUT!EH385</f>
        <v>-5.506770982368236</v>
      </c>
      <c r="DZ45" s="539">
        <f>INPUT!EI385</f>
        <v>0.8364907973638166</v>
      </c>
      <c r="EA45" s="532">
        <f>INPUT!EJ385</f>
        <v>-0.13130437714545806</v>
      </c>
      <c r="EB45" s="539">
        <f>INPUT!EK385</f>
        <v>0.91524184420605581</v>
      </c>
      <c r="EC45" s="532">
        <f>INPUT!EL385</f>
        <v>11.042018255495844</v>
      </c>
      <c r="ED45" s="539">
        <f>INPUT!EM385</f>
        <v>0.85048102450796637</v>
      </c>
      <c r="EE45" s="532">
        <f>INPUT!EN385</f>
        <v>-2.0541264940601489</v>
      </c>
      <c r="EF45" s="539">
        <f>INPUT!EO385</f>
        <v>0.80055184285135683</v>
      </c>
      <c r="EG45" s="532">
        <f>INPUT!EP385</f>
        <v>11.283502012389967</v>
      </c>
      <c r="EH45" s="539">
        <f>INPUT!EQ385</f>
        <v>0.99096168234939075</v>
      </c>
      <c r="EI45" s="532">
        <f>INPUT!ER385</f>
        <v>18.46653728557277</v>
      </c>
      <c r="EJ45" s="539">
        <f>INPUT!ES385</f>
        <v>1.0002470907820689</v>
      </c>
      <c r="EK45" s="532">
        <f>INPUT!ET385</f>
        <v>9.2877360354685745</v>
      </c>
      <c r="EL45" s="539">
        <f>INPUT!EU385</f>
        <v>1.0155634384352437</v>
      </c>
      <c r="EM45" s="532">
        <f>INPUT!EV385</f>
        <v>19.410475856622831</v>
      </c>
      <c r="EN45" s="539">
        <f>INPUT!EW385</f>
        <v>0.9903223733995683</v>
      </c>
      <c r="EO45" s="532">
        <f>INPUT!EX385</f>
        <v>23.704964549491049</v>
      </c>
      <c r="EP45" s="540"/>
      <c r="EQ45" s="539"/>
      <c r="ER45" s="532"/>
      <c r="ES45" s="539"/>
      <c r="ET45" s="532"/>
      <c r="EU45" s="539"/>
      <c r="EV45" s="532"/>
      <c r="EW45" s="539"/>
      <c r="EX45" s="532"/>
      <c r="EY45" s="539"/>
      <c r="EZ45" s="532"/>
      <c r="FA45" s="539"/>
      <c r="FB45" s="532"/>
      <c r="FC45" s="539">
        <f>INPUT!FR385</f>
        <v>2.8524800535624615</v>
      </c>
      <c r="FD45" s="532" t="str">
        <f>INPUT!FS385</f>
        <v>NM</v>
      </c>
      <c r="FE45" s="539">
        <f>INPUT!FT385</f>
        <v>3.2652747243849016</v>
      </c>
      <c r="FF45" s="532">
        <f>INPUT!FU385</f>
        <v>14.471430582201661</v>
      </c>
      <c r="FG45" s="539">
        <f>INPUT!FV385</f>
        <v>3.9950537032472608</v>
      </c>
      <c r="FH45" s="532">
        <f>INPUT!FW385</f>
        <v>22.349696134674613</v>
      </c>
      <c r="FI45" s="539">
        <f>INPUT!FX385</f>
        <v>4.8543585829622034</v>
      </c>
      <c r="FJ45" s="532">
        <f>INPUT!FY385</f>
        <v>21.509219738810572</v>
      </c>
      <c r="FK45" s="539">
        <f>INPUT!FZ385</f>
        <v>5.4989146630879704</v>
      </c>
      <c r="FL45" s="532">
        <f>INPUT!GA385</f>
        <v>13.277883557840697</v>
      </c>
      <c r="FM45" s="539">
        <f>INPUT!GB385</f>
        <v>6.2687716136650904</v>
      </c>
      <c r="FN45" s="532">
        <f>INPUT!GC385</f>
        <v>14.000161809108702</v>
      </c>
      <c r="FO45" s="539">
        <f>INPUT!GD385</f>
        <v>3.2997093975659717</v>
      </c>
      <c r="FP45" s="532">
        <f>INPUT!GE385</f>
        <v>-47.362743438075761</v>
      </c>
      <c r="FQ45" s="539">
        <f>INPUT!GF385</f>
        <v>3.0700194416736415</v>
      </c>
      <c r="FR45" s="532">
        <f>INPUT!GG385</f>
        <v>-6.9609146812067983</v>
      </c>
      <c r="FS45" s="539">
        <f>INPUT!GH385</f>
        <v>3.0549146793385793</v>
      </c>
      <c r="FT45" s="532">
        <f>INPUT!GI385</f>
        <v>-0.49200868665599806</v>
      </c>
      <c r="FU45" s="539">
        <f>INPUT!GJ385</f>
        <v>3.028550785357234</v>
      </c>
      <c r="FV45" s="532">
        <f>INPUT!GK385</f>
        <v>-0.86299935509339676</v>
      </c>
      <c r="FW45" s="539">
        <f>INPUT!GL385</f>
        <v>3.2505967279017405</v>
      </c>
      <c r="FX45" s="532">
        <f>INPUT!GM385</f>
        <v>7.331755624441838</v>
      </c>
      <c r="FY45" s="539">
        <f>INPUT!GN385</f>
        <v>3.4031399177109458</v>
      </c>
      <c r="FZ45" s="532">
        <f>INPUT!GO385</f>
        <v>4.692774975740277</v>
      </c>
      <c r="GA45" s="539">
        <f>INPUT!GP385</f>
        <v>3.9970258538193315</v>
      </c>
      <c r="GB45" s="532">
        <f>INPUT!GQ385</f>
        <v>17.451117217297707</v>
      </c>
      <c r="GC45" s="539">
        <f>INPUT!GR385</f>
        <v>4.154139437035588</v>
      </c>
      <c r="GD45" s="532">
        <f>INPUT!GS385</f>
        <v>3.9307622457865232</v>
      </c>
      <c r="GE45" s="539">
        <f>INPUT!GT385</f>
        <v>4.4538110729373726</v>
      </c>
      <c r="GF45" s="532">
        <f>INPUT!GU385</f>
        <v>7.2138078281655194</v>
      </c>
      <c r="GG45" s="539">
        <f>INPUT!GV385</f>
        <v>4.7483452852105481</v>
      </c>
      <c r="GH45" s="532">
        <f>INPUT!GW385</f>
        <v>6.6130827610279441</v>
      </c>
      <c r="GI45" s="539">
        <f>INPUT!GX385</f>
        <v>5.0537339577536082</v>
      </c>
      <c r="GJ45" s="532">
        <f>INPUT!GY385</f>
        <v>6.4314756867879908</v>
      </c>
      <c r="GK45" s="655">
        <f>INPUT!GZ385</f>
        <v>8.2297148226608172</v>
      </c>
      <c r="GL45" s="464"/>
    </row>
    <row r="46" spans="1:194" s="440" customFormat="1" ht="4.5" hidden="1" customHeight="1" outlineLevel="1" x14ac:dyDescent="0.2">
      <c r="A46" s="659"/>
      <c r="B46" s="539"/>
      <c r="C46" s="532"/>
      <c r="D46" s="539"/>
      <c r="E46" s="532"/>
      <c r="F46" s="539"/>
      <c r="G46" s="532"/>
      <c r="H46" s="539"/>
      <c r="I46" s="532"/>
      <c r="J46" s="539"/>
      <c r="K46" s="532"/>
      <c r="L46" s="539"/>
      <c r="M46" s="532"/>
      <c r="N46" s="539"/>
      <c r="O46" s="532"/>
      <c r="P46" s="539"/>
      <c r="Q46" s="532"/>
      <c r="R46" s="539"/>
      <c r="S46" s="532"/>
      <c r="T46" s="539"/>
      <c r="U46" s="532"/>
      <c r="V46" s="539"/>
      <c r="W46" s="532"/>
      <c r="X46" s="539"/>
      <c r="Y46" s="532"/>
      <c r="Z46" s="539"/>
      <c r="AA46" s="532"/>
      <c r="AB46" s="539"/>
      <c r="AC46" s="532"/>
      <c r="AD46" s="539"/>
      <c r="AE46" s="532"/>
      <c r="AF46" s="539"/>
      <c r="AG46" s="532"/>
      <c r="AH46" s="539"/>
      <c r="AI46" s="532"/>
      <c r="AJ46" s="539"/>
      <c r="AK46" s="532"/>
      <c r="AL46" s="539"/>
      <c r="AM46" s="532"/>
      <c r="AN46" s="539"/>
      <c r="AO46" s="532"/>
      <c r="AP46" s="539"/>
      <c r="AQ46" s="532"/>
      <c r="AR46" s="539"/>
      <c r="AS46" s="532"/>
      <c r="AT46" s="539"/>
      <c r="AU46" s="532"/>
      <c r="AV46" s="539"/>
      <c r="AW46" s="532"/>
      <c r="AX46" s="539"/>
      <c r="AY46" s="532"/>
      <c r="AZ46" s="539"/>
      <c r="BA46" s="532"/>
      <c r="BB46" s="539"/>
      <c r="BC46" s="532"/>
      <c r="BD46" s="539"/>
      <c r="BE46" s="532"/>
      <c r="BF46" s="539"/>
      <c r="BG46" s="532"/>
      <c r="BH46" s="539"/>
      <c r="BI46" s="532"/>
      <c r="BJ46" s="539"/>
      <c r="BK46" s="532"/>
      <c r="BL46" s="539"/>
      <c r="BM46" s="532"/>
      <c r="BN46" s="539"/>
      <c r="BO46" s="532"/>
      <c r="BP46" s="539"/>
      <c r="BQ46" s="532"/>
      <c r="BR46" s="539"/>
      <c r="BS46" s="532"/>
      <c r="BT46" s="539"/>
      <c r="BU46" s="532"/>
      <c r="BV46" s="539"/>
      <c r="BW46" s="532"/>
      <c r="BX46" s="539"/>
      <c r="BY46" s="532"/>
      <c r="BZ46" s="539"/>
      <c r="CA46" s="532"/>
      <c r="CB46" s="539"/>
      <c r="CC46" s="532"/>
      <c r="CD46" s="539"/>
      <c r="CE46" s="532"/>
      <c r="CF46" s="539"/>
      <c r="CG46" s="532"/>
      <c r="CH46" s="539"/>
      <c r="CI46" s="532"/>
      <c r="CJ46" s="539"/>
      <c r="CK46" s="532"/>
      <c r="CL46" s="539"/>
      <c r="CM46" s="532"/>
      <c r="CN46" s="539"/>
      <c r="CO46" s="532"/>
      <c r="CP46" s="539"/>
      <c r="CQ46" s="532"/>
      <c r="CR46" s="539"/>
      <c r="CS46" s="532"/>
      <c r="CT46" s="539"/>
      <c r="CU46" s="532"/>
      <c r="CV46" s="539"/>
      <c r="CW46" s="532"/>
      <c r="CX46" s="539"/>
      <c r="CY46" s="532"/>
      <c r="CZ46" s="539"/>
      <c r="DA46" s="532"/>
      <c r="DB46" s="539"/>
      <c r="DC46" s="532"/>
      <c r="DD46" s="539"/>
      <c r="DE46" s="532"/>
      <c r="DF46" s="539"/>
      <c r="DG46" s="532"/>
      <c r="DH46" s="539"/>
      <c r="DI46" s="532"/>
      <c r="DJ46" s="539"/>
      <c r="DK46" s="532"/>
      <c r="DL46" s="539"/>
      <c r="DM46" s="532"/>
      <c r="DN46" s="539"/>
      <c r="DO46" s="532"/>
      <c r="DP46" s="539"/>
      <c r="DQ46" s="532"/>
      <c r="DR46" s="539"/>
      <c r="DS46" s="532"/>
      <c r="DT46" s="539"/>
      <c r="DU46" s="532"/>
      <c r="DV46" s="539"/>
      <c r="DW46" s="532"/>
      <c r="DX46" s="539"/>
      <c r="DY46" s="532"/>
      <c r="DZ46" s="539"/>
      <c r="EA46" s="532"/>
      <c r="EB46" s="539"/>
      <c r="EC46" s="532"/>
      <c r="ED46" s="539"/>
      <c r="EE46" s="532"/>
      <c r="EF46" s="539"/>
      <c r="EG46" s="532"/>
      <c r="EH46" s="539"/>
      <c r="EI46" s="532"/>
      <c r="EJ46" s="539"/>
      <c r="EK46" s="532"/>
      <c r="EL46" s="539"/>
      <c r="EM46" s="532"/>
      <c r="EN46" s="539"/>
      <c r="EO46" s="532"/>
      <c r="EP46" s="540"/>
      <c r="EQ46" s="539"/>
      <c r="ER46" s="532"/>
      <c r="ES46" s="539"/>
      <c r="ET46" s="532"/>
      <c r="EU46" s="539"/>
      <c r="EV46" s="532"/>
      <c r="EW46" s="539"/>
      <c r="EX46" s="532"/>
      <c r="EY46" s="539"/>
      <c r="EZ46" s="532"/>
      <c r="FA46" s="539"/>
      <c r="FB46" s="532"/>
      <c r="FC46" s="539"/>
      <c r="FD46" s="532"/>
      <c r="FE46" s="539"/>
      <c r="FF46" s="532"/>
      <c r="FG46" s="539"/>
      <c r="FH46" s="532"/>
      <c r="FI46" s="539"/>
      <c r="FJ46" s="532"/>
      <c r="FK46" s="539"/>
      <c r="FL46" s="532"/>
      <c r="FM46" s="539"/>
      <c r="FN46" s="532"/>
      <c r="FO46" s="539"/>
      <c r="FP46" s="532"/>
      <c r="FQ46" s="539"/>
      <c r="FR46" s="532"/>
      <c r="FS46" s="539"/>
      <c r="FT46" s="532"/>
      <c r="FU46" s="539"/>
      <c r="FV46" s="532"/>
      <c r="FW46" s="539"/>
      <c r="FX46" s="532"/>
      <c r="FY46" s="539"/>
      <c r="FZ46" s="532"/>
      <c r="GA46" s="539"/>
      <c r="GB46" s="532"/>
      <c r="GC46" s="539"/>
      <c r="GD46" s="532"/>
      <c r="GE46" s="539"/>
      <c r="GF46" s="532"/>
      <c r="GG46" s="539"/>
      <c r="GH46" s="532"/>
      <c r="GI46" s="539"/>
      <c r="GJ46" s="532"/>
      <c r="GK46" s="655"/>
      <c r="GL46" s="460"/>
    </row>
    <row r="47" spans="1:194" ht="12" customHeight="1" collapsed="1" x14ac:dyDescent="0.2">
      <c r="A47" s="660" t="s">
        <v>297</v>
      </c>
      <c r="B47" s="587">
        <f>INPUT!K323</f>
        <v>-2</v>
      </c>
      <c r="C47" s="532">
        <f>INPUT!L323</f>
        <v>-33.333333333333336</v>
      </c>
      <c r="D47" s="587">
        <f>INPUT!M323</f>
        <v>-3</v>
      </c>
      <c r="E47" s="532" t="str">
        <f>INPUT!N323</f>
        <v>NM</v>
      </c>
      <c r="F47" s="587">
        <f>INPUT!O323</f>
        <v>-28</v>
      </c>
      <c r="G47" s="532" t="str">
        <f>INPUT!P323</f>
        <v>NM</v>
      </c>
      <c r="H47" s="587">
        <f>INPUT!Q323</f>
        <v>-1</v>
      </c>
      <c r="I47" s="532">
        <f>INPUT!R323</f>
        <v>-50</v>
      </c>
      <c r="J47" s="587">
        <f>INPUT!S323</f>
        <v>-5</v>
      </c>
      <c r="K47" s="532" t="str">
        <f>INPUT!T323</f>
        <v>NM</v>
      </c>
      <c r="L47" s="587">
        <f>INPUT!U323</f>
        <v>-3</v>
      </c>
      <c r="M47" s="532">
        <f>INPUT!V323</f>
        <v>0</v>
      </c>
      <c r="N47" s="587">
        <f>INPUT!W323</f>
        <v>-3</v>
      </c>
      <c r="O47" s="532" t="str">
        <f>INPUT!X323</f>
        <v>NM</v>
      </c>
      <c r="P47" s="587">
        <f>INPUT!Y323</f>
        <v>-4</v>
      </c>
      <c r="Q47" s="532" t="str">
        <f>INPUT!Z323</f>
        <v>NM</v>
      </c>
      <c r="R47" s="587">
        <f>INPUT!AA323</f>
        <v>-7</v>
      </c>
      <c r="S47" s="532">
        <f>INPUT!AB323</f>
        <v>39.999999999999993</v>
      </c>
      <c r="T47" s="587">
        <f>INPUT!AC323</f>
        <v>-5</v>
      </c>
      <c r="U47" s="532">
        <f>INPUT!AD323</f>
        <v>66.666666666666671</v>
      </c>
      <c r="V47" s="587">
        <f>INPUT!AE323</f>
        <v>-6</v>
      </c>
      <c r="W47" s="532">
        <f>INPUT!AF323</f>
        <v>100</v>
      </c>
      <c r="X47" s="587">
        <f>INPUT!AG323</f>
        <v>-175</v>
      </c>
      <c r="Y47" s="532" t="str">
        <f>INPUT!AH323</f>
        <v>NM</v>
      </c>
      <c r="Z47" s="587">
        <f>INPUT!AI323</f>
        <v>6</v>
      </c>
      <c r="AA47" s="532" t="str">
        <f>INPUT!AJ323</f>
        <v>NM</v>
      </c>
      <c r="AB47" s="587">
        <f>INPUT!AK323</f>
        <v>-3</v>
      </c>
      <c r="AC47" s="532">
        <f>INPUT!AL323</f>
        <v>-40</v>
      </c>
      <c r="AD47" s="587">
        <f>INPUT!AM323</f>
        <v>-4</v>
      </c>
      <c r="AE47" s="532">
        <f>INPUT!AN323</f>
        <v>-33.333333333333336</v>
      </c>
      <c r="AF47" s="587">
        <f>INPUT!AO323</f>
        <v>-3</v>
      </c>
      <c r="AG47" s="532" t="str">
        <f>INPUT!AP323</f>
        <v>NM</v>
      </c>
      <c r="AH47" s="587">
        <f>INPUT!AQ323</f>
        <v>2</v>
      </c>
      <c r="AI47" s="532" t="str">
        <f>INPUT!AR323</f>
        <v>NM</v>
      </c>
      <c r="AJ47" s="587">
        <f>INPUT!AS323</f>
        <v>7</v>
      </c>
      <c r="AK47" s="532" t="str">
        <f>INPUT!AT323</f>
        <v>NM</v>
      </c>
      <c r="AL47" s="587">
        <f>INPUT!AU323</f>
        <v>89</v>
      </c>
      <c r="AM47" s="532" t="str">
        <f>INPUT!AV323</f>
        <v>NM</v>
      </c>
      <c r="AN47" s="587">
        <f>INPUT!AW323</f>
        <v>68</v>
      </c>
      <c r="AO47" s="532" t="str">
        <f>INPUT!AX323</f>
        <v>NM</v>
      </c>
      <c r="AP47" s="587">
        <f>INPUT!AY323</f>
        <v>2</v>
      </c>
      <c r="AQ47" s="532">
        <f>INPUT!AZ323</f>
        <v>0</v>
      </c>
      <c r="AR47" s="587">
        <f>INPUT!BA323</f>
        <v>31</v>
      </c>
      <c r="AS47" s="532" t="str">
        <f>INPUT!BB323</f>
        <v>NM</v>
      </c>
      <c r="AT47" s="587">
        <f>INPUT!BC323</f>
        <v>7</v>
      </c>
      <c r="AU47" s="532" t="str">
        <f>INPUT!BD323</f>
        <v>NM</v>
      </c>
      <c r="AV47" s="587">
        <f>INPUT!BE323</f>
        <v>3</v>
      </c>
      <c r="AW47" s="532" t="str">
        <f>INPUT!BF323</f>
        <v>NM</v>
      </c>
      <c r="AX47" s="587">
        <f>INPUT!BG323</f>
        <v>9</v>
      </c>
      <c r="AY47" s="532" t="str">
        <f>INPUT!BH323</f>
        <v>NM</v>
      </c>
      <c r="AZ47" s="587">
        <f>INPUT!BI323</f>
        <v>9</v>
      </c>
      <c r="BA47" s="532" t="str">
        <f>INPUT!BJ323</f>
        <v>NM</v>
      </c>
      <c r="BB47" s="587">
        <f>INPUT!BK323</f>
        <v>1</v>
      </c>
      <c r="BC47" s="532" t="str">
        <f>INPUT!BL323</f>
        <v>NM</v>
      </c>
      <c r="BD47" s="587">
        <f>INPUT!BM323</f>
        <v>-1</v>
      </c>
      <c r="BE47" s="532" t="str">
        <f>INPUT!BN323</f>
        <v>NM</v>
      </c>
      <c r="BF47" s="587">
        <f>INPUT!BO323</f>
        <v>-4</v>
      </c>
      <c r="BG47" s="532" t="str">
        <f>INPUT!BP323</f>
        <v>NM</v>
      </c>
      <c r="BH47" s="587">
        <f>INPUT!BQ323</f>
        <v>-1</v>
      </c>
      <c r="BI47" s="532" t="str">
        <f>INPUT!BR323</f>
        <v>NM</v>
      </c>
      <c r="BJ47" s="587">
        <f>INPUT!BS323</f>
        <v>-389</v>
      </c>
      <c r="BK47" s="532" t="str">
        <f>INPUT!BT323</f>
        <v>NM</v>
      </c>
      <c r="BL47" s="587">
        <f>INPUT!BU323</f>
        <v>-262</v>
      </c>
      <c r="BM47" s="532" t="str">
        <f>INPUT!BV323</f>
        <v>NM</v>
      </c>
      <c r="BN47" s="587">
        <f>INPUT!BW323</f>
        <v>-6</v>
      </c>
      <c r="BO47" s="532">
        <f>INPUT!BX323</f>
        <v>50</v>
      </c>
      <c r="BP47" s="587">
        <f>INPUT!BY323</f>
        <v>-249</v>
      </c>
      <c r="BQ47" s="532" t="str">
        <f>INPUT!BZ323</f>
        <v>NM</v>
      </c>
      <c r="BR47" s="587">
        <f>INPUT!CA323</f>
        <v>-226</v>
      </c>
      <c r="BS47" s="532">
        <f>INPUT!CB323</f>
        <v>-41.902313624678669</v>
      </c>
      <c r="BT47" s="587">
        <f>INPUT!CC323</f>
        <v>-307</v>
      </c>
      <c r="BU47" s="532">
        <f>INPUT!CD323</f>
        <v>17.175572519083971</v>
      </c>
      <c r="BV47" s="587">
        <f>INPUT!CE323</f>
        <v>-41</v>
      </c>
      <c r="BW47" s="532" t="str">
        <f>INPUT!CF323</f>
        <v>NM</v>
      </c>
      <c r="BX47" s="587">
        <f>INPUT!CG323</f>
        <v>7</v>
      </c>
      <c r="BY47" s="532" t="str">
        <f>INPUT!CH323</f>
        <v>NM</v>
      </c>
      <c r="BZ47" s="587">
        <f>INPUT!CI323</f>
        <v>-3</v>
      </c>
      <c r="CA47" s="532" t="str">
        <f>INPUT!CJ323</f>
        <v>NM</v>
      </c>
      <c r="CB47" s="587">
        <f>INPUT!CK323</f>
        <v>-235</v>
      </c>
      <c r="CC47" s="532">
        <f>INPUT!CL323</f>
        <v>-23.452768729641694</v>
      </c>
      <c r="CD47" s="587">
        <f>INPUT!CM323</f>
        <v>-357</v>
      </c>
      <c r="CE47" s="532" t="str">
        <f>INPUT!CN323</f>
        <v>NM</v>
      </c>
      <c r="CF47" s="587">
        <f>INPUT!CO323</f>
        <v>-480</v>
      </c>
      <c r="CG47" s="532" t="str">
        <f>INPUT!CP323</f>
        <v>NM</v>
      </c>
      <c r="CH47" s="587">
        <f>INPUT!CQ323</f>
        <v>112</v>
      </c>
      <c r="CI47" s="532" t="str">
        <f>INPUT!CR323</f>
        <v>NM</v>
      </c>
      <c r="CJ47" s="587">
        <f>INPUT!CS323</f>
        <v>-168</v>
      </c>
      <c r="CK47" s="532">
        <f>INPUT!CT323</f>
        <v>-28.510638297872337</v>
      </c>
      <c r="CL47" s="587">
        <f>INPUT!CU323</f>
        <v>-81</v>
      </c>
      <c r="CM47" s="532" t="str">
        <f>INPUT!CV323</f>
        <v>NM</v>
      </c>
      <c r="CN47" s="587">
        <f>INPUT!CW323</f>
        <v>-228</v>
      </c>
      <c r="CO47" s="532" t="str">
        <f>INPUT!CX323</f>
        <v>NM</v>
      </c>
      <c r="CP47" s="587">
        <f>INPUT!CY323</f>
        <v>123.6</v>
      </c>
      <c r="CQ47" s="532">
        <f>INPUT!CZ323</f>
        <v>10.357142857142843</v>
      </c>
      <c r="CR47" s="587">
        <f>INPUT!DA323</f>
        <v>-141</v>
      </c>
      <c r="CS47" s="532">
        <f>INPUT!DB323</f>
        <v>-16.071428571428569</v>
      </c>
      <c r="CT47" s="587">
        <f>INPUT!DC323</f>
        <v>42</v>
      </c>
      <c r="CU47" s="532" t="str">
        <f>INPUT!DD323</f>
        <v>NM</v>
      </c>
      <c r="CV47" s="587">
        <f>INPUT!DE323</f>
        <v>55</v>
      </c>
      <c r="CW47" s="532" t="str">
        <f>INPUT!DF323</f>
        <v>NM</v>
      </c>
      <c r="CX47" s="587">
        <f>INPUT!DG323</f>
        <v>41</v>
      </c>
      <c r="CY47" s="532" t="str">
        <f>INPUT!DH323</f>
        <v>NM</v>
      </c>
      <c r="CZ47" s="587">
        <f>INPUT!DI323</f>
        <v>-97</v>
      </c>
      <c r="DA47" s="532">
        <f>INPUT!DJ323</f>
        <v>-31.205673758865249</v>
      </c>
      <c r="DB47" s="587">
        <f>INPUT!DK323</f>
        <v>25</v>
      </c>
      <c r="DC47" s="532">
        <f>INPUT!DL323</f>
        <v>-40.476190476190474</v>
      </c>
      <c r="DD47" s="587">
        <f>INPUT!DM323</f>
        <v>45</v>
      </c>
      <c r="DE47" s="532">
        <f>INPUT!DN323</f>
        <v>-18.181818181818176</v>
      </c>
      <c r="DF47" s="587">
        <f>INPUT!DO323</f>
        <v>21</v>
      </c>
      <c r="DG47" s="532">
        <f>INPUT!DP323</f>
        <v>-48.780487804878049</v>
      </c>
      <c r="DH47" s="587">
        <f>INPUT!DQ323</f>
        <v>28</v>
      </c>
      <c r="DI47" s="532" t="str">
        <f>INPUT!DR323</f>
        <v>NM</v>
      </c>
      <c r="DJ47" s="587">
        <f>INPUT!DS323</f>
        <v>40</v>
      </c>
      <c r="DK47" s="532">
        <f>INPUT!DT323</f>
        <v>60.000000000000007</v>
      </c>
      <c r="DL47" s="587">
        <f>INPUT!DU323</f>
        <v>60</v>
      </c>
      <c r="DM47" s="532">
        <f>INPUT!DV323</f>
        <v>33.333333333333329</v>
      </c>
      <c r="DN47" s="587">
        <f>INPUT!DW323</f>
        <v>-72</v>
      </c>
      <c r="DO47" s="532" t="str">
        <f>INPUT!DX323</f>
        <v>NM</v>
      </c>
      <c r="DP47" s="587">
        <f>INPUT!DY323</f>
        <v>70</v>
      </c>
      <c r="DQ47" s="532" t="str">
        <f>INPUT!DZ323</f>
        <v>NM</v>
      </c>
      <c r="DR47" s="587">
        <f>INPUT!EA323</f>
        <v>40</v>
      </c>
      <c r="DS47" s="532">
        <f>INPUT!EB323</f>
        <v>0</v>
      </c>
      <c r="DT47" s="587">
        <f>INPUT!EC323</f>
        <v>-208</v>
      </c>
      <c r="DU47" s="532" t="str">
        <f>INPUT!ED323</f>
        <v>NM</v>
      </c>
      <c r="DV47" s="587">
        <f>INPUT!EE323</f>
        <v>-85</v>
      </c>
      <c r="DW47" s="532">
        <f>INPUT!EF323</f>
        <v>18.055555555555557</v>
      </c>
      <c r="DX47" s="587">
        <f>INPUT!EG323</f>
        <v>251</v>
      </c>
      <c r="DY47" s="532" t="str">
        <f>INPUT!EH323</f>
        <v>NM</v>
      </c>
      <c r="DZ47" s="587">
        <f>INPUT!EI323</f>
        <v>-71</v>
      </c>
      <c r="EA47" s="532" t="str">
        <f>INPUT!EJ323</f>
        <v>NM</v>
      </c>
      <c r="EB47" s="587">
        <f>INPUT!EK323</f>
        <v>-13</v>
      </c>
      <c r="EC47" s="532" t="str">
        <f>INPUT!EL323</f>
        <v>NM</v>
      </c>
      <c r="ED47" s="587">
        <f>INPUT!EM323</f>
        <v>47</v>
      </c>
      <c r="EE47" s="532" t="str">
        <f>INPUT!EN323</f>
        <v>NM</v>
      </c>
      <c r="EF47" s="587">
        <f>INPUT!EO323</f>
        <v>38</v>
      </c>
      <c r="EG47" s="532" t="str">
        <f>INPUT!EP323</f>
        <v>NM</v>
      </c>
      <c r="EH47" s="587">
        <f>INPUT!EQ323</f>
        <v>-6.4814213801263509</v>
      </c>
      <c r="EI47" s="532" t="str">
        <f>INPUT!ER323</f>
        <v>NM</v>
      </c>
      <c r="EJ47" s="587">
        <f>INPUT!ES323</f>
        <v>-6.444209671731107</v>
      </c>
      <c r="EK47" s="532" t="str">
        <f>INPUT!ET323</f>
        <v>NM</v>
      </c>
      <c r="EL47" s="587">
        <f>INPUT!EU323</f>
        <v>-6.4203092465322085</v>
      </c>
      <c r="EM47" s="532" t="str">
        <f>INPUT!EV323</f>
        <v>NM</v>
      </c>
      <c r="EN47" s="587">
        <f>INPUT!EW323</f>
        <v>-6.4274198032201593</v>
      </c>
      <c r="EO47" s="532" t="str">
        <f>INPUT!EX323</f>
        <v>NM</v>
      </c>
      <c r="EP47" s="531"/>
      <c r="EQ47" s="587">
        <f>INPUT!FF323</f>
        <v>-69.900000000000006</v>
      </c>
      <c r="ER47" s="532" t="str">
        <f>INPUT!FG323</f>
        <v>NM</v>
      </c>
      <c r="ES47" s="587">
        <f>INPUT!FH323</f>
        <v>-34</v>
      </c>
      <c r="ET47" s="532" t="str">
        <f>INPUT!FI323</f>
        <v>NM</v>
      </c>
      <c r="EU47" s="587">
        <f>INPUT!FJ323</f>
        <v>-15</v>
      </c>
      <c r="EV47" s="532" t="str">
        <f>INPUT!FK323</f>
        <v>NM</v>
      </c>
      <c r="EW47" s="587">
        <f>INPUT!FL323</f>
        <v>-193</v>
      </c>
      <c r="EX47" s="532" t="str">
        <f>INPUT!FM323</f>
        <v>NM</v>
      </c>
      <c r="EY47" s="587">
        <f>INPUT!FN323</f>
        <v>-4</v>
      </c>
      <c r="EZ47" s="532" t="str">
        <f>INPUT!FO323</f>
        <v>NM</v>
      </c>
      <c r="FA47" s="587">
        <f>INPUT!FP323</f>
        <v>166</v>
      </c>
      <c r="FB47" s="532" t="str">
        <f>INPUT!FQ323</f>
        <v>NM</v>
      </c>
      <c r="FC47" s="587">
        <f>INPUT!FR323</f>
        <v>43</v>
      </c>
      <c r="FD47" s="532" t="str">
        <f>INPUT!FS323</f>
        <v>NM</v>
      </c>
      <c r="FE47" s="587">
        <f>INPUT!FT323</f>
        <v>18</v>
      </c>
      <c r="FF47" s="532" t="str">
        <f>INPUT!FU323</f>
        <v>NM</v>
      </c>
      <c r="FG47" s="587">
        <f>INPUT!FV323</f>
        <v>-656</v>
      </c>
      <c r="FH47" s="532" t="str">
        <f>INPUT!FW323</f>
        <v>NM</v>
      </c>
      <c r="FI47" s="587">
        <f>INPUT!FX323</f>
        <v>-788</v>
      </c>
      <c r="FJ47" s="532">
        <f>INPUT!FY323</f>
        <v>20.121951219512191</v>
      </c>
      <c r="FK47" s="587">
        <f>INPUT!FZ323</f>
        <v>-272</v>
      </c>
      <c r="FL47" s="532" t="str">
        <f>INPUT!GA323</f>
        <v>NM</v>
      </c>
      <c r="FM47" s="587">
        <f>INPUT!GB323</f>
        <v>-893</v>
      </c>
      <c r="FN47" s="532" t="str">
        <f>INPUT!GC323</f>
        <v>NM</v>
      </c>
      <c r="FO47" s="587">
        <f>INPUT!GD323</f>
        <v>-326.39999999999998</v>
      </c>
      <c r="FP47" s="532" t="str">
        <f>INPUT!GE323</f>
        <v>NM</v>
      </c>
      <c r="FQ47" s="587">
        <f>INPUT!GF323</f>
        <v>41</v>
      </c>
      <c r="FR47" s="532" t="str">
        <f>INPUT!GG323</f>
        <v>NM</v>
      </c>
      <c r="FS47" s="587">
        <f>INPUT!GH323</f>
        <v>119</v>
      </c>
      <c r="FT47" s="532" t="str">
        <f>INPUT!GI323</f>
        <v>NM</v>
      </c>
      <c r="FU47" s="587">
        <f>INPUT!GJ323</f>
        <v>98</v>
      </c>
      <c r="FV47" s="532">
        <f>INPUT!GK323</f>
        <v>-17.647058823529417</v>
      </c>
      <c r="FW47" s="587">
        <f>INPUT!GL323</f>
        <v>-2</v>
      </c>
      <c r="FX47" s="532" t="str">
        <f>INPUT!GM323</f>
        <v>NM</v>
      </c>
      <c r="FY47" s="587">
        <f>INPUT!GN323</f>
        <v>1</v>
      </c>
      <c r="FZ47" s="532" t="str">
        <f>INPUT!GO323</f>
        <v>NM</v>
      </c>
      <c r="GA47" s="587">
        <f>INPUT!GP323</f>
        <v>-25.773360101609825</v>
      </c>
      <c r="GB47" s="532" t="str">
        <f>INPUT!GQ323</f>
        <v>NM</v>
      </c>
      <c r="GC47" s="587">
        <f>INPUT!GR323</f>
        <v>-26.103396035893653</v>
      </c>
      <c r="GD47" s="532">
        <f>INPUT!GS323</f>
        <v>1.2805312655497003</v>
      </c>
      <c r="GE47" s="587">
        <f>INPUT!GT323</f>
        <v>-26.570522130513641</v>
      </c>
      <c r="GF47" s="532">
        <f>INPUT!GU323</f>
        <v>1.7895223057477372</v>
      </c>
      <c r="GG47" s="587">
        <f>INPUT!GV323</f>
        <v>-27.156681864725446</v>
      </c>
      <c r="GH47" s="532">
        <f>INPUT!GW323</f>
        <v>2.2060527502342886</v>
      </c>
      <c r="GI47" s="587">
        <f>INPUT!GX323</f>
        <v>-27.862382222081536</v>
      </c>
      <c r="GJ47" s="532">
        <f>INPUT!GY323</f>
        <v>2.5986251224334733</v>
      </c>
      <c r="GK47" s="655">
        <f>INPUT!GZ323</f>
        <v>-294.53764274682578</v>
      </c>
      <c r="GL47" s="436"/>
    </row>
    <row r="48" spans="1:194" ht="12" customHeight="1" x14ac:dyDescent="0.2">
      <c r="A48" s="660" t="s">
        <v>330</v>
      </c>
      <c r="B48" s="587">
        <f>INPUT!K321+INPUT!K322+INPUT!K324</f>
        <v>3</v>
      </c>
      <c r="C48" s="532"/>
      <c r="D48" s="587">
        <f>INPUT!M321+INPUT!M322+INPUT!M324</f>
        <v>-21</v>
      </c>
      <c r="E48" s="532"/>
      <c r="F48" s="587">
        <f>INPUT!O321+INPUT!O322+INPUT!O324</f>
        <v>37</v>
      </c>
      <c r="G48" s="532"/>
      <c r="H48" s="587">
        <f>INPUT!Q321+INPUT!Q322+INPUT!Q324</f>
        <v>-18</v>
      </c>
      <c r="I48" s="532"/>
      <c r="J48" s="587">
        <f>INPUT!S321+INPUT!S322+INPUT!S324</f>
        <v>-4</v>
      </c>
      <c r="K48" s="532"/>
      <c r="L48" s="587">
        <f>INPUT!U321+INPUT!U322+INPUT!U324</f>
        <v>13</v>
      </c>
      <c r="M48" s="532"/>
      <c r="N48" s="587">
        <f>INPUT!W321+INPUT!W322+INPUT!W324</f>
        <v>33</v>
      </c>
      <c r="O48" s="532"/>
      <c r="P48" s="587">
        <f>INPUT!Y321+INPUT!Y322+INPUT!Y324</f>
        <v>-5</v>
      </c>
      <c r="Q48" s="532"/>
      <c r="R48" s="587">
        <f>INPUT!AA321+INPUT!AA322+INPUT!AA324</f>
        <v>0</v>
      </c>
      <c r="S48" s="532"/>
      <c r="T48" s="587">
        <f>INPUT!AC321+INPUT!AC322+INPUT!AC324</f>
        <v>13</v>
      </c>
      <c r="U48" s="532"/>
      <c r="V48" s="587">
        <f>INPUT!AE321+INPUT!AE322+INPUT!AE324</f>
        <v>-2</v>
      </c>
      <c r="W48" s="532"/>
      <c r="X48" s="587">
        <f>INPUT!AG321+INPUT!AG322+INPUT!AG324</f>
        <v>-14</v>
      </c>
      <c r="Y48" s="532"/>
      <c r="Z48" s="587">
        <f>INPUT!AI321+INPUT!AI322+INPUT!AI324</f>
        <v>14</v>
      </c>
      <c r="AA48" s="532"/>
      <c r="AB48" s="587">
        <f>INPUT!AK321+INPUT!AK322+INPUT!AK324</f>
        <v>-23</v>
      </c>
      <c r="AC48" s="532"/>
      <c r="AD48" s="587">
        <f>INPUT!AM321+INPUT!AM322+INPUT!AM324</f>
        <v>6</v>
      </c>
      <c r="AE48" s="532"/>
      <c r="AF48" s="587">
        <f>INPUT!AO321+INPUT!AO322+INPUT!AO324</f>
        <v>121</v>
      </c>
      <c r="AG48" s="532"/>
      <c r="AH48" s="587">
        <f>INPUT!AQ321+INPUT!AQ322+INPUT!AQ324</f>
        <v>-9</v>
      </c>
      <c r="AI48" s="532"/>
      <c r="AJ48" s="587">
        <f>INPUT!AS321+INPUT!AS322+INPUT!AS324</f>
        <v>3</v>
      </c>
      <c r="AK48" s="532"/>
      <c r="AL48" s="587">
        <f>INPUT!AU321+INPUT!AU322+INPUT!AU324</f>
        <v>33</v>
      </c>
      <c r="AM48" s="532"/>
      <c r="AN48" s="587">
        <f>INPUT!AW321+INPUT!AW322+INPUT!AW324</f>
        <v>-2</v>
      </c>
      <c r="AO48" s="532"/>
      <c r="AP48" s="587">
        <f>INPUT!AY321+INPUT!AY322+INPUT!AY324</f>
        <v>9</v>
      </c>
      <c r="AQ48" s="532"/>
      <c r="AR48" s="587">
        <f>INPUT!BA321+INPUT!BA322+INPUT!BA324</f>
        <v>1</v>
      </c>
      <c r="AS48" s="532"/>
      <c r="AT48" s="587">
        <f>INPUT!BC321+INPUT!BC322+INPUT!BC324</f>
        <v>-3</v>
      </c>
      <c r="AU48" s="532"/>
      <c r="AV48" s="587">
        <f>INPUT!BE321+INPUT!BE322+INPUT!BE324</f>
        <v>0</v>
      </c>
      <c r="AW48" s="532"/>
      <c r="AX48" s="587">
        <f>INPUT!BG321+INPUT!BG322+INPUT!BG324</f>
        <v>0</v>
      </c>
      <c r="AY48" s="532"/>
      <c r="AZ48" s="587">
        <f>INPUT!BI321+INPUT!BI322+INPUT!BI324</f>
        <v>-1</v>
      </c>
      <c r="BA48" s="532"/>
      <c r="BB48" s="587">
        <f>INPUT!BK321+INPUT!BK322+INPUT!BK324</f>
        <v>2</v>
      </c>
      <c r="BC48" s="532"/>
      <c r="BD48" s="587">
        <f>INPUT!BM321+INPUT!BM322+INPUT!BM324</f>
        <v>1</v>
      </c>
      <c r="BE48" s="532"/>
      <c r="BF48" s="587">
        <f>INPUT!BO321+INPUT!BO322+INPUT!BO324</f>
        <v>3</v>
      </c>
      <c r="BG48" s="532"/>
      <c r="BH48" s="587">
        <f>INPUT!BQ321+INPUT!BQ322+INPUT!BQ324</f>
        <v>-3</v>
      </c>
      <c r="BI48" s="532"/>
      <c r="BJ48" s="587">
        <f>INPUT!BS321+INPUT!BS322+INPUT!BS324</f>
        <v>-4</v>
      </c>
      <c r="BK48" s="532"/>
      <c r="BL48" s="587">
        <f>INPUT!BU321+INPUT!BU322+INPUT!BU324</f>
        <v>1</v>
      </c>
      <c r="BM48" s="532"/>
      <c r="BN48" s="587">
        <f>INPUT!BW321+INPUT!BW322+INPUT!BW324</f>
        <v>7</v>
      </c>
      <c r="BO48" s="532"/>
      <c r="BP48" s="587">
        <f>INPUT!BY321+INPUT!BY322+INPUT!BY324</f>
        <v>1</v>
      </c>
      <c r="BQ48" s="532"/>
      <c r="BR48" s="587">
        <f>INPUT!CA321+INPUT!CA322+INPUT!CA324</f>
        <v>0</v>
      </c>
      <c r="BS48" s="532"/>
      <c r="BT48" s="587">
        <f>INPUT!CC321+INPUT!CC322+INPUT!CC324</f>
        <v>0</v>
      </c>
      <c r="BU48" s="532"/>
      <c r="BV48" s="587">
        <f>INPUT!CE321+INPUT!CE322+INPUT!CE324</f>
        <v>11</v>
      </c>
      <c r="BW48" s="532"/>
      <c r="BX48" s="587">
        <f>INPUT!CG321+INPUT!CG322+INPUT!CG324</f>
        <v>-65</v>
      </c>
      <c r="BY48" s="532"/>
      <c r="BZ48" s="587">
        <f>INPUT!CI321+INPUT!CI322+INPUT!CI324</f>
        <v>9</v>
      </c>
      <c r="CA48" s="532"/>
      <c r="CB48" s="587">
        <f>INPUT!CK321+INPUT!CK322+INPUT!CK324</f>
        <v>44</v>
      </c>
      <c r="CC48" s="532"/>
      <c r="CD48" s="587">
        <f>INPUT!CM321+INPUT!CM322+INPUT!CM324</f>
        <v>-19</v>
      </c>
      <c r="CE48" s="532"/>
      <c r="CF48" s="587">
        <f>INPUT!CO321+INPUT!CO322+INPUT!CO324</f>
        <v>27</v>
      </c>
      <c r="CG48" s="532"/>
      <c r="CH48" s="587">
        <f>INPUT!CQ321+INPUT!CQ322+INPUT!CQ324</f>
        <v>-146</v>
      </c>
      <c r="CI48" s="532"/>
      <c r="CJ48" s="587">
        <f>INPUT!CS321+INPUT!CS322+INPUT!CS324</f>
        <v>22</v>
      </c>
      <c r="CK48" s="532"/>
      <c r="CL48" s="587">
        <f>INPUT!CU321+INPUT!CU322+INPUT!CU324</f>
        <v>52</v>
      </c>
      <c r="CM48" s="532"/>
      <c r="CN48" s="587">
        <f>INPUT!CW321+INPUT!CW322+INPUT!CW324</f>
        <v>-44</v>
      </c>
      <c r="CO48" s="532"/>
      <c r="CP48" s="587">
        <f>INPUT!CY321+INPUT!CY322+INPUT!CY324</f>
        <v>62</v>
      </c>
      <c r="CQ48" s="532"/>
      <c r="CR48" s="587">
        <f>INPUT!DA321+INPUT!DA322+INPUT!DA324</f>
        <v>25</v>
      </c>
      <c r="CS48" s="532"/>
      <c r="CT48" s="587">
        <f>INPUT!DC321+INPUT!DC322+INPUT!DC324</f>
        <v>60</v>
      </c>
      <c r="CU48" s="532"/>
      <c r="CV48" s="587">
        <f>INPUT!DE321+INPUT!DE322+INPUT!DE324</f>
        <v>75</v>
      </c>
      <c r="CW48" s="532"/>
      <c r="CX48" s="587">
        <f>INPUT!DG321+INPUT!DG322+INPUT!DG324</f>
        <v>-26</v>
      </c>
      <c r="CY48" s="532"/>
      <c r="CZ48" s="587">
        <f>INPUT!DI321+INPUT!DI322+INPUT!DI324</f>
        <v>121</v>
      </c>
      <c r="DA48" s="532"/>
      <c r="DB48" s="587">
        <f>INPUT!DK321+INPUT!DK322+INPUT!DK324</f>
        <v>-67</v>
      </c>
      <c r="DC48" s="532"/>
      <c r="DD48" s="587">
        <f>INPUT!DM321+INPUT!DM322+INPUT!DM324</f>
        <v>8</v>
      </c>
      <c r="DE48" s="532"/>
      <c r="DF48" s="587">
        <f>INPUT!DO321+INPUT!DO322+INPUT!DO324</f>
        <v>0</v>
      </c>
      <c r="DG48" s="532"/>
      <c r="DH48" s="587">
        <f>INPUT!DQ321+INPUT!DQ322+INPUT!DQ324</f>
        <v>94</v>
      </c>
      <c r="DI48" s="532"/>
      <c r="DJ48" s="587">
        <f>INPUT!DS321+INPUT!DS322+INPUT!DS324</f>
        <v>-55</v>
      </c>
      <c r="DK48" s="532"/>
      <c r="DL48" s="587">
        <f>INPUT!DU321+INPUT!DU322+INPUT!DU324</f>
        <v>-138</v>
      </c>
      <c r="DM48" s="532"/>
      <c r="DN48" s="587">
        <f>INPUT!DW321+INPUT!DW322+INPUT!DW324</f>
        <v>-33</v>
      </c>
      <c r="DO48" s="532"/>
      <c r="DP48" s="587">
        <f>INPUT!DY321+INPUT!DY322+INPUT!DY324</f>
        <v>-8</v>
      </c>
      <c r="DQ48" s="532"/>
      <c r="DR48" s="587">
        <f>INPUT!EA321+INPUT!EA322+INPUT!EA324</f>
        <v>-14</v>
      </c>
      <c r="DS48" s="532"/>
      <c r="DT48" s="587">
        <f>INPUT!EC321+INPUT!EC322+INPUT!EC324</f>
        <v>73</v>
      </c>
      <c r="DU48" s="532"/>
      <c r="DV48" s="587">
        <f>INPUT!EE321+INPUT!EE322+INPUT!EE324</f>
        <v>0</v>
      </c>
      <c r="DW48" s="532"/>
      <c r="DX48" s="587">
        <f>INPUT!EG321+INPUT!EG322+INPUT!EG324</f>
        <v>-89</v>
      </c>
      <c r="DY48" s="532"/>
      <c r="DZ48" s="587">
        <f>INPUT!EI321+INPUT!EI322+INPUT!EI324</f>
        <v>-13</v>
      </c>
      <c r="EA48" s="532"/>
      <c r="EB48" s="587">
        <f>INPUT!EK321+INPUT!EK322+INPUT!EK324</f>
        <v>-5</v>
      </c>
      <c r="EC48" s="532"/>
      <c r="ED48" s="587">
        <f>INPUT!EM321+INPUT!EM322+INPUT!EM324</f>
        <v>-7</v>
      </c>
      <c r="EE48" s="532"/>
      <c r="EF48" s="587">
        <f>INPUT!EO321+INPUT!EO322+INPUT!EO324</f>
        <v>-1720</v>
      </c>
      <c r="EG48" s="532"/>
      <c r="EH48" s="587">
        <f>INPUT!EQ321+INPUT!EQ322+INPUT!EQ324</f>
        <v>0</v>
      </c>
      <c r="EI48" s="532"/>
      <c r="EJ48" s="587">
        <f>INPUT!ES321+INPUT!ES322+INPUT!ES324</f>
        <v>0</v>
      </c>
      <c r="EK48" s="532"/>
      <c r="EL48" s="587">
        <f>INPUT!EU321+INPUT!EU322+INPUT!EU324</f>
        <v>0</v>
      </c>
      <c r="EM48" s="532"/>
      <c r="EN48" s="587">
        <f>INPUT!EW321+INPUT!EW322+INPUT!EW324</f>
        <v>0</v>
      </c>
      <c r="EO48" s="532"/>
      <c r="EP48" s="531"/>
      <c r="EQ48" s="587">
        <f>INPUT!FF321+INPUT!FF322+INPUT!FF324</f>
        <v>99</v>
      </c>
      <c r="ER48" s="532"/>
      <c r="ES48" s="587">
        <f>INPUT!FH321+INPUT!FH322+INPUT!FH324</f>
        <v>1</v>
      </c>
      <c r="ET48" s="532"/>
      <c r="EU48" s="587">
        <f>INPUT!FJ321+INPUT!FJ322+INPUT!FJ324</f>
        <v>0</v>
      </c>
      <c r="EV48" s="532"/>
      <c r="EW48" s="587">
        <f>INPUT!FL321+INPUT!FL322+INPUT!FL324</f>
        <v>-3</v>
      </c>
      <c r="EX48" s="532"/>
      <c r="EY48" s="587">
        <f>INPUT!FN321+INPUT!FN322+INPUT!FN324</f>
        <v>118</v>
      </c>
      <c r="EZ48" s="532"/>
      <c r="FA48" s="587">
        <f>INPUT!FP321+INPUT!FP322+INPUT!FP324</f>
        <v>25</v>
      </c>
      <c r="FB48" s="532"/>
      <c r="FC48" s="587">
        <f>INPUT!FR321+INPUT!FR322+INPUT!FR324</f>
        <v>7</v>
      </c>
      <c r="FD48" s="532"/>
      <c r="FE48" s="587">
        <f>INPUT!FT321+INPUT!FT322+INPUT!FT324</f>
        <v>2</v>
      </c>
      <c r="FF48" s="532"/>
      <c r="FG48" s="587">
        <f>INPUT!FV321+INPUT!FV322+INPUT!FV324</f>
        <v>-3</v>
      </c>
      <c r="FH48" s="532"/>
      <c r="FI48" s="587">
        <f>INPUT!FX321+INPUT!FX322+INPUT!FX324</f>
        <v>8</v>
      </c>
      <c r="FJ48" s="532"/>
      <c r="FK48" s="587">
        <f>INPUT!FZ321+INPUT!FZ322+INPUT!FZ324</f>
        <v>-1</v>
      </c>
      <c r="FL48" s="532"/>
      <c r="FM48" s="587">
        <f>INPUT!GB321+INPUT!GB322+INPUT!GB324</f>
        <v>-116</v>
      </c>
      <c r="FN48" s="532"/>
      <c r="FO48" s="587">
        <f>INPUT!GD321+INPUT!GD322+INPUT!GD324</f>
        <v>95</v>
      </c>
      <c r="FP48" s="532"/>
      <c r="FQ48" s="587">
        <f>INPUT!GF321+INPUT!GF322+INPUT!GF324</f>
        <v>230</v>
      </c>
      <c r="FR48" s="532"/>
      <c r="FS48" s="587">
        <f>INPUT!GH321+INPUT!GH322+INPUT!GH324</f>
        <v>35</v>
      </c>
      <c r="FT48" s="532"/>
      <c r="FU48" s="587">
        <f>INPUT!GJ321+INPUT!GJ322+INPUT!GJ324</f>
        <v>-234</v>
      </c>
      <c r="FV48" s="532"/>
      <c r="FW48" s="587">
        <f>INPUT!GL321+INPUT!GL322+INPUT!GL324</f>
        <v>-30</v>
      </c>
      <c r="FX48" s="532"/>
      <c r="FY48" s="587">
        <f>INPUT!GN321+INPUT!GN322+INPUT!GN324</f>
        <v>-1745</v>
      </c>
      <c r="FZ48" s="532"/>
      <c r="GA48" s="587">
        <f>INPUT!GP321+INPUT!GP322+INPUT!GP324</f>
        <v>0</v>
      </c>
      <c r="GB48" s="532"/>
      <c r="GC48" s="587">
        <f>INPUT!GR321+INPUT!GR322+INPUT!GR324</f>
        <v>0</v>
      </c>
      <c r="GD48" s="532"/>
      <c r="GE48" s="587">
        <f>INPUT!GT321+INPUT!GT322+INPUT!GT324</f>
        <v>0</v>
      </c>
      <c r="GF48" s="532"/>
      <c r="GG48" s="587">
        <f>INPUT!GV321+INPUT!GV322+INPUT!GV324</f>
        <v>0</v>
      </c>
      <c r="GH48" s="532"/>
      <c r="GI48" s="587">
        <f>INPUT!GX321+INPUT!GX322+INPUT!GX324</f>
        <v>0</v>
      </c>
      <c r="GJ48" s="532"/>
      <c r="GK48" s="655"/>
      <c r="GL48" s="436"/>
    </row>
    <row r="49" spans="1:194" ht="12" customHeight="1" x14ac:dyDescent="0.2">
      <c r="A49" s="659" t="s">
        <v>298</v>
      </c>
      <c r="B49" s="578">
        <f>INPUT!K326</f>
        <v>178</v>
      </c>
      <c r="C49" s="532">
        <f>INPUT!L326</f>
        <v>14.102564102564097</v>
      </c>
      <c r="D49" s="578">
        <f>INPUT!M326</f>
        <v>153</v>
      </c>
      <c r="E49" s="532">
        <f>INPUT!N326</f>
        <v>-24.257425742574256</v>
      </c>
      <c r="F49" s="578">
        <f>INPUT!O326</f>
        <v>192.89999999999998</v>
      </c>
      <c r="G49" s="532">
        <f>INPUT!P326</f>
        <v>18.707692307692337</v>
      </c>
      <c r="H49" s="578">
        <f>INPUT!Q326</f>
        <v>163</v>
      </c>
      <c r="I49" s="532">
        <f>INPUT!R326</f>
        <v>-1.8072289156626509</v>
      </c>
      <c r="J49" s="578">
        <f>INPUT!S326</f>
        <v>183</v>
      </c>
      <c r="K49" s="532">
        <f>INPUT!T326</f>
        <v>2.8089887640449396</v>
      </c>
      <c r="L49" s="578">
        <f>INPUT!U326</f>
        <v>212</v>
      </c>
      <c r="M49" s="532">
        <f>INPUT!V326</f>
        <v>38.562091503267972</v>
      </c>
      <c r="N49" s="578">
        <f>INPUT!W326</f>
        <v>240</v>
      </c>
      <c r="O49" s="532">
        <f>INPUT!X326</f>
        <v>24.416796267496132</v>
      </c>
      <c r="P49" s="578">
        <f>INPUT!Y326</f>
        <v>212</v>
      </c>
      <c r="Q49" s="532">
        <f>INPUT!Z326</f>
        <v>30.061349693251536</v>
      </c>
      <c r="R49" s="578">
        <f>INPUT!AA326</f>
        <v>236.59999999999991</v>
      </c>
      <c r="S49" s="532">
        <f>INPUT!AB326</f>
        <v>29.289617486338738</v>
      </c>
      <c r="T49" s="578">
        <f>INPUT!AC326</f>
        <v>248</v>
      </c>
      <c r="U49" s="532">
        <f>INPUT!AD326</f>
        <v>16.981132075471695</v>
      </c>
      <c r="V49" s="578">
        <f>INPUT!AE326</f>
        <v>237</v>
      </c>
      <c r="W49" s="532">
        <f>INPUT!AF326</f>
        <v>-1.2499999999999956</v>
      </c>
      <c r="X49" s="578">
        <f>INPUT!AG326</f>
        <v>73</v>
      </c>
      <c r="Y49" s="532" t="str">
        <f>INPUT!AH326</f>
        <v>NM</v>
      </c>
      <c r="Z49" s="578">
        <f>INPUT!AI326</f>
        <v>315</v>
      </c>
      <c r="AA49" s="532">
        <f>INPUT!AJ326</f>
        <v>33.136094674556269</v>
      </c>
      <c r="AB49" s="578">
        <f>INPUT!AK326</f>
        <v>265</v>
      </c>
      <c r="AC49" s="532">
        <f>INPUT!AL326</f>
        <v>6.8548387096774244</v>
      </c>
      <c r="AD49" s="578">
        <f>INPUT!AM326</f>
        <v>294</v>
      </c>
      <c r="AE49" s="532">
        <f>INPUT!AN326</f>
        <v>24.050632911392398</v>
      </c>
      <c r="AF49" s="578">
        <f>INPUT!AO326</f>
        <v>412.40000000000009</v>
      </c>
      <c r="AG49" s="532" t="str">
        <f>INPUT!AP326</f>
        <v>NM</v>
      </c>
      <c r="AH49" s="578">
        <f>INPUT!AQ326</f>
        <v>328</v>
      </c>
      <c r="AI49" s="532">
        <f>INPUT!AR326</f>
        <v>4.1269841269841345</v>
      </c>
      <c r="AJ49" s="578">
        <f>INPUT!AS326</f>
        <v>336</v>
      </c>
      <c r="AK49" s="532">
        <f>INPUT!AT326</f>
        <v>26.792452830188672</v>
      </c>
      <c r="AL49" s="578">
        <f>INPUT!AU326</f>
        <v>455</v>
      </c>
      <c r="AM49" s="532">
        <f>INPUT!AV326</f>
        <v>54.761904761904766</v>
      </c>
      <c r="AN49" s="578">
        <f>INPUT!AW326</f>
        <v>364</v>
      </c>
      <c r="AO49" s="532">
        <f>INPUT!AX326</f>
        <v>-11.736178467507298</v>
      </c>
      <c r="AP49" s="578">
        <f>INPUT!AY326</f>
        <v>374.5</v>
      </c>
      <c r="AQ49" s="532">
        <f>INPUT!AZ326</f>
        <v>14.176829268292689</v>
      </c>
      <c r="AR49" s="578">
        <f>INPUT!BA326</f>
        <v>408</v>
      </c>
      <c r="AS49" s="532">
        <f>INPUT!BB326</f>
        <v>21.42857142857142</v>
      </c>
      <c r="AT49" s="578">
        <f>INPUT!BC326</f>
        <v>367</v>
      </c>
      <c r="AU49" s="532">
        <f>INPUT!BD326</f>
        <v>-19.340659340659339</v>
      </c>
      <c r="AV49" s="578">
        <f>INPUT!BE326</f>
        <v>331.99999999999994</v>
      </c>
      <c r="AW49" s="532">
        <f>INPUT!BF326</f>
        <v>-8.7912087912088044</v>
      </c>
      <c r="AX49" s="578">
        <f>INPUT!BG326</f>
        <v>416</v>
      </c>
      <c r="AY49" s="532">
        <f>INPUT!BH326</f>
        <v>11.081441922563418</v>
      </c>
      <c r="AZ49" s="578">
        <f>INPUT!BI326</f>
        <v>415</v>
      </c>
      <c r="BA49" s="532">
        <f>INPUT!BJ326</f>
        <v>1.7156862745097978</v>
      </c>
      <c r="BB49" s="578">
        <f>INPUT!BK326</f>
        <v>420</v>
      </c>
      <c r="BC49" s="532">
        <f>INPUT!BL326</f>
        <v>14.441416893732972</v>
      </c>
      <c r="BD49" s="578">
        <f>INPUT!BM326</f>
        <v>382</v>
      </c>
      <c r="BE49" s="532">
        <f>INPUT!BN326</f>
        <v>15.060240963855431</v>
      </c>
      <c r="BF49" s="578">
        <f>INPUT!BO326</f>
        <v>474</v>
      </c>
      <c r="BG49" s="532">
        <f>INPUT!BP326</f>
        <v>13.942307692307686</v>
      </c>
      <c r="BH49" s="578">
        <f>INPUT!BQ326</f>
        <v>483</v>
      </c>
      <c r="BI49" s="532">
        <f>INPUT!BR326</f>
        <v>16.385542168674693</v>
      </c>
      <c r="BJ49" s="578">
        <f>INPUT!BS326</f>
        <v>99.600000000000023</v>
      </c>
      <c r="BK49" s="532" t="str">
        <f>INPUT!BT326</f>
        <v>NM</v>
      </c>
      <c r="BL49" s="578">
        <f>INPUT!BU326</f>
        <v>197</v>
      </c>
      <c r="BM49" s="532">
        <f>INPUT!BV326</f>
        <v>-48.42931937172775</v>
      </c>
      <c r="BN49" s="578">
        <f>INPUT!BW326</f>
        <v>569</v>
      </c>
      <c r="BO49" s="532">
        <f>INPUT!BX326</f>
        <v>20.042194092827014</v>
      </c>
      <c r="BP49" s="578">
        <f>INPUT!BY326</f>
        <v>314</v>
      </c>
      <c r="BQ49" s="532">
        <f>INPUT!BZ326</f>
        <v>-34.989648033126301</v>
      </c>
      <c r="BR49" s="578">
        <f>INPUT!CA326</f>
        <v>363</v>
      </c>
      <c r="BS49" s="532" t="str">
        <f>INPUT!CB326</f>
        <v>NM</v>
      </c>
      <c r="BT49" s="578">
        <f>INPUT!CC326</f>
        <v>251</v>
      </c>
      <c r="BU49" s="532">
        <f>INPUT!CD326</f>
        <v>27.411167512690348</v>
      </c>
      <c r="BV49" s="578">
        <f>INPUT!CE326</f>
        <v>633.6805171842193</v>
      </c>
      <c r="BW49" s="532">
        <f>INPUT!CF326</f>
        <v>11.367401965592139</v>
      </c>
      <c r="BX49" s="578">
        <f>INPUT!CG326</f>
        <v>575.81314502987516</v>
      </c>
      <c r="BY49" s="532">
        <f>INPUT!CH326</f>
        <v>83.379982493590816</v>
      </c>
      <c r="BZ49" s="578">
        <f>INPUT!CI326</f>
        <v>683.61971075344047</v>
      </c>
      <c r="CA49" s="532">
        <f>INPUT!CJ326</f>
        <v>88.324989188275609</v>
      </c>
      <c r="CB49" s="578">
        <f>INPUT!CK326</f>
        <v>435.14545894889807</v>
      </c>
      <c r="CC49" s="532">
        <f>INPUT!CL326</f>
        <v>73.364724680835877</v>
      </c>
      <c r="CD49" s="578">
        <f>INPUT!CM326</f>
        <v>389.6</v>
      </c>
      <c r="CE49" s="532">
        <f>INPUT!CN326</f>
        <v>-38.517914085286897</v>
      </c>
      <c r="CF49" s="578">
        <f>INPUT!CO326</f>
        <v>273.67123942625983</v>
      </c>
      <c r="CG49" s="532" t="str">
        <f>INPUT!CP326</f>
        <v>NM</v>
      </c>
      <c r="CH49" s="578">
        <f>INPUT!CQ326</f>
        <v>735.55350989971748</v>
      </c>
      <c r="CI49" s="532">
        <f>INPUT!CR326</f>
        <v>7.5968843977653799</v>
      </c>
      <c r="CJ49" s="578">
        <f>INPUT!CS326</f>
        <v>534.5</v>
      </c>
      <c r="CK49" s="532">
        <f>INPUT!CT326</f>
        <v>22.832489460212834</v>
      </c>
      <c r="CL49" s="578">
        <f>INPUT!CU326</f>
        <v>785</v>
      </c>
      <c r="CM49" s="532" t="str">
        <f>INPUT!CV326</f>
        <v>NM</v>
      </c>
      <c r="CN49" s="578">
        <f>INPUT!CW326</f>
        <v>483</v>
      </c>
      <c r="CO49" s="532">
        <f>INPUT!CX326</f>
        <v>76.489133828088413</v>
      </c>
      <c r="CP49" s="578">
        <f>INPUT!CY326</f>
        <v>1016.6</v>
      </c>
      <c r="CQ49" s="532">
        <f>INPUT!CZ326</f>
        <v>38.208843587545282</v>
      </c>
      <c r="CR49" s="578">
        <f>INPUT!DA326</f>
        <v>581</v>
      </c>
      <c r="CS49" s="532">
        <f>INPUT!DB326</f>
        <v>8.6997193638914894</v>
      </c>
      <c r="CT49" s="578">
        <f>INPUT!DC326</f>
        <v>888</v>
      </c>
      <c r="CU49" s="532">
        <f>INPUT!DD326</f>
        <v>13.121019108280251</v>
      </c>
      <c r="CV49" s="578">
        <f>INPUT!DE326</f>
        <v>885</v>
      </c>
      <c r="CW49" s="532">
        <f>INPUT!DF326</f>
        <v>83.229813664596278</v>
      </c>
      <c r="CX49" s="578">
        <f>INPUT!DG326</f>
        <v>698</v>
      </c>
      <c r="CY49" s="532">
        <f>INPUT!DH326</f>
        <v>-31.339759984261264</v>
      </c>
      <c r="CZ49" s="578">
        <f>INPUT!DI326</f>
        <v>670</v>
      </c>
      <c r="DA49" s="532">
        <f>INPUT!DJ326</f>
        <v>15.3184165232358</v>
      </c>
      <c r="DB49" s="578">
        <f>INPUT!DK326</f>
        <v>727</v>
      </c>
      <c r="DC49" s="532">
        <f>INPUT!DL326</f>
        <v>-18.130630630630627</v>
      </c>
      <c r="DD49" s="578">
        <f>INPUT!DM326</f>
        <v>804</v>
      </c>
      <c r="DE49" s="532">
        <f>INPUT!DN326</f>
        <v>-9.1525423728813564</v>
      </c>
      <c r="DF49" s="578">
        <f>INPUT!DO326</f>
        <v>700</v>
      </c>
      <c r="DG49" s="532">
        <f>INPUT!DP326</f>
        <v>0.28653295128939771</v>
      </c>
      <c r="DH49" s="578">
        <f>INPUT!DQ326</f>
        <v>697</v>
      </c>
      <c r="DI49" s="532">
        <f>INPUT!DR326</f>
        <v>4.0298507462686484</v>
      </c>
      <c r="DJ49" s="578">
        <f>INPUT!DS326</f>
        <v>655</v>
      </c>
      <c r="DK49" s="532">
        <f>INPUT!DT326</f>
        <v>-9.9037138927097637</v>
      </c>
      <c r="DL49" s="578">
        <f>INPUT!DU326</f>
        <v>563</v>
      </c>
      <c r="DM49" s="532">
        <f>INPUT!DV326</f>
        <v>-29.975124378109452</v>
      </c>
      <c r="DN49" s="578">
        <f>INPUT!DW326</f>
        <v>557</v>
      </c>
      <c r="DO49" s="532">
        <f>INPUT!DX326</f>
        <v>-20.428571428571431</v>
      </c>
      <c r="DP49" s="578">
        <f>INPUT!DY326</f>
        <v>713</v>
      </c>
      <c r="DQ49" s="532">
        <f>INPUT!DZ326</f>
        <v>2.2955523672883782</v>
      </c>
      <c r="DR49" s="578">
        <f>INPUT!EA326</f>
        <v>731</v>
      </c>
      <c r="DS49" s="532">
        <f>INPUT!EB326</f>
        <v>11.603053435114496</v>
      </c>
      <c r="DT49" s="578">
        <f>INPUT!EC326</f>
        <v>548</v>
      </c>
      <c r="DU49" s="532">
        <f>INPUT!ED326</f>
        <v>-2.6642984014209614</v>
      </c>
      <c r="DV49" s="578">
        <f>INPUT!EE326</f>
        <v>629</v>
      </c>
      <c r="DW49" s="532">
        <f>INPUT!EF326</f>
        <v>12.926391382405743</v>
      </c>
      <c r="DX49" s="578">
        <f>INPUT!EG326</f>
        <v>751</v>
      </c>
      <c r="DY49" s="532">
        <f>INPUT!EH326</f>
        <v>5.3295932678821822</v>
      </c>
      <c r="DZ49" s="578">
        <f>INPUT!EI326</f>
        <v>592</v>
      </c>
      <c r="EA49" s="532">
        <f>INPUT!EJ326</f>
        <v>-19.015047879616965</v>
      </c>
      <c r="EB49" s="578">
        <f>INPUT!EK326</f>
        <v>713</v>
      </c>
      <c r="EC49" s="532">
        <f>INPUT!EL326</f>
        <v>30.109489051094897</v>
      </c>
      <c r="ED49" s="578">
        <f>INPUT!EM326</f>
        <v>715.93000000000029</v>
      </c>
      <c r="EE49" s="532">
        <f>INPUT!EN326</f>
        <v>13.820349761526284</v>
      </c>
      <c r="EF49" s="578">
        <f>INPUT!EO326</f>
        <v>-1049.5</v>
      </c>
      <c r="EG49" s="532" t="str">
        <f>INPUT!EP326</f>
        <v>NM</v>
      </c>
      <c r="EH49" s="578">
        <f>INPUT!EQ326</f>
        <v>761.60984440449568</v>
      </c>
      <c r="EI49" s="532">
        <f>INPUT!ER326</f>
        <v>28.650311554813456</v>
      </c>
      <c r="EJ49" s="578">
        <f>INPUT!ES326</f>
        <v>762.35101306091553</v>
      </c>
      <c r="EK49" s="532">
        <f>INPUT!ET326</f>
        <v>6.9216007098058308</v>
      </c>
      <c r="EL49" s="578">
        <f>INPUT!EU326</f>
        <v>769.40684116035061</v>
      </c>
      <c r="EM49" s="532">
        <f>INPUT!EV326</f>
        <v>7.4695628288171001</v>
      </c>
      <c r="EN49" s="578">
        <f>INPUT!EW326</f>
        <v>746.18949362291801</v>
      </c>
      <c r="EO49" s="532" t="str">
        <f>INPUT!EX326</f>
        <v>NM</v>
      </c>
      <c r="EP49" s="579"/>
      <c r="EQ49" s="578">
        <f>INPUT!FF326</f>
        <v>686.50000000000011</v>
      </c>
      <c r="ER49" s="532">
        <f>INPUT!FG326</f>
        <v>20.227670753064821</v>
      </c>
      <c r="ES49" s="578">
        <f>INPUT!FH326</f>
        <v>686.90000000000009</v>
      </c>
      <c r="ET49" s="532">
        <f>INPUT!FI326</f>
        <v>5.8266569555720515E-2</v>
      </c>
      <c r="EU49" s="578">
        <f>INPUT!FJ326</f>
        <v>810</v>
      </c>
      <c r="EV49" s="532">
        <f>INPUT!FK326</f>
        <v>17.921094773620606</v>
      </c>
      <c r="EW49" s="578">
        <f>INPUT!FL326</f>
        <v>794.59999999999991</v>
      </c>
      <c r="EX49" s="532">
        <f>INPUT!FM326</f>
        <v>-1.9012345679012443</v>
      </c>
      <c r="EY49" s="578">
        <f>INPUT!FN326</f>
        <v>1286.4000000000001</v>
      </c>
      <c r="EZ49" s="532">
        <f>INPUT!FO326</f>
        <v>61.89277623961744</v>
      </c>
      <c r="FA49" s="578">
        <f>INPUT!FP326</f>
        <v>1483</v>
      </c>
      <c r="FB49" s="532">
        <f>INPUT!FQ326</f>
        <v>15.282960199004968</v>
      </c>
      <c r="FC49" s="578">
        <f>INPUT!FR326</f>
        <v>1481.5</v>
      </c>
      <c r="FD49" s="532">
        <f>INPUT!FS326</f>
        <v>-0.10114632501685428</v>
      </c>
      <c r="FE49" s="578">
        <f>INPUT!FT326</f>
        <v>1633</v>
      </c>
      <c r="FF49" s="532">
        <f>INPUT!FU326</f>
        <v>10.226122173472829</v>
      </c>
      <c r="FG49" s="578">
        <f>INPUT!FV326</f>
        <v>1253.5999999999999</v>
      </c>
      <c r="FH49" s="532">
        <f>INPUT!FW326</f>
        <v>-23.233312921004291</v>
      </c>
      <c r="FI49" s="578">
        <f>INPUT!FX326</f>
        <v>1497</v>
      </c>
      <c r="FJ49" s="532">
        <f>INPUT!FY326</f>
        <v>19.416081684747933</v>
      </c>
      <c r="FK49" s="578">
        <f>INPUT!FZ326</f>
        <v>2328.2588319164333</v>
      </c>
      <c r="FL49" s="532">
        <f>INPUT!GA326</f>
        <v>55.528312085266094</v>
      </c>
      <c r="FM49" s="578">
        <f>INPUT!GB326</f>
        <v>1933.3247493259769</v>
      </c>
      <c r="FN49" s="532">
        <f>INPUT!GC326</f>
        <v>-16.962636506585426</v>
      </c>
      <c r="FO49" s="578">
        <f>INPUT!GD326</f>
        <v>2865.6</v>
      </c>
      <c r="FP49" s="532">
        <f>INPUT!GE326</f>
        <v>48.221347758520452</v>
      </c>
      <c r="FQ49" s="578">
        <f>INPUT!GF326</f>
        <v>3141</v>
      </c>
      <c r="FR49" s="532">
        <f>INPUT!GG326</f>
        <v>9.6105527638191024</v>
      </c>
      <c r="FS49" s="578">
        <f>INPUT!GH326</f>
        <v>2928</v>
      </c>
      <c r="FT49" s="532">
        <f>INPUT!GI326</f>
        <v>-6.7812798471824305</v>
      </c>
      <c r="FU49" s="578">
        <f>INPUT!GJ326</f>
        <v>2488</v>
      </c>
      <c r="FV49" s="532">
        <f>INPUT!GK326</f>
        <v>-15.02732240437158</v>
      </c>
      <c r="FW49" s="578">
        <f>INPUT!GL326</f>
        <v>2659</v>
      </c>
      <c r="FX49" s="532">
        <f>INPUT!GM326</f>
        <v>6.8729903536977499</v>
      </c>
      <c r="FY49" s="578">
        <f>INPUT!GN326</f>
        <v>971.43000000000029</v>
      </c>
      <c r="FZ49" s="532" t="str">
        <f>INPUT!GO326</f>
        <v>NM</v>
      </c>
      <c r="GA49" s="578">
        <f>INPUT!GP326</f>
        <v>3039.5571922486797</v>
      </c>
      <c r="GB49" s="532" t="str">
        <f>INPUT!GQ326</f>
        <v>NM</v>
      </c>
      <c r="GC49" s="578">
        <f>INPUT!GR326</f>
        <v>3069.1033091773888</v>
      </c>
      <c r="GD49" s="532">
        <f>INPUT!GS326</f>
        <v>0.9720533307962187</v>
      </c>
      <c r="GE49" s="578">
        <f>INPUT!GT326</f>
        <v>3221.5131616886679</v>
      </c>
      <c r="GF49" s="532">
        <f>INPUT!GU326</f>
        <v>4.9659407702417724</v>
      </c>
      <c r="GG49" s="578">
        <f>INPUT!GV326</f>
        <v>3339.9044996637317</v>
      </c>
      <c r="GH49" s="532">
        <f>INPUT!GW326</f>
        <v>3.6750226379024031</v>
      </c>
      <c r="GI49" s="578">
        <f>INPUT!GX326</f>
        <v>3469.6884267902778</v>
      </c>
      <c r="GJ49" s="532">
        <f>INPUT!GY326</f>
        <v>3.8858574291454451</v>
      </c>
      <c r="GK49" s="655">
        <f>INPUT!GZ326</f>
        <v>28.99586623015027</v>
      </c>
      <c r="GL49" s="436"/>
    </row>
    <row r="50" spans="1:194" s="446" customFormat="1" ht="12" hidden="1" customHeight="1" outlineLevel="1" x14ac:dyDescent="0.2">
      <c r="A50" s="663" t="s">
        <v>328</v>
      </c>
      <c r="B50" s="581"/>
      <c r="C50" s="582"/>
      <c r="D50" s="581"/>
      <c r="E50" s="582"/>
      <c r="F50" s="581"/>
      <c r="G50" s="582"/>
      <c r="H50" s="581"/>
      <c r="I50" s="582"/>
      <c r="J50" s="581"/>
      <c r="K50" s="582"/>
      <c r="L50" s="581"/>
      <c r="M50" s="582"/>
      <c r="N50" s="581"/>
      <c r="O50" s="582"/>
      <c r="P50" s="581"/>
      <c r="Q50" s="582"/>
      <c r="R50" s="581"/>
      <c r="S50" s="582"/>
      <c r="T50" s="581"/>
      <c r="U50" s="582"/>
      <c r="V50" s="581"/>
      <c r="W50" s="582"/>
      <c r="X50" s="581"/>
      <c r="Y50" s="582"/>
      <c r="Z50" s="581"/>
      <c r="AA50" s="582"/>
      <c r="AB50" s="581"/>
      <c r="AC50" s="582"/>
      <c r="AD50" s="581"/>
      <c r="AE50" s="582"/>
      <c r="AF50" s="581"/>
      <c r="AG50" s="582"/>
      <c r="AH50" s="581"/>
      <c r="AI50" s="582"/>
      <c r="AJ50" s="581"/>
      <c r="AK50" s="582"/>
      <c r="AL50" s="581"/>
      <c r="AM50" s="582"/>
      <c r="AN50" s="581"/>
      <c r="AO50" s="582"/>
      <c r="AP50" s="581"/>
      <c r="AQ50" s="582"/>
      <c r="AR50" s="581"/>
      <c r="AS50" s="582"/>
      <c r="AT50" s="581"/>
      <c r="AU50" s="582"/>
      <c r="AV50" s="581"/>
      <c r="AW50" s="582"/>
      <c r="AX50" s="581"/>
      <c r="AY50" s="582"/>
      <c r="AZ50" s="581"/>
      <c r="BA50" s="582"/>
      <c r="BB50" s="581"/>
      <c r="BC50" s="582"/>
      <c r="BD50" s="581"/>
      <c r="BE50" s="582"/>
      <c r="BF50" s="581"/>
      <c r="BG50" s="582"/>
      <c r="BH50" s="581"/>
      <c r="BI50" s="582"/>
      <c r="BJ50" s="581"/>
      <c r="BK50" s="582"/>
      <c r="BL50" s="581"/>
      <c r="BM50" s="582"/>
      <c r="BN50" s="581"/>
      <c r="BO50" s="582"/>
      <c r="BP50" s="581"/>
      <c r="BQ50" s="582"/>
      <c r="BR50" s="581"/>
      <c r="BS50" s="582"/>
      <c r="BT50" s="581"/>
      <c r="BU50" s="582"/>
      <c r="BV50" s="581"/>
      <c r="BW50" s="582"/>
      <c r="BX50" s="581"/>
      <c r="BY50" s="582"/>
      <c r="BZ50" s="581"/>
      <c r="CA50" s="582"/>
      <c r="CB50" s="581"/>
      <c r="CC50" s="582"/>
      <c r="CD50" s="581"/>
      <c r="CE50" s="582"/>
      <c r="CF50" s="581"/>
      <c r="CG50" s="582"/>
      <c r="CH50" s="581"/>
      <c r="CI50" s="582"/>
      <c r="CJ50" s="581"/>
      <c r="CK50" s="582"/>
      <c r="CL50" s="581">
        <f>(CL33+CL47+CL48)-CL49</f>
        <v>0</v>
      </c>
      <c r="CM50" s="582"/>
      <c r="CN50" s="581">
        <f>(CN33+CN47+CN48)-CN49</f>
        <v>0</v>
      </c>
      <c r="CO50" s="582"/>
      <c r="CP50" s="581">
        <f>(CP33+CP47+CP48)-CP49</f>
        <v>0</v>
      </c>
      <c r="CQ50" s="582"/>
      <c r="CR50" s="581">
        <f>(CR33+CR47+CR48)-CR49</f>
        <v>0</v>
      </c>
      <c r="CS50" s="582"/>
      <c r="CT50" s="581">
        <f>(CT33+CT47+CT48)-CT49</f>
        <v>0</v>
      </c>
      <c r="CU50" s="582"/>
      <c r="CV50" s="581">
        <f>(CV33+CV47+CV48)-CV49</f>
        <v>0</v>
      </c>
      <c r="CW50" s="582"/>
      <c r="CX50" s="581">
        <f>(CX33+CX47+CX48)-CX49</f>
        <v>0</v>
      </c>
      <c r="CY50" s="582"/>
      <c r="CZ50" s="581">
        <f>(CZ33+CZ47+CZ48)-CZ49</f>
        <v>0</v>
      </c>
      <c r="DA50" s="582"/>
      <c r="DB50" s="581">
        <f>(DB33+DB47+DB48)-DB49</f>
        <v>0</v>
      </c>
      <c r="DC50" s="582"/>
      <c r="DD50" s="581">
        <f>(DD33+DD47+DD48)-DD49</f>
        <v>0</v>
      </c>
      <c r="DE50" s="582"/>
      <c r="DF50" s="581">
        <f>(DF33+DF47+DF48)-DF49</f>
        <v>0</v>
      </c>
      <c r="DG50" s="582"/>
      <c r="DH50" s="581">
        <f>(DH33+DH47+DH48)-DH49</f>
        <v>0</v>
      </c>
      <c r="DI50" s="582"/>
      <c r="DJ50" s="581">
        <f>(DJ33+DJ47+DJ48)-DJ49</f>
        <v>0</v>
      </c>
      <c r="DK50" s="582"/>
      <c r="DL50" s="581">
        <f>(DL33+DL47+DL48)-DL49</f>
        <v>0</v>
      </c>
      <c r="DM50" s="582"/>
      <c r="DN50" s="581">
        <f>(DN33+DN47+DN48)-DN49</f>
        <v>0</v>
      </c>
      <c r="DO50" s="582"/>
      <c r="DP50" s="581">
        <f>(DP33+DP47+DP48)-DP49</f>
        <v>0</v>
      </c>
      <c r="DQ50" s="582"/>
      <c r="DR50" s="581">
        <f>(DR33+DR47+DR48)-DR49</f>
        <v>0</v>
      </c>
      <c r="DS50" s="582"/>
      <c r="DT50" s="581">
        <f>(DT33+DT47+DT48)-DT49</f>
        <v>0</v>
      </c>
      <c r="DU50" s="582"/>
      <c r="DV50" s="581">
        <f>(DV33+DV47+DV48)-DV49</f>
        <v>0</v>
      </c>
      <c r="DW50" s="582"/>
      <c r="DX50" s="581">
        <f>(DX33+DX47+DX48)-DX49</f>
        <v>0</v>
      </c>
      <c r="DY50" s="582"/>
      <c r="DZ50" s="581">
        <f>(DZ33+DZ47+DZ48)-DZ49</f>
        <v>0</v>
      </c>
      <c r="EA50" s="582"/>
      <c r="EB50" s="581">
        <f>(EB33+EB47+EB48)-EB49</f>
        <v>0</v>
      </c>
      <c r="EC50" s="582"/>
      <c r="ED50" s="581">
        <f>(ED33+ED47+ED48)-ED49</f>
        <v>0</v>
      </c>
      <c r="EE50" s="582"/>
      <c r="EF50" s="581">
        <f>(EF33+EF47+EF48)-EF49</f>
        <v>0</v>
      </c>
      <c r="EG50" s="582"/>
      <c r="EH50" s="581">
        <f t="shared" ref="EH50" si="55">(EH33+EH47+EH48)-EH49</f>
        <v>0</v>
      </c>
      <c r="EI50" s="582"/>
      <c r="EJ50" s="581">
        <f t="shared" ref="EJ50" si="56">(EJ33+EJ47+EJ48)-EJ49</f>
        <v>0</v>
      </c>
      <c r="EK50" s="582"/>
      <c r="EL50" s="581">
        <f t="shared" ref="EL50" si="57">(EL33+EL47+EL48)-EL49</f>
        <v>0</v>
      </c>
      <c r="EM50" s="582"/>
      <c r="EN50" s="581">
        <f t="shared" ref="EN50" si="58">(EN33+EN47+EN48)-EN49</f>
        <v>0</v>
      </c>
      <c r="EO50" s="582"/>
      <c r="EP50" s="582"/>
      <c r="EQ50" s="581"/>
      <c r="ER50" s="582"/>
      <c r="ES50" s="581"/>
      <c r="ET50" s="582"/>
      <c r="EU50" s="581"/>
      <c r="EV50" s="582"/>
      <c r="EW50" s="581"/>
      <c r="EX50" s="582"/>
      <c r="EY50" s="581"/>
      <c r="EZ50" s="582"/>
      <c r="FA50" s="581"/>
      <c r="FB50" s="582"/>
      <c r="FC50" s="581"/>
      <c r="FD50" s="582"/>
      <c r="FE50" s="581"/>
      <c r="FF50" s="582"/>
      <c r="FG50" s="581"/>
      <c r="FH50" s="582"/>
      <c r="FI50" s="581"/>
      <c r="FJ50" s="582"/>
      <c r="FK50" s="581"/>
      <c r="FL50" s="582"/>
      <c r="FM50" s="581">
        <f>(FM33+FM47+FM48)-FM49</f>
        <v>0</v>
      </c>
      <c r="FN50" s="582"/>
      <c r="FO50" s="581">
        <f>(FO33+FO47+FO48)-FO49</f>
        <v>0</v>
      </c>
      <c r="FP50" s="582"/>
      <c r="FQ50" s="581">
        <f>(FQ33+FQ47+FQ48)-FQ49</f>
        <v>0</v>
      </c>
      <c r="FR50" s="582"/>
      <c r="FS50" s="581">
        <f>(FS33+FS47+FS48)-FS49</f>
        <v>0</v>
      </c>
      <c r="FT50" s="582"/>
      <c r="FU50" s="581">
        <f>(FU33+FU47+FU48)-FU49</f>
        <v>0</v>
      </c>
      <c r="FV50" s="582"/>
      <c r="FW50" s="581">
        <f>(FW33+FW47+FW48)-FW49</f>
        <v>0</v>
      </c>
      <c r="FX50" s="582"/>
      <c r="FY50" s="581">
        <f>(FY33+FY47+FY48)-FY49</f>
        <v>0</v>
      </c>
      <c r="FZ50" s="582"/>
      <c r="GA50" s="581">
        <f>(GA33+GA47+GA48)-GA49</f>
        <v>0</v>
      </c>
      <c r="GB50" s="582"/>
      <c r="GC50" s="581">
        <f>(GC33+GC47+GC48)-GC49</f>
        <v>0</v>
      </c>
      <c r="GD50" s="582"/>
      <c r="GE50" s="581">
        <f>(GE33+GE47+GE48)-GE49</f>
        <v>0</v>
      </c>
      <c r="GF50" s="582"/>
      <c r="GG50" s="581">
        <f>(GG33+GG47+GG48)-GG49</f>
        <v>0</v>
      </c>
      <c r="GH50" s="582"/>
      <c r="GI50" s="581">
        <f>(GI33+GI47+GI48)-GI49</f>
        <v>0</v>
      </c>
      <c r="GJ50" s="582"/>
      <c r="GK50" s="664"/>
    </row>
    <row r="51" spans="1:194" ht="4.5" customHeight="1" collapsed="1" x14ac:dyDescent="0.2">
      <c r="A51" s="660"/>
      <c r="B51" s="531"/>
      <c r="C51" s="532"/>
      <c r="D51" s="531"/>
      <c r="E51" s="532"/>
      <c r="F51" s="531"/>
      <c r="G51" s="532"/>
      <c r="H51" s="531"/>
      <c r="I51" s="532"/>
      <c r="J51" s="531"/>
      <c r="K51" s="532"/>
      <c r="L51" s="531"/>
      <c r="M51" s="532"/>
      <c r="N51" s="531"/>
      <c r="O51" s="532"/>
      <c r="P51" s="531"/>
      <c r="Q51" s="532"/>
      <c r="R51" s="531"/>
      <c r="S51" s="532"/>
      <c r="T51" s="531"/>
      <c r="U51" s="532"/>
      <c r="V51" s="531"/>
      <c r="W51" s="532"/>
      <c r="X51" s="531"/>
      <c r="Y51" s="532"/>
      <c r="Z51" s="531"/>
      <c r="AA51" s="532"/>
      <c r="AB51" s="531"/>
      <c r="AC51" s="532"/>
      <c r="AD51" s="531"/>
      <c r="AE51" s="532"/>
      <c r="AF51" s="531"/>
      <c r="AG51" s="532"/>
      <c r="AH51" s="531"/>
      <c r="AI51" s="532"/>
      <c r="AJ51" s="531"/>
      <c r="AK51" s="532"/>
      <c r="AL51" s="531"/>
      <c r="AM51" s="532"/>
      <c r="AN51" s="531"/>
      <c r="AO51" s="532"/>
      <c r="AP51" s="531"/>
      <c r="AQ51" s="532"/>
      <c r="AR51" s="531"/>
      <c r="AS51" s="532"/>
      <c r="AT51" s="531"/>
      <c r="AU51" s="532"/>
      <c r="AV51" s="531"/>
      <c r="AW51" s="532"/>
      <c r="AX51" s="531"/>
      <c r="AY51" s="532"/>
      <c r="AZ51" s="531"/>
      <c r="BA51" s="532"/>
      <c r="BB51" s="531"/>
      <c r="BC51" s="532"/>
      <c r="BD51" s="531"/>
      <c r="BE51" s="532"/>
      <c r="BF51" s="531"/>
      <c r="BG51" s="532"/>
      <c r="BH51" s="531"/>
      <c r="BI51" s="532"/>
      <c r="BJ51" s="531"/>
      <c r="BK51" s="532"/>
      <c r="BL51" s="531"/>
      <c r="BM51" s="532"/>
      <c r="BN51" s="531"/>
      <c r="BO51" s="532"/>
      <c r="BP51" s="531"/>
      <c r="BQ51" s="532"/>
      <c r="BR51" s="531"/>
      <c r="BS51" s="532"/>
      <c r="BT51" s="531"/>
      <c r="BU51" s="532"/>
      <c r="BV51" s="531"/>
      <c r="BW51" s="532"/>
      <c r="BX51" s="531"/>
      <c r="BY51" s="532"/>
      <c r="BZ51" s="531"/>
      <c r="CA51" s="532"/>
      <c r="CB51" s="531"/>
      <c r="CC51" s="532"/>
      <c r="CD51" s="531"/>
      <c r="CE51" s="532"/>
      <c r="CF51" s="531"/>
      <c r="CG51" s="532"/>
      <c r="CH51" s="531"/>
      <c r="CI51" s="532"/>
      <c r="CJ51" s="531"/>
      <c r="CK51" s="532"/>
      <c r="CL51" s="531"/>
      <c r="CM51" s="532"/>
      <c r="CN51" s="531"/>
      <c r="CO51" s="532"/>
      <c r="CP51" s="531"/>
      <c r="CQ51" s="532"/>
      <c r="CR51" s="531"/>
      <c r="CS51" s="532"/>
      <c r="CT51" s="531"/>
      <c r="CU51" s="532"/>
      <c r="CV51" s="531"/>
      <c r="CW51" s="532"/>
      <c r="CX51" s="531"/>
      <c r="CY51" s="532"/>
      <c r="CZ51" s="531"/>
      <c r="DA51" s="532"/>
      <c r="DB51" s="531"/>
      <c r="DC51" s="532"/>
      <c r="DD51" s="531"/>
      <c r="DE51" s="532"/>
      <c r="DF51" s="531"/>
      <c r="DG51" s="532"/>
      <c r="DH51" s="531"/>
      <c r="DI51" s="532"/>
      <c r="DJ51" s="531"/>
      <c r="DK51" s="532"/>
      <c r="DL51" s="531"/>
      <c r="DM51" s="532"/>
      <c r="DN51" s="531"/>
      <c r="DO51" s="532"/>
      <c r="DP51" s="531"/>
      <c r="DQ51" s="532"/>
      <c r="DR51" s="531"/>
      <c r="DS51" s="532"/>
      <c r="DT51" s="531"/>
      <c r="DU51" s="532"/>
      <c r="DV51" s="531"/>
      <c r="DW51" s="532"/>
      <c r="DX51" s="531"/>
      <c r="DY51" s="532"/>
      <c r="DZ51" s="531"/>
      <c r="EA51" s="532"/>
      <c r="EB51" s="531"/>
      <c r="EC51" s="532"/>
      <c r="ED51" s="531"/>
      <c r="EE51" s="532"/>
      <c r="EF51" s="531"/>
      <c r="EG51" s="532"/>
      <c r="EH51" s="531"/>
      <c r="EI51" s="532"/>
      <c r="EJ51" s="531"/>
      <c r="EK51" s="532"/>
      <c r="EL51" s="531"/>
      <c r="EM51" s="532"/>
      <c r="EN51" s="531"/>
      <c r="EO51" s="532"/>
      <c r="EP51" s="531"/>
      <c r="EQ51" s="531"/>
      <c r="ER51" s="532"/>
      <c r="ES51" s="531"/>
      <c r="ET51" s="532"/>
      <c r="EU51" s="531"/>
      <c r="EV51" s="532"/>
      <c r="EW51" s="531"/>
      <c r="EX51" s="532"/>
      <c r="EY51" s="531"/>
      <c r="EZ51" s="532"/>
      <c r="FA51" s="531"/>
      <c r="FB51" s="532"/>
      <c r="FC51" s="531"/>
      <c r="FD51" s="532"/>
      <c r="FE51" s="531"/>
      <c r="FF51" s="532"/>
      <c r="FG51" s="531"/>
      <c r="FH51" s="532"/>
      <c r="FI51" s="531"/>
      <c r="FJ51" s="532"/>
      <c r="FK51" s="531"/>
      <c r="FL51" s="532"/>
      <c r="FM51" s="531"/>
      <c r="FN51" s="532"/>
      <c r="FO51" s="531"/>
      <c r="FP51" s="532"/>
      <c r="FQ51" s="531"/>
      <c r="FR51" s="532"/>
      <c r="FS51" s="531"/>
      <c r="FT51" s="532"/>
      <c r="FU51" s="531"/>
      <c r="FV51" s="532"/>
      <c r="FW51" s="531"/>
      <c r="FX51" s="532"/>
      <c r="FY51" s="531"/>
      <c r="FZ51" s="532"/>
      <c r="GA51" s="531"/>
      <c r="GB51" s="532"/>
      <c r="GC51" s="531"/>
      <c r="GD51" s="532"/>
      <c r="GE51" s="531"/>
      <c r="GF51" s="532"/>
      <c r="GG51" s="531"/>
      <c r="GH51" s="532"/>
      <c r="GI51" s="531"/>
      <c r="GJ51" s="532"/>
      <c r="GK51" s="655"/>
      <c r="GL51" s="436"/>
    </row>
    <row r="52" spans="1:194" s="455" customFormat="1" ht="12" customHeight="1" x14ac:dyDescent="0.2">
      <c r="A52" s="670" t="s">
        <v>299</v>
      </c>
      <c r="B52" s="456">
        <f>INPUT!K378</f>
        <v>0.33</v>
      </c>
      <c r="C52" s="457">
        <f>INPUT!L378</f>
        <v>13.793103448275868</v>
      </c>
      <c r="D52" s="456">
        <f>INPUT!M378</f>
        <v>0.28000000000000003</v>
      </c>
      <c r="E52" s="457">
        <f>INPUT!N378</f>
        <v>-24.324324324324319</v>
      </c>
      <c r="F52" s="456">
        <f>INPUT!O378</f>
        <v>0.36</v>
      </c>
      <c r="G52" s="457">
        <f>INPUT!P378</f>
        <v>19.999999999999996</v>
      </c>
      <c r="H52" s="456">
        <f>INPUT!Q378</f>
        <v>0.31</v>
      </c>
      <c r="I52" s="457">
        <f>INPUT!R378</f>
        <v>3.3333333333333437</v>
      </c>
      <c r="J52" s="456">
        <f>INPUT!S378</f>
        <v>0.35</v>
      </c>
      <c r="K52" s="457">
        <f>INPUT!T378</f>
        <v>6.0606060606060552</v>
      </c>
      <c r="L52" s="456">
        <f>INPUT!U378</f>
        <v>0.4</v>
      </c>
      <c r="M52" s="457">
        <f>INPUT!V378</f>
        <v>42.857142857142861</v>
      </c>
      <c r="N52" s="456">
        <f>INPUT!W378</f>
        <v>0.45</v>
      </c>
      <c r="O52" s="457">
        <f>INPUT!X378</f>
        <v>25</v>
      </c>
      <c r="P52" s="456">
        <f>INPUT!Y378</f>
        <v>0.4</v>
      </c>
      <c r="Q52" s="457">
        <f>INPUT!Z378</f>
        <v>29.032258064516149</v>
      </c>
      <c r="R52" s="456">
        <f>INPUT!AA378</f>
        <v>0.45</v>
      </c>
      <c r="S52" s="457">
        <f>INPUT!AB378</f>
        <v>28.57142857142858</v>
      </c>
      <c r="T52" s="456">
        <f>INPUT!AC378</f>
        <v>0.48</v>
      </c>
      <c r="U52" s="457">
        <f>INPUT!AD378</f>
        <v>19.999999999999996</v>
      </c>
      <c r="V52" s="456">
        <f>INPUT!AE378</f>
        <v>0.45</v>
      </c>
      <c r="W52" s="457">
        <f>INPUT!AF378</f>
        <v>0</v>
      </c>
      <c r="X52" s="456">
        <f>INPUT!AG378</f>
        <v>0.14000000000000001</v>
      </c>
      <c r="Y52" s="457" t="str">
        <f>INPUT!AH378</f>
        <v>NM</v>
      </c>
      <c r="Z52" s="456">
        <f>INPUT!AI378</f>
        <v>0.61</v>
      </c>
      <c r="AA52" s="457">
        <f>INPUT!AJ378</f>
        <v>35.555555555555543</v>
      </c>
      <c r="AB52" s="456">
        <f>INPUT!AK378</f>
        <v>0.52</v>
      </c>
      <c r="AC52" s="457">
        <f>INPUT!AL378</f>
        <v>8.3333333333333481</v>
      </c>
      <c r="AD52" s="456">
        <f>INPUT!AM378</f>
        <v>0.56999999999999995</v>
      </c>
      <c r="AE52" s="457">
        <f>INPUT!AN378</f>
        <v>26.666666666666661</v>
      </c>
      <c r="AF52" s="456">
        <f>INPUT!AO378</f>
        <v>0.8</v>
      </c>
      <c r="AG52" s="457" t="str">
        <f>INPUT!AP378</f>
        <v>NM</v>
      </c>
      <c r="AH52" s="456">
        <f>INPUT!AQ378</f>
        <v>0.64</v>
      </c>
      <c r="AI52" s="457">
        <f>INPUT!AR378</f>
        <v>4.9180327868852514</v>
      </c>
      <c r="AJ52" s="456">
        <f>INPUT!AS378</f>
        <v>0.66</v>
      </c>
      <c r="AK52" s="457">
        <f>INPUT!AT378</f>
        <v>26.923076923076916</v>
      </c>
      <c r="AL52" s="456">
        <f>INPUT!AU378</f>
        <v>0.9</v>
      </c>
      <c r="AM52" s="457">
        <f>INPUT!AV378</f>
        <v>57.894736842105289</v>
      </c>
      <c r="AN52" s="456">
        <f>INPUT!AW378</f>
        <v>0.72</v>
      </c>
      <c r="AO52" s="457">
        <f>INPUT!AX378</f>
        <v>-10.000000000000009</v>
      </c>
      <c r="AP52" s="456">
        <f>INPUT!AY378</f>
        <v>0.74</v>
      </c>
      <c r="AQ52" s="457">
        <f>INPUT!AZ378</f>
        <v>15.625</v>
      </c>
      <c r="AR52" s="456">
        <f>INPUT!BA378</f>
        <v>0.81</v>
      </c>
      <c r="AS52" s="457">
        <f>INPUT!BB378</f>
        <v>22.72727272727273</v>
      </c>
      <c r="AT52" s="456">
        <f>INPUT!BC378</f>
        <v>0.73</v>
      </c>
      <c r="AU52" s="457">
        <f>INPUT!BD378</f>
        <v>-18.888888888888889</v>
      </c>
      <c r="AV52" s="456">
        <f>INPUT!BE378</f>
        <v>0.67</v>
      </c>
      <c r="AW52" s="457">
        <f>INPUT!BF378</f>
        <v>-6.9444444444444304</v>
      </c>
      <c r="AX52" s="456">
        <f>INPUT!BG378</f>
        <v>0.84</v>
      </c>
      <c r="AY52" s="457">
        <f>INPUT!BH378</f>
        <v>13.513513513513509</v>
      </c>
      <c r="AZ52" s="456">
        <f>INPUT!BI378</f>
        <v>0.84</v>
      </c>
      <c r="BA52" s="457">
        <f>INPUT!BJ378</f>
        <v>3.7037037037036979</v>
      </c>
      <c r="BB52" s="456">
        <f>INPUT!BK378</f>
        <v>0.85</v>
      </c>
      <c r="BC52" s="457">
        <f>INPUT!BL378</f>
        <v>16.43835616438356</v>
      </c>
      <c r="BD52" s="456">
        <f>INPUT!BM378</f>
        <v>0.78</v>
      </c>
      <c r="BE52" s="457">
        <f>INPUT!BN378</f>
        <v>16.417910447761198</v>
      </c>
      <c r="BF52" s="456">
        <f>INPUT!BO378</f>
        <v>0.98</v>
      </c>
      <c r="BG52" s="457">
        <f>INPUT!BP378</f>
        <v>16.666666666666675</v>
      </c>
      <c r="BH52" s="456">
        <f>INPUT!BQ378</f>
        <v>1</v>
      </c>
      <c r="BI52" s="457">
        <f>INPUT!BR378</f>
        <v>19.047619047619047</v>
      </c>
      <c r="BJ52" s="456">
        <f>INPUT!BS378</f>
        <v>0.21</v>
      </c>
      <c r="BK52" s="457" t="str">
        <f>INPUT!BT378</f>
        <v>NM</v>
      </c>
      <c r="BL52" s="456">
        <f>INPUT!BU378</f>
        <v>0.42</v>
      </c>
      <c r="BM52" s="457">
        <f>INPUT!BV378</f>
        <v>-46.153846153846153</v>
      </c>
      <c r="BN52" s="456">
        <f>INPUT!BW378</f>
        <v>1.22</v>
      </c>
      <c r="BO52" s="457">
        <f>INPUT!BX378</f>
        <v>24.489795918367353</v>
      </c>
      <c r="BP52" s="456">
        <f>INPUT!BY378</f>
        <v>0.67</v>
      </c>
      <c r="BQ52" s="457">
        <f>INPUT!BZ378</f>
        <v>-32.999999999999993</v>
      </c>
      <c r="BR52" s="456">
        <f>INPUT!CA378</f>
        <v>0.77</v>
      </c>
      <c r="BS52" s="457" t="str">
        <f>INPUT!CB378</f>
        <v>NM</v>
      </c>
      <c r="BT52" s="456">
        <f>INPUT!CC378</f>
        <v>0.53</v>
      </c>
      <c r="BU52" s="457">
        <f>INPUT!CD378</f>
        <v>26.190476190476208</v>
      </c>
      <c r="BV52" s="456">
        <f>INPUT!CE378</f>
        <v>1.34</v>
      </c>
      <c r="BW52" s="457">
        <f>INPUT!CF378</f>
        <v>9.8360655737705027</v>
      </c>
      <c r="BX52" s="456">
        <f>INPUT!CG378</f>
        <v>1.22</v>
      </c>
      <c r="BY52" s="457">
        <f>INPUT!CH378</f>
        <v>82.089552238805965</v>
      </c>
      <c r="BZ52" s="456">
        <f>INPUT!CI378</f>
        <v>1.44</v>
      </c>
      <c r="CA52" s="457">
        <f>INPUT!CJ378</f>
        <v>87.012987012987011</v>
      </c>
      <c r="CB52" s="456">
        <f>INPUT!CK378</f>
        <v>0.92</v>
      </c>
      <c r="CC52" s="457">
        <f>INPUT!CL378</f>
        <v>73.584905660377359</v>
      </c>
      <c r="CD52" s="456">
        <f>INPUT!CM378</f>
        <v>0.83</v>
      </c>
      <c r="CE52" s="457">
        <f>INPUT!CN378</f>
        <v>-38.059701492537322</v>
      </c>
      <c r="CF52" s="456">
        <f>INPUT!CO378</f>
        <v>0.57999999999999996</v>
      </c>
      <c r="CG52" s="457" t="str">
        <f>INPUT!CP378</f>
        <v>NM</v>
      </c>
      <c r="CH52" s="456">
        <f>INPUT!CQ378</f>
        <v>1.572391014614835</v>
      </c>
      <c r="CI52" s="457">
        <f>INPUT!CR378</f>
        <v>9.1938204593635433</v>
      </c>
      <c r="CJ52" s="456">
        <f>INPUT!CS378</f>
        <v>1.14258230012826</v>
      </c>
      <c r="CK52" s="457">
        <f>INPUT!CT378</f>
        <v>24.193728274810855</v>
      </c>
      <c r="CL52" s="456">
        <f>INPUT!CU378</f>
        <v>0.83772114237417639</v>
      </c>
      <c r="CM52" s="457">
        <f>INPUT!CV378</f>
        <v>0.93025811737066366</v>
      </c>
      <c r="CN52" s="456">
        <f>INPUT!CW378</f>
        <v>0.5153759149789795</v>
      </c>
      <c r="CO52" s="457">
        <f>INPUT!CX378</f>
        <v>-11.142083624313869</v>
      </c>
      <c r="CP52" s="456">
        <f>INPUT!CY378</f>
        <v>1.0821317335184077</v>
      </c>
      <c r="CQ52" s="457">
        <f>INPUT!CZ378</f>
        <v>-31.179221741897244</v>
      </c>
      <c r="CR52" s="456">
        <f>INPUT!DA378</f>
        <v>0.61770265644037414</v>
      </c>
      <c r="CS52" s="457">
        <f>INPUT!DB378</f>
        <v>-45.938016336238164</v>
      </c>
      <c r="CT52" s="456">
        <f>INPUT!DC378</f>
        <v>0.94705049229561622</v>
      </c>
      <c r="CU52" s="457">
        <f>INPUT!DD378</f>
        <v>13.050804664138083</v>
      </c>
      <c r="CV52" s="456">
        <f>INPUT!DE378</f>
        <v>0.94556333137453918</v>
      </c>
      <c r="CW52" s="457">
        <f>INPUT!DF378</f>
        <v>83.470609295567428</v>
      </c>
      <c r="CX52" s="456">
        <f>INPUT!DG378</f>
        <v>0.74669816064066274</v>
      </c>
      <c r="CY52" s="457">
        <f>INPUT!DH378</f>
        <v>-30.997480481154295</v>
      </c>
      <c r="CZ52" s="456">
        <f>INPUT!DI378</f>
        <v>0.71964855372122749</v>
      </c>
      <c r="DA52" s="457">
        <f>INPUT!DJ378</f>
        <v>16.504040612085991</v>
      </c>
      <c r="DB52" s="456">
        <f>INPUT!DK378</f>
        <v>0.79419006814522208</v>
      </c>
      <c r="DC52" s="457">
        <f>INPUT!DL378</f>
        <v>-16.140683669343325</v>
      </c>
      <c r="DD52" s="456">
        <f>INPUT!DM378</f>
        <v>0.88277921735693266</v>
      </c>
      <c r="DE52" s="457">
        <f>INPUT!DN378</f>
        <v>-6.6398634479976071</v>
      </c>
      <c r="DF52" s="456">
        <f>INPUT!DO378</f>
        <v>0.77095737486811122</v>
      </c>
      <c r="DG52" s="457">
        <f>INPUT!DP378</f>
        <v>3.2488648701952449</v>
      </c>
      <c r="DH52" s="456">
        <f>INPUT!DQ378</f>
        <v>0.776117408636394</v>
      </c>
      <c r="DI52" s="457">
        <f>INPUT!DR378</f>
        <v>7.8467266588909235</v>
      </c>
      <c r="DJ52" s="456">
        <f>INPUT!DS378</f>
        <v>0.7444416914624471</v>
      </c>
      <c r="DK52" s="457">
        <f>INPUT!DT378</f>
        <v>-6.2640391359915952</v>
      </c>
      <c r="DL52" s="456">
        <f>INPUT!DU378</f>
        <v>0.64823364965907282</v>
      </c>
      <c r="DM52" s="457">
        <f>INPUT!DV378</f>
        <v>-26.568995178669507</v>
      </c>
      <c r="DN52" s="456">
        <f>INPUT!DW378</f>
        <v>0.64601880761397534</v>
      </c>
      <c r="DO52" s="457">
        <f>INPUT!DX378</f>
        <v>-16.205638771599961</v>
      </c>
      <c r="DP52" s="456">
        <f>INPUT!DY378</f>
        <v>0.83380890456454826</v>
      </c>
      <c r="DQ52" s="457">
        <f>INPUT!DZ378</f>
        <v>7.4333464610097932</v>
      </c>
      <c r="DR52" s="456">
        <f>INPUT!EA378</f>
        <v>0.86848045621955561</v>
      </c>
      <c r="DS52" s="457">
        <f>INPUT!EB378</f>
        <v>16.661985240702435</v>
      </c>
      <c r="DT52" s="456">
        <f>INPUT!EC378</f>
        <v>0.66</v>
      </c>
      <c r="DU52" s="457">
        <f>INPUT!ED378</f>
        <v>1.8151403197158134</v>
      </c>
      <c r="DV52" s="456">
        <f>INPUT!EE378</f>
        <v>0.76</v>
      </c>
      <c r="DW52" s="457">
        <f>INPUT!EF378</f>
        <v>17.64363375224416</v>
      </c>
      <c r="DX52" s="456">
        <f>INPUT!EG378</f>
        <v>0.92</v>
      </c>
      <c r="DY52" s="457">
        <f>INPUT!EH378</f>
        <v>10.337032258064527</v>
      </c>
      <c r="DZ52" s="456">
        <f>INPUT!EI378</f>
        <v>0.73</v>
      </c>
      <c r="EA52" s="457">
        <f>INPUT!EJ378</f>
        <v>-15.94514363885089</v>
      </c>
      <c r="EB52" s="456">
        <f>INPUT!EK378</f>
        <v>0.89</v>
      </c>
      <c r="EC52" s="457">
        <f>INPUT!EL378</f>
        <v>34.848484848484837</v>
      </c>
      <c r="ED52" s="456">
        <f>INPUT!EM378</f>
        <v>0.9</v>
      </c>
      <c r="EE52" s="457">
        <f>INPUT!EN378</f>
        <v>18.421052631578938</v>
      </c>
      <c r="EF52" s="456">
        <f>INPUT!EO378</f>
        <v>-1.33</v>
      </c>
      <c r="EG52" s="457" t="str">
        <f>INPUT!EP378</f>
        <v>NM</v>
      </c>
      <c r="EH52" s="456">
        <f>INPUT!EQ378</f>
        <v>0.98</v>
      </c>
      <c r="EI52" s="457">
        <f>INPUT!ER378</f>
        <v>34.246575342465761</v>
      </c>
      <c r="EJ52" s="456">
        <f>INPUT!ES378</f>
        <v>0.99</v>
      </c>
      <c r="EK52" s="457">
        <f>INPUT!ET378</f>
        <v>11.23595505617978</v>
      </c>
      <c r="EL52" s="456">
        <f>INPUT!EU378</f>
        <v>1.01</v>
      </c>
      <c r="EM52" s="457">
        <f>INPUT!EV378</f>
        <v>12.222222222222223</v>
      </c>
      <c r="EN52" s="456">
        <f>INPUT!EW378</f>
        <v>0.98</v>
      </c>
      <c r="EO52" s="457" t="str">
        <f>INPUT!EX378</f>
        <v>NM</v>
      </c>
      <c r="EP52" s="458"/>
      <c r="EQ52" s="456">
        <f>INPUT!FF378</f>
        <v>1.26</v>
      </c>
      <c r="ER52" s="457">
        <f>INPUT!FG378</f>
        <v>21.552707530647975</v>
      </c>
      <c r="ES52" s="456">
        <f>INPUT!FH378</f>
        <v>1.28</v>
      </c>
      <c r="ET52" s="457">
        <f>INPUT!FI378</f>
        <v>1.5873015873015817</v>
      </c>
      <c r="EU52" s="456">
        <f>INPUT!FJ378</f>
        <v>1.75</v>
      </c>
      <c r="EV52" s="457">
        <f>INPUT!FK378</f>
        <v>36.71875</v>
      </c>
      <c r="EW52" s="456">
        <f>INPUT!FL378</f>
        <v>1.73</v>
      </c>
      <c r="EX52" s="457">
        <f>INPUT!FM378</f>
        <v>-1.1428571428571455</v>
      </c>
      <c r="EY52" s="456">
        <f>INPUT!FN378</f>
        <v>2.4900000000000002</v>
      </c>
      <c r="EZ52" s="457">
        <f>INPUT!FO378</f>
        <v>43.930635838150309</v>
      </c>
      <c r="FA52" s="456">
        <f>INPUT!FP378</f>
        <v>2.92</v>
      </c>
      <c r="FB52" s="457">
        <f>INPUT!FQ378</f>
        <v>17.269076305220878</v>
      </c>
      <c r="FC52" s="456">
        <f>INPUT!FR378</f>
        <v>2.95</v>
      </c>
      <c r="FD52" s="457">
        <f>INPUT!FS378</f>
        <v>1.0273972602739878</v>
      </c>
      <c r="FE52" s="456">
        <f>INPUT!FT378</f>
        <v>3.31</v>
      </c>
      <c r="FF52" s="457">
        <f>INPUT!FU378</f>
        <v>12.20338983050846</v>
      </c>
      <c r="FG52" s="456">
        <f>INPUT!FV378</f>
        <v>2.62</v>
      </c>
      <c r="FH52" s="457">
        <f>INPUT!FW378</f>
        <v>-20.845921450151049</v>
      </c>
      <c r="FI52" s="456">
        <f>INPUT!FX378</f>
        <v>3.19</v>
      </c>
      <c r="FJ52" s="457">
        <f>INPUT!FY378</f>
        <v>21.75572519083968</v>
      </c>
      <c r="FK52" s="456">
        <f>INPUT!FZ378</f>
        <v>4.92</v>
      </c>
      <c r="FL52" s="457">
        <f>INPUT!GA378</f>
        <v>54.231974921630098</v>
      </c>
      <c r="FM52" s="456">
        <f>INPUT!GB378</f>
        <v>4.12</v>
      </c>
      <c r="FN52" s="457">
        <f>INPUT!GC378</f>
        <v>-16.260162601626014</v>
      </c>
      <c r="FO52" s="456">
        <f>INPUT!GD378</f>
        <v>3.05</v>
      </c>
      <c r="FP52" s="457">
        <f>INPUT!GE378</f>
        <v>-25.970873786407779</v>
      </c>
      <c r="FQ52" s="456">
        <f>INPUT!GF378</f>
        <v>3.36</v>
      </c>
      <c r="FR52" s="457">
        <f>INPUT!GG378</f>
        <v>10.163934426229515</v>
      </c>
      <c r="FS52" s="456">
        <f>INPUT!GH378</f>
        <v>3.22</v>
      </c>
      <c r="FT52" s="457">
        <f>INPUT!GI378</f>
        <v>-4.1666666666666519</v>
      </c>
      <c r="FU52" s="456">
        <f>INPUT!GJ378</f>
        <v>2.87</v>
      </c>
      <c r="FV52" s="457">
        <f>INPUT!GK378</f>
        <v>-10.869565217391308</v>
      </c>
      <c r="FW52" s="456">
        <f>INPUT!GL378</f>
        <v>3.21</v>
      </c>
      <c r="FX52" s="457">
        <f>INPUT!GM378</f>
        <v>11.846689895470375</v>
      </c>
      <c r="FY52" s="456">
        <f>INPUT!GN378</f>
        <v>1.22</v>
      </c>
      <c r="FZ52" s="457" t="str">
        <f>INPUT!GO378</f>
        <v>NM</v>
      </c>
      <c r="GA52" s="456">
        <f>INPUT!GP378</f>
        <v>3.96</v>
      </c>
      <c r="GB52" s="457" t="str">
        <f>INPUT!GQ378</f>
        <v>NM</v>
      </c>
      <c r="GC52" s="456">
        <f>INPUT!GR378</f>
        <v>4.12</v>
      </c>
      <c r="GD52" s="457">
        <f>INPUT!GS378</f>
        <v>4.0404040404040442</v>
      </c>
      <c r="GE52" s="456">
        <f>INPUT!GT378</f>
        <v>4.42</v>
      </c>
      <c r="GF52" s="457">
        <f>INPUT!GU378</f>
        <v>7.2815533980582492</v>
      </c>
      <c r="GG52" s="456">
        <f>INPUT!GV378</f>
        <v>4.71</v>
      </c>
      <c r="GH52" s="457">
        <f>INPUT!GW378</f>
        <v>6.5610859728506776</v>
      </c>
      <c r="GI52" s="456">
        <f>INPUT!GX378</f>
        <v>5.01</v>
      </c>
      <c r="GJ52" s="457">
        <f>INPUT!GY378</f>
        <v>6.3694267515923553</v>
      </c>
      <c r="GK52" s="671">
        <f>INPUT!GZ378</f>
        <v>32.646433974827737</v>
      </c>
      <c r="GL52" s="459"/>
    </row>
    <row r="53" spans="1:194" s="453" customFormat="1" ht="12" hidden="1" customHeight="1" outlineLevel="1" x14ac:dyDescent="0.2">
      <c r="A53" s="668" t="s">
        <v>328</v>
      </c>
      <c r="B53" s="507"/>
      <c r="C53" s="584"/>
      <c r="D53" s="507"/>
      <c r="E53" s="584"/>
      <c r="F53" s="507"/>
      <c r="G53" s="584"/>
      <c r="H53" s="507"/>
      <c r="I53" s="584"/>
      <c r="J53" s="507"/>
      <c r="K53" s="584"/>
      <c r="L53" s="507"/>
      <c r="M53" s="584"/>
      <c r="N53" s="507"/>
      <c r="O53" s="584"/>
      <c r="P53" s="507"/>
      <c r="Q53" s="584"/>
      <c r="R53" s="507"/>
      <c r="S53" s="584"/>
      <c r="T53" s="507"/>
      <c r="U53" s="584"/>
      <c r="V53" s="507"/>
      <c r="W53" s="584"/>
      <c r="X53" s="507"/>
      <c r="Y53" s="584"/>
      <c r="Z53" s="507"/>
      <c r="AA53" s="584"/>
      <c r="AB53" s="507"/>
      <c r="AC53" s="584"/>
      <c r="AD53" s="507"/>
      <c r="AE53" s="584"/>
      <c r="AF53" s="507"/>
      <c r="AG53" s="584"/>
      <c r="AH53" s="507"/>
      <c r="AI53" s="584"/>
      <c r="AJ53" s="507"/>
      <c r="AK53" s="584"/>
      <c r="AL53" s="507"/>
      <c r="AM53" s="584"/>
      <c r="AN53" s="507"/>
      <c r="AO53" s="584"/>
      <c r="AP53" s="507"/>
      <c r="AQ53" s="584"/>
      <c r="AR53" s="507"/>
      <c r="AS53" s="584"/>
      <c r="AT53" s="507"/>
      <c r="AU53" s="584"/>
      <c r="AV53" s="507"/>
      <c r="AW53" s="584"/>
      <c r="AX53" s="507"/>
      <c r="AY53" s="584"/>
      <c r="AZ53" s="507"/>
      <c r="BA53" s="584"/>
      <c r="BB53" s="507"/>
      <c r="BC53" s="584"/>
      <c r="BD53" s="507"/>
      <c r="BE53" s="584"/>
      <c r="BF53" s="507"/>
      <c r="BG53" s="584"/>
      <c r="BH53" s="507"/>
      <c r="BI53" s="584"/>
      <c r="BJ53" s="507"/>
      <c r="BK53" s="584"/>
      <c r="BL53" s="507"/>
      <c r="BM53" s="584"/>
      <c r="BN53" s="507"/>
      <c r="BO53" s="584"/>
      <c r="BP53" s="507"/>
      <c r="BQ53" s="584"/>
      <c r="BR53" s="507"/>
      <c r="BS53" s="584"/>
      <c r="BT53" s="507"/>
      <c r="BU53" s="584"/>
      <c r="BV53" s="507"/>
      <c r="BW53" s="584"/>
      <c r="BX53" s="507"/>
      <c r="BY53" s="584"/>
      <c r="BZ53" s="507"/>
      <c r="CA53" s="584"/>
      <c r="CB53" s="507"/>
      <c r="CC53" s="584"/>
      <c r="CD53" s="507"/>
      <c r="CE53" s="584"/>
      <c r="CF53" s="507"/>
      <c r="CG53" s="584"/>
      <c r="CH53" s="507"/>
      <c r="CI53" s="584"/>
      <c r="CJ53" s="507"/>
      <c r="CK53" s="584"/>
      <c r="CL53" s="585">
        <f>(CL49/CL76)-CL52</f>
        <v>0</v>
      </c>
      <c r="CM53" s="584"/>
      <c r="CN53" s="585">
        <f>(CN49/CN76)-CN52</f>
        <v>0</v>
      </c>
      <c r="CO53" s="584"/>
      <c r="CP53" s="585">
        <f>(CP49/CP76)-CP52</f>
        <v>0</v>
      </c>
      <c r="CQ53" s="584"/>
      <c r="CR53" s="585">
        <f>(CR49/CR76)-CR52</f>
        <v>0</v>
      </c>
      <c r="CS53" s="584"/>
      <c r="CT53" s="585">
        <f>(CT49/CT76)-CT52</f>
        <v>0</v>
      </c>
      <c r="CU53" s="584"/>
      <c r="CV53" s="585">
        <f>(CV49/CV76)-CV52</f>
        <v>0</v>
      </c>
      <c r="CW53" s="584"/>
      <c r="CX53" s="585">
        <f>(CX49/CX76)-CX52</f>
        <v>0</v>
      </c>
      <c r="CY53" s="584"/>
      <c r="CZ53" s="585">
        <f>(CZ49/CZ76)-CZ52</f>
        <v>0</v>
      </c>
      <c r="DA53" s="584"/>
      <c r="DB53" s="585">
        <f>(DB49/DB76)-DB52</f>
        <v>0</v>
      </c>
      <c r="DC53" s="584"/>
      <c r="DD53" s="585">
        <f>(DD49/DD76)-DD52</f>
        <v>0</v>
      </c>
      <c r="DE53" s="584"/>
      <c r="DF53" s="585">
        <f>(DF49/DF76)-DF52</f>
        <v>0</v>
      </c>
      <c r="DG53" s="584"/>
      <c r="DH53" s="585">
        <f>(DH49/DH76)-DH52</f>
        <v>0</v>
      </c>
      <c r="DI53" s="584"/>
      <c r="DJ53" s="585">
        <f>(DJ49/DJ76)-DJ52</f>
        <v>0</v>
      </c>
      <c r="DK53" s="584"/>
      <c r="DL53" s="585">
        <f>(DL49/DL76)-DL52</f>
        <v>0</v>
      </c>
      <c r="DM53" s="584"/>
      <c r="DN53" s="585">
        <f>(DN49/DN76)-DN52</f>
        <v>0</v>
      </c>
      <c r="DO53" s="584"/>
      <c r="DP53" s="585">
        <f>(DP49/DP76)-DP52</f>
        <v>0</v>
      </c>
      <c r="DQ53" s="584"/>
      <c r="DR53" s="585">
        <f>(DR49/DR76)-DR52</f>
        <v>0</v>
      </c>
      <c r="DS53" s="584"/>
      <c r="DT53" s="585">
        <f>(DT49/DT76)-DT52</f>
        <v>1.3150031617614744E-3</v>
      </c>
      <c r="DU53" s="584"/>
      <c r="DV53" s="585">
        <f>(DV49/DV76)-DV52</f>
        <v>4.9462470204796327E-3</v>
      </c>
      <c r="DW53" s="584"/>
      <c r="DX53" s="585">
        <f>(DX49/DX76)-DX52</f>
        <v>-2.7592945429674165E-3</v>
      </c>
      <c r="DY53" s="584"/>
      <c r="DZ53" s="585">
        <f>(DZ49/DZ76)-DZ52</f>
        <v>2.5481539044074353E-3</v>
      </c>
      <c r="EA53" s="584"/>
      <c r="EB53" s="585">
        <f>(EB49/EB76)-EB52</f>
        <v>2.705109328204891E-3</v>
      </c>
      <c r="EC53" s="584"/>
      <c r="ED53" s="585">
        <f>(ED49/ED76)-ED52</f>
        <v>8.1055712276167924E-4</v>
      </c>
      <c r="EE53" s="584"/>
      <c r="EF53" s="585">
        <f>(EF49/EF76)-EF52</f>
        <v>1.6535034426894413E-3</v>
      </c>
      <c r="EG53" s="584"/>
      <c r="EH53" s="585">
        <f t="shared" ref="EH53" si="59">(EH49/EH76)-EH52</f>
        <v>2.5996028401227278E-3</v>
      </c>
      <c r="EI53" s="584"/>
      <c r="EJ53" s="585">
        <f t="shared" ref="EJ53" si="60">(EJ49/EJ76)-EJ52</f>
        <v>1.862800940064635E-3</v>
      </c>
      <c r="EK53" s="584"/>
      <c r="EL53" s="585">
        <f t="shared" ref="EL53" si="61">(EL49/EL76)-EL52</f>
        <v>-2.8407935264842532E-3</v>
      </c>
      <c r="EM53" s="584"/>
      <c r="EN53" s="585">
        <f t="shared" ref="EN53" si="62">(EN49/EN76)-EN52</f>
        <v>1.8649264291249468E-3</v>
      </c>
      <c r="EO53" s="584"/>
      <c r="EP53" s="507"/>
      <c r="EQ53" s="507"/>
      <c r="ER53" s="584"/>
      <c r="ES53" s="507"/>
      <c r="ET53" s="584"/>
      <c r="EU53" s="507"/>
      <c r="EV53" s="584"/>
      <c r="EW53" s="507"/>
      <c r="EX53" s="584"/>
      <c r="EY53" s="507"/>
      <c r="EZ53" s="584"/>
      <c r="FA53" s="507"/>
      <c r="FB53" s="584"/>
      <c r="FC53" s="507"/>
      <c r="FD53" s="584"/>
      <c r="FE53" s="507"/>
      <c r="FF53" s="584"/>
      <c r="FG53" s="507"/>
      <c r="FH53" s="584"/>
      <c r="FI53" s="507"/>
      <c r="FJ53" s="584"/>
      <c r="FK53" s="507"/>
      <c r="FL53" s="584"/>
      <c r="FM53" s="585">
        <f>(FM49/FM76)-FM52</f>
        <v>-9.5389152839420177E-4</v>
      </c>
      <c r="FN53" s="584"/>
      <c r="FO53" s="585">
        <f>(FO49/FO76)-FO52</f>
        <v>3.1634645350493429E-3</v>
      </c>
      <c r="FP53" s="584"/>
      <c r="FQ53" s="585">
        <f>(FQ49/FQ76)-FQ52</f>
        <v>-9.3705123028087201E-5</v>
      </c>
      <c r="FR53" s="584"/>
      <c r="FS53" s="585">
        <f>(FS49/FS76)-FS52</f>
        <v>4.5097985232009918E-3</v>
      </c>
      <c r="FT53" s="584"/>
      <c r="FU53" s="585">
        <f>(FU49/FU76)-FU52</f>
        <v>1.5832141649378961E-3</v>
      </c>
      <c r="FV53" s="584"/>
      <c r="FW53" s="585">
        <f>(FW49/FW76)-FW52</f>
        <v>1.942288922604174E-3</v>
      </c>
      <c r="FX53" s="584"/>
      <c r="FY53" s="585">
        <f>(FY49/FY76)-FY52</f>
        <v>-2.5455967335026308E-3</v>
      </c>
      <c r="FZ53" s="584"/>
      <c r="GA53" s="585">
        <f>(GA49/GA76)-GA52</f>
        <v>3.4187811377428545E-3</v>
      </c>
      <c r="GB53" s="584"/>
      <c r="GC53" s="585">
        <f>(GC49/GC76)-GC52</f>
        <v>-8.9445802887588854E-4</v>
      </c>
      <c r="GD53" s="584"/>
      <c r="GE53" s="585">
        <f>(GE49/GE76)-GE52</f>
        <v>-2.6227437983656898E-3</v>
      </c>
      <c r="GF53" s="584"/>
      <c r="GG53" s="585">
        <f>(GG49/GG76)-GG52</f>
        <v>4.8000028519012972E-5</v>
      </c>
      <c r="GH53" s="584"/>
      <c r="GI53" s="585">
        <f>(GI49/GI76)-GI52</f>
        <v>3.4746234740845594E-3</v>
      </c>
      <c r="GJ53" s="584"/>
      <c r="GK53" s="669"/>
      <c r="GL53" s="454"/>
    </row>
    <row r="54" spans="1:194" ht="4.5" customHeight="1" collapsed="1" x14ac:dyDescent="0.2">
      <c r="A54" s="660"/>
      <c r="B54" s="531"/>
      <c r="C54" s="532"/>
      <c r="D54" s="531"/>
      <c r="E54" s="532"/>
      <c r="F54" s="531"/>
      <c r="G54" s="532"/>
      <c r="H54" s="531"/>
      <c r="I54" s="532"/>
      <c r="J54" s="531"/>
      <c r="K54" s="532"/>
      <c r="L54" s="531"/>
      <c r="M54" s="532"/>
      <c r="N54" s="531"/>
      <c r="O54" s="532"/>
      <c r="P54" s="531"/>
      <c r="Q54" s="532"/>
      <c r="R54" s="531"/>
      <c r="S54" s="532"/>
      <c r="T54" s="531"/>
      <c r="U54" s="532"/>
      <c r="V54" s="531"/>
      <c r="W54" s="532"/>
      <c r="X54" s="531"/>
      <c r="Y54" s="532"/>
      <c r="Z54" s="531"/>
      <c r="AA54" s="532"/>
      <c r="AB54" s="531"/>
      <c r="AC54" s="532"/>
      <c r="AD54" s="531"/>
      <c r="AE54" s="532"/>
      <c r="AF54" s="531"/>
      <c r="AG54" s="532"/>
      <c r="AH54" s="531"/>
      <c r="AI54" s="532"/>
      <c r="AJ54" s="531"/>
      <c r="AK54" s="532"/>
      <c r="AL54" s="531"/>
      <c r="AM54" s="532"/>
      <c r="AN54" s="531"/>
      <c r="AO54" s="532"/>
      <c r="AP54" s="531"/>
      <c r="AQ54" s="532"/>
      <c r="AR54" s="531"/>
      <c r="AS54" s="532"/>
      <c r="AT54" s="531"/>
      <c r="AU54" s="532"/>
      <c r="AV54" s="531"/>
      <c r="AW54" s="532"/>
      <c r="AX54" s="531"/>
      <c r="AY54" s="532"/>
      <c r="AZ54" s="531"/>
      <c r="BA54" s="532"/>
      <c r="BB54" s="531"/>
      <c r="BC54" s="532"/>
      <c r="BD54" s="531"/>
      <c r="BE54" s="532"/>
      <c r="BF54" s="531"/>
      <c r="BG54" s="532"/>
      <c r="BH54" s="531"/>
      <c r="BI54" s="532"/>
      <c r="BJ54" s="531"/>
      <c r="BK54" s="532"/>
      <c r="BL54" s="531"/>
      <c r="BM54" s="532"/>
      <c r="BN54" s="531"/>
      <c r="BO54" s="532"/>
      <c r="BP54" s="531"/>
      <c r="BQ54" s="532"/>
      <c r="BR54" s="531"/>
      <c r="BS54" s="532"/>
      <c r="BT54" s="531"/>
      <c r="BU54" s="532"/>
      <c r="BV54" s="531"/>
      <c r="BW54" s="532"/>
      <c r="BX54" s="531"/>
      <c r="BY54" s="532"/>
      <c r="BZ54" s="531"/>
      <c r="CA54" s="532"/>
      <c r="CB54" s="531"/>
      <c r="CC54" s="532"/>
      <c r="CD54" s="531"/>
      <c r="CE54" s="532"/>
      <c r="CF54" s="531"/>
      <c r="CG54" s="532"/>
      <c r="CH54" s="531"/>
      <c r="CI54" s="532"/>
      <c r="CJ54" s="531"/>
      <c r="CK54" s="532"/>
      <c r="CL54" s="531"/>
      <c r="CM54" s="532"/>
      <c r="CN54" s="531"/>
      <c r="CO54" s="532"/>
      <c r="CP54" s="531"/>
      <c r="CQ54" s="532"/>
      <c r="CR54" s="531"/>
      <c r="CS54" s="532"/>
      <c r="CT54" s="531"/>
      <c r="CU54" s="532"/>
      <c r="CV54" s="531"/>
      <c r="CW54" s="532"/>
      <c r="CX54" s="531"/>
      <c r="CY54" s="532"/>
      <c r="CZ54" s="531"/>
      <c r="DA54" s="532"/>
      <c r="DB54" s="531"/>
      <c r="DC54" s="532"/>
      <c r="DD54" s="531"/>
      <c r="DE54" s="532"/>
      <c r="DF54" s="531"/>
      <c r="DG54" s="532"/>
      <c r="DH54" s="531"/>
      <c r="DI54" s="532"/>
      <c r="DJ54" s="531"/>
      <c r="DK54" s="532"/>
      <c r="DL54" s="531"/>
      <c r="DM54" s="532"/>
      <c r="DN54" s="531"/>
      <c r="DO54" s="532"/>
      <c r="DP54" s="531"/>
      <c r="DQ54" s="532"/>
      <c r="DR54" s="531"/>
      <c r="DS54" s="532"/>
      <c r="DT54" s="531"/>
      <c r="DU54" s="532"/>
      <c r="DV54" s="531"/>
      <c r="DW54" s="532"/>
      <c r="DX54" s="531"/>
      <c r="DY54" s="532"/>
      <c r="DZ54" s="531"/>
      <c r="EA54" s="532"/>
      <c r="EB54" s="531"/>
      <c r="EC54" s="532"/>
      <c r="ED54" s="531"/>
      <c r="EE54" s="532"/>
      <c r="EF54" s="531"/>
      <c r="EG54" s="532"/>
      <c r="EH54" s="531"/>
      <c r="EI54" s="532"/>
      <c r="EJ54" s="531"/>
      <c r="EK54" s="532"/>
      <c r="EL54" s="531"/>
      <c r="EM54" s="532"/>
      <c r="EN54" s="531"/>
      <c r="EO54" s="532"/>
      <c r="EP54" s="531"/>
      <c r="EQ54" s="531"/>
      <c r="ER54" s="532"/>
      <c r="ES54" s="531"/>
      <c r="ET54" s="532"/>
      <c r="EU54" s="531"/>
      <c r="EV54" s="532"/>
      <c r="EW54" s="531"/>
      <c r="EX54" s="532"/>
      <c r="EY54" s="531"/>
      <c r="EZ54" s="532"/>
      <c r="FA54" s="531"/>
      <c r="FB54" s="532"/>
      <c r="FC54" s="531"/>
      <c r="FD54" s="532"/>
      <c r="FE54" s="531"/>
      <c r="FF54" s="532"/>
      <c r="FG54" s="531"/>
      <c r="FH54" s="532"/>
      <c r="FI54" s="531"/>
      <c r="FJ54" s="532"/>
      <c r="FK54" s="531"/>
      <c r="FL54" s="532"/>
      <c r="FM54" s="531"/>
      <c r="FN54" s="532"/>
      <c r="FO54" s="531"/>
      <c r="FP54" s="532"/>
      <c r="FQ54" s="531"/>
      <c r="FR54" s="532"/>
      <c r="FS54" s="531"/>
      <c r="FT54" s="532"/>
      <c r="FU54" s="531"/>
      <c r="FV54" s="532"/>
      <c r="FW54" s="531"/>
      <c r="FX54" s="532"/>
      <c r="FY54" s="531"/>
      <c r="FZ54" s="532"/>
      <c r="GA54" s="531"/>
      <c r="GB54" s="532"/>
      <c r="GC54" s="531"/>
      <c r="GD54" s="532"/>
      <c r="GE54" s="531"/>
      <c r="GF54" s="532"/>
      <c r="GG54" s="531"/>
      <c r="GH54" s="532"/>
      <c r="GI54" s="531"/>
      <c r="GJ54" s="532"/>
      <c r="GK54" s="655"/>
      <c r="GL54" s="436"/>
    </row>
    <row r="55" spans="1:194" ht="12" customHeight="1" x14ac:dyDescent="0.2">
      <c r="A55" s="659" t="s">
        <v>300</v>
      </c>
      <c r="B55" s="531"/>
      <c r="C55" s="532"/>
      <c r="D55" s="531"/>
      <c r="E55" s="532"/>
      <c r="F55" s="531"/>
      <c r="G55" s="532"/>
      <c r="H55" s="531"/>
      <c r="I55" s="532"/>
      <c r="J55" s="531"/>
      <c r="K55" s="532"/>
      <c r="L55" s="531"/>
      <c r="M55" s="532"/>
      <c r="N55" s="531"/>
      <c r="O55" s="532"/>
      <c r="P55" s="531"/>
      <c r="Q55" s="532"/>
      <c r="R55" s="531"/>
      <c r="S55" s="532"/>
      <c r="T55" s="531"/>
      <c r="U55" s="532"/>
      <c r="V55" s="531"/>
      <c r="W55" s="532"/>
      <c r="X55" s="531"/>
      <c r="Y55" s="532"/>
      <c r="Z55" s="531"/>
      <c r="AA55" s="532"/>
      <c r="AB55" s="531"/>
      <c r="AC55" s="532"/>
      <c r="AD55" s="531"/>
      <c r="AE55" s="532"/>
      <c r="AF55" s="531"/>
      <c r="AG55" s="532"/>
      <c r="AH55" s="531"/>
      <c r="AI55" s="532"/>
      <c r="AJ55" s="531"/>
      <c r="AK55" s="532"/>
      <c r="AL55" s="531"/>
      <c r="AM55" s="532"/>
      <c r="AN55" s="531"/>
      <c r="AO55" s="532"/>
      <c r="AP55" s="531"/>
      <c r="AQ55" s="532"/>
      <c r="AR55" s="531"/>
      <c r="AS55" s="532"/>
      <c r="AT55" s="531"/>
      <c r="AU55" s="532"/>
      <c r="AV55" s="531"/>
      <c r="AW55" s="532"/>
      <c r="AX55" s="531"/>
      <c r="AY55" s="532"/>
      <c r="AZ55" s="531"/>
      <c r="BA55" s="532"/>
      <c r="BB55" s="531"/>
      <c r="BC55" s="532"/>
      <c r="BD55" s="531"/>
      <c r="BE55" s="532"/>
      <c r="BF55" s="531"/>
      <c r="BG55" s="532"/>
      <c r="BH55" s="531"/>
      <c r="BI55" s="532"/>
      <c r="BJ55" s="531"/>
      <c r="BK55" s="532"/>
      <c r="BL55" s="531"/>
      <c r="BM55" s="532"/>
      <c r="BN55" s="531"/>
      <c r="BO55" s="532"/>
      <c r="BP55" s="531"/>
      <c r="BQ55" s="532"/>
      <c r="BR55" s="531"/>
      <c r="BS55" s="532"/>
      <c r="BT55" s="531"/>
      <c r="BU55" s="532"/>
      <c r="BV55" s="531"/>
      <c r="BW55" s="532"/>
      <c r="BX55" s="531"/>
      <c r="BY55" s="532"/>
      <c r="BZ55" s="531"/>
      <c r="CA55" s="532"/>
      <c r="CB55" s="531"/>
      <c r="CC55" s="532"/>
      <c r="CD55" s="531"/>
      <c r="CE55" s="532"/>
      <c r="CF55" s="531"/>
      <c r="CG55" s="532"/>
      <c r="CH55" s="531"/>
      <c r="CI55" s="532"/>
      <c r="CJ55" s="531"/>
      <c r="CK55" s="532"/>
      <c r="CL55" s="531"/>
      <c r="CM55" s="532"/>
      <c r="CN55" s="531"/>
      <c r="CO55" s="532"/>
      <c r="CP55" s="531"/>
      <c r="CQ55" s="532"/>
      <c r="CR55" s="531"/>
      <c r="CS55" s="532"/>
      <c r="CT55" s="531"/>
      <c r="CU55" s="532"/>
      <c r="CV55" s="531"/>
      <c r="CW55" s="532"/>
      <c r="CX55" s="531"/>
      <c r="CY55" s="532"/>
      <c r="CZ55" s="531"/>
      <c r="DA55" s="532"/>
      <c r="DB55" s="531"/>
      <c r="DC55" s="532"/>
      <c r="DD55" s="531"/>
      <c r="DE55" s="532"/>
      <c r="DF55" s="531"/>
      <c r="DG55" s="532"/>
      <c r="DH55" s="531"/>
      <c r="DI55" s="532"/>
      <c r="DJ55" s="531"/>
      <c r="DK55" s="532"/>
      <c r="DL55" s="531"/>
      <c r="DM55" s="532"/>
      <c r="DN55" s="531"/>
      <c r="DO55" s="532"/>
      <c r="DP55" s="531"/>
      <c r="DQ55" s="532"/>
      <c r="DR55" s="531"/>
      <c r="DS55" s="532"/>
      <c r="DT55" s="531"/>
      <c r="DU55" s="532"/>
      <c r="DV55" s="531"/>
      <c r="DW55" s="532"/>
      <c r="DX55" s="531"/>
      <c r="DY55" s="532"/>
      <c r="DZ55" s="531"/>
      <c r="EA55" s="532"/>
      <c r="EB55" s="531"/>
      <c r="EC55" s="532"/>
      <c r="ED55" s="531"/>
      <c r="EE55" s="532"/>
      <c r="EF55" s="531"/>
      <c r="EG55" s="532"/>
      <c r="EH55" s="531"/>
      <c r="EI55" s="532"/>
      <c r="EJ55" s="531"/>
      <c r="EK55" s="532"/>
      <c r="EL55" s="531"/>
      <c r="EM55" s="532"/>
      <c r="EN55" s="531"/>
      <c r="EO55" s="532"/>
      <c r="EP55" s="531"/>
      <c r="EQ55" s="531"/>
      <c r="ER55" s="532"/>
      <c r="ES55" s="531"/>
      <c r="ET55" s="532"/>
      <c r="EU55" s="531"/>
      <c r="EV55" s="532"/>
      <c r="EW55" s="531"/>
      <c r="EX55" s="532"/>
      <c r="EY55" s="531"/>
      <c r="EZ55" s="532"/>
      <c r="FA55" s="531"/>
      <c r="FB55" s="532"/>
      <c r="FC55" s="531"/>
      <c r="FD55" s="532"/>
      <c r="FE55" s="531"/>
      <c r="FF55" s="532"/>
      <c r="FG55" s="531"/>
      <c r="FH55" s="532"/>
      <c r="FI55" s="531"/>
      <c r="FJ55" s="532"/>
      <c r="FK55" s="531"/>
      <c r="FL55" s="532"/>
      <c r="FM55" s="531"/>
      <c r="FN55" s="532"/>
      <c r="FO55" s="531"/>
      <c r="FP55" s="532"/>
      <c r="FQ55" s="531"/>
      <c r="FR55" s="532"/>
      <c r="FS55" s="531"/>
      <c r="FT55" s="532"/>
      <c r="FU55" s="531"/>
      <c r="FV55" s="532"/>
      <c r="FW55" s="531"/>
      <c r="FX55" s="532"/>
      <c r="FY55" s="531"/>
      <c r="FZ55" s="532"/>
      <c r="GA55" s="531"/>
      <c r="GB55" s="532"/>
      <c r="GC55" s="531"/>
      <c r="GD55" s="532"/>
      <c r="GE55" s="531"/>
      <c r="GF55" s="532"/>
      <c r="GG55" s="531"/>
      <c r="GH55" s="532"/>
      <c r="GI55" s="531"/>
      <c r="GJ55" s="532"/>
      <c r="GK55" s="655"/>
      <c r="GL55" s="436"/>
    </row>
    <row r="56" spans="1:194" ht="12" customHeight="1" x14ac:dyDescent="0.2">
      <c r="A56" s="660" t="s">
        <v>261</v>
      </c>
      <c r="B56" s="580">
        <f>B22/B20*100</f>
        <v>11.835548172757475</v>
      </c>
      <c r="C56" s="532">
        <f>B56/(INPUT!K309/(INPUT!K140+INPUT!K228)*100)*100-100</f>
        <v>4.3956043956044084</v>
      </c>
      <c r="D56" s="580">
        <f>D22/D20*100</f>
        <v>12.108382726502963</v>
      </c>
      <c r="E56" s="532">
        <f>D56/(INPUT!M309/(INPUT!M140+INPUT!M228)*100)*100-100</f>
        <v>4.379562043795616</v>
      </c>
      <c r="F56" s="580">
        <f>F22/F20*100</f>
        <v>12.242374278647979</v>
      </c>
      <c r="G56" s="532">
        <f>F56/(INPUT!O309/(INPUT!O140+INPUT!O228)*100)*100-100</f>
        <v>4.6143008101444281</v>
      </c>
      <c r="H56" s="580">
        <f>H22/H20*100</f>
        <v>12.381735911147675</v>
      </c>
      <c r="I56" s="532">
        <f>H56/(INPUT!Q309/(INPUT!Q140+INPUT!Q228)*100)*100-100</f>
        <v>7.1174377224199219</v>
      </c>
      <c r="J56" s="580">
        <f t="shared" ref="J56:P56" si="63">J22/J20*100</f>
        <v>13.162321278385198</v>
      </c>
      <c r="K56" s="532">
        <f>J56/(INPUT!S309/(INPUT!S140+INPUT!S228)*100)*100-100</f>
        <v>5.387205387205384</v>
      </c>
      <c r="L56" s="580">
        <f t="shared" si="63"/>
        <v>13.301282051282051</v>
      </c>
      <c r="M56" s="532">
        <f>L56/(INPUT!U309/(INPUT!U140+INPUT!U228)*100)*100-100</f>
        <v>6.7524115755627037</v>
      </c>
      <c r="N56" s="580">
        <f t="shared" si="63"/>
        <v>12.804193186072633</v>
      </c>
      <c r="O56" s="532">
        <f>N56/(INPUT!W309/(INPUT!W140+INPUT!W228)*100)*100-100</f>
        <v>4.5871559633027488</v>
      </c>
      <c r="P56" s="580">
        <f t="shared" si="63"/>
        <v>13.24577861163227</v>
      </c>
      <c r="Q56" s="532">
        <f>P56/(INPUT!Y309/(INPUT!Y140+INPUT!Y228)*100)*100-100</f>
        <v>3.8235294117647101</v>
      </c>
      <c r="R56" s="580">
        <f>R22/R20*100</f>
        <v>13.942889695933914</v>
      </c>
      <c r="S56" s="532">
        <f>R56/(INPUT!AA309/(INPUT!AA140+INPUT!AA228)*100)*100-100</f>
        <v>3.9830058417418996</v>
      </c>
      <c r="T56" s="580">
        <f>T22/T20*100</f>
        <v>13.543859649122808</v>
      </c>
      <c r="U56" s="532">
        <f>T56/(INPUT!AC309/(INPUT!AC140+INPUT!AC228)*100)*100-100</f>
        <v>4.0431266846361353</v>
      </c>
      <c r="V56" s="580">
        <f>V22/V20*100</f>
        <v>13.399249914763042</v>
      </c>
      <c r="W56" s="532">
        <f>V56/(INPUT!AE309/(INPUT!AE140+INPUT!AE228)*100)*100-100</f>
        <v>3.9682539682539471</v>
      </c>
      <c r="X56" s="580">
        <f>X22/X20*100</f>
        <v>13.375796178343949</v>
      </c>
      <c r="Y56" s="532">
        <f>X56/(INPUT!AG309/(INPUT!AG140+INPUT!AG228)*100)*100-100</f>
        <v>3.9603960396039639</v>
      </c>
      <c r="Z56" s="580">
        <f>Z22/Z20*100</f>
        <v>14.478942514601906</v>
      </c>
      <c r="AA56" s="532">
        <f>Z56/(INPUT!AI309/(INPUT!AI140+INPUT!AI228)*100)*100-100</f>
        <v>3.5164835164835324</v>
      </c>
      <c r="AB56" s="580">
        <f>AB22/AB20*100</f>
        <v>14.276941971139085</v>
      </c>
      <c r="AC56" s="532">
        <f>AB56/(INPUT!AK309/(INPUT!AK140+INPUT!AK228)*100)*100-100</f>
        <v>3.5634743875278474</v>
      </c>
      <c r="AD56" s="580">
        <f>AD22/AD20*100</f>
        <v>14.251280506176558</v>
      </c>
      <c r="AE56" s="532">
        <f>AD56/(INPUT!AM309/(INPUT!AM140+INPUT!AM228)*100)*100-100</f>
        <v>4.185022026431696</v>
      </c>
      <c r="AF56" s="580">
        <f>AF22/AF20*100</f>
        <v>13.989697285408347</v>
      </c>
      <c r="AG56" s="532">
        <f>AF56/(INPUT!AO309/(INPUT!AO140+INPUT!AO228)*100)*100-100</f>
        <v>5.6843025797988673</v>
      </c>
      <c r="AH56" s="580">
        <f>AH22/AH20*100</f>
        <v>14.931237721021612</v>
      </c>
      <c r="AI56" s="532">
        <f>AH56/(INPUT!AQ309/(INPUT!AQ140+INPUT!AQ228)*100)*100-100</f>
        <v>3.1007751937984551</v>
      </c>
      <c r="AJ56" s="580">
        <f>AJ22/AJ20*100</f>
        <v>14.579808234630571</v>
      </c>
      <c r="AK56" s="532">
        <f>AJ56/(INPUT!AS309/(INPUT!AS140+INPUT!AS228)*100)*100-100</f>
        <v>-0.38535645472060764</v>
      </c>
      <c r="AL56" s="580">
        <f>AL22/AL20*100</f>
        <v>14.902072097644053</v>
      </c>
      <c r="AM56" s="532">
        <f>AL56/(INPUT!AU309/(INPUT!AU140+INPUT!AU228)*100)*100-100</f>
        <v>3.3464566929133781</v>
      </c>
      <c r="AN56" s="580">
        <f>AN22/AN20*100</f>
        <v>13.495511149724877</v>
      </c>
      <c r="AO56" s="532">
        <f>AN56/(INPUT!AW309/(INPUT!AW140+INPUT!AW228)*100)*100-100</f>
        <v>-3.3656139186695242</v>
      </c>
      <c r="AP56" s="580">
        <f>AP22/AP20*100</f>
        <v>16.176054344749506</v>
      </c>
      <c r="AQ56" s="532">
        <f>AP56/(INPUT!AY309/(INPUT!AY140+INPUT!AY228)*100)*100-100</f>
        <v>2.5112107623318565</v>
      </c>
      <c r="AR56" s="580">
        <f>AR22/AR20*100</f>
        <v>16.006600660066006</v>
      </c>
      <c r="AS56" s="532">
        <f>AR56/(INPUT!BA309/(INPUT!BA140+INPUT!BA228)*100)*100-100</f>
        <v>1.5706806282722425</v>
      </c>
      <c r="AT56" s="580">
        <f>AT22/AT20*100</f>
        <v>15.52947598253275</v>
      </c>
      <c r="AU56" s="532">
        <f>AT56/(INPUT!BC309/(INPUT!BC140+INPUT!BC228)*100)*100-100</f>
        <v>3.2667876588021727</v>
      </c>
      <c r="AV56" s="580">
        <f>AV22/AV20*100</f>
        <v>14.009266830198964</v>
      </c>
      <c r="AW56" s="532">
        <f>AV56/(INPUT!BE309/(INPUT!BE140+INPUT!BE228)*100)*100-100</f>
        <v>-3.2561641257293275</v>
      </c>
      <c r="AX56" s="580">
        <f>AX22/AX20*100</f>
        <v>17.015566290928611</v>
      </c>
      <c r="AY56" s="532">
        <f>AX56/(INPUT!BG309/(INPUT!BG140+INPUT!BG228)*100)*100-100</f>
        <v>1.7656500802568473</v>
      </c>
      <c r="AZ56" s="580">
        <f>AZ22/AZ20*100</f>
        <v>16.893878642074313</v>
      </c>
      <c r="BA56" s="532">
        <f>AZ56/(INPUT!BI309/(INPUT!BI140+INPUT!BI228)*100)*100-100</f>
        <v>1.6077170418006546</v>
      </c>
      <c r="BB56" s="580">
        <f>BB22/BB20*100</f>
        <v>16.909469302809573</v>
      </c>
      <c r="BC56" s="532">
        <f>BB56/(INPUT!BK309/(INPUT!BK140+INPUT!BK228)*100)*100-100</f>
        <v>1.8808777429466943</v>
      </c>
      <c r="BD56" s="580">
        <f>BD22/BD20*100</f>
        <v>14.946263434141466</v>
      </c>
      <c r="BE56" s="532">
        <f>BD56/(INPUT!BM309/(INPUT!BM140+INPUT!BM228)*100)*100-100</f>
        <v>-0.9933774834437088</v>
      </c>
      <c r="BF56" s="580">
        <f>BF22/BF20*100</f>
        <v>17.5046992481203</v>
      </c>
      <c r="BG56" s="532">
        <f>BF56/(INPUT!BO309/(INPUT!BO140+INPUT!BO228)*100)*100-100</f>
        <v>2.3351648351648322</v>
      </c>
      <c r="BH56" s="580">
        <f>BH22/BH20*100</f>
        <v>17.609046849757672</v>
      </c>
      <c r="BI56" s="532">
        <f>BH56/(INPUT!BQ309/(INPUT!BQ140+INPUT!BQ228)*100)*100-100</f>
        <v>2.2788203753351155</v>
      </c>
      <c r="BJ56" s="580">
        <f>BJ22/BJ20*100</f>
        <v>17.895473635090994</v>
      </c>
      <c r="BK56" s="532">
        <f>BJ56/(INPUT!BS309/(INPUT!BS140+INPUT!BS228)*100)*100-100</f>
        <v>2.0489622139435681</v>
      </c>
      <c r="BL56" s="580">
        <f>BL22/BL20*100</f>
        <v>15.470562956596476</v>
      </c>
      <c r="BM56" s="532">
        <f>BL56/(INPUT!BU309/(INPUT!BU140+INPUT!BU228)*100)*100-100</f>
        <v>2.7104136947218223</v>
      </c>
      <c r="BN56" s="580">
        <f>BN22/BN20*100</f>
        <v>18.402994385527137</v>
      </c>
      <c r="BO56" s="532">
        <f>BN56/(INPUT!BW309/(INPUT!BW140+INPUT!BW228)*100)*100-100</f>
        <v>1.8411967779056368</v>
      </c>
      <c r="BP56" s="580">
        <f>BP22/BP20*100</f>
        <v>18.727311552423657</v>
      </c>
      <c r="BQ56" s="532">
        <f>BP56/(INPUT!BY309/(INPUT!BY140+INPUT!BY228)*100)*100-100</f>
        <v>2.6932084309133444</v>
      </c>
      <c r="BR56" s="580">
        <f>BR22/BR20*100</f>
        <v>19.338265515824084</v>
      </c>
      <c r="BS56" s="532">
        <f>BR56/(INPUT!CA309/(INPUT!CA140+INPUT!CA228)*100)*100-100</f>
        <v>5.0223214285714022</v>
      </c>
      <c r="BT56" s="580">
        <f>BT22/BT20*100</f>
        <v>17.165354330708663</v>
      </c>
      <c r="BU56" s="532">
        <f>BT56/(INPUT!CC309/(INPUT!CC140+INPUT!CC228)*100)*100-100</f>
        <v>6.9938650306748542</v>
      </c>
      <c r="BV56" s="580">
        <f>BV22/BV20*100</f>
        <v>20.800322771382469</v>
      </c>
      <c r="BW56" s="532">
        <f>BV56/(INPUT!CE309/(INPUT!CE140+INPUT!CE228)*100)*100-100</f>
        <v>4.4261692084580488</v>
      </c>
      <c r="BX56" s="580">
        <f>BX22/BX20*100</f>
        <v>20.087181845710692</v>
      </c>
      <c r="BY56" s="532">
        <f>BX56/(INPUT!CG309/(INPUT!CG140+INPUT!CG228)*100)*100-100</f>
        <v>4.8462943857656313</v>
      </c>
      <c r="BZ56" s="580">
        <f>BZ22/BZ20*100</f>
        <v>20.213429095384399</v>
      </c>
      <c r="CA56" s="532">
        <f>BZ56/(INPUT!CI309/(INPUT!CI140+INPUT!CI228)*100)*100-100</f>
        <v>4.6188500375151591</v>
      </c>
      <c r="CB56" s="580">
        <f>CB22/CB20*100</f>
        <v>18.251172259113506</v>
      </c>
      <c r="CC56" s="532">
        <f>CB56/(INPUT!CK309/(INPUT!CK140+INPUT!CK228)*100)*100-100</f>
        <v>-3.0442979825074445</v>
      </c>
      <c r="CD56" s="580">
        <f>CD22/CD20*100</f>
        <v>21.554149085794656</v>
      </c>
      <c r="CE56" s="532">
        <f>CD56/(INPUT!CM309/(INPUT!CM140+INPUT!CM228)*100)*100-100</f>
        <v>2.9387069689336727</v>
      </c>
      <c r="CF56" s="580">
        <f>CF22/CF20*100</f>
        <v>20.31613151402679</v>
      </c>
      <c r="CG56" s="532">
        <f>CF56/(INPUT!CO309/(INPUT!CO140+INPUT!CO228)*100)*100-100</f>
        <v>5.1505025494402901</v>
      </c>
      <c r="CH56" s="580">
        <f>CH22/CH20*100</f>
        <v>20.332456448362215</v>
      </c>
      <c r="CI56" s="532">
        <f>CH56/(INPUT!CQ309/(INPUT!CQ140+INPUT!CQ228)*100)*100-100</f>
        <v>4.9559182570987304</v>
      </c>
      <c r="CJ56" s="580">
        <f>CJ22/CJ20*100</f>
        <v>17.855413909956429</v>
      </c>
      <c r="CK56" s="532">
        <f>CJ56/(INPUT!CS309/(INPUT!CS140+INPUT!CS228)*100)*100-100</f>
        <v>-5.0622050622050665</v>
      </c>
      <c r="CL56" s="580">
        <f>CL22/CL20*100</f>
        <v>20.87912087912088</v>
      </c>
      <c r="CM56" s="532">
        <f>CL56/(INPUT!CU309/(INPUT!CU140+INPUT!CU228)*100)*100-100</f>
        <v>8.1683168316831711</v>
      </c>
      <c r="CN56" s="580">
        <f>CN22/CN20*100</f>
        <v>19.356882623158562</v>
      </c>
      <c r="CO56" s="532">
        <f>CN56/(INPUT!CW309/(INPUT!CW140+INPUT!CW228)*100)*100-100</f>
        <v>5.4357204486626358</v>
      </c>
      <c r="CP56" s="580">
        <f>CP22/CP20*100</f>
        <v>19.139194139194139</v>
      </c>
      <c r="CQ56" s="532">
        <f>CP56/(INPUT!CY309/(INPUT!CY140+INPUT!CY228)*100)*100-100</f>
        <v>5.0251256281406995</v>
      </c>
      <c r="CR56" s="580">
        <f>CR22/CR20*100</f>
        <v>17.04406364749082</v>
      </c>
      <c r="CS56" s="532">
        <f>CR56/(INPUT!DA309/(INPUT!DA140+INPUT!DA228)*100)*100-100</f>
        <v>5.2930056710774949</v>
      </c>
      <c r="CT56" s="580">
        <f>CT22/CT20*100</f>
        <v>20.96373571783408</v>
      </c>
      <c r="CU56" s="532">
        <f>CT56/(INPUT!DC309/(INPUT!DC140+INPUT!DC228)*100)*100-100</f>
        <v>5.4121565362198254</v>
      </c>
      <c r="CV56" s="580">
        <f>CV22/CV20*100</f>
        <v>20.905505059166522</v>
      </c>
      <c r="CW56" s="532">
        <f>CV56/(INPUT!DE309/(INPUT!DE140+INPUT!DE228)*100)*100-100</f>
        <v>5.7241977450130008</v>
      </c>
      <c r="CX56" s="580">
        <f>CX22/CX20*100</f>
        <v>18.988207144077933</v>
      </c>
      <c r="CY56" s="532">
        <f>CX56/(INPUT!DG309/(INPUT!DG140+INPUT!DG228)*100)*100-100</f>
        <v>6.5196548418024776</v>
      </c>
      <c r="CZ56" s="580">
        <f>CZ22/CZ20*100</f>
        <v>18.348144276006273</v>
      </c>
      <c r="DA56" s="532">
        <f>CZ56/(INPUT!DI309/(INPUT!DI140+INPUT!DI228)*100)*100-100</f>
        <v>6.9035532994923727</v>
      </c>
      <c r="DB56" s="580">
        <f>DB22/DB20*100</f>
        <v>21.668720295722586</v>
      </c>
      <c r="DC56" s="532">
        <f>DB56/(INPUT!DK309/(INPUT!DK140+INPUT!DK228)*100)*100-100</f>
        <v>5.7560137457044647</v>
      </c>
      <c r="DD56" s="580">
        <f>DD22/DD20*100</f>
        <v>21.297749869178439</v>
      </c>
      <c r="DE56" s="532">
        <f>DD56/(INPUT!DM309/(INPUT!DM140+INPUT!DM228)*100)*100-100</f>
        <v>6.0816681146828699</v>
      </c>
      <c r="DF56" s="580">
        <f>DF22/DF20*100</f>
        <v>19.204365428621724</v>
      </c>
      <c r="DG56" s="532">
        <f>DF56/(INPUT!DO309/(INPUT!DO140+INPUT!DO228)*100)*100-100</f>
        <v>5.4106280193237097</v>
      </c>
      <c r="DH56" s="580">
        <f>DH22/DH20*100</f>
        <v>18.221299093655588</v>
      </c>
      <c r="DI56" s="532">
        <f>DH56/(INPUT!DQ309/(INPUT!DQ140+INPUT!DQ228)*100)*100-100</f>
        <v>9.6590909090908923</v>
      </c>
      <c r="DJ56" s="580">
        <f>DJ22/DJ20*100</f>
        <v>21.080977110982882</v>
      </c>
      <c r="DK56" s="532">
        <f>DJ56/(INPUT!DS309/(INPUT!DS140+INPUT!DS228)*100)*100-100</f>
        <v>6.7185978578383754</v>
      </c>
      <c r="DL56" s="580">
        <f>DL22/DL20*100</f>
        <v>20.468411729974413</v>
      </c>
      <c r="DM56" s="532">
        <f>DL56/(INPUT!DU309/(INPUT!DU140+INPUT!DU228)*100)*100-100</f>
        <v>5.5837563451776475</v>
      </c>
      <c r="DN56" s="580">
        <f>DN22/DN20*100</f>
        <v>20.865987460815045</v>
      </c>
      <c r="DO56" s="532">
        <f>DN56/(INPUT!DW309/(INPUT!DW140+INPUT!DW228)*100)*100-100</f>
        <v>9.3429158110882753</v>
      </c>
      <c r="DP56" s="580">
        <f>DP22/DP20*100</f>
        <v>20.128981825288257</v>
      </c>
      <c r="DQ56" s="532">
        <f>DP56/(INPUT!DY309/(INPUT!DY140+INPUT!DY228)*100)*100-100</f>
        <v>3.2064128256513271</v>
      </c>
      <c r="DR56" s="580">
        <f>DR22/DR20*100</f>
        <v>21.386957338846084</v>
      </c>
      <c r="DS56" s="532">
        <f>DR56/(INPUT!EA309/(INPUT!EA140+INPUT!EA228)*100)*100-100</f>
        <v>5.6638811513463452</v>
      </c>
      <c r="DT56" s="580">
        <f>DT22/DT20*100</f>
        <v>19.67242620590353</v>
      </c>
      <c r="DU56" s="532">
        <f>DT56/(INPUT!EC309/(INPUT!EC140+INPUT!EC228)*100)*100-100</f>
        <v>4.8944337811900311</v>
      </c>
      <c r="DV56" s="580">
        <f>DV22/DV20*100</f>
        <v>19.996525364836693</v>
      </c>
      <c r="DW56" s="532">
        <f>DV56/(INPUT!EE309/(INPUT!EE140+INPUT!EE228)*100)*100-100</f>
        <v>5.3064958828911131</v>
      </c>
      <c r="DX56" s="580">
        <f>DX22/DX20*100</f>
        <v>18.123977458643882</v>
      </c>
      <c r="DY56" s="532">
        <f>DX56/(INPUT!EG309/(INPUT!EG140+INPUT!EG228)*100)*100-100</f>
        <v>1.942740286298573</v>
      </c>
      <c r="DZ56" s="580">
        <f>DZ22/DZ20*100</f>
        <v>20.243902439024392</v>
      </c>
      <c r="EA56" s="532">
        <f>DZ56/(INPUT!EI309/(INPUT!EI140+INPUT!EI228)*100)*100-100</f>
        <v>5.0632911392405049</v>
      </c>
      <c r="EB56" s="580">
        <f>EB22/EB20*100</f>
        <v>20.921985815602838</v>
      </c>
      <c r="EC56" s="532">
        <f>EB56/(INPUT!EK309/(INPUT!EK140+INPUT!EK228)*100)*100-100</f>
        <v>4.4734389561975831</v>
      </c>
      <c r="ED56" s="580">
        <f>ED22/ED20*100</f>
        <v>19.897699644660563</v>
      </c>
      <c r="EE56" s="532">
        <f>ED56/(INPUT!EM309/(INPUT!EM140+INPUT!EM228)*100)*100-100</f>
        <v>7.2585767140826505</v>
      </c>
      <c r="EF56" s="580">
        <f>EF22/EF20*100</f>
        <v>19.602272727272727</v>
      </c>
      <c r="EG56" s="532">
        <f>EF56/(INPUT!EO309/(INPUT!EO140+INPUT!EO228)*100)*100-100</f>
        <v>6.5911431513903125</v>
      </c>
      <c r="EH56" s="580">
        <f t="shared" ref="EH56" si="64">EH22/EH20*100</f>
        <v>20.181389428224918</v>
      </c>
      <c r="EI56" s="532">
        <f>EH56/(INPUT!EQ309/(INPUT!EQ140+INPUT!EQ228)*100)*100-100</f>
        <v>5.8769057807067213</v>
      </c>
      <c r="EJ56" s="580">
        <f t="shared" ref="EJ56" si="65">EJ22/EJ20*100</f>
        <v>20.072632876838902</v>
      </c>
      <c r="EK56" s="532">
        <f>EJ56/(INPUT!ES309/(INPUT!ES140+INPUT!ES228)*100)*100-100</f>
        <v>5.8715245185254901</v>
      </c>
      <c r="EL56" s="580">
        <f t="shared" ref="EL56" si="66">EL22/EL20*100</f>
        <v>20.272849759377966</v>
      </c>
      <c r="EM56" s="532">
        <f>EL56/(INPUT!EU309/(INPUT!EU140+INPUT!EU228)*100)*100-100</f>
        <v>5.8183063039655565</v>
      </c>
      <c r="EN56" s="580">
        <f t="shared" ref="EN56" si="67">EN22/EN20*100</f>
        <v>19.622815774148961</v>
      </c>
      <c r="EO56" s="532">
        <f>EN56/(INPUT!EW309/(INPUT!EW140+INPUT!EW228)*100)*100-100</f>
        <v>5.9977392475156108</v>
      </c>
      <c r="EP56" s="531"/>
      <c r="EQ56" s="580">
        <f>EQ22/EQ20*100</f>
        <v>10.865561694290976</v>
      </c>
      <c r="ER56" s="532">
        <f>EQ56/(INPUT!FD309/(INPUT!FD140+INPUT!FD228)*100)*100-100</f>
        <v>9.506075626925508</v>
      </c>
      <c r="ES56" s="580">
        <f>ES22/ES20*100</f>
        <v>12.142931338942557</v>
      </c>
      <c r="ET56" s="532">
        <f>ES56/(INPUT!FF309/(INPUT!FF140+INPUT!FF228)*100)*100-100</f>
        <v>16.95409036935807</v>
      </c>
      <c r="EU56" s="580">
        <f>EU22/EU20*100</f>
        <v>13.124387855044075</v>
      </c>
      <c r="EV56" s="532">
        <f>EU56/(INPUT!FH309/(INPUT!FH140+INPUT!FH228)*100)*100-100</f>
        <v>13.632954294908984</v>
      </c>
      <c r="EW56" s="580">
        <f>EW22/EW20*100</f>
        <v>13.558252923727368</v>
      </c>
      <c r="EX56" s="532">
        <f>EW56/(INPUT!FJ309/(INPUT!FJ140+INPUT!FJ228)*100)*100-100</f>
        <v>8.5723626284364087</v>
      </c>
      <c r="EY56" s="580">
        <f>EY22/EY20*100</f>
        <v>14.245280178254195</v>
      </c>
      <c r="EZ56" s="532">
        <f>EY56/(INPUT!FL309/(INPUT!FL140+INPUT!FL228)*100)*100-100</f>
        <v>9.257275718623788</v>
      </c>
      <c r="FA56" s="580">
        <f>FA22/FA20*100</f>
        <v>14.483493077742279</v>
      </c>
      <c r="FB56" s="532">
        <f>FA56/(INPUT!FN309/(INPUT!FN140+INPUT!FN228)*100)*100-100</f>
        <v>5.9846399922659117</v>
      </c>
      <c r="FC56" s="580">
        <f>FC22/FC20*100</f>
        <v>15.422010757136947</v>
      </c>
      <c r="FD56" s="532">
        <f>FC56/(INPUT!FP309/(INPUT!FP140+INPUT!FP228)*100)*100-100</f>
        <v>7.2564703832522355</v>
      </c>
      <c r="FE56" s="580">
        <f>FE22/FE20*100</f>
        <v>16.418495297805645</v>
      </c>
      <c r="FF56" s="532">
        <f>FE56/(INPUT!FR309/(INPUT!FR140+INPUT!FR228)*100)*100-100</f>
        <v>7.6016896279724477</v>
      </c>
      <c r="FG56" s="580">
        <f>FG22/FG20*100</f>
        <v>17.085971818129956</v>
      </c>
      <c r="FH56" s="532">
        <f>FG56/(INPUT!FT309/(INPUT!FT140+INPUT!FT228)*100)*100-100</f>
        <v>5.1951751022138524</v>
      </c>
      <c r="FI56" s="580">
        <f>FI22/FI20*100</f>
        <v>18.391809856981169</v>
      </c>
      <c r="FJ56" s="532">
        <f>FI56/(INPUT!FV309/(INPUT!FV140+INPUT!FV228)*100)*100-100</f>
        <v>10.15855770621981</v>
      </c>
      <c r="FK56" s="580">
        <f>FK22/FK20*100</f>
        <v>19.806369157453226</v>
      </c>
      <c r="FL56" s="532">
        <f>FK56/(INPUT!FX309/(INPUT!FX140+INPUT!FX228)*100)*100-100</f>
        <v>12.11304708287004</v>
      </c>
      <c r="FM56" s="580">
        <f>FM22/FM20*100</f>
        <v>19.97393859179564</v>
      </c>
      <c r="FN56" s="532">
        <f>FM56/(INPUT!FZ309/(INPUT!FZ140+INPUT!FZ228)*100)*100-100</f>
        <v>3.5175488562966706</v>
      </c>
      <c r="FO56" s="580">
        <f>FO22/FO20*100</f>
        <v>19.084890965732086</v>
      </c>
      <c r="FP56" s="532">
        <f>FO56/(INPUT!GB309/(INPUT!GB140+INPUT!GB228)*100)*100-100</f>
        <v>-2.5694660893312573</v>
      </c>
      <c r="FQ56" s="580">
        <f>FQ22/FQ20*100</f>
        <v>19.816709292412618</v>
      </c>
      <c r="FR56" s="532">
        <f>FQ56/(INPUT!GD309/(INPUT!GD140+INPUT!GD228)*100)*100-100</f>
        <v>10.078540910481522</v>
      </c>
      <c r="FS56" s="580">
        <f>FS22/FS20*100</f>
        <v>20.133089187620026</v>
      </c>
      <c r="FT56" s="532">
        <f>FS56/(INPUT!GF309/(INPUT!GF140+INPUT!GF228)*100)*100-100</f>
        <v>7.7869174672674291</v>
      </c>
      <c r="FU56" s="580">
        <f>FU22/FU20*100</f>
        <v>20.638017657675238</v>
      </c>
      <c r="FV56" s="532">
        <f>FU56/(INPUT!GH309/(INPUT!GH140+INPUT!GH228)*100)*100-100</f>
        <v>9.2448825940913082</v>
      </c>
      <c r="FW56" s="580">
        <f>FW22/FW20*100</f>
        <v>19.784042649317794</v>
      </c>
      <c r="FX56" s="532">
        <f>(FW56/(INPUT!GF309/(INPUT!GF140+INPUT!GF228)*100)*100-100)+(FW56/(INPUT!GJ309/(INPUT!GJ140+INPUT!GJ228)*100)*100-100)</f>
        <v>7.7236062500166298</v>
      </c>
      <c r="FY56" s="580">
        <f>FY22/FY20*100</f>
        <v>20.168566737039644</v>
      </c>
      <c r="FZ56" s="532">
        <f>FY56/(INPUT!GL309/(INPUT!GL140+INPUT!GL228)*100)*100-100</f>
        <v>6.5420181760466534</v>
      </c>
      <c r="GA56" s="580">
        <f>GA22/GA20*100</f>
        <v>20.036849969917391</v>
      </c>
      <c r="GB56" s="532">
        <f>GA56/(INPUT!GN309/(INPUT!GN140+INPUT!GN228)*100)*100-100</f>
        <v>5.1176016098700075</v>
      </c>
      <c r="GC56" s="580">
        <f>GC22/GC20*100</f>
        <v>20.169257918444149</v>
      </c>
      <c r="GD56" s="532">
        <f>GC56/(INPUT!GP309/(INPUT!GP140+INPUT!GP228)*100)*100-100</f>
        <v>6.5901396674308899</v>
      </c>
      <c r="GE56" s="580">
        <f>GE22/GE20*100</f>
        <v>20.628557918949863</v>
      </c>
      <c r="GF56" s="532">
        <f>GE56/(INPUT!GR309/(INPUT!GR140+INPUT!GR228)*100)*100-100</f>
        <v>8.4509631849778231</v>
      </c>
      <c r="GG56" s="580">
        <f>GG22/GG20*100</f>
        <v>20.744210294673962</v>
      </c>
      <c r="GH56" s="532">
        <f>GG56/(INPUT!GT309/(INPUT!GT140+INPUT!GT228)*100)*100-100</f>
        <v>6.5473478246081243</v>
      </c>
      <c r="GI56" s="580">
        <f>GI22/GI20*100</f>
        <v>20.809370953170848</v>
      </c>
      <c r="GJ56" s="532">
        <f>GI56/(INPUT!GV309/(INPUT!GV140+INPUT!GV228)*100)*100-100</f>
        <v>6.2486737191587309</v>
      </c>
      <c r="GK56" s="662">
        <f>IF(ISERROR(((GC56/FS56)^0.2-1)*100),"",((GC56/FS56)^0.2-1)*100)</f>
        <v>3.5903847520502019E-2</v>
      </c>
      <c r="GL56" s="436"/>
    </row>
    <row r="57" spans="1:194" ht="12" customHeight="1" x14ac:dyDescent="0.2">
      <c r="A57" s="660" t="s">
        <v>175</v>
      </c>
      <c r="B57" s="580">
        <f>INPUT!K419</f>
        <v>21.926292969959739</v>
      </c>
      <c r="C57" s="532">
        <f>INPUT!L419</f>
        <v>-1.814335882947582</v>
      </c>
      <c r="D57" s="580">
        <f>INPUT!M419</f>
        <v>21.474067333939946</v>
      </c>
      <c r="E57" s="532">
        <f>INPUT!N419</f>
        <v>-2.1996281204256785</v>
      </c>
      <c r="F57" s="580">
        <f>INPUT!O419</f>
        <v>21.628932666862685</v>
      </c>
      <c r="G57" s="532">
        <f>INPUT!P419</f>
        <v>-2.2452681637145866</v>
      </c>
      <c r="H57" s="580">
        <f>INPUT!Q419</f>
        <v>20.820820820820821</v>
      </c>
      <c r="I57" s="532">
        <f>INPUT!R419</f>
        <v>-1.7982267982267985</v>
      </c>
      <c r="J57" s="580">
        <f>INPUT!S419</f>
        <v>21.530698065601346</v>
      </c>
      <c r="K57" s="532">
        <f>INPUT!T419</f>
        <v>-1.8042033138040314</v>
      </c>
      <c r="L57" s="580">
        <f>INPUT!U419</f>
        <v>22.025350960883195</v>
      </c>
      <c r="M57" s="532">
        <f>INPUT!V419</f>
        <v>2.5672063814009771</v>
      </c>
      <c r="N57" s="580">
        <f>INPUT!W419</f>
        <v>21.980897553316762</v>
      </c>
      <c r="O57" s="532">
        <f>INPUT!X419</f>
        <v>1.6272873556692602</v>
      </c>
      <c r="P57" s="580">
        <f>INPUT!Y419</f>
        <v>22.4622030237581</v>
      </c>
      <c r="Q57" s="532">
        <f>INPUT!Z419</f>
        <v>7.8833693304535712</v>
      </c>
      <c r="R57" s="580">
        <f>INPUT!AA419</f>
        <v>23.999999999999989</v>
      </c>
      <c r="S57" s="532">
        <f>INPUT!AB419</f>
        <v>11.46874999999994</v>
      </c>
      <c r="T57" s="580">
        <f>INPUT!AC419</f>
        <v>22.738038844149692</v>
      </c>
      <c r="U57" s="532">
        <f>INPUT!AD419</f>
        <v>3.2357617571326047</v>
      </c>
      <c r="V57" s="580">
        <f>INPUT!AE419</f>
        <v>21.892103205629397</v>
      </c>
      <c r="W57" s="532">
        <f>INPUT!AF419</f>
        <v>-0.40396142819912884</v>
      </c>
      <c r="X57" s="580">
        <f>INPUT!AG419</f>
        <v>23.33815833426122</v>
      </c>
      <c r="Y57" s="532">
        <f>INPUT!AH419</f>
        <v>3.8996856611821507</v>
      </c>
      <c r="Z57" s="580">
        <f>INPUT!AI419</f>
        <v>27.27062629997689</v>
      </c>
      <c r="AA57" s="532">
        <f>INPUT!AJ419</f>
        <v>13.627609583237099</v>
      </c>
      <c r="AB57" s="580">
        <f>INPUT!AK419</f>
        <v>25.772168714712716</v>
      </c>
      <c r="AC57" s="532">
        <f>INPUT!AL419</f>
        <v>13.343850326580299</v>
      </c>
      <c r="AD57" s="580">
        <f>INPUT!AM419</f>
        <v>24.373956594323872</v>
      </c>
      <c r="AE57" s="532">
        <f>INPUT!AN419</f>
        <v>11.336751729072269</v>
      </c>
      <c r="AF57" s="580">
        <f>INPUT!AO419</f>
        <v>23.479214435250732</v>
      </c>
      <c r="AG57" s="532">
        <f>INPUT!AP419</f>
        <v>0.60440116554714152</v>
      </c>
      <c r="AH57" s="580">
        <f>INPUT!AQ419</f>
        <v>25.565200801297337</v>
      </c>
      <c r="AI57" s="532">
        <f>INPUT!AR419</f>
        <v>-6.2537085871071429</v>
      </c>
      <c r="AJ57" s="580">
        <f>INPUT!AS419</f>
        <v>24.041297935103245</v>
      </c>
      <c r="AK57" s="532">
        <f>INPUT!AT419</f>
        <v>-6.7160462853145919</v>
      </c>
      <c r="AL57" s="580">
        <f>INPUT!AU419</f>
        <v>23.469297859219452</v>
      </c>
      <c r="AM57" s="532">
        <f>INPUT!AV419</f>
        <v>-3.7115793310105949</v>
      </c>
      <c r="AN57" s="580">
        <f>INPUT!AW419</f>
        <v>20.135135135135133</v>
      </c>
      <c r="AO57" s="532">
        <f>INPUT!AX419</f>
        <v>-14.242722256903683</v>
      </c>
      <c r="AP57" s="580">
        <f>INPUT!AY419</f>
        <v>23.667290632375682</v>
      </c>
      <c r="AQ57" s="532">
        <f>INPUT!AZ419</f>
        <v>-7.4238030973155622</v>
      </c>
      <c r="AR57" s="580">
        <f>INPUT!BA419</f>
        <v>23.379449712420332</v>
      </c>
      <c r="AS57" s="532">
        <f>INPUT!BB419</f>
        <v>-2.7529637728773926</v>
      </c>
      <c r="AT57" s="580">
        <f>INPUT!BC419</f>
        <v>21.767483696874297</v>
      </c>
      <c r="AU57" s="532">
        <f>INPUT!BD419</f>
        <v>-7.2512359447371777</v>
      </c>
      <c r="AV57" s="580">
        <f>INPUT!BE419</f>
        <v>19.29194458696767</v>
      </c>
      <c r="AW57" s="532">
        <f>INPUT!BF419</f>
        <v>-4.187657755999485</v>
      </c>
      <c r="AX57" s="580">
        <f>INPUT!BG419</f>
        <v>23.242201441930188</v>
      </c>
      <c r="AY57" s="532">
        <f>INPUT!BH419</f>
        <v>-1.7961041550907053</v>
      </c>
      <c r="AZ57" s="580">
        <f>INPUT!BI419</f>
        <v>22.565666366345553</v>
      </c>
      <c r="BA57" s="532">
        <f>INPUT!BJ419</f>
        <v>-3.4807634742679894</v>
      </c>
      <c r="BB57" s="580">
        <f>INPUT!BK419</f>
        <v>22.229626174451923</v>
      </c>
      <c r="BC57" s="532">
        <f>INPUT!BL419</f>
        <v>2.1230863613509232</v>
      </c>
      <c r="BD57" s="580">
        <f>INPUT!BM419</f>
        <v>19.568419030543637</v>
      </c>
      <c r="BE57" s="532">
        <f>INPUT!BN419</f>
        <v>1.4331082194935174</v>
      </c>
      <c r="BF57" s="580">
        <f>INPUT!BO419</f>
        <v>24.020227560050568</v>
      </c>
      <c r="BG57" s="532">
        <f>INPUT!BP419</f>
        <v>3.3474717103035623</v>
      </c>
      <c r="BH57" s="580">
        <f>INPUT!BQ419</f>
        <v>24.331751186610042</v>
      </c>
      <c r="BI57" s="532">
        <f>INPUT!BR419</f>
        <v>7.8264244077384193</v>
      </c>
      <c r="BJ57" s="580">
        <f>INPUT!BS419</f>
        <v>25.432720232333011</v>
      </c>
      <c r="BK57" s="532">
        <f>INPUT!BT419</f>
        <v>14.409122460018441</v>
      </c>
      <c r="BL57" s="580">
        <f>INPUT!BU419</f>
        <v>24.054621848739497</v>
      </c>
      <c r="BM57" s="532">
        <f>INPUT!BV419</f>
        <v>22.925729519556537</v>
      </c>
      <c r="BN57" s="580">
        <f>INPUT!BW419</f>
        <v>28.338010601808545</v>
      </c>
      <c r="BO57" s="532">
        <f>INPUT!BX419</f>
        <v>17.975612558055577</v>
      </c>
      <c r="BP57" s="580">
        <f>INPUT!BY419</f>
        <v>26.985174959486223</v>
      </c>
      <c r="BQ57" s="532">
        <f>INPUT!BZ419</f>
        <v>10.905190310906931</v>
      </c>
      <c r="BR57" s="580">
        <f>INPUT!CA419</f>
        <v>26.971951917572984</v>
      </c>
      <c r="BS57" s="532">
        <f>INPUT!CB419</f>
        <v>6.0521708695679521</v>
      </c>
      <c r="BT57" s="580">
        <f>INPUT!CC419</f>
        <v>24.729931859730765</v>
      </c>
      <c r="BU57" s="532">
        <f>INPUT!CD419</f>
        <v>2.8074023164353257</v>
      </c>
      <c r="BV57" s="580">
        <f>INPUT!CE419</f>
        <v>29.824430750016102</v>
      </c>
      <c r="BW57" s="532">
        <f>INPUT!CF419</f>
        <v>5.2453228601470503</v>
      </c>
      <c r="BX57" s="580">
        <f>INPUT!CG419</f>
        <v>27.919385419186536</v>
      </c>
      <c r="BY57" s="532">
        <f>INPUT!CH419</f>
        <v>3.4619396061091878</v>
      </c>
      <c r="BZ57" s="580">
        <f>INPUT!CI419</f>
        <v>27.865730973047864</v>
      </c>
      <c r="CA57" s="532">
        <f>INPUT!CJ419</f>
        <v>3.313735165353604</v>
      </c>
      <c r="CB57" s="580">
        <f>INPUT!CK419</f>
        <v>24.418331173975758</v>
      </c>
      <c r="CC57" s="532">
        <f>INPUT!CL419</f>
        <v>-1.2600143321155111</v>
      </c>
      <c r="CD57" s="580">
        <f>INPUT!CM419</f>
        <v>29.155995620507451</v>
      </c>
      <c r="CE57" s="532">
        <f>INPUT!CN419</f>
        <v>-2.2412334877784379</v>
      </c>
      <c r="CF57" s="580">
        <f>INPUT!CO419</f>
        <v>27.38689073108786</v>
      </c>
      <c r="CG57" s="532">
        <f>INPUT!CP419</f>
        <v>-1.9072579145411273</v>
      </c>
      <c r="CH57" s="580">
        <f>INPUT!CQ419</f>
        <v>27.80206455127615</v>
      </c>
      <c r="CI57" s="532">
        <f>INPUT!CR419</f>
        <v>-0.22847569235953102</v>
      </c>
      <c r="CJ57" s="580">
        <f>INPUT!CS419</f>
        <v>23.423167800629017</v>
      </c>
      <c r="CK57" s="532">
        <f>INPUT!CT419</f>
        <v>-4.0754766009863719</v>
      </c>
      <c r="CL57" s="580">
        <f>INPUT!CU419</f>
        <v>27.146906786726699</v>
      </c>
      <c r="CM57" s="532">
        <f>INPUT!CV419</f>
        <v>-6.8908256810397468</v>
      </c>
      <c r="CN57" s="580">
        <f>INPUT!CW419</f>
        <v>24.258002329410818</v>
      </c>
      <c r="CO57" s="532">
        <f>INPUT!CX419</f>
        <v>-11.424766806862552</v>
      </c>
      <c r="CP57" s="580">
        <f>INPUT!CY419</f>
        <v>25.157994323557237</v>
      </c>
      <c r="CQ57" s="532">
        <f>INPUT!CZ419</f>
        <v>-9.5103377047498725</v>
      </c>
      <c r="CR57" s="580">
        <f>INPUT!DA419</f>
        <v>20.550621015000186</v>
      </c>
      <c r="CS57" s="532">
        <f>INPUT!DB419</f>
        <v>-12.263698958565673</v>
      </c>
      <c r="CT57" s="580">
        <f>INPUT!DC419</f>
        <v>23.309608540925268</v>
      </c>
      <c r="CU57" s="532">
        <f>INPUT!DD419</f>
        <v>-14.135305638864359</v>
      </c>
      <c r="CV57" s="580">
        <f>INPUT!DE419</f>
        <v>21.98922382408621</v>
      </c>
      <c r="CW57" s="532">
        <f>INPUT!DF419</f>
        <v>-9.3527013251783799</v>
      </c>
      <c r="CX57" s="580">
        <f>INPUT!DG419</f>
        <v>19.220486843956664</v>
      </c>
      <c r="CY57" s="532">
        <f>INPUT!DH419</f>
        <v>-23.600877729910518</v>
      </c>
      <c r="CZ57" s="580">
        <f>INPUT!DI419</f>
        <v>18.381646807753867</v>
      </c>
      <c r="DA57" s="532">
        <f>INPUT!DJ419</f>
        <v>-10.554300065497557</v>
      </c>
      <c r="DB57" s="580">
        <f>INPUT!DK419</f>
        <v>22.504298203899477</v>
      </c>
      <c r="DC57" s="532">
        <f>INPUT!DL419</f>
        <v>-3.4548428199121739</v>
      </c>
      <c r="DD57" s="580">
        <f>INPUT!DM419</f>
        <v>21.155674495580833</v>
      </c>
      <c r="DE57" s="532">
        <f>INPUT!DN419</f>
        <v>-3.7907173767194879</v>
      </c>
      <c r="DF57" s="580">
        <f>INPUT!DO419</f>
        <v>18.652565071080282</v>
      </c>
      <c r="DG57" s="532">
        <f>INPUT!DP419</f>
        <v>-2.9547730891891999</v>
      </c>
      <c r="DH57" s="580">
        <f>INPUT!DQ419</f>
        <v>16.330587901164442</v>
      </c>
      <c r="DI57" s="532">
        <f>INPUT!DR419</f>
        <v>-11.158189078707759</v>
      </c>
      <c r="DJ57" s="580">
        <f>INPUT!DS419</f>
        <v>19.605691502981092</v>
      </c>
      <c r="DK57" s="532">
        <f>INPUT!DT419</f>
        <v>-12.880235920514615</v>
      </c>
      <c r="DL57" s="580">
        <f>INPUT!DU419</f>
        <v>18.783882783882781</v>
      </c>
      <c r="DM57" s="532">
        <f>INPUT!DV419</f>
        <v>-11.211137287036109</v>
      </c>
      <c r="DN57" s="580">
        <f>INPUT!DW419</f>
        <v>19.098449332852507</v>
      </c>
      <c r="DO57" s="532">
        <f>INPUT!DX419</f>
        <v>2.3904715521595676</v>
      </c>
      <c r="DP57" s="580">
        <f>INPUT!DY419</f>
        <v>18.072665440538572</v>
      </c>
      <c r="DQ57" s="532">
        <f>INPUT!DZ419</f>
        <v>10.667573941106623</v>
      </c>
      <c r="DR57" s="580">
        <f>INPUT!EA419</f>
        <v>17.717463010083875</v>
      </c>
      <c r="DS57" s="532">
        <f>INPUT!EB419</f>
        <v>-9.6310221580815263</v>
      </c>
      <c r="DT57" s="580">
        <f>INPUT!EC419</f>
        <v>16.451389516153313</v>
      </c>
      <c r="DU57" s="532">
        <f>INPUT!ED419</f>
        <v>-12.417524611742293</v>
      </c>
      <c r="DV57" s="580">
        <f>INPUT!EE419</f>
        <v>17.408265268804097</v>
      </c>
      <c r="DW57" s="532">
        <f>INPUT!EF419</f>
        <v>-8.8498497160238614</v>
      </c>
      <c r="DX57" s="580">
        <f>INPUT!EG419</f>
        <v>13.643734074588835</v>
      </c>
      <c r="DY57" s="532">
        <f>INPUT!EH419</f>
        <v>-24.506243312706133</v>
      </c>
      <c r="DZ57" s="580">
        <f>INPUT!EI419</f>
        <v>15.208098987626547</v>
      </c>
      <c r="EA57" s="532">
        <f>INPUT!EJ419</f>
        <v>-14.163224277816333</v>
      </c>
      <c r="EB57" s="580">
        <f>INPUT!EK419</f>
        <v>16.330633901144932</v>
      </c>
      <c r="EC57" s="532">
        <f>INPUT!EL419</f>
        <v>-0.73401468544533888</v>
      </c>
      <c r="ED57" s="580">
        <f>INPUT!EM419</f>
        <v>14.795447083287739</v>
      </c>
      <c r="EE57" s="532">
        <f>INPUT!EN419</f>
        <v>-15.00906692982541</v>
      </c>
      <c r="EF57" s="580">
        <f>INPUT!EO419</f>
        <v>13.046953562127737</v>
      </c>
      <c r="EG57" s="532">
        <f>INPUT!EP419</f>
        <v>-4.3740262687513738</v>
      </c>
      <c r="EH57" s="580">
        <f>INPUT!EQ419</f>
        <v>15.028869779756867</v>
      </c>
      <c r="EI57" s="532">
        <f>INPUT!ER419</f>
        <v>-1.178511581332442</v>
      </c>
      <c r="EJ57" s="580">
        <f>INPUT!ES419</f>
        <v>14.851153174734202</v>
      </c>
      <c r="EK57" s="532">
        <f>INPUT!ET419</f>
        <v>-9.0595425466429962</v>
      </c>
      <c r="EL57" s="580">
        <f>INPUT!EU419</f>
        <v>14.741779169780672</v>
      </c>
      <c r="EM57" s="532">
        <f>INPUT!EV419</f>
        <v>-0.36273262446855359</v>
      </c>
      <c r="EN57" s="580">
        <f>INPUT!EW419</f>
        <v>14.060397906259306</v>
      </c>
      <c r="EO57" s="532">
        <f>INPUT!EX419</f>
        <v>7.7676703554258264</v>
      </c>
      <c r="EP57" s="531"/>
      <c r="EQ57" s="580">
        <f>INPUT!FF419</f>
        <v>21.710700132100399</v>
      </c>
      <c r="ER57" s="532">
        <f>INPUT!FG419</f>
        <v>4.9299009262039339</v>
      </c>
      <c r="ES57" s="580">
        <f>INPUT!FH419</f>
        <v>21.276784394857398</v>
      </c>
      <c r="ET57" s="532">
        <f>INPUT!FI419</f>
        <v>-1.9986261824943896</v>
      </c>
      <c r="EU57" s="580">
        <f>INPUT!FJ419</f>
        <v>21.926910299003321</v>
      </c>
      <c r="EV57" s="532">
        <f>INPUT!FK419</f>
        <v>3.0555646571436723</v>
      </c>
      <c r="EW57" s="580">
        <f>INPUT!FL419</f>
        <v>23.846894559460758</v>
      </c>
      <c r="EX57" s="532">
        <f>INPUT!FM419</f>
        <v>8.7562918545104331</v>
      </c>
      <c r="EY57" s="580">
        <f>INPUT!FN419</f>
        <v>24.718532574320051</v>
      </c>
      <c r="EZ57" s="532">
        <f>INPUT!FO419</f>
        <v>3.6551426546794996</v>
      </c>
      <c r="FA57" s="580">
        <f>INPUT!FP419</f>
        <v>23.141680100304495</v>
      </c>
      <c r="FB57" s="532">
        <f>INPUT!FQ419</f>
        <v>-6.3792317334150361</v>
      </c>
      <c r="FC57" s="580">
        <f>INPUT!FR419</f>
        <v>22.192078133478024</v>
      </c>
      <c r="FD57" s="532">
        <f>INPUT!FS419</f>
        <v>-4.1034270749165547</v>
      </c>
      <c r="FE57" s="580">
        <f>INPUT!FT419</f>
        <v>21.779638131244937</v>
      </c>
      <c r="FF57" s="532">
        <f>INPUT!FU419</f>
        <v>-1.8585010369574051</v>
      </c>
      <c r="FG57" s="580">
        <f>INPUT!FV419</f>
        <v>24.254644600849659</v>
      </c>
      <c r="FH57" s="532">
        <f>INPUT!FW419</f>
        <v>11.363854875320879</v>
      </c>
      <c r="FI57" s="580">
        <f>INPUT!FX419</f>
        <v>26.935588809368898</v>
      </c>
      <c r="FJ57" s="532">
        <f>INPUT!FY419</f>
        <v>11.053322992930292</v>
      </c>
      <c r="FK57" s="580">
        <f>INPUT!FZ419</f>
        <v>26.634503987267017</v>
      </c>
      <c r="FL57" s="532">
        <f>INPUT!GA419</f>
        <v>-1.1177955835038444</v>
      </c>
      <c r="FM57" s="580">
        <f>INPUT!GB419</f>
        <v>26.424110905486998</v>
      </c>
      <c r="FN57" s="532">
        <f>INPUT!GC419</f>
        <v>-0.78992678775096081</v>
      </c>
      <c r="FO57" s="580">
        <f>INPUT!GD419</f>
        <v>24.572539373983417</v>
      </c>
      <c r="FP57" s="532">
        <f>INPUT!GE419</f>
        <v>-7.0071289744666476</v>
      </c>
      <c r="FQ57" s="580">
        <f>INPUT!GF419</f>
        <v>21.255323088316981</v>
      </c>
      <c r="FR57" s="532">
        <f>INPUT!GG419</f>
        <v>-13.499688555504342</v>
      </c>
      <c r="FS57" s="580">
        <f>INPUT!GH419</f>
        <v>20.32830133372417</v>
      </c>
      <c r="FT57" s="532">
        <f>INPUT!GI419</f>
        <v>-4.3613628018778545</v>
      </c>
      <c r="FU57" s="580">
        <f>INPUT!GJ419</f>
        <v>18.447694038245217</v>
      </c>
      <c r="FV57" s="532">
        <f>INPUT!GK419</f>
        <v>-9.2511777772551476</v>
      </c>
      <c r="FW57" s="580">
        <f>INPUT!GL419</f>
        <v>16.509202453987733</v>
      </c>
      <c r="FX57" s="532">
        <f>INPUT!GM419</f>
        <v>-10.508042795151852</v>
      </c>
      <c r="FY57" s="580">
        <f>INPUT!GN419</f>
        <v>14.22100604886224</v>
      </c>
      <c r="FZ57" s="532">
        <f>INPUT!GO419</f>
        <v>-13.860126868653111</v>
      </c>
      <c r="GA57" s="580">
        <f>INPUT!GP419</f>
        <v>14.624354409850188</v>
      </c>
      <c r="GB57" s="532">
        <f>INPUT!GQ419</f>
        <v>2.8362857001964281</v>
      </c>
      <c r="GC57" s="580">
        <f>INPUT!GR419</f>
        <v>13.943924091363149</v>
      </c>
      <c r="GD57" s="532">
        <f>INPUT!GS419</f>
        <v>-4.652720382848063</v>
      </c>
      <c r="GE57" s="580">
        <f>INPUT!GT419</f>
        <v>13.822908631703026</v>
      </c>
      <c r="GF57" s="532">
        <f>INPUT!GU419</f>
        <v>-0.86787233541438802</v>
      </c>
      <c r="GG57" s="580">
        <f>INPUT!GV419</f>
        <v>13.52101644962457</v>
      </c>
      <c r="GH57" s="532">
        <f>INPUT!GW419</f>
        <v>-2.1839989695516149</v>
      </c>
      <c r="GI57" s="580">
        <f>INPUT!GX419</f>
        <v>13.260636176927951</v>
      </c>
      <c r="GJ57" s="532">
        <f>INPUT!GY419</f>
        <v>-1.925744811173935</v>
      </c>
      <c r="GK57" s="655">
        <f>INPUT!GZ419</f>
        <v>-1.3886719464385799</v>
      </c>
      <c r="GL57" s="436"/>
    </row>
    <row r="58" spans="1:194" ht="12" customHeight="1" x14ac:dyDescent="0.2">
      <c r="A58" s="660" t="s">
        <v>558</v>
      </c>
      <c r="B58" s="580">
        <f>INPUT!K422</f>
        <v>22.050170331371941</v>
      </c>
      <c r="C58" s="532">
        <f>INPUT!L422</f>
        <v>0.63923894831294792</v>
      </c>
      <c r="D58" s="580">
        <f>INPUT!M422</f>
        <v>18.562329390354869</v>
      </c>
      <c r="E58" s="532">
        <f>INPUT!N422</f>
        <v>-32.619663240209363</v>
      </c>
      <c r="F58" s="580">
        <f>INPUT!O422</f>
        <v>22.687444869156128</v>
      </c>
      <c r="G58" s="532">
        <f>INPUT!P422</f>
        <v>6.8927690950625564</v>
      </c>
      <c r="H58" s="580">
        <f>INPUT!Q422</f>
        <v>18.647218647218647</v>
      </c>
      <c r="I58" s="532">
        <f>INPUT!R422</f>
        <v>-10.990422436205572</v>
      </c>
      <c r="J58" s="580">
        <f>INPUT!S422</f>
        <v>20.521446593776282</v>
      </c>
      <c r="K58" s="532">
        <f>INPUT!T422</f>
        <v>-6.9329339167084054</v>
      </c>
      <c r="L58" s="580">
        <f>INPUT!U422</f>
        <v>23.115714869837809</v>
      </c>
      <c r="M58" s="532">
        <f>INPUT!V422</f>
        <v>24.530248244861518</v>
      </c>
      <c r="N58" s="580">
        <f>INPUT!W422</f>
        <v>25.121025775219152</v>
      </c>
      <c r="O58" s="532">
        <f>INPUT!X422</f>
        <v>10.726553475272604</v>
      </c>
      <c r="P58" s="580">
        <f>INPUT!Y422</f>
        <v>21.547452674374284</v>
      </c>
      <c r="Q58" s="532">
        <f>INPUT!Z422</f>
        <v>15.553172202376819</v>
      </c>
      <c r="R58" s="580">
        <f>INPUT!AA422</f>
        <v>23.310344827586199</v>
      </c>
      <c r="S58" s="532">
        <f>INPUT!AB422</f>
        <v>13.590163934426203</v>
      </c>
      <c r="T58" s="580">
        <f>INPUT!AC422</f>
        <v>23.495973472288014</v>
      </c>
      <c r="U58" s="532">
        <f>INPUT!AD422</f>
        <v>1.6450220319440767</v>
      </c>
      <c r="V58" s="580">
        <f>INPUT!AE422</f>
        <v>21.177259019323134</v>
      </c>
      <c r="W58" s="532">
        <f>INPUT!AF422</f>
        <v>-15.69906735172566</v>
      </c>
      <c r="X58" s="580">
        <f>INPUT!AG422</f>
        <v>6.5026166351185841</v>
      </c>
      <c r="Y58" s="532" t="str">
        <f>INPUT!AH422</f>
        <v>NM</v>
      </c>
      <c r="Z58" s="580">
        <f>INPUT!AI422</f>
        <v>29.119482320314305</v>
      </c>
      <c r="AA58" s="532">
        <f>INPUT!AJ422</f>
        <v>24.920856107857258</v>
      </c>
      <c r="AB58" s="580">
        <f>INPUT!AK422</f>
        <v>23.469500719583749</v>
      </c>
      <c r="AC58" s="532">
        <f>INPUT!AL422</f>
        <v>-0.11266931644899891</v>
      </c>
      <c r="AD58" s="580">
        <f>INPUT!AM422</f>
        <v>24.540901502504173</v>
      </c>
      <c r="AE58" s="532">
        <f>INPUT!AN422</f>
        <v>15.883275924008355</v>
      </c>
      <c r="AF58" s="580">
        <f>INPUT!AO422</f>
        <v>32.890040873292797</v>
      </c>
      <c r="AG58" s="532" t="str">
        <f>INPUT!AP422</f>
        <v>NM</v>
      </c>
      <c r="AH58" s="580">
        <f>INPUT!AQ422</f>
        <v>25.031002575598588</v>
      </c>
      <c r="AI58" s="532">
        <f>INPUT!AR422</f>
        <v>-14.040358615384839</v>
      </c>
      <c r="AJ58" s="580">
        <f>INPUT!AS422</f>
        <v>24.778761061946902</v>
      </c>
      <c r="AK58" s="532">
        <f>INPUT!AT422</f>
        <v>5.5785606946067823</v>
      </c>
      <c r="AL58" s="580">
        <f>INPUT!AU422</f>
        <v>32.067659237071624</v>
      </c>
      <c r="AM58" s="532">
        <f>INPUT!AV422</f>
        <v>30.670257707523142</v>
      </c>
      <c r="AN58" s="580">
        <f>INPUT!AW422</f>
        <v>24.594594594594597</v>
      </c>
      <c r="AO58" s="532">
        <f>INPUT!AX422</f>
        <v>-25.22175728104439</v>
      </c>
      <c r="AP58" s="580">
        <f>INPUT!AY422</f>
        <v>24.38349475054936</v>
      </c>
      <c r="AQ58" s="532">
        <f>INPUT!AZ422</f>
        <v>-2.5868233727100121</v>
      </c>
      <c r="AR58" s="580">
        <f>INPUT!BA422</f>
        <v>25.36919011347738</v>
      </c>
      <c r="AS58" s="532">
        <f>INPUT!BB422</f>
        <v>2.3828029579622934</v>
      </c>
      <c r="AT58" s="580">
        <f>INPUT!BC422</f>
        <v>22.007345776178695</v>
      </c>
      <c r="AU58" s="532">
        <f>INPUT!BD422</f>
        <v>-31.372147828185614</v>
      </c>
      <c r="AV58" s="580">
        <f>INPUT!BE422</f>
        <v>19.467858975298686</v>
      </c>
      <c r="AW58" s="532">
        <f>INPUT!BF422</f>
        <v>-20.844969001532821</v>
      </c>
      <c r="AX58" s="580">
        <f>INPUT!BG422</f>
        <v>23.756156756370906</v>
      </c>
      <c r="AY58" s="532">
        <f>INPUT!BH422</f>
        <v>-2.5727977084348042</v>
      </c>
      <c r="AZ58" s="580">
        <f>INPUT!BI422</f>
        <v>23.009217547993625</v>
      </c>
      <c r="BA58" s="532">
        <f>INPUT!BJ422</f>
        <v>-9.3025144079393325</v>
      </c>
      <c r="BB58" s="580">
        <f>INPUT!BK422</f>
        <v>22.389551542613447</v>
      </c>
      <c r="BC58" s="532">
        <f>INPUT!BL422</f>
        <v>1.7367190497295626</v>
      </c>
      <c r="BD58" s="580">
        <f>INPUT!BM422</f>
        <v>19.568419030543637</v>
      </c>
      <c r="BE58" s="532">
        <f>INPUT!BN422</f>
        <v>0.51654398859446449</v>
      </c>
      <c r="BF58" s="580">
        <f>INPUT!BO422</f>
        <v>23.969658659924146</v>
      </c>
      <c r="BG58" s="532">
        <f>INPUT!BP422</f>
        <v>0.89872240591266639</v>
      </c>
      <c r="BH58" s="580">
        <f>INPUT!BQ422</f>
        <v>24.131901074194353</v>
      </c>
      <c r="BI58" s="532">
        <f>INPUT!BR422</f>
        <v>4.8792772890211777</v>
      </c>
      <c r="BJ58" s="580">
        <f>INPUT!BS422</f>
        <v>5.1423039690222669</v>
      </c>
      <c r="BK58" s="532" t="str">
        <f>INPUT!BT422</f>
        <v>NM</v>
      </c>
      <c r="BL58" s="580">
        <f>INPUT!BU422</f>
        <v>10.346638655462185</v>
      </c>
      <c r="BM58" s="532">
        <f>INPUT!BV422</f>
        <v>-47.125832499230057</v>
      </c>
      <c r="BN58" s="580">
        <f>INPUT!BW422</f>
        <v>28.387901465544125</v>
      </c>
      <c r="BO58" s="532">
        <f>INPUT!BX422</f>
        <v>18.432647991800643</v>
      </c>
      <c r="BP58" s="580">
        <f>INPUT!BY422</f>
        <v>15.077126222915791</v>
      </c>
      <c r="BQ58" s="532">
        <f>INPUT!BZ422</f>
        <v>-37.522012142513553</v>
      </c>
      <c r="BR58" s="580">
        <f>INPUT!CA422</f>
        <v>16.622781911848882</v>
      </c>
      <c r="BS58" s="532" t="str">
        <f>INPUT!CB422</f>
        <v>NM</v>
      </c>
      <c r="BT58" s="580">
        <f>INPUT!CC422</f>
        <v>11.124037449448783</v>
      </c>
      <c r="BU58" s="532">
        <f>INPUT!CD422</f>
        <v>7.5135396129466292</v>
      </c>
      <c r="BV58" s="580">
        <f>INPUT!CE422</f>
        <v>28.47629275389631</v>
      </c>
      <c r="BW58" s="532">
        <f>INPUT!CF422</f>
        <v>0.31136957573094648</v>
      </c>
      <c r="BX58" s="580">
        <f>INPUT!CG422</f>
        <v>25.364493071164169</v>
      </c>
      <c r="BY58" s="532">
        <f>INPUT!CH422</f>
        <v>68.231615867303447</v>
      </c>
      <c r="BZ58" s="580">
        <f>INPUT!CI422</f>
        <v>28.112468757065962</v>
      </c>
      <c r="CA58" s="532">
        <f>INPUT!CJ422</f>
        <v>69.120120243093112</v>
      </c>
      <c r="CB58" s="580">
        <f>INPUT!CK422</f>
        <v>16.969740455041858</v>
      </c>
      <c r="CC58" s="532">
        <f>INPUT!CL422</f>
        <v>52.55019171013975</v>
      </c>
      <c r="CD58" s="580">
        <f>INPUT!CM422</f>
        <v>14.836959108868472</v>
      </c>
      <c r="CE58" s="532">
        <f>INPUT!CN422</f>
        <v>-47.897153477471598</v>
      </c>
      <c r="CF58" s="580">
        <f>INPUT!CO422</f>
        <v>10.314161237929287</v>
      </c>
      <c r="CG58" s="532" t="str">
        <f>INPUT!CP422</f>
        <v>NM</v>
      </c>
      <c r="CH58" s="580">
        <f>INPUT!CQ422</f>
        <v>26.573728662240221</v>
      </c>
      <c r="CI58" s="532">
        <f>INPUT!CR422</f>
        <v>-5.4735146461976409</v>
      </c>
      <c r="CJ58" s="580">
        <f>INPUT!CS422</f>
        <v>18.397771035174443</v>
      </c>
      <c r="CK58" s="532">
        <f>INPUT!CT422</f>
        <v>8.4151586402625647</v>
      </c>
      <c r="CL58" s="580">
        <f>INPUT!CU422</f>
        <v>26.179756544939139</v>
      </c>
      <c r="CM58" s="532">
        <f>INPUT!CV422</f>
        <v>76.449610414379009</v>
      </c>
      <c r="CN58" s="580">
        <f>INPUT!CW422</f>
        <v>15.518695529940963</v>
      </c>
      <c r="CO58" s="532">
        <f>INPUT!CX422</f>
        <v>50.460082714942686</v>
      </c>
      <c r="CP58" s="580">
        <f>INPUT!CY422</f>
        <v>30.776915799432359</v>
      </c>
      <c r="CQ58" s="532">
        <f>INPUT!CZ422</f>
        <v>15.817077048598872</v>
      </c>
      <c r="CR58" s="580">
        <f>INPUT!DA422</f>
        <v>17.130431577783511</v>
      </c>
      <c r="CS58" s="532">
        <f>INPUT!DB422</f>
        <v>-6.8885489169743579</v>
      </c>
      <c r="CT58" s="580">
        <f>INPUT!DC422</f>
        <v>26.334519572953734</v>
      </c>
      <c r="CU58" s="532">
        <f>INPUT!DD422</f>
        <v>0.59115533694491518</v>
      </c>
      <c r="CV58" s="580">
        <f>INPUT!DE422</f>
        <v>25.77544779379642</v>
      </c>
      <c r="CW58" s="532">
        <f>INPUT!DF422</f>
        <v>66.092876453865685</v>
      </c>
      <c r="CX58" s="580">
        <f>INPUT!DG422</f>
        <v>19.642605881525256</v>
      </c>
      <c r="CY58" s="532">
        <f>INPUT!DH422</f>
        <v>-36.177471421981998</v>
      </c>
      <c r="CZ58" s="580">
        <f>INPUT!DI422</f>
        <v>19.064556286679711</v>
      </c>
      <c r="DA58" s="532">
        <f>INPUT!DJ422</f>
        <v>11.290577824113711</v>
      </c>
      <c r="DB58" s="580">
        <f>INPUT!DK422</f>
        <v>21.275194790942678</v>
      </c>
      <c r="DC58" s="532">
        <f>INPUT!DL422</f>
        <v>-19.211760320879822</v>
      </c>
      <c r="DD58" s="580">
        <f>INPUT!DM422</f>
        <v>22.648684812845524</v>
      </c>
      <c r="DE58" s="532">
        <f>INPUT!DN422</f>
        <v>-12.130780446434919</v>
      </c>
      <c r="DF58" s="580">
        <f>INPUT!DO422</f>
        <v>19.229448526886888</v>
      </c>
      <c r="DG58" s="532">
        <f>INPUT!DP422</f>
        <v>-2.1033734379762747</v>
      </c>
      <c r="DH58" s="580">
        <f>INPUT!DQ422</f>
        <v>19.795512638454984</v>
      </c>
      <c r="DI58" s="532">
        <f>INPUT!DR422</f>
        <v>3.8341115354779465</v>
      </c>
      <c r="DJ58" s="580">
        <f>INPUT!DS422</f>
        <v>19.166758111123304</v>
      </c>
      <c r="DK58" s="532">
        <f>INPUT!DT422</f>
        <v>-9.9103049374522421</v>
      </c>
      <c r="DL58" s="580">
        <f>INPUT!DU422</f>
        <v>16.498168498168496</v>
      </c>
      <c r="DM58" s="532">
        <f>INPUT!DV422</f>
        <v>-27.15617425692054</v>
      </c>
      <c r="DN58" s="580">
        <f>INPUT!DW422</f>
        <v>16.069239091236927</v>
      </c>
      <c r="DO58" s="532">
        <f>INPUT!DX422</f>
        <v>-16.434217711606813</v>
      </c>
      <c r="DP58" s="580">
        <f>INPUT!DY422</f>
        <v>19.793871672970816</v>
      </c>
      <c r="DQ58" s="532">
        <f>INPUT!DZ422</f>
        <v>-8.2895831703733158E-3</v>
      </c>
      <c r="DR58" s="580">
        <f>INPUT!EA422</f>
        <v>18.370872993434485</v>
      </c>
      <c r="DS58" s="532">
        <f>INPUT!EB422</f>
        <v>-4.1524242810104255</v>
      </c>
      <c r="DT58" s="580">
        <f>INPUT!EC422</f>
        <v>13.199650739168398</v>
      </c>
      <c r="DU58" s="532">
        <f>INPUT!ED422</f>
        <v>-19.993235972624934</v>
      </c>
      <c r="DV58" s="580">
        <f>INPUT!EE422</f>
        <v>15.335852736803609</v>
      </c>
      <c r="DW58" s="532">
        <f>INPUT!EF422</f>
        <v>-4.5639146338500636</v>
      </c>
      <c r="DX58" s="580">
        <f>INPUT!EG422</f>
        <v>17.396340050961314</v>
      </c>
      <c r="DY58" s="532">
        <f>INPUT!EH422</f>
        <v>-12.112494521642326</v>
      </c>
      <c r="DZ58" s="580">
        <f>INPUT!EI422</f>
        <v>13.318335208098988</v>
      </c>
      <c r="EA58" s="532">
        <f>INPUT!EJ422</f>
        <v>-27.502981415968687</v>
      </c>
      <c r="EB58" s="580">
        <f>INPUT!EK422</f>
        <v>15.928511588941635</v>
      </c>
      <c r="EC58" s="532">
        <f>INPUT!EL422</f>
        <v>20.673735265401127</v>
      </c>
      <c r="ED58" s="580">
        <f>INPUT!EM422</f>
        <v>15.671007989493274</v>
      </c>
      <c r="EE58" s="532">
        <f>INPUT!EN422</f>
        <v>2.1854360395972439</v>
      </c>
      <c r="EF58" s="580">
        <f>INPUT!EO422</f>
        <v>-21.64866049557796</v>
      </c>
      <c r="EG58" s="532" t="str">
        <f>INPUT!EP422</f>
        <v>NM</v>
      </c>
      <c r="EH58" s="580">
        <f>INPUT!EQ422</f>
        <v>14.902050946828016</v>
      </c>
      <c r="EI58" s="532">
        <f>INPUT!ER422</f>
        <v>11.891244017990754</v>
      </c>
      <c r="EJ58" s="580">
        <f>INPUT!ES422</f>
        <v>14.726667561276816</v>
      </c>
      <c r="EK58" s="532">
        <f>INPUT!ET422</f>
        <v>-7.5452374878466344</v>
      </c>
      <c r="EL58" s="580">
        <f>INPUT!EU422</f>
        <v>14.619784494723939</v>
      </c>
      <c r="EM58" s="532">
        <f>INPUT!EV422</f>
        <v>-6.7080783538246873</v>
      </c>
      <c r="EN58" s="580">
        <f>INPUT!EW422</f>
        <v>13.940320774943663</v>
      </c>
      <c r="EO58" s="532" t="str">
        <f>INPUT!EX422</f>
        <v>NM</v>
      </c>
      <c r="EP58" s="531"/>
      <c r="EQ58" s="580">
        <f>INPUT!FF422</f>
        <v>22.671730515191548</v>
      </c>
      <c r="ER58" s="532">
        <f>INPUT!FG422</f>
        <v>5.5447622359148907</v>
      </c>
      <c r="ES58" s="580">
        <f>INPUT!FH422</f>
        <v>20.301462982119109</v>
      </c>
      <c r="ET58" s="532">
        <f>INPUT!FI422</f>
        <v>-10.454727006763797</v>
      </c>
      <c r="EU58" s="580">
        <f>INPUT!FJ422</f>
        <v>21.528239202657808</v>
      </c>
      <c r="EV58" s="532">
        <f>INPUT!FK422</f>
        <v>6.0427971206765019</v>
      </c>
      <c r="EW58" s="580">
        <f>INPUT!FL422</f>
        <v>19.12855079441502</v>
      </c>
      <c r="EX58" s="532">
        <f>INPUT!FM422</f>
        <v>-11.146700785201835</v>
      </c>
      <c r="EY58" s="580">
        <f>INPUT!FN422</f>
        <v>27.122074636306138</v>
      </c>
      <c r="EZ58" s="532">
        <f>INPUT!FO422</f>
        <v>41.788444549730322</v>
      </c>
      <c r="FA58" s="580">
        <f>INPUT!FP422</f>
        <v>26.562779867454772</v>
      </c>
      <c r="FB58" s="532">
        <f>INPUT!FQ422</f>
        <v>-2.0621385950419957</v>
      </c>
      <c r="FC58" s="580">
        <f>INPUT!FR422</f>
        <v>22.967211844043099</v>
      </c>
      <c r="FD58" s="532">
        <f>INPUT!FS422</f>
        <v>-13.536113469121624</v>
      </c>
      <c r="FE58" s="580">
        <f>INPUT!FT422</f>
        <v>22.049689440993788</v>
      </c>
      <c r="FF58" s="532">
        <f>INPUT!FU422</f>
        <v>-3.9949228895508448</v>
      </c>
      <c r="FG58" s="580">
        <f>INPUT!FV422</f>
        <v>15.897533447466868</v>
      </c>
      <c r="FH58" s="532">
        <f>INPUT!FW422</f>
        <v>-27.901327181910819</v>
      </c>
      <c r="FI58" s="580">
        <f>INPUT!FX422</f>
        <v>17.708641391139764</v>
      </c>
      <c r="FJ58" s="532">
        <f>INPUT!FY422</f>
        <v>11.392383287996676</v>
      </c>
      <c r="FK58" s="580">
        <f>INPUT!FZ422</f>
        <v>23.839234443418146</v>
      </c>
      <c r="FL58" s="532">
        <f>INPUT!GA422</f>
        <v>34.619217346316169</v>
      </c>
      <c r="FM58" s="580">
        <f>INPUT!GB422</f>
        <v>17.362593168621256</v>
      </c>
      <c r="FN58" s="532">
        <f>INPUT!GC422</f>
        <v>-27.167991867226458</v>
      </c>
      <c r="FO58" s="580">
        <f>INPUT!GD422</f>
        <v>22.736541436902446</v>
      </c>
      <c r="FP58" s="532">
        <f>INPUT!GE422</f>
        <v>30.951299820774004</v>
      </c>
      <c r="FQ58" s="580">
        <f>INPUT!GF422</f>
        <v>23.262358822440287</v>
      </c>
      <c r="FR58" s="532">
        <f>INPUT!GG422</f>
        <v>2.312653342625004</v>
      </c>
      <c r="FS58" s="580">
        <f>INPUT!GH422</f>
        <v>21.456837168400998</v>
      </c>
      <c r="FT58" s="532">
        <f>INPUT!GI422</f>
        <v>-7.7615587818100966</v>
      </c>
      <c r="FU58" s="580">
        <f>INPUT!GJ422</f>
        <v>17.491563554555682</v>
      </c>
      <c r="FV58" s="532">
        <f>INPUT!GK422</f>
        <v>-18.480233515892476</v>
      </c>
      <c r="FW58" s="580">
        <f>INPUT!GL422</f>
        <v>16.312883435582823</v>
      </c>
      <c r="FX58" s="532">
        <f>INPUT!GM422</f>
        <v>-6.7385635097548029</v>
      </c>
      <c r="FY58" s="580">
        <f>INPUT!GN422</f>
        <v>5.0874859252664395</v>
      </c>
      <c r="FZ58" s="532" t="str">
        <f>INPUT!GO422</f>
        <v>NM</v>
      </c>
      <c r="GA58" s="580">
        <f>INPUT!GP422</f>
        <v>14.501392547818821</v>
      </c>
      <c r="GB58" s="532" t="str">
        <f>INPUT!GQ422</f>
        <v>NM</v>
      </c>
      <c r="GC58" s="580">
        <f>INPUT!GR422</f>
        <v>13.826328141393725</v>
      </c>
      <c r="GD58" s="532">
        <f>INPUT!GS422</f>
        <v>-4.6551695238857054</v>
      </c>
      <c r="GE58" s="580">
        <f>INPUT!GT422</f>
        <v>13.709832142468342</v>
      </c>
      <c r="GF58" s="532">
        <f>INPUT!GU422</f>
        <v>-0.8425664264152255</v>
      </c>
      <c r="GG58" s="580">
        <f>INPUT!GV422</f>
        <v>13.411964097316705</v>
      </c>
      <c r="GH58" s="532">
        <f>INPUT!GW422</f>
        <v>-2.1726600446765776</v>
      </c>
      <c r="GI58" s="580">
        <f>INPUT!GX422</f>
        <v>13.154998565397769</v>
      </c>
      <c r="GJ58" s="532">
        <f>INPUT!GY422</f>
        <v>-1.9159425871886016</v>
      </c>
      <c r="GK58" s="655">
        <f>INPUT!GZ422</f>
        <v>20.925395609232634</v>
      </c>
      <c r="GL58" s="436"/>
    </row>
    <row r="59" spans="1:194" ht="12" customHeight="1" x14ac:dyDescent="0.2">
      <c r="A59" s="660" t="s">
        <v>176</v>
      </c>
      <c r="B59" s="580">
        <f>INPUT!K423</f>
        <v>14.366424535916062</v>
      </c>
      <c r="C59" s="532">
        <f>INPUT!L423</f>
        <v>-8.6557863040913841</v>
      </c>
      <c r="D59" s="580">
        <f>INPUT!M423</f>
        <v>11.488642763281396</v>
      </c>
      <c r="E59" s="532">
        <f>INPUT!N423</f>
        <v>-41.504608504777643</v>
      </c>
      <c r="F59" s="580">
        <f>INPUT!O423</f>
        <v>14.035470668485676</v>
      </c>
      <c r="G59" s="532">
        <f>INPUT!P423</f>
        <v>-10.766796096127573</v>
      </c>
      <c r="H59" s="580">
        <f>INPUT!Q423</f>
        <v>11.871813546977423</v>
      </c>
      <c r="I59" s="532">
        <f>INPUT!R423</f>
        <v>-21.349235251274578</v>
      </c>
      <c r="J59" s="580">
        <f>INPUT!S423</f>
        <v>13.654168998321209</v>
      </c>
      <c r="K59" s="532">
        <f>INPUT!T423</f>
        <v>-4.957778713932715</v>
      </c>
      <c r="L59" s="580">
        <f>INPUT!U423</f>
        <v>15.23672625999461</v>
      </c>
      <c r="M59" s="532">
        <f>INPUT!V423</f>
        <v>32.624249651946549</v>
      </c>
      <c r="N59" s="580">
        <f>INPUT!W423</f>
        <v>16.083095995979228</v>
      </c>
      <c r="O59" s="532">
        <f>INPUT!X423</f>
        <v>14.588932397480313</v>
      </c>
      <c r="P59" s="580">
        <f>INPUT!Y423</f>
        <v>13.570171227396383</v>
      </c>
      <c r="Q59" s="532">
        <f>INPUT!Z423</f>
        <v>14.305798130154802</v>
      </c>
      <c r="R59" s="580">
        <f>INPUT!AA423</f>
        <v>14.119051171117405</v>
      </c>
      <c r="S59" s="532">
        <f>INPUT!AB423</f>
        <v>3.4046903392901839</v>
      </c>
      <c r="T59" s="580">
        <f>INPUT!AC423</f>
        <v>13.608615131353316</v>
      </c>
      <c r="U59" s="532">
        <f>INPUT!AD423</f>
        <v>-10.685439252892825</v>
      </c>
      <c r="V59" s="580">
        <f>INPUT!AE423</f>
        <v>13.320219193480398</v>
      </c>
      <c r="W59" s="532">
        <f>INPUT!AF423</f>
        <v>-17.178762118870328</v>
      </c>
      <c r="X59" s="580">
        <f>INPUT!AG423</f>
        <v>4.3866897017952375</v>
      </c>
      <c r="Y59" s="532" t="str">
        <f>INPUT!AH423</f>
        <v>NM</v>
      </c>
      <c r="Z59" s="580">
        <f>INPUT!AI423</f>
        <v>18.476427890607816</v>
      </c>
      <c r="AA59" s="532">
        <f>INPUT!AJ423</f>
        <v>30.861682323271602</v>
      </c>
      <c r="AB59" s="580">
        <f>INPUT!AK423</f>
        <v>16.094746431825083</v>
      </c>
      <c r="AC59" s="532">
        <f>INPUT!AL423</f>
        <v>18.268804551198524</v>
      </c>
      <c r="AD59" s="580">
        <f>INPUT!AM423</f>
        <v>17.518248175182482</v>
      </c>
      <c r="AE59" s="532">
        <f>INPUT!AN423</f>
        <v>31.516215467060892</v>
      </c>
      <c r="AF59" s="580">
        <f>INPUT!AO423</f>
        <v>22.261808367071531</v>
      </c>
      <c r="AG59" s="532" t="str">
        <f>INPUT!AP423</f>
        <v>NM</v>
      </c>
      <c r="AH59" s="580">
        <f>INPUT!AQ423</f>
        <v>17.095576259039678</v>
      </c>
      <c r="AI59" s="532">
        <f>INPUT!AR423</f>
        <v>-7.4735854773642192</v>
      </c>
      <c r="AJ59" s="580">
        <f>INPUT!AS423</f>
        <v>16.556821681552204</v>
      </c>
      <c r="AK59" s="532">
        <f>INPUT!AT423</f>
        <v>2.8709694289649201</v>
      </c>
      <c r="AL59" s="580">
        <f>INPUT!AU423</f>
        <v>22.107500759186152</v>
      </c>
      <c r="AM59" s="532">
        <f>INPUT!AV423</f>
        <v>26.196983500354285</v>
      </c>
      <c r="AN59" s="580">
        <f>INPUT!AW423</f>
        <v>18.276532981861546</v>
      </c>
      <c r="AO59" s="532">
        <f>INPUT!AX423</f>
        <v>-17.901849299470165</v>
      </c>
      <c r="AP59" s="580">
        <f>INPUT!AY423</f>
        <v>19.325291878991163</v>
      </c>
      <c r="AQ59" s="532">
        <f>INPUT!AZ423</f>
        <v>13.042646741857977</v>
      </c>
      <c r="AR59" s="580">
        <f>INPUT!BA423</f>
        <v>22.136317395727364</v>
      </c>
      <c r="AS59" s="532">
        <f>INPUT!BB423</f>
        <v>33.699074746887533</v>
      </c>
      <c r="AT59" s="580">
        <f>INPUT!BC423</f>
        <v>19.320873914187946</v>
      </c>
      <c r="AU59" s="532">
        <f>INPUT!BD423</f>
        <v>-12.604893132663586</v>
      </c>
      <c r="AV59" s="580">
        <f>INPUT!BE423</f>
        <v>16.226783968719449</v>
      </c>
      <c r="AW59" s="532">
        <f>INPUT!BF423</f>
        <v>-11.215196094228375</v>
      </c>
      <c r="AX59" s="580">
        <f>INPUT!BG423</f>
        <v>19.774212715389186</v>
      </c>
      <c r="AY59" s="532">
        <f>INPUT!BH423</f>
        <v>2.322970536274549</v>
      </c>
      <c r="AZ59" s="580">
        <f>INPUT!BI423</f>
        <v>19.905270100125907</v>
      </c>
      <c r="BA59" s="532">
        <f>INPUT!BJ423</f>
        <v>-10.078674134081943</v>
      </c>
      <c r="BB59" s="580">
        <f>INPUT!BK423</f>
        <v>20.191094285199206</v>
      </c>
      <c r="BC59" s="532">
        <f>INPUT!BL423</f>
        <v>4.5040424924683631</v>
      </c>
      <c r="BD59" s="580">
        <f>INPUT!BM423</f>
        <v>17.720051026324946</v>
      </c>
      <c r="BE59" s="532">
        <f>INPUT!BN423</f>
        <v>9.2024831321109843</v>
      </c>
      <c r="BF59" s="580">
        <f>INPUT!BO423</f>
        <v>22.399432925748716</v>
      </c>
      <c r="BG59" s="532">
        <f>INPUT!BP423</f>
        <v>13.275978407557364</v>
      </c>
      <c r="BH59" s="580">
        <f>INPUT!BQ423</f>
        <v>24.100293145387639</v>
      </c>
      <c r="BI59" s="532">
        <f>INPUT!BR423</f>
        <v>21.074936557807344</v>
      </c>
      <c r="BJ59" s="580">
        <f>INPUT!BS423</f>
        <v>5.533717619279118</v>
      </c>
      <c r="BK59" s="532" t="str">
        <f>INPUT!BT423</f>
        <v>NM</v>
      </c>
      <c r="BL59" s="580">
        <f>INPUT!BU423</f>
        <v>11.994824568079762</v>
      </c>
      <c r="BM59" s="532">
        <f>INPUT!BV423</f>
        <v>-32.309311354350925</v>
      </c>
      <c r="BN59" s="580">
        <f>INPUT!BW423</f>
        <v>38.452441290758578</v>
      </c>
      <c r="BO59" s="532">
        <f>INPUT!BX423</f>
        <v>71.667030224486282</v>
      </c>
      <c r="BP59" s="580">
        <f>INPUT!BY423</f>
        <v>21.7508009351459</v>
      </c>
      <c r="BQ59" s="532">
        <f>INPUT!BZ423</f>
        <v>-9.7488117512437356</v>
      </c>
      <c r="BR59" s="580">
        <f>INPUT!CA423</f>
        <v>20.404721753794266</v>
      </c>
      <c r="BS59" s="532" t="str">
        <f>INPUT!CB423</f>
        <v>NM</v>
      </c>
      <c r="BT59" s="580">
        <f>INPUT!CC423</f>
        <v>12.319774219277257</v>
      </c>
      <c r="BU59" s="532">
        <f>INPUT!CD423</f>
        <v>2.7090821491648986</v>
      </c>
      <c r="BV59" s="580">
        <f>INPUT!CE423</f>
        <v>29.914582528108149</v>
      </c>
      <c r="BW59" s="532">
        <f>INPUT!CF423</f>
        <v>-22.203684541356715</v>
      </c>
      <c r="BX59" s="580">
        <f>INPUT!CG423</f>
        <v>25.476624850891881</v>
      </c>
      <c r="BY59" s="532">
        <f>INPUT!CH423</f>
        <v>17.129594109454736</v>
      </c>
      <c r="BZ59" s="580">
        <f>INPUT!CI423</f>
        <v>27.096360743994829</v>
      </c>
      <c r="CA59" s="532">
        <f>INPUT!CJ423</f>
        <v>32.794561332139935</v>
      </c>
      <c r="CB59" s="580">
        <f>INPUT!CK423</f>
        <v>16.442716587120177</v>
      </c>
      <c r="CC59" s="532">
        <f>INPUT!CL423</f>
        <v>33.466054608302677</v>
      </c>
      <c r="CD59" s="580">
        <f>INPUT!CM423</f>
        <v>14.80665083135392</v>
      </c>
      <c r="CE59" s="532" t="str">
        <f>INPUT!CN423</f>
        <v>NM</v>
      </c>
      <c r="CF59" s="580">
        <f>INPUT!CO423</f>
        <v>9.9686812796165558</v>
      </c>
      <c r="CG59" s="532" t="str">
        <f>INPUT!CP423</f>
        <v>NM</v>
      </c>
      <c r="CH59" s="580">
        <f>INPUT!CQ423</f>
        <v>24.925115227025405</v>
      </c>
      <c r="CI59" s="532">
        <f>INPUT!CR423</f>
        <v>-8.0130521492655546</v>
      </c>
      <c r="CJ59" s="580">
        <f>INPUT!CS423</f>
        <v>17.034535922104478</v>
      </c>
      <c r="CK59" s="532">
        <f>INPUT!CT423</f>
        <v>3.5992795463486882</v>
      </c>
      <c r="CL59" s="580">
        <f>INPUT!CU423</f>
        <v>23.618789725074279</v>
      </c>
      <c r="CM59" s="532">
        <f>INPUT!CV423</f>
        <v>59.51473425077436</v>
      </c>
      <c r="CN59" s="580">
        <f>INPUT!CW423</f>
        <v>13.888289842570629</v>
      </c>
      <c r="CO59" s="532">
        <f>INPUT!CX423</f>
        <v>39.319228421603626</v>
      </c>
      <c r="CP59" s="580">
        <f>INPUT!CY423</f>
        <v>26.961941387083943</v>
      </c>
      <c r="CQ59" s="532">
        <f>INPUT!CZ423</f>
        <v>8.171782322795762</v>
      </c>
      <c r="CR59" s="580">
        <f>INPUT!DA423</f>
        <v>14.541813972405592</v>
      </c>
      <c r="CS59" s="532">
        <f>INPUT!DB423</f>
        <v>-14.633342294134721</v>
      </c>
      <c r="CT59" s="580">
        <f>INPUT!DC423</f>
        <v>22.543077460095834</v>
      </c>
      <c r="CU59" s="532">
        <f>INPUT!DD423</f>
        <v>-4.5544766582025336</v>
      </c>
      <c r="CV59" s="580">
        <f>INPUT!DE423</f>
        <v>24.220861414251992</v>
      </c>
      <c r="CW59" s="532">
        <f>INPUT!DF423</f>
        <v>74.397724189264707</v>
      </c>
      <c r="CX59" s="580">
        <f>INPUT!DG423</f>
        <v>19.693870353389293</v>
      </c>
      <c r="CY59" s="532">
        <f>INPUT!DH423</f>
        <v>-26.956779296228284</v>
      </c>
      <c r="CZ59" s="580">
        <f>INPUT!DI423</f>
        <v>18.307261424960721</v>
      </c>
      <c r="DA59" s="532">
        <f>INPUT!DJ423</f>
        <v>25.893932212999047</v>
      </c>
      <c r="DB59" s="580">
        <f>INPUT!DK423</f>
        <v>19.197253762872986</v>
      </c>
      <c r="DC59" s="532">
        <f>INPUT!DL423</f>
        <v>-14.841911904642958</v>
      </c>
      <c r="DD59" s="580">
        <f>INPUT!DM423</f>
        <v>19.353673948366133</v>
      </c>
      <c r="DE59" s="532">
        <f>INPUT!DN423</f>
        <v>-20.095022149055019</v>
      </c>
      <c r="DF59" s="580">
        <f>INPUT!DO423</f>
        <v>15.814294993081246</v>
      </c>
      <c r="DG59" s="532">
        <f>INPUT!DP423</f>
        <v>-19.699405402251855</v>
      </c>
      <c r="DH59" s="580">
        <f>INPUT!DQ423</f>
        <v>15.403740434818641</v>
      </c>
      <c r="DI59" s="532">
        <f>INPUT!DR423</f>
        <v>-15.859941706973846</v>
      </c>
      <c r="DJ59" s="580">
        <f>INPUT!DS423</f>
        <v>14.16867209258308</v>
      </c>
      <c r="DK59" s="532">
        <f>INPUT!DT423</f>
        <v>-26.194276183477129</v>
      </c>
      <c r="DL59" s="580">
        <f>INPUT!DU423</f>
        <v>12.632169401206003</v>
      </c>
      <c r="DM59" s="532">
        <f>INPUT!DV423</f>
        <v>-34.72986351373131</v>
      </c>
      <c r="DN59" s="580">
        <f>INPUT!DW423</f>
        <v>13.001488051819216</v>
      </c>
      <c r="DO59" s="532">
        <f>INPUT!DX423</f>
        <v>-17.786483320898171</v>
      </c>
      <c r="DP59" s="580">
        <f>INPUT!DY423</f>
        <v>16.314389497468753</v>
      </c>
      <c r="DQ59" s="532">
        <f>INPUT!DZ423</f>
        <v>5.9118696949195471</v>
      </c>
      <c r="DR59" s="580">
        <f>INPUT!EA423</f>
        <v>15.500013252405312</v>
      </c>
      <c r="DS59" s="532">
        <f>INPUT!EB423</f>
        <v>9.3963721591041161</v>
      </c>
      <c r="DT59" s="580">
        <f>INPUT!EC423</f>
        <v>10.298090249230697</v>
      </c>
      <c r="DU59" s="532">
        <f>INPUT!ED423</f>
        <v>-18.4772629137832</v>
      </c>
      <c r="DV59" s="580">
        <f>INPUT!EE423</f>
        <v>11.099591926767397</v>
      </c>
      <c r="DW59" s="532">
        <f>INPUT!EF423</f>
        <v>-14.628295757159105</v>
      </c>
      <c r="DX59" s="580">
        <f>INPUT!EG423</f>
        <v>13.8858714493725</v>
      </c>
      <c r="DY59" s="532">
        <f>INPUT!EH423</f>
        <v>-14.885742727136975</v>
      </c>
      <c r="DZ59" s="580">
        <f>INPUT!EI423</f>
        <v>11.601587379354269</v>
      </c>
      <c r="EA59" s="532">
        <f>INPUT!EJ423</f>
        <v>-25.151113160797333</v>
      </c>
      <c r="EB59" s="580">
        <f>INPUT!EK423</f>
        <v>13.631909757904548</v>
      </c>
      <c r="EC59" s="532">
        <f>INPUT!EL423</f>
        <v>32.373182094834533</v>
      </c>
      <c r="ED59" s="580">
        <f>INPUT!EM423</f>
        <v>13.172585096596142</v>
      </c>
      <c r="EE59" s="532">
        <f>INPUT!EN423</f>
        <v>18.676300746062434</v>
      </c>
      <c r="EF59" s="580">
        <f>INPUT!EO423</f>
        <v>-18.117474429243451</v>
      </c>
      <c r="EG59" s="532" t="str">
        <f>INPUT!EP423</f>
        <v>NM</v>
      </c>
      <c r="EH59" s="580">
        <f>INPUT!EQ423</f>
        <v>12.500578107547735</v>
      </c>
      <c r="EI59" s="532">
        <f>INPUT!ER423</f>
        <v>7.7488596930560982</v>
      </c>
      <c r="EJ59" s="580">
        <f>INPUT!ES423</f>
        <v>12.429662671189098</v>
      </c>
      <c r="EK59" s="532">
        <f>INPUT!ET423</f>
        <v>-8.8193591952024146</v>
      </c>
      <c r="EL59" s="580">
        <f>INPUT!EU423</f>
        <v>12.37102203054282</v>
      </c>
      <c r="EM59" s="532">
        <f>INPUT!EV423</f>
        <v>-6.0850855027723476</v>
      </c>
      <c r="EN59" s="580">
        <f>INPUT!EW423</f>
        <v>11.826645396007434</v>
      </c>
      <c r="EO59" s="532" t="str">
        <f>INPUT!EX423</f>
        <v>NM</v>
      </c>
      <c r="EP59" s="580"/>
      <c r="EQ59" s="580">
        <f>INPUT!FF423</f>
        <v>16.035972903527217</v>
      </c>
      <c r="ER59" s="532">
        <f>INPUT!FG423</f>
        <v>6.0241798669721902</v>
      </c>
      <c r="ES59" s="580">
        <f>INPUT!FH423</f>
        <v>13.57644035971934</v>
      </c>
      <c r="ET59" s="532">
        <f>INPUT!FI423</f>
        <v>-15.337594785202501</v>
      </c>
      <c r="EU59" s="580">
        <f>INPUT!FJ423</f>
        <v>13.706743379304509</v>
      </c>
      <c r="EV59" s="532">
        <f>INPUT!FK423</f>
        <v>0.95977307845560578</v>
      </c>
      <c r="EW59" s="580">
        <f>INPUT!FL423</f>
        <v>12.187116564417176</v>
      </c>
      <c r="EX59" s="532">
        <f>INPUT!FM423</f>
        <v>-11.086709459971233</v>
      </c>
      <c r="EY59" s="580">
        <f>INPUT!FN423</f>
        <v>18.094099444405373</v>
      </c>
      <c r="EZ59" s="532">
        <f>INPUT!FO423</f>
        <v>48.469076739898128</v>
      </c>
      <c r="FA59" s="580">
        <f>INPUT!FP423</f>
        <v>19.135483870967743</v>
      </c>
      <c r="FB59" s="532">
        <f>INPUT!FQ423</f>
        <v>5.7553813593323788</v>
      </c>
      <c r="FC59" s="580">
        <f>INPUT!FR423</f>
        <v>18.213671010572906</v>
      </c>
      <c r="FD59" s="532">
        <f>INPUT!FS423</f>
        <v>-4.8172957977477999</v>
      </c>
      <c r="FE59" s="580">
        <f>INPUT!FT423</f>
        <v>19.059290382819793</v>
      </c>
      <c r="FF59" s="532">
        <f>INPUT!FU423</f>
        <v>4.6427728476923225</v>
      </c>
      <c r="FG59" s="580">
        <f>INPUT!FV423</f>
        <v>16.244654658546064</v>
      </c>
      <c r="FH59" s="532">
        <f>INPUT!FW423</f>
        <v>-14.767788662325355</v>
      </c>
      <c r="FI59" s="580">
        <f>INPUT!FX423</f>
        <v>19.885759829968119</v>
      </c>
      <c r="FJ59" s="532">
        <f>INPUT!FY423</f>
        <v>22.414174064984049</v>
      </c>
      <c r="FK59" s="580">
        <f>INPUT!FZ423</f>
        <v>24.56357896203443</v>
      </c>
      <c r="FL59" s="532">
        <f>INPUT!GA423</f>
        <v>23.52346187454588</v>
      </c>
      <c r="FM59" s="580">
        <f>INPUT!GB423</f>
        <v>16.463635777279883</v>
      </c>
      <c r="FN59" s="532">
        <f>INPUT!GC423</f>
        <v>-32.975419409662784</v>
      </c>
      <c r="FO59" s="580">
        <f>INPUT!GD423</f>
        <v>19.814686765316001</v>
      </c>
      <c r="FP59" s="532">
        <f>INPUT!GE423</f>
        <v>20.354258520834321</v>
      </c>
      <c r="FQ59" s="580">
        <f>INPUT!GF423</f>
        <v>20.530753644029019</v>
      </c>
      <c r="FR59" s="532">
        <f>INPUT!GG423</f>
        <v>3.6138188162854856</v>
      </c>
      <c r="FS59" s="580">
        <f>INPUT!GH423</f>
        <v>17.763756597706728</v>
      </c>
      <c r="FT59" s="532">
        <f>INPUT!GI423</f>
        <v>-13.47732817946028</v>
      </c>
      <c r="FU59" s="580">
        <f>INPUT!GJ423</f>
        <v>13.80151994230876</v>
      </c>
      <c r="FV59" s="532">
        <f>INPUT!GK423</f>
        <v>-22.305173084332207</v>
      </c>
      <c r="FW59" s="580">
        <f>INPUT!GL423</f>
        <v>13.925111285676877</v>
      </c>
      <c r="FX59" s="532">
        <f>INPUT!GM423</f>
        <v>0.89549081466924196</v>
      </c>
      <c r="FY59" s="580">
        <f>INPUT!GN423</f>
        <v>4.3321961335206378</v>
      </c>
      <c r="FZ59" s="532" t="str">
        <f>INPUT!GO423</f>
        <v>NM</v>
      </c>
      <c r="GA59" s="580">
        <f>INPUT!GP423</f>
        <v>12.213065236653822</v>
      </c>
      <c r="GB59" s="532" t="str">
        <f>INPUT!GQ423</f>
        <v>NM</v>
      </c>
      <c r="GC59" s="580">
        <f>INPUT!GR423</f>
        <v>11.793298500202956</v>
      </c>
      <c r="GD59" s="532">
        <f>INPUT!GS423</f>
        <v>-3.4370301666043934</v>
      </c>
      <c r="GE59" s="580">
        <f>INPUT!GT423</f>
        <v>11.78986374371447</v>
      </c>
      <c r="GF59" s="532">
        <f>INPUT!GU423</f>
        <v>-2.9124646411915478E-2</v>
      </c>
      <c r="GG59" s="580">
        <f>INPUT!GV423</f>
        <v>11.625540118077717</v>
      </c>
      <c r="GH59" s="532">
        <f>INPUT!GW423</f>
        <v>-1.3937703539988577</v>
      </c>
      <c r="GI59" s="580">
        <f>INPUT!GX423</f>
        <v>11.488259442767241</v>
      </c>
      <c r="GJ59" s="532">
        <f>INPUT!GY423</f>
        <v>-1.1808541703538178</v>
      </c>
      <c r="GK59" s="655">
        <f>INPUT!GZ423</f>
        <v>21.537199474408773</v>
      </c>
      <c r="GL59" s="436"/>
    </row>
    <row r="60" spans="1:194" ht="4.5" customHeight="1" x14ac:dyDescent="0.2">
      <c r="A60" s="660"/>
      <c r="B60" s="531"/>
      <c r="C60" s="532"/>
      <c r="D60" s="531"/>
      <c r="E60" s="532"/>
      <c r="F60" s="531"/>
      <c r="G60" s="532"/>
      <c r="H60" s="531"/>
      <c r="I60" s="532"/>
      <c r="J60" s="531"/>
      <c r="K60" s="532"/>
      <c r="L60" s="531"/>
      <c r="M60" s="532"/>
      <c r="N60" s="531"/>
      <c r="O60" s="532"/>
      <c r="P60" s="531"/>
      <c r="Q60" s="532"/>
      <c r="R60" s="531"/>
      <c r="S60" s="532"/>
      <c r="T60" s="531"/>
      <c r="U60" s="532"/>
      <c r="V60" s="531"/>
      <c r="W60" s="532"/>
      <c r="X60" s="531"/>
      <c r="Y60" s="532"/>
      <c r="Z60" s="531"/>
      <c r="AA60" s="532"/>
      <c r="AB60" s="531"/>
      <c r="AC60" s="532"/>
      <c r="AD60" s="531"/>
      <c r="AE60" s="532"/>
      <c r="AF60" s="531"/>
      <c r="AG60" s="532"/>
      <c r="AH60" s="531"/>
      <c r="AI60" s="532"/>
      <c r="AJ60" s="531"/>
      <c r="AK60" s="532"/>
      <c r="AL60" s="531"/>
      <c r="AM60" s="532"/>
      <c r="AN60" s="531"/>
      <c r="AO60" s="532"/>
      <c r="AP60" s="531"/>
      <c r="AQ60" s="532"/>
      <c r="AR60" s="531"/>
      <c r="AS60" s="532"/>
      <c r="AT60" s="531"/>
      <c r="AU60" s="532"/>
      <c r="AV60" s="531"/>
      <c r="AW60" s="532"/>
      <c r="AX60" s="531"/>
      <c r="AY60" s="532"/>
      <c r="AZ60" s="531"/>
      <c r="BA60" s="532"/>
      <c r="BB60" s="531"/>
      <c r="BC60" s="532"/>
      <c r="BD60" s="531"/>
      <c r="BE60" s="532"/>
      <c r="BF60" s="531"/>
      <c r="BG60" s="532"/>
      <c r="BH60" s="531"/>
      <c r="BI60" s="532"/>
      <c r="BJ60" s="531"/>
      <c r="BK60" s="532"/>
      <c r="BL60" s="531"/>
      <c r="BM60" s="532"/>
      <c r="BN60" s="531"/>
      <c r="BO60" s="532"/>
      <c r="BP60" s="531"/>
      <c r="BQ60" s="532"/>
      <c r="BR60" s="531"/>
      <c r="BS60" s="532"/>
      <c r="BT60" s="531"/>
      <c r="BU60" s="532"/>
      <c r="BV60" s="531"/>
      <c r="BW60" s="532"/>
      <c r="BX60" s="531"/>
      <c r="BY60" s="532"/>
      <c r="BZ60" s="531"/>
      <c r="CA60" s="532"/>
      <c r="CB60" s="531"/>
      <c r="CC60" s="532"/>
      <c r="CD60" s="531"/>
      <c r="CE60" s="532"/>
      <c r="CF60" s="531"/>
      <c r="CG60" s="532"/>
      <c r="CH60" s="531"/>
      <c r="CI60" s="532"/>
      <c r="CJ60" s="531"/>
      <c r="CK60" s="532"/>
      <c r="CL60" s="531"/>
      <c r="CM60" s="532"/>
      <c r="CN60" s="531"/>
      <c r="CO60" s="532"/>
      <c r="CP60" s="531"/>
      <c r="CQ60" s="532"/>
      <c r="CR60" s="531"/>
      <c r="CS60" s="532"/>
      <c r="CT60" s="531"/>
      <c r="CU60" s="532"/>
      <c r="CV60" s="531"/>
      <c r="CW60" s="532"/>
      <c r="CX60" s="531"/>
      <c r="CY60" s="532"/>
      <c r="CZ60" s="531"/>
      <c r="DA60" s="532"/>
      <c r="DB60" s="531"/>
      <c r="DC60" s="532"/>
      <c r="DD60" s="531"/>
      <c r="DE60" s="532"/>
      <c r="DF60" s="531"/>
      <c r="DG60" s="532"/>
      <c r="DH60" s="531"/>
      <c r="DI60" s="532"/>
      <c r="DJ60" s="531"/>
      <c r="DK60" s="532"/>
      <c r="DL60" s="531"/>
      <c r="DM60" s="532"/>
      <c r="DN60" s="531"/>
      <c r="DO60" s="532"/>
      <c r="DP60" s="531"/>
      <c r="DQ60" s="532"/>
      <c r="DR60" s="531"/>
      <c r="DS60" s="532"/>
      <c r="DT60" s="531"/>
      <c r="DU60" s="532"/>
      <c r="DV60" s="531"/>
      <c r="DW60" s="532"/>
      <c r="DX60" s="531"/>
      <c r="DY60" s="532"/>
      <c r="DZ60" s="531"/>
      <c r="EA60" s="532"/>
      <c r="EB60" s="531"/>
      <c r="EC60" s="532"/>
      <c r="ED60" s="531"/>
      <c r="EE60" s="532"/>
      <c r="EF60" s="531"/>
      <c r="EG60" s="532"/>
      <c r="EH60" s="531"/>
      <c r="EI60" s="532"/>
      <c r="EJ60" s="531"/>
      <c r="EK60" s="532"/>
      <c r="EL60" s="531"/>
      <c r="EM60" s="532"/>
      <c r="EN60" s="531"/>
      <c r="EO60" s="532"/>
      <c r="EP60" s="531"/>
      <c r="EQ60" s="531"/>
      <c r="ER60" s="532"/>
      <c r="ES60" s="531"/>
      <c r="ET60" s="532"/>
      <c r="EU60" s="531"/>
      <c r="EV60" s="532"/>
      <c r="EW60" s="531"/>
      <c r="EX60" s="532"/>
      <c r="EY60" s="531"/>
      <c r="EZ60" s="532"/>
      <c r="FA60" s="531"/>
      <c r="FB60" s="532"/>
      <c r="FC60" s="531"/>
      <c r="FD60" s="532"/>
      <c r="FE60" s="531"/>
      <c r="FF60" s="532"/>
      <c r="FG60" s="531"/>
      <c r="FH60" s="532"/>
      <c r="FI60" s="531"/>
      <c r="FJ60" s="532"/>
      <c r="FK60" s="531"/>
      <c r="FL60" s="532"/>
      <c r="FM60" s="531"/>
      <c r="FN60" s="532"/>
      <c r="FO60" s="531"/>
      <c r="FP60" s="532"/>
      <c r="FQ60" s="531"/>
      <c r="FR60" s="532"/>
      <c r="FS60" s="531"/>
      <c r="FT60" s="532"/>
      <c r="FU60" s="531"/>
      <c r="FV60" s="532"/>
      <c r="FW60" s="531"/>
      <c r="FX60" s="532"/>
      <c r="FY60" s="531"/>
      <c r="FZ60" s="532"/>
      <c r="GA60" s="531"/>
      <c r="GB60" s="532"/>
      <c r="GC60" s="531"/>
      <c r="GD60" s="532"/>
      <c r="GE60" s="531"/>
      <c r="GF60" s="532"/>
      <c r="GG60" s="531"/>
      <c r="GH60" s="532"/>
      <c r="GI60" s="531"/>
      <c r="GJ60" s="532"/>
      <c r="GK60" s="655"/>
      <c r="GL60" s="436"/>
    </row>
    <row r="61" spans="1:194" ht="12" customHeight="1" x14ac:dyDescent="0.2">
      <c r="A61" s="659" t="s">
        <v>559</v>
      </c>
      <c r="B61" s="531"/>
      <c r="C61" s="532"/>
      <c r="D61" s="531"/>
      <c r="E61" s="532"/>
      <c r="F61" s="531"/>
      <c r="G61" s="532"/>
      <c r="H61" s="531"/>
      <c r="I61" s="532"/>
      <c r="J61" s="531"/>
      <c r="K61" s="532"/>
      <c r="L61" s="531"/>
      <c r="M61" s="532"/>
      <c r="N61" s="531"/>
      <c r="O61" s="532"/>
      <c r="P61" s="531"/>
      <c r="Q61" s="532"/>
      <c r="R61" s="531"/>
      <c r="S61" s="532"/>
      <c r="T61" s="531"/>
      <c r="U61" s="532"/>
      <c r="V61" s="531"/>
      <c r="W61" s="532"/>
      <c r="X61" s="531"/>
      <c r="Y61" s="532"/>
      <c r="Z61" s="531"/>
      <c r="AA61" s="532"/>
      <c r="AB61" s="531"/>
      <c r="AC61" s="532"/>
      <c r="AD61" s="531"/>
      <c r="AE61" s="532"/>
      <c r="AF61" s="531"/>
      <c r="AG61" s="532"/>
      <c r="AH61" s="531"/>
      <c r="AI61" s="532"/>
      <c r="AJ61" s="531"/>
      <c r="AK61" s="532"/>
      <c r="AL61" s="531"/>
      <c r="AM61" s="532"/>
      <c r="AN61" s="531"/>
      <c r="AO61" s="532"/>
      <c r="AP61" s="531"/>
      <c r="AQ61" s="532"/>
      <c r="AR61" s="531"/>
      <c r="AS61" s="532"/>
      <c r="AT61" s="531"/>
      <c r="AU61" s="532"/>
      <c r="AV61" s="531"/>
      <c r="AW61" s="532"/>
      <c r="AX61" s="531"/>
      <c r="AY61" s="532"/>
      <c r="AZ61" s="531"/>
      <c r="BA61" s="532"/>
      <c r="BB61" s="531"/>
      <c r="BC61" s="532"/>
      <c r="BD61" s="531"/>
      <c r="BE61" s="532"/>
      <c r="BF61" s="531"/>
      <c r="BG61" s="532"/>
      <c r="BH61" s="531"/>
      <c r="BI61" s="532"/>
      <c r="BJ61" s="531"/>
      <c r="BK61" s="532"/>
      <c r="BL61" s="531"/>
      <c r="BM61" s="532"/>
      <c r="BN61" s="531"/>
      <c r="BO61" s="532"/>
      <c r="BP61" s="531"/>
      <c r="BQ61" s="532"/>
      <c r="BR61" s="531"/>
      <c r="BS61" s="532"/>
      <c r="BT61" s="531"/>
      <c r="BU61" s="532"/>
      <c r="BV61" s="531"/>
      <c r="BW61" s="532"/>
      <c r="BX61" s="531"/>
      <c r="BY61" s="532"/>
      <c r="BZ61" s="531"/>
      <c r="CA61" s="532"/>
      <c r="CB61" s="531"/>
      <c r="CC61" s="532"/>
      <c r="CD61" s="531"/>
      <c r="CE61" s="532"/>
      <c r="CF61" s="531"/>
      <c r="CG61" s="532"/>
      <c r="CH61" s="531"/>
      <c r="CI61" s="532"/>
      <c r="CJ61" s="531"/>
      <c r="CK61" s="532"/>
      <c r="CL61" s="531"/>
      <c r="CM61" s="532"/>
      <c r="CN61" s="531"/>
      <c r="CO61" s="532"/>
      <c r="CP61" s="531"/>
      <c r="CQ61" s="532"/>
      <c r="CR61" s="531"/>
      <c r="CS61" s="532"/>
      <c r="CT61" s="531"/>
      <c r="CU61" s="532"/>
      <c r="CV61" s="531"/>
      <c r="CW61" s="532"/>
      <c r="CX61" s="531"/>
      <c r="CY61" s="532"/>
      <c r="CZ61" s="531"/>
      <c r="DA61" s="532"/>
      <c r="DB61" s="531"/>
      <c r="DC61" s="532"/>
      <c r="DD61" s="531"/>
      <c r="DE61" s="532"/>
      <c r="DF61" s="531"/>
      <c r="DG61" s="532"/>
      <c r="DH61" s="531"/>
      <c r="DI61" s="532"/>
      <c r="DJ61" s="531"/>
      <c r="DK61" s="532"/>
      <c r="DL61" s="531"/>
      <c r="DM61" s="532"/>
      <c r="DN61" s="531"/>
      <c r="DO61" s="532"/>
      <c r="DP61" s="531"/>
      <c r="DQ61" s="532"/>
      <c r="DR61" s="531"/>
      <c r="DS61" s="532"/>
      <c r="DT61" s="531"/>
      <c r="DU61" s="532"/>
      <c r="DV61" s="531"/>
      <c r="DW61" s="532"/>
      <c r="DX61" s="531"/>
      <c r="DY61" s="532"/>
      <c r="DZ61" s="531"/>
      <c r="EA61" s="532"/>
      <c r="EB61" s="531"/>
      <c r="EC61" s="532"/>
      <c r="ED61" s="531"/>
      <c r="EE61" s="532"/>
      <c r="EF61" s="531"/>
      <c r="EG61" s="532"/>
      <c r="EH61" s="531"/>
      <c r="EI61" s="532"/>
      <c r="EJ61" s="531"/>
      <c r="EK61" s="532"/>
      <c r="EL61" s="531"/>
      <c r="EM61" s="532"/>
      <c r="EN61" s="531"/>
      <c r="EO61" s="532"/>
      <c r="EP61" s="531"/>
      <c r="EQ61" s="531"/>
      <c r="ER61" s="532"/>
      <c r="ES61" s="531"/>
      <c r="ET61" s="532"/>
      <c r="EU61" s="531"/>
      <c r="EV61" s="532"/>
      <c r="EW61" s="531"/>
      <c r="EX61" s="532"/>
      <c r="EY61" s="531"/>
      <c r="EZ61" s="532"/>
      <c r="FA61" s="531"/>
      <c r="FB61" s="532"/>
      <c r="FC61" s="531"/>
      <c r="FD61" s="532"/>
      <c r="FE61" s="531"/>
      <c r="FF61" s="532"/>
      <c r="FG61" s="531"/>
      <c r="FH61" s="532"/>
      <c r="FI61" s="531"/>
      <c r="FJ61" s="532"/>
      <c r="FK61" s="531"/>
      <c r="FL61" s="532"/>
      <c r="FM61" s="531"/>
      <c r="FN61" s="532"/>
      <c r="FO61" s="531"/>
      <c r="FP61" s="532"/>
      <c r="FQ61" s="531"/>
      <c r="FR61" s="532"/>
      <c r="FS61" s="531"/>
      <c r="FT61" s="532"/>
      <c r="FU61" s="531"/>
      <c r="FV61" s="532"/>
      <c r="FW61" s="531"/>
      <c r="FX61" s="532"/>
      <c r="FY61" s="531"/>
      <c r="FZ61" s="532"/>
      <c r="GA61" s="531"/>
      <c r="GB61" s="532"/>
      <c r="GC61" s="531"/>
      <c r="GD61" s="532"/>
      <c r="GE61" s="531"/>
      <c r="GF61" s="532"/>
      <c r="GG61" s="531"/>
      <c r="GH61" s="532"/>
      <c r="GI61" s="531"/>
      <c r="GJ61" s="532"/>
      <c r="GK61" s="655"/>
      <c r="GL61" s="436"/>
    </row>
    <row r="62" spans="1:194" ht="12" customHeight="1" x14ac:dyDescent="0.2">
      <c r="A62" s="660" t="s">
        <v>375</v>
      </c>
      <c r="B62" s="588">
        <f>INPUT!K345</f>
        <v>4.2999999999999997E-2</v>
      </c>
      <c r="C62" s="532">
        <f>INPUT!L345</f>
        <v>14.666666666666671</v>
      </c>
      <c r="D62" s="588">
        <f>INPUT!M345</f>
        <v>0.05</v>
      </c>
      <c r="E62" s="532">
        <f>INPUT!N345</f>
        <v>17.647058823529417</v>
      </c>
      <c r="F62" s="588">
        <f>INPUT!O345</f>
        <v>0.05</v>
      </c>
      <c r="G62" s="532">
        <f>INPUT!P345</f>
        <v>17.647058823529417</v>
      </c>
      <c r="H62" s="588">
        <f>INPUT!Q345</f>
        <v>0.05</v>
      </c>
      <c r="I62" s="532">
        <f>INPUT!R345</f>
        <v>17.647058823529417</v>
      </c>
      <c r="J62" s="588">
        <f>INPUT!S345</f>
        <v>0.05</v>
      </c>
      <c r="K62" s="532">
        <f>INPUT!T345</f>
        <v>16.279069767441868</v>
      </c>
      <c r="L62" s="588">
        <f>INPUT!U345</f>
        <v>0.06</v>
      </c>
      <c r="M62" s="532">
        <f>INPUT!V345</f>
        <v>19.999999999999996</v>
      </c>
      <c r="N62" s="588">
        <f>INPUT!W345</f>
        <v>0.06</v>
      </c>
      <c r="O62" s="532">
        <f>INPUT!X345</f>
        <v>19.999999999999996</v>
      </c>
      <c r="P62" s="588">
        <f>INPUT!Y345</f>
        <v>0.06</v>
      </c>
      <c r="Q62" s="532">
        <f>INPUT!Z345</f>
        <v>19.999999999999996</v>
      </c>
      <c r="R62" s="588">
        <f>INPUT!AA345</f>
        <v>7.0000000000000007E-2</v>
      </c>
      <c r="S62" s="532">
        <f>INPUT!AB345</f>
        <v>40.000000000000014</v>
      </c>
      <c r="T62" s="588">
        <f>INPUT!AC345</f>
        <v>7.0000000000000007E-2</v>
      </c>
      <c r="U62" s="532">
        <f>INPUT!AD345</f>
        <v>16.666666666666675</v>
      </c>
      <c r="V62" s="588">
        <f>INPUT!AE345</f>
        <v>0.08</v>
      </c>
      <c r="W62" s="532">
        <f>INPUT!AF345</f>
        <v>33.33333333333335</v>
      </c>
      <c r="X62" s="588">
        <f>INPUT!AG345</f>
        <v>0.08</v>
      </c>
      <c r="Y62" s="532">
        <f>INPUT!AH345</f>
        <v>33.33333333333335</v>
      </c>
      <c r="Z62" s="588">
        <f>INPUT!AI345</f>
        <v>9.5000000000000001E-2</v>
      </c>
      <c r="AA62" s="532">
        <f>INPUT!AJ345</f>
        <v>35.714285714285701</v>
      </c>
      <c r="AB62" s="588">
        <f>INPUT!AK345</f>
        <v>9.5000000000000001E-2</v>
      </c>
      <c r="AC62" s="532">
        <f>INPUT!AL345</f>
        <v>35.714285714285701</v>
      </c>
      <c r="AD62" s="588">
        <f>INPUT!AM345</f>
        <v>9.5000000000000001E-2</v>
      </c>
      <c r="AE62" s="532">
        <f>INPUT!AN345</f>
        <v>18.75</v>
      </c>
      <c r="AF62" s="588">
        <f>INPUT!AO345</f>
        <v>9.5000000000000001E-2</v>
      </c>
      <c r="AG62" s="532">
        <f>INPUT!AP345</f>
        <v>18.75</v>
      </c>
      <c r="AH62" s="588">
        <f>INPUT!AQ345</f>
        <v>0.11</v>
      </c>
      <c r="AI62" s="532">
        <f>INPUT!AR345</f>
        <v>15.789473684210531</v>
      </c>
      <c r="AJ62" s="588">
        <f>INPUT!AS345</f>
        <v>0.11</v>
      </c>
      <c r="AK62" s="532">
        <f>INPUT!AT345</f>
        <v>15.789473684210531</v>
      </c>
      <c r="AL62" s="588">
        <f>INPUT!AU345</f>
        <v>0.11</v>
      </c>
      <c r="AM62" s="532">
        <f>INPUT!AV345</f>
        <v>15.789473684210531</v>
      </c>
      <c r="AN62" s="588">
        <f>INPUT!AW345</f>
        <v>0.11</v>
      </c>
      <c r="AO62" s="532">
        <f>INPUT!AX345</f>
        <v>15.789473684210531</v>
      </c>
      <c r="AP62" s="588">
        <f>INPUT!AY345</f>
        <v>0.13</v>
      </c>
      <c r="AQ62" s="532">
        <f>INPUT!AZ345</f>
        <v>18.181818181818187</v>
      </c>
      <c r="AR62" s="588">
        <f>INPUT!BA345</f>
        <v>0.13</v>
      </c>
      <c r="AS62" s="532">
        <f>INPUT!BB345</f>
        <v>18.181818181818187</v>
      </c>
      <c r="AT62" s="588">
        <f>INPUT!BC345</f>
        <v>0.13</v>
      </c>
      <c r="AU62" s="532">
        <f>INPUT!BD345</f>
        <v>18.181818181818187</v>
      </c>
      <c r="AV62" s="588">
        <f>INPUT!BE345</f>
        <v>0.16</v>
      </c>
      <c r="AW62" s="532">
        <f>INPUT!BF345</f>
        <v>45.45454545454546</v>
      </c>
      <c r="AX62" s="588">
        <f>INPUT!BG345</f>
        <v>0.185</v>
      </c>
      <c r="AY62" s="532">
        <f>INPUT!BH345</f>
        <v>42.307692307692292</v>
      </c>
      <c r="AZ62" s="588">
        <f>INPUT!BI345</f>
        <v>0.20499999999999999</v>
      </c>
      <c r="BA62" s="532">
        <f>INPUT!BJ345</f>
        <v>57.692307692307686</v>
      </c>
      <c r="BB62" s="588">
        <f>INPUT!BK345</f>
        <v>0.20499999999999999</v>
      </c>
      <c r="BC62" s="532">
        <f>INPUT!BL345</f>
        <v>57.692307692307686</v>
      </c>
      <c r="BD62" s="588">
        <f>INPUT!BM345</f>
        <v>0.20499999999999999</v>
      </c>
      <c r="BE62" s="532">
        <f>INPUT!BN345</f>
        <v>28.125</v>
      </c>
      <c r="BF62" s="588">
        <f>INPUT!BO345</f>
        <v>0.24</v>
      </c>
      <c r="BG62" s="532">
        <f>INPUT!BP345</f>
        <v>29.729729729729737</v>
      </c>
      <c r="BH62" s="588">
        <f>INPUT!BQ345</f>
        <v>0.24</v>
      </c>
      <c r="BI62" s="532">
        <f>INPUT!BR345</f>
        <v>17.073170731707311</v>
      </c>
      <c r="BJ62" s="588">
        <f>INPUT!BS345</f>
        <v>0.24</v>
      </c>
      <c r="BK62" s="532">
        <f>INPUT!BT345</f>
        <v>17.073170731707311</v>
      </c>
      <c r="BL62" s="588">
        <f>INPUT!BU345</f>
        <v>0.24</v>
      </c>
      <c r="BM62" s="532">
        <f>INPUT!BV345</f>
        <v>17.073170731707311</v>
      </c>
      <c r="BN62" s="588">
        <f>INPUT!BW345</f>
        <v>0.28000000000000003</v>
      </c>
      <c r="BO62" s="532">
        <f>INPUT!BX345</f>
        <v>16.666666666666675</v>
      </c>
      <c r="BP62" s="588">
        <f>INPUT!BY345</f>
        <v>0.28000000000000003</v>
      </c>
      <c r="BQ62" s="532">
        <f>INPUT!BZ345</f>
        <v>16.666666666666675</v>
      </c>
      <c r="BR62" s="588">
        <f>INPUT!CA345</f>
        <v>0.28000000000000003</v>
      </c>
      <c r="BS62" s="532">
        <f>INPUT!CB345</f>
        <v>16.666666666666675</v>
      </c>
      <c r="BT62" s="588">
        <f>INPUT!CC345</f>
        <v>0.28000000000000003</v>
      </c>
      <c r="BU62" s="532">
        <f>INPUT!CD345</f>
        <v>16.666666666666675</v>
      </c>
      <c r="BV62" s="588">
        <f>INPUT!CE345</f>
        <v>0.28000000000000003</v>
      </c>
      <c r="BW62" s="532">
        <f>INPUT!CF345</f>
        <v>0</v>
      </c>
      <c r="BX62" s="588">
        <f>INPUT!CG345</f>
        <v>0.28000000000000003</v>
      </c>
      <c r="BY62" s="532">
        <f>INPUT!CH345</f>
        <v>0</v>
      </c>
      <c r="BZ62" s="588">
        <f>INPUT!CI345</f>
        <v>0.28000000000000003</v>
      </c>
      <c r="CA62" s="532">
        <f>INPUT!CJ345</f>
        <v>0</v>
      </c>
      <c r="CB62" s="588">
        <f>INPUT!CK345</f>
        <v>0.3</v>
      </c>
      <c r="CC62" s="532">
        <f>INPUT!CL345</f>
        <v>7.1428571428571397</v>
      </c>
      <c r="CD62" s="588">
        <f>INPUT!CM345</f>
        <v>0.3</v>
      </c>
      <c r="CE62" s="532">
        <f>INPUT!CN345</f>
        <v>7.1428571428571397</v>
      </c>
      <c r="CF62" s="588">
        <f>INPUT!CO345</f>
        <v>0.3</v>
      </c>
      <c r="CG62" s="532">
        <f>INPUT!CP345</f>
        <v>7.1428571428571397</v>
      </c>
      <c r="CH62" s="588">
        <f>INPUT!CQ345</f>
        <v>0.3</v>
      </c>
      <c r="CI62" s="532">
        <f>INPUT!CR345</f>
        <v>7.1428571428571397</v>
      </c>
      <c r="CJ62" s="588">
        <f>INPUT!CS345</f>
        <v>0.33</v>
      </c>
      <c r="CK62" s="532">
        <f>INPUT!CT345</f>
        <v>10.000000000000009</v>
      </c>
      <c r="CL62" s="588">
        <f>INPUT!CU345</f>
        <v>0.16500000000000001</v>
      </c>
      <c r="CM62" s="532">
        <f>INPUT!CV345</f>
        <v>-44.999999999999993</v>
      </c>
      <c r="CN62" s="588">
        <f>INPUT!CW345</f>
        <v>0.16500000000000001</v>
      </c>
      <c r="CO62" s="532">
        <f>INPUT!CX345</f>
        <v>-44.999999999999993</v>
      </c>
      <c r="CP62" s="588">
        <f>INPUT!CY345</f>
        <v>0.16500000000000001</v>
      </c>
      <c r="CQ62" s="532">
        <f>INPUT!CZ345</f>
        <v>-44.999999999999993</v>
      </c>
      <c r="CR62" s="588">
        <f>INPUT!DA345</f>
        <v>0.17499999999999999</v>
      </c>
      <c r="CS62" s="532">
        <f>INPUT!DB345</f>
        <v>-46.969696969696969</v>
      </c>
      <c r="CT62" s="588">
        <f>INPUT!DC345</f>
        <v>0.17499999999999999</v>
      </c>
      <c r="CU62" s="532">
        <f>INPUT!DD345</f>
        <v>6.0606060606060552</v>
      </c>
      <c r="CV62" s="588">
        <f>INPUT!DE345</f>
        <v>0.17499999999999999</v>
      </c>
      <c r="CW62" s="532">
        <f>INPUT!DF345</f>
        <v>6.0606060606060552</v>
      </c>
      <c r="CX62" s="588">
        <f>INPUT!DG345</f>
        <v>0.17499999999999999</v>
      </c>
      <c r="CY62" s="532">
        <f>INPUT!DH345</f>
        <v>6.0606060606060552</v>
      </c>
      <c r="CZ62" s="588">
        <f>INPUT!DI345</f>
        <v>0.185</v>
      </c>
      <c r="DA62" s="532">
        <f>INPUT!DJ345</f>
        <v>5.7142857142857162</v>
      </c>
      <c r="DB62" s="588">
        <f>INPUT!DK345</f>
        <v>0.185</v>
      </c>
      <c r="DC62" s="532">
        <f>INPUT!DL345</f>
        <v>5.7142857142857162</v>
      </c>
      <c r="DD62" s="588">
        <f>INPUT!DM345</f>
        <v>0.185</v>
      </c>
      <c r="DE62" s="532">
        <f>INPUT!DN345</f>
        <v>5.7142857142857162</v>
      </c>
      <c r="DF62" s="588">
        <f>INPUT!DO345</f>
        <v>0.185</v>
      </c>
      <c r="DG62" s="532">
        <f>INPUT!DP345</f>
        <v>5.7142857142857162</v>
      </c>
      <c r="DH62" s="588">
        <f>INPUT!DQ345</f>
        <v>0.19500000000000001</v>
      </c>
      <c r="DI62" s="532">
        <f>INPUT!DR345</f>
        <v>5.4054054054054168</v>
      </c>
      <c r="DJ62" s="588">
        <f>INPUT!DS345</f>
        <v>0.19500000000000001</v>
      </c>
      <c r="DK62" s="532">
        <f>INPUT!DT345</f>
        <v>5.4054054054054168</v>
      </c>
      <c r="DL62" s="588">
        <f>INPUT!DU345</f>
        <v>0.19500000000000001</v>
      </c>
      <c r="DM62" s="532">
        <f>INPUT!DV345</f>
        <v>5.4054054054054168</v>
      </c>
      <c r="DN62" s="588">
        <f>INPUT!DW345</f>
        <v>0.19500000000000001</v>
      </c>
      <c r="DO62" s="532">
        <f>INPUT!DX345</f>
        <v>5.4054054054054168</v>
      </c>
      <c r="DP62" s="588">
        <f>INPUT!DY345</f>
        <v>0.20499999999999999</v>
      </c>
      <c r="DQ62" s="532">
        <f>INPUT!DZ345</f>
        <v>5.12820512820511</v>
      </c>
      <c r="DR62" s="588">
        <f>INPUT!EA345</f>
        <v>0.20499999999999999</v>
      </c>
      <c r="DS62" s="532">
        <f>INPUT!EB345</f>
        <v>5.12820512820511</v>
      </c>
      <c r="DT62" s="588">
        <f>INPUT!EC345</f>
        <v>0.20499999999999999</v>
      </c>
      <c r="DU62" s="532">
        <f>INPUT!ED345</f>
        <v>5.12820512820511</v>
      </c>
      <c r="DV62" s="588">
        <f>INPUT!EE345</f>
        <v>0.20499999999999999</v>
      </c>
      <c r="DW62" s="532">
        <f>INPUT!EF345</f>
        <v>5.12820512820511</v>
      </c>
      <c r="DX62" s="588">
        <f>INPUT!EG345</f>
        <v>0.215</v>
      </c>
      <c r="DY62" s="532">
        <f>INPUT!EH345</f>
        <v>4.8780487804878092</v>
      </c>
      <c r="DZ62" s="588">
        <f>INPUT!EI345</f>
        <v>0.215</v>
      </c>
      <c r="EA62" s="532">
        <f>INPUT!EJ345</f>
        <v>4.8780487804878092</v>
      </c>
      <c r="EB62" s="588">
        <f>INPUT!EK345</f>
        <v>0.215</v>
      </c>
      <c r="EC62" s="532">
        <f>INPUT!EL345</f>
        <v>4.8780487804878092</v>
      </c>
      <c r="ED62" s="588">
        <f>INPUT!EM345</f>
        <v>0.215</v>
      </c>
      <c r="EE62" s="532">
        <f>INPUT!EN345</f>
        <v>4.8780487804878092</v>
      </c>
      <c r="EF62" s="588">
        <f>INPUT!EO345</f>
        <v>0.22500000000000001</v>
      </c>
      <c r="EG62" s="532">
        <f>INPUT!EP345</f>
        <v>4.6511627906976827</v>
      </c>
      <c r="EH62" s="588">
        <f>INPUT!EQ345</f>
        <v>0.26</v>
      </c>
      <c r="EI62" s="532">
        <f>INPUT!ER345</f>
        <v>20.930232558139551</v>
      </c>
      <c r="EJ62" s="588">
        <f>INPUT!ES345</f>
        <v>0.26</v>
      </c>
      <c r="EK62" s="532">
        <f>INPUT!ET345</f>
        <v>20.930232558139551</v>
      </c>
      <c r="EL62" s="588">
        <f>INPUT!EU345</f>
        <v>0.26</v>
      </c>
      <c r="EM62" s="532">
        <f>INPUT!EV345</f>
        <v>20.930232558139551</v>
      </c>
      <c r="EN62" s="588">
        <f>INPUT!EW345</f>
        <v>0.27300000000000002</v>
      </c>
      <c r="EO62" s="532">
        <f>INPUT!EX345</f>
        <v>21.333333333333336</v>
      </c>
      <c r="EP62" s="531"/>
      <c r="EQ62" s="588">
        <f>INPUT!FF345</f>
        <v>0.16500000000000001</v>
      </c>
      <c r="ER62" s="532">
        <f>INPUT!FG345</f>
        <v>13.793103448275868</v>
      </c>
      <c r="ES62" s="588">
        <f>INPUT!FH345</f>
        <v>0.193</v>
      </c>
      <c r="ET62" s="532">
        <f>INPUT!FI345</f>
        <v>16.969696969696969</v>
      </c>
      <c r="EU62" s="588">
        <f>INPUT!FJ345</f>
        <v>0.22999999999999998</v>
      </c>
      <c r="EV62" s="532">
        <f>INPUT!FK345</f>
        <v>19.170984455958529</v>
      </c>
      <c r="EW62" s="588">
        <f>INPUT!FL345</f>
        <v>0.30000000000000004</v>
      </c>
      <c r="EX62" s="532">
        <f>INPUT!FM345</f>
        <v>30.434782608695677</v>
      </c>
      <c r="EY62" s="588">
        <f>INPUT!FN345</f>
        <v>0.38</v>
      </c>
      <c r="EZ62" s="532">
        <f>INPUT!FO345</f>
        <v>26.666666666666639</v>
      </c>
      <c r="FA62" s="588">
        <f>INPUT!FP345</f>
        <v>0.44</v>
      </c>
      <c r="FB62" s="532">
        <f>INPUT!FQ345</f>
        <v>15.789473684210531</v>
      </c>
      <c r="FC62" s="588">
        <f>INPUT!FR345</f>
        <v>0.55000000000000004</v>
      </c>
      <c r="FD62" s="532">
        <f>INPUT!FS345</f>
        <v>25</v>
      </c>
      <c r="FE62" s="588">
        <f>INPUT!FT345</f>
        <v>0.79999999999999993</v>
      </c>
      <c r="FF62" s="532">
        <f>INPUT!FU345</f>
        <v>45.454545454545439</v>
      </c>
      <c r="FG62" s="588">
        <f>INPUT!FV345</f>
        <v>0.96</v>
      </c>
      <c r="FH62" s="532">
        <f>INPUT!FW345</f>
        <v>19.999999999999996</v>
      </c>
      <c r="FI62" s="588">
        <f>INPUT!FX345</f>
        <v>1.1200000000000001</v>
      </c>
      <c r="FJ62" s="532">
        <f>INPUT!FY345</f>
        <v>16.666666666666675</v>
      </c>
      <c r="FK62" s="588">
        <f>INPUT!FZ345</f>
        <v>1.1400000000000001</v>
      </c>
      <c r="FL62" s="532">
        <f>INPUT!GA345</f>
        <v>1.7857142857142794</v>
      </c>
      <c r="FM62" s="588">
        <f>INPUT!GB345</f>
        <v>1.23</v>
      </c>
      <c r="FN62" s="532">
        <f>INPUT!GC345</f>
        <v>7.8947368421052433</v>
      </c>
      <c r="FO62" s="588">
        <f>INPUT!GD345</f>
        <v>0.66999999999999993</v>
      </c>
      <c r="FP62" s="532">
        <f>INPUT!GE345</f>
        <v>-45.528455284552848</v>
      </c>
      <c r="FQ62" s="588">
        <f>INPUT!GF345</f>
        <v>0.71</v>
      </c>
      <c r="FR62" s="532">
        <f>INPUT!GG345</f>
        <v>5.9701492537313383</v>
      </c>
      <c r="FS62" s="588">
        <f>INPUT!GH345</f>
        <v>0.75</v>
      </c>
      <c r="FT62" s="532">
        <f>INPUT!GI345</f>
        <v>5.6338028169014231</v>
      </c>
      <c r="FU62" s="588">
        <f>INPUT!GJ345</f>
        <v>0.78999999999999992</v>
      </c>
      <c r="FV62" s="532">
        <f>INPUT!GK345</f>
        <v>5.3333333333333233</v>
      </c>
      <c r="FW62" s="588">
        <f>INPUT!GL345</f>
        <v>0.83</v>
      </c>
      <c r="FX62" s="532">
        <f>INPUT!GM345</f>
        <v>5.0632911392405111</v>
      </c>
      <c r="FY62" s="588">
        <f>INPUT!GN345</f>
        <v>0.87</v>
      </c>
      <c r="FZ62" s="532">
        <f>INPUT!GO345</f>
        <v>4.8192771084337505</v>
      </c>
      <c r="GA62" s="588">
        <f>INPUT!GP345</f>
        <v>1.0529999999999999</v>
      </c>
      <c r="GB62" s="532">
        <f>INPUT!GQ345</f>
        <v>21.034482758620676</v>
      </c>
      <c r="GC62" s="588">
        <f>INPUT!GR345</f>
        <v>1.10565</v>
      </c>
      <c r="GD62" s="532">
        <f>INPUT!GS345</f>
        <v>5.0000000000000044</v>
      </c>
      <c r="GE62" s="588">
        <f>INPUT!GT345</f>
        <v>1.1609325000000001</v>
      </c>
      <c r="GF62" s="532">
        <f>INPUT!GU345</f>
        <v>5.0000000000000044</v>
      </c>
      <c r="GG62" s="588">
        <f>INPUT!GV345</f>
        <v>1.2189791250000002</v>
      </c>
      <c r="GH62" s="532">
        <f>INPUT!GW345</f>
        <v>5.0000000000000044</v>
      </c>
      <c r="GI62" s="588">
        <f>INPUT!GX345</f>
        <v>1.2799280812500002</v>
      </c>
      <c r="GJ62" s="532">
        <f>INPUT!GY345</f>
        <v>5.0000000000000044</v>
      </c>
      <c r="GK62" s="655">
        <f>INPUT!GZ345</f>
        <v>8.0272356656168284</v>
      </c>
      <c r="GL62" s="436"/>
    </row>
    <row r="63" spans="1:194" ht="12" customHeight="1" x14ac:dyDescent="0.2">
      <c r="A63" s="672" t="s">
        <v>560</v>
      </c>
      <c r="B63" s="673">
        <f>INPUT!K346</f>
        <v>13.161571186440678</v>
      </c>
      <c r="C63" s="674">
        <f>INPUT!L346</f>
        <v>2.4844943464331415</v>
      </c>
      <c r="D63" s="673">
        <f>INPUT!M346</f>
        <v>15.230254237288134</v>
      </c>
      <c r="E63" s="674">
        <f>INPUT!N346</f>
        <v>5.8906413735583696</v>
      </c>
      <c r="F63" s="673">
        <f>INPUT!O346</f>
        <v>14.574306688417622</v>
      </c>
      <c r="G63" s="674">
        <f>INPUT!P346</f>
        <v>6.7089006372546223</v>
      </c>
      <c r="H63" s="673">
        <f>INPUT!Q346</f>
        <v>14.633049450549453</v>
      </c>
      <c r="I63" s="674">
        <f>INPUT!R346</f>
        <v>5.9681889986173298</v>
      </c>
      <c r="J63" s="673">
        <f>INPUT!S346</f>
        <v>13.792369791666664</v>
      </c>
      <c r="K63" s="674">
        <f>INPUT!T346</f>
        <v>4.7927302621426193</v>
      </c>
      <c r="L63" s="673">
        <f>INPUT!U346</f>
        <v>15.730871287128711</v>
      </c>
      <c r="M63" s="674">
        <f>INPUT!V346</f>
        <v>3.2869907622087968</v>
      </c>
      <c r="N63" s="673">
        <f>INPUT!W346</f>
        <v>15.083085714285716</v>
      </c>
      <c r="O63" s="674">
        <f>INPUT!X346</f>
        <v>3.4909312445883023</v>
      </c>
      <c r="P63" s="673">
        <f>INPUT!Y346</f>
        <v>14.286407239819004</v>
      </c>
      <c r="Q63" s="674">
        <f>INPUT!Z346</f>
        <v>-2.3688993323085716</v>
      </c>
      <c r="R63" s="673">
        <f>INPUT!AA346</f>
        <v>15.070919540229891</v>
      </c>
      <c r="S63" s="674">
        <f>INPUT!AB346</f>
        <v>9.2699787482186444</v>
      </c>
      <c r="T63" s="673">
        <f>INPUT!AC346</f>
        <v>15.245795833333334</v>
      </c>
      <c r="U63" s="674">
        <f>INPUT!AD346</f>
        <v>-3.083589236358919</v>
      </c>
      <c r="V63" s="673">
        <f>INPUT!AE346</f>
        <v>17.019167346938776</v>
      </c>
      <c r="W63" s="674">
        <f>INPUT!AF346</f>
        <v>12.836111053982346</v>
      </c>
      <c r="X63" s="673">
        <f>INPUT!AG346</f>
        <v>15.883725190839696</v>
      </c>
      <c r="Y63" s="674">
        <f>INPUT!AH346</f>
        <v>11.180683318116923</v>
      </c>
      <c r="Z63" s="673">
        <f>INPUT!AI346</f>
        <v>16.724991525423725</v>
      </c>
      <c r="AA63" s="674">
        <f>INPUT!AJ346</f>
        <v>10.975255894496016</v>
      </c>
      <c r="AB63" s="673">
        <f>INPUT!AK346</f>
        <v>16.906082474226807</v>
      </c>
      <c r="AC63" s="674">
        <f>INPUT!AL346</f>
        <v>10.890127737795297</v>
      </c>
      <c r="AD63" s="673">
        <f>INPUT!AM346</f>
        <v>16.773876712328768</v>
      </c>
      <c r="AE63" s="674">
        <f>INPUT!AN346</f>
        <v>-1.4412610770533907</v>
      </c>
      <c r="AF63" s="673">
        <f>INPUT!AO346</f>
        <v>16.551878396739124</v>
      </c>
      <c r="AG63" s="674">
        <f>INPUT!AP346</f>
        <v>4.2065271079152033</v>
      </c>
      <c r="AH63" s="673">
        <f>INPUT!AQ346</f>
        <v>16.728176119402985</v>
      </c>
      <c r="AI63" s="674">
        <f>INPUT!AR346</f>
        <v>1.9040930301339465E-2</v>
      </c>
      <c r="AJ63" s="673">
        <f>INPUT!AS346</f>
        <v>17.141171779141104</v>
      </c>
      <c r="AK63" s="674">
        <f>INPUT!AT346</f>
        <v>1.3905604995875898</v>
      </c>
      <c r="AL63" s="673">
        <f>INPUT!AU346</f>
        <v>16.758417417417416</v>
      </c>
      <c r="AM63" s="674">
        <f>INPUT!AV346</f>
        <v>-9.2162922003535819E-2</v>
      </c>
      <c r="AN63" s="673">
        <f>INPUT!AW346</f>
        <v>18.680953020134229</v>
      </c>
      <c r="AO63" s="674">
        <f>INPUT!AX346</f>
        <v>12.863039302019974</v>
      </c>
      <c r="AP63" s="673">
        <f>INPUT!AY346</f>
        <v>18.045287482806053</v>
      </c>
      <c r="AQ63" s="674">
        <f>INPUT!AZ346</f>
        <v>7.8736100935436371</v>
      </c>
      <c r="AR63" s="673">
        <f>INPUT!BA346</f>
        <v>17.400845744680854</v>
      </c>
      <c r="AS63" s="674">
        <f>INPUT!BB346</f>
        <v>1.5149137345192853</v>
      </c>
      <c r="AT63" s="673">
        <f>INPUT!BC346</f>
        <v>17.940429752066116</v>
      </c>
      <c r="AU63" s="674">
        <f>INPUT!BD346</f>
        <v>7.0532455732974286</v>
      </c>
      <c r="AV63" s="673">
        <f>INPUT!BE346</f>
        <v>24.24627355623101</v>
      </c>
      <c r="AW63" s="674">
        <f>INPUT!BF346</f>
        <v>29.791416584038878</v>
      </c>
      <c r="AX63" s="673">
        <f>INPUT!BG346</f>
        <v>22.575363636363637</v>
      </c>
      <c r="AY63" s="674">
        <f>INPUT!BH346</f>
        <v>25.103928977989078</v>
      </c>
      <c r="AZ63" s="673">
        <f>INPUT!BI346</f>
        <v>24.89349754299754</v>
      </c>
      <c r="BA63" s="674">
        <f>INPUT!BJ346</f>
        <v>43.059124299214389</v>
      </c>
      <c r="BB63" s="673">
        <f>INPUT!BK346</f>
        <v>24.227312949640286</v>
      </c>
      <c r="BC63" s="674">
        <f>INPUT!BL346</f>
        <v>35.043102559179992</v>
      </c>
      <c r="BD63" s="673">
        <f>INPUT!BM346</f>
        <v>26.416020942408373</v>
      </c>
      <c r="BE63" s="674">
        <f>INPUT!BN346</f>
        <v>8.9487870420391413</v>
      </c>
      <c r="BF63" s="673">
        <f>INPUT!BO346</f>
        <v>24.475806315789473</v>
      </c>
      <c r="BG63" s="674">
        <f>INPUT!BP346</f>
        <v>8.4182151394658788</v>
      </c>
      <c r="BH63" s="673">
        <f>INPUT!BQ346</f>
        <v>23.695835728952769</v>
      </c>
      <c r="BI63" s="674">
        <f>INPUT!BR346</f>
        <v>-4.8111431990466524</v>
      </c>
      <c r="BJ63" s="673">
        <f>INPUT!BS346</f>
        <v>23.422411693057242</v>
      </c>
      <c r="BK63" s="674">
        <f>INPUT!BT346</f>
        <v>-3.3222886015305875</v>
      </c>
      <c r="BL63" s="673">
        <f>INPUT!BU346</f>
        <v>24.575266375545851</v>
      </c>
      <c r="BM63" s="674">
        <f>INPUT!BV346</f>
        <v>-6.9683264215897438</v>
      </c>
      <c r="BN63" s="673">
        <f>INPUT!BW346</f>
        <v>23.027633802816901</v>
      </c>
      <c r="BO63" s="674">
        <f>INPUT!BX346</f>
        <v>-5.916750991930952</v>
      </c>
      <c r="BP63" s="673">
        <f>INPUT!BY346</f>
        <v>23.330925266903915</v>
      </c>
      <c r="BQ63" s="674">
        <f>INPUT!BZ346</f>
        <v>-1.5399771766774539</v>
      </c>
      <c r="BR63" s="673">
        <f>INPUT!CA346</f>
        <v>22.32935823429542</v>
      </c>
      <c r="BS63" s="674">
        <f>INPUT!CB346</f>
        <v>-4.6666990277769766</v>
      </c>
      <c r="BT63" s="673">
        <f>INPUT!CC346</f>
        <v>23.640480286738352</v>
      </c>
      <c r="BU63" s="674">
        <f>INPUT!CD346</f>
        <v>-3.8037678799594965</v>
      </c>
      <c r="BV63" s="673">
        <f>INPUT!CE346</f>
        <v>19.932180706651824</v>
      </c>
      <c r="BW63" s="674">
        <f>INPUT!CF346</f>
        <v>-13.442341157025083</v>
      </c>
      <c r="BX63" s="673">
        <f>INPUT!CG346</f>
        <v>20.87321808287269</v>
      </c>
      <c r="BY63" s="674">
        <f>INPUT!CH346</f>
        <v>-10.534117939666999</v>
      </c>
      <c r="BZ63" s="673">
        <f>INPUT!CI346</f>
        <v>19.565546558937204</v>
      </c>
      <c r="CA63" s="674">
        <f>INPUT!CJ346</f>
        <v>-12.377479219771336</v>
      </c>
      <c r="CB63" s="673">
        <f>INPUT!CK346</f>
        <v>22.698783161118399</v>
      </c>
      <c r="CC63" s="674">
        <f>INPUT!CL346</f>
        <v>-3.9834094493766181</v>
      </c>
      <c r="CD63" s="673">
        <f>INPUT!CM346</f>
        <v>18.499373040752349</v>
      </c>
      <c r="CE63" s="674">
        <f>INPUT!CN346</f>
        <v>-7.1884139873431563</v>
      </c>
      <c r="CF63" s="673">
        <f>INPUT!CO346</f>
        <v>19.393309154669065</v>
      </c>
      <c r="CG63" s="674">
        <f>INPUT!CP346</f>
        <v>-7.0899892979029877</v>
      </c>
      <c r="CH63" s="673">
        <f>INPUT!CQ346</f>
        <v>18.236275735820865</v>
      </c>
      <c r="CI63" s="674">
        <f>INPUT!CR346</f>
        <v>-6.7939365716780937</v>
      </c>
      <c r="CJ63" s="673">
        <f>INPUT!CS346</f>
        <v>22.685378398236594</v>
      </c>
      <c r="CK63" s="674">
        <f>INPUT!CT346</f>
        <v>-5.9054984519024689E-2</v>
      </c>
      <c r="CL63" s="673">
        <f>INPUT!CU346</f>
        <v>18.994581081081083</v>
      </c>
      <c r="CM63" s="674">
        <f>INPUT!CV346</f>
        <v>2.6768909369946581</v>
      </c>
      <c r="CN63" s="673">
        <f>INPUT!CW346</f>
        <v>20.481417218543047</v>
      </c>
      <c r="CO63" s="674">
        <f>INPUT!CX346</f>
        <v>5.6107395349391131</v>
      </c>
      <c r="CP63" s="673">
        <f>INPUT!CY346</f>
        <v>18.653180505415165</v>
      </c>
      <c r="CQ63" s="674">
        <f>INPUT!CZ346</f>
        <v>2.2861288984317607</v>
      </c>
      <c r="CR63" s="673">
        <f>INPUT!DA346</f>
        <v>23.615760401721662</v>
      </c>
      <c r="CS63" s="674">
        <f>INPUT!DB346</f>
        <v>4.1012408395946665</v>
      </c>
      <c r="CT63" s="673">
        <f>INPUT!DC346</f>
        <v>20.876386768447837</v>
      </c>
      <c r="CU63" s="674">
        <f>INPUT!DD346</f>
        <v>9.9070660170603286</v>
      </c>
      <c r="CV63" s="673">
        <f>INPUT!DE346</f>
        <v>21.694205298013248</v>
      </c>
      <c r="CW63" s="674">
        <f>INPUT!DF346</f>
        <v>5.9214070321861989</v>
      </c>
      <c r="CX63" s="673">
        <f>INPUT!DG346</f>
        <v>23.951222547584187</v>
      </c>
      <c r="CY63" s="674">
        <f>INPUT!DH346</f>
        <v>28.402888400886695</v>
      </c>
      <c r="CZ63" s="673">
        <f>INPUT!DI346</f>
        <v>26.662051083591326</v>
      </c>
      <c r="DA63" s="674">
        <f>INPUT!DJ346</f>
        <v>12.899396970709365</v>
      </c>
      <c r="DB63" s="673">
        <f>INPUT!DK346</f>
        <v>22.021928478543561</v>
      </c>
      <c r="DC63" s="674">
        <f>INPUT!DL346</f>
        <v>5.4872604287398596</v>
      </c>
      <c r="DD63" s="673">
        <f>INPUT!DM346</f>
        <v>22.435499334221038</v>
      </c>
      <c r="DE63" s="674">
        <f>INPUT!DN346</f>
        <v>3.4170140183732656</v>
      </c>
      <c r="DF63" s="673">
        <f>INPUT!DO346</f>
        <v>24.738287187039766</v>
      </c>
      <c r="DG63" s="674">
        <f>INPUT!DP346</f>
        <v>3.2861146769936678</v>
      </c>
      <c r="DH63" s="673">
        <f>INPUT!DQ346</f>
        <v>30.455947826086955</v>
      </c>
      <c r="DI63" s="674">
        <f>INPUT!DR346</f>
        <v>14.229575701437746</v>
      </c>
      <c r="DJ63" s="673">
        <f>INPUT!DS346</f>
        <v>25.607691044776121</v>
      </c>
      <c r="DK63" s="674">
        <f>INPUT!DT346</f>
        <v>16.282690999229455</v>
      </c>
      <c r="DL63" s="673">
        <f>INPUT!DU346</f>
        <v>26.421252730109206</v>
      </c>
      <c r="DM63" s="674">
        <f>INPUT!DV346</f>
        <v>17.765387507148844</v>
      </c>
      <c r="DN63" s="673">
        <f>INPUT!DW346</f>
        <v>25.397247734138972</v>
      </c>
      <c r="DO63" s="674">
        <f>INPUT!DX346</f>
        <v>2.6637274525797894</v>
      </c>
      <c r="DP63" s="673">
        <f>INPUT!DY346</f>
        <v>26.927490015360984</v>
      </c>
      <c r="DQ63" s="674">
        <f>INPUT!DZ346</f>
        <v>-11.585447384118774</v>
      </c>
      <c r="DR63" s="673">
        <f>INPUT!EA346</f>
        <v>24.474964539007093</v>
      </c>
      <c r="DS63" s="674">
        <f>INPUT!EB346</f>
        <v>-4.4233839895537974</v>
      </c>
      <c r="DT63" s="673">
        <f>INPUT!EC346</f>
        <v>24.871692532942898</v>
      </c>
      <c r="DU63" s="674">
        <f>INPUT!ED346</f>
        <v>-5.8648248551835476</v>
      </c>
      <c r="DV63" s="673">
        <f>INPUT!EE346</f>
        <v>23.608879551820724</v>
      </c>
      <c r="DW63" s="674">
        <f>INPUT!EF346</f>
        <v>-7.0415826196565501</v>
      </c>
      <c r="DX63" s="673">
        <f>INPUT!EG346</f>
        <v>29.886825127334465</v>
      </c>
      <c r="DY63" s="674">
        <f>INPUT!EH346</f>
        <v>10.990014703506734</v>
      </c>
      <c r="DZ63" s="673">
        <f>INPUT!EI346</f>
        <v>25.702613905325443</v>
      </c>
      <c r="EA63" s="674">
        <f>INPUT!EJ346</f>
        <v>5.015939305496353</v>
      </c>
      <c r="EB63" s="673">
        <f>INPUT!EK346</f>
        <v>23.491058823529411</v>
      </c>
      <c r="EC63" s="674">
        <f>INPUT!EL346</f>
        <v>-5.5510243526242453</v>
      </c>
      <c r="ED63" s="673">
        <f>INPUT!EM346</f>
        <v>25.279811518944257</v>
      </c>
      <c r="EE63" s="674">
        <f>INPUT!EN346</f>
        <v>7.0775572532186137</v>
      </c>
      <c r="EF63" s="673">
        <f>INPUT!EO346</f>
        <v>28.105612648221346</v>
      </c>
      <c r="EG63" s="674">
        <f>INPUT!EP346</f>
        <v>-5.9598584711630149</v>
      </c>
      <c r="EH63" s="673">
        <f>INPUT!EQ346</f>
        <v>26.237139601965946</v>
      </c>
      <c r="EI63" s="674">
        <f>INPUT!ER346</f>
        <v>2.0796550055547147</v>
      </c>
      <c r="EJ63" s="673">
        <f>INPUT!ES346</f>
        <v>25.993577226674297</v>
      </c>
      <c r="EK63" s="674">
        <f>INPUT!ET346</f>
        <v>10.653067713739173</v>
      </c>
      <c r="EL63" s="673">
        <f>INPUT!EU346</f>
        <v>25.60155182433526</v>
      </c>
      <c r="EM63" s="674">
        <f>INPUT!EV346</f>
        <v>1.2727163932764851</v>
      </c>
      <c r="EN63" s="673">
        <f>INPUT!EW346</f>
        <v>27.566781013221831</v>
      </c>
      <c r="EO63" s="674">
        <f>INPUT!EX346</f>
        <v>-1.9171673706020909</v>
      </c>
      <c r="EP63" s="675"/>
      <c r="EQ63" s="673">
        <f>INPUT!FF346</f>
        <v>13.676589975661695</v>
      </c>
      <c r="ER63" s="674">
        <f>INPUT!FG346</f>
        <v>-5.8235503256128363</v>
      </c>
      <c r="ES63" s="673">
        <f>INPUT!FH346</f>
        <v>14.407333379636061</v>
      </c>
      <c r="ET63" s="674">
        <f>INPUT!FI346</f>
        <v>5.3430234091594864</v>
      </c>
      <c r="EU63" s="673">
        <f>INPUT!FJ346</f>
        <v>12.925598974358977</v>
      </c>
      <c r="EV63" s="674">
        <f>INPUT!FK346</f>
        <v>-10.284584705809829</v>
      </c>
      <c r="EW63" s="673">
        <f>INPUT!FL346</f>
        <v>13.909588594325124</v>
      </c>
      <c r="EX63" s="674">
        <f>INPUT!FM346</f>
        <v>7.6127197038847294</v>
      </c>
      <c r="EY63" s="673">
        <f>INPUT!FN346</f>
        <v>16.763023882633917</v>
      </c>
      <c r="EZ63" s="674">
        <f>INPUT!FO346</f>
        <v>20.514160206527944</v>
      </c>
      <c r="FA63" s="673">
        <f>INPUT!FP346</f>
        <v>17.290586687306501</v>
      </c>
      <c r="FB63" s="674">
        <f>INPUT!FQ346</f>
        <v>3.1471816085588689</v>
      </c>
      <c r="FC63" s="673">
        <f>INPUT!FR346</f>
        <v>19.281466992665038</v>
      </c>
      <c r="FD63" s="674">
        <f>INPUT!FS346</f>
        <v>11.514243798448431</v>
      </c>
      <c r="FE63" s="673">
        <f>INPUT!FT346</f>
        <v>24.500235585864846</v>
      </c>
      <c r="FF63" s="674">
        <f>INPUT!FU346</f>
        <v>27.066242393201236</v>
      </c>
      <c r="FG63" s="673">
        <f>INPUT!FV346</f>
        <v>24.029714524730732</v>
      </c>
      <c r="FH63" s="674">
        <f>INPUT!FW346</f>
        <v>-1.9204756602649864</v>
      </c>
      <c r="FI63" s="673">
        <f>INPUT!FX346</f>
        <v>23.072049187527451</v>
      </c>
      <c r="FJ63" s="674">
        <f>INPUT!FY346</f>
        <v>-3.9853379706932368</v>
      </c>
      <c r="FK63" s="673">
        <f>INPUT!FZ346</f>
        <v>20.731363729871408</v>
      </c>
      <c r="FL63" s="674">
        <f>INPUT!GA346</f>
        <v>-10.145112983381633</v>
      </c>
      <c r="FM63" s="673">
        <f>INPUT!GB346</f>
        <v>19.621068939866358</v>
      </c>
      <c r="FN63" s="674">
        <f>INPUT!GC346</f>
        <v>-5.3556283343060951</v>
      </c>
      <c r="FO63" s="673">
        <f>INPUT!GD346</f>
        <v>20.304818372618662</v>
      </c>
      <c r="FP63" s="674">
        <f>INPUT!GE346</f>
        <v>3.4847715730871975</v>
      </c>
      <c r="FQ63" s="673">
        <f>INPUT!GF346</f>
        <v>23.126889372822301</v>
      </c>
      <c r="FR63" s="674">
        <f>INPUT!GG346</f>
        <v>13.898528656672159</v>
      </c>
      <c r="FS63" s="673">
        <f>INPUT!GH346</f>
        <v>24.550603821196827</v>
      </c>
      <c r="FT63" s="674">
        <f>INPUT!GI346</f>
        <v>6.1561000505654384</v>
      </c>
      <c r="FU63" s="673">
        <f>INPUT!GJ346</f>
        <v>26.085083460365848</v>
      </c>
      <c r="FV63" s="674">
        <f>INPUT!GK346</f>
        <v>6.2502724997914871</v>
      </c>
      <c r="FW63" s="673">
        <f>INPUT!GL346</f>
        <v>25.533773318468967</v>
      </c>
      <c r="FX63" s="674">
        <f>INPUT!GM346</f>
        <v>-2.1135072952116585</v>
      </c>
      <c r="FY63" s="673">
        <f>INPUT!GN346</f>
        <v>25.564626228626775</v>
      </c>
      <c r="FZ63" s="674">
        <f>INPUT!GO346</f>
        <v>0.12083176964483577</v>
      </c>
      <c r="GA63" s="673">
        <f>INPUT!GP346</f>
        <v>26.34458816406736</v>
      </c>
      <c r="GB63" s="674">
        <f>INPUT!GQ346</f>
        <v>3.0509420652792496</v>
      </c>
      <c r="GC63" s="673">
        <f>INPUT!GR346</f>
        <v>26.6156207984438</v>
      </c>
      <c r="GD63" s="674">
        <f>INPUT!GS346</f>
        <v>1.0287981451390316</v>
      </c>
      <c r="GE63" s="673">
        <f>INPUT!GT346</f>
        <v>26.066047279242653</v>
      </c>
      <c r="GF63" s="674">
        <f>INPUT!GU346</f>
        <v>-2.0648532805715325</v>
      </c>
      <c r="GG63" s="673">
        <f>INPUT!GV346</f>
        <v>25.671661426912195</v>
      </c>
      <c r="GH63" s="674">
        <f>INPUT!GW346</f>
        <v>-1.5130251553119867</v>
      </c>
      <c r="GI63" s="673">
        <f>INPUT!GX346</f>
        <v>25.326384252702734</v>
      </c>
      <c r="GJ63" s="674">
        <f>INPUT!GY346</f>
        <v>-1.3449740103205765</v>
      </c>
      <c r="GK63" s="676">
        <f>INPUT!GZ346</f>
        <v>-0.18708277793743067</v>
      </c>
      <c r="GL63" s="436"/>
    </row>
    <row r="64" spans="1:194" ht="12" customHeight="1" x14ac:dyDescent="0.2">
      <c r="B64" s="436"/>
      <c r="C64" s="435"/>
      <c r="D64" s="436"/>
      <c r="E64" s="435"/>
      <c r="F64" s="436"/>
      <c r="G64" s="435"/>
      <c r="H64" s="436"/>
      <c r="I64" s="435"/>
      <c r="J64" s="436"/>
      <c r="K64" s="435"/>
      <c r="L64" s="436"/>
      <c r="M64" s="435"/>
      <c r="N64" s="436"/>
      <c r="O64" s="435"/>
      <c r="P64" s="436"/>
      <c r="Q64" s="435"/>
      <c r="R64" s="436"/>
      <c r="S64" s="435"/>
      <c r="T64" s="436"/>
      <c r="U64" s="435"/>
      <c r="V64" s="436"/>
      <c r="W64" s="435"/>
      <c r="X64" s="436"/>
      <c r="Y64" s="435"/>
      <c r="Z64" s="436"/>
      <c r="AA64" s="435"/>
      <c r="AB64" s="436"/>
      <c r="AC64" s="435"/>
      <c r="AD64" s="436"/>
      <c r="AE64" s="435"/>
      <c r="AF64" s="436"/>
      <c r="AG64" s="435"/>
      <c r="AH64" s="436"/>
      <c r="AI64" s="435"/>
      <c r="AJ64" s="436"/>
      <c r="AK64" s="435"/>
      <c r="AL64" s="436"/>
      <c r="AM64" s="435"/>
      <c r="AN64" s="436"/>
      <c r="AO64" s="435"/>
      <c r="AP64" s="436"/>
      <c r="AQ64" s="435"/>
      <c r="AR64" s="436"/>
      <c r="AS64" s="435"/>
      <c r="AT64" s="436"/>
      <c r="AU64" s="435"/>
      <c r="AV64" s="436"/>
      <c r="AW64" s="435"/>
      <c r="AX64" s="436"/>
      <c r="AY64" s="435"/>
      <c r="AZ64" s="436"/>
      <c r="BA64" s="435"/>
      <c r="BB64" s="436"/>
      <c r="BC64" s="435"/>
      <c r="BD64" s="436"/>
      <c r="BE64" s="435"/>
      <c r="BF64" s="436"/>
      <c r="BG64" s="435"/>
      <c r="BH64" s="436"/>
      <c r="BI64" s="435"/>
      <c r="BJ64" s="436"/>
      <c r="BK64" s="435"/>
      <c r="BL64" s="436"/>
      <c r="BM64" s="435"/>
      <c r="BN64" s="436"/>
      <c r="BO64" s="435"/>
      <c r="BP64" s="436"/>
      <c r="BQ64" s="435"/>
      <c r="BR64" s="436"/>
      <c r="BS64" s="435"/>
      <c r="BT64" s="436"/>
      <c r="BU64" s="435"/>
      <c r="BV64" s="436"/>
      <c r="BW64" s="435"/>
      <c r="BX64" s="436"/>
      <c r="BY64" s="435"/>
      <c r="BZ64" s="436"/>
      <c r="CA64" s="435"/>
      <c r="CB64" s="436"/>
      <c r="CC64" s="435"/>
      <c r="CD64" s="436"/>
      <c r="CE64" s="435"/>
      <c r="CF64" s="436"/>
      <c r="CG64" s="435"/>
      <c r="CH64" s="436"/>
      <c r="CI64" s="435"/>
      <c r="CJ64" s="436"/>
      <c r="CK64" s="435"/>
      <c r="CM64" s="435"/>
      <c r="CO64" s="435"/>
      <c r="CQ64" s="435"/>
      <c r="CS64" s="435"/>
      <c r="CU64" s="435"/>
      <c r="CW64" s="435"/>
      <c r="CY64" s="435"/>
      <c r="DA64" s="435"/>
      <c r="DC64" s="435"/>
      <c r="DE64" s="435"/>
      <c r="DG64" s="435"/>
      <c r="DI64" s="435"/>
      <c r="DK64" s="435"/>
      <c r="DM64" s="435"/>
      <c r="DO64" s="435"/>
      <c r="DQ64" s="435"/>
      <c r="DS64" s="435"/>
      <c r="DU64" s="435"/>
      <c r="DW64" s="435"/>
      <c r="DY64" s="435"/>
      <c r="EA64" s="435"/>
      <c r="EC64" s="435"/>
      <c r="EE64" s="435"/>
      <c r="EG64" s="435"/>
      <c r="EI64" s="435"/>
      <c r="EK64" s="435"/>
      <c r="EM64" s="435"/>
      <c r="EO64" s="435"/>
      <c r="EP64" s="436"/>
      <c r="EQ64" s="436"/>
      <c r="ER64" s="435"/>
      <c r="ES64" s="436"/>
      <c r="ET64" s="435"/>
      <c r="EU64" s="436"/>
      <c r="EV64" s="435"/>
      <c r="EW64" s="436"/>
      <c r="EX64" s="435"/>
      <c r="EY64" s="436"/>
      <c r="EZ64" s="435"/>
      <c r="FA64" s="436"/>
      <c r="FB64" s="435"/>
      <c r="FC64" s="436"/>
      <c r="FD64" s="435"/>
      <c r="FE64" s="436"/>
      <c r="FF64" s="435"/>
      <c r="FG64" s="436"/>
      <c r="FH64" s="435"/>
      <c r="FI64" s="436"/>
      <c r="FJ64" s="435"/>
      <c r="FK64" s="436"/>
      <c r="FL64" s="435"/>
      <c r="FN64" s="435"/>
      <c r="FP64" s="435"/>
      <c r="FR64" s="435"/>
      <c r="FT64" s="435"/>
      <c r="FV64" s="435"/>
      <c r="FX64" s="435"/>
      <c r="FZ64" s="435"/>
      <c r="GB64" s="435"/>
      <c r="GD64" s="435"/>
      <c r="GF64" s="435"/>
      <c r="GH64" s="435"/>
      <c r="GJ64" s="435"/>
      <c r="GK64" s="536"/>
      <c r="GL64" s="436"/>
    </row>
    <row r="65" spans="1:194" ht="12" customHeight="1" x14ac:dyDescent="0.2">
      <c r="A65" s="468" t="s">
        <v>207</v>
      </c>
      <c r="B65" s="436"/>
      <c r="C65" s="435"/>
      <c r="D65" s="436"/>
      <c r="E65" s="435"/>
      <c r="F65" s="436"/>
      <c r="G65" s="435"/>
      <c r="H65" s="436"/>
      <c r="I65" s="435"/>
      <c r="J65" s="436"/>
      <c r="K65" s="435"/>
      <c r="L65" s="436"/>
      <c r="M65" s="435"/>
      <c r="N65" s="436"/>
      <c r="O65" s="435"/>
      <c r="P65" s="436"/>
      <c r="Q65" s="435"/>
      <c r="R65" s="436"/>
      <c r="S65" s="435"/>
      <c r="T65" s="436"/>
      <c r="U65" s="435"/>
      <c r="V65" s="436"/>
      <c r="W65" s="435"/>
      <c r="X65" s="436"/>
      <c r="Y65" s="435"/>
      <c r="Z65" s="436"/>
      <c r="AA65" s="435"/>
      <c r="AB65" s="436"/>
      <c r="AC65" s="435"/>
      <c r="AD65" s="436"/>
      <c r="AE65" s="435"/>
      <c r="AF65" s="436"/>
      <c r="AG65" s="435"/>
      <c r="AH65" s="436"/>
      <c r="AI65" s="435"/>
      <c r="AJ65" s="436"/>
      <c r="AK65" s="435"/>
      <c r="AL65" s="436"/>
      <c r="AM65" s="435"/>
      <c r="AN65" s="436"/>
      <c r="AO65" s="435"/>
      <c r="AP65" s="436"/>
      <c r="AQ65" s="435"/>
      <c r="AR65" s="436"/>
      <c r="AS65" s="435"/>
      <c r="AT65" s="436"/>
      <c r="AU65" s="435"/>
      <c r="AV65" s="436"/>
      <c r="AW65" s="435"/>
      <c r="AX65" s="436"/>
      <c r="AY65" s="435"/>
      <c r="AZ65" s="436"/>
      <c r="BA65" s="435"/>
      <c r="BB65" s="436"/>
      <c r="BC65" s="435"/>
      <c r="BD65" s="436"/>
      <c r="BE65" s="435"/>
      <c r="BF65" s="436"/>
      <c r="BG65" s="435"/>
      <c r="BH65" s="436"/>
      <c r="BI65" s="435"/>
      <c r="BJ65" s="436"/>
      <c r="BK65" s="435"/>
      <c r="BL65" s="436"/>
      <c r="BM65" s="435"/>
      <c r="BN65" s="436"/>
      <c r="BO65" s="435"/>
      <c r="BP65" s="436"/>
      <c r="BQ65" s="435"/>
      <c r="BR65" s="436"/>
      <c r="BS65" s="435"/>
      <c r="BT65" s="436"/>
      <c r="BU65" s="435"/>
      <c r="BV65" s="436"/>
      <c r="BW65" s="435"/>
      <c r="BX65" s="436"/>
      <c r="BY65" s="435"/>
      <c r="BZ65" s="436"/>
      <c r="CA65" s="435"/>
      <c r="CB65" s="436"/>
      <c r="CC65" s="435"/>
      <c r="CD65" s="436"/>
      <c r="CE65" s="435"/>
      <c r="CF65" s="436"/>
      <c r="CG65" s="435"/>
      <c r="CH65" s="436"/>
      <c r="CI65" s="435"/>
      <c r="CJ65" s="436"/>
      <c r="CK65" s="435"/>
      <c r="CM65" s="435"/>
      <c r="CO65" s="435"/>
      <c r="CQ65" s="435"/>
      <c r="CS65" s="435"/>
      <c r="CU65" s="435"/>
      <c r="CW65" s="435"/>
      <c r="CY65" s="435"/>
      <c r="DA65" s="435"/>
      <c r="DC65" s="435"/>
      <c r="DE65" s="435"/>
      <c r="DG65" s="435"/>
      <c r="DI65" s="435"/>
      <c r="DK65" s="435"/>
      <c r="DM65" s="435"/>
      <c r="DO65" s="435"/>
      <c r="DQ65" s="435"/>
      <c r="DS65" s="435"/>
      <c r="DU65" s="435"/>
      <c r="DW65" s="435"/>
      <c r="DY65" s="435"/>
      <c r="EA65" s="435"/>
      <c r="EC65" s="435"/>
      <c r="EE65" s="435"/>
      <c r="EG65" s="435"/>
      <c r="EI65" s="435"/>
      <c r="EK65" s="435"/>
      <c r="EM65" s="435"/>
      <c r="EO65" s="435"/>
      <c r="EP65" s="436"/>
      <c r="EQ65" s="436"/>
      <c r="ER65" s="435"/>
      <c r="ES65" s="436"/>
      <c r="ET65" s="435"/>
      <c r="EU65" s="436"/>
      <c r="EV65" s="435"/>
      <c r="EW65" s="436"/>
      <c r="EX65" s="435"/>
      <c r="EY65" s="436"/>
      <c r="EZ65" s="435"/>
      <c r="FA65" s="436"/>
      <c r="FB65" s="435"/>
      <c r="FC65" s="436"/>
      <c r="FD65" s="435"/>
      <c r="FE65" s="436"/>
      <c r="FF65" s="435"/>
      <c r="FG65" s="436"/>
      <c r="FH65" s="435"/>
      <c r="FI65" s="436"/>
      <c r="FJ65" s="435"/>
      <c r="FK65" s="436"/>
      <c r="FL65" s="435"/>
      <c r="FN65" s="435"/>
      <c r="FP65" s="435"/>
      <c r="FR65" s="435"/>
      <c r="FT65" s="435"/>
      <c r="FV65" s="435"/>
      <c r="FX65" s="435"/>
      <c r="FZ65" s="435"/>
      <c r="GB65" s="435"/>
      <c r="GD65" s="435"/>
      <c r="GF65" s="435"/>
      <c r="GH65" s="435"/>
      <c r="GJ65" s="435"/>
      <c r="GK65" s="435"/>
      <c r="GL65" s="436"/>
    </row>
    <row r="66" spans="1:194" ht="12" customHeight="1" x14ac:dyDescent="0.2">
      <c r="A66" s="468" t="s">
        <v>438</v>
      </c>
      <c r="B66" s="436"/>
      <c r="C66" s="435"/>
      <c r="D66" s="436"/>
      <c r="E66" s="435"/>
      <c r="F66" s="436"/>
      <c r="G66" s="435"/>
      <c r="H66" s="436"/>
      <c r="I66" s="435"/>
      <c r="J66" s="436"/>
      <c r="K66" s="435"/>
      <c r="L66" s="436"/>
      <c r="M66" s="435"/>
      <c r="N66" s="436"/>
      <c r="O66" s="435"/>
      <c r="P66" s="436"/>
      <c r="Q66" s="435"/>
      <c r="R66" s="436"/>
      <c r="S66" s="435"/>
      <c r="T66" s="436"/>
      <c r="U66" s="435"/>
      <c r="V66" s="436"/>
      <c r="W66" s="435"/>
      <c r="X66" s="436"/>
      <c r="Y66" s="435"/>
      <c r="Z66" s="436"/>
      <c r="AA66" s="435"/>
      <c r="AB66" s="436"/>
      <c r="AC66" s="435"/>
      <c r="AD66" s="436"/>
      <c r="AE66" s="435"/>
      <c r="AF66" s="436"/>
      <c r="AG66" s="435"/>
      <c r="AH66" s="436"/>
      <c r="AI66" s="435"/>
      <c r="AJ66" s="436"/>
      <c r="AK66" s="435"/>
      <c r="AL66" s="436"/>
      <c r="AM66" s="435"/>
      <c r="AN66" s="436"/>
      <c r="AO66" s="435"/>
      <c r="AP66" s="436"/>
      <c r="AQ66" s="435"/>
      <c r="AR66" s="436"/>
      <c r="AS66" s="435"/>
      <c r="AT66" s="436"/>
      <c r="AU66" s="435"/>
      <c r="AV66" s="436"/>
      <c r="AW66" s="435"/>
      <c r="AX66" s="436"/>
      <c r="AY66" s="435"/>
      <c r="AZ66" s="436"/>
      <c r="BA66" s="435"/>
      <c r="BB66" s="436"/>
      <c r="BC66" s="435"/>
      <c r="BD66" s="436"/>
      <c r="BE66" s="435"/>
      <c r="BF66" s="436"/>
      <c r="BG66" s="435"/>
      <c r="BH66" s="436"/>
      <c r="BI66" s="435"/>
      <c r="BJ66" s="436"/>
      <c r="BK66" s="435"/>
      <c r="BL66" s="436"/>
      <c r="BM66" s="435"/>
      <c r="BN66" s="436"/>
      <c r="BO66" s="435"/>
      <c r="BP66" s="436"/>
      <c r="BQ66" s="435"/>
      <c r="BR66" s="436"/>
      <c r="BS66" s="435"/>
      <c r="BT66" s="436"/>
      <c r="BU66" s="435"/>
      <c r="BV66" s="436"/>
      <c r="BW66" s="435"/>
      <c r="BX66" s="436"/>
      <c r="BY66" s="435"/>
      <c r="BZ66" s="436"/>
      <c r="CA66" s="435"/>
      <c r="CB66" s="436"/>
      <c r="CC66" s="435"/>
      <c r="CD66" s="436"/>
      <c r="CE66" s="435"/>
      <c r="CF66" s="436"/>
      <c r="CG66" s="435"/>
      <c r="CH66" s="436"/>
      <c r="CI66" s="435"/>
      <c r="CJ66" s="436"/>
      <c r="CK66" s="435"/>
      <c r="CM66" s="435"/>
      <c r="CO66" s="435"/>
      <c r="CQ66" s="435"/>
      <c r="CS66" s="435"/>
      <c r="CU66" s="435"/>
      <c r="CW66" s="435"/>
      <c r="CY66" s="435"/>
      <c r="DA66" s="435"/>
      <c r="DC66" s="435"/>
      <c r="DE66" s="435"/>
      <c r="DG66" s="435"/>
      <c r="DI66" s="435"/>
      <c r="DK66" s="435"/>
      <c r="DM66" s="435"/>
      <c r="DO66" s="435"/>
      <c r="DQ66" s="435"/>
      <c r="DS66" s="435"/>
      <c r="DU66" s="435"/>
      <c r="DW66" s="435"/>
      <c r="DY66" s="435"/>
      <c r="EA66" s="435"/>
      <c r="EC66" s="435"/>
      <c r="EE66" s="435"/>
      <c r="EG66" s="435"/>
      <c r="EI66" s="435"/>
      <c r="EK66" s="435"/>
      <c r="EM66" s="435"/>
      <c r="EO66" s="435"/>
      <c r="EP66" s="436"/>
      <c r="EQ66" s="436"/>
      <c r="ER66" s="435"/>
      <c r="ES66" s="436"/>
      <c r="ET66" s="435"/>
      <c r="EU66" s="436"/>
      <c r="EV66" s="435"/>
      <c r="EW66" s="436"/>
      <c r="EX66" s="435"/>
      <c r="EY66" s="436"/>
      <c r="EZ66" s="435"/>
      <c r="FA66" s="436"/>
      <c r="FB66" s="435"/>
      <c r="FC66" s="436"/>
      <c r="FD66" s="435"/>
      <c r="FE66" s="436"/>
      <c r="FF66" s="435"/>
      <c r="FG66" s="436"/>
      <c r="FH66" s="435"/>
      <c r="FI66" s="436"/>
      <c r="FJ66" s="435"/>
      <c r="FK66" s="436"/>
      <c r="FL66" s="435"/>
      <c r="FN66" s="435"/>
      <c r="FP66" s="435"/>
      <c r="FR66" s="435"/>
      <c r="FT66" s="435"/>
      <c r="FV66" s="435"/>
      <c r="FX66" s="435"/>
      <c r="FZ66" s="435"/>
      <c r="GB66" s="435"/>
      <c r="GD66" s="435"/>
      <c r="GF66" s="435"/>
      <c r="GH66" s="435"/>
      <c r="GJ66" s="435"/>
      <c r="GK66" s="435"/>
      <c r="GL66" s="436"/>
    </row>
    <row r="67" spans="1:194" ht="12" customHeight="1" x14ac:dyDescent="0.2">
      <c r="A67" s="469"/>
      <c r="B67" s="436"/>
      <c r="C67" s="435"/>
      <c r="D67" s="436"/>
      <c r="E67" s="435"/>
      <c r="F67" s="436"/>
      <c r="G67" s="435"/>
      <c r="H67" s="436"/>
      <c r="I67" s="435"/>
      <c r="J67" s="436"/>
      <c r="K67" s="435"/>
      <c r="L67" s="436"/>
      <c r="M67" s="435"/>
      <c r="N67" s="436"/>
      <c r="O67" s="435"/>
      <c r="P67" s="436"/>
      <c r="Q67" s="435"/>
      <c r="R67" s="436"/>
      <c r="S67" s="435"/>
      <c r="T67" s="436"/>
      <c r="U67" s="435"/>
      <c r="V67" s="436"/>
      <c r="W67" s="435"/>
      <c r="X67" s="436"/>
      <c r="Y67" s="435"/>
      <c r="Z67" s="436"/>
      <c r="AA67" s="435"/>
      <c r="AB67" s="436"/>
      <c r="AC67" s="435"/>
      <c r="AD67" s="436"/>
      <c r="AE67" s="435"/>
      <c r="AF67" s="436"/>
      <c r="AG67" s="435"/>
      <c r="AH67" s="436"/>
      <c r="AI67" s="435"/>
      <c r="AJ67" s="436"/>
      <c r="AK67" s="435"/>
      <c r="AL67" s="436"/>
      <c r="AM67" s="435"/>
      <c r="AN67" s="436"/>
      <c r="AO67" s="435"/>
      <c r="AP67" s="436"/>
      <c r="AQ67" s="435"/>
      <c r="AR67" s="436"/>
      <c r="AS67" s="435"/>
      <c r="AT67" s="436"/>
      <c r="AU67" s="435"/>
      <c r="AV67" s="436"/>
      <c r="AW67" s="435"/>
      <c r="AX67" s="436"/>
      <c r="AY67" s="435"/>
      <c r="AZ67" s="436"/>
      <c r="BA67" s="435"/>
      <c r="BB67" s="436"/>
      <c r="BC67" s="435"/>
      <c r="BD67" s="436"/>
      <c r="BE67" s="435"/>
      <c r="BF67" s="436"/>
      <c r="BG67" s="435"/>
      <c r="BH67" s="436"/>
      <c r="BI67" s="435"/>
      <c r="BJ67" s="436"/>
      <c r="BK67" s="435"/>
      <c r="BL67" s="436"/>
      <c r="BM67" s="435"/>
      <c r="BN67" s="436"/>
      <c r="BO67" s="435"/>
      <c r="BP67" s="436"/>
      <c r="BQ67" s="435"/>
      <c r="BR67" s="436"/>
      <c r="BS67" s="435"/>
      <c r="BT67" s="436"/>
      <c r="BU67" s="435"/>
      <c r="BV67" s="436"/>
      <c r="BW67" s="435"/>
      <c r="BX67" s="436"/>
      <c r="BY67" s="435"/>
      <c r="BZ67" s="436"/>
      <c r="CA67" s="435"/>
      <c r="CB67" s="436"/>
      <c r="CC67" s="435"/>
      <c r="CD67" s="436"/>
      <c r="CE67" s="435"/>
      <c r="CF67" s="436"/>
      <c r="CG67" s="435"/>
      <c r="CH67" s="436"/>
      <c r="CI67" s="435"/>
      <c r="CJ67" s="436"/>
      <c r="CK67" s="435"/>
      <c r="CM67" s="435"/>
      <c r="CO67" s="435"/>
      <c r="CQ67" s="435"/>
      <c r="CS67" s="435"/>
      <c r="CU67" s="435"/>
      <c r="CW67" s="435"/>
      <c r="CY67" s="435"/>
      <c r="DA67" s="435"/>
      <c r="DC67" s="435"/>
      <c r="DE67" s="435"/>
      <c r="DG67" s="435"/>
      <c r="DI67" s="435"/>
      <c r="DK67" s="435"/>
      <c r="DM67" s="435"/>
      <c r="DO67" s="435"/>
      <c r="DQ67" s="435"/>
      <c r="DS67" s="435"/>
      <c r="DU67" s="435"/>
      <c r="DW67" s="435"/>
      <c r="DY67" s="435"/>
      <c r="EA67" s="435"/>
      <c r="EC67" s="435"/>
      <c r="EE67" s="435"/>
      <c r="EG67" s="435"/>
      <c r="EI67" s="435"/>
      <c r="EK67" s="435"/>
      <c r="EM67" s="435"/>
      <c r="EO67" s="435"/>
      <c r="EP67" s="436"/>
      <c r="EQ67" s="436"/>
      <c r="ER67" s="435"/>
      <c r="ES67" s="436"/>
      <c r="ET67" s="435"/>
      <c r="EU67" s="436"/>
      <c r="EV67" s="435"/>
      <c r="EW67" s="436"/>
      <c r="EX67" s="435"/>
      <c r="EY67" s="436"/>
      <c r="EZ67" s="435"/>
      <c r="FA67" s="436"/>
      <c r="FB67" s="435"/>
      <c r="FC67" s="436"/>
      <c r="FD67" s="435"/>
      <c r="FE67" s="436"/>
      <c r="FF67" s="435"/>
      <c r="FG67" s="436"/>
      <c r="FH67" s="435"/>
      <c r="FI67" s="436"/>
      <c r="FJ67" s="435"/>
      <c r="FK67" s="436"/>
      <c r="FL67" s="435"/>
      <c r="FN67" s="435"/>
      <c r="FP67" s="435"/>
      <c r="FR67" s="435"/>
      <c r="FT67" s="435"/>
      <c r="FV67" s="435"/>
      <c r="FX67" s="435"/>
      <c r="FZ67" s="435"/>
      <c r="GB67" s="435"/>
      <c r="GD67" s="435"/>
      <c r="GF67" s="435"/>
      <c r="GH67" s="435"/>
      <c r="GJ67" s="435"/>
      <c r="GK67" s="435"/>
      <c r="GL67" s="436"/>
    </row>
    <row r="68" spans="1:194" s="413" customFormat="1" ht="20.100000000000001" customHeight="1" x14ac:dyDescent="0.25">
      <c r="A68" s="412" t="str">
        <f>A1</f>
        <v>AFLAC</v>
      </c>
      <c r="C68" s="414"/>
      <c r="E68" s="414"/>
      <c r="G68" s="414"/>
      <c r="I68" s="414"/>
      <c r="J68" s="415"/>
      <c r="K68" s="414"/>
      <c r="L68" s="415"/>
      <c r="M68" s="414"/>
      <c r="N68" s="415"/>
      <c r="O68" s="414"/>
      <c r="P68" s="415"/>
      <c r="Q68" s="414"/>
      <c r="R68" s="415"/>
      <c r="S68" s="414"/>
      <c r="T68" s="415"/>
      <c r="U68" s="414"/>
      <c r="V68" s="415"/>
      <c r="W68" s="414"/>
      <c r="X68" s="415"/>
      <c r="Y68" s="414"/>
      <c r="Z68" s="415"/>
      <c r="AA68" s="414"/>
      <c r="AB68" s="415"/>
      <c r="AC68" s="414"/>
      <c r="AD68" s="415"/>
      <c r="AE68" s="414"/>
      <c r="AF68" s="415"/>
      <c r="AG68" s="414"/>
      <c r="AH68" s="415"/>
      <c r="AI68" s="414"/>
      <c r="AJ68" s="415"/>
      <c r="AK68" s="414"/>
      <c r="AL68" s="415"/>
      <c r="AM68" s="414"/>
      <c r="AN68" s="415"/>
      <c r="AO68" s="414"/>
      <c r="AP68" s="415"/>
      <c r="AQ68" s="414"/>
      <c r="AR68" s="415"/>
      <c r="AS68" s="414"/>
      <c r="AT68" s="415"/>
      <c r="AU68" s="414"/>
      <c r="AV68" s="415"/>
      <c r="AW68" s="414"/>
      <c r="AX68" s="415"/>
      <c r="AY68" s="414"/>
      <c r="AZ68" s="415"/>
      <c r="BA68" s="414"/>
      <c r="BB68" s="415"/>
      <c r="BC68" s="414"/>
      <c r="BD68" s="415"/>
      <c r="BE68" s="414"/>
      <c r="BF68" s="415"/>
      <c r="BG68" s="414"/>
      <c r="BH68" s="415"/>
      <c r="BI68" s="414"/>
      <c r="BJ68" s="415"/>
      <c r="BK68" s="414"/>
      <c r="BL68" s="415"/>
      <c r="BM68" s="414"/>
      <c r="BN68" s="415"/>
      <c r="BO68" s="414"/>
      <c r="BP68" s="415"/>
      <c r="BQ68" s="414"/>
      <c r="BR68" s="415"/>
      <c r="BS68" s="414"/>
      <c r="BT68" s="415"/>
      <c r="BU68" s="414"/>
      <c r="BV68" s="415"/>
      <c r="BW68" s="414"/>
      <c r="BX68" s="415"/>
      <c r="BY68" s="414"/>
      <c r="BZ68" s="415"/>
      <c r="CA68" s="414"/>
      <c r="CB68" s="415"/>
      <c r="CC68" s="414"/>
      <c r="CD68" s="415"/>
      <c r="CE68" s="414"/>
      <c r="CF68" s="415"/>
      <c r="CG68" s="414"/>
      <c r="CH68" s="415"/>
      <c r="CI68" s="414"/>
      <c r="CJ68" s="415"/>
      <c r="CK68" s="414"/>
      <c r="CL68" s="416"/>
      <c r="CM68" s="414"/>
      <c r="CN68" s="416"/>
      <c r="CO68" s="414"/>
      <c r="CP68" s="416"/>
      <c r="CQ68" s="414"/>
      <c r="CR68" s="416"/>
      <c r="CS68" s="414"/>
      <c r="CT68" s="416"/>
      <c r="CU68" s="414"/>
      <c r="CV68" s="416"/>
      <c r="CW68" s="414"/>
      <c r="CX68" s="416"/>
      <c r="CY68" s="414"/>
      <c r="CZ68" s="416"/>
      <c r="DA68" s="414"/>
      <c r="DB68" s="416"/>
      <c r="DC68" s="414"/>
      <c r="DD68" s="416"/>
      <c r="DE68" s="414"/>
      <c r="DF68" s="416"/>
      <c r="DG68" s="414"/>
      <c r="DH68" s="416"/>
      <c r="DI68" s="414"/>
      <c r="DJ68" s="416"/>
      <c r="DK68" s="414"/>
      <c r="DL68" s="416"/>
      <c r="DM68" s="414"/>
      <c r="DN68" s="416"/>
      <c r="DO68" s="414"/>
      <c r="DP68" s="416"/>
      <c r="DQ68" s="414"/>
      <c r="DR68" s="416"/>
      <c r="DS68" s="414"/>
      <c r="DT68" s="416"/>
      <c r="DU68" s="414"/>
      <c r="DV68" s="416"/>
      <c r="DW68" s="414"/>
      <c r="DX68" s="416"/>
      <c r="DY68" s="414"/>
      <c r="DZ68" s="416"/>
      <c r="EA68" s="414"/>
      <c r="EB68" s="416"/>
      <c r="EC68" s="414"/>
      <c r="ED68" s="416"/>
      <c r="EE68" s="414"/>
      <c r="EF68" s="416"/>
      <c r="EG68" s="414"/>
      <c r="EH68" s="416"/>
      <c r="EI68" s="414"/>
      <c r="EJ68" s="416"/>
      <c r="EK68" s="414"/>
      <c r="EL68" s="416"/>
      <c r="EM68" s="414"/>
      <c r="EN68" s="416"/>
      <c r="EO68" s="414"/>
      <c r="EP68" s="415"/>
      <c r="EQ68" s="415"/>
      <c r="ER68" s="414"/>
      <c r="ES68" s="415"/>
      <c r="ET68" s="414"/>
      <c r="EU68" s="415"/>
      <c r="EV68" s="414"/>
      <c r="EW68" s="415"/>
      <c r="EX68" s="414"/>
      <c r="EY68" s="415"/>
      <c r="EZ68" s="414"/>
      <c r="FA68" s="415"/>
      <c r="FB68" s="414"/>
      <c r="FC68" s="415"/>
      <c r="FD68" s="414"/>
      <c r="FE68" s="415"/>
      <c r="FF68" s="414"/>
      <c r="FG68" s="415"/>
      <c r="FH68" s="414"/>
      <c r="FI68" s="415"/>
      <c r="FJ68" s="414"/>
      <c r="FK68" s="415"/>
      <c r="FL68" s="414"/>
      <c r="FM68" s="416"/>
      <c r="FN68" s="414"/>
      <c r="FO68" s="416"/>
      <c r="FP68" s="414"/>
      <c r="FQ68" s="417"/>
      <c r="FR68" s="414"/>
      <c r="FS68" s="418"/>
      <c r="FT68" s="414"/>
      <c r="FU68" s="418"/>
      <c r="FV68" s="414"/>
      <c r="FW68" s="418"/>
      <c r="FX68" s="414"/>
      <c r="FY68" s="416"/>
      <c r="FZ68" s="414"/>
      <c r="GA68" s="416"/>
      <c r="GB68" s="414"/>
      <c r="GC68" s="416"/>
      <c r="GD68" s="414"/>
      <c r="GE68" s="416"/>
      <c r="GF68" s="414"/>
      <c r="GG68" s="416"/>
      <c r="GH68" s="414"/>
      <c r="GI68" s="416"/>
      <c r="GJ68" s="414"/>
      <c r="GK68" s="414"/>
      <c r="GL68" s="415"/>
    </row>
    <row r="69" spans="1:194" s="425" customFormat="1" ht="12" customHeight="1" x14ac:dyDescent="0.2">
      <c r="A69" s="487" t="s">
        <v>111</v>
      </c>
      <c r="B69" s="488"/>
      <c r="C69" s="489"/>
      <c r="D69" s="488"/>
      <c r="E69" s="489"/>
      <c r="F69" s="488"/>
      <c r="G69" s="489"/>
      <c r="H69" s="488"/>
      <c r="I69" s="489"/>
      <c r="J69" s="424"/>
      <c r="K69" s="489"/>
      <c r="L69" s="424"/>
      <c r="M69" s="489"/>
      <c r="N69" s="424"/>
      <c r="O69" s="489"/>
      <c r="P69" s="424"/>
      <c r="Q69" s="489"/>
      <c r="R69" s="424"/>
      <c r="S69" s="489"/>
      <c r="T69" s="424"/>
      <c r="U69" s="489"/>
      <c r="V69" s="424"/>
      <c r="W69" s="489"/>
      <c r="X69" s="424"/>
      <c r="Y69" s="489"/>
      <c r="Z69" s="424"/>
      <c r="AA69" s="489"/>
      <c r="AB69" s="424"/>
      <c r="AC69" s="489"/>
      <c r="AD69" s="424"/>
      <c r="AE69" s="489"/>
      <c r="AF69" s="424"/>
      <c r="AG69" s="489"/>
      <c r="AH69" s="424"/>
      <c r="AI69" s="489"/>
      <c r="AJ69" s="424"/>
      <c r="AK69" s="489"/>
      <c r="AL69" s="424"/>
      <c r="AM69" s="489"/>
      <c r="AN69" s="424"/>
      <c r="AO69" s="489"/>
      <c r="AP69" s="424"/>
      <c r="AQ69" s="489"/>
      <c r="AR69" s="424"/>
      <c r="AS69" s="489"/>
      <c r="AT69" s="424"/>
      <c r="AU69" s="489"/>
      <c r="AV69" s="424"/>
      <c r="AW69" s="489"/>
      <c r="AX69" s="424"/>
      <c r="AY69" s="489"/>
      <c r="AZ69" s="424"/>
      <c r="BA69" s="489"/>
      <c r="BB69" s="424"/>
      <c r="BC69" s="489"/>
      <c r="BD69" s="424"/>
      <c r="BE69" s="489"/>
      <c r="BF69" s="424"/>
      <c r="BG69" s="489"/>
      <c r="BH69" s="424"/>
      <c r="BI69" s="489"/>
      <c r="BJ69" s="424"/>
      <c r="BK69" s="489"/>
      <c r="BL69" s="424"/>
      <c r="BM69" s="489"/>
      <c r="BN69" s="424"/>
      <c r="BO69" s="489"/>
      <c r="BP69" s="424"/>
      <c r="BQ69" s="489"/>
      <c r="BR69" s="424"/>
      <c r="BS69" s="489"/>
      <c r="BT69" s="424"/>
      <c r="BU69" s="489"/>
      <c r="BV69" s="424"/>
      <c r="BW69" s="489"/>
      <c r="BX69" s="424"/>
      <c r="BY69" s="489"/>
      <c r="BZ69" s="424"/>
      <c r="CA69" s="489"/>
      <c r="CB69" s="424"/>
      <c r="CC69" s="489"/>
      <c r="CD69" s="424"/>
      <c r="CE69" s="489"/>
      <c r="CF69" s="424"/>
      <c r="CG69" s="489"/>
      <c r="CH69" s="424"/>
      <c r="CI69" s="489"/>
      <c r="CJ69" s="424"/>
      <c r="CK69" s="489"/>
      <c r="CL69" s="490"/>
      <c r="CM69" s="489"/>
      <c r="CN69" s="490"/>
      <c r="CO69" s="489"/>
      <c r="CP69" s="490"/>
      <c r="CQ69" s="489"/>
      <c r="CR69" s="490"/>
      <c r="CS69" s="489"/>
      <c r="CT69" s="490"/>
      <c r="CU69" s="489"/>
      <c r="CV69" s="490"/>
      <c r="CW69" s="489"/>
      <c r="CX69" s="490"/>
      <c r="CY69" s="489"/>
      <c r="CZ69" s="490"/>
      <c r="DA69" s="489"/>
      <c r="DB69" s="490"/>
      <c r="DC69" s="489"/>
      <c r="DD69" s="490"/>
      <c r="DE69" s="489"/>
      <c r="DF69" s="490"/>
      <c r="DG69" s="489"/>
      <c r="DH69" s="490"/>
      <c r="DI69" s="489"/>
      <c r="DJ69" s="490"/>
      <c r="DK69" s="489"/>
      <c r="DL69" s="490"/>
      <c r="DM69" s="489"/>
      <c r="DN69" s="490"/>
      <c r="DO69" s="489"/>
      <c r="DP69" s="490"/>
      <c r="DQ69" s="489"/>
      <c r="DR69" s="490"/>
      <c r="DS69" s="489"/>
      <c r="DT69" s="490"/>
      <c r="DU69" s="489"/>
      <c r="DV69" s="490"/>
      <c r="DW69" s="489"/>
      <c r="DX69" s="490"/>
      <c r="DY69" s="489"/>
      <c r="DZ69" s="490"/>
      <c r="EA69" s="489"/>
      <c r="EB69" s="490"/>
      <c r="EC69" s="489"/>
      <c r="ED69" s="490"/>
      <c r="EE69" s="489"/>
      <c r="EF69" s="490"/>
      <c r="EG69" s="489"/>
      <c r="EH69" s="490"/>
      <c r="EI69" s="489"/>
      <c r="EJ69" s="490"/>
      <c r="EK69" s="489"/>
      <c r="EL69" s="490"/>
      <c r="EM69" s="489"/>
      <c r="EN69" s="490"/>
      <c r="EO69" s="489"/>
      <c r="EP69" s="424"/>
      <c r="EQ69" s="424"/>
      <c r="ER69" s="489"/>
      <c r="ES69" s="424"/>
      <c r="ET69" s="489"/>
      <c r="EU69" s="424"/>
      <c r="EV69" s="489"/>
      <c r="EW69" s="424"/>
      <c r="EX69" s="489"/>
      <c r="EY69" s="424"/>
      <c r="EZ69" s="489"/>
      <c r="FA69" s="424"/>
      <c r="FB69" s="489"/>
      <c r="FC69" s="424"/>
      <c r="FD69" s="489"/>
      <c r="FE69" s="424"/>
      <c r="FF69" s="489"/>
      <c r="FG69" s="424"/>
      <c r="FH69" s="489"/>
      <c r="FI69" s="424"/>
      <c r="FJ69" s="489"/>
      <c r="FK69" s="424"/>
      <c r="FL69" s="489"/>
      <c r="FM69" s="490"/>
      <c r="FN69" s="489"/>
      <c r="FO69" s="490"/>
      <c r="FP69" s="489"/>
      <c r="FQ69" s="490"/>
      <c r="FR69" s="489"/>
      <c r="FS69" s="490"/>
      <c r="FT69" s="489"/>
      <c r="FU69" s="490"/>
      <c r="FV69" s="489"/>
      <c r="FW69" s="490"/>
      <c r="FX69" s="489"/>
      <c r="FY69" s="490"/>
      <c r="FZ69" s="489"/>
      <c r="GA69" s="490"/>
      <c r="GB69" s="489"/>
      <c r="GC69" s="490"/>
      <c r="GD69" s="489"/>
      <c r="GE69" s="490"/>
      <c r="GF69" s="489"/>
      <c r="GG69" s="490"/>
      <c r="GH69" s="489"/>
      <c r="GI69" s="490"/>
      <c r="GJ69" s="489"/>
      <c r="GK69" s="489"/>
      <c r="GL69" s="424"/>
    </row>
    <row r="70" spans="1:194" s="428" customFormat="1" ht="12" customHeight="1" x14ac:dyDescent="0.2">
      <c r="A70" s="677" t="str">
        <f>A$3</f>
        <v>($Millions Except Per Share Data)</v>
      </c>
      <c r="B70" s="678"/>
      <c r="C70" s="679" t="str">
        <f>C$3</f>
        <v>1Q01/</v>
      </c>
      <c r="D70" s="678"/>
      <c r="E70" s="679" t="str">
        <f>E$3</f>
        <v>2Q01/</v>
      </c>
      <c r="F70" s="678"/>
      <c r="G70" s="679" t="str">
        <f>G$3</f>
        <v>3Q01/</v>
      </c>
      <c r="H70" s="678"/>
      <c r="I70" s="679" t="str">
        <f>I$3</f>
        <v>4Q01/</v>
      </c>
      <c r="J70" s="678"/>
      <c r="K70" s="679" t="str">
        <f>K$3</f>
        <v>1Q02/</v>
      </c>
      <c r="L70" s="678"/>
      <c r="M70" s="679" t="str">
        <f>M$3</f>
        <v>2Q02/</v>
      </c>
      <c r="N70" s="678"/>
      <c r="O70" s="679" t="str">
        <f>O$3</f>
        <v>3Q02/</v>
      </c>
      <c r="P70" s="678"/>
      <c r="Q70" s="679" t="str">
        <f>Q$3</f>
        <v>4Q02/</v>
      </c>
      <c r="R70" s="678"/>
      <c r="S70" s="679" t="str">
        <f>S$3</f>
        <v>1Q03/</v>
      </c>
      <c r="T70" s="678"/>
      <c r="U70" s="679" t="str">
        <f>U$3</f>
        <v>2Q03/</v>
      </c>
      <c r="V70" s="678"/>
      <c r="W70" s="679" t="str">
        <f>W$3</f>
        <v>3Q03/</v>
      </c>
      <c r="X70" s="678"/>
      <c r="Y70" s="679" t="str">
        <f>Y$3</f>
        <v>4Q03/</v>
      </c>
      <c r="Z70" s="678"/>
      <c r="AA70" s="679" t="str">
        <f>AA$3</f>
        <v>1Q04/</v>
      </c>
      <c r="AB70" s="678"/>
      <c r="AC70" s="679" t="str">
        <f>AC$3</f>
        <v>2Q04/</v>
      </c>
      <c r="AD70" s="678"/>
      <c r="AE70" s="679" t="str">
        <f>AE$3</f>
        <v>3Q04/</v>
      </c>
      <c r="AF70" s="678"/>
      <c r="AG70" s="679" t="str">
        <f>AG$3</f>
        <v>4Q04/</v>
      </c>
      <c r="AH70" s="678"/>
      <c r="AI70" s="679" t="str">
        <f>AI$3</f>
        <v>1Q05/</v>
      </c>
      <c r="AJ70" s="678"/>
      <c r="AK70" s="679" t="str">
        <f>AK$3</f>
        <v>2Q05/</v>
      </c>
      <c r="AL70" s="678"/>
      <c r="AM70" s="679" t="str">
        <f>AM$3</f>
        <v>3Q05/</v>
      </c>
      <c r="AN70" s="678"/>
      <c r="AO70" s="679" t="str">
        <f>AO$3</f>
        <v>4Q05/</v>
      </c>
      <c r="AP70" s="678"/>
      <c r="AQ70" s="679" t="str">
        <f>AQ$3</f>
        <v>1Q06/</v>
      </c>
      <c r="AR70" s="678"/>
      <c r="AS70" s="679" t="str">
        <f>AS$3</f>
        <v>2Q06/</v>
      </c>
      <c r="AT70" s="678"/>
      <c r="AU70" s="679" t="str">
        <f>AU$3</f>
        <v>3Q06/</v>
      </c>
      <c r="AV70" s="678"/>
      <c r="AW70" s="679" t="str">
        <f>AW$3</f>
        <v>4Q06/</v>
      </c>
      <c r="AX70" s="678"/>
      <c r="AY70" s="679" t="str">
        <f>AY$3</f>
        <v>1Q07/</v>
      </c>
      <c r="AZ70" s="678"/>
      <c r="BA70" s="679" t="str">
        <f>BA$3</f>
        <v>2Q07/</v>
      </c>
      <c r="BB70" s="678"/>
      <c r="BC70" s="679" t="str">
        <f>BC$3</f>
        <v>3Q07/</v>
      </c>
      <c r="BD70" s="678"/>
      <c r="BE70" s="679" t="str">
        <f>BE$3</f>
        <v>4Q07/</v>
      </c>
      <c r="BF70" s="678"/>
      <c r="BG70" s="679" t="str">
        <f>BG$3</f>
        <v>1Q08/</v>
      </c>
      <c r="BH70" s="678"/>
      <c r="BI70" s="679" t="str">
        <f>BI$3</f>
        <v>2Q08/</v>
      </c>
      <c r="BJ70" s="678"/>
      <c r="BK70" s="679" t="str">
        <f>BK$3</f>
        <v>3Q08/</v>
      </c>
      <c r="BL70" s="678"/>
      <c r="BM70" s="679" t="str">
        <f>BM$3</f>
        <v>4Q08/</v>
      </c>
      <c r="BN70" s="678"/>
      <c r="BO70" s="679" t="str">
        <f>BO$3</f>
        <v>1Q09/</v>
      </c>
      <c r="BP70" s="678"/>
      <c r="BQ70" s="679" t="str">
        <f>BQ$3</f>
        <v>2Q09/</v>
      </c>
      <c r="BR70" s="678"/>
      <c r="BS70" s="679" t="str">
        <f>BS$3</f>
        <v>3Q09/</v>
      </c>
      <c r="BT70" s="678"/>
      <c r="BU70" s="679" t="str">
        <f>BU$3</f>
        <v>4Q09/</v>
      </c>
      <c r="BV70" s="678"/>
      <c r="BW70" s="679" t="str">
        <f>BW$3</f>
        <v>1Q10/</v>
      </c>
      <c r="BX70" s="678"/>
      <c r="BY70" s="679" t="str">
        <f>BY$3</f>
        <v>2Q10/</v>
      </c>
      <c r="BZ70" s="678"/>
      <c r="CA70" s="679" t="str">
        <f>CA$3</f>
        <v>3Q10/</v>
      </c>
      <c r="CB70" s="678"/>
      <c r="CC70" s="679" t="str">
        <f>CC$3</f>
        <v>4Q10/</v>
      </c>
      <c r="CD70" s="678"/>
      <c r="CE70" s="679" t="str">
        <f>CE$3</f>
        <v>1Q11/</v>
      </c>
      <c r="CF70" s="678"/>
      <c r="CG70" s="679" t="str">
        <f>CG$3</f>
        <v>2Q11/</v>
      </c>
      <c r="CH70" s="678"/>
      <c r="CI70" s="679" t="str">
        <f>CI$3</f>
        <v>3Q11/</v>
      </c>
      <c r="CJ70" s="678"/>
      <c r="CK70" s="679" t="str">
        <f>CK$3</f>
        <v>4Q11/</v>
      </c>
      <c r="CL70" s="678"/>
      <c r="CM70" s="679" t="str">
        <f>CM$3</f>
        <v>1Q12/</v>
      </c>
      <c r="CN70" s="678"/>
      <c r="CO70" s="679" t="str">
        <f>CO$3</f>
        <v>2Q12/</v>
      </c>
      <c r="CP70" s="678"/>
      <c r="CQ70" s="679" t="str">
        <f>CQ$3</f>
        <v>3Q12/</v>
      </c>
      <c r="CR70" s="678"/>
      <c r="CS70" s="679" t="str">
        <f>CS$3</f>
        <v>4Q12/</v>
      </c>
      <c r="CT70" s="678"/>
      <c r="CU70" s="679" t="str">
        <f>CU$3</f>
        <v>1Q13/</v>
      </c>
      <c r="CV70" s="678"/>
      <c r="CW70" s="679" t="str">
        <f>CW$3</f>
        <v>2Q13/</v>
      </c>
      <c r="CX70" s="678"/>
      <c r="CY70" s="679" t="str">
        <f>CY$3</f>
        <v>3Q13/</v>
      </c>
      <c r="CZ70" s="678"/>
      <c r="DA70" s="679" t="str">
        <f>DA$3</f>
        <v>4Q13/</v>
      </c>
      <c r="DB70" s="678"/>
      <c r="DC70" s="679" t="str">
        <f>DC$3</f>
        <v>1Q14/</v>
      </c>
      <c r="DD70" s="678"/>
      <c r="DE70" s="679" t="str">
        <f>DE$3</f>
        <v>2Q14/</v>
      </c>
      <c r="DF70" s="678"/>
      <c r="DG70" s="679" t="str">
        <f>DG$3</f>
        <v>3Q14/</v>
      </c>
      <c r="DH70" s="678"/>
      <c r="DI70" s="679" t="str">
        <f>DI$3</f>
        <v>4Q14/</v>
      </c>
      <c r="DJ70" s="678"/>
      <c r="DK70" s="679" t="str">
        <f>DK$3</f>
        <v>1Q15/</v>
      </c>
      <c r="DL70" s="678"/>
      <c r="DM70" s="679" t="str">
        <f>DM$3</f>
        <v>2Q15/</v>
      </c>
      <c r="DN70" s="678"/>
      <c r="DO70" s="679" t="str">
        <f>DO$3</f>
        <v>3Q15/</v>
      </c>
      <c r="DP70" s="678"/>
      <c r="DQ70" s="679" t="str">
        <f>DQ$3</f>
        <v>4Q15/</v>
      </c>
      <c r="DR70" s="678"/>
      <c r="DS70" s="679" t="str">
        <f>DS$3</f>
        <v>1Q16/</v>
      </c>
      <c r="DT70" s="678"/>
      <c r="DU70" s="679" t="str">
        <f>DU$3</f>
        <v>2Q16/</v>
      </c>
      <c r="DV70" s="678"/>
      <c r="DW70" s="679" t="str">
        <f>DW$3</f>
        <v>3Q16/</v>
      </c>
      <c r="DX70" s="678"/>
      <c r="DY70" s="679" t="str">
        <f>DY$3</f>
        <v>4Q16/</v>
      </c>
      <c r="DZ70" s="678"/>
      <c r="EA70" s="679" t="str">
        <f>EA$3</f>
        <v>1Q17/</v>
      </c>
      <c r="EB70" s="678"/>
      <c r="EC70" s="679" t="str">
        <f>EC$3</f>
        <v>2Q17/</v>
      </c>
      <c r="ED70" s="678"/>
      <c r="EE70" s="679" t="str">
        <f>EE$3</f>
        <v>3Q17/</v>
      </c>
      <c r="EF70" s="678"/>
      <c r="EG70" s="679" t="str">
        <f>EG$3</f>
        <v>4Q17/</v>
      </c>
      <c r="EH70" s="678"/>
      <c r="EI70" s="679" t="str">
        <f t="shared" ref="EI70" si="68">EI$3</f>
        <v>1Q18E/</v>
      </c>
      <c r="EJ70" s="678"/>
      <c r="EK70" s="679" t="str">
        <f t="shared" ref="EK70" si="69">EK$3</f>
        <v>2Q18E/</v>
      </c>
      <c r="EL70" s="678"/>
      <c r="EM70" s="679" t="str">
        <f t="shared" ref="EM70" si="70">EM$3</f>
        <v>3Q18E/</v>
      </c>
      <c r="EN70" s="678"/>
      <c r="EO70" s="679" t="str">
        <f t="shared" ref="EO70" si="71">EO$3</f>
        <v>4Q18E/</v>
      </c>
      <c r="EP70" s="678"/>
      <c r="EQ70" s="678"/>
      <c r="ER70" s="679" t="str">
        <f>ER$3</f>
        <v>2000/</v>
      </c>
      <c r="ES70" s="678"/>
      <c r="ET70" s="679" t="str">
        <f>ET$3</f>
        <v>2001/</v>
      </c>
      <c r="EU70" s="678"/>
      <c r="EV70" s="679" t="str">
        <f>EV$3</f>
        <v>2002/</v>
      </c>
      <c r="EW70" s="678"/>
      <c r="EX70" s="679" t="str">
        <f>EX$3</f>
        <v>2003/</v>
      </c>
      <c r="EY70" s="678"/>
      <c r="EZ70" s="679" t="str">
        <f>EZ$3</f>
        <v>2004/</v>
      </c>
      <c r="FA70" s="678"/>
      <c r="FB70" s="679" t="str">
        <f>FB$3</f>
        <v>2005/</v>
      </c>
      <c r="FC70" s="678"/>
      <c r="FD70" s="679" t="str">
        <f>FD$3</f>
        <v>2006/</v>
      </c>
      <c r="FE70" s="678"/>
      <c r="FF70" s="679" t="str">
        <f>FF$3</f>
        <v>2007/</v>
      </c>
      <c r="FG70" s="678"/>
      <c r="FH70" s="679" t="str">
        <f>FH$3</f>
        <v>2008/</v>
      </c>
      <c r="FI70" s="678"/>
      <c r="FJ70" s="679" t="str">
        <f>FJ$3</f>
        <v>2009/</v>
      </c>
      <c r="FK70" s="678"/>
      <c r="FL70" s="679" t="str">
        <f>FL$3</f>
        <v>2010/</v>
      </c>
      <c r="FM70" s="678"/>
      <c r="FN70" s="679" t="str">
        <f>FN$3</f>
        <v>2011/</v>
      </c>
      <c r="FO70" s="678"/>
      <c r="FP70" s="679" t="str">
        <f>FP$3</f>
        <v>2012/</v>
      </c>
      <c r="FQ70" s="678"/>
      <c r="FR70" s="679" t="str">
        <f>FR$3</f>
        <v>2013/</v>
      </c>
      <c r="FS70" s="678"/>
      <c r="FT70" s="679" t="str">
        <f>FT$3</f>
        <v>2014/</v>
      </c>
      <c r="FU70" s="678"/>
      <c r="FV70" s="679" t="str">
        <f>FV$3</f>
        <v>2015/</v>
      </c>
      <c r="FW70" s="678"/>
      <c r="FX70" s="679" t="str">
        <f>FX$3</f>
        <v>2016/</v>
      </c>
      <c r="FY70" s="678"/>
      <c r="FZ70" s="679" t="str">
        <f>FZ$3</f>
        <v>2017/</v>
      </c>
      <c r="GA70" s="678"/>
      <c r="GB70" s="679" t="str">
        <f>GB$3</f>
        <v>2018E/</v>
      </c>
      <c r="GC70" s="678"/>
      <c r="GD70" s="679" t="str">
        <f>GD$3</f>
        <v>2019E/</v>
      </c>
      <c r="GE70" s="678"/>
      <c r="GF70" s="679" t="str">
        <f>GF$3</f>
        <v>2020E/</v>
      </c>
      <c r="GG70" s="678"/>
      <c r="GH70" s="679" t="str">
        <f>GH$3</f>
        <v>2021E/</v>
      </c>
      <c r="GI70" s="678"/>
      <c r="GJ70" s="679" t="str">
        <f>GJ$3</f>
        <v>2022E/</v>
      </c>
      <c r="GK70" s="680"/>
      <c r="GL70" s="426"/>
    </row>
    <row r="71" spans="1:194" s="428" customFormat="1" ht="12.75" customHeight="1" x14ac:dyDescent="0.2">
      <c r="A71" s="681"/>
      <c r="B71" s="531"/>
      <c r="C71" s="532" t="str">
        <f>C$4</f>
        <v>1Q00</v>
      </c>
      <c r="D71" s="531"/>
      <c r="E71" s="532" t="str">
        <f>E$4</f>
        <v>2Q00</v>
      </c>
      <c r="F71" s="531"/>
      <c r="G71" s="532" t="str">
        <f>G$4</f>
        <v>3Q00</v>
      </c>
      <c r="H71" s="531"/>
      <c r="I71" s="532" t="str">
        <f>I$4</f>
        <v>4Q00</v>
      </c>
      <c r="J71" s="531"/>
      <c r="K71" s="532" t="str">
        <f>K$4</f>
        <v>1Q01</v>
      </c>
      <c r="L71" s="531"/>
      <c r="M71" s="532" t="str">
        <f>M$4</f>
        <v>2Q01</v>
      </c>
      <c r="N71" s="531"/>
      <c r="O71" s="532" t="str">
        <f>O$4</f>
        <v>3Q01</v>
      </c>
      <c r="P71" s="531"/>
      <c r="Q71" s="532" t="str">
        <f>Q$4</f>
        <v>4Q01</v>
      </c>
      <c r="R71" s="531"/>
      <c r="S71" s="532" t="str">
        <f>S$4</f>
        <v>1Q02</v>
      </c>
      <c r="T71" s="531"/>
      <c r="U71" s="532" t="str">
        <f>U$4</f>
        <v>2Q02</v>
      </c>
      <c r="V71" s="531"/>
      <c r="W71" s="532" t="str">
        <f>W$4</f>
        <v>3Q02</v>
      </c>
      <c r="X71" s="531"/>
      <c r="Y71" s="532" t="str">
        <f>Y$4</f>
        <v>4Q02</v>
      </c>
      <c r="Z71" s="531"/>
      <c r="AA71" s="532" t="str">
        <f>AA$4</f>
        <v>1Q03</v>
      </c>
      <c r="AB71" s="531"/>
      <c r="AC71" s="532" t="str">
        <f>AC$4</f>
        <v>2Q03</v>
      </c>
      <c r="AD71" s="531"/>
      <c r="AE71" s="532" t="str">
        <f>AE$4</f>
        <v>3Q03</v>
      </c>
      <c r="AF71" s="531"/>
      <c r="AG71" s="532" t="str">
        <f>AG$4</f>
        <v>4Q03</v>
      </c>
      <c r="AH71" s="531"/>
      <c r="AI71" s="532" t="str">
        <f>AI$4</f>
        <v>1Q04</v>
      </c>
      <c r="AJ71" s="531"/>
      <c r="AK71" s="532" t="str">
        <f>AK$4</f>
        <v>2Q04</v>
      </c>
      <c r="AL71" s="531"/>
      <c r="AM71" s="532" t="str">
        <f>AM$4</f>
        <v>3Q04</v>
      </c>
      <c r="AN71" s="531"/>
      <c r="AO71" s="532" t="str">
        <f>AO$4</f>
        <v>4Q04</v>
      </c>
      <c r="AP71" s="531"/>
      <c r="AQ71" s="532" t="str">
        <f>AQ$4</f>
        <v>1Q05</v>
      </c>
      <c r="AR71" s="531"/>
      <c r="AS71" s="532" t="str">
        <f>AS$4</f>
        <v>2Q05</v>
      </c>
      <c r="AT71" s="531"/>
      <c r="AU71" s="532" t="str">
        <f>AU$4</f>
        <v>3Q05</v>
      </c>
      <c r="AV71" s="531"/>
      <c r="AW71" s="532" t="str">
        <f>AW$4</f>
        <v>4Q05</v>
      </c>
      <c r="AX71" s="531"/>
      <c r="AY71" s="532" t="str">
        <f>AY$4</f>
        <v>1Q06</v>
      </c>
      <c r="AZ71" s="531"/>
      <c r="BA71" s="532" t="str">
        <f>BA$4</f>
        <v>2Q06</v>
      </c>
      <c r="BB71" s="531"/>
      <c r="BC71" s="532" t="str">
        <f>BC$4</f>
        <v>3Q06</v>
      </c>
      <c r="BD71" s="531"/>
      <c r="BE71" s="532" t="str">
        <f>BE$4</f>
        <v>4Q06</v>
      </c>
      <c r="BF71" s="531"/>
      <c r="BG71" s="532" t="str">
        <f>BG$4</f>
        <v>1Q07</v>
      </c>
      <c r="BH71" s="531"/>
      <c r="BI71" s="532" t="str">
        <f>BI$4</f>
        <v>2Q07</v>
      </c>
      <c r="BJ71" s="531"/>
      <c r="BK71" s="532" t="str">
        <f>BK$4</f>
        <v>3Q07</v>
      </c>
      <c r="BL71" s="531"/>
      <c r="BM71" s="532" t="str">
        <f>BM$4</f>
        <v>4Q07</v>
      </c>
      <c r="BN71" s="531"/>
      <c r="BO71" s="532" t="str">
        <f>BO$4</f>
        <v>1Q08</v>
      </c>
      <c r="BP71" s="531"/>
      <c r="BQ71" s="532" t="str">
        <f>BQ$4</f>
        <v>2Q08</v>
      </c>
      <c r="BR71" s="531"/>
      <c r="BS71" s="532" t="str">
        <f>BS$4</f>
        <v>3Q08</v>
      </c>
      <c r="BT71" s="531"/>
      <c r="BU71" s="532" t="str">
        <f>BU$4</f>
        <v>4Q08</v>
      </c>
      <c r="BV71" s="531"/>
      <c r="BW71" s="532" t="str">
        <f>BW$4</f>
        <v>1Q09</v>
      </c>
      <c r="BX71" s="531"/>
      <c r="BY71" s="532" t="str">
        <f>BY$4</f>
        <v>2Q09</v>
      </c>
      <c r="BZ71" s="531"/>
      <c r="CA71" s="532" t="str">
        <f>CA$4</f>
        <v>3Q09</v>
      </c>
      <c r="CB71" s="531"/>
      <c r="CC71" s="532" t="str">
        <f>CC$4</f>
        <v>4Q09</v>
      </c>
      <c r="CD71" s="531"/>
      <c r="CE71" s="532" t="str">
        <f>CE$4</f>
        <v>1Q10</v>
      </c>
      <c r="CF71" s="531"/>
      <c r="CG71" s="532" t="str">
        <f>CG$4</f>
        <v>2Q10</v>
      </c>
      <c r="CH71" s="531"/>
      <c r="CI71" s="532" t="str">
        <f>CI$4</f>
        <v>3Q10</v>
      </c>
      <c r="CJ71" s="531"/>
      <c r="CK71" s="532" t="str">
        <f>CK$4</f>
        <v>4Q10</v>
      </c>
      <c r="CL71" s="531"/>
      <c r="CM71" s="532" t="str">
        <f>CM$4</f>
        <v>1Q11</v>
      </c>
      <c r="CN71" s="531"/>
      <c r="CO71" s="532" t="str">
        <f>CO$4</f>
        <v>2Q11</v>
      </c>
      <c r="CP71" s="531"/>
      <c r="CQ71" s="532" t="str">
        <f>CQ$4</f>
        <v>3Q11</v>
      </c>
      <c r="CR71" s="531"/>
      <c r="CS71" s="532" t="str">
        <f>CS$4</f>
        <v>4Q11</v>
      </c>
      <c r="CT71" s="531"/>
      <c r="CU71" s="532" t="str">
        <f>CU$4</f>
        <v>1Q12</v>
      </c>
      <c r="CV71" s="531"/>
      <c r="CW71" s="532" t="str">
        <f>CW$4</f>
        <v>2Q12</v>
      </c>
      <c r="CX71" s="531"/>
      <c r="CY71" s="532" t="str">
        <f>CY$4</f>
        <v>3Q12</v>
      </c>
      <c r="CZ71" s="531"/>
      <c r="DA71" s="532" t="str">
        <f>DA$4</f>
        <v>4Q12</v>
      </c>
      <c r="DB71" s="531"/>
      <c r="DC71" s="532" t="str">
        <f>DC$4</f>
        <v>1Q13</v>
      </c>
      <c r="DD71" s="531"/>
      <c r="DE71" s="532" t="str">
        <f>DE$4</f>
        <v>2Q13</v>
      </c>
      <c r="DF71" s="531"/>
      <c r="DG71" s="532" t="str">
        <f>DG$4</f>
        <v>3Q13</v>
      </c>
      <c r="DH71" s="531"/>
      <c r="DI71" s="532" t="str">
        <f>DI$4</f>
        <v>4Q13</v>
      </c>
      <c r="DJ71" s="531"/>
      <c r="DK71" s="532" t="str">
        <f>DK$4</f>
        <v>1Q14</v>
      </c>
      <c r="DL71" s="531"/>
      <c r="DM71" s="532" t="str">
        <f>DM$4</f>
        <v>2Q14</v>
      </c>
      <c r="DN71" s="531"/>
      <c r="DO71" s="532" t="str">
        <f>DO$4</f>
        <v>3Q14</v>
      </c>
      <c r="DP71" s="531"/>
      <c r="DQ71" s="532" t="str">
        <f>DQ$4</f>
        <v>4Q14</v>
      </c>
      <c r="DR71" s="531"/>
      <c r="DS71" s="532" t="str">
        <f>DS$4</f>
        <v>1Q15</v>
      </c>
      <c r="DT71" s="531"/>
      <c r="DU71" s="532" t="str">
        <f>DU$4</f>
        <v>2Q15</v>
      </c>
      <c r="DV71" s="531"/>
      <c r="DW71" s="532" t="str">
        <f>DW$4</f>
        <v>3Q15</v>
      </c>
      <c r="DX71" s="531"/>
      <c r="DY71" s="532" t="str">
        <f>DY$4</f>
        <v>4Q15</v>
      </c>
      <c r="DZ71" s="531"/>
      <c r="EA71" s="532" t="str">
        <f>EA$4</f>
        <v>1Q16</v>
      </c>
      <c r="EB71" s="531"/>
      <c r="EC71" s="532" t="str">
        <f>EC$4</f>
        <v>2Q16</v>
      </c>
      <c r="ED71" s="531"/>
      <c r="EE71" s="532" t="str">
        <f>EE$4</f>
        <v>3Q16</v>
      </c>
      <c r="EF71" s="531"/>
      <c r="EG71" s="532" t="str">
        <f>EG$4</f>
        <v>4Q16</v>
      </c>
      <c r="EH71" s="531"/>
      <c r="EI71" s="532" t="str">
        <f t="shared" ref="EI71" si="72">EI$4</f>
        <v>1Q17</v>
      </c>
      <c r="EJ71" s="531"/>
      <c r="EK71" s="532" t="str">
        <f t="shared" ref="EK71" si="73">EK$4</f>
        <v>2Q17</v>
      </c>
      <c r="EL71" s="531"/>
      <c r="EM71" s="532" t="str">
        <f t="shared" ref="EM71" si="74">EM$4</f>
        <v>3Q17</v>
      </c>
      <c r="EN71" s="531"/>
      <c r="EO71" s="532" t="str">
        <f t="shared" ref="EO71" si="75">EO$4</f>
        <v>4Q17</v>
      </c>
      <c r="EP71" s="531"/>
      <c r="EQ71" s="531"/>
      <c r="ER71" s="532" t="str">
        <f>ER$4</f>
        <v>1999</v>
      </c>
      <c r="ES71" s="531"/>
      <c r="ET71" s="532" t="str">
        <f>ET$4</f>
        <v>2000</v>
      </c>
      <c r="EU71" s="531"/>
      <c r="EV71" s="532">
        <f>EV$4</f>
        <v>2001</v>
      </c>
      <c r="EW71" s="531"/>
      <c r="EX71" s="532">
        <f>EX$4</f>
        <v>2002</v>
      </c>
      <c r="EY71" s="531"/>
      <c r="EZ71" s="532" t="str">
        <f>EZ$4</f>
        <v>2003</v>
      </c>
      <c r="FA71" s="531"/>
      <c r="FB71" s="532" t="str">
        <f>FB$4</f>
        <v>2004</v>
      </c>
      <c r="FC71" s="531"/>
      <c r="FD71" s="532" t="str">
        <f>FD$4</f>
        <v>2005</v>
      </c>
      <c r="FE71" s="531"/>
      <c r="FF71" s="532" t="str">
        <f>FF$4</f>
        <v>2006</v>
      </c>
      <c r="FG71" s="531"/>
      <c r="FH71" s="532">
        <f>FH$4</f>
        <v>2007</v>
      </c>
      <c r="FI71" s="531"/>
      <c r="FJ71" s="532" t="str">
        <f>FJ$4</f>
        <v>2008</v>
      </c>
      <c r="FK71" s="531"/>
      <c r="FL71" s="532" t="str">
        <f>FL$4</f>
        <v>2009</v>
      </c>
      <c r="FM71" s="531"/>
      <c r="FN71" s="532" t="str">
        <f>FN$4</f>
        <v>2010</v>
      </c>
      <c r="FO71" s="531"/>
      <c r="FP71" s="532" t="str">
        <f>FP$4</f>
        <v>2011</v>
      </c>
      <c r="FQ71" s="531"/>
      <c r="FR71" s="532" t="str">
        <f>FR$4</f>
        <v>2012</v>
      </c>
      <c r="FS71" s="531"/>
      <c r="FT71" s="532" t="str">
        <f>FT$4</f>
        <v>2013</v>
      </c>
      <c r="FU71" s="531"/>
      <c r="FV71" s="532" t="str">
        <f>FV$4</f>
        <v>2014</v>
      </c>
      <c r="FW71" s="531"/>
      <c r="FX71" s="532" t="str">
        <f>FX$4</f>
        <v>2015</v>
      </c>
      <c r="FY71" s="531"/>
      <c r="FZ71" s="532" t="str">
        <f>FZ$4</f>
        <v>2016</v>
      </c>
      <c r="GA71" s="531"/>
      <c r="GB71" s="532" t="str">
        <f>GB$4</f>
        <v>2017</v>
      </c>
      <c r="GC71" s="531"/>
      <c r="GD71" s="532" t="str">
        <f>GD$4</f>
        <v>2018E</v>
      </c>
      <c r="GE71" s="531"/>
      <c r="GF71" s="532" t="str">
        <f>GF$4</f>
        <v>2019E</v>
      </c>
      <c r="GG71" s="531"/>
      <c r="GH71" s="532" t="str">
        <f>GH$4</f>
        <v>2020E</v>
      </c>
      <c r="GI71" s="531"/>
      <c r="GJ71" s="532" t="str">
        <f>GJ$4</f>
        <v>2021E</v>
      </c>
      <c r="GK71" s="682" t="str">
        <f>GK$4</f>
        <v>5-Yr</v>
      </c>
      <c r="GL71" s="426"/>
    </row>
    <row r="72" spans="1:194" s="428" customFormat="1" ht="12.75" customHeight="1" x14ac:dyDescent="0.2">
      <c r="A72" s="683"/>
      <c r="B72" s="533" t="str">
        <f t="shared" ref="B72:BO72" si="76">B$5</f>
        <v>1Q01</v>
      </c>
      <c r="C72" s="534" t="str">
        <f t="shared" si="76"/>
        <v>% Chg</v>
      </c>
      <c r="D72" s="533" t="str">
        <f t="shared" si="76"/>
        <v>2Q01</v>
      </c>
      <c r="E72" s="534" t="str">
        <f t="shared" si="76"/>
        <v>% Chg</v>
      </c>
      <c r="F72" s="533" t="str">
        <f t="shared" si="76"/>
        <v>3Q01</v>
      </c>
      <c r="G72" s="534" t="str">
        <f t="shared" si="76"/>
        <v>% Chg</v>
      </c>
      <c r="H72" s="533" t="str">
        <f t="shared" si="76"/>
        <v>4Q01</v>
      </c>
      <c r="I72" s="534" t="str">
        <f t="shared" si="76"/>
        <v>% Chg</v>
      </c>
      <c r="J72" s="533" t="str">
        <f t="shared" si="76"/>
        <v>1Q02</v>
      </c>
      <c r="K72" s="534" t="str">
        <f t="shared" si="76"/>
        <v>% Chg</v>
      </c>
      <c r="L72" s="533" t="str">
        <f t="shared" si="76"/>
        <v>2Q02</v>
      </c>
      <c r="M72" s="534" t="str">
        <f t="shared" si="76"/>
        <v>% Chg</v>
      </c>
      <c r="N72" s="533" t="str">
        <f t="shared" si="76"/>
        <v>3Q02</v>
      </c>
      <c r="O72" s="534" t="str">
        <f t="shared" si="76"/>
        <v>% Chg</v>
      </c>
      <c r="P72" s="533" t="str">
        <f t="shared" si="76"/>
        <v>4Q02</v>
      </c>
      <c r="Q72" s="534" t="str">
        <f t="shared" si="76"/>
        <v>% Chg</v>
      </c>
      <c r="R72" s="533" t="str">
        <f t="shared" si="76"/>
        <v>1Q03</v>
      </c>
      <c r="S72" s="534" t="str">
        <f t="shared" si="76"/>
        <v>% Chg</v>
      </c>
      <c r="T72" s="533" t="str">
        <f t="shared" si="76"/>
        <v>2Q03</v>
      </c>
      <c r="U72" s="534" t="str">
        <f t="shared" si="76"/>
        <v>% Chg</v>
      </c>
      <c r="V72" s="533" t="str">
        <f t="shared" si="76"/>
        <v>3Q03</v>
      </c>
      <c r="W72" s="534" t="str">
        <f t="shared" si="76"/>
        <v>% Chg</v>
      </c>
      <c r="X72" s="533" t="str">
        <f t="shared" si="76"/>
        <v>4Q03</v>
      </c>
      <c r="Y72" s="534" t="str">
        <f t="shared" si="76"/>
        <v>% Chg</v>
      </c>
      <c r="Z72" s="533" t="str">
        <f t="shared" si="76"/>
        <v>1Q04</v>
      </c>
      <c r="AA72" s="534" t="str">
        <f t="shared" si="76"/>
        <v>% Chg</v>
      </c>
      <c r="AB72" s="533" t="str">
        <f t="shared" si="76"/>
        <v>2Q04</v>
      </c>
      <c r="AC72" s="534" t="str">
        <f t="shared" si="76"/>
        <v>% Chg</v>
      </c>
      <c r="AD72" s="533" t="str">
        <f t="shared" si="76"/>
        <v>3Q04</v>
      </c>
      <c r="AE72" s="534" t="str">
        <f t="shared" si="76"/>
        <v>% Chg</v>
      </c>
      <c r="AF72" s="533" t="str">
        <f t="shared" si="76"/>
        <v>4Q04</v>
      </c>
      <c r="AG72" s="534" t="str">
        <f t="shared" si="76"/>
        <v>% Chg</v>
      </c>
      <c r="AH72" s="533" t="str">
        <f t="shared" si="76"/>
        <v>1Q05</v>
      </c>
      <c r="AI72" s="534" t="str">
        <f t="shared" si="76"/>
        <v>% Chg</v>
      </c>
      <c r="AJ72" s="533" t="str">
        <f t="shared" si="76"/>
        <v>2Q05</v>
      </c>
      <c r="AK72" s="534" t="str">
        <f t="shared" si="76"/>
        <v>% Chg</v>
      </c>
      <c r="AL72" s="533" t="str">
        <f t="shared" si="76"/>
        <v>3Q05</v>
      </c>
      <c r="AM72" s="534" t="str">
        <f t="shared" si="76"/>
        <v>% Chg</v>
      </c>
      <c r="AN72" s="533" t="str">
        <f t="shared" si="76"/>
        <v>4Q05</v>
      </c>
      <c r="AO72" s="534" t="str">
        <f t="shared" si="76"/>
        <v>% Chg</v>
      </c>
      <c r="AP72" s="533" t="str">
        <f t="shared" si="76"/>
        <v>1Q06</v>
      </c>
      <c r="AQ72" s="534" t="str">
        <f t="shared" si="76"/>
        <v>% Chg</v>
      </c>
      <c r="AR72" s="533" t="str">
        <f t="shared" si="76"/>
        <v>2Q06</v>
      </c>
      <c r="AS72" s="534" t="str">
        <f t="shared" si="76"/>
        <v>% Chg</v>
      </c>
      <c r="AT72" s="533" t="str">
        <f t="shared" si="76"/>
        <v>3Q06</v>
      </c>
      <c r="AU72" s="534" t="str">
        <f t="shared" si="76"/>
        <v>% Chg</v>
      </c>
      <c r="AV72" s="533" t="str">
        <f t="shared" si="76"/>
        <v>4Q06</v>
      </c>
      <c r="AW72" s="534" t="str">
        <f t="shared" si="76"/>
        <v>% Chg</v>
      </c>
      <c r="AX72" s="533" t="str">
        <f t="shared" si="76"/>
        <v>1Q07</v>
      </c>
      <c r="AY72" s="534" t="str">
        <f t="shared" si="76"/>
        <v>% Chg</v>
      </c>
      <c r="AZ72" s="533" t="str">
        <f t="shared" si="76"/>
        <v>2Q07</v>
      </c>
      <c r="BA72" s="534" t="str">
        <f t="shared" si="76"/>
        <v>% Chg</v>
      </c>
      <c r="BB72" s="533" t="str">
        <f t="shared" si="76"/>
        <v>3Q07</v>
      </c>
      <c r="BC72" s="534" t="str">
        <f t="shared" si="76"/>
        <v>% Chg</v>
      </c>
      <c r="BD72" s="533" t="str">
        <f t="shared" si="76"/>
        <v>4Q07</v>
      </c>
      <c r="BE72" s="534" t="str">
        <f t="shared" si="76"/>
        <v>% Chg</v>
      </c>
      <c r="BF72" s="533" t="str">
        <f t="shared" si="76"/>
        <v>1Q08</v>
      </c>
      <c r="BG72" s="534" t="str">
        <f t="shared" si="76"/>
        <v>% Chg</v>
      </c>
      <c r="BH72" s="533" t="str">
        <f t="shared" si="76"/>
        <v>2Q08</v>
      </c>
      <c r="BI72" s="534" t="str">
        <f t="shared" si="76"/>
        <v>% Chg</v>
      </c>
      <c r="BJ72" s="533" t="str">
        <f t="shared" si="76"/>
        <v>3Q08</v>
      </c>
      <c r="BK72" s="534" t="str">
        <f t="shared" si="76"/>
        <v>% Chg</v>
      </c>
      <c r="BL72" s="533" t="str">
        <f t="shared" si="76"/>
        <v>4Q08</v>
      </c>
      <c r="BM72" s="534" t="str">
        <f t="shared" si="76"/>
        <v>% Chg</v>
      </c>
      <c r="BN72" s="533" t="str">
        <f t="shared" si="76"/>
        <v>1Q09</v>
      </c>
      <c r="BO72" s="534" t="str">
        <f t="shared" si="76"/>
        <v>% Chg</v>
      </c>
      <c r="BP72" s="533" t="str">
        <f t="shared" ref="BP72:EH72" si="77">BP$5</f>
        <v>2Q09</v>
      </c>
      <c r="BQ72" s="534" t="str">
        <f t="shared" si="77"/>
        <v>% Chg</v>
      </c>
      <c r="BR72" s="533" t="str">
        <f t="shared" si="77"/>
        <v>3Q09</v>
      </c>
      <c r="BS72" s="534" t="str">
        <f t="shared" si="77"/>
        <v>% Chg</v>
      </c>
      <c r="BT72" s="533" t="str">
        <f t="shared" si="77"/>
        <v>4Q09</v>
      </c>
      <c r="BU72" s="534" t="str">
        <f t="shared" si="77"/>
        <v>% Chg</v>
      </c>
      <c r="BV72" s="533" t="str">
        <f t="shared" si="77"/>
        <v>1Q10</v>
      </c>
      <c r="BW72" s="534" t="str">
        <f t="shared" si="77"/>
        <v>% Chg</v>
      </c>
      <c r="BX72" s="533" t="str">
        <f t="shared" si="77"/>
        <v>2Q10</v>
      </c>
      <c r="BY72" s="534" t="str">
        <f t="shared" si="77"/>
        <v>% Chg</v>
      </c>
      <c r="BZ72" s="533" t="str">
        <f t="shared" si="77"/>
        <v>3Q10</v>
      </c>
      <c r="CA72" s="534" t="str">
        <f t="shared" si="77"/>
        <v>% Chg</v>
      </c>
      <c r="CB72" s="533" t="str">
        <f t="shared" si="77"/>
        <v>4Q10</v>
      </c>
      <c r="CC72" s="534" t="str">
        <f t="shared" si="77"/>
        <v>% Chg</v>
      </c>
      <c r="CD72" s="533" t="str">
        <f t="shared" si="77"/>
        <v>1Q11</v>
      </c>
      <c r="CE72" s="534" t="str">
        <f t="shared" si="77"/>
        <v>% Chg</v>
      </c>
      <c r="CF72" s="533" t="str">
        <f t="shared" si="77"/>
        <v>2Q11</v>
      </c>
      <c r="CG72" s="534" t="str">
        <f t="shared" si="77"/>
        <v>% Chg</v>
      </c>
      <c r="CH72" s="533" t="str">
        <f t="shared" si="77"/>
        <v>3Q11</v>
      </c>
      <c r="CI72" s="534" t="str">
        <f t="shared" si="77"/>
        <v>% Chg</v>
      </c>
      <c r="CJ72" s="533" t="str">
        <f t="shared" si="77"/>
        <v>4Q11</v>
      </c>
      <c r="CK72" s="534" t="str">
        <f t="shared" si="77"/>
        <v>% Chg</v>
      </c>
      <c r="CL72" s="533" t="str">
        <f>CL$5</f>
        <v>1Q12</v>
      </c>
      <c r="CM72" s="534" t="str">
        <f t="shared" si="77"/>
        <v>% Chg</v>
      </c>
      <c r="CN72" s="533" t="str">
        <f>CN$5</f>
        <v>2Q12</v>
      </c>
      <c r="CO72" s="534" t="str">
        <f t="shared" si="77"/>
        <v>% Chg</v>
      </c>
      <c r="CP72" s="533" t="str">
        <f>CP$5</f>
        <v>3Q12</v>
      </c>
      <c r="CQ72" s="534" t="str">
        <f t="shared" si="77"/>
        <v>% Chg</v>
      </c>
      <c r="CR72" s="533" t="str">
        <f>CR$5</f>
        <v>4Q12</v>
      </c>
      <c r="CS72" s="534" t="str">
        <f t="shared" si="77"/>
        <v>% Chg</v>
      </c>
      <c r="CT72" s="533" t="str">
        <f>CT$5</f>
        <v>1Q13</v>
      </c>
      <c r="CU72" s="534" t="str">
        <f t="shared" si="77"/>
        <v>% Chg</v>
      </c>
      <c r="CV72" s="533" t="str">
        <f>CV$5</f>
        <v>2Q13</v>
      </c>
      <c r="CW72" s="534" t="str">
        <f t="shared" si="77"/>
        <v>% Chg</v>
      </c>
      <c r="CX72" s="533" t="str">
        <f>CX$5</f>
        <v>3Q13</v>
      </c>
      <c r="CY72" s="534" t="str">
        <f t="shared" si="77"/>
        <v>% Chg</v>
      </c>
      <c r="CZ72" s="533" t="str">
        <f>CZ$5</f>
        <v>4Q13</v>
      </c>
      <c r="DA72" s="534" t="str">
        <f t="shared" si="77"/>
        <v>% Chg</v>
      </c>
      <c r="DB72" s="533" t="str">
        <f t="shared" si="77"/>
        <v>1Q14</v>
      </c>
      <c r="DC72" s="534" t="str">
        <f t="shared" si="77"/>
        <v>% Chg</v>
      </c>
      <c r="DD72" s="533" t="str">
        <f t="shared" si="77"/>
        <v>2Q14</v>
      </c>
      <c r="DE72" s="534" t="str">
        <f t="shared" si="77"/>
        <v>% Chg</v>
      </c>
      <c r="DF72" s="533" t="str">
        <f t="shared" si="77"/>
        <v>3Q14</v>
      </c>
      <c r="DG72" s="534" t="str">
        <f t="shared" si="77"/>
        <v>% Chg</v>
      </c>
      <c r="DH72" s="533" t="str">
        <f t="shared" si="77"/>
        <v>4Q14</v>
      </c>
      <c r="DI72" s="534" t="str">
        <f t="shared" si="77"/>
        <v>% Chg</v>
      </c>
      <c r="DJ72" s="533" t="str">
        <f t="shared" si="77"/>
        <v>1Q15</v>
      </c>
      <c r="DK72" s="534" t="str">
        <f t="shared" si="77"/>
        <v>% Chg</v>
      </c>
      <c r="DL72" s="533" t="str">
        <f t="shared" si="77"/>
        <v>2Q15</v>
      </c>
      <c r="DM72" s="534" t="str">
        <f t="shared" si="77"/>
        <v>% Chg</v>
      </c>
      <c r="DN72" s="533" t="str">
        <f t="shared" si="77"/>
        <v>3Q15</v>
      </c>
      <c r="DO72" s="534" t="str">
        <f t="shared" si="77"/>
        <v>% Chg</v>
      </c>
      <c r="DP72" s="533" t="str">
        <f t="shared" si="77"/>
        <v>4Q15</v>
      </c>
      <c r="DQ72" s="534" t="str">
        <f t="shared" si="77"/>
        <v>% Chg</v>
      </c>
      <c r="DR72" s="533" t="str">
        <f t="shared" si="77"/>
        <v>1Q16</v>
      </c>
      <c r="DS72" s="534" t="str">
        <f t="shared" si="77"/>
        <v>% Chg</v>
      </c>
      <c r="DT72" s="533" t="str">
        <f t="shared" si="77"/>
        <v>2Q16</v>
      </c>
      <c r="DU72" s="534" t="str">
        <f t="shared" si="77"/>
        <v>% Chg</v>
      </c>
      <c r="DV72" s="533" t="str">
        <f t="shared" si="77"/>
        <v>3Q16</v>
      </c>
      <c r="DW72" s="534" t="str">
        <f t="shared" si="77"/>
        <v>% Chg</v>
      </c>
      <c r="DX72" s="533" t="str">
        <f t="shared" si="77"/>
        <v>4Q16</v>
      </c>
      <c r="DY72" s="534" t="str">
        <f t="shared" si="77"/>
        <v>% Chg</v>
      </c>
      <c r="DZ72" s="533" t="str">
        <f t="shared" si="77"/>
        <v>1Q17</v>
      </c>
      <c r="EA72" s="534" t="str">
        <f t="shared" si="77"/>
        <v>% Chg</v>
      </c>
      <c r="EB72" s="533" t="str">
        <f t="shared" si="77"/>
        <v>2Q17</v>
      </c>
      <c r="EC72" s="534" t="str">
        <f t="shared" ref="EC72" si="78">EC$5</f>
        <v>% Chg</v>
      </c>
      <c r="ED72" s="533" t="str">
        <f t="shared" si="77"/>
        <v>3Q17</v>
      </c>
      <c r="EE72" s="534" t="str">
        <f t="shared" ref="EE72" si="79">EE$5</f>
        <v>% Chg</v>
      </c>
      <c r="EF72" s="533" t="str">
        <f t="shared" si="77"/>
        <v>4Q17</v>
      </c>
      <c r="EG72" s="534" t="str">
        <f t="shared" ref="EG72:EO72" si="80">EG$5</f>
        <v>% Chg</v>
      </c>
      <c r="EH72" s="533" t="str">
        <f t="shared" si="77"/>
        <v>1Q18E</v>
      </c>
      <c r="EI72" s="534" t="str">
        <f t="shared" si="80"/>
        <v>% Chg</v>
      </c>
      <c r="EJ72" s="533" t="str">
        <f t="shared" si="80"/>
        <v>2Q18E</v>
      </c>
      <c r="EK72" s="534" t="str">
        <f t="shared" si="80"/>
        <v>% Chg</v>
      </c>
      <c r="EL72" s="533" t="str">
        <f t="shared" si="80"/>
        <v>3Q18E</v>
      </c>
      <c r="EM72" s="534" t="str">
        <f t="shared" si="80"/>
        <v>% Chg</v>
      </c>
      <c r="EN72" s="533" t="str">
        <f t="shared" si="80"/>
        <v>4Q18E</v>
      </c>
      <c r="EO72" s="534" t="str">
        <f t="shared" si="80"/>
        <v>% Chg</v>
      </c>
      <c r="EP72" s="533"/>
      <c r="EQ72" s="535" t="str">
        <f t="shared" ref="EQ72:GK72" si="81">EQ$5</f>
        <v>2000</v>
      </c>
      <c r="ER72" s="534" t="str">
        <f t="shared" si="81"/>
        <v>% Chg</v>
      </c>
      <c r="ES72" s="535">
        <f t="shared" si="81"/>
        <v>2001</v>
      </c>
      <c r="ET72" s="534" t="str">
        <f t="shared" si="81"/>
        <v>% Chg</v>
      </c>
      <c r="EU72" s="535">
        <f t="shared" si="81"/>
        <v>2002</v>
      </c>
      <c r="EV72" s="534" t="str">
        <f t="shared" si="81"/>
        <v>% Chg</v>
      </c>
      <c r="EW72" s="535" t="str">
        <f t="shared" si="81"/>
        <v>2003</v>
      </c>
      <c r="EX72" s="534" t="str">
        <f t="shared" si="81"/>
        <v>% Chg</v>
      </c>
      <c r="EY72" s="535" t="str">
        <f t="shared" si="81"/>
        <v>2004</v>
      </c>
      <c r="EZ72" s="534" t="str">
        <f t="shared" si="81"/>
        <v>% Chg</v>
      </c>
      <c r="FA72" s="535" t="str">
        <f t="shared" si="81"/>
        <v>2005</v>
      </c>
      <c r="FB72" s="534" t="str">
        <f t="shared" si="81"/>
        <v>% Chg</v>
      </c>
      <c r="FC72" s="535" t="str">
        <f t="shared" si="81"/>
        <v>2006</v>
      </c>
      <c r="FD72" s="534" t="str">
        <f t="shared" si="81"/>
        <v>% Chg</v>
      </c>
      <c r="FE72" s="535">
        <f t="shared" si="81"/>
        <v>2007</v>
      </c>
      <c r="FF72" s="534" t="str">
        <f t="shared" si="81"/>
        <v>% Chg</v>
      </c>
      <c r="FG72" s="535" t="str">
        <f t="shared" si="81"/>
        <v>2008</v>
      </c>
      <c r="FH72" s="534" t="str">
        <f t="shared" si="81"/>
        <v>% Chg</v>
      </c>
      <c r="FI72" s="535" t="str">
        <f t="shared" si="81"/>
        <v>2009</v>
      </c>
      <c r="FJ72" s="534" t="str">
        <f t="shared" si="81"/>
        <v>% Chg</v>
      </c>
      <c r="FK72" s="535" t="str">
        <f t="shared" si="81"/>
        <v>2010</v>
      </c>
      <c r="FL72" s="534" t="str">
        <f t="shared" si="81"/>
        <v>% Chg</v>
      </c>
      <c r="FM72" s="533" t="str">
        <f t="shared" si="81"/>
        <v>2011</v>
      </c>
      <c r="FN72" s="534" t="str">
        <f t="shared" si="81"/>
        <v>% Chg</v>
      </c>
      <c r="FO72" s="533" t="str">
        <f t="shared" si="81"/>
        <v>2012</v>
      </c>
      <c r="FP72" s="534" t="str">
        <f t="shared" si="81"/>
        <v>% Chg</v>
      </c>
      <c r="FQ72" s="533" t="str">
        <f t="shared" si="81"/>
        <v>2013</v>
      </c>
      <c r="FR72" s="534" t="str">
        <f t="shared" si="81"/>
        <v>% Chg</v>
      </c>
      <c r="FS72" s="533" t="str">
        <f t="shared" si="81"/>
        <v>2014</v>
      </c>
      <c r="FT72" s="534" t="str">
        <f t="shared" si="81"/>
        <v>% Chg</v>
      </c>
      <c r="FU72" s="533" t="str">
        <f t="shared" si="81"/>
        <v>2015</v>
      </c>
      <c r="FV72" s="534" t="str">
        <f t="shared" si="81"/>
        <v>% Chg</v>
      </c>
      <c r="FW72" s="533" t="str">
        <f t="shared" si="81"/>
        <v>2016</v>
      </c>
      <c r="FX72" s="534" t="str">
        <f t="shared" si="81"/>
        <v>% Chg</v>
      </c>
      <c r="FY72" s="533" t="str">
        <f t="shared" si="81"/>
        <v>2017</v>
      </c>
      <c r="FZ72" s="534" t="str">
        <f t="shared" si="81"/>
        <v>% Chg</v>
      </c>
      <c r="GA72" s="533" t="str">
        <f t="shared" si="81"/>
        <v>2018E</v>
      </c>
      <c r="GB72" s="534" t="str">
        <f t="shared" si="81"/>
        <v>% Chg</v>
      </c>
      <c r="GC72" s="533" t="str">
        <f t="shared" si="81"/>
        <v>2019E</v>
      </c>
      <c r="GD72" s="534" t="str">
        <f t="shared" si="81"/>
        <v>% Chg</v>
      </c>
      <c r="GE72" s="533" t="str">
        <f t="shared" si="81"/>
        <v>2020E</v>
      </c>
      <c r="GF72" s="534" t="str">
        <f t="shared" si="81"/>
        <v>% Chg</v>
      </c>
      <c r="GG72" s="533" t="str">
        <f t="shared" si="81"/>
        <v>2021E</v>
      </c>
      <c r="GH72" s="534" t="str">
        <f t="shared" si="81"/>
        <v>% Chg</v>
      </c>
      <c r="GI72" s="533" t="str">
        <f t="shared" si="81"/>
        <v>2022E</v>
      </c>
      <c r="GJ72" s="534" t="str">
        <f t="shared" si="81"/>
        <v>% Chg</v>
      </c>
      <c r="GK72" s="684" t="str">
        <f t="shared" si="81"/>
        <v>CAGR (%)</v>
      </c>
      <c r="GL72" s="426"/>
    </row>
    <row r="73" spans="1:194" s="428" customFormat="1" ht="12.75" customHeight="1" x14ac:dyDescent="0.2">
      <c r="A73" s="681"/>
      <c r="B73" s="531"/>
      <c r="C73" s="532"/>
      <c r="D73" s="531"/>
      <c r="E73" s="532"/>
      <c r="F73" s="531"/>
      <c r="G73" s="532"/>
      <c r="H73" s="531"/>
      <c r="I73" s="532"/>
      <c r="J73" s="531"/>
      <c r="K73" s="532"/>
      <c r="L73" s="531"/>
      <c r="M73" s="532"/>
      <c r="N73" s="531"/>
      <c r="O73" s="532"/>
      <c r="P73" s="531"/>
      <c r="Q73" s="532"/>
      <c r="R73" s="531"/>
      <c r="S73" s="532"/>
      <c r="T73" s="531"/>
      <c r="U73" s="532"/>
      <c r="V73" s="531"/>
      <c r="W73" s="532"/>
      <c r="X73" s="531"/>
      <c r="Y73" s="532"/>
      <c r="Z73" s="531"/>
      <c r="AA73" s="532"/>
      <c r="AB73" s="531"/>
      <c r="AC73" s="532"/>
      <c r="AD73" s="531"/>
      <c r="AE73" s="532"/>
      <c r="AF73" s="531"/>
      <c r="AG73" s="532"/>
      <c r="AH73" s="531"/>
      <c r="AI73" s="532"/>
      <c r="AJ73" s="531"/>
      <c r="AK73" s="532"/>
      <c r="AL73" s="531"/>
      <c r="AM73" s="532"/>
      <c r="AN73" s="531"/>
      <c r="AO73" s="532"/>
      <c r="AP73" s="531"/>
      <c r="AQ73" s="532"/>
      <c r="AR73" s="531"/>
      <c r="AS73" s="532"/>
      <c r="AT73" s="531"/>
      <c r="AU73" s="532"/>
      <c r="AV73" s="531"/>
      <c r="AW73" s="532"/>
      <c r="AX73" s="531"/>
      <c r="AY73" s="532"/>
      <c r="AZ73" s="531"/>
      <c r="BA73" s="532"/>
      <c r="BB73" s="531"/>
      <c r="BC73" s="532"/>
      <c r="BD73" s="531"/>
      <c r="BE73" s="532"/>
      <c r="BF73" s="531"/>
      <c r="BG73" s="532"/>
      <c r="BH73" s="531"/>
      <c r="BI73" s="532"/>
      <c r="BJ73" s="531"/>
      <c r="BK73" s="532"/>
      <c r="BL73" s="531"/>
      <c r="BM73" s="532"/>
      <c r="BN73" s="531"/>
      <c r="BO73" s="532"/>
      <c r="BP73" s="531"/>
      <c r="BQ73" s="532"/>
      <c r="BR73" s="531"/>
      <c r="BS73" s="532"/>
      <c r="BT73" s="531"/>
      <c r="BU73" s="532"/>
      <c r="BV73" s="531"/>
      <c r="BW73" s="532"/>
      <c r="BX73" s="531"/>
      <c r="BY73" s="532"/>
      <c r="BZ73" s="531"/>
      <c r="CA73" s="532"/>
      <c r="CB73" s="531"/>
      <c r="CC73" s="532"/>
      <c r="CD73" s="531"/>
      <c r="CE73" s="532"/>
      <c r="CF73" s="531"/>
      <c r="CG73" s="532"/>
      <c r="CH73" s="531"/>
      <c r="CI73" s="532"/>
      <c r="CJ73" s="531"/>
      <c r="CK73" s="532"/>
      <c r="CL73" s="531"/>
      <c r="CM73" s="532"/>
      <c r="CN73" s="531"/>
      <c r="CO73" s="532"/>
      <c r="CP73" s="531"/>
      <c r="CQ73" s="532"/>
      <c r="CR73" s="531"/>
      <c r="CS73" s="532"/>
      <c r="CT73" s="531"/>
      <c r="CU73" s="532"/>
      <c r="CV73" s="531"/>
      <c r="CW73" s="532"/>
      <c r="CX73" s="531"/>
      <c r="CY73" s="532"/>
      <c r="CZ73" s="531"/>
      <c r="DA73" s="532"/>
      <c r="DB73" s="531"/>
      <c r="DC73" s="532"/>
      <c r="DD73" s="531"/>
      <c r="DE73" s="532"/>
      <c r="DF73" s="531"/>
      <c r="DG73" s="532"/>
      <c r="DH73" s="531"/>
      <c r="DI73" s="532"/>
      <c r="DJ73" s="531"/>
      <c r="DK73" s="532"/>
      <c r="DL73" s="531"/>
      <c r="DM73" s="532"/>
      <c r="DN73" s="531"/>
      <c r="DO73" s="532"/>
      <c r="DP73" s="531"/>
      <c r="DQ73" s="532"/>
      <c r="DR73" s="531"/>
      <c r="DS73" s="532"/>
      <c r="DT73" s="531"/>
      <c r="DU73" s="532"/>
      <c r="DV73" s="531"/>
      <c r="DW73" s="532"/>
      <c r="DX73" s="531"/>
      <c r="DY73" s="532"/>
      <c r="DZ73" s="531"/>
      <c r="EA73" s="532"/>
      <c r="EB73" s="531"/>
      <c r="EC73" s="532"/>
      <c r="ED73" s="531"/>
      <c r="EE73" s="532"/>
      <c r="EF73" s="531"/>
      <c r="EG73" s="532"/>
      <c r="EH73" s="531"/>
      <c r="EI73" s="532"/>
      <c r="EJ73" s="531"/>
      <c r="EK73" s="532"/>
      <c r="EL73" s="531"/>
      <c r="EM73" s="532"/>
      <c r="EN73" s="531"/>
      <c r="EO73" s="532"/>
      <c r="EP73" s="531"/>
      <c r="EQ73" s="541"/>
      <c r="ER73" s="532"/>
      <c r="ES73" s="541"/>
      <c r="ET73" s="532"/>
      <c r="EU73" s="541"/>
      <c r="EV73" s="532"/>
      <c r="EW73" s="541"/>
      <c r="EX73" s="532"/>
      <c r="EY73" s="541"/>
      <c r="EZ73" s="532"/>
      <c r="FA73" s="541"/>
      <c r="FB73" s="532"/>
      <c r="FC73" s="541"/>
      <c r="FD73" s="532"/>
      <c r="FE73" s="541"/>
      <c r="FF73" s="532"/>
      <c r="FG73" s="541"/>
      <c r="FH73" s="532"/>
      <c r="FI73" s="541"/>
      <c r="FJ73" s="532"/>
      <c r="FK73" s="541"/>
      <c r="FL73" s="532"/>
      <c r="FM73" s="531"/>
      <c r="FN73" s="532"/>
      <c r="FO73" s="531"/>
      <c r="FP73" s="532"/>
      <c r="FQ73" s="531"/>
      <c r="FR73" s="532"/>
      <c r="FS73" s="531"/>
      <c r="FT73" s="532"/>
      <c r="FU73" s="531"/>
      <c r="FV73" s="532"/>
      <c r="FW73" s="531"/>
      <c r="FX73" s="532"/>
      <c r="FY73" s="531"/>
      <c r="FZ73" s="532"/>
      <c r="GA73" s="531"/>
      <c r="GB73" s="532"/>
      <c r="GC73" s="531"/>
      <c r="GD73" s="532"/>
      <c r="GE73" s="531"/>
      <c r="GF73" s="532"/>
      <c r="GG73" s="531"/>
      <c r="GH73" s="532"/>
      <c r="GI73" s="531"/>
      <c r="GJ73" s="532"/>
      <c r="GK73" s="682"/>
      <c r="GL73" s="426"/>
    </row>
    <row r="74" spans="1:194" ht="12.75" customHeight="1" x14ac:dyDescent="0.2">
      <c r="A74" s="685" t="s">
        <v>466</v>
      </c>
      <c r="B74" s="531"/>
      <c r="C74" s="532"/>
      <c r="D74" s="531"/>
      <c r="E74" s="532"/>
      <c r="F74" s="531"/>
      <c r="G74" s="532"/>
      <c r="H74" s="531"/>
      <c r="I74" s="532"/>
      <c r="J74" s="531"/>
      <c r="K74" s="532"/>
      <c r="L74" s="531"/>
      <c r="M74" s="532"/>
      <c r="N74" s="531"/>
      <c r="O74" s="532"/>
      <c r="P74" s="531"/>
      <c r="Q74" s="532"/>
      <c r="R74" s="531"/>
      <c r="S74" s="532"/>
      <c r="T74" s="531"/>
      <c r="U74" s="532"/>
      <c r="V74" s="531"/>
      <c r="W74" s="532"/>
      <c r="X74" s="531"/>
      <c r="Y74" s="532"/>
      <c r="Z74" s="531"/>
      <c r="AA74" s="532"/>
      <c r="AB74" s="531"/>
      <c r="AC74" s="532"/>
      <c r="AD74" s="531"/>
      <c r="AE74" s="532"/>
      <c r="AF74" s="531"/>
      <c r="AG74" s="532"/>
      <c r="AH74" s="531"/>
      <c r="AI74" s="532"/>
      <c r="AJ74" s="531"/>
      <c r="AK74" s="532"/>
      <c r="AL74" s="531"/>
      <c r="AM74" s="532"/>
      <c r="AN74" s="531"/>
      <c r="AO74" s="532"/>
      <c r="AP74" s="531"/>
      <c r="AQ74" s="532"/>
      <c r="AR74" s="531"/>
      <c r="AS74" s="532"/>
      <c r="AT74" s="531"/>
      <c r="AU74" s="532"/>
      <c r="AV74" s="531"/>
      <c r="AW74" s="532"/>
      <c r="AX74" s="531"/>
      <c r="AY74" s="532"/>
      <c r="AZ74" s="531"/>
      <c r="BA74" s="532"/>
      <c r="BB74" s="531"/>
      <c r="BC74" s="532"/>
      <c r="BD74" s="531"/>
      <c r="BE74" s="532"/>
      <c r="BF74" s="531"/>
      <c r="BG74" s="532"/>
      <c r="BH74" s="531"/>
      <c r="BI74" s="532"/>
      <c r="BJ74" s="531"/>
      <c r="BK74" s="532"/>
      <c r="BL74" s="531"/>
      <c r="BM74" s="532"/>
      <c r="BN74" s="531"/>
      <c r="BO74" s="532"/>
      <c r="BP74" s="531"/>
      <c r="BQ74" s="532"/>
      <c r="BR74" s="531"/>
      <c r="BS74" s="532"/>
      <c r="BT74" s="531"/>
      <c r="BU74" s="532"/>
      <c r="BV74" s="531"/>
      <c r="BW74" s="532"/>
      <c r="BX74" s="531"/>
      <c r="BY74" s="532"/>
      <c r="BZ74" s="531"/>
      <c r="CA74" s="532"/>
      <c r="CB74" s="531"/>
      <c r="CC74" s="532"/>
      <c r="CD74" s="531"/>
      <c r="CE74" s="532"/>
      <c r="CF74" s="531"/>
      <c r="CG74" s="532"/>
      <c r="CH74" s="531"/>
      <c r="CI74" s="532"/>
      <c r="CJ74" s="531"/>
      <c r="CK74" s="532"/>
      <c r="CL74" s="531"/>
      <c r="CM74" s="532"/>
      <c r="CN74" s="531"/>
      <c r="CO74" s="532"/>
      <c r="CP74" s="531"/>
      <c r="CQ74" s="532"/>
      <c r="CR74" s="531"/>
      <c r="CS74" s="532"/>
      <c r="CT74" s="531"/>
      <c r="CU74" s="532"/>
      <c r="CV74" s="531"/>
      <c r="CW74" s="532"/>
      <c r="CX74" s="531"/>
      <c r="CY74" s="532"/>
      <c r="CZ74" s="531"/>
      <c r="DA74" s="532"/>
      <c r="DB74" s="531"/>
      <c r="DC74" s="532"/>
      <c r="DD74" s="531"/>
      <c r="DE74" s="532"/>
      <c r="DF74" s="531"/>
      <c r="DG74" s="532"/>
      <c r="DH74" s="531"/>
      <c r="DI74" s="532"/>
      <c r="DJ74" s="531"/>
      <c r="DK74" s="532"/>
      <c r="DL74" s="531"/>
      <c r="DM74" s="532"/>
      <c r="DN74" s="531"/>
      <c r="DO74" s="532"/>
      <c r="DP74" s="531"/>
      <c r="DQ74" s="532"/>
      <c r="DR74" s="531"/>
      <c r="DS74" s="532"/>
      <c r="DT74" s="531"/>
      <c r="DU74" s="532"/>
      <c r="DV74" s="531"/>
      <c r="DW74" s="532"/>
      <c r="DX74" s="531"/>
      <c r="DY74" s="532"/>
      <c r="DZ74" s="531"/>
      <c r="EA74" s="532"/>
      <c r="EB74" s="531"/>
      <c r="EC74" s="532"/>
      <c r="ED74" s="531"/>
      <c r="EE74" s="532"/>
      <c r="EF74" s="531"/>
      <c r="EG74" s="532"/>
      <c r="EH74" s="531"/>
      <c r="EI74" s="532"/>
      <c r="EJ74" s="531"/>
      <c r="EK74" s="532"/>
      <c r="EL74" s="531"/>
      <c r="EM74" s="532"/>
      <c r="EN74" s="531"/>
      <c r="EO74" s="532"/>
      <c r="EP74" s="531"/>
      <c r="EQ74" s="531"/>
      <c r="ER74" s="532"/>
      <c r="ES74" s="531"/>
      <c r="ET74" s="532"/>
      <c r="EU74" s="531"/>
      <c r="EV74" s="532"/>
      <c r="EW74" s="531"/>
      <c r="EX74" s="532"/>
      <c r="EY74" s="531"/>
      <c r="EZ74" s="532"/>
      <c r="FA74" s="531"/>
      <c r="FB74" s="532"/>
      <c r="FC74" s="531"/>
      <c r="FD74" s="532"/>
      <c r="FE74" s="531"/>
      <c r="FF74" s="532"/>
      <c r="FG74" s="531"/>
      <c r="FH74" s="532"/>
      <c r="FI74" s="531"/>
      <c r="FJ74" s="532"/>
      <c r="FK74" s="531"/>
      <c r="FL74" s="532"/>
      <c r="FM74" s="531"/>
      <c r="FN74" s="532"/>
      <c r="FO74" s="531"/>
      <c r="FP74" s="532"/>
      <c r="FQ74" s="531"/>
      <c r="FR74" s="532"/>
      <c r="FS74" s="531"/>
      <c r="FT74" s="532"/>
      <c r="FU74" s="531"/>
      <c r="FV74" s="532"/>
      <c r="FW74" s="531"/>
      <c r="FX74" s="532"/>
      <c r="FY74" s="531"/>
      <c r="FZ74" s="532"/>
      <c r="GA74" s="531"/>
      <c r="GB74" s="532"/>
      <c r="GC74" s="531"/>
      <c r="GD74" s="532"/>
      <c r="GE74" s="531"/>
      <c r="GF74" s="532"/>
      <c r="GG74" s="531"/>
      <c r="GH74" s="532"/>
      <c r="GI74" s="531"/>
      <c r="GJ74" s="532"/>
      <c r="GK74" s="682"/>
      <c r="GL74" s="436"/>
    </row>
    <row r="75" spans="1:194" ht="12.75" customHeight="1" x14ac:dyDescent="0.2">
      <c r="A75" s="686" t="str">
        <f>INPUT!B372</f>
        <v xml:space="preserve">Shares Outstanding (EOP) </v>
      </c>
      <c r="B75" s="575">
        <f>INPUT!K372</f>
        <v>525.24199999999996</v>
      </c>
      <c r="C75" s="532">
        <f>INPUT!L372</f>
        <v>-0.96612527952395499</v>
      </c>
      <c r="D75" s="575">
        <f>INPUT!M372</f>
        <v>525.42100000000005</v>
      </c>
      <c r="E75" s="532">
        <f>INPUT!N372</f>
        <v>-0.94283419616832953</v>
      </c>
      <c r="F75" s="575">
        <f>INPUT!O372</f>
        <v>523.36900000000003</v>
      </c>
      <c r="G75" s="532">
        <f>INPUT!P372</f>
        <v>-1.3099736760723846</v>
      </c>
      <c r="H75" s="575">
        <f>INPUT!Q372</f>
        <v>521.61500000000001</v>
      </c>
      <c r="I75" s="532">
        <f>INPUT!R372</f>
        <v>-1.4351580657961938</v>
      </c>
      <c r="J75" s="575">
        <f>INPUT!S372</f>
        <v>517.64200000000005</v>
      </c>
      <c r="K75" s="532">
        <f>INPUT!T372</f>
        <v>-1.4469520716164919</v>
      </c>
      <c r="L75" s="575">
        <f>INPUT!U372</f>
        <v>517.36900000000003</v>
      </c>
      <c r="M75" s="532">
        <f>INPUT!V372</f>
        <v>-1.5324853783918124</v>
      </c>
      <c r="N75" s="575">
        <f>INPUT!W372</f>
        <v>515.16800000000001</v>
      </c>
      <c r="O75" s="532">
        <f>INPUT!X372</f>
        <v>-1.5669632706560854</v>
      </c>
      <c r="P75" s="575">
        <f>INPUT!Y372</f>
        <v>514.43899999999996</v>
      </c>
      <c r="Q75" s="532">
        <f>INPUT!Z372</f>
        <v>-1.3757273084554766</v>
      </c>
      <c r="R75" s="575">
        <f>INPUT!AA372</f>
        <v>514.86900000000003</v>
      </c>
      <c r="S75" s="532">
        <f>INPUT!AB372</f>
        <v>-0.53569841705272125</v>
      </c>
      <c r="T75" s="575">
        <f>INPUT!AC372</f>
        <v>513.59400000000005</v>
      </c>
      <c r="U75" s="532">
        <f>INPUT!AD372</f>
        <v>-0.72965330354156643</v>
      </c>
      <c r="V75" s="575">
        <f>INPUT!AE372</f>
        <v>512.41800000000001</v>
      </c>
      <c r="W75" s="532">
        <f>INPUT!AF372</f>
        <v>-0.53380644760544493</v>
      </c>
      <c r="X75" s="575">
        <f>INPUT!AG372</f>
        <v>509.892</v>
      </c>
      <c r="Y75" s="532">
        <f>INPUT!AH372</f>
        <v>-0.88387544490211578</v>
      </c>
      <c r="Z75" s="575">
        <f>INPUT!AI372</f>
        <v>508.34500000000003</v>
      </c>
      <c r="AA75" s="532">
        <f>INPUT!AJ372</f>
        <v>-1.2671184320671824</v>
      </c>
      <c r="AB75" s="575">
        <f>INPUT!AK372</f>
        <v>508.04899999999998</v>
      </c>
      <c r="AC75" s="532">
        <f>INPUT!AL372</f>
        <v>-1.0796465690798729</v>
      </c>
      <c r="AD75" s="575">
        <f>INPUT!AM372</f>
        <v>506.15800000000002</v>
      </c>
      <c r="AE75" s="532">
        <f>INPUT!AN372</f>
        <v>-1.2216588800549544</v>
      </c>
      <c r="AF75" s="575">
        <f>INPUT!AO372</f>
        <v>503.608</v>
      </c>
      <c r="AG75" s="532">
        <f>INPUT!AP372</f>
        <v>-1.2324178453476442</v>
      </c>
      <c r="AH75" s="575">
        <f>INPUT!AQ372</f>
        <v>503.608</v>
      </c>
      <c r="AI75" s="532">
        <f>INPUT!AR372</f>
        <v>-0.93184746579587641</v>
      </c>
      <c r="AJ75" s="575">
        <f>INPUT!AS372</f>
        <v>501.17200000000003</v>
      </c>
      <c r="AK75" s="532">
        <f>INPUT!AT372</f>
        <v>-1.3536095927754954</v>
      </c>
      <c r="AL75" s="575">
        <f>INPUT!AU372</f>
        <v>500.28300000000002</v>
      </c>
      <c r="AM75" s="532">
        <f>INPUT!AV372</f>
        <v>-1.1607047601737031</v>
      </c>
      <c r="AN75" s="575">
        <f>INPUT!AW372</f>
        <v>498.89400000000001</v>
      </c>
      <c r="AO75" s="532">
        <f>INPUT!AX372</f>
        <v>-0.93604549570300843</v>
      </c>
      <c r="AP75" s="575">
        <f>INPUT!AY372</f>
        <v>498.43099999999998</v>
      </c>
      <c r="AQ75" s="532">
        <f>INPUT!AZ372</f>
        <v>-1.0279820813013374</v>
      </c>
      <c r="AR75" s="575">
        <f>INPUT!BA372</f>
        <v>497.12400000000002</v>
      </c>
      <c r="AS75" s="532">
        <f>INPUT!BB372</f>
        <v>-0.80770673541219473</v>
      </c>
      <c r="AT75" s="575">
        <f>INPUT!BC372</f>
        <v>494.666</v>
      </c>
      <c r="AU75" s="532">
        <f>INPUT!BD372</f>
        <v>-1.1227645152843579</v>
      </c>
      <c r="AV75" s="575">
        <f>INPUT!BE372</f>
        <v>492.55</v>
      </c>
      <c r="AW75" s="532">
        <f>INPUT!BF372</f>
        <v>-1.2716128075302535</v>
      </c>
      <c r="AX75" s="575">
        <f>INPUT!BG372</f>
        <v>488.83199999999999</v>
      </c>
      <c r="AY75" s="532">
        <f>INPUT!BH372</f>
        <v>-1.925843296263674</v>
      </c>
      <c r="AZ75" s="575">
        <f>INPUT!BI372</f>
        <v>488.483</v>
      </c>
      <c r="BA75" s="532">
        <f>INPUT!BJ372</f>
        <v>-1.7381981155607074</v>
      </c>
      <c r="BB75" s="575">
        <f>INPUT!BK372</f>
        <v>487.75200000000001</v>
      </c>
      <c r="BC75" s="532">
        <f>INPUT!BL372</f>
        <v>-1.3977107785859477</v>
      </c>
      <c r="BD75" s="575">
        <f>INPUT!BM372</f>
        <v>486.53</v>
      </c>
      <c r="BE75" s="532">
        <f>INPUT!BN372</f>
        <v>-1.2222109430514716</v>
      </c>
      <c r="BF75" s="575">
        <f>INPUT!BO372</f>
        <v>475.09100000000001</v>
      </c>
      <c r="BG75" s="532">
        <f>INPUT!BP372</f>
        <v>-2.8109861874836328</v>
      </c>
      <c r="BH75" s="575">
        <f>INPUT!BQ372</f>
        <v>476.02699999999999</v>
      </c>
      <c r="BI75" s="532">
        <f>INPUT!BR372</f>
        <v>-2.5499352075711967</v>
      </c>
      <c r="BJ75" s="575">
        <f>INPUT!BS372</f>
        <v>476.553</v>
      </c>
      <c r="BK75" s="532">
        <f>INPUT!BT372</f>
        <v>-2.2960438911578063</v>
      </c>
      <c r="BL75" s="575">
        <f>INPUT!BU372</f>
        <v>466.61500000000001</v>
      </c>
      <c r="BM75" s="532">
        <f>INPUT!BV372</f>
        <v>-4.0932727683801513</v>
      </c>
      <c r="BN75" s="575">
        <f>INPUT!BW372</f>
        <v>467.42399999999998</v>
      </c>
      <c r="BO75" s="532">
        <f>INPUT!BX372</f>
        <v>-1.6137960938009788</v>
      </c>
      <c r="BP75" s="575">
        <f>INPUT!BY372</f>
        <v>467.48399999999998</v>
      </c>
      <c r="BQ75" s="532">
        <f>INPUT!BZ372</f>
        <v>-1.794646102006825</v>
      </c>
      <c r="BR75" s="575">
        <f>INPUT!CA372</f>
        <v>467.77699999999999</v>
      </c>
      <c r="BS75" s="532">
        <f>INPUT!CB372</f>
        <v>-1.8415580218779426</v>
      </c>
      <c r="BT75" s="575">
        <f>INPUT!CC372</f>
        <v>468.56799999999998</v>
      </c>
      <c r="BU75" s="532">
        <f>INPUT!CD372</f>
        <v>0.41854633905895611</v>
      </c>
      <c r="BV75" s="575">
        <f>INPUT!CE372</f>
        <v>469.42200000000003</v>
      </c>
      <c r="BW75" s="532">
        <f>INPUT!CF372</f>
        <v>0.42744916820702805</v>
      </c>
      <c r="BX75" s="575">
        <f>INPUT!CG372</f>
        <v>470.76900000000001</v>
      </c>
      <c r="BY75" s="532">
        <f>INPUT!CH372</f>
        <v>0.70269784634340304</v>
      </c>
      <c r="BZ75" s="575">
        <f>INPUT!CI372</f>
        <v>471.04399999999998</v>
      </c>
      <c r="CA75" s="532">
        <f>INPUT!CJ372</f>
        <v>0.69840971232018045</v>
      </c>
      <c r="CB75" s="575">
        <f>INPUT!CK372</f>
        <v>469.661</v>
      </c>
      <c r="CC75" s="532">
        <f>INPUT!CL372</f>
        <v>0.23326390193099122</v>
      </c>
      <c r="CD75" s="575">
        <f>INPUT!CM372</f>
        <v>467.56400000000002</v>
      </c>
      <c r="CE75" s="532">
        <f>INPUT!CN372</f>
        <v>-0.39580590598651266</v>
      </c>
      <c r="CF75" s="575">
        <f>INPUT!CO372</f>
        <v>467.06700000000001</v>
      </c>
      <c r="CG75" s="532">
        <f>INPUT!CP372</f>
        <v>-0.78637293449653756</v>
      </c>
      <c r="CH75" s="575">
        <f>INPUT!CQ372</f>
        <v>466.63900000000001</v>
      </c>
      <c r="CI75" s="532">
        <f>INPUT!CR372</f>
        <v>-0.93515680063858131</v>
      </c>
      <c r="CJ75" s="575">
        <f>INPUT!CS372</f>
        <v>466.31</v>
      </c>
      <c r="CK75" s="532">
        <f>INPUT!CT372</f>
        <v>-0.71349334945843834</v>
      </c>
      <c r="CL75" s="575">
        <f>INPUT!CU372</f>
        <v>934.92600000000004</v>
      </c>
      <c r="CM75" s="532">
        <f>INPUT!CV372</f>
        <v>99.95679735822263</v>
      </c>
      <c r="CN75" s="575">
        <f>INPUT!CW372</f>
        <v>936.22</v>
      </c>
      <c r="CO75" s="532" t="str">
        <f>INPUT!CX372</f>
        <v>NM</v>
      </c>
      <c r="CP75" s="575">
        <f>INPUT!CY372</f>
        <v>937.44799999999998</v>
      </c>
      <c r="CQ75" s="532" t="str">
        <f>INPUT!CZ372</f>
        <v>NM</v>
      </c>
      <c r="CR75" s="575">
        <f>INPUT!DA372</f>
        <v>935.572</v>
      </c>
      <c r="CS75" s="532" t="str">
        <f>INPUT!DB372</f>
        <v>NM</v>
      </c>
      <c r="CT75" s="575">
        <f>INPUT!DC372</f>
        <v>932.05</v>
      </c>
      <c r="CU75" s="532">
        <f>INPUT!DD372</f>
        <v>-0.30761792911953023</v>
      </c>
      <c r="CV75" s="575">
        <f>INPUT!DE372</f>
        <v>929.64</v>
      </c>
      <c r="CW75" s="532">
        <f>INPUT!DF372</f>
        <v>-0.70282625878532734</v>
      </c>
      <c r="CX75" s="575">
        <f>INPUT!DG372</f>
        <v>931.42</v>
      </c>
      <c r="CY75" s="532">
        <f>INPUT!DH372</f>
        <v>-0.64302233297207634</v>
      </c>
      <c r="CZ75" s="575">
        <f>INPUT!DI372</f>
        <v>918.82600000000002</v>
      </c>
      <c r="DA75" s="532">
        <f>INPUT!DJ372</f>
        <v>-1.7899210322668946</v>
      </c>
      <c r="DB75" s="575">
        <f>INPUT!DK372</f>
        <v>908.05600000000004</v>
      </c>
      <c r="DC75" s="532">
        <f>INPUT!DL372</f>
        <v>-2.5743254117268299</v>
      </c>
      <c r="DD75" s="575">
        <f>INPUT!DM372</f>
        <v>905.9</v>
      </c>
      <c r="DE75" s="532">
        <f>INPUT!DN372</f>
        <v>-2.553676692052842</v>
      </c>
      <c r="DF75" s="575">
        <f>INPUT!DO372</f>
        <v>900.99800000000005</v>
      </c>
      <c r="DG75" s="532">
        <f>INPUT!DP372</f>
        <v>-3.2661957011874243</v>
      </c>
      <c r="DH75" s="575">
        <f>INPUT!DQ372</f>
        <v>884.89</v>
      </c>
      <c r="DI75" s="532">
        <f>INPUT!DR372</f>
        <v>-3.6934087629213797</v>
      </c>
      <c r="DJ75" s="575">
        <f>INPUT!DS372</f>
        <v>867.54200000000003</v>
      </c>
      <c r="DK75" s="532">
        <f>INPUT!DT372</f>
        <v>-4.4616191071916278</v>
      </c>
      <c r="DL75" s="575">
        <f>INPUT!DU372</f>
        <v>861.23400000000004</v>
      </c>
      <c r="DM75" s="532">
        <f>INPUT!DV372</f>
        <v>-4.9305662876697127</v>
      </c>
      <c r="DN75" s="575">
        <f>INPUT!DW372</f>
        <v>855.13400000000001</v>
      </c>
      <c r="DO75" s="532">
        <f>INPUT!DX372</f>
        <v>-5.0903553614991441</v>
      </c>
      <c r="DP75" s="575">
        <f>INPUT!DY372</f>
        <v>848.76</v>
      </c>
      <c r="DQ75" s="532">
        <f>INPUT!DZ372</f>
        <v>-4.0829933664071287</v>
      </c>
      <c r="DR75" s="575">
        <f>INPUT!EA372</f>
        <v>830.40599999999995</v>
      </c>
      <c r="DS75" s="532">
        <f>INPUT!EB372</f>
        <v>-4.2805996712551142</v>
      </c>
      <c r="DT75" s="575">
        <f>INPUT!EC372</f>
        <v>820.23</v>
      </c>
      <c r="DU75" s="532">
        <f>INPUT!ED372</f>
        <v>-4.7610753871770051</v>
      </c>
      <c r="DV75" s="575">
        <f>INPUT!EE372</f>
        <v>816.04200000000003</v>
      </c>
      <c r="DW75" s="532">
        <f>INPUT!EF372</f>
        <v>-4.5714472819464502</v>
      </c>
      <c r="DX75" s="575">
        <f>INPUT!EG372</f>
        <v>811.62</v>
      </c>
      <c r="DY75" s="532">
        <f>INPUT!EH372</f>
        <v>-4.3757952778170512</v>
      </c>
      <c r="DZ75" s="575">
        <f>INPUT!EI372</f>
        <v>796.00400000000002</v>
      </c>
      <c r="EA75" s="532">
        <f>INPUT!EJ372</f>
        <v>-4.1427928025568157</v>
      </c>
      <c r="EB75" s="575">
        <f>INPUT!EK372</f>
        <v>791.99800000000005</v>
      </c>
      <c r="EC75" s="532">
        <f>INPUT!EL372</f>
        <v>-3.4419614010704258</v>
      </c>
      <c r="ED75" s="575">
        <f>INPUT!EM372</f>
        <v>787.75</v>
      </c>
      <c r="EE75" s="532">
        <f>INPUT!EN372</f>
        <v>-3.4669784153266603</v>
      </c>
      <c r="EF75" s="575">
        <f>INPUT!EO372</f>
        <v>780.91</v>
      </c>
      <c r="EG75" s="532">
        <f>INPUT!EP372</f>
        <v>-3.7837904438037584</v>
      </c>
      <c r="EH75" s="575">
        <f>INPUT!EQ372</f>
        <v>773.2076744186046</v>
      </c>
      <c r="EI75" s="532">
        <f>INPUT!ER372</f>
        <v>-2.8638456064787876</v>
      </c>
      <c r="EJ75" s="575">
        <f>INPUT!ES372</f>
        <v>767.92694047365046</v>
      </c>
      <c r="EK75" s="532">
        <f>INPUT!ET372</f>
        <v>-3.0392828676776396</v>
      </c>
      <c r="EL75" s="575">
        <f>INPUT!EU372</f>
        <v>763.87236705466921</v>
      </c>
      <c r="EM75" s="532">
        <f>INPUT!EV372</f>
        <v>-3.0311181142914312</v>
      </c>
      <c r="EN75" s="575">
        <f>INPUT!EW372</f>
        <v>759.99490322117572</v>
      </c>
      <c r="EO75" s="532">
        <f>INPUT!EX372</f>
        <v>-2.6782979829716891</v>
      </c>
      <c r="EP75" s="531"/>
      <c r="EQ75" s="575">
        <f>INPUT!FF372</f>
        <v>529.21</v>
      </c>
      <c r="ER75" s="532">
        <f>INPUT!FG372</f>
        <v>-3.9277765473471615</v>
      </c>
      <c r="ES75" s="575">
        <f>INPUT!FH372</f>
        <v>521.61500000000001</v>
      </c>
      <c r="ET75" s="532">
        <f>INPUT!FI372</f>
        <v>-1.4351580657961938</v>
      </c>
      <c r="EU75" s="575">
        <f>INPUT!FJ372</f>
        <v>514.62900000000002</v>
      </c>
      <c r="EV75" s="532">
        <f>INPUT!FK372</f>
        <v>-1.3393019755950197</v>
      </c>
      <c r="EW75" s="575">
        <f>INPUT!FL372</f>
        <v>509.892</v>
      </c>
      <c r="EX75" s="532">
        <f>INPUT!FM372</f>
        <v>-0.92046892032902061</v>
      </c>
      <c r="EY75" s="575">
        <f>INPUT!FN372</f>
        <v>503.608</v>
      </c>
      <c r="EZ75" s="532">
        <f>INPUT!FO372</f>
        <v>-1.2324178453476442</v>
      </c>
      <c r="FA75" s="575">
        <f>INPUT!FP372</f>
        <v>498.89400000000001</v>
      </c>
      <c r="FB75" s="532">
        <f>INPUT!FQ372</f>
        <v>-0.93604549570300843</v>
      </c>
      <c r="FC75" s="575">
        <f>INPUT!FR372</f>
        <v>492.55</v>
      </c>
      <c r="FD75" s="532">
        <f>INPUT!FS372</f>
        <v>-1.2716128075302535</v>
      </c>
      <c r="FE75" s="575">
        <f>INPUT!FT372</f>
        <v>488.83199999999999</v>
      </c>
      <c r="FF75" s="532">
        <f>INPUT!FU372</f>
        <v>-0.75484722363212686</v>
      </c>
      <c r="FG75" s="575">
        <f>INPUT!FV372</f>
        <v>466.61500000000001</v>
      </c>
      <c r="FH75" s="532">
        <f>INPUT!FW372</f>
        <v>-4.5449152264990804</v>
      </c>
      <c r="FI75" s="575">
        <f>INPUT!FX372</f>
        <v>468.56799999999998</v>
      </c>
      <c r="FJ75" s="532">
        <f>INPUT!FY372</f>
        <v>0.41854633905895611</v>
      </c>
      <c r="FK75" s="575">
        <f>INPUT!FZ372</f>
        <v>469.661</v>
      </c>
      <c r="FL75" s="532">
        <f>INPUT!GA372</f>
        <v>0.23326390193099122</v>
      </c>
      <c r="FM75" s="575">
        <f>INPUT!GB372</f>
        <v>466.31</v>
      </c>
      <c r="FN75" s="532">
        <f>INPUT!GC372</f>
        <v>-0.71349334945843834</v>
      </c>
      <c r="FO75" s="575">
        <f>INPUT!GD372</f>
        <v>935.572</v>
      </c>
      <c r="FP75" s="532" t="str">
        <f>INPUT!GE372</f>
        <v>NM</v>
      </c>
      <c r="FQ75" s="575">
        <f>INPUT!GF372</f>
        <v>918.82600000000002</v>
      </c>
      <c r="FR75" s="532">
        <f>INPUT!GG372</f>
        <v>-1.7899210322668946</v>
      </c>
      <c r="FS75" s="575">
        <f>INPUT!GH372</f>
        <v>884.89</v>
      </c>
      <c r="FT75" s="532">
        <f>INPUT!GI372</f>
        <v>-3.6934087629213797</v>
      </c>
      <c r="FU75" s="575">
        <f>INPUT!GJ372</f>
        <v>848.76</v>
      </c>
      <c r="FV75" s="532">
        <f>INPUT!GK372</f>
        <v>-4.0829933664071287</v>
      </c>
      <c r="FW75" s="575">
        <f>INPUT!GL372</f>
        <v>811.62</v>
      </c>
      <c r="FX75" s="532">
        <f>INPUT!GM372</f>
        <v>-4.3757952778170512</v>
      </c>
      <c r="FY75" s="575">
        <f>INPUT!GN372</f>
        <v>780.91</v>
      </c>
      <c r="FZ75" s="532">
        <f>INPUT!GO372</f>
        <v>-3.7837904438037584</v>
      </c>
      <c r="GA75" s="575">
        <f>INPUT!GP372</f>
        <v>759.99490322117572</v>
      </c>
      <c r="GB75" s="532">
        <f>INPUT!GQ372</f>
        <v>-2.6782979829716891</v>
      </c>
      <c r="GC75" s="575">
        <f>INPUT!GR372</f>
        <v>739.5063107508048</v>
      </c>
      <c r="GD75" s="532">
        <f>INPUT!GS372</f>
        <v>-2.6958855096964052</v>
      </c>
      <c r="GE75" s="575">
        <f>INPUT!GT372</f>
        <v>720.42311702596248</v>
      </c>
      <c r="GF75" s="532">
        <f>INPUT!GU372</f>
        <v>-2.5805315583402599</v>
      </c>
      <c r="GG75" s="575">
        <f>INPUT!GV372</f>
        <v>701.70490112566085</v>
      </c>
      <c r="GH75" s="532">
        <f>INPUT!GW372</f>
        <v>-2.5982253286893187</v>
      </c>
      <c r="GI75" s="575">
        <f>INPUT!GX372</f>
        <v>683.38603905103173</v>
      </c>
      <c r="GJ75" s="532">
        <f>INPUT!GY372</f>
        <v>-2.6106219359794069</v>
      </c>
      <c r="GK75" s="682">
        <f>INPUT!GZ372</f>
        <v>-2.6327232163592673</v>
      </c>
      <c r="GL75" s="436"/>
    </row>
    <row r="76" spans="1:194" ht="12.75" customHeight="1" x14ac:dyDescent="0.2">
      <c r="A76" s="686" t="str">
        <f>INPUT!B374</f>
        <v>Average Shares Outstanding (FD)</v>
      </c>
      <c r="B76" s="575">
        <f>INPUT!K374</f>
        <v>541.76700000000005</v>
      </c>
      <c r="C76" s="532">
        <f>INPUT!L374</f>
        <v>-0.50594833633902381</v>
      </c>
      <c r="D76" s="575">
        <f>INPUT!M374</f>
        <v>539.15099999999995</v>
      </c>
      <c r="E76" s="532">
        <f>INPUT!N374</f>
        <v>-1.0481553127213883</v>
      </c>
      <c r="F76" s="575">
        <f>INPUT!O374</f>
        <v>536.04300000000001</v>
      </c>
      <c r="G76" s="532">
        <f>INPUT!P374</f>
        <v>-1.5336375259004664</v>
      </c>
      <c r="H76" s="575">
        <f>INPUT!Q374</f>
        <v>532.64300000000003</v>
      </c>
      <c r="I76" s="532">
        <f>INPUT!R374</f>
        <v>-2.4209592971065619</v>
      </c>
      <c r="J76" s="575">
        <f>INPUT!S374</f>
        <v>529.62699999999995</v>
      </c>
      <c r="K76" s="532">
        <f>INPUT!T374</f>
        <v>-2.2408157012147489</v>
      </c>
      <c r="L76" s="575">
        <f>INPUT!U374</f>
        <v>529.60599999999999</v>
      </c>
      <c r="M76" s="532">
        <f>INPUT!V374</f>
        <v>-1.7703760171083771</v>
      </c>
      <c r="N76" s="575">
        <f>INPUT!W374</f>
        <v>527.90800000000002</v>
      </c>
      <c r="O76" s="532">
        <f>INPUT!X374</f>
        <v>-1.5176021326647304</v>
      </c>
      <c r="P76" s="575">
        <f>INPUT!Y374</f>
        <v>526.21600000000001</v>
      </c>
      <c r="Q76" s="532">
        <f>INPUT!Z374</f>
        <v>-1.2066243243598507</v>
      </c>
      <c r="R76" s="575">
        <f>INPUT!AA374</f>
        <v>524.46799999999996</v>
      </c>
      <c r="S76" s="532">
        <f>INPUT!AB374</f>
        <v>-0.97408175942691466</v>
      </c>
      <c r="T76" s="575">
        <f>INPUT!AC374</f>
        <v>522.71299999999997</v>
      </c>
      <c r="U76" s="532">
        <f>INPUT!AD374</f>
        <v>-1.3015335928973637</v>
      </c>
      <c r="V76" s="575">
        <f>INPUT!AE374</f>
        <v>521.21199999999999</v>
      </c>
      <c r="W76" s="532">
        <f>INPUT!AF374</f>
        <v>-1.2684028277654469</v>
      </c>
      <c r="X76" s="575">
        <f>INPUT!AG374</f>
        <v>520.19200000000001</v>
      </c>
      <c r="Y76" s="532">
        <f>INPUT!AH374</f>
        <v>-1.1447770497286291</v>
      </c>
      <c r="Z76" s="575">
        <f>INPUT!AI374</f>
        <v>519.35500000000002</v>
      </c>
      <c r="AA76" s="532">
        <f>INPUT!AJ374</f>
        <v>-0.97489265312659112</v>
      </c>
      <c r="AB76" s="575">
        <f>INPUT!AK374</f>
        <v>517.86</v>
      </c>
      <c r="AC76" s="532">
        <f>INPUT!AL374</f>
        <v>-0.92842535004867832</v>
      </c>
      <c r="AD76" s="575">
        <f>INPUT!AM374</f>
        <v>515.57600000000002</v>
      </c>
      <c r="AE76" s="532">
        <f>INPUT!AN374</f>
        <v>-1.0813258328664643</v>
      </c>
      <c r="AF76" s="575">
        <f>INPUT!AO374</f>
        <v>512.93399999999997</v>
      </c>
      <c r="AG76" s="532">
        <f>INPUT!AP374</f>
        <v>-1.3952540600393748</v>
      </c>
      <c r="AH76" s="575">
        <f>INPUT!AQ374</f>
        <v>509.44900000000001</v>
      </c>
      <c r="AI76" s="532">
        <f>INPUT!AR374</f>
        <v>-1.9073658672776772</v>
      </c>
      <c r="AJ76" s="575">
        <f>INPUT!AS374</f>
        <v>508.00200000000001</v>
      </c>
      <c r="AK76" s="532">
        <f>INPUT!AT374</f>
        <v>-1.9036032904646061</v>
      </c>
      <c r="AL76" s="575">
        <f>INPUT!AU374</f>
        <v>507.32299999999998</v>
      </c>
      <c r="AM76" s="532">
        <f>INPUT!AV374</f>
        <v>-1.6007339364128792</v>
      </c>
      <c r="AN76" s="575">
        <f>INPUT!AW374</f>
        <v>506.084</v>
      </c>
      <c r="AO76" s="532">
        <f>INPUT!AX374</f>
        <v>-1.3354544639271215</v>
      </c>
      <c r="AP76" s="575">
        <f>INPUT!AY374</f>
        <v>504.57400000000001</v>
      </c>
      <c r="AQ76" s="532">
        <f>INPUT!AZ374</f>
        <v>-0.95691619769594505</v>
      </c>
      <c r="AR76" s="575">
        <f>INPUT!BA374</f>
        <v>503.286</v>
      </c>
      <c r="AS76" s="532">
        <f>INPUT!BB374</f>
        <v>-0.92834280179999729</v>
      </c>
      <c r="AT76" s="575">
        <f>INPUT!BC374</f>
        <v>500.952</v>
      </c>
      <c r="AU76" s="532">
        <f>INPUT!BD374</f>
        <v>-1.2558074441726408</v>
      </c>
      <c r="AV76" s="575">
        <f>INPUT!BE374</f>
        <v>498.56400000000002</v>
      </c>
      <c r="AW76" s="532">
        <f>INPUT!BF374</f>
        <v>-1.4859193335493681</v>
      </c>
      <c r="AX76" s="575">
        <f>INPUT!BG374</f>
        <v>496.65800000000002</v>
      </c>
      <c r="AY76" s="532">
        <f>INPUT!BH374</f>
        <v>-1.5688481768779239</v>
      </c>
      <c r="AZ76" s="575">
        <f>INPUT!BI374</f>
        <v>494.22699999999998</v>
      </c>
      <c r="BA76" s="532">
        <f>INPUT!BJ374</f>
        <v>-1.799970593261091</v>
      </c>
      <c r="BB76" s="575">
        <f>INPUT!BK374</f>
        <v>492.81900000000002</v>
      </c>
      <c r="BC76" s="532">
        <f>INPUT!BL374</f>
        <v>-1.6235088391702179</v>
      </c>
      <c r="BD76" s="575">
        <f>INPUT!BM374</f>
        <v>492.24</v>
      </c>
      <c r="BE76" s="532">
        <f>INPUT!BN374</f>
        <v>-1.268442968204686</v>
      </c>
      <c r="BF76" s="575">
        <f>INPUT!BO374</f>
        <v>484.41699999999997</v>
      </c>
      <c r="BG76" s="532">
        <f>INPUT!BP374</f>
        <v>-2.4646738802153734</v>
      </c>
      <c r="BH76" s="575">
        <f>INPUT!BQ374</f>
        <v>480.82799999999997</v>
      </c>
      <c r="BI76" s="532">
        <f>INPUT!BR374</f>
        <v>-2.7111023881738583</v>
      </c>
      <c r="BJ76" s="575">
        <f>INPUT!BS374</f>
        <v>480.745</v>
      </c>
      <c r="BK76" s="532">
        <f>INPUT!BT374</f>
        <v>-2.4499867091163363</v>
      </c>
      <c r="BL76" s="575">
        <f>INPUT!BU374</f>
        <v>468.97800000000001</v>
      </c>
      <c r="BM76" s="532">
        <f>INPUT!BV374</f>
        <v>-4.7257435397367153</v>
      </c>
      <c r="BN76" s="575">
        <f>INPUT!BW374</f>
        <v>467.13200000000001</v>
      </c>
      <c r="BO76" s="532">
        <f>INPUT!BX374</f>
        <v>-3.5682067309776411</v>
      </c>
      <c r="BP76" s="575">
        <f>INPUT!BY374</f>
        <v>468.28500000000003</v>
      </c>
      <c r="BQ76" s="532">
        <f>INPUT!BZ374</f>
        <v>-2.6086251216651202</v>
      </c>
      <c r="BR76" s="575">
        <f>INPUT!CA374</f>
        <v>469.714</v>
      </c>
      <c r="BS76" s="532">
        <f>INPUT!CB374</f>
        <v>-2.2945636460077634</v>
      </c>
      <c r="BT76" s="575">
        <f>INPUT!CC374</f>
        <v>471.12099999999998</v>
      </c>
      <c r="BU76" s="532">
        <f>INPUT!CD374</f>
        <v>0.45695107233174603</v>
      </c>
      <c r="BV76" s="575">
        <f>INPUT!CE374</f>
        <v>472.45</v>
      </c>
      <c r="BW76" s="532">
        <f>INPUT!CF374</f>
        <v>1.1384362450014063</v>
      </c>
      <c r="BX76" s="575">
        <f>INPUT!CG374</f>
        <v>472.49</v>
      </c>
      <c r="BY76" s="532">
        <f>INPUT!CH374</f>
        <v>0.89795744044758319</v>
      </c>
      <c r="BZ76" s="575">
        <f>INPUT!CI374</f>
        <v>473.5</v>
      </c>
      <c r="CA76" s="532">
        <f>INPUT!CJ374</f>
        <v>0.80602238809148741</v>
      </c>
      <c r="CB76" s="575">
        <f>INPUT!CK374</f>
        <v>473.75799999999998</v>
      </c>
      <c r="CC76" s="532">
        <f>INPUT!CL374</f>
        <v>0.55972881701304988</v>
      </c>
      <c r="CD76" s="575">
        <f>INPUT!CM374</f>
        <v>472.10399999999998</v>
      </c>
      <c r="CE76" s="532">
        <f>INPUT!CN374</f>
        <v>-7.3235262990789529E-2</v>
      </c>
      <c r="CF76" s="575">
        <f>INPUT!CO374</f>
        <v>469.75200000000001</v>
      </c>
      <c r="CG76" s="532">
        <f>INPUT!CP374</f>
        <v>-0.5794831636648401</v>
      </c>
      <c r="CH76" s="575">
        <f>INPUT!CQ374</f>
        <v>467.79300000000001</v>
      </c>
      <c r="CI76" s="532">
        <f>INPUT!CR374</f>
        <v>-1.2052798310454027</v>
      </c>
      <c r="CJ76" s="575">
        <f>INPUT!CS374</f>
        <v>467.8</v>
      </c>
      <c r="CK76" s="532">
        <f>INPUT!CT374</f>
        <v>-1.2576040932290256</v>
      </c>
      <c r="CL76" s="575">
        <f>INPUT!CU374</f>
        <v>937.06600000000003</v>
      </c>
      <c r="CM76" s="532">
        <f>INPUT!CV374</f>
        <v>98.487197736092071</v>
      </c>
      <c r="CN76" s="575">
        <f>INPUT!CW374</f>
        <v>937.18</v>
      </c>
      <c r="CO76" s="532">
        <f>INPUT!CX374</f>
        <v>99.505270866329454</v>
      </c>
      <c r="CP76" s="575">
        <f>INPUT!CY374</f>
        <v>939.44200000000001</v>
      </c>
      <c r="CQ76" s="532" t="str">
        <f>INPUT!CZ374</f>
        <v>NM</v>
      </c>
      <c r="CR76" s="575">
        <f>INPUT!DA374</f>
        <v>940.58199999999999</v>
      </c>
      <c r="CS76" s="532" t="str">
        <f>INPUT!DB374</f>
        <v>NM</v>
      </c>
      <c r="CT76" s="575">
        <f>INPUT!DC374</f>
        <v>937.64800000000002</v>
      </c>
      <c r="CU76" s="532">
        <f>INPUT!DD374</f>
        <v>6.2108752211686991E-2</v>
      </c>
      <c r="CV76" s="575">
        <f>INPUT!DE374</f>
        <v>935.95</v>
      </c>
      <c r="CW76" s="532">
        <f>INPUT!DF374</f>
        <v>-0.13124479822445023</v>
      </c>
      <c r="CX76" s="575">
        <f>INPUT!DG374</f>
        <v>934.78200000000004</v>
      </c>
      <c r="CY76" s="532">
        <f>INPUT!DH374</f>
        <v>-0.49603913812666933</v>
      </c>
      <c r="CZ76" s="575">
        <f>INPUT!DI374</f>
        <v>931.01</v>
      </c>
      <c r="DA76" s="532">
        <f>INPUT!DJ374</f>
        <v>-1.0176677844143334</v>
      </c>
      <c r="DB76" s="575">
        <f>INPUT!DK374</f>
        <v>915.39800000000002</v>
      </c>
      <c r="DC76" s="532">
        <f>INPUT!DL374</f>
        <v>-2.3729587222497184</v>
      </c>
      <c r="DD76" s="575">
        <f>INPUT!DM374</f>
        <v>910.76</v>
      </c>
      <c r="DE76" s="532">
        <f>INPUT!DN374</f>
        <v>-2.6913830867033584</v>
      </c>
      <c r="DF76" s="575">
        <f>INPUT!DO374</f>
        <v>907.96199999999999</v>
      </c>
      <c r="DG76" s="532">
        <f>INPUT!DP374</f>
        <v>-2.8691181473327498</v>
      </c>
      <c r="DH76" s="575">
        <f>INPUT!DQ374</f>
        <v>898.06</v>
      </c>
      <c r="DI76" s="532">
        <f>INPUT!DR374</f>
        <v>-3.5391671410618608</v>
      </c>
      <c r="DJ76" s="575">
        <f>INPUT!DS374</f>
        <v>879.85400000000004</v>
      </c>
      <c r="DK76" s="532">
        <f>INPUT!DT374</f>
        <v>-3.8829012079991454</v>
      </c>
      <c r="DL76" s="575">
        <f>INPUT!DU374</f>
        <v>868.51400000000001</v>
      </c>
      <c r="DM76" s="532">
        <f>INPUT!DV374</f>
        <v>-4.6385436338881814</v>
      </c>
      <c r="DN76" s="575">
        <f>INPUT!DW374</f>
        <v>862.20399999999995</v>
      </c>
      <c r="DO76" s="532">
        <f>INPUT!DX374</f>
        <v>-5.0396382227450136</v>
      </c>
      <c r="DP76" s="575">
        <f>INPUT!DY374</f>
        <v>855.11199999999997</v>
      </c>
      <c r="DQ76" s="532">
        <f>INPUT!DZ374</f>
        <v>-4.7823085317239329</v>
      </c>
      <c r="DR76" s="575">
        <f>INPUT!EA374</f>
        <v>841.7</v>
      </c>
      <c r="DS76" s="532">
        <f>INPUT!EB374</f>
        <v>-4.336401266573775</v>
      </c>
      <c r="DT76" s="575">
        <f>INPUT!EC374</f>
        <v>828.65200000000004</v>
      </c>
      <c r="DU76" s="532">
        <f>INPUT!ED374</f>
        <v>-4.5896784622930671</v>
      </c>
      <c r="DV76" s="575">
        <f>INPUT!EE374</f>
        <v>822.28</v>
      </c>
      <c r="DW76" s="532">
        <f>INPUT!EF374</f>
        <v>-4.6304586849515879</v>
      </c>
      <c r="DX76" s="575">
        <f>INPUT!EG374</f>
        <v>818.76</v>
      </c>
      <c r="DY76" s="532">
        <f>INPUT!EH374</f>
        <v>-4.2511390320800091</v>
      </c>
      <c r="DZ76" s="575">
        <f>INPUT!EI374</f>
        <v>808.13800000000003</v>
      </c>
      <c r="EA76" s="532">
        <f>INPUT!EJ374</f>
        <v>-3.9874064393489395</v>
      </c>
      <c r="EB76" s="575">
        <f>INPUT!EK374</f>
        <v>798.69600000000003</v>
      </c>
      <c r="EC76" s="532">
        <f>INPUT!EL374</f>
        <v>-3.6150277800572561</v>
      </c>
      <c r="ED76" s="575">
        <f>INPUT!EM374</f>
        <v>794.76199999999994</v>
      </c>
      <c r="EE76" s="532">
        <f>INPUT!EN374</f>
        <v>-3.3465486209077189</v>
      </c>
      <c r="EF76" s="575">
        <f>INPUT!EO374</f>
        <v>790.08</v>
      </c>
      <c r="EG76" s="532">
        <f>INPUT!EP374</f>
        <v>-3.5028579803605409</v>
      </c>
      <c r="EH76" s="575">
        <f>INPUT!EQ374</f>
        <v>775.09683720930229</v>
      </c>
      <c r="EI76" s="532">
        <f>INPUT!ER374</f>
        <v>-4.0885545279021329</v>
      </c>
      <c r="EJ76" s="575">
        <f>INPUT!ES374</f>
        <v>768.60530744612754</v>
      </c>
      <c r="EK76" s="532">
        <f>INPUT!ET374</f>
        <v>-3.7674775576530317</v>
      </c>
      <c r="EL76" s="575">
        <f>INPUT!EU374</f>
        <v>763.93765376415979</v>
      </c>
      <c r="EM76" s="532">
        <f>INPUT!EV374</f>
        <v>-3.8784373480161505</v>
      </c>
      <c r="EN76" s="575">
        <f>INPUT!EW374</f>
        <v>759.97163513792248</v>
      </c>
      <c r="EO76" s="532">
        <f>INPUT!EX374</f>
        <v>-3.8107995218303881</v>
      </c>
      <c r="EP76" s="531"/>
      <c r="EQ76" s="575">
        <f>INPUT!FF374</f>
        <v>544.9085</v>
      </c>
      <c r="ER76" s="532">
        <f>INPUT!FG374</f>
        <v>-1.0778874676406813</v>
      </c>
      <c r="ES76" s="575">
        <f>INPUT!FH374</f>
        <v>537.40100000000007</v>
      </c>
      <c r="ET76" s="532">
        <f>INPUT!FI374</f>
        <v>-1.3777542468139004</v>
      </c>
      <c r="EU76" s="575">
        <f>INPUT!FJ374</f>
        <v>463.63561538461545</v>
      </c>
      <c r="EV76" s="532">
        <f>INPUT!FK374</f>
        <v>-13.72632068332299</v>
      </c>
      <c r="EW76" s="575">
        <f>INPUT!FL374</f>
        <v>459.29461538461544</v>
      </c>
      <c r="EX76" s="532">
        <f>INPUT!FM374</f>
        <v>-0.93629562871240246</v>
      </c>
      <c r="EY76" s="575">
        <f>INPUT!FN374</f>
        <v>517.18340000000001</v>
      </c>
      <c r="EZ76" s="532">
        <f>INPUT!FO374</f>
        <v>12.603845696494442</v>
      </c>
      <c r="FA76" s="575">
        <f>INPUT!FP374</f>
        <v>507.71449999999999</v>
      </c>
      <c r="FB76" s="532">
        <f>INPUT!FQ374</f>
        <v>-1.8308592271136348</v>
      </c>
      <c r="FC76" s="575">
        <f>INPUT!FR374</f>
        <v>501.84399999999999</v>
      </c>
      <c r="FD76" s="532">
        <f>INPUT!FS374</f>
        <v>-1.156260063480552</v>
      </c>
      <c r="FE76" s="575">
        <f>INPUT!FT374</f>
        <v>493.98599999999999</v>
      </c>
      <c r="FF76" s="532">
        <f>INPUT!FU374</f>
        <v>-1.5658252365276848</v>
      </c>
      <c r="FG76" s="575">
        <f>INPUT!FV374</f>
        <v>478.74199999999996</v>
      </c>
      <c r="FH76" s="532">
        <f>INPUT!FW374</f>
        <v>-3.0859174146635748</v>
      </c>
      <c r="FI76" s="575">
        <f>INPUT!FX374</f>
        <v>469.06299999999999</v>
      </c>
      <c r="FJ76" s="532">
        <f>INPUT!FY374</f>
        <v>-2.0217570215272485</v>
      </c>
      <c r="FK76" s="575">
        <f>INPUT!FZ374</f>
        <v>473.04950000000002</v>
      </c>
      <c r="FL76" s="532">
        <f>INPUT!GA374</f>
        <v>0.84988583623095693</v>
      </c>
      <c r="FM76" s="575">
        <f>INPUT!GB374</f>
        <v>469.36224999999996</v>
      </c>
      <c r="FN76" s="532">
        <f>INPUT!GC374</f>
        <v>-0.77946388274378053</v>
      </c>
      <c r="FO76" s="575">
        <f>INPUT!GD374</f>
        <v>938.5675</v>
      </c>
      <c r="FP76" s="532">
        <f>INPUT!GE374</f>
        <v>99.966550356361211</v>
      </c>
      <c r="FQ76" s="575">
        <f>INPUT!GF374</f>
        <v>934.84750000000008</v>
      </c>
      <c r="FR76" s="532">
        <f>INPUT!GG374</f>
        <v>-0.39634869095721559</v>
      </c>
      <c r="FS76" s="575">
        <f>INPUT!GH374</f>
        <v>908.04499999999996</v>
      </c>
      <c r="FT76" s="532">
        <f>INPUT!GI374</f>
        <v>-2.8670451597720636</v>
      </c>
      <c r="FU76" s="575">
        <f>INPUT!GJ374</f>
        <v>866.42100000000005</v>
      </c>
      <c r="FV76" s="532">
        <f>INPUT!GK374</f>
        <v>-4.5839137928186275</v>
      </c>
      <c r="FW76" s="575">
        <f>INPUT!GL374</f>
        <v>827.84799999999996</v>
      </c>
      <c r="FX76" s="532">
        <f>INPUT!GM374</f>
        <v>-4.4519927379415014</v>
      </c>
      <c r="FY76" s="575">
        <f>INPUT!GN374</f>
        <v>797.91899999999998</v>
      </c>
      <c r="FZ76" s="532">
        <f>INPUT!GO374</f>
        <v>-3.615277200645528</v>
      </c>
      <c r="GA76" s="575">
        <f>INPUT!GP374</f>
        <v>766.90285838937803</v>
      </c>
      <c r="GB76" s="532">
        <f>INPUT!GQ374</f>
        <v>-3.8871290958884197</v>
      </c>
      <c r="GC76" s="575">
        <f>INPUT!GR374</f>
        <v>745.08974773895318</v>
      </c>
      <c r="GD76" s="532">
        <f>INPUT!GS374</f>
        <v>-2.8443120809636735</v>
      </c>
      <c r="GE76" s="575">
        <f>INPUT!GT374</f>
        <v>729.28187357462582</v>
      </c>
      <c r="GF76" s="532">
        <f>INPUT!GU374</f>
        <v>-2.1216067208410627</v>
      </c>
      <c r="GG76" s="575">
        <f>INPUT!GV374</f>
        <v>709.10200907581168</v>
      </c>
      <c r="GH76" s="532">
        <f>INPUT!GW374</f>
        <v>-2.767087079773578</v>
      </c>
      <c r="GI76" s="575">
        <f>INPUT!GX374</f>
        <v>692.07260181282402</v>
      </c>
      <c r="GJ76" s="532">
        <f>INPUT!GY374</f>
        <v>-2.4015454821771698</v>
      </c>
      <c r="GK76" s="682">
        <f>INPUT!GZ374</f>
        <v>-2.8061982444462563</v>
      </c>
      <c r="GL76" s="436"/>
    </row>
    <row r="77" spans="1:194" ht="12.75" customHeight="1" x14ac:dyDescent="0.2">
      <c r="A77" s="686"/>
      <c r="B77" s="531"/>
      <c r="C77" s="532"/>
      <c r="D77" s="531"/>
      <c r="E77" s="532"/>
      <c r="F77" s="531"/>
      <c r="G77" s="532"/>
      <c r="H77" s="531"/>
      <c r="I77" s="532"/>
      <c r="J77" s="531"/>
      <c r="K77" s="532"/>
      <c r="L77" s="531"/>
      <c r="M77" s="532"/>
      <c r="N77" s="531"/>
      <c r="O77" s="532"/>
      <c r="P77" s="531"/>
      <c r="Q77" s="532"/>
      <c r="R77" s="531"/>
      <c r="S77" s="532"/>
      <c r="T77" s="531"/>
      <c r="U77" s="532"/>
      <c r="V77" s="531"/>
      <c r="W77" s="532"/>
      <c r="X77" s="531"/>
      <c r="Y77" s="532"/>
      <c r="Z77" s="531"/>
      <c r="AA77" s="532"/>
      <c r="AB77" s="531"/>
      <c r="AC77" s="532"/>
      <c r="AD77" s="531"/>
      <c r="AE77" s="532"/>
      <c r="AF77" s="531"/>
      <c r="AG77" s="532"/>
      <c r="AH77" s="531"/>
      <c r="AI77" s="532"/>
      <c r="AJ77" s="531"/>
      <c r="AK77" s="532"/>
      <c r="AL77" s="531"/>
      <c r="AM77" s="532"/>
      <c r="AN77" s="531"/>
      <c r="AO77" s="532"/>
      <c r="AP77" s="531"/>
      <c r="AQ77" s="532"/>
      <c r="AR77" s="531"/>
      <c r="AS77" s="532"/>
      <c r="AT77" s="531"/>
      <c r="AU77" s="532"/>
      <c r="AV77" s="531"/>
      <c r="AW77" s="532"/>
      <c r="AX77" s="531"/>
      <c r="AY77" s="532"/>
      <c r="AZ77" s="531"/>
      <c r="BA77" s="532"/>
      <c r="BB77" s="531"/>
      <c r="BC77" s="532"/>
      <c r="BD77" s="531"/>
      <c r="BE77" s="532"/>
      <c r="BF77" s="531"/>
      <c r="BG77" s="532"/>
      <c r="BH77" s="531"/>
      <c r="BI77" s="532"/>
      <c r="BJ77" s="531"/>
      <c r="BK77" s="532"/>
      <c r="BL77" s="531"/>
      <c r="BM77" s="532"/>
      <c r="BN77" s="531"/>
      <c r="BO77" s="532"/>
      <c r="BP77" s="531"/>
      <c r="BQ77" s="532"/>
      <c r="BR77" s="531"/>
      <c r="BS77" s="532"/>
      <c r="BT77" s="531"/>
      <c r="BU77" s="532"/>
      <c r="BV77" s="531"/>
      <c r="BW77" s="532"/>
      <c r="BX77" s="531"/>
      <c r="BY77" s="532"/>
      <c r="BZ77" s="531"/>
      <c r="CA77" s="532"/>
      <c r="CB77" s="531"/>
      <c r="CC77" s="532"/>
      <c r="CD77" s="531"/>
      <c r="CE77" s="532"/>
      <c r="CF77" s="531"/>
      <c r="CG77" s="532"/>
      <c r="CH77" s="531"/>
      <c r="CI77" s="532"/>
      <c r="CJ77" s="531"/>
      <c r="CK77" s="532"/>
      <c r="CL77" s="589"/>
      <c r="CM77" s="532"/>
      <c r="CN77" s="589"/>
      <c r="CO77" s="532"/>
      <c r="CP77" s="589"/>
      <c r="CQ77" s="532"/>
      <c r="CR77" s="589"/>
      <c r="CS77" s="532"/>
      <c r="CT77" s="589"/>
      <c r="CU77" s="532"/>
      <c r="CV77" s="589"/>
      <c r="CW77" s="532"/>
      <c r="CX77" s="589"/>
      <c r="CY77" s="532"/>
      <c r="CZ77" s="589"/>
      <c r="DA77" s="532"/>
      <c r="DB77" s="589"/>
      <c r="DC77" s="532"/>
      <c r="DD77" s="589"/>
      <c r="DE77" s="532"/>
      <c r="DF77" s="589"/>
      <c r="DG77" s="532"/>
      <c r="DH77" s="589"/>
      <c r="DI77" s="532"/>
      <c r="DJ77" s="589"/>
      <c r="DK77" s="532"/>
      <c r="DL77" s="589"/>
      <c r="DM77" s="532"/>
      <c r="DN77" s="589"/>
      <c r="DO77" s="532"/>
      <c r="DP77" s="589"/>
      <c r="DQ77" s="532"/>
      <c r="DR77" s="589"/>
      <c r="DS77" s="532"/>
      <c r="DT77" s="589"/>
      <c r="DU77" s="532"/>
      <c r="DV77" s="589"/>
      <c r="DW77" s="532"/>
      <c r="DX77" s="589"/>
      <c r="DY77" s="532"/>
      <c r="DZ77" s="589"/>
      <c r="EA77" s="532"/>
      <c r="EB77" s="589"/>
      <c r="EC77" s="532"/>
      <c r="ED77" s="589"/>
      <c r="EE77" s="532"/>
      <c r="EF77" s="589"/>
      <c r="EG77" s="532"/>
      <c r="EH77" s="589"/>
      <c r="EI77" s="532"/>
      <c r="EJ77" s="589"/>
      <c r="EK77" s="532"/>
      <c r="EL77" s="589"/>
      <c r="EM77" s="532"/>
      <c r="EN77" s="589"/>
      <c r="EO77" s="532"/>
      <c r="EP77" s="531"/>
      <c r="EQ77" s="531"/>
      <c r="ER77" s="532"/>
      <c r="ES77" s="531"/>
      <c r="ET77" s="532"/>
      <c r="EU77" s="531"/>
      <c r="EV77" s="532"/>
      <c r="EW77" s="531"/>
      <c r="EX77" s="532"/>
      <c r="EY77" s="531"/>
      <c r="EZ77" s="532"/>
      <c r="FA77" s="531"/>
      <c r="FB77" s="532"/>
      <c r="FC77" s="531"/>
      <c r="FD77" s="532"/>
      <c r="FE77" s="531"/>
      <c r="FF77" s="532"/>
      <c r="FG77" s="531"/>
      <c r="FH77" s="532"/>
      <c r="FI77" s="531"/>
      <c r="FJ77" s="532"/>
      <c r="FK77" s="531"/>
      <c r="FL77" s="532"/>
      <c r="FM77" s="589"/>
      <c r="FN77" s="532"/>
      <c r="FO77" s="589"/>
      <c r="FP77" s="532"/>
      <c r="FQ77" s="589"/>
      <c r="FR77" s="532"/>
      <c r="FS77" s="589"/>
      <c r="FT77" s="532"/>
      <c r="FU77" s="589"/>
      <c r="FV77" s="532"/>
      <c r="FW77" s="589"/>
      <c r="FX77" s="532"/>
      <c r="FY77" s="589"/>
      <c r="FZ77" s="532"/>
      <c r="GA77" s="589"/>
      <c r="GB77" s="532"/>
      <c r="GC77" s="589"/>
      <c r="GD77" s="532"/>
      <c r="GE77" s="589"/>
      <c r="GF77" s="532"/>
      <c r="GG77" s="589"/>
      <c r="GH77" s="532"/>
      <c r="GI77" s="589"/>
      <c r="GJ77" s="532"/>
      <c r="GK77" s="682"/>
      <c r="GL77" s="436"/>
    </row>
    <row r="78" spans="1:194" ht="12.75" customHeight="1" x14ac:dyDescent="0.2">
      <c r="A78" s="685" t="s">
        <v>97</v>
      </c>
      <c r="B78" s="531"/>
      <c r="C78" s="532"/>
      <c r="D78" s="531"/>
      <c r="E78" s="532"/>
      <c r="F78" s="531"/>
      <c r="G78" s="532"/>
      <c r="H78" s="531"/>
      <c r="I78" s="532"/>
      <c r="J78" s="531"/>
      <c r="K78" s="532"/>
      <c r="L78" s="531"/>
      <c r="M78" s="532"/>
      <c r="N78" s="531"/>
      <c r="O78" s="532"/>
      <c r="P78" s="531"/>
      <c r="Q78" s="532"/>
      <c r="R78" s="531"/>
      <c r="S78" s="532"/>
      <c r="T78" s="531"/>
      <c r="U78" s="532"/>
      <c r="V78" s="531"/>
      <c r="W78" s="532"/>
      <c r="X78" s="531"/>
      <c r="Y78" s="532"/>
      <c r="Z78" s="531"/>
      <c r="AA78" s="532"/>
      <c r="AB78" s="531"/>
      <c r="AC78" s="532"/>
      <c r="AD78" s="531"/>
      <c r="AE78" s="532"/>
      <c r="AF78" s="531"/>
      <c r="AG78" s="532"/>
      <c r="AH78" s="531"/>
      <c r="AI78" s="532"/>
      <c r="AJ78" s="531"/>
      <c r="AK78" s="532"/>
      <c r="AL78" s="531"/>
      <c r="AM78" s="532"/>
      <c r="AN78" s="531"/>
      <c r="AO78" s="532"/>
      <c r="AP78" s="531"/>
      <c r="AQ78" s="532"/>
      <c r="AR78" s="531"/>
      <c r="AS78" s="532"/>
      <c r="AT78" s="531"/>
      <c r="AU78" s="532"/>
      <c r="AV78" s="531"/>
      <c r="AW78" s="532"/>
      <c r="AX78" s="531"/>
      <c r="AY78" s="532"/>
      <c r="AZ78" s="531"/>
      <c r="BA78" s="532"/>
      <c r="BB78" s="531"/>
      <c r="BC78" s="532"/>
      <c r="BD78" s="531"/>
      <c r="BE78" s="532"/>
      <c r="BF78" s="531"/>
      <c r="BG78" s="532"/>
      <c r="BH78" s="531"/>
      <c r="BI78" s="532"/>
      <c r="BJ78" s="531"/>
      <c r="BK78" s="532"/>
      <c r="BL78" s="531"/>
      <c r="BM78" s="532"/>
      <c r="BN78" s="531"/>
      <c r="BO78" s="532"/>
      <c r="BP78" s="531"/>
      <c r="BQ78" s="532"/>
      <c r="BR78" s="531"/>
      <c r="BS78" s="532"/>
      <c r="BT78" s="531"/>
      <c r="BU78" s="532"/>
      <c r="BV78" s="531"/>
      <c r="BW78" s="532"/>
      <c r="BX78" s="531"/>
      <c r="BY78" s="532"/>
      <c r="BZ78" s="531"/>
      <c r="CA78" s="532"/>
      <c r="CB78" s="531"/>
      <c r="CC78" s="532"/>
      <c r="CD78" s="531"/>
      <c r="CE78" s="532"/>
      <c r="CF78" s="531"/>
      <c r="CG78" s="532"/>
      <c r="CH78" s="531"/>
      <c r="CI78" s="532"/>
      <c r="CJ78" s="531"/>
      <c r="CK78" s="532"/>
      <c r="CL78" s="589"/>
      <c r="CM78" s="532"/>
      <c r="CN78" s="589"/>
      <c r="CO78" s="532"/>
      <c r="CP78" s="589"/>
      <c r="CQ78" s="532"/>
      <c r="CR78" s="589"/>
      <c r="CS78" s="532"/>
      <c r="CT78" s="589"/>
      <c r="CU78" s="532"/>
      <c r="CV78" s="589"/>
      <c r="CW78" s="532"/>
      <c r="CX78" s="589"/>
      <c r="CY78" s="532"/>
      <c r="CZ78" s="589"/>
      <c r="DA78" s="532"/>
      <c r="DB78" s="589"/>
      <c r="DC78" s="532"/>
      <c r="DD78" s="589"/>
      <c r="DE78" s="532"/>
      <c r="DF78" s="589"/>
      <c r="DG78" s="532"/>
      <c r="DH78" s="589"/>
      <c r="DI78" s="532"/>
      <c r="DJ78" s="589"/>
      <c r="DK78" s="532"/>
      <c r="DL78" s="589"/>
      <c r="DM78" s="532"/>
      <c r="DN78" s="589"/>
      <c r="DO78" s="532"/>
      <c r="DP78" s="589"/>
      <c r="DQ78" s="532"/>
      <c r="DR78" s="589"/>
      <c r="DS78" s="532"/>
      <c r="DT78" s="589"/>
      <c r="DU78" s="532"/>
      <c r="DV78" s="589"/>
      <c r="DW78" s="532"/>
      <c r="DX78" s="589"/>
      <c r="DY78" s="532"/>
      <c r="DZ78" s="589"/>
      <c r="EA78" s="532"/>
      <c r="EB78" s="589"/>
      <c r="EC78" s="532"/>
      <c r="ED78" s="589"/>
      <c r="EE78" s="532"/>
      <c r="EF78" s="589"/>
      <c r="EG78" s="532"/>
      <c r="EH78" s="589"/>
      <c r="EI78" s="532"/>
      <c r="EJ78" s="589"/>
      <c r="EK78" s="532"/>
      <c r="EL78" s="589"/>
      <c r="EM78" s="532"/>
      <c r="EN78" s="589"/>
      <c r="EO78" s="532"/>
      <c r="EP78" s="531"/>
      <c r="EQ78" s="531"/>
      <c r="ER78" s="532"/>
      <c r="ES78" s="531"/>
      <c r="ET78" s="532"/>
      <c r="EU78" s="531"/>
      <c r="EV78" s="532"/>
      <c r="EW78" s="531"/>
      <c r="EX78" s="532"/>
      <c r="EY78" s="531"/>
      <c r="EZ78" s="532"/>
      <c r="FA78" s="531"/>
      <c r="FB78" s="532"/>
      <c r="FC78" s="531"/>
      <c r="FD78" s="532"/>
      <c r="FE78" s="531"/>
      <c r="FF78" s="532"/>
      <c r="FG78" s="531"/>
      <c r="FH78" s="532"/>
      <c r="FI78" s="531"/>
      <c r="FJ78" s="532"/>
      <c r="FK78" s="531"/>
      <c r="FL78" s="532"/>
      <c r="FM78" s="589"/>
      <c r="FN78" s="532"/>
      <c r="FO78" s="589"/>
      <c r="FP78" s="532"/>
      <c r="FQ78" s="589"/>
      <c r="FR78" s="532"/>
      <c r="FS78" s="589"/>
      <c r="FT78" s="532"/>
      <c r="FU78" s="589"/>
      <c r="FV78" s="532"/>
      <c r="FW78" s="589"/>
      <c r="FX78" s="532"/>
      <c r="FY78" s="589"/>
      <c r="FZ78" s="532"/>
      <c r="GA78" s="589"/>
      <c r="GB78" s="532"/>
      <c r="GC78" s="589"/>
      <c r="GD78" s="532"/>
      <c r="GE78" s="589"/>
      <c r="GF78" s="532"/>
      <c r="GG78" s="589"/>
      <c r="GH78" s="532"/>
      <c r="GI78" s="589"/>
      <c r="GJ78" s="532"/>
      <c r="GK78" s="682"/>
      <c r="GL78" s="436"/>
    </row>
    <row r="79" spans="1:194" ht="12.75" customHeight="1" x14ac:dyDescent="0.2">
      <c r="A79" s="686" t="s">
        <v>562</v>
      </c>
      <c r="B79" s="575">
        <f>INPUT!K393</f>
        <v>37641</v>
      </c>
      <c r="C79" s="532">
        <f>INPUT!L393</f>
        <v>0.6686100933379624</v>
      </c>
      <c r="D79" s="575">
        <f>INPUT!M393</f>
        <v>38793</v>
      </c>
      <c r="E79" s="532">
        <f>INPUT!N393</f>
        <v>0</v>
      </c>
      <c r="F79" s="575">
        <f>INPUT!O393</f>
        <v>40050</v>
      </c>
      <c r="G79" s="532">
        <f>INPUT!P393</f>
        <v>7.568758057584879</v>
      </c>
      <c r="H79" s="575">
        <f>INPUT!Q393</f>
        <v>37860</v>
      </c>
      <c r="I79" s="532">
        <f>INPUT!R393</f>
        <v>1.689452338105335</v>
      </c>
      <c r="J79" s="575">
        <f>INPUT!S393</f>
        <v>37379</v>
      </c>
      <c r="K79" s="532">
        <f>INPUT!T393</f>
        <v>-0.69604952046969926</v>
      </c>
      <c r="L79" s="575">
        <f>INPUT!U393</f>
        <v>41941</v>
      </c>
      <c r="M79" s="532">
        <f>INPUT!V393</f>
        <v>8.1148660840873355</v>
      </c>
      <c r="N79" s="575">
        <f>INPUT!W393</f>
        <v>42893</v>
      </c>
      <c r="O79" s="532">
        <f>INPUT!X393</f>
        <v>7.0986267166042394</v>
      </c>
      <c r="P79" s="575">
        <f>INPUT!Y393</f>
        <v>45058</v>
      </c>
      <c r="Q79" s="532">
        <f>INPUT!Z393</f>
        <v>19.012150026413099</v>
      </c>
      <c r="R79" s="575">
        <f>INPUT!AA393</f>
        <v>45341</v>
      </c>
      <c r="S79" s="532">
        <f>INPUT!AB393</f>
        <v>21.300730356617347</v>
      </c>
      <c r="T79" s="575">
        <f>INPUT!AC393</f>
        <v>47830</v>
      </c>
      <c r="U79" s="532">
        <f>INPUT!AD393</f>
        <v>14.041153048329802</v>
      </c>
      <c r="V79" s="575">
        <f>INPUT!AE393</f>
        <v>49236</v>
      </c>
      <c r="W79" s="532">
        <f>INPUT!AF393</f>
        <v>14.787960739514606</v>
      </c>
      <c r="X79" s="575">
        <f>INPUT!AG393</f>
        <v>50964</v>
      </c>
      <c r="Y79" s="532">
        <f>INPUT!AH393</f>
        <v>13.107550268542777</v>
      </c>
      <c r="Z79" s="575">
        <f>INPUT!AI393</f>
        <v>53289</v>
      </c>
      <c r="AA79" s="532">
        <f>INPUT!AJ393</f>
        <v>17.529388412253798</v>
      </c>
      <c r="AB79" s="575">
        <f>INPUT!AK393</f>
        <v>52130</v>
      </c>
      <c r="AC79" s="532">
        <f>INPUT!AL393</f>
        <v>8.990173531256529</v>
      </c>
      <c r="AD79" s="575">
        <f>INPUT!AM393</f>
        <v>52913</v>
      </c>
      <c r="AE79" s="532">
        <f>INPUT!AN393</f>
        <v>7.4681127630189303</v>
      </c>
      <c r="AF79" s="575">
        <f>INPUT!AO393</f>
        <v>59326</v>
      </c>
      <c r="AG79" s="532">
        <f>INPUT!AP393</f>
        <v>16.407660309237905</v>
      </c>
      <c r="AH79" s="575">
        <f>INPUT!AQ393</f>
        <v>57041</v>
      </c>
      <c r="AI79" s="532">
        <f>INPUT!AR393</f>
        <v>7.0408527088142048</v>
      </c>
      <c r="AJ79" s="575">
        <f>INPUT!AS393</f>
        <v>57995</v>
      </c>
      <c r="AK79" s="532">
        <f>INPUT!AT393</f>
        <v>11.250719355457516</v>
      </c>
      <c r="AL79" s="575">
        <f>INPUT!AU393</f>
        <v>57453</v>
      </c>
      <c r="AM79" s="532">
        <f>INPUT!AV393</f>
        <v>8.5801220871997366</v>
      </c>
      <c r="AN79" s="575">
        <f>INPUT!AW393</f>
        <v>56361</v>
      </c>
      <c r="AO79" s="532">
        <f>INPUT!AX393</f>
        <v>-4.997808717931429</v>
      </c>
      <c r="AP79" s="575">
        <f>INPUT!AY393</f>
        <v>56136</v>
      </c>
      <c r="AQ79" s="532">
        <f>INPUT!AZ393</f>
        <v>-1.5865780754194314</v>
      </c>
      <c r="AR79" s="575">
        <f>INPUT!BA393</f>
        <v>57432</v>
      </c>
      <c r="AS79" s="532">
        <f>INPUT!BB393</f>
        <v>-0.97077334252952951</v>
      </c>
      <c r="AT79" s="575">
        <f>INPUT!BC393</f>
        <v>58353</v>
      </c>
      <c r="AU79" s="532">
        <f>INPUT!BD393</f>
        <v>1.5664978330113266</v>
      </c>
      <c r="AV79" s="575">
        <f>INPUT!BE393</f>
        <v>59805</v>
      </c>
      <c r="AW79" s="532">
        <f>INPUT!BF393</f>
        <v>6.1106083994251437</v>
      </c>
      <c r="AX79" s="575">
        <f>INPUT!BG393</f>
        <v>61192</v>
      </c>
      <c r="AY79" s="532">
        <f>INPUT!BH393</f>
        <v>9.0066980190964827</v>
      </c>
      <c r="AZ79" s="575">
        <f>INPUT!BI393</f>
        <v>60114</v>
      </c>
      <c r="BA79" s="532">
        <f>INPUT!BJ393</f>
        <v>4.6698704554951842</v>
      </c>
      <c r="BB79" s="575">
        <f>INPUT!BK393</f>
        <v>63576</v>
      </c>
      <c r="BC79" s="532">
        <f>INPUT!BL393</f>
        <v>8.9506966222816295</v>
      </c>
      <c r="BD79" s="575">
        <f>INPUT!BM393</f>
        <v>65805</v>
      </c>
      <c r="BE79" s="532">
        <f>INPUT!BN393</f>
        <v>10.032605969400542</v>
      </c>
      <c r="BF79" s="575">
        <f>INPUT!BO393</f>
        <v>72269</v>
      </c>
      <c r="BG79" s="532">
        <f>INPUT!BP393</f>
        <v>18.10203948228526</v>
      </c>
      <c r="BH79" s="575">
        <f>INPUT!BQ393</f>
        <v>70552</v>
      </c>
      <c r="BI79" s="532">
        <f>INPUT!BR393</f>
        <v>17.363675682869207</v>
      </c>
      <c r="BJ79" s="575">
        <f>INPUT!BS393</f>
        <v>70457</v>
      </c>
      <c r="BK79" s="532">
        <f>INPUT!BT393</f>
        <v>10.823266641499929</v>
      </c>
      <c r="BL79" s="575">
        <f>INPUT!BU393</f>
        <v>79331</v>
      </c>
      <c r="BM79" s="532">
        <f>INPUT!BV393</f>
        <v>20.554669098092848</v>
      </c>
      <c r="BN79" s="575">
        <f>INPUT!BW393</f>
        <v>71815</v>
      </c>
      <c r="BO79" s="532">
        <f>INPUT!BX393</f>
        <v>-0.62820849880308449</v>
      </c>
      <c r="BP79" s="575">
        <f>INPUT!BY393</f>
        <v>76041</v>
      </c>
      <c r="BQ79" s="532">
        <f>INPUT!BZ393</f>
        <v>7.7800771062478846</v>
      </c>
      <c r="BR79" s="575">
        <f>INPUT!CA393</f>
        <v>82616</v>
      </c>
      <c r="BS79" s="532">
        <f>INPUT!CB393</f>
        <v>17.257334260612865</v>
      </c>
      <c r="BT79" s="575">
        <f>INPUT!CC393</f>
        <v>84106</v>
      </c>
      <c r="BU79" s="532">
        <f>INPUT!CD393</f>
        <v>6.0190845949250615</v>
      </c>
      <c r="BV79" s="575">
        <f>INPUT!CE393</f>
        <v>84473</v>
      </c>
      <c r="BW79" s="532">
        <f>INPUT!CF393</f>
        <v>17.62584418297013</v>
      </c>
      <c r="BX79" s="575">
        <f>INPUT!CG393</f>
        <v>90501</v>
      </c>
      <c r="BY79" s="532">
        <f>INPUT!CH393</f>
        <v>19.016057127076191</v>
      </c>
      <c r="BZ79" s="575">
        <f>INPUT!CI393</f>
        <v>97067</v>
      </c>
      <c r="CA79" s="532">
        <f>INPUT!CJ393</f>
        <v>17.491769148833146</v>
      </c>
      <c r="CB79" s="575">
        <f>INPUT!CK393</f>
        <v>100243</v>
      </c>
      <c r="CC79" s="532">
        <f>INPUT!CL393</f>
        <v>19.186502746534128</v>
      </c>
      <c r="CD79" s="575">
        <f>INPUT!CM393</f>
        <v>100353</v>
      </c>
      <c r="CE79" s="532">
        <f>INPUT!CN393</f>
        <v>18.798906159364527</v>
      </c>
      <c r="CF79" s="575">
        <f>INPUT!CO393</f>
        <v>105415</v>
      </c>
      <c r="CG79" s="532">
        <f>INPUT!CP393</f>
        <v>16.479375918498128</v>
      </c>
      <c r="CH79" s="575">
        <f>INPUT!CQ393</f>
        <v>113857</v>
      </c>
      <c r="CI79" s="532">
        <f>INPUT!CR393</f>
        <v>17.297330709715975</v>
      </c>
      <c r="CJ79" s="575">
        <f>INPUT!CS393</f>
        <v>116237</v>
      </c>
      <c r="CK79" s="532">
        <f>INPUT!CT393</f>
        <v>15.955228794030507</v>
      </c>
      <c r="CL79" s="575">
        <f>INPUT!CU393</f>
        <v>115552</v>
      </c>
      <c r="CM79" s="532">
        <f>INPUT!CV393</f>
        <v>15.145536257012736</v>
      </c>
      <c r="CN79" s="575">
        <f>INPUT!CW393</f>
        <v>122209</v>
      </c>
      <c r="CO79" s="532">
        <f>INPUT!CX393</f>
        <v>15.931319072238303</v>
      </c>
      <c r="CP79" s="575">
        <f>INPUT!CY393</f>
        <v>137840</v>
      </c>
      <c r="CQ79" s="532">
        <f>INPUT!CZ393</f>
        <v>21.064141862160433</v>
      </c>
      <c r="CR79" s="575">
        <f>INPUT!DA393</f>
        <v>131094</v>
      </c>
      <c r="CS79" s="532">
        <f>INPUT!DB393</f>
        <v>12.781644398943538</v>
      </c>
      <c r="CT79" s="575">
        <f>INPUT!DC393</f>
        <v>120538</v>
      </c>
      <c r="CU79" s="532">
        <f>INPUT!DD393</f>
        <v>4.3149404597064622</v>
      </c>
      <c r="CV79" s="575">
        <f>INPUT!DE393</f>
        <v>116313</v>
      </c>
      <c r="CW79" s="532">
        <f>INPUT!DF393</f>
        <v>-4.8245219255537597</v>
      </c>
      <c r="CX79" s="575">
        <f>INPUT!DG393</f>
        <v>119918</v>
      </c>
      <c r="CY79" s="532">
        <f>INPUT!DH393</f>
        <v>-13.00203134068485</v>
      </c>
      <c r="CZ79" s="575">
        <f>INPUT!DI393</f>
        <v>121307</v>
      </c>
      <c r="DA79" s="532">
        <f>INPUT!DJ393</f>
        <v>-7.4656353456298508</v>
      </c>
      <c r="DB79" s="575">
        <f>INPUT!DK393</f>
        <v>123292</v>
      </c>
      <c r="DC79" s="532">
        <f>INPUT!DL393</f>
        <v>2.2847566742438152</v>
      </c>
      <c r="DD79" s="575">
        <f>INPUT!DM393</f>
        <v>127871</v>
      </c>
      <c r="DE79" s="532">
        <f>INPUT!DN393</f>
        <v>9.9369803891224517</v>
      </c>
      <c r="DF79" s="575">
        <f>INPUT!DO393</f>
        <v>127253</v>
      </c>
      <c r="DG79" s="532">
        <f>INPUT!DP393</f>
        <v>6.1166797311496213</v>
      </c>
      <c r="DH79" s="575">
        <f>INPUT!DQ393</f>
        <v>119767</v>
      </c>
      <c r="DI79" s="532">
        <f>INPUT!DR393</f>
        <v>-1.2695062939484081</v>
      </c>
      <c r="DJ79" s="575">
        <f>INPUT!DS393</f>
        <v>121401</v>
      </c>
      <c r="DK79" s="532">
        <f>INPUT!DT393</f>
        <v>-1.533757259189561</v>
      </c>
      <c r="DL79" s="575">
        <f>INPUT!DU393</f>
        <v>115581</v>
      </c>
      <c r="DM79" s="532">
        <f>INPUT!DV393</f>
        <v>-9.6112488367182554</v>
      </c>
      <c r="DN79" s="575">
        <f>INPUT!DW393</f>
        <v>117455</v>
      </c>
      <c r="DO79" s="532">
        <f>INPUT!DX393</f>
        <v>-7.6996220128405568</v>
      </c>
      <c r="DP79" s="575">
        <f>INPUT!DY393</f>
        <v>118296</v>
      </c>
      <c r="DQ79" s="532">
        <f>INPUT!DZ393</f>
        <v>-1.2282181235231726</v>
      </c>
      <c r="DR79" s="575">
        <f>INPUT!EA393</f>
        <v>127766</v>
      </c>
      <c r="DS79" s="532">
        <f>INPUT!EB393</f>
        <v>5.2429551651139716</v>
      </c>
      <c r="DT79" s="575">
        <f>INPUT!EC393</f>
        <v>141287</v>
      </c>
      <c r="DU79" s="532">
        <f>INPUT!ED393</f>
        <v>22.240679696489906</v>
      </c>
      <c r="DV79" s="575">
        <f>INPUT!EE393</f>
        <v>144101</v>
      </c>
      <c r="DW79" s="532">
        <f>INPUT!EF393</f>
        <v>22.686135115576178</v>
      </c>
      <c r="DX79" s="575">
        <f>INPUT!EG393</f>
        <v>129819</v>
      </c>
      <c r="DY79" s="532">
        <f>INPUT!EH393</f>
        <v>9.7408196388719901</v>
      </c>
      <c r="DZ79" s="575">
        <f>INPUT!EI393</f>
        <v>133650</v>
      </c>
      <c r="EA79" s="532">
        <f>INPUT!EJ393</f>
        <v>4.6052940531909892</v>
      </c>
      <c r="EB79" s="575">
        <f>INPUT!EK393</f>
        <v>135394</v>
      </c>
      <c r="EC79" s="532">
        <f>INPUT!EL393</f>
        <v>-4.1709428326739184</v>
      </c>
      <c r="ED79" s="575">
        <f>INPUT!EM393</f>
        <v>136083</v>
      </c>
      <c r="EE79" s="532">
        <f>INPUT!EN393</f>
        <v>-5.5641529205210265</v>
      </c>
      <c r="EF79" s="575">
        <f>INPUT!EO393</f>
        <v>137217</v>
      </c>
      <c r="EG79" s="532">
        <f>INPUT!EP393</f>
        <v>5.6987035795992957</v>
      </c>
      <c r="EH79" s="575">
        <f>INPUT!EQ393</f>
        <v>139765.95894266359</v>
      </c>
      <c r="EI79" s="532">
        <f>INPUT!ER393</f>
        <v>4.5761009672006026</v>
      </c>
      <c r="EJ79" s="575">
        <f>INPUT!ES393</f>
        <v>139082.39864444715</v>
      </c>
      <c r="EK79" s="532">
        <f>INPUT!ET393</f>
        <v>2.7241965260256462</v>
      </c>
      <c r="EL79" s="575">
        <f>INPUT!EU393</f>
        <v>138683.32196440615</v>
      </c>
      <c r="EM79" s="532">
        <f>INPUT!EV393</f>
        <v>1.910835272889444</v>
      </c>
      <c r="EN79" s="575">
        <f>INPUT!EW393</f>
        <v>138963.74593083595</v>
      </c>
      <c r="EO79" s="532">
        <f>INPUT!EX393</f>
        <v>1.2729807027088036</v>
      </c>
      <c r="EP79" s="531"/>
      <c r="EQ79" s="575">
        <f>INPUT!FF393</f>
        <v>37231</v>
      </c>
      <c r="ER79" s="532">
        <f>INPUT!FG393</f>
        <v>0.51294511487269823</v>
      </c>
      <c r="ES79" s="575">
        <f>INPUT!FH393</f>
        <v>37860</v>
      </c>
      <c r="ET79" s="532">
        <f>INPUT!FI393</f>
        <v>1.689452338105335</v>
      </c>
      <c r="EU79" s="575">
        <f>INPUT!FJ393</f>
        <v>45058</v>
      </c>
      <c r="EV79" s="532">
        <f>INPUT!FK393</f>
        <v>19.012150026413099</v>
      </c>
      <c r="EW79" s="575">
        <f>INPUT!FL393</f>
        <v>50964</v>
      </c>
      <c r="EX79" s="532">
        <f>INPUT!FM393</f>
        <v>13.107550268542777</v>
      </c>
      <c r="EY79" s="575">
        <f>INPUT!FN393</f>
        <v>59326</v>
      </c>
      <c r="EZ79" s="532">
        <f>INPUT!FO393</f>
        <v>16.407660309237905</v>
      </c>
      <c r="FA79" s="575">
        <f>INPUT!FP393</f>
        <v>56361</v>
      </c>
      <c r="FB79" s="532">
        <f>INPUT!FQ393</f>
        <v>-4.997808717931429</v>
      </c>
      <c r="FC79" s="575">
        <f>INPUT!FR393</f>
        <v>59805</v>
      </c>
      <c r="FD79" s="532">
        <f>INPUT!FS393</f>
        <v>6.1106083994251437</v>
      </c>
      <c r="FE79" s="575">
        <f>INPUT!FT393</f>
        <v>65805</v>
      </c>
      <c r="FF79" s="532">
        <f>INPUT!FU393</f>
        <v>10.032605969400542</v>
      </c>
      <c r="FG79" s="575">
        <f>INPUT!FV393</f>
        <v>79331</v>
      </c>
      <c r="FH79" s="532">
        <f>INPUT!FW393</f>
        <v>20.554669098092848</v>
      </c>
      <c r="FI79" s="575">
        <f>INPUT!FX393</f>
        <v>84106</v>
      </c>
      <c r="FJ79" s="532">
        <f>INPUT!FY393</f>
        <v>6.0190845949250615</v>
      </c>
      <c r="FK79" s="575">
        <f>INPUT!FZ393</f>
        <v>100243</v>
      </c>
      <c r="FL79" s="532">
        <f>INPUT!GA393</f>
        <v>19.186502746534128</v>
      </c>
      <c r="FM79" s="575">
        <f>INPUT!GB393</f>
        <v>116237</v>
      </c>
      <c r="FN79" s="532">
        <f>INPUT!GC393</f>
        <v>15.955228794030507</v>
      </c>
      <c r="FO79" s="575">
        <f>INPUT!GD393</f>
        <v>131094</v>
      </c>
      <c r="FP79" s="532">
        <f>INPUT!GE393</f>
        <v>12.781644398943538</v>
      </c>
      <c r="FQ79" s="575">
        <f>INPUT!GF393</f>
        <v>121307</v>
      </c>
      <c r="FR79" s="532">
        <f>INPUT!GG393</f>
        <v>-7.4656353456298508</v>
      </c>
      <c r="FS79" s="575">
        <f>INPUT!GH393</f>
        <v>119767</v>
      </c>
      <c r="FT79" s="532">
        <f>INPUT!GI393</f>
        <v>-1.2695062939484081</v>
      </c>
      <c r="FU79" s="575">
        <f>INPUT!GJ393</f>
        <v>118296</v>
      </c>
      <c r="FV79" s="532">
        <f>INPUT!GK393</f>
        <v>-1.2282181235231726</v>
      </c>
      <c r="FW79" s="575">
        <f>INPUT!GL393</f>
        <v>129819</v>
      </c>
      <c r="FX79" s="532">
        <f>INPUT!GM393</f>
        <v>9.7408196388719901</v>
      </c>
      <c r="FY79" s="575">
        <f>INPUT!GN393</f>
        <v>137217</v>
      </c>
      <c r="FZ79" s="532">
        <f>INPUT!GO393</f>
        <v>5.6987035795992957</v>
      </c>
      <c r="GA79" s="575">
        <f>INPUT!GP393</f>
        <v>138963.74593083595</v>
      </c>
      <c r="GB79" s="532">
        <f>INPUT!GQ393</f>
        <v>1.2729807027088036</v>
      </c>
      <c r="GC79" s="575">
        <f>INPUT!GR393</f>
        <v>140650.02681201647</v>
      </c>
      <c r="GD79" s="532">
        <f>INPUT!GS393</f>
        <v>1.2134682106366146</v>
      </c>
      <c r="GE79" s="575">
        <f>INPUT!GT393</f>
        <v>143101.32413039074</v>
      </c>
      <c r="GF79" s="532">
        <f>INPUT!GU393</f>
        <v>1.7428345901778775</v>
      </c>
      <c r="GG79" s="575">
        <f>INPUT!GV393</f>
        <v>146222.57707178773</v>
      </c>
      <c r="GH79" s="532">
        <f>INPUT!GW393</f>
        <v>2.1811488889879049</v>
      </c>
      <c r="GI79" s="575">
        <f>INPUT!GX393</f>
        <v>150012.17151075674</v>
      </c>
      <c r="GJ79" s="532">
        <f>INPUT!GY393</f>
        <v>2.5916616399863646</v>
      </c>
      <c r="GK79" s="682">
        <f>INPUT!GZ393</f>
        <v>1.799047751905869</v>
      </c>
      <c r="GL79" s="436"/>
    </row>
    <row r="80" spans="1:194" ht="12.75" customHeight="1" x14ac:dyDescent="0.2">
      <c r="A80" s="686" t="s">
        <v>467</v>
      </c>
      <c r="B80" s="575">
        <f>INPUT!K404</f>
        <v>1035</v>
      </c>
      <c r="C80" s="532">
        <f>INPUT!L404</f>
        <v>3.7074148296593279</v>
      </c>
      <c r="D80" s="575">
        <f>INPUT!M404</f>
        <v>1356</v>
      </c>
      <c r="E80" s="532">
        <f>INPUT!N404</f>
        <v>23.609845031905195</v>
      </c>
      <c r="F80" s="575">
        <f>INPUT!O404</f>
        <v>1287</v>
      </c>
      <c r="G80" s="532">
        <f>INPUT!P404</f>
        <v>51.590106007067128</v>
      </c>
      <c r="H80" s="575">
        <f>INPUT!Q404</f>
        <v>1207</v>
      </c>
      <c r="I80" s="532">
        <f>INPUT!R404</f>
        <v>11.862835959221506</v>
      </c>
      <c r="J80" s="575">
        <f>INPUT!S404</f>
        <v>1198</v>
      </c>
      <c r="K80" s="532">
        <f>INPUT!T404</f>
        <v>15.748792270531409</v>
      </c>
      <c r="L80" s="575">
        <f>INPUT!U404</f>
        <v>1284</v>
      </c>
      <c r="M80" s="532">
        <f>INPUT!V404</f>
        <v>-5.3097345132743339</v>
      </c>
      <c r="N80" s="575">
        <f>INPUT!W404</f>
        <v>1295</v>
      </c>
      <c r="O80" s="532">
        <f>INPUT!X404</f>
        <v>0.62160062160061536</v>
      </c>
      <c r="P80" s="575">
        <f>INPUT!Y404</f>
        <v>1312</v>
      </c>
      <c r="Q80" s="532">
        <f>INPUT!Z404</f>
        <v>8.6992543496271715</v>
      </c>
      <c r="R80" s="575">
        <f>INPUT!AA404</f>
        <v>1311</v>
      </c>
      <c r="S80" s="532">
        <f>INPUT!AB404</f>
        <v>9.4323873121869859</v>
      </c>
      <c r="T80" s="575">
        <f>INPUT!AC404</f>
        <v>1312</v>
      </c>
      <c r="U80" s="532">
        <f>INPUT!AD404</f>
        <v>2.1806853582554409</v>
      </c>
      <c r="V80" s="575">
        <f>INPUT!AE404</f>
        <v>1376</v>
      </c>
      <c r="W80" s="532">
        <f>INPUT!AF404</f>
        <v>6.2548262548262512</v>
      </c>
      <c r="X80" s="575">
        <f>INPUT!AG404</f>
        <v>1409</v>
      </c>
      <c r="Y80" s="532">
        <f>INPUT!AH404</f>
        <v>7.3932926829268331</v>
      </c>
      <c r="Z80" s="575">
        <f>INPUT!AI404</f>
        <v>1423</v>
      </c>
      <c r="AA80" s="532">
        <f>INPUT!AJ404</f>
        <v>8.5430968726163172</v>
      </c>
      <c r="AB80" s="575">
        <f>INPUT!AK404</f>
        <v>1395</v>
      </c>
      <c r="AC80" s="532">
        <f>INPUT!AL404</f>
        <v>6.3262195121951192</v>
      </c>
      <c r="AD80" s="575">
        <f>INPUT!AM404</f>
        <v>1370</v>
      </c>
      <c r="AE80" s="532">
        <f>INPUT!AN404</f>
        <v>-0.43604651162790775</v>
      </c>
      <c r="AF80" s="575">
        <f>INPUT!AO404</f>
        <v>1429</v>
      </c>
      <c r="AG80" s="532">
        <f>INPUT!AP404</f>
        <v>1.419446415897796</v>
      </c>
      <c r="AH80" s="575">
        <f>INPUT!AQ404</f>
        <v>1398</v>
      </c>
      <c r="AI80" s="532">
        <f>INPUT!AR404</f>
        <v>-1.7568517217146917</v>
      </c>
      <c r="AJ80" s="575">
        <f>INPUT!AS404</f>
        <v>1369</v>
      </c>
      <c r="AK80" s="532">
        <f>INPUT!AT404</f>
        <v>-1.8637992831541217</v>
      </c>
      <c r="AL80" s="575">
        <f>INPUT!AU404</f>
        <v>1700</v>
      </c>
      <c r="AM80" s="532">
        <f>INPUT!AV404</f>
        <v>24.087591240875916</v>
      </c>
      <c r="AN80" s="575">
        <f>INPUT!AW404</f>
        <v>1395</v>
      </c>
      <c r="AO80" s="532">
        <f>INPUT!AX404</f>
        <v>-2.3792862141357562</v>
      </c>
      <c r="AP80" s="575">
        <f>INPUT!AY404</f>
        <v>1400</v>
      </c>
      <c r="AQ80" s="532">
        <f>INPUT!AZ404</f>
        <v>0.14306151645206988</v>
      </c>
      <c r="AR80" s="575">
        <f>INPUT!BA404</f>
        <v>1071</v>
      </c>
      <c r="AS80" s="532">
        <f>INPUT!BB404</f>
        <v>-21.767713659605548</v>
      </c>
      <c r="AT80" s="575">
        <f>INPUT!BC404</f>
        <v>1439</v>
      </c>
      <c r="AU80" s="532">
        <f>INPUT!BD404</f>
        <v>-15.352941176470591</v>
      </c>
      <c r="AV80" s="575">
        <f>INPUT!BE404</f>
        <v>1426</v>
      </c>
      <c r="AW80" s="532">
        <f>INPUT!BF404</f>
        <v>2.2222222222222143</v>
      </c>
      <c r="AX80" s="575">
        <f>INPUT!BG404</f>
        <v>1434</v>
      </c>
      <c r="AY80" s="532">
        <f>INPUT!BH404</f>
        <v>2.4285714285714244</v>
      </c>
      <c r="AZ80" s="575">
        <f>INPUT!BI404</f>
        <v>1392</v>
      </c>
      <c r="BA80" s="532">
        <f>INPUT!BJ404</f>
        <v>29.971988795518211</v>
      </c>
      <c r="BB80" s="575">
        <f>INPUT!BK404</f>
        <v>1454</v>
      </c>
      <c r="BC80" s="532">
        <f>INPUT!BL404</f>
        <v>1.0423905489923557</v>
      </c>
      <c r="BD80" s="575">
        <f>INPUT!BM404</f>
        <v>1465</v>
      </c>
      <c r="BE80" s="532">
        <f>INPUT!BN404</f>
        <v>2.7349228611500687</v>
      </c>
      <c r="BF80" s="575">
        <f>INPUT!BO404</f>
        <v>1606</v>
      </c>
      <c r="BG80" s="532">
        <f>INPUT!BP404</f>
        <v>11.994421199442119</v>
      </c>
      <c r="BH80" s="575">
        <f>INPUT!BQ404</f>
        <v>1539</v>
      </c>
      <c r="BI80" s="532">
        <f>INPUT!BR404</f>
        <v>10.56034482758621</v>
      </c>
      <c r="BJ80" s="575">
        <f>INPUT!BS404</f>
        <v>1568</v>
      </c>
      <c r="BK80" s="532">
        <f>INPUT!BT404</f>
        <v>7.8404401650618905</v>
      </c>
      <c r="BL80" s="575">
        <f>INPUT!BU404</f>
        <v>1721</v>
      </c>
      <c r="BM80" s="532">
        <f>INPUT!BV404</f>
        <v>17.474402730375417</v>
      </c>
      <c r="BN80" s="575">
        <f>INPUT!BW404</f>
        <v>1573</v>
      </c>
      <c r="BO80" s="532">
        <f>INPUT!BX404</f>
        <v>-2.0547945205479423</v>
      </c>
      <c r="BP80" s="575">
        <f>INPUT!BY404</f>
        <v>1992</v>
      </c>
      <c r="BQ80" s="532">
        <f>INPUT!BZ404</f>
        <v>29.434697855750478</v>
      </c>
      <c r="BR80" s="575">
        <f>INPUT!CA404</f>
        <v>2231</v>
      </c>
      <c r="BS80" s="532">
        <f>INPUT!CB404</f>
        <v>42.283163265306122</v>
      </c>
      <c r="BT80" s="575">
        <f>INPUT!CC404</f>
        <v>2599</v>
      </c>
      <c r="BU80" s="532">
        <f>INPUT!CD404</f>
        <v>51.016850668216151</v>
      </c>
      <c r="BV80" s="575">
        <f>INPUT!CE404</f>
        <v>2584</v>
      </c>
      <c r="BW80" s="532">
        <f>INPUT!CF404</f>
        <v>64.272091544818807</v>
      </c>
      <c r="BX80" s="575">
        <f>INPUT!CG404</f>
        <v>2653</v>
      </c>
      <c r="BY80" s="532">
        <f>INPUT!CH404</f>
        <v>33.18273092369477</v>
      </c>
      <c r="BZ80" s="575">
        <f>INPUT!CI404</f>
        <v>3008</v>
      </c>
      <c r="CA80" s="532">
        <f>INPUT!CJ404</f>
        <v>34.827431645002235</v>
      </c>
      <c r="CB80" s="575">
        <f>INPUT!CK404</f>
        <v>3038</v>
      </c>
      <c r="CC80" s="532">
        <f>INPUT!CL404</f>
        <v>16.891111966140816</v>
      </c>
      <c r="CD80" s="575">
        <f>INPUT!CM404</f>
        <v>3017</v>
      </c>
      <c r="CE80" s="532">
        <f>INPUT!CN404</f>
        <v>16.756965944272451</v>
      </c>
      <c r="CF80" s="575">
        <f>INPUT!CO404</f>
        <v>3048</v>
      </c>
      <c r="CG80" s="532">
        <f>INPUT!CP404</f>
        <v>14.888805126272153</v>
      </c>
      <c r="CH80" s="575">
        <f>INPUT!CQ404</f>
        <v>3301</v>
      </c>
      <c r="CI80" s="532">
        <f>INPUT!CR404</f>
        <v>9.7406914893616978</v>
      </c>
      <c r="CJ80" s="575">
        <f>INPUT!CS404</f>
        <v>3285</v>
      </c>
      <c r="CK80" s="532">
        <f>INPUT!CT404</f>
        <v>8.1303489137590557</v>
      </c>
      <c r="CL80" s="575">
        <f>INPUT!CU404</f>
        <v>3964</v>
      </c>
      <c r="CM80" s="532">
        <f>INPUT!CV404</f>
        <v>31.38879681803115</v>
      </c>
      <c r="CN80" s="575">
        <f>INPUT!CW404</f>
        <v>3672</v>
      </c>
      <c r="CO80" s="532">
        <f>INPUT!CX404</f>
        <v>20.472440944881896</v>
      </c>
      <c r="CP80" s="575">
        <f>INPUT!CY404</f>
        <v>4401</v>
      </c>
      <c r="CQ80" s="532">
        <f>INPUT!CZ404</f>
        <v>33.323235383217195</v>
      </c>
      <c r="CR80" s="575">
        <f>INPUT!DA404</f>
        <v>4352</v>
      </c>
      <c r="CS80" s="532">
        <f>INPUT!DB404</f>
        <v>32.480974124809748</v>
      </c>
      <c r="CT80" s="575">
        <f>INPUT!DC404</f>
        <v>4283</v>
      </c>
      <c r="CU80" s="532">
        <f>INPUT!DD404</f>
        <v>8.0474268415741577</v>
      </c>
      <c r="CV80" s="575">
        <f>INPUT!DE404</f>
        <v>4946</v>
      </c>
      <c r="CW80" s="532">
        <f>INPUT!DF404</f>
        <v>34.694989106753816</v>
      </c>
      <c r="CX80" s="575">
        <f>INPUT!DG404</f>
        <v>4953</v>
      </c>
      <c r="CY80" s="532">
        <f>INPUT!DH404</f>
        <v>12.542603953646903</v>
      </c>
      <c r="CZ80" s="575">
        <f>INPUT!DI404</f>
        <v>4897</v>
      </c>
      <c r="DA80" s="532">
        <f>INPUT!DJ404</f>
        <v>12.522977941176471</v>
      </c>
      <c r="DB80" s="575">
        <f>INPUT!DK404</f>
        <v>4913</v>
      </c>
      <c r="DC80" s="532">
        <f>INPUT!DL404</f>
        <v>14.709315900070052</v>
      </c>
      <c r="DD80" s="575">
        <f>INPUT!DM404</f>
        <v>4925</v>
      </c>
      <c r="DE80" s="532">
        <f>INPUT!DN404</f>
        <v>-0.42458552365547408</v>
      </c>
      <c r="DF80" s="575">
        <f>INPUT!DO404</f>
        <v>4558</v>
      </c>
      <c r="DG80" s="532">
        <f>INPUT!DP404</f>
        <v>-7.9749646678780479</v>
      </c>
      <c r="DH80" s="575">
        <f>INPUT!DQ404</f>
        <v>5282</v>
      </c>
      <c r="DI80" s="532">
        <f>INPUT!DR404</f>
        <v>7.8619562997753745</v>
      </c>
      <c r="DJ80" s="575">
        <f>INPUT!DS404</f>
        <v>6282</v>
      </c>
      <c r="DK80" s="532">
        <f>INPUT!DT404</f>
        <v>27.864848361489926</v>
      </c>
      <c r="DL80" s="575">
        <f>INPUT!DU404</f>
        <v>5425</v>
      </c>
      <c r="DM80" s="532">
        <f>INPUT!DV404</f>
        <v>10.152284263959398</v>
      </c>
      <c r="DN80" s="575">
        <f>INPUT!DW404</f>
        <v>4968</v>
      </c>
      <c r="DO80" s="532">
        <f>INPUT!DX404</f>
        <v>8.9951733216322882</v>
      </c>
      <c r="DP80" s="575">
        <f>INPUT!DY404</f>
        <v>5011</v>
      </c>
      <c r="DQ80" s="532">
        <f>INPUT!DZ404</f>
        <v>-5.1306323362362738</v>
      </c>
      <c r="DR80" s="575">
        <f>INPUT!EA404</f>
        <v>4984</v>
      </c>
      <c r="DS80" s="532">
        <f>INPUT!EB404</f>
        <v>-20.662209487424388</v>
      </c>
      <c r="DT80" s="575">
        <f>INPUT!EC404</f>
        <v>5009</v>
      </c>
      <c r="DU80" s="532">
        <f>INPUT!ED404</f>
        <v>-7.6682027649769609</v>
      </c>
      <c r="DV80" s="575">
        <f>INPUT!EE404</f>
        <v>5765</v>
      </c>
      <c r="DW80" s="532">
        <f>INPUT!EF404</f>
        <v>16.042673107890494</v>
      </c>
      <c r="DX80" s="575">
        <f>INPUT!EG404</f>
        <v>5360</v>
      </c>
      <c r="DY80" s="532">
        <f>INPUT!EH404</f>
        <v>6.9646777090401013</v>
      </c>
      <c r="DZ80" s="575">
        <f>INPUT!EI404</f>
        <v>5250</v>
      </c>
      <c r="EA80" s="532">
        <f>INPUT!EJ404</f>
        <v>5.3370786516854007</v>
      </c>
      <c r="EB80" s="575">
        <f>INPUT!EK404</f>
        <v>5252</v>
      </c>
      <c r="EC80" s="532">
        <f>INPUT!EL404</f>
        <v>4.8512677181073993</v>
      </c>
      <c r="ED80" s="575">
        <f>INPUT!EM404</f>
        <v>5248</v>
      </c>
      <c r="EE80" s="532">
        <f>INPUT!EN404</f>
        <v>-8.9679098005203794</v>
      </c>
      <c r="EF80" s="575">
        <f>INPUT!EO404</f>
        <v>5289</v>
      </c>
      <c r="EG80" s="532">
        <f>INPUT!EP404</f>
        <v>-1.3246268656716409</v>
      </c>
      <c r="EH80" s="575">
        <f>INPUT!EQ404</f>
        <v>5368.3349999999991</v>
      </c>
      <c r="EI80" s="532">
        <f>INPUT!ER404</f>
        <v>2.2539999999999782</v>
      </c>
      <c r="EJ80" s="575">
        <f>INPUT!ES404</f>
        <v>5448.860024999999</v>
      </c>
      <c r="EK80" s="532">
        <f>INPUT!ET404</f>
        <v>3.7482868431073735</v>
      </c>
      <c r="EL80" s="575">
        <f>INPUT!EU404</f>
        <v>5530.5929253749982</v>
      </c>
      <c r="EM80" s="532">
        <f>INPUT!EV404</f>
        <v>5.384773730468706</v>
      </c>
      <c r="EN80" s="575">
        <f>INPUT!EW404</f>
        <v>5604.7028705750236</v>
      </c>
      <c r="EO80" s="532">
        <f>INPUT!EX404</f>
        <v>5.9690465224999656</v>
      </c>
      <c r="EP80" s="531"/>
      <c r="EQ80" s="575">
        <f>INPUT!FF404</f>
        <v>1079</v>
      </c>
      <c r="ER80" s="532">
        <f>INPUT!FG404</f>
        <v>5.9921414538310458</v>
      </c>
      <c r="ES80" s="575">
        <f>INPUT!FH404</f>
        <v>1207</v>
      </c>
      <c r="ET80" s="532">
        <f>INPUT!FI404</f>
        <v>11.862835959221506</v>
      </c>
      <c r="EU80" s="575">
        <f>INPUT!FJ404</f>
        <v>1312</v>
      </c>
      <c r="EV80" s="532">
        <f>INPUT!FK404</f>
        <v>8.6992543496271715</v>
      </c>
      <c r="EW80" s="575">
        <f>INPUT!FL404</f>
        <v>1409</v>
      </c>
      <c r="EX80" s="532">
        <f>INPUT!FM404</f>
        <v>7.3932926829268331</v>
      </c>
      <c r="EY80" s="575">
        <f>INPUT!FN404</f>
        <v>1429</v>
      </c>
      <c r="EZ80" s="532">
        <f>INPUT!FO404</f>
        <v>1.419446415897796</v>
      </c>
      <c r="FA80" s="575">
        <f>INPUT!FP404</f>
        <v>1395</v>
      </c>
      <c r="FB80" s="532">
        <f>INPUT!FQ404</f>
        <v>-2.3792862141357562</v>
      </c>
      <c r="FC80" s="575">
        <f>INPUT!FR404</f>
        <v>1426</v>
      </c>
      <c r="FD80" s="532">
        <f>INPUT!FS404</f>
        <v>2.2222222222222143</v>
      </c>
      <c r="FE80" s="575">
        <f>INPUT!FT404</f>
        <v>1465</v>
      </c>
      <c r="FF80" s="532">
        <f>INPUT!FU404</f>
        <v>2.7349228611500687</v>
      </c>
      <c r="FG80" s="575">
        <f>INPUT!FV404</f>
        <v>1721</v>
      </c>
      <c r="FH80" s="532">
        <f>INPUT!FW404</f>
        <v>17.474402730375417</v>
      </c>
      <c r="FI80" s="575">
        <f>INPUT!FX404</f>
        <v>2599</v>
      </c>
      <c r="FJ80" s="532">
        <f>INPUT!FY404</f>
        <v>51.016850668216151</v>
      </c>
      <c r="FK80" s="575">
        <f>INPUT!FZ404</f>
        <v>3038</v>
      </c>
      <c r="FL80" s="532">
        <f>INPUT!GA404</f>
        <v>16.891111966140816</v>
      </c>
      <c r="FM80" s="575">
        <f>INPUT!GB404</f>
        <v>3285</v>
      </c>
      <c r="FN80" s="532">
        <f>INPUT!GC404</f>
        <v>8.1303489137590557</v>
      </c>
      <c r="FO80" s="575">
        <f>INPUT!GD404</f>
        <v>4352</v>
      </c>
      <c r="FP80" s="532">
        <f>INPUT!GE404</f>
        <v>32.480974124809748</v>
      </c>
      <c r="FQ80" s="575">
        <f>INPUT!GF404</f>
        <v>4897</v>
      </c>
      <c r="FR80" s="532">
        <f>INPUT!GG404</f>
        <v>12.522977941176471</v>
      </c>
      <c r="FS80" s="575">
        <f>INPUT!GH404</f>
        <v>5282</v>
      </c>
      <c r="FT80" s="532">
        <f>INPUT!GI404</f>
        <v>7.8619562997753745</v>
      </c>
      <c r="FU80" s="575">
        <f>INPUT!GJ404</f>
        <v>5011</v>
      </c>
      <c r="FV80" s="532">
        <f>INPUT!GK404</f>
        <v>-5.1306323362362738</v>
      </c>
      <c r="FW80" s="575">
        <f>INPUT!GL404</f>
        <v>5360</v>
      </c>
      <c r="FX80" s="532">
        <f>INPUT!GM404</f>
        <v>6.9646777090401013</v>
      </c>
      <c r="FY80" s="575">
        <f>INPUT!GN404</f>
        <v>5289</v>
      </c>
      <c r="FZ80" s="532">
        <f>INPUT!GO404</f>
        <v>-1.3246268656716409</v>
      </c>
      <c r="GA80" s="575">
        <f>INPUT!GP404</f>
        <v>5604.7028705750236</v>
      </c>
      <c r="GB80" s="532">
        <f>INPUT!GQ404</f>
        <v>5.9690465224999656</v>
      </c>
      <c r="GC80" s="575">
        <f>INPUT!GR404</f>
        <v>5940.9850428095251</v>
      </c>
      <c r="GD80" s="532">
        <f>INPUT!GS404</f>
        <v>6.0000000000000053</v>
      </c>
      <c r="GE80" s="575">
        <f>INPUT!GT404</f>
        <v>6297.4441453780973</v>
      </c>
      <c r="GF80" s="532">
        <f>INPUT!GU404</f>
        <v>6.0000000000000053</v>
      </c>
      <c r="GG80" s="575">
        <f>INPUT!GV404</f>
        <v>6675.2907941007834</v>
      </c>
      <c r="GH80" s="532">
        <f>INPUT!GW404</f>
        <v>6.0000000000000053</v>
      </c>
      <c r="GI80" s="575">
        <f>INPUT!GX404</f>
        <v>7075.8082417468304</v>
      </c>
      <c r="GJ80" s="532">
        <f>INPUT!GY404</f>
        <v>6.0000000000000053</v>
      </c>
      <c r="GK80" s="682">
        <f>INPUT!GZ404</f>
        <v>5.9938085812655251</v>
      </c>
      <c r="GL80" s="436"/>
    </row>
    <row r="81" spans="1:194" ht="12.75" customHeight="1" x14ac:dyDescent="0.2">
      <c r="A81" s="686" t="s">
        <v>561</v>
      </c>
      <c r="B81" s="575">
        <f>INPUT!K412</f>
        <v>5218</v>
      </c>
      <c r="C81" s="532">
        <f>INPUT!L412</f>
        <v>28.300958937791986</v>
      </c>
      <c r="D81" s="575">
        <f>INPUT!M412</f>
        <v>5436</v>
      </c>
      <c r="E81" s="532">
        <f>INPUT!N412</f>
        <v>30.641672674837771</v>
      </c>
      <c r="F81" s="575">
        <f>INPUT!O412</f>
        <v>5559</v>
      </c>
      <c r="G81" s="532">
        <f>INPUT!P412</f>
        <v>35.453216374269012</v>
      </c>
      <c r="H81" s="575">
        <f>INPUT!Q412</f>
        <v>5425</v>
      </c>
      <c r="I81" s="532">
        <f>INPUT!R412</f>
        <v>15.573072006817213</v>
      </c>
      <c r="J81" s="575">
        <f>INPUT!S412</f>
        <v>5297</v>
      </c>
      <c r="K81" s="532">
        <f>INPUT!T412</f>
        <v>1.5139900344959711</v>
      </c>
      <c r="L81" s="575">
        <f>INPUT!U412</f>
        <v>5834</v>
      </c>
      <c r="M81" s="532">
        <f>INPUT!V412</f>
        <v>7.3215599705665824</v>
      </c>
      <c r="N81" s="575">
        <f>INPUT!W412</f>
        <v>6104</v>
      </c>
      <c r="O81" s="532">
        <f>INPUT!X412</f>
        <v>9.8039215686274606</v>
      </c>
      <c r="P81" s="575">
        <f>INPUT!Y412</f>
        <v>6394</v>
      </c>
      <c r="Q81" s="532">
        <f>INPUT!Z412</f>
        <v>17.861751152073737</v>
      </c>
      <c r="R81" s="575">
        <f>INPUT!AA412</f>
        <v>7012</v>
      </c>
      <c r="S81" s="532">
        <f>INPUT!AB412</f>
        <v>32.376817066263918</v>
      </c>
      <c r="T81" s="575">
        <f>INPUT!AC412</f>
        <v>7567</v>
      </c>
      <c r="U81" s="532">
        <f>INPUT!AD412</f>
        <v>29.705176551251288</v>
      </c>
      <c r="V81" s="575">
        <f>INPUT!AE412</f>
        <v>6667</v>
      </c>
      <c r="W81" s="532">
        <f>INPUT!AF412</f>
        <v>9.2234600262123259</v>
      </c>
      <c r="X81" s="575">
        <f>INPUT!AG412</f>
        <v>6646</v>
      </c>
      <c r="Y81" s="532">
        <f>INPUT!AH412</f>
        <v>3.9411948701908006</v>
      </c>
      <c r="Z81" s="575">
        <f>INPUT!AI412</f>
        <v>6993</v>
      </c>
      <c r="AA81" s="532">
        <f>INPUT!AJ412</f>
        <v>-0.27096406160866948</v>
      </c>
      <c r="AB81" s="575">
        <f>INPUT!AK412</f>
        <v>6179</v>
      </c>
      <c r="AC81" s="532">
        <f>INPUT!AL412</f>
        <v>-18.342804281749704</v>
      </c>
      <c r="AD81" s="575">
        <f>INPUT!AM412</f>
        <v>7247</v>
      </c>
      <c r="AE81" s="532">
        <f>INPUT!AN412</f>
        <v>8.6995650217489118</v>
      </c>
      <c r="AF81" s="575">
        <f>INPUT!AO412</f>
        <v>7573</v>
      </c>
      <c r="AG81" s="532">
        <f>INPUT!AP412</f>
        <v>13.948239542581998</v>
      </c>
      <c r="AH81" s="575">
        <f>INPUT!AQ412</f>
        <v>7776</v>
      </c>
      <c r="AI81" s="532">
        <f>INPUT!AR412</f>
        <v>11.196911196911197</v>
      </c>
      <c r="AJ81" s="575">
        <f>INPUT!AS412</f>
        <v>8459</v>
      </c>
      <c r="AK81" s="532">
        <f>INPUT!AT412</f>
        <v>36.899174623725514</v>
      </c>
      <c r="AL81" s="575">
        <f>INPUT!AU412</f>
        <v>8006</v>
      </c>
      <c r="AM81" s="532">
        <f>INPUT!AV412</f>
        <v>10.47329929626053</v>
      </c>
      <c r="AN81" s="575">
        <f>INPUT!AW412</f>
        <v>7927</v>
      </c>
      <c r="AO81" s="532">
        <f>INPUT!AX412</f>
        <v>4.6745015185527539</v>
      </c>
      <c r="AP81" s="575">
        <f>INPUT!AY412</f>
        <v>7576</v>
      </c>
      <c r="AQ81" s="532">
        <f>INPUT!AZ412</f>
        <v>-2.5720164609053464</v>
      </c>
      <c r="AR81" s="575">
        <f>INPUT!BA412</f>
        <v>7169</v>
      </c>
      <c r="AS81" s="532">
        <f>INPUT!BB412</f>
        <v>-15.250029554320843</v>
      </c>
      <c r="AT81" s="575">
        <f>INPUT!BC412</f>
        <v>8027</v>
      </c>
      <c r="AU81" s="532">
        <f>INPUT!BD412</f>
        <v>0.26230327254559427</v>
      </c>
      <c r="AV81" s="575">
        <f>INPUT!BE412</f>
        <v>8341</v>
      </c>
      <c r="AW81" s="532">
        <f>INPUT!BF412</f>
        <v>5.2226567427778425</v>
      </c>
      <c r="AX81" s="575">
        <f>INPUT!BG412</f>
        <v>8489</v>
      </c>
      <c r="AY81" s="532">
        <f>INPUT!BH412</f>
        <v>12.051214361140449</v>
      </c>
      <c r="AZ81" s="575">
        <f>INPUT!BI412</f>
        <v>8190</v>
      </c>
      <c r="BA81" s="532">
        <f>INPUT!BJ412</f>
        <v>14.241874738457238</v>
      </c>
      <c r="BB81" s="575">
        <f>INPUT!BK412</f>
        <v>8451</v>
      </c>
      <c r="BC81" s="532">
        <f>INPUT!BL412</f>
        <v>5.2821726672480418</v>
      </c>
      <c r="BD81" s="575">
        <f>INPUT!BM412</f>
        <v>8795</v>
      </c>
      <c r="BE81" s="532">
        <f>INPUT!BN412</f>
        <v>5.4429924469488133</v>
      </c>
      <c r="BF81" s="575">
        <f>INPUT!BO412</f>
        <v>8134</v>
      </c>
      <c r="BG81" s="532">
        <f>INPUT!BP412</f>
        <v>-4.1818824360937645</v>
      </c>
      <c r="BH81" s="575">
        <f>INPUT!BQ412</f>
        <v>7899</v>
      </c>
      <c r="BI81" s="532">
        <f>INPUT!BR412</f>
        <v>-3.5531135531135516</v>
      </c>
      <c r="BJ81" s="575">
        <f>INPUT!BS412</f>
        <v>6500</v>
      </c>
      <c r="BK81" s="532">
        <f>INPUT!BT412</f>
        <v>-23.086025322447046</v>
      </c>
      <c r="BL81" s="575">
        <f>INPUT!BU412</f>
        <v>6639</v>
      </c>
      <c r="BM81" s="532">
        <f>INPUT!BV412</f>
        <v>-24.513928368391134</v>
      </c>
      <c r="BN81" s="575">
        <f>INPUT!BW412</f>
        <v>5199</v>
      </c>
      <c r="BO81" s="532">
        <f>INPUT!BX412</f>
        <v>-36.083107941971967</v>
      </c>
      <c r="BP81" s="575">
        <f>INPUT!BY412</f>
        <v>6350</v>
      </c>
      <c r="BQ81" s="532">
        <f>INPUT!BZ412</f>
        <v>-19.610077224965185</v>
      </c>
      <c r="BR81" s="575">
        <f>INPUT!CA412</f>
        <v>7882</v>
      </c>
      <c r="BS81" s="532">
        <f>INPUT!CB412</f>
        <v>21.261538461538464</v>
      </c>
      <c r="BT81" s="575">
        <f>INPUT!CC412</f>
        <v>8417</v>
      </c>
      <c r="BU81" s="532">
        <f>INPUT!CD412</f>
        <v>26.781141738213577</v>
      </c>
      <c r="BV81" s="575">
        <f>INPUT!CE412</f>
        <v>8529.3977400000022</v>
      </c>
      <c r="BW81" s="532">
        <f>INPUT!CF412</f>
        <v>64.058429313329526</v>
      </c>
      <c r="BX81" s="575">
        <f>INPUT!CG412</f>
        <v>9551.90301</v>
      </c>
      <c r="BY81" s="532">
        <f>INPUT!CH412</f>
        <v>50.423669448818906</v>
      </c>
      <c r="BZ81" s="575">
        <f>INPUT!CI412</f>
        <v>10631.46308</v>
      </c>
      <c r="CA81" s="532">
        <f>INPUT!CJ412</f>
        <v>34.882809946714019</v>
      </c>
      <c r="CB81" s="575">
        <f>INPUT!CK412</f>
        <v>10540</v>
      </c>
      <c r="CC81" s="532">
        <f>INPUT!CL412</f>
        <v>25.222763454912677</v>
      </c>
      <c r="CD81" s="575">
        <f>INPUT!CM412</f>
        <v>10510</v>
      </c>
      <c r="CE81" s="532">
        <f>INPUT!CN412</f>
        <v>23.220892264311232</v>
      </c>
      <c r="CF81" s="575">
        <f>INPUT!CO412</f>
        <v>11452.482840000001</v>
      </c>
      <c r="CG81" s="532">
        <f>INPUT!CP412</f>
        <v>19.89739456117028</v>
      </c>
      <c r="CH81" s="575">
        <f>INPUT!CQ412</f>
        <v>12155.945950000001</v>
      </c>
      <c r="CI81" s="532">
        <f>INPUT!CR412</f>
        <v>14.339351588097715</v>
      </c>
      <c r="CJ81" s="575">
        <f>INPUT!CS412</f>
        <v>12946</v>
      </c>
      <c r="CK81" s="532">
        <f>INPUT!CT412</f>
        <v>22.827324478178369</v>
      </c>
      <c r="CL81" s="575">
        <f>INPUT!CU412</f>
        <v>13643</v>
      </c>
      <c r="CM81" s="532">
        <f>INPUT!CV412</f>
        <v>29.809705042816368</v>
      </c>
      <c r="CN81" s="575">
        <f>INPUT!CW412</f>
        <v>14179</v>
      </c>
      <c r="CO81" s="532">
        <f>INPUT!CX412</f>
        <v>23.80721454108723</v>
      </c>
      <c r="CP81" s="575">
        <f>INPUT!CY412</f>
        <v>15985</v>
      </c>
      <c r="CQ81" s="532">
        <f>INPUT!CZ412</f>
        <v>31.499432999700016</v>
      </c>
      <c r="CR81" s="575">
        <f>INPUT!DA412</f>
        <v>15978</v>
      </c>
      <c r="CS81" s="532">
        <f>INPUT!DB412</f>
        <v>23.420361501622121</v>
      </c>
      <c r="CT81" s="575">
        <f>INPUT!DC412</f>
        <v>15535</v>
      </c>
      <c r="CU81" s="532">
        <f>INPUT!DD412</f>
        <v>13.867917613428137</v>
      </c>
      <c r="CV81" s="575">
        <f>INPUT!DE412</f>
        <v>13696</v>
      </c>
      <c r="CW81" s="532">
        <f>INPUT!DF412</f>
        <v>-3.4064461527611223</v>
      </c>
      <c r="CX81" s="575">
        <f>INPUT!DG412</f>
        <v>14658</v>
      </c>
      <c r="CY81" s="532">
        <f>INPUT!DH412</f>
        <v>-8.3015326868939638</v>
      </c>
      <c r="CZ81" s="575">
        <f>INPUT!DI412</f>
        <v>14620</v>
      </c>
      <c r="DA81" s="532">
        <f>INPUT!DJ412</f>
        <v>-8.4991863812742494</v>
      </c>
      <c r="DB81" s="575">
        <f>INPUT!DK412</f>
        <v>15676</v>
      </c>
      <c r="DC81" s="532">
        <f>INPUT!DL412</f>
        <v>0.9076279369166329</v>
      </c>
      <c r="DD81" s="575">
        <f>INPUT!DM412</f>
        <v>17558</v>
      </c>
      <c r="DE81" s="532">
        <f>INPUT!DN412</f>
        <v>28.198014018691598</v>
      </c>
      <c r="DF81" s="575">
        <f>INPUT!DO412</f>
        <v>17853</v>
      </c>
      <c r="DG81" s="532">
        <f>INPUT!DP412</f>
        <v>21.796970937372073</v>
      </c>
      <c r="DH81" s="575">
        <f>INPUT!DQ412</f>
        <v>18346</v>
      </c>
      <c r="DI81" s="532">
        <f>INPUT!DR412</f>
        <v>25.485636114911081</v>
      </c>
      <c r="DJ81" s="575">
        <f>INPUT!DS412</f>
        <v>18637</v>
      </c>
      <c r="DK81" s="532">
        <f>INPUT!DT412</f>
        <v>18.888747129369744</v>
      </c>
      <c r="DL81" s="575">
        <f>INPUT!DU412</f>
        <v>17018</v>
      </c>
      <c r="DM81" s="532">
        <f>INPUT!DV412</f>
        <v>-3.0755211299692498</v>
      </c>
      <c r="DN81" s="575">
        <f>INPUT!DW412</f>
        <v>17255</v>
      </c>
      <c r="DO81" s="532">
        <f>INPUT!DX412</f>
        <v>-3.3495771018876352</v>
      </c>
      <c r="DP81" s="575">
        <f>INPUT!DY412</f>
        <v>17708</v>
      </c>
      <c r="DQ81" s="532">
        <f>INPUT!DZ412</f>
        <v>-3.4775972964133817</v>
      </c>
      <c r="DR81" s="575">
        <f>INPUT!EA412</f>
        <v>20021</v>
      </c>
      <c r="DS81" s="532">
        <f>INPUT!EB412</f>
        <v>7.4260878896818205</v>
      </c>
      <c r="DT81" s="575">
        <f>INPUT!EC412</f>
        <v>22550</v>
      </c>
      <c r="DU81" s="532">
        <f>INPUT!ED412</f>
        <v>32.506757550828524</v>
      </c>
      <c r="DV81" s="575">
        <f>INPUT!EE412</f>
        <v>22785</v>
      </c>
      <c r="DW81" s="532">
        <f>INPUT!EF412</f>
        <v>32.048681541582155</v>
      </c>
      <c r="DX81" s="575">
        <f>INPUT!EG412</f>
        <v>20482</v>
      </c>
      <c r="DY81" s="532">
        <f>INPUT!EH412</f>
        <v>15.665236051502141</v>
      </c>
      <c r="DZ81" s="575">
        <f>INPUT!EI412</f>
        <v>20340</v>
      </c>
      <c r="EA81" s="532">
        <f>INPUT!EJ412</f>
        <v>1.5933270066430305</v>
      </c>
      <c r="EB81" s="575">
        <f>INPUT!EK412</f>
        <v>21503</v>
      </c>
      <c r="EC81" s="532">
        <f>INPUT!EL412</f>
        <v>-4.6430155210642976</v>
      </c>
      <c r="ED81" s="575">
        <f>INPUT!EM412</f>
        <v>21977</v>
      </c>
      <c r="EE81" s="532">
        <f>INPUT!EN412</f>
        <v>-3.5461926706166325</v>
      </c>
      <c r="EF81" s="575">
        <f>INPUT!EO412</f>
        <v>24365</v>
      </c>
      <c r="EG81" s="532">
        <f>INPUT!EP412</f>
        <v>18.958109559613323</v>
      </c>
      <c r="EH81" s="575">
        <f>INPUT!EQ412</f>
        <v>24375.775849055655</v>
      </c>
      <c r="EI81" s="532">
        <f>INPUT!ER412</f>
        <v>19.841572512564689</v>
      </c>
      <c r="EJ81" s="575">
        <f>INPUT!ES412</f>
        <v>24690.785857593419</v>
      </c>
      <c r="EK81" s="532">
        <f>INPUT!ET412</f>
        <v>14.824842382892701</v>
      </c>
      <c r="EL81" s="575">
        <f>INPUT!EU412</f>
        <v>25064.640283319557</v>
      </c>
      <c r="EM81" s="532">
        <f>INPUT!EV412</f>
        <v>14.049416586975273</v>
      </c>
      <c r="EN81" s="575">
        <f>INPUT!EW412</f>
        <v>25410.500799363093</v>
      </c>
      <c r="EO81" s="532">
        <f>INPUT!EX412</f>
        <v>4.2909944566513092</v>
      </c>
      <c r="EP81" s="531"/>
      <c r="EQ81" s="575">
        <f>INPUT!FF412</f>
        <v>4694</v>
      </c>
      <c r="ER81" s="532">
        <f>INPUT!FG412</f>
        <v>21.35470527404344</v>
      </c>
      <c r="ES81" s="575">
        <f>INPUT!FH412</f>
        <v>5425</v>
      </c>
      <c r="ET81" s="532">
        <f>INPUT!FI412</f>
        <v>15.573072006817213</v>
      </c>
      <c r="EU81" s="575">
        <f>INPUT!FJ412</f>
        <v>6394</v>
      </c>
      <c r="EV81" s="532">
        <f>INPUT!FK412</f>
        <v>17.861751152073737</v>
      </c>
      <c r="EW81" s="575">
        <f>INPUT!FL412</f>
        <v>6646</v>
      </c>
      <c r="EX81" s="532">
        <f>INPUT!FM412</f>
        <v>3.9411948701908006</v>
      </c>
      <c r="EY81" s="575">
        <f>INPUT!FN412</f>
        <v>7573</v>
      </c>
      <c r="EZ81" s="532">
        <f>INPUT!FO412</f>
        <v>13.948239542581998</v>
      </c>
      <c r="FA81" s="575">
        <f>INPUT!FP412</f>
        <v>7927</v>
      </c>
      <c r="FB81" s="532">
        <f>INPUT!FQ412</f>
        <v>4.6745015185527539</v>
      </c>
      <c r="FC81" s="575">
        <f>INPUT!FR412</f>
        <v>8341</v>
      </c>
      <c r="FD81" s="532">
        <f>INPUT!FS412</f>
        <v>5.2226567427778425</v>
      </c>
      <c r="FE81" s="575">
        <f>INPUT!FT412</f>
        <v>8795</v>
      </c>
      <c r="FF81" s="532">
        <f>INPUT!FU412</f>
        <v>5.4429924469488133</v>
      </c>
      <c r="FG81" s="575">
        <f>INPUT!FV412</f>
        <v>6639</v>
      </c>
      <c r="FH81" s="532">
        <f>INPUT!FW412</f>
        <v>-24.513928368391134</v>
      </c>
      <c r="FI81" s="575">
        <f>INPUT!FX412</f>
        <v>8417</v>
      </c>
      <c r="FJ81" s="532">
        <f>INPUT!FY412</f>
        <v>26.781141738213577</v>
      </c>
      <c r="FK81" s="575">
        <f>INPUT!FZ412</f>
        <v>10540</v>
      </c>
      <c r="FL81" s="532">
        <f>INPUT!GA412</f>
        <v>25.222763454912677</v>
      </c>
      <c r="FM81" s="575">
        <f>INPUT!GB412</f>
        <v>12946</v>
      </c>
      <c r="FN81" s="532">
        <f>INPUT!GC412</f>
        <v>22.827324478178369</v>
      </c>
      <c r="FO81" s="575">
        <f>INPUT!GD412</f>
        <v>15978</v>
      </c>
      <c r="FP81" s="532">
        <f>INPUT!GE412</f>
        <v>23.420361501622121</v>
      </c>
      <c r="FQ81" s="575">
        <f>INPUT!GF412</f>
        <v>14620</v>
      </c>
      <c r="FR81" s="532">
        <f>INPUT!GG412</f>
        <v>-8.4991863812742494</v>
      </c>
      <c r="FS81" s="575">
        <f>INPUT!GH412</f>
        <v>18346</v>
      </c>
      <c r="FT81" s="532">
        <f>INPUT!GI412</f>
        <v>25.485636114911081</v>
      </c>
      <c r="FU81" s="575">
        <f>INPUT!GJ412</f>
        <v>17708</v>
      </c>
      <c r="FV81" s="532">
        <f>INPUT!GK412</f>
        <v>-3.4775972964133817</v>
      </c>
      <c r="FW81" s="575">
        <f>INPUT!GL412</f>
        <v>20482</v>
      </c>
      <c r="FX81" s="532">
        <f>INPUT!GM412</f>
        <v>15.665236051502141</v>
      </c>
      <c r="FY81" s="575">
        <f>INPUT!GN412</f>
        <v>24365</v>
      </c>
      <c r="FZ81" s="532">
        <f>INPUT!GO412</f>
        <v>18.958109559613323</v>
      </c>
      <c r="GA81" s="575">
        <f>INPUT!GP412</f>
        <v>25410.500799363093</v>
      </c>
      <c r="GB81" s="532">
        <f>INPUT!GQ412</f>
        <v>4.2909944566513092</v>
      </c>
      <c r="GC81" s="575">
        <f>INPUT!GR412</f>
        <v>26637.758796958857</v>
      </c>
      <c r="GD81" s="532">
        <f>INPUT!GS412</f>
        <v>4.829727707005782</v>
      </c>
      <c r="GE81" s="575">
        <f>INPUT!GT412</f>
        <v>28011.102830575281</v>
      </c>
      <c r="GF81" s="532">
        <f>INPUT!GU412</f>
        <v>5.1556290605545119</v>
      </c>
      <c r="GG81" s="575">
        <f>INPUT!GV412</f>
        <v>29446.950141435533</v>
      </c>
      <c r="GH81" s="532">
        <f>INPUT!GW412</f>
        <v>5.125993501737347</v>
      </c>
      <c r="GI81" s="575">
        <f>INPUT!GX412</f>
        <v>30957.124889699291</v>
      </c>
      <c r="GJ81" s="532">
        <f>INPUT!GY412</f>
        <v>5.1284589440002915</v>
      </c>
      <c r="GK81" s="682">
        <f>INPUT!GZ412</f>
        <v>4.9056407447263473</v>
      </c>
      <c r="GL81" s="436"/>
    </row>
    <row r="82" spans="1:194" ht="12.75" customHeight="1" x14ac:dyDescent="0.2">
      <c r="A82" s="686" t="s">
        <v>100</v>
      </c>
      <c r="B82" s="580">
        <f>INPUT!K436</f>
        <v>16.552055013593474</v>
      </c>
      <c r="C82" s="532">
        <f>INPUT!L436</f>
        <v>-15.995833022193439</v>
      </c>
      <c r="D82" s="580">
        <f>INPUT!M436</f>
        <v>19.964664310954063</v>
      </c>
      <c r="E82" s="532">
        <f>INPUT!N436</f>
        <v>-4.3079262105775058</v>
      </c>
      <c r="F82" s="580">
        <f>INPUT!O436</f>
        <v>18.799298860648552</v>
      </c>
      <c r="G82" s="532">
        <f>INPUT!P436</f>
        <v>9.6736481234302563</v>
      </c>
      <c r="H82" s="580">
        <f>INPUT!Q436</f>
        <v>18.199638118214718</v>
      </c>
      <c r="I82" s="532">
        <f>INPUT!R436</f>
        <v>-2.6260325704786203</v>
      </c>
      <c r="J82" s="580">
        <f>INPUT!S436</f>
        <v>18.444957659738257</v>
      </c>
      <c r="K82" s="532">
        <f>INPUT!T436</f>
        <v>11.436058209027378</v>
      </c>
      <c r="L82" s="580">
        <f>INPUT!U436</f>
        <v>18.038774936779994</v>
      </c>
      <c r="M82" s="532">
        <f>INPUT!V436</f>
        <v>-9.6464901396683516</v>
      </c>
      <c r="N82" s="580">
        <f>INPUT!W436</f>
        <v>17.50236518448439</v>
      </c>
      <c r="O82" s="532">
        <f>INPUT!X436</f>
        <v>-6.8988406736750996</v>
      </c>
      <c r="P82" s="580">
        <f>INPUT!Y436</f>
        <v>17.025694264209708</v>
      </c>
      <c r="Q82" s="532">
        <f>INPUT!Z436</f>
        <v>-6.4503692127267804</v>
      </c>
      <c r="R82" s="580">
        <f>INPUT!AA436</f>
        <v>15.751531899555449</v>
      </c>
      <c r="S82" s="532">
        <f>INPUT!AB436</f>
        <v>-14.602504434380092</v>
      </c>
      <c r="T82" s="580">
        <f>INPUT!AC436</f>
        <v>14.776438788151818</v>
      </c>
      <c r="U82" s="532">
        <f>INPUT!AD436</f>
        <v>-18.085131390915386</v>
      </c>
      <c r="V82" s="580">
        <f>INPUT!AE436</f>
        <v>17.108044262091259</v>
      </c>
      <c r="W82" s="532">
        <f>INPUT!AF436</f>
        <v>-2.2529579187542725</v>
      </c>
      <c r="X82" s="580">
        <f>INPUT!AG436</f>
        <v>17.492240844196154</v>
      </c>
      <c r="Y82" s="532">
        <f>INPUT!AH436</f>
        <v>2.7402499583655038</v>
      </c>
      <c r="Z82" s="580">
        <f>INPUT!AI436</f>
        <v>16.908269961977187</v>
      </c>
      <c r="AA82" s="532">
        <f>INPUT!AJ436</f>
        <v>7.3436543810344146</v>
      </c>
      <c r="AB82" s="580">
        <f>INPUT!AK436</f>
        <v>18.418273039345127</v>
      </c>
      <c r="AC82" s="532">
        <f>INPUT!AL436</f>
        <v>24.64622432648278</v>
      </c>
      <c r="AD82" s="580">
        <f>INPUT!AM436</f>
        <v>15.898804688406637</v>
      </c>
      <c r="AE82" s="532">
        <f>INPUT!AN436</f>
        <v>-7.0682513743789315</v>
      </c>
      <c r="AF82" s="580">
        <f>INPUT!AO436</f>
        <v>15.874250166629638</v>
      </c>
      <c r="AG82" s="532">
        <f>INPUT!AP436</f>
        <v>-9.2497621772876357</v>
      </c>
      <c r="AH82" s="580">
        <f>INPUT!AQ436</f>
        <v>15.238718116415958</v>
      </c>
      <c r="AI82" s="532">
        <f>INPUT!AR436</f>
        <v>-9.8741731076902983</v>
      </c>
      <c r="AJ82" s="580">
        <f>INPUT!AS436</f>
        <v>13.929588929588929</v>
      </c>
      <c r="AK82" s="532">
        <f>INPUT!AT436</f>
        <v>-24.370819675479172</v>
      </c>
      <c r="AL82" s="580">
        <f>INPUT!AU436</f>
        <v>17.514939212858028</v>
      </c>
      <c r="AM82" s="532">
        <f>INPUT!AV436</f>
        <v>10.165132260728216</v>
      </c>
      <c r="AN82" s="580">
        <f>INPUT!AW436</f>
        <v>14.964599871272261</v>
      </c>
      <c r="AO82" s="532">
        <f>INPUT!AX436</f>
        <v>-5.730351265785238</v>
      </c>
      <c r="AP82" s="580">
        <f>INPUT!AY436</f>
        <v>15.597147950089127</v>
      </c>
      <c r="AQ82" s="532">
        <f>INPUT!AZ436</f>
        <v>2.3520996381385162</v>
      </c>
      <c r="AR82" s="580">
        <f>INPUT!BA436</f>
        <v>12.997572815533982</v>
      </c>
      <c r="AS82" s="532">
        <f>INPUT!BB436</f>
        <v>-6.6909089619664126</v>
      </c>
      <c r="AT82" s="580">
        <f>INPUT!BC436</f>
        <v>15.20177477287133</v>
      </c>
      <c r="AU82" s="532">
        <f>INPUT!BD436</f>
        <v>-13.206808267359349</v>
      </c>
      <c r="AV82" s="580">
        <f>INPUT!BE436</f>
        <v>14.600184294051397</v>
      </c>
      <c r="AW82" s="532">
        <f>INPUT!BF436</f>
        <v>-2.435184237170529</v>
      </c>
      <c r="AX82" s="580">
        <f>INPUT!BG436</f>
        <v>14.451274816083846</v>
      </c>
      <c r="AY82" s="532">
        <f>INPUT!BH436</f>
        <v>-7.3466837505938631</v>
      </c>
      <c r="AZ82" s="580">
        <f>INPUT!BI436</f>
        <v>14.527238572323107</v>
      </c>
      <c r="BA82" s="532">
        <f>INPUT!BJ436</f>
        <v>11.768856989675424</v>
      </c>
      <c r="BB82" s="580">
        <f>INPUT!BK436</f>
        <v>14.679454820797577</v>
      </c>
      <c r="BC82" s="532">
        <f>INPUT!BL436</f>
        <v>-3.435914292098774</v>
      </c>
      <c r="BD82" s="580">
        <f>INPUT!BM436</f>
        <v>14.278752436647174</v>
      </c>
      <c r="BE82" s="532">
        <f>INPUT!BN436</f>
        <v>-2.2015602743808205</v>
      </c>
      <c r="BF82" s="580">
        <f>INPUT!BO436</f>
        <v>16.488706365503081</v>
      </c>
      <c r="BG82" s="532">
        <f>INPUT!BP436</f>
        <v>14.098628497131838</v>
      </c>
      <c r="BH82" s="580">
        <f>INPUT!BQ436</f>
        <v>16.306420851875398</v>
      </c>
      <c r="BI82" s="532">
        <f>INPUT!BR436</f>
        <v>12.247215950194001</v>
      </c>
      <c r="BJ82" s="580">
        <f>INPUT!BS436</f>
        <v>19.434804164600891</v>
      </c>
      <c r="BK82" s="532">
        <f>INPUT!BT436</f>
        <v>32.39459095623922</v>
      </c>
      <c r="BL82" s="580">
        <f>INPUT!BU436</f>
        <v>20.586124401913874</v>
      </c>
      <c r="BM82" s="532">
        <f>INPUT!BV436</f>
        <v>44.173130623642543</v>
      </c>
      <c r="BN82" s="580">
        <f>INPUT!BW436</f>
        <v>23.227997637330184</v>
      </c>
      <c r="BO82" s="532">
        <f>INPUT!BX436</f>
        <v>40.872164998503102</v>
      </c>
      <c r="BP82" s="580">
        <f>INPUT!BY436</f>
        <v>23.879165667705589</v>
      </c>
      <c r="BQ82" s="532">
        <f>INPUT!BZ436</f>
        <v>46.440263529438177</v>
      </c>
      <c r="BR82" s="580">
        <f>INPUT!CA436</f>
        <v>22.060713932562049</v>
      </c>
      <c r="BS82" s="532">
        <f>INPUT!CB436</f>
        <v>13.51137755606544</v>
      </c>
      <c r="BT82" s="580">
        <f>INPUT!CC436</f>
        <v>23.592955700798836</v>
      </c>
      <c r="BU82" s="532">
        <f>INPUT!CD436</f>
        <v>14.606106716256996</v>
      </c>
      <c r="BV82" s="580">
        <f>INPUT!CE436</f>
        <v>23.251214979011444</v>
      </c>
      <c r="BW82" s="532">
        <f>INPUT!CF436</f>
        <v>9.9954124517154241E-2</v>
      </c>
      <c r="BX82" s="580">
        <f>INPUT!CG436</f>
        <v>21.737165775314097</v>
      </c>
      <c r="BY82" s="532">
        <f>INPUT!CH436</f>
        <v>-8.9701621999647703</v>
      </c>
      <c r="BZ82" s="580">
        <f>INPUT!CI436</f>
        <v>22.053654035771618</v>
      </c>
      <c r="CA82" s="532">
        <f>INPUT!CJ436</f>
        <v>-3.2002122923180387E-2</v>
      </c>
      <c r="CB82" s="580">
        <f>INPUT!CK436</f>
        <v>22.37442922374429</v>
      </c>
      <c r="CC82" s="532">
        <f>INPUT!CL436</f>
        <v>-5.1647894079387751</v>
      </c>
      <c r="CD82" s="580">
        <f>INPUT!CM436</f>
        <v>22.303541066016116</v>
      </c>
      <c r="CE82" s="532">
        <f>INPUT!CN436</f>
        <v>-4.0758038401467633</v>
      </c>
      <c r="CF82" s="580">
        <f>INPUT!CO436</f>
        <v>21.019989704011813</v>
      </c>
      <c r="CG82" s="532">
        <f>INPUT!CP436</f>
        <v>-3.2993081007678948</v>
      </c>
      <c r="CH82" s="580">
        <f>INPUT!CQ436</f>
        <v>21.356094604186669</v>
      </c>
      <c r="CI82" s="532">
        <f>INPUT!CR436</f>
        <v>-3.1630106759337417</v>
      </c>
      <c r="CJ82" s="580">
        <f>INPUT!CS436</f>
        <v>20.239048733904259</v>
      </c>
      <c r="CK82" s="532">
        <f>INPUT!CT436</f>
        <v>-9.5438434137748338</v>
      </c>
      <c r="CL82" s="580">
        <f>INPUT!CU436</f>
        <v>22.513772931220537</v>
      </c>
      <c r="CM82" s="532">
        <f>INPUT!CV436</f>
        <v>0.94259411356321099</v>
      </c>
      <c r="CN82" s="580">
        <f>INPUT!CW436</f>
        <v>20.570276175004203</v>
      </c>
      <c r="CO82" s="532">
        <f>INPUT!CX436</f>
        <v>-2.1394564666308069</v>
      </c>
      <c r="CP82" s="580">
        <f>INPUT!CY436</f>
        <v>21.588344942607669</v>
      </c>
      <c r="CQ82" s="532">
        <f>INPUT!CZ436</f>
        <v>1.087513155965647</v>
      </c>
      <c r="CR82" s="580">
        <f>INPUT!DA436</f>
        <v>21.406787998032463</v>
      </c>
      <c r="CS82" s="532">
        <f>INPUT!DB436</f>
        <v>5.7697339409634285</v>
      </c>
      <c r="CT82" s="580">
        <f>INPUT!DC436</f>
        <v>21.611666162074879</v>
      </c>
      <c r="CU82" s="532">
        <f>INPUT!DD436</f>
        <v>-4.0069106670907129</v>
      </c>
      <c r="CV82" s="580">
        <f>INPUT!DE436</f>
        <v>26.531488037764188</v>
      </c>
      <c r="CW82" s="532">
        <f>INPUT!DF436</f>
        <v>28.97973664545983</v>
      </c>
      <c r="CX82" s="580">
        <f>INPUT!DG436</f>
        <v>25.256233746366835</v>
      </c>
      <c r="CY82" s="532">
        <f>INPUT!DH436</f>
        <v>16.990134322525407</v>
      </c>
      <c r="CZ82" s="580">
        <f>INPUT!DI436</f>
        <v>25.090946354460215</v>
      </c>
      <c r="DA82" s="532">
        <f>INPUT!DJ436</f>
        <v>17.210234233955934</v>
      </c>
      <c r="DB82" s="580">
        <f>INPUT!DK436</f>
        <v>23.86225654475691</v>
      </c>
      <c r="DC82" s="532">
        <f>INPUT!DL436</f>
        <v>10.413775438709427</v>
      </c>
      <c r="DD82" s="580">
        <f>INPUT!DM436</f>
        <v>21.905439665525066</v>
      </c>
      <c r="DE82" s="532">
        <f>INPUT!DN436</f>
        <v>-17.436068288572926</v>
      </c>
      <c r="DF82" s="580">
        <f>INPUT!DO436</f>
        <v>20.338226763642851</v>
      </c>
      <c r="DG82" s="532">
        <f>INPUT!DP436</f>
        <v>-19.472447998829001</v>
      </c>
      <c r="DH82" s="580">
        <f>INPUT!DQ436</f>
        <v>22.354833248687996</v>
      </c>
      <c r="DI82" s="532">
        <f>INPUT!DR436</f>
        <v>-10.904782414816495</v>
      </c>
      <c r="DJ82" s="580">
        <f>INPUT!DS436</f>
        <v>25.20967936113006</v>
      </c>
      <c r="DK82" s="532">
        <f>INPUT!DT436</f>
        <v>5.6466697265024957</v>
      </c>
      <c r="DL82" s="580">
        <f>INPUT!DU436</f>
        <v>24.172347725348661</v>
      </c>
      <c r="DM82" s="532">
        <f>INPUT!DV436</f>
        <v>10.348607900307382</v>
      </c>
      <c r="DN82" s="580">
        <f>INPUT!DW436</f>
        <v>22.355217567385139</v>
      </c>
      <c r="DO82" s="532">
        <f>INPUT!DX436</f>
        <v>9.9172402155920167</v>
      </c>
      <c r="DP82" s="580">
        <f>INPUT!DY436</f>
        <v>22.056428539988556</v>
      </c>
      <c r="DQ82" s="532">
        <f>INPUT!DZ436</f>
        <v>-1.334855444367733</v>
      </c>
      <c r="DR82" s="580">
        <f>INPUT!EA436</f>
        <v>19.932013597280545</v>
      </c>
      <c r="DS82" s="532">
        <f>INPUT!EB436</f>
        <v>-20.935076913302463</v>
      </c>
      <c r="DT82" s="580">
        <f>INPUT!EC436</f>
        <v>18.175550636815561</v>
      </c>
      <c r="DU82" s="532">
        <f>INPUT!ED436</f>
        <v>-24.808500840174808</v>
      </c>
      <c r="DV82" s="580">
        <f>INPUT!EE436</f>
        <v>20.192644483362521</v>
      </c>
      <c r="DW82" s="532">
        <f>INPUT!EF436</f>
        <v>-9.6736839062469109</v>
      </c>
      <c r="DX82" s="580">
        <f>INPUT!EG436</f>
        <v>20.741428681990559</v>
      </c>
      <c r="DY82" s="532">
        <f>INPUT!EH436</f>
        <v>-5.9619799987739919</v>
      </c>
      <c r="DZ82" s="580">
        <f>INPUT!EI436</f>
        <v>20.5158264947245</v>
      </c>
      <c r="EA82" s="532">
        <f>INPUT!EJ436</f>
        <v>2.9290211678543621</v>
      </c>
      <c r="EB82" s="580">
        <f>INPUT!EK436</f>
        <v>19.629975705475612</v>
      </c>
      <c r="EC82" s="532">
        <f>INPUT!EL436</f>
        <v>8.0020963200643447</v>
      </c>
      <c r="ED82" s="580">
        <f>INPUT!EM436</f>
        <v>19.276400367309456</v>
      </c>
      <c r="EE82" s="532">
        <f>INPUT!EN436</f>
        <v>-4.5375142260737249</v>
      </c>
      <c r="EF82" s="580">
        <f>INPUT!EO436</f>
        <v>17.835705132528496</v>
      </c>
      <c r="EG82" s="532">
        <f>INPUT!EP436</f>
        <v>-14.009273874104222</v>
      </c>
      <c r="EH82" s="580">
        <f>INPUT!EQ436</f>
        <v>18.048396293447912</v>
      </c>
      <c r="EI82" s="532">
        <f>INPUT!ER436</f>
        <v>-12.026959781079604</v>
      </c>
      <c r="EJ82" s="580">
        <f>INPUT!ES436</f>
        <v>18.078712823055714</v>
      </c>
      <c r="EK82" s="532">
        <f>INPUT!ET436</f>
        <v>-7.902520643401445</v>
      </c>
      <c r="EL82" s="580">
        <f>INPUT!EU436</f>
        <v>18.076649024539268</v>
      </c>
      <c r="EM82" s="532">
        <f>INPUT!EV436</f>
        <v>-6.2239387017756105</v>
      </c>
      <c r="EN82" s="580">
        <f>INPUT!EW436</f>
        <v>18.070824006896508</v>
      </c>
      <c r="EO82" s="532">
        <f>INPUT!EX436</f>
        <v>1.3182482700905718</v>
      </c>
      <c r="EP82" s="531"/>
      <c r="EQ82" s="580">
        <f>INPUT!FF436</f>
        <v>18.690455569028234</v>
      </c>
      <c r="ER82" s="532">
        <f>INPUT!FG436</f>
        <v>-10.293157259064877</v>
      </c>
      <c r="ES82" s="580">
        <f>INPUT!FH436</f>
        <v>18.199638118214718</v>
      </c>
      <c r="ET82" s="532">
        <f>INPUT!FI436</f>
        <v>-2.6260325704786203</v>
      </c>
      <c r="EU82" s="580">
        <f>INPUT!FJ436</f>
        <v>17.025694264209708</v>
      </c>
      <c r="EV82" s="532">
        <f>INPUT!FK436</f>
        <v>-6.4503692127267804</v>
      </c>
      <c r="EW82" s="580">
        <f>INPUT!FL436</f>
        <v>17.492240844196154</v>
      </c>
      <c r="EX82" s="532">
        <f>INPUT!FM436</f>
        <v>2.7402499583655038</v>
      </c>
      <c r="EY82" s="580">
        <f>INPUT!FN436</f>
        <v>15.874250166629638</v>
      </c>
      <c r="EZ82" s="532">
        <f>INPUT!FO436</f>
        <v>-9.2497621772876357</v>
      </c>
      <c r="FA82" s="580">
        <f>INPUT!FP436</f>
        <v>14.964599871272261</v>
      </c>
      <c r="FB82" s="532">
        <f>INPUT!FQ436</f>
        <v>-5.730351265785238</v>
      </c>
      <c r="FC82" s="580">
        <f>INPUT!FR436</f>
        <v>14.600184294051397</v>
      </c>
      <c r="FD82" s="532">
        <f>INPUT!FS436</f>
        <v>-2.435184237170529</v>
      </c>
      <c r="FE82" s="580">
        <f>INPUT!FT436</f>
        <v>14.278752436647174</v>
      </c>
      <c r="FF82" s="532">
        <f>INPUT!FU436</f>
        <v>-2.2015602743808205</v>
      </c>
      <c r="FG82" s="580">
        <f>INPUT!FV436</f>
        <v>20.586124401913874</v>
      </c>
      <c r="FH82" s="532">
        <f>INPUT!FW436</f>
        <v>44.173130623642543</v>
      </c>
      <c r="FI82" s="580">
        <f>INPUT!FX436</f>
        <v>23.592955700798836</v>
      </c>
      <c r="FJ82" s="532">
        <f>INPUT!FY436</f>
        <v>14.606106716256996</v>
      </c>
      <c r="FK82" s="580">
        <f>INPUT!FZ436</f>
        <v>22.37442922374429</v>
      </c>
      <c r="FL82" s="532">
        <f>INPUT!GA436</f>
        <v>-5.1647894079387751</v>
      </c>
      <c r="FM82" s="580">
        <f>INPUT!GB436</f>
        <v>20.239048733904259</v>
      </c>
      <c r="FN82" s="532">
        <f>INPUT!GC436</f>
        <v>-9.5438434137748338</v>
      </c>
      <c r="FO82" s="580">
        <f>INPUT!GD436</f>
        <v>21.406787998032463</v>
      </c>
      <c r="FP82" s="532">
        <f>INPUT!GE436</f>
        <v>5.7697339409634285</v>
      </c>
      <c r="FQ82" s="580">
        <f>INPUT!GF436</f>
        <v>25.090946354460215</v>
      </c>
      <c r="FR82" s="532">
        <f>INPUT!GG436</f>
        <v>17.210234233955934</v>
      </c>
      <c r="FS82" s="580">
        <f>INPUT!GH436</f>
        <v>22.354833248687996</v>
      </c>
      <c r="FT82" s="532">
        <f>INPUT!GI436</f>
        <v>-10.904782414816495</v>
      </c>
      <c r="FU82" s="580">
        <f>INPUT!GJ436</f>
        <v>22.056428539988556</v>
      </c>
      <c r="FV82" s="532">
        <f>INPUT!GK436</f>
        <v>-1.334855444367733</v>
      </c>
      <c r="FW82" s="580">
        <f>INPUT!GL436</f>
        <v>20.741428681990559</v>
      </c>
      <c r="FX82" s="532">
        <f>INPUT!GM436</f>
        <v>-5.9619799987739919</v>
      </c>
      <c r="FY82" s="580">
        <f>INPUT!GN436</f>
        <v>17.835705132528496</v>
      </c>
      <c r="FZ82" s="532">
        <f>INPUT!GO436</f>
        <v>-14.009273874104222</v>
      </c>
      <c r="GA82" s="580">
        <f>INPUT!GP436</f>
        <v>18.070824006896508</v>
      </c>
      <c r="GB82" s="532">
        <f>INPUT!GQ436</f>
        <v>1.3182482700905718</v>
      </c>
      <c r="GC82" s="580">
        <f>INPUT!GR436</f>
        <v>18.235770759084499</v>
      </c>
      <c r="GD82" s="532">
        <f>INPUT!GS436</f>
        <v>0.91277936260705239</v>
      </c>
      <c r="GE82" s="580">
        <f>INPUT!GT436</f>
        <v>18.355321633970483</v>
      </c>
      <c r="GF82" s="532">
        <f>INPUT!GU436</f>
        <v>0.65558443602624639</v>
      </c>
      <c r="GG82" s="580">
        <f>INPUT!GV436</f>
        <v>18.479725014883474</v>
      </c>
      <c r="GH82" s="532">
        <f>INPUT!GW436</f>
        <v>0.67775102716127744</v>
      </c>
      <c r="GI82" s="580">
        <f>INPUT!GX436</f>
        <v>18.604424269072375</v>
      </c>
      <c r="GJ82" s="532">
        <f>INPUT!GY436</f>
        <v>0.67478955497697335</v>
      </c>
      <c r="GK82" s="682">
        <f>INPUT!GZ436</f>
        <v>0.84751246106722355</v>
      </c>
      <c r="GL82" s="436"/>
    </row>
    <row r="83" spans="1:194" ht="12.75" customHeight="1" x14ac:dyDescent="0.2">
      <c r="A83" s="686" t="s">
        <v>101</v>
      </c>
      <c r="B83" s="580">
        <f>INPUT!K437</f>
        <v>19.835185894978917</v>
      </c>
      <c r="C83" s="532">
        <f>INPUT!L437</f>
        <v>-19.168636237595926</v>
      </c>
      <c r="D83" s="580">
        <f>INPUT!M437</f>
        <v>24.944812362030905</v>
      </c>
      <c r="E83" s="532">
        <f>INPUT!N437</f>
        <v>-5.3825303205008224</v>
      </c>
      <c r="F83" s="580">
        <f>INPUT!O437</f>
        <v>23.151645979492713</v>
      </c>
      <c r="G83" s="532">
        <f>INPUT!P437</f>
        <v>11.913256890268675</v>
      </c>
      <c r="H83" s="580">
        <f>INPUT!Q437</f>
        <v>22.248847926267281</v>
      </c>
      <c r="I83" s="532">
        <f>INPUT!R437</f>
        <v>-3.2102945635786639</v>
      </c>
      <c r="J83" s="580">
        <f>INPUT!S437</f>
        <v>22.616575420049084</v>
      </c>
      <c r="K83" s="532">
        <f>INPUT!T437</f>
        <v>14.022502938952798</v>
      </c>
      <c r="L83" s="580">
        <f>INPUT!U437</f>
        <v>22.008913267055195</v>
      </c>
      <c r="M83" s="532">
        <f>INPUT!V437</f>
        <v>-11.769577787822982</v>
      </c>
      <c r="N83" s="580">
        <f>INPUT!W437</f>
        <v>21.215596330275229</v>
      </c>
      <c r="O83" s="532">
        <f>INPUT!X437</f>
        <v>-8.362470862470861</v>
      </c>
      <c r="P83" s="580">
        <f>INPUT!Y437</f>
        <v>20.519236784485457</v>
      </c>
      <c r="Q83" s="532">
        <f>INPUT!Z437</f>
        <v>-7.7739357449597257</v>
      </c>
      <c r="R83" s="580">
        <f>INPUT!AA437</f>
        <v>18.69652025099829</v>
      </c>
      <c r="S83" s="532">
        <f>INPUT!AB437</f>
        <v>-17.332664633106898</v>
      </c>
      <c r="T83" s="580">
        <f>INPUT!AC437</f>
        <v>17.338443240385885</v>
      </c>
      <c r="U83" s="532">
        <f>INPUT!AD437</f>
        <v>-21.220811632078473</v>
      </c>
      <c r="V83" s="580">
        <f>INPUT!AE437</f>
        <v>20.63896805159742</v>
      </c>
      <c r="W83" s="532">
        <f>INPUT!AF437</f>
        <v>-2.7179451838218904</v>
      </c>
      <c r="X83" s="580">
        <f>INPUT!AG437</f>
        <v>21.200722238940717</v>
      </c>
      <c r="Y83" s="532">
        <f>INPUT!AH437</f>
        <v>3.3212027406912537</v>
      </c>
      <c r="Z83" s="580">
        <f>INPUT!AI437</f>
        <v>20.348920348920348</v>
      </c>
      <c r="AA83" s="532">
        <f>INPUT!AJ437</f>
        <v>8.8380087617311087</v>
      </c>
      <c r="AB83" s="580">
        <f>INPUT!AK437</f>
        <v>22.576468684253115</v>
      </c>
      <c r="AC83" s="532">
        <f>INPUT!AL437</f>
        <v>30.210471443401921</v>
      </c>
      <c r="AD83" s="580">
        <f>INPUT!AM437</f>
        <v>18.904374223816752</v>
      </c>
      <c r="AE83" s="532">
        <f>INPUT!AN437</f>
        <v>-8.4044600652715911</v>
      </c>
      <c r="AF83" s="580">
        <f>INPUT!AO437</f>
        <v>18.869668559355603</v>
      </c>
      <c r="AG83" s="532">
        <f>INPUT!AP437</f>
        <v>-10.995161642670448</v>
      </c>
      <c r="AH83" s="580">
        <f>INPUT!AQ437</f>
        <v>17.978395061728396</v>
      </c>
      <c r="AI83" s="532">
        <f>INPUT!AR437</f>
        <v>-11.649390958069805</v>
      </c>
      <c r="AJ83" s="580">
        <f>INPUT!AS437</f>
        <v>16.183946092918784</v>
      </c>
      <c r="AK83" s="532">
        <f>INPUT!AT437</f>
        <v>-28.31497999416117</v>
      </c>
      <c r="AL83" s="580">
        <f>INPUT!AU437</f>
        <v>21.234074444166875</v>
      </c>
      <c r="AM83" s="532">
        <f>INPUT!AV437</f>
        <v>12.323604012319223</v>
      </c>
      <c r="AN83" s="580">
        <f>INPUT!AW437</f>
        <v>17.598082502838398</v>
      </c>
      <c r="AO83" s="532">
        <f>INPUT!AX437</f>
        <v>-6.7387832092405837</v>
      </c>
      <c r="AP83" s="580">
        <f>INPUT!AY437</f>
        <v>18.479408658922914</v>
      </c>
      <c r="AQ83" s="532">
        <f>INPUT!AZ437</f>
        <v>2.7867537423351685</v>
      </c>
      <c r="AR83" s="580">
        <f>INPUT!BA437</f>
        <v>14.939322081182871</v>
      </c>
      <c r="AS83" s="532">
        <f>INPUT!BB437</f>
        <v>-7.6904854019533175</v>
      </c>
      <c r="AT83" s="580">
        <f>INPUT!BC437</f>
        <v>17.926996387193224</v>
      </c>
      <c r="AU83" s="532">
        <f>INPUT!BD437</f>
        <v>-15.57439230831238</v>
      </c>
      <c r="AV83" s="580">
        <f>INPUT!BE437</f>
        <v>17.096271430284137</v>
      </c>
      <c r="AW83" s="532">
        <f>INPUT!BF437</f>
        <v>-2.8515099441846825</v>
      </c>
      <c r="AX83" s="580">
        <f>INPUT!BG437</f>
        <v>16.892449051713985</v>
      </c>
      <c r="AY83" s="532">
        <f>INPUT!BH437</f>
        <v>-8.5877185601534567</v>
      </c>
      <c r="AZ83" s="580">
        <f>INPUT!BI437</f>
        <v>16.996336996336996</v>
      </c>
      <c r="BA83" s="532">
        <f>INPUT!BJ437</f>
        <v>13.769131584257632</v>
      </c>
      <c r="BB83" s="580">
        <f>INPUT!BK437</f>
        <v>17.205064489409537</v>
      </c>
      <c r="BC83" s="532">
        <f>INPUT!BL437</f>
        <v>-4.0270655618552142</v>
      </c>
      <c r="BD83" s="580">
        <f>INPUT!BM437</f>
        <v>16.65719158612848</v>
      </c>
      <c r="BE83" s="532">
        <f>INPUT!BN437</f>
        <v>-2.5682783871685322</v>
      </c>
      <c r="BF83" s="580">
        <f>INPUT!BO437</f>
        <v>19.744283255470862</v>
      </c>
      <c r="BG83" s="532">
        <f>INPUT!BP437</f>
        <v>16.882301642742071</v>
      </c>
      <c r="BH83" s="580">
        <f>INPUT!BQ437</f>
        <v>19.483478921382453</v>
      </c>
      <c r="BI83" s="532">
        <f>INPUT!BR437</f>
        <v>14.633399688306238</v>
      </c>
      <c r="BJ83" s="580">
        <f>INPUT!BS437</f>
        <v>24.123076923076923</v>
      </c>
      <c r="BK83" s="532">
        <f>INPUT!BT437</f>
        <v>40.209163051528932</v>
      </c>
      <c r="BL83" s="580">
        <f>INPUT!BU437</f>
        <v>25.922578701611688</v>
      </c>
      <c r="BM83" s="532">
        <f>INPUT!BV437</f>
        <v>55.623945174522071</v>
      </c>
      <c r="BN83" s="580">
        <f>INPUT!BW437</f>
        <v>30.255818426620507</v>
      </c>
      <c r="BO83" s="532">
        <f>INPUT!BX437</f>
        <v>53.238373027478978</v>
      </c>
      <c r="BP83" s="580">
        <f>INPUT!BY437</f>
        <v>31.370078740157481</v>
      </c>
      <c r="BQ83" s="532">
        <f>INPUT!BZ437</f>
        <v>61.008610765759563</v>
      </c>
      <c r="BR83" s="580">
        <f>INPUT!CA437</f>
        <v>28.304998731286474</v>
      </c>
      <c r="BS83" s="532">
        <f>INPUT!CB437</f>
        <v>17.335772801889092</v>
      </c>
      <c r="BT83" s="580">
        <f>INPUT!CC437</f>
        <v>30.877985030295829</v>
      </c>
      <c r="BU83" s="532">
        <f>INPUT!CD437</f>
        <v>19.116178161611863</v>
      </c>
      <c r="BV83" s="580">
        <f>INPUT!CE437</f>
        <v>30.295222227495739</v>
      </c>
      <c r="BW83" s="532">
        <f>INPUT!CF437</f>
        <v>0.13023544866517245</v>
      </c>
      <c r="BX83" s="580">
        <f>INPUT!CG437</f>
        <v>27.774570127256769</v>
      </c>
      <c r="BY83" s="532">
        <f>INPUT!CH437</f>
        <v>-11.461586190722651</v>
      </c>
      <c r="BZ83" s="580">
        <f>INPUT!CI437</f>
        <v>28.293377659925994</v>
      </c>
      <c r="CA83" s="532">
        <f>INPUT!CJ437</f>
        <v>-4.1056604421019216E-2</v>
      </c>
      <c r="CB83" s="580">
        <f>INPUT!CK437</f>
        <v>28.823529411764703</v>
      </c>
      <c r="CC83" s="532">
        <f>INPUT!CL437</f>
        <v>-6.6534640019917273</v>
      </c>
      <c r="CD83" s="580">
        <f>INPUT!CM437</f>
        <v>28.705994291151281</v>
      </c>
      <c r="CE83" s="532">
        <f>INPUT!CN437</f>
        <v>-5.2458038578178323</v>
      </c>
      <c r="CF83" s="580">
        <f>INPUT!CO437</f>
        <v>26.614316236775082</v>
      </c>
      <c r="CG83" s="532">
        <f>INPUT!CP437</f>
        <v>-4.1773963923317892</v>
      </c>
      <c r="CH83" s="580">
        <f>INPUT!CQ437</f>
        <v>27.155434991054722</v>
      </c>
      <c r="CI83" s="532">
        <f>INPUT!CR437</f>
        <v>-4.0219399837970737</v>
      </c>
      <c r="CJ83" s="580">
        <f>INPUT!CS437</f>
        <v>25.374633091302336</v>
      </c>
      <c r="CK83" s="532">
        <f>INPUT!CT437</f>
        <v>-11.965558662828624</v>
      </c>
      <c r="CL83" s="580">
        <f>INPUT!CU437</f>
        <v>29.055193139338854</v>
      </c>
      <c r="CM83" s="532">
        <f>INPUT!CV437</f>
        <v>1.216466653779058</v>
      </c>
      <c r="CN83" s="580">
        <f>INPUT!CW437</f>
        <v>25.89745398123986</v>
      </c>
      <c r="CO83" s="532">
        <f>INPUT!CX437</f>
        <v>-2.6935212205252079</v>
      </c>
      <c r="CP83" s="580">
        <f>INPUT!CY437</f>
        <v>27.532061307475757</v>
      </c>
      <c r="CQ83" s="532">
        <f>INPUT!CZ437</f>
        <v>1.3869279447930039</v>
      </c>
      <c r="CR83" s="580">
        <f>INPUT!DA437</f>
        <v>27.237451495806734</v>
      </c>
      <c r="CS83" s="532">
        <f>INPUT!DB437</f>
        <v>7.3412624245704494</v>
      </c>
      <c r="CT83" s="580">
        <f>INPUT!DC437</f>
        <v>27.570003218538787</v>
      </c>
      <c r="CU83" s="532">
        <f>INPUT!DD437</f>
        <v>-5.1116160669715693</v>
      </c>
      <c r="CV83" s="580">
        <f>INPUT!DE437</f>
        <v>36.112733644859816</v>
      </c>
      <c r="CW83" s="532">
        <f>INPUT!DF437</f>
        <v>39.445111751216608</v>
      </c>
      <c r="CX83" s="580">
        <f>INPUT!DG437</f>
        <v>33.790421612771183</v>
      </c>
      <c r="CY83" s="532">
        <f>INPUT!DH437</f>
        <v>22.731172342682893</v>
      </c>
      <c r="CZ83" s="580">
        <f>INPUT!DI437</f>
        <v>33.495212038303698</v>
      </c>
      <c r="DA83" s="532">
        <f>INPUT!DJ437</f>
        <v>22.974838682908192</v>
      </c>
      <c r="DB83" s="580">
        <f>INPUT!DK437</f>
        <v>31.340903291656037</v>
      </c>
      <c r="DC83" s="532">
        <f>INPUT!DL437</f>
        <v>13.67754672796555</v>
      </c>
      <c r="DD83" s="580">
        <f>INPUT!DM437</f>
        <v>28.049891787219501</v>
      </c>
      <c r="DE83" s="532">
        <f>INPUT!DN437</f>
        <v>-22.326866575463356</v>
      </c>
      <c r="DF83" s="580">
        <f>INPUT!DO437</f>
        <v>25.530723127765643</v>
      </c>
      <c r="DG83" s="532">
        <f>INPUT!DP437</f>
        <v>-24.443904783608161</v>
      </c>
      <c r="DH83" s="580">
        <f>INPUT!DQ437</f>
        <v>28.791017115447509</v>
      </c>
      <c r="DI83" s="532">
        <f>INPUT!DR437</f>
        <v>-14.044380186268624</v>
      </c>
      <c r="DJ83" s="580">
        <f>INPUT!DS437</f>
        <v>33.707141707356335</v>
      </c>
      <c r="DK83" s="532">
        <f>INPUT!DT437</f>
        <v>7.5500006929611008</v>
      </c>
      <c r="DL83" s="580">
        <f>INPUT!DU437</f>
        <v>31.878011517217065</v>
      </c>
      <c r="DM83" s="532">
        <f>INPUT!DV437</f>
        <v>13.647538318639029</v>
      </c>
      <c r="DN83" s="580">
        <f>INPUT!DW437</f>
        <v>28.79165459287163</v>
      </c>
      <c r="DO83" s="532">
        <f>INPUT!DX437</f>
        <v>12.772577763610604</v>
      </c>
      <c r="DP83" s="580">
        <f>INPUT!DY437</f>
        <v>28.297944431895189</v>
      </c>
      <c r="DQ83" s="532">
        <f>INPUT!DZ437</f>
        <v>-1.7125920962610452</v>
      </c>
      <c r="DR83" s="580">
        <f>INPUT!EA437</f>
        <v>24.893861445482244</v>
      </c>
      <c r="DS83" s="532">
        <f>INPUT!EB437</f>
        <v>-26.146625953605131</v>
      </c>
      <c r="DT83" s="580">
        <f>INPUT!EC437</f>
        <v>22.212860310421288</v>
      </c>
      <c r="DU83" s="532">
        <f>INPUT!ED437</f>
        <v>-30.319178476912544</v>
      </c>
      <c r="DV83" s="580">
        <f>INPUT!EE437</f>
        <v>25.301733596664473</v>
      </c>
      <c r="DW83" s="532">
        <f>INPUT!EF437</f>
        <v>-12.121293637188913</v>
      </c>
      <c r="DX83" s="580">
        <f>INPUT!EG437</f>
        <v>26.16931940240211</v>
      </c>
      <c r="DY83" s="532">
        <f>INPUT!EH437</f>
        <v>-7.5221895873604954</v>
      </c>
      <c r="DZ83" s="580">
        <f>INPUT!EI437</f>
        <v>25.811209439528021</v>
      </c>
      <c r="EA83" s="532">
        <f>INPUT!EJ437</f>
        <v>3.6850369560173624</v>
      </c>
      <c r="EB83" s="580">
        <f>INPUT!EK437</f>
        <v>24.424498907129237</v>
      </c>
      <c r="EC83" s="532">
        <f>INPUT!EL437</f>
        <v>9.9565682483059081</v>
      </c>
      <c r="ED83" s="580">
        <f>INPUT!EM437</f>
        <v>23.879510397233471</v>
      </c>
      <c r="EE83" s="532">
        <f>INPUT!EN437</f>
        <v>-5.6210504074649448</v>
      </c>
      <c r="EF83" s="580">
        <f>INPUT!EO437</f>
        <v>21.707367124974347</v>
      </c>
      <c r="EG83" s="532">
        <f>INPUT!EP437</f>
        <v>-17.050318385499153</v>
      </c>
      <c r="EH83" s="580">
        <f>INPUT!EQ437</f>
        <v>22.023237468390057</v>
      </c>
      <c r="EI83" s="532">
        <f>INPUT!ER437</f>
        <v>-14.675685693894513</v>
      </c>
      <c r="EJ83" s="580">
        <f>INPUT!ES437</f>
        <v>22.068394487023806</v>
      </c>
      <c r="EK83" s="532">
        <f>INPUT!ET437</f>
        <v>-9.6464800734057725</v>
      </c>
      <c r="EL83" s="580">
        <f>INPUT!EU437</f>
        <v>22.065319361696929</v>
      </c>
      <c r="EM83" s="532">
        <f>INPUT!EV437</f>
        <v>-7.5972706531986622</v>
      </c>
      <c r="EN83" s="580">
        <f>INPUT!EW437</f>
        <v>22.056640736161736</v>
      </c>
      <c r="EO83" s="532">
        <f>INPUT!EX437</f>
        <v>1.6090095550351124</v>
      </c>
      <c r="EP83" s="531"/>
      <c r="EQ83" s="580">
        <f>INPUT!FF437</f>
        <v>22.986791648913506</v>
      </c>
      <c r="ER83" s="532">
        <f>INPUT!FG437</f>
        <v>-12.659223872301141</v>
      </c>
      <c r="ES83" s="580">
        <f>INPUT!FH437</f>
        <v>22.248847926267281</v>
      </c>
      <c r="ET83" s="532">
        <f>INPUT!FI437</f>
        <v>-3.2102945635786639</v>
      </c>
      <c r="EU83" s="580">
        <f>INPUT!FJ437</f>
        <v>20.519236784485457</v>
      </c>
      <c r="EV83" s="532">
        <f>INPUT!FK437</f>
        <v>-7.7739357449597257</v>
      </c>
      <c r="EW83" s="580">
        <f>INPUT!FL437</f>
        <v>21.200722238940717</v>
      </c>
      <c r="EX83" s="532">
        <f>INPUT!FM437</f>
        <v>3.3212027406912537</v>
      </c>
      <c r="EY83" s="580">
        <f>INPUT!FN437</f>
        <v>18.869668559355603</v>
      </c>
      <c r="EZ83" s="532">
        <f>INPUT!FO437</f>
        <v>-10.995161642670448</v>
      </c>
      <c r="FA83" s="580">
        <f>INPUT!FP437</f>
        <v>17.598082502838398</v>
      </c>
      <c r="FB83" s="532">
        <f>INPUT!FQ437</f>
        <v>-6.7387832092405837</v>
      </c>
      <c r="FC83" s="580">
        <f>INPUT!FR437</f>
        <v>17.096271430284137</v>
      </c>
      <c r="FD83" s="532">
        <f>INPUT!FS437</f>
        <v>-2.8515099441846825</v>
      </c>
      <c r="FE83" s="580">
        <f>INPUT!FT437</f>
        <v>16.65719158612848</v>
      </c>
      <c r="FF83" s="532">
        <f>INPUT!FU437</f>
        <v>-2.5682783871685322</v>
      </c>
      <c r="FG83" s="580">
        <f>INPUT!FV437</f>
        <v>25.922578701611688</v>
      </c>
      <c r="FH83" s="532">
        <f>INPUT!FW437</f>
        <v>55.623945174522071</v>
      </c>
      <c r="FI83" s="580">
        <f>INPUT!FX437</f>
        <v>30.877985030295829</v>
      </c>
      <c r="FJ83" s="532">
        <f>INPUT!FY437</f>
        <v>19.116178161611863</v>
      </c>
      <c r="FK83" s="580">
        <f>INPUT!FZ437</f>
        <v>28.823529411764703</v>
      </c>
      <c r="FL83" s="532">
        <f>INPUT!GA437</f>
        <v>-6.6534640019917273</v>
      </c>
      <c r="FM83" s="580">
        <f>INPUT!GB437</f>
        <v>25.374633091302336</v>
      </c>
      <c r="FN83" s="532">
        <f>INPUT!GC437</f>
        <v>-11.965558662828624</v>
      </c>
      <c r="FO83" s="580">
        <f>INPUT!GD437</f>
        <v>27.237451495806734</v>
      </c>
      <c r="FP83" s="532">
        <f>INPUT!GE437</f>
        <v>7.3412624245704494</v>
      </c>
      <c r="FQ83" s="580">
        <f>INPUT!GF437</f>
        <v>33.495212038303698</v>
      </c>
      <c r="FR83" s="532">
        <f>INPUT!GG437</f>
        <v>22.974838682908192</v>
      </c>
      <c r="FS83" s="580">
        <f>INPUT!GH437</f>
        <v>28.791017115447509</v>
      </c>
      <c r="FT83" s="532">
        <f>INPUT!GI437</f>
        <v>-14.044380186268624</v>
      </c>
      <c r="FU83" s="580">
        <f>INPUT!GJ437</f>
        <v>28.297944431895189</v>
      </c>
      <c r="FV83" s="532">
        <f>INPUT!GK437</f>
        <v>-1.7125920962610452</v>
      </c>
      <c r="FW83" s="580">
        <f>INPUT!GL437</f>
        <v>26.16931940240211</v>
      </c>
      <c r="FX83" s="532">
        <f>INPUT!GM437</f>
        <v>-7.5221895873604954</v>
      </c>
      <c r="FY83" s="580">
        <f>INPUT!GN437</f>
        <v>21.707367124974347</v>
      </c>
      <c r="FZ83" s="532">
        <f>INPUT!GO437</f>
        <v>-17.050318385499153</v>
      </c>
      <c r="GA83" s="580">
        <f>INPUT!GP437</f>
        <v>22.056640736161736</v>
      </c>
      <c r="GB83" s="532">
        <f>INPUT!GQ437</f>
        <v>1.6090095550351124</v>
      </c>
      <c r="GC83" s="580">
        <f>INPUT!GR437</f>
        <v>22.302871229120775</v>
      </c>
      <c r="GD83" s="532">
        <f>INPUT!GS437</f>
        <v>1.1163553684552907</v>
      </c>
      <c r="GE83" s="580">
        <f>INPUT!GT437</f>
        <v>22.48195718486377</v>
      </c>
      <c r="GF83" s="532">
        <f>INPUT!GU437</f>
        <v>0.80297264824433778</v>
      </c>
      <c r="GG83" s="580">
        <f>INPUT!GV437</f>
        <v>22.668869821964403</v>
      </c>
      <c r="GH83" s="532">
        <f>INPUT!GW437</f>
        <v>0.83138952522547882</v>
      </c>
      <c r="GI83" s="580">
        <f>INPUT!GX437</f>
        <v>22.856800387497366</v>
      </c>
      <c r="GJ83" s="532">
        <f>INPUT!GY437</f>
        <v>0.82902485659375191</v>
      </c>
      <c r="GK83" s="682">
        <f>INPUT!GZ437</f>
        <v>1.0372824843490447</v>
      </c>
      <c r="GL83" s="436"/>
    </row>
    <row r="84" spans="1:194" ht="12.75" customHeight="1" x14ac:dyDescent="0.2">
      <c r="A84" s="686" t="s">
        <v>470</v>
      </c>
      <c r="B84" s="580">
        <f>INPUT!K438</f>
        <v>19.92162609914617</v>
      </c>
      <c r="C84" s="532">
        <f>INPUT!L438</f>
        <v>27.144419601381852</v>
      </c>
      <c r="D84" s="580">
        <f>INPUT!M438</f>
        <v>21.22433673947689</v>
      </c>
      <c r="E84" s="532">
        <f>INPUT!N438</f>
        <v>35.366704556553351</v>
      </c>
      <c r="F84" s="580">
        <f>INPUT!O438</f>
        <v>20.617997831586557</v>
      </c>
      <c r="G84" s="532">
        <f>INPUT!P438</f>
        <v>34.368736524486664</v>
      </c>
      <c r="H84" s="580">
        <f>INPUT!Q438</f>
        <v>21.237351095171</v>
      </c>
      <c r="I84" s="532">
        <f>INPUT!R438</f>
        <v>15.725721592220566</v>
      </c>
      <c r="J84" s="580">
        <f>INPUT!S438</f>
        <v>21.030306955057636</v>
      </c>
      <c r="K84" s="532">
        <f>INPUT!T438</f>
        <v>5.5652126507834687</v>
      </c>
      <c r="L84" s="580">
        <f>INPUT!U438</f>
        <v>20.44051345375183</v>
      </c>
      <c r="M84" s="532">
        <f>INPUT!V438</f>
        <v>-3.6930401894122</v>
      </c>
      <c r="N84" s="580">
        <f>INPUT!W438</f>
        <v>20.845776751000169</v>
      </c>
      <c r="O84" s="532">
        <f>INPUT!X438</f>
        <v>1.1047577037992307</v>
      </c>
      <c r="P84" s="580">
        <f>INPUT!Y438</f>
        <v>20.630756050546157</v>
      </c>
      <c r="Q84" s="532">
        <f>INPUT!Z438</f>
        <v>-2.856265086481391</v>
      </c>
      <c r="R84" s="580">
        <f>INPUT!AA438</f>
        <v>22.483656599492139</v>
      </c>
      <c r="S84" s="532">
        <f>INPUT!AB438</f>
        <v>6.9107390944904035</v>
      </c>
      <c r="T84" s="580">
        <f>INPUT!AC438</f>
        <v>22.795306924084105</v>
      </c>
      <c r="U84" s="532">
        <f>INPUT!AD438</f>
        <v>11.52022661103973</v>
      </c>
      <c r="V84" s="580">
        <f>INPUT!AE438</f>
        <v>19.525162042094529</v>
      </c>
      <c r="W84" s="532">
        <f>INPUT!AF438</f>
        <v>-6.3351667087304779</v>
      </c>
      <c r="X84" s="580">
        <f>INPUT!AG438</f>
        <v>18.772285534503254</v>
      </c>
      <c r="Y84" s="532">
        <f>INPUT!AH438</f>
        <v>-9.0082521042349484</v>
      </c>
      <c r="Z84" s="580">
        <f>INPUT!AI438</f>
        <v>18.755153433022084</v>
      </c>
      <c r="AA84" s="532">
        <f>INPUT!AJ438</f>
        <v>-16.583170757706178</v>
      </c>
      <c r="AB84" s="580">
        <f>INPUT!AK438</f>
        <v>16.998832929347337</v>
      </c>
      <c r="AC84" s="532">
        <f>INPUT!AL438</f>
        <v>-25.428365645792528</v>
      </c>
      <c r="AD84" s="580">
        <f>INPUT!AM438</f>
        <v>19.453223767383061</v>
      </c>
      <c r="AE84" s="532">
        <f>INPUT!AN438</f>
        <v>-0.36843881016902502</v>
      </c>
      <c r="AF84" s="580">
        <f>INPUT!AO438</f>
        <v>17.888085207853109</v>
      </c>
      <c r="AG84" s="532">
        <f>INPUT!AP438</f>
        <v>-4.7101367866208665</v>
      </c>
      <c r="AH84" s="580">
        <f>INPUT!AQ438</f>
        <v>19.165604696346126</v>
      </c>
      <c r="AI84" s="532">
        <f>INPUT!AR438</f>
        <v>2.1884719034148903</v>
      </c>
      <c r="AJ84" s="580">
        <f>INPUT!AS438</f>
        <v>20.404011044906266</v>
      </c>
      <c r="AK84" s="532">
        <f>INPUT!AT438</f>
        <v>20.03183471307679</v>
      </c>
      <c r="AL84" s="580">
        <f>INPUT!AU438</f>
        <v>20.327978721176198</v>
      </c>
      <c r="AM84" s="532">
        <f>INPUT!AV438</f>
        <v>4.4967094619033032</v>
      </c>
      <c r="AN84" s="580">
        <f>INPUT!AW438</f>
        <v>19.817598163226261</v>
      </c>
      <c r="AO84" s="532">
        <f>INPUT!AX438</f>
        <v>10.786581866940526</v>
      </c>
      <c r="AP84" s="580">
        <f>INPUT!AY438</f>
        <v>19.033078880407125</v>
      </c>
      <c r="AQ84" s="532">
        <f>INPUT!AZ438</f>
        <v>-0.69147735246917197</v>
      </c>
      <c r="AR84" s="580">
        <f>INPUT!BA438</f>
        <v>16.75069116929582</v>
      </c>
      <c r="AS84" s="532">
        <f>INPUT!BB438</f>
        <v>-17.904910302048059</v>
      </c>
      <c r="AT84" s="580">
        <f>INPUT!BC438</f>
        <v>19.363020843987155</v>
      </c>
      <c r="AU84" s="532">
        <f>INPUT!BD438</f>
        <v>-4.7469445458628972</v>
      </c>
      <c r="AV84" s="580">
        <f>INPUT!BE438</f>
        <v>19.519165434269954</v>
      </c>
      <c r="AW84" s="532">
        <f>INPUT!BF438</f>
        <v>-1.5058975689096421</v>
      </c>
      <c r="AX84" s="580">
        <f>INPUT!BG438</f>
        <v>19.354775790438666</v>
      </c>
      <c r="AY84" s="532">
        <f>INPUT!BH438</f>
        <v>1.6901990059143834</v>
      </c>
      <c r="AZ84" s="580">
        <f>INPUT!BI438</f>
        <v>18.962241747803372</v>
      </c>
      <c r="BA84" s="532">
        <f>INPUT!BJ438</f>
        <v>13.202742240041676</v>
      </c>
      <c r="BB84" s="580">
        <f>INPUT!BK438</f>
        <v>18.455031581300887</v>
      </c>
      <c r="BC84" s="532">
        <f>INPUT!BL438</f>
        <v>-4.6892954875283781</v>
      </c>
      <c r="BD84" s="580">
        <f>INPUT!BM438</f>
        <v>18.471509586821497</v>
      </c>
      <c r="BE84" s="532">
        <f>INPUT!BN438</f>
        <v>-5.3673188588743592</v>
      </c>
      <c r="BF84" s="580">
        <f>INPUT!BO438</f>
        <v>15.576772377616784</v>
      </c>
      <c r="BG84" s="532">
        <f>INPUT!BP438</f>
        <v>-19.519747754909311</v>
      </c>
      <c r="BH84" s="580">
        <f>INPUT!BQ438</f>
        <v>15.443269954511241</v>
      </c>
      <c r="BI84" s="532">
        <f>INPUT!BR438</f>
        <v>-18.557783621231259</v>
      </c>
      <c r="BJ84" s="580">
        <f>INPUT!BS438</f>
        <v>12.931766817868533</v>
      </c>
      <c r="BK84" s="532">
        <f>INPUT!BT438</f>
        <v>-29.928232520765054</v>
      </c>
      <c r="BL84" s="580">
        <f>INPUT!BU438</f>
        <v>11.779459215736004</v>
      </c>
      <c r="BM84" s="532">
        <f>INPUT!BV438</f>
        <v>-36.229038777967226</v>
      </c>
      <c r="BN84" s="580">
        <f>INPUT!BW438</f>
        <v>10.411573881893517</v>
      </c>
      <c r="BO84" s="532">
        <f>INPUT!BX438</f>
        <v>-33.159619788406594</v>
      </c>
      <c r="BP84" s="580">
        <f>INPUT!BY438</f>
        <v>12.322190874311289</v>
      </c>
      <c r="BQ84" s="532">
        <f>INPUT!BZ438</f>
        <v>-20.20996258819028</v>
      </c>
      <c r="BR84" s="580">
        <f>INPUT!CA438</f>
        <v>13.948388342551343</v>
      </c>
      <c r="BS84" s="532">
        <f>INPUT!CB438</f>
        <v>7.8614279007729104</v>
      </c>
      <c r="BT84" s="580">
        <f>INPUT!CC438</f>
        <v>15.071829251607607</v>
      </c>
      <c r="BU84" s="532">
        <f>INPUT!CD438</f>
        <v>27.950094954048275</v>
      </c>
      <c r="BV84" s="580">
        <f>INPUT!CE438</f>
        <v>15.149206644567217</v>
      </c>
      <c r="BW84" s="532">
        <f>INPUT!CF438</f>
        <v>45.503521527257163</v>
      </c>
      <c r="BX84" s="580">
        <f>INPUT!CG438</f>
        <v>15.588137185891672</v>
      </c>
      <c r="BY84" s="532">
        <f>INPUT!CH438</f>
        <v>26.504591146928824</v>
      </c>
      <c r="BZ84" s="580">
        <f>INPUT!CI438</f>
        <v>16.348874224920603</v>
      </c>
      <c r="CA84" s="532">
        <f>INPUT!CJ438</f>
        <v>17.209772365214924</v>
      </c>
      <c r="CB84" s="580">
        <f>INPUT!CK438</f>
        <v>15.667224369699417</v>
      </c>
      <c r="CC84" s="532">
        <f>INPUT!CL438</f>
        <v>3.950383912611688</v>
      </c>
      <c r="CD84" s="580">
        <f>INPUT!CM438</f>
        <v>15.579434731532031</v>
      </c>
      <c r="CE84" s="532">
        <f>INPUT!CN438</f>
        <v>2.8399380710744992</v>
      </c>
      <c r="CF84" s="580">
        <f>INPUT!CO438</f>
        <v>15.949579113400199</v>
      </c>
      <c r="CG84" s="532">
        <f>INPUT!CP438</f>
        <v>2.3186986565377321</v>
      </c>
      <c r="CH84" s="580">
        <f>INPUT!CQ438</f>
        <v>15.708269776097749</v>
      </c>
      <c r="CI84" s="532">
        <f>INPUT!CR438</f>
        <v>-3.918339819670158</v>
      </c>
      <c r="CJ84" s="580">
        <f>INPUT!CS438</f>
        <v>16.230026198428092</v>
      </c>
      <c r="CK84" s="532">
        <f>INPUT!CT438</f>
        <v>3.592224222033491</v>
      </c>
      <c r="CL84" s="580">
        <f>INPUT!CU438</f>
        <v>17.976415335137066</v>
      </c>
      <c r="CM84" s="532">
        <f>INPUT!CV438</f>
        <v>15.385542832010856</v>
      </c>
      <c r="CN84" s="580">
        <f>INPUT!CW438</f>
        <v>17.105540543130378</v>
      </c>
      <c r="CO84" s="532">
        <f>INPUT!CX438</f>
        <v>7.2475983316637294</v>
      </c>
      <c r="CP84" s="580">
        <f>INPUT!CY438</f>
        <v>17.356582151310302</v>
      </c>
      <c r="CQ84" s="532">
        <f>INPUT!CZ438</f>
        <v>10.493277736550489</v>
      </c>
      <c r="CR84" s="580">
        <f>INPUT!DA438</f>
        <v>18.354338954895091</v>
      </c>
      <c r="CS84" s="532">
        <f>INPUT!DB438</f>
        <v>13.088782054293556</v>
      </c>
      <c r="CT84" s="580">
        <f>INPUT!DC438</f>
        <v>19.676330420969023</v>
      </c>
      <c r="CU84" s="532">
        <f>INPUT!DD438</f>
        <v>9.4563629852792097</v>
      </c>
      <c r="CV84" s="580">
        <f>INPUT!DE438</f>
        <v>19.086525171238137</v>
      </c>
      <c r="CW84" s="532">
        <f>INPUT!DF438</f>
        <v>11.580953101790904</v>
      </c>
      <c r="CX84" s="580">
        <f>INPUT!DG438</f>
        <v>19.550978496017226</v>
      </c>
      <c r="CY84" s="532">
        <f>INPUT!DH438</f>
        <v>12.643021106210494</v>
      </c>
      <c r="CZ84" s="580">
        <f>INPUT!DI438</f>
        <v>19.173789173789174</v>
      </c>
      <c r="DA84" s="532">
        <f>INPUT!DJ438</f>
        <v>4.4646130863543743</v>
      </c>
      <c r="DB84" s="580">
        <f>INPUT!DK438</f>
        <v>20.047126179371585</v>
      </c>
      <c r="DC84" s="532">
        <f>INPUT!DL438</f>
        <v>1.8844761724849057</v>
      </c>
      <c r="DD84" s="580">
        <f>INPUT!DM438</f>
        <v>21.333548411583863</v>
      </c>
      <c r="DE84" s="532">
        <f>INPUT!DN438</f>
        <v>11.77282517475633</v>
      </c>
      <c r="DF84" s="580">
        <f>INPUT!DO438</f>
        <v>21.375975277083612</v>
      </c>
      <c r="DG84" s="532">
        <f>INPUT!DP438</f>
        <v>9.3345546947338764</v>
      </c>
      <c r="DH84" s="580">
        <f>INPUT!DQ438</f>
        <v>24.576914675625915</v>
      </c>
      <c r="DI84" s="532">
        <f>INPUT!DR438</f>
        <v>28.179748159653716</v>
      </c>
      <c r="DJ84" s="580">
        <f>INPUT!DS438</f>
        <v>25.827615513774589</v>
      </c>
      <c r="DK84" s="532">
        <f>INPUT!DT438</f>
        <v>28.834503672407209</v>
      </c>
      <c r="DL84" s="580">
        <f>INPUT!DU438</f>
        <v>24.096501964826388</v>
      </c>
      <c r="DM84" s="532">
        <f>INPUT!DV438</f>
        <v>12.95121420936367</v>
      </c>
      <c r="DN84" s="580">
        <f>INPUT!DW438</f>
        <v>23.335643481182796</v>
      </c>
      <c r="DO84" s="532">
        <f>INPUT!DX438</f>
        <v>9.1676200907664374</v>
      </c>
      <c r="DP84" s="580">
        <f>INPUT!DY438</f>
        <v>23.770363162685584</v>
      </c>
      <c r="DQ84" s="532">
        <f>INPUT!DZ438</f>
        <v>-3.2817443669616808</v>
      </c>
      <c r="DR84" s="580">
        <f>INPUT!EA438</f>
        <v>24.333161413376668</v>
      </c>
      <c r="DS84" s="532">
        <f>INPUT!EB438</f>
        <v>-5.7862643169706685</v>
      </c>
      <c r="DT84" s="580">
        <f>INPUT!EC438</f>
        <v>24.232379009566685</v>
      </c>
      <c r="DU84" s="532">
        <f>INPUT!ED438</f>
        <v>0.56388701122942475</v>
      </c>
      <c r="DV84" s="580">
        <f>INPUT!EE438</f>
        <v>24.707704822978599</v>
      </c>
      <c r="DW84" s="532">
        <f>INPUT!EF438</f>
        <v>5.8796807677585328</v>
      </c>
      <c r="DX84" s="580">
        <f>INPUT!EG438</f>
        <v>24.853573386421999</v>
      </c>
      <c r="DY84" s="532">
        <f>INPUT!EH438</f>
        <v>4.5569780163764007</v>
      </c>
      <c r="DZ84" s="580">
        <f>INPUT!EI438</f>
        <v>23.681288173237093</v>
      </c>
      <c r="EA84" s="532">
        <f>INPUT!EJ438</f>
        <v>-2.6789500511890774</v>
      </c>
      <c r="EB84" s="580">
        <f>INPUT!EK438</f>
        <v>24.627435819549149</v>
      </c>
      <c r="EC84" s="532">
        <f>INPUT!EL438</f>
        <v>1.6302848755646249</v>
      </c>
      <c r="ED84" s="580">
        <f>INPUT!EM438</f>
        <v>25.009645593341784</v>
      </c>
      <c r="EE84" s="532">
        <f>INPUT!EN438</f>
        <v>1.2220510667683593</v>
      </c>
      <c r="EF84" s="580">
        <f>INPUT!EO438</f>
        <v>27.5689595864749</v>
      </c>
      <c r="EG84" s="532">
        <f>INPUT!EP438</f>
        <v>10.925536371910095</v>
      </c>
      <c r="EH84" s="580">
        <f>INPUT!EQ438</f>
        <v>27.034731159713843</v>
      </c>
      <c r="EI84" s="532">
        <f>INPUT!ER438</f>
        <v>14.160728765872509</v>
      </c>
      <c r="EJ84" s="580">
        <f>INPUT!ES438</f>
        <v>27.665581342962732</v>
      </c>
      <c r="EK84" s="532">
        <f>INPUT!ET438</f>
        <v>12.336426519085331</v>
      </c>
      <c r="EL84" s="580">
        <f>INPUT!EU438</f>
        <v>28.305832364047461</v>
      </c>
      <c r="EM84" s="532">
        <f>INPUT!EV438</f>
        <v>13.179662056399577</v>
      </c>
      <c r="EN84" s="580">
        <f>INPUT!EW438</f>
        <v>28.731470588068092</v>
      </c>
      <c r="EO84" s="532">
        <f>INPUT!EX438</f>
        <v>4.2167387490513519</v>
      </c>
      <c r="EP84" s="531"/>
      <c r="EQ84" s="580">
        <f>INPUT!FF438</f>
        <v>18.35145273062496</v>
      </c>
      <c r="ER84" s="532">
        <f>INPUT!FG438</f>
        <v>20.7717893068452</v>
      </c>
      <c r="ES84" s="580">
        <f>INPUT!FH438</f>
        <v>21.237351095171</v>
      </c>
      <c r="ET84" s="532">
        <f>INPUT!FI438</f>
        <v>15.725721592220566</v>
      </c>
      <c r="EU84" s="580">
        <f>INPUT!FJ438</f>
        <v>20.630756050546157</v>
      </c>
      <c r="EV84" s="532">
        <f>INPUT!FK438</f>
        <v>-2.856265086481391</v>
      </c>
      <c r="EW84" s="580">
        <f>INPUT!FL438</f>
        <v>18.772285534503254</v>
      </c>
      <c r="EX84" s="532">
        <f>INPUT!FM438</f>
        <v>-9.0082521042349484</v>
      </c>
      <c r="EY84" s="580">
        <f>INPUT!FN438</f>
        <v>17.888085207853109</v>
      </c>
      <c r="EZ84" s="532">
        <f>INPUT!FO438</f>
        <v>-4.7101367866208665</v>
      </c>
      <c r="FA84" s="580">
        <f>INPUT!FP438</f>
        <v>19.817598163226261</v>
      </c>
      <c r="FB84" s="532">
        <f>INPUT!FQ438</f>
        <v>10.786581866940526</v>
      </c>
      <c r="FC84" s="580">
        <f>INPUT!FR438</f>
        <v>19.519165434269954</v>
      </c>
      <c r="FD84" s="532">
        <f>INPUT!FS438</f>
        <v>-1.5058975689096421</v>
      </c>
      <c r="FE84" s="580">
        <f>INPUT!FT438</f>
        <v>18.471509586821497</v>
      </c>
      <c r="FF84" s="532">
        <f>INPUT!FU438</f>
        <v>-5.3673188588743592</v>
      </c>
      <c r="FG84" s="580">
        <f>INPUT!FV438</f>
        <v>11.779459215736004</v>
      </c>
      <c r="FH84" s="532">
        <f>INPUT!FW438</f>
        <v>-36.229038777967226</v>
      </c>
      <c r="FI84" s="580">
        <f>INPUT!FX438</f>
        <v>15.071829251607607</v>
      </c>
      <c r="FJ84" s="532">
        <f>INPUT!FY438</f>
        <v>27.950094954048275</v>
      </c>
      <c r="FK84" s="580">
        <f>INPUT!FZ438</f>
        <v>15.667224369699417</v>
      </c>
      <c r="FL84" s="532">
        <f>INPUT!GA438</f>
        <v>3.950383912611688</v>
      </c>
      <c r="FM84" s="580">
        <f>INPUT!GB438</f>
        <v>16.230026198428092</v>
      </c>
      <c r="FN84" s="532">
        <f>INPUT!GC438</f>
        <v>3.592224222033491</v>
      </c>
      <c r="FO84" s="580">
        <f>INPUT!GD438</f>
        <v>18.354338954895091</v>
      </c>
      <c r="FP84" s="532">
        <f>INPUT!GE438</f>
        <v>13.088782054293556</v>
      </c>
      <c r="FQ84" s="580">
        <f>INPUT!GF438</f>
        <v>19.173789173789174</v>
      </c>
      <c r="FR84" s="532">
        <f>INPUT!GG438</f>
        <v>4.4646130863543743</v>
      </c>
      <c r="FS84" s="580">
        <f>INPUT!GH438</f>
        <v>24.576914675625915</v>
      </c>
      <c r="FT84" s="532">
        <f>INPUT!GI438</f>
        <v>28.179748159653716</v>
      </c>
      <c r="FU84" s="580">
        <f>INPUT!GJ438</f>
        <v>23.770363162685584</v>
      </c>
      <c r="FV84" s="532">
        <f>INPUT!GK438</f>
        <v>-3.2817443669616808</v>
      </c>
      <c r="FW84" s="580">
        <f>INPUT!GL438</f>
        <v>24.853573386421999</v>
      </c>
      <c r="FX84" s="532">
        <f>INPUT!GM438</f>
        <v>4.5569780163764007</v>
      </c>
      <c r="FY84" s="580">
        <f>INPUT!GN438</f>
        <v>27.5689595864749</v>
      </c>
      <c r="FZ84" s="532">
        <f>INPUT!GO438</f>
        <v>10.925536371910095</v>
      </c>
      <c r="GA84" s="580">
        <f>INPUT!GP438</f>
        <v>28.731470588068092</v>
      </c>
      <c r="GB84" s="532">
        <f>INPUT!GQ438</f>
        <v>4.2167387490513519</v>
      </c>
      <c r="GC84" s="580">
        <f>INPUT!GR438</f>
        <v>30.145606625336697</v>
      </c>
      <c r="GD84" s="532">
        <f>INPUT!GS438</f>
        <v>4.9219062175532402</v>
      </c>
      <c r="GE84" s="580">
        <f>INPUT!GT438</f>
        <v>31.535684512631295</v>
      </c>
      <c r="GF84" s="532">
        <f>INPUT!GU438</f>
        <v>4.6112121894613667</v>
      </c>
      <c r="GG84" s="580">
        <f>INPUT!GV438</f>
        <v>32.808474708773197</v>
      </c>
      <c r="GH84" s="532">
        <f>INPUT!GW438</f>
        <v>4.0360316124804507</v>
      </c>
      <c r="GI84" s="580">
        <f>INPUT!GX438</f>
        <v>33.964272022118983</v>
      </c>
      <c r="GJ84" s="532">
        <f>INPUT!GY438</f>
        <v>3.5228620763546825</v>
      </c>
      <c r="GK84" s="682">
        <f>INPUT!GZ438</f>
        <v>4.2606400606468364</v>
      </c>
      <c r="GL84" s="436"/>
    </row>
    <row r="85" spans="1:194" ht="12.75" customHeight="1" x14ac:dyDescent="0.2">
      <c r="A85" s="686" t="s">
        <v>291</v>
      </c>
      <c r="B85" s="580">
        <f>INPUT!K439</f>
        <v>13.862543503095029</v>
      </c>
      <c r="C85" s="532">
        <f>INPUT!L439</f>
        <v>27.448823241757125</v>
      </c>
      <c r="D85" s="580">
        <f>INPUT!M439</f>
        <v>14.012837367566314</v>
      </c>
      <c r="E85" s="532">
        <f>INPUT!N439</f>
        <v>30.641672674837793</v>
      </c>
      <c r="F85" s="580">
        <f>INPUT!O439</f>
        <v>13.880149812734082</v>
      </c>
      <c r="G85" s="532">
        <f>INPUT!P439</f>
        <v>25.922450737747415</v>
      </c>
      <c r="H85" s="580">
        <f>INPUT!Q439</f>
        <v>14.329107237189644</v>
      </c>
      <c r="I85" s="532">
        <f>INPUT!R439</f>
        <v>13.652959426460942</v>
      </c>
      <c r="J85" s="580">
        <f>INPUT!S439</f>
        <v>14.171058615800316</v>
      </c>
      <c r="K85" s="532">
        <f>INPUT!T439</f>
        <v>2.2255303482828115</v>
      </c>
      <c r="L85" s="580">
        <f>INPUT!U439</f>
        <v>13.910016451682125</v>
      </c>
      <c r="M85" s="532">
        <f>INPUT!V439</f>
        <v>-0.73376228658854625</v>
      </c>
      <c r="N85" s="580">
        <f>INPUT!W439</f>
        <v>14.230760263912526</v>
      </c>
      <c r="O85" s="532">
        <f>INPUT!X439</f>
        <v>2.5259846320735191</v>
      </c>
      <c r="P85" s="580">
        <f>INPUT!Y439</f>
        <v>14.190598783789781</v>
      </c>
      <c r="Q85" s="532">
        <f>INPUT!Z439</f>
        <v>-0.96662304990208225</v>
      </c>
      <c r="R85" s="580">
        <f>INPUT!AA439</f>
        <v>15.46503164905935</v>
      </c>
      <c r="S85" s="532">
        <f>INPUT!AB439</f>
        <v>9.1310964716234455</v>
      </c>
      <c r="T85" s="580">
        <f>INPUT!AC439</f>
        <v>15.820614676980973</v>
      </c>
      <c r="U85" s="532">
        <f>INPUT!AD439</f>
        <v>13.735413124315897</v>
      </c>
      <c r="V85" s="580">
        <f>INPUT!AE439</f>
        <v>13.540905028840685</v>
      </c>
      <c r="W85" s="532">
        <f>INPUT!AF439</f>
        <v>-4.8476344360970591</v>
      </c>
      <c r="X85" s="580">
        <f>INPUT!AG439</f>
        <v>13.040577662663841</v>
      </c>
      <c r="Y85" s="532">
        <f>INPUT!AH439</f>
        <v>-8.1041056733957788</v>
      </c>
      <c r="Z85" s="580">
        <f>INPUT!AI439</f>
        <v>13.122783313629455</v>
      </c>
      <c r="AA85" s="532">
        <f>INPUT!AJ439</f>
        <v>-15.145448057148725</v>
      </c>
      <c r="AB85" s="580">
        <f>INPUT!AK439</f>
        <v>11.853059658545943</v>
      </c>
      <c r="AC85" s="532">
        <f>INPUT!AL439</f>
        <v>-25.078387277883905</v>
      </c>
      <c r="AD85" s="580">
        <f>INPUT!AM439</f>
        <v>13.696067129060912</v>
      </c>
      <c r="AE85" s="532">
        <f>INPUT!AN439</f>
        <v>1.1458768811224207</v>
      </c>
      <c r="AF85" s="580">
        <f>INPUT!AO439</f>
        <v>12.765060850217443</v>
      </c>
      <c r="AG85" s="532">
        <f>INPUT!AP439</f>
        <v>-2.1127653971589222</v>
      </c>
      <c r="AH85" s="580">
        <f>INPUT!AQ439</f>
        <v>13.63229957399064</v>
      </c>
      <c r="AI85" s="532">
        <f>INPUT!AR439</f>
        <v>3.8826843984537618</v>
      </c>
      <c r="AJ85" s="580">
        <f>INPUT!AS439</f>
        <v>14.585740150012933</v>
      </c>
      <c r="AK85" s="532">
        <f>INPUT!AT439</f>
        <v>23.054642178374209</v>
      </c>
      <c r="AL85" s="580">
        <f>INPUT!AU439</f>
        <v>13.934868501209685</v>
      </c>
      <c r="AM85" s="532">
        <f>INPUT!AV439</f>
        <v>1.7435762390655363</v>
      </c>
      <c r="AN85" s="580">
        <f>INPUT!AW439</f>
        <v>14.064690122602508</v>
      </c>
      <c r="AO85" s="532">
        <f>INPUT!AX439</f>
        <v>10.181144356730009</v>
      </c>
      <c r="AP85" s="580">
        <f>INPUT!AY439</f>
        <v>13.495795924184122</v>
      </c>
      <c r="AQ85" s="532">
        <f>INPUT!AZ439</f>
        <v>-1.0013251914369303</v>
      </c>
      <c r="AR85" s="580">
        <f>INPUT!BA439</f>
        <v>12.482588104192786</v>
      </c>
      <c r="AS85" s="532">
        <f>INPUT!BB439</f>
        <v>-14.419234294519379</v>
      </c>
      <c r="AT85" s="580">
        <f>INPUT!BC439</f>
        <v>13.755933713776496</v>
      </c>
      <c r="AU85" s="532">
        <f>INPUT!BD439</f>
        <v>-1.2840794831874836</v>
      </c>
      <c r="AV85" s="580">
        <f>INPUT!BE439</f>
        <v>13.946994398461667</v>
      </c>
      <c r="AW85" s="532">
        <f>INPUT!BF439</f>
        <v>-0.83681704406483037</v>
      </c>
      <c r="AX85" s="580">
        <f>INPUT!BG439</f>
        <v>13.872728461236763</v>
      </c>
      <c r="AY85" s="532">
        <f>INPUT!BH439</f>
        <v>2.792962631994067</v>
      </c>
      <c r="AZ85" s="580">
        <f>INPUT!BI439</f>
        <v>13.6241141830522</v>
      </c>
      <c r="BA85" s="532">
        <f>INPUT!BJ439</f>
        <v>9.1449471001609606</v>
      </c>
      <c r="BB85" s="580">
        <f>INPUT!BK439</f>
        <v>13.292751981879954</v>
      </c>
      <c r="BC85" s="532">
        <f>INPUT!BL439</f>
        <v>-3.3671413481199619</v>
      </c>
      <c r="BD85" s="580">
        <f>INPUT!BM439</f>
        <v>13.36524580199073</v>
      </c>
      <c r="BE85" s="532">
        <f>INPUT!BN439</f>
        <v>-4.1711395290665916</v>
      </c>
      <c r="BF85" s="580">
        <f>INPUT!BO439</f>
        <v>11.255171650361842</v>
      </c>
      <c r="BG85" s="532">
        <f>INPUT!BP439</f>
        <v>-18.868363337384643</v>
      </c>
      <c r="BH85" s="580">
        <f>INPUT!BQ439</f>
        <v>11.195997278603016</v>
      </c>
      <c r="BI85" s="532">
        <f>INPUT!BR439</f>
        <v>-17.822200194634707</v>
      </c>
      <c r="BJ85" s="580">
        <f>INPUT!BS439</f>
        <v>9.2254850476176955</v>
      </c>
      <c r="BK85" s="532">
        <f>INPUT!BT439</f>
        <v>-30.59762899214973</v>
      </c>
      <c r="BL85" s="580">
        <f>INPUT!BU439</f>
        <v>8.3687335341795777</v>
      </c>
      <c r="BM85" s="532">
        <f>INPUT!BV439</f>
        <v>-37.384364955464797</v>
      </c>
      <c r="BN85" s="580">
        <f>INPUT!BW439</f>
        <v>7.2394346584975287</v>
      </c>
      <c r="BO85" s="532">
        <f>INPUT!BX439</f>
        <v>-35.679038193390952</v>
      </c>
      <c r="BP85" s="580">
        <f>INPUT!BY439</f>
        <v>8.3507581436330405</v>
      </c>
      <c r="BQ85" s="532">
        <f>INPUT!BZ439</f>
        <v>-25.413003095379384</v>
      </c>
      <c r="BR85" s="580">
        <f>INPUT!CA439</f>
        <v>9.5405248378038152</v>
      </c>
      <c r="BS85" s="532">
        <f>INPUT!CB439</f>
        <v>3.4148859226374562</v>
      </c>
      <c r="BT85" s="580">
        <f>INPUT!CC439</f>
        <v>10.007609445223885</v>
      </c>
      <c r="BU85" s="532">
        <f>INPUT!CD439</f>
        <v>19.583320514995627</v>
      </c>
      <c r="BV85" s="580">
        <f>INPUT!CE439</f>
        <v>10.097188142956924</v>
      </c>
      <c r="BW85" s="532">
        <f>INPUT!CF439</f>
        <v>39.474815635016625</v>
      </c>
      <c r="BX85" s="580">
        <f>INPUT!CG439</f>
        <v>10.554472337322238</v>
      </c>
      <c r="BY85" s="532">
        <f>INPUT!CH439</f>
        <v>26.389390709026816</v>
      </c>
      <c r="BZ85" s="580">
        <f>INPUT!CI439</f>
        <v>10.952705945377934</v>
      </c>
      <c r="CA85" s="532">
        <f>INPUT!CJ439</f>
        <v>14.80192265711031</v>
      </c>
      <c r="CB85" s="580">
        <f>INPUT!CK439</f>
        <v>10.514449886775136</v>
      </c>
      <c r="CC85" s="532">
        <f>INPUT!CL439</f>
        <v>5.0645505734952412</v>
      </c>
      <c r="CD85" s="580">
        <f>INPUT!CM439</f>
        <v>10.473030203382061</v>
      </c>
      <c r="CE85" s="532">
        <f>INPUT!CN439</f>
        <v>3.7222447982936613</v>
      </c>
      <c r="CF85" s="580">
        <f>INPUT!CO439</f>
        <v>10.864187108096571</v>
      </c>
      <c r="CG85" s="532">
        <f>INPUT!CP439</f>
        <v>2.9344410679739363</v>
      </c>
      <c r="CH85" s="580">
        <f>INPUT!CQ439</f>
        <v>10.676502937895782</v>
      </c>
      <c r="CI85" s="532">
        <f>INPUT!CR439</f>
        <v>-2.5217787171462502</v>
      </c>
      <c r="CJ85" s="580">
        <f>INPUT!CS439</f>
        <v>11.13758957991001</v>
      </c>
      <c r="CK85" s="532">
        <f>INPUT!CT439</f>
        <v>5.9265078044515418</v>
      </c>
      <c r="CL85" s="580">
        <f>INPUT!CU439</f>
        <v>11.806805594018277</v>
      </c>
      <c r="CM85" s="532">
        <f>INPUT!CV439</f>
        <v>12.735334136680887</v>
      </c>
      <c r="CN85" s="580">
        <f>INPUT!CW439</f>
        <v>11.602255153057467</v>
      </c>
      <c r="CO85" s="532">
        <f>INPUT!CX439</f>
        <v>6.7935873859430229</v>
      </c>
      <c r="CP85" s="580">
        <f>INPUT!CY439</f>
        <v>11.596778874056877</v>
      </c>
      <c r="CQ85" s="532">
        <f>INPUT!CZ439</f>
        <v>8.61963829836656</v>
      </c>
      <c r="CR85" s="580">
        <f>INPUT!DA439</f>
        <v>12.188200832990068</v>
      </c>
      <c r="CS85" s="532">
        <f>INPUT!DB439</f>
        <v>9.4330218001132948</v>
      </c>
      <c r="CT85" s="580">
        <f>INPUT!DC439</f>
        <v>12.88805190064544</v>
      </c>
      <c r="CU85" s="532">
        <f>INPUT!DD439</f>
        <v>9.1578225627341414</v>
      </c>
      <c r="CV85" s="580">
        <f>INPUT!DE439</f>
        <v>11.775124018811312</v>
      </c>
      <c r="CW85" s="532">
        <f>INPUT!DF439</f>
        <v>1.4899591801193157</v>
      </c>
      <c r="CX85" s="580">
        <f>INPUT!DG439</f>
        <v>12.223352624293266</v>
      </c>
      <c r="CY85" s="532">
        <f>INPUT!DH439</f>
        <v>5.4029981690699946</v>
      </c>
      <c r="CZ85" s="580">
        <f>INPUT!DI439</f>
        <v>12.052066245146612</v>
      </c>
      <c r="DA85" s="532">
        <f>INPUT!DJ439</f>
        <v>-1.1169375177587981</v>
      </c>
      <c r="DB85" s="580">
        <f>INPUT!DK439</f>
        <v>12.714531356454595</v>
      </c>
      <c r="DC85" s="532">
        <f>INPUT!DL439</f>
        <v>-1.3463675156534349</v>
      </c>
      <c r="DD85" s="580">
        <f>INPUT!DM439</f>
        <v>13.731025799438495</v>
      </c>
      <c r="DE85" s="532">
        <f>INPUT!DN439</f>
        <v>16.610455885666585</v>
      </c>
      <c r="DF85" s="580">
        <f>INPUT!DO439</f>
        <v>14.029531720273786</v>
      </c>
      <c r="DG85" s="532">
        <f>INPUT!DP439</f>
        <v>14.776462329908036</v>
      </c>
      <c r="DH85" s="580">
        <f>INPUT!DQ439</f>
        <v>15.31807593076557</v>
      </c>
      <c r="DI85" s="532">
        <f>INPUT!DR439</f>
        <v>27.09916805289869</v>
      </c>
      <c r="DJ85" s="580">
        <f>INPUT!DS439</f>
        <v>15.351603364057956</v>
      </c>
      <c r="DK85" s="532">
        <f>INPUT!DT439</f>
        <v>20.740615077917425</v>
      </c>
      <c r="DL85" s="580">
        <f>INPUT!DU439</f>
        <v>14.723873300975074</v>
      </c>
      <c r="DM85" s="532">
        <f>INPUT!DV439</f>
        <v>7.2306870297860648</v>
      </c>
      <c r="DN85" s="580">
        <f>INPUT!DW439</f>
        <v>14.690732621003788</v>
      </c>
      <c r="DO85" s="532">
        <f>INPUT!DX439</f>
        <v>4.7129220982801145</v>
      </c>
      <c r="DP85" s="580">
        <f>INPUT!DY439</f>
        <v>14.969229728815852</v>
      </c>
      <c r="DQ85" s="532">
        <f>INPUT!DZ439</f>
        <v>-2.2773499983054557</v>
      </c>
      <c r="DR85" s="580">
        <f>INPUT!EA439</f>
        <v>15.670053065760845</v>
      </c>
      <c r="DS85" s="532">
        <f>INPUT!EB439</f>
        <v>2.0743742145427069</v>
      </c>
      <c r="DT85" s="580">
        <f>INPUT!EC439</f>
        <v>15.960420987068874</v>
      </c>
      <c r="DU85" s="532">
        <f>INPUT!ED439</f>
        <v>8.3982499768719965</v>
      </c>
      <c r="DV85" s="580">
        <f>INPUT!EE439</f>
        <v>15.81182642729752</v>
      </c>
      <c r="DW85" s="532">
        <f>INPUT!EF439</f>
        <v>7.6312995084456769</v>
      </c>
      <c r="DX85" s="580">
        <f>INPUT!EG439</f>
        <v>15.777351543302597</v>
      </c>
      <c r="DY85" s="532">
        <f>INPUT!EH439</f>
        <v>5.398553092756031</v>
      </c>
      <c r="DZ85" s="580">
        <f>INPUT!EI439</f>
        <v>15.218855218855218</v>
      </c>
      <c r="EA85" s="532">
        <f>INPUT!EJ439</f>
        <v>-2.8793638733202287</v>
      </c>
      <c r="EB85" s="580">
        <f>INPUT!EK439</f>
        <v>15.881796829992467</v>
      </c>
      <c r="EC85" s="532">
        <f>INPUT!EL439</f>
        <v>-0.49261956899575576</v>
      </c>
      <c r="ED85" s="580">
        <f>INPUT!EM439</f>
        <v>16.149702754936328</v>
      </c>
      <c r="EE85" s="532">
        <f>INPUT!EN439</f>
        <v>2.1368583142014508</v>
      </c>
      <c r="EF85" s="580">
        <f>INPUT!EO439</f>
        <v>17.756546200543664</v>
      </c>
      <c r="EG85" s="532">
        <f>INPUT!EP439</f>
        <v>12.544530378301832</v>
      </c>
      <c r="EH85" s="580">
        <f>INPUT!EQ439</f>
        <v>17.440424001280146</v>
      </c>
      <c r="EI85" s="532">
        <f>INPUT!ER439</f>
        <v>14.597476291597422</v>
      </c>
      <c r="EJ85" s="580">
        <f>INPUT!ES439</f>
        <v>17.752631604171139</v>
      </c>
      <c r="EK85" s="532">
        <f>INPUT!ET439</f>
        <v>11.779742520352832</v>
      </c>
      <c r="EL85" s="580">
        <f>INPUT!EU439</f>
        <v>18.073290954014311</v>
      </c>
      <c r="EM85" s="532">
        <f>INPUT!EV439</f>
        <v>11.910982067394515</v>
      </c>
      <c r="EN85" s="580">
        <f>INPUT!EW439</f>
        <v>18.285705116218029</v>
      </c>
      <c r="EO85" s="532">
        <f>INPUT!EX439</f>
        <v>2.9800779368803321</v>
      </c>
      <c r="EP85" s="531"/>
      <c r="EQ85" s="580">
        <f>INPUT!FF439</f>
        <v>12.607773092315544</v>
      </c>
      <c r="ER85" s="532">
        <f>INPUT!FG439</f>
        <v>20.735398943242011</v>
      </c>
      <c r="ES85" s="580">
        <f>INPUT!FH439</f>
        <v>14.329107237189644</v>
      </c>
      <c r="ET85" s="532">
        <f>INPUT!FI439</f>
        <v>13.652959426460942</v>
      </c>
      <c r="EU85" s="580">
        <f>INPUT!FJ439</f>
        <v>14.190598783789781</v>
      </c>
      <c r="EV85" s="532">
        <f>INPUT!FK439</f>
        <v>-0.96662304990208225</v>
      </c>
      <c r="EW85" s="580">
        <f>INPUT!FL439</f>
        <v>13.040577662663841</v>
      </c>
      <c r="EX85" s="532">
        <f>INPUT!FM439</f>
        <v>-8.1041056733957788</v>
      </c>
      <c r="EY85" s="580">
        <f>INPUT!FN439</f>
        <v>12.765060850217443</v>
      </c>
      <c r="EZ85" s="532">
        <f>INPUT!FO439</f>
        <v>-2.1127653971589222</v>
      </c>
      <c r="FA85" s="580">
        <f>INPUT!FP439</f>
        <v>14.064690122602508</v>
      </c>
      <c r="FB85" s="532">
        <f>INPUT!FQ439</f>
        <v>10.181144356730009</v>
      </c>
      <c r="FC85" s="580">
        <f>INPUT!FR439</f>
        <v>13.946994398461667</v>
      </c>
      <c r="FD85" s="532">
        <f>INPUT!FS439</f>
        <v>-0.83681704406483037</v>
      </c>
      <c r="FE85" s="580">
        <f>INPUT!FT439</f>
        <v>13.36524580199073</v>
      </c>
      <c r="FF85" s="532">
        <f>INPUT!FU439</f>
        <v>-4.1711395290665916</v>
      </c>
      <c r="FG85" s="580">
        <f>INPUT!FV439</f>
        <v>8.3687335341795777</v>
      </c>
      <c r="FH85" s="532">
        <f>INPUT!FW439</f>
        <v>-37.384364955464797</v>
      </c>
      <c r="FI85" s="580">
        <f>INPUT!FX439</f>
        <v>10.007609445223885</v>
      </c>
      <c r="FJ85" s="532">
        <f>INPUT!FY439</f>
        <v>19.583320514995627</v>
      </c>
      <c r="FK85" s="580">
        <f>INPUT!FZ439</f>
        <v>10.514449886775136</v>
      </c>
      <c r="FL85" s="532">
        <f>INPUT!GA439</f>
        <v>5.0645505734952412</v>
      </c>
      <c r="FM85" s="580">
        <f>INPUT!GB439</f>
        <v>11.13758957991001</v>
      </c>
      <c r="FN85" s="532">
        <f>INPUT!GC439</f>
        <v>5.9265078044515418</v>
      </c>
      <c r="FO85" s="580">
        <f>INPUT!GD439</f>
        <v>12.188200832990068</v>
      </c>
      <c r="FP85" s="532">
        <f>INPUT!GE439</f>
        <v>9.4330218001132948</v>
      </c>
      <c r="FQ85" s="580">
        <f>INPUT!GF439</f>
        <v>12.052066245146612</v>
      </c>
      <c r="FR85" s="532">
        <f>INPUT!GG439</f>
        <v>-1.1169375177587981</v>
      </c>
      <c r="FS85" s="580">
        <f>INPUT!GH439</f>
        <v>15.31807593076557</v>
      </c>
      <c r="FT85" s="532">
        <f>INPUT!GI439</f>
        <v>27.09916805289869</v>
      </c>
      <c r="FU85" s="580">
        <f>INPUT!GJ439</f>
        <v>14.969229728815852</v>
      </c>
      <c r="FV85" s="532">
        <f>INPUT!GK439</f>
        <v>-2.2773499983054557</v>
      </c>
      <c r="FW85" s="580">
        <f>INPUT!GL439</f>
        <v>15.777351543302597</v>
      </c>
      <c r="FX85" s="532">
        <f>INPUT!GM439</f>
        <v>5.398553092756031</v>
      </c>
      <c r="FY85" s="580">
        <f>INPUT!GN439</f>
        <v>17.756546200543664</v>
      </c>
      <c r="FZ85" s="532">
        <f>INPUT!GO439</f>
        <v>12.544530378301832</v>
      </c>
      <c r="GA85" s="580">
        <f>INPUT!GP439</f>
        <v>18.285705116218029</v>
      </c>
      <c r="GB85" s="532">
        <f>INPUT!GQ439</f>
        <v>2.9800779368803321</v>
      </c>
      <c r="GC85" s="580">
        <f>INPUT!GR439</f>
        <v>18.93903570495662</v>
      </c>
      <c r="GD85" s="532">
        <f>INPUT!GS439</f>
        <v>3.5729034488209965</v>
      </c>
      <c r="GE85" s="580">
        <f>INPUT!GT439</f>
        <v>19.574314214627524</v>
      </c>
      <c r="GF85" s="532">
        <f>INPUT!GU439</f>
        <v>3.3543339775458758</v>
      </c>
      <c r="GG85" s="580">
        <f>INPUT!GV439</f>
        <v>20.138442866438197</v>
      </c>
      <c r="GH85" s="532">
        <f>INPUT!GW439</f>
        <v>2.881984245400071</v>
      </c>
      <c r="GI85" s="580">
        <f>INPUT!GX439</f>
        <v>20.636408751325543</v>
      </c>
      <c r="GJ85" s="532">
        <f>INPUT!GY439</f>
        <v>2.4727129509960033</v>
      </c>
      <c r="GK85" s="682">
        <f>INPUT!GZ439</f>
        <v>3.0516916036302577</v>
      </c>
      <c r="GL85" s="436"/>
    </row>
    <row r="86" spans="1:194" ht="12.75" customHeight="1" x14ac:dyDescent="0.2">
      <c r="A86" s="686" t="s">
        <v>121</v>
      </c>
      <c r="B86" s="588">
        <f>INPUT!K440</f>
        <v>9.9344683022302114</v>
      </c>
      <c r="C86" s="532">
        <f>INPUT!L440</f>
        <v>29.552599350396559</v>
      </c>
      <c r="D86" s="588">
        <f>INPUT!M440</f>
        <v>10.345989216266574</v>
      </c>
      <c r="E86" s="532">
        <f>INPUT!N440</f>
        <v>31.885130787564254</v>
      </c>
      <c r="F86" s="588">
        <f>INPUT!O440</f>
        <v>10.621569103252199</v>
      </c>
      <c r="G86" s="532">
        <f>INPUT!P440</f>
        <v>37.251170578954508</v>
      </c>
      <c r="H86" s="588">
        <f>INPUT!Q440</f>
        <v>10.400391093047554</v>
      </c>
      <c r="I86" s="532">
        <f>INPUT!R440</f>
        <v>17.25587921499141</v>
      </c>
      <c r="J86" s="588">
        <f>INPUT!S440</f>
        <v>10.232940912831648</v>
      </c>
      <c r="K86" s="532">
        <f>INPUT!T440</f>
        <v>3.0044145446055825</v>
      </c>
      <c r="L86" s="588">
        <f>INPUT!U440</f>
        <v>11.276284431421287</v>
      </c>
      <c r="M86" s="532">
        <f>INPUT!V440</f>
        <v>8.9918440441832956</v>
      </c>
      <c r="N86" s="588">
        <f>INPUT!W440</f>
        <v>11.848562022485869</v>
      </c>
      <c r="O86" s="532">
        <f>INPUT!X440</f>
        <v>11.551898851347486</v>
      </c>
      <c r="P86" s="588">
        <f>INPUT!Y440</f>
        <v>12.429073223453122</v>
      </c>
      <c r="Q86" s="532">
        <f>INPUT!Z440</f>
        <v>19.505825427677426</v>
      </c>
      <c r="R86" s="588">
        <f>INPUT!AA440</f>
        <v>13.618998230617885</v>
      </c>
      <c r="S86" s="532">
        <f>INPUT!AB440</f>
        <v>33.089776894345931</v>
      </c>
      <c r="T86" s="588">
        <f>INPUT!AC440</f>
        <v>14.733427571194365</v>
      </c>
      <c r="U86" s="532">
        <f>INPUT!AD440</f>
        <v>30.658530837868668</v>
      </c>
      <c r="V86" s="588">
        <f>INPUT!AE440</f>
        <v>13.010862225761</v>
      </c>
      <c r="W86" s="532">
        <f>INPUT!AF440</f>
        <v>9.8096309161343811</v>
      </c>
      <c r="X86" s="588">
        <f>INPUT!AG440</f>
        <v>13.03413271830113</v>
      </c>
      <c r="Y86" s="532">
        <f>INPUT!AH440</f>
        <v>4.8680982400706174</v>
      </c>
      <c r="Z86" s="588">
        <f>INPUT!AI440</f>
        <v>13.75640559069136</v>
      </c>
      <c r="AA86" s="532">
        <f>INPUT!AJ440</f>
        <v>1.0089388202177751</v>
      </c>
      <c r="AB86" s="588">
        <f>INPUT!AK440</f>
        <v>12.162212699956108</v>
      </c>
      <c r="AC86" s="532">
        <f>INPUT!AL440</f>
        <v>-17.451573022052891</v>
      </c>
      <c r="AD86" s="588">
        <f>INPUT!AM440</f>
        <v>14.317663654432016</v>
      </c>
      <c r="AE86" s="532">
        <f>INPUT!AN440</f>
        <v>10.043926420830118</v>
      </c>
      <c r="AF86" s="588">
        <f>INPUT!AO440</f>
        <v>15.037489475941605</v>
      </c>
      <c r="AG86" s="532">
        <f>INPUT!AP440</f>
        <v>15.370081009130555</v>
      </c>
      <c r="AH86" s="588">
        <f>INPUT!AQ440</f>
        <v>15.440580769169671</v>
      </c>
      <c r="AI86" s="532">
        <f>INPUT!AR440</f>
        <v>12.242843287624151</v>
      </c>
      <c r="AJ86" s="588">
        <f>INPUT!AS440</f>
        <v>16.878436943803724</v>
      </c>
      <c r="AK86" s="532">
        <f>INPUT!AT440</f>
        <v>38.777682648689705</v>
      </c>
      <c r="AL86" s="588">
        <f>INPUT!AU440</f>
        <v>16.002942334638593</v>
      </c>
      <c r="AM86" s="532">
        <f>INPUT!AV440</f>
        <v>11.770626275921092</v>
      </c>
      <c r="AN86" s="588">
        <f>INPUT!AW440</f>
        <v>15.889146792705464</v>
      </c>
      <c r="AO86" s="532">
        <f>INPUT!AX440</f>
        <v>5.6635605173750658</v>
      </c>
      <c r="AP86" s="588">
        <f>INPUT!AY440</f>
        <v>15.19969664808168</v>
      </c>
      <c r="AQ86" s="532">
        <f>INPUT!AZ440</f>
        <v>-1.5600716364825185</v>
      </c>
      <c r="AR86" s="588">
        <f>INPUT!BA440</f>
        <v>14.42094930037576</v>
      </c>
      <c r="AS86" s="532">
        <f>INPUT!BB440</f>
        <v>-14.559924308217042</v>
      </c>
      <c r="AT86" s="588">
        <f>INPUT!BC440</f>
        <v>16.227110818208651</v>
      </c>
      <c r="AU86" s="532">
        <f>INPUT!BD440</f>
        <v>1.4007954217571728</v>
      </c>
      <c r="AV86" s="588">
        <f>INPUT!BE440</f>
        <v>16.934321388691504</v>
      </c>
      <c r="AW86" s="532">
        <f>INPUT!BF440</f>
        <v>6.5779151619762777</v>
      </c>
      <c r="AX86" s="588">
        <f>INPUT!BG440</f>
        <v>17.365884393820373</v>
      </c>
      <c r="AY86" s="532">
        <f>INPUT!BH440</f>
        <v>14.251519592083973</v>
      </c>
      <c r="AZ86" s="588">
        <f>INPUT!BI440</f>
        <v>16.766192477527365</v>
      </c>
      <c r="BA86" s="532">
        <f>INPUT!BJ440</f>
        <v>16.262751697563328</v>
      </c>
      <c r="BB86" s="588">
        <f>INPUT!BK440</f>
        <v>17.326428184815235</v>
      </c>
      <c r="BC86" s="532">
        <f>INPUT!BL440</f>
        <v>6.7745723741100328</v>
      </c>
      <c r="BD86" s="588">
        <f>INPUT!BM440</f>
        <v>18.076994224405485</v>
      </c>
      <c r="BE86" s="532">
        <f>INPUT!BN440</f>
        <v>6.7476742025047498</v>
      </c>
      <c r="BF86" s="588">
        <f>INPUT!BO440</f>
        <v>17.120930516469475</v>
      </c>
      <c r="BG86" s="532">
        <f>INPUT!BP440</f>
        <v>-1.4105465163528619</v>
      </c>
      <c r="BH86" s="588">
        <f>INPUT!BQ440</f>
        <v>16.5935965817065</v>
      </c>
      <c r="BI86" s="532">
        <f>INPUT!BR440</f>
        <v>-1.0294280949726953</v>
      </c>
      <c r="BJ86" s="588">
        <f>INPUT!BS440</f>
        <v>13.639616160217226</v>
      </c>
      <c r="BK86" s="532">
        <f>INPUT!BT440</f>
        <v>-21.278546191240423</v>
      </c>
      <c r="BL86" s="588">
        <f>INPUT!BU440</f>
        <v>14.228003814708057</v>
      </c>
      <c r="BM86" s="532">
        <f>INPUT!BV440</f>
        <v>-21.29220357055247</v>
      </c>
      <c r="BN86" s="588">
        <f>INPUT!BW440</f>
        <v>11.122663791332924</v>
      </c>
      <c r="BO86" s="532">
        <f>INPUT!BX440</f>
        <v>-35.03470047592635</v>
      </c>
      <c r="BP86" s="588">
        <f>INPUT!BY440</f>
        <v>13.583352585329123</v>
      </c>
      <c r="BQ86" s="532">
        <f>INPUT!BZ440</f>
        <v>-18.140997833441364</v>
      </c>
      <c r="BR86" s="588">
        <f>INPUT!CA440</f>
        <v>16.849909251630585</v>
      </c>
      <c r="BS86" s="532">
        <f>INPUT!CB440</f>
        <v>23.5365354398817</v>
      </c>
      <c r="BT86" s="588">
        <f>INPUT!CC440</f>
        <v>17.963241194447765</v>
      </c>
      <c r="BU86" s="532">
        <f>INPUT!CD440</f>
        <v>26.252715619027622</v>
      </c>
      <c r="BV86" s="588">
        <f>INPUT!CE440</f>
        <v>18.170000000000005</v>
      </c>
      <c r="BW86" s="532">
        <f>INPUT!CF440</f>
        <v>63.360147720715545</v>
      </c>
      <c r="BX86" s="588">
        <f>INPUT!CG440</f>
        <v>20.29</v>
      </c>
      <c r="BY86" s="532">
        <f>INPUT!CH440</f>
        <v>49.374021417322837</v>
      </c>
      <c r="BZ86" s="588">
        <f>INPUT!CI440</f>
        <v>22.57</v>
      </c>
      <c r="CA86" s="532">
        <f>INPUT!CJ440</f>
        <v>33.947308931743201</v>
      </c>
      <c r="CB86" s="588">
        <f>INPUT!CK440</f>
        <v>22.441718601289015</v>
      </c>
      <c r="CC86" s="532">
        <f>INPUT!CL440</f>
        <v>24.931343727798392</v>
      </c>
      <c r="CD86" s="588">
        <f>INPUT!CM440</f>
        <v>22.478206192093488</v>
      </c>
      <c r="CE86" s="532">
        <f>INPUT!CN440</f>
        <v>23.71054591135653</v>
      </c>
      <c r="CF86" s="588">
        <f>INPUT!CO440</f>
        <v>24.52</v>
      </c>
      <c r="CG86" s="532">
        <f>INPUT!CP440</f>
        <v>20.847708230655492</v>
      </c>
      <c r="CH86" s="588">
        <f>INPUT!CQ440</f>
        <v>26.05</v>
      </c>
      <c r="CI86" s="532">
        <f>INPUT!CR440</f>
        <v>15.418697385910507</v>
      </c>
      <c r="CJ86" s="588">
        <f>INPUT!CS440</f>
        <v>27.762647166048335</v>
      </c>
      <c r="CK86" s="532">
        <f>INPUT!CT440</f>
        <v>23.709987008097034</v>
      </c>
      <c r="CL86" s="588">
        <f>INPUT!CU440</f>
        <v>14.592598772523171</v>
      </c>
      <c r="CM86" s="532">
        <f>INPUT!CV440</f>
        <v>-35.081124143900809</v>
      </c>
      <c r="CN86" s="588">
        <f>INPUT!CW440</f>
        <v>15.144944564311807</v>
      </c>
      <c r="CO86" s="532">
        <f>INPUT!CX440</f>
        <v>-38.234320700196548</v>
      </c>
      <c r="CP86" s="588">
        <f>INPUT!CY440</f>
        <v>17.051612462771267</v>
      </c>
      <c r="CQ86" s="532">
        <f>INPUT!CZ440</f>
        <v>-34.542754461530642</v>
      </c>
      <c r="CR86" s="588">
        <f>INPUT!DA440</f>
        <v>17.078322138755755</v>
      </c>
      <c r="CS86" s="532">
        <f>INPUT!DB440</f>
        <v>-38.484532701041275</v>
      </c>
      <c r="CT86" s="588">
        <f>INPUT!DC440</f>
        <v>16.667560753178478</v>
      </c>
      <c r="CU86" s="532">
        <f>INPUT!DD440</f>
        <v>14.219276586719509</v>
      </c>
      <c r="CV86" s="588">
        <f>INPUT!DE440</f>
        <v>14.732584656426143</v>
      </c>
      <c r="CW86" s="532">
        <f>INPUT!DF440</f>
        <v>-2.7227561390839705</v>
      </c>
      <c r="CX86" s="588">
        <f>INPUT!DG440</f>
        <v>15.737261385840975</v>
      </c>
      <c r="CY86" s="532">
        <f>INPUT!DH440</f>
        <v>-7.7080749975986791</v>
      </c>
      <c r="CZ86" s="588">
        <f>INPUT!DI440</f>
        <v>15.911608944457383</v>
      </c>
      <c r="DA86" s="532">
        <f>INPUT!DJ440</f>
        <v>-6.8315446026794184</v>
      </c>
      <c r="DB86" s="588">
        <f>INPUT!DK440</f>
        <v>17.26325248663078</v>
      </c>
      <c r="DC86" s="532">
        <f>INPUT!DL440</f>
        <v>3.5739586750191066</v>
      </c>
      <c r="DD86" s="588">
        <f>INPUT!DM440</f>
        <v>19.381830224086546</v>
      </c>
      <c r="DE86" s="532">
        <f>INPUT!DN440</f>
        <v>31.557568994741647</v>
      </c>
      <c r="DF86" s="588">
        <f>INPUT!DO440</f>
        <v>19.81469437224056</v>
      </c>
      <c r="DG86" s="532">
        <f>INPUT!DP440</f>
        <v>25.909418967064401</v>
      </c>
      <c r="DH86" s="588">
        <f>INPUT!DQ440</f>
        <v>20.732520426267673</v>
      </c>
      <c r="DI86" s="532">
        <f>INPUT!DR440</f>
        <v>30.298076697577446</v>
      </c>
      <c r="DJ86" s="588">
        <f>INPUT!DS440</f>
        <v>21.482533410486177</v>
      </c>
      <c r="DK86" s="532">
        <f>INPUT!DT440</f>
        <v>24.440822649862447</v>
      </c>
      <c r="DL86" s="588">
        <f>INPUT!DU440</f>
        <v>19.760018763773839</v>
      </c>
      <c r="DM86" s="532">
        <f>INPUT!DV440</f>
        <v>1.9512529792842015</v>
      </c>
      <c r="DN86" s="588">
        <f>INPUT!DW440</f>
        <v>20.17812413025327</v>
      </c>
      <c r="DO86" s="532">
        <f>INPUT!DX440</f>
        <v>1.8341426377075809</v>
      </c>
      <c r="DP86" s="588">
        <f>INPUT!DY440</f>
        <v>20.863377161977475</v>
      </c>
      <c r="DQ86" s="532">
        <f>INPUT!DZ440</f>
        <v>0.63116655871713334</v>
      </c>
      <c r="DR86" s="588">
        <f>INPUT!EA440</f>
        <v>24.109893232948703</v>
      </c>
      <c r="DS86" s="532">
        <f>INPUT!EB440</f>
        <v>12.230214063952282</v>
      </c>
      <c r="DT86" s="588">
        <f>INPUT!EC440</f>
        <v>27.492288748277922</v>
      </c>
      <c r="DU86" s="532">
        <f>INPUT!ED440</f>
        <v>39.130883816161656</v>
      </c>
      <c r="DV86" s="588">
        <f>INPUT!EE440</f>
        <v>27.921356988978509</v>
      </c>
      <c r="DW86" s="532">
        <f>INPUT!EF440</f>
        <v>38.374394015723844</v>
      </c>
      <c r="DX86" s="588">
        <f>INPUT!EG440</f>
        <v>25.235947857371677</v>
      </c>
      <c r="DY86" s="532">
        <f>INPUT!EH440</f>
        <v>20.958115560327428</v>
      </c>
      <c r="DZ86" s="588">
        <f>INPUT!EI440</f>
        <v>25.552635413892393</v>
      </c>
      <c r="EA86" s="532">
        <f>INPUT!EJ440</f>
        <v>5.9840255906734141</v>
      </c>
      <c r="EB86" s="588">
        <f>INPUT!EK440</f>
        <v>27.150321086669408</v>
      </c>
      <c r="EC86" s="532">
        <f>INPUT!EL440</f>
        <v>-1.2438675613354877</v>
      </c>
      <c r="ED86" s="588">
        <f>INPUT!EM440</f>
        <v>27.898444938114885</v>
      </c>
      <c r="EE86" s="532">
        <f>INPUT!EN440</f>
        <v>-8.205923112071245E-2</v>
      </c>
      <c r="EF86" s="588">
        <f>INPUT!EO440</f>
        <v>31.200778578837511</v>
      </c>
      <c r="EG86" s="532">
        <f>INPUT!EP440</f>
        <v>23.636246021658526</v>
      </c>
      <c r="EH86" s="588">
        <f>INPUT!EQ440</f>
        <v>31.525522386187447</v>
      </c>
      <c r="EI86" s="532">
        <f>INPUT!ER440</f>
        <v>23.374837372147251</v>
      </c>
      <c r="EJ86" s="588">
        <f>INPUT!ES440</f>
        <v>32.152519408114998</v>
      </c>
      <c r="EK86" s="532">
        <f>INPUT!ET440</f>
        <v>18.424085319203208</v>
      </c>
      <c r="EL86" s="588">
        <f>INPUT!EU440</f>
        <v>32.812602424621701</v>
      </c>
      <c r="EM86" s="532">
        <f>INPUT!EV440</f>
        <v>17.614449469880977</v>
      </c>
      <c r="EN86" s="588">
        <f>INPUT!EW440</f>
        <v>33.435093698211368</v>
      </c>
      <c r="EO86" s="532">
        <f>INPUT!EX440</f>
        <v>7.161087707244973</v>
      </c>
      <c r="EP86" s="531"/>
      <c r="EQ86" s="588">
        <f>INPUT!FF440</f>
        <v>8.8698248332420011</v>
      </c>
      <c r="ER86" s="532">
        <f>INPUT!FG440</f>
        <v>26.316120219545592</v>
      </c>
      <c r="ES86" s="588">
        <f>INPUT!FH440</f>
        <v>10.400391093047554</v>
      </c>
      <c r="ET86" s="532">
        <f>INPUT!FI440</f>
        <v>17.25587921499141</v>
      </c>
      <c r="EU86" s="588">
        <f>INPUT!FJ440</f>
        <v>12.424484434417803</v>
      </c>
      <c r="EV86" s="532">
        <f>INPUT!FK440</f>
        <v>19.46170411537036</v>
      </c>
      <c r="EW86" s="588">
        <f>INPUT!FL440</f>
        <v>13.03413271830113</v>
      </c>
      <c r="EX86" s="532">
        <f>INPUT!FM440</f>
        <v>4.9068296322582583</v>
      </c>
      <c r="EY86" s="588">
        <f>INPUT!FN440</f>
        <v>15.037489475941605</v>
      </c>
      <c r="EZ86" s="532">
        <f>INPUT!FO440</f>
        <v>15.370081009130555</v>
      </c>
      <c r="FA86" s="588">
        <f>INPUT!FP440</f>
        <v>15.889146792705464</v>
      </c>
      <c r="FB86" s="532">
        <f>INPUT!FQ440</f>
        <v>5.6635605173750658</v>
      </c>
      <c r="FC86" s="588">
        <f>INPUT!FR440</f>
        <v>16.934321388691504</v>
      </c>
      <c r="FD86" s="532">
        <f>INPUT!FS440</f>
        <v>6.5779151619762777</v>
      </c>
      <c r="FE86" s="588">
        <f>INPUT!FT440</f>
        <v>17.99186632626342</v>
      </c>
      <c r="FF86" s="532">
        <f>INPUT!FU440</f>
        <v>6.2449797266640239</v>
      </c>
      <c r="FG86" s="588">
        <f>INPUT!FV440</f>
        <v>14.228003814708057</v>
      </c>
      <c r="FH86" s="532">
        <f>INPUT!FW440</f>
        <v>-20.919800332559767</v>
      </c>
      <c r="FI86" s="588">
        <f>INPUT!FX440</f>
        <v>17.963241194447765</v>
      </c>
      <c r="FJ86" s="532">
        <f>INPUT!FY440</f>
        <v>26.252715619027622</v>
      </c>
      <c r="FK86" s="588">
        <f>INPUT!FZ440</f>
        <v>22.441718601289015</v>
      </c>
      <c r="FL86" s="532">
        <f>INPUT!GA440</f>
        <v>24.931343727798392</v>
      </c>
      <c r="FM86" s="588">
        <f>INPUT!GB440</f>
        <v>27.762647166048335</v>
      </c>
      <c r="FN86" s="532">
        <f>INPUT!GC440</f>
        <v>23.709987008097034</v>
      </c>
      <c r="FO86" s="588">
        <f>INPUT!GD440</f>
        <v>17.078322138755755</v>
      </c>
      <c r="FP86" s="532">
        <f>INPUT!GE440</f>
        <v>-38.484532701041275</v>
      </c>
      <c r="FQ86" s="588">
        <f>INPUT!GF440</f>
        <v>15.911608944457383</v>
      </c>
      <c r="FR86" s="532">
        <f>INPUT!GG440</f>
        <v>-6.8315446026794184</v>
      </c>
      <c r="FS86" s="588">
        <f>INPUT!GH440</f>
        <v>20.732520426267673</v>
      </c>
      <c r="FT86" s="532">
        <f>INPUT!GI440</f>
        <v>30.298076697577446</v>
      </c>
      <c r="FU86" s="588">
        <f>INPUT!GJ440</f>
        <v>20.863377161977475</v>
      </c>
      <c r="FV86" s="532">
        <f>INPUT!GK440</f>
        <v>0.63116655871713334</v>
      </c>
      <c r="FW86" s="588">
        <f>INPUT!GL440</f>
        <v>25.235947857371677</v>
      </c>
      <c r="FX86" s="532">
        <f>INPUT!GM440</f>
        <v>20.958115560327428</v>
      </c>
      <c r="FY86" s="588">
        <f>INPUT!GN440</f>
        <v>31.200778578837511</v>
      </c>
      <c r="FZ86" s="532">
        <f>INPUT!GO440</f>
        <v>23.636246021658526</v>
      </c>
      <c r="GA86" s="588">
        <f>INPUT!GP440</f>
        <v>33.435093698211368</v>
      </c>
      <c r="GB86" s="532">
        <f>INPUT!GQ440</f>
        <v>7.161087707244973</v>
      </c>
      <c r="GC86" s="588">
        <f>INPUT!GR440</f>
        <v>36.021002673951649</v>
      </c>
      <c r="GD86" s="532">
        <f>INPUT!GS440</f>
        <v>7.7341161328302599</v>
      </c>
      <c r="GE86" s="588">
        <f>INPUT!GT440</f>
        <v>38.881460309339047</v>
      </c>
      <c r="GF86" s="532">
        <f>INPUT!GU440</f>
        <v>7.9410827657385497</v>
      </c>
      <c r="GG86" s="588">
        <f>INPUT!GV440</f>
        <v>41.964863141467774</v>
      </c>
      <c r="GH86" s="532">
        <f>INPUT!GW440</f>
        <v>7.9302649838697503</v>
      </c>
      <c r="GI86" s="588">
        <f>INPUT!GX440</f>
        <v>45.299615620897363</v>
      </c>
      <c r="GJ86" s="532">
        <f>INPUT!GY440</f>
        <v>7.9465348622436816</v>
      </c>
      <c r="GK86" s="682">
        <f>INPUT!GZ440</f>
        <v>7.7421945134981796</v>
      </c>
      <c r="GL86" s="436"/>
    </row>
    <row r="87" spans="1:194" ht="12.75" customHeight="1" x14ac:dyDescent="0.2">
      <c r="A87" s="686"/>
      <c r="B87" s="531"/>
      <c r="C87" s="532"/>
      <c r="D87" s="531"/>
      <c r="E87" s="532"/>
      <c r="F87" s="531"/>
      <c r="G87" s="532"/>
      <c r="H87" s="531"/>
      <c r="I87" s="532"/>
      <c r="J87" s="531"/>
      <c r="K87" s="532"/>
      <c r="L87" s="531"/>
      <c r="M87" s="532"/>
      <c r="N87" s="531"/>
      <c r="O87" s="532"/>
      <c r="P87" s="531"/>
      <c r="Q87" s="532"/>
      <c r="R87" s="531"/>
      <c r="S87" s="532"/>
      <c r="T87" s="531"/>
      <c r="U87" s="532"/>
      <c r="V87" s="531"/>
      <c r="W87" s="532"/>
      <c r="X87" s="531"/>
      <c r="Y87" s="532"/>
      <c r="Z87" s="531"/>
      <c r="AA87" s="532"/>
      <c r="AB87" s="531"/>
      <c r="AC87" s="532"/>
      <c r="AD87" s="531"/>
      <c r="AE87" s="532"/>
      <c r="AF87" s="531"/>
      <c r="AG87" s="532"/>
      <c r="AH87" s="531"/>
      <c r="AI87" s="532"/>
      <c r="AJ87" s="531"/>
      <c r="AK87" s="532"/>
      <c r="AL87" s="531"/>
      <c r="AM87" s="532"/>
      <c r="AN87" s="531"/>
      <c r="AO87" s="532"/>
      <c r="AP87" s="531"/>
      <c r="AQ87" s="532"/>
      <c r="AR87" s="531"/>
      <c r="AS87" s="532"/>
      <c r="AT87" s="531"/>
      <c r="AU87" s="532"/>
      <c r="AV87" s="531"/>
      <c r="AW87" s="532"/>
      <c r="AX87" s="531"/>
      <c r="AY87" s="532"/>
      <c r="AZ87" s="531"/>
      <c r="BA87" s="532"/>
      <c r="BB87" s="531"/>
      <c r="BC87" s="532"/>
      <c r="BD87" s="531"/>
      <c r="BE87" s="532"/>
      <c r="BF87" s="531"/>
      <c r="BG87" s="532"/>
      <c r="BH87" s="531"/>
      <c r="BI87" s="532"/>
      <c r="BJ87" s="531"/>
      <c r="BK87" s="532"/>
      <c r="BL87" s="531"/>
      <c r="BM87" s="532"/>
      <c r="BN87" s="531"/>
      <c r="BO87" s="532"/>
      <c r="BP87" s="531"/>
      <c r="BQ87" s="532"/>
      <c r="BR87" s="531"/>
      <c r="BS87" s="532"/>
      <c r="BT87" s="531"/>
      <c r="BU87" s="532"/>
      <c r="BV87" s="531"/>
      <c r="BW87" s="532"/>
      <c r="BX87" s="531"/>
      <c r="BY87" s="532"/>
      <c r="BZ87" s="531"/>
      <c r="CA87" s="532"/>
      <c r="CB87" s="531"/>
      <c r="CC87" s="532"/>
      <c r="CD87" s="531"/>
      <c r="CE87" s="532"/>
      <c r="CF87" s="531"/>
      <c r="CG87" s="532"/>
      <c r="CH87" s="531"/>
      <c r="CI87" s="532"/>
      <c r="CJ87" s="531"/>
      <c r="CK87" s="532"/>
      <c r="CL87" s="531"/>
      <c r="CM87" s="532"/>
      <c r="CN87" s="531"/>
      <c r="CO87" s="532"/>
      <c r="CP87" s="531"/>
      <c r="CQ87" s="532"/>
      <c r="CR87" s="531"/>
      <c r="CS87" s="532"/>
      <c r="CT87" s="531"/>
      <c r="CU87" s="532"/>
      <c r="CV87" s="531"/>
      <c r="CW87" s="532"/>
      <c r="CX87" s="531"/>
      <c r="CY87" s="532"/>
      <c r="CZ87" s="531"/>
      <c r="DA87" s="532"/>
      <c r="DB87" s="531"/>
      <c r="DC87" s="532"/>
      <c r="DD87" s="531"/>
      <c r="DE87" s="532"/>
      <c r="DF87" s="531"/>
      <c r="DG87" s="532"/>
      <c r="DH87" s="531"/>
      <c r="DI87" s="532"/>
      <c r="DJ87" s="531"/>
      <c r="DK87" s="532"/>
      <c r="DL87" s="531"/>
      <c r="DM87" s="532"/>
      <c r="DN87" s="531"/>
      <c r="DO87" s="532"/>
      <c r="DP87" s="531"/>
      <c r="DQ87" s="532"/>
      <c r="DR87" s="531"/>
      <c r="DS87" s="532"/>
      <c r="DT87" s="531"/>
      <c r="DU87" s="532"/>
      <c r="DV87" s="531"/>
      <c r="DW87" s="532"/>
      <c r="DX87" s="531"/>
      <c r="DY87" s="532"/>
      <c r="DZ87" s="531"/>
      <c r="EA87" s="532"/>
      <c r="EB87" s="531"/>
      <c r="EC87" s="532"/>
      <c r="ED87" s="531"/>
      <c r="EE87" s="532"/>
      <c r="EF87" s="531"/>
      <c r="EG87" s="532"/>
      <c r="EH87" s="531"/>
      <c r="EI87" s="532"/>
      <c r="EJ87" s="531"/>
      <c r="EK87" s="532"/>
      <c r="EL87" s="531"/>
      <c r="EM87" s="532"/>
      <c r="EN87" s="531"/>
      <c r="EO87" s="532"/>
      <c r="EP87" s="531"/>
      <c r="EQ87" s="531"/>
      <c r="ER87" s="532"/>
      <c r="ES87" s="531"/>
      <c r="ET87" s="532"/>
      <c r="EU87" s="531"/>
      <c r="EV87" s="532"/>
      <c r="EW87" s="531"/>
      <c r="EX87" s="532"/>
      <c r="EY87" s="531"/>
      <c r="EZ87" s="532"/>
      <c r="FA87" s="531"/>
      <c r="FB87" s="532"/>
      <c r="FC87" s="531"/>
      <c r="FD87" s="532"/>
      <c r="FE87" s="531"/>
      <c r="FF87" s="532"/>
      <c r="FG87" s="531"/>
      <c r="FH87" s="532"/>
      <c r="FI87" s="531"/>
      <c r="FJ87" s="532"/>
      <c r="FK87" s="531"/>
      <c r="FL87" s="532"/>
      <c r="FM87" s="531"/>
      <c r="FN87" s="532"/>
      <c r="FO87" s="531"/>
      <c r="FP87" s="532"/>
      <c r="FQ87" s="531"/>
      <c r="FR87" s="532"/>
      <c r="FS87" s="531"/>
      <c r="FT87" s="532"/>
      <c r="FU87" s="531"/>
      <c r="FV87" s="532"/>
      <c r="FW87" s="531"/>
      <c r="FX87" s="532"/>
      <c r="FY87" s="531"/>
      <c r="FZ87" s="532"/>
      <c r="GA87" s="531"/>
      <c r="GB87" s="532"/>
      <c r="GC87" s="531"/>
      <c r="GD87" s="532"/>
      <c r="GE87" s="531"/>
      <c r="GF87" s="532"/>
      <c r="GG87" s="531"/>
      <c r="GH87" s="532"/>
      <c r="GI87" s="531"/>
      <c r="GJ87" s="532"/>
      <c r="GK87" s="682"/>
      <c r="GL87" s="436"/>
    </row>
    <row r="88" spans="1:194" ht="12.75" customHeight="1" x14ac:dyDescent="0.2">
      <c r="A88" s="685" t="s">
        <v>462</v>
      </c>
      <c r="B88" s="531"/>
      <c r="C88" s="532"/>
      <c r="D88" s="531"/>
      <c r="E88" s="532"/>
      <c r="F88" s="531"/>
      <c r="G88" s="532"/>
      <c r="H88" s="531"/>
      <c r="I88" s="532"/>
      <c r="J88" s="531"/>
      <c r="K88" s="532"/>
      <c r="L88" s="531"/>
      <c r="M88" s="532"/>
      <c r="N88" s="531"/>
      <c r="O88" s="532"/>
      <c r="P88" s="531"/>
      <c r="Q88" s="532"/>
      <c r="R88" s="531"/>
      <c r="S88" s="532"/>
      <c r="T88" s="531"/>
      <c r="U88" s="532"/>
      <c r="V88" s="531"/>
      <c r="W88" s="532"/>
      <c r="X88" s="531"/>
      <c r="Y88" s="532"/>
      <c r="Z88" s="531"/>
      <c r="AA88" s="532"/>
      <c r="AB88" s="531"/>
      <c r="AC88" s="532"/>
      <c r="AD88" s="531"/>
      <c r="AE88" s="532"/>
      <c r="AF88" s="531"/>
      <c r="AG88" s="532"/>
      <c r="AH88" s="531"/>
      <c r="AI88" s="532"/>
      <c r="AJ88" s="531"/>
      <c r="AK88" s="532"/>
      <c r="AL88" s="531"/>
      <c r="AM88" s="532"/>
      <c r="AN88" s="531"/>
      <c r="AO88" s="532"/>
      <c r="AP88" s="531"/>
      <c r="AQ88" s="532"/>
      <c r="AR88" s="531"/>
      <c r="AS88" s="532"/>
      <c r="AT88" s="531"/>
      <c r="AU88" s="532"/>
      <c r="AV88" s="531"/>
      <c r="AW88" s="532"/>
      <c r="AX88" s="531"/>
      <c r="AY88" s="532"/>
      <c r="AZ88" s="531"/>
      <c r="BA88" s="532"/>
      <c r="BB88" s="531"/>
      <c r="BC88" s="532"/>
      <c r="BD88" s="531"/>
      <c r="BE88" s="532"/>
      <c r="BF88" s="531"/>
      <c r="BG88" s="532"/>
      <c r="BH88" s="531"/>
      <c r="BI88" s="532"/>
      <c r="BJ88" s="531"/>
      <c r="BK88" s="532"/>
      <c r="BL88" s="531"/>
      <c r="BM88" s="532"/>
      <c r="BN88" s="531"/>
      <c r="BO88" s="532"/>
      <c r="BP88" s="531"/>
      <c r="BQ88" s="532"/>
      <c r="BR88" s="531"/>
      <c r="BS88" s="532"/>
      <c r="BT88" s="531"/>
      <c r="BU88" s="532"/>
      <c r="BV88" s="531"/>
      <c r="BW88" s="532"/>
      <c r="BX88" s="531"/>
      <c r="BY88" s="532"/>
      <c r="BZ88" s="531"/>
      <c r="CA88" s="532"/>
      <c r="CB88" s="531"/>
      <c r="CC88" s="532"/>
      <c r="CD88" s="531"/>
      <c r="CE88" s="532"/>
      <c r="CF88" s="531"/>
      <c r="CG88" s="532"/>
      <c r="CH88" s="531"/>
      <c r="CI88" s="532"/>
      <c r="CJ88" s="531"/>
      <c r="CK88" s="532"/>
      <c r="CL88" s="531"/>
      <c r="CM88" s="532"/>
      <c r="CN88" s="531"/>
      <c r="CO88" s="532"/>
      <c r="CP88" s="531"/>
      <c r="CQ88" s="532"/>
      <c r="CR88" s="531"/>
      <c r="CS88" s="532"/>
      <c r="CT88" s="531"/>
      <c r="CU88" s="532"/>
      <c r="CV88" s="531"/>
      <c r="CW88" s="532"/>
      <c r="CX88" s="531"/>
      <c r="CY88" s="532"/>
      <c r="CZ88" s="531"/>
      <c r="DA88" s="532"/>
      <c r="DB88" s="531"/>
      <c r="DC88" s="532"/>
      <c r="DD88" s="531"/>
      <c r="DE88" s="532"/>
      <c r="DF88" s="531"/>
      <c r="DG88" s="532"/>
      <c r="DH88" s="531"/>
      <c r="DI88" s="532"/>
      <c r="DJ88" s="531"/>
      <c r="DK88" s="532"/>
      <c r="DL88" s="531"/>
      <c r="DM88" s="532"/>
      <c r="DN88" s="531"/>
      <c r="DO88" s="532"/>
      <c r="DP88" s="531"/>
      <c r="DQ88" s="532"/>
      <c r="DR88" s="531"/>
      <c r="DS88" s="532"/>
      <c r="DT88" s="531"/>
      <c r="DU88" s="532"/>
      <c r="DV88" s="531"/>
      <c r="DW88" s="532"/>
      <c r="DX88" s="531"/>
      <c r="DY88" s="532"/>
      <c r="DZ88" s="531"/>
      <c r="EA88" s="532"/>
      <c r="EB88" s="531"/>
      <c r="EC88" s="532"/>
      <c r="ED88" s="531"/>
      <c r="EE88" s="532"/>
      <c r="EF88" s="531"/>
      <c r="EG88" s="532"/>
      <c r="EH88" s="531"/>
      <c r="EI88" s="532"/>
      <c r="EJ88" s="531"/>
      <c r="EK88" s="532"/>
      <c r="EL88" s="531"/>
      <c r="EM88" s="532"/>
      <c r="EN88" s="531"/>
      <c r="EO88" s="532"/>
      <c r="EP88" s="531"/>
      <c r="EQ88" s="531"/>
      <c r="ER88" s="532"/>
      <c r="ES88" s="531"/>
      <c r="ET88" s="532"/>
      <c r="EU88" s="531"/>
      <c r="EV88" s="532"/>
      <c r="EW88" s="531"/>
      <c r="EX88" s="532"/>
      <c r="EY88" s="531"/>
      <c r="EZ88" s="532"/>
      <c r="FA88" s="531"/>
      <c r="FB88" s="532"/>
      <c r="FC88" s="531"/>
      <c r="FD88" s="532"/>
      <c r="FE88" s="531"/>
      <c r="FF88" s="532"/>
      <c r="FG88" s="531"/>
      <c r="FH88" s="532"/>
      <c r="FI88" s="531"/>
      <c r="FJ88" s="532"/>
      <c r="FK88" s="531"/>
      <c r="FL88" s="532"/>
      <c r="FM88" s="531"/>
      <c r="FN88" s="532"/>
      <c r="FO88" s="531"/>
      <c r="FP88" s="532"/>
      <c r="FQ88" s="531"/>
      <c r="FR88" s="532"/>
      <c r="FS88" s="531"/>
      <c r="FT88" s="532"/>
      <c r="FU88" s="531"/>
      <c r="FV88" s="532"/>
      <c r="FW88" s="531"/>
      <c r="FX88" s="532"/>
      <c r="FY88" s="531"/>
      <c r="FZ88" s="532"/>
      <c r="GA88" s="531"/>
      <c r="GB88" s="532"/>
      <c r="GC88" s="531"/>
      <c r="GD88" s="532"/>
      <c r="GE88" s="531"/>
      <c r="GF88" s="532"/>
      <c r="GG88" s="531"/>
      <c r="GH88" s="532"/>
      <c r="GI88" s="531"/>
      <c r="GJ88" s="532"/>
      <c r="GK88" s="682"/>
      <c r="GL88" s="436"/>
    </row>
    <row r="89" spans="1:194" ht="12.75" customHeight="1" x14ac:dyDescent="0.2">
      <c r="A89" s="686" t="s">
        <v>562</v>
      </c>
      <c r="B89" s="575">
        <f>INPUT!K395</f>
        <v>35661</v>
      </c>
      <c r="C89" s="532">
        <f>INPUT!L395</f>
        <v>-1.4453902277249631</v>
      </c>
      <c r="D89" s="575">
        <f>INPUT!M395</f>
        <v>36713</v>
      </c>
      <c r="E89" s="532">
        <f>INPUT!N395</f>
        <v>-2.4576226154418457</v>
      </c>
      <c r="F89" s="575">
        <f>INPUT!O395</f>
        <v>37937</v>
      </c>
      <c r="G89" s="532">
        <f>INPUT!P395</f>
        <v>4.6624548238474839</v>
      </c>
      <c r="H89" s="575">
        <f>INPUT!Q395</f>
        <v>35982</v>
      </c>
      <c r="I89" s="532">
        <f>INPUT!R395</f>
        <v>0.62924742008558798</v>
      </c>
      <c r="J89" s="575">
        <f>INPUT!S395</f>
        <v>35669</v>
      </c>
      <c r="K89" s="532">
        <f>INPUT!T395</f>
        <v>2.243347073833668E-2</v>
      </c>
      <c r="L89" s="575">
        <f>INPUT!U395</f>
        <v>39857</v>
      </c>
      <c r="M89" s="532">
        <f>INPUT!V395</f>
        <v>8.5637240214637913</v>
      </c>
      <c r="N89" s="575">
        <f>INPUT!W395</f>
        <v>40682</v>
      </c>
      <c r="O89" s="532">
        <f>INPUT!X395</f>
        <v>7.2356802066584125</v>
      </c>
      <c r="P89" s="575">
        <f>INPUT!Y395</f>
        <v>42642</v>
      </c>
      <c r="Q89" s="532">
        <f>INPUT!Z395</f>
        <v>18.509254627313652</v>
      </c>
      <c r="R89" s="575">
        <f>INPUT!AA395</f>
        <v>42471</v>
      </c>
      <c r="S89" s="532">
        <f>INPUT!AB395</f>
        <v>19.069780481650731</v>
      </c>
      <c r="T89" s="575">
        <f>INPUT!AC395</f>
        <v>44565</v>
      </c>
      <c r="U89" s="532">
        <f>INPUT!AD395</f>
        <v>11.812228717665651</v>
      </c>
      <c r="V89" s="575">
        <f>INPUT!AE395</f>
        <v>47220</v>
      </c>
      <c r="W89" s="532">
        <f>INPUT!AF395</f>
        <v>16.070989626861998</v>
      </c>
      <c r="X89" s="575">
        <f>INPUT!AG395</f>
        <v>48648</v>
      </c>
      <c r="Y89" s="532">
        <f>INPUT!AH395</f>
        <v>14.084705220205439</v>
      </c>
      <c r="Z89" s="575">
        <f>INPUT!AI395</f>
        <v>50620</v>
      </c>
      <c r="AA89" s="532">
        <f>INPUT!AJ395</f>
        <v>19.187210096301001</v>
      </c>
      <c r="AB89" s="575">
        <f>INPUT!AK395</f>
        <v>50660</v>
      </c>
      <c r="AC89" s="532">
        <f>INPUT!AL395</f>
        <v>13.676652081229657</v>
      </c>
      <c r="AD89" s="575">
        <f>INPUT!AM395</f>
        <v>50541</v>
      </c>
      <c r="AE89" s="532">
        <f>INPUT!AN395</f>
        <v>7.033036848792884</v>
      </c>
      <c r="AF89" s="575">
        <f>INPUT!AO395</f>
        <v>56909</v>
      </c>
      <c r="AG89" s="532">
        <f>INPUT!AP395</f>
        <v>16.981170860055904</v>
      </c>
      <c r="AH89" s="575">
        <f>INPUT!AQ395</f>
        <v>54592</v>
      </c>
      <c r="AI89" s="532">
        <f>INPUT!AR395</f>
        <v>7.8467009087317185</v>
      </c>
      <c r="AJ89" s="575">
        <f>INPUT!AS395</f>
        <v>55057</v>
      </c>
      <c r="AK89" s="532">
        <f>INPUT!AT395</f>
        <v>8.6794315041452741</v>
      </c>
      <c r="AL89" s="575">
        <f>INPUT!AU395</f>
        <v>55277</v>
      </c>
      <c r="AM89" s="532">
        <f>INPUT!AV395</f>
        <v>9.3706099998021486</v>
      </c>
      <c r="AN89" s="575">
        <f>INPUT!AW395</f>
        <v>54444</v>
      </c>
      <c r="AO89" s="532">
        <f>INPUT!AX395</f>
        <v>-4.331476567853942</v>
      </c>
      <c r="AP89" s="575">
        <f>INPUT!AY395</f>
        <v>54837</v>
      </c>
      <c r="AQ89" s="532">
        <f>INPUT!AZ395</f>
        <v>0.44878370457210881</v>
      </c>
      <c r="AR89" s="575">
        <f>INPUT!BA395</f>
        <v>56852</v>
      </c>
      <c r="AS89" s="532">
        <f>INPUT!BB395</f>
        <v>3.2602575512650445</v>
      </c>
      <c r="AT89" s="575">
        <f>INPUT!BC395</f>
        <v>57078</v>
      </c>
      <c r="AU89" s="532">
        <f>INPUT!BD395</f>
        <v>3.2581362953850501</v>
      </c>
      <c r="AV89" s="575">
        <f>INPUT!BE395</f>
        <v>58355</v>
      </c>
      <c r="AW89" s="532">
        <f>INPUT!BF395</f>
        <v>7.1835280288002457</v>
      </c>
      <c r="AX89" s="575">
        <f>INPUT!BG395</f>
        <v>59821</v>
      </c>
      <c r="AY89" s="532">
        <f>INPUT!BH395</f>
        <v>9.0887539435053011</v>
      </c>
      <c r="AZ89" s="575">
        <f>INPUT!BI395</f>
        <v>59235</v>
      </c>
      <c r="BA89" s="532">
        <f>INPUT!BJ395</f>
        <v>4.1915851685077055</v>
      </c>
      <c r="BB89" s="575">
        <f>INPUT!BK395</f>
        <v>62821</v>
      </c>
      <c r="BC89" s="532">
        <f>INPUT!BL395</f>
        <v>10.061669995444822</v>
      </c>
      <c r="BD89" s="575">
        <f>INPUT!BM395</f>
        <v>64931</v>
      </c>
      <c r="BE89" s="532">
        <f>INPUT!BN395</f>
        <v>11.268957244452071</v>
      </c>
      <c r="BF89" s="575">
        <f>INPUT!BO395</f>
        <v>72034</v>
      </c>
      <c r="BG89" s="532">
        <f>INPUT!BP395</f>
        <v>20.415907457247464</v>
      </c>
      <c r="BH89" s="575">
        <f>INPUT!BQ395</f>
        <v>70766</v>
      </c>
      <c r="BI89" s="532">
        <f>INPUT!BR395</f>
        <v>19.466531611378414</v>
      </c>
      <c r="BJ89" s="575">
        <f>INPUT!BS395</f>
        <v>71339</v>
      </c>
      <c r="BK89" s="532">
        <f>INPUT!BT395</f>
        <v>13.559160153451867</v>
      </c>
      <c r="BL89" s="575">
        <f>INPUT!BU395</f>
        <v>80542</v>
      </c>
      <c r="BM89" s="532">
        <f>INPUT!BV395</f>
        <v>24.042445057060569</v>
      </c>
      <c r="BN89" s="575">
        <f>INPUT!BW395</f>
        <v>74801</v>
      </c>
      <c r="BO89" s="532">
        <f>INPUT!BX395</f>
        <v>3.8412416358941659</v>
      </c>
      <c r="BP89" s="575">
        <f>INPUT!BY395</f>
        <v>78167</v>
      </c>
      <c r="BQ89" s="532">
        <f>INPUT!BZ395</f>
        <v>10.458412231862768</v>
      </c>
      <c r="BR89" s="575">
        <f>INPUT!CA395</f>
        <v>83728</v>
      </c>
      <c r="BS89" s="532">
        <f>INPUT!CB395</f>
        <v>17.36637743730638</v>
      </c>
      <c r="BT89" s="575">
        <f>INPUT!CC395</f>
        <v>84746</v>
      </c>
      <c r="BU89" s="532">
        <f>INPUT!CD395</f>
        <v>5.219636959598728</v>
      </c>
      <c r="BV89" s="575">
        <f>INPUT!CE395</f>
        <v>84688.934120000005</v>
      </c>
      <c r="BW89" s="532">
        <f>INPUT!CF395</f>
        <v>13.21898653761313</v>
      </c>
      <c r="BX89" s="575">
        <f>INPUT!CG395</f>
        <v>90364.476989999996</v>
      </c>
      <c r="BY89" s="532">
        <f>INPUT!CH395</f>
        <v>15.604381631634823</v>
      </c>
      <c r="BZ89" s="575">
        <f>INPUT!CI395</f>
        <v>96473.484559999997</v>
      </c>
      <c r="CA89" s="532">
        <f>INPUT!CJ395</f>
        <v>15.222487769921656</v>
      </c>
      <c r="CB89" s="575">
        <f>INPUT!CK395</f>
        <v>100179</v>
      </c>
      <c r="CC89" s="532">
        <f>INPUT!CL395</f>
        <v>18.21088900951078</v>
      </c>
      <c r="CD89" s="575">
        <f>INPUT!CM395</f>
        <v>100374</v>
      </c>
      <c r="CE89" s="532">
        <f>INPUT!CN395</f>
        <v>18.520797366247454</v>
      </c>
      <c r="CF89" s="575">
        <f>INPUT!CO395</f>
        <v>104658.35146000001</v>
      </c>
      <c r="CG89" s="532">
        <f>INPUT!CP395</f>
        <v>15.818023792227343</v>
      </c>
      <c r="CH89" s="575">
        <f>INPUT!CQ395</f>
        <v>113149</v>
      </c>
      <c r="CI89" s="532">
        <f>INPUT!CR395</f>
        <v>17.285076325432147</v>
      </c>
      <c r="CJ89" s="575">
        <f>INPUT!CS395</f>
        <v>115085</v>
      </c>
      <c r="CK89" s="532">
        <f>INPUT!CT395</f>
        <v>14.879365934976384</v>
      </c>
      <c r="CL89" s="575">
        <f>INPUT!CU395</f>
        <v>114103</v>
      </c>
      <c r="CM89" s="532">
        <f>INPUT!CV395</f>
        <v>13.677844860222766</v>
      </c>
      <c r="CN89" s="575">
        <f>INPUT!CW395</f>
        <v>120735</v>
      </c>
      <c r="CO89" s="532">
        <f>INPUT!CX395</f>
        <v>15.361075648267231</v>
      </c>
      <c r="CP89" s="575">
        <f>INPUT!CY395</f>
        <v>135575</v>
      </c>
      <c r="CQ89" s="532">
        <f>INPUT!CZ395</f>
        <v>19.81988351642525</v>
      </c>
      <c r="CR89" s="575">
        <f>INPUT!DA395</f>
        <v>128529</v>
      </c>
      <c r="CS89" s="532">
        <f>INPUT!DB395</f>
        <v>11.681800408393794</v>
      </c>
      <c r="CT89" s="575">
        <f>INPUT!DC395</f>
        <v>118566</v>
      </c>
      <c r="CU89" s="532">
        <f>INPUT!DD395</f>
        <v>3.9113783160828364</v>
      </c>
      <c r="CV89" s="575">
        <f>INPUT!DE395</f>
        <v>116522</v>
      </c>
      <c r="CW89" s="532">
        <f>INPUT!DF395</f>
        <v>-3.4894603884540576</v>
      </c>
      <c r="CX89" s="575">
        <f>INPUT!DG395</f>
        <v>119783</v>
      </c>
      <c r="CY89" s="532">
        <f>INPUT!DH395</f>
        <v>-11.648165222201733</v>
      </c>
      <c r="CZ89" s="575">
        <f>INPUT!DI395</f>
        <v>120279</v>
      </c>
      <c r="DA89" s="532">
        <f>INPUT!DJ395</f>
        <v>-6.4187848656723334</v>
      </c>
      <c r="DB89" s="575">
        <f>INPUT!DK395</f>
        <v>121361</v>
      </c>
      <c r="DC89" s="532">
        <f>INPUT!DL395</f>
        <v>2.357336841927693</v>
      </c>
      <c r="DD89" s="575">
        <f>INPUT!DM395</f>
        <v>124967</v>
      </c>
      <c r="DE89" s="532">
        <f>INPUT!DN395</f>
        <v>7.2475584009886518</v>
      </c>
      <c r="DF89" s="575">
        <f>INPUT!DO395</f>
        <v>123868</v>
      </c>
      <c r="DG89" s="532">
        <f>INPUT!DP395</f>
        <v>3.410333686750211</v>
      </c>
      <c r="DH89" s="575">
        <f>INPUT!DQ395</f>
        <v>115121</v>
      </c>
      <c r="DI89" s="532">
        <f>INPUT!DR395</f>
        <v>-4.2883628896149828</v>
      </c>
      <c r="DJ89" s="575">
        <f>INPUT!DS395</f>
        <v>116403</v>
      </c>
      <c r="DK89" s="532">
        <f>INPUT!DT395</f>
        <v>-4.0853321907367235</v>
      </c>
      <c r="DL89" s="575">
        <f>INPUT!DU395</f>
        <v>112224</v>
      </c>
      <c r="DM89" s="532">
        <f>INPUT!DV395</f>
        <v>-10.197092032296528</v>
      </c>
      <c r="DN89" s="575">
        <f>INPUT!DW395</f>
        <v>114269</v>
      </c>
      <c r="DO89" s="532">
        <f>INPUT!DX395</f>
        <v>-7.7493783705234627</v>
      </c>
      <c r="DP89" s="575">
        <f>INPUT!DY395</f>
        <v>115336</v>
      </c>
      <c r="DQ89" s="532">
        <f>INPUT!DZ395</f>
        <v>0.18676001772048867</v>
      </c>
      <c r="DR89" s="575">
        <f>INPUT!EA395</f>
        <v>124830</v>
      </c>
      <c r="DS89" s="532">
        <f>INPUT!EB395</f>
        <v>7.239504136491326</v>
      </c>
      <c r="DT89" s="575">
        <f>INPUT!EC395</f>
        <v>134865</v>
      </c>
      <c r="DU89" s="532">
        <f>INPUT!ED395</f>
        <v>20.17482891360136</v>
      </c>
      <c r="DV89" s="575">
        <f>INPUT!EE395</f>
        <v>138000</v>
      </c>
      <c r="DW89" s="532">
        <f>INPUT!EF395</f>
        <v>20.767662270607069</v>
      </c>
      <c r="DX89" s="575">
        <f>INPUT!EG395</f>
        <v>127189</v>
      </c>
      <c r="DY89" s="532">
        <f>INPUT!EH395</f>
        <v>10.276930013178887</v>
      </c>
      <c r="DZ89" s="575">
        <f>INPUT!EI395</f>
        <v>131018</v>
      </c>
      <c r="EA89" s="532">
        <f>INPUT!EJ395</f>
        <v>4.9571417127293183</v>
      </c>
      <c r="EB89" s="575">
        <f>INPUT!EK395</f>
        <v>131993</v>
      </c>
      <c r="EC89" s="532">
        <f>INPUT!EL395</f>
        <v>-2.129536944351762</v>
      </c>
      <c r="ED89" s="575">
        <f>INPUT!EM395</f>
        <v>132552</v>
      </c>
      <c r="EE89" s="532">
        <f>INPUT!EN395</f>
        <v>-3.9478260869565185</v>
      </c>
      <c r="EF89" s="575">
        <f>INPUT!EO395</f>
        <v>133189</v>
      </c>
      <c r="EG89" s="532">
        <f>INPUT!EP395</f>
        <v>4.7173890823891895</v>
      </c>
      <c r="EH89" s="575">
        <f>INPUT!EQ395</f>
        <v>135939.35894266359</v>
      </c>
      <c r="EI89" s="532">
        <f>INPUT!ER395</f>
        <v>3.7562464261884587</v>
      </c>
      <c r="EJ89" s="575">
        <f>INPUT!ES395</f>
        <v>135255.79864444715</v>
      </c>
      <c r="EK89" s="532">
        <f>INPUT!ET395</f>
        <v>2.4719482430486162</v>
      </c>
      <c r="EL89" s="575">
        <f>INPUT!EU395</f>
        <v>134856.72196440614</v>
      </c>
      <c r="EM89" s="532">
        <f>INPUT!EV395</f>
        <v>1.7387304336457632</v>
      </c>
      <c r="EN89" s="575">
        <f>INPUT!EW395</f>
        <v>135137.14593083595</v>
      </c>
      <c r="EO89" s="532">
        <f>INPUT!EX395</f>
        <v>1.4626928130971439</v>
      </c>
      <c r="EP89" s="531"/>
      <c r="EQ89" s="575">
        <f>INPUT!FF395</f>
        <v>35757</v>
      </c>
      <c r="ER89" s="532">
        <f>INPUT!FG395</f>
        <v>-0.69982504373906629</v>
      </c>
      <c r="ES89" s="575">
        <f>INPUT!FH395</f>
        <v>35982</v>
      </c>
      <c r="ET89" s="532">
        <f>INPUT!FI395</f>
        <v>0.62924742008558798</v>
      </c>
      <c r="EU89" s="575">
        <f>INPUT!FJ395</f>
        <v>42642</v>
      </c>
      <c r="EV89" s="532">
        <f>INPUT!FK395</f>
        <v>18.509254627313652</v>
      </c>
      <c r="EW89" s="575">
        <f>INPUT!FL395</f>
        <v>48648</v>
      </c>
      <c r="EX89" s="532">
        <f>INPUT!FM395</f>
        <v>14.084705220205439</v>
      </c>
      <c r="EY89" s="575">
        <f>INPUT!FN395</f>
        <v>56909</v>
      </c>
      <c r="EZ89" s="532">
        <f>INPUT!FO395</f>
        <v>16.981170860055904</v>
      </c>
      <c r="FA89" s="575">
        <f>INPUT!FP395</f>
        <v>54444</v>
      </c>
      <c r="FB89" s="532">
        <f>INPUT!FQ395</f>
        <v>-4.331476567853942</v>
      </c>
      <c r="FC89" s="575">
        <f>INPUT!FR395</f>
        <v>58355</v>
      </c>
      <c r="FD89" s="532">
        <f>INPUT!FS395</f>
        <v>7.1835280288002457</v>
      </c>
      <c r="FE89" s="575">
        <f>INPUT!FT395</f>
        <v>64931</v>
      </c>
      <c r="FF89" s="532">
        <f>INPUT!FU395</f>
        <v>11.268957244452071</v>
      </c>
      <c r="FG89" s="575">
        <f>INPUT!FV395</f>
        <v>80542</v>
      </c>
      <c r="FH89" s="532">
        <f>INPUT!FW395</f>
        <v>24.042445057060569</v>
      </c>
      <c r="FI89" s="575">
        <f>INPUT!FX395</f>
        <v>84746</v>
      </c>
      <c r="FJ89" s="532">
        <f>INPUT!FY395</f>
        <v>5.219636959598728</v>
      </c>
      <c r="FK89" s="575">
        <f>INPUT!FZ395</f>
        <v>100179</v>
      </c>
      <c r="FL89" s="532">
        <f>INPUT!GA395</f>
        <v>18.21088900951078</v>
      </c>
      <c r="FM89" s="575">
        <f>INPUT!GB395</f>
        <v>115085</v>
      </c>
      <c r="FN89" s="532">
        <f>INPUT!GC395</f>
        <v>14.879365934976384</v>
      </c>
      <c r="FO89" s="575">
        <f>INPUT!GD395</f>
        <v>128529</v>
      </c>
      <c r="FP89" s="532">
        <f>INPUT!GE395</f>
        <v>11.681800408393794</v>
      </c>
      <c r="FQ89" s="575">
        <f>INPUT!GF395</f>
        <v>120279</v>
      </c>
      <c r="FR89" s="532">
        <f>INPUT!GG395</f>
        <v>-6.4187848656723334</v>
      </c>
      <c r="FS89" s="575">
        <f>INPUT!GH395</f>
        <v>115121</v>
      </c>
      <c r="FT89" s="532">
        <f>INPUT!GI395</f>
        <v>-4.2883628896149828</v>
      </c>
      <c r="FU89" s="575">
        <f>INPUT!GJ395</f>
        <v>115336</v>
      </c>
      <c r="FV89" s="532">
        <f>INPUT!GK395</f>
        <v>0.18676001772048867</v>
      </c>
      <c r="FW89" s="575">
        <f>INPUT!GL395</f>
        <v>127189</v>
      </c>
      <c r="FX89" s="532">
        <f>INPUT!GM395</f>
        <v>10.276930013178887</v>
      </c>
      <c r="FY89" s="575">
        <f>INPUT!GN395</f>
        <v>133189</v>
      </c>
      <c r="FZ89" s="532">
        <f>INPUT!GO395</f>
        <v>4.7173890823891895</v>
      </c>
      <c r="GA89" s="575">
        <f>INPUT!GP395</f>
        <v>135137.14593083595</v>
      </c>
      <c r="GB89" s="532">
        <f>INPUT!GQ395</f>
        <v>1.4626928130971439</v>
      </c>
      <c r="GC89" s="575">
        <f>INPUT!GR395</f>
        <v>136823.42681201646</v>
      </c>
      <c r="GD89" s="532">
        <f>INPUT!GS395</f>
        <v>1.2478292845133465</v>
      </c>
      <c r="GE89" s="575">
        <f>INPUT!GT395</f>
        <v>139274.72413039074</v>
      </c>
      <c r="GF89" s="532">
        <f>INPUT!GU395</f>
        <v>1.7915771995260288</v>
      </c>
      <c r="GG89" s="575">
        <f>INPUT!GV395</f>
        <v>142395.97707178773</v>
      </c>
      <c r="GH89" s="532">
        <f>INPUT!GW395</f>
        <v>2.2410763768412334</v>
      </c>
      <c r="GI89" s="575">
        <f>INPUT!GX395</f>
        <v>146185.57151075674</v>
      </c>
      <c r="GJ89" s="532">
        <f>INPUT!GY395</f>
        <v>2.6613072341633126</v>
      </c>
      <c r="GK89" s="682">
        <f>INPUT!GZ395</f>
        <v>1.8795998087940635</v>
      </c>
      <c r="GL89" s="436"/>
    </row>
    <row r="90" spans="1:194" ht="12.75" customHeight="1" x14ac:dyDescent="0.2">
      <c r="A90" s="686" t="s">
        <v>467</v>
      </c>
      <c r="B90" s="575">
        <f>INPUT!K404</f>
        <v>1035</v>
      </c>
      <c r="C90" s="532">
        <f>INPUT!L404</f>
        <v>3.7074148296593279</v>
      </c>
      <c r="D90" s="575">
        <f>INPUT!M404</f>
        <v>1356</v>
      </c>
      <c r="E90" s="532">
        <f>INPUT!N404</f>
        <v>23.609845031905195</v>
      </c>
      <c r="F90" s="575">
        <f>INPUT!O404</f>
        <v>1287</v>
      </c>
      <c r="G90" s="532">
        <f>INPUT!P404</f>
        <v>51.590106007067128</v>
      </c>
      <c r="H90" s="575">
        <f>INPUT!Q404</f>
        <v>1207</v>
      </c>
      <c r="I90" s="532">
        <f>INPUT!R404</f>
        <v>11.862835959221506</v>
      </c>
      <c r="J90" s="575">
        <f>INPUT!S404</f>
        <v>1198</v>
      </c>
      <c r="K90" s="532">
        <f>INPUT!T404</f>
        <v>15.748792270531409</v>
      </c>
      <c r="L90" s="575">
        <f>INPUT!U404</f>
        <v>1284</v>
      </c>
      <c r="M90" s="532">
        <f>INPUT!V404</f>
        <v>-5.3097345132743339</v>
      </c>
      <c r="N90" s="575">
        <f>INPUT!W404</f>
        <v>1295</v>
      </c>
      <c r="O90" s="532">
        <f>INPUT!X404</f>
        <v>0.62160062160061536</v>
      </c>
      <c r="P90" s="575">
        <f>INPUT!Y404</f>
        <v>1312</v>
      </c>
      <c r="Q90" s="532">
        <f>INPUT!Z404</f>
        <v>8.6992543496271715</v>
      </c>
      <c r="R90" s="575">
        <f>INPUT!AA404</f>
        <v>1311</v>
      </c>
      <c r="S90" s="532">
        <f>INPUT!AB404</f>
        <v>9.4323873121869859</v>
      </c>
      <c r="T90" s="575">
        <f>INPUT!AC404</f>
        <v>1312</v>
      </c>
      <c r="U90" s="532">
        <f>INPUT!AD404</f>
        <v>2.1806853582554409</v>
      </c>
      <c r="V90" s="575">
        <f>INPUT!AE404</f>
        <v>1376</v>
      </c>
      <c r="W90" s="532">
        <f>INPUT!AF404</f>
        <v>6.2548262548262512</v>
      </c>
      <c r="X90" s="575">
        <f>INPUT!AG404</f>
        <v>1409</v>
      </c>
      <c r="Y90" s="532">
        <f>INPUT!AH404</f>
        <v>7.3932926829268331</v>
      </c>
      <c r="Z90" s="575">
        <f>INPUT!AI404</f>
        <v>1423</v>
      </c>
      <c r="AA90" s="532">
        <f>INPUT!AJ404</f>
        <v>8.5430968726163172</v>
      </c>
      <c r="AB90" s="575">
        <f>INPUT!AK404</f>
        <v>1395</v>
      </c>
      <c r="AC90" s="532">
        <f>INPUT!AL404</f>
        <v>6.3262195121951192</v>
      </c>
      <c r="AD90" s="575">
        <f>INPUT!AM404</f>
        <v>1370</v>
      </c>
      <c r="AE90" s="532">
        <f>INPUT!AN404</f>
        <v>-0.43604651162790775</v>
      </c>
      <c r="AF90" s="575">
        <f>INPUT!AO404</f>
        <v>1429</v>
      </c>
      <c r="AG90" s="532">
        <f>INPUT!AP404</f>
        <v>1.419446415897796</v>
      </c>
      <c r="AH90" s="575">
        <f>INPUT!AQ404</f>
        <v>1398</v>
      </c>
      <c r="AI90" s="532">
        <f>INPUT!AR404</f>
        <v>-1.7568517217146917</v>
      </c>
      <c r="AJ90" s="575">
        <f>INPUT!AS404</f>
        <v>1369</v>
      </c>
      <c r="AK90" s="532">
        <f>INPUT!AT404</f>
        <v>-1.8637992831541217</v>
      </c>
      <c r="AL90" s="575">
        <f>INPUT!AU404</f>
        <v>1700</v>
      </c>
      <c r="AM90" s="532">
        <f>INPUT!AV404</f>
        <v>24.087591240875916</v>
      </c>
      <c r="AN90" s="575">
        <f>INPUT!AW404</f>
        <v>1395</v>
      </c>
      <c r="AO90" s="532">
        <f>INPUT!AX404</f>
        <v>-2.3792862141357562</v>
      </c>
      <c r="AP90" s="575">
        <f>INPUT!AY404</f>
        <v>1400</v>
      </c>
      <c r="AQ90" s="532">
        <f>INPUT!AZ404</f>
        <v>0.14306151645206988</v>
      </c>
      <c r="AR90" s="575">
        <f>INPUT!BA404</f>
        <v>1071</v>
      </c>
      <c r="AS90" s="532">
        <f>INPUT!BB404</f>
        <v>-21.767713659605548</v>
      </c>
      <c r="AT90" s="575">
        <f>INPUT!BC404</f>
        <v>1439</v>
      </c>
      <c r="AU90" s="532">
        <f>INPUT!BD404</f>
        <v>-15.352941176470591</v>
      </c>
      <c r="AV90" s="575">
        <f>INPUT!BE404</f>
        <v>1426</v>
      </c>
      <c r="AW90" s="532">
        <f>INPUT!BF404</f>
        <v>2.2222222222222143</v>
      </c>
      <c r="AX90" s="575">
        <f>INPUT!BG404</f>
        <v>1434</v>
      </c>
      <c r="AY90" s="532">
        <f>INPUT!BH404</f>
        <v>2.4285714285714244</v>
      </c>
      <c r="AZ90" s="575">
        <f>INPUT!BI404</f>
        <v>1392</v>
      </c>
      <c r="BA90" s="532">
        <f>INPUT!BJ404</f>
        <v>29.971988795518211</v>
      </c>
      <c r="BB90" s="575">
        <f>INPUT!BK404</f>
        <v>1454</v>
      </c>
      <c r="BC90" s="532">
        <f>INPUT!BL404</f>
        <v>1.0423905489923557</v>
      </c>
      <c r="BD90" s="575">
        <f>INPUT!BM404</f>
        <v>1465</v>
      </c>
      <c r="BE90" s="532">
        <f>INPUT!BN404</f>
        <v>2.7349228611500687</v>
      </c>
      <c r="BF90" s="575">
        <f>INPUT!BO404</f>
        <v>1606</v>
      </c>
      <c r="BG90" s="532">
        <f>INPUT!BP404</f>
        <v>11.994421199442119</v>
      </c>
      <c r="BH90" s="575">
        <f>INPUT!BQ404</f>
        <v>1539</v>
      </c>
      <c r="BI90" s="532">
        <f>INPUT!BR404</f>
        <v>10.56034482758621</v>
      </c>
      <c r="BJ90" s="575">
        <f>INPUT!BS404</f>
        <v>1568</v>
      </c>
      <c r="BK90" s="532">
        <f>INPUT!BT404</f>
        <v>7.8404401650618905</v>
      </c>
      <c r="BL90" s="575">
        <f>INPUT!BU404</f>
        <v>1721</v>
      </c>
      <c r="BM90" s="532">
        <f>INPUT!BV404</f>
        <v>17.474402730375417</v>
      </c>
      <c r="BN90" s="575">
        <f>INPUT!BW404</f>
        <v>1573</v>
      </c>
      <c r="BO90" s="532">
        <f>INPUT!BX404</f>
        <v>-2.0547945205479423</v>
      </c>
      <c r="BP90" s="575">
        <f>INPUT!BY404</f>
        <v>1992</v>
      </c>
      <c r="BQ90" s="532">
        <f>INPUT!BZ404</f>
        <v>29.434697855750478</v>
      </c>
      <c r="BR90" s="575">
        <f>INPUT!CA404</f>
        <v>2231</v>
      </c>
      <c r="BS90" s="532">
        <f>INPUT!CB404</f>
        <v>42.283163265306122</v>
      </c>
      <c r="BT90" s="575">
        <f>INPUT!CC404</f>
        <v>2599</v>
      </c>
      <c r="BU90" s="532">
        <f>INPUT!CD404</f>
        <v>51.016850668216151</v>
      </c>
      <c r="BV90" s="575">
        <f>INPUT!CE404</f>
        <v>2584</v>
      </c>
      <c r="BW90" s="532">
        <f>INPUT!CF404</f>
        <v>64.272091544818807</v>
      </c>
      <c r="BX90" s="575">
        <f>INPUT!CG404</f>
        <v>2653</v>
      </c>
      <c r="BY90" s="532">
        <f>INPUT!CH404</f>
        <v>33.18273092369477</v>
      </c>
      <c r="BZ90" s="575">
        <f>INPUT!CI404</f>
        <v>3008</v>
      </c>
      <c r="CA90" s="532">
        <f>INPUT!CJ404</f>
        <v>34.827431645002235</v>
      </c>
      <c r="CB90" s="575">
        <f>INPUT!CK404</f>
        <v>3038</v>
      </c>
      <c r="CC90" s="532">
        <f>INPUT!CL404</f>
        <v>16.891111966140816</v>
      </c>
      <c r="CD90" s="575">
        <f>INPUT!CM404</f>
        <v>3017</v>
      </c>
      <c r="CE90" s="532">
        <f>INPUT!CN404</f>
        <v>16.756965944272451</v>
      </c>
      <c r="CF90" s="575">
        <f>INPUT!CO404</f>
        <v>3048</v>
      </c>
      <c r="CG90" s="532">
        <f>INPUT!CP404</f>
        <v>14.888805126272153</v>
      </c>
      <c r="CH90" s="575">
        <f>INPUT!CQ404</f>
        <v>3301</v>
      </c>
      <c r="CI90" s="532">
        <f>INPUT!CR404</f>
        <v>9.7406914893616978</v>
      </c>
      <c r="CJ90" s="575">
        <f>INPUT!CS404</f>
        <v>3285</v>
      </c>
      <c r="CK90" s="532">
        <f>INPUT!CT404</f>
        <v>8.1303489137590557</v>
      </c>
      <c r="CL90" s="575">
        <f>INPUT!CU404</f>
        <v>3964</v>
      </c>
      <c r="CM90" s="532">
        <f>INPUT!CV404</f>
        <v>31.38879681803115</v>
      </c>
      <c r="CN90" s="575">
        <f>INPUT!CW404</f>
        <v>3672</v>
      </c>
      <c r="CO90" s="532">
        <f>INPUT!CX404</f>
        <v>20.472440944881896</v>
      </c>
      <c r="CP90" s="575">
        <f>INPUT!CY404</f>
        <v>4401</v>
      </c>
      <c r="CQ90" s="532">
        <f>INPUT!CZ404</f>
        <v>33.323235383217195</v>
      </c>
      <c r="CR90" s="575">
        <f>INPUT!DA404</f>
        <v>4352</v>
      </c>
      <c r="CS90" s="532">
        <f>INPUT!DB404</f>
        <v>32.480974124809748</v>
      </c>
      <c r="CT90" s="575">
        <f>INPUT!DC404</f>
        <v>4283</v>
      </c>
      <c r="CU90" s="532">
        <f>INPUT!DD404</f>
        <v>8.0474268415741577</v>
      </c>
      <c r="CV90" s="575">
        <f>INPUT!DE404</f>
        <v>4946</v>
      </c>
      <c r="CW90" s="532">
        <f>INPUT!DF404</f>
        <v>34.694989106753816</v>
      </c>
      <c r="CX90" s="575">
        <f>INPUT!DG404</f>
        <v>4953</v>
      </c>
      <c r="CY90" s="532">
        <f>INPUT!DH404</f>
        <v>12.542603953646903</v>
      </c>
      <c r="CZ90" s="575">
        <f>INPUT!DI404</f>
        <v>4897</v>
      </c>
      <c r="DA90" s="532">
        <f>INPUT!DJ404</f>
        <v>12.522977941176471</v>
      </c>
      <c r="DB90" s="575">
        <f>INPUT!DK404</f>
        <v>4913</v>
      </c>
      <c r="DC90" s="532">
        <f>INPUT!DL404</f>
        <v>14.709315900070052</v>
      </c>
      <c r="DD90" s="575">
        <f>INPUT!DM404</f>
        <v>4925</v>
      </c>
      <c r="DE90" s="532">
        <f>INPUT!DN404</f>
        <v>-0.42458552365547408</v>
      </c>
      <c r="DF90" s="575">
        <f>INPUT!DO404</f>
        <v>4558</v>
      </c>
      <c r="DG90" s="532">
        <f>INPUT!DP404</f>
        <v>-7.9749646678780479</v>
      </c>
      <c r="DH90" s="575">
        <f>INPUT!DQ404</f>
        <v>5282</v>
      </c>
      <c r="DI90" s="532">
        <f>INPUT!DR404</f>
        <v>7.8619562997753745</v>
      </c>
      <c r="DJ90" s="575">
        <f>INPUT!DS404</f>
        <v>6282</v>
      </c>
      <c r="DK90" s="532">
        <f>INPUT!DT404</f>
        <v>27.864848361489926</v>
      </c>
      <c r="DL90" s="575">
        <f>INPUT!DU404</f>
        <v>5425</v>
      </c>
      <c r="DM90" s="532">
        <f>INPUT!DV404</f>
        <v>10.152284263959398</v>
      </c>
      <c r="DN90" s="575">
        <f>INPUT!DW404</f>
        <v>4968</v>
      </c>
      <c r="DO90" s="532">
        <f>INPUT!DX404</f>
        <v>8.9951733216322882</v>
      </c>
      <c r="DP90" s="575">
        <f>INPUT!DY404</f>
        <v>5011</v>
      </c>
      <c r="DQ90" s="532">
        <f>INPUT!DZ404</f>
        <v>-5.1306323362362738</v>
      </c>
      <c r="DR90" s="575">
        <f>INPUT!EA404</f>
        <v>4984</v>
      </c>
      <c r="DS90" s="532">
        <f>INPUT!EB404</f>
        <v>-20.662209487424388</v>
      </c>
      <c r="DT90" s="575">
        <f>INPUT!EC404</f>
        <v>5009</v>
      </c>
      <c r="DU90" s="532">
        <f>INPUT!ED404</f>
        <v>-7.6682027649769609</v>
      </c>
      <c r="DV90" s="575">
        <f>INPUT!EE404</f>
        <v>5765</v>
      </c>
      <c r="DW90" s="532">
        <f>INPUT!EF404</f>
        <v>16.042673107890494</v>
      </c>
      <c r="DX90" s="575">
        <f>INPUT!EG404</f>
        <v>5360</v>
      </c>
      <c r="DY90" s="532">
        <f>INPUT!EH404</f>
        <v>6.9646777090401013</v>
      </c>
      <c r="DZ90" s="575">
        <f>INPUT!EI404</f>
        <v>5250</v>
      </c>
      <c r="EA90" s="532">
        <f>INPUT!EJ404</f>
        <v>5.3370786516854007</v>
      </c>
      <c r="EB90" s="575">
        <f>INPUT!EK404</f>
        <v>5252</v>
      </c>
      <c r="EC90" s="532">
        <f>INPUT!EL404</f>
        <v>4.8512677181073993</v>
      </c>
      <c r="ED90" s="575">
        <f>INPUT!EM404</f>
        <v>5248</v>
      </c>
      <c r="EE90" s="532">
        <f>INPUT!EN404</f>
        <v>-8.9679098005203794</v>
      </c>
      <c r="EF90" s="575">
        <f>INPUT!EO404</f>
        <v>5289</v>
      </c>
      <c r="EG90" s="532">
        <f>INPUT!EP404</f>
        <v>-1.3246268656716409</v>
      </c>
      <c r="EH90" s="575">
        <f>INPUT!EQ404</f>
        <v>5368.3349999999991</v>
      </c>
      <c r="EI90" s="532">
        <f>INPUT!ER404</f>
        <v>2.2539999999999782</v>
      </c>
      <c r="EJ90" s="575">
        <f>INPUT!ES404</f>
        <v>5448.860024999999</v>
      </c>
      <c r="EK90" s="532">
        <f>INPUT!ET404</f>
        <v>3.7482868431073735</v>
      </c>
      <c r="EL90" s="575">
        <f>INPUT!EU404</f>
        <v>5530.5929253749982</v>
      </c>
      <c r="EM90" s="532">
        <f>INPUT!EV404</f>
        <v>5.384773730468706</v>
      </c>
      <c r="EN90" s="575">
        <f>INPUT!EW404</f>
        <v>5604.7028705750236</v>
      </c>
      <c r="EO90" s="532">
        <f>INPUT!EX404</f>
        <v>5.9690465224999656</v>
      </c>
      <c r="EP90" s="531"/>
      <c r="EQ90" s="575">
        <f>INPUT!FF404</f>
        <v>1079</v>
      </c>
      <c r="ER90" s="532">
        <f>INPUT!FG404</f>
        <v>5.9921414538310458</v>
      </c>
      <c r="ES90" s="575">
        <f>INPUT!FH404</f>
        <v>1207</v>
      </c>
      <c r="ET90" s="532">
        <f>INPUT!FI404</f>
        <v>11.862835959221506</v>
      </c>
      <c r="EU90" s="575">
        <f>INPUT!FJ404</f>
        <v>1312</v>
      </c>
      <c r="EV90" s="532">
        <f>INPUT!FK404</f>
        <v>8.6992543496271715</v>
      </c>
      <c r="EW90" s="575">
        <f>INPUT!FL404</f>
        <v>1409</v>
      </c>
      <c r="EX90" s="532">
        <f>INPUT!FM404</f>
        <v>7.3932926829268331</v>
      </c>
      <c r="EY90" s="575">
        <f>INPUT!FN404</f>
        <v>1429</v>
      </c>
      <c r="EZ90" s="532">
        <f>INPUT!FO404</f>
        <v>1.419446415897796</v>
      </c>
      <c r="FA90" s="575">
        <f>INPUT!FP404</f>
        <v>1395</v>
      </c>
      <c r="FB90" s="532">
        <f>INPUT!FQ404</f>
        <v>-2.3792862141357562</v>
      </c>
      <c r="FC90" s="575">
        <f>INPUT!FR404</f>
        <v>1426</v>
      </c>
      <c r="FD90" s="532">
        <f>INPUT!FS404</f>
        <v>2.2222222222222143</v>
      </c>
      <c r="FE90" s="575">
        <f>INPUT!FT404</f>
        <v>1465</v>
      </c>
      <c r="FF90" s="532">
        <f>INPUT!FU404</f>
        <v>2.7349228611500687</v>
      </c>
      <c r="FG90" s="575">
        <f>INPUT!FV404</f>
        <v>1721</v>
      </c>
      <c r="FH90" s="532">
        <f>INPUT!FW404</f>
        <v>17.474402730375417</v>
      </c>
      <c r="FI90" s="575">
        <f>INPUT!FX404</f>
        <v>2599</v>
      </c>
      <c r="FJ90" s="532">
        <f>INPUT!FY404</f>
        <v>51.016850668216151</v>
      </c>
      <c r="FK90" s="575">
        <f>INPUT!FZ404</f>
        <v>3038</v>
      </c>
      <c r="FL90" s="532">
        <f>INPUT!GA404</f>
        <v>16.891111966140816</v>
      </c>
      <c r="FM90" s="575">
        <f>INPUT!GB404</f>
        <v>3285</v>
      </c>
      <c r="FN90" s="532">
        <f>INPUT!GC404</f>
        <v>8.1303489137590557</v>
      </c>
      <c r="FO90" s="575">
        <f>INPUT!GD404</f>
        <v>4352</v>
      </c>
      <c r="FP90" s="532">
        <f>INPUT!GE404</f>
        <v>32.480974124809748</v>
      </c>
      <c r="FQ90" s="575">
        <f>INPUT!GF404</f>
        <v>4897</v>
      </c>
      <c r="FR90" s="532">
        <f>INPUT!GG404</f>
        <v>12.522977941176471</v>
      </c>
      <c r="FS90" s="575">
        <f>INPUT!GH404</f>
        <v>5282</v>
      </c>
      <c r="FT90" s="532">
        <f>INPUT!GI404</f>
        <v>7.8619562997753745</v>
      </c>
      <c r="FU90" s="575">
        <f>INPUT!GJ404</f>
        <v>5011</v>
      </c>
      <c r="FV90" s="532">
        <f>INPUT!GK404</f>
        <v>-5.1306323362362738</v>
      </c>
      <c r="FW90" s="575">
        <f>INPUT!GL404</f>
        <v>5360</v>
      </c>
      <c r="FX90" s="532">
        <f>INPUT!GM404</f>
        <v>6.9646777090401013</v>
      </c>
      <c r="FY90" s="575">
        <f>INPUT!GN404</f>
        <v>5289</v>
      </c>
      <c r="FZ90" s="532">
        <f>INPUT!GO404</f>
        <v>-1.3246268656716409</v>
      </c>
      <c r="GA90" s="575">
        <f>INPUT!GP404</f>
        <v>5604.7028705750236</v>
      </c>
      <c r="GB90" s="532">
        <f>INPUT!GQ404</f>
        <v>5.9690465224999656</v>
      </c>
      <c r="GC90" s="575">
        <f>INPUT!GR404</f>
        <v>5940.9850428095251</v>
      </c>
      <c r="GD90" s="532">
        <f>INPUT!GS404</f>
        <v>6.0000000000000053</v>
      </c>
      <c r="GE90" s="575">
        <f>INPUT!GT404</f>
        <v>6297.4441453780973</v>
      </c>
      <c r="GF90" s="532">
        <f>INPUT!GU404</f>
        <v>6.0000000000000053</v>
      </c>
      <c r="GG90" s="575">
        <f>INPUT!GV404</f>
        <v>6675.2907941007834</v>
      </c>
      <c r="GH90" s="532">
        <f>INPUT!GW404</f>
        <v>6.0000000000000053</v>
      </c>
      <c r="GI90" s="575">
        <f>INPUT!GX404</f>
        <v>7075.8082417468304</v>
      </c>
      <c r="GJ90" s="532">
        <f>INPUT!GY404</f>
        <v>6.0000000000000053</v>
      </c>
      <c r="GK90" s="682">
        <f>INPUT!GZ404</f>
        <v>5.9938085812655251</v>
      </c>
      <c r="GL90" s="436"/>
    </row>
    <row r="91" spans="1:194" ht="12.75" customHeight="1" x14ac:dyDescent="0.2">
      <c r="A91" s="686" t="s">
        <v>561</v>
      </c>
      <c r="B91" s="575">
        <f>INPUT!K414</f>
        <v>3238</v>
      </c>
      <c r="C91" s="532">
        <f>INPUT!L414</f>
        <v>13.216783216783213</v>
      </c>
      <c r="D91" s="575">
        <f>INPUT!M414</f>
        <v>3356</v>
      </c>
      <c r="E91" s="532">
        <f>INPUT!N414</f>
        <v>11.643379906852957</v>
      </c>
      <c r="F91" s="575">
        <f>INPUT!O414</f>
        <v>3446</v>
      </c>
      <c r="G91" s="532">
        <f>INPUT!P414</f>
        <v>10.484129528695085</v>
      </c>
      <c r="H91" s="575">
        <f>INPUT!Q414</f>
        <v>3547</v>
      </c>
      <c r="I91" s="532">
        <f>INPUT!R414</f>
        <v>10.155279503105596</v>
      </c>
      <c r="J91" s="575">
        <f>INPUT!S414</f>
        <v>3587</v>
      </c>
      <c r="K91" s="532">
        <f>INPUT!T414</f>
        <v>10.778258184064239</v>
      </c>
      <c r="L91" s="575">
        <f>INPUT!U414</f>
        <v>3750</v>
      </c>
      <c r="M91" s="532">
        <f>INPUT!V414</f>
        <v>11.74016686531585</v>
      </c>
      <c r="N91" s="575">
        <f>INPUT!W414</f>
        <v>3893</v>
      </c>
      <c r="O91" s="532">
        <f>INPUT!X414</f>
        <v>12.971561230412076</v>
      </c>
      <c r="P91" s="575">
        <f>INPUT!Y414</f>
        <v>3978</v>
      </c>
      <c r="Q91" s="532">
        <f>INPUT!Z414</f>
        <v>12.151113617141252</v>
      </c>
      <c r="R91" s="575">
        <f>INPUT!AA414</f>
        <v>4142</v>
      </c>
      <c r="S91" s="532">
        <f>INPUT!AB414</f>
        <v>15.47253972679119</v>
      </c>
      <c r="T91" s="575">
        <f>INPUT!AC414</f>
        <v>4302</v>
      </c>
      <c r="U91" s="532">
        <f>INPUT!AD414</f>
        <v>14.719999999999999</v>
      </c>
      <c r="V91" s="575">
        <f>INPUT!AE414</f>
        <v>4651</v>
      </c>
      <c r="W91" s="532">
        <f>INPUT!AF414</f>
        <v>19.470845106601598</v>
      </c>
      <c r="X91" s="575">
        <f>INPUT!AG414</f>
        <v>4330</v>
      </c>
      <c r="Y91" s="532">
        <f>INPUT!AH414</f>
        <v>8.8486676721970738</v>
      </c>
      <c r="Z91" s="575">
        <f>INPUT!AI414</f>
        <v>4324</v>
      </c>
      <c r="AA91" s="532">
        <f>INPUT!AJ414</f>
        <v>4.3940125543215913</v>
      </c>
      <c r="AB91" s="575">
        <f>INPUT!AK414</f>
        <v>4709</v>
      </c>
      <c r="AC91" s="532">
        <f>INPUT!AL414</f>
        <v>9.4607159460715842</v>
      </c>
      <c r="AD91" s="575">
        <f>INPUT!AM414</f>
        <v>4875</v>
      </c>
      <c r="AE91" s="532">
        <f>INPUT!AN414</f>
        <v>4.8161685658998143</v>
      </c>
      <c r="AF91" s="575">
        <f>INPUT!AO414</f>
        <v>5156</v>
      </c>
      <c r="AG91" s="532">
        <f>INPUT!AP414</f>
        <v>19.076212471131647</v>
      </c>
      <c r="AH91" s="575">
        <f>INPUT!AQ414</f>
        <v>5327</v>
      </c>
      <c r="AI91" s="532">
        <f>INPUT!AR414</f>
        <v>23.196114708603144</v>
      </c>
      <c r="AJ91" s="575">
        <f>INPUT!AS414</f>
        <v>5521</v>
      </c>
      <c r="AK91" s="532">
        <f>INPUT!AT414</f>
        <v>17.243576130813331</v>
      </c>
      <c r="AL91" s="575">
        <f>INPUT!AU414</f>
        <v>5830</v>
      </c>
      <c r="AM91" s="532">
        <f>INPUT!AV414</f>
        <v>19.589743589743591</v>
      </c>
      <c r="AN91" s="575">
        <f>INPUT!AW414</f>
        <v>6010</v>
      </c>
      <c r="AO91" s="532">
        <f>INPUT!AX414</f>
        <v>16.56322730799069</v>
      </c>
      <c r="AP91" s="575">
        <f>INPUT!AY414</f>
        <v>6277</v>
      </c>
      <c r="AQ91" s="532">
        <f>INPUT!AZ414</f>
        <v>17.833677492021781</v>
      </c>
      <c r="AR91" s="575">
        <f>INPUT!BA414</f>
        <v>6589</v>
      </c>
      <c r="AS91" s="532">
        <f>INPUT!BB414</f>
        <v>19.344321680854915</v>
      </c>
      <c r="AT91" s="575">
        <f>INPUT!BC414</f>
        <v>6752</v>
      </c>
      <c r="AU91" s="532">
        <f>INPUT!BD414</f>
        <v>15.814751286449402</v>
      </c>
      <c r="AV91" s="575">
        <f>INPUT!BE414</f>
        <v>6891</v>
      </c>
      <c r="AW91" s="532">
        <f>INPUT!BF414</f>
        <v>14.658901830282867</v>
      </c>
      <c r="AX91" s="575">
        <f>INPUT!BG414</f>
        <v>7118</v>
      </c>
      <c r="AY91" s="532">
        <f>INPUT!BH414</f>
        <v>13.39812012107695</v>
      </c>
      <c r="AZ91" s="575">
        <f>INPUT!BI414</f>
        <v>7311</v>
      </c>
      <c r="BA91" s="532">
        <f>INPUT!BJ414</f>
        <v>10.957656700561547</v>
      </c>
      <c r="BB91" s="575">
        <f>INPUT!BK414</f>
        <v>7696</v>
      </c>
      <c r="BC91" s="532">
        <f>INPUT!BL414</f>
        <v>13.981042654028442</v>
      </c>
      <c r="BD91" s="575">
        <f>INPUT!BM414</f>
        <v>7921</v>
      </c>
      <c r="BE91" s="532">
        <f>INPUT!BN414</f>
        <v>14.947032361050638</v>
      </c>
      <c r="BF91" s="575">
        <f>INPUT!BO414</f>
        <v>7899</v>
      </c>
      <c r="BG91" s="532">
        <f>INPUT!BP414</f>
        <v>10.972183197527396</v>
      </c>
      <c r="BH91" s="575">
        <f>INPUT!BQ414</f>
        <v>8113</v>
      </c>
      <c r="BI91" s="532">
        <f>INPUT!BR414</f>
        <v>10.969771577075637</v>
      </c>
      <c r="BJ91" s="575">
        <f>INPUT!BS414</f>
        <v>7382</v>
      </c>
      <c r="BK91" s="532">
        <f>INPUT!BT414</f>
        <v>-4.0800415800415823</v>
      </c>
      <c r="BL91" s="575">
        <f>INPUT!BU414</f>
        <v>7850</v>
      </c>
      <c r="BM91" s="532">
        <f>INPUT!BV414</f>
        <v>-0.89635147077389288</v>
      </c>
      <c r="BN91" s="575">
        <f>INPUT!BW414</f>
        <v>8185</v>
      </c>
      <c r="BO91" s="532">
        <f>INPUT!BX414</f>
        <v>3.6207114824661435</v>
      </c>
      <c r="BP91" s="575">
        <f>INPUT!BY414</f>
        <v>8476</v>
      </c>
      <c r="BQ91" s="532">
        <f>INPUT!BZ414</f>
        <v>4.4743005053617724</v>
      </c>
      <c r="BR91" s="575">
        <f>INPUT!CA414</f>
        <v>8994</v>
      </c>
      <c r="BS91" s="532">
        <f>INPUT!CB414</f>
        <v>21.836900568951513</v>
      </c>
      <c r="BT91" s="575">
        <f>INPUT!CC414</f>
        <v>9057</v>
      </c>
      <c r="BU91" s="532">
        <f>INPUT!CD414</f>
        <v>15.375796178343947</v>
      </c>
      <c r="BV91" s="575">
        <f>INPUT!CE414</f>
        <v>8745.3318600000021</v>
      </c>
      <c r="BW91" s="532">
        <f>INPUT!CF414</f>
        <v>6.84583824068421</v>
      </c>
      <c r="BX91" s="575">
        <f>INPUT!CG414</f>
        <v>9415.90301</v>
      </c>
      <c r="BY91" s="532">
        <f>INPUT!CH414</f>
        <v>11.088992567248713</v>
      </c>
      <c r="BZ91" s="575">
        <f>INPUT!CI414</f>
        <v>10037.94764</v>
      </c>
      <c r="CA91" s="532">
        <f>INPUT!CJ414</f>
        <v>11.607156326439849</v>
      </c>
      <c r="CB91" s="575">
        <f>INPUT!CK414</f>
        <v>10476</v>
      </c>
      <c r="CC91" s="532">
        <f>INPUT!CL414</f>
        <v>15.667439549519703</v>
      </c>
      <c r="CD91" s="575">
        <f>INPUT!CM414</f>
        <v>10531</v>
      </c>
      <c r="CE91" s="532">
        <f>INPUT!CN414</f>
        <v>20.418529206048873</v>
      </c>
      <c r="CF91" s="575">
        <f>INPUT!CO414</f>
        <v>10695.8343</v>
      </c>
      <c r="CG91" s="532">
        <f>INPUT!CP414</f>
        <v>13.593293055808564</v>
      </c>
      <c r="CH91" s="575">
        <f>INPUT!CQ414</f>
        <v>11447.945950000001</v>
      </c>
      <c r="CI91" s="532">
        <f>INPUT!CR414</f>
        <v>14.046679267197293</v>
      </c>
      <c r="CJ91" s="575">
        <f>INPUT!CS414</f>
        <v>11794</v>
      </c>
      <c r="CK91" s="532">
        <f>INPUT!CT414</f>
        <v>12.581137838869804</v>
      </c>
      <c r="CL91" s="575">
        <f>INPUT!CU414</f>
        <v>12194</v>
      </c>
      <c r="CM91" s="532">
        <f>INPUT!CV414</f>
        <v>15.791472794606399</v>
      </c>
      <c r="CN91" s="575">
        <f>INPUT!CW414</f>
        <v>12705</v>
      </c>
      <c r="CO91" s="532">
        <f>INPUT!CX414</f>
        <v>18.784562696525686</v>
      </c>
      <c r="CP91" s="575">
        <f>INPUT!CY414</f>
        <v>13720</v>
      </c>
      <c r="CQ91" s="532">
        <f>INPUT!CZ414</f>
        <v>19.846827194357953</v>
      </c>
      <c r="CR91" s="575">
        <f>INPUT!DA414</f>
        <v>13413</v>
      </c>
      <c r="CS91" s="532">
        <f>INPUT!DB414</f>
        <v>13.727318975750391</v>
      </c>
      <c r="CT91" s="575">
        <f>INPUT!DC414</f>
        <v>13563</v>
      </c>
      <c r="CU91" s="532">
        <f>INPUT!DD414</f>
        <v>11.226832868623916</v>
      </c>
      <c r="CV91" s="575">
        <f>INPUT!DE414</f>
        <v>13905</v>
      </c>
      <c r="CW91" s="532">
        <f>INPUT!DF414</f>
        <v>9.4451003541912613</v>
      </c>
      <c r="CX91" s="575">
        <f>INPUT!DG414</f>
        <v>14523</v>
      </c>
      <c r="CY91" s="532">
        <f>INPUT!DH414</f>
        <v>5.8527696793002848</v>
      </c>
      <c r="CZ91" s="575">
        <f>INPUT!DI414</f>
        <v>13592</v>
      </c>
      <c r="DA91" s="532">
        <f>INPUT!DJ414</f>
        <v>1.3345262059196283</v>
      </c>
      <c r="DB91" s="575">
        <f>INPUT!DK414</f>
        <v>13745</v>
      </c>
      <c r="DC91" s="532">
        <f>INPUT!DL414</f>
        <v>1.3418860134188693</v>
      </c>
      <c r="DD91" s="575">
        <f>INPUT!DM414</f>
        <v>14654</v>
      </c>
      <c r="DE91" s="532">
        <f>INPUT!DN414</f>
        <v>5.3865516001438296</v>
      </c>
      <c r="DF91" s="575">
        <f>INPUT!DO414</f>
        <v>14468</v>
      </c>
      <c r="DG91" s="532">
        <f>INPUT!DP414</f>
        <v>-0.37870963299593274</v>
      </c>
      <c r="DH91" s="575">
        <f>INPUT!DQ414</f>
        <v>13700</v>
      </c>
      <c r="DI91" s="532">
        <f>INPUT!DR414</f>
        <v>0.79458505002942825</v>
      </c>
      <c r="DJ91" s="575">
        <f>INPUT!DS414</f>
        <v>13639</v>
      </c>
      <c r="DK91" s="532">
        <f>INPUT!DT414</f>
        <v>-0.77118952346307834</v>
      </c>
      <c r="DL91" s="575">
        <f>INPUT!DU414</f>
        <v>13661</v>
      </c>
      <c r="DM91" s="532">
        <f>INPUT!DV414</f>
        <v>-6.7763068104271902</v>
      </c>
      <c r="DN91" s="575">
        <f>INPUT!DW414</f>
        <v>14069</v>
      </c>
      <c r="DO91" s="532">
        <f>INPUT!DX414</f>
        <v>-2.7578103400608289</v>
      </c>
      <c r="DP91" s="575">
        <f>INPUT!DY414</f>
        <v>14748</v>
      </c>
      <c r="DQ91" s="532">
        <f>INPUT!DZ414</f>
        <v>7.6496350364963606</v>
      </c>
      <c r="DR91" s="575">
        <f>INPUT!EA414</f>
        <v>17085</v>
      </c>
      <c r="DS91" s="532">
        <f>INPUT!EB414</f>
        <v>25.265781948823228</v>
      </c>
      <c r="DT91" s="575">
        <f>INPUT!EC414</f>
        <v>16128</v>
      </c>
      <c r="DU91" s="532">
        <f>INPUT!ED414</f>
        <v>18.058707268867579</v>
      </c>
      <c r="DV91" s="575">
        <f>INPUT!EE414</f>
        <v>16684</v>
      </c>
      <c r="DW91" s="532">
        <f>INPUT!EF414</f>
        <v>18.58696424763664</v>
      </c>
      <c r="DX91" s="575">
        <f>INPUT!EG414</f>
        <v>17852</v>
      </c>
      <c r="DY91" s="532">
        <f>INPUT!EH414</f>
        <v>21.046921616490376</v>
      </c>
      <c r="DZ91" s="575">
        <f>INPUT!EI414</f>
        <v>17708</v>
      </c>
      <c r="EA91" s="532">
        <f>INPUT!EJ414</f>
        <v>3.6464735147790472</v>
      </c>
      <c r="EB91" s="575">
        <f>INPUT!EK414</f>
        <v>18102</v>
      </c>
      <c r="EC91" s="532">
        <f>INPUT!EL414</f>
        <v>12.239583333333325</v>
      </c>
      <c r="ED91" s="575">
        <f>INPUT!EM414</f>
        <v>18446</v>
      </c>
      <c r="EE91" s="532">
        <f>INPUT!EN414</f>
        <v>10.561016542795487</v>
      </c>
      <c r="EF91" s="575">
        <f>INPUT!EO414</f>
        <v>20337</v>
      </c>
      <c r="EG91" s="532">
        <f>INPUT!EP414</f>
        <v>13.920008962581232</v>
      </c>
      <c r="EH91" s="575">
        <f>INPUT!EQ414</f>
        <v>20549.175849055657</v>
      </c>
      <c r="EI91" s="532">
        <f>INPUT!ER414</f>
        <v>16.044589163404432</v>
      </c>
      <c r="EJ91" s="575">
        <f>INPUT!ES414</f>
        <v>20864.18585759342</v>
      </c>
      <c r="EK91" s="532">
        <f>INPUT!ET414</f>
        <v>15.259009267447897</v>
      </c>
      <c r="EL91" s="575">
        <f>INPUT!EU414</f>
        <v>21238.040283319559</v>
      </c>
      <c r="EM91" s="532">
        <f>INPUT!EV414</f>
        <v>15.13629124644671</v>
      </c>
      <c r="EN91" s="575">
        <f>INPUT!EW414</f>
        <v>21583.900799363095</v>
      </c>
      <c r="EO91" s="532">
        <f>INPUT!EX414</f>
        <v>6.1311933882238989</v>
      </c>
      <c r="EP91" s="531"/>
      <c r="EQ91" s="575">
        <f>INPUT!FF414</f>
        <v>3220</v>
      </c>
      <c r="ER91" s="532">
        <f>INPUT!FG414</f>
        <v>13.540197461212976</v>
      </c>
      <c r="ES91" s="575">
        <f>INPUT!FH414</f>
        <v>3547</v>
      </c>
      <c r="ET91" s="532">
        <f>INPUT!FI414</f>
        <v>10.155279503105596</v>
      </c>
      <c r="EU91" s="575">
        <f>INPUT!FJ414</f>
        <v>3978</v>
      </c>
      <c r="EV91" s="532">
        <f>INPUT!FK414</f>
        <v>12.151113617141252</v>
      </c>
      <c r="EW91" s="575">
        <f>INPUT!FL414</f>
        <v>4330</v>
      </c>
      <c r="EX91" s="532">
        <f>INPUT!FM414</f>
        <v>8.8486676721970738</v>
      </c>
      <c r="EY91" s="575">
        <f>INPUT!FN414</f>
        <v>5156</v>
      </c>
      <c r="EZ91" s="532">
        <f>INPUT!FO414</f>
        <v>19.076212471131647</v>
      </c>
      <c r="FA91" s="575">
        <f>INPUT!FP414</f>
        <v>6010</v>
      </c>
      <c r="FB91" s="532">
        <f>INPUT!FQ414</f>
        <v>16.56322730799069</v>
      </c>
      <c r="FC91" s="575">
        <f>INPUT!FR414</f>
        <v>6891</v>
      </c>
      <c r="FD91" s="532">
        <f>INPUT!FS414</f>
        <v>14.658901830282867</v>
      </c>
      <c r="FE91" s="575">
        <f>INPUT!FT414</f>
        <v>7921</v>
      </c>
      <c r="FF91" s="532">
        <f>INPUT!FU414</f>
        <v>14.947032361050638</v>
      </c>
      <c r="FG91" s="575">
        <f>INPUT!FV414</f>
        <v>7850</v>
      </c>
      <c r="FH91" s="532">
        <f>INPUT!FW414</f>
        <v>-0.89635147077389288</v>
      </c>
      <c r="FI91" s="575">
        <f>INPUT!FX414</f>
        <v>9057</v>
      </c>
      <c r="FJ91" s="532">
        <f>INPUT!FY414</f>
        <v>15.375796178343947</v>
      </c>
      <c r="FK91" s="575">
        <f>INPUT!FZ414</f>
        <v>10476</v>
      </c>
      <c r="FL91" s="532">
        <f>INPUT!GA414</f>
        <v>15.667439549519703</v>
      </c>
      <c r="FM91" s="575">
        <f>INPUT!GB414</f>
        <v>11794</v>
      </c>
      <c r="FN91" s="532">
        <f>INPUT!GC414</f>
        <v>12.581137838869804</v>
      </c>
      <c r="FO91" s="575">
        <f>INPUT!GD414</f>
        <v>13413</v>
      </c>
      <c r="FP91" s="532">
        <f>INPUT!GE414</f>
        <v>13.727318975750391</v>
      </c>
      <c r="FQ91" s="575">
        <f>INPUT!GF414</f>
        <v>13592</v>
      </c>
      <c r="FR91" s="532">
        <f>INPUT!GG414</f>
        <v>1.3345262059196283</v>
      </c>
      <c r="FS91" s="575">
        <f>INPUT!GH414</f>
        <v>13700</v>
      </c>
      <c r="FT91" s="532">
        <f>INPUT!GI414</f>
        <v>0.79458505002942825</v>
      </c>
      <c r="FU91" s="575">
        <f>INPUT!GJ414</f>
        <v>14748</v>
      </c>
      <c r="FV91" s="532">
        <f>INPUT!GK414</f>
        <v>7.6496350364963606</v>
      </c>
      <c r="FW91" s="575">
        <f>INPUT!GL414</f>
        <v>17852</v>
      </c>
      <c r="FX91" s="532">
        <f>INPUT!GM414</f>
        <v>21.046921616490376</v>
      </c>
      <c r="FY91" s="575">
        <f>INPUT!GN414</f>
        <v>20337</v>
      </c>
      <c r="FZ91" s="532">
        <f>INPUT!GO414</f>
        <v>13.920008962581232</v>
      </c>
      <c r="GA91" s="575">
        <f>INPUT!GP414</f>
        <v>21583.900799363095</v>
      </c>
      <c r="GB91" s="532">
        <f>INPUT!GQ414</f>
        <v>6.1311933882238989</v>
      </c>
      <c r="GC91" s="575">
        <f>INPUT!GR414</f>
        <v>22811.158796958858</v>
      </c>
      <c r="GD91" s="532">
        <f>INPUT!GS414</f>
        <v>5.6859879453855511</v>
      </c>
      <c r="GE91" s="575">
        <f>INPUT!GT414</f>
        <v>24184.502830575282</v>
      </c>
      <c r="GF91" s="532">
        <f>INPUT!GU414</f>
        <v>6.0204921891101604</v>
      </c>
      <c r="GG91" s="575">
        <f>INPUT!GV414</f>
        <v>25620.350141435534</v>
      </c>
      <c r="GH91" s="532">
        <f>INPUT!GW414</f>
        <v>5.937055315625428</v>
      </c>
      <c r="GI91" s="575">
        <f>INPUT!GX414</f>
        <v>27130.524889699293</v>
      </c>
      <c r="GJ91" s="532">
        <f>INPUT!GY414</f>
        <v>5.8944344629442424</v>
      </c>
      <c r="GK91" s="682">
        <f>INPUT!GZ414</f>
        <v>5.9337292989048551</v>
      </c>
      <c r="GL91" s="436"/>
    </row>
    <row r="92" spans="1:194" ht="12.75" customHeight="1" x14ac:dyDescent="0.2">
      <c r="A92" s="686" t="s">
        <v>100</v>
      </c>
      <c r="B92" s="580">
        <f>INPUT!K427</f>
        <v>24.221858179265155</v>
      </c>
      <c r="C92" s="532">
        <f>INPUT!L427</f>
        <v>-6.3648007458868001</v>
      </c>
      <c r="D92" s="580">
        <f>INPUT!M427</f>
        <v>28.777589134125638</v>
      </c>
      <c r="E92" s="532">
        <f>INPUT!N427</f>
        <v>7.6339546192502272</v>
      </c>
      <c r="F92" s="580">
        <f>INPUT!O427</f>
        <v>27.192055778575959</v>
      </c>
      <c r="G92" s="532">
        <f>INPUT!P427</f>
        <v>27.08843030552346</v>
      </c>
      <c r="H92" s="580">
        <f>INPUT!Q427</f>
        <v>25.389145982330668</v>
      </c>
      <c r="I92" s="532">
        <f>INPUT!R427</f>
        <v>1.1565695811302401</v>
      </c>
      <c r="J92" s="580">
        <f>INPUT!S427</f>
        <v>25.036572622779516</v>
      </c>
      <c r="K92" s="532">
        <f>INPUT!T427</f>
        <v>3.3635505479583161</v>
      </c>
      <c r="L92" s="580">
        <f>INPUT!U427</f>
        <v>25.506555423122769</v>
      </c>
      <c r="M92" s="532">
        <f>INPUT!V427</f>
        <v>-11.36660091906011</v>
      </c>
      <c r="N92" s="580">
        <f>INPUT!W427</f>
        <v>24.961449498843486</v>
      </c>
      <c r="O92" s="532">
        <f>INPUT!X427</f>
        <v>-8.203154251727895</v>
      </c>
      <c r="P92" s="580">
        <f>INPUT!Y427</f>
        <v>24.801512287334592</v>
      </c>
      <c r="Q92" s="532">
        <f>INPUT!Z427</f>
        <v>-2.3145075277641647</v>
      </c>
      <c r="R92" s="580">
        <f>INPUT!AA427</f>
        <v>24.041811846689896</v>
      </c>
      <c r="S92" s="532">
        <f>INPUT!AB427</f>
        <v>-3.9732306457335831</v>
      </c>
      <c r="T92" s="580">
        <f>INPUT!AC427</f>
        <v>23.370146063412896</v>
      </c>
      <c r="U92" s="532">
        <f>INPUT!AD427</f>
        <v>-8.3759226766195525</v>
      </c>
      <c r="V92" s="580">
        <f>INPUT!AE427</f>
        <v>22.830595652895305</v>
      </c>
      <c r="W92" s="532">
        <f>INPUT!AF427</f>
        <v>-8.5365789596750332</v>
      </c>
      <c r="X92" s="580">
        <f>INPUT!AG427</f>
        <v>24.551315560202124</v>
      </c>
      <c r="Y92" s="532">
        <f>INPUT!AH427</f>
        <v>-1.0087962549777174</v>
      </c>
      <c r="Z92" s="580">
        <f>INPUT!AI427</f>
        <v>24.760744736384201</v>
      </c>
      <c r="AA92" s="532">
        <f>INPUT!AJ427</f>
        <v>2.9903440484386312</v>
      </c>
      <c r="AB92" s="580">
        <f>INPUT!AK427</f>
        <v>22.853866317169068</v>
      </c>
      <c r="AC92" s="532">
        <f>INPUT!AL427</f>
        <v>-2.2091421458939386</v>
      </c>
      <c r="AD92" s="580">
        <f>INPUT!AM427</f>
        <v>21.937550040032026</v>
      </c>
      <c r="AE92" s="532">
        <f>INPUT!AN427</f>
        <v>-3.9116176662260083</v>
      </c>
      <c r="AF92" s="580">
        <f>INPUT!AO427</f>
        <v>21.700835231586939</v>
      </c>
      <c r="AG92" s="532">
        <f>INPUT!AP427</f>
        <v>-11.610295674891802</v>
      </c>
      <c r="AH92" s="580">
        <f>INPUT!AQ427</f>
        <v>20.788104089219331</v>
      </c>
      <c r="AI92" s="532">
        <f>INPUT!AR427</f>
        <v>-16.044108080995436</v>
      </c>
      <c r="AJ92" s="580">
        <f>INPUT!AS427</f>
        <v>19.869375907111756</v>
      </c>
      <c r="AK92" s="532">
        <f>INPUT!AT427</f>
        <v>-13.05901753619343</v>
      </c>
      <c r="AL92" s="580">
        <f>INPUT!AU427</f>
        <v>22.576361221779546</v>
      </c>
      <c r="AM92" s="532">
        <f>INPUT!AV427</f>
        <v>2.9119531605936277</v>
      </c>
      <c r="AN92" s="580">
        <f>INPUT!AW427</f>
        <v>18.838622552329507</v>
      </c>
      <c r="AO92" s="532">
        <f>INPUT!AX427</f>
        <v>-13.189412521280753</v>
      </c>
      <c r="AP92" s="580">
        <f>INPUT!AY427</f>
        <v>18.23629021753289</v>
      </c>
      <c r="AQ92" s="532">
        <f>INPUT!AZ427</f>
        <v>-12.275356428534568</v>
      </c>
      <c r="AR92" s="580">
        <f>INPUT!BA427</f>
        <v>13.981723237597912</v>
      </c>
      <c r="AS92" s="532">
        <f>INPUT!BB427</f>
        <v>-29.631794662491153</v>
      </c>
      <c r="AT92" s="580">
        <f>INPUT!BC427</f>
        <v>17.568062507630327</v>
      </c>
      <c r="AU92" s="532">
        <f>INPUT!BD427</f>
        <v>-22.183817245613902</v>
      </c>
      <c r="AV92" s="580">
        <f>INPUT!BE427</f>
        <v>17.145605386557651</v>
      </c>
      <c r="AW92" s="532">
        <f>INPUT!BF427</f>
        <v>-8.9869477509251556</v>
      </c>
      <c r="AX92" s="580">
        <f>INPUT!BG427</f>
        <v>16.76800748362956</v>
      </c>
      <c r="AY92" s="532">
        <f>INPUT!BH427</f>
        <v>-8.0514332486970481</v>
      </c>
      <c r="AZ92" s="580">
        <f>INPUT!BI427</f>
        <v>15.994484660461911</v>
      </c>
      <c r="BA92" s="532">
        <f>INPUT!BJ427</f>
        <v>14.395660596767733</v>
      </c>
      <c r="BB92" s="580">
        <f>INPUT!BK427</f>
        <v>15.890710382513662</v>
      </c>
      <c r="BC92" s="532">
        <f>INPUT!BL427</f>
        <v>-9.5477354112790795</v>
      </c>
      <c r="BD92" s="580">
        <f>INPUT!BM427</f>
        <v>15.608352865970595</v>
      </c>
      <c r="BE92" s="532">
        <f>INPUT!BN427</f>
        <v>-8.9658690138306856</v>
      </c>
      <c r="BF92" s="580">
        <f>INPUT!BO427</f>
        <v>16.896370331404523</v>
      </c>
      <c r="BG92" s="532">
        <f>INPUT!BP427</f>
        <v>0.7655223669257083</v>
      </c>
      <c r="BH92" s="580">
        <f>INPUT!BQ427</f>
        <v>15.94488188976378</v>
      </c>
      <c r="BI92" s="532">
        <f>INPUT!BR427</f>
        <v>-0.31012421938637624</v>
      </c>
      <c r="BJ92" s="580">
        <f>INPUT!BS427</f>
        <v>17.519553072625698</v>
      </c>
      <c r="BK92" s="532">
        <f>INPUT!BT427</f>
        <v>10.250282403387301</v>
      </c>
      <c r="BL92" s="580">
        <f>INPUT!BU427</f>
        <v>17.981402152335178</v>
      </c>
      <c r="BM92" s="532">
        <f>INPUT!BV427</f>
        <v>15.203713721377454</v>
      </c>
      <c r="BN92" s="580">
        <f>INPUT!BW427</f>
        <v>16.120106579217051</v>
      </c>
      <c r="BO92" s="532">
        <f>INPUT!BX427</f>
        <v>-4.5942633652191311</v>
      </c>
      <c r="BP92" s="580">
        <f>INPUT!BY427</f>
        <v>19.029423003439053</v>
      </c>
      <c r="BQ92" s="532">
        <f>INPUT!BZ427</f>
        <v>19.345023280827633</v>
      </c>
      <c r="BR92" s="580">
        <f>INPUT!CA427</f>
        <v>19.875278396436524</v>
      </c>
      <c r="BS92" s="532">
        <f>INPUT!CB427</f>
        <v>13.446263806190629</v>
      </c>
      <c r="BT92" s="580">
        <f>INPUT!CC427</f>
        <v>22.297529169526424</v>
      </c>
      <c r="BU92" s="532">
        <f>INPUT!CD427</f>
        <v>24.003283952084487</v>
      </c>
      <c r="BV92" s="580">
        <f>INPUT!CE427</f>
        <v>22.808052866058418</v>
      </c>
      <c r="BW92" s="532">
        <f>INPUT!CF427</f>
        <v>41.48822623458237</v>
      </c>
      <c r="BX92" s="580">
        <f>INPUT!CG427</f>
        <v>21.982113849135988</v>
      </c>
      <c r="BY92" s="532">
        <f>INPUT!CH427</f>
        <v>15.516449685118229</v>
      </c>
      <c r="BZ92" s="580">
        <f>INPUT!CI427</f>
        <v>23.056968209631723</v>
      </c>
      <c r="CA92" s="532">
        <f>INPUT!CJ427</f>
        <v>16.008277970917128</v>
      </c>
      <c r="CB92" s="580">
        <f>INPUT!CK427</f>
        <v>22.480390705934585</v>
      </c>
      <c r="CC92" s="532">
        <f>INPUT!CL427</f>
        <v>0.82009775620375258</v>
      </c>
      <c r="CD92" s="580">
        <f>INPUT!CM427</f>
        <v>22.26896958960732</v>
      </c>
      <c r="CE92" s="532">
        <f>INPUT!CN427</f>
        <v>-2.3635655337038042</v>
      </c>
      <c r="CF92" s="580">
        <f>INPUT!CO427</f>
        <v>22.177217314094072</v>
      </c>
      <c r="CG92" s="532">
        <f>INPUT!CP427</f>
        <v>0.88755552035206797</v>
      </c>
      <c r="CH92" s="580">
        <f>INPUT!CQ427</f>
        <v>22.381260404578267</v>
      </c>
      <c r="CI92" s="532">
        <f>INPUT!CR427</f>
        <v>-2.9306012781471824</v>
      </c>
      <c r="CJ92" s="580">
        <f>INPUT!CS427</f>
        <v>21.785264274819287</v>
      </c>
      <c r="CK92" s="532">
        <f>INPUT!CT427</f>
        <v>-3.0921456846912942</v>
      </c>
      <c r="CL92" s="580">
        <f>INPUT!CU427</f>
        <v>24.53273920039609</v>
      </c>
      <c r="CM92" s="532">
        <f>INPUT!CV427</f>
        <v>10.165578616826743</v>
      </c>
      <c r="CN92" s="580">
        <f>INPUT!CW427</f>
        <v>22.421688954020883</v>
      </c>
      <c r="CO92" s="532">
        <f>INPUT!CX427</f>
        <v>1.1023548917989956</v>
      </c>
      <c r="CP92" s="580">
        <f>INPUT!CY427</f>
        <v>24.286739142431433</v>
      </c>
      <c r="CQ92" s="532">
        <f>INPUT!CZ427</f>
        <v>8.5137239968102296</v>
      </c>
      <c r="CR92" s="580">
        <f>INPUT!DA427</f>
        <v>24.497607655502392</v>
      </c>
      <c r="CS92" s="532">
        <f>INPUT!DB427</f>
        <v>12.450357941345679</v>
      </c>
      <c r="CT92" s="580">
        <f>INPUT!DC427</f>
        <v>23.999775860136726</v>
      </c>
      <c r="CU92" s="532">
        <f>INPUT!DD427</f>
        <v>-2.1724575307544902</v>
      </c>
      <c r="CV92" s="580">
        <f>INPUT!DE427</f>
        <v>26.237334889395786</v>
      </c>
      <c r="CW92" s="532">
        <f>INPUT!DF427</f>
        <v>17.017656177460449</v>
      </c>
      <c r="CX92" s="580">
        <f>INPUT!DG427</f>
        <v>25.431300061614294</v>
      </c>
      <c r="CY92" s="532">
        <f>INPUT!DH427</f>
        <v>4.7126990267013502</v>
      </c>
      <c r="CZ92" s="580">
        <f>INPUT!DI427</f>
        <v>26.486018713829846</v>
      </c>
      <c r="DA92" s="532">
        <f>INPUT!DJ427</f>
        <v>8.1167560779382484</v>
      </c>
      <c r="DB92" s="580">
        <f>INPUT!DK427</f>
        <v>26.33186836745632</v>
      </c>
      <c r="DC92" s="532">
        <f>INPUT!DL427</f>
        <v>9.7171428637930148</v>
      </c>
      <c r="DD92" s="580">
        <f>INPUT!DM427</f>
        <v>25.154502272843356</v>
      </c>
      <c r="DE92" s="532">
        <f>INPUT!DN427</f>
        <v>-4.1270678638556157</v>
      </c>
      <c r="DF92" s="580">
        <f>INPUT!DO427</f>
        <v>23.956690844108063</v>
      </c>
      <c r="DG92" s="532">
        <f>INPUT!DP427</f>
        <v>-5.7984028104484882</v>
      </c>
      <c r="DH92" s="580">
        <f>INPUT!DQ427</f>
        <v>27.826361816457695</v>
      </c>
      <c r="DI92" s="532">
        <f>INPUT!DR427</f>
        <v>5.0605684346510582</v>
      </c>
      <c r="DJ92" s="580">
        <f>INPUT!DS427</f>
        <v>31.534561517996085</v>
      </c>
      <c r="DK92" s="532">
        <f>INPUT!DT427</f>
        <v>19.758161775446958</v>
      </c>
      <c r="DL92" s="580">
        <f>INPUT!DU427</f>
        <v>28.42397568898669</v>
      </c>
      <c r="DM92" s="532">
        <f>INPUT!DV427</f>
        <v>12.997567515669095</v>
      </c>
      <c r="DN92" s="580">
        <f>INPUT!DW427</f>
        <v>26.09654882597048</v>
      </c>
      <c r="DO92" s="532">
        <f>INPUT!DX427</f>
        <v>8.9321934977872672</v>
      </c>
      <c r="DP92" s="580">
        <f>INPUT!DY427</f>
        <v>25.360595171820439</v>
      </c>
      <c r="DQ92" s="532">
        <f>INPUT!DZ427</f>
        <v>-8.8612613495843267</v>
      </c>
      <c r="DR92" s="580">
        <f>INPUT!EA427</f>
        <v>22.58371471294576</v>
      </c>
      <c r="DS92" s="532">
        <f>INPUT!EB427</f>
        <v>-28.384243744572991</v>
      </c>
      <c r="DT92" s="580">
        <f>INPUT!EC427</f>
        <v>23.697781142073143</v>
      </c>
      <c r="DU92" s="532">
        <f>INPUT!ED427</f>
        <v>-16.627492925786534</v>
      </c>
      <c r="DV92" s="580">
        <f>INPUT!EE427</f>
        <v>25.680431199608002</v>
      </c>
      <c r="DW92" s="532">
        <f>INPUT!EF427</f>
        <v>-1.5945312506164488</v>
      </c>
      <c r="DX92" s="580">
        <f>INPUT!EG427</f>
        <v>23.091504394278822</v>
      </c>
      <c r="DY92" s="532">
        <f>INPUT!EH427</f>
        <v>-8.9473088552075026</v>
      </c>
      <c r="DZ92" s="580">
        <f>INPUT!EI427</f>
        <v>22.867845631152541</v>
      </c>
      <c r="EA92" s="532">
        <f>INPUT!EJ427</f>
        <v>1.2581230405107169</v>
      </c>
      <c r="EB92" s="580">
        <f>INPUT!EK427</f>
        <v>22.488652907424854</v>
      </c>
      <c r="EC92" s="532">
        <f>INPUT!EL427</f>
        <v>-5.1022845868957667</v>
      </c>
      <c r="ED92" s="580">
        <f>INPUT!EM427</f>
        <v>22.149067274415462</v>
      </c>
      <c r="EE92" s="532">
        <f>INPUT!EN427</f>
        <v>-13.751186254405434</v>
      </c>
      <c r="EF92" s="580">
        <f>INPUT!EO427</f>
        <v>20.639194568016858</v>
      </c>
      <c r="EG92" s="532">
        <f>INPUT!EP427</f>
        <v>-10.619965613282222</v>
      </c>
      <c r="EH92" s="580">
        <f>INPUT!EQ427</f>
        <v>20.713158108683121</v>
      </c>
      <c r="EI92" s="532">
        <f>INPUT!ER427</f>
        <v>-9.4223459315910354</v>
      </c>
      <c r="EJ92" s="580">
        <f>INPUT!ES427</f>
        <v>20.707827019769397</v>
      </c>
      <c r="EK92" s="532">
        <f>INPUT!ET427</f>
        <v>-7.9187752818555834</v>
      </c>
      <c r="EL92" s="580">
        <f>INPUT!EU427</f>
        <v>20.660722130477101</v>
      </c>
      <c r="EM92" s="532">
        <f>INPUT!EV427</f>
        <v>-6.7196741311881691</v>
      </c>
      <c r="EN92" s="580">
        <f>INPUT!EW427</f>
        <v>20.614162237290724</v>
      </c>
      <c r="EO92" s="532">
        <f>INPUT!EX427</f>
        <v>-0.12128540502701624</v>
      </c>
      <c r="EP92" s="531"/>
      <c r="EQ92" s="580">
        <f>INPUT!FF427</f>
        <v>25.098860200046524</v>
      </c>
      <c r="ER92" s="532">
        <f>INPUT!FG427</f>
        <v>-4.9793642328297638</v>
      </c>
      <c r="ES92" s="580">
        <f>INPUT!FH427</f>
        <v>25.389145982330668</v>
      </c>
      <c r="ET92" s="532">
        <f>INPUT!FI427</f>
        <v>1.1565695811302401</v>
      </c>
      <c r="EU92" s="580">
        <f>INPUT!FJ427</f>
        <v>24.801512287334592</v>
      </c>
      <c r="EV92" s="532">
        <f>INPUT!FK427</f>
        <v>-2.3145075277641647</v>
      </c>
      <c r="EW92" s="580">
        <f>INPUT!FL427</f>
        <v>24.551315560202124</v>
      </c>
      <c r="EX92" s="532">
        <f>INPUT!FM427</f>
        <v>-1.0087962549777174</v>
      </c>
      <c r="EY92" s="580">
        <f>INPUT!FN427</f>
        <v>21.700835231586939</v>
      </c>
      <c r="EZ92" s="532">
        <f>INPUT!FO427</f>
        <v>-11.610295674891802</v>
      </c>
      <c r="FA92" s="580">
        <f>INPUT!FP427</f>
        <v>18.838622552329507</v>
      </c>
      <c r="FB92" s="532">
        <f>INPUT!FQ427</f>
        <v>-13.189412521280753</v>
      </c>
      <c r="FC92" s="580">
        <f>INPUT!FR427</f>
        <v>17.145605386557651</v>
      </c>
      <c r="FD92" s="532">
        <f>INPUT!FS427</f>
        <v>-8.9869477509251556</v>
      </c>
      <c r="FE92" s="580">
        <f>INPUT!FT427</f>
        <v>15.608352865970595</v>
      </c>
      <c r="FF92" s="532">
        <f>INPUT!FU427</f>
        <v>-8.9658690138306856</v>
      </c>
      <c r="FG92" s="580">
        <f>INPUT!FV427</f>
        <v>17.981402152335178</v>
      </c>
      <c r="FH92" s="532">
        <f>INPUT!FW427</f>
        <v>15.203713721377454</v>
      </c>
      <c r="FI92" s="580">
        <f>INPUT!FX427</f>
        <v>22.297529169526424</v>
      </c>
      <c r="FJ92" s="532">
        <f>INPUT!FY427</f>
        <v>24.003283952084487</v>
      </c>
      <c r="FK92" s="580">
        <f>INPUT!FZ427</f>
        <v>22.480390705934585</v>
      </c>
      <c r="FL92" s="532">
        <f>INPUT!GA427</f>
        <v>0.82009775620375258</v>
      </c>
      <c r="FM92" s="580">
        <f>INPUT!GB427</f>
        <v>21.785264274819287</v>
      </c>
      <c r="FN92" s="532">
        <f>INPUT!GC427</f>
        <v>-3.0921456846912942</v>
      </c>
      <c r="FO92" s="580">
        <f>INPUT!GD427</f>
        <v>24.497607655502392</v>
      </c>
      <c r="FP92" s="532">
        <f>INPUT!GE427</f>
        <v>12.450357941345679</v>
      </c>
      <c r="FQ92" s="580">
        <f>INPUT!GF427</f>
        <v>26.486018713829846</v>
      </c>
      <c r="FR92" s="532">
        <f>INPUT!GG427</f>
        <v>8.1167560779382484</v>
      </c>
      <c r="FS92" s="580">
        <f>INPUT!GH427</f>
        <v>27.826361816457695</v>
      </c>
      <c r="FT92" s="532">
        <f>INPUT!GI427</f>
        <v>5.0605684346510582</v>
      </c>
      <c r="FU92" s="580">
        <f>INPUT!GJ427</f>
        <v>25.360595171820439</v>
      </c>
      <c r="FV92" s="532">
        <f>INPUT!GK427</f>
        <v>-8.8612613495843267</v>
      </c>
      <c r="FW92" s="580">
        <f>INPUT!GL427</f>
        <v>23.091504394278822</v>
      </c>
      <c r="FX92" s="532">
        <f>INPUT!GM427</f>
        <v>-8.9473088552075026</v>
      </c>
      <c r="FY92" s="580">
        <f>INPUT!GN427</f>
        <v>20.639194568016858</v>
      </c>
      <c r="FZ92" s="532">
        <f>INPUT!GO427</f>
        <v>-10.619965613282222</v>
      </c>
      <c r="GA92" s="580">
        <f>INPUT!GP427</f>
        <v>20.614162237290724</v>
      </c>
      <c r="GB92" s="532">
        <f>INPUT!GQ427</f>
        <v>-0.12128540502701624</v>
      </c>
      <c r="GC92" s="580">
        <f>INPUT!GR427</f>
        <v>20.662755013740163</v>
      </c>
      <c r="GD92" s="532">
        <f>INPUT!GS427</f>
        <v>0.23572520624455251</v>
      </c>
      <c r="GE92" s="580">
        <f>INPUT!GT427</f>
        <v>20.65958631299382</v>
      </c>
      <c r="GF92" s="532">
        <f>INPUT!GU427</f>
        <v>-1.5335325537357836E-2</v>
      </c>
      <c r="GG92" s="580">
        <f>INPUT!GV427</f>
        <v>20.669324406426835</v>
      </c>
      <c r="GH92" s="532">
        <f>INPUT!GW427</f>
        <v>4.7135955606680824E-2</v>
      </c>
      <c r="GI92" s="580">
        <f>INPUT!GX427</f>
        <v>20.685667225879847</v>
      </c>
      <c r="GJ92" s="532">
        <f>INPUT!GY427</f>
        <v>7.9067990475434335E-2</v>
      </c>
      <c r="GK92" s="682">
        <f>INPUT!GZ427</f>
        <v>4.4992897112283714E-2</v>
      </c>
      <c r="GL92" s="436"/>
    </row>
    <row r="93" spans="1:194" ht="12.75" customHeight="1" x14ac:dyDescent="0.2">
      <c r="A93" s="686" t="s">
        <v>101</v>
      </c>
      <c r="B93" s="580">
        <f>INPUT!K428</f>
        <v>31.964175416924029</v>
      </c>
      <c r="C93" s="532">
        <f>INPUT!L428</f>
        <v>-8.3992568212397529</v>
      </c>
      <c r="D93" s="580">
        <f>INPUT!M428</f>
        <v>40.405244338498214</v>
      </c>
      <c r="E93" s="532">
        <f>INPUT!N428</f>
        <v>10.718472635848331</v>
      </c>
      <c r="F93" s="580">
        <f>INPUT!O428</f>
        <v>37.347649448636098</v>
      </c>
      <c r="G93" s="532">
        <f>INPUT!P428</f>
        <v>37.205322297168422</v>
      </c>
      <c r="H93" s="580">
        <f>INPUT!Q428</f>
        <v>34.028756695799267</v>
      </c>
      <c r="I93" s="532">
        <f>INPUT!R428</f>
        <v>1.5501358299106816</v>
      </c>
      <c r="J93" s="580">
        <f>INPUT!S428</f>
        <v>33.398383049902428</v>
      </c>
      <c r="K93" s="532">
        <f>INPUT!T428</f>
        <v>4.4869220440425739</v>
      </c>
      <c r="L93" s="580">
        <f>INPUT!U428</f>
        <v>34.239999999999995</v>
      </c>
      <c r="M93" s="532">
        <f>INPUT!V428</f>
        <v>-15.258525073746332</v>
      </c>
      <c r="N93" s="580">
        <f>INPUT!W428</f>
        <v>33.264834318006677</v>
      </c>
      <c r="O93" s="532">
        <f>INPUT!X428</f>
        <v>-10.931919922415679</v>
      </c>
      <c r="P93" s="580">
        <f>INPUT!Y428</f>
        <v>32.981397687280037</v>
      </c>
      <c r="Q93" s="532">
        <f>INPUT!Z428</f>
        <v>-3.0778644599981031</v>
      </c>
      <c r="R93" s="580">
        <f>INPUT!AA428</f>
        <v>31.651376146788991</v>
      </c>
      <c r="S93" s="532">
        <f>INPUT!AB428</f>
        <v>-5.2308128225942436</v>
      </c>
      <c r="T93" s="580">
        <f>INPUT!AC428</f>
        <v>30.497443049744305</v>
      </c>
      <c r="U93" s="532">
        <f>INPUT!AD428</f>
        <v>-10.930364924812174</v>
      </c>
      <c r="V93" s="580">
        <f>INPUT!AE428</f>
        <v>29.585035476241668</v>
      </c>
      <c r="W93" s="532">
        <f>INPUT!AF428</f>
        <v>-11.062128873352261</v>
      </c>
      <c r="X93" s="580">
        <f>INPUT!AG428</f>
        <v>32.540415704387996</v>
      </c>
      <c r="Y93" s="532">
        <f>INPUT!AH428</f>
        <v>-1.3370627499577292</v>
      </c>
      <c r="Z93" s="580">
        <f>INPUT!AI428</f>
        <v>32.909343200740054</v>
      </c>
      <c r="AA93" s="532">
        <f>INPUT!AJ428</f>
        <v>3.9744466342221951</v>
      </c>
      <c r="AB93" s="580">
        <f>INPUT!AK428</f>
        <v>29.624124017838184</v>
      </c>
      <c r="AC93" s="532">
        <f>INPUT!AL428</f>
        <v>-2.8635811549238777</v>
      </c>
      <c r="AD93" s="580">
        <f>INPUT!AM428</f>
        <v>28.102564102564102</v>
      </c>
      <c r="AE93" s="532">
        <f>INPUT!AN428</f>
        <v>-5.0108825283243892</v>
      </c>
      <c r="AF93" s="580">
        <f>INPUT!AO428</f>
        <v>27.715283165244376</v>
      </c>
      <c r="AG93" s="532">
        <f>INPUT!AP428</f>
        <v>-14.828121997510202</v>
      </c>
      <c r="AH93" s="580">
        <f>INPUT!AQ428</f>
        <v>26.243664351417305</v>
      </c>
      <c r="AI93" s="532">
        <f>INPUT!AR428</f>
        <v>-20.254669953950501</v>
      </c>
      <c r="AJ93" s="580">
        <f>INPUT!AS428</f>
        <v>24.796232566564029</v>
      </c>
      <c r="AK93" s="532">
        <f>INPUT!AT428</f>
        <v>-16.297161895376345</v>
      </c>
      <c r="AL93" s="580">
        <f>INPUT!AU428</f>
        <v>29.159519725557459</v>
      </c>
      <c r="AM93" s="532">
        <f>INPUT!AV428</f>
        <v>3.761064716855933</v>
      </c>
      <c r="AN93" s="580">
        <f>INPUT!AW428</f>
        <v>23.211314475873543</v>
      </c>
      <c r="AO93" s="532">
        <f>INPUT!AX428</f>
        <v>-16.25084853911547</v>
      </c>
      <c r="AP93" s="580">
        <f>INPUT!AY428</f>
        <v>22.303648239604907</v>
      </c>
      <c r="AQ93" s="532">
        <f>INPUT!AZ428</f>
        <v>-15.013208746512618</v>
      </c>
      <c r="AR93" s="580">
        <f>INPUT!BA428</f>
        <v>16.254363332827442</v>
      </c>
      <c r="AS93" s="532">
        <f>INPUT!BB428</f>
        <v>-34.44825422896983</v>
      </c>
      <c r="AT93" s="580">
        <f>INPUT!BC428</f>
        <v>21.312203791469194</v>
      </c>
      <c r="AU93" s="532">
        <f>INPUT!BD428</f>
        <v>-26.911677585726224</v>
      </c>
      <c r="AV93" s="580">
        <f>INPUT!BE428</f>
        <v>20.693658395007983</v>
      </c>
      <c r="AW93" s="532">
        <f>INPUT!BF428</f>
        <v>-10.846676018639434</v>
      </c>
      <c r="AX93" s="580">
        <f>INPUT!BG428</f>
        <v>20.146108457431865</v>
      </c>
      <c r="AY93" s="532">
        <f>INPUT!BH428</f>
        <v>-9.673483723357279</v>
      </c>
      <c r="AZ93" s="580">
        <f>INPUT!BI428</f>
        <v>19.039803036520311</v>
      </c>
      <c r="BA93" s="532">
        <f>INPUT!BJ428</f>
        <v>17.136566020198241</v>
      </c>
      <c r="BB93" s="580">
        <f>INPUT!BK428</f>
        <v>18.892931392931391</v>
      </c>
      <c r="BC93" s="532">
        <f>INPUT!BL428</f>
        <v>-11.351582512110669</v>
      </c>
      <c r="BD93" s="580">
        <f>INPUT!BM428</f>
        <v>18.495139502588057</v>
      </c>
      <c r="BE93" s="532">
        <f>INPUT!BN428</f>
        <v>-10.624118995558007</v>
      </c>
      <c r="BF93" s="580">
        <f>INPUT!BO428</f>
        <v>20.331687555386758</v>
      </c>
      <c r="BG93" s="532">
        <f>INPUT!BP428</f>
        <v>0.92116598273566108</v>
      </c>
      <c r="BH93" s="580">
        <f>INPUT!BQ428</f>
        <v>18.969555035128806</v>
      </c>
      <c r="BI93" s="532">
        <f>INPUT!BR428</f>
        <v>-0.36895340386012832</v>
      </c>
      <c r="BJ93" s="580">
        <f>INPUT!BS428</f>
        <v>21.240856136548363</v>
      </c>
      <c r="BK93" s="532">
        <f>INPUT!BT428</f>
        <v>12.427530142280752</v>
      </c>
      <c r="BL93" s="580">
        <f>INPUT!BU428</f>
        <v>21.923566878980889</v>
      </c>
      <c r="BM93" s="532">
        <f>INPUT!BV428</f>
        <v>18.536910067172442</v>
      </c>
      <c r="BN93" s="580">
        <f>INPUT!BW428</f>
        <v>19.218081857055587</v>
      </c>
      <c r="BO93" s="532">
        <f>INPUT!BX428</f>
        <v>-5.4771926594756604</v>
      </c>
      <c r="BP93" s="580">
        <f>INPUT!BY428</f>
        <v>23.501651722510619</v>
      </c>
      <c r="BQ93" s="532">
        <f>INPUT!BZ428</f>
        <v>23.89142327792635</v>
      </c>
      <c r="BR93" s="580">
        <f>INPUT!CA428</f>
        <v>24.805425839448521</v>
      </c>
      <c r="BS93" s="532">
        <f>INPUT!CB428</f>
        <v>16.781666802811834</v>
      </c>
      <c r="BT93" s="580">
        <f>INPUT!CC428</f>
        <v>28.696036215082255</v>
      </c>
      <c r="BU93" s="532">
        <f>INPUT!CD428</f>
        <v>30.89127500778368</v>
      </c>
      <c r="BV93" s="580">
        <f>INPUT!CE428</f>
        <v>29.547192049039054</v>
      </c>
      <c r="BW93" s="532">
        <f>INPUT!CF428</f>
        <v>53.746832117854225</v>
      </c>
      <c r="BX93" s="580">
        <f>INPUT!CG428</f>
        <v>28.175736274921547</v>
      </c>
      <c r="BY93" s="532">
        <f>INPUT!CH428</f>
        <v>19.888323627628026</v>
      </c>
      <c r="BZ93" s="580">
        <f>INPUT!CI428</f>
        <v>29.966285020390881</v>
      </c>
      <c r="CA93" s="532">
        <f>INPUT!CJ428</f>
        <v>20.805364174538575</v>
      </c>
      <c r="CB93" s="580">
        <f>INPUT!CK428</f>
        <v>28.999618174875906</v>
      </c>
      <c r="CC93" s="532">
        <f>INPUT!CL428</f>
        <v>1.057922974163561</v>
      </c>
      <c r="CD93" s="580">
        <f>INPUT!CM428</f>
        <v>28.648751305668981</v>
      </c>
      <c r="CE93" s="532">
        <f>INPUT!CN428</f>
        <v>-3.0406975454010832</v>
      </c>
      <c r="CF93" s="580">
        <f>INPUT!CO428</f>
        <v>28.497075726014192</v>
      </c>
      <c r="CG93" s="532">
        <f>INPUT!CP428</f>
        <v>1.1404828890972496</v>
      </c>
      <c r="CH93" s="580">
        <f>INPUT!CQ428</f>
        <v>28.834867096834955</v>
      </c>
      <c r="CI93" s="532">
        <f>INPUT!CR428</f>
        <v>-3.775636261839066</v>
      </c>
      <c r="CJ93" s="580">
        <f>INPUT!CS428</f>
        <v>27.853145667288455</v>
      </c>
      <c r="CK93" s="532">
        <f>INPUT!CT428</f>
        <v>-3.9534055264931256</v>
      </c>
      <c r="CL93" s="580">
        <f>INPUT!CU428</f>
        <v>32.507790716745937</v>
      </c>
      <c r="CM93" s="532">
        <f>INPUT!CV428</f>
        <v>13.470183638731005</v>
      </c>
      <c r="CN93" s="580">
        <f>INPUT!CW428</f>
        <v>28.902007083825264</v>
      </c>
      <c r="CO93" s="532">
        <f>INPUT!CX428</f>
        <v>1.4209575807156316</v>
      </c>
      <c r="CP93" s="580">
        <f>INPUT!CY428</f>
        <v>32.077259475218661</v>
      </c>
      <c r="CQ93" s="532">
        <f>INPUT!CZ428</f>
        <v>11.244693334271005</v>
      </c>
      <c r="CR93" s="580">
        <f>INPUT!DA428</f>
        <v>32.446134347275027</v>
      </c>
      <c r="CS93" s="532">
        <f>INPUT!DB428</f>
        <v>16.490017805711311</v>
      </c>
      <c r="CT93" s="580">
        <f>INPUT!DC428</f>
        <v>31.578559315785593</v>
      </c>
      <c r="CU93" s="532">
        <f>INPUT!DD428</f>
        <v>-2.8584883207140366</v>
      </c>
      <c r="CV93" s="580">
        <f>INPUT!DE428</f>
        <v>35.569938870909745</v>
      </c>
      <c r="CW93" s="532">
        <f>INPUT!DF428</f>
        <v>23.07082607704476</v>
      </c>
      <c r="CX93" s="580">
        <f>INPUT!DG428</f>
        <v>34.104523858706884</v>
      </c>
      <c r="CY93" s="532">
        <f>INPUT!DH428</f>
        <v>6.3199425906517614</v>
      </c>
      <c r="CZ93" s="580">
        <f>INPUT!DI428</f>
        <v>36.028546203649206</v>
      </c>
      <c r="DA93" s="532">
        <f>INPUT!DJ428</f>
        <v>11.041105291715736</v>
      </c>
      <c r="DB93" s="580">
        <f>INPUT!DK428</f>
        <v>35.743906875227353</v>
      </c>
      <c r="DC93" s="532">
        <f>INPUT!DL428</f>
        <v>13.190429359959976</v>
      </c>
      <c r="DD93" s="580">
        <f>INPUT!DM428</f>
        <v>33.60857103862427</v>
      </c>
      <c r="DE93" s="532">
        <f>INPUT!DN428</f>
        <v>-5.5141163986917814</v>
      </c>
      <c r="DF93" s="580">
        <f>INPUT!DO428</f>
        <v>31.504008847110864</v>
      </c>
      <c r="DG93" s="532">
        <f>INPUT!DP428</f>
        <v>-7.6251321448433274</v>
      </c>
      <c r="DH93" s="580">
        <f>INPUT!DQ428</f>
        <v>38.554744525547449</v>
      </c>
      <c r="DI93" s="532">
        <f>INPUT!DR428</f>
        <v>7.0116576661713115</v>
      </c>
      <c r="DJ93" s="580">
        <f>INPUT!DS428</f>
        <v>46.059095241586625</v>
      </c>
      <c r="DK93" s="532">
        <f>INPUT!DT428</f>
        <v>28.858592325586852</v>
      </c>
      <c r="DL93" s="580">
        <f>INPUT!DU428</f>
        <v>39.711587731498426</v>
      </c>
      <c r="DM93" s="532">
        <f>INPUT!DV428</f>
        <v>18.159107942614796</v>
      </c>
      <c r="DN93" s="580">
        <f>INPUT!DW428</f>
        <v>35.311678157651578</v>
      </c>
      <c r="DO93" s="532">
        <f>INPUT!DX428</f>
        <v>12.086300918144598</v>
      </c>
      <c r="DP93" s="580">
        <f>INPUT!DY428</f>
        <v>33.977488473013288</v>
      </c>
      <c r="DQ93" s="532">
        <f>INPUT!DZ428</f>
        <v>-11.872095403202954</v>
      </c>
      <c r="DR93" s="580">
        <f>INPUT!EA428</f>
        <v>29.171788118232367</v>
      </c>
      <c r="DS93" s="532">
        <f>INPUT!EB428</f>
        <v>-36.664435188702441</v>
      </c>
      <c r="DT93" s="580">
        <f>INPUT!EC428</f>
        <v>31.057787698412696</v>
      </c>
      <c r="DU93" s="532">
        <f>INPUT!ED428</f>
        <v>-21.791624378245935</v>
      </c>
      <c r="DV93" s="580">
        <f>INPUT!EE428</f>
        <v>34.554063773675374</v>
      </c>
      <c r="DW93" s="532">
        <f>INPUT!EF428</f>
        <v>-2.1455065958456587</v>
      </c>
      <c r="DX93" s="580">
        <f>INPUT!EG428</f>
        <v>30.024647098364326</v>
      </c>
      <c r="DY93" s="532">
        <f>INPUT!EH428</f>
        <v>-11.633706763784257</v>
      </c>
      <c r="DZ93" s="580">
        <f>INPUT!EI428</f>
        <v>29.647616896318045</v>
      </c>
      <c r="EA93" s="532">
        <f>INPUT!EJ428</f>
        <v>1.6311265396456331</v>
      </c>
      <c r="EB93" s="580">
        <f>INPUT!EK428</f>
        <v>29.013368688542702</v>
      </c>
      <c r="EC93" s="532">
        <f>INPUT!EL428</f>
        <v>-6.5826292256305212</v>
      </c>
      <c r="ED93" s="580">
        <f>INPUT!EM428</f>
        <v>28.45061259893744</v>
      </c>
      <c r="EE93" s="532">
        <f>INPUT!EN428</f>
        <v>-17.663482983404634</v>
      </c>
      <c r="EF93" s="580">
        <f>INPUT!EO428</f>
        <v>26.006785661602006</v>
      </c>
      <c r="EG93" s="532">
        <f>INPUT!EP428</f>
        <v>-13.381877307664357</v>
      </c>
      <c r="EH93" s="580">
        <f>INPUT!EQ428</f>
        <v>26.124332379231173</v>
      </c>
      <c r="EI93" s="532">
        <f>INPUT!ER428</f>
        <v>-11.883870900680826</v>
      </c>
      <c r="EJ93" s="580">
        <f>INPUT!ES428</f>
        <v>26.115852601154398</v>
      </c>
      <c r="EK93" s="532">
        <f>INPUT!ET428</f>
        <v>-9.9868309622816227</v>
      </c>
      <c r="EL93" s="580">
        <f>INPUT!EU428</f>
        <v>26.040975775522696</v>
      </c>
      <c r="EM93" s="532">
        <f>INPUT!EV428</f>
        <v>-8.4695428438849802</v>
      </c>
      <c r="EN93" s="580">
        <f>INPUT!EW428</f>
        <v>25.967052585510441</v>
      </c>
      <c r="EO93" s="532">
        <f>INPUT!EX428</f>
        <v>-0.15277964992893578</v>
      </c>
      <c r="EP93" s="531"/>
      <c r="EQ93" s="580">
        <f>INPUT!FF428</f>
        <v>33.509316770186338</v>
      </c>
      <c r="ER93" s="532">
        <f>INPUT!FG428</f>
        <v>-6.6479151667500407</v>
      </c>
      <c r="ES93" s="580">
        <f>INPUT!FH428</f>
        <v>34.028756695799267</v>
      </c>
      <c r="ET93" s="532">
        <f>INPUT!FI428</f>
        <v>1.5501358299106816</v>
      </c>
      <c r="EU93" s="580">
        <f>INPUT!FJ428</f>
        <v>32.981397687280037</v>
      </c>
      <c r="EV93" s="532">
        <f>INPUT!FK428</f>
        <v>-3.0778644599981031</v>
      </c>
      <c r="EW93" s="580">
        <f>INPUT!FL428</f>
        <v>32.540415704387996</v>
      </c>
      <c r="EX93" s="532">
        <f>INPUT!FM428</f>
        <v>-1.3370627499577292</v>
      </c>
      <c r="EY93" s="580">
        <f>INPUT!FN428</f>
        <v>27.715283165244376</v>
      </c>
      <c r="EZ93" s="532">
        <f>INPUT!FO428</f>
        <v>-14.828121997510202</v>
      </c>
      <c r="FA93" s="580">
        <f>INPUT!FP428</f>
        <v>23.211314475873543</v>
      </c>
      <c r="FB93" s="532">
        <f>INPUT!FQ428</f>
        <v>-16.25084853911547</v>
      </c>
      <c r="FC93" s="580">
        <f>INPUT!FR428</f>
        <v>20.693658395007983</v>
      </c>
      <c r="FD93" s="532">
        <f>INPUT!FS428</f>
        <v>-10.846676018639434</v>
      </c>
      <c r="FE93" s="580">
        <f>INPUT!FT428</f>
        <v>18.495139502588057</v>
      </c>
      <c r="FF93" s="532">
        <f>INPUT!FU428</f>
        <v>-10.624118995558007</v>
      </c>
      <c r="FG93" s="580">
        <f>INPUT!FV428</f>
        <v>21.923566878980889</v>
      </c>
      <c r="FH93" s="532">
        <f>INPUT!FW428</f>
        <v>18.536910067172442</v>
      </c>
      <c r="FI93" s="580">
        <f>INPUT!FX428</f>
        <v>28.696036215082255</v>
      </c>
      <c r="FJ93" s="532">
        <f>INPUT!FY428</f>
        <v>30.89127500778368</v>
      </c>
      <c r="FK93" s="580">
        <f>INPUT!FZ428</f>
        <v>28.999618174875906</v>
      </c>
      <c r="FL93" s="532">
        <f>INPUT!GA428</f>
        <v>1.057922974163561</v>
      </c>
      <c r="FM93" s="580">
        <f>INPUT!GB428</f>
        <v>27.853145667288455</v>
      </c>
      <c r="FN93" s="532">
        <f>INPUT!GC428</f>
        <v>-3.9534055264931256</v>
      </c>
      <c r="FO93" s="580">
        <f>INPUT!GD428</f>
        <v>32.446134347275027</v>
      </c>
      <c r="FP93" s="532">
        <f>INPUT!GE428</f>
        <v>16.490017805711311</v>
      </c>
      <c r="FQ93" s="580">
        <f>INPUT!GF428</f>
        <v>36.028546203649206</v>
      </c>
      <c r="FR93" s="532">
        <f>INPUT!GG428</f>
        <v>11.041105291715736</v>
      </c>
      <c r="FS93" s="580">
        <f>INPUT!GH428</f>
        <v>38.554744525547449</v>
      </c>
      <c r="FT93" s="532">
        <f>INPUT!GI428</f>
        <v>7.0116576661713115</v>
      </c>
      <c r="FU93" s="580">
        <f>INPUT!GJ428</f>
        <v>33.977488473013288</v>
      </c>
      <c r="FV93" s="532">
        <f>INPUT!GK428</f>
        <v>-11.872095403202954</v>
      </c>
      <c r="FW93" s="580">
        <f>INPUT!GL428</f>
        <v>30.024647098364326</v>
      </c>
      <c r="FX93" s="532">
        <f>INPUT!GM428</f>
        <v>-11.633706763784257</v>
      </c>
      <c r="FY93" s="580">
        <f>INPUT!GN428</f>
        <v>26.006785661602006</v>
      </c>
      <c r="FZ93" s="532">
        <f>INPUT!GO428</f>
        <v>-13.381877307664357</v>
      </c>
      <c r="GA93" s="580">
        <f>INPUT!GP428</f>
        <v>25.967052585510441</v>
      </c>
      <c r="GB93" s="532">
        <f>INPUT!GQ428</f>
        <v>-0.15277964992893578</v>
      </c>
      <c r="GC93" s="580">
        <f>INPUT!GR428</f>
        <v>26.044205363217088</v>
      </c>
      <c r="GD93" s="532">
        <f>INPUT!GS428</f>
        <v>0.29711796305176286</v>
      </c>
      <c r="GE93" s="580">
        <f>INPUT!GT428</f>
        <v>26.039171404493572</v>
      </c>
      <c r="GF93" s="532">
        <f>INPUT!GU428</f>
        <v>-1.9328517239480814E-2</v>
      </c>
      <c r="GG93" s="580">
        <f>INPUT!GV428</f>
        <v>26.054643114751592</v>
      </c>
      <c r="GH93" s="532">
        <f>INPUT!GW428</f>
        <v>5.94170606187161E-2</v>
      </c>
      <c r="GI93" s="580">
        <f>INPUT!GX428</f>
        <v>26.080616834779036</v>
      </c>
      <c r="GJ93" s="532">
        <f>INPUT!GY428</f>
        <v>9.968941011031518E-2</v>
      </c>
      <c r="GK93" s="682">
        <f>INPUT!GZ428</f>
        <v>5.6714025606652285E-2</v>
      </c>
      <c r="GL93" s="436"/>
    </row>
    <row r="94" spans="1:194" ht="12.75" customHeight="1" x14ac:dyDescent="0.2">
      <c r="A94" s="686" t="s">
        <v>470</v>
      </c>
      <c r="B94" s="580">
        <f>INPUT!K429</f>
        <v>13.613482859691603</v>
      </c>
      <c r="C94" s="532">
        <f>INPUT!L429</f>
        <v>14.066730669359973</v>
      </c>
      <c r="D94" s="580">
        <f>INPUT!M429</f>
        <v>14.724539858129434</v>
      </c>
      <c r="E94" s="532">
        <f>INPUT!N429</f>
        <v>20.34790254505743</v>
      </c>
      <c r="F94" s="580">
        <f>INPUT!O429</f>
        <v>14.254306710034935</v>
      </c>
      <c r="G94" s="532">
        <f>INPUT!P429</f>
        <v>15.95634231179881</v>
      </c>
      <c r="H94" s="580">
        <f>INPUT!Q429</f>
        <v>15.223517356218776</v>
      </c>
      <c r="I94" s="532">
        <f>INPUT!R429</f>
        <v>11.398327283538091</v>
      </c>
      <c r="J94" s="580">
        <f>INPUT!S429</f>
        <v>15.493459396451236</v>
      </c>
      <c r="K94" s="532">
        <f>INPUT!T429</f>
        <v>13.80966616798769</v>
      </c>
      <c r="L94" s="580">
        <f>INPUT!U429</f>
        <v>14.455963012951212</v>
      </c>
      <c r="M94" s="532">
        <f>INPUT!V429</f>
        <v>-1.8240084088599895</v>
      </c>
      <c r="N94" s="580">
        <f>INPUT!W429</f>
        <v>14.61655491068913</v>
      </c>
      <c r="O94" s="532">
        <f>INPUT!X429</f>
        <v>2.5413245836724885</v>
      </c>
      <c r="P94" s="580">
        <f>INPUT!Y429</f>
        <v>14.16256157635468</v>
      </c>
      <c r="Q94" s="532">
        <f>INPUT!Z429</f>
        <v>-6.969189544298704</v>
      </c>
      <c r="R94" s="580">
        <f>INPUT!AA429</f>
        <v>14.730671565184505</v>
      </c>
      <c r="S94" s="532">
        <f>INPUT!AB429</f>
        <v>-4.9232893167903358</v>
      </c>
      <c r="T94" s="580">
        <f>INPUT!AC429</f>
        <v>14.412980411285975</v>
      </c>
      <c r="U94" s="532">
        <f>INPUT!AD429</f>
        <v>-0.29733475124921194</v>
      </c>
      <c r="V94" s="580">
        <f>INPUT!AE429</f>
        <v>14.63112664773141</v>
      </c>
      <c r="W94" s="532">
        <f>INPUT!AF429</f>
        <v>9.9693375978926468E-2</v>
      </c>
      <c r="X94" s="580">
        <f>INPUT!AG429</f>
        <v>13.374816472068796</v>
      </c>
      <c r="Y94" s="532">
        <f>INPUT!AH429</f>
        <v>-5.5621654320011977</v>
      </c>
      <c r="Z94" s="580">
        <f>INPUT!AI429</f>
        <v>12.807256033695094</v>
      </c>
      <c r="AA94" s="532">
        <f>INPUT!AJ429</f>
        <v>-13.057215504249953</v>
      </c>
      <c r="AB94" s="580">
        <f>INPUT!AK429</f>
        <v>13.699613968937966</v>
      </c>
      <c r="AC94" s="532">
        <f>INPUT!AL429</f>
        <v>-4.9494720869072477</v>
      </c>
      <c r="AD94" s="580">
        <f>INPUT!AM429</f>
        <v>14.098338450424416</v>
      </c>
      <c r="AE94" s="532">
        <f>INPUT!AN429</f>
        <v>-3.6414707502351096</v>
      </c>
      <c r="AF94" s="580">
        <f>INPUT!AO429</f>
        <v>13.085207853111836</v>
      </c>
      <c r="AG94" s="532">
        <f>INPUT!AP429</f>
        <v>-2.1653277976693142</v>
      </c>
      <c r="AH94" s="580">
        <f>INPUT!AQ429</f>
        <v>14.049345060271168</v>
      </c>
      <c r="AI94" s="532">
        <f>INPUT!AR429</f>
        <v>9.698322757882071</v>
      </c>
      <c r="AJ94" s="580">
        <f>INPUT!AS429</f>
        <v>14.304399277513649</v>
      </c>
      <c r="AK94" s="532">
        <f>INPUT!AT429</f>
        <v>4.4146156960842342</v>
      </c>
      <c r="AL94" s="580">
        <f>INPUT!AU429</f>
        <v>15.770624332418789</v>
      </c>
      <c r="AM94" s="532">
        <f>INPUT!AV429</f>
        <v>11.861581333678583</v>
      </c>
      <c r="AN94" s="580">
        <f>INPUT!AW429</f>
        <v>15.742256425519249</v>
      </c>
      <c r="AO94" s="532">
        <f>INPUT!AX429</f>
        <v>20.305742195570332</v>
      </c>
      <c r="AP94" s="580">
        <f>INPUT!AY429</f>
        <v>16.278625954198471</v>
      </c>
      <c r="AQ94" s="532">
        <f>INPUT!AZ429</f>
        <v>15.86750759102129</v>
      </c>
      <c r="AR94" s="580">
        <f>INPUT!BA429</f>
        <v>15.571637664660919</v>
      </c>
      <c r="AS94" s="532">
        <f>INPUT!BB429</f>
        <v>8.8590814794952788</v>
      </c>
      <c r="AT94" s="580">
        <f>INPUT!BC429</f>
        <v>16.754965532759218</v>
      </c>
      <c r="AU94" s="532">
        <f>INPUT!BD429</f>
        <v>6.2416121238584976</v>
      </c>
      <c r="AV94" s="580">
        <f>INPUT!BE429</f>
        <v>16.621367760502018</v>
      </c>
      <c r="AW94" s="532">
        <f>INPUT!BF429</f>
        <v>5.5844048732281548</v>
      </c>
      <c r="AX94" s="580">
        <f>INPUT!BG429</f>
        <v>16.680645224209563</v>
      </c>
      <c r="AY94" s="532">
        <f>INPUT!BH429</f>
        <v>2.4696142729872417</v>
      </c>
      <c r="AZ94" s="580">
        <f>INPUT!BI429</f>
        <v>17.22274994063168</v>
      </c>
      <c r="BA94" s="532">
        <f>INPUT!BJ429</f>
        <v>10.603330950333367</v>
      </c>
      <c r="BB94" s="580">
        <f>INPUT!BK429</f>
        <v>17.04831286914721</v>
      </c>
      <c r="BC94" s="532">
        <f>INPUT!BL429</f>
        <v>1.7508083547796094</v>
      </c>
      <c r="BD94" s="580">
        <f>INPUT!BM429</f>
        <v>16.898010622018184</v>
      </c>
      <c r="BE94" s="532">
        <f>INPUT!BN429</f>
        <v>1.664380847005642</v>
      </c>
      <c r="BF94" s="580">
        <f>INPUT!BO429</f>
        <v>15.200946760703033</v>
      </c>
      <c r="BG94" s="532">
        <f>INPUT!BP429</f>
        <v>-8.8707507630397924</v>
      </c>
      <c r="BH94" s="580">
        <f>INPUT!BQ429</f>
        <v>15.793435219425991</v>
      </c>
      <c r="BI94" s="532">
        <f>INPUT!BR429</f>
        <v>-8.2989924729364404</v>
      </c>
      <c r="BJ94" s="580">
        <f>INPUT!BS429</f>
        <v>14.345477568161055</v>
      </c>
      <c r="BK94" s="532">
        <f>INPUT!BT429</f>
        <v>-15.853975239259888</v>
      </c>
      <c r="BL94" s="580">
        <f>INPUT!BU429</f>
        <v>13.485789970551352</v>
      </c>
      <c r="BM94" s="532">
        <f>INPUT!BV429</f>
        <v>-20.19303175854732</v>
      </c>
      <c r="BN94" s="580">
        <f>INPUT!BW429</f>
        <v>15.00238303891272</v>
      </c>
      <c r="BO94" s="532">
        <f>INPUT!BX429</f>
        <v>-1.3062589121332402</v>
      </c>
      <c r="BP94" s="580">
        <f>INPUT!BY429</f>
        <v>15.462562223961948</v>
      </c>
      <c r="BQ94" s="532">
        <f>INPUT!BZ429</f>
        <v>-2.0950033407365898</v>
      </c>
      <c r="BR94" s="580">
        <f>INPUT!CA429</f>
        <v>15.482117981324912</v>
      </c>
      <c r="BS94" s="532">
        <f>INPUT!CB429</f>
        <v>7.9233361717184092</v>
      </c>
      <c r="BT94" s="580">
        <f>INPUT!CC429</f>
        <v>15.947462033109863</v>
      </c>
      <c r="BU94" s="532">
        <f>INPUT!CD429</f>
        <v>18.253821748180975</v>
      </c>
      <c r="BV94" s="580">
        <f>INPUT!CE429</f>
        <v>15.443556822795678</v>
      </c>
      <c r="BW94" s="532">
        <f>INPUT!CF429</f>
        <v>2.9406913737547891</v>
      </c>
      <c r="BX94" s="580">
        <f>INPUT!CG429</f>
        <v>15.414437595198956</v>
      </c>
      <c r="BY94" s="532">
        <f>INPUT!CH429</f>
        <v>-0.31123321003303506</v>
      </c>
      <c r="BZ94" s="580">
        <f>INPUT!CI429</f>
        <v>15.637459910281146</v>
      </c>
      <c r="CA94" s="532">
        <f>INPUT!CJ429</f>
        <v>1.0033635523486684</v>
      </c>
      <c r="CB94" s="580">
        <f>INPUT!CK429</f>
        <v>15.593376795707609</v>
      </c>
      <c r="CC94" s="532">
        <f>INPUT!CL429</f>
        <v>-2.2203234387208948</v>
      </c>
      <c r="CD94" s="580">
        <f>INPUT!CM429</f>
        <v>15.603621035173795</v>
      </c>
      <c r="CE94" s="532">
        <f>INPUT!CN429</f>
        <v>1.0364465531790712</v>
      </c>
      <c r="CF94" s="580">
        <f>INPUT!CO429</f>
        <v>15.117315396189474</v>
      </c>
      <c r="CG94" s="532">
        <f>INPUT!CP429</f>
        <v>-1.9275578312505259</v>
      </c>
      <c r="CH94" s="580">
        <f>INPUT!CQ429</f>
        <v>14.988757976195441</v>
      </c>
      <c r="CI94" s="532">
        <f>INPUT!CR429</f>
        <v>-4.1483843143809036</v>
      </c>
      <c r="CJ94" s="580">
        <f>INPUT!CS429</f>
        <v>15.078095314281143</v>
      </c>
      <c r="CK94" s="532">
        <f>INPUT!CT429</f>
        <v>-3.304489387881071</v>
      </c>
      <c r="CL94" s="580">
        <f>INPUT!CU429</f>
        <v>16.497013630098525</v>
      </c>
      <c r="CM94" s="532">
        <f>INPUT!CV429</f>
        <v>5.7255466081292283</v>
      </c>
      <c r="CN94" s="580">
        <f>INPUT!CW429</f>
        <v>15.693094923244983</v>
      </c>
      <c r="CO94" s="532">
        <f>INPUT!CX429</f>
        <v>3.8087419092985408</v>
      </c>
      <c r="CP94" s="580">
        <f>INPUT!CY429</f>
        <v>15.428167623069458</v>
      </c>
      <c r="CQ94" s="532">
        <f>INPUT!CZ429</f>
        <v>2.9315947830492073</v>
      </c>
      <c r="CR94" s="580">
        <f>INPUT!DA429</f>
        <v>16.038604600772814</v>
      </c>
      <c r="CS94" s="532">
        <f>INPUT!DB429</f>
        <v>6.3702295712504853</v>
      </c>
      <c r="CT94" s="580">
        <f>INPUT!DC429</f>
        <v>17.718427323272437</v>
      </c>
      <c r="CU94" s="532">
        <f>INPUT!DD429</f>
        <v>7.4038472693352286</v>
      </c>
      <c r="CV94" s="580">
        <f>INPUT!DE429</f>
        <v>19.300508851143121</v>
      </c>
      <c r="CW94" s="532">
        <f>INPUT!DF429</f>
        <v>22.987268894644551</v>
      </c>
      <c r="CX94" s="580">
        <f>INPUT!DG429</f>
        <v>19.416391677549921</v>
      </c>
      <c r="CY94" s="532">
        <f>INPUT!DH429</f>
        <v>25.85027692152466</v>
      </c>
      <c r="CZ94" s="580">
        <f>INPUT!DI429</f>
        <v>18.16386678455644</v>
      </c>
      <c r="DA94" s="532">
        <f>INPUT!DJ429</f>
        <v>13.250917001103835</v>
      </c>
      <c r="DB94" s="580">
        <f>INPUT!DK429</f>
        <v>18.166947411468019</v>
      </c>
      <c r="DC94" s="532">
        <f>INPUT!DL429</f>
        <v>2.5313764027266039</v>
      </c>
      <c r="DD94" s="580">
        <f>INPUT!DM429</f>
        <v>18.578016472463656</v>
      </c>
      <c r="DE94" s="532">
        <f>INPUT!DN429</f>
        <v>-3.7433851317172584</v>
      </c>
      <c r="DF94" s="580">
        <f>INPUT!DO429</f>
        <v>18.147307376814638</v>
      </c>
      <c r="DG94" s="532">
        <f>INPUT!DP429</f>
        <v>-6.5361490528781037</v>
      </c>
      <c r="DH94" s="580">
        <f>INPUT!DQ429</f>
        <v>19.744328524324157</v>
      </c>
      <c r="DI94" s="532">
        <f>INPUT!DR429</f>
        <v>8.7011304284145154</v>
      </c>
      <c r="DJ94" s="580">
        <f>INPUT!DS429</f>
        <v>20.647374639829192</v>
      </c>
      <c r="DK94" s="532">
        <f>INPUT!DT429</f>
        <v>13.653516863242432</v>
      </c>
      <c r="DL94" s="580">
        <f>INPUT!DU429</f>
        <v>20.492172904722025</v>
      </c>
      <c r="DM94" s="532">
        <f>INPUT!DV429</f>
        <v>10.303341237184993</v>
      </c>
      <c r="DN94" s="580">
        <f>INPUT!DW429</f>
        <v>19.990129368279568</v>
      </c>
      <c r="DO94" s="532">
        <f>INPUT!DX429</f>
        <v>10.154795712665109</v>
      </c>
      <c r="DP94" s="580">
        <f>INPUT!DY429</f>
        <v>20.673383763876245</v>
      </c>
      <c r="DQ94" s="532">
        <f>INPUT!DZ429</f>
        <v>4.7054283887524084</v>
      </c>
      <c r="DR94" s="580">
        <f>INPUT!EA429</f>
        <v>21.476046360000389</v>
      </c>
      <c r="DS94" s="532">
        <f>INPUT!EB429</f>
        <v>4.0134483663248455</v>
      </c>
      <c r="DT94" s="580">
        <f>INPUT!EC429</f>
        <v>18.58557259425999</v>
      </c>
      <c r="DU94" s="532">
        <f>INPUT!ED429</f>
        <v>-9.3040416910726726</v>
      </c>
      <c r="DV94" s="580">
        <f>INPUT!EE429</f>
        <v>19.427785133837009</v>
      </c>
      <c r="DW94" s="532">
        <f>INPUT!EF429</f>
        <v>-2.813109530621094</v>
      </c>
      <c r="DX94" s="580">
        <f>INPUT!EG429</f>
        <v>22.324167844811836</v>
      </c>
      <c r="DY94" s="532">
        <f>INPUT!EH429</f>
        <v>7.9850695937841554</v>
      </c>
      <c r="DZ94" s="580">
        <f>INPUT!EI429</f>
        <v>21.245604293910791</v>
      </c>
      <c r="EA94" s="532">
        <f>INPUT!EJ429</f>
        <v>-1.0730190381726956</v>
      </c>
      <c r="EB94" s="580">
        <f>INPUT!EK429</f>
        <v>21.496884176032548</v>
      </c>
      <c r="EC94" s="532">
        <f>INPUT!EL429</f>
        <v>15.664363134400784</v>
      </c>
      <c r="ED94" s="580">
        <f>INPUT!EM429</f>
        <v>21.765970346690182</v>
      </c>
      <c r="EE94" s="532">
        <f>INPUT!EN429</f>
        <v>12.035263910659587</v>
      </c>
      <c r="EF94" s="580">
        <f>INPUT!EO429</f>
        <v>23.824177458791592</v>
      </c>
      <c r="EG94" s="532">
        <f>INPUT!EP429</f>
        <v>6.7192184918478892</v>
      </c>
      <c r="EH94" s="580">
        <f>INPUT!EQ429</f>
        <v>23.556694691225982</v>
      </c>
      <c r="EI94" s="532">
        <f>INPUT!ER429</f>
        <v>10.877969698313429</v>
      </c>
      <c r="EJ94" s="580">
        <f>INPUT!ES429</f>
        <v>24.153094368849953</v>
      </c>
      <c r="EK94" s="532">
        <f>INPUT!ET429</f>
        <v>12.356256707094726</v>
      </c>
      <c r="EL94" s="580">
        <f>INPUT!EU429</f>
        <v>24.765571782098935</v>
      </c>
      <c r="EM94" s="532">
        <f>INPUT!EV429</f>
        <v>13.781151897346412</v>
      </c>
      <c r="EN94" s="580">
        <f>INPUT!EW429</f>
        <v>25.186633464884352</v>
      </c>
      <c r="EO94" s="532">
        <f>INPUT!EX429</f>
        <v>5.7187955741573315</v>
      </c>
      <c r="EP94" s="531"/>
      <c r="EQ94" s="580">
        <f>INPUT!FF429</f>
        <v>13.665840167842838</v>
      </c>
      <c r="ER94" s="532">
        <f>INPUT!FG429</f>
        <v>14.017926984168771</v>
      </c>
      <c r="ES94" s="580">
        <f>INPUT!FH429</f>
        <v>15.223517356218776</v>
      </c>
      <c r="ET94" s="532">
        <f>INPUT!FI429</f>
        <v>11.398327283538091</v>
      </c>
      <c r="EU94" s="580">
        <f>INPUT!FJ429</f>
        <v>14.16256157635468</v>
      </c>
      <c r="EV94" s="532">
        <f>INPUT!FK429</f>
        <v>-6.969189544298704</v>
      </c>
      <c r="EW94" s="580">
        <f>INPUT!FL429</f>
        <v>13.374816472068796</v>
      </c>
      <c r="EX94" s="532">
        <f>INPUT!FM429</f>
        <v>-5.5621654320011977</v>
      </c>
      <c r="EY94" s="580">
        <f>INPUT!FN429</f>
        <v>13.085207853111836</v>
      </c>
      <c r="EZ94" s="532">
        <f>INPUT!FO429</f>
        <v>-2.1653277976693142</v>
      </c>
      <c r="FA94" s="580">
        <f>INPUT!FP429</f>
        <v>15.742256425519249</v>
      </c>
      <c r="FB94" s="532">
        <f>INPUT!FQ429</f>
        <v>20.305742195570332</v>
      </c>
      <c r="FC94" s="580">
        <f>INPUT!FR429</f>
        <v>16.621367760502018</v>
      </c>
      <c r="FD94" s="532">
        <f>INPUT!FS429</f>
        <v>5.5844048732281548</v>
      </c>
      <c r="FE94" s="580">
        <f>INPUT!FT429</f>
        <v>16.898010622018184</v>
      </c>
      <c r="FF94" s="532">
        <f>INPUT!FU429</f>
        <v>1.664380847005642</v>
      </c>
      <c r="FG94" s="580">
        <f>INPUT!FV429</f>
        <v>13.485789970551352</v>
      </c>
      <c r="FH94" s="532">
        <f>INPUT!FW429</f>
        <v>-20.19303175854732</v>
      </c>
      <c r="FI94" s="580">
        <f>INPUT!FX429</f>
        <v>15.947462033109863</v>
      </c>
      <c r="FJ94" s="532">
        <f>INPUT!FY429</f>
        <v>18.253821748180975</v>
      </c>
      <c r="FK94" s="580">
        <f>INPUT!FZ429</f>
        <v>15.593376795707609</v>
      </c>
      <c r="FL94" s="532">
        <f>INPUT!GA429</f>
        <v>-2.2203234387208948</v>
      </c>
      <c r="FM94" s="580">
        <f>INPUT!GB429</f>
        <v>15.078095314281143</v>
      </c>
      <c r="FN94" s="532">
        <f>INPUT!GC429</f>
        <v>-3.304489387881071</v>
      </c>
      <c r="FO94" s="580">
        <f>INPUT!GD429</f>
        <v>16.038604600772814</v>
      </c>
      <c r="FP94" s="532">
        <f>INPUT!GE429</f>
        <v>6.3702295712504853</v>
      </c>
      <c r="FQ94" s="580">
        <f>INPUT!GF429</f>
        <v>18.16386678455644</v>
      </c>
      <c r="FR94" s="532">
        <f>INPUT!GG429</f>
        <v>13.250917001103835</v>
      </c>
      <c r="FS94" s="580">
        <f>INPUT!GH429</f>
        <v>19.744328524324157</v>
      </c>
      <c r="FT94" s="532">
        <f>INPUT!GI429</f>
        <v>8.7011304284145154</v>
      </c>
      <c r="FU94" s="580">
        <f>INPUT!GJ429</f>
        <v>20.673383763876245</v>
      </c>
      <c r="FV94" s="532">
        <f>INPUT!GK429</f>
        <v>4.7054283887524084</v>
      </c>
      <c r="FW94" s="580">
        <f>INPUT!GL429</f>
        <v>22.324167844811836</v>
      </c>
      <c r="FX94" s="532">
        <f>INPUT!GM429</f>
        <v>7.9850695937841554</v>
      </c>
      <c r="FY94" s="580">
        <f>INPUT!GN429</f>
        <v>23.824177458791592</v>
      </c>
      <c r="FZ94" s="532">
        <f>INPUT!GO429</f>
        <v>6.7192184918478892</v>
      </c>
      <c r="GA94" s="580">
        <f>INPUT!GP429</f>
        <v>25.186633464884352</v>
      </c>
      <c r="GB94" s="532">
        <f>INPUT!GQ429</f>
        <v>5.7187955741573315</v>
      </c>
      <c r="GC94" s="580">
        <f>INPUT!GR429</f>
        <v>26.604795509970696</v>
      </c>
      <c r="GD94" s="532">
        <f>INPUT!GS429</f>
        <v>5.6306137422596381</v>
      </c>
      <c r="GE94" s="580">
        <f>INPUT!GT429</f>
        <v>28.018355421410533</v>
      </c>
      <c r="GF94" s="532">
        <f>INPUT!GU429</f>
        <v>5.3131771334610667</v>
      </c>
      <c r="GG94" s="580">
        <f>INPUT!GV429</f>
        <v>29.332917653920514</v>
      </c>
      <c r="GH94" s="532">
        <f>INPUT!GW429</f>
        <v>4.6917894099717472</v>
      </c>
      <c r="GI94" s="580">
        <f>INPUT!GX429</f>
        <v>30.547031419858371</v>
      </c>
      <c r="GJ94" s="532">
        <f>INPUT!GY429</f>
        <v>4.1390828565448956</v>
      </c>
      <c r="GK94" s="682">
        <f>INPUT!GZ429</f>
        <v>5.0969758029581147</v>
      </c>
      <c r="GL94" s="436"/>
    </row>
    <row r="95" spans="1:194" ht="12.75" customHeight="1" x14ac:dyDescent="0.2">
      <c r="A95" s="686" t="s">
        <v>291</v>
      </c>
      <c r="B95" s="588">
        <f>INPUT!K430</f>
        <v>9.0799472813437649</v>
      </c>
      <c r="C95" s="532">
        <f>INPUT!L430</f>
        <v>14.877207142707283</v>
      </c>
      <c r="D95" s="588">
        <f>INPUT!M430</f>
        <v>9.1411761501375537</v>
      </c>
      <c r="E95" s="532">
        <f>INPUT!N430</f>
        <v>14.456283412800142</v>
      </c>
      <c r="F95" s="588">
        <f>INPUT!O430</f>
        <v>9.0834805071566027</v>
      </c>
      <c r="G95" s="532">
        <f>INPUT!P430</f>
        <v>5.5623334218997567</v>
      </c>
      <c r="H95" s="588">
        <f>INPUT!Q430</f>
        <v>9.8577066310933237</v>
      </c>
      <c r="I95" s="532">
        <f>INPUT!R430</f>
        <v>9.4664645987589946</v>
      </c>
      <c r="J95" s="588">
        <f>INPUT!S430</f>
        <v>10.05635145364322</v>
      </c>
      <c r="K95" s="532">
        <f>INPUT!T430</f>
        <v>10.753412349713054</v>
      </c>
      <c r="L95" s="588">
        <f>INPUT!U430</f>
        <v>9.4086358732468582</v>
      </c>
      <c r="M95" s="532">
        <f>INPUT!V430</f>
        <v>2.9258786694016381</v>
      </c>
      <c r="N95" s="588">
        <f>INPUT!W430</f>
        <v>9.5693427068482375</v>
      </c>
      <c r="O95" s="532">
        <f>INPUT!X430</f>
        <v>5.3488549825019049</v>
      </c>
      <c r="P95" s="588">
        <f>INPUT!Y430</f>
        <v>9.3288307302659348</v>
      </c>
      <c r="Q95" s="532">
        <f>INPUT!Z430</f>
        <v>-5.365100835514836</v>
      </c>
      <c r="R95" s="588">
        <f>INPUT!AA430</f>
        <v>9.7525370252642976</v>
      </c>
      <c r="S95" s="532">
        <f>INPUT!AB430</f>
        <v>-3.0211198343595758</v>
      </c>
      <c r="T95" s="588">
        <f>INPUT!AC430</f>
        <v>9.6533153820262534</v>
      </c>
      <c r="U95" s="532">
        <f>INPUT!AD430</f>
        <v>2.6005843150454178</v>
      </c>
      <c r="V95" s="588">
        <f>INPUT!AE430</f>
        <v>9.8496399830580259</v>
      </c>
      <c r="W95" s="532">
        <f>INPUT!AF430</f>
        <v>2.9291173364414558</v>
      </c>
      <c r="X95" s="588">
        <f>INPUT!AG430</f>
        <v>8.9006742312119727</v>
      </c>
      <c r="Y95" s="532">
        <f>INPUT!AH430</f>
        <v>-4.5896051866915695</v>
      </c>
      <c r="Z95" s="588">
        <f>INPUT!AI430</f>
        <v>8.5420782299486362</v>
      </c>
      <c r="AA95" s="532">
        <f>INPUT!AJ430</f>
        <v>-12.411732374662353</v>
      </c>
      <c r="AB95" s="588">
        <f>INPUT!AK430</f>
        <v>9.2953020134228179</v>
      </c>
      <c r="AC95" s="532">
        <f>INPUT!AL430</f>
        <v>-3.7087089195286138</v>
      </c>
      <c r="AD95" s="588">
        <f>INPUT!AM430</f>
        <v>9.6456342375497126</v>
      </c>
      <c r="AE95" s="532">
        <f>INPUT!AN430</f>
        <v>-2.0712000221248195</v>
      </c>
      <c r="AF95" s="588">
        <f>INPUT!AO430</f>
        <v>9.0600783707322226</v>
      </c>
      <c r="AG95" s="532">
        <f>INPUT!AP430</f>
        <v>1.7909220737600817</v>
      </c>
      <c r="AH95" s="588">
        <f>INPUT!AQ430</f>
        <v>9.7578399765533419</v>
      </c>
      <c r="AI95" s="532">
        <f>INPUT!AR430</f>
        <v>14.232622482222524</v>
      </c>
      <c r="AJ95" s="588">
        <f>INPUT!AS430</f>
        <v>10.027789381913289</v>
      </c>
      <c r="AK95" s="532">
        <f>INPUT!AT430</f>
        <v>7.8801890184173384</v>
      </c>
      <c r="AL95" s="588">
        <f>INPUT!AU430</f>
        <v>10.546882066682345</v>
      </c>
      <c r="AM95" s="532">
        <f>INPUT!AV430</f>
        <v>9.3435828783984256</v>
      </c>
      <c r="AN95" s="588">
        <f>INPUT!AW430</f>
        <v>11.038865623392843</v>
      </c>
      <c r="AO95" s="532">
        <f>INPUT!AX430</f>
        <v>21.84072997704871</v>
      </c>
      <c r="AP95" s="588">
        <f>INPUT!AY430</f>
        <v>11.446650983824789</v>
      </c>
      <c r="AQ95" s="532">
        <f>INPUT!AZ430</f>
        <v>17.307221796313655</v>
      </c>
      <c r="AR95" s="588">
        <f>INPUT!BA430</f>
        <v>11.589741785689158</v>
      </c>
      <c r="AS95" s="532">
        <f>INPUT!BB430</f>
        <v>15.576238633343253</v>
      </c>
      <c r="AT95" s="588">
        <f>INPUT!BC430</f>
        <v>11.829426398962822</v>
      </c>
      <c r="AU95" s="532">
        <f>INPUT!BD430</f>
        <v>12.160412187901869</v>
      </c>
      <c r="AV95" s="588">
        <f>INPUT!BE430</f>
        <v>11.808756747493788</v>
      </c>
      <c r="AW95" s="532">
        <f>INPUT!BF430</f>
        <v>6.9743681132365953</v>
      </c>
      <c r="AX95" s="588">
        <f>INPUT!BG430</f>
        <v>11.898831514016816</v>
      </c>
      <c r="AY95" s="532">
        <f>INPUT!BH430</f>
        <v>3.9503303702628889</v>
      </c>
      <c r="AZ95" s="588">
        <f>INPUT!BI430</f>
        <v>12.34236515573563</v>
      </c>
      <c r="BA95" s="532">
        <f>INPUT!BJ430</f>
        <v>6.4938752214117379</v>
      </c>
      <c r="BB95" s="588">
        <f>INPUT!BK430</f>
        <v>12.250680504926697</v>
      </c>
      <c r="BC95" s="532">
        <f>INPUT!BL430</f>
        <v>3.5610695883006693</v>
      </c>
      <c r="BD95" s="588">
        <f>INPUT!BM430</f>
        <v>12.199103663889359</v>
      </c>
      <c r="BE95" s="532">
        <f>INPUT!BN430</f>
        <v>3.3055716595941753</v>
      </c>
      <c r="BF95" s="588">
        <f>INPUT!BO430</f>
        <v>10.965655107310436</v>
      </c>
      <c r="BG95" s="532">
        <f>INPUT!BP430</f>
        <v>-7.8425886239930298</v>
      </c>
      <c r="BH95" s="588">
        <f>INPUT!BQ430</f>
        <v>11.46454512053811</v>
      </c>
      <c r="BI95" s="532">
        <f>INPUT!BR430</f>
        <v>-7.1122513725790037</v>
      </c>
      <c r="BJ95" s="588">
        <f>INPUT!BS430</f>
        <v>10.347776111243499</v>
      </c>
      <c r="BK95" s="532">
        <f>INPUT!BT430</f>
        <v>-15.533050534767689</v>
      </c>
      <c r="BL95" s="588">
        <f>INPUT!BU430</f>
        <v>9.746467681458121</v>
      </c>
      <c r="BM95" s="532">
        <f>INPUT!BV430</f>
        <v>-20.105050748042252</v>
      </c>
      <c r="BN95" s="588">
        <f>INPUT!BW430</f>
        <v>10.942367080654002</v>
      </c>
      <c r="BO95" s="532">
        <f>INPUT!BX430</f>
        <v>-0.21237241577030108</v>
      </c>
      <c r="BP95" s="588">
        <f>INPUT!BY430</f>
        <v>10.843450560978418</v>
      </c>
      <c r="BQ95" s="532">
        <f>INPUT!BZ430</f>
        <v>-5.4175246643413217</v>
      </c>
      <c r="BR95" s="588">
        <f>INPUT!CA430</f>
        <v>10.741926237339957</v>
      </c>
      <c r="BS95" s="532">
        <f>INPUT!CB430</f>
        <v>3.8090322196688176</v>
      </c>
      <c r="BT95" s="588">
        <f>INPUT!CC430</f>
        <v>10.687230075755789</v>
      </c>
      <c r="BU95" s="532">
        <f>INPUT!CD430</f>
        <v>9.652342007837289</v>
      </c>
      <c r="BV95" s="588">
        <f>INPUT!CE430</f>
        <v>10.326416255999044</v>
      </c>
      <c r="BW95" s="532">
        <f>INPUT!CF430</f>
        <v>-5.6290455265748935</v>
      </c>
      <c r="BX95" s="588">
        <f>INPUT!CG430</f>
        <v>10.419916457926263</v>
      </c>
      <c r="BY95" s="532">
        <f>INPUT!CH430</f>
        <v>-3.9058978566868574</v>
      </c>
      <c r="BZ95" s="588">
        <f>INPUT!CI430</f>
        <v>10.404877242468705</v>
      </c>
      <c r="CA95" s="532">
        <f>INPUT!CJ430</f>
        <v>-3.1376960465399284</v>
      </c>
      <c r="CB95" s="588">
        <f>INPUT!CK430</f>
        <v>10.457281466175546</v>
      </c>
      <c r="CC95" s="532">
        <f>INPUT!CL430</f>
        <v>-2.1516202790645034</v>
      </c>
      <c r="CD95" s="588">
        <f>INPUT!CM430</f>
        <v>10.491760814553569</v>
      </c>
      <c r="CE95" s="532">
        <f>INPUT!CN430</f>
        <v>1.6011804526906426</v>
      </c>
      <c r="CF95" s="588">
        <f>INPUT!CO430</f>
        <v>10.21976187355474</v>
      </c>
      <c r="CG95" s="532">
        <f>INPUT!CP430</f>
        <v>-1.9208847324228673</v>
      </c>
      <c r="CH95" s="588">
        <f>INPUT!CQ430</f>
        <v>10.117584733404627</v>
      </c>
      <c r="CI95" s="532">
        <f>INPUT!CR430</f>
        <v>-2.7611330952705626</v>
      </c>
      <c r="CJ95" s="588">
        <f>INPUT!CS430</f>
        <v>10.248077507928922</v>
      </c>
      <c r="CK95" s="532">
        <f>INPUT!CT430</f>
        <v>-2.0005577828549614</v>
      </c>
      <c r="CL95" s="580">
        <f>INPUT!CU430</f>
        <v>10.686835578380936</v>
      </c>
      <c r="CM95" s="532">
        <f>INPUT!CV430</f>
        <v>1.8593138680474963</v>
      </c>
      <c r="CN95" s="580">
        <f>INPUT!CW430</f>
        <v>10.523046341160393</v>
      </c>
      <c r="CO95" s="532">
        <f>INPUT!CX430</f>
        <v>2.9676275372956695</v>
      </c>
      <c r="CP95" s="580">
        <f>INPUT!CY430</f>
        <v>10.119859856168173</v>
      </c>
      <c r="CQ95" s="532">
        <f>INPUT!CZ430</f>
        <v>2.2486816997280279E-2</v>
      </c>
      <c r="CR95" s="580">
        <f>INPUT!DA430</f>
        <v>10.435777139789463</v>
      </c>
      <c r="CS95" s="532">
        <f>INPUT!DB430</f>
        <v>1.8315594482508413</v>
      </c>
      <c r="CT95" s="580">
        <f>INPUT!DC430</f>
        <v>11.439198421132533</v>
      </c>
      <c r="CU95" s="532">
        <f>INPUT!DD430</f>
        <v>7.0400899988916965</v>
      </c>
      <c r="CV95" s="580">
        <f>INPUT!DE430</f>
        <v>11.933368805890733</v>
      </c>
      <c r="CW95" s="532">
        <f>INPUT!DF430</f>
        <v>13.402226114066718</v>
      </c>
      <c r="CX95" s="580">
        <f>INPUT!DG430</f>
        <v>12.124425001878397</v>
      </c>
      <c r="CY95" s="532">
        <f>INPUT!DH430</f>
        <v>19.808230293707261</v>
      </c>
      <c r="CZ95" s="580">
        <f>INPUT!DI430</f>
        <v>11.300393252354942</v>
      </c>
      <c r="DA95" s="532">
        <f>INPUT!DJ430</f>
        <v>8.2851147641786582</v>
      </c>
      <c r="DB95" s="580">
        <f>INPUT!DK430</f>
        <v>11.325714191544236</v>
      </c>
      <c r="DC95" s="532">
        <f>INPUT!DL430</f>
        <v>-0.99206452594308159</v>
      </c>
      <c r="DD95" s="580">
        <f>INPUT!DM430</f>
        <v>11.726295742075909</v>
      </c>
      <c r="DE95" s="532">
        <f>INPUT!DN430</f>
        <v>-1.7352439799950381</v>
      </c>
      <c r="DF95" s="580">
        <f>INPUT!DO430</f>
        <v>11.680175670875448</v>
      </c>
      <c r="DG95" s="532">
        <f>INPUT!DP430</f>
        <v>-3.6640857684725026</v>
      </c>
      <c r="DH95" s="580">
        <f>INPUT!DQ430</f>
        <v>11.900522059398371</v>
      </c>
      <c r="DI95" s="532">
        <f>INPUT!DR430</f>
        <v>5.3106895808105126</v>
      </c>
      <c r="DJ95" s="580">
        <f>INPUT!DS430</f>
        <v>11.717051966014621</v>
      </c>
      <c r="DK95" s="532">
        <f>INPUT!DT430</f>
        <v>3.4553032846489806</v>
      </c>
      <c r="DL95" s="580">
        <f>INPUT!DU430</f>
        <v>12.172975477616196</v>
      </c>
      <c r="DM95" s="532">
        <f>INPUT!DV430</f>
        <v>3.8092143108545917</v>
      </c>
      <c r="DN95" s="580">
        <f>INPUT!DW430</f>
        <v>12.312175655689645</v>
      </c>
      <c r="DO95" s="532">
        <f>INPUT!DX430</f>
        <v>5.4108773927954656</v>
      </c>
      <c r="DP95" s="580">
        <f>INPUT!DY430</f>
        <v>12.786987584102102</v>
      </c>
      <c r="DQ95" s="532">
        <f>INPUT!DZ430</f>
        <v>7.4489633335341754</v>
      </c>
      <c r="DR95" s="580">
        <f>INPUT!EA430</f>
        <v>13.686613794760873</v>
      </c>
      <c r="DS95" s="532">
        <f>INPUT!EB430</f>
        <v>16.809363263549383</v>
      </c>
      <c r="DT95" s="580">
        <f>INPUT!EC430</f>
        <v>11.958625291958626</v>
      </c>
      <c r="DU95" s="532">
        <f>INPUT!ED430</f>
        <v>-1.7608692800845649</v>
      </c>
      <c r="DV95" s="580">
        <f>INPUT!EE430</f>
        <v>12.089855072463768</v>
      </c>
      <c r="DW95" s="532">
        <f>INPUT!EF430</f>
        <v>-1.80569697381745</v>
      </c>
      <c r="DX95" s="580">
        <f>INPUT!EG430</f>
        <v>14.035804983135334</v>
      </c>
      <c r="DY95" s="532">
        <f>INPUT!EH430</f>
        <v>9.7663143161714761</v>
      </c>
      <c r="DZ95" s="580">
        <f>INPUT!EI430</f>
        <v>13.515700132806179</v>
      </c>
      <c r="EA95" s="532">
        <f>INPUT!EJ430</f>
        <v>-1.248765140287067</v>
      </c>
      <c r="EB95" s="580">
        <f>INPUT!EK430</f>
        <v>13.714363640496085</v>
      </c>
      <c r="EC95" s="532">
        <f>INPUT!EL430</f>
        <v>14.681774080822452</v>
      </c>
      <c r="ED95" s="580">
        <f>INPUT!EM430</f>
        <v>13.916048041523327</v>
      </c>
      <c r="EE95" s="532">
        <f>INPUT!EN430</f>
        <v>15.105168408668135</v>
      </c>
      <c r="EF95" s="580">
        <f>INPUT!EO430</f>
        <v>15.269278994511559</v>
      </c>
      <c r="EG95" s="532">
        <f>INPUT!EP430</f>
        <v>8.7880532171706669</v>
      </c>
      <c r="EH95" s="580">
        <f>INPUT!EQ430</f>
        <v>15.116428390487609</v>
      </c>
      <c r="EI95" s="532">
        <f>INPUT!ER430</f>
        <v>11.843472716563452</v>
      </c>
      <c r="EJ95" s="580">
        <f>INPUT!ES430</f>
        <v>15.425723752103243</v>
      </c>
      <c r="EK95" s="532">
        <f>INPUT!ET430</f>
        <v>12.478596575591849</v>
      </c>
      <c r="EL95" s="580">
        <f>INPUT!EU430</f>
        <v>15.748595972045868</v>
      </c>
      <c r="EM95" s="532">
        <f>INPUT!EV430</f>
        <v>13.168594453357031</v>
      </c>
      <c r="EN95" s="580">
        <f>INPUT!EW430</f>
        <v>15.971848932202453</v>
      </c>
      <c r="EO95" s="532">
        <f>INPUT!EX430</f>
        <v>4.6011991656150109</v>
      </c>
      <c r="EP95" s="531"/>
      <c r="EQ95" s="588">
        <f>INPUT!FF430</f>
        <v>9.0052297452247121</v>
      </c>
      <c r="ER95" s="532">
        <f>INPUT!FG430</f>
        <v>14.340380076091908</v>
      </c>
      <c r="ES95" s="588">
        <f>INPUT!FH430</f>
        <v>9.8577066310933237</v>
      </c>
      <c r="ET95" s="532">
        <f>INPUT!FI430</f>
        <v>9.4664645987589946</v>
      </c>
      <c r="EU95" s="588">
        <f>INPUT!FJ430</f>
        <v>9.3288307302659348</v>
      </c>
      <c r="EV95" s="532">
        <f>INPUT!FK430</f>
        <v>-5.365100835514836</v>
      </c>
      <c r="EW95" s="588">
        <f>INPUT!FL430</f>
        <v>8.9006742312119727</v>
      </c>
      <c r="EX95" s="532">
        <f>INPUT!FM430</f>
        <v>-4.5896051866915695</v>
      </c>
      <c r="EY95" s="588">
        <f>INPUT!FN430</f>
        <v>9.0600783707322226</v>
      </c>
      <c r="EZ95" s="532">
        <f>INPUT!FO430</f>
        <v>1.7909220737600817</v>
      </c>
      <c r="FA95" s="588">
        <f>INPUT!FP430</f>
        <v>11.038865623392843</v>
      </c>
      <c r="FB95" s="532">
        <f>INPUT!FQ430</f>
        <v>21.84072997704871</v>
      </c>
      <c r="FC95" s="588">
        <f>INPUT!FR430</f>
        <v>11.808756747493788</v>
      </c>
      <c r="FD95" s="532">
        <f>INPUT!FS430</f>
        <v>6.9743681132365953</v>
      </c>
      <c r="FE95" s="588">
        <f>INPUT!FT430</f>
        <v>12.199103663889359</v>
      </c>
      <c r="FF95" s="532">
        <f>INPUT!FU430</f>
        <v>3.3055716595941753</v>
      </c>
      <c r="FG95" s="588">
        <f>INPUT!FV430</f>
        <v>9.746467681458121</v>
      </c>
      <c r="FH95" s="532">
        <f>INPUT!FW430</f>
        <v>-20.105050748042252</v>
      </c>
      <c r="FI95" s="588">
        <f>INPUT!FX430</f>
        <v>10.687230075755789</v>
      </c>
      <c r="FJ95" s="532">
        <f>INPUT!FY430</f>
        <v>9.652342007837289</v>
      </c>
      <c r="FK95" s="588">
        <f>INPUT!FZ430</f>
        <v>10.457281466175546</v>
      </c>
      <c r="FL95" s="532">
        <f>INPUT!GA430</f>
        <v>-2.1516202790645034</v>
      </c>
      <c r="FM95" s="580">
        <f>INPUT!GB430</f>
        <v>10.248077507928922</v>
      </c>
      <c r="FN95" s="532">
        <f>INPUT!GC430</f>
        <v>-2.0005577828549614</v>
      </c>
      <c r="FO95" s="580">
        <f>INPUT!GD430</f>
        <v>10.435777139789463</v>
      </c>
      <c r="FP95" s="532">
        <f>INPUT!GE430</f>
        <v>1.8315594482508413</v>
      </c>
      <c r="FQ95" s="580">
        <f>INPUT!GF430</f>
        <v>11.300393252354942</v>
      </c>
      <c r="FR95" s="532">
        <f>INPUT!GG430</f>
        <v>8.2851147641786582</v>
      </c>
      <c r="FS95" s="580">
        <f>INPUT!GH430</f>
        <v>11.900522059398371</v>
      </c>
      <c r="FT95" s="532">
        <f>INPUT!GI430</f>
        <v>5.3106895808105126</v>
      </c>
      <c r="FU95" s="580">
        <f>INPUT!GJ430</f>
        <v>12.786987584102102</v>
      </c>
      <c r="FV95" s="532">
        <f>INPUT!GK430</f>
        <v>7.4489633335341754</v>
      </c>
      <c r="FW95" s="580">
        <f>INPUT!GL430</f>
        <v>14.035804983135334</v>
      </c>
      <c r="FX95" s="532">
        <f>INPUT!GM430</f>
        <v>9.7663143161714761</v>
      </c>
      <c r="FY95" s="580">
        <f>INPUT!GN430</f>
        <v>15.269278994511559</v>
      </c>
      <c r="FZ95" s="532">
        <f>INPUT!GO430</f>
        <v>8.7880532171706669</v>
      </c>
      <c r="GA95" s="580">
        <f>INPUT!GP430</f>
        <v>15.971848932202453</v>
      </c>
      <c r="GB95" s="532">
        <f>INPUT!GQ430</f>
        <v>4.6011991656150109</v>
      </c>
      <c r="GC95" s="580">
        <f>INPUT!GR430</f>
        <v>16.671968630269298</v>
      </c>
      <c r="GD95" s="532">
        <f>INPUT!GS430</f>
        <v>4.3834605563746853</v>
      </c>
      <c r="GE95" s="580">
        <f>INPUT!GT430</f>
        <v>17.364602932498684</v>
      </c>
      <c r="GF95" s="532">
        <f>INPUT!GU430</f>
        <v>4.1544841979360037</v>
      </c>
      <c r="GG95" s="580">
        <f>INPUT!GV430</f>
        <v>17.992327218991061</v>
      </c>
      <c r="GH95" s="532">
        <f>INPUT!GW430</f>
        <v>3.6149648162559611</v>
      </c>
      <c r="GI95" s="580">
        <f>INPUT!GX430</f>
        <v>18.558962152911892</v>
      </c>
      <c r="GJ95" s="532">
        <f>INPUT!GY430</f>
        <v>3.1493142995017598</v>
      </c>
      <c r="GK95" s="682">
        <f>INPUT!GZ430</f>
        <v>3.9793339370389313</v>
      </c>
      <c r="GL95" s="436"/>
    </row>
    <row r="96" spans="1:194" ht="12.75" customHeight="1" x14ac:dyDescent="0.2">
      <c r="A96" s="686" t="s">
        <v>465</v>
      </c>
      <c r="B96" s="588">
        <f>INPUT!K431</f>
        <v>10.316044348158531</v>
      </c>
      <c r="C96" s="532">
        <f>INPUT!L431</f>
        <v>16.600157202298149</v>
      </c>
      <c r="D96" s="588">
        <f>INPUT!M431</f>
        <v>10.487172275866378</v>
      </c>
      <c r="E96" s="532">
        <f>INPUT!N431</f>
        <v>16.995117189347653</v>
      </c>
      <c r="F96" s="588">
        <f>INPUT!O431</f>
        <v>10.378267678592941</v>
      </c>
      <c r="G96" s="532">
        <f>INPUT!P431</f>
        <v>7.4062527724596094</v>
      </c>
      <c r="H96" s="588">
        <f>INPUT!Q431</f>
        <v>11.358396311002945</v>
      </c>
      <c r="I96" s="532">
        <f>INPUT!R431</f>
        <v>10.966593525320079</v>
      </c>
      <c r="J96" s="588">
        <f>INPUT!S431</f>
        <v>11.614428182877866</v>
      </c>
      <c r="K96" s="532">
        <f>INPUT!T431</f>
        <v>12.586062941374454</v>
      </c>
      <c r="L96" s="588">
        <f>INPUT!U431</f>
        <v>10.768744795106683</v>
      </c>
      <c r="M96" s="532">
        <f>INPUT!V431</f>
        <v>2.6849231788465433</v>
      </c>
      <c r="N96" s="588">
        <f>INPUT!W431</f>
        <v>10.968050938186735</v>
      </c>
      <c r="O96" s="532">
        <f>INPUT!X431</f>
        <v>5.6828680648729923</v>
      </c>
      <c r="P96" s="588">
        <f>INPUT!Y431</f>
        <v>10.650032126793747</v>
      </c>
      <c r="Q96" s="532">
        <f>INPUT!Z431</f>
        <v>-6.2364806158683006</v>
      </c>
      <c r="R96" s="588">
        <f>INPUT!AA431</f>
        <v>11.189151223728997</v>
      </c>
      <c r="S96" s="532">
        <f>INPUT!AB431</f>
        <v>-3.6616263190280662</v>
      </c>
      <c r="T96" s="588">
        <f>INPUT!AC431</f>
        <v>11.044645837077354</v>
      </c>
      <c r="U96" s="532">
        <f>INPUT!AD431</f>
        <v>2.5620538625452438</v>
      </c>
      <c r="V96" s="588">
        <f>INPUT!AE431</f>
        <v>11.290753283324836</v>
      </c>
      <c r="W96" s="532">
        <f>INPUT!AF431</f>
        <v>2.9422031950505412</v>
      </c>
      <c r="X96" s="588">
        <f>INPUT!AG431</f>
        <v>10.091123074413293</v>
      </c>
      <c r="Y96" s="532">
        <f>INPUT!AH431</f>
        <v>-5.2479564918337607</v>
      </c>
      <c r="Z96" s="588">
        <f>INPUT!AI431</f>
        <v>9.6360840594566888</v>
      </c>
      <c r="AA96" s="532">
        <f>INPUT!AJ431</f>
        <v>-13.880115955343387</v>
      </c>
      <c r="AB96" s="588">
        <f>INPUT!AK431</f>
        <v>10.568722506508662</v>
      </c>
      <c r="AC96" s="532">
        <f>INPUT!AL431</f>
        <v>-4.3090863898142988</v>
      </c>
      <c r="AD96" s="588">
        <f>INPUT!AM431</f>
        <v>11.005508398049486</v>
      </c>
      <c r="AE96" s="532">
        <f>INPUT!AN431</f>
        <v>-2.5263583227580155</v>
      </c>
      <c r="AF96" s="588">
        <f>INPUT!AO431</f>
        <v>10.245608457197362</v>
      </c>
      <c r="AG96" s="532">
        <f>INPUT!AP431</f>
        <v>1.5309037620973687</v>
      </c>
      <c r="AH96" s="588">
        <f>INPUT!AQ431</f>
        <v>11.128752585288403</v>
      </c>
      <c r="AI96" s="532">
        <f>INPUT!AR431</f>
        <v>15.490405818604657</v>
      </c>
      <c r="AJ96" s="588">
        <f>INPUT!AS431</f>
        <v>11.462204413810285</v>
      </c>
      <c r="AK96" s="532">
        <f>INPUT!AT431</f>
        <v>8.4540199324126384</v>
      </c>
      <c r="AL96" s="588">
        <f>INPUT!AU431</f>
        <v>12.210191216202066</v>
      </c>
      <c r="AM96" s="532">
        <f>INPUT!AV431</f>
        <v>10.946180535976758</v>
      </c>
      <c r="AN96" s="588">
        <f>INPUT!AW431</f>
        <v>12.77663215629584</v>
      </c>
      <c r="AO96" s="532">
        <f>INPUT!AX431</f>
        <v>24.703498183365369</v>
      </c>
      <c r="AP96" s="588">
        <f>INPUT!AY431</f>
        <v>13.310008481764207</v>
      </c>
      <c r="AQ96" s="532">
        <f>INPUT!AZ431</f>
        <v>19.600183216933974</v>
      </c>
      <c r="AR96" s="588">
        <f>INPUT!BA431</f>
        <v>13.394454382826476</v>
      </c>
      <c r="AS96" s="532">
        <f>INPUT!BB431</f>
        <v>16.857577297156823</v>
      </c>
      <c r="AT96" s="588">
        <f>INPUT!BC431</f>
        <v>13.811442714832165</v>
      </c>
      <c r="AU96" s="532">
        <f>INPUT!BD431</f>
        <v>13.114057513737798</v>
      </c>
      <c r="AV96" s="588">
        <f>INPUT!BE431</f>
        <v>13.771533634437827</v>
      </c>
      <c r="AW96" s="532">
        <f>INPUT!BF431</f>
        <v>7.7868836323329305</v>
      </c>
      <c r="AX96" s="588">
        <f>INPUT!BG431</f>
        <v>13.883633384696406</v>
      </c>
      <c r="AY96" s="532">
        <f>INPUT!BH431</f>
        <v>4.3097260510247759</v>
      </c>
      <c r="AZ96" s="588">
        <f>INPUT!BI431</f>
        <v>14.468059843267634</v>
      </c>
      <c r="BA96" s="532">
        <f>INPUT!BJ431</f>
        <v>8.0152981954805682</v>
      </c>
      <c r="BB96" s="588">
        <f>INPUT!BK431</f>
        <v>14.339214846006223</v>
      </c>
      <c r="BC96" s="532">
        <f>INPUT!BL431</f>
        <v>3.8212672062657216</v>
      </c>
      <c r="BD96" s="588">
        <f>INPUT!BM431</f>
        <v>14.260509496804394</v>
      </c>
      <c r="BE96" s="532">
        <f>INPUT!BN431</f>
        <v>3.5506275143082799</v>
      </c>
      <c r="BF96" s="588">
        <f>INPUT!BO431</f>
        <v>12.632538502135009</v>
      </c>
      <c r="BG96" s="532">
        <f>INPUT!BP431</f>
        <v>-9.0112929943860998</v>
      </c>
      <c r="BH96" s="588">
        <f>INPUT!BQ431</f>
        <v>13.275190627352163</v>
      </c>
      <c r="BI96" s="532">
        <f>INPUT!BR431</f>
        <v>-8.244845741846607</v>
      </c>
      <c r="BJ96" s="588">
        <f>INPUT!BS431</f>
        <v>11.832214012085464</v>
      </c>
      <c r="BK96" s="532">
        <f>INPUT!BT431</f>
        <v>-17.483529334376446</v>
      </c>
      <c r="BL96" s="588">
        <f>INPUT!BU431</f>
        <v>11.06085584252723</v>
      </c>
      <c r="BM96" s="532">
        <f>INPUT!BV431</f>
        <v>-22.437162255627452</v>
      </c>
      <c r="BN96" s="588">
        <f>INPUT!BW431</f>
        <v>12.583982903617608</v>
      </c>
      <c r="BO96" s="532">
        <f>INPUT!BX431</f>
        <v>-0.38436928974485696</v>
      </c>
      <c r="BP96" s="588">
        <f>INPUT!BY431</f>
        <v>12.520125851194258</v>
      </c>
      <c r="BQ96" s="532">
        <f>INPUT!BZ431</f>
        <v>-5.6877885776056019</v>
      </c>
      <c r="BR96" s="588">
        <f>INPUT!CA431</f>
        <v>12.405003930871827</v>
      </c>
      <c r="BS96" s="532">
        <f>INPUT!CB431</f>
        <v>4.8409360936280565</v>
      </c>
      <c r="BT96" s="588">
        <f>INPUT!CC431</f>
        <v>12.39157203447804</v>
      </c>
      <c r="BU96" s="532">
        <f>INPUT!CD431</f>
        <v>12.03086100113897</v>
      </c>
      <c r="BV96" s="588">
        <f>INPUT!CE431</f>
        <v>11.921182218252667</v>
      </c>
      <c r="BW96" s="532">
        <f>INPUT!CF431</f>
        <v>-5.2670183235420716</v>
      </c>
      <c r="BX96" s="588">
        <f>INPUT!CG431</f>
        <v>12.026018373818303</v>
      </c>
      <c r="BY96" s="532">
        <f>INPUT!CH431</f>
        <v>-3.9465056761296413</v>
      </c>
      <c r="BZ96" s="588">
        <f>INPUT!CI431</f>
        <v>12.031935749973716</v>
      </c>
      <c r="CA96" s="532">
        <f>INPUT!CJ431</f>
        <v>-3.0074007471264985</v>
      </c>
      <c r="CB96" s="588">
        <f>INPUT!CK431</f>
        <v>12.087924767783996</v>
      </c>
      <c r="CC96" s="532">
        <f>INPUT!CL431</f>
        <v>-2.4504337774834628</v>
      </c>
      <c r="CD96" s="588">
        <f>INPUT!CM431</f>
        <v>12.128855411973372</v>
      </c>
      <c r="CE96" s="532">
        <f>INPUT!CN431</f>
        <v>1.7420520038921472</v>
      </c>
      <c r="CF96" s="588">
        <f>INPUT!CO431</f>
        <v>11.764715508719533</v>
      </c>
      <c r="CG96" s="532">
        <f>INPUT!CP431</f>
        <v>-2.1728127878770653</v>
      </c>
      <c r="CH96" s="588">
        <f>INPUT!CQ431</f>
        <v>11.634085022131144</v>
      </c>
      <c r="CI96" s="532">
        <f>INPUT!CR431</f>
        <v>-3.3066227755034427</v>
      </c>
      <c r="CJ96" s="588">
        <f>INPUT!CS431</f>
        <v>11.793292402455853</v>
      </c>
      <c r="CK96" s="532">
        <f>INPUT!CT431</f>
        <v>-2.4374106473046497</v>
      </c>
      <c r="CL96" s="580">
        <f>INPUT!CU431</f>
        <v>12.449844300372657</v>
      </c>
      <c r="CM96" s="532">
        <f>INPUT!CV431</f>
        <v>2.6464895284546763</v>
      </c>
      <c r="CN96" s="580">
        <f>INPUT!CW431</f>
        <v>12.174437992295752</v>
      </c>
      <c r="CO96" s="532">
        <f>INPUT!CX431</f>
        <v>3.482638260759896</v>
      </c>
      <c r="CP96" s="580">
        <f>INPUT!CY431</f>
        <v>11.681168797997515</v>
      </c>
      <c r="CQ96" s="532">
        <f>INPUT!CZ431</f>
        <v>0.40470544762913896</v>
      </c>
      <c r="CR96" s="580">
        <f>INPUT!DA431</f>
        <v>12.109530172258134</v>
      </c>
      <c r="CS96" s="532">
        <f>INPUT!DB431</f>
        <v>2.6815053761952701</v>
      </c>
      <c r="CT96" s="580">
        <f>INPUT!DC431</f>
        <v>13.466044479745831</v>
      </c>
      <c r="CU96" s="532">
        <f>INPUT!DD431</f>
        <v>8.1623525150652299</v>
      </c>
      <c r="CV96" s="580">
        <f>INPUT!DE431</f>
        <v>14.236569708511226</v>
      </c>
      <c r="CW96" s="532">
        <f>INPUT!DF431</f>
        <v>16.938208708446624</v>
      </c>
      <c r="CX96" s="580">
        <f>INPUT!DG431</f>
        <v>14.478550848893896</v>
      </c>
      <c r="CY96" s="532">
        <f>INPUT!DH431</f>
        <v>23.947792376529421</v>
      </c>
      <c r="CZ96" s="580">
        <f>INPUT!DI431</f>
        <v>13.352981628843697</v>
      </c>
      <c r="DA96" s="532">
        <f>INPUT!DJ431</f>
        <v>10.268370769942825</v>
      </c>
      <c r="DB96" s="580">
        <f>INPUT!DK431</f>
        <v>13.383250732695249</v>
      </c>
      <c r="DC96" s="532">
        <f>INPUT!DL431</f>
        <v>-0.61483345889070673</v>
      </c>
      <c r="DD96" s="580">
        <f>INPUT!DM431</f>
        <v>13.904808896648573</v>
      </c>
      <c r="DE96" s="532">
        <f>INPUT!DN431</f>
        <v>-2.330342341275593</v>
      </c>
      <c r="DF96" s="580">
        <f>INPUT!DO431</f>
        <v>13.799813052021136</v>
      </c>
      <c r="DG96" s="532">
        <f>INPUT!DP431</f>
        <v>-4.6878848854173256</v>
      </c>
      <c r="DH96" s="580">
        <f>INPUT!DQ431</f>
        <v>14.250200230915652</v>
      </c>
      <c r="DI96" s="532">
        <f>INPUT!DR431</f>
        <v>6.7192378976533407</v>
      </c>
      <c r="DJ96" s="580">
        <f>INPUT!DS431</f>
        <v>14.136315582181133</v>
      </c>
      <c r="DK96" s="532">
        <f>INPUT!DT431</f>
        <v>5.6269202791377815</v>
      </c>
      <c r="DL96" s="580">
        <f>INPUT!DU431</f>
        <v>14.66748266013872</v>
      </c>
      <c r="DM96" s="532">
        <f>INPUT!DV431</f>
        <v>5.4849640089190466</v>
      </c>
      <c r="DN96" s="580">
        <f>INPUT!DW431</f>
        <v>14.773395497311828</v>
      </c>
      <c r="DO96" s="532">
        <f>INPUT!DX431</f>
        <v>7.0550408300502188</v>
      </c>
      <c r="DP96" s="580">
        <f>INPUT!DY431</f>
        <v>15.430490599202736</v>
      </c>
      <c r="DQ96" s="532">
        <f>INPUT!DZ431</f>
        <v>8.28262304501839</v>
      </c>
      <c r="DR96" s="580">
        <f>INPUT!EA431</f>
        <v>16.62595731843793</v>
      </c>
      <c r="DS96" s="532">
        <f>INPUT!EB431</f>
        <v>17.61167343628771</v>
      </c>
      <c r="DT96" s="580">
        <f>INPUT!EC431</f>
        <v>14.181204276871131</v>
      </c>
      <c r="DU96" s="532">
        <f>INPUT!ED431</f>
        <v>-3.3153499788285412</v>
      </c>
      <c r="DV96" s="580">
        <f>INPUT!EE431</f>
        <v>14.438646138934324</v>
      </c>
      <c r="DW96" s="532">
        <f>INPUT!EF431</f>
        <v>-2.2658931620588851</v>
      </c>
      <c r="DX96" s="580">
        <f>INPUT!EG431</f>
        <v>17.169181645940927</v>
      </c>
      <c r="DY96" s="532">
        <f>INPUT!EH431</f>
        <v>11.267892200576091</v>
      </c>
      <c r="DZ96" s="580">
        <f>INPUT!EI431</f>
        <v>16.387192300573755</v>
      </c>
      <c r="EA96" s="532">
        <f>INPUT!EJ431</f>
        <v>-1.4360978636663968</v>
      </c>
      <c r="EB96" s="580">
        <f>INPUT!EK431</f>
        <v>16.662524507773451</v>
      </c>
      <c r="EC96" s="532">
        <f>INPUT!EL431</f>
        <v>17.497246231402475</v>
      </c>
      <c r="ED96" s="580">
        <f>INPUT!EM431</f>
        <v>16.945010931672456</v>
      </c>
      <c r="EE96" s="532">
        <f>INPUT!EN431</f>
        <v>17.358724416547822</v>
      </c>
      <c r="EF96" s="580">
        <f>INPUT!EO431</f>
        <v>18.907059118841982</v>
      </c>
      <c r="EG96" s="532">
        <f>INPUT!EP431</f>
        <v>10.122075173640654</v>
      </c>
      <c r="EH96" s="580">
        <f>INPUT!EQ431</f>
        <v>18.677359274652581</v>
      </c>
      <c r="EI96" s="532">
        <f>INPUT!ER431</f>
        <v>13.975346917718422</v>
      </c>
      <c r="EJ96" s="580">
        <f>INPUT!ES431</f>
        <v>19.151513367026844</v>
      </c>
      <c r="EK96" s="532">
        <f>INPUT!ET431</f>
        <v>14.937645601614701</v>
      </c>
      <c r="EL96" s="580">
        <f>INPUT!EU431</f>
        <v>19.648825812175627</v>
      </c>
      <c r="EM96" s="532">
        <f>INPUT!EV431</f>
        <v>15.956406823257829</v>
      </c>
      <c r="EN96" s="580">
        <f>INPUT!EW431</f>
        <v>19.994619980321328</v>
      </c>
      <c r="EO96" s="532">
        <f>INPUT!EX431</f>
        <v>5.7521418568767801</v>
      </c>
      <c r="EP96" s="531"/>
      <c r="EQ96" s="588">
        <f>INPUT!FF431</f>
        <v>10.235870048954162</v>
      </c>
      <c r="ER96" s="532">
        <f>INPUT!FG431</f>
        <v>16.05585381668584</v>
      </c>
      <c r="ES96" s="588">
        <f>INPUT!FH431</f>
        <v>11.358396311002945</v>
      </c>
      <c r="ET96" s="532">
        <f>INPUT!FI431</f>
        <v>10.966593525320079</v>
      </c>
      <c r="EU96" s="588">
        <f>INPUT!FJ431</f>
        <v>10.650032126793747</v>
      </c>
      <c r="EV96" s="532">
        <f>INPUT!FK431</f>
        <v>-6.2364806158683006</v>
      </c>
      <c r="EW96" s="588">
        <f>INPUT!FL431</f>
        <v>10.091123074413293</v>
      </c>
      <c r="EX96" s="532">
        <f>INPUT!FM431</f>
        <v>-5.2479564918337607</v>
      </c>
      <c r="EY96" s="588">
        <f>INPUT!FN431</f>
        <v>10.245608457197362</v>
      </c>
      <c r="EZ96" s="532">
        <f>INPUT!FO431</f>
        <v>1.5309037620973687</v>
      </c>
      <c r="FA96" s="588">
        <f>INPUT!FP431</f>
        <v>12.77663215629584</v>
      </c>
      <c r="FB96" s="532">
        <f>INPUT!FQ431</f>
        <v>24.703498183365369</v>
      </c>
      <c r="FC96" s="588">
        <f>INPUT!FR431</f>
        <v>13.771533634437827</v>
      </c>
      <c r="FD96" s="532">
        <f>INPUT!FS431</f>
        <v>7.7868836323329305</v>
      </c>
      <c r="FE96" s="588">
        <f>INPUT!FT431</f>
        <v>14.260509496804394</v>
      </c>
      <c r="FF96" s="532">
        <f>INPUT!FU431</f>
        <v>3.5506275143082799</v>
      </c>
      <c r="FG96" s="588">
        <f>INPUT!FV431</f>
        <v>11.06085584252723</v>
      </c>
      <c r="FH96" s="532">
        <f>INPUT!FW431</f>
        <v>-22.437162255627452</v>
      </c>
      <c r="FI96" s="588">
        <f>INPUT!FX431</f>
        <v>12.39157203447804</v>
      </c>
      <c r="FJ96" s="532">
        <f>INPUT!FY431</f>
        <v>12.03086100113897</v>
      </c>
      <c r="FK96" s="588">
        <f>INPUT!FZ431</f>
        <v>12.087924767783996</v>
      </c>
      <c r="FL96" s="532">
        <f>INPUT!GA431</f>
        <v>-2.4504337774834628</v>
      </c>
      <c r="FM96" s="580">
        <f>INPUT!GB431</f>
        <v>11.793292402455853</v>
      </c>
      <c r="FN96" s="532">
        <f>INPUT!GC431</f>
        <v>-2.4374106473046497</v>
      </c>
      <c r="FO96" s="580">
        <f>INPUT!GD431</f>
        <v>12.109530172258134</v>
      </c>
      <c r="FP96" s="532">
        <f>INPUT!GE431</f>
        <v>2.6815053761952701</v>
      </c>
      <c r="FQ96" s="580">
        <f>INPUT!GF431</f>
        <v>13.352981628843697</v>
      </c>
      <c r="FR96" s="532">
        <f>INPUT!GG431</f>
        <v>10.268370769942825</v>
      </c>
      <c r="FS96" s="580">
        <f>INPUT!GH431</f>
        <v>14.250200230915652</v>
      </c>
      <c r="FT96" s="532">
        <f>INPUT!GI431</f>
        <v>6.7192378976533407</v>
      </c>
      <c r="FU96" s="580">
        <f>INPUT!GJ431</f>
        <v>15.430490599202736</v>
      </c>
      <c r="FV96" s="532">
        <f>INPUT!GK431</f>
        <v>8.28262304501839</v>
      </c>
      <c r="FW96" s="580">
        <f>INPUT!GL431</f>
        <v>17.169181645940927</v>
      </c>
      <c r="FX96" s="532">
        <f>INPUT!GM431</f>
        <v>11.267892200576091</v>
      </c>
      <c r="FY96" s="580">
        <f>INPUT!GN431</f>
        <v>18.907059118841982</v>
      </c>
      <c r="FZ96" s="532">
        <f>INPUT!GO431</f>
        <v>10.122075173640654</v>
      </c>
      <c r="GA96" s="580">
        <f>INPUT!GP431</f>
        <v>19.994619980321328</v>
      </c>
      <c r="GB96" s="532">
        <f>INPUT!GQ431</f>
        <v>5.7521418568767801</v>
      </c>
      <c r="GC96" s="580">
        <f>INPUT!GR431</f>
        <v>21.107511791838913</v>
      </c>
      <c r="GD96" s="532">
        <f>INPUT!GS431</f>
        <v>5.5659563053105821</v>
      </c>
      <c r="GE96" s="580">
        <f>INPUT!GT431</f>
        <v>22.229879099642844</v>
      </c>
      <c r="GF96" s="532">
        <f>INPUT!GU431</f>
        <v>5.3173833035018658</v>
      </c>
      <c r="GG96" s="580">
        <f>INPUT!GV431</f>
        <v>23.270001746161636</v>
      </c>
      <c r="GH96" s="532">
        <f>INPUT!GW431</f>
        <v>4.6789397362737128</v>
      </c>
      <c r="GI96" s="580">
        <f>INPUT!GX431</f>
        <v>24.228174152961511</v>
      </c>
      <c r="GJ96" s="532">
        <f>INPUT!GY431</f>
        <v>4.1176292862028951</v>
      </c>
      <c r="GK96" s="682">
        <f>INPUT!GZ431</f>
        <v>5.0846642337670556</v>
      </c>
      <c r="GL96" s="436"/>
    </row>
    <row r="97" spans="1:194" ht="12.75" customHeight="1" x14ac:dyDescent="0.2">
      <c r="A97" s="686" t="s">
        <v>121</v>
      </c>
      <c r="B97" s="588">
        <f>INPUT!K432</f>
        <v>6.1647773788082452</v>
      </c>
      <c r="C97" s="532">
        <f>INPUT!L432</f>
        <v>14.321269905210276</v>
      </c>
      <c r="D97" s="588">
        <f>INPUT!M432</f>
        <v>6.3872589789901806</v>
      </c>
      <c r="E97" s="532">
        <f>INPUT!N432</f>
        <v>12.706010717030258</v>
      </c>
      <c r="F97" s="588">
        <f>INPUT!O432</f>
        <v>6.5842646392889144</v>
      </c>
      <c r="G97" s="532">
        <f>INPUT!P432</f>
        <v>11.950653621325436</v>
      </c>
      <c r="H97" s="588">
        <f>INPUT!Q432</f>
        <v>6.8000345082100786</v>
      </c>
      <c r="I97" s="532">
        <f>INPUT!R432</f>
        <v>11.759200686020366</v>
      </c>
      <c r="J97" s="588">
        <f>INPUT!S432</f>
        <v>6.9294995382909415</v>
      </c>
      <c r="K97" s="532">
        <f>INPUT!T432</f>
        <v>12.404700323996609</v>
      </c>
      <c r="L97" s="588">
        <f>INPUT!U432</f>
        <v>7.24821162458516</v>
      </c>
      <c r="M97" s="532">
        <f>INPUT!V432</f>
        <v>13.479219308735392</v>
      </c>
      <c r="N97" s="588">
        <f>INPUT!W432</f>
        <v>7.5567581837381201</v>
      </c>
      <c r="O97" s="532">
        <f>INPUT!X432</f>
        <v>14.769964418596526</v>
      </c>
      <c r="P97" s="588">
        <f>INPUT!Y432</f>
        <v>7.7326952272281071</v>
      </c>
      <c r="Q97" s="532">
        <f>INPUT!Z432</f>
        <v>13.715529206388188</v>
      </c>
      <c r="R97" s="588">
        <f>INPUT!AA432</f>
        <v>8.0447647848287627</v>
      </c>
      <c r="S97" s="532">
        <f>INPUT!AB432</f>
        <v>16.094455889276027</v>
      </c>
      <c r="T97" s="588">
        <f>INPUT!AC432</f>
        <v>8.3762660778747406</v>
      </c>
      <c r="U97" s="532">
        <f>INPUT!AD432</f>
        <v>15.563210785172732</v>
      </c>
      <c r="V97" s="588">
        <f>INPUT!AE432</f>
        <v>9.0765742030920062</v>
      </c>
      <c r="W97" s="532">
        <f>INPUT!AF432</f>
        <v>20.112010764410559</v>
      </c>
      <c r="X97" s="588">
        <f>INPUT!AG432</f>
        <v>8.4919943831242701</v>
      </c>
      <c r="Y97" s="532">
        <f>INPUT!AH432</f>
        <v>9.8193337973872872</v>
      </c>
      <c r="Z97" s="588">
        <f>INPUT!AI432</f>
        <v>8.5060342877376574</v>
      </c>
      <c r="AA97" s="532">
        <f>INPUT!AJ432</f>
        <v>5.7337848308353312</v>
      </c>
      <c r="AB97" s="588">
        <f>INPUT!AK432</f>
        <v>9.2687910024426774</v>
      </c>
      <c r="AC97" s="532">
        <f>INPUT!AL432</f>
        <v>10.655403210333446</v>
      </c>
      <c r="AD97" s="588">
        <f>INPUT!AM432</f>
        <v>9.6313799248456018</v>
      </c>
      <c r="AE97" s="532">
        <f>INPUT!AN432</f>
        <v>6.1125013616326385</v>
      </c>
      <c r="AF97" s="588">
        <f>INPUT!AO432</f>
        <v>10.238121713713841</v>
      </c>
      <c r="AG97" s="532">
        <f>INPUT!AP432</f>
        <v>20.562040573879379</v>
      </c>
      <c r="AH97" s="588">
        <f>INPUT!AQ432</f>
        <v>10.577671522295118</v>
      </c>
      <c r="AI97" s="532">
        <f>INPUT!AR432</f>
        <v>24.354912812236652</v>
      </c>
      <c r="AJ97" s="588">
        <f>INPUT!AS432</f>
        <v>11.016178078583799</v>
      </c>
      <c r="AK97" s="532">
        <f>INPUT!AT432</f>
        <v>18.852373256454037</v>
      </c>
      <c r="AL97" s="588">
        <f>INPUT!AU432</f>
        <v>11.653404173237947</v>
      </c>
      <c r="AM97" s="532">
        <f>INPUT!AV432</f>
        <v>20.99412819523636</v>
      </c>
      <c r="AN97" s="588">
        <f>INPUT!AW432</f>
        <v>12.046647183570057</v>
      </c>
      <c r="AO97" s="532">
        <f>INPUT!AX432</f>
        <v>17.664621699444318</v>
      </c>
      <c r="AP97" s="588">
        <f>INPUT!AY432</f>
        <v>12.593518460930399</v>
      </c>
      <c r="AQ97" s="532">
        <f>INPUT!AZ432</f>
        <v>19.057567957053443</v>
      </c>
      <c r="AR97" s="588">
        <f>INPUT!BA432</f>
        <v>13.254238379156909</v>
      </c>
      <c r="AS97" s="532">
        <f>INPUT!BB432</f>
        <v>20.316123111009365</v>
      </c>
      <c r="AT97" s="588">
        <f>INPUT!BC432</f>
        <v>13.649614083037848</v>
      </c>
      <c r="AU97" s="532">
        <f>INPUT!BD432</f>
        <v>17.129843607280005</v>
      </c>
      <c r="AV97" s="588">
        <f>INPUT!BE432</f>
        <v>13.990457821540961</v>
      </c>
      <c r="AW97" s="532">
        <f>INPUT!BF432</f>
        <v>16.135698243258844</v>
      </c>
      <c r="AX97" s="588">
        <f>INPUT!BG432</f>
        <v>14.561239853364755</v>
      </c>
      <c r="AY97" s="532">
        <f>INPUT!BH432</f>
        <v>15.624874005933552</v>
      </c>
      <c r="AZ97" s="588">
        <f>INPUT!BI432</f>
        <v>14.966743980855014</v>
      </c>
      <c r="BA97" s="532">
        <f>INPUT!BJ432</f>
        <v>12.920437619343893</v>
      </c>
      <c r="BB97" s="588">
        <f>INPUT!BK432</f>
        <v>15.778510390526332</v>
      </c>
      <c r="BC97" s="532">
        <f>INPUT!BL432</f>
        <v>15.596750901067802</v>
      </c>
      <c r="BD97" s="588">
        <f>INPUT!BM432</f>
        <v>16.280599346391796</v>
      </c>
      <c r="BE97" s="532">
        <f>INPUT!BN432</f>
        <v>16.369310812150317</v>
      </c>
      <c r="BF97" s="588">
        <f>INPUT!BO432</f>
        <v>16.626288437373049</v>
      </c>
      <c r="BG97" s="532">
        <f>INPUT!BP432</f>
        <v>14.181818339673246</v>
      </c>
      <c r="BH97" s="588">
        <f>INPUT!BQ432</f>
        <v>17.043150913708676</v>
      </c>
      <c r="BI97" s="532">
        <f>INPUT!BR432</f>
        <v>13.873471314199914</v>
      </c>
      <c r="BJ97" s="588">
        <f>INPUT!BS432</f>
        <v>15.490407153034395</v>
      </c>
      <c r="BK97" s="532">
        <f>INPUT!BT432</f>
        <v>-1.8259216514184939</v>
      </c>
      <c r="BL97" s="588">
        <f>INPUT!BU432</f>
        <v>16.823291150091617</v>
      </c>
      <c r="BM97" s="532">
        <f>INPUT!BV432</f>
        <v>3.3333650202509002</v>
      </c>
      <c r="BN97" s="588">
        <f>INPUT!BW432</f>
        <v>17.510868076949407</v>
      </c>
      <c r="BO97" s="532">
        <f>INPUT!BX432</f>
        <v>5.3203674584880511</v>
      </c>
      <c r="BP97" s="588">
        <f>INPUT!BY432</f>
        <v>18.131101813110181</v>
      </c>
      <c r="BQ97" s="532">
        <f>INPUT!BZ432</f>
        <v>6.383507984585246</v>
      </c>
      <c r="BR97" s="588">
        <f>INPUT!CA432</f>
        <v>19.227110353865196</v>
      </c>
      <c r="BS97" s="532">
        <f>INPUT!CB432</f>
        <v>24.122691959706334</v>
      </c>
      <c r="BT97" s="588">
        <f>INPUT!CC432</f>
        <v>19.329104847108638</v>
      </c>
      <c r="BU97" s="532">
        <f>INPUT!CD432</f>
        <v>14.894907748198705</v>
      </c>
      <c r="BV97" s="588">
        <f>INPUT!CE432</f>
        <v>18.630000000000003</v>
      </c>
      <c r="BW97" s="532">
        <f>INPUT!CF432</f>
        <v>6.3910704948075825</v>
      </c>
      <c r="BX97" s="588">
        <f>INPUT!CG432</f>
        <v>20.001110969498843</v>
      </c>
      <c r="BY97" s="532">
        <f>INPUT!CH432</f>
        <v>10.313819731774387</v>
      </c>
      <c r="BZ97" s="588">
        <f>INPUT!CI432</f>
        <v>21.310000000000002</v>
      </c>
      <c r="CA97" s="532">
        <f>INPUT!CJ432</f>
        <v>10.83308728040917</v>
      </c>
      <c r="CB97" s="588">
        <f>INPUT!CK432</f>
        <v>22.305450101243238</v>
      </c>
      <c r="CC97" s="532">
        <f>INPUT!CL432</f>
        <v>15.398257072312482</v>
      </c>
      <c r="CD97" s="588">
        <f>INPUT!CM432</f>
        <v>22.523119829584825</v>
      </c>
      <c r="CE97" s="532">
        <f>INPUT!CN432</f>
        <v>20.897046857674837</v>
      </c>
      <c r="CF97" s="588">
        <f>INPUT!CO432</f>
        <v>22.900000000000002</v>
      </c>
      <c r="CG97" s="532">
        <f>INPUT!CP432</f>
        <v>14.4936400529045</v>
      </c>
      <c r="CH97" s="588">
        <f>INPUT!CQ432</f>
        <v>24.532767192626423</v>
      </c>
      <c r="CI97" s="532">
        <f>INPUT!CR432</f>
        <v>15.123262283558979</v>
      </c>
      <c r="CJ97" s="588">
        <f>INPUT!CS432</f>
        <v>25.292187600523256</v>
      </c>
      <c r="CK97" s="532">
        <f>INPUT!CT432</f>
        <v>13.39016915472846</v>
      </c>
      <c r="CL97" s="588">
        <f>INPUT!CU432</f>
        <v>13.04274348985909</v>
      </c>
      <c r="CM97" s="532">
        <f>INPUT!CV432</f>
        <v>-42.09175465679921</v>
      </c>
      <c r="CN97" s="588">
        <f>INPUT!CW432</f>
        <v>13.570528294631604</v>
      </c>
      <c r="CO97" s="532">
        <f>INPUT!CX432</f>
        <v>-40.740051115145839</v>
      </c>
      <c r="CP97" s="588">
        <f>INPUT!CY432</f>
        <v>14.635478447871241</v>
      </c>
      <c r="CQ97" s="532">
        <f>INPUT!CZ432</f>
        <v>-40.343140531370281</v>
      </c>
      <c r="CR97" s="588">
        <f>INPUT!DA432</f>
        <v>14.336683868264549</v>
      </c>
      <c r="CS97" s="532">
        <f>INPUT!DB432</f>
        <v>-43.315761788956742</v>
      </c>
      <c r="CT97" s="588">
        <f>INPUT!DC432</f>
        <v>14.551794431629204</v>
      </c>
      <c r="CU97" s="532">
        <f>INPUT!DD432</f>
        <v>11.570042322333652</v>
      </c>
      <c r="CV97" s="588">
        <f>INPUT!DE432</f>
        <v>14.957402865625404</v>
      </c>
      <c r="CW97" s="532">
        <f>INPUT!DF432</f>
        <v>10.219753725744329</v>
      </c>
      <c r="CX97" s="588">
        <f>INPUT!DG432</f>
        <v>15.592321401730691</v>
      </c>
      <c r="CY97" s="532">
        <f>INPUT!DH432</f>
        <v>6.5378317303909084</v>
      </c>
      <c r="CZ97" s="588">
        <f>INPUT!DI432</f>
        <v>14.792789929758191</v>
      </c>
      <c r="DA97" s="532">
        <f>INPUT!DJ432</f>
        <v>3.1813916362016803</v>
      </c>
      <c r="DB97" s="588">
        <f>INPUT!DK432</f>
        <v>15.136731655316412</v>
      </c>
      <c r="DC97" s="532">
        <f>INPUT!DL432</f>
        <v>4.0196913613334884</v>
      </c>
      <c r="DD97" s="588">
        <f>INPUT!DM432</f>
        <v>16.176178386135337</v>
      </c>
      <c r="DE97" s="532">
        <f>INPUT!DN432</f>
        <v>8.1483097798407336</v>
      </c>
      <c r="DF97" s="588">
        <f>INPUT!DO432</f>
        <v>16.057749295780901</v>
      </c>
      <c r="DG97" s="532">
        <f>INPUT!DP432</f>
        <v>2.9849814024392129</v>
      </c>
      <c r="DH97" s="588">
        <f>INPUT!DQ432</f>
        <v>15.482150323769057</v>
      </c>
      <c r="DI97" s="532">
        <f>INPUT!DR432</f>
        <v>4.660110751820401</v>
      </c>
      <c r="DJ97" s="588">
        <f>INPUT!DS432</f>
        <v>15.721429048968234</v>
      </c>
      <c r="DK97" s="532">
        <f>INPUT!DT432</f>
        <v>3.8627717460159916</v>
      </c>
      <c r="DL97" s="588">
        <f>INPUT!DU432</f>
        <v>15.862123418257987</v>
      </c>
      <c r="DM97" s="532">
        <f>INPUT!DV432</f>
        <v>-1.9414657799924351</v>
      </c>
      <c r="DN97" s="588">
        <f>INPUT!DW432</f>
        <v>16.452392256652175</v>
      </c>
      <c r="DO97" s="532">
        <f>INPUT!DX432</f>
        <v>2.4576480402204615</v>
      </c>
      <c r="DP97" s="588">
        <f>INPUT!DY432</f>
        <v>17.375936660540081</v>
      </c>
      <c r="DQ97" s="532">
        <f>INPUT!DZ432</f>
        <v>12.232062712009562</v>
      </c>
      <c r="DR97" s="588">
        <f>INPUT!EA432</f>
        <v>20.574273307273792</v>
      </c>
      <c r="DS97" s="532">
        <f>INPUT!EB432</f>
        <v>30.867704476419977</v>
      </c>
      <c r="DT97" s="588">
        <f>INPUT!EC432</f>
        <v>19.662777513624228</v>
      </c>
      <c r="DU97" s="532">
        <f>INPUT!ED432</f>
        <v>23.960563129848843</v>
      </c>
      <c r="DV97" s="588">
        <f>INPUT!EE432</f>
        <v>20.445026113851981</v>
      </c>
      <c r="DW97" s="532">
        <f>INPUT!EF432</f>
        <v>24.267801271182734</v>
      </c>
      <c r="DX97" s="588">
        <f>INPUT!EG432</f>
        <v>21.995515142554396</v>
      </c>
      <c r="DY97" s="532">
        <f>INPUT!EH432</f>
        <v>26.58606883912713</v>
      </c>
      <c r="DZ97" s="588">
        <f>INPUT!EI432</f>
        <v>22.246119366234339</v>
      </c>
      <c r="EA97" s="532">
        <f>INPUT!EJ432</f>
        <v>8.1259057561439363</v>
      </c>
      <c r="EB97" s="588">
        <f>INPUT!EK432</f>
        <v>22.856118323531117</v>
      </c>
      <c r="EC97" s="532">
        <f>INPUT!EL432</f>
        <v>16.240537775979224</v>
      </c>
      <c r="ED97" s="588">
        <f>INPUT!EM432</f>
        <v>23.416058394160583</v>
      </c>
      <c r="EE97" s="532">
        <f>INPUT!EN432</f>
        <v>14.531809662476579</v>
      </c>
      <c r="EF97" s="588">
        <f>INPUT!EO432</f>
        <v>26.042693780333202</v>
      </c>
      <c r="EG97" s="532">
        <f>INPUT!EP432</f>
        <v>18.400017510609644</v>
      </c>
      <c r="EH97" s="588">
        <f>INPUT!EQ432</f>
        <v>26.576528569128765</v>
      </c>
      <c r="EI97" s="532">
        <f>INPUT!ER432</f>
        <v>19.465908330363547</v>
      </c>
      <c r="EJ97" s="588">
        <f>INPUT!ES432</f>
        <v>27.169493291542263</v>
      </c>
      <c r="EK97" s="532">
        <f>INPUT!ET432</f>
        <v>18.87186138501211</v>
      </c>
      <c r="EL97" s="588">
        <f>INPUT!EU432</f>
        <v>27.803126804035291</v>
      </c>
      <c r="EM97" s="532">
        <f>INPUT!EV432</f>
        <v>18.735298383816556</v>
      </c>
      <c r="EN97" s="588">
        <f>INPUT!EW432</f>
        <v>28.400059931825215</v>
      </c>
      <c r="EO97" s="532">
        <f>INPUT!EX432</f>
        <v>9.0519290031058084</v>
      </c>
      <c r="EP97" s="531"/>
      <c r="EQ97" s="588">
        <f>INPUT!FF432</f>
        <v>6.0845411084446628</v>
      </c>
      <c r="ER97" s="532">
        <f>INPUT!FG432</f>
        <v>18.182127342112441</v>
      </c>
      <c r="ES97" s="588">
        <f>INPUT!FH432</f>
        <v>6.8000345082100786</v>
      </c>
      <c r="ET97" s="532">
        <f>INPUT!FI432</f>
        <v>11.759200686020366</v>
      </c>
      <c r="EU97" s="588">
        <f>INPUT!FJ432</f>
        <v>7.7298403315786706</v>
      </c>
      <c r="EV97" s="532">
        <f>INPUT!FK432</f>
        <v>13.673545659893094</v>
      </c>
      <c r="EW97" s="588">
        <f>INPUT!FL432</f>
        <v>8.4919943831242701</v>
      </c>
      <c r="EX97" s="532">
        <f>INPUT!FM432</f>
        <v>9.8598938510020098</v>
      </c>
      <c r="EY97" s="588">
        <f>INPUT!FN432</f>
        <v>10.238121713713841</v>
      </c>
      <c r="EZ97" s="532">
        <f>INPUT!FO432</f>
        <v>20.562040573879379</v>
      </c>
      <c r="FA97" s="588">
        <f>INPUT!FP432</f>
        <v>12.046647183570057</v>
      </c>
      <c r="FB97" s="532">
        <f>INPUT!FQ432</f>
        <v>17.664621699444318</v>
      </c>
      <c r="FC97" s="588">
        <f>INPUT!FR432</f>
        <v>13.990457821540961</v>
      </c>
      <c r="FD97" s="532">
        <f>INPUT!FS432</f>
        <v>16.135698243258844</v>
      </c>
      <c r="FE97" s="588">
        <f>INPUT!FT432</f>
        <v>16.203931002880335</v>
      </c>
      <c r="FF97" s="532">
        <f>INPUT!FU432</f>
        <v>15.821306275848324</v>
      </c>
      <c r="FG97" s="588">
        <f>INPUT!FV432</f>
        <v>16.823291150091617</v>
      </c>
      <c r="FH97" s="532">
        <f>INPUT!FW432</f>
        <v>3.8222832910186355</v>
      </c>
      <c r="FI97" s="588">
        <f>INPUT!FX432</f>
        <v>19.329104847108638</v>
      </c>
      <c r="FJ97" s="532">
        <f>INPUT!FY432</f>
        <v>14.894907748198705</v>
      </c>
      <c r="FK97" s="588">
        <f>INPUT!FZ432</f>
        <v>22.305450101243238</v>
      </c>
      <c r="FL97" s="532">
        <f>INPUT!GA432</f>
        <v>15.398257072312482</v>
      </c>
      <c r="FM97" s="588">
        <f>INPUT!GB432</f>
        <v>25.292187600523256</v>
      </c>
      <c r="FN97" s="532">
        <f>INPUT!GC432</f>
        <v>13.39016915472846</v>
      </c>
      <c r="FO97" s="588">
        <f>INPUT!GD432</f>
        <v>14.336683868264549</v>
      </c>
      <c r="FP97" s="532">
        <f>INPUT!GE432</f>
        <v>-43.315761788956742</v>
      </c>
      <c r="FQ97" s="588">
        <f>INPUT!GF432</f>
        <v>14.792789929758191</v>
      </c>
      <c r="FR97" s="532">
        <f>INPUT!GG432</f>
        <v>3.1813916362016803</v>
      </c>
      <c r="FS97" s="588">
        <f>INPUT!GH432</f>
        <v>15.482150323769057</v>
      </c>
      <c r="FT97" s="532">
        <f>INPUT!GI432</f>
        <v>4.660110751820401</v>
      </c>
      <c r="FU97" s="588">
        <f>INPUT!GJ432</f>
        <v>17.375936660540081</v>
      </c>
      <c r="FV97" s="532">
        <f>INPUT!GK432</f>
        <v>12.232062712009562</v>
      </c>
      <c r="FW97" s="588">
        <f>INPUT!GL432</f>
        <v>21.995515142554396</v>
      </c>
      <c r="FX97" s="532">
        <f>INPUT!GM432</f>
        <v>26.58606883912713</v>
      </c>
      <c r="FY97" s="588">
        <f>INPUT!GN432</f>
        <v>26.042693780333202</v>
      </c>
      <c r="FZ97" s="532">
        <f>INPUT!GO432</f>
        <v>18.400017510609644</v>
      </c>
      <c r="GA97" s="588">
        <f>INPUT!GP432</f>
        <v>28.400059931825215</v>
      </c>
      <c r="GB97" s="532">
        <f>INPUT!GQ432</f>
        <v>9.0519290031058084</v>
      </c>
      <c r="GC97" s="588">
        <f>INPUT!GR432</f>
        <v>30.846469415249725</v>
      </c>
      <c r="GD97" s="532">
        <f>INPUT!GS432</f>
        <v>8.6140997212581727</v>
      </c>
      <c r="GE97" s="588">
        <f>INPUT!GT432</f>
        <v>33.569859515909627</v>
      </c>
      <c r="GF97" s="532">
        <f>INPUT!GU432</f>
        <v>8.8288551405935713</v>
      </c>
      <c r="GG97" s="588">
        <f>INPUT!GV432</f>
        <v>36.511573597869827</v>
      </c>
      <c r="GH97" s="532">
        <f>INPUT!GW432</f>
        <v>8.7629621463445329</v>
      </c>
      <c r="GI97" s="588">
        <f>INPUT!GX432</f>
        <v>39.700145070820398</v>
      </c>
      <c r="GJ97" s="532">
        <f>INPUT!GY432</f>
        <v>8.7330431387832697</v>
      </c>
      <c r="GK97" s="682">
        <f>INPUT!GZ432</f>
        <v>8.7980816535514261</v>
      </c>
      <c r="GL97" s="436"/>
    </row>
    <row r="98" spans="1:194" ht="12.75" customHeight="1" x14ac:dyDescent="0.2">
      <c r="A98" s="685"/>
      <c r="B98" s="531"/>
      <c r="C98" s="532"/>
      <c r="D98" s="531"/>
      <c r="E98" s="532"/>
      <c r="F98" s="531"/>
      <c r="G98" s="532"/>
      <c r="H98" s="531"/>
      <c r="I98" s="532"/>
      <c r="J98" s="531"/>
      <c r="K98" s="532"/>
      <c r="L98" s="531"/>
      <c r="M98" s="532"/>
      <c r="N98" s="531"/>
      <c r="O98" s="532"/>
      <c r="P98" s="531"/>
      <c r="Q98" s="532"/>
      <c r="R98" s="531"/>
      <c r="S98" s="532"/>
      <c r="T98" s="531"/>
      <c r="U98" s="532"/>
      <c r="V98" s="531"/>
      <c r="W98" s="532"/>
      <c r="X98" s="531"/>
      <c r="Y98" s="532"/>
      <c r="Z98" s="531"/>
      <c r="AA98" s="532"/>
      <c r="AB98" s="531"/>
      <c r="AC98" s="532"/>
      <c r="AD98" s="531"/>
      <c r="AE98" s="532"/>
      <c r="AF98" s="531"/>
      <c r="AG98" s="532"/>
      <c r="AH98" s="531"/>
      <c r="AI98" s="532"/>
      <c r="AJ98" s="531"/>
      <c r="AK98" s="532"/>
      <c r="AL98" s="531"/>
      <c r="AM98" s="532"/>
      <c r="AN98" s="531"/>
      <c r="AO98" s="532"/>
      <c r="AP98" s="531"/>
      <c r="AQ98" s="532"/>
      <c r="AR98" s="531"/>
      <c r="AS98" s="532"/>
      <c r="AT98" s="531"/>
      <c r="AU98" s="532"/>
      <c r="AV98" s="531"/>
      <c r="AW98" s="532"/>
      <c r="AX98" s="531"/>
      <c r="AY98" s="532"/>
      <c r="AZ98" s="531"/>
      <c r="BA98" s="532"/>
      <c r="BB98" s="531"/>
      <c r="BC98" s="532"/>
      <c r="BD98" s="531"/>
      <c r="BE98" s="532"/>
      <c r="BF98" s="531"/>
      <c r="BG98" s="532"/>
      <c r="BH98" s="531"/>
      <c r="BI98" s="532"/>
      <c r="BJ98" s="531"/>
      <c r="BK98" s="532"/>
      <c r="BL98" s="531"/>
      <c r="BM98" s="532"/>
      <c r="BN98" s="531"/>
      <c r="BO98" s="532"/>
      <c r="BP98" s="531"/>
      <c r="BQ98" s="532"/>
      <c r="BR98" s="531"/>
      <c r="BS98" s="532"/>
      <c r="BT98" s="531"/>
      <c r="BU98" s="532"/>
      <c r="BV98" s="531"/>
      <c r="BW98" s="532"/>
      <c r="BX98" s="531"/>
      <c r="BY98" s="532"/>
      <c r="BZ98" s="531"/>
      <c r="CA98" s="532"/>
      <c r="CB98" s="531"/>
      <c r="CC98" s="532"/>
      <c r="CD98" s="531"/>
      <c r="CE98" s="532"/>
      <c r="CF98" s="531"/>
      <c r="CG98" s="532"/>
      <c r="CH98" s="531"/>
      <c r="CI98" s="532"/>
      <c r="CJ98" s="531"/>
      <c r="CK98" s="532"/>
      <c r="CL98" s="590"/>
      <c r="CM98" s="532"/>
      <c r="CN98" s="590"/>
      <c r="CO98" s="532"/>
      <c r="CP98" s="590"/>
      <c r="CQ98" s="532"/>
      <c r="CR98" s="590"/>
      <c r="CS98" s="532"/>
      <c r="CT98" s="590"/>
      <c r="CU98" s="532"/>
      <c r="CV98" s="590"/>
      <c r="CW98" s="532"/>
      <c r="CX98" s="590"/>
      <c r="CY98" s="532"/>
      <c r="CZ98" s="590"/>
      <c r="DA98" s="532"/>
      <c r="DB98" s="590"/>
      <c r="DC98" s="532"/>
      <c r="DD98" s="590"/>
      <c r="DE98" s="532"/>
      <c r="DF98" s="590"/>
      <c r="DG98" s="532"/>
      <c r="DH98" s="590"/>
      <c r="DI98" s="532"/>
      <c r="DJ98" s="590"/>
      <c r="DK98" s="532"/>
      <c r="DL98" s="590"/>
      <c r="DM98" s="532"/>
      <c r="DN98" s="590"/>
      <c r="DO98" s="532"/>
      <c r="DP98" s="590"/>
      <c r="DQ98" s="532"/>
      <c r="DR98" s="590"/>
      <c r="DS98" s="532"/>
      <c r="DT98" s="590"/>
      <c r="DU98" s="532"/>
      <c r="DV98" s="590"/>
      <c r="DW98" s="532"/>
      <c r="DX98" s="590"/>
      <c r="DY98" s="532"/>
      <c r="DZ98" s="590"/>
      <c r="EA98" s="532"/>
      <c r="EB98" s="590"/>
      <c r="EC98" s="532"/>
      <c r="ED98" s="590"/>
      <c r="EE98" s="532"/>
      <c r="EF98" s="590"/>
      <c r="EG98" s="532"/>
      <c r="EH98" s="590"/>
      <c r="EI98" s="532"/>
      <c r="EJ98" s="590"/>
      <c r="EK98" s="532"/>
      <c r="EL98" s="590"/>
      <c r="EM98" s="532"/>
      <c r="EN98" s="590"/>
      <c r="EO98" s="532"/>
      <c r="EP98" s="531"/>
      <c r="EQ98" s="531"/>
      <c r="ER98" s="532"/>
      <c r="ES98" s="531"/>
      <c r="ET98" s="532"/>
      <c r="EU98" s="531"/>
      <c r="EV98" s="532"/>
      <c r="EW98" s="531"/>
      <c r="EX98" s="532"/>
      <c r="EY98" s="531"/>
      <c r="EZ98" s="532"/>
      <c r="FA98" s="531"/>
      <c r="FB98" s="532"/>
      <c r="FC98" s="531"/>
      <c r="FD98" s="532"/>
      <c r="FE98" s="531"/>
      <c r="FF98" s="532"/>
      <c r="FG98" s="531"/>
      <c r="FH98" s="532"/>
      <c r="FI98" s="531"/>
      <c r="FJ98" s="532"/>
      <c r="FK98" s="531"/>
      <c r="FL98" s="532"/>
      <c r="FM98" s="590"/>
      <c r="FN98" s="532"/>
      <c r="FO98" s="590"/>
      <c r="FP98" s="532"/>
      <c r="FQ98" s="590"/>
      <c r="FR98" s="532"/>
      <c r="FS98" s="590"/>
      <c r="FT98" s="532"/>
      <c r="FU98" s="590"/>
      <c r="FV98" s="532"/>
      <c r="FW98" s="590"/>
      <c r="FX98" s="532"/>
      <c r="FY98" s="590"/>
      <c r="FZ98" s="532"/>
      <c r="GA98" s="590"/>
      <c r="GB98" s="532"/>
      <c r="GC98" s="590"/>
      <c r="GD98" s="532"/>
      <c r="GE98" s="590"/>
      <c r="GF98" s="532"/>
      <c r="GG98" s="590"/>
      <c r="GH98" s="532"/>
      <c r="GI98" s="590"/>
      <c r="GJ98" s="532"/>
      <c r="GK98" s="682"/>
      <c r="GL98" s="436"/>
    </row>
    <row r="99" spans="1:194" ht="12.75" customHeight="1" x14ac:dyDescent="0.2">
      <c r="A99" s="685" t="s">
        <v>267</v>
      </c>
      <c r="B99" s="531"/>
      <c r="C99" s="532"/>
      <c r="D99" s="531"/>
      <c r="E99" s="532"/>
      <c r="F99" s="531"/>
      <c r="G99" s="532"/>
      <c r="H99" s="531"/>
      <c r="I99" s="532"/>
      <c r="J99" s="531"/>
      <c r="K99" s="532"/>
      <c r="L99" s="590"/>
      <c r="M99" s="532"/>
      <c r="N99" s="531"/>
      <c r="O99" s="532"/>
      <c r="P99" s="531"/>
      <c r="Q99" s="532"/>
      <c r="R99" s="531"/>
      <c r="S99" s="532"/>
      <c r="T99" s="590"/>
      <c r="U99" s="532"/>
      <c r="V99" s="531"/>
      <c r="W99" s="532"/>
      <c r="X99" s="531"/>
      <c r="Y99" s="532"/>
      <c r="Z99" s="531"/>
      <c r="AA99" s="532"/>
      <c r="AB99" s="590"/>
      <c r="AC99" s="532"/>
      <c r="AD99" s="531"/>
      <c r="AE99" s="532"/>
      <c r="AF99" s="531"/>
      <c r="AG99" s="532"/>
      <c r="AH99" s="531"/>
      <c r="AI99" s="532"/>
      <c r="AJ99" s="590"/>
      <c r="AK99" s="532"/>
      <c r="AL99" s="531"/>
      <c r="AM99" s="532"/>
      <c r="AN99" s="531"/>
      <c r="AO99" s="532"/>
      <c r="AP99" s="531"/>
      <c r="AQ99" s="532"/>
      <c r="AR99" s="590"/>
      <c r="AS99" s="532"/>
      <c r="AT99" s="531"/>
      <c r="AU99" s="532"/>
      <c r="AV99" s="531"/>
      <c r="AW99" s="532"/>
      <c r="AX99" s="531"/>
      <c r="AY99" s="532"/>
      <c r="AZ99" s="590"/>
      <c r="BA99" s="532"/>
      <c r="BB99" s="531"/>
      <c r="BC99" s="532"/>
      <c r="BD99" s="531"/>
      <c r="BE99" s="532"/>
      <c r="BF99" s="531"/>
      <c r="BG99" s="532"/>
      <c r="BH99" s="590"/>
      <c r="BI99" s="532"/>
      <c r="BJ99" s="531"/>
      <c r="BK99" s="532"/>
      <c r="BL99" s="531"/>
      <c r="BM99" s="532"/>
      <c r="BN99" s="531"/>
      <c r="BO99" s="532"/>
      <c r="BP99" s="590"/>
      <c r="BQ99" s="532"/>
      <c r="BR99" s="531"/>
      <c r="BS99" s="532"/>
      <c r="BT99" s="531"/>
      <c r="BU99" s="532"/>
      <c r="BV99" s="531"/>
      <c r="BW99" s="532"/>
      <c r="BX99" s="590"/>
      <c r="BY99" s="532"/>
      <c r="BZ99" s="531"/>
      <c r="CA99" s="532"/>
      <c r="CB99" s="531"/>
      <c r="CC99" s="532"/>
      <c r="CD99" s="531"/>
      <c r="CE99" s="532"/>
      <c r="CF99" s="590"/>
      <c r="CG99" s="532"/>
      <c r="CH99" s="531"/>
      <c r="CI99" s="532"/>
      <c r="CJ99" s="531"/>
      <c r="CK99" s="532"/>
      <c r="CL99" s="531"/>
      <c r="CM99" s="532"/>
      <c r="CN99" s="531"/>
      <c r="CO99" s="532"/>
      <c r="CP99" s="531"/>
      <c r="CQ99" s="532"/>
      <c r="CR99" s="531"/>
      <c r="CS99" s="532"/>
      <c r="CT99" s="531"/>
      <c r="CU99" s="532"/>
      <c r="CV99" s="531"/>
      <c r="CW99" s="532"/>
      <c r="CX99" s="531"/>
      <c r="CY99" s="532"/>
      <c r="CZ99" s="531"/>
      <c r="DA99" s="532"/>
      <c r="DB99" s="531"/>
      <c r="DC99" s="532"/>
      <c r="DD99" s="531"/>
      <c r="DE99" s="532"/>
      <c r="DF99" s="531"/>
      <c r="DG99" s="532"/>
      <c r="DH99" s="531"/>
      <c r="DI99" s="532"/>
      <c r="DJ99" s="531"/>
      <c r="DK99" s="532"/>
      <c r="DL99" s="531"/>
      <c r="DM99" s="532"/>
      <c r="DN99" s="531"/>
      <c r="DO99" s="532"/>
      <c r="DP99" s="531"/>
      <c r="DQ99" s="532"/>
      <c r="DR99" s="531"/>
      <c r="DS99" s="532"/>
      <c r="DT99" s="531"/>
      <c r="DU99" s="532"/>
      <c r="DV99" s="531"/>
      <c r="DW99" s="532"/>
      <c r="DX99" s="531"/>
      <c r="DY99" s="532"/>
      <c r="DZ99" s="531"/>
      <c r="EA99" s="532"/>
      <c r="EB99" s="531"/>
      <c r="EC99" s="532"/>
      <c r="ED99" s="531"/>
      <c r="EE99" s="532"/>
      <c r="EF99" s="531"/>
      <c r="EG99" s="532"/>
      <c r="EH99" s="531"/>
      <c r="EI99" s="532"/>
      <c r="EJ99" s="531"/>
      <c r="EK99" s="532"/>
      <c r="EL99" s="531"/>
      <c r="EM99" s="532"/>
      <c r="EN99" s="531"/>
      <c r="EO99" s="532"/>
      <c r="EP99" s="531"/>
      <c r="EQ99" s="531"/>
      <c r="ER99" s="532"/>
      <c r="ES99" s="531"/>
      <c r="ET99" s="532"/>
      <c r="EU99" s="531"/>
      <c r="EV99" s="532"/>
      <c r="EW99" s="531"/>
      <c r="EX99" s="532"/>
      <c r="EY99" s="531"/>
      <c r="EZ99" s="532"/>
      <c r="FA99" s="531"/>
      <c r="FB99" s="532"/>
      <c r="FC99" s="531"/>
      <c r="FD99" s="532"/>
      <c r="FE99" s="531"/>
      <c r="FF99" s="532"/>
      <c r="FG99" s="531"/>
      <c r="FH99" s="532"/>
      <c r="FI99" s="531"/>
      <c r="FJ99" s="532"/>
      <c r="FK99" s="531"/>
      <c r="FL99" s="532"/>
      <c r="FM99" s="531"/>
      <c r="FN99" s="532"/>
      <c r="FO99" s="531"/>
      <c r="FP99" s="532"/>
      <c r="FQ99" s="531"/>
      <c r="FR99" s="532"/>
      <c r="FS99" s="531"/>
      <c r="FT99" s="532"/>
      <c r="FU99" s="531"/>
      <c r="FV99" s="532"/>
      <c r="FW99" s="531"/>
      <c r="FX99" s="532"/>
      <c r="FY99" s="531"/>
      <c r="FZ99" s="532"/>
      <c r="GA99" s="531"/>
      <c r="GB99" s="532"/>
      <c r="GC99" s="531"/>
      <c r="GD99" s="532"/>
      <c r="GE99" s="531"/>
      <c r="GF99" s="532"/>
      <c r="GG99" s="531"/>
      <c r="GH99" s="532"/>
      <c r="GI99" s="531"/>
      <c r="GJ99" s="532"/>
      <c r="GK99" s="682"/>
      <c r="GL99" s="436"/>
    </row>
    <row r="100" spans="1:194" ht="12.75" customHeight="1" x14ac:dyDescent="0.2">
      <c r="A100" s="686" t="s">
        <v>122</v>
      </c>
      <c r="B100" s="580">
        <f>INPUT!K126</f>
        <v>118.14333333333333</v>
      </c>
      <c r="C100" s="532">
        <f>INPUT!L126</f>
        <v>11.298476997958851</v>
      </c>
      <c r="D100" s="580">
        <f>INPUT!M126</f>
        <v>122.70666666666666</v>
      </c>
      <c r="E100" s="532">
        <f>INPUT!N126</f>
        <v>15.390884584038611</v>
      </c>
      <c r="F100" s="580">
        <f>INPUT!O126</f>
        <v>120.6</v>
      </c>
      <c r="G100" s="532">
        <f>INPUT!P126</f>
        <v>12.026257121624973</v>
      </c>
      <c r="H100" s="580">
        <f>INPUT!Q126</f>
        <v>123.60333333333334</v>
      </c>
      <c r="I100" s="532">
        <f>INPUT!R126</f>
        <v>12.513274873319791</v>
      </c>
      <c r="J100" s="580">
        <f>INPUT!S126</f>
        <v>132.69</v>
      </c>
      <c r="K100" s="532">
        <f>INPUT!T126</f>
        <v>12.312727477922291</v>
      </c>
      <c r="L100" s="580">
        <f>INPUT!U126</f>
        <v>127.06</v>
      </c>
      <c r="M100" s="532">
        <f>INPUT!V126</f>
        <v>3.5477561664674528</v>
      </c>
      <c r="N100" s="580">
        <f>INPUT!W126</f>
        <v>119.24</v>
      </c>
      <c r="O100" s="532">
        <f>INPUT!X126</f>
        <v>-1.1276948590381419</v>
      </c>
      <c r="P100" s="580">
        <f>INPUT!Y126</f>
        <v>122.58</v>
      </c>
      <c r="Q100" s="532">
        <f>INPUT!Z126</f>
        <v>-0.82791726220976525</v>
      </c>
      <c r="R100" s="580">
        <f>INPUT!AA126</f>
        <v>118.93</v>
      </c>
      <c r="S100" s="532">
        <f>INPUT!AB126</f>
        <v>-10.370035420905864</v>
      </c>
      <c r="T100" s="580">
        <f>INPUT!AC126</f>
        <v>118.49</v>
      </c>
      <c r="U100" s="532">
        <f>INPUT!AD126</f>
        <v>-6.7448449551393068</v>
      </c>
      <c r="V100" s="580">
        <f>INPUT!AE126</f>
        <v>117.76</v>
      </c>
      <c r="W100" s="532">
        <f>INPUT!AF126</f>
        <v>-1.2411942301241097</v>
      </c>
      <c r="X100" s="580">
        <f>INPUT!AG126</f>
        <v>109.06</v>
      </c>
      <c r="Y100" s="532">
        <f>INPUT!AH126</f>
        <v>-11.029531734377551</v>
      </c>
      <c r="Z100" s="580">
        <f>INPUT!AI126</f>
        <v>107.32</v>
      </c>
      <c r="AA100" s="532">
        <f>INPUT!AJ126</f>
        <v>-9.7620449003615661</v>
      </c>
      <c r="AB100" s="580">
        <f>INPUT!AK126</f>
        <v>109.73</v>
      </c>
      <c r="AC100" s="532">
        <f>INPUT!AL126</f>
        <v>-7.3930289475905075</v>
      </c>
      <c r="AD100" s="580">
        <f>INPUT!AM126</f>
        <v>109.95</v>
      </c>
      <c r="AE100" s="532">
        <f>INPUT!AN126</f>
        <v>-6.632133152173914</v>
      </c>
      <c r="AF100" s="580">
        <f>INPUT!AO126</f>
        <v>106.26</v>
      </c>
      <c r="AG100" s="532">
        <f>INPUT!AP126</f>
        <v>-2.5673940949935803</v>
      </c>
      <c r="AH100" s="580">
        <f>INPUT!AQ126</f>
        <v>104.5</v>
      </c>
      <c r="AI100" s="532">
        <f>INPUT!AR126</f>
        <v>-2.6276556093924652</v>
      </c>
      <c r="AJ100" s="580">
        <f>INPUT!AS126</f>
        <v>107.63</v>
      </c>
      <c r="AK100" s="532">
        <f>INPUT!AT126</f>
        <v>-1.9137883896837793</v>
      </c>
      <c r="AL100" s="580">
        <f>INPUT!AU126</f>
        <v>111.3</v>
      </c>
      <c r="AM100" s="532">
        <f>INPUT!AV126</f>
        <v>1.2278308321964415</v>
      </c>
      <c r="AN100" s="580">
        <f>INPUT!AW126</f>
        <v>117.21</v>
      </c>
      <c r="AO100" s="532">
        <f>INPUT!AX126</f>
        <v>10.3049124788255</v>
      </c>
      <c r="AP100" s="580">
        <f>INPUT!AY126</f>
        <v>116.9</v>
      </c>
      <c r="AQ100" s="532">
        <f>INPUT!AZ126</f>
        <v>11.86602870813398</v>
      </c>
      <c r="AR100" s="580">
        <f>INPUT!BA126</f>
        <v>114.43</v>
      </c>
      <c r="AS100" s="532">
        <f>INPUT!BB126</f>
        <v>6.317941094490398</v>
      </c>
      <c r="AT100" s="580">
        <f>INPUT!BC126</f>
        <v>116.17</v>
      </c>
      <c r="AU100" s="532">
        <f>INPUT!BD126</f>
        <v>4.3755615453728636</v>
      </c>
      <c r="AV100" s="580">
        <f>INPUT!BE126</f>
        <v>117.88</v>
      </c>
      <c r="AW100" s="532">
        <f>INPUT!BF126</f>
        <v>0.57162358160567361</v>
      </c>
      <c r="AX100" s="580">
        <f>INPUT!BG126</f>
        <v>119.48</v>
      </c>
      <c r="AY100" s="532">
        <f>INPUT!BH126</f>
        <v>2.2070145423438881</v>
      </c>
      <c r="AZ100" s="580">
        <f>INPUT!BI126</f>
        <v>120.78</v>
      </c>
      <c r="BA100" s="532">
        <f>INPUT!BJ126</f>
        <v>5.5492440793498243</v>
      </c>
      <c r="BB100" s="580">
        <f>INPUT!BK126</f>
        <v>117.88</v>
      </c>
      <c r="BC100" s="532">
        <f>INPUT!BL126</f>
        <v>1.4719807179133904</v>
      </c>
      <c r="BD100" s="580">
        <f>INPUT!BM126</f>
        <v>113.24</v>
      </c>
      <c r="BE100" s="532">
        <f>INPUT!BN126</f>
        <v>-3.9362063115032209</v>
      </c>
      <c r="BF100" s="580">
        <f>INPUT!BO126</f>
        <v>105.6</v>
      </c>
      <c r="BG100" s="532">
        <f>INPUT!BP126</f>
        <v>-11.617007030465354</v>
      </c>
      <c r="BH100" s="580">
        <f>INPUT!BQ126</f>
        <v>104.5</v>
      </c>
      <c r="BI100" s="532">
        <f>INPUT!BR126</f>
        <v>-13.479052823315119</v>
      </c>
      <c r="BJ100" s="580">
        <f>INPUT!BS126</f>
        <v>107.7</v>
      </c>
      <c r="BK100" s="532">
        <f>INPUT!BT126</f>
        <v>-8.6359009161859461</v>
      </c>
      <c r="BL100" s="580">
        <f>INPUT!BU126</f>
        <v>96.55</v>
      </c>
      <c r="BM100" s="532">
        <f>INPUT!BV126</f>
        <v>-14.738608265630514</v>
      </c>
      <c r="BN100" s="580">
        <f>INPUT!BW126</f>
        <v>93.37</v>
      </c>
      <c r="BO100" s="532">
        <f>INPUT!BX126</f>
        <v>-11.581439393939386</v>
      </c>
      <c r="BP100" s="580">
        <f>INPUT!BY126</f>
        <v>97.53</v>
      </c>
      <c r="BQ100" s="532">
        <f>INPUT!BZ126</f>
        <v>-6.6698564593301484</v>
      </c>
      <c r="BR100" s="580">
        <f>INPUT!CA126</f>
        <v>93.56</v>
      </c>
      <c r="BS100" s="532">
        <f>INPUT!CB126</f>
        <v>-13.129062209842157</v>
      </c>
      <c r="BT100" s="580">
        <f>INPUT!CC126</f>
        <v>89.7</v>
      </c>
      <c r="BU100" s="532">
        <f>INPUT!CD126</f>
        <v>-7.0947695494562364</v>
      </c>
      <c r="BV100" s="580">
        <f>INPUT!CE126</f>
        <v>90.49</v>
      </c>
      <c r="BW100" s="532">
        <f>INPUT!CF126</f>
        <v>-3.0845025168683815</v>
      </c>
      <c r="BX100" s="580">
        <f>INPUT!CG126</f>
        <v>92.05</v>
      </c>
      <c r="BY100" s="532">
        <f>INPUT!CH126</f>
        <v>-5.6187839639085464</v>
      </c>
      <c r="BZ100" s="580">
        <f>INPUT!CI126</f>
        <v>85.74</v>
      </c>
      <c r="CA100" s="532">
        <f>INPUT!CJ126</f>
        <v>-8.3582727661393861</v>
      </c>
      <c r="CB100" s="580">
        <f>INPUT!CK126</f>
        <v>82.58</v>
      </c>
      <c r="CC100" s="532">
        <f>INPUT!CL126</f>
        <v>-7.937569676700118</v>
      </c>
      <c r="CD100" s="580">
        <f>INPUT!CM126</f>
        <v>82.29</v>
      </c>
      <c r="CE100" s="532">
        <f>INPUT!CN126</f>
        <v>-9.061774781743825</v>
      </c>
      <c r="CF100" s="580">
        <f>INPUT!CO126</f>
        <v>81.569999999999993</v>
      </c>
      <c r="CG100" s="532">
        <f>INPUT!CP126</f>
        <v>-11.385116784356331</v>
      </c>
      <c r="CH100" s="580">
        <f>INPUT!CQ126</f>
        <v>77.78</v>
      </c>
      <c r="CI100" s="532">
        <f>INPUT!CR126</f>
        <v>-9.283881502215996</v>
      </c>
      <c r="CJ100" s="580">
        <f>INPUT!CS126</f>
        <v>77.349999999999994</v>
      </c>
      <c r="CK100" s="532">
        <f>INPUT!CT126</f>
        <v>-6.333252603535966</v>
      </c>
      <c r="CL100" s="580">
        <f>INPUT!CU126</f>
        <v>79.59</v>
      </c>
      <c r="CM100" s="532">
        <f>INPUT!CV126</f>
        <v>-3.2810791104630033</v>
      </c>
      <c r="CN100" s="580">
        <f>INPUT!CW126</f>
        <v>80.19</v>
      </c>
      <c r="CO100" s="532">
        <f>INPUT!CX126</f>
        <v>-1.6917984553144527</v>
      </c>
      <c r="CP100" s="580">
        <f>INPUT!CY126</f>
        <v>78.64</v>
      </c>
      <c r="CQ100" s="532">
        <f>INPUT!CZ126</f>
        <v>1.1056826947801524</v>
      </c>
      <c r="CR100" s="580">
        <f>INPUT!DA126</f>
        <v>80.930000000000007</v>
      </c>
      <c r="CS100" s="532">
        <f>INPUT!DB126</f>
        <v>4.628312863606987</v>
      </c>
      <c r="CT100" s="580">
        <f>INPUT!DC126</f>
        <v>92.59</v>
      </c>
      <c r="CU100" s="532">
        <f>INPUT!DD126</f>
        <v>16.333710265108682</v>
      </c>
      <c r="CV100" s="580">
        <f>INPUT!DE126</f>
        <v>98.76</v>
      </c>
      <c r="CW100" s="532">
        <f>INPUT!DF126</f>
        <v>23.15750093527873</v>
      </c>
      <c r="CX100" s="580">
        <f>INPUT!DG126</f>
        <v>98.93</v>
      </c>
      <c r="CY100" s="532">
        <f>INPUT!DH126</f>
        <v>25.801119023397767</v>
      </c>
      <c r="CZ100" s="580">
        <f>INPUT!DI126</f>
        <v>100.54</v>
      </c>
      <c r="DA100" s="532">
        <f>INPUT!DJ126</f>
        <v>24.230816755220562</v>
      </c>
      <c r="DB100" s="580">
        <f>INPUT!DK126</f>
        <v>102.7</v>
      </c>
      <c r="DC100" s="532">
        <f>INPUT!DL126</f>
        <v>10.919105734960578</v>
      </c>
      <c r="DD100" s="580">
        <f>INPUT!DM126</f>
        <v>102.15</v>
      </c>
      <c r="DE100" s="532">
        <f>INPUT!DN126</f>
        <v>3.4325637910085138</v>
      </c>
      <c r="DF100" s="580">
        <f>INPUT!DO126</f>
        <v>103.92</v>
      </c>
      <c r="DG100" s="532">
        <f>INPUT!DP126</f>
        <v>5.0439704841807265</v>
      </c>
      <c r="DH100" s="580">
        <f>INPUT!DQ126</f>
        <v>114.44</v>
      </c>
      <c r="DI100" s="532">
        <f>INPUT!DR126</f>
        <v>13.825343147006164</v>
      </c>
      <c r="DJ100" s="580">
        <f>INPUT!DS126</f>
        <v>119.16</v>
      </c>
      <c r="DK100" s="532">
        <f>INPUT!DT126</f>
        <v>16.027263875365129</v>
      </c>
      <c r="DL100" s="580">
        <f>INPUT!DU126</f>
        <v>121.2</v>
      </c>
      <c r="DM100" s="532">
        <f>INPUT!DV126</f>
        <v>18.649045521292209</v>
      </c>
      <c r="DN100" s="580">
        <f>INPUT!DW126</f>
        <v>122.15</v>
      </c>
      <c r="DO100" s="532">
        <f>INPUT!DX126</f>
        <v>17.542340261739795</v>
      </c>
      <c r="DP100" s="580">
        <f>INPUT!DY126</f>
        <v>121.54</v>
      </c>
      <c r="DQ100" s="532">
        <f>INPUT!DZ126</f>
        <v>6.2041244320167888</v>
      </c>
      <c r="DR100" s="580">
        <f>INPUT!EA126</f>
        <v>115.35</v>
      </c>
      <c r="DS100" s="532">
        <f>INPUT!EB126</f>
        <v>-3.1973816717019155</v>
      </c>
      <c r="DT100" s="580">
        <f>INPUT!EC126</f>
        <v>108.28</v>
      </c>
      <c r="DU100" s="532">
        <f>INPUT!ED126</f>
        <v>-10.660066006600665</v>
      </c>
      <c r="DV100" s="580">
        <f>INPUT!EE126</f>
        <v>102.37</v>
      </c>
      <c r="DW100" s="532">
        <f>INPUT!EF126</f>
        <v>-16.193205075726567</v>
      </c>
      <c r="DX100" s="580">
        <f>INPUT!EG126</f>
        <v>109.1</v>
      </c>
      <c r="DY100" s="532">
        <f>INPUT!EH126</f>
        <v>-10.235313477044606</v>
      </c>
      <c r="DZ100" s="580">
        <f>INPUT!EI126</f>
        <v>113.56</v>
      </c>
      <c r="EA100" s="532">
        <f>INPUT!EJ126</f>
        <v>-1.5517988729952248</v>
      </c>
      <c r="EB100" s="580">
        <f>INPUT!EK126</f>
        <v>111.1</v>
      </c>
      <c r="EC100" s="532">
        <f>INPUT!EL126</f>
        <v>2.6043590690801643</v>
      </c>
      <c r="ED100" s="580">
        <f>INPUT!EM126</f>
        <v>111.03</v>
      </c>
      <c r="EE100" s="532">
        <f>INPUT!EN126</f>
        <v>8.45950962195956</v>
      </c>
      <c r="EF100" s="580">
        <f>INPUT!EO126</f>
        <v>112.9</v>
      </c>
      <c r="EG100" s="532">
        <f>INPUT!EP126</f>
        <v>3.4830430797433642</v>
      </c>
      <c r="EH100" s="580">
        <f>INPUT!EQ126</f>
        <v>108.33</v>
      </c>
      <c r="EI100" s="532">
        <f>INPUT!ER126</f>
        <v>-4.6054948925678074</v>
      </c>
      <c r="EJ100" s="580">
        <f>INPUT!ES126</f>
        <v>106.35</v>
      </c>
      <c r="EK100" s="532">
        <f>INPUT!ET126</f>
        <v>-4.2754275427542732</v>
      </c>
      <c r="EL100" s="580">
        <f>INPUT!EU126</f>
        <v>106.35</v>
      </c>
      <c r="EM100" s="532">
        <f>INPUT!EV126</f>
        <v>-4.2150770062145408</v>
      </c>
      <c r="EN100" s="580">
        <f>INPUT!EW126</f>
        <v>106.35</v>
      </c>
      <c r="EO100" s="532">
        <f>INPUT!EX126</f>
        <v>-5.8015943312666129</v>
      </c>
      <c r="EP100" s="531"/>
      <c r="EQ100" s="580">
        <f>INPUT!FF126</f>
        <v>107.5</v>
      </c>
      <c r="ER100" s="532">
        <f>INPUT!FG126</f>
        <v>4.98046875</v>
      </c>
      <c r="ES100" s="580">
        <f>INPUT!FH126</f>
        <v>121.26333333333332</v>
      </c>
      <c r="ET100" s="532">
        <f>INPUT!FI126</f>
        <v>12.803100775193776</v>
      </c>
      <c r="EU100" s="580">
        <f>INPUT!FJ126</f>
        <v>123.79999999999998</v>
      </c>
      <c r="EV100" s="532">
        <f>INPUT!FK126</f>
        <v>2.0918661865361843</v>
      </c>
      <c r="EW100" s="580">
        <f>INPUT!FL126</f>
        <v>114.0675</v>
      </c>
      <c r="EX100" s="532">
        <f>INPUT!FM126</f>
        <v>-7.8614701130856108</v>
      </c>
      <c r="EY100" s="580">
        <f>INPUT!FN126</f>
        <v>107.345</v>
      </c>
      <c r="EZ100" s="532">
        <f>INPUT!FO126</f>
        <v>-5.8934402875490344</v>
      </c>
      <c r="FA100" s="580">
        <f>INPUT!FP126</f>
        <v>112.3175</v>
      </c>
      <c r="FB100" s="532">
        <f>INPUT!FQ126</f>
        <v>4.6322604685826052</v>
      </c>
      <c r="FC100" s="580">
        <f>INPUT!FR126</f>
        <v>116.345</v>
      </c>
      <c r="FD100" s="532">
        <f>INPUT!FS126</f>
        <v>3.5858169920092609</v>
      </c>
      <c r="FE100" s="580">
        <f>INPUT!FT126</f>
        <v>117.845</v>
      </c>
      <c r="FF100" s="532">
        <f>INPUT!FU126</f>
        <v>1.289268984485803</v>
      </c>
      <c r="FG100" s="580">
        <f>INPUT!FV126</f>
        <v>103.58750000000001</v>
      </c>
      <c r="FH100" s="532">
        <f>INPUT!FW126</f>
        <v>-12.098519241376382</v>
      </c>
      <c r="FI100" s="580">
        <f>INPUT!FX126</f>
        <v>93.54</v>
      </c>
      <c r="FJ100" s="532">
        <f>INPUT!FY126</f>
        <v>-9.6995293833715408</v>
      </c>
      <c r="FK100" s="580">
        <f>INPUT!FZ126</f>
        <v>87.714999999999989</v>
      </c>
      <c r="FL100" s="532">
        <f>INPUT!GA126</f>
        <v>-6.227282446012417</v>
      </c>
      <c r="FM100" s="580">
        <f>INPUT!GB126</f>
        <v>79.747500000000002</v>
      </c>
      <c r="FN100" s="532">
        <f>INPUT!GC126</f>
        <v>-9.0833950863592143</v>
      </c>
      <c r="FO100" s="580">
        <f>INPUT!GD126</f>
        <v>79.837500000000006</v>
      </c>
      <c r="FP100" s="532">
        <f>INPUT!GE126</f>
        <v>0.11285620238878913</v>
      </c>
      <c r="FQ100" s="580">
        <f>INPUT!GF126</f>
        <v>97.705000000000013</v>
      </c>
      <c r="FR100" s="532">
        <f>INPUT!GG126</f>
        <v>22.379834037889481</v>
      </c>
      <c r="FS100" s="580">
        <f>INPUT!GH126</f>
        <v>105.80250000000001</v>
      </c>
      <c r="FT100" s="532">
        <f>INPUT!GI126</f>
        <v>8.287702778772843</v>
      </c>
      <c r="FU100" s="580">
        <f>INPUT!GJ126</f>
        <v>121.0125</v>
      </c>
      <c r="FV100" s="532">
        <f>INPUT!GK126</f>
        <v>14.375841780676257</v>
      </c>
      <c r="FW100" s="580">
        <f>INPUT!GL126</f>
        <v>108.77500000000001</v>
      </c>
      <c r="FX100" s="532">
        <f>INPUT!GM126</f>
        <v>-10.112591674413796</v>
      </c>
      <c r="FY100" s="580">
        <f>INPUT!GN126</f>
        <v>112.14750000000001</v>
      </c>
      <c r="FZ100" s="532">
        <f>INPUT!GO126</f>
        <v>3.1004366812227069</v>
      </c>
      <c r="GA100" s="580">
        <f>INPUT!GP126</f>
        <v>106.845</v>
      </c>
      <c r="GB100" s="532">
        <f>INPUT!GQ126</f>
        <v>-4.7281481976860888</v>
      </c>
      <c r="GC100" s="580">
        <f>INPUT!GR126</f>
        <v>106.35</v>
      </c>
      <c r="GD100" s="532">
        <f>INPUT!GS126</f>
        <v>-0.4632879404745216</v>
      </c>
      <c r="GE100" s="580">
        <f>INPUT!GT126</f>
        <v>106.35</v>
      </c>
      <c r="GF100" s="532">
        <f>INPUT!GU126</f>
        <v>0</v>
      </c>
      <c r="GG100" s="580">
        <f>INPUT!GV126</f>
        <v>106.35</v>
      </c>
      <c r="GH100" s="532">
        <f>INPUT!GW126</f>
        <v>0</v>
      </c>
      <c r="GI100" s="580">
        <f>INPUT!GX126</f>
        <v>106.35</v>
      </c>
      <c r="GJ100" s="532">
        <f>INPUT!GY126</f>
        <v>0</v>
      </c>
      <c r="GK100" s="682">
        <f>INPUT!GZ126</f>
        <v>-1.0559735855456553</v>
      </c>
      <c r="GL100" s="436"/>
    </row>
    <row r="101" spans="1:194" ht="12.75" customHeight="1" x14ac:dyDescent="0.2">
      <c r="A101" s="686" t="s">
        <v>159</v>
      </c>
      <c r="B101" s="580">
        <f>INPUT!K127</f>
        <v>123.9</v>
      </c>
      <c r="C101" s="532">
        <f>INPUT!L127</f>
        <v>15.650280024891106</v>
      </c>
      <c r="D101" s="580">
        <f>INPUT!M127</f>
        <v>124.6</v>
      </c>
      <c r="E101" s="532">
        <f>INPUT!N127</f>
        <v>18.104265402843602</v>
      </c>
      <c r="F101" s="580">
        <f>INPUT!O127</f>
        <v>121.71666666666665</v>
      </c>
      <c r="G101" s="532">
        <f>INPUT!P127</f>
        <v>12.700617283950599</v>
      </c>
      <c r="H101" s="580">
        <f>INPUT!Q127</f>
        <v>131.94999999999999</v>
      </c>
      <c r="I101" s="532">
        <f>INPUT!R127</f>
        <v>14.989106753812621</v>
      </c>
      <c r="J101" s="580">
        <f>INPUT!S127</f>
        <v>133.25</v>
      </c>
      <c r="K101" s="532">
        <f>INPUT!T127</f>
        <v>7.546408393866022</v>
      </c>
      <c r="L101" s="580">
        <f>INPUT!U127</f>
        <v>119.45</v>
      </c>
      <c r="M101" s="532">
        <f>INPUT!V127</f>
        <v>-4.1332263242375493</v>
      </c>
      <c r="N101" s="580">
        <f>INPUT!W127</f>
        <v>122.6</v>
      </c>
      <c r="O101" s="532">
        <f>INPUT!X127</f>
        <v>0.72572915240312064</v>
      </c>
      <c r="P101" s="580">
        <f>INPUT!Y127</f>
        <v>119.9</v>
      </c>
      <c r="Q101" s="532">
        <f>INPUT!Z127</f>
        <v>-9.1322470632815289</v>
      </c>
      <c r="R101" s="580">
        <f>INPUT!AA127</f>
        <v>118.09</v>
      </c>
      <c r="S101" s="532">
        <f>INPUT!AB127</f>
        <v>-11.377110694183868</v>
      </c>
      <c r="T101" s="580">
        <f>INPUT!AC127</f>
        <v>119.8</v>
      </c>
      <c r="U101" s="532">
        <f>INPUT!AD127</f>
        <v>0.29300962745917314</v>
      </c>
      <c r="V101" s="580">
        <f>INPUT!AE127</f>
        <v>111.25</v>
      </c>
      <c r="W101" s="532">
        <f>INPUT!AF127</f>
        <v>-9.2577487765089668</v>
      </c>
      <c r="X101" s="580">
        <f>INPUT!AG127</f>
        <v>107.13</v>
      </c>
      <c r="Y101" s="532">
        <f>INPUT!AH127</f>
        <v>-10.650542118432039</v>
      </c>
      <c r="Z101" s="580">
        <f>INPUT!AI127</f>
        <v>105.69</v>
      </c>
      <c r="AA101" s="532">
        <f>INPUT!AJ127</f>
        <v>-10.50046574646456</v>
      </c>
      <c r="AB101" s="580">
        <f>INPUT!AK127</f>
        <v>108.43</v>
      </c>
      <c r="AC101" s="532">
        <f>INPUT!AL127</f>
        <v>-9.4908180300500753</v>
      </c>
      <c r="AD101" s="580">
        <f>INPUT!AM127</f>
        <v>111.05</v>
      </c>
      <c r="AE101" s="532">
        <f>INPUT!AN127</f>
        <v>-0.17977528089887507</v>
      </c>
      <c r="AF101" s="580">
        <f>INPUT!AO127</f>
        <v>104.21</v>
      </c>
      <c r="AG101" s="532">
        <f>INPUT!AP127</f>
        <v>-2.7256604125828421</v>
      </c>
      <c r="AH101" s="580">
        <f>INPUT!AQ127</f>
        <v>107.39</v>
      </c>
      <c r="AI101" s="532">
        <f>INPUT!AR127</f>
        <v>1.6084776232377695</v>
      </c>
      <c r="AJ101" s="580">
        <f>INPUT!AS127</f>
        <v>110.62</v>
      </c>
      <c r="AK101" s="532">
        <f>INPUT!AT127</f>
        <v>2.0197362353592263</v>
      </c>
      <c r="AL101" s="580">
        <f>INPUT!AU127</f>
        <v>113.19</v>
      </c>
      <c r="AM101" s="532">
        <f>INPUT!AV127</f>
        <v>1.9270598829356222</v>
      </c>
      <c r="AN101" s="580">
        <f>INPUT!AW127</f>
        <v>118.07</v>
      </c>
      <c r="AO101" s="532">
        <f>INPUT!AX127</f>
        <v>13.30006717205643</v>
      </c>
      <c r="AP101" s="580">
        <f>INPUT!AY127</f>
        <v>117.47</v>
      </c>
      <c r="AQ101" s="532">
        <f>INPUT!AZ127</f>
        <v>9.3863488220504721</v>
      </c>
      <c r="AR101" s="580">
        <f>INPUT!BA127</f>
        <v>115.24</v>
      </c>
      <c r="AS101" s="532">
        <f>INPUT!BB127</f>
        <v>4.1764599529922064</v>
      </c>
      <c r="AT101" s="580">
        <f>INPUT!BC127</f>
        <v>117.9</v>
      </c>
      <c r="AU101" s="532">
        <f>INPUT!BD127</f>
        <v>4.1611449774715092</v>
      </c>
      <c r="AV101" s="580">
        <f>INPUT!BE127</f>
        <v>119.11</v>
      </c>
      <c r="AW101" s="532">
        <f>INPUT!BF127</f>
        <v>0.88083340391293952</v>
      </c>
      <c r="AX101" s="580">
        <f>INPUT!BG127</f>
        <v>118.05</v>
      </c>
      <c r="AY101" s="532">
        <f>INPUT!BH127</f>
        <v>0.49374308334042549</v>
      </c>
      <c r="AZ101" s="580">
        <f>INPUT!BI127</f>
        <v>123.26</v>
      </c>
      <c r="BA101" s="532">
        <f>INPUT!BJ127</f>
        <v>6.9593891010065967</v>
      </c>
      <c r="BB101" s="580">
        <f>INPUT!BK127</f>
        <v>115.43</v>
      </c>
      <c r="BC101" s="532">
        <f>INPUT!BL127</f>
        <v>-2.0949957591178903</v>
      </c>
      <c r="BD101" s="580">
        <f>INPUT!BM127</f>
        <v>114.15</v>
      </c>
      <c r="BE101" s="532">
        <f>INPUT!BN127</f>
        <v>-4.1642179497943026</v>
      </c>
      <c r="BF101" s="580">
        <f>INPUT!BO127</f>
        <v>100.19</v>
      </c>
      <c r="BG101" s="532">
        <f>INPUT!BP127</f>
        <v>-15.129182549767052</v>
      </c>
      <c r="BH101" s="580">
        <f>INPUT!BQ127</f>
        <v>106.42</v>
      </c>
      <c r="BI101" s="532">
        <f>INPUT!BR127</f>
        <v>-13.662177510952455</v>
      </c>
      <c r="BJ101" s="580">
        <f>INPUT!BS127</f>
        <v>103.57</v>
      </c>
      <c r="BK101" s="532">
        <f>INPUT!BT127</f>
        <v>-10.274625314043151</v>
      </c>
      <c r="BL101" s="580">
        <f>INPUT!BU127</f>
        <v>91.03</v>
      </c>
      <c r="BM101" s="532">
        <f>INPUT!BV127</f>
        <v>-20.254051686377572</v>
      </c>
      <c r="BN101" s="580">
        <f>INPUT!BW127</f>
        <v>98.23</v>
      </c>
      <c r="BO101" s="532">
        <f>INPUT!BX127</f>
        <v>-1.9562830621818517</v>
      </c>
      <c r="BP101" s="580">
        <f>INPUT!BY127</f>
        <v>96.01</v>
      </c>
      <c r="BQ101" s="532">
        <f>INPUT!BZ127</f>
        <v>-9.7819958654388195</v>
      </c>
      <c r="BR101" s="580">
        <f>INPUT!CA127</f>
        <v>90.21</v>
      </c>
      <c r="BS101" s="532">
        <f>INPUT!CB127</f>
        <v>-12.899488268803704</v>
      </c>
      <c r="BT101" s="580">
        <f>INPUT!CC127</f>
        <v>92.1</v>
      </c>
      <c r="BU101" s="532">
        <f>INPUT!CD127</f>
        <v>1.1754366692299234</v>
      </c>
      <c r="BV101" s="580">
        <f>INPUT!CE127</f>
        <v>93.04</v>
      </c>
      <c r="BW101" s="532">
        <f>INPUT!CF127</f>
        <v>-5.2835182734398796</v>
      </c>
      <c r="BX101" s="580">
        <f>INPUT!CG127</f>
        <v>88.48</v>
      </c>
      <c r="BY101" s="532">
        <f>INPUT!CH127</f>
        <v>-7.8429330278096065</v>
      </c>
      <c r="BZ101" s="580">
        <f>INPUT!CI127</f>
        <v>83.82</v>
      </c>
      <c r="CA101" s="532">
        <f>INPUT!CJ127</f>
        <v>-7.0834718989025607</v>
      </c>
      <c r="CB101" s="580">
        <f>INPUT!CK127</f>
        <v>81.489999999999995</v>
      </c>
      <c r="CC101" s="532">
        <f>INPUT!CL127</f>
        <v>-11.520086862106405</v>
      </c>
      <c r="CD101" s="580">
        <f>INPUT!CM127</f>
        <v>83.15</v>
      </c>
      <c r="CE101" s="532">
        <f>INPUT!CN127</f>
        <v>-10.629836629406707</v>
      </c>
      <c r="CF101" s="580">
        <f>INPUT!CO127</f>
        <v>80.73</v>
      </c>
      <c r="CG101" s="532">
        <f>INPUT!CP127</f>
        <v>-8.7590415913200719</v>
      </c>
      <c r="CH101" s="580">
        <f>INPUT!CQ127</f>
        <v>76.650000000000006</v>
      </c>
      <c r="CI101" s="532">
        <f>INPUT!CR127</f>
        <v>-8.5540443808160163</v>
      </c>
      <c r="CJ101" s="580">
        <f>INPUT!CS127</f>
        <v>77.739999999999995</v>
      </c>
      <c r="CK101" s="532">
        <f>INPUT!CT127</f>
        <v>-4.6017916308749518</v>
      </c>
      <c r="CL101" s="580">
        <f>INPUT!CU127</f>
        <v>82.19</v>
      </c>
      <c r="CM101" s="532">
        <f>INPUT!CV127</f>
        <v>-1.1545399879735463</v>
      </c>
      <c r="CN101" s="580">
        <f>INPUT!CW127</f>
        <v>79.31</v>
      </c>
      <c r="CO101" s="532">
        <f>INPUT!CX127</f>
        <v>-1.75894958503654</v>
      </c>
      <c r="CP101" s="580">
        <f>INPUT!CY127</f>
        <v>77.599999999999994</v>
      </c>
      <c r="CQ101" s="532">
        <f>INPUT!CZ127</f>
        <v>1.2393998695368502</v>
      </c>
      <c r="CR101" s="580">
        <f>INPUT!DA127</f>
        <v>86.58</v>
      </c>
      <c r="CS101" s="532">
        <f>INPUT!DB127</f>
        <v>11.371237458193995</v>
      </c>
      <c r="CT101" s="580">
        <f>INPUT!DC127</f>
        <v>94.05</v>
      </c>
      <c r="CU101" s="532">
        <f>INPUT!DD127</f>
        <v>14.429979316218521</v>
      </c>
      <c r="CV101" s="580">
        <f>INPUT!DE127</f>
        <v>98.59</v>
      </c>
      <c r="CW101" s="532">
        <f>INPUT!DF127</f>
        <v>24.30967091161267</v>
      </c>
      <c r="CX101" s="580">
        <f>INPUT!DG127</f>
        <v>97.75</v>
      </c>
      <c r="CY101" s="532">
        <f>INPUT!DH127</f>
        <v>25.966494845360842</v>
      </c>
      <c r="CZ101" s="580">
        <f>INPUT!DI127</f>
        <v>105.39</v>
      </c>
      <c r="DA101" s="532">
        <f>INPUT!DJ127</f>
        <v>21.725571725571726</v>
      </c>
      <c r="DB101" s="580">
        <f>INPUT!DK127</f>
        <v>102.92</v>
      </c>
      <c r="DC101" s="532">
        <f>INPUT!DL127</f>
        <v>9.4311536416799679</v>
      </c>
      <c r="DD101" s="580">
        <f>INPUT!DM127</f>
        <v>101.36</v>
      </c>
      <c r="DE101" s="532">
        <f>INPUT!DN127</f>
        <v>2.8096155796733857</v>
      </c>
      <c r="DF101" s="580">
        <f>INPUT!DO127</f>
        <v>109.45</v>
      </c>
      <c r="DG101" s="532">
        <f>INPUT!DP127</f>
        <v>11.969309462915611</v>
      </c>
      <c r="DH101" s="580">
        <f>INPUT!DQ127</f>
        <v>120.55</v>
      </c>
      <c r="DI101" s="532">
        <f>INPUT!DR127</f>
        <v>14.384666476895337</v>
      </c>
      <c r="DJ101" s="580">
        <f>INPUT!DS127</f>
        <v>120.17</v>
      </c>
      <c r="DK101" s="532">
        <f>INPUT!DT127</f>
        <v>16.760590750097172</v>
      </c>
      <c r="DL101" s="580">
        <f>INPUT!DU127</f>
        <v>122.45</v>
      </c>
      <c r="DM101" s="532">
        <f>INPUT!DV127</f>
        <v>20.807024467245473</v>
      </c>
      <c r="DN101" s="580">
        <f>INPUT!DW127</f>
        <v>119.96</v>
      </c>
      <c r="DO101" s="532">
        <f>INPUT!DX127</f>
        <v>9.6025582457743184</v>
      </c>
      <c r="DP101" s="580">
        <f>INPUT!DY127</f>
        <v>120.61</v>
      </c>
      <c r="DQ101" s="532">
        <f>INPUT!DZ127</f>
        <v>4.9771878888438259E-2</v>
      </c>
      <c r="DR101" s="580">
        <f>INPUT!EA127</f>
        <v>112.68</v>
      </c>
      <c r="DS101" s="532">
        <f>INPUT!EB127</f>
        <v>-6.2328368145127655</v>
      </c>
      <c r="DT101" s="580">
        <f>INPUT!EC127</f>
        <v>102.91</v>
      </c>
      <c r="DU101" s="532">
        <f>INPUT!ED127</f>
        <v>-15.957533687219282</v>
      </c>
      <c r="DV101" s="580">
        <f>INPUT!EE127</f>
        <v>101.12</v>
      </c>
      <c r="DW101" s="532">
        <f>INPUT!EF127</f>
        <v>-15.705235078359447</v>
      </c>
      <c r="DX101" s="580">
        <f>INPUT!EG127</f>
        <v>116.49</v>
      </c>
      <c r="DY101" s="532">
        <f>INPUT!EH127</f>
        <v>-3.415968825138882</v>
      </c>
      <c r="DZ101" s="580">
        <f>INPUT!EI127</f>
        <v>112.19</v>
      </c>
      <c r="EA101" s="532">
        <f>INPUT!EJ127</f>
        <v>-0.43485977990771474</v>
      </c>
      <c r="EB101" s="580">
        <f>INPUT!EK127</f>
        <v>112</v>
      </c>
      <c r="EC101" s="532">
        <f>INPUT!EL127</f>
        <v>8.8329608395685497</v>
      </c>
      <c r="ED101" s="580">
        <f>INPUT!EM127</f>
        <v>111.89</v>
      </c>
      <c r="EE101" s="532">
        <f>INPUT!EN127</f>
        <v>10.650712025316444</v>
      </c>
      <c r="EF101" s="580">
        <f>INPUT!EO127</f>
        <v>112.65</v>
      </c>
      <c r="EG101" s="532">
        <f>INPUT!EP127</f>
        <v>-3.2964202935874209</v>
      </c>
      <c r="EH101" s="580">
        <f>INPUT!EQ127</f>
        <v>106.35</v>
      </c>
      <c r="EI101" s="532">
        <f>INPUT!ER127</f>
        <v>-5.2054550316427477</v>
      </c>
      <c r="EJ101" s="580">
        <f>INPUT!ES127</f>
        <v>106.35</v>
      </c>
      <c r="EK101" s="532">
        <f>INPUT!ET127</f>
        <v>-5.0446428571428665</v>
      </c>
      <c r="EL101" s="580">
        <f>INPUT!EU127</f>
        <v>106.35</v>
      </c>
      <c r="EM101" s="532">
        <f>INPUT!EV127</f>
        <v>-4.9512914469568408</v>
      </c>
      <c r="EN101" s="580">
        <f>INPUT!EW127</f>
        <v>106.35</v>
      </c>
      <c r="EO101" s="532">
        <f>INPUT!EX127</f>
        <v>-5.5925432756325</v>
      </c>
      <c r="EP101" s="531"/>
      <c r="EQ101" s="580">
        <f>INPUT!FF127</f>
        <v>114.75</v>
      </c>
      <c r="ER101" s="532">
        <f>INPUT!FG127</f>
        <v>0.69322569322569638</v>
      </c>
      <c r="ES101" s="580">
        <f>INPUT!FH127</f>
        <v>131.94999999999999</v>
      </c>
      <c r="ET101" s="532">
        <f>INPUT!FI127</f>
        <v>14.989106753812621</v>
      </c>
      <c r="EU101" s="580">
        <f>INPUT!FJ127</f>
        <v>119.9</v>
      </c>
      <c r="EV101" s="532">
        <f>INPUT!FK127</f>
        <v>-9.1322470632815289</v>
      </c>
      <c r="EW101" s="580">
        <f>INPUT!FL127</f>
        <v>107.13</v>
      </c>
      <c r="EX101" s="532">
        <f>INPUT!FM127</f>
        <v>-10.650542118432039</v>
      </c>
      <c r="EY101" s="580">
        <f>INPUT!FN127</f>
        <v>104.21</v>
      </c>
      <c r="EZ101" s="532">
        <f>INPUT!FO127</f>
        <v>-2.7256604125828421</v>
      </c>
      <c r="FA101" s="580">
        <f>INPUT!FP127</f>
        <v>118.07</v>
      </c>
      <c r="FB101" s="532">
        <f>INPUT!FQ127</f>
        <v>13.30006717205643</v>
      </c>
      <c r="FC101" s="580">
        <f>INPUT!FR127</f>
        <v>119.11</v>
      </c>
      <c r="FD101" s="532">
        <f>INPUT!FS127</f>
        <v>0.88083340391293952</v>
      </c>
      <c r="FE101" s="580">
        <f>INPUT!FT127</f>
        <v>114.15</v>
      </c>
      <c r="FF101" s="532">
        <f>INPUT!FU127</f>
        <v>-4.1642179497943026</v>
      </c>
      <c r="FG101" s="580">
        <f>INPUT!FV127</f>
        <v>91.03</v>
      </c>
      <c r="FH101" s="532">
        <f>INPUT!FW127</f>
        <v>-20.254051686377572</v>
      </c>
      <c r="FI101" s="580">
        <f>INPUT!FX127</f>
        <v>92.1</v>
      </c>
      <c r="FJ101" s="532">
        <f>INPUT!FY127</f>
        <v>1.1754366692299234</v>
      </c>
      <c r="FK101" s="580">
        <f>INPUT!FZ127</f>
        <v>81.489999999999995</v>
      </c>
      <c r="FL101" s="532">
        <f>INPUT!GA127</f>
        <v>-11.520086862106405</v>
      </c>
      <c r="FM101" s="580">
        <f>INPUT!GB127</f>
        <v>77.739999999999995</v>
      </c>
      <c r="FN101" s="532">
        <f>INPUT!GC127</f>
        <v>-4.6017916308749518</v>
      </c>
      <c r="FO101" s="580">
        <f>INPUT!GD127</f>
        <v>86.58</v>
      </c>
      <c r="FP101" s="532">
        <f>INPUT!GE127</f>
        <v>11.371237458193995</v>
      </c>
      <c r="FQ101" s="580">
        <f>INPUT!GF127</f>
        <v>105.39</v>
      </c>
      <c r="FR101" s="532">
        <f>INPUT!GG127</f>
        <v>21.725571725571726</v>
      </c>
      <c r="FS101" s="580">
        <f>INPUT!GH127</f>
        <v>120.55</v>
      </c>
      <c r="FT101" s="532">
        <f>INPUT!GI127</f>
        <v>14.384666476895337</v>
      </c>
      <c r="FU101" s="580">
        <f>INPUT!GJ127</f>
        <v>120.61</v>
      </c>
      <c r="FV101" s="532">
        <f>INPUT!GK127</f>
        <v>4.9771878888438259E-2</v>
      </c>
      <c r="FW101" s="580">
        <f>INPUT!GL127</f>
        <v>116.49</v>
      </c>
      <c r="FX101" s="532">
        <f>INPUT!GM127</f>
        <v>-3.415968825138882</v>
      </c>
      <c r="FY101" s="580">
        <f>INPUT!GN127</f>
        <v>112.65</v>
      </c>
      <c r="FZ101" s="532">
        <f>INPUT!GO127</f>
        <v>-3.2964202935874209</v>
      </c>
      <c r="GA101" s="580">
        <f>INPUT!GP127</f>
        <v>106.35</v>
      </c>
      <c r="GB101" s="532">
        <f>INPUT!GQ127</f>
        <v>-5.5925432756325</v>
      </c>
      <c r="GC101" s="580">
        <f>INPUT!GR127</f>
        <v>106.35</v>
      </c>
      <c r="GD101" s="532">
        <f>INPUT!GS127</f>
        <v>0</v>
      </c>
      <c r="GE101" s="580">
        <f>INPUT!GT127</f>
        <v>106.35</v>
      </c>
      <c r="GF101" s="532">
        <f>INPUT!GU127</f>
        <v>0</v>
      </c>
      <c r="GG101" s="580">
        <f>INPUT!GV127</f>
        <v>106.35</v>
      </c>
      <c r="GH101" s="532">
        <f>INPUT!GW127</f>
        <v>0</v>
      </c>
      <c r="GI101" s="580">
        <f>INPUT!GX127</f>
        <v>106.35</v>
      </c>
      <c r="GJ101" s="532">
        <f>INPUT!GY127</f>
        <v>0</v>
      </c>
      <c r="GK101" s="682">
        <f>INPUT!GZ127</f>
        <v>-1.1444038121151134</v>
      </c>
      <c r="GL101" s="436"/>
    </row>
    <row r="102" spans="1:194" ht="12.75" customHeight="1" x14ac:dyDescent="0.2">
      <c r="A102" s="686" t="s">
        <v>161</v>
      </c>
      <c r="B102" s="575">
        <f>INPUT!K377</f>
        <v>0.32670871426277343</v>
      </c>
      <c r="C102" s="532">
        <f>INPUT!L377</f>
        <v>11.886844344524494</v>
      </c>
      <c r="D102" s="575">
        <f>INPUT!M377</f>
        <v>0.32829392878803898</v>
      </c>
      <c r="E102" s="532">
        <f>INPUT!N377</f>
        <v>11.10241405422887</v>
      </c>
      <c r="F102" s="575">
        <f>INPUT!O377</f>
        <v>0.34306949255936553</v>
      </c>
      <c r="G102" s="532">
        <f>INPUT!P377</f>
        <v>10.250464695028461</v>
      </c>
      <c r="H102" s="575">
        <f>INPUT!Q377</f>
        <v>0.34169227794226148</v>
      </c>
      <c r="I102" s="532">
        <f>INPUT!R377</f>
        <v>11.021109198218415</v>
      </c>
      <c r="J102" s="575">
        <f>INPUT!S377</f>
        <v>0.36251928243839537</v>
      </c>
      <c r="K102" s="532">
        <f>INPUT!T377</f>
        <v>10.961007959775237</v>
      </c>
      <c r="L102" s="575">
        <f>INPUT!U377</f>
        <v>0.38141561840311478</v>
      </c>
      <c r="M102" s="532">
        <f>INPUT!V377</f>
        <v>16.181136767038275</v>
      </c>
      <c r="N102" s="575">
        <f>INPUT!W377</f>
        <v>0.39779658576873239</v>
      </c>
      <c r="O102" s="532">
        <f>INPUT!X377</f>
        <v>15.952188811978596</v>
      </c>
      <c r="P102" s="575">
        <f>INPUT!Y377</f>
        <v>0.41997962813749484</v>
      </c>
      <c r="Q102" s="532">
        <f>INPUT!Z377</f>
        <v>22.911653335186632</v>
      </c>
      <c r="R102" s="575">
        <f>INPUT!AA377</f>
        <v>0.46447066360578704</v>
      </c>
      <c r="S102" s="532">
        <f>INPUT!AB377</f>
        <v>28.123022996636536</v>
      </c>
      <c r="T102" s="575">
        <f>INPUT!AC377</f>
        <v>0.45914297138200122</v>
      </c>
      <c r="U102" s="532">
        <f>INPUT!AD377</f>
        <v>20.37864975333472</v>
      </c>
      <c r="V102" s="575">
        <f>INPUT!AE377</f>
        <v>0.47005824885075553</v>
      </c>
      <c r="W102" s="532">
        <f>INPUT!AF377</f>
        <v>18.165480968716508</v>
      </c>
      <c r="X102" s="575">
        <f>INPUT!AG377</f>
        <v>0.50366018700787396</v>
      </c>
      <c r="Y102" s="532">
        <f>INPUT!AH377</f>
        <v>19.924909034631423</v>
      </c>
      <c r="Z102" s="575">
        <f>INPUT!AI377</f>
        <v>0.56801224595892985</v>
      </c>
      <c r="AA102" s="532">
        <f>INPUT!AJ377</f>
        <v>22.292383667318603</v>
      </c>
      <c r="AB102" s="575">
        <f>INPUT!AK377</f>
        <v>0.56192793419070786</v>
      </c>
      <c r="AC102" s="532">
        <f>INPUT!AL377</f>
        <v>22.386265110261448</v>
      </c>
      <c r="AD102" s="575">
        <f>INPUT!AM377</f>
        <v>0.56635685136623892</v>
      </c>
      <c r="AE102" s="532">
        <f>INPUT!AN377</f>
        <v>20.486525393591883</v>
      </c>
      <c r="AF102" s="575">
        <f>INPUT!AO377</f>
        <v>0.57395298420459573</v>
      </c>
      <c r="AG102" s="532">
        <f>INPUT!AP377</f>
        <v>13.956393419601953</v>
      </c>
      <c r="AH102" s="575">
        <f>INPUT!AQ377</f>
        <v>0.65757318200644221</v>
      </c>
      <c r="AI102" s="532">
        <f>INPUT!AR377</f>
        <v>15.767430488459588</v>
      </c>
      <c r="AJ102" s="575">
        <f>INPUT!AS377</f>
        <v>0.64172975696946077</v>
      </c>
      <c r="AK102" s="532">
        <f>INPUT!AT377</f>
        <v>14.201433657802397</v>
      </c>
      <c r="AL102" s="575">
        <f>INPUT!AU377</f>
        <v>0.65638656240698734</v>
      </c>
      <c r="AM102" s="532">
        <f>INPUT!AV377</f>
        <v>15.896287088885241</v>
      </c>
      <c r="AN102" s="575">
        <f>INPUT!AW377</f>
        <v>0.58883505505014977</v>
      </c>
      <c r="AO102" s="532">
        <f>INPUT!AX377</f>
        <v>2.5929076518659722</v>
      </c>
      <c r="AP102" s="575">
        <f>INPUT!AY377</f>
        <v>0.72040969213633677</v>
      </c>
      <c r="AQ102" s="532">
        <f>INPUT!AZ377</f>
        <v>9.5558200743774968</v>
      </c>
      <c r="AR102" s="575">
        <f>INPUT!BA377</f>
        <v>0.74709012370699757</v>
      </c>
      <c r="AS102" s="532">
        <f>INPUT!BB377</f>
        <v>16.418183136012932</v>
      </c>
      <c r="AT102" s="575">
        <f>INPUT!BC377</f>
        <v>0.72462032290518852</v>
      </c>
      <c r="AU102" s="532">
        <f>INPUT!BD377</f>
        <v>10.395362185354017</v>
      </c>
      <c r="AV102" s="575">
        <f>INPUT!BE377</f>
        <v>0.65989521906916648</v>
      </c>
      <c r="AW102" s="532">
        <f>INPUT!BF377</f>
        <v>12.067923505838941</v>
      </c>
      <c r="AX102" s="575">
        <f>INPUT!BG377</f>
        <v>0.81947738685373028</v>
      </c>
      <c r="AY102" s="532">
        <f>INPUT!BH377</f>
        <v>13.751577164878714</v>
      </c>
      <c r="AZ102" s="575">
        <f>INPUT!BI377</f>
        <v>0.82350822597713202</v>
      </c>
      <c r="BA102" s="532">
        <f>INPUT!BJ377</f>
        <v>10.228766228491203</v>
      </c>
      <c r="BB102" s="575">
        <f>INPUT!BK377</f>
        <v>0.84615244136285328</v>
      </c>
      <c r="BC102" s="532">
        <f>INPUT!BL377</f>
        <v>16.771834106227026</v>
      </c>
      <c r="BD102" s="575">
        <f>INPUT!BM377</f>
        <v>0.7760442060783358</v>
      </c>
      <c r="BE102" s="532">
        <f>INPUT!BN377</f>
        <v>17.601125701896514</v>
      </c>
      <c r="BF102" s="575">
        <f>INPUT!BO377</f>
        <v>0.98056013723713253</v>
      </c>
      <c r="BG102" s="532">
        <f>INPUT!BP377</f>
        <v>19.656765759194062</v>
      </c>
      <c r="BH102" s="575">
        <f>INPUT!BQ377</f>
        <v>1.012836190904024</v>
      </c>
      <c r="BI102" s="532">
        <f>INPUT!BR377</f>
        <v>22.990415754772254</v>
      </c>
      <c r="BJ102" s="575">
        <f>INPUT!BS377</f>
        <v>1.0246596428459995</v>
      </c>
      <c r="BK102" s="532">
        <f>INPUT!BT377</f>
        <v>21.096340654130131</v>
      </c>
      <c r="BL102" s="575">
        <f>INPUT!BU377</f>
        <v>0.97659165248689705</v>
      </c>
      <c r="BM102" s="532">
        <f>INPUT!BV377</f>
        <v>25.8422709476833</v>
      </c>
      <c r="BN102" s="575">
        <f>INPUT!BW377</f>
        <v>1.2159304008288878</v>
      </c>
      <c r="BO102" s="532">
        <f>INPUT!BX377</f>
        <v>24.003654100700487</v>
      </c>
      <c r="BP102" s="575">
        <f>INPUT!BY377</f>
        <v>1.2001238561986824</v>
      </c>
      <c r="BQ102" s="532">
        <f>INPUT!BZ377</f>
        <v>18.491407295338824</v>
      </c>
      <c r="BR102" s="575">
        <f>INPUT!CA377</f>
        <v>1.2539545340356046</v>
      </c>
      <c r="BS102" s="532">
        <f>INPUT!CB377</f>
        <v>22.377663918990386</v>
      </c>
      <c r="BT102" s="575">
        <f>INPUT!CC377</f>
        <v>1.1844091008467039</v>
      </c>
      <c r="BU102" s="532">
        <f>INPUT!CD377</f>
        <v>21.27987146220207</v>
      </c>
      <c r="BV102" s="575">
        <f>INPUT!CE377</f>
        <v>1.4047635034061157</v>
      </c>
      <c r="BW102" s="532">
        <f>INPUT!CF377</f>
        <v>15.529926914279146</v>
      </c>
      <c r="BX102" s="575">
        <f>INPUT!CG377</f>
        <v>1.3414318716372307</v>
      </c>
      <c r="BY102" s="532">
        <f>INPUT!CH377</f>
        <v>11.774452670754542</v>
      </c>
      <c r="BZ102" s="575">
        <f>INPUT!CI377</f>
        <v>1.4310870343261679</v>
      </c>
      <c r="CA102" s="532">
        <f>INPUT!CJ377</f>
        <v>14.12591090687294</v>
      </c>
      <c r="CB102" s="575">
        <f>INPUT!CK377</f>
        <v>1.3216567508071591</v>
      </c>
      <c r="CC102" s="532">
        <f>INPUT!CL377</f>
        <v>11.587858440326082</v>
      </c>
      <c r="CD102" s="575">
        <f>INPUT!CM377</f>
        <v>1.6216765797366683</v>
      </c>
      <c r="CE102" s="532">
        <f>INPUT!CN377</f>
        <v>15.441252268058347</v>
      </c>
      <c r="CF102" s="575">
        <f>INPUT!CO377</f>
        <v>1.5469252699855665</v>
      </c>
      <c r="CG102" s="532">
        <f>INPUT!CP377</f>
        <v>15.318958993983722</v>
      </c>
      <c r="CH102" s="575">
        <f>INPUT!CQ377</f>
        <v>1.6450727349484013</v>
      </c>
      <c r="CI102" s="532">
        <f>INPUT!CR377</f>
        <v>14.952668530253943</v>
      </c>
      <c r="CJ102" s="575">
        <f>INPUT!CS377</f>
        <v>1.4546814878153056</v>
      </c>
      <c r="CK102" s="532">
        <f>INPUT!CT377</f>
        <v>10.064998868042396</v>
      </c>
      <c r="CL102" s="588">
        <f>INPUT!CU377</f>
        <v>0.86866880241092936</v>
      </c>
      <c r="CM102" s="532">
        <f>INPUT!CV377</f>
        <v>-46.433905917788742</v>
      </c>
      <c r="CN102" s="588">
        <f>INPUT!CW377</f>
        <v>0.80560831430461599</v>
      </c>
      <c r="CO102" s="532">
        <f>INPUT!CX377</f>
        <v>-47.921963010395928</v>
      </c>
      <c r="CP102" s="588">
        <f>INPUT!CY377</f>
        <v>0.88456764760357742</v>
      </c>
      <c r="CQ102" s="532">
        <f>INPUT!CZ377</f>
        <v>-46.2292682377158</v>
      </c>
      <c r="CR102" s="588">
        <f>INPUT!DA377</f>
        <v>0.74103055342330604</v>
      </c>
      <c r="CS102" s="532">
        <f>INPUT!DB377</f>
        <v>-49.058913608901896</v>
      </c>
      <c r="CT102" s="588">
        <f>INPUT!DC377</f>
        <v>0.83826766547787657</v>
      </c>
      <c r="CU102" s="532">
        <f>INPUT!DD377</f>
        <v>-3.4997385480722398</v>
      </c>
      <c r="CV102" s="588">
        <f>INPUT!DE377</f>
        <v>0.80666702281104752</v>
      </c>
      <c r="CW102" s="532">
        <f>INPUT!DF377</f>
        <v>0.13141727656391655</v>
      </c>
      <c r="CX102" s="588">
        <f>INPUT!DG377</f>
        <v>0.73065163856385762</v>
      </c>
      <c r="CY102" s="532">
        <f>INPUT!DH377</f>
        <v>-17.400139995703068</v>
      </c>
      <c r="CZ102" s="588">
        <f>INPUT!DI377</f>
        <v>0.69387009806554178</v>
      </c>
      <c r="DA102" s="532">
        <f>INPUT!DJ377</f>
        <v>-6.3641715095145823</v>
      </c>
      <c r="DB102" s="588">
        <f>INPUT!DK377</f>
        <v>0.84007175021138347</v>
      </c>
      <c r="DC102" s="532">
        <f>INPUT!DL377</f>
        <v>0.21521583234138664</v>
      </c>
      <c r="DD102" s="588">
        <f>INPUT!DM377</f>
        <v>0.82458605999385126</v>
      </c>
      <c r="DE102" s="532">
        <f>INPUT!DN377</f>
        <v>2.221367265065588</v>
      </c>
      <c r="DF102" s="588">
        <f>INPUT!DO377</f>
        <v>0.74782865362206785</v>
      </c>
      <c r="DG102" s="532">
        <f>INPUT!DP377</f>
        <v>2.3509172020708569</v>
      </c>
      <c r="DH102" s="588">
        <f>INPUT!DQ377</f>
        <v>0.64026902434135813</v>
      </c>
      <c r="DI102" s="532">
        <f>INPUT!DR377</f>
        <v>-7.7249435987542192</v>
      </c>
      <c r="DJ102" s="588">
        <f>INPUT!DS377</f>
        <v>0.76148997447303757</v>
      </c>
      <c r="DK102" s="532">
        <f>INPUT!DT377</f>
        <v>-9.3541742974421744</v>
      </c>
      <c r="DL102" s="588">
        <f>INPUT!DU377</f>
        <v>0.73804221923883784</v>
      </c>
      <c r="DM102" s="532">
        <f>INPUT!DV377</f>
        <v>-10.495428549405595</v>
      </c>
      <c r="DN102" s="588">
        <f>INPUT!DW377</f>
        <v>0.76779973185000305</v>
      </c>
      <c r="DO102" s="532">
        <f>INPUT!DX377</f>
        <v>2.6705419926351226</v>
      </c>
      <c r="DP102" s="588">
        <f>INPUT!DY377</f>
        <v>0.76130378242850061</v>
      </c>
      <c r="DQ102" s="532">
        <f>INPUT!DZ377</f>
        <v>18.903734756128543</v>
      </c>
      <c r="DR102" s="588">
        <f>INPUT!EA377</f>
        <v>0.8375905904716644</v>
      </c>
      <c r="DS102" s="532">
        <f>INPUT!EB377</f>
        <v>9.9936464759486263</v>
      </c>
      <c r="DT102" s="588">
        <f>INPUT!EC377</f>
        <v>0.82423019554650201</v>
      </c>
      <c r="DU102" s="532">
        <f>INPUT!ED377</f>
        <v>11.677919509340828</v>
      </c>
      <c r="DV102" s="588">
        <f>INPUT!EE377</f>
        <v>0.86831736148270666</v>
      </c>
      <c r="DW102" s="532">
        <f>INPUT!EF377</f>
        <v>13.091646879129248</v>
      </c>
      <c r="DX102" s="588">
        <f>INPUT!EG377</f>
        <v>0.71938052665005614</v>
      </c>
      <c r="DY102" s="532">
        <f>INPUT!EH377</f>
        <v>-5.506770982368236</v>
      </c>
      <c r="DZ102" s="588">
        <f>INPUT!EI377</f>
        <v>0.8364907973638166</v>
      </c>
      <c r="EA102" s="532">
        <f>INPUT!EJ377</f>
        <v>-0.13130437714545806</v>
      </c>
      <c r="EB102" s="588">
        <f>INPUT!EK377</f>
        <v>0.91524184420605581</v>
      </c>
      <c r="EC102" s="532">
        <f>INPUT!EL377</f>
        <v>11.042018255495844</v>
      </c>
      <c r="ED102" s="588">
        <f>INPUT!EM377</f>
        <v>0.85048102450796637</v>
      </c>
      <c r="EE102" s="532">
        <f>INPUT!EN377</f>
        <v>-2.0541264940601489</v>
      </c>
      <c r="EF102" s="588">
        <f>INPUT!EO377</f>
        <v>0.80055184285135683</v>
      </c>
      <c r="EG102" s="532">
        <f>INPUT!EP377</f>
        <v>11.283502012389967</v>
      </c>
      <c r="EH102" s="588">
        <f>INPUT!EQ377</f>
        <v>0.99096168234939075</v>
      </c>
      <c r="EI102" s="532">
        <f>INPUT!ER377</f>
        <v>18.46653728557277</v>
      </c>
      <c r="EJ102" s="588">
        <f>INPUT!ES377</f>
        <v>1.0002470907820689</v>
      </c>
      <c r="EK102" s="532">
        <f>INPUT!ET377</f>
        <v>9.2877360354685745</v>
      </c>
      <c r="EL102" s="588">
        <f>INPUT!EU377</f>
        <v>1.0155634384352437</v>
      </c>
      <c r="EM102" s="532">
        <f>INPUT!EV377</f>
        <v>19.410475856622831</v>
      </c>
      <c r="EN102" s="588">
        <f>INPUT!EW377</f>
        <v>0.9903223733995683</v>
      </c>
      <c r="EO102" s="532">
        <f>INPUT!EX377</f>
        <v>23.704964549491049</v>
      </c>
      <c r="EP102" s="531"/>
      <c r="EQ102" s="575">
        <f>INPUT!FF377</f>
        <v>1.2064410813925643</v>
      </c>
      <c r="ER102" s="532">
        <f>INPUT!FG377</f>
        <v>20.829680712866995</v>
      </c>
      <c r="ES102" s="575">
        <f>INPUT!FH377</f>
        <v>1.3395955720216375</v>
      </c>
      <c r="ET102" s="532">
        <f>INPUT!FI377</f>
        <v>11.03696588940557</v>
      </c>
      <c r="EU102" s="575">
        <f>INPUT!FJ377</f>
        <v>1.7794146364610268</v>
      </c>
      <c r="EV102" s="532">
        <f>INPUT!FK377</f>
        <v>32.832227399471073</v>
      </c>
      <c r="EW102" s="575">
        <f>INPUT!FL377</f>
        <v>2.1567855725250924</v>
      </c>
      <c r="EX102" s="532">
        <f>INPUT!FM377</f>
        <v>21.207588626706841</v>
      </c>
      <c r="EY102" s="575">
        <f>INPUT!FN377</f>
        <v>2.2668941037163992</v>
      </c>
      <c r="EZ102" s="532">
        <f>INPUT!FO377</f>
        <v>5.1052145653216474</v>
      </c>
      <c r="FA102" s="575">
        <f>INPUT!FP377</f>
        <v>2.5447372489854043</v>
      </c>
      <c r="FB102" s="532">
        <f>INPUT!FQ377</f>
        <v>12.256555999395946</v>
      </c>
      <c r="FC102" s="575">
        <f>INPUT!FR377</f>
        <v>2.8524800535624615</v>
      </c>
      <c r="FD102" s="532">
        <f>INPUT!FS377</f>
        <v>12.093303727123716</v>
      </c>
      <c r="FE102" s="575">
        <f>INPUT!FT377</f>
        <v>3.2652747243849016</v>
      </c>
      <c r="FF102" s="532">
        <f>INPUT!FU377</f>
        <v>14.471430582201661</v>
      </c>
      <c r="FG102" s="575">
        <f>INPUT!FV377</f>
        <v>3.9950537032472608</v>
      </c>
      <c r="FH102" s="532">
        <f>INPUT!FW377</f>
        <v>22.349696134674613</v>
      </c>
      <c r="FI102" s="575">
        <f>INPUT!FX377</f>
        <v>4.8543585829622034</v>
      </c>
      <c r="FJ102" s="532">
        <f>INPUT!FY377</f>
        <v>21.509219738810572</v>
      </c>
      <c r="FK102" s="575">
        <f>INPUT!FZ377</f>
        <v>5.4989146630879713</v>
      </c>
      <c r="FL102" s="532">
        <f>INPUT!GA377</f>
        <v>13.27788355784072</v>
      </c>
      <c r="FM102" s="588">
        <f>INPUT!GB377</f>
        <v>6.2687716136650895</v>
      </c>
      <c r="FN102" s="532">
        <f>INPUT!GC377</f>
        <v>14.000161809108658</v>
      </c>
      <c r="FO102" s="588">
        <f>INPUT!GD377</f>
        <v>3.2997093975659717</v>
      </c>
      <c r="FP102" s="532">
        <f>INPUT!GE377</f>
        <v>-47.362743438075761</v>
      </c>
      <c r="FQ102" s="588">
        <f>INPUT!GF377</f>
        <v>3.0700194416736415</v>
      </c>
      <c r="FR102" s="532">
        <f>INPUT!GG377</f>
        <v>-6.9609146812067983</v>
      </c>
      <c r="FS102" s="588">
        <f>INPUT!GH377</f>
        <v>3.0549146793385793</v>
      </c>
      <c r="FT102" s="532">
        <f>INPUT!GI377</f>
        <v>-0.49200868665599806</v>
      </c>
      <c r="FU102" s="588">
        <f>INPUT!GJ377</f>
        <v>3.028550785357234</v>
      </c>
      <c r="FV102" s="532">
        <f>INPUT!GK377</f>
        <v>-0.86299935509339676</v>
      </c>
      <c r="FW102" s="588">
        <f>INPUT!GL377</f>
        <v>3.2505967279017405</v>
      </c>
      <c r="FX102" s="532">
        <f>INPUT!GM377</f>
        <v>7.331755624441838</v>
      </c>
      <c r="FY102" s="588">
        <f>INPUT!GN377</f>
        <v>3.4031399177109458</v>
      </c>
      <c r="FZ102" s="532">
        <f>INPUT!GO377</f>
        <v>4.692774975740277</v>
      </c>
      <c r="GA102" s="588">
        <f>INPUT!GP377</f>
        <v>3.9970258538193315</v>
      </c>
      <c r="GB102" s="532">
        <f>INPUT!GQ377</f>
        <v>17.451117217297707</v>
      </c>
      <c r="GC102" s="588">
        <f>INPUT!GR377</f>
        <v>4.1541394370355871</v>
      </c>
      <c r="GD102" s="532">
        <f>INPUT!GS377</f>
        <v>3.930762245786501</v>
      </c>
      <c r="GE102" s="588">
        <f>INPUT!GT377</f>
        <v>4.4538110729373726</v>
      </c>
      <c r="GF102" s="532">
        <f>INPUT!GU377</f>
        <v>7.2138078281655416</v>
      </c>
      <c r="GG102" s="588">
        <f>INPUT!GV377</f>
        <v>4.7483452852105481</v>
      </c>
      <c r="GH102" s="532">
        <f>INPUT!GW377</f>
        <v>6.6130827610279441</v>
      </c>
      <c r="GI102" s="588">
        <f>INPUT!GX377</f>
        <v>5.0537339577536073</v>
      </c>
      <c r="GJ102" s="532">
        <f>INPUT!GY377</f>
        <v>6.4314756867879685</v>
      </c>
      <c r="GK102" s="682">
        <f>INPUT!GZ377</f>
        <v>8.2297148226608172</v>
      </c>
      <c r="GL102" s="436"/>
    </row>
    <row r="103" spans="1:194" ht="12.75" customHeight="1" outlineLevel="1" x14ac:dyDescent="0.2">
      <c r="A103" s="686" t="s">
        <v>162</v>
      </c>
      <c r="B103" s="587">
        <f>INPUT!K380</f>
        <v>-0.01</v>
      </c>
      <c r="C103" s="532">
        <f>INPUT!L380</f>
        <v>0</v>
      </c>
      <c r="D103" s="587">
        <f>INPUT!M380</f>
        <v>-0.02</v>
      </c>
      <c r="E103" s="532">
        <f>INPUT!N380</f>
        <v>33.33333333333335</v>
      </c>
      <c r="F103" s="587">
        <f>INPUT!O380</f>
        <v>-0.02</v>
      </c>
      <c r="G103" s="532" t="str">
        <f>INPUT!P380</f>
        <v>NM</v>
      </c>
      <c r="H103" s="587">
        <f>INPUT!Q380</f>
        <v>-0.02</v>
      </c>
      <c r="I103" s="532" t="str">
        <f>INPUT!R380</f>
        <v>NM</v>
      </c>
      <c r="J103" s="587">
        <f>INPUT!S380</f>
        <v>-0.02</v>
      </c>
      <c r="K103" s="532">
        <f>INPUT!T380</f>
        <v>100</v>
      </c>
      <c r="L103" s="587">
        <f>INPUT!U380</f>
        <v>-0.01</v>
      </c>
      <c r="M103" s="532">
        <f>INPUT!V380</f>
        <v>-50</v>
      </c>
      <c r="N103" s="587">
        <f>INPUT!W380</f>
        <v>0.01</v>
      </c>
      <c r="O103" s="532" t="str">
        <f>INPUT!X380</f>
        <v>NM</v>
      </c>
      <c r="P103" s="587">
        <f>INPUT!Y380</f>
        <v>0</v>
      </c>
      <c r="Q103" s="532" t="str">
        <f>INPUT!Z380</f>
        <v>NM</v>
      </c>
      <c r="R103" s="587">
        <f>INPUT!AA380</f>
        <v>-0.02</v>
      </c>
      <c r="S103" s="532">
        <f>INPUT!AB380</f>
        <v>0</v>
      </c>
      <c r="T103" s="587">
        <f>INPUT!AC380</f>
        <v>-0.02</v>
      </c>
      <c r="U103" s="532">
        <f>INPUT!AD380</f>
        <v>100</v>
      </c>
      <c r="V103" s="587">
        <f>INPUT!AE380</f>
        <v>0</v>
      </c>
      <c r="W103" s="532" t="str">
        <f>INPUT!AF380</f>
        <v>NM</v>
      </c>
      <c r="X103" s="587">
        <f>INPUT!AG380</f>
        <v>-0.02</v>
      </c>
      <c r="Y103" s="532" t="str">
        <f>INPUT!AH380</f>
        <v>NM</v>
      </c>
      <c r="Z103" s="587">
        <f>INPUT!AI380</f>
        <v>-0.03</v>
      </c>
      <c r="AA103" s="532">
        <f>INPUT!AJ380</f>
        <v>50</v>
      </c>
      <c r="AB103" s="587">
        <f>INPUT!AK380</f>
        <v>-0.02</v>
      </c>
      <c r="AC103" s="532">
        <f>INPUT!AL380</f>
        <v>0</v>
      </c>
      <c r="AD103" s="587">
        <f>INPUT!AM380</f>
        <v>-0.02</v>
      </c>
      <c r="AE103" s="532" t="str">
        <f>INPUT!AN380</f>
        <v>NM</v>
      </c>
      <c r="AF103" s="587">
        <f>INPUT!AO380</f>
        <v>-0.01</v>
      </c>
      <c r="AG103" s="532">
        <f>INPUT!AP380</f>
        <v>-50</v>
      </c>
      <c r="AH103" s="587">
        <f>INPUT!AQ380</f>
        <v>-0.01</v>
      </c>
      <c r="AI103" s="532" t="str">
        <f>INPUT!AR380</f>
        <v>NM</v>
      </c>
      <c r="AJ103" s="587">
        <f>INPUT!AS380</f>
        <v>-0.01</v>
      </c>
      <c r="AK103" s="532">
        <f>INPUT!AT380</f>
        <v>-50</v>
      </c>
      <c r="AL103" s="587">
        <f>INPUT!AU380</f>
        <v>0</v>
      </c>
      <c r="AM103" s="532" t="str">
        <f>INPUT!AV380</f>
        <v>NM</v>
      </c>
      <c r="AN103" s="587">
        <f>INPUT!AW380</f>
        <v>-0.03</v>
      </c>
      <c r="AO103" s="532" t="str">
        <f>INPUT!AX380</f>
        <v>NM</v>
      </c>
      <c r="AP103" s="587">
        <f>INPUT!AY380</f>
        <v>-0.04</v>
      </c>
      <c r="AQ103" s="532" t="str">
        <f>INPUT!AZ380</f>
        <v>NM</v>
      </c>
      <c r="AR103" s="587">
        <f>INPUT!BA380</f>
        <v>-0.02</v>
      </c>
      <c r="AS103" s="532">
        <f>INPUT!BB380</f>
        <v>100</v>
      </c>
      <c r="AT103" s="587">
        <f>INPUT!BC380</f>
        <v>-0.02</v>
      </c>
      <c r="AU103" s="532" t="str">
        <f>INPUT!BD380</f>
        <v>NM</v>
      </c>
      <c r="AV103" s="587">
        <f>INPUT!BE380</f>
        <v>0</v>
      </c>
      <c r="AW103" s="532" t="str">
        <f>INPUT!BF380</f>
        <v>NM</v>
      </c>
      <c r="AX103" s="587">
        <f>INPUT!BG380</f>
        <v>0.01</v>
      </c>
      <c r="AY103" s="532" t="str">
        <f>INPUT!BH380</f>
        <v>NM</v>
      </c>
      <c r="AZ103" s="587">
        <f>INPUT!BI380</f>
        <v>0.02</v>
      </c>
      <c r="BA103" s="532" t="str">
        <f>INPUT!BJ380</f>
        <v>NM</v>
      </c>
      <c r="BB103" s="587">
        <f>INPUT!BK380</f>
        <v>0</v>
      </c>
      <c r="BC103" s="532" t="str">
        <f>INPUT!BL380</f>
        <v>NM</v>
      </c>
      <c r="BD103" s="587">
        <f>INPUT!BM380</f>
        <v>-0.01</v>
      </c>
      <c r="BE103" s="532" t="str">
        <f>INPUT!BN380</f>
        <v>NM</v>
      </c>
      <c r="BF103" s="587">
        <f>INPUT!BO380</f>
        <v>-0.05</v>
      </c>
      <c r="BG103" s="532" t="str">
        <f>INPUT!BP380</f>
        <v>NM</v>
      </c>
      <c r="BH103" s="587">
        <f>INPUT!BQ380</f>
        <v>-0.08</v>
      </c>
      <c r="BI103" s="532" t="str">
        <f>INPUT!BR380</f>
        <v>NM</v>
      </c>
      <c r="BJ103" s="587">
        <f>INPUT!BS380</f>
        <v>-0.04</v>
      </c>
      <c r="BK103" s="532" t="str">
        <f>INPUT!BT380</f>
        <v>NM</v>
      </c>
      <c r="BL103" s="587">
        <f>INPUT!BU380</f>
        <v>-7.0000000000000007E-2</v>
      </c>
      <c r="BM103" s="532" t="str">
        <f>INPUT!BV380</f>
        <v>NM</v>
      </c>
      <c r="BN103" s="587">
        <f>INPUT!BW380</f>
        <v>-0.09</v>
      </c>
      <c r="BO103" s="532">
        <f>INPUT!BX380</f>
        <v>79.999999999999986</v>
      </c>
      <c r="BP103" s="587">
        <f>INPUT!BY380</f>
        <v>-0.05</v>
      </c>
      <c r="BQ103" s="532">
        <f>INPUT!BZ380</f>
        <v>-37.5</v>
      </c>
      <c r="BR103" s="587">
        <f>INPUT!CA380</f>
        <v>-0.09</v>
      </c>
      <c r="BS103" s="532" t="str">
        <f>INPUT!CB380</f>
        <v>NM</v>
      </c>
      <c r="BT103" s="587">
        <f>INPUT!CC380</f>
        <v>-0.03</v>
      </c>
      <c r="BU103" s="532" t="str">
        <f>INPUT!CD380</f>
        <v>NM</v>
      </c>
      <c r="BV103" s="587">
        <f>INPUT!CE380</f>
        <v>-4.4999999999999998E-2</v>
      </c>
      <c r="BW103" s="532">
        <f>INPUT!CF380</f>
        <v>-50</v>
      </c>
      <c r="BX103" s="587">
        <f>INPUT!CG380</f>
        <v>-0.02</v>
      </c>
      <c r="BY103" s="532" t="str">
        <f>INPUT!CH380</f>
        <v>NM</v>
      </c>
      <c r="BZ103" s="587">
        <f>INPUT!CI380</f>
        <v>-6.5000000000000002E-2</v>
      </c>
      <c r="CA103" s="532">
        <f>INPUT!CJ380</f>
        <v>-27.777777777777768</v>
      </c>
      <c r="CB103" s="587">
        <f>INPUT!CK380</f>
        <v>-0.06</v>
      </c>
      <c r="CC103" s="532">
        <f>INPUT!CL380</f>
        <v>100</v>
      </c>
      <c r="CD103" s="587">
        <f>INPUT!CM380</f>
        <v>-0.1</v>
      </c>
      <c r="CE103" s="532" t="str">
        <f>INPUT!CN380</f>
        <v>NM</v>
      </c>
      <c r="CF103" s="587">
        <f>INPUT!CO380</f>
        <v>-0.11</v>
      </c>
      <c r="CG103" s="532" t="str">
        <f>INPUT!CP380</f>
        <v>NM</v>
      </c>
      <c r="CH103" s="587">
        <f>INPUT!CQ380</f>
        <v>-0.09</v>
      </c>
      <c r="CI103" s="532">
        <f>INPUT!CR380</f>
        <v>38.46153846153846</v>
      </c>
      <c r="CJ103" s="587">
        <f>INPUT!CS380</f>
        <v>-0.06</v>
      </c>
      <c r="CK103" s="532">
        <f>INPUT!CT380</f>
        <v>0</v>
      </c>
      <c r="CL103" s="587">
        <f>INPUT!CU380</f>
        <v>-0.04</v>
      </c>
      <c r="CM103" s="532" t="str">
        <f>INPUT!CV380</f>
        <v>NM</v>
      </c>
      <c r="CN103" s="587">
        <f>INPUT!CW380</f>
        <v>-0.01</v>
      </c>
      <c r="CO103" s="532" t="str">
        <f>INPUT!CX380</f>
        <v>NM</v>
      </c>
      <c r="CP103" s="587">
        <f>INPUT!CY380</f>
        <v>0</v>
      </c>
      <c r="CQ103" s="532" t="str">
        <f>INPUT!CZ380</f>
        <v>NM</v>
      </c>
      <c r="CR103" s="587">
        <f>INPUT!DA380</f>
        <v>0.04</v>
      </c>
      <c r="CS103" s="532" t="str">
        <f>INPUT!DB380</f>
        <v>NM</v>
      </c>
      <c r="CT103" s="587">
        <f>INPUT!DC380</f>
        <v>0.15</v>
      </c>
      <c r="CU103" s="532" t="str">
        <f>INPUT!DD380</f>
        <v>NM</v>
      </c>
      <c r="CV103" s="587">
        <f>INPUT!DE380</f>
        <v>0.22</v>
      </c>
      <c r="CW103" s="532" t="str">
        <f>INPUT!DF380</f>
        <v>NM</v>
      </c>
      <c r="CX103" s="587">
        <f>INPUT!DG380</f>
        <v>0.21</v>
      </c>
      <c r="CY103" s="532" t="str">
        <f>INPUT!DH380</f>
        <v>NM</v>
      </c>
      <c r="CZ103" s="587">
        <f>INPUT!DI380</f>
        <v>0.18</v>
      </c>
      <c r="DA103" s="532" t="str">
        <f>INPUT!DJ380</f>
        <v>NM</v>
      </c>
      <c r="DB103" s="587">
        <f>INPUT!DK380</f>
        <v>0.1</v>
      </c>
      <c r="DC103" s="532">
        <f>INPUT!DL380</f>
        <v>-33.333333333333329</v>
      </c>
      <c r="DD103" s="587">
        <f>INPUT!DM380</f>
        <v>0.03</v>
      </c>
      <c r="DE103" s="532" t="str">
        <f>INPUT!DN380</f>
        <v>NM</v>
      </c>
      <c r="DF103" s="587">
        <f>INPUT!DO380</f>
        <v>0.04</v>
      </c>
      <c r="DG103" s="532" t="str">
        <f>INPUT!DP380</f>
        <v>NM</v>
      </c>
      <c r="DH103" s="587">
        <f>INPUT!DQ380</f>
        <v>0.08</v>
      </c>
      <c r="DI103" s="532" t="str">
        <f>INPUT!DR380</f>
        <v>NM</v>
      </c>
      <c r="DJ103" s="587">
        <f>INPUT!DS380</f>
        <v>0.13</v>
      </c>
      <c r="DK103" s="532">
        <f>INPUT!DT380</f>
        <v>30.000000000000004</v>
      </c>
      <c r="DL103" s="587">
        <f>INPUT!DU380</f>
        <v>0.14000000000000001</v>
      </c>
      <c r="DM103" s="532" t="str">
        <f>INPUT!DV380</f>
        <v>NM</v>
      </c>
      <c r="DN103" s="587">
        <f>INPUT!DW380</f>
        <v>0.13</v>
      </c>
      <c r="DO103" s="532" t="str">
        <f>INPUT!DX380</f>
        <v>NM</v>
      </c>
      <c r="DP103" s="587">
        <f>INPUT!DY380</f>
        <v>0.05</v>
      </c>
      <c r="DQ103" s="532">
        <f>INPUT!DZ380</f>
        <v>-37.5</v>
      </c>
      <c r="DR103" s="587">
        <f>INPUT!EA380</f>
        <v>-0.03</v>
      </c>
      <c r="DS103" s="532" t="str">
        <f>INPUT!EB380</f>
        <v>NM</v>
      </c>
      <c r="DT103" s="587">
        <f>INPUT!EC380</f>
        <v>-0.09</v>
      </c>
      <c r="DU103" s="532" t="str">
        <f>INPUT!ED380</f>
        <v>NM</v>
      </c>
      <c r="DV103" s="587">
        <f>INPUT!EE380</f>
        <v>-0.15</v>
      </c>
      <c r="DW103" s="532" t="str">
        <f>INPUT!EF380</f>
        <v>NM</v>
      </c>
      <c r="DX103" s="587">
        <f>INPUT!EG380</f>
        <v>-0.08</v>
      </c>
      <c r="DY103" s="532" t="str">
        <f>INPUT!EH380</f>
        <v>NM</v>
      </c>
      <c r="DZ103" s="587">
        <f>INPUT!EI380</f>
        <v>-0.01</v>
      </c>
      <c r="EA103" s="532" t="str">
        <f>INPUT!EJ380</f>
        <v>NM</v>
      </c>
      <c r="EB103" s="587">
        <f>INPUT!EK380</f>
        <v>-0.01</v>
      </c>
      <c r="EC103" s="532" t="str">
        <f>INPUT!EL380</f>
        <v>NM</v>
      </c>
      <c r="ED103" s="587">
        <f>INPUT!EM380</f>
        <v>7.0000000000000007E-2</v>
      </c>
      <c r="EE103" s="532" t="str">
        <f>INPUT!EN380</f>
        <v>NM</v>
      </c>
      <c r="EF103" s="587">
        <f>INPUT!EO380</f>
        <v>-0.03</v>
      </c>
      <c r="EG103" s="532" t="str">
        <f>INPUT!EP380</f>
        <v>NM</v>
      </c>
      <c r="EH103" s="587">
        <f>INPUT!EQ380</f>
        <v>-3.9225000000000031E-2</v>
      </c>
      <c r="EI103" s="532" t="str">
        <f>INPUT!ER380</f>
        <v>NM</v>
      </c>
      <c r="EJ103" s="587">
        <f>INPUT!ES380</f>
        <v>-3.5624999999999997E-2</v>
      </c>
      <c r="EK103" s="532" t="str">
        <f>INPUT!ET380</f>
        <v>NM</v>
      </c>
      <c r="EL103" s="587">
        <f>INPUT!EU380</f>
        <v>-3.5100000000000048E-2</v>
      </c>
      <c r="EM103" s="532" t="str">
        <f>INPUT!EV380</f>
        <v>NM</v>
      </c>
      <c r="EN103" s="587">
        <f>INPUT!EW380</f>
        <v>-4.9125000000000085E-2</v>
      </c>
      <c r="EO103" s="532">
        <f>INPUT!EX380</f>
        <v>63.750000000000284</v>
      </c>
      <c r="EP103" s="531"/>
      <c r="EQ103" s="587">
        <f>INPUT!FF380</f>
        <v>-2.5000000000000001E-2</v>
      </c>
      <c r="ER103" s="532" t="str">
        <f>INPUT!FG380</f>
        <v>NM</v>
      </c>
      <c r="ES103" s="587">
        <f>INPUT!FH380</f>
        <v>-7.0000000000000007E-2</v>
      </c>
      <c r="ET103" s="532" t="str">
        <f>INPUT!FI380</f>
        <v>NM</v>
      </c>
      <c r="EU103" s="587">
        <f>INPUT!FJ380</f>
        <v>-1.9999999999999997E-2</v>
      </c>
      <c r="EV103" s="532" t="str">
        <f>INPUT!FK380</f>
        <v>NM</v>
      </c>
      <c r="EW103" s="587">
        <f>INPUT!FL380</f>
        <v>-0.06</v>
      </c>
      <c r="EX103" s="532" t="str">
        <f>INPUT!FM380</f>
        <v>NM</v>
      </c>
      <c r="EY103" s="587">
        <f>INPUT!FN380</f>
        <v>-0.08</v>
      </c>
      <c r="EZ103" s="532">
        <f>INPUT!FO380</f>
        <v>33.33333333333335</v>
      </c>
      <c r="FA103" s="587">
        <f>INPUT!FP380</f>
        <v>-0.05</v>
      </c>
      <c r="FB103" s="532">
        <f>INPUT!FQ380</f>
        <v>-37.5</v>
      </c>
      <c r="FC103" s="587">
        <f>INPUT!FR380</f>
        <v>-0.08</v>
      </c>
      <c r="FD103" s="532">
        <f>INPUT!FS380</f>
        <v>59.999999999999986</v>
      </c>
      <c r="FE103" s="587">
        <f>INPUT!FT380</f>
        <v>1.9999999999999997E-2</v>
      </c>
      <c r="FF103" s="532" t="str">
        <f>INPUT!FU380</f>
        <v>NM</v>
      </c>
      <c r="FG103" s="587">
        <f>INPUT!FV380</f>
        <v>-0.24000000000000002</v>
      </c>
      <c r="FH103" s="532" t="str">
        <f>INPUT!FW380</f>
        <v>NM</v>
      </c>
      <c r="FI103" s="587">
        <f>INPUT!FX380</f>
        <v>-0.26</v>
      </c>
      <c r="FJ103" s="532">
        <f>INPUT!FY380</f>
        <v>8.333333333333325</v>
      </c>
      <c r="FK103" s="587">
        <f>INPUT!FZ380</f>
        <v>-0.19</v>
      </c>
      <c r="FL103" s="532">
        <f>INPUT!GA380</f>
        <v>-26.923076923076927</v>
      </c>
      <c r="FM103" s="587">
        <f>INPUT!GB380</f>
        <v>-0.36017487558916383</v>
      </c>
      <c r="FN103" s="532">
        <f>INPUT!GC380</f>
        <v>89.565723994296746</v>
      </c>
      <c r="FO103" s="587">
        <f>INPUT!GD380</f>
        <v>-9.8353714570342601E-3</v>
      </c>
      <c r="FP103" s="532" t="str">
        <f>INPUT!GE380</f>
        <v>NM</v>
      </c>
      <c r="FQ103" s="587">
        <f>INPUT!GF380</f>
        <v>0.75995520124940152</v>
      </c>
      <c r="FR103" s="532" t="str">
        <f>INPUT!GG380</f>
        <v>NM</v>
      </c>
      <c r="FS103" s="587">
        <f>INPUT!GH380</f>
        <v>0.25</v>
      </c>
      <c r="FT103" s="532" t="str">
        <f>INPUT!GI380</f>
        <v>NM</v>
      </c>
      <c r="FU103" s="587">
        <f>INPUT!GJ380</f>
        <v>0.45</v>
      </c>
      <c r="FV103" s="532">
        <f>INPUT!GK380</f>
        <v>80</v>
      </c>
      <c r="FW103" s="587">
        <f>INPUT!GL380</f>
        <v>-0.35000000000000003</v>
      </c>
      <c r="FX103" s="532" t="str">
        <f>INPUT!GM380</f>
        <v>NM</v>
      </c>
      <c r="FY103" s="587">
        <f>INPUT!GN380</f>
        <v>2.0000000000000004E-2</v>
      </c>
      <c r="FZ103" s="532" t="str">
        <f>INPUT!GO380</f>
        <v>NM</v>
      </c>
      <c r="GA103" s="587">
        <f>INPUT!GP380</f>
        <v>-0.15907500000000016</v>
      </c>
      <c r="GB103" s="532" t="str">
        <f>INPUT!GQ380</f>
        <v>NM</v>
      </c>
      <c r="GC103" s="587">
        <f>INPUT!GR380</f>
        <v>-1.3117500000000122E-2</v>
      </c>
      <c r="GD103" s="532" t="str">
        <f>INPUT!GS380</f>
        <v>NM</v>
      </c>
      <c r="GE103" s="587">
        <f>INPUT!GT380</f>
        <v>0</v>
      </c>
      <c r="GF103" s="532" t="str">
        <f>INPUT!GU380</f>
        <v>NM</v>
      </c>
      <c r="GG103" s="587">
        <f>INPUT!GV380</f>
        <v>0</v>
      </c>
      <c r="GH103" s="532" t="str">
        <f>INPUT!GW380</f>
        <v>NM</v>
      </c>
      <c r="GI103" s="587">
        <f>INPUT!GX380</f>
        <v>0</v>
      </c>
      <c r="GJ103" s="532" t="str">
        <f>INPUT!GY380</f>
        <v>NM</v>
      </c>
      <c r="GK103" s="682">
        <f>INPUT!GZ380</f>
        <v>-100</v>
      </c>
      <c r="GL103" s="436"/>
    </row>
    <row r="104" spans="1:194" ht="12.75" customHeight="1" x14ac:dyDescent="0.2">
      <c r="A104" s="687" t="s">
        <v>160</v>
      </c>
      <c r="B104" s="688">
        <f>INPUT!K381</f>
        <v>0.31670871426277342</v>
      </c>
      <c r="C104" s="689">
        <f>INPUT!L381</f>
        <v>12.308364811433382</v>
      </c>
      <c r="D104" s="688">
        <f>INPUT!M381</f>
        <v>0.30829392878803896</v>
      </c>
      <c r="E104" s="689">
        <f>INPUT!N381</f>
        <v>9.9135425597758786</v>
      </c>
      <c r="F104" s="688">
        <f>INPUT!O381</f>
        <v>0.32306949255936551</v>
      </c>
      <c r="G104" s="689">
        <f>INPUT!P381</f>
        <v>3.8231683550048245</v>
      </c>
      <c r="H104" s="688">
        <f>INPUT!Q381</f>
        <v>0.32169227794226146</v>
      </c>
      <c r="I104" s="689">
        <f>INPUT!R381</f>
        <v>4.522799674408895</v>
      </c>
      <c r="J104" s="688">
        <f>INPUT!S381</f>
        <v>0.34251928243839536</v>
      </c>
      <c r="K104" s="689">
        <f>INPUT!T381</f>
        <v>8.1496236173049788</v>
      </c>
      <c r="L104" s="688">
        <f>INPUT!U381</f>
        <v>0.37141561840311477</v>
      </c>
      <c r="M104" s="689">
        <f>INPUT!V381</f>
        <v>20.474515947563088</v>
      </c>
      <c r="N104" s="688">
        <f>INPUT!W381</f>
        <v>0.4077965857687324</v>
      </c>
      <c r="O104" s="689">
        <f>INPUT!X381</f>
        <v>26.225655829696738</v>
      </c>
      <c r="P104" s="688">
        <f>INPUT!Y381</f>
        <v>0.41997962813749484</v>
      </c>
      <c r="Q104" s="689">
        <f>INPUT!Z381</f>
        <v>30.553220246360514</v>
      </c>
      <c r="R104" s="688">
        <f>INPUT!AA381</f>
        <v>0.44447066360578702</v>
      </c>
      <c r="S104" s="689">
        <f>INPUT!AB381</f>
        <v>29.765150867302893</v>
      </c>
      <c r="T104" s="688">
        <f>INPUT!AC381</f>
        <v>0.4391429713820012</v>
      </c>
      <c r="U104" s="689">
        <f>INPUT!AD381</f>
        <v>18.234923256614046</v>
      </c>
      <c r="V104" s="688">
        <f>INPUT!AE381</f>
        <v>0.47005824885075553</v>
      </c>
      <c r="W104" s="689">
        <f>INPUT!AF381</f>
        <v>15.267823531345769</v>
      </c>
      <c r="X104" s="688">
        <f>INPUT!AG381</f>
        <v>0.48366018700787394</v>
      </c>
      <c r="Y104" s="689">
        <f>INPUT!AH381</f>
        <v>15.162773288025067</v>
      </c>
      <c r="Z104" s="688">
        <f>INPUT!AI381</f>
        <v>0.53801224595892982</v>
      </c>
      <c r="AA104" s="689">
        <f>INPUT!AJ381</f>
        <v>21.045614483143325</v>
      </c>
      <c r="AB104" s="688">
        <f>INPUT!AK381</f>
        <v>0.54192793419070784</v>
      </c>
      <c r="AC104" s="689">
        <f>INPUT!AL381</f>
        <v>23.405808474000644</v>
      </c>
      <c r="AD104" s="688">
        <f>INPUT!AM381</f>
        <v>0.5463568513662389</v>
      </c>
      <c r="AE104" s="689">
        <f>INPUT!AN381</f>
        <v>16.231733556857186</v>
      </c>
      <c r="AF104" s="688">
        <f>INPUT!AO381</f>
        <v>0.56395298420459572</v>
      </c>
      <c r="AG104" s="689">
        <f>INPUT!AP381</f>
        <v>16.601076407269932</v>
      </c>
      <c r="AH104" s="688">
        <f>INPUT!AQ381</f>
        <v>0.64757318200644221</v>
      </c>
      <c r="AI104" s="689">
        <f>INPUT!AR381</f>
        <v>20.364022728188225</v>
      </c>
      <c r="AJ104" s="688">
        <f>INPUT!AS381</f>
        <v>0.63172975696946077</v>
      </c>
      <c r="AK104" s="689">
        <f>INPUT!AT381</f>
        <v>16.570805288503742</v>
      </c>
      <c r="AL104" s="688">
        <f>INPUT!AU381</f>
        <v>0.65638656240698734</v>
      </c>
      <c r="AM104" s="689">
        <f>INPUT!AV381</f>
        <v>20.138799534700503</v>
      </c>
      <c r="AN104" s="688">
        <f>INPUT!AW381</f>
        <v>0.55883505505014974</v>
      </c>
      <c r="AO104" s="689">
        <f>INPUT!AX381</f>
        <v>-0.90750989848282781</v>
      </c>
      <c r="AP104" s="688">
        <f>INPUT!AY381</f>
        <v>0.68040969213633673</v>
      </c>
      <c r="AQ104" s="689">
        <f>INPUT!AZ381</f>
        <v>5.0707025927407612</v>
      </c>
      <c r="AR104" s="688">
        <f>INPUT!BA381</f>
        <v>0.72709012370699755</v>
      </c>
      <c r="AS104" s="689">
        <f>INPUT!BB381</f>
        <v>15.095120292417485</v>
      </c>
      <c r="AT104" s="688">
        <f>INPUT!BC381</f>
        <v>0.7046203229051885</v>
      </c>
      <c r="AU104" s="689">
        <f>INPUT!BD381</f>
        <v>7.3483772003690495</v>
      </c>
      <c r="AV104" s="688">
        <f>INPUT!BE381</f>
        <v>0.65989521906916648</v>
      </c>
      <c r="AW104" s="689">
        <f>INPUT!BF381</f>
        <v>18.084077422442224</v>
      </c>
      <c r="AX104" s="688">
        <f>INPUT!BG381</f>
        <v>0.82947738685373029</v>
      </c>
      <c r="AY104" s="689">
        <f>INPUT!BH381</f>
        <v>21.908520181326896</v>
      </c>
      <c r="AZ104" s="688">
        <f>INPUT!BI381</f>
        <v>0.84350822597713204</v>
      </c>
      <c r="BA104" s="689">
        <f>INPUT!BJ381</f>
        <v>16.01150923032597</v>
      </c>
      <c r="BB104" s="688">
        <f>INPUT!BK381</f>
        <v>0.84615244136285328</v>
      </c>
      <c r="BC104" s="689">
        <f>INPUT!BL381</f>
        <v>20.086295251053787</v>
      </c>
      <c r="BD104" s="688">
        <f>INPUT!BM381</f>
        <v>0.76604420607833579</v>
      </c>
      <c r="BE104" s="689">
        <f>INPUT!BN381</f>
        <v>16.085733604632058</v>
      </c>
      <c r="BF104" s="688">
        <f>INPUT!BO381</f>
        <v>0.93056013723713249</v>
      </c>
      <c r="BG104" s="689">
        <f>INPUT!BP381</f>
        <v>12.186317793040335</v>
      </c>
      <c r="BH104" s="688">
        <f>INPUT!BQ381</f>
        <v>0.93283619090402403</v>
      </c>
      <c r="BI104" s="689">
        <f>INPUT!BR381</f>
        <v>10.590052613110345</v>
      </c>
      <c r="BJ104" s="688">
        <f>INPUT!BS381</f>
        <v>0.98465964284599949</v>
      </c>
      <c r="BK104" s="689">
        <f>INPUT!BT381</f>
        <v>16.369060078590557</v>
      </c>
      <c r="BL104" s="688">
        <f>INPUT!BU381</f>
        <v>0.9065916524868971</v>
      </c>
      <c r="BM104" s="689">
        <f>INPUT!BV381</f>
        <v>18.347171781126814</v>
      </c>
      <c r="BN104" s="688">
        <f>INPUT!BW381</f>
        <v>1.1259304008288877</v>
      </c>
      <c r="BO104" s="689">
        <f>INPUT!BX381</f>
        <v>20.994910030405634</v>
      </c>
      <c r="BP104" s="688">
        <f>INPUT!BY381</f>
        <v>1.1501238561986824</v>
      </c>
      <c r="BQ104" s="689">
        <f>INPUT!BZ381</f>
        <v>23.293228480348937</v>
      </c>
      <c r="BR104" s="688">
        <f>INPUT!CA381</f>
        <v>1.1639545340356046</v>
      </c>
      <c r="BS104" s="689">
        <f>INPUT!CB381</f>
        <v>18.208818904305058</v>
      </c>
      <c r="BT104" s="688">
        <f>INPUT!CC381</f>
        <v>1.1544091008467039</v>
      </c>
      <c r="BU104" s="689">
        <f>INPUT!CD381</f>
        <v>27.335068404833841</v>
      </c>
      <c r="BV104" s="688">
        <f>INPUT!CE381</f>
        <v>1.3597635034061157</v>
      </c>
      <c r="BW104" s="689">
        <f>INPUT!CF381</f>
        <v>20.767989069758187</v>
      </c>
      <c r="BX104" s="688">
        <f>INPUT!CG381</f>
        <v>1.3214318716372306</v>
      </c>
      <c r="BY104" s="689">
        <f>INPUT!CH381</f>
        <v>14.894744989008824</v>
      </c>
      <c r="BZ104" s="688">
        <f>INPUT!CI381</f>
        <v>1.366087034326168</v>
      </c>
      <c r="CA104" s="689">
        <f>INPUT!CJ381</f>
        <v>17.366013394847979</v>
      </c>
      <c r="CB104" s="688">
        <f>INPUT!CK381</f>
        <v>1.261656750807159</v>
      </c>
      <c r="CC104" s="689">
        <f>INPUT!CL381</f>
        <v>9.290263727286451</v>
      </c>
      <c r="CD104" s="688">
        <f>INPUT!CM381</f>
        <v>1.5216765797366683</v>
      </c>
      <c r="CE104" s="689">
        <f>INPUT!CN381</f>
        <v>11.90744389924947</v>
      </c>
      <c r="CF104" s="688">
        <f>INPUT!CO381</f>
        <v>1.4369252699855664</v>
      </c>
      <c r="CG104" s="689">
        <f>INPUT!CP381</f>
        <v>8.7400191282840378</v>
      </c>
      <c r="CH104" s="688">
        <f>INPUT!CQ381</f>
        <v>1.5550727349484013</v>
      </c>
      <c r="CI104" s="689">
        <f>INPUT!CR381</f>
        <v>13.834089327657795</v>
      </c>
      <c r="CJ104" s="688">
        <f>INPUT!CS381</f>
        <v>1.3946814878153055</v>
      </c>
      <c r="CK104" s="689">
        <f>INPUT!CT381</f>
        <v>10.543655152088105</v>
      </c>
      <c r="CL104" s="690">
        <f>INPUT!CU381</f>
        <v>0.82866880241092933</v>
      </c>
      <c r="CM104" s="689">
        <f>INPUT!CV381</f>
        <v>-45.542383089425378</v>
      </c>
      <c r="CN104" s="690">
        <f>INPUT!CW381</f>
        <v>0.79560831430461598</v>
      </c>
      <c r="CO104" s="689">
        <f>INPUT!CX381</f>
        <v>-44.631197535233845</v>
      </c>
      <c r="CP104" s="690">
        <f>INPUT!CY381</f>
        <v>0.88456764760357742</v>
      </c>
      <c r="CQ104" s="689">
        <f>INPUT!CZ381</f>
        <v>-43.117281415590625</v>
      </c>
      <c r="CR104" s="690">
        <f>INPUT!DA381</f>
        <v>0.78103055342330607</v>
      </c>
      <c r="CS104" s="689">
        <f>INPUT!DB381</f>
        <v>-43.999360409755703</v>
      </c>
      <c r="CT104" s="690">
        <f>INPUT!DC381</f>
        <v>0.98826766547787659</v>
      </c>
      <c r="CU104" s="689">
        <f>INPUT!DD381</f>
        <v>19.259668350324066</v>
      </c>
      <c r="CV104" s="690">
        <f>INPUT!DE381</f>
        <v>1.0266670228110475</v>
      </c>
      <c r="CW104" s="689">
        <f>INPUT!DF381</f>
        <v>29.041766451169295</v>
      </c>
      <c r="CX104" s="690">
        <f>INPUT!DG381</f>
        <v>0.94065163856385758</v>
      </c>
      <c r="CY104" s="689">
        <f>INPUT!DH381</f>
        <v>6.3402715566434953</v>
      </c>
      <c r="CZ104" s="690">
        <f>INPUT!DI381</f>
        <v>0.87387009806554183</v>
      </c>
      <c r="DA104" s="689">
        <f>INPUT!DJ381</f>
        <v>11.886800616866289</v>
      </c>
      <c r="DB104" s="690">
        <f>INPUT!DK381</f>
        <v>0.94007175021138345</v>
      </c>
      <c r="DC104" s="689">
        <f>INPUT!DL381</f>
        <v>12.144579700025872</v>
      </c>
      <c r="DD104" s="690">
        <f>INPUT!DM381</f>
        <v>0.85458605999385129</v>
      </c>
      <c r="DE104" s="689">
        <f>INPUT!DN381</f>
        <v>5.9403738875821546</v>
      </c>
      <c r="DF104" s="690">
        <f>INPUT!DO381</f>
        <v>0.78782865362206789</v>
      </c>
      <c r="DG104" s="689">
        <f>INPUT!DP381</f>
        <v>7.8254823558043825</v>
      </c>
      <c r="DH104" s="690">
        <f>INPUT!DQ381</f>
        <v>0.72026902434135809</v>
      </c>
      <c r="DI104" s="689">
        <f>INPUT!DR381</f>
        <v>3.8045920049609521</v>
      </c>
      <c r="DJ104" s="690">
        <f>INPUT!DS381</f>
        <v>0.89148997447303757</v>
      </c>
      <c r="DK104" s="689">
        <f>INPUT!DT381</f>
        <v>6.1206943631560051</v>
      </c>
      <c r="DL104" s="690">
        <f>INPUT!DU381</f>
        <v>0.87804221923883785</v>
      </c>
      <c r="DM104" s="689">
        <f>INPUT!DV381</f>
        <v>6.4827871629778997</v>
      </c>
      <c r="DN104" s="690">
        <f>INPUT!DW381</f>
        <v>0.89779973185000306</v>
      </c>
      <c r="DO104" s="689">
        <f>INPUT!DX381</f>
        <v>20.054203259203618</v>
      </c>
      <c r="DP104" s="690">
        <f>INPUT!DY381</f>
        <v>0.81130378242850065</v>
      </c>
      <c r="DQ104" s="689">
        <f>INPUT!DZ381</f>
        <v>26.712952147432901</v>
      </c>
      <c r="DR104" s="690">
        <f>INPUT!EA381</f>
        <v>0.80759059047166437</v>
      </c>
      <c r="DS104" s="689">
        <f>INPUT!EB381</f>
        <v>6.0540016998292145</v>
      </c>
      <c r="DT104" s="690">
        <f>INPUT!EC381</f>
        <v>0.73423019554650204</v>
      </c>
      <c r="DU104" s="689">
        <f>INPUT!ED381</f>
        <v>-0.5165048276326587</v>
      </c>
      <c r="DV104" s="690">
        <f>INPUT!EE381</f>
        <v>0.71831736148270664</v>
      </c>
      <c r="DW104" s="689">
        <f>INPUT!EF381</f>
        <v>-6.4446975317468969</v>
      </c>
      <c r="DX104" s="690">
        <f>INPUT!EG381</f>
        <v>0.63938052665005618</v>
      </c>
      <c r="DY104" s="689">
        <f>INPUT!EH381</f>
        <v>-16.015059768850563</v>
      </c>
      <c r="DZ104" s="690">
        <f>INPUT!EI381</f>
        <v>0.82649079736381659</v>
      </c>
      <c r="EA104" s="689">
        <f>INPUT!EJ381</f>
        <v>-1.3252050863653153</v>
      </c>
      <c r="EB104" s="690">
        <f>INPUT!EK381</f>
        <v>0.9052418442060558</v>
      </c>
      <c r="EC104" s="689">
        <f>INPUT!EL381</f>
        <v>9.8287649612059482</v>
      </c>
      <c r="ED104" s="690">
        <f>INPUT!EM381</f>
        <v>0.92048102450796643</v>
      </c>
      <c r="EE104" s="689">
        <f>INPUT!EN381</f>
        <v>6.007442133390839</v>
      </c>
      <c r="EF104" s="690">
        <f>INPUT!EO381</f>
        <v>0.77055184285135681</v>
      </c>
      <c r="EG104" s="689">
        <f>INPUT!EP381</f>
        <v>7.1132473434595767</v>
      </c>
      <c r="EH104" s="690">
        <f>INPUT!EQ381</f>
        <v>0.95173668234939068</v>
      </c>
      <c r="EI104" s="689">
        <f>INPUT!ER381</f>
        <v>13.777304585868606</v>
      </c>
      <c r="EJ104" s="690">
        <f>INPUT!ES381</f>
        <v>0.96462209078206884</v>
      </c>
      <c r="EK104" s="689">
        <f>INPUT!ET381</f>
        <v>5.3953222187791141</v>
      </c>
      <c r="EL104" s="690">
        <f>INPUT!EU381</f>
        <v>0.98046343843524364</v>
      </c>
      <c r="EM104" s="689">
        <f>INPUT!EV381</f>
        <v>15.283399650506794</v>
      </c>
      <c r="EN104" s="690">
        <f>INPUT!EW381</f>
        <v>0.94119737339956822</v>
      </c>
      <c r="EO104" s="689">
        <f>INPUT!EX381</f>
        <v>17.56857245462939</v>
      </c>
      <c r="EP104" s="691"/>
      <c r="EQ104" s="688">
        <f>INPUT!FF381</f>
        <v>1.1814320684950279</v>
      </c>
      <c r="ER104" s="689">
        <f>INPUT!FG381</f>
        <v>11.617576693015907</v>
      </c>
      <c r="ES104" s="688">
        <f>INPUT!FH381</f>
        <v>1.2697644135524395</v>
      </c>
      <c r="ET104" s="689">
        <f>INPUT!FI381</f>
        <v>7.4767180790965115</v>
      </c>
      <c r="EU104" s="688">
        <f>INPUT!FJ381</f>
        <v>1.7594146364610268</v>
      </c>
      <c r="EV104" s="689">
        <f>INPUT!FK381</f>
        <v>38.562289010658702</v>
      </c>
      <c r="EW104" s="688">
        <f>INPUT!FL381</f>
        <v>2.0967855725250923</v>
      </c>
      <c r="EX104" s="689">
        <f>INPUT!FM381</f>
        <v>19.175180714801265</v>
      </c>
      <c r="EY104" s="688">
        <f>INPUT!FN381</f>
        <v>2.1868941037163991</v>
      </c>
      <c r="EZ104" s="689">
        <f>INPUT!FO381</f>
        <v>4.2974604734041577</v>
      </c>
      <c r="FA104" s="688">
        <f>INPUT!FP381</f>
        <v>2.4947372489854045</v>
      </c>
      <c r="FB104" s="689">
        <f>INPUT!FQ381</f>
        <v>14.076728486571799</v>
      </c>
      <c r="FC104" s="688">
        <f>INPUT!FR381</f>
        <v>2.7724800535624614</v>
      </c>
      <c r="FD104" s="689">
        <f>INPUT!FS381</f>
        <v>11.133148578673492</v>
      </c>
      <c r="FE104" s="688">
        <f>INPUT!FT381</f>
        <v>3.2852747243849016</v>
      </c>
      <c r="FF104" s="689">
        <f>INPUT!FU381</f>
        <v>18.495883141288296</v>
      </c>
      <c r="FG104" s="688">
        <f>INPUT!FV381</f>
        <v>3.7550537032472606</v>
      </c>
      <c r="FH104" s="689">
        <f>INPUT!FW381</f>
        <v>14.2995340808314</v>
      </c>
      <c r="FI104" s="688">
        <f>INPUT!FX381</f>
        <v>4.5943585829622036</v>
      </c>
      <c r="FJ104" s="689">
        <f>INPUT!FY381</f>
        <v>22.351341579725915</v>
      </c>
      <c r="FK104" s="688">
        <f>INPUT!FZ381</f>
        <v>5.3089146630879709</v>
      </c>
      <c r="FL104" s="689">
        <f>INPUT!GA381</f>
        <v>9.3638752135280168</v>
      </c>
      <c r="FM104" s="690">
        <f>INPUT!GB381</f>
        <v>5.9085967380759259</v>
      </c>
      <c r="FN104" s="689">
        <f>INPUT!GC381</f>
        <v>7.4502351843717118</v>
      </c>
      <c r="FO104" s="690">
        <f>INPUT!GD381</f>
        <v>3.2898740261089374</v>
      </c>
      <c r="FP104" s="689">
        <f>INPUT!GE381</f>
        <v>-47.519638154667355</v>
      </c>
      <c r="FQ104" s="690">
        <f>INPUT!GF381</f>
        <v>3.8299746429230428</v>
      </c>
      <c r="FR104" s="689">
        <f>INPUT!GG381</f>
        <v>16.070058949682696</v>
      </c>
      <c r="FS104" s="690">
        <f>INPUT!GH381</f>
        <v>3.3049146793385793</v>
      </c>
      <c r="FT104" s="689">
        <f>INPUT!GI381</f>
        <v>7.6512622192673518</v>
      </c>
      <c r="FU104" s="690">
        <f>INPUT!GJ381</f>
        <v>3.4785507853572342</v>
      </c>
      <c r="FV104" s="689">
        <f>INPUT!GK381</f>
        <v>13.867362937624716</v>
      </c>
      <c r="FW104" s="690">
        <f>INPUT!GL381</f>
        <v>2.9005967279017404</v>
      </c>
      <c r="FX104" s="689">
        <f>INPUT!GM381</f>
        <v>-4.2249269212898728</v>
      </c>
      <c r="FY104" s="690">
        <f>INPUT!GN381</f>
        <v>3.4231399177109458</v>
      </c>
      <c r="FZ104" s="689">
        <f>INPUT!GO381</f>
        <v>5.308046621968443</v>
      </c>
      <c r="GA104" s="690">
        <f>INPUT!GP381</f>
        <v>3.8379508538193314</v>
      </c>
      <c r="GB104" s="689">
        <f>INPUT!GQ381</f>
        <v>12.776757542218608</v>
      </c>
      <c r="GC104" s="690">
        <f>INPUT!GR381</f>
        <v>4.1410219370355872</v>
      </c>
      <c r="GD104" s="689">
        <f>INPUT!GS381</f>
        <v>3.6025807308366797</v>
      </c>
      <c r="GE104" s="690">
        <f>INPUT!GT381</f>
        <v>4.4538110729373726</v>
      </c>
      <c r="GF104" s="689">
        <f>INPUT!GU381</f>
        <v>7.2138078281655416</v>
      </c>
      <c r="GG104" s="690">
        <f>INPUT!GV381</f>
        <v>4.7483452852105481</v>
      </c>
      <c r="GH104" s="689">
        <f>INPUT!GW381</f>
        <v>6.6130827610279441</v>
      </c>
      <c r="GI104" s="690">
        <f>INPUT!GX381</f>
        <v>5.0537339577536073</v>
      </c>
      <c r="GJ104" s="689">
        <f>INPUT!GY381</f>
        <v>6.4314756867879685</v>
      </c>
      <c r="GK104" s="692">
        <f>INPUT!GZ381</f>
        <v>8.1029498706490557</v>
      </c>
      <c r="GL104" s="436"/>
    </row>
    <row r="105" spans="1:194" ht="12" customHeight="1" x14ac:dyDescent="0.2">
      <c r="B105" s="436"/>
      <c r="C105" s="435"/>
      <c r="D105" s="436"/>
      <c r="E105" s="435"/>
      <c r="F105" s="436"/>
      <c r="G105" s="435"/>
      <c r="H105" s="436"/>
      <c r="I105" s="435"/>
      <c r="J105" s="436"/>
      <c r="K105" s="435"/>
      <c r="L105" s="436"/>
      <c r="M105" s="435"/>
      <c r="N105" s="436"/>
      <c r="O105" s="435"/>
      <c r="P105" s="436"/>
      <c r="Q105" s="435"/>
      <c r="R105" s="436"/>
      <c r="S105" s="435"/>
      <c r="T105" s="436"/>
      <c r="U105" s="435"/>
      <c r="V105" s="436"/>
      <c r="W105" s="435"/>
      <c r="X105" s="436"/>
      <c r="Y105" s="435"/>
      <c r="Z105" s="436"/>
      <c r="AA105" s="435"/>
      <c r="AB105" s="436"/>
      <c r="AC105" s="435"/>
      <c r="AD105" s="436"/>
      <c r="AE105" s="435"/>
      <c r="AF105" s="436"/>
      <c r="AG105" s="435"/>
      <c r="AH105" s="436"/>
      <c r="AI105" s="435"/>
      <c r="AJ105" s="436"/>
      <c r="AK105" s="435"/>
      <c r="AL105" s="436"/>
      <c r="AM105" s="435"/>
      <c r="AN105" s="436"/>
      <c r="AO105" s="435"/>
      <c r="AP105" s="436"/>
      <c r="AQ105" s="435"/>
      <c r="AR105" s="436"/>
      <c r="AS105" s="435"/>
      <c r="AT105" s="436"/>
      <c r="AU105" s="435"/>
      <c r="AV105" s="436"/>
      <c r="AW105" s="435"/>
      <c r="AX105" s="436"/>
      <c r="AY105" s="435"/>
      <c r="AZ105" s="436"/>
      <c r="BA105" s="435"/>
      <c r="BB105" s="436"/>
      <c r="BC105" s="435"/>
      <c r="BD105" s="436"/>
      <c r="BE105" s="435"/>
      <c r="BF105" s="436"/>
      <c r="BG105" s="435"/>
      <c r="BH105" s="436"/>
      <c r="BI105" s="435"/>
      <c r="BJ105" s="436"/>
      <c r="BK105" s="435"/>
      <c r="BL105" s="436"/>
      <c r="BM105" s="435"/>
      <c r="BN105" s="436"/>
      <c r="BO105" s="435"/>
      <c r="BP105" s="436"/>
      <c r="BQ105" s="435"/>
      <c r="BR105" s="436"/>
      <c r="BS105" s="435"/>
      <c r="BT105" s="436"/>
      <c r="BU105" s="435"/>
      <c r="BV105" s="436"/>
      <c r="BW105" s="435"/>
      <c r="BX105" s="436"/>
      <c r="BY105" s="435"/>
      <c r="BZ105" s="436"/>
      <c r="CA105" s="435"/>
      <c r="CB105" s="436"/>
      <c r="CC105" s="435"/>
      <c r="CD105" s="436"/>
      <c r="CE105" s="435"/>
      <c r="CF105" s="436"/>
      <c r="CG105" s="435"/>
      <c r="CH105" s="436"/>
      <c r="CI105" s="435"/>
      <c r="CJ105" s="436"/>
      <c r="CK105" s="435"/>
      <c r="CL105" s="436"/>
      <c r="CM105" s="435"/>
      <c r="CN105" s="436"/>
      <c r="CO105" s="435"/>
      <c r="CP105" s="436"/>
      <c r="CQ105" s="435"/>
      <c r="CR105" s="436"/>
      <c r="CS105" s="435"/>
      <c r="CT105" s="436"/>
      <c r="CU105" s="435"/>
      <c r="CV105" s="436"/>
      <c r="CW105" s="435"/>
      <c r="CX105" s="436"/>
      <c r="CY105" s="435"/>
      <c r="CZ105" s="436"/>
      <c r="DA105" s="435"/>
      <c r="DB105" s="436"/>
      <c r="DC105" s="435"/>
      <c r="DD105" s="436"/>
      <c r="DE105" s="435"/>
      <c r="DF105" s="436"/>
      <c r="DG105" s="435"/>
      <c r="DH105" s="436"/>
      <c r="DI105" s="435"/>
      <c r="DJ105" s="436"/>
      <c r="DK105" s="435"/>
      <c r="DL105" s="436"/>
      <c r="DM105" s="435"/>
      <c r="DN105" s="436"/>
      <c r="DO105" s="435"/>
      <c r="DP105" s="436"/>
      <c r="DQ105" s="435"/>
      <c r="DR105" s="436"/>
      <c r="DS105" s="435"/>
      <c r="DT105" s="436"/>
      <c r="DU105" s="435"/>
      <c r="DV105" s="436"/>
      <c r="DW105" s="435"/>
      <c r="DX105" s="436"/>
      <c r="DY105" s="435"/>
      <c r="DZ105" s="436"/>
      <c r="EA105" s="435"/>
      <c r="EB105" s="436"/>
      <c r="EC105" s="435"/>
      <c r="ED105" s="436"/>
      <c r="EE105" s="435"/>
      <c r="EF105" s="436"/>
      <c r="EG105" s="435"/>
      <c r="EH105" s="436"/>
      <c r="EI105" s="435"/>
      <c r="EJ105" s="436"/>
      <c r="EK105" s="435"/>
      <c r="EL105" s="436"/>
      <c r="EM105" s="435"/>
      <c r="EN105" s="436"/>
      <c r="EO105" s="435"/>
      <c r="EP105" s="436"/>
      <c r="EQ105" s="436"/>
      <c r="ER105" s="435"/>
      <c r="ES105" s="436"/>
      <c r="ET105" s="435"/>
      <c r="EU105" s="436"/>
      <c r="EV105" s="435"/>
      <c r="EW105" s="436"/>
      <c r="EX105" s="435"/>
      <c r="EY105" s="436"/>
      <c r="EZ105" s="435"/>
      <c r="FA105" s="436"/>
      <c r="FB105" s="435"/>
      <c r="FC105" s="436"/>
      <c r="FD105" s="435"/>
      <c r="FE105" s="436"/>
      <c r="FF105" s="435"/>
      <c r="FG105" s="436"/>
      <c r="FH105" s="435"/>
      <c r="FI105" s="436"/>
      <c r="FJ105" s="435"/>
      <c r="FK105" s="436"/>
      <c r="FL105" s="435"/>
      <c r="FM105" s="436"/>
      <c r="FN105" s="435"/>
      <c r="FO105" s="436"/>
      <c r="FP105" s="435"/>
      <c r="FQ105" s="436"/>
      <c r="FR105" s="435"/>
      <c r="FS105" s="436"/>
      <c r="FT105" s="435"/>
      <c r="FU105" s="436"/>
      <c r="FV105" s="435"/>
      <c r="FW105" s="436"/>
      <c r="FX105" s="435"/>
      <c r="FY105" s="436"/>
      <c r="FZ105" s="435"/>
      <c r="GA105" s="436"/>
      <c r="GB105" s="435"/>
      <c r="GC105" s="436"/>
      <c r="GD105" s="435"/>
      <c r="GE105" s="436"/>
      <c r="GF105" s="435"/>
      <c r="GG105" s="436"/>
      <c r="GH105" s="435"/>
      <c r="GI105" s="436"/>
      <c r="GJ105" s="435"/>
      <c r="GK105" s="435"/>
      <c r="GL105" s="436"/>
    </row>
    <row r="106" spans="1:194" ht="12" customHeight="1" x14ac:dyDescent="0.2">
      <c r="A106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106" s="436"/>
      <c r="C106" s="435"/>
      <c r="D106" s="436"/>
      <c r="E106" s="435"/>
      <c r="F106" s="436"/>
      <c r="G106" s="435"/>
      <c r="H106" s="436"/>
      <c r="I106" s="435"/>
      <c r="J106" s="436"/>
      <c r="K106" s="435"/>
      <c r="L106" s="436"/>
      <c r="M106" s="435"/>
      <c r="N106" s="436"/>
      <c r="O106" s="435"/>
      <c r="P106" s="436"/>
      <c r="Q106" s="435"/>
      <c r="R106" s="436"/>
      <c r="S106" s="435"/>
      <c r="T106" s="436"/>
      <c r="U106" s="435"/>
      <c r="V106" s="436"/>
      <c r="W106" s="435"/>
      <c r="X106" s="436"/>
      <c r="Y106" s="435"/>
      <c r="Z106" s="436"/>
      <c r="AA106" s="435"/>
      <c r="AB106" s="436"/>
      <c r="AC106" s="435"/>
      <c r="AD106" s="436"/>
      <c r="AE106" s="435"/>
      <c r="AF106" s="436"/>
      <c r="AG106" s="435"/>
      <c r="AH106" s="436"/>
      <c r="AI106" s="435"/>
      <c r="AJ106" s="436"/>
      <c r="AK106" s="435"/>
      <c r="AL106" s="436"/>
      <c r="AM106" s="435"/>
      <c r="AN106" s="436"/>
      <c r="AO106" s="435"/>
      <c r="AP106" s="436"/>
      <c r="AQ106" s="435"/>
      <c r="AR106" s="436"/>
      <c r="AS106" s="435"/>
      <c r="AT106" s="436"/>
      <c r="AU106" s="435"/>
      <c r="AV106" s="436"/>
      <c r="AW106" s="435"/>
      <c r="AX106" s="436"/>
      <c r="AY106" s="435"/>
      <c r="AZ106" s="436"/>
      <c r="BA106" s="435"/>
      <c r="BB106" s="436"/>
      <c r="BC106" s="435"/>
      <c r="BD106" s="436"/>
      <c r="BE106" s="435"/>
      <c r="BF106" s="436"/>
      <c r="BG106" s="435"/>
      <c r="BH106" s="436"/>
      <c r="BI106" s="435"/>
      <c r="BJ106" s="436"/>
      <c r="BK106" s="435"/>
      <c r="BL106" s="436"/>
      <c r="BM106" s="435"/>
      <c r="BN106" s="436"/>
      <c r="BO106" s="435"/>
      <c r="BP106" s="436"/>
      <c r="BQ106" s="435"/>
      <c r="BR106" s="436"/>
      <c r="BS106" s="435"/>
      <c r="BT106" s="436"/>
      <c r="BU106" s="435"/>
      <c r="BV106" s="436"/>
      <c r="BW106" s="435"/>
      <c r="BX106" s="436"/>
      <c r="BY106" s="435"/>
      <c r="BZ106" s="436"/>
      <c r="CA106" s="435"/>
      <c r="CB106" s="436"/>
      <c r="CC106" s="435"/>
      <c r="CD106" s="436"/>
      <c r="CE106" s="435"/>
      <c r="CF106" s="436"/>
      <c r="CG106" s="435"/>
      <c r="CH106" s="436"/>
      <c r="CI106" s="435"/>
      <c r="CJ106" s="436"/>
      <c r="CK106" s="435"/>
      <c r="CM106" s="435"/>
      <c r="CO106" s="435"/>
      <c r="CQ106" s="435"/>
      <c r="CS106" s="435"/>
      <c r="CU106" s="435"/>
      <c r="CW106" s="435"/>
      <c r="CY106" s="435"/>
      <c r="DA106" s="435"/>
      <c r="DC106" s="435"/>
      <c r="DE106" s="435"/>
      <c r="DG106" s="435"/>
      <c r="DI106" s="435"/>
      <c r="DK106" s="435"/>
      <c r="DM106" s="435"/>
      <c r="DO106" s="435"/>
      <c r="DQ106" s="435"/>
      <c r="DS106" s="435"/>
      <c r="DU106" s="435"/>
      <c r="DW106" s="435"/>
      <c r="DY106" s="435"/>
      <c r="EA106" s="435"/>
      <c r="EC106" s="435"/>
      <c r="EE106" s="435"/>
      <c r="EG106" s="435"/>
      <c r="EI106" s="435"/>
      <c r="EK106" s="435"/>
      <c r="EM106" s="435"/>
      <c r="EO106" s="435"/>
      <c r="EP106" s="436"/>
      <c r="EQ106" s="436"/>
      <c r="ER106" s="435"/>
      <c r="ES106" s="436"/>
      <c r="ET106" s="435"/>
      <c r="EU106" s="436"/>
      <c r="EV106" s="435"/>
      <c r="EW106" s="436"/>
      <c r="EX106" s="435"/>
      <c r="EY106" s="436"/>
      <c r="EZ106" s="435"/>
      <c r="FA106" s="436"/>
      <c r="FB106" s="435"/>
      <c r="FC106" s="436"/>
      <c r="FD106" s="435"/>
      <c r="FE106" s="436"/>
      <c r="FF106" s="435"/>
      <c r="FG106" s="436"/>
      <c r="FH106" s="435"/>
      <c r="FI106" s="436"/>
      <c r="FJ106" s="435"/>
      <c r="FK106" s="436"/>
      <c r="FL106" s="435"/>
      <c r="FN106" s="435"/>
      <c r="FP106" s="435"/>
      <c r="FR106" s="435"/>
      <c r="FT106" s="435"/>
      <c r="FV106" s="435"/>
      <c r="FX106" s="435"/>
      <c r="FZ106" s="435"/>
      <c r="GB106" s="435"/>
      <c r="GD106" s="435"/>
      <c r="GF106" s="435"/>
      <c r="GH106" s="435"/>
      <c r="GJ106" s="435"/>
      <c r="GK106" s="435"/>
      <c r="GL106" s="436"/>
    </row>
    <row r="107" spans="1:194" ht="12" customHeight="1" x14ac:dyDescent="0.2">
      <c r="A107" s="468" t="s">
        <v>393</v>
      </c>
      <c r="B107" s="436"/>
      <c r="C107" s="435"/>
      <c r="D107" s="436"/>
      <c r="E107" s="435"/>
      <c r="F107" s="436"/>
      <c r="G107" s="435"/>
      <c r="H107" s="436"/>
      <c r="I107" s="435"/>
      <c r="J107" s="436"/>
      <c r="K107" s="435"/>
      <c r="L107" s="436"/>
      <c r="M107" s="435"/>
      <c r="N107" s="436"/>
      <c r="O107" s="435"/>
      <c r="P107" s="436"/>
      <c r="Q107" s="435"/>
      <c r="R107" s="436"/>
      <c r="S107" s="435"/>
      <c r="T107" s="436"/>
      <c r="U107" s="435"/>
      <c r="V107" s="436"/>
      <c r="W107" s="435"/>
      <c r="X107" s="436"/>
      <c r="Y107" s="435"/>
      <c r="Z107" s="436"/>
      <c r="AA107" s="435"/>
      <c r="AB107" s="436"/>
      <c r="AC107" s="435"/>
      <c r="AD107" s="436"/>
      <c r="AE107" s="435"/>
      <c r="AF107" s="436"/>
      <c r="AG107" s="435"/>
      <c r="AH107" s="436"/>
      <c r="AI107" s="435"/>
      <c r="AJ107" s="436"/>
      <c r="AK107" s="435"/>
      <c r="AL107" s="436"/>
      <c r="AM107" s="435"/>
      <c r="AN107" s="436"/>
      <c r="AO107" s="435"/>
      <c r="AP107" s="436"/>
      <c r="AQ107" s="435"/>
      <c r="AR107" s="436"/>
      <c r="AS107" s="435"/>
      <c r="AT107" s="436"/>
      <c r="AU107" s="435"/>
      <c r="AV107" s="436"/>
      <c r="AW107" s="435"/>
      <c r="AX107" s="436"/>
      <c r="AY107" s="435"/>
      <c r="AZ107" s="436"/>
      <c r="BA107" s="435"/>
      <c r="BB107" s="436"/>
      <c r="BC107" s="435"/>
      <c r="BD107" s="436"/>
      <c r="BE107" s="435"/>
      <c r="BF107" s="436"/>
      <c r="BG107" s="435"/>
      <c r="BH107" s="436"/>
      <c r="BI107" s="435"/>
      <c r="BJ107" s="436"/>
      <c r="BK107" s="435"/>
      <c r="BL107" s="436"/>
      <c r="BM107" s="435"/>
      <c r="BN107" s="436"/>
      <c r="BO107" s="435"/>
      <c r="BP107" s="436"/>
      <c r="BQ107" s="435"/>
      <c r="BR107" s="436"/>
      <c r="BS107" s="435"/>
      <c r="BT107" s="436"/>
      <c r="BU107" s="435"/>
      <c r="BV107" s="436"/>
      <c r="BW107" s="435"/>
      <c r="BX107" s="436"/>
      <c r="BY107" s="435"/>
      <c r="BZ107" s="436"/>
      <c r="CA107" s="435"/>
      <c r="CB107" s="436"/>
      <c r="CC107" s="435"/>
      <c r="CD107" s="436"/>
      <c r="CE107" s="435"/>
      <c r="CF107" s="436"/>
      <c r="CG107" s="435"/>
      <c r="CH107" s="436"/>
      <c r="CI107" s="435"/>
      <c r="CJ107" s="436"/>
      <c r="CK107" s="435"/>
      <c r="CM107" s="435"/>
      <c r="CO107" s="435"/>
      <c r="CQ107" s="435"/>
      <c r="CS107" s="435"/>
      <c r="CU107" s="435"/>
      <c r="CW107" s="435"/>
      <c r="CY107" s="435"/>
      <c r="DA107" s="435"/>
      <c r="DC107" s="435"/>
      <c r="DE107" s="435"/>
      <c r="DG107" s="435"/>
      <c r="DI107" s="435"/>
      <c r="DK107" s="435"/>
      <c r="DM107" s="435"/>
      <c r="DO107" s="435"/>
      <c r="DQ107" s="435"/>
      <c r="DS107" s="435"/>
      <c r="DU107" s="435"/>
      <c r="DW107" s="435"/>
      <c r="DY107" s="435"/>
      <c r="EA107" s="435"/>
      <c r="EC107" s="435"/>
      <c r="EE107" s="435"/>
      <c r="EG107" s="435"/>
      <c r="EI107" s="435"/>
      <c r="EK107" s="435"/>
      <c r="EM107" s="435"/>
      <c r="EO107" s="435"/>
      <c r="EP107" s="436"/>
      <c r="EQ107" s="436"/>
      <c r="ER107" s="435"/>
      <c r="ES107" s="436"/>
      <c r="ET107" s="435"/>
      <c r="EU107" s="436"/>
      <c r="EV107" s="435"/>
      <c r="EW107" s="436"/>
      <c r="EX107" s="435"/>
      <c r="EY107" s="436"/>
      <c r="EZ107" s="435"/>
      <c r="FA107" s="436"/>
      <c r="FB107" s="435"/>
      <c r="FC107" s="436"/>
      <c r="FD107" s="435"/>
      <c r="FE107" s="436"/>
      <c r="FF107" s="435"/>
      <c r="FG107" s="436"/>
      <c r="FH107" s="435"/>
      <c r="FI107" s="436"/>
      <c r="FJ107" s="435"/>
      <c r="FK107" s="436"/>
      <c r="FL107" s="435"/>
      <c r="FN107" s="435"/>
      <c r="FP107" s="435"/>
      <c r="FR107" s="435"/>
      <c r="FT107" s="435"/>
      <c r="FV107" s="435"/>
      <c r="FX107" s="435"/>
      <c r="FZ107" s="435"/>
      <c r="GB107" s="435"/>
      <c r="GD107" s="435"/>
      <c r="GF107" s="435"/>
      <c r="GH107" s="435"/>
      <c r="GJ107" s="435"/>
      <c r="GK107" s="435"/>
      <c r="GL107" s="436"/>
    </row>
    <row r="108" spans="1:194" s="475" customFormat="1" ht="12" customHeight="1" x14ac:dyDescent="0.2">
      <c r="A108" s="471"/>
      <c r="B108" s="472"/>
      <c r="C108" s="473"/>
      <c r="D108" s="472"/>
      <c r="E108" s="473"/>
      <c r="F108" s="472"/>
      <c r="G108" s="473"/>
      <c r="H108" s="472"/>
      <c r="I108" s="473"/>
      <c r="J108" s="472"/>
      <c r="K108" s="473"/>
      <c r="L108" s="472"/>
      <c r="M108" s="473"/>
      <c r="N108" s="472"/>
      <c r="O108" s="473"/>
      <c r="P108" s="472"/>
      <c r="Q108" s="473"/>
      <c r="R108" s="472"/>
      <c r="S108" s="473"/>
      <c r="T108" s="472"/>
      <c r="U108" s="473"/>
      <c r="V108" s="472"/>
      <c r="W108" s="473"/>
      <c r="X108" s="472"/>
      <c r="Y108" s="473"/>
      <c r="Z108" s="472"/>
      <c r="AA108" s="473"/>
      <c r="AB108" s="472"/>
      <c r="AC108" s="473"/>
      <c r="AD108" s="472"/>
      <c r="AE108" s="473"/>
      <c r="AF108" s="472"/>
      <c r="AG108" s="473"/>
      <c r="AH108" s="472"/>
      <c r="AI108" s="473"/>
      <c r="AJ108" s="472"/>
      <c r="AK108" s="473"/>
      <c r="AL108" s="472"/>
      <c r="AM108" s="473"/>
      <c r="AN108" s="472"/>
      <c r="AO108" s="473"/>
      <c r="AP108" s="472"/>
      <c r="AQ108" s="473"/>
      <c r="AR108" s="472"/>
      <c r="AS108" s="473"/>
      <c r="AT108" s="472"/>
      <c r="AU108" s="473"/>
      <c r="AV108" s="472"/>
      <c r="AW108" s="473"/>
      <c r="AX108" s="472"/>
      <c r="AY108" s="473"/>
      <c r="AZ108" s="472"/>
      <c r="BA108" s="473"/>
      <c r="BB108" s="472"/>
      <c r="BC108" s="473"/>
      <c r="BD108" s="472"/>
      <c r="BE108" s="473"/>
      <c r="BF108" s="472"/>
      <c r="BG108" s="473"/>
      <c r="BH108" s="472"/>
      <c r="BI108" s="473"/>
      <c r="BJ108" s="472"/>
      <c r="BK108" s="473"/>
      <c r="BL108" s="472"/>
      <c r="BM108" s="473"/>
      <c r="BN108" s="472"/>
      <c r="BO108" s="473"/>
      <c r="BP108" s="472"/>
      <c r="BQ108" s="473"/>
      <c r="BR108" s="472"/>
      <c r="BS108" s="473"/>
      <c r="BT108" s="472"/>
      <c r="BU108" s="473"/>
      <c r="BV108" s="472"/>
      <c r="BW108" s="473"/>
      <c r="BX108" s="472"/>
      <c r="BY108" s="473"/>
      <c r="BZ108" s="472"/>
      <c r="CA108" s="473"/>
      <c r="CB108" s="472"/>
      <c r="CC108" s="473"/>
      <c r="CD108" s="472"/>
      <c r="CE108" s="473"/>
      <c r="CF108" s="472"/>
      <c r="CG108" s="473"/>
      <c r="CH108" s="472"/>
      <c r="CI108" s="473"/>
      <c r="CJ108" s="472"/>
      <c r="CK108" s="473"/>
      <c r="CL108" s="474"/>
      <c r="CM108" s="473"/>
      <c r="CN108" s="474"/>
      <c r="CO108" s="473"/>
      <c r="CP108" s="474"/>
      <c r="CQ108" s="473"/>
      <c r="CR108" s="474"/>
      <c r="CS108" s="473"/>
      <c r="CT108" s="474"/>
      <c r="CU108" s="473"/>
      <c r="CV108" s="474"/>
      <c r="CW108" s="473"/>
      <c r="CX108" s="474"/>
      <c r="CY108" s="473"/>
      <c r="CZ108" s="474"/>
      <c r="DA108" s="473"/>
      <c r="DB108" s="474"/>
      <c r="DC108" s="473"/>
      <c r="DD108" s="474"/>
      <c r="DE108" s="473"/>
      <c r="DF108" s="474"/>
      <c r="DG108" s="473"/>
      <c r="DH108" s="474"/>
      <c r="DI108" s="473"/>
      <c r="DJ108" s="474"/>
      <c r="DK108" s="473"/>
      <c r="DL108" s="474"/>
      <c r="DM108" s="473"/>
      <c r="DN108" s="474"/>
      <c r="DO108" s="473"/>
      <c r="DP108" s="474"/>
      <c r="DQ108" s="473"/>
      <c r="DR108" s="474"/>
      <c r="DS108" s="473"/>
      <c r="DT108" s="474"/>
      <c r="DU108" s="473"/>
      <c r="DV108" s="474"/>
      <c r="DW108" s="473"/>
      <c r="DX108" s="474"/>
      <c r="DY108" s="473"/>
      <c r="DZ108" s="474"/>
      <c r="EA108" s="473"/>
      <c r="EB108" s="474"/>
      <c r="EC108" s="473"/>
      <c r="ED108" s="474"/>
      <c r="EE108" s="473"/>
      <c r="EF108" s="474"/>
      <c r="EG108" s="473"/>
      <c r="EH108" s="474"/>
      <c r="EI108" s="473"/>
      <c r="EJ108" s="474"/>
      <c r="EK108" s="473"/>
      <c r="EL108" s="474"/>
      <c r="EM108" s="473"/>
      <c r="EN108" s="474"/>
      <c r="EO108" s="473"/>
      <c r="EP108" s="472"/>
      <c r="EQ108" s="472"/>
      <c r="ER108" s="473"/>
      <c r="ES108" s="472"/>
      <c r="ET108" s="473"/>
      <c r="EU108" s="472"/>
      <c r="EV108" s="473"/>
      <c r="EW108" s="472"/>
      <c r="EX108" s="473"/>
      <c r="EY108" s="472"/>
      <c r="EZ108" s="473"/>
      <c r="FA108" s="472"/>
      <c r="FB108" s="473"/>
      <c r="FC108" s="472"/>
      <c r="FD108" s="473"/>
      <c r="FE108" s="472"/>
      <c r="FF108" s="473"/>
      <c r="FG108" s="472"/>
      <c r="FH108" s="473"/>
      <c r="FI108" s="472"/>
      <c r="FJ108" s="473"/>
      <c r="FK108" s="472"/>
      <c r="FL108" s="473"/>
      <c r="FM108" s="474"/>
      <c r="FN108" s="473"/>
      <c r="FO108" s="474"/>
      <c r="FP108" s="473"/>
      <c r="FQ108" s="474"/>
      <c r="FR108" s="473"/>
      <c r="FS108" s="474"/>
      <c r="FT108" s="473"/>
      <c r="FU108" s="474"/>
      <c r="FV108" s="473"/>
      <c r="FW108" s="474"/>
      <c r="FX108" s="473"/>
      <c r="FY108" s="474"/>
      <c r="FZ108" s="473"/>
      <c r="GA108" s="474"/>
      <c r="GB108" s="473"/>
      <c r="GC108" s="474"/>
      <c r="GD108" s="473"/>
      <c r="GE108" s="474"/>
      <c r="GF108" s="473"/>
      <c r="GG108" s="474"/>
      <c r="GH108" s="473"/>
      <c r="GI108" s="474"/>
      <c r="GJ108" s="473"/>
      <c r="GK108" s="473"/>
      <c r="GL108" s="472"/>
    </row>
    <row r="109" spans="1:194" s="413" customFormat="1" ht="20.100000000000001" hidden="1" customHeight="1" outlineLevel="1" x14ac:dyDescent="0.25">
      <c r="A109" s="412" t="s">
        <v>263</v>
      </c>
      <c r="C109" s="414"/>
      <c r="E109" s="414"/>
      <c r="G109" s="414"/>
      <c r="I109" s="414"/>
      <c r="J109" s="415"/>
      <c r="K109" s="414"/>
      <c r="L109" s="415"/>
      <c r="M109" s="414"/>
      <c r="N109" s="415"/>
      <c r="O109" s="414"/>
      <c r="P109" s="415"/>
      <c r="Q109" s="414"/>
      <c r="R109" s="415"/>
      <c r="S109" s="414"/>
      <c r="T109" s="415"/>
      <c r="U109" s="414"/>
      <c r="V109" s="415"/>
      <c r="W109" s="414"/>
      <c r="X109" s="415"/>
      <c r="Y109" s="414"/>
      <c r="Z109" s="415"/>
      <c r="AA109" s="414"/>
      <c r="AB109" s="415"/>
      <c r="AC109" s="414"/>
      <c r="AD109" s="415"/>
      <c r="AE109" s="414"/>
      <c r="AF109" s="415"/>
      <c r="AG109" s="414"/>
      <c r="AH109" s="415"/>
      <c r="AI109" s="414"/>
      <c r="AJ109" s="415"/>
      <c r="AK109" s="414"/>
      <c r="AL109" s="415"/>
      <c r="AM109" s="414"/>
      <c r="AN109" s="415"/>
      <c r="AO109" s="414"/>
      <c r="AP109" s="415"/>
      <c r="AQ109" s="414"/>
      <c r="AR109" s="415"/>
      <c r="AS109" s="414"/>
      <c r="AT109" s="415"/>
      <c r="AU109" s="414"/>
      <c r="AV109" s="415"/>
      <c r="AW109" s="414"/>
      <c r="AX109" s="415"/>
      <c r="AY109" s="414"/>
      <c r="AZ109" s="415"/>
      <c r="BA109" s="414"/>
      <c r="BB109" s="415"/>
      <c r="BC109" s="414"/>
      <c r="BD109" s="415"/>
      <c r="BE109" s="414"/>
      <c r="BF109" s="415"/>
      <c r="BG109" s="414"/>
      <c r="BH109" s="415"/>
      <c r="BI109" s="414"/>
      <c r="BJ109" s="415"/>
      <c r="BK109" s="414"/>
      <c r="BL109" s="415"/>
      <c r="BM109" s="414"/>
      <c r="BN109" s="415"/>
      <c r="BO109" s="414"/>
      <c r="BP109" s="415"/>
      <c r="BQ109" s="414"/>
      <c r="BR109" s="415"/>
      <c r="BS109" s="414"/>
      <c r="BT109" s="415"/>
      <c r="BU109" s="414"/>
      <c r="BV109" s="415"/>
      <c r="BW109" s="414"/>
      <c r="BX109" s="415"/>
      <c r="BY109" s="414"/>
      <c r="BZ109" s="415"/>
      <c r="CA109" s="414"/>
      <c r="CB109" s="415"/>
      <c r="CC109" s="414"/>
      <c r="CD109" s="415"/>
      <c r="CE109" s="414"/>
      <c r="CF109" s="415"/>
      <c r="CG109" s="414"/>
      <c r="CH109" s="415"/>
      <c r="CI109" s="414"/>
      <c r="CJ109" s="415"/>
      <c r="CK109" s="414"/>
      <c r="CL109" s="416"/>
      <c r="CM109" s="414"/>
      <c r="CN109" s="416"/>
      <c r="CO109" s="414"/>
      <c r="CP109" s="416"/>
      <c r="CQ109" s="414"/>
      <c r="CR109" s="416"/>
      <c r="CS109" s="414"/>
      <c r="CT109" s="416"/>
      <c r="CU109" s="414"/>
      <c r="CV109" s="416"/>
      <c r="CW109" s="414"/>
      <c r="CX109" s="416"/>
      <c r="CY109" s="414"/>
      <c r="CZ109" s="416"/>
      <c r="DA109" s="414"/>
      <c r="DB109" s="416"/>
      <c r="DC109" s="414"/>
      <c r="DD109" s="416"/>
      <c r="DE109" s="414"/>
      <c r="DF109" s="416"/>
      <c r="DG109" s="414"/>
      <c r="DH109" s="416"/>
      <c r="DI109" s="414"/>
      <c r="DJ109" s="416"/>
      <c r="DK109" s="414"/>
      <c r="DL109" s="416"/>
      <c r="DM109" s="414"/>
      <c r="DN109" s="416"/>
      <c r="DO109" s="414"/>
      <c r="DP109" s="416"/>
      <c r="DQ109" s="414"/>
      <c r="DR109" s="416"/>
      <c r="DS109" s="414"/>
      <c r="DT109" s="416"/>
      <c r="DU109" s="414"/>
      <c r="DV109" s="416"/>
      <c r="DW109" s="414"/>
      <c r="DX109" s="416"/>
      <c r="DY109" s="414"/>
      <c r="DZ109" s="416"/>
      <c r="EA109" s="414"/>
      <c r="EB109" s="416"/>
      <c r="EC109" s="414"/>
      <c r="ED109" s="416"/>
      <c r="EE109" s="414"/>
      <c r="EF109" s="416"/>
      <c r="EG109" s="414"/>
      <c r="EH109" s="416"/>
      <c r="EI109" s="414"/>
      <c r="EJ109" s="416"/>
      <c r="EK109" s="414"/>
      <c r="EL109" s="416"/>
      <c r="EM109" s="414"/>
      <c r="EN109" s="416"/>
      <c r="EO109" s="414"/>
      <c r="EP109" s="415"/>
      <c r="EQ109" s="415" t="s">
        <v>268</v>
      </c>
      <c r="ER109" s="414"/>
      <c r="ES109" s="415" t="s">
        <v>268</v>
      </c>
      <c r="ET109" s="414"/>
      <c r="EU109" s="415" t="s">
        <v>268</v>
      </c>
      <c r="EV109" s="414"/>
      <c r="EW109" s="415" t="s">
        <v>268</v>
      </c>
      <c r="EX109" s="414"/>
      <c r="EY109" s="415" t="s">
        <v>268</v>
      </c>
      <c r="EZ109" s="414"/>
      <c r="FA109" s="415" t="s">
        <v>268</v>
      </c>
      <c r="FB109" s="414"/>
      <c r="FC109" s="415" t="s">
        <v>268</v>
      </c>
      <c r="FD109" s="414"/>
      <c r="FE109" s="415" t="s">
        <v>268</v>
      </c>
      <c r="FF109" s="414"/>
      <c r="FG109" s="415" t="s">
        <v>268</v>
      </c>
      <c r="FH109" s="414"/>
      <c r="FI109" s="415" t="s">
        <v>268</v>
      </c>
      <c r="FJ109" s="414"/>
      <c r="FK109" s="415" t="s">
        <v>268</v>
      </c>
      <c r="FL109" s="414"/>
      <c r="FM109" s="416"/>
      <c r="FN109" s="414"/>
      <c r="FO109" s="416"/>
      <c r="FP109" s="414"/>
      <c r="FQ109" s="417"/>
      <c r="FR109" s="414"/>
      <c r="FS109" s="418"/>
      <c r="FT109" s="414"/>
      <c r="FU109" s="418"/>
      <c r="FV109" s="414"/>
      <c r="FW109" s="418"/>
      <c r="FX109" s="414"/>
      <c r="FY109" s="416"/>
      <c r="FZ109" s="414"/>
      <c r="GA109" s="416"/>
      <c r="GB109" s="414"/>
      <c r="GC109" s="416"/>
      <c r="GD109" s="414"/>
      <c r="GE109" s="416"/>
      <c r="GF109" s="414"/>
      <c r="GG109" s="416"/>
      <c r="GH109" s="414"/>
      <c r="GI109" s="416"/>
      <c r="GJ109" s="414"/>
      <c r="GK109" s="414"/>
      <c r="GL109" s="415"/>
    </row>
    <row r="110" spans="1:194" s="425" customFormat="1" ht="12" hidden="1" customHeight="1" outlineLevel="1" x14ac:dyDescent="0.2">
      <c r="A110" s="419" t="s">
        <v>112</v>
      </c>
      <c r="B110" s="420"/>
      <c r="C110" s="421"/>
      <c r="D110" s="420"/>
      <c r="E110" s="421"/>
      <c r="F110" s="420"/>
      <c r="G110" s="421"/>
      <c r="H110" s="420"/>
      <c r="I110" s="421"/>
      <c r="J110" s="422"/>
      <c r="K110" s="421"/>
      <c r="L110" s="422"/>
      <c r="M110" s="421"/>
      <c r="N110" s="422"/>
      <c r="O110" s="421"/>
      <c r="P110" s="422"/>
      <c r="Q110" s="421"/>
      <c r="R110" s="422"/>
      <c r="S110" s="421"/>
      <c r="T110" s="422"/>
      <c r="U110" s="421"/>
      <c r="V110" s="422"/>
      <c r="W110" s="421"/>
      <c r="X110" s="422"/>
      <c r="Y110" s="421"/>
      <c r="Z110" s="422"/>
      <c r="AA110" s="421"/>
      <c r="AB110" s="422"/>
      <c r="AC110" s="421"/>
      <c r="AD110" s="422"/>
      <c r="AE110" s="421"/>
      <c r="AF110" s="422"/>
      <c r="AG110" s="421"/>
      <c r="AH110" s="422"/>
      <c r="AI110" s="421"/>
      <c r="AJ110" s="422"/>
      <c r="AK110" s="421"/>
      <c r="AL110" s="422"/>
      <c r="AM110" s="421"/>
      <c r="AN110" s="422"/>
      <c r="AO110" s="421"/>
      <c r="AP110" s="422"/>
      <c r="AQ110" s="421"/>
      <c r="AR110" s="422"/>
      <c r="AS110" s="421"/>
      <c r="AT110" s="422"/>
      <c r="AU110" s="421"/>
      <c r="AV110" s="422"/>
      <c r="AW110" s="421"/>
      <c r="AX110" s="422"/>
      <c r="AY110" s="421"/>
      <c r="AZ110" s="422"/>
      <c r="BA110" s="421"/>
      <c r="BB110" s="422"/>
      <c r="BC110" s="421"/>
      <c r="BD110" s="422"/>
      <c r="BE110" s="421"/>
      <c r="BF110" s="422"/>
      <c r="BG110" s="421"/>
      <c r="BH110" s="422"/>
      <c r="BI110" s="421"/>
      <c r="BJ110" s="422"/>
      <c r="BK110" s="421"/>
      <c r="BL110" s="422"/>
      <c r="BM110" s="421"/>
      <c r="BN110" s="422"/>
      <c r="BO110" s="421"/>
      <c r="BP110" s="422"/>
      <c r="BQ110" s="421"/>
      <c r="BR110" s="422"/>
      <c r="BS110" s="421"/>
      <c r="BT110" s="422"/>
      <c r="BU110" s="421"/>
      <c r="BV110" s="422"/>
      <c r="BW110" s="421"/>
      <c r="BX110" s="422"/>
      <c r="BY110" s="421"/>
      <c r="BZ110" s="422"/>
      <c r="CA110" s="421"/>
      <c r="CB110" s="422"/>
      <c r="CC110" s="421"/>
      <c r="CD110" s="422"/>
      <c r="CE110" s="421"/>
      <c r="CF110" s="422"/>
      <c r="CG110" s="421"/>
      <c r="CH110" s="422"/>
      <c r="CI110" s="421"/>
      <c r="CJ110" s="422"/>
      <c r="CK110" s="421"/>
      <c r="CL110" s="423"/>
      <c r="CM110" s="421"/>
      <c r="CN110" s="423"/>
      <c r="CO110" s="421"/>
      <c r="CP110" s="423"/>
      <c r="CQ110" s="421"/>
      <c r="CR110" s="423"/>
      <c r="CS110" s="421"/>
      <c r="CT110" s="423"/>
      <c r="CU110" s="421"/>
      <c r="CV110" s="423"/>
      <c r="CW110" s="421"/>
      <c r="CX110" s="423"/>
      <c r="CY110" s="421"/>
      <c r="CZ110" s="423"/>
      <c r="DA110" s="421"/>
      <c r="DB110" s="423"/>
      <c r="DC110" s="421"/>
      <c r="DD110" s="423"/>
      <c r="DE110" s="421"/>
      <c r="DF110" s="423"/>
      <c r="DG110" s="421"/>
      <c r="DH110" s="423"/>
      <c r="DI110" s="421"/>
      <c r="DJ110" s="423"/>
      <c r="DK110" s="421"/>
      <c r="DL110" s="423"/>
      <c r="DM110" s="421"/>
      <c r="DN110" s="423"/>
      <c r="DO110" s="421"/>
      <c r="DP110" s="423"/>
      <c r="DQ110" s="421"/>
      <c r="DR110" s="423"/>
      <c r="DS110" s="421"/>
      <c r="DT110" s="423"/>
      <c r="DU110" s="421"/>
      <c r="DV110" s="423"/>
      <c r="DW110" s="421"/>
      <c r="DX110" s="423"/>
      <c r="DY110" s="421"/>
      <c r="DZ110" s="423"/>
      <c r="EA110" s="421"/>
      <c r="EB110" s="423"/>
      <c r="EC110" s="421"/>
      <c r="ED110" s="423"/>
      <c r="EE110" s="421"/>
      <c r="EF110" s="423"/>
      <c r="EG110" s="421"/>
      <c r="EH110" s="423"/>
      <c r="EI110" s="421"/>
      <c r="EJ110" s="423"/>
      <c r="EK110" s="421"/>
      <c r="EL110" s="423"/>
      <c r="EM110" s="421"/>
      <c r="EN110" s="423"/>
      <c r="EO110" s="421"/>
      <c r="EP110" s="422"/>
      <c r="EQ110" s="422"/>
      <c r="ER110" s="421"/>
      <c r="ES110" s="422"/>
      <c r="ET110" s="421"/>
      <c r="EU110" s="422"/>
      <c r="EV110" s="421"/>
      <c r="EW110" s="422"/>
      <c r="EX110" s="421"/>
      <c r="EY110" s="422"/>
      <c r="EZ110" s="421"/>
      <c r="FA110" s="422"/>
      <c r="FB110" s="421"/>
      <c r="FC110" s="422"/>
      <c r="FD110" s="421"/>
      <c r="FE110" s="422"/>
      <c r="FF110" s="421"/>
      <c r="FG110" s="422"/>
      <c r="FH110" s="421"/>
      <c r="FI110" s="422"/>
      <c r="FJ110" s="421"/>
      <c r="FK110" s="422"/>
      <c r="FL110" s="421"/>
      <c r="FM110" s="423"/>
      <c r="FN110" s="421"/>
      <c r="FO110" s="423"/>
      <c r="FP110" s="421"/>
      <c r="FQ110" s="423"/>
      <c r="FR110" s="421"/>
      <c r="FS110" s="423"/>
      <c r="FT110" s="421"/>
      <c r="FU110" s="423"/>
      <c r="FV110" s="421"/>
      <c r="FW110" s="423"/>
      <c r="FX110" s="421"/>
      <c r="FY110" s="423"/>
      <c r="FZ110" s="421"/>
      <c r="GA110" s="423"/>
      <c r="GB110" s="421"/>
      <c r="GC110" s="423"/>
      <c r="GD110" s="421"/>
      <c r="GE110" s="423"/>
      <c r="GF110" s="421"/>
      <c r="GG110" s="423"/>
      <c r="GH110" s="421"/>
      <c r="GI110" s="423"/>
      <c r="GJ110" s="421"/>
      <c r="GK110" s="421"/>
      <c r="GL110" s="424"/>
    </row>
    <row r="111" spans="1:194" s="428" customFormat="1" ht="12" hidden="1" customHeight="1" outlineLevel="1" x14ac:dyDescent="0.2">
      <c r="A111" s="410" t="str">
        <f>A$3</f>
        <v>($Millions Except Per Share Data)</v>
      </c>
      <c r="B111" s="426"/>
      <c r="C111" s="427" t="str">
        <f>C$3</f>
        <v>1Q01/</v>
      </c>
      <c r="D111" s="426"/>
      <c r="E111" s="427" t="str">
        <f>E$3</f>
        <v>2Q01/</v>
      </c>
      <c r="F111" s="426"/>
      <c r="G111" s="427" t="str">
        <f>G$3</f>
        <v>3Q01/</v>
      </c>
      <c r="H111" s="426"/>
      <c r="I111" s="427" t="str">
        <f>I$3</f>
        <v>4Q01/</v>
      </c>
      <c r="J111" s="426"/>
      <c r="K111" s="427" t="str">
        <f>K$3</f>
        <v>1Q02/</v>
      </c>
      <c r="L111" s="426"/>
      <c r="M111" s="427" t="str">
        <f>M$3</f>
        <v>2Q02/</v>
      </c>
      <c r="N111" s="426"/>
      <c r="O111" s="427" t="str">
        <f>O$3</f>
        <v>3Q02/</v>
      </c>
      <c r="P111" s="426"/>
      <c r="Q111" s="427" t="str">
        <f>Q$3</f>
        <v>4Q02/</v>
      </c>
      <c r="R111" s="426"/>
      <c r="S111" s="427" t="str">
        <f>S$3</f>
        <v>1Q03/</v>
      </c>
      <c r="T111" s="426"/>
      <c r="U111" s="427" t="str">
        <f>U$3</f>
        <v>2Q03/</v>
      </c>
      <c r="V111" s="426"/>
      <c r="W111" s="427" t="str">
        <f>W$3</f>
        <v>3Q03/</v>
      </c>
      <c r="X111" s="426"/>
      <c r="Y111" s="427" t="str">
        <f>Y$3</f>
        <v>4Q03/</v>
      </c>
      <c r="Z111" s="426"/>
      <c r="AA111" s="427" t="str">
        <f>AA$3</f>
        <v>1Q04/</v>
      </c>
      <c r="AB111" s="426"/>
      <c r="AC111" s="427" t="str">
        <f>AC$3</f>
        <v>2Q04/</v>
      </c>
      <c r="AD111" s="426"/>
      <c r="AE111" s="427" t="str">
        <f>AE$3</f>
        <v>3Q04/</v>
      </c>
      <c r="AF111" s="426"/>
      <c r="AG111" s="427" t="str">
        <f>AG$3</f>
        <v>4Q04/</v>
      </c>
      <c r="AH111" s="426"/>
      <c r="AI111" s="427" t="str">
        <f>AI$3</f>
        <v>1Q05/</v>
      </c>
      <c r="AJ111" s="426"/>
      <c r="AK111" s="427" t="str">
        <f>AK$3</f>
        <v>2Q05/</v>
      </c>
      <c r="AL111" s="426"/>
      <c r="AM111" s="427" t="str">
        <f>AM$3</f>
        <v>3Q05/</v>
      </c>
      <c r="AN111" s="426"/>
      <c r="AO111" s="427" t="str">
        <f>AO$3</f>
        <v>4Q05/</v>
      </c>
      <c r="AP111" s="426"/>
      <c r="AQ111" s="427" t="str">
        <f>AQ$3</f>
        <v>1Q06/</v>
      </c>
      <c r="AR111" s="426"/>
      <c r="AS111" s="427" t="str">
        <f>AS$3</f>
        <v>2Q06/</v>
      </c>
      <c r="AT111" s="426"/>
      <c r="AU111" s="427" t="str">
        <f>AU$3</f>
        <v>3Q06/</v>
      </c>
      <c r="AV111" s="426"/>
      <c r="AW111" s="427" t="str">
        <f>AW$3</f>
        <v>4Q06/</v>
      </c>
      <c r="AX111" s="426"/>
      <c r="AY111" s="427" t="str">
        <f>AY$3</f>
        <v>1Q07/</v>
      </c>
      <c r="AZ111" s="426"/>
      <c r="BA111" s="427" t="str">
        <f>BA$3</f>
        <v>2Q07/</v>
      </c>
      <c r="BB111" s="426"/>
      <c r="BC111" s="427" t="str">
        <f>BC$3</f>
        <v>3Q07/</v>
      </c>
      <c r="BD111" s="426"/>
      <c r="BE111" s="427" t="str">
        <f>BE$3</f>
        <v>4Q07/</v>
      </c>
      <c r="BF111" s="426"/>
      <c r="BG111" s="427" t="str">
        <f>BG$3</f>
        <v>1Q08/</v>
      </c>
      <c r="BH111" s="426"/>
      <c r="BI111" s="427" t="str">
        <f>BI$3</f>
        <v>2Q08/</v>
      </c>
      <c r="BJ111" s="426"/>
      <c r="BK111" s="427" t="str">
        <f>BK$3</f>
        <v>3Q08/</v>
      </c>
      <c r="BL111" s="426"/>
      <c r="BM111" s="427" t="str">
        <f>BM$3</f>
        <v>4Q08/</v>
      </c>
      <c r="BN111" s="426"/>
      <c r="BO111" s="427" t="str">
        <f>BO$3</f>
        <v>1Q09/</v>
      </c>
      <c r="BP111" s="426"/>
      <c r="BQ111" s="427" t="str">
        <f>BQ$3</f>
        <v>2Q09/</v>
      </c>
      <c r="BR111" s="426"/>
      <c r="BS111" s="427" t="str">
        <f>BS$3</f>
        <v>3Q09/</v>
      </c>
      <c r="BT111" s="426"/>
      <c r="BU111" s="427" t="str">
        <f>BU$3</f>
        <v>4Q09/</v>
      </c>
      <c r="BV111" s="426"/>
      <c r="BW111" s="427" t="str">
        <f>BW$3</f>
        <v>1Q10/</v>
      </c>
      <c r="BX111" s="426"/>
      <c r="BY111" s="427" t="str">
        <f>BY$3</f>
        <v>2Q10/</v>
      </c>
      <c r="BZ111" s="426"/>
      <c r="CA111" s="427" t="str">
        <f>CA$3</f>
        <v>3Q10/</v>
      </c>
      <c r="CB111" s="426"/>
      <c r="CC111" s="427" t="str">
        <f>CC$3</f>
        <v>4Q10/</v>
      </c>
      <c r="CD111" s="426"/>
      <c r="CE111" s="427" t="str">
        <f>CE$3</f>
        <v>1Q11/</v>
      </c>
      <c r="CF111" s="426"/>
      <c r="CG111" s="427" t="str">
        <f>CG$3</f>
        <v>2Q11/</v>
      </c>
      <c r="CH111" s="426"/>
      <c r="CI111" s="427" t="str">
        <f>CI$3</f>
        <v>3Q11/</v>
      </c>
      <c r="CJ111" s="426"/>
      <c r="CK111" s="427" t="str">
        <f>CK$3</f>
        <v>4Q11/</v>
      </c>
      <c r="CL111" s="426"/>
      <c r="CM111" s="427" t="str">
        <f>CM$3</f>
        <v>1Q12/</v>
      </c>
      <c r="CN111" s="426"/>
      <c r="CO111" s="427" t="str">
        <f>CO$3</f>
        <v>2Q12/</v>
      </c>
      <c r="CP111" s="426"/>
      <c r="CQ111" s="427" t="str">
        <f>CQ$3</f>
        <v>3Q12/</v>
      </c>
      <c r="CR111" s="426"/>
      <c r="CS111" s="427" t="str">
        <f>CS$3</f>
        <v>4Q12/</v>
      </c>
      <c r="CT111" s="426"/>
      <c r="CU111" s="427" t="str">
        <f>CU$3</f>
        <v>1Q13/</v>
      </c>
      <c r="CV111" s="426"/>
      <c r="CW111" s="427" t="str">
        <f>CW$3</f>
        <v>2Q13/</v>
      </c>
      <c r="CX111" s="426"/>
      <c r="CY111" s="427" t="str">
        <f>CY$3</f>
        <v>3Q13/</v>
      </c>
      <c r="CZ111" s="426"/>
      <c r="DA111" s="427" t="str">
        <f>DA$3</f>
        <v>4Q13/</v>
      </c>
      <c r="DB111" s="426"/>
      <c r="DC111" s="427" t="str">
        <f>DC$3</f>
        <v>1Q14/</v>
      </c>
      <c r="DD111" s="426"/>
      <c r="DE111" s="427" t="str">
        <f>DE$3</f>
        <v>2Q14/</v>
      </c>
      <c r="DF111" s="426"/>
      <c r="DG111" s="427" t="str">
        <f>DG$3</f>
        <v>3Q14/</v>
      </c>
      <c r="DH111" s="426"/>
      <c r="DI111" s="427" t="str">
        <f>DI$3</f>
        <v>4Q14/</v>
      </c>
      <c r="DJ111" s="426"/>
      <c r="DK111" s="427" t="str">
        <f>DK$3</f>
        <v>1Q15/</v>
      </c>
      <c r="DL111" s="426"/>
      <c r="DM111" s="427" t="str">
        <f>DM$3</f>
        <v>2Q15/</v>
      </c>
      <c r="DN111" s="426"/>
      <c r="DO111" s="427" t="str">
        <f>DO$3</f>
        <v>3Q15/</v>
      </c>
      <c r="DP111" s="426"/>
      <c r="DQ111" s="427" t="str">
        <f>DQ$3</f>
        <v>4Q15/</v>
      </c>
      <c r="DR111" s="426"/>
      <c r="DS111" s="427" t="str">
        <f>DS$3</f>
        <v>1Q16/</v>
      </c>
      <c r="DT111" s="426"/>
      <c r="DU111" s="427" t="str">
        <f>DU$3</f>
        <v>2Q16/</v>
      </c>
      <c r="DV111" s="426"/>
      <c r="DW111" s="427" t="str">
        <f>DW$3</f>
        <v>3Q16/</v>
      </c>
      <c r="DX111" s="426"/>
      <c r="DY111" s="427" t="str">
        <f>DY$3</f>
        <v>4Q16/</v>
      </c>
      <c r="DZ111" s="426"/>
      <c r="EA111" s="427" t="str">
        <f>EA$3</f>
        <v>1Q17/</v>
      </c>
      <c r="EB111" s="426"/>
      <c r="EC111" s="427" t="str">
        <f>EC$3</f>
        <v>2Q17/</v>
      </c>
      <c r="ED111" s="426"/>
      <c r="EE111" s="427" t="str">
        <f>EE$3</f>
        <v>3Q17/</v>
      </c>
      <c r="EF111" s="426"/>
      <c r="EG111" s="427" t="str">
        <f>EG$3</f>
        <v>4Q17/</v>
      </c>
      <c r="EH111" s="426"/>
      <c r="EI111" s="427" t="str">
        <f t="shared" ref="EI111" si="82">EI$3</f>
        <v>1Q18E/</v>
      </c>
      <c r="EJ111" s="426"/>
      <c r="EK111" s="427" t="str">
        <f t="shared" ref="EK111" si="83">EK$3</f>
        <v>2Q18E/</v>
      </c>
      <c r="EL111" s="426"/>
      <c r="EM111" s="427" t="str">
        <f t="shared" ref="EM111" si="84">EM$3</f>
        <v>3Q18E/</v>
      </c>
      <c r="EN111" s="426"/>
      <c r="EO111" s="427" t="str">
        <f t="shared" ref="EO111" si="85">EO$3</f>
        <v>4Q18E/</v>
      </c>
      <c r="EP111" s="426"/>
      <c r="EQ111" s="426"/>
      <c r="ER111" s="427" t="str">
        <f>ER$3</f>
        <v>2000/</v>
      </c>
      <c r="ES111" s="426"/>
      <c r="ET111" s="427" t="str">
        <f>ET$3</f>
        <v>2001/</v>
      </c>
      <c r="EU111" s="426"/>
      <c r="EV111" s="427" t="str">
        <f>EV$3</f>
        <v>2002/</v>
      </c>
      <c r="EW111" s="426"/>
      <c r="EX111" s="427" t="str">
        <f>EX$3</f>
        <v>2003/</v>
      </c>
      <c r="EY111" s="426"/>
      <c r="EZ111" s="427" t="str">
        <f>EZ$3</f>
        <v>2004/</v>
      </c>
      <c r="FA111" s="426"/>
      <c r="FB111" s="427" t="str">
        <f>FB$3</f>
        <v>2005/</v>
      </c>
      <c r="FC111" s="426"/>
      <c r="FD111" s="427" t="str">
        <f>FD$3</f>
        <v>2006/</v>
      </c>
      <c r="FE111" s="426"/>
      <c r="FF111" s="427" t="str">
        <f>FF$3</f>
        <v>2007/</v>
      </c>
      <c r="FG111" s="426"/>
      <c r="FH111" s="427" t="str">
        <f>FH$3</f>
        <v>2008/</v>
      </c>
      <c r="FI111" s="426"/>
      <c r="FJ111" s="427" t="str">
        <f>FJ$3</f>
        <v>2009/</v>
      </c>
      <c r="FK111" s="426"/>
      <c r="FL111" s="427" t="str">
        <f>FL$3</f>
        <v>2010/</v>
      </c>
      <c r="FM111" s="426"/>
      <c r="FN111" s="427" t="str">
        <f>FN$3</f>
        <v>2011/</v>
      </c>
      <c r="FO111" s="426"/>
      <c r="FP111" s="427" t="str">
        <f>FP$3</f>
        <v>2012/</v>
      </c>
      <c r="FQ111" s="426"/>
      <c r="FR111" s="427" t="str">
        <f>FR$3</f>
        <v>2013/</v>
      </c>
      <c r="FS111" s="426"/>
      <c r="FT111" s="427" t="str">
        <f>FT$3</f>
        <v>2014/</v>
      </c>
      <c r="FU111" s="426"/>
      <c r="FV111" s="427" t="str">
        <f>FV$3</f>
        <v>2015/</v>
      </c>
      <c r="FW111" s="426"/>
      <c r="FX111" s="427" t="str">
        <f>FX$3</f>
        <v>2016/</v>
      </c>
      <c r="FY111" s="426"/>
      <c r="FZ111" s="427" t="str">
        <f>FZ$3</f>
        <v>2017/</v>
      </c>
      <c r="GA111" s="426"/>
      <c r="GB111" s="427" t="str">
        <f>GB$3</f>
        <v>2018E/</v>
      </c>
      <c r="GC111" s="426"/>
      <c r="GD111" s="427" t="str">
        <f>GD$3</f>
        <v>2019E/</v>
      </c>
      <c r="GE111" s="426"/>
      <c r="GF111" s="427" t="str">
        <f>GF$3</f>
        <v>2020E/</v>
      </c>
      <c r="GG111" s="426"/>
      <c r="GH111" s="427" t="str">
        <f>GH$3</f>
        <v>2021E/</v>
      </c>
      <c r="GI111" s="426"/>
      <c r="GJ111" s="427" t="str">
        <f>GJ$3</f>
        <v>2022E/</v>
      </c>
      <c r="GK111" s="427"/>
      <c r="GL111" s="426"/>
    </row>
    <row r="112" spans="1:194" s="428" customFormat="1" ht="12" hidden="1" customHeight="1" outlineLevel="1" x14ac:dyDescent="0.2">
      <c r="B112" s="426"/>
      <c r="C112" s="427" t="str">
        <f>C$4</f>
        <v>1Q00</v>
      </c>
      <c r="D112" s="426"/>
      <c r="E112" s="427" t="str">
        <f>E$4</f>
        <v>2Q00</v>
      </c>
      <c r="F112" s="426"/>
      <c r="G112" s="427" t="str">
        <f>G$4</f>
        <v>3Q00</v>
      </c>
      <c r="H112" s="426"/>
      <c r="I112" s="427" t="str">
        <f>I$4</f>
        <v>4Q00</v>
      </c>
      <c r="J112" s="426"/>
      <c r="K112" s="427" t="str">
        <f>K$4</f>
        <v>1Q01</v>
      </c>
      <c r="L112" s="426"/>
      <c r="M112" s="427" t="str">
        <f>M$4</f>
        <v>2Q01</v>
      </c>
      <c r="N112" s="426"/>
      <c r="O112" s="427" t="str">
        <f>O$4</f>
        <v>3Q01</v>
      </c>
      <c r="P112" s="426"/>
      <c r="Q112" s="427" t="str">
        <f>Q$4</f>
        <v>4Q01</v>
      </c>
      <c r="R112" s="426"/>
      <c r="S112" s="427" t="str">
        <f>S$4</f>
        <v>1Q02</v>
      </c>
      <c r="T112" s="426"/>
      <c r="U112" s="427" t="str">
        <f>U$4</f>
        <v>2Q02</v>
      </c>
      <c r="V112" s="426"/>
      <c r="W112" s="427" t="str">
        <f>W$4</f>
        <v>3Q02</v>
      </c>
      <c r="X112" s="426"/>
      <c r="Y112" s="427" t="str">
        <f>Y$4</f>
        <v>4Q02</v>
      </c>
      <c r="Z112" s="426"/>
      <c r="AA112" s="427" t="str">
        <f>AA$4</f>
        <v>1Q03</v>
      </c>
      <c r="AB112" s="426"/>
      <c r="AC112" s="427" t="str">
        <f>AC$4</f>
        <v>2Q03</v>
      </c>
      <c r="AD112" s="426"/>
      <c r="AE112" s="427" t="str">
        <f>AE$4</f>
        <v>3Q03</v>
      </c>
      <c r="AF112" s="426"/>
      <c r="AG112" s="427" t="str">
        <f>AG$4</f>
        <v>4Q03</v>
      </c>
      <c r="AH112" s="426"/>
      <c r="AI112" s="427" t="str">
        <f>AI$4</f>
        <v>1Q04</v>
      </c>
      <c r="AJ112" s="426"/>
      <c r="AK112" s="427" t="str">
        <f>AK$4</f>
        <v>2Q04</v>
      </c>
      <c r="AL112" s="426"/>
      <c r="AM112" s="427" t="str">
        <f>AM$4</f>
        <v>3Q04</v>
      </c>
      <c r="AN112" s="426"/>
      <c r="AO112" s="427" t="str">
        <f>AO$4</f>
        <v>4Q04</v>
      </c>
      <c r="AP112" s="426"/>
      <c r="AQ112" s="427" t="str">
        <f>AQ$4</f>
        <v>1Q05</v>
      </c>
      <c r="AR112" s="426"/>
      <c r="AS112" s="427" t="str">
        <f>AS$4</f>
        <v>2Q05</v>
      </c>
      <c r="AT112" s="426"/>
      <c r="AU112" s="427" t="str">
        <f>AU$4</f>
        <v>3Q05</v>
      </c>
      <c r="AV112" s="426"/>
      <c r="AW112" s="427" t="str">
        <f>AW$4</f>
        <v>4Q05</v>
      </c>
      <c r="AX112" s="426"/>
      <c r="AY112" s="427" t="str">
        <f>AY$4</f>
        <v>1Q06</v>
      </c>
      <c r="AZ112" s="426"/>
      <c r="BA112" s="427" t="str">
        <f>BA$4</f>
        <v>2Q06</v>
      </c>
      <c r="BB112" s="426"/>
      <c r="BC112" s="427" t="str">
        <f>BC$4</f>
        <v>3Q06</v>
      </c>
      <c r="BD112" s="426"/>
      <c r="BE112" s="427" t="str">
        <f>BE$4</f>
        <v>4Q06</v>
      </c>
      <c r="BF112" s="426"/>
      <c r="BG112" s="427" t="str">
        <f>BG$4</f>
        <v>1Q07</v>
      </c>
      <c r="BH112" s="426"/>
      <c r="BI112" s="427" t="str">
        <f>BI$4</f>
        <v>2Q07</v>
      </c>
      <c r="BJ112" s="426"/>
      <c r="BK112" s="427" t="str">
        <f>BK$4</f>
        <v>3Q07</v>
      </c>
      <c r="BL112" s="426"/>
      <c r="BM112" s="427" t="str">
        <f>BM$4</f>
        <v>4Q07</v>
      </c>
      <c r="BN112" s="426"/>
      <c r="BO112" s="427" t="str">
        <f>BO$4</f>
        <v>1Q08</v>
      </c>
      <c r="BP112" s="426"/>
      <c r="BQ112" s="427" t="str">
        <f>BQ$4</f>
        <v>2Q08</v>
      </c>
      <c r="BR112" s="426"/>
      <c r="BS112" s="427" t="str">
        <f>BS$4</f>
        <v>3Q08</v>
      </c>
      <c r="BT112" s="426"/>
      <c r="BU112" s="427" t="str">
        <f>BU$4</f>
        <v>4Q08</v>
      </c>
      <c r="BV112" s="426"/>
      <c r="BW112" s="427" t="str">
        <f>BW$4</f>
        <v>1Q09</v>
      </c>
      <c r="BX112" s="426"/>
      <c r="BY112" s="427" t="str">
        <f>BY$4</f>
        <v>2Q09</v>
      </c>
      <c r="BZ112" s="426"/>
      <c r="CA112" s="427" t="str">
        <f>CA$4</f>
        <v>3Q09</v>
      </c>
      <c r="CB112" s="426"/>
      <c r="CC112" s="427" t="str">
        <f>CC$4</f>
        <v>4Q09</v>
      </c>
      <c r="CD112" s="426"/>
      <c r="CE112" s="427" t="str">
        <f>CE$4</f>
        <v>1Q10</v>
      </c>
      <c r="CF112" s="426"/>
      <c r="CG112" s="427" t="str">
        <f>CG$4</f>
        <v>2Q10</v>
      </c>
      <c r="CH112" s="426"/>
      <c r="CI112" s="427" t="str">
        <f>CI$4</f>
        <v>3Q10</v>
      </c>
      <c r="CJ112" s="426"/>
      <c r="CK112" s="427" t="str">
        <f>CK$4</f>
        <v>4Q10</v>
      </c>
      <c r="CL112" s="426"/>
      <c r="CM112" s="427" t="str">
        <f>CM$4</f>
        <v>1Q11</v>
      </c>
      <c r="CN112" s="426"/>
      <c r="CO112" s="427" t="str">
        <f>CO$4</f>
        <v>2Q11</v>
      </c>
      <c r="CP112" s="426"/>
      <c r="CQ112" s="427" t="str">
        <f>CQ$4</f>
        <v>3Q11</v>
      </c>
      <c r="CR112" s="426"/>
      <c r="CS112" s="427" t="str">
        <f>CS$4</f>
        <v>4Q11</v>
      </c>
      <c r="CT112" s="426"/>
      <c r="CU112" s="427" t="str">
        <f>CU$4</f>
        <v>1Q12</v>
      </c>
      <c r="CV112" s="426"/>
      <c r="CW112" s="427" t="str">
        <f>CW$4</f>
        <v>2Q12</v>
      </c>
      <c r="CX112" s="426"/>
      <c r="CY112" s="427" t="str">
        <f>CY$4</f>
        <v>3Q12</v>
      </c>
      <c r="CZ112" s="426"/>
      <c r="DA112" s="427" t="str">
        <f>DA$4</f>
        <v>4Q12</v>
      </c>
      <c r="DB112" s="426"/>
      <c r="DC112" s="427" t="str">
        <f>DC$4</f>
        <v>1Q13</v>
      </c>
      <c r="DD112" s="426"/>
      <c r="DE112" s="427" t="str">
        <f>DE$4</f>
        <v>2Q13</v>
      </c>
      <c r="DF112" s="426"/>
      <c r="DG112" s="427" t="str">
        <f>DG$4</f>
        <v>3Q13</v>
      </c>
      <c r="DH112" s="426"/>
      <c r="DI112" s="427" t="str">
        <f>DI$4</f>
        <v>4Q13</v>
      </c>
      <c r="DJ112" s="426"/>
      <c r="DK112" s="427" t="str">
        <f>DK$4</f>
        <v>1Q14</v>
      </c>
      <c r="DL112" s="426"/>
      <c r="DM112" s="427" t="str">
        <f>DM$4</f>
        <v>2Q14</v>
      </c>
      <c r="DN112" s="426"/>
      <c r="DO112" s="427" t="str">
        <f>DO$4</f>
        <v>3Q14</v>
      </c>
      <c r="DP112" s="426"/>
      <c r="DQ112" s="427" t="str">
        <f>DQ$4</f>
        <v>4Q14</v>
      </c>
      <c r="DR112" s="426"/>
      <c r="DS112" s="427" t="str">
        <f>DS$4</f>
        <v>1Q15</v>
      </c>
      <c r="DT112" s="426"/>
      <c r="DU112" s="427" t="str">
        <f>DU$4</f>
        <v>2Q15</v>
      </c>
      <c r="DV112" s="426"/>
      <c r="DW112" s="427" t="str">
        <f>DW$4</f>
        <v>3Q15</v>
      </c>
      <c r="DX112" s="426"/>
      <c r="DY112" s="427" t="str">
        <f>DY$4</f>
        <v>4Q15</v>
      </c>
      <c r="DZ112" s="426"/>
      <c r="EA112" s="427" t="str">
        <f>EA$4</f>
        <v>1Q16</v>
      </c>
      <c r="EB112" s="426"/>
      <c r="EC112" s="427" t="str">
        <f>EC$4</f>
        <v>2Q16</v>
      </c>
      <c r="ED112" s="426"/>
      <c r="EE112" s="427" t="str">
        <f>EE$4</f>
        <v>3Q16</v>
      </c>
      <c r="EF112" s="426"/>
      <c r="EG112" s="427" t="str">
        <f>EG$4</f>
        <v>4Q16</v>
      </c>
      <c r="EH112" s="426"/>
      <c r="EI112" s="427" t="str">
        <f t="shared" ref="EI112" si="86">EI$4</f>
        <v>1Q17</v>
      </c>
      <c r="EJ112" s="426"/>
      <c r="EK112" s="427" t="str">
        <f t="shared" ref="EK112" si="87">EK$4</f>
        <v>2Q17</v>
      </c>
      <c r="EL112" s="426"/>
      <c r="EM112" s="427" t="str">
        <f t="shared" ref="EM112" si="88">EM$4</f>
        <v>3Q17</v>
      </c>
      <c r="EN112" s="426"/>
      <c r="EO112" s="427" t="str">
        <f t="shared" ref="EO112" si="89">EO$4</f>
        <v>4Q17</v>
      </c>
      <c r="EP112" s="426"/>
      <c r="EQ112" s="426"/>
      <c r="ER112" s="427" t="str">
        <f>ER$4</f>
        <v>1999</v>
      </c>
      <c r="ES112" s="426"/>
      <c r="ET112" s="427" t="str">
        <f>ET$4</f>
        <v>2000</v>
      </c>
      <c r="EU112" s="426"/>
      <c r="EV112" s="427">
        <f>EV$4</f>
        <v>2001</v>
      </c>
      <c r="EW112" s="426"/>
      <c r="EX112" s="427">
        <f>EX$4</f>
        <v>2002</v>
      </c>
      <c r="EY112" s="426"/>
      <c r="EZ112" s="427" t="str">
        <f>EZ$4</f>
        <v>2003</v>
      </c>
      <c r="FA112" s="426"/>
      <c r="FB112" s="427" t="str">
        <f>FB$4</f>
        <v>2004</v>
      </c>
      <c r="FC112" s="426"/>
      <c r="FD112" s="427" t="str">
        <f>FD$4</f>
        <v>2005</v>
      </c>
      <c r="FE112" s="426"/>
      <c r="FF112" s="427" t="str">
        <f>FF$4</f>
        <v>2006</v>
      </c>
      <c r="FG112" s="426"/>
      <c r="FH112" s="427">
        <f>FH$4</f>
        <v>2007</v>
      </c>
      <c r="FI112" s="426"/>
      <c r="FJ112" s="427" t="str">
        <f>FJ$4</f>
        <v>2008</v>
      </c>
      <c r="FK112" s="426"/>
      <c r="FL112" s="427" t="str">
        <f>FL$4</f>
        <v>2009</v>
      </c>
      <c r="FM112" s="426"/>
      <c r="FN112" s="427" t="str">
        <f>FN$4</f>
        <v>2010</v>
      </c>
      <c r="FO112" s="426"/>
      <c r="FP112" s="427" t="str">
        <f>FP$4</f>
        <v>2011</v>
      </c>
      <c r="FQ112" s="426"/>
      <c r="FR112" s="427" t="str">
        <f>FR$4</f>
        <v>2012</v>
      </c>
      <c r="FS112" s="426"/>
      <c r="FT112" s="427" t="str">
        <f>FT$4</f>
        <v>2013</v>
      </c>
      <c r="FU112" s="426"/>
      <c r="FV112" s="427" t="str">
        <f>FV$4</f>
        <v>2014</v>
      </c>
      <c r="FW112" s="426"/>
      <c r="FX112" s="427" t="str">
        <f>FX$4</f>
        <v>2015</v>
      </c>
      <c r="FY112" s="426"/>
      <c r="FZ112" s="427" t="str">
        <f>FZ$4</f>
        <v>2016</v>
      </c>
      <c r="GA112" s="426"/>
      <c r="GB112" s="427" t="str">
        <f>GB$4</f>
        <v>2017</v>
      </c>
      <c r="GC112" s="426"/>
      <c r="GD112" s="427" t="str">
        <f>GD$4</f>
        <v>2018E</v>
      </c>
      <c r="GE112" s="426"/>
      <c r="GF112" s="427" t="str">
        <f>GF$4</f>
        <v>2019E</v>
      </c>
      <c r="GG112" s="426"/>
      <c r="GH112" s="427" t="str">
        <f>GH$4</f>
        <v>2020E</v>
      </c>
      <c r="GI112" s="426"/>
      <c r="GJ112" s="427" t="str">
        <f>GJ$4</f>
        <v>2021E</v>
      </c>
      <c r="GK112" s="427" t="str">
        <f>GK$4</f>
        <v>5-Yr</v>
      </c>
      <c r="GL112" s="426"/>
    </row>
    <row r="113" spans="1:194" s="428" customFormat="1" ht="12" hidden="1" customHeight="1" outlineLevel="1" x14ac:dyDescent="0.2">
      <c r="A113" s="429"/>
      <c r="B113" s="430" t="str">
        <f t="shared" ref="B113:DB113" si="90">B$5</f>
        <v>1Q01</v>
      </c>
      <c r="C113" s="431" t="str">
        <f t="shared" si="90"/>
        <v>% Chg</v>
      </c>
      <c r="D113" s="430" t="str">
        <f t="shared" si="90"/>
        <v>2Q01</v>
      </c>
      <c r="E113" s="431" t="str">
        <f t="shared" si="90"/>
        <v>% Chg</v>
      </c>
      <c r="F113" s="430" t="str">
        <f t="shared" si="90"/>
        <v>3Q01</v>
      </c>
      <c r="G113" s="431" t="str">
        <f t="shared" si="90"/>
        <v>% Chg</v>
      </c>
      <c r="H113" s="430" t="str">
        <f t="shared" si="90"/>
        <v>4Q01</v>
      </c>
      <c r="I113" s="431" t="str">
        <f t="shared" si="90"/>
        <v>% Chg</v>
      </c>
      <c r="J113" s="430" t="str">
        <f t="shared" si="90"/>
        <v>1Q02</v>
      </c>
      <c r="K113" s="431" t="str">
        <f t="shared" si="90"/>
        <v>% Chg</v>
      </c>
      <c r="L113" s="430" t="str">
        <f t="shared" si="90"/>
        <v>2Q02</v>
      </c>
      <c r="M113" s="431" t="str">
        <f t="shared" si="90"/>
        <v>% Chg</v>
      </c>
      <c r="N113" s="430" t="str">
        <f t="shared" si="90"/>
        <v>3Q02</v>
      </c>
      <c r="O113" s="431" t="str">
        <f t="shared" si="90"/>
        <v>% Chg</v>
      </c>
      <c r="P113" s="430" t="str">
        <f t="shared" si="90"/>
        <v>4Q02</v>
      </c>
      <c r="Q113" s="431" t="str">
        <f t="shared" si="90"/>
        <v>% Chg</v>
      </c>
      <c r="R113" s="430" t="str">
        <f t="shared" si="90"/>
        <v>1Q03</v>
      </c>
      <c r="S113" s="431" t="str">
        <f t="shared" si="90"/>
        <v>% Chg</v>
      </c>
      <c r="T113" s="430" t="str">
        <f t="shared" si="90"/>
        <v>2Q03</v>
      </c>
      <c r="U113" s="431" t="str">
        <f t="shared" si="90"/>
        <v>% Chg</v>
      </c>
      <c r="V113" s="430" t="str">
        <f t="shared" si="90"/>
        <v>3Q03</v>
      </c>
      <c r="W113" s="431" t="str">
        <f t="shared" si="90"/>
        <v>% Chg</v>
      </c>
      <c r="X113" s="430" t="str">
        <f t="shared" si="90"/>
        <v>4Q03</v>
      </c>
      <c r="Y113" s="431" t="str">
        <f t="shared" si="90"/>
        <v>% Chg</v>
      </c>
      <c r="Z113" s="430" t="str">
        <f t="shared" si="90"/>
        <v>1Q04</v>
      </c>
      <c r="AA113" s="431" t="str">
        <f t="shared" si="90"/>
        <v>% Chg</v>
      </c>
      <c r="AB113" s="430" t="str">
        <f t="shared" si="90"/>
        <v>2Q04</v>
      </c>
      <c r="AC113" s="431" t="str">
        <f t="shared" si="90"/>
        <v>% Chg</v>
      </c>
      <c r="AD113" s="430" t="str">
        <f t="shared" si="90"/>
        <v>3Q04</v>
      </c>
      <c r="AE113" s="431" t="str">
        <f t="shared" si="90"/>
        <v>% Chg</v>
      </c>
      <c r="AF113" s="430" t="str">
        <f t="shared" si="90"/>
        <v>4Q04</v>
      </c>
      <c r="AG113" s="431" t="str">
        <f t="shared" si="90"/>
        <v>% Chg</v>
      </c>
      <c r="AH113" s="430" t="str">
        <f t="shared" si="90"/>
        <v>1Q05</v>
      </c>
      <c r="AI113" s="431" t="str">
        <f t="shared" si="90"/>
        <v>% Chg</v>
      </c>
      <c r="AJ113" s="430" t="str">
        <f t="shared" si="90"/>
        <v>2Q05</v>
      </c>
      <c r="AK113" s="431" t="str">
        <f t="shared" si="90"/>
        <v>% Chg</v>
      </c>
      <c r="AL113" s="430" t="str">
        <f t="shared" si="90"/>
        <v>3Q05</v>
      </c>
      <c r="AM113" s="431" t="str">
        <f t="shared" si="90"/>
        <v>% Chg</v>
      </c>
      <c r="AN113" s="430" t="str">
        <f t="shared" si="90"/>
        <v>4Q05</v>
      </c>
      <c r="AO113" s="431" t="str">
        <f t="shared" si="90"/>
        <v>% Chg</v>
      </c>
      <c r="AP113" s="430" t="str">
        <f t="shared" si="90"/>
        <v>1Q06</v>
      </c>
      <c r="AQ113" s="431" t="str">
        <f t="shared" si="90"/>
        <v>% Chg</v>
      </c>
      <c r="AR113" s="430" t="str">
        <f t="shared" si="90"/>
        <v>2Q06</v>
      </c>
      <c r="AS113" s="431" t="str">
        <f t="shared" si="90"/>
        <v>% Chg</v>
      </c>
      <c r="AT113" s="430" t="str">
        <f t="shared" si="90"/>
        <v>3Q06</v>
      </c>
      <c r="AU113" s="431" t="str">
        <f t="shared" si="90"/>
        <v>% Chg</v>
      </c>
      <c r="AV113" s="430" t="str">
        <f t="shared" si="90"/>
        <v>4Q06</v>
      </c>
      <c r="AW113" s="431" t="str">
        <f t="shared" si="90"/>
        <v>% Chg</v>
      </c>
      <c r="AX113" s="430" t="str">
        <f t="shared" si="90"/>
        <v>1Q07</v>
      </c>
      <c r="AY113" s="431" t="str">
        <f t="shared" si="90"/>
        <v>% Chg</v>
      </c>
      <c r="AZ113" s="430" t="str">
        <f t="shared" si="90"/>
        <v>2Q07</v>
      </c>
      <c r="BA113" s="431" t="str">
        <f t="shared" si="90"/>
        <v>% Chg</v>
      </c>
      <c r="BB113" s="430" t="str">
        <f t="shared" si="90"/>
        <v>3Q07</v>
      </c>
      <c r="BC113" s="431" t="str">
        <f t="shared" si="90"/>
        <v>% Chg</v>
      </c>
      <c r="BD113" s="430" t="str">
        <f t="shared" si="90"/>
        <v>4Q07</v>
      </c>
      <c r="BE113" s="431" t="str">
        <f t="shared" si="90"/>
        <v>% Chg</v>
      </c>
      <c r="BF113" s="430" t="str">
        <f t="shared" si="90"/>
        <v>1Q08</v>
      </c>
      <c r="BG113" s="431" t="str">
        <f t="shared" si="90"/>
        <v>% Chg</v>
      </c>
      <c r="BH113" s="430" t="str">
        <f t="shared" si="90"/>
        <v>2Q08</v>
      </c>
      <c r="BI113" s="431" t="str">
        <f t="shared" si="90"/>
        <v>% Chg</v>
      </c>
      <c r="BJ113" s="430" t="str">
        <f t="shared" si="90"/>
        <v>3Q08</v>
      </c>
      <c r="BK113" s="431" t="str">
        <f t="shared" si="90"/>
        <v>% Chg</v>
      </c>
      <c r="BL113" s="430" t="str">
        <f t="shared" si="90"/>
        <v>4Q08</v>
      </c>
      <c r="BM113" s="431" t="str">
        <f t="shared" si="90"/>
        <v>% Chg</v>
      </c>
      <c r="BN113" s="430" t="str">
        <f t="shared" si="90"/>
        <v>1Q09</v>
      </c>
      <c r="BO113" s="431" t="str">
        <f t="shared" si="90"/>
        <v>% Chg</v>
      </c>
      <c r="BP113" s="430" t="str">
        <f t="shared" si="90"/>
        <v>2Q09</v>
      </c>
      <c r="BQ113" s="431" t="str">
        <f t="shared" si="90"/>
        <v>% Chg</v>
      </c>
      <c r="BR113" s="430" t="str">
        <f t="shared" si="90"/>
        <v>3Q09</v>
      </c>
      <c r="BS113" s="431" t="str">
        <f t="shared" si="90"/>
        <v>% Chg</v>
      </c>
      <c r="BT113" s="430" t="str">
        <f t="shared" si="90"/>
        <v>4Q09</v>
      </c>
      <c r="BU113" s="431" t="str">
        <f t="shared" si="90"/>
        <v>% Chg</v>
      </c>
      <c r="BV113" s="430" t="str">
        <f t="shared" si="90"/>
        <v>1Q10</v>
      </c>
      <c r="BW113" s="431" t="str">
        <f t="shared" si="90"/>
        <v>% Chg</v>
      </c>
      <c r="BX113" s="430" t="str">
        <f t="shared" si="90"/>
        <v>2Q10</v>
      </c>
      <c r="BY113" s="431" t="str">
        <f t="shared" si="90"/>
        <v>% Chg</v>
      </c>
      <c r="BZ113" s="430" t="str">
        <f t="shared" si="90"/>
        <v>3Q10</v>
      </c>
      <c r="CA113" s="431" t="str">
        <f t="shared" si="90"/>
        <v>% Chg</v>
      </c>
      <c r="CB113" s="430" t="str">
        <f t="shared" si="90"/>
        <v>4Q10</v>
      </c>
      <c r="CC113" s="431" t="str">
        <f t="shared" si="90"/>
        <v>% Chg</v>
      </c>
      <c r="CD113" s="430" t="str">
        <f t="shared" si="90"/>
        <v>1Q11</v>
      </c>
      <c r="CE113" s="431" t="str">
        <f t="shared" si="90"/>
        <v>% Chg</v>
      </c>
      <c r="CF113" s="430" t="str">
        <f t="shared" si="90"/>
        <v>2Q11</v>
      </c>
      <c r="CG113" s="431" t="str">
        <f t="shared" si="90"/>
        <v>% Chg</v>
      </c>
      <c r="CH113" s="430" t="str">
        <f t="shared" si="90"/>
        <v>3Q11</v>
      </c>
      <c r="CI113" s="431" t="str">
        <f t="shared" si="90"/>
        <v>% Chg</v>
      </c>
      <c r="CJ113" s="430" t="str">
        <f t="shared" si="90"/>
        <v>4Q11</v>
      </c>
      <c r="CK113" s="431" t="str">
        <f t="shared" si="90"/>
        <v>% Chg</v>
      </c>
      <c r="CL113" s="430" t="str">
        <f t="shared" si="90"/>
        <v>1Q12</v>
      </c>
      <c r="CM113" s="431" t="str">
        <f t="shared" si="90"/>
        <v>% Chg</v>
      </c>
      <c r="CN113" s="430" t="str">
        <f t="shared" si="90"/>
        <v>2Q12</v>
      </c>
      <c r="CO113" s="431" t="str">
        <f t="shared" si="90"/>
        <v>% Chg</v>
      </c>
      <c r="CP113" s="430" t="str">
        <f t="shared" si="90"/>
        <v>3Q12</v>
      </c>
      <c r="CQ113" s="431" t="str">
        <f t="shared" si="90"/>
        <v>% Chg</v>
      </c>
      <c r="CR113" s="430" t="str">
        <f t="shared" si="90"/>
        <v>4Q12</v>
      </c>
      <c r="CS113" s="431" t="str">
        <f t="shared" si="90"/>
        <v>% Chg</v>
      </c>
      <c r="CT113" s="430" t="str">
        <f t="shared" si="90"/>
        <v>1Q13</v>
      </c>
      <c r="CU113" s="431" t="str">
        <f t="shared" si="90"/>
        <v>% Chg</v>
      </c>
      <c r="CV113" s="430" t="str">
        <f t="shared" si="90"/>
        <v>2Q13</v>
      </c>
      <c r="CW113" s="431" t="str">
        <f t="shared" si="90"/>
        <v>% Chg</v>
      </c>
      <c r="CX113" s="430" t="str">
        <f t="shared" si="90"/>
        <v>3Q13</v>
      </c>
      <c r="CY113" s="431" t="str">
        <f t="shared" si="90"/>
        <v>% Chg</v>
      </c>
      <c r="CZ113" s="430" t="str">
        <f t="shared" si="90"/>
        <v>4Q13</v>
      </c>
      <c r="DA113" s="431" t="str">
        <f t="shared" si="90"/>
        <v>% Chg</v>
      </c>
      <c r="DB113" s="430" t="str">
        <f t="shared" si="90"/>
        <v>1Q14</v>
      </c>
      <c r="DC113" s="431" t="str">
        <f t="shared" ref="DC113:EO113" si="91">DC$5</f>
        <v>% Chg</v>
      </c>
      <c r="DD113" s="430" t="str">
        <f t="shared" si="91"/>
        <v>2Q14</v>
      </c>
      <c r="DE113" s="431" t="str">
        <f t="shared" si="91"/>
        <v>% Chg</v>
      </c>
      <c r="DF113" s="430" t="str">
        <f t="shared" si="91"/>
        <v>3Q14</v>
      </c>
      <c r="DG113" s="431" t="str">
        <f t="shared" si="91"/>
        <v>% Chg</v>
      </c>
      <c r="DH113" s="430" t="str">
        <f t="shared" si="91"/>
        <v>4Q14</v>
      </c>
      <c r="DI113" s="431" t="str">
        <f t="shared" si="91"/>
        <v>% Chg</v>
      </c>
      <c r="DJ113" s="430" t="str">
        <f t="shared" si="91"/>
        <v>1Q15</v>
      </c>
      <c r="DK113" s="431" t="str">
        <f t="shared" si="91"/>
        <v>% Chg</v>
      </c>
      <c r="DL113" s="430" t="str">
        <f t="shared" si="91"/>
        <v>2Q15</v>
      </c>
      <c r="DM113" s="431" t="str">
        <f t="shared" si="91"/>
        <v>% Chg</v>
      </c>
      <c r="DN113" s="430" t="str">
        <f t="shared" si="91"/>
        <v>3Q15</v>
      </c>
      <c r="DO113" s="431" t="str">
        <f t="shared" si="91"/>
        <v>% Chg</v>
      </c>
      <c r="DP113" s="430" t="str">
        <f t="shared" si="91"/>
        <v>4Q15</v>
      </c>
      <c r="DQ113" s="431" t="str">
        <f t="shared" si="91"/>
        <v>% Chg</v>
      </c>
      <c r="DR113" s="430" t="str">
        <f t="shared" si="91"/>
        <v>1Q16</v>
      </c>
      <c r="DS113" s="431" t="str">
        <f t="shared" si="91"/>
        <v>% Chg</v>
      </c>
      <c r="DT113" s="430" t="str">
        <f t="shared" si="91"/>
        <v>2Q16</v>
      </c>
      <c r="DU113" s="431" t="str">
        <f t="shared" si="91"/>
        <v>% Chg</v>
      </c>
      <c r="DV113" s="430" t="str">
        <f t="shared" si="91"/>
        <v>3Q16</v>
      </c>
      <c r="DW113" s="431" t="str">
        <f t="shared" si="91"/>
        <v>% Chg</v>
      </c>
      <c r="DX113" s="430" t="str">
        <f t="shared" si="91"/>
        <v>4Q16</v>
      </c>
      <c r="DY113" s="431" t="str">
        <f t="shared" si="91"/>
        <v>% Chg</v>
      </c>
      <c r="DZ113" s="430" t="str">
        <f t="shared" si="91"/>
        <v>1Q17</v>
      </c>
      <c r="EA113" s="431" t="str">
        <f t="shared" si="91"/>
        <v>% Chg</v>
      </c>
      <c r="EB113" s="430" t="str">
        <f t="shared" si="91"/>
        <v>2Q17</v>
      </c>
      <c r="EC113" s="431" t="str">
        <f t="shared" si="91"/>
        <v>% Chg</v>
      </c>
      <c r="ED113" s="430" t="str">
        <f t="shared" si="91"/>
        <v>3Q17</v>
      </c>
      <c r="EE113" s="431" t="str">
        <f t="shared" si="91"/>
        <v>% Chg</v>
      </c>
      <c r="EF113" s="430" t="str">
        <f t="shared" si="91"/>
        <v>4Q17</v>
      </c>
      <c r="EG113" s="431" t="str">
        <f t="shared" si="91"/>
        <v>% Chg</v>
      </c>
      <c r="EH113" s="430" t="str">
        <f t="shared" si="91"/>
        <v>1Q18E</v>
      </c>
      <c r="EI113" s="431" t="str">
        <f t="shared" si="91"/>
        <v>% Chg</v>
      </c>
      <c r="EJ113" s="430" t="str">
        <f t="shared" si="91"/>
        <v>2Q18E</v>
      </c>
      <c r="EK113" s="431" t="str">
        <f t="shared" si="91"/>
        <v>% Chg</v>
      </c>
      <c r="EL113" s="430" t="str">
        <f t="shared" si="91"/>
        <v>3Q18E</v>
      </c>
      <c r="EM113" s="431" t="str">
        <f t="shared" si="91"/>
        <v>% Chg</v>
      </c>
      <c r="EN113" s="430" t="str">
        <f t="shared" si="91"/>
        <v>4Q18E</v>
      </c>
      <c r="EO113" s="431" t="str">
        <f t="shared" si="91"/>
        <v>% Chg</v>
      </c>
      <c r="EP113" s="430"/>
      <c r="EQ113" s="432" t="str">
        <f t="shared" ref="EQ113:GK113" si="92">EQ$5</f>
        <v>2000</v>
      </c>
      <c r="ER113" s="431" t="str">
        <f t="shared" si="92"/>
        <v>% Chg</v>
      </c>
      <c r="ES113" s="432">
        <f t="shared" si="92"/>
        <v>2001</v>
      </c>
      <c r="ET113" s="431" t="str">
        <f t="shared" si="92"/>
        <v>% Chg</v>
      </c>
      <c r="EU113" s="432">
        <f t="shared" si="92"/>
        <v>2002</v>
      </c>
      <c r="EV113" s="431" t="str">
        <f t="shared" si="92"/>
        <v>% Chg</v>
      </c>
      <c r="EW113" s="432" t="str">
        <f t="shared" si="92"/>
        <v>2003</v>
      </c>
      <c r="EX113" s="431" t="str">
        <f t="shared" si="92"/>
        <v>% Chg</v>
      </c>
      <c r="EY113" s="432" t="str">
        <f t="shared" si="92"/>
        <v>2004</v>
      </c>
      <c r="EZ113" s="431" t="str">
        <f t="shared" si="92"/>
        <v>% Chg</v>
      </c>
      <c r="FA113" s="432" t="str">
        <f t="shared" si="92"/>
        <v>2005</v>
      </c>
      <c r="FB113" s="431" t="str">
        <f t="shared" si="92"/>
        <v>% Chg</v>
      </c>
      <c r="FC113" s="432" t="str">
        <f t="shared" si="92"/>
        <v>2006</v>
      </c>
      <c r="FD113" s="431" t="str">
        <f t="shared" si="92"/>
        <v>% Chg</v>
      </c>
      <c r="FE113" s="432">
        <f t="shared" si="92"/>
        <v>2007</v>
      </c>
      <c r="FF113" s="431" t="str">
        <f t="shared" si="92"/>
        <v>% Chg</v>
      </c>
      <c r="FG113" s="432" t="str">
        <f t="shared" si="92"/>
        <v>2008</v>
      </c>
      <c r="FH113" s="431" t="str">
        <f t="shared" si="92"/>
        <v>% Chg</v>
      </c>
      <c r="FI113" s="432" t="str">
        <f t="shared" si="92"/>
        <v>2009</v>
      </c>
      <c r="FJ113" s="431" t="str">
        <f t="shared" si="92"/>
        <v>% Chg</v>
      </c>
      <c r="FK113" s="432" t="str">
        <f t="shared" si="92"/>
        <v>2010</v>
      </c>
      <c r="FL113" s="431" t="str">
        <f t="shared" si="92"/>
        <v>% Chg</v>
      </c>
      <c r="FM113" s="430" t="str">
        <f>FM$5</f>
        <v>2011</v>
      </c>
      <c r="FN113" s="431" t="str">
        <f t="shared" si="92"/>
        <v>% Chg</v>
      </c>
      <c r="FO113" s="430" t="str">
        <f>FO$5</f>
        <v>2012</v>
      </c>
      <c r="FP113" s="431" t="str">
        <f t="shared" si="92"/>
        <v>% Chg</v>
      </c>
      <c r="FQ113" s="430" t="str">
        <f>FQ$5</f>
        <v>2013</v>
      </c>
      <c r="FR113" s="431" t="str">
        <f t="shared" si="92"/>
        <v>% Chg</v>
      </c>
      <c r="FS113" s="430" t="str">
        <f>FS$5</f>
        <v>2014</v>
      </c>
      <c r="FT113" s="431" t="str">
        <f t="shared" si="92"/>
        <v>% Chg</v>
      </c>
      <c r="FU113" s="430" t="str">
        <f>FU$5</f>
        <v>2015</v>
      </c>
      <c r="FV113" s="431" t="str">
        <f t="shared" si="92"/>
        <v>% Chg</v>
      </c>
      <c r="FW113" s="430" t="str">
        <f>FW$5</f>
        <v>2016</v>
      </c>
      <c r="FX113" s="431" t="str">
        <f t="shared" si="92"/>
        <v>% Chg</v>
      </c>
      <c r="FY113" s="430" t="str">
        <f>FY$5</f>
        <v>2017</v>
      </c>
      <c r="FZ113" s="431" t="str">
        <f t="shared" si="92"/>
        <v>% Chg</v>
      </c>
      <c r="GA113" s="430" t="str">
        <f>GA$5</f>
        <v>2018E</v>
      </c>
      <c r="GB113" s="431" t="str">
        <f t="shared" si="92"/>
        <v>% Chg</v>
      </c>
      <c r="GC113" s="430" t="str">
        <f>GC$5</f>
        <v>2019E</v>
      </c>
      <c r="GD113" s="431" t="str">
        <f t="shared" si="92"/>
        <v>% Chg</v>
      </c>
      <c r="GE113" s="430" t="str">
        <f>GE$5</f>
        <v>2020E</v>
      </c>
      <c r="GF113" s="431" t="str">
        <f t="shared" si="92"/>
        <v>% Chg</v>
      </c>
      <c r="GG113" s="430" t="str">
        <f>GG$5</f>
        <v>2021E</v>
      </c>
      <c r="GH113" s="431" t="str">
        <f t="shared" si="92"/>
        <v>% Chg</v>
      </c>
      <c r="GI113" s="430" t="str">
        <f>GI$5</f>
        <v>2022E</v>
      </c>
      <c r="GJ113" s="431" t="str">
        <f t="shared" si="92"/>
        <v>% Chg</v>
      </c>
      <c r="GK113" s="431" t="str">
        <f t="shared" si="92"/>
        <v>CAGR (%)</v>
      </c>
      <c r="GL113" s="426"/>
    </row>
    <row r="114" spans="1:194" s="428" customFormat="1" ht="12" hidden="1" customHeight="1" outlineLevel="1" x14ac:dyDescent="0.2">
      <c r="B114" s="426"/>
      <c r="C114" s="427"/>
      <c r="D114" s="426"/>
      <c r="E114" s="427"/>
      <c r="F114" s="426"/>
      <c r="G114" s="427"/>
      <c r="H114" s="426"/>
      <c r="I114" s="427"/>
      <c r="J114" s="426"/>
      <c r="K114" s="427"/>
      <c r="L114" s="426"/>
      <c r="M114" s="427"/>
      <c r="N114" s="426"/>
      <c r="O114" s="427"/>
      <c r="P114" s="426"/>
      <c r="Q114" s="427"/>
      <c r="R114" s="426"/>
      <c r="S114" s="427"/>
      <c r="T114" s="426"/>
      <c r="U114" s="427"/>
      <c r="V114" s="426"/>
      <c r="W114" s="427"/>
      <c r="X114" s="426"/>
      <c r="Y114" s="427"/>
      <c r="Z114" s="426"/>
      <c r="AA114" s="427"/>
      <c r="AB114" s="426"/>
      <c r="AC114" s="427"/>
      <c r="AD114" s="426"/>
      <c r="AE114" s="427"/>
      <c r="AF114" s="426"/>
      <c r="AG114" s="427"/>
      <c r="AH114" s="426"/>
      <c r="AI114" s="427"/>
      <c r="AJ114" s="426"/>
      <c r="AK114" s="427"/>
      <c r="AL114" s="426"/>
      <c r="AM114" s="427"/>
      <c r="AN114" s="426"/>
      <c r="AO114" s="427"/>
      <c r="AP114" s="426"/>
      <c r="AQ114" s="427"/>
      <c r="AR114" s="426"/>
      <c r="AS114" s="427"/>
      <c r="AT114" s="426"/>
      <c r="AU114" s="427"/>
      <c r="AV114" s="426"/>
      <c r="AW114" s="427"/>
      <c r="AX114" s="426"/>
      <c r="AY114" s="427"/>
      <c r="AZ114" s="426"/>
      <c r="BA114" s="427"/>
      <c r="BB114" s="426"/>
      <c r="BC114" s="427"/>
      <c r="BD114" s="426"/>
      <c r="BE114" s="427"/>
      <c r="BF114" s="426"/>
      <c r="BG114" s="427"/>
      <c r="BH114" s="426"/>
      <c r="BI114" s="427"/>
      <c r="BJ114" s="426"/>
      <c r="BK114" s="427"/>
      <c r="BL114" s="426"/>
      <c r="BM114" s="427"/>
      <c r="BN114" s="426"/>
      <c r="BO114" s="427"/>
      <c r="BP114" s="426"/>
      <c r="BQ114" s="427"/>
      <c r="BR114" s="426"/>
      <c r="BS114" s="427"/>
      <c r="BT114" s="426"/>
      <c r="BU114" s="427"/>
      <c r="BV114" s="426"/>
      <c r="BW114" s="427"/>
      <c r="BX114" s="426"/>
      <c r="BY114" s="427"/>
      <c r="BZ114" s="426"/>
      <c r="CA114" s="427"/>
      <c r="CB114" s="426"/>
      <c r="CC114" s="427"/>
      <c r="CD114" s="426"/>
      <c r="CE114" s="427"/>
      <c r="CF114" s="426"/>
      <c r="CG114" s="427"/>
      <c r="CH114" s="426"/>
      <c r="CI114" s="427"/>
      <c r="CJ114" s="426"/>
      <c r="CK114" s="427"/>
      <c r="CL114" s="426"/>
      <c r="CM114" s="427"/>
      <c r="CN114" s="426"/>
      <c r="CO114" s="427"/>
      <c r="CP114" s="426"/>
      <c r="CQ114" s="427"/>
      <c r="CR114" s="426"/>
      <c r="CS114" s="427"/>
      <c r="CT114" s="426"/>
      <c r="CU114" s="427"/>
      <c r="CV114" s="426"/>
      <c r="CW114" s="427"/>
      <c r="CX114" s="426"/>
      <c r="CY114" s="427"/>
      <c r="CZ114" s="426"/>
      <c r="DA114" s="427"/>
      <c r="DB114" s="426"/>
      <c r="DC114" s="427"/>
      <c r="DD114" s="426"/>
      <c r="DE114" s="427"/>
      <c r="DF114" s="426"/>
      <c r="DG114" s="427"/>
      <c r="DH114" s="426"/>
      <c r="DI114" s="427"/>
      <c r="DJ114" s="426"/>
      <c r="DK114" s="427"/>
      <c r="DL114" s="426"/>
      <c r="DM114" s="427"/>
      <c r="DN114" s="426"/>
      <c r="DO114" s="427"/>
      <c r="DP114" s="426"/>
      <c r="DQ114" s="427"/>
      <c r="DR114" s="426"/>
      <c r="DS114" s="427"/>
      <c r="DT114" s="426"/>
      <c r="DU114" s="427"/>
      <c r="DV114" s="426"/>
      <c r="DW114" s="427"/>
      <c r="DX114" s="426"/>
      <c r="DY114" s="427"/>
      <c r="DZ114" s="426"/>
      <c r="EA114" s="427"/>
      <c r="EB114" s="426"/>
      <c r="EC114" s="427"/>
      <c r="ED114" s="426"/>
      <c r="EE114" s="427"/>
      <c r="EF114" s="426"/>
      <c r="EG114" s="427"/>
      <c r="EH114" s="426"/>
      <c r="EI114" s="427"/>
      <c r="EJ114" s="426"/>
      <c r="EK114" s="427"/>
      <c r="EL114" s="426"/>
      <c r="EM114" s="427"/>
      <c r="EN114" s="426"/>
      <c r="EO114" s="427"/>
      <c r="EP114" s="426"/>
      <c r="EQ114" s="470"/>
      <c r="ER114" s="427"/>
      <c r="ES114" s="470"/>
      <c r="ET114" s="427"/>
      <c r="EU114" s="470"/>
      <c r="EV114" s="427"/>
      <c r="EW114" s="470"/>
      <c r="EX114" s="427"/>
      <c r="EY114" s="470"/>
      <c r="EZ114" s="427"/>
      <c r="FA114" s="470"/>
      <c r="FB114" s="427"/>
      <c r="FC114" s="470"/>
      <c r="FD114" s="427"/>
      <c r="FE114" s="470"/>
      <c r="FF114" s="427"/>
      <c r="FG114" s="470"/>
      <c r="FH114" s="427"/>
      <c r="FI114" s="470"/>
      <c r="FJ114" s="427"/>
      <c r="FK114" s="470"/>
      <c r="FL114" s="427"/>
      <c r="FM114" s="426"/>
      <c r="FN114" s="427"/>
      <c r="FO114" s="426"/>
      <c r="FP114" s="427"/>
      <c r="FQ114" s="426"/>
      <c r="FR114" s="427"/>
      <c r="FS114" s="426"/>
      <c r="FT114" s="427"/>
      <c r="FU114" s="426"/>
      <c r="FV114" s="427"/>
      <c r="FW114" s="426"/>
      <c r="FX114" s="427"/>
      <c r="FY114" s="426"/>
      <c r="FZ114" s="427"/>
      <c r="GA114" s="426"/>
      <c r="GB114" s="427"/>
      <c r="GC114" s="426"/>
      <c r="GD114" s="427"/>
      <c r="GE114" s="426"/>
      <c r="GF114" s="427"/>
      <c r="GG114" s="426"/>
      <c r="GH114" s="427"/>
      <c r="GI114" s="426"/>
      <c r="GJ114" s="427"/>
      <c r="GK114" s="427"/>
      <c r="GL114" s="426"/>
    </row>
    <row r="115" spans="1:194" ht="12" hidden="1" customHeight="1" outlineLevel="1" x14ac:dyDescent="0.2">
      <c r="A115" s="437" t="s">
        <v>295</v>
      </c>
      <c r="B115" s="436"/>
      <c r="C115" s="435"/>
      <c r="D115" s="436"/>
      <c r="E115" s="435"/>
      <c r="F115" s="436"/>
      <c r="G115" s="435"/>
      <c r="H115" s="436"/>
      <c r="I115" s="435"/>
      <c r="J115" s="436"/>
      <c r="K115" s="435"/>
      <c r="L115" s="436"/>
      <c r="M115" s="435"/>
      <c r="N115" s="436"/>
      <c r="O115" s="435"/>
      <c r="P115" s="436"/>
      <c r="Q115" s="435"/>
      <c r="R115" s="436"/>
      <c r="S115" s="435"/>
      <c r="T115" s="436"/>
      <c r="U115" s="435"/>
      <c r="V115" s="436"/>
      <c r="W115" s="435"/>
      <c r="X115" s="436"/>
      <c r="Y115" s="435"/>
      <c r="Z115" s="436"/>
      <c r="AA115" s="435"/>
      <c r="AB115" s="436"/>
      <c r="AC115" s="435"/>
      <c r="AD115" s="436"/>
      <c r="AE115" s="435"/>
      <c r="AF115" s="436"/>
      <c r="AG115" s="435"/>
      <c r="AH115" s="436"/>
      <c r="AI115" s="435"/>
      <c r="AJ115" s="436"/>
      <c r="AK115" s="435"/>
      <c r="AL115" s="436"/>
      <c r="AM115" s="435"/>
      <c r="AN115" s="436"/>
      <c r="AO115" s="435"/>
      <c r="AP115" s="436"/>
      <c r="AQ115" s="435"/>
      <c r="AR115" s="436"/>
      <c r="AS115" s="435"/>
      <c r="AT115" s="436"/>
      <c r="AU115" s="435"/>
      <c r="AV115" s="436"/>
      <c r="AW115" s="435"/>
      <c r="AX115" s="436"/>
      <c r="AY115" s="435"/>
      <c r="AZ115" s="436"/>
      <c r="BA115" s="435"/>
      <c r="BB115" s="436"/>
      <c r="BC115" s="435"/>
      <c r="BD115" s="436"/>
      <c r="BE115" s="435"/>
      <c r="BF115" s="436"/>
      <c r="BG115" s="435"/>
      <c r="BH115" s="436"/>
      <c r="BI115" s="435"/>
      <c r="BJ115" s="436"/>
      <c r="BK115" s="435"/>
      <c r="BL115" s="436"/>
      <c r="BM115" s="435"/>
      <c r="BN115" s="436"/>
      <c r="BO115" s="435"/>
      <c r="BP115" s="436"/>
      <c r="BQ115" s="435"/>
      <c r="BR115" s="436"/>
      <c r="BS115" s="435"/>
      <c r="BT115" s="436"/>
      <c r="BU115" s="435"/>
      <c r="BV115" s="436"/>
      <c r="BW115" s="435"/>
      <c r="BX115" s="436"/>
      <c r="BY115" s="435"/>
      <c r="BZ115" s="436"/>
      <c r="CA115" s="435"/>
      <c r="CB115" s="436"/>
      <c r="CC115" s="435"/>
      <c r="CD115" s="436"/>
      <c r="CE115" s="435"/>
      <c r="CF115" s="436"/>
      <c r="CG115" s="435"/>
      <c r="CH115" s="436"/>
      <c r="CI115" s="435"/>
      <c r="CJ115" s="436"/>
      <c r="CK115" s="435"/>
      <c r="CM115" s="435"/>
      <c r="CO115" s="435"/>
      <c r="CQ115" s="435"/>
      <c r="CS115" s="435"/>
      <c r="CU115" s="435"/>
      <c r="CW115" s="435"/>
      <c r="CY115" s="435"/>
      <c r="DA115" s="435"/>
      <c r="DC115" s="435"/>
      <c r="DE115" s="435"/>
      <c r="DG115" s="435"/>
      <c r="DI115" s="435"/>
      <c r="DK115" s="435"/>
      <c r="DM115" s="435"/>
      <c r="DO115" s="435"/>
      <c r="DQ115" s="435"/>
      <c r="DS115" s="435"/>
      <c r="DU115" s="435"/>
      <c r="DW115" s="435"/>
      <c r="DY115" s="435"/>
      <c r="EA115" s="435"/>
      <c r="EC115" s="435"/>
      <c r="EE115" s="435"/>
      <c r="EG115" s="435"/>
      <c r="EI115" s="435"/>
      <c r="EK115" s="435"/>
      <c r="EM115" s="435"/>
      <c r="EO115" s="435"/>
      <c r="EP115" s="436"/>
      <c r="EQ115" s="436"/>
      <c r="ER115" s="435"/>
      <c r="ES115" s="436"/>
      <c r="ET115" s="435"/>
      <c r="EU115" s="436"/>
      <c r="EV115" s="435"/>
      <c r="EW115" s="436"/>
      <c r="EX115" s="435"/>
      <c r="EY115" s="436"/>
      <c r="EZ115" s="435"/>
      <c r="FA115" s="436"/>
      <c r="FB115" s="435"/>
      <c r="FC115" s="436"/>
      <c r="FD115" s="435"/>
      <c r="FE115" s="436"/>
      <c r="FF115" s="435"/>
      <c r="FG115" s="436"/>
      <c r="FH115" s="435"/>
      <c r="FI115" s="436"/>
      <c r="FJ115" s="435"/>
      <c r="FK115" s="436"/>
      <c r="FL115" s="435"/>
      <c r="FN115" s="435"/>
      <c r="FP115" s="435"/>
      <c r="FR115" s="435"/>
      <c r="FT115" s="435"/>
      <c r="FV115" s="435"/>
      <c r="FX115" s="435"/>
      <c r="FZ115" s="435"/>
      <c r="GB115" s="435"/>
      <c r="GD115" s="435"/>
      <c r="GF115" s="435"/>
      <c r="GH115" s="435"/>
      <c r="GJ115" s="435"/>
      <c r="GK115" s="435"/>
      <c r="GL115" s="436"/>
    </row>
    <row r="116" spans="1:194" ht="12" hidden="1" customHeight="1" outlineLevel="1" x14ac:dyDescent="0.2">
      <c r="A116" s="433" t="str">
        <f>INPUT!B59</f>
        <v>Premiums</v>
      </c>
      <c r="B116" s="434">
        <f>INPUT!K59</f>
        <v>185568</v>
      </c>
      <c r="C116" s="435">
        <f>INPUT!L59</f>
        <v>5.2360563699775931</v>
      </c>
      <c r="D116" s="434">
        <f>INPUT!M59</f>
        <v>187613</v>
      </c>
      <c r="E116" s="435">
        <f>INPUT!N59</f>
        <v>5.1129774157221641</v>
      </c>
      <c r="F116" s="434">
        <f>INPUT!O59</f>
        <v>190307</v>
      </c>
      <c r="G116" s="435">
        <f>INPUT!P59</f>
        <v>5.0879934619228795</v>
      </c>
      <c r="H116" s="434">
        <f>INPUT!Q59</f>
        <v>192108</v>
      </c>
      <c r="I116" s="435">
        <f>INPUT!R59</f>
        <v>4.8504265340763242</v>
      </c>
      <c r="J116" s="434">
        <f>INPUT!S59</f>
        <v>195276</v>
      </c>
      <c r="K116" s="435">
        <f>INPUT!T59</f>
        <v>5.2315054319710397</v>
      </c>
      <c r="L116" s="434">
        <f>INPUT!U59</f>
        <v>197203</v>
      </c>
      <c r="M116" s="435">
        <f>INPUT!V59</f>
        <v>5.1115860841199678</v>
      </c>
      <c r="N116" s="434">
        <f>INPUT!W59</f>
        <v>200982</v>
      </c>
      <c r="O116" s="435">
        <f>INPUT!X59</f>
        <v>5.6093575118098649</v>
      </c>
      <c r="P116" s="434">
        <f>INPUT!Y59</f>
        <v>203540</v>
      </c>
      <c r="Q116" s="435">
        <f>INPUT!Z59</f>
        <v>5.950819330793089</v>
      </c>
      <c r="R116" s="434">
        <f>INPUT!AA59</f>
        <v>207894</v>
      </c>
      <c r="S116" s="435">
        <f>INPUT!AB59</f>
        <v>6.4616235482086948</v>
      </c>
      <c r="T116" s="434">
        <f>INPUT!AC59</f>
        <v>209745</v>
      </c>
      <c r="U116" s="435">
        <f>INPUT!AD59</f>
        <v>6.359943814242186</v>
      </c>
      <c r="V116" s="434">
        <f>INPUT!AE59</f>
        <v>213693</v>
      </c>
      <c r="W116" s="435">
        <f>INPUT!AF59</f>
        <v>6.324446965399888</v>
      </c>
      <c r="X116" s="434">
        <f>INPUT!AG59</f>
        <v>216794</v>
      </c>
      <c r="Y116" s="435">
        <f>INPUT!AH59</f>
        <v>6.5117421637024719</v>
      </c>
      <c r="Z116" s="434">
        <f>INPUT!AI59</f>
        <v>221283</v>
      </c>
      <c r="AA116" s="435">
        <f>INPUT!AJ59</f>
        <v>6.4403013073970339</v>
      </c>
      <c r="AB116" s="434">
        <f>INPUT!AK59</f>
        <v>224011</v>
      </c>
      <c r="AC116" s="435">
        <f>INPUT!AL59</f>
        <v>6.801592409830981</v>
      </c>
      <c r="AD116" s="434">
        <f>INPUT!AM59</f>
        <v>228387</v>
      </c>
      <c r="AE116" s="435">
        <f>INPUT!AN59</f>
        <v>6.8762196234785522</v>
      </c>
      <c r="AF116" s="434">
        <f>INPUT!AO59</f>
        <v>231477</v>
      </c>
      <c r="AG116" s="435">
        <f>INPUT!AP59</f>
        <v>6.7727889148223586</v>
      </c>
      <c r="AH116" s="434">
        <f>INPUT!AQ59</f>
        <v>235596</v>
      </c>
      <c r="AI116" s="435">
        <f>INPUT!AR59</f>
        <v>6.4681877957186051</v>
      </c>
      <c r="AJ116" s="434">
        <f>INPUT!AS59</f>
        <v>238728</v>
      </c>
      <c r="AK116" s="435">
        <f>INPUT!AT59</f>
        <v>6.5697666632442253</v>
      </c>
      <c r="AL116" s="434">
        <f>INPUT!AU59</f>
        <v>242260</v>
      </c>
      <c r="AM116" s="435">
        <f>INPUT!AV59</f>
        <v>6.0743387320644437</v>
      </c>
      <c r="AN116" s="434">
        <f>INPUT!AW59</f>
        <v>245970</v>
      </c>
      <c r="AO116" s="435">
        <f>INPUT!AX59</f>
        <v>6.2610972148420707</v>
      </c>
      <c r="AP116" s="434">
        <f>INPUT!AY59</f>
        <v>250138</v>
      </c>
      <c r="AQ116" s="435">
        <f>INPUT!AZ59</f>
        <v>6.1724307713203919</v>
      </c>
      <c r="AR116" s="434">
        <f>INPUT!BA59</f>
        <v>253486</v>
      </c>
      <c r="AS116" s="435">
        <f>INPUT!BB59</f>
        <v>6.1819309004389922</v>
      </c>
      <c r="AT116" s="434">
        <f>INPUT!BC59</f>
        <v>256254</v>
      </c>
      <c r="AU116" s="435">
        <f>INPUT!BD59</f>
        <v>5.7764385371088967</v>
      </c>
      <c r="AV116" s="434">
        <f>INPUT!BE59</f>
        <v>259628</v>
      </c>
      <c r="AW116" s="435">
        <f>INPUT!BF59</f>
        <v>5.5527096800422893</v>
      </c>
      <c r="AX116" s="434">
        <f>INPUT!BG59</f>
        <v>262347</v>
      </c>
      <c r="AY116" s="435">
        <f>INPUT!BH59</f>
        <v>4.8809057400315048</v>
      </c>
      <c r="AZ116" s="434">
        <f>INPUT!BI59</f>
        <v>264454</v>
      </c>
      <c r="BA116" s="435">
        <f>INPUT!BJ59</f>
        <v>4.3268661780137663</v>
      </c>
      <c r="BB116" s="434">
        <f>INPUT!BK59</f>
        <v>266961</v>
      </c>
      <c r="BC116" s="435">
        <f>INPUT!BL59</f>
        <v>4.1782762415415897</v>
      </c>
      <c r="BD116" s="434">
        <f>INPUT!BM59</f>
        <v>269937</v>
      </c>
      <c r="BE116" s="435">
        <f>INPUT!BN59</f>
        <v>3.9706811283836796</v>
      </c>
      <c r="BF116" s="434">
        <f>INPUT!BO59</f>
        <v>271920</v>
      </c>
      <c r="BG116" s="435">
        <f>INPUT!BP59</f>
        <v>3.648983979233611</v>
      </c>
      <c r="BH116" s="434">
        <f>INPUT!BQ59</f>
        <v>273872</v>
      </c>
      <c r="BI116" s="435">
        <f>INPUT!BR59</f>
        <v>3.5612998858024492</v>
      </c>
      <c r="BJ116" s="434">
        <f>INPUT!BS59</f>
        <v>276489</v>
      </c>
      <c r="BK116" s="435">
        <f>INPUT!BT59</f>
        <v>3.569060649308331</v>
      </c>
      <c r="BL116" s="434">
        <f>INPUT!BU59</f>
        <v>278952</v>
      </c>
      <c r="BM116" s="435">
        <f>INPUT!BV59</f>
        <v>3.3396681447893428</v>
      </c>
      <c r="BN116" s="434">
        <f>INPUT!BW59</f>
        <v>281655</v>
      </c>
      <c r="BO116" s="435">
        <f>INPUT!BX59</f>
        <v>3.5800970873786309</v>
      </c>
      <c r="BP116" s="434">
        <f>INPUT!BY59</f>
        <v>282289</v>
      </c>
      <c r="BQ116" s="435">
        <f>INPUT!BZ59</f>
        <v>3.0733335280715091</v>
      </c>
      <c r="BR116" s="434">
        <f>INPUT!CA59</f>
        <v>285977</v>
      </c>
      <c r="BS116" s="435">
        <f>INPUT!CB59</f>
        <v>3.4316012571928622</v>
      </c>
      <c r="BT116" s="434">
        <f>INPUT!CC59</f>
        <v>288037</v>
      </c>
      <c r="BU116" s="435">
        <f>INPUT!CD59</f>
        <v>3.2568327167397992</v>
      </c>
      <c r="BV116" s="434">
        <f>INPUT!CE59</f>
        <v>290832</v>
      </c>
      <c r="BW116" s="435">
        <f>INPUT!CF59</f>
        <v>3.2582414656228353</v>
      </c>
      <c r="BX116" s="434">
        <f>INPUT!CG59</f>
        <v>293109</v>
      </c>
      <c r="BY116" s="435">
        <f>INPUT!CH59</f>
        <v>3.832951337104884</v>
      </c>
      <c r="BZ116" s="434">
        <f>INPUT!CI59</f>
        <v>296816</v>
      </c>
      <c r="CA116" s="435">
        <f>INPUT!CJ59</f>
        <v>3.7901649433345952</v>
      </c>
      <c r="CB116" s="434">
        <f>INPUT!CK59</f>
        <v>300632</v>
      </c>
      <c r="CC116" s="435">
        <f>INPUT!CL59</f>
        <v>4.3727021181306558</v>
      </c>
      <c r="CD116" s="434">
        <f>INPUT!CM59</f>
        <v>304800</v>
      </c>
      <c r="CE116" s="435">
        <f>INPUT!CN59</f>
        <v>4.8027727347747184</v>
      </c>
      <c r="CF116" s="434">
        <f>INPUT!CO59</f>
        <v>308057</v>
      </c>
      <c r="CG116" s="435">
        <f>INPUT!CP59</f>
        <v>5.0998092859652955</v>
      </c>
      <c r="CH116" s="434">
        <f>INPUT!CQ59</f>
        <v>312867</v>
      </c>
      <c r="CI116" s="435">
        <f>INPUT!CR59</f>
        <v>5.4077273462347142</v>
      </c>
      <c r="CJ116" s="434">
        <f>INPUT!CS59</f>
        <v>319637</v>
      </c>
      <c r="CK116" s="435">
        <f>INPUT!CT59</f>
        <v>6.3216823225737739</v>
      </c>
      <c r="CL116" s="434">
        <f>INPUT!CU59</f>
        <v>328595</v>
      </c>
      <c r="CM116" s="435">
        <f>INPUT!CV59</f>
        <v>7.8067585301837328</v>
      </c>
      <c r="CN116" s="434">
        <f>INPUT!CW59</f>
        <v>338028</v>
      </c>
      <c r="CO116" s="435">
        <f>INPUT!CX59</f>
        <v>9.7290436510126366</v>
      </c>
      <c r="CP116" s="434">
        <f>INPUT!CY59</f>
        <v>346351</v>
      </c>
      <c r="CQ116" s="435">
        <f>INPUT!CZ59</f>
        <v>10.702311205720004</v>
      </c>
      <c r="CR116" s="434">
        <f>INPUT!DA59</f>
        <v>355507</v>
      </c>
      <c r="CS116" s="435">
        <f>INPUT!DB59</f>
        <v>11.222105075444965</v>
      </c>
      <c r="CT116" s="434">
        <f>INPUT!DC59</f>
        <v>360685</v>
      </c>
      <c r="CU116" s="435">
        <f>INPUT!DD59</f>
        <v>9.7658211476133303</v>
      </c>
      <c r="CV116" s="434">
        <f>INPUT!DE59</f>
        <v>367104</v>
      </c>
      <c r="CW116" s="435">
        <f>INPUT!DF59</f>
        <v>8.6016543008271551</v>
      </c>
      <c r="CX116" s="434">
        <f>INPUT!DG59</f>
        <v>369535</v>
      </c>
      <c r="CY116" s="435">
        <f>INPUT!DH59</f>
        <v>6.6937875161324767</v>
      </c>
      <c r="CZ116" s="434">
        <f>INPUT!DI59</f>
        <v>363808</v>
      </c>
      <c r="DA116" s="435">
        <f>INPUT!DJ59</f>
        <v>2.3349751200398394</v>
      </c>
      <c r="DB116" s="434">
        <f>INPUT!DK59</f>
        <v>365865</v>
      </c>
      <c r="DC116" s="435">
        <f>INPUT!DL59</f>
        <v>1.4361562027808139</v>
      </c>
      <c r="DD116" s="434">
        <f>INPUT!DM59</f>
        <v>365492</v>
      </c>
      <c r="DE116" s="435">
        <f>INPUT!DN59</f>
        <v>-0.439112622036264</v>
      </c>
      <c r="DF116" s="434">
        <f>INPUT!DO59</f>
        <v>367115</v>
      </c>
      <c r="DG116" s="435">
        <f>INPUT!DP59</f>
        <v>-0.65487707524320982</v>
      </c>
      <c r="DH116" s="434">
        <f>INPUT!DQ59</f>
        <v>364488</v>
      </c>
      <c r="DI116" s="435">
        <f>INPUT!DR59</f>
        <v>0.18691177764096345</v>
      </c>
      <c r="DJ116" s="434">
        <f>INPUT!DS59</f>
        <v>366593</v>
      </c>
      <c r="DK116" s="435">
        <f>INPUT!DT59</f>
        <v>0.19898049827122843</v>
      </c>
      <c r="DL116" s="434">
        <f>INPUT!DU59</f>
        <v>361240</v>
      </c>
      <c r="DM116" s="435">
        <f>INPUT!DV59</f>
        <v>-1.1633633567903034</v>
      </c>
      <c r="DN116" s="434">
        <f>INPUT!DW59</f>
        <v>364280</v>
      </c>
      <c r="DO116" s="435">
        <f>INPUT!DX59</f>
        <v>-0.77223758222900729</v>
      </c>
      <c r="DP116" s="434">
        <f>INPUT!DY59</f>
        <v>365579</v>
      </c>
      <c r="DQ116" s="435">
        <f>INPUT!DZ59</f>
        <v>0.29932398323126996</v>
      </c>
      <c r="DR116" s="434">
        <f>INPUT!EA59</f>
        <v>367012</v>
      </c>
      <c r="DS116" s="435">
        <f>INPUT!EB59</f>
        <v>0.11429569031595754</v>
      </c>
      <c r="DT116" s="434">
        <f>INPUT!EC59</f>
        <v>367809</v>
      </c>
      <c r="DU116" s="435">
        <f>INPUT!ED59</f>
        <v>1.8184586424537796</v>
      </c>
      <c r="DV116" s="434">
        <f>INPUT!EE59</f>
        <v>368263</v>
      </c>
      <c r="DW116" s="435">
        <f>INPUT!EF59</f>
        <v>1.0933897002305848</v>
      </c>
      <c r="DX116" s="434">
        <f>INPUT!EG59</f>
        <v>366421</v>
      </c>
      <c r="DY116" s="435">
        <f>INPUT!EH59</f>
        <v>0.23031957524912716</v>
      </c>
      <c r="DZ116" s="434">
        <f>INPUT!EI59</f>
        <v>362907</v>
      </c>
      <c r="EA116" s="435">
        <f>INPUT!EJ59</f>
        <v>-1.1184920384074593</v>
      </c>
      <c r="EB116" s="434">
        <f>INPUT!EK59</f>
        <v>357956</v>
      </c>
      <c r="EC116" s="435">
        <f>INPUT!EL59</f>
        <v>-2.6788360263071298</v>
      </c>
      <c r="ED116" s="434">
        <f>INPUT!EM59</f>
        <v>355324</v>
      </c>
      <c r="EE116" s="435">
        <f>INPUT!EN59</f>
        <v>-3.5135215864748881</v>
      </c>
      <c r="EF116" s="434">
        <f>INPUT!EO59</f>
        <v>354239</v>
      </c>
      <c r="EG116" s="435">
        <f>INPUT!EP59</f>
        <v>-3.3245911124089478</v>
      </c>
      <c r="EH116" s="434">
        <f>INPUT!EQ59</f>
        <v>351240.00040531019</v>
      </c>
      <c r="EI116" s="435">
        <f>INPUT!ER59</f>
        <v>-3.214873120300743</v>
      </c>
      <c r="EJ116" s="434">
        <f>INPUT!ES59</f>
        <v>347519.98841673729</v>
      </c>
      <c r="EK116" s="435">
        <f>INPUT!ET59</f>
        <v>-2.915445357323998</v>
      </c>
      <c r="EL116" s="434">
        <f>INPUT!EU59</f>
        <v>345777.20056285628</v>
      </c>
      <c r="EM116" s="435">
        <f>INPUT!EV59</f>
        <v>-2.6867871118032349</v>
      </c>
      <c r="EN116" s="434">
        <f>INPUT!EW59</f>
        <v>345216.67066378391</v>
      </c>
      <c r="EO116" s="435">
        <f>INPUT!EX59</f>
        <v>-2.546961045005236</v>
      </c>
      <c r="EP116" s="436"/>
      <c r="EQ116" s="434">
        <f>INPUT!FF59</f>
        <v>719136</v>
      </c>
      <c r="ER116" s="435">
        <f>INPUT!FG59</f>
        <v>6.8565451000903499</v>
      </c>
      <c r="ES116" s="434">
        <f>INPUT!FH59</f>
        <v>755596</v>
      </c>
      <c r="ET116" s="435">
        <f>INPUT!FI59</f>
        <v>5.0699728563164737</v>
      </c>
      <c r="EU116" s="434">
        <f>INPUT!FJ59</f>
        <v>797001</v>
      </c>
      <c r="EV116" s="435">
        <f>INPUT!FK59</f>
        <v>5.4797802000010609</v>
      </c>
      <c r="EW116" s="434">
        <f>INPUT!FL59</f>
        <v>848126</v>
      </c>
      <c r="EX116" s="435">
        <f>INPUT!FM59</f>
        <v>6.4146720016662551</v>
      </c>
      <c r="EY116" s="434">
        <f>INPUT!FN59</f>
        <v>905158</v>
      </c>
      <c r="EZ116" s="435">
        <f>INPUT!FO59</f>
        <v>6.7244725429947971</v>
      </c>
      <c r="FA116" s="434">
        <f>INPUT!FP59</f>
        <v>962554</v>
      </c>
      <c r="FB116" s="435">
        <f>INPUT!FQ59</f>
        <v>6.3409924013266172</v>
      </c>
      <c r="FC116" s="434">
        <f>INPUT!FR59</f>
        <v>1019506</v>
      </c>
      <c r="FD116" s="435">
        <f>INPUT!FS59</f>
        <v>5.9167589558611677</v>
      </c>
      <c r="FE116" s="434">
        <f>INPUT!FT59</f>
        <v>1063699</v>
      </c>
      <c r="FF116" s="435">
        <f>INPUT!FU59</f>
        <v>4.3347464360190102</v>
      </c>
      <c r="FG116" s="434">
        <f>INPUT!FV59</f>
        <v>1101233</v>
      </c>
      <c r="FH116" s="435">
        <f>INPUT!FW59</f>
        <v>3.5286298097488178</v>
      </c>
      <c r="FI116" s="434">
        <f>INPUT!FX59</f>
        <v>1137958</v>
      </c>
      <c r="FJ116" s="435">
        <f>INPUT!FY59</f>
        <v>3.3348982458752952</v>
      </c>
      <c r="FK116" s="434">
        <f>INPUT!FZ59</f>
        <v>1181389</v>
      </c>
      <c r="FL116" s="435">
        <f>INPUT!GA59</f>
        <v>3.8165731951442794</v>
      </c>
      <c r="FM116" s="434">
        <f>INPUT!GB59</f>
        <v>1245361</v>
      </c>
      <c r="FN116" s="435">
        <f>INPUT!GC59</f>
        <v>5.4149818561032736</v>
      </c>
      <c r="FO116" s="434">
        <f>INPUT!GD59</f>
        <v>1368481</v>
      </c>
      <c r="FP116" s="435">
        <f>INPUT!GE59</f>
        <v>9.8862899994459408</v>
      </c>
      <c r="FQ116" s="434">
        <f>INPUT!GF59</f>
        <v>1461132</v>
      </c>
      <c r="FR116" s="435">
        <f>INPUT!GG59</f>
        <v>6.7703534064411652</v>
      </c>
      <c r="FS116" s="434">
        <f>INPUT!GH59</f>
        <v>1462960</v>
      </c>
      <c r="FT116" s="435">
        <f>INPUT!GI59</f>
        <v>0.12510847753659515</v>
      </c>
      <c r="FU116" s="434">
        <f>INPUT!GJ59</f>
        <v>1457692</v>
      </c>
      <c r="FV116" s="435">
        <f>INPUT!GK59</f>
        <v>-0.3600918685404908</v>
      </c>
      <c r="FW116" s="434">
        <f>INPUT!GL59</f>
        <v>1469505</v>
      </c>
      <c r="FX116" s="435">
        <f>INPUT!GM59</f>
        <v>0.81039067237798079</v>
      </c>
      <c r="FY116" s="434">
        <f>INPUT!GN59</f>
        <v>1430426</v>
      </c>
      <c r="FZ116" s="435">
        <f>INPUT!GO59</f>
        <v>-2.6593308631137735</v>
      </c>
      <c r="GA116" s="434">
        <f>INPUT!GP59</f>
        <v>1389753.8600486876</v>
      </c>
      <c r="GB116" s="435">
        <f>INPUT!GQ59</f>
        <v>-2.8433585485241775</v>
      </c>
      <c r="GC116" s="434">
        <f>INPUT!GR59</f>
        <v>1368527.5443215584</v>
      </c>
      <c r="GD116" s="435">
        <f>INPUT!GS59</f>
        <v>-1.527343534515202</v>
      </c>
      <c r="GE116" s="434">
        <f>INPUT!GT59</f>
        <v>1366649.6576389184</v>
      </c>
      <c r="GF116" s="435">
        <f>INPUT!GU59</f>
        <v>-0.13721950211612599</v>
      </c>
      <c r="GG116" s="434">
        <f>INPUT!GV59</f>
        <v>1375910.5501711285</v>
      </c>
      <c r="GH116" s="435">
        <f>INPUT!GW59</f>
        <v>0.67763471643562667</v>
      </c>
      <c r="GI116" s="434">
        <f>INPUT!GX59</f>
        <v>1395856.0818278941</v>
      </c>
      <c r="GJ116" s="435">
        <f>INPUT!GY59</f>
        <v>1.4496241528408227</v>
      </c>
      <c r="GK116" s="435">
        <f>INPUT!GZ59</f>
        <v>-0.48809286105915284</v>
      </c>
      <c r="GL116" s="436"/>
    </row>
    <row r="117" spans="1:194" ht="12" hidden="1" customHeight="1" outlineLevel="1" x14ac:dyDescent="0.2">
      <c r="A117" s="433" t="str">
        <f>INPUT!B65</f>
        <v>Investment Income</v>
      </c>
      <c r="B117" s="434">
        <f>INPUT!K65</f>
        <v>36019</v>
      </c>
      <c r="C117" s="435">
        <f>INPUT!L65</f>
        <v>9.9447513812154664</v>
      </c>
      <c r="D117" s="434">
        <f>INPUT!M65</f>
        <v>37284</v>
      </c>
      <c r="E117" s="435">
        <f>INPUT!N65</f>
        <v>11.070066730219263</v>
      </c>
      <c r="F117" s="434">
        <f>INPUT!O65</f>
        <v>37903</v>
      </c>
      <c r="G117" s="435">
        <f>INPUT!P65</f>
        <v>10.058364063997205</v>
      </c>
      <c r="H117" s="434">
        <f>INPUT!Q65</f>
        <v>38707</v>
      </c>
      <c r="I117" s="435">
        <f>INPUT!R65</f>
        <v>10.752811239234305</v>
      </c>
      <c r="J117" s="434">
        <f>INPUT!S65</f>
        <v>39784</v>
      </c>
      <c r="K117" s="435">
        <f>INPUT!T65</f>
        <v>10.452816569033008</v>
      </c>
      <c r="L117" s="434">
        <f>INPUT!U65</f>
        <v>39878</v>
      </c>
      <c r="M117" s="435">
        <f>INPUT!V65</f>
        <v>6.9574080034331187</v>
      </c>
      <c r="N117" s="434">
        <f>INPUT!W65</f>
        <v>39502</v>
      </c>
      <c r="O117" s="435">
        <f>INPUT!X65</f>
        <v>4.2186634303353232</v>
      </c>
      <c r="P117" s="434">
        <f>INPUT!Y65</f>
        <v>40527</v>
      </c>
      <c r="Q117" s="435">
        <f>INPUT!Z65</f>
        <v>4.7019918877722278</v>
      </c>
      <c r="R117" s="434">
        <f>INPUT!AA65</f>
        <v>40594</v>
      </c>
      <c r="S117" s="435">
        <f>INPUT!AB65</f>
        <v>2.0359943695958282</v>
      </c>
      <c r="T117" s="434">
        <f>INPUT!AC65</f>
        <v>41220</v>
      </c>
      <c r="U117" s="435">
        <f>INPUT!AD65</f>
        <v>3.3652640553688773</v>
      </c>
      <c r="V117" s="434">
        <f>INPUT!AE65</f>
        <v>41759</v>
      </c>
      <c r="W117" s="435">
        <f>INPUT!AF65</f>
        <v>5.7136347526707487</v>
      </c>
      <c r="X117" s="434">
        <f>INPUT!AG65</f>
        <v>41037</v>
      </c>
      <c r="Y117" s="435">
        <f>INPUT!AH65</f>
        <v>1.2584203123843452</v>
      </c>
      <c r="Z117" s="434">
        <f>INPUT!AI65</f>
        <v>40342</v>
      </c>
      <c r="AA117" s="435">
        <f>INPUT!AJ65</f>
        <v>-0.62078139626545736</v>
      </c>
      <c r="AB117" s="434">
        <f>INPUT!AK65</f>
        <v>42206</v>
      </c>
      <c r="AC117" s="435">
        <f>INPUT!AL65</f>
        <v>2.3920426977195541</v>
      </c>
      <c r="AD117" s="434">
        <f>INPUT!AM65</f>
        <v>42880</v>
      </c>
      <c r="AE117" s="435">
        <f>INPUT!AN65</f>
        <v>2.6844512560166622</v>
      </c>
      <c r="AF117" s="434">
        <f>INPUT!AO65</f>
        <v>43018</v>
      </c>
      <c r="AG117" s="435">
        <f>INPUT!AP65</f>
        <v>4.8273509272120263</v>
      </c>
      <c r="AH117" s="434">
        <f>INPUT!AQ65</f>
        <v>42935</v>
      </c>
      <c r="AI117" s="435">
        <f>INPUT!AR65</f>
        <v>6.4275444945714133</v>
      </c>
      <c r="AJ117" s="434">
        <f>INPUT!AS65</f>
        <v>44321</v>
      </c>
      <c r="AK117" s="435">
        <f>INPUT!AT65</f>
        <v>5.0111358574610243</v>
      </c>
      <c r="AL117" s="434">
        <f>INPUT!AU65</f>
        <v>45572</v>
      </c>
      <c r="AM117" s="435">
        <f>INPUT!AV65</f>
        <v>6.2779850746268684</v>
      </c>
      <c r="AN117" s="434">
        <f>INPUT!AW65</f>
        <v>47354</v>
      </c>
      <c r="AO117" s="435">
        <f>INPUT!AX65</f>
        <v>10.079501603979724</v>
      </c>
      <c r="AP117" s="434">
        <f>INPUT!AY65</f>
        <v>47734</v>
      </c>
      <c r="AQ117" s="435">
        <f>INPUT!AZ65</f>
        <v>11.177361127285423</v>
      </c>
      <c r="AR117" s="434">
        <f>INPUT!BA65</f>
        <v>48314</v>
      </c>
      <c r="AS117" s="435">
        <f>INPUT!BB65</f>
        <v>9.0092732564698519</v>
      </c>
      <c r="AT117" s="434">
        <f>INPUT!BC65</f>
        <v>49954</v>
      </c>
      <c r="AU117" s="435">
        <f>INPUT!BD65</f>
        <v>9.6155534099885855</v>
      </c>
      <c r="AV117" s="434">
        <f>INPUT!BE65</f>
        <v>50433</v>
      </c>
      <c r="AW117" s="435">
        <f>INPUT!BF65</f>
        <v>6.5020906364826603</v>
      </c>
      <c r="AX117" s="434">
        <f>INPUT!BG65</f>
        <v>52108</v>
      </c>
      <c r="AY117" s="435">
        <f>INPUT!BH65</f>
        <v>9.1632798424603035</v>
      </c>
      <c r="AZ117" s="434">
        <f>INPUT!BI65</f>
        <v>53427</v>
      </c>
      <c r="BA117" s="435">
        <f>INPUT!BJ65</f>
        <v>10.582853831187645</v>
      </c>
      <c r="BB117" s="434">
        <f>INPUT!BK65</f>
        <v>53795</v>
      </c>
      <c r="BC117" s="435">
        <f>INPUT!BL65</f>
        <v>7.689073948032199</v>
      </c>
      <c r="BD117" s="434">
        <f>INPUT!BM65</f>
        <v>52747</v>
      </c>
      <c r="BE117" s="435">
        <f>INPUT!BN65</f>
        <v>4.5882656197331118</v>
      </c>
      <c r="BF117" s="434">
        <f>INPUT!BO65</f>
        <v>52187</v>
      </c>
      <c r="BG117" s="435">
        <f>INPUT!BP65</f>
        <v>0.15160819835726702</v>
      </c>
      <c r="BH117" s="434">
        <f>INPUT!BQ65</f>
        <v>53077</v>
      </c>
      <c r="BI117" s="435">
        <f>INPUT!BR65</f>
        <v>-0.6550994815355482</v>
      </c>
      <c r="BJ117" s="434">
        <f>INPUT!BS65</f>
        <v>54254</v>
      </c>
      <c r="BK117" s="435">
        <f>INPUT!BT65</f>
        <v>0.85323914861976657</v>
      </c>
      <c r="BL117" s="434">
        <f>INPUT!BU65</f>
        <v>52466</v>
      </c>
      <c r="BM117" s="435">
        <f>INPUT!BV65</f>
        <v>-0.53273171933948538</v>
      </c>
      <c r="BN117" s="434">
        <f>INPUT!BW65</f>
        <v>52462</v>
      </c>
      <c r="BO117" s="435">
        <f>INPUT!BX65</f>
        <v>0.52695115641827606</v>
      </c>
      <c r="BP117" s="434">
        <f>INPUT!BY65</f>
        <v>52981</v>
      </c>
      <c r="BQ117" s="435">
        <f>INPUT!BZ65</f>
        <v>-0.18086930308797156</v>
      </c>
      <c r="BR117" s="434">
        <f>INPUT!CA65</f>
        <v>53170</v>
      </c>
      <c r="BS117" s="435">
        <f>INPUT!CB65</f>
        <v>-1.9980093633649165</v>
      </c>
      <c r="BT117" s="434">
        <f>INPUT!CC65</f>
        <v>53116</v>
      </c>
      <c r="BU117" s="435">
        <f>INPUT!CD65</f>
        <v>1.2388975717607664</v>
      </c>
      <c r="BV117" s="434">
        <f>INPUT!CE65</f>
        <v>53765</v>
      </c>
      <c r="BW117" s="435">
        <f>INPUT!CF65</f>
        <v>2.4837024894209137</v>
      </c>
      <c r="BX117" s="434">
        <f>INPUT!CG65</f>
        <v>54572</v>
      </c>
      <c r="BY117" s="435">
        <f>INPUT!CH65</f>
        <v>3.0029633264755384</v>
      </c>
      <c r="BZ117" s="434">
        <f>INPUT!CI65</f>
        <v>53590</v>
      </c>
      <c r="CA117" s="435">
        <f>INPUT!CJ65</f>
        <v>0.78991912732744307</v>
      </c>
      <c r="CB117" s="434">
        <f>INPUT!CK65</f>
        <v>53138</v>
      </c>
      <c r="CC117" s="435">
        <f>INPUT!CL65</f>
        <v>4.1418781534763305E-2</v>
      </c>
      <c r="CD117" s="434">
        <f>INPUT!CM65</f>
        <v>53414</v>
      </c>
      <c r="CE117" s="435">
        <f>INPUT!CN65</f>
        <v>-0.65284106760904459</v>
      </c>
      <c r="CF117" s="434">
        <f>INPUT!CO65</f>
        <v>51837</v>
      </c>
      <c r="CG117" s="435">
        <f>INPUT!CP65</f>
        <v>-5.0117276258887289</v>
      </c>
      <c r="CH117" s="434">
        <f>INPUT!CQ65</f>
        <v>54081</v>
      </c>
      <c r="CI117" s="435">
        <f>INPUT!CR65</f>
        <v>0.91621571188653661</v>
      </c>
      <c r="CJ117" s="434">
        <f>INPUT!CS65</f>
        <v>54833</v>
      </c>
      <c r="CK117" s="435">
        <f>INPUT!CT65</f>
        <v>3.1898076705935585</v>
      </c>
      <c r="CL117" s="434">
        <f>INPUT!CU65</f>
        <v>58055</v>
      </c>
      <c r="CM117" s="435">
        <f>INPUT!CV65</f>
        <v>8.6887332908975203</v>
      </c>
      <c r="CN117" s="434">
        <f>INPUT!CW65</f>
        <v>55396</v>
      </c>
      <c r="CO117" s="435">
        <f>INPUT!CX65</f>
        <v>6.8657522618978728</v>
      </c>
      <c r="CP117" s="434">
        <f>INPUT!CY65</f>
        <v>56073</v>
      </c>
      <c r="CQ117" s="435">
        <f>INPUT!CZ65</f>
        <v>3.6833638431241988</v>
      </c>
      <c r="CR117" s="434">
        <f>INPUT!DA65</f>
        <v>57685</v>
      </c>
      <c r="CS117" s="435">
        <f>INPUT!DB65</f>
        <v>5.2012474239965023</v>
      </c>
      <c r="CT117" s="434">
        <f>INPUT!DC65</f>
        <v>62272</v>
      </c>
      <c r="CU117" s="435">
        <f>INPUT!DD65</f>
        <v>7.2638015674791223</v>
      </c>
      <c r="CV117" s="434">
        <f>INPUT!DE65</f>
        <v>64583</v>
      </c>
      <c r="CW117" s="435">
        <f>INPUT!DF65</f>
        <v>16.584229908296621</v>
      </c>
      <c r="CX117" s="434">
        <f>INPUT!DG65</f>
        <v>65156</v>
      </c>
      <c r="CY117" s="435">
        <f>INPUT!DH65</f>
        <v>16.198526920264644</v>
      </c>
      <c r="CZ117" s="434">
        <f>INPUT!DI65</f>
        <v>66751</v>
      </c>
      <c r="DA117" s="435">
        <f>INPUT!DJ65</f>
        <v>15.716390742827425</v>
      </c>
      <c r="DB117" s="434">
        <f>INPUT!DK65</f>
        <v>68105</v>
      </c>
      <c r="DC117" s="435">
        <f>INPUT!DL65</f>
        <v>9.3669707091469601</v>
      </c>
      <c r="DD117" s="434">
        <f>INPUT!DM65</f>
        <v>69440</v>
      </c>
      <c r="DE117" s="435">
        <f>INPUT!DN65</f>
        <v>7.5205549447997067</v>
      </c>
      <c r="DF117" s="434">
        <f>INPUT!DO65</f>
        <v>70244</v>
      </c>
      <c r="DG117" s="435">
        <f>INPUT!DP65</f>
        <v>7.8089508257106033</v>
      </c>
      <c r="DH117" s="434">
        <f>INPUT!DQ65</f>
        <v>73622</v>
      </c>
      <c r="DI117" s="435">
        <f>INPUT!DR65</f>
        <v>10.293478749382023</v>
      </c>
      <c r="DJ117" s="434">
        <f>INPUT!DS65</f>
        <v>72994</v>
      </c>
      <c r="DK117" s="435">
        <f>INPUT!DT65</f>
        <v>7.1786212466045107</v>
      </c>
      <c r="DL117" s="434">
        <f>INPUT!DU65</f>
        <v>73425</v>
      </c>
      <c r="DM117" s="435">
        <f>INPUT!DV65</f>
        <v>5.7387672811059831</v>
      </c>
      <c r="DN117" s="434">
        <f>INPUT!DW65</f>
        <v>74056</v>
      </c>
      <c r="DO117" s="435">
        <f>INPUT!DX65</f>
        <v>5.4267980183360764</v>
      </c>
      <c r="DP117" s="434">
        <f>INPUT!DY65</f>
        <v>74381</v>
      </c>
      <c r="DQ117" s="435">
        <f>INPUT!DZ65</f>
        <v>1.0309418380375357</v>
      </c>
      <c r="DR117" s="434">
        <f>INPUT!EA65</f>
        <v>71771</v>
      </c>
      <c r="DS117" s="435">
        <f>INPUT!EB65</f>
        <v>-1.6754801764528593</v>
      </c>
      <c r="DT117" s="434">
        <f>INPUT!EC65</f>
        <v>69444</v>
      </c>
      <c r="DU117" s="435">
        <f>INPUT!ED65</f>
        <v>-5.4218590398365629</v>
      </c>
      <c r="DV117" s="434">
        <f>INPUT!EE65</f>
        <v>67718</v>
      </c>
      <c r="DW117" s="435">
        <f>INPUT!EF65</f>
        <v>-8.558388246732207</v>
      </c>
      <c r="DX117" s="434">
        <f>INPUT!EG65</f>
        <v>68720</v>
      </c>
      <c r="DY117" s="435">
        <f>INPUT!EH65</f>
        <v>-7.6108145897473829</v>
      </c>
      <c r="DZ117" s="434">
        <f>INPUT!EI65</f>
        <v>69211</v>
      </c>
      <c r="EA117" s="435">
        <f>INPUT!EJ65</f>
        <v>-3.5669002800574057</v>
      </c>
      <c r="EB117" s="434">
        <f>INPUT!EK65</f>
        <v>68170</v>
      </c>
      <c r="EC117" s="435">
        <f>INPUT!EL65</f>
        <v>-1.8345717412591389</v>
      </c>
      <c r="ED117" s="434">
        <f>INPUT!EM65</f>
        <v>68986</v>
      </c>
      <c r="EE117" s="435">
        <f>INPUT!EN65</f>
        <v>1.8724711302755548</v>
      </c>
      <c r="EF117" s="434">
        <f>INPUT!EO65</f>
        <v>69915</v>
      </c>
      <c r="EG117" s="435">
        <f>INPUT!EP65</f>
        <v>1.7389406286379527</v>
      </c>
      <c r="EH117" s="434">
        <f>INPUT!EQ65</f>
        <v>70276.852707464335</v>
      </c>
      <c r="EI117" s="435">
        <f>INPUT!ER65</f>
        <v>1.5400047788131088</v>
      </c>
      <c r="EJ117" s="434">
        <f>INPUT!ES65</f>
        <v>69962.88990620221</v>
      </c>
      <c r="EK117" s="435">
        <f>INPUT!ET65</f>
        <v>2.6300277339037947</v>
      </c>
      <c r="EL117" s="434">
        <f>INPUT!EU65</f>
        <v>69804.635308893252</v>
      </c>
      <c r="EM117" s="435">
        <f>INPUT!EV65</f>
        <v>1.1866687572743118</v>
      </c>
      <c r="EN117" s="434">
        <f>INPUT!EW65</f>
        <v>69823.224615403247</v>
      </c>
      <c r="EO117" s="435">
        <f>INPUT!EX65</f>
        <v>-0.13126708803082865</v>
      </c>
      <c r="EP117" s="436"/>
      <c r="EQ117" s="434">
        <f>INPUT!FF65</f>
        <v>135717</v>
      </c>
      <c r="ER117" s="435">
        <f>INPUT!FG65</f>
        <v>7.4296886749887214</v>
      </c>
      <c r="ES117" s="434">
        <f>INPUT!FH65</f>
        <v>149913</v>
      </c>
      <c r="ET117" s="435">
        <f>INPUT!FI65</f>
        <v>10.460001326289259</v>
      </c>
      <c r="EU117" s="434">
        <f>INPUT!FJ65</f>
        <v>159691</v>
      </c>
      <c r="EV117" s="435">
        <f>INPUT!FK65</f>
        <v>6.5224496874854099</v>
      </c>
      <c r="EW117" s="434">
        <f>INPUT!FL65</f>
        <v>164610</v>
      </c>
      <c r="EX117" s="435">
        <f>INPUT!FM65</f>
        <v>3.0803238754845363</v>
      </c>
      <c r="EY117" s="434">
        <f>INPUT!FN65</f>
        <v>168446</v>
      </c>
      <c r="EZ117" s="435">
        <f>INPUT!FO65</f>
        <v>2.3303566004495568</v>
      </c>
      <c r="FA117" s="434">
        <f>INPUT!FP65</f>
        <v>180182</v>
      </c>
      <c r="FB117" s="435">
        <f>INPUT!FQ65</f>
        <v>6.967217980836593</v>
      </c>
      <c r="FC117" s="434">
        <f>INPUT!FR65</f>
        <v>196435</v>
      </c>
      <c r="FD117" s="435">
        <f>INPUT!FS65</f>
        <v>9.0203238947286657</v>
      </c>
      <c r="FE117" s="434">
        <f>INPUT!FT65</f>
        <v>212077</v>
      </c>
      <c r="FF117" s="435">
        <f>INPUT!FU65</f>
        <v>7.9629393947107108</v>
      </c>
      <c r="FG117" s="434">
        <f>INPUT!FV65</f>
        <v>211984</v>
      </c>
      <c r="FH117" s="435">
        <f>INPUT!FW65</f>
        <v>-4.3851997151977962E-2</v>
      </c>
      <c r="FI117" s="434">
        <f>INPUT!FX65</f>
        <v>211729</v>
      </c>
      <c r="FJ117" s="435">
        <f>INPUT!FY65</f>
        <v>-0.12029209751679426</v>
      </c>
      <c r="FK117" s="434">
        <f>INPUT!FZ65</f>
        <v>215065</v>
      </c>
      <c r="FL117" s="435">
        <f>INPUT!GA65</f>
        <v>1.5755989968308626</v>
      </c>
      <c r="FM117" s="434">
        <f>INPUT!GB65</f>
        <v>214165</v>
      </c>
      <c r="FN117" s="435">
        <f>INPUT!GC65</f>
        <v>-0.41847813451747484</v>
      </c>
      <c r="FO117" s="434">
        <f>INPUT!GD65</f>
        <v>227209</v>
      </c>
      <c r="FP117" s="435">
        <f>INPUT!GE65</f>
        <v>6.0906310554945886</v>
      </c>
      <c r="FQ117" s="434">
        <f>INPUT!GF65</f>
        <v>258762</v>
      </c>
      <c r="FR117" s="435">
        <f>INPUT!GG65</f>
        <v>13.887213974798529</v>
      </c>
      <c r="FS117" s="434">
        <f>INPUT!GH65</f>
        <v>281411</v>
      </c>
      <c r="FT117" s="435">
        <f>INPUT!GI65</f>
        <v>8.7528307865915487</v>
      </c>
      <c r="FU117" s="434">
        <f>INPUT!GJ65</f>
        <v>294856</v>
      </c>
      <c r="FV117" s="435">
        <f>INPUT!GK65</f>
        <v>4.7777094712004864</v>
      </c>
      <c r="FW117" s="434">
        <f>INPUT!GL65</f>
        <v>277653</v>
      </c>
      <c r="FX117" s="435">
        <f>INPUT!GM65</f>
        <v>-5.8343733890441456</v>
      </c>
      <c r="FY117" s="434">
        <f>INPUT!GN65</f>
        <v>276282</v>
      </c>
      <c r="FZ117" s="435">
        <f>INPUT!GO65</f>
        <v>-0.49378180678760764</v>
      </c>
      <c r="GA117" s="434">
        <f>INPUT!GP65</f>
        <v>279867.60253796307</v>
      </c>
      <c r="GB117" s="435">
        <f>INPUT!GQ65</f>
        <v>1.2978053358391417</v>
      </c>
      <c r="GC117" s="434">
        <f>INPUT!GR65</f>
        <v>258140.24786432303</v>
      </c>
      <c r="GD117" s="435">
        <f>INPUT!GS65</f>
        <v>-7.7634404542029189</v>
      </c>
      <c r="GE117" s="434">
        <f>INPUT!GT65</f>
        <v>266570.59507727344</v>
      </c>
      <c r="GF117" s="435">
        <f>INPUT!GU65</f>
        <v>3.2658011614606242</v>
      </c>
      <c r="GG117" s="434">
        <f>INPUT!GV65</f>
        <v>276646.8627057944</v>
      </c>
      <c r="GH117" s="435">
        <f>INPUT!GW65</f>
        <v>3.779962161843109</v>
      </c>
      <c r="GI117" s="434">
        <f>INPUT!GX65</f>
        <v>288438.70056785271</v>
      </c>
      <c r="GJ117" s="435">
        <f>INPUT!GY65</f>
        <v>4.2624151767802987</v>
      </c>
      <c r="GK117" s="435">
        <f>INPUT!GZ65</f>
        <v>0.86492915820575167</v>
      </c>
      <c r="GL117" s="436"/>
    </row>
    <row r="118" spans="1:194" ht="12" hidden="1" customHeight="1" outlineLevel="1" x14ac:dyDescent="0.2">
      <c r="A118" s="433" t="str">
        <f>INPUT!B61</f>
        <v>Other</v>
      </c>
      <c r="B118" s="434">
        <f>INPUT!K61</f>
        <v>-56</v>
      </c>
      <c r="C118" s="435" t="str">
        <f>INPUT!L61</f>
        <v>NM</v>
      </c>
      <c r="D118" s="434">
        <f>INPUT!M61</f>
        <v>201</v>
      </c>
      <c r="E118" s="435" t="str">
        <f>INPUT!N61</f>
        <v>NM</v>
      </c>
      <c r="F118" s="434">
        <f>INPUT!O61</f>
        <v>100</v>
      </c>
      <c r="G118" s="435">
        <f>INPUT!P61</f>
        <v>-31.972789115646261</v>
      </c>
      <c r="H118" s="434">
        <f>INPUT!Q61</f>
        <v>-49</v>
      </c>
      <c r="I118" s="435" t="str">
        <f>INPUT!R61</f>
        <v>NM</v>
      </c>
      <c r="J118" s="434">
        <f>INPUT!S61</f>
        <v>-254</v>
      </c>
      <c r="K118" s="435" t="str">
        <f>INPUT!T61</f>
        <v>NM</v>
      </c>
      <c r="L118" s="434">
        <f>INPUT!U61</f>
        <v>251</v>
      </c>
      <c r="M118" s="435">
        <f>INPUT!V61</f>
        <v>24.875621890547261</v>
      </c>
      <c r="N118" s="434">
        <f>INPUT!W61</f>
        <v>49</v>
      </c>
      <c r="O118" s="435" t="str">
        <f>INPUT!X61</f>
        <v>NM</v>
      </c>
      <c r="P118" s="434">
        <f>INPUT!Y61</f>
        <v>-4</v>
      </c>
      <c r="Q118" s="435" t="str">
        <f>INPUT!Z61</f>
        <v>NM</v>
      </c>
      <c r="R118" s="434">
        <f>INPUT!AA61</f>
        <v>655</v>
      </c>
      <c r="S118" s="435" t="str">
        <f>INPUT!AB61</f>
        <v>NM</v>
      </c>
      <c r="T118" s="434">
        <f>INPUT!AC61</f>
        <v>586</v>
      </c>
      <c r="U118" s="435" t="str">
        <f>INPUT!AD61</f>
        <v>NM</v>
      </c>
      <c r="V118" s="434">
        <f>INPUT!AE61</f>
        <v>635</v>
      </c>
      <c r="W118" s="435" t="str">
        <f>INPUT!AF61</f>
        <v>NM</v>
      </c>
      <c r="X118" s="434">
        <f>INPUT!AG61</f>
        <v>233</v>
      </c>
      <c r="Y118" s="435" t="str">
        <f>INPUT!AH61</f>
        <v>NM</v>
      </c>
      <c r="Z118" s="434">
        <f>INPUT!AI61</f>
        <v>437</v>
      </c>
      <c r="AA118" s="435">
        <f>INPUT!AJ61</f>
        <v>-33.282442748091597</v>
      </c>
      <c r="AB118" s="434">
        <f>INPUT!AK61</f>
        <v>419</v>
      </c>
      <c r="AC118" s="435">
        <f>INPUT!AL61</f>
        <v>-28.498293515358363</v>
      </c>
      <c r="AD118" s="434">
        <f>INPUT!AM61</f>
        <v>497</v>
      </c>
      <c r="AE118" s="435">
        <f>INPUT!AN61</f>
        <v>-21.732283464566926</v>
      </c>
      <c r="AF118" s="434">
        <f>INPUT!AO61</f>
        <v>639</v>
      </c>
      <c r="AG118" s="435" t="str">
        <f>INPUT!AP61</f>
        <v>NM</v>
      </c>
      <c r="AH118" s="434">
        <f>INPUT!AQ61</f>
        <v>752</v>
      </c>
      <c r="AI118" s="435">
        <f>INPUT!AR61</f>
        <v>72.082379862700236</v>
      </c>
      <c r="AJ118" s="434">
        <f>INPUT!AS61</f>
        <v>847</v>
      </c>
      <c r="AK118" s="435" t="str">
        <f>INPUT!AT61</f>
        <v>NM</v>
      </c>
      <c r="AL118" s="434">
        <f>INPUT!AU61</f>
        <v>826</v>
      </c>
      <c r="AM118" s="435">
        <f>INPUT!AV61</f>
        <v>66.197183098591552</v>
      </c>
      <c r="AN118" s="434">
        <f>INPUT!AW61</f>
        <v>968</v>
      </c>
      <c r="AO118" s="435">
        <f>INPUT!AX61</f>
        <v>51.486697965571217</v>
      </c>
      <c r="AP118" s="434">
        <f>INPUT!AY61</f>
        <v>696</v>
      </c>
      <c r="AQ118" s="435">
        <f>INPUT!AZ61</f>
        <v>-7.4468085106383031</v>
      </c>
      <c r="AR118" s="434">
        <f>INPUT!BA61</f>
        <v>622</v>
      </c>
      <c r="AS118" s="435">
        <f>INPUT!BB61</f>
        <v>-26.564344746162927</v>
      </c>
      <c r="AT118" s="434">
        <f>INPUT!BC61</f>
        <v>1056</v>
      </c>
      <c r="AU118" s="435">
        <f>INPUT!BD61</f>
        <v>27.845036319612593</v>
      </c>
      <c r="AV118" s="434">
        <f>INPUT!BE61</f>
        <v>525</v>
      </c>
      <c r="AW118" s="435">
        <f>INPUT!BF61</f>
        <v>-45.764462809917347</v>
      </c>
      <c r="AX118" s="434">
        <f>INPUT!BG61</f>
        <v>1073</v>
      </c>
      <c r="AY118" s="435">
        <f>INPUT!BH61</f>
        <v>54.166666666666671</v>
      </c>
      <c r="AZ118" s="434">
        <f>INPUT!BI61</f>
        <v>1176</v>
      </c>
      <c r="BA118" s="435">
        <f>INPUT!BJ61</f>
        <v>89.067524115755631</v>
      </c>
      <c r="BB118" s="434">
        <f>INPUT!BK61</f>
        <v>-135</v>
      </c>
      <c r="BC118" s="435" t="str">
        <f>INPUT!BL61</f>
        <v>NM</v>
      </c>
      <c r="BD118" s="434">
        <f>INPUT!BM61</f>
        <v>1067</v>
      </c>
      <c r="BE118" s="435" t="str">
        <f>INPUT!BN61</f>
        <v>NM</v>
      </c>
      <c r="BF118" s="434">
        <f>INPUT!BO61</f>
        <v>-118</v>
      </c>
      <c r="BG118" s="435" t="str">
        <f>INPUT!BP61</f>
        <v>NM</v>
      </c>
      <c r="BH118" s="434">
        <f>INPUT!BQ61</f>
        <v>1478</v>
      </c>
      <c r="BI118" s="435">
        <f>INPUT!BR61</f>
        <v>25.680272108843539</v>
      </c>
      <c r="BJ118" s="434">
        <f>INPUT!BS61</f>
        <v>509</v>
      </c>
      <c r="BK118" s="435" t="str">
        <f>INPUT!BT61</f>
        <v>NM</v>
      </c>
      <c r="BL118" s="434">
        <f>INPUT!BU61</f>
        <v>-353</v>
      </c>
      <c r="BM118" s="435" t="str">
        <f>INPUT!BV61</f>
        <v>NM</v>
      </c>
      <c r="BN118" s="434">
        <f>INPUT!BW61</f>
        <v>652</v>
      </c>
      <c r="BO118" s="435" t="str">
        <f>INPUT!BX61</f>
        <v>NM</v>
      </c>
      <c r="BP118" s="434">
        <f>INPUT!BY61</f>
        <v>1473</v>
      </c>
      <c r="BQ118" s="435">
        <f>INPUT!BZ61</f>
        <v>-0.33829499323410062</v>
      </c>
      <c r="BR118" s="434">
        <f>INPUT!CA61</f>
        <v>736</v>
      </c>
      <c r="BS118" s="435">
        <f>INPUT!CB61</f>
        <v>44.597249508840875</v>
      </c>
      <c r="BT118" s="434">
        <f>INPUT!CC61</f>
        <v>1198</v>
      </c>
      <c r="BU118" s="435" t="str">
        <f>INPUT!CD61</f>
        <v>NM</v>
      </c>
      <c r="BV118" s="434">
        <f>INPUT!CE61</f>
        <v>2342</v>
      </c>
      <c r="BW118" s="435" t="str">
        <f>INPUT!CF61</f>
        <v>NM</v>
      </c>
      <c r="BX118" s="434">
        <f>INPUT!CG61</f>
        <v>-131</v>
      </c>
      <c r="BY118" s="435" t="str">
        <f>INPUT!CH61</f>
        <v>NM</v>
      </c>
      <c r="BZ118" s="434">
        <f>INPUT!CI61</f>
        <v>400</v>
      </c>
      <c r="CA118" s="435">
        <f>INPUT!CJ61</f>
        <v>-45.652173913043484</v>
      </c>
      <c r="CB118" s="434">
        <f>INPUT!CK61</f>
        <v>504</v>
      </c>
      <c r="CC118" s="435" t="str">
        <f>INPUT!CL61</f>
        <v>NM</v>
      </c>
      <c r="CD118" s="434">
        <f>INPUT!CM61</f>
        <v>1643</v>
      </c>
      <c r="CE118" s="435">
        <f>INPUT!CN61</f>
        <v>-29.846285226302307</v>
      </c>
      <c r="CF118" s="434">
        <f>INPUT!CO61</f>
        <v>428</v>
      </c>
      <c r="CG118" s="435" t="str">
        <f>INPUT!CP61</f>
        <v>NM</v>
      </c>
      <c r="CH118" s="434">
        <f>INPUT!CQ61</f>
        <v>578</v>
      </c>
      <c r="CI118" s="435">
        <f>INPUT!CR61</f>
        <v>44.500000000000007</v>
      </c>
      <c r="CJ118" s="434">
        <f>INPUT!CS61</f>
        <v>965</v>
      </c>
      <c r="CK118" s="435">
        <f>INPUT!CT61</f>
        <v>91.468253968253975</v>
      </c>
      <c r="CL118" s="434">
        <f>INPUT!CU61</f>
        <v>1307</v>
      </c>
      <c r="CM118" s="435">
        <f>INPUT!CV61</f>
        <v>-20.450395617772365</v>
      </c>
      <c r="CN118" s="434">
        <f>INPUT!CW61</f>
        <v>47</v>
      </c>
      <c r="CO118" s="435" t="str">
        <f>INPUT!CX61</f>
        <v>NM</v>
      </c>
      <c r="CP118" s="434">
        <f>INPUT!CY61</f>
        <v>1726</v>
      </c>
      <c r="CQ118" s="435" t="str">
        <f>INPUT!CZ61</f>
        <v>NM</v>
      </c>
      <c r="CR118" s="434">
        <f>INPUT!DA61</f>
        <v>1522</v>
      </c>
      <c r="CS118" s="435">
        <f>INPUT!DB61</f>
        <v>57.720207253886002</v>
      </c>
      <c r="CT118" s="434">
        <f>INPUT!DC61</f>
        <v>2472</v>
      </c>
      <c r="CU118" s="435">
        <f>INPUT!DD61</f>
        <v>89.13542463657231</v>
      </c>
      <c r="CV118" s="434">
        <f>INPUT!DE61</f>
        <v>1059</v>
      </c>
      <c r="CW118" s="435" t="str">
        <f>INPUT!DF61</f>
        <v>NM</v>
      </c>
      <c r="CX118" s="434">
        <f>INPUT!DG61</f>
        <v>802</v>
      </c>
      <c r="CY118" s="435" t="str">
        <f>INPUT!DH61</f>
        <v>NM</v>
      </c>
      <c r="CZ118" s="434">
        <f>INPUT!DI61</f>
        <v>989</v>
      </c>
      <c r="DA118" s="435">
        <f>INPUT!DJ61</f>
        <v>-35.019710906701704</v>
      </c>
      <c r="DB118" s="434">
        <f>INPUT!DK61</f>
        <v>953</v>
      </c>
      <c r="DC118" s="435" t="str">
        <f>INPUT!DL61</f>
        <v>NM</v>
      </c>
      <c r="DD118" s="434">
        <f>INPUT!DM61</f>
        <v>834</v>
      </c>
      <c r="DE118" s="435">
        <f>INPUT!DN61</f>
        <v>-21.246458923512744</v>
      </c>
      <c r="DF118" s="434">
        <f>INPUT!DO61</f>
        <v>806</v>
      </c>
      <c r="DG118" s="435">
        <f>INPUT!DP61</f>
        <v>0.49875311720697368</v>
      </c>
      <c r="DH118" s="434">
        <f>INPUT!DQ61</f>
        <v>791</v>
      </c>
      <c r="DI118" s="435">
        <f>INPUT!DR61</f>
        <v>-20.02022244691608</v>
      </c>
      <c r="DJ118" s="434">
        <f>INPUT!DS61</f>
        <v>918</v>
      </c>
      <c r="DK118" s="435">
        <f>INPUT!DT61</f>
        <v>-3.6726128016789095</v>
      </c>
      <c r="DL118" s="434">
        <f>INPUT!DU61</f>
        <v>897</v>
      </c>
      <c r="DM118" s="435">
        <f>INPUT!DV61</f>
        <v>7.5539568345323715</v>
      </c>
      <c r="DN118" s="434">
        <f>INPUT!DW61</f>
        <v>995</v>
      </c>
      <c r="DO118" s="435">
        <f>INPUT!DX61</f>
        <v>23.449131513647647</v>
      </c>
      <c r="DP118" s="434">
        <f>INPUT!DY61</f>
        <v>915</v>
      </c>
      <c r="DQ118" s="435">
        <f>INPUT!DZ61</f>
        <v>15.67635903919089</v>
      </c>
      <c r="DR118" s="434">
        <f>INPUT!EA61</f>
        <v>988</v>
      </c>
      <c r="DS118" s="435">
        <f>INPUT!EB61</f>
        <v>7.6252723311546866</v>
      </c>
      <c r="DT118" s="434">
        <f>INPUT!EC61</f>
        <v>1146</v>
      </c>
      <c r="DU118" s="435">
        <f>INPUT!ED61</f>
        <v>27.759197324414721</v>
      </c>
      <c r="DV118" s="434">
        <f>INPUT!EE61</f>
        <v>1091</v>
      </c>
      <c r="DW118" s="435">
        <f>INPUT!EF61</f>
        <v>9.6482412060301606</v>
      </c>
      <c r="DX118" s="434">
        <f>INPUT!EG61</f>
        <v>1072</v>
      </c>
      <c r="DY118" s="435">
        <f>INPUT!EH61</f>
        <v>17.158469945355193</v>
      </c>
      <c r="DZ118" s="434">
        <f>INPUT!EI61</f>
        <v>1173</v>
      </c>
      <c r="EA118" s="435">
        <f>INPUT!EJ61</f>
        <v>18.724696356275295</v>
      </c>
      <c r="EB118" s="434">
        <f>INPUT!EK61</f>
        <v>1134</v>
      </c>
      <c r="EC118" s="435">
        <f>INPUT!EL61</f>
        <v>-1.0471204188481686</v>
      </c>
      <c r="ED118" s="434">
        <f>INPUT!EM61</f>
        <v>1224</v>
      </c>
      <c r="EE118" s="435">
        <f>INPUT!EN61</f>
        <v>12.19065077910173</v>
      </c>
      <c r="EF118" s="434">
        <f>INPUT!EO61</f>
        <v>1110</v>
      </c>
      <c r="EG118" s="435">
        <f>INPUT!EP61</f>
        <v>3.5447761194029814</v>
      </c>
      <c r="EH118" s="434">
        <f>INPUT!EQ61</f>
        <v>1196.46</v>
      </c>
      <c r="EI118" s="435">
        <f>INPUT!ER61</f>
        <v>2.0000000000000018</v>
      </c>
      <c r="EJ118" s="434">
        <f>INPUT!ES61</f>
        <v>1156.68</v>
      </c>
      <c r="EK118" s="435">
        <f>INPUT!ET61</f>
        <v>2.0000000000000018</v>
      </c>
      <c r="EL118" s="434">
        <f>INPUT!EU61</f>
        <v>1248.48</v>
      </c>
      <c r="EM118" s="435">
        <f>INPUT!EV61</f>
        <v>2.0000000000000018</v>
      </c>
      <c r="EN118" s="434">
        <f>INPUT!EW61</f>
        <v>1132.2</v>
      </c>
      <c r="EO118" s="435">
        <f>INPUT!EX61</f>
        <v>2.0000000000000018</v>
      </c>
      <c r="EP118" s="436"/>
      <c r="EQ118" s="434">
        <f>INPUT!FF61</f>
        <v>728</v>
      </c>
      <c r="ER118" s="435">
        <f>INPUT!FG61</f>
        <v>65.079365079365076</v>
      </c>
      <c r="ES118" s="434">
        <f>INPUT!FH61</f>
        <v>196</v>
      </c>
      <c r="ET118" s="435" t="str">
        <f>INPUT!FI61</f>
        <v>NM</v>
      </c>
      <c r="EU118" s="434">
        <f>INPUT!FJ61</f>
        <v>42</v>
      </c>
      <c r="EV118" s="435" t="str">
        <f>INPUT!FK61</f>
        <v>NM</v>
      </c>
      <c r="EW118" s="434">
        <f>INPUT!FL61</f>
        <v>2109</v>
      </c>
      <c r="EX118" s="435" t="str">
        <f>INPUT!FM61</f>
        <v>NM</v>
      </c>
      <c r="EY118" s="434">
        <f>INPUT!FN61</f>
        <v>1992</v>
      </c>
      <c r="EZ118" s="435">
        <f>INPUT!FO61</f>
        <v>-5.5476529160739645</v>
      </c>
      <c r="FA118" s="434">
        <f>INPUT!FP61</f>
        <v>3393</v>
      </c>
      <c r="FB118" s="435">
        <f>INPUT!FQ61</f>
        <v>70.331325301204828</v>
      </c>
      <c r="FC118" s="434">
        <f>INPUT!FR61</f>
        <v>2899</v>
      </c>
      <c r="FD118" s="435">
        <f>INPUT!FS61</f>
        <v>-14.559386973180077</v>
      </c>
      <c r="FE118" s="434">
        <f>INPUT!FT61</f>
        <v>3181</v>
      </c>
      <c r="FF118" s="435">
        <f>INPUT!FU61</f>
        <v>9.727492238702995</v>
      </c>
      <c r="FG118" s="434">
        <f>INPUT!FV61</f>
        <v>1516</v>
      </c>
      <c r="FH118" s="435" t="str">
        <f>INPUT!FW61</f>
        <v>NM</v>
      </c>
      <c r="FI118" s="434">
        <f>INPUT!FX61</f>
        <v>4059</v>
      </c>
      <c r="FJ118" s="435" t="str">
        <f>INPUT!FY61</f>
        <v>NM</v>
      </c>
      <c r="FK118" s="434">
        <f>INPUT!FZ61</f>
        <v>3115</v>
      </c>
      <c r="FL118" s="435">
        <f>INPUT!GA61</f>
        <v>-23.256959842325699</v>
      </c>
      <c r="FM118" s="434">
        <f>INPUT!GB61</f>
        <v>3614</v>
      </c>
      <c r="FN118" s="435">
        <f>INPUT!GC61</f>
        <v>16.019261637239168</v>
      </c>
      <c r="FO118" s="434">
        <f>INPUT!GD61</f>
        <v>4602</v>
      </c>
      <c r="FP118" s="435">
        <f>INPUT!GE61</f>
        <v>27.338129496402885</v>
      </c>
      <c r="FQ118" s="434">
        <f>INPUT!GF61</f>
        <v>5322</v>
      </c>
      <c r="FR118" s="435">
        <f>INPUT!GG61</f>
        <v>15.645371577574974</v>
      </c>
      <c r="FS118" s="434">
        <f>INPUT!GH61</f>
        <v>3384</v>
      </c>
      <c r="FT118" s="435">
        <f>INPUT!GI61</f>
        <v>-36.414881623449837</v>
      </c>
      <c r="FU118" s="434">
        <f>INPUT!GJ61</f>
        <v>3725</v>
      </c>
      <c r="FV118" s="435">
        <f>INPUT!GK61</f>
        <v>10.076832151300241</v>
      </c>
      <c r="FW118" s="434">
        <f>INPUT!GL61</f>
        <v>4297</v>
      </c>
      <c r="FX118" s="435">
        <f>INPUT!GM61</f>
        <v>15.355704697986571</v>
      </c>
      <c r="FY118" s="434">
        <f>INPUT!GN61</f>
        <v>4641</v>
      </c>
      <c r="FZ118" s="435">
        <f>INPUT!GO61</f>
        <v>8.0055852920642323</v>
      </c>
      <c r="GA118" s="434">
        <f>INPUT!GP61</f>
        <v>4733.8200000000006</v>
      </c>
      <c r="GB118" s="435">
        <f>INPUT!GQ61</f>
        <v>2.000000000000024</v>
      </c>
      <c r="GC118" s="434">
        <f>INPUT!GR61</f>
        <v>4875.834600000001</v>
      </c>
      <c r="GD118" s="435">
        <f>INPUT!GS61</f>
        <v>3.0000000000000027</v>
      </c>
      <c r="GE118" s="434">
        <f>INPUT!GT61</f>
        <v>5022.1096380000008</v>
      </c>
      <c r="GF118" s="435">
        <f>INPUT!GU61</f>
        <v>3.0000000000000027</v>
      </c>
      <c r="GG118" s="434">
        <f>INPUT!GV61</f>
        <v>5172.7729271400012</v>
      </c>
      <c r="GH118" s="435">
        <f>INPUT!GW61</f>
        <v>3.0000000000000027</v>
      </c>
      <c r="GI118" s="434">
        <f>INPUT!GX61</f>
        <v>5327.9561149542014</v>
      </c>
      <c r="GJ118" s="435">
        <f>INPUT!GY61</f>
        <v>3.0000000000000027</v>
      </c>
      <c r="GK118" s="435">
        <f>INPUT!GZ61</f>
        <v>2.7992187455331052</v>
      </c>
      <c r="GL118" s="436"/>
    </row>
    <row r="119" spans="1:194" ht="12" hidden="1" customHeight="1" outlineLevel="1" x14ac:dyDescent="0.2">
      <c r="A119" s="437" t="str">
        <f>INPUT!B113</f>
        <v xml:space="preserve"> Total Revenue</v>
      </c>
      <c r="B119" s="438">
        <f>INPUT!K74</f>
        <v>221531</v>
      </c>
      <c r="C119" s="435">
        <f>INPUT!L74</f>
        <v>5.9338567917292195</v>
      </c>
      <c r="D119" s="438">
        <f>INPUT!M74</f>
        <v>225098</v>
      </c>
      <c r="E119" s="435">
        <f>INPUT!N74</f>
        <v>5.8632090334899356</v>
      </c>
      <c r="F119" s="438">
        <f>INPUT!O74</f>
        <v>228310</v>
      </c>
      <c r="G119" s="435">
        <f>INPUT!P74</f>
        <v>5.8563884291006563</v>
      </c>
      <c r="H119" s="438">
        <f>INPUT!Q74</f>
        <v>230766</v>
      </c>
      <c r="I119" s="435">
        <f>INPUT!R74</f>
        <v>5.7836616257695539</v>
      </c>
      <c r="J119" s="438">
        <f>INPUT!S74</f>
        <v>234806</v>
      </c>
      <c r="K119" s="435">
        <f>INPUT!T74</f>
        <v>5.9923893270016348</v>
      </c>
      <c r="L119" s="438">
        <f>INPUT!U74</f>
        <v>237332</v>
      </c>
      <c r="M119" s="435">
        <f>INPUT!V74</f>
        <v>5.4349661036526387</v>
      </c>
      <c r="N119" s="438">
        <f>INPUT!W74</f>
        <v>240533</v>
      </c>
      <c r="O119" s="435">
        <f>INPUT!X74</f>
        <v>5.3536857781087077</v>
      </c>
      <c r="P119" s="438">
        <f>INPUT!Y74</f>
        <v>244063</v>
      </c>
      <c r="Q119" s="435">
        <f>INPUT!Z74</f>
        <v>5.7621140029293638</v>
      </c>
      <c r="R119" s="438">
        <f>INPUT!AA74</f>
        <v>249143</v>
      </c>
      <c r="S119" s="435">
        <f>INPUT!AB74</f>
        <v>6.105891672274133</v>
      </c>
      <c r="T119" s="438">
        <f>INPUT!AC74</f>
        <v>251551</v>
      </c>
      <c r="U119" s="435">
        <f>INPUT!AD74</f>
        <v>5.9911853437378815</v>
      </c>
      <c r="V119" s="438">
        <f>INPUT!AE74</f>
        <v>256087</v>
      </c>
      <c r="W119" s="435">
        <f>INPUT!AF74</f>
        <v>6.4664723759317866</v>
      </c>
      <c r="X119" s="438">
        <f>INPUT!AG74</f>
        <v>258064</v>
      </c>
      <c r="Y119" s="435">
        <f>INPUT!AH74</f>
        <v>5.7366335741181551</v>
      </c>
      <c r="Z119" s="438">
        <f>INPUT!AI74</f>
        <v>262062</v>
      </c>
      <c r="AA119" s="435">
        <f>INPUT!AJ74</f>
        <v>5.1853754671012275</v>
      </c>
      <c r="AB119" s="438">
        <f>INPUT!AK74</f>
        <v>266636</v>
      </c>
      <c r="AC119" s="435">
        <f>INPUT!AL74</f>
        <v>5.9967958783705866</v>
      </c>
      <c r="AD119" s="438">
        <f>INPUT!AM74</f>
        <v>271764</v>
      </c>
      <c r="AE119" s="435">
        <f>INPUT!AN74</f>
        <v>6.1217476873093979</v>
      </c>
      <c r="AF119" s="438">
        <f>INPUT!AO74</f>
        <v>275134</v>
      </c>
      <c r="AG119" s="435">
        <f>INPUT!AP74</f>
        <v>6.6146382292764594</v>
      </c>
      <c r="AH119" s="438">
        <f>INPUT!AQ74</f>
        <v>279283</v>
      </c>
      <c r="AI119" s="435">
        <f>INPUT!AR74</f>
        <v>6.5713457120833985</v>
      </c>
      <c r="AJ119" s="438">
        <f>INPUT!AS74</f>
        <v>283896</v>
      </c>
      <c r="AK119" s="435">
        <f>INPUT!AT74</f>
        <v>6.4732444231086594</v>
      </c>
      <c r="AL119" s="438">
        <f>INPUT!AU74</f>
        <v>288658</v>
      </c>
      <c r="AM119" s="435">
        <f>INPUT!AV74</f>
        <v>6.2164230729603531</v>
      </c>
      <c r="AN119" s="438">
        <f>INPUT!AW74</f>
        <v>294292</v>
      </c>
      <c r="AO119" s="435">
        <f>INPUT!AX74</f>
        <v>6.9631525002362471</v>
      </c>
      <c r="AP119" s="438">
        <f>INPUT!AY74</f>
        <v>298568</v>
      </c>
      <c r="AQ119" s="435">
        <f>INPUT!AZ74</f>
        <v>6.9051821987016648</v>
      </c>
      <c r="AR119" s="438">
        <f>INPUT!BA74</f>
        <v>302422</v>
      </c>
      <c r="AS119" s="435">
        <f>INPUT!BB74</f>
        <v>6.5256291036154046</v>
      </c>
      <c r="AT119" s="438">
        <f>INPUT!BC74</f>
        <v>307264</v>
      </c>
      <c r="AU119" s="435">
        <f>INPUT!BD74</f>
        <v>6.4456900553596208</v>
      </c>
      <c r="AV119" s="438">
        <f>INPUT!BE74</f>
        <v>310586</v>
      </c>
      <c r="AW119" s="435">
        <f>INPUT!BF74</f>
        <v>5.5366778573661568</v>
      </c>
      <c r="AX119" s="438">
        <f>INPUT!BG74</f>
        <v>315528</v>
      </c>
      <c r="AY119" s="435">
        <f>INPUT!BH74</f>
        <v>5.6804480051445561</v>
      </c>
      <c r="AZ119" s="438">
        <f>INPUT!BI74</f>
        <v>319057</v>
      </c>
      <c r="BA119" s="435">
        <f>INPUT!BJ74</f>
        <v>5.500591888156281</v>
      </c>
      <c r="BB119" s="438">
        <f>INPUT!BK74</f>
        <v>320621</v>
      </c>
      <c r="BC119" s="435">
        <f>INPUT!BL74</f>
        <v>4.3470761299729155</v>
      </c>
      <c r="BD119" s="438">
        <f>INPUT!BM74</f>
        <v>323751</v>
      </c>
      <c r="BE119" s="435">
        <f>INPUT!BN74</f>
        <v>4.2387615668446177</v>
      </c>
      <c r="BF119" s="438">
        <f>INPUT!BO74</f>
        <v>323989</v>
      </c>
      <c r="BG119" s="435">
        <f>INPUT!BP74</f>
        <v>2.6815369792855259</v>
      </c>
      <c r="BH119" s="438">
        <f>INPUT!BQ74</f>
        <v>328427</v>
      </c>
      <c r="BI119" s="435">
        <f>INPUT!BR74</f>
        <v>2.936779321563221</v>
      </c>
      <c r="BJ119" s="438">
        <f>INPUT!BS74</f>
        <v>331252</v>
      </c>
      <c r="BK119" s="435">
        <f>INPUT!BT74</f>
        <v>3.315752867092292</v>
      </c>
      <c r="BL119" s="438">
        <f>INPUT!BU74</f>
        <v>331065</v>
      </c>
      <c r="BM119" s="435">
        <f>INPUT!BV74</f>
        <v>2.2591436011008437</v>
      </c>
      <c r="BN119" s="438">
        <f>INPUT!BW74</f>
        <v>334769</v>
      </c>
      <c r="BO119" s="435">
        <f>INPUT!BX74</f>
        <v>3.3272734568148943</v>
      </c>
      <c r="BP119" s="438">
        <f>INPUT!BY74</f>
        <v>336743</v>
      </c>
      <c r="BQ119" s="435">
        <f>INPUT!BZ74</f>
        <v>2.5320695314331676</v>
      </c>
      <c r="BR119" s="438">
        <f>INPUT!CA74</f>
        <v>339883</v>
      </c>
      <c r="BS119" s="435">
        <f>INPUT!CB74</f>
        <v>2.6055691739219622</v>
      </c>
      <c r="BT119" s="438">
        <f>INPUT!CC74</f>
        <v>342351</v>
      </c>
      <c r="BU119" s="435">
        <f>INPUT!CD74</f>
        <v>3.4089982329754021</v>
      </c>
      <c r="BV119" s="438">
        <f>INPUT!CE74</f>
        <v>346939</v>
      </c>
      <c r="BW119" s="435">
        <f>INPUT!CF74</f>
        <v>3.6353425795100591</v>
      </c>
      <c r="BX119" s="438">
        <f>INPUT!CG74</f>
        <v>347550</v>
      </c>
      <c r="BY119" s="435">
        <f>INPUT!CH74</f>
        <v>3.2092723531001344</v>
      </c>
      <c r="BZ119" s="438">
        <f>INPUT!CI74</f>
        <v>350806</v>
      </c>
      <c r="CA119" s="435">
        <f>INPUT!CJ74</f>
        <v>3.2137529679330923</v>
      </c>
      <c r="CB119" s="438">
        <f>INPUT!CK74</f>
        <v>354274</v>
      </c>
      <c r="CC119" s="435">
        <f>INPUT!CL74</f>
        <v>3.4826829774120771</v>
      </c>
      <c r="CD119" s="438">
        <f>INPUT!CM74</f>
        <v>359857</v>
      </c>
      <c r="CE119" s="435">
        <f>INPUT!CN74</f>
        <v>3.7234211201392808</v>
      </c>
      <c r="CF119" s="438">
        <f>INPUT!CO74</f>
        <v>360322</v>
      </c>
      <c r="CG119" s="435">
        <f>INPUT!CP74</f>
        <v>3.6748669256222222</v>
      </c>
      <c r="CH119" s="438">
        <f>INPUT!CQ74</f>
        <v>367526</v>
      </c>
      <c r="CI119" s="435">
        <f>INPUT!CR74</f>
        <v>4.7661670552955115</v>
      </c>
      <c r="CJ119" s="438">
        <f>INPUT!CS74</f>
        <v>375435</v>
      </c>
      <c r="CK119" s="435">
        <f>INPUT!CT74</f>
        <v>5.9730603995777232</v>
      </c>
      <c r="CL119" s="438">
        <f>INPUT!CU74</f>
        <v>387957</v>
      </c>
      <c r="CM119" s="435">
        <f>INPUT!CV74</f>
        <v>7.8086573277718729</v>
      </c>
      <c r="CN119" s="438">
        <f>INPUT!CW74</f>
        <v>393471</v>
      </c>
      <c r="CO119" s="435">
        <f>INPUT!CX74</f>
        <v>9.19982682156515</v>
      </c>
      <c r="CP119" s="438">
        <f>INPUT!CY74</f>
        <v>404150</v>
      </c>
      <c r="CQ119" s="435">
        <f>INPUT!CZ74</f>
        <v>9.9650092782551436</v>
      </c>
      <c r="CR119" s="438">
        <f>INPUT!DA74</f>
        <v>414714</v>
      </c>
      <c r="CS119" s="435">
        <f>INPUT!DB74</f>
        <v>10.46226377402213</v>
      </c>
      <c r="CT119" s="438">
        <f>INPUT!DC74</f>
        <v>425429</v>
      </c>
      <c r="CU119" s="435">
        <f>INPUT!DD74</f>
        <v>9.6588023930487044</v>
      </c>
      <c r="CV119" s="438">
        <f>INPUT!DE74</f>
        <v>432746</v>
      </c>
      <c r="CW119" s="435">
        <f>INPUT!DF74</f>
        <v>9.9816759049586867</v>
      </c>
      <c r="CX119" s="438">
        <f>INPUT!DG74</f>
        <v>435493</v>
      </c>
      <c r="CY119" s="435">
        <f>INPUT!DH74</f>
        <v>7.7552888778918749</v>
      </c>
      <c r="CZ119" s="438">
        <f>INPUT!DI74</f>
        <v>431548</v>
      </c>
      <c r="DA119" s="435">
        <f>INPUT!DJ74</f>
        <v>4.0591829550003178</v>
      </c>
      <c r="DB119" s="438">
        <f>INPUT!DK74</f>
        <v>434923</v>
      </c>
      <c r="DC119" s="435">
        <f>INPUT!DL74</f>
        <v>2.2316297196476986</v>
      </c>
      <c r="DD119" s="438">
        <f>INPUT!DM74</f>
        <v>435766</v>
      </c>
      <c r="DE119" s="435">
        <f>INPUT!DN74</f>
        <v>0.69786895777199653</v>
      </c>
      <c r="DF119" s="438">
        <f>INPUT!DO74</f>
        <v>438165</v>
      </c>
      <c r="DG119" s="435">
        <f>INPUT!DP74</f>
        <v>0.61355750838705259</v>
      </c>
      <c r="DH119" s="438">
        <f>INPUT!DQ74</f>
        <v>438901</v>
      </c>
      <c r="DI119" s="435">
        <f>INPUT!DR74</f>
        <v>1.7038660821044216</v>
      </c>
      <c r="DJ119" s="438">
        <f>INPUT!DS74</f>
        <v>440505</v>
      </c>
      <c r="DK119" s="435">
        <f>INPUT!DT74</f>
        <v>1.2834455754237029</v>
      </c>
      <c r="DL119" s="438">
        <f>INPUT!DU74</f>
        <v>435562</v>
      </c>
      <c r="DM119" s="435">
        <f>INPUT!DV74</f>
        <v>-4.6814115832805037E-2</v>
      </c>
      <c r="DN119" s="438">
        <f>INPUT!DW74</f>
        <v>439331</v>
      </c>
      <c r="DO119" s="435">
        <f>INPUT!DX74</f>
        <v>0.26610979882006891</v>
      </c>
      <c r="DP119" s="438">
        <f>INPUT!DY74</f>
        <v>440875</v>
      </c>
      <c r="DQ119" s="435">
        <f>INPUT!DZ74</f>
        <v>0.44975974080714298</v>
      </c>
      <c r="DR119" s="438">
        <f>INPUT!EA74</f>
        <v>435899</v>
      </c>
      <c r="DS119" s="435">
        <f>INPUT!EB74</f>
        <v>-1.0456180974109275</v>
      </c>
      <c r="DT119" s="438">
        <f>INPUT!EC74</f>
        <v>434121</v>
      </c>
      <c r="DU119" s="435">
        <f>INPUT!ED74</f>
        <v>-0.33083694169830924</v>
      </c>
      <c r="DV119" s="438">
        <f>INPUT!EE74</f>
        <v>431141</v>
      </c>
      <c r="DW119" s="435">
        <f>INPUT!EF74</f>
        <v>-1.8641980647848611</v>
      </c>
      <c r="DX119" s="438">
        <f>INPUT!EG74</f>
        <v>429490</v>
      </c>
      <c r="DY119" s="435">
        <f>INPUT!EH74</f>
        <v>-2.5823646158208091</v>
      </c>
      <c r="DZ119" s="438">
        <f>INPUT!EI74</f>
        <v>427728</v>
      </c>
      <c r="EA119" s="435">
        <f>INPUT!EJ74</f>
        <v>-1.8745168032044068</v>
      </c>
      <c r="EB119" s="438">
        <f>INPUT!EK74</f>
        <v>421222</v>
      </c>
      <c r="EC119" s="435">
        <f>INPUT!EL74</f>
        <v>-2.9712914141449054</v>
      </c>
      <c r="ED119" s="438">
        <f>INPUT!EM74</f>
        <v>419046</v>
      </c>
      <c r="EE119" s="435">
        <f>INPUT!EN74</f>
        <v>-2.8053467427129442</v>
      </c>
      <c r="EF119" s="438">
        <f>INPUT!EO74</f>
        <v>418825</v>
      </c>
      <c r="EG119" s="435">
        <f>INPUT!EP74</f>
        <v>-2.4831777224149532</v>
      </c>
      <c r="EH119" s="438">
        <f>INPUT!EQ74</f>
        <v>416274.31311277451</v>
      </c>
      <c r="EI119" s="435">
        <f>INPUT!ER74</f>
        <v>-2.6777968445426681</v>
      </c>
      <c r="EJ119" s="438">
        <f>INPUT!ES74</f>
        <v>412200.5583229395</v>
      </c>
      <c r="EK119" s="435">
        <f>INPUT!ET74</f>
        <v>-2.1417308870525509</v>
      </c>
      <c r="EL119" s="438">
        <f>INPUT!EU74</f>
        <v>410391.31587174954</v>
      </c>
      <c r="EM119" s="435">
        <f>INPUT!EV74</f>
        <v>-2.0653303284724034</v>
      </c>
      <c r="EN119" s="438">
        <f>INPUT!EW74</f>
        <v>409733.09527918714</v>
      </c>
      <c r="EO119" s="435">
        <f>INPUT!EX74</f>
        <v>-2.170812325150806</v>
      </c>
      <c r="EP119" s="439"/>
      <c r="EQ119" s="438">
        <f>INPUT!FF74</f>
        <v>855581</v>
      </c>
      <c r="ER119" s="435">
        <f>INPUT!FG74</f>
        <v>6.9791838592384803</v>
      </c>
      <c r="ES119" s="438">
        <f>INPUT!FH74</f>
        <v>905705</v>
      </c>
      <c r="ET119" s="435">
        <f>INPUT!FI74</f>
        <v>5.8584751180776662</v>
      </c>
      <c r="EU119" s="438">
        <f>INPUT!FJ74</f>
        <v>956734</v>
      </c>
      <c r="EV119" s="435">
        <f>INPUT!FK74</f>
        <v>5.6341744828614093</v>
      </c>
      <c r="EW119" s="438">
        <f>INPUT!FL74</f>
        <v>1014845</v>
      </c>
      <c r="EX119" s="435">
        <f>INPUT!FM74</f>
        <v>6.0738930570043426</v>
      </c>
      <c r="EY119" s="438">
        <f>INPUT!FN74</f>
        <v>1075596</v>
      </c>
      <c r="EZ119" s="435">
        <f>INPUT!FO74</f>
        <v>5.9862343510585392</v>
      </c>
      <c r="FA119" s="438">
        <f>INPUT!FP74</f>
        <v>1146129</v>
      </c>
      <c r="FB119" s="435">
        <f>INPUT!FQ74</f>
        <v>6.5575736614862823</v>
      </c>
      <c r="FC119" s="438">
        <f>INPUT!FR74</f>
        <v>1218840</v>
      </c>
      <c r="FD119" s="435">
        <f>INPUT!FS74</f>
        <v>6.3440502770630625</v>
      </c>
      <c r="FE119" s="438">
        <f>INPUT!FT74</f>
        <v>1278957</v>
      </c>
      <c r="FF119" s="435">
        <f>INPUT!FU74</f>
        <v>4.9323126907551362</v>
      </c>
      <c r="FG119" s="438">
        <f>INPUT!FV74</f>
        <v>1314733</v>
      </c>
      <c r="FH119" s="435">
        <f>INPUT!FW74</f>
        <v>2.7972793455917522</v>
      </c>
      <c r="FI119" s="438">
        <f>INPUT!FX74</f>
        <v>1353746</v>
      </c>
      <c r="FJ119" s="435">
        <f>INPUT!FY74</f>
        <v>2.9673705611709789</v>
      </c>
      <c r="FK119" s="438">
        <f>INPUT!FZ74</f>
        <v>1399569</v>
      </c>
      <c r="FL119" s="435">
        <f>INPUT!GA74</f>
        <v>3.3849038150435939</v>
      </c>
      <c r="FM119" s="438">
        <f>INPUT!GB74</f>
        <v>1463140</v>
      </c>
      <c r="FN119" s="435">
        <f>INPUT!GC74</f>
        <v>4.5421840580921691</v>
      </c>
      <c r="FO119" s="438">
        <f>INPUT!GD74</f>
        <v>1600292</v>
      </c>
      <c r="FP119" s="435">
        <f>INPUT!GE74</f>
        <v>9.3738124854764404</v>
      </c>
      <c r="FQ119" s="438">
        <f>INPUT!GF74</f>
        <v>1725216</v>
      </c>
      <c r="FR119" s="435">
        <f>INPUT!GG74</f>
        <v>7.8063253456244208</v>
      </c>
      <c r="FS119" s="438">
        <f>INPUT!GH74</f>
        <v>1747755</v>
      </c>
      <c r="FT119" s="435">
        <f>INPUT!GI74</f>
        <v>1.3064451060041282</v>
      </c>
      <c r="FU119" s="438">
        <f>INPUT!GJ74</f>
        <v>1756273</v>
      </c>
      <c r="FV119" s="435">
        <f>INPUT!GK74</f>
        <v>0.48736808076645932</v>
      </c>
      <c r="FW119" s="438">
        <f>INPUT!GL74</f>
        <v>1751455</v>
      </c>
      <c r="FX119" s="435">
        <f>INPUT!GM74</f>
        <v>-0.27433092691170335</v>
      </c>
      <c r="FY119" s="438">
        <f>INPUT!GN74</f>
        <v>1686821</v>
      </c>
      <c r="FZ119" s="435">
        <f>INPUT!GO74</f>
        <v>-3.6903032050495166</v>
      </c>
      <c r="GA119" s="438">
        <f>INPUT!GP74</f>
        <v>1648599.2825866507</v>
      </c>
      <c r="GB119" s="435">
        <f>INPUT!GQ74</f>
        <v>-2.2659023935171163</v>
      </c>
      <c r="GC119" s="438">
        <f>INPUT!GR74</f>
        <v>1605787.6267858814</v>
      </c>
      <c r="GD119" s="435">
        <f>INPUT!GS74</f>
        <v>-2.5968503233604445</v>
      </c>
      <c r="GE119" s="438">
        <f>INPUT!GT74</f>
        <v>1612486.362354192</v>
      </c>
      <c r="GF119" s="435">
        <f>INPUT!GU74</f>
        <v>0.41716198683874328</v>
      </c>
      <c r="GG119" s="438">
        <f>INPUT!GV74</f>
        <v>1631974.185804063</v>
      </c>
      <c r="GH119" s="435">
        <f>INPUT!GW74</f>
        <v>1.2085574120093145</v>
      </c>
      <c r="GI119" s="438">
        <f>INPUT!GX74</f>
        <v>1663866.7385107009</v>
      </c>
      <c r="GJ119" s="435">
        <f>INPUT!GY74</f>
        <v>1.9542314445938791</v>
      </c>
      <c r="GK119" s="435">
        <f>INPUT!GZ74</f>
        <v>-0.27365364908121803</v>
      </c>
      <c r="GL119" s="436"/>
    </row>
    <row r="120" spans="1:194" ht="12" hidden="1" customHeight="1" outlineLevel="1" x14ac:dyDescent="0.2">
      <c r="B120" s="436"/>
      <c r="C120" s="435"/>
      <c r="D120" s="436"/>
      <c r="E120" s="435"/>
      <c r="F120" s="436"/>
      <c r="G120" s="435"/>
      <c r="H120" s="436"/>
      <c r="I120" s="435"/>
      <c r="J120" s="436"/>
      <c r="K120" s="435"/>
      <c r="L120" s="436"/>
      <c r="M120" s="435"/>
      <c r="N120" s="436"/>
      <c r="O120" s="435"/>
      <c r="P120" s="436"/>
      <c r="Q120" s="435"/>
      <c r="R120" s="436"/>
      <c r="S120" s="435"/>
      <c r="T120" s="436"/>
      <c r="U120" s="435"/>
      <c r="V120" s="436"/>
      <c r="W120" s="435"/>
      <c r="X120" s="436"/>
      <c r="Y120" s="435"/>
      <c r="Z120" s="436"/>
      <c r="AA120" s="435"/>
      <c r="AB120" s="436"/>
      <c r="AC120" s="435"/>
      <c r="AD120" s="436"/>
      <c r="AE120" s="435"/>
      <c r="AF120" s="436"/>
      <c r="AG120" s="435"/>
      <c r="AH120" s="436"/>
      <c r="AI120" s="435"/>
      <c r="AJ120" s="436"/>
      <c r="AK120" s="435"/>
      <c r="AL120" s="436"/>
      <c r="AM120" s="435"/>
      <c r="AN120" s="436"/>
      <c r="AO120" s="435"/>
      <c r="AP120" s="436"/>
      <c r="AQ120" s="435"/>
      <c r="AR120" s="436"/>
      <c r="AS120" s="435"/>
      <c r="AT120" s="436"/>
      <c r="AU120" s="435"/>
      <c r="AV120" s="436"/>
      <c r="AW120" s="435"/>
      <c r="AX120" s="436"/>
      <c r="AY120" s="435"/>
      <c r="AZ120" s="436"/>
      <c r="BA120" s="435"/>
      <c r="BB120" s="436"/>
      <c r="BC120" s="435"/>
      <c r="BD120" s="436"/>
      <c r="BE120" s="435"/>
      <c r="BF120" s="436"/>
      <c r="BG120" s="435"/>
      <c r="BH120" s="436"/>
      <c r="BI120" s="435"/>
      <c r="BJ120" s="436"/>
      <c r="BK120" s="435"/>
      <c r="BL120" s="436"/>
      <c r="BM120" s="435"/>
      <c r="BN120" s="436"/>
      <c r="BO120" s="435"/>
      <c r="BP120" s="436"/>
      <c r="BQ120" s="435"/>
      <c r="BR120" s="436"/>
      <c r="BS120" s="435"/>
      <c r="BT120" s="436"/>
      <c r="BU120" s="435"/>
      <c r="BV120" s="436"/>
      <c r="BW120" s="435"/>
      <c r="BX120" s="436"/>
      <c r="BY120" s="435"/>
      <c r="BZ120" s="436"/>
      <c r="CA120" s="435"/>
      <c r="CB120" s="436"/>
      <c r="CC120" s="435"/>
      <c r="CD120" s="436"/>
      <c r="CE120" s="435"/>
      <c r="CF120" s="436"/>
      <c r="CG120" s="435"/>
      <c r="CH120" s="436"/>
      <c r="CI120" s="435"/>
      <c r="CJ120" s="436"/>
      <c r="CK120" s="435"/>
      <c r="CL120" s="436"/>
      <c r="CM120" s="435"/>
      <c r="CN120" s="436"/>
      <c r="CO120" s="435"/>
      <c r="CP120" s="436"/>
      <c r="CQ120" s="435"/>
      <c r="CR120" s="436"/>
      <c r="CS120" s="435"/>
      <c r="CT120" s="436"/>
      <c r="CU120" s="435"/>
      <c r="CV120" s="436"/>
      <c r="CW120" s="435"/>
      <c r="CX120" s="436"/>
      <c r="CY120" s="435"/>
      <c r="CZ120" s="436"/>
      <c r="DA120" s="435"/>
      <c r="DB120" s="436"/>
      <c r="DC120" s="435"/>
      <c r="DD120" s="436"/>
      <c r="DE120" s="435"/>
      <c r="DF120" s="436"/>
      <c r="DG120" s="435"/>
      <c r="DH120" s="436"/>
      <c r="DI120" s="435"/>
      <c r="DJ120" s="436"/>
      <c r="DK120" s="435"/>
      <c r="DL120" s="436"/>
      <c r="DM120" s="435"/>
      <c r="DN120" s="436"/>
      <c r="DO120" s="435"/>
      <c r="DP120" s="436"/>
      <c r="DQ120" s="435"/>
      <c r="DR120" s="436"/>
      <c r="DS120" s="435"/>
      <c r="DT120" s="436"/>
      <c r="DU120" s="435"/>
      <c r="DV120" s="436"/>
      <c r="DW120" s="435"/>
      <c r="DX120" s="436"/>
      <c r="DY120" s="435"/>
      <c r="DZ120" s="436"/>
      <c r="EA120" s="435"/>
      <c r="EB120" s="436"/>
      <c r="EC120" s="435"/>
      <c r="ED120" s="436"/>
      <c r="EE120" s="435"/>
      <c r="EF120" s="436"/>
      <c r="EG120" s="435"/>
      <c r="EH120" s="436"/>
      <c r="EI120" s="435"/>
      <c r="EJ120" s="436"/>
      <c r="EK120" s="435"/>
      <c r="EL120" s="436"/>
      <c r="EM120" s="435"/>
      <c r="EN120" s="436"/>
      <c r="EO120" s="435"/>
      <c r="EP120" s="436"/>
      <c r="EQ120" s="436"/>
      <c r="ER120" s="435"/>
      <c r="ES120" s="436"/>
      <c r="ET120" s="435"/>
      <c r="EU120" s="436"/>
      <c r="EV120" s="435"/>
      <c r="EW120" s="436"/>
      <c r="EX120" s="435"/>
      <c r="EY120" s="436"/>
      <c r="EZ120" s="435"/>
      <c r="FA120" s="436"/>
      <c r="FB120" s="435"/>
      <c r="FC120" s="436"/>
      <c r="FD120" s="435"/>
      <c r="FE120" s="436"/>
      <c r="FF120" s="435"/>
      <c r="FG120" s="436"/>
      <c r="FH120" s="435"/>
      <c r="FI120" s="436"/>
      <c r="FJ120" s="435"/>
      <c r="FK120" s="436"/>
      <c r="FL120" s="435"/>
      <c r="FM120" s="436"/>
      <c r="FN120" s="435"/>
      <c r="FO120" s="436"/>
      <c r="FP120" s="435"/>
      <c r="FQ120" s="436"/>
      <c r="FR120" s="435"/>
      <c r="FS120" s="436"/>
      <c r="FT120" s="435"/>
      <c r="FU120" s="436"/>
      <c r="FV120" s="435"/>
      <c r="FW120" s="436"/>
      <c r="FX120" s="435"/>
      <c r="FY120" s="436"/>
      <c r="FZ120" s="435"/>
      <c r="GA120" s="436"/>
      <c r="GB120" s="435"/>
      <c r="GC120" s="436"/>
      <c r="GD120" s="435"/>
      <c r="GE120" s="436"/>
      <c r="GF120" s="435"/>
      <c r="GG120" s="436"/>
      <c r="GH120" s="435"/>
      <c r="GI120" s="436"/>
      <c r="GJ120" s="435"/>
      <c r="GK120" s="435"/>
      <c r="GL120" s="436"/>
    </row>
    <row r="121" spans="1:194" ht="12" hidden="1" customHeight="1" outlineLevel="1" x14ac:dyDescent="0.2">
      <c r="A121" s="437" t="s">
        <v>96</v>
      </c>
      <c r="B121" s="436"/>
      <c r="C121" s="435"/>
      <c r="D121" s="436"/>
      <c r="E121" s="435"/>
      <c r="F121" s="436"/>
      <c r="G121" s="435"/>
      <c r="H121" s="436"/>
      <c r="I121" s="435"/>
      <c r="J121" s="436"/>
      <c r="K121" s="435"/>
      <c r="L121" s="436"/>
      <c r="M121" s="435"/>
      <c r="N121" s="436"/>
      <c r="O121" s="435"/>
      <c r="P121" s="436"/>
      <c r="Q121" s="435"/>
      <c r="R121" s="436"/>
      <c r="S121" s="435"/>
      <c r="T121" s="436"/>
      <c r="U121" s="435"/>
      <c r="V121" s="436"/>
      <c r="W121" s="435"/>
      <c r="X121" s="436"/>
      <c r="Y121" s="435"/>
      <c r="Z121" s="436"/>
      <c r="AA121" s="435"/>
      <c r="AB121" s="436"/>
      <c r="AC121" s="435"/>
      <c r="AD121" s="436"/>
      <c r="AE121" s="435"/>
      <c r="AF121" s="436"/>
      <c r="AG121" s="435"/>
      <c r="AH121" s="436"/>
      <c r="AI121" s="435"/>
      <c r="AJ121" s="436"/>
      <c r="AK121" s="435"/>
      <c r="AL121" s="436"/>
      <c r="AM121" s="435"/>
      <c r="AN121" s="436"/>
      <c r="AO121" s="435"/>
      <c r="AP121" s="436"/>
      <c r="AQ121" s="435"/>
      <c r="AR121" s="436"/>
      <c r="AS121" s="435"/>
      <c r="AT121" s="436"/>
      <c r="AU121" s="435"/>
      <c r="AV121" s="436"/>
      <c r="AW121" s="435"/>
      <c r="AX121" s="436"/>
      <c r="AY121" s="435"/>
      <c r="AZ121" s="436"/>
      <c r="BA121" s="435"/>
      <c r="BB121" s="436"/>
      <c r="BC121" s="435"/>
      <c r="BD121" s="436"/>
      <c r="BE121" s="435"/>
      <c r="BF121" s="436"/>
      <c r="BG121" s="435"/>
      <c r="BH121" s="436"/>
      <c r="BI121" s="435"/>
      <c r="BJ121" s="436"/>
      <c r="BK121" s="435"/>
      <c r="BL121" s="436"/>
      <c r="BM121" s="435"/>
      <c r="BN121" s="436"/>
      <c r="BO121" s="435"/>
      <c r="BP121" s="436"/>
      <c r="BQ121" s="435"/>
      <c r="BR121" s="436"/>
      <c r="BS121" s="435"/>
      <c r="BT121" s="436"/>
      <c r="BU121" s="435"/>
      <c r="BV121" s="436"/>
      <c r="BW121" s="435"/>
      <c r="BX121" s="436"/>
      <c r="BY121" s="435"/>
      <c r="BZ121" s="436"/>
      <c r="CA121" s="435"/>
      <c r="CB121" s="436"/>
      <c r="CC121" s="435"/>
      <c r="CD121" s="436"/>
      <c r="CE121" s="435"/>
      <c r="CF121" s="436"/>
      <c r="CG121" s="435"/>
      <c r="CH121" s="436"/>
      <c r="CI121" s="435"/>
      <c r="CJ121" s="436"/>
      <c r="CK121" s="435"/>
      <c r="CL121" s="436"/>
      <c r="CM121" s="435"/>
      <c r="CN121" s="436"/>
      <c r="CO121" s="435"/>
      <c r="CP121" s="436"/>
      <c r="CQ121" s="435"/>
      <c r="CR121" s="436"/>
      <c r="CS121" s="435"/>
      <c r="CT121" s="436"/>
      <c r="CU121" s="435"/>
      <c r="CV121" s="436"/>
      <c r="CW121" s="435"/>
      <c r="CX121" s="436"/>
      <c r="CY121" s="435"/>
      <c r="CZ121" s="436"/>
      <c r="DA121" s="435"/>
      <c r="DB121" s="436"/>
      <c r="DC121" s="435"/>
      <c r="DD121" s="436"/>
      <c r="DE121" s="435"/>
      <c r="DF121" s="436"/>
      <c r="DG121" s="435"/>
      <c r="DH121" s="436"/>
      <c r="DI121" s="435"/>
      <c r="DJ121" s="436"/>
      <c r="DK121" s="435"/>
      <c r="DL121" s="436"/>
      <c r="DM121" s="435"/>
      <c r="DN121" s="436"/>
      <c r="DO121" s="435"/>
      <c r="DP121" s="436"/>
      <c r="DQ121" s="435"/>
      <c r="DR121" s="436"/>
      <c r="DS121" s="435"/>
      <c r="DT121" s="436"/>
      <c r="DU121" s="435"/>
      <c r="DV121" s="436"/>
      <c r="DW121" s="435"/>
      <c r="DX121" s="436"/>
      <c r="DY121" s="435"/>
      <c r="DZ121" s="436"/>
      <c r="EA121" s="435"/>
      <c r="EB121" s="436"/>
      <c r="EC121" s="435"/>
      <c r="ED121" s="436"/>
      <c r="EE121" s="435"/>
      <c r="EF121" s="436"/>
      <c r="EG121" s="435"/>
      <c r="EH121" s="436"/>
      <c r="EI121" s="435"/>
      <c r="EJ121" s="436"/>
      <c r="EK121" s="435"/>
      <c r="EL121" s="436"/>
      <c r="EM121" s="435"/>
      <c r="EN121" s="436"/>
      <c r="EO121" s="435"/>
      <c r="EP121" s="436"/>
      <c r="EQ121" s="436"/>
      <c r="ER121" s="435"/>
      <c r="ES121" s="436"/>
      <c r="ET121" s="435"/>
      <c r="EU121" s="436"/>
      <c r="EV121" s="435"/>
      <c r="EW121" s="436"/>
      <c r="EX121" s="435"/>
      <c r="EY121" s="436"/>
      <c r="EZ121" s="435"/>
      <c r="FA121" s="436"/>
      <c r="FB121" s="435"/>
      <c r="FC121" s="436"/>
      <c r="FD121" s="435"/>
      <c r="FE121" s="436"/>
      <c r="FF121" s="435"/>
      <c r="FG121" s="436"/>
      <c r="FH121" s="435"/>
      <c r="FI121" s="436"/>
      <c r="FJ121" s="435"/>
      <c r="FK121" s="436"/>
      <c r="FL121" s="435"/>
      <c r="FM121" s="436"/>
      <c r="FN121" s="435"/>
      <c r="FO121" s="436"/>
      <c r="FP121" s="435"/>
      <c r="FQ121" s="436"/>
      <c r="FR121" s="435"/>
      <c r="FS121" s="436"/>
      <c r="FT121" s="435"/>
      <c r="FU121" s="436"/>
      <c r="FV121" s="435"/>
      <c r="FW121" s="436"/>
      <c r="FX121" s="435"/>
      <c r="FY121" s="436"/>
      <c r="FZ121" s="435"/>
      <c r="GA121" s="436"/>
      <c r="GB121" s="435"/>
      <c r="GC121" s="436"/>
      <c r="GD121" s="435"/>
      <c r="GE121" s="436"/>
      <c r="GF121" s="435"/>
      <c r="GG121" s="436"/>
      <c r="GH121" s="435"/>
      <c r="GI121" s="436"/>
      <c r="GJ121" s="435"/>
      <c r="GK121" s="435"/>
      <c r="GL121" s="436"/>
    </row>
    <row r="122" spans="1:194" ht="12" hidden="1" customHeight="1" outlineLevel="1" x14ac:dyDescent="0.2">
      <c r="A122" s="478" t="str">
        <f>INPUT!B77</f>
        <v>Incurred Benefits</v>
      </c>
      <c r="B122" s="434">
        <f>INPUT!K77</f>
        <v>98686</v>
      </c>
      <c r="C122" s="435">
        <f>INPUT!L77</f>
        <v>12.321875711358988</v>
      </c>
      <c r="D122" s="434">
        <f>INPUT!M77</f>
        <v>101341</v>
      </c>
      <c r="E122" s="435">
        <f>INPUT!N77</f>
        <v>9.4880022472152881</v>
      </c>
      <c r="F122" s="434">
        <f>INPUT!O77</f>
        <v>100633</v>
      </c>
      <c r="G122" s="435">
        <f>INPUT!P77</f>
        <v>5.6525527827063771</v>
      </c>
      <c r="H122" s="434">
        <f>INPUT!Q77</f>
        <v>78780</v>
      </c>
      <c r="I122" s="435">
        <f>INPUT!R77</f>
        <v>-16.876813505671329</v>
      </c>
      <c r="J122" s="434">
        <f>INPUT!S77</f>
        <v>108300</v>
      </c>
      <c r="K122" s="435">
        <f>INPUT!T77</f>
        <v>9.7420100115517947</v>
      </c>
      <c r="L122" s="434">
        <f>INPUT!U77</f>
        <v>107528</v>
      </c>
      <c r="M122" s="435">
        <f>INPUT!V77</f>
        <v>6.105130203964837</v>
      </c>
      <c r="N122" s="434">
        <f>INPUT!W77</f>
        <v>108486</v>
      </c>
      <c r="O122" s="435">
        <f>INPUT!X77</f>
        <v>7.8036031917959381</v>
      </c>
      <c r="P122" s="434">
        <f>INPUT!Y77</f>
        <v>75480</v>
      </c>
      <c r="Q122" s="435">
        <f>INPUT!Z77</f>
        <v>-4.188880426504193</v>
      </c>
      <c r="R122" s="434">
        <f>INPUT!AA77</f>
        <v>109761</v>
      </c>
      <c r="S122" s="435">
        <f>INPUT!AB77</f>
        <v>1.3490304709141254</v>
      </c>
      <c r="T122" s="434">
        <f>INPUT!AC77</f>
        <v>114349</v>
      </c>
      <c r="U122" s="435">
        <f>INPUT!AD77</f>
        <v>6.3434640279740995</v>
      </c>
      <c r="V122" s="434">
        <f>INPUT!AE77</f>
        <v>115109</v>
      </c>
      <c r="W122" s="435">
        <f>INPUT!AF77</f>
        <v>6.1049351990118517</v>
      </c>
      <c r="X122" s="434">
        <f>INPUT!AG77</f>
        <v>110740</v>
      </c>
      <c r="Y122" s="435">
        <f>INPUT!AH77</f>
        <v>46.714361420243769</v>
      </c>
      <c r="Z122" s="434">
        <f>INPUT!AI77</f>
        <v>115548</v>
      </c>
      <c r="AA122" s="435">
        <f>INPUT!AJ77</f>
        <v>5.2723645010522846</v>
      </c>
      <c r="AB122" s="434">
        <f>INPUT!AK77</f>
        <v>114475</v>
      </c>
      <c r="AC122" s="435">
        <f>INPUT!AL77</f>
        <v>0.11018898285075629</v>
      </c>
      <c r="AD122" s="434">
        <f>INPUT!AM77</f>
        <v>118149</v>
      </c>
      <c r="AE122" s="435">
        <f>INPUT!AN77</f>
        <v>2.6409750757977246</v>
      </c>
      <c r="AF122" s="434">
        <f>INPUT!AO77</f>
        <v>115851</v>
      </c>
      <c r="AG122" s="435">
        <f>INPUT!AP77</f>
        <v>4.6153151526097114</v>
      </c>
      <c r="AH122" s="434">
        <f>INPUT!AQ77</f>
        <v>122674</v>
      </c>
      <c r="AI122" s="435">
        <f>INPUT!AR77</f>
        <v>6.1671340049157086</v>
      </c>
      <c r="AJ122" s="434">
        <f>INPUT!AS77</f>
        <v>119445</v>
      </c>
      <c r="AK122" s="435">
        <f>INPUT!AT77</f>
        <v>4.341559292421926</v>
      </c>
      <c r="AL122" s="434">
        <f>INPUT!AU77</f>
        <v>122400</v>
      </c>
      <c r="AM122" s="435">
        <f>INPUT!AV77</f>
        <v>3.5979991366833497</v>
      </c>
      <c r="AN122" s="434">
        <f>INPUT!AW77</f>
        <v>124035</v>
      </c>
      <c r="AO122" s="435">
        <f>INPUT!AX77</f>
        <v>7.0642463163891556</v>
      </c>
      <c r="AP122" s="434">
        <f>INPUT!AY77</f>
        <v>122422</v>
      </c>
      <c r="AQ122" s="435">
        <f>INPUT!AZ77</f>
        <v>-0.20542250191564193</v>
      </c>
      <c r="AR122" s="434">
        <f>INPUT!BA77</f>
        <v>121728</v>
      </c>
      <c r="AS122" s="435">
        <f>INPUT!BB77</f>
        <v>1.9113399472560522</v>
      </c>
      <c r="AT122" s="434">
        <f>INPUT!BC77</f>
        <v>124563</v>
      </c>
      <c r="AU122" s="435">
        <f>INPUT!BD77</f>
        <v>1.7671568627450895</v>
      </c>
      <c r="AV122" s="434">
        <f>INPUT!BE77</f>
        <v>109470</v>
      </c>
      <c r="AW122" s="435">
        <f>INPUT!BF77</f>
        <v>-11.742653283347437</v>
      </c>
      <c r="AX122" s="434">
        <f>INPUT!BG77</f>
        <v>131609</v>
      </c>
      <c r="AY122" s="435">
        <f>INPUT!BH77</f>
        <v>7.5043701295518739</v>
      </c>
      <c r="AZ122" s="434">
        <f>INPUT!BI77</f>
        <v>129688</v>
      </c>
      <c r="BA122" s="435">
        <f>INPUT!BJ77</f>
        <v>6.5391692954784419</v>
      </c>
      <c r="BB122" s="434">
        <f>INPUT!BK77</f>
        <v>122493</v>
      </c>
      <c r="BC122" s="435">
        <f>INPUT!BL77</f>
        <v>-1.6618096866645837</v>
      </c>
      <c r="BD122" s="434">
        <f>INPUT!BM77</f>
        <v>125986</v>
      </c>
      <c r="BE122" s="435">
        <f>INPUT!BN77</f>
        <v>15.087238512834578</v>
      </c>
      <c r="BF122" s="434">
        <f>INPUT!BO77</f>
        <v>137331</v>
      </c>
      <c r="BG122" s="435">
        <f>INPUT!BP77</f>
        <v>4.3477269791579509</v>
      </c>
      <c r="BH122" s="434">
        <f>INPUT!BQ77</f>
        <v>138078</v>
      </c>
      <c r="BI122" s="435">
        <f>INPUT!BR77</f>
        <v>6.4693726482018432</v>
      </c>
      <c r="BJ122" s="434">
        <f>INPUT!BS77</f>
        <v>143532</v>
      </c>
      <c r="BK122" s="435">
        <f>INPUT!BT77</f>
        <v>17.175675344713582</v>
      </c>
      <c r="BL122" s="434">
        <f>INPUT!BU77</f>
        <v>146277</v>
      </c>
      <c r="BM122" s="435">
        <f>INPUT!BV77</f>
        <v>16.105757782610763</v>
      </c>
      <c r="BN122" s="434">
        <f>INPUT!BW77</f>
        <v>149869</v>
      </c>
      <c r="BO122" s="435">
        <f>INPUT!BX77</f>
        <v>9.1297667678819749</v>
      </c>
      <c r="BP122" s="434">
        <f>INPUT!BY77</f>
        <v>150610</v>
      </c>
      <c r="BQ122" s="435">
        <f>INPUT!BZ77</f>
        <v>9.0760294905777972</v>
      </c>
      <c r="BR122" s="434">
        <f>INPUT!CA77</f>
        <v>145089</v>
      </c>
      <c r="BS122" s="435">
        <f>INPUT!CB77</f>
        <v>1.0847755204414389</v>
      </c>
      <c r="BT122" s="434">
        <f>INPUT!CC77</f>
        <v>143186</v>
      </c>
      <c r="BU122" s="435">
        <f>INPUT!CD77</f>
        <v>-2.1131141601208658</v>
      </c>
      <c r="BV122" s="434">
        <f>INPUT!CE77</f>
        <v>152026</v>
      </c>
      <c r="BW122" s="435">
        <f>INPUT!CF77</f>
        <v>1.439256951070611</v>
      </c>
      <c r="BX122" s="434">
        <f>INPUT!CG77</f>
        <v>144746</v>
      </c>
      <c r="BY122" s="435">
        <f>INPUT!CH77</f>
        <v>-3.8934997676117078</v>
      </c>
      <c r="BZ122" s="434">
        <f>INPUT!CI77</f>
        <v>147326</v>
      </c>
      <c r="CA122" s="435">
        <f>INPUT!CJ77</f>
        <v>1.5418122669533796</v>
      </c>
      <c r="CB122" s="434">
        <f>INPUT!CK77</f>
        <v>144130</v>
      </c>
      <c r="CC122" s="435">
        <f>INPUT!CL77</f>
        <v>0.65928233207157572</v>
      </c>
      <c r="CD122" s="434">
        <f>INPUT!CM77</f>
        <v>150742</v>
      </c>
      <c r="CE122" s="435">
        <f>INPUT!CN77</f>
        <v>-0.84459237235735563</v>
      </c>
      <c r="CF122" s="434">
        <f>INPUT!CO77</f>
        <v>151012</v>
      </c>
      <c r="CG122" s="435">
        <f>INPUT!CP77</f>
        <v>4.3289624583753517</v>
      </c>
      <c r="CH122" s="434">
        <f>INPUT!CQ77</f>
        <v>148889</v>
      </c>
      <c r="CI122" s="435">
        <f>INPUT!CR77</f>
        <v>1.0609125341080272</v>
      </c>
      <c r="CJ122" s="434">
        <f>INPUT!CS77</f>
        <v>150471</v>
      </c>
      <c r="CK122" s="435">
        <f>INPUT!CT77</f>
        <v>4.3995004509817637</v>
      </c>
      <c r="CL122" s="434">
        <f>INPUT!CU77</f>
        <v>160225</v>
      </c>
      <c r="CM122" s="435">
        <f>INPUT!CV77</f>
        <v>6.2908811081185068</v>
      </c>
      <c r="CN122" s="434">
        <f>INPUT!CW77</f>
        <v>157314</v>
      </c>
      <c r="CO122" s="435">
        <f>INPUT!CX77</f>
        <v>4.1731782904669723</v>
      </c>
      <c r="CP122" s="434">
        <f>INPUT!CY77</f>
        <v>155488</v>
      </c>
      <c r="CQ122" s="435">
        <f>INPUT!CZ77</f>
        <v>4.4321608715217398</v>
      </c>
      <c r="CR122" s="434">
        <f>INPUT!DA77</f>
        <v>163139</v>
      </c>
      <c r="CS122" s="435">
        <f>INPUT!DB77</f>
        <v>8.4188979936333332</v>
      </c>
      <c r="CT122" s="434">
        <f>INPUT!DC77</f>
        <v>162010</v>
      </c>
      <c r="CU122" s="435">
        <f>INPUT!DD77</f>
        <v>1.1140583554376748</v>
      </c>
      <c r="CV122" s="434">
        <f>INPUT!DE77</f>
        <v>157741</v>
      </c>
      <c r="CW122" s="435">
        <f>INPUT!DF77</f>
        <v>0.27143165897505206</v>
      </c>
      <c r="CX122" s="434">
        <f>INPUT!DG77</f>
        <v>161587</v>
      </c>
      <c r="CY122" s="435">
        <f>INPUT!DH77</f>
        <v>3.9224891953076657</v>
      </c>
      <c r="CZ122" s="434">
        <f>INPUT!DI77</f>
        <v>157237</v>
      </c>
      <c r="DA122" s="435">
        <f>INPUT!DJ77</f>
        <v>-3.6177738002562188</v>
      </c>
      <c r="DB122" s="434">
        <f>INPUT!DK77</f>
        <v>158536</v>
      </c>
      <c r="DC122" s="435">
        <f>INPUT!DL77</f>
        <v>-2.1443120795012649</v>
      </c>
      <c r="DD122" s="434">
        <f>INPUT!DM77</f>
        <v>157843</v>
      </c>
      <c r="DE122" s="435">
        <f>INPUT!DN77</f>
        <v>6.4662960168893058E-2</v>
      </c>
      <c r="DF122" s="434">
        <f>INPUT!DO77</f>
        <v>160198</v>
      </c>
      <c r="DG122" s="435">
        <f>INPUT!DP77</f>
        <v>-0.85959885386819312</v>
      </c>
      <c r="DH122" s="434">
        <f>INPUT!DQ77</f>
        <v>153500</v>
      </c>
      <c r="DI122" s="435">
        <f>INPUT!DR77</f>
        <v>-2.3766670694556624</v>
      </c>
      <c r="DJ122" s="434">
        <f>INPUT!DS77</f>
        <v>157165</v>
      </c>
      <c r="DK122" s="435">
        <f>INPUT!DT77</f>
        <v>-0.86478780844729819</v>
      </c>
      <c r="DL122" s="434">
        <f>INPUT!DU77</f>
        <v>149212</v>
      </c>
      <c r="DM122" s="435">
        <f>INPUT!DV77</f>
        <v>-5.4680917113840932</v>
      </c>
      <c r="DN122" s="434">
        <f>INPUT!DW77</f>
        <v>149618</v>
      </c>
      <c r="DO122" s="435">
        <f>INPUT!DX77</f>
        <v>-6.6043271451578622</v>
      </c>
      <c r="DP122" s="434">
        <f>INPUT!DY77</f>
        <v>149212</v>
      </c>
      <c r="DQ122" s="435">
        <f>INPUT!DZ77</f>
        <v>-2.7934853420195416</v>
      </c>
      <c r="DR122" s="434">
        <f>INPUT!EA77</f>
        <v>155795</v>
      </c>
      <c r="DS122" s="435">
        <f>INPUT!EB77</f>
        <v>-0.87169535201857551</v>
      </c>
      <c r="DT122" s="434">
        <f>INPUT!EC77</f>
        <v>155489</v>
      </c>
      <c r="DU122" s="435">
        <f>INPUT!ED77</f>
        <v>4.2067662118328242</v>
      </c>
      <c r="DV122" s="434">
        <f>INPUT!EE77</f>
        <v>154079</v>
      </c>
      <c r="DW122" s="435">
        <f>INPUT!EF77</f>
        <v>2.9815931238220017</v>
      </c>
      <c r="DX122" s="434">
        <f>INPUT!EG77</f>
        <v>158211</v>
      </c>
      <c r="DY122" s="435">
        <f>INPUT!EH77</f>
        <v>6.0310162721497029</v>
      </c>
      <c r="DZ122" s="434">
        <f>INPUT!EI77</f>
        <v>166441</v>
      </c>
      <c r="EA122" s="435">
        <f>INPUT!EJ77</f>
        <v>6.8333386822426956</v>
      </c>
      <c r="EB122" s="434">
        <f>INPUT!EK77</f>
        <v>163050</v>
      </c>
      <c r="EC122" s="435">
        <f>INPUT!EL77</f>
        <v>4.8627234080867554</v>
      </c>
      <c r="ED122" s="434">
        <f>INPUT!EM77</f>
        <v>164222</v>
      </c>
      <c r="EE122" s="435">
        <f>INPUT!EN77</f>
        <v>6.5829866497056688</v>
      </c>
      <c r="EF122" s="434">
        <f>INPUT!EO77</f>
        <v>160847</v>
      </c>
      <c r="EG122" s="435">
        <f>INPUT!EP77</f>
        <v>1.6661294094595158</v>
      </c>
      <c r="EH122" s="434">
        <f>INPUT!EQ77</f>
        <v>159814.20018441614</v>
      </c>
      <c r="EI122" s="435">
        <f>INPUT!ER77</f>
        <v>-3.9814708008146127</v>
      </c>
      <c r="EJ122" s="434">
        <f>INPUT!ES77</f>
        <v>158121.59472961546</v>
      </c>
      <c r="EK122" s="435">
        <f>INPUT!ET77</f>
        <v>-3.0226343271294365</v>
      </c>
      <c r="EL122" s="434">
        <f>INPUT!EU77</f>
        <v>157328.62625609961</v>
      </c>
      <c r="EM122" s="435">
        <f>INPUT!EV77</f>
        <v>-4.1975945633961231</v>
      </c>
      <c r="EN122" s="434">
        <f>INPUT!EW77</f>
        <v>157073.5851520217</v>
      </c>
      <c r="EO122" s="435">
        <f>INPUT!EX77</f>
        <v>-2.3459653260417102</v>
      </c>
      <c r="EP122" s="436"/>
      <c r="EQ122" s="434">
        <f>INPUT!FF77</f>
        <v>370443</v>
      </c>
      <c r="ER122" s="435">
        <f>INPUT!FG77</f>
        <v>13.006433663710659</v>
      </c>
      <c r="ES122" s="434">
        <f>INPUT!FH77</f>
        <v>379440</v>
      </c>
      <c r="ET122" s="435">
        <f>INPUT!FI77</f>
        <v>2.428713729237697</v>
      </c>
      <c r="EU122" s="434">
        <f>INPUT!FJ77</f>
        <v>399794</v>
      </c>
      <c r="EV122" s="435">
        <f>INPUT!FK77</f>
        <v>5.3642209572000832</v>
      </c>
      <c r="EW122" s="434">
        <f>INPUT!FL77</f>
        <v>449959</v>
      </c>
      <c r="EX122" s="435">
        <f>INPUT!FM77</f>
        <v>12.547712071716944</v>
      </c>
      <c r="EY122" s="434">
        <f>INPUT!FN77</f>
        <v>464023</v>
      </c>
      <c r="EZ122" s="435">
        <f>INPUT!FO77</f>
        <v>3.1256181118724191</v>
      </c>
      <c r="FA122" s="434">
        <f>INPUT!FP77</f>
        <v>488554</v>
      </c>
      <c r="FB122" s="435">
        <f>INPUT!FQ77</f>
        <v>5.2865913974091905</v>
      </c>
      <c r="FC122" s="434">
        <f>INPUT!FR77</f>
        <v>478183</v>
      </c>
      <c r="FD122" s="435">
        <f>INPUT!FS77</f>
        <v>-2.1227950236821336</v>
      </c>
      <c r="FE122" s="434">
        <f>INPUT!FT77</f>
        <v>509776</v>
      </c>
      <c r="FF122" s="435">
        <f>INPUT!FU77</f>
        <v>6.6068848118816526</v>
      </c>
      <c r="FG122" s="434">
        <f>INPUT!FV77</f>
        <v>565218</v>
      </c>
      <c r="FH122" s="435">
        <f>INPUT!FW77</f>
        <v>10.875757195317149</v>
      </c>
      <c r="FI122" s="434">
        <f>INPUT!FX77</f>
        <v>588754</v>
      </c>
      <c r="FJ122" s="435">
        <f>INPUT!FY77</f>
        <v>4.164057054092396</v>
      </c>
      <c r="FK122" s="434">
        <f>INPUT!FZ77</f>
        <v>588228</v>
      </c>
      <c r="FL122" s="435">
        <f>INPUT!GA77</f>
        <v>-8.9341218913163711E-2</v>
      </c>
      <c r="FM122" s="434">
        <f>INPUT!GB77</f>
        <v>601114</v>
      </c>
      <c r="FN122" s="435">
        <f>INPUT!GC77</f>
        <v>2.1906471640248393</v>
      </c>
      <c r="FO122" s="434">
        <f>INPUT!GD77</f>
        <v>636166</v>
      </c>
      <c r="FP122" s="435">
        <f>INPUT!GE77</f>
        <v>5.831173454619254</v>
      </c>
      <c r="FQ122" s="434">
        <f>INPUT!GF77</f>
        <v>638575</v>
      </c>
      <c r="FR122" s="435">
        <f>INPUT!GG77</f>
        <v>0.37867474841473125</v>
      </c>
      <c r="FS122" s="434">
        <f>INPUT!GH77</f>
        <v>630077</v>
      </c>
      <c r="FT122" s="435">
        <f>INPUT!GI77</f>
        <v>-1.3307755549465616</v>
      </c>
      <c r="FU122" s="434">
        <f>INPUT!GJ77</f>
        <v>605207</v>
      </c>
      <c r="FV122" s="435">
        <f>INPUT!GK77</f>
        <v>-3.9471366198099544</v>
      </c>
      <c r="FW122" s="434">
        <f>INPUT!GL77</f>
        <v>623574</v>
      </c>
      <c r="FX122" s="435">
        <f>INPUT!GM77</f>
        <v>3.0348294054761471</v>
      </c>
      <c r="FY122" s="434">
        <f>INPUT!GN77</f>
        <v>654560</v>
      </c>
      <c r="FZ122" s="435">
        <f>INPUT!GO77</f>
        <v>4.9690974928396692</v>
      </c>
      <c r="GA122" s="434">
        <f>INPUT!GP77</f>
        <v>632338.00632215291</v>
      </c>
      <c r="GB122" s="435">
        <f>INPUT!GQ77</f>
        <v>-3.394951368529564</v>
      </c>
      <c r="GC122" s="434">
        <f>INPUT!GR77</f>
        <v>618574.45003334456</v>
      </c>
      <c r="GD122" s="435">
        <f>INPUT!GS77</f>
        <v>-2.1766137969249866</v>
      </c>
      <c r="GE122" s="434">
        <f>INPUT!GT77</f>
        <v>614992.3459375134</v>
      </c>
      <c r="GF122" s="435">
        <f>INPUT!GU77</f>
        <v>-0.57909021228375046</v>
      </c>
      <c r="GG122" s="434">
        <f>INPUT!GV77</f>
        <v>623287.47922752134</v>
      </c>
      <c r="GH122" s="435">
        <f>INPUT!GW77</f>
        <v>1.3488189478785495</v>
      </c>
      <c r="GI122" s="434">
        <f>INPUT!GX77</f>
        <v>635812.44527260575</v>
      </c>
      <c r="GJ122" s="435">
        <f>INPUT!GY77</f>
        <v>2.0095006658255699</v>
      </c>
      <c r="GK122" s="435">
        <f>INPUT!GZ77</f>
        <v>-0.57950697686741659</v>
      </c>
      <c r="GL122" s="436"/>
    </row>
    <row r="123" spans="1:194" ht="12" hidden="1" customHeight="1" outlineLevel="1" x14ac:dyDescent="0.2">
      <c r="A123" s="478" t="str">
        <f>INPUT!B78</f>
        <v>Inc in Future Benefits</v>
      </c>
      <c r="B123" s="434">
        <f>INPUT!K78</f>
        <v>56585</v>
      </c>
      <c r="C123" s="435">
        <f>INPUT!L78</f>
        <v>-6.4200307605801532</v>
      </c>
      <c r="D123" s="434">
        <f>INPUT!M78</f>
        <v>54811</v>
      </c>
      <c r="E123" s="435">
        <f>INPUT!N78</f>
        <v>-5.488498810221742</v>
      </c>
      <c r="F123" s="434">
        <f>INPUT!O78</f>
        <v>57104</v>
      </c>
      <c r="G123" s="435">
        <f>INPUT!P78</f>
        <v>-1.7092104583713463</v>
      </c>
      <c r="H123" s="434">
        <f>INPUT!Q78</f>
        <v>80470</v>
      </c>
      <c r="I123" s="435">
        <f>INPUT!R78</f>
        <v>33.07645239709602</v>
      </c>
      <c r="J123" s="434">
        <f>INPUT!S78</f>
        <v>52480</v>
      </c>
      <c r="K123" s="435">
        <f>INPUT!T78</f>
        <v>-7.2545727666342703</v>
      </c>
      <c r="L123" s="434">
        <f>INPUT!U78</f>
        <v>54199</v>
      </c>
      <c r="M123" s="435">
        <f>INPUT!V78</f>
        <v>-1.1165641933188586</v>
      </c>
      <c r="N123" s="434">
        <f>INPUT!W78</f>
        <v>56659</v>
      </c>
      <c r="O123" s="435">
        <f>INPUT!X78</f>
        <v>-0.77927991033902577</v>
      </c>
      <c r="P123" s="434">
        <f>INPUT!Y78</f>
        <v>90918</v>
      </c>
      <c r="Q123" s="435">
        <f>INPUT!Z78</f>
        <v>12.983720641232765</v>
      </c>
      <c r="R123" s="434">
        <f>INPUT!AA78</f>
        <v>58725</v>
      </c>
      <c r="S123" s="435">
        <f>INPUT!AB78</f>
        <v>11.899771341463406</v>
      </c>
      <c r="T123" s="434">
        <f>INPUT!AC78</f>
        <v>56121</v>
      </c>
      <c r="U123" s="435">
        <f>INPUT!AD78</f>
        <v>3.5461908891307958</v>
      </c>
      <c r="V123" s="434">
        <f>INPUT!AE78</f>
        <v>57613</v>
      </c>
      <c r="W123" s="435">
        <f>INPUT!AF78</f>
        <v>1.6837572142113455</v>
      </c>
      <c r="X123" s="434">
        <f>INPUT!AG78</f>
        <v>65537</v>
      </c>
      <c r="Y123" s="435">
        <f>INPUT!AH78</f>
        <v>-27.916364196308763</v>
      </c>
      <c r="Z123" s="434">
        <f>INPUT!AI78</f>
        <v>60659</v>
      </c>
      <c r="AA123" s="435">
        <f>INPUT!AJ78</f>
        <v>3.2933163048105563</v>
      </c>
      <c r="AB123" s="434">
        <f>INPUT!AK78</f>
        <v>63522</v>
      </c>
      <c r="AC123" s="435">
        <f>INPUT!AL78</f>
        <v>13.187576842893044</v>
      </c>
      <c r="AD123" s="434">
        <f>INPUT!AM78</f>
        <v>64927</v>
      </c>
      <c r="AE123" s="435">
        <f>INPUT!AN78</f>
        <v>12.695051464079278</v>
      </c>
      <c r="AF123" s="434">
        <f>INPUT!AO78</f>
        <v>69294</v>
      </c>
      <c r="AG123" s="435">
        <f>INPUT!AP78</f>
        <v>5.7326395776431616</v>
      </c>
      <c r="AH123" s="434">
        <f>INPUT!AQ78</f>
        <v>64044</v>
      </c>
      <c r="AI123" s="435">
        <f>INPUT!AR78</f>
        <v>5.5803755419640888</v>
      </c>
      <c r="AJ123" s="434">
        <f>INPUT!AS78</f>
        <v>67415</v>
      </c>
      <c r="AK123" s="435">
        <f>INPUT!AT78</f>
        <v>6.1285853719970973</v>
      </c>
      <c r="AL123" s="434">
        <f>INPUT!AU78</f>
        <v>69844</v>
      </c>
      <c r="AM123" s="435">
        <f>INPUT!AV78</f>
        <v>7.5731205815762426</v>
      </c>
      <c r="AN123" s="434">
        <f>INPUT!AW78</f>
        <v>69343</v>
      </c>
      <c r="AO123" s="435">
        <f>INPUT!AX78</f>
        <v>7.0713193061444635E-2</v>
      </c>
      <c r="AP123" s="434">
        <f>INPUT!AY78</f>
        <v>71516</v>
      </c>
      <c r="AQ123" s="435">
        <f>INPUT!AZ78</f>
        <v>11.666978951970531</v>
      </c>
      <c r="AR123" s="434">
        <f>INPUT!BA78</f>
        <v>74682</v>
      </c>
      <c r="AS123" s="435">
        <f>INPUT!BB78</f>
        <v>10.779500111251195</v>
      </c>
      <c r="AT123" s="434">
        <f>INPUT!BC78</f>
        <v>78398</v>
      </c>
      <c r="AU123" s="435">
        <f>INPUT!BD78</f>
        <v>12.24729396941755</v>
      </c>
      <c r="AV123" s="434">
        <f>INPUT!BE78</f>
        <v>93946</v>
      </c>
      <c r="AW123" s="435">
        <f>INPUT!BF78</f>
        <v>35.480149402246795</v>
      </c>
      <c r="AX123" s="434">
        <f>INPUT!BG78</f>
        <v>69913</v>
      </c>
      <c r="AY123" s="435">
        <f>INPUT!BH78</f>
        <v>-2.2414564572962647</v>
      </c>
      <c r="AZ123" s="434">
        <f>INPUT!BI78</f>
        <v>73442</v>
      </c>
      <c r="BA123" s="435">
        <f>INPUT!BJ78</f>
        <v>-1.6603733161939971</v>
      </c>
      <c r="BB123" s="434">
        <f>INPUT!BK78</f>
        <v>81882</v>
      </c>
      <c r="BC123" s="435">
        <f>INPUT!BL78</f>
        <v>4.4439909181356763</v>
      </c>
      <c r="BD123" s="434">
        <f>INPUT!BM78</f>
        <v>81281</v>
      </c>
      <c r="BE123" s="435">
        <f>INPUT!BN78</f>
        <v>-13.481148745023741</v>
      </c>
      <c r="BF123" s="434">
        <f>INPUT!BO78</f>
        <v>64985</v>
      </c>
      <c r="BG123" s="435">
        <f>INPUT!BP78</f>
        <v>-7.0487606024630667</v>
      </c>
      <c r="BH123" s="434">
        <f>INPUT!BQ78</f>
        <v>65343</v>
      </c>
      <c r="BI123" s="435">
        <f>INPUT!BR78</f>
        <v>-11.027749788949103</v>
      </c>
      <c r="BJ123" s="434">
        <f>INPUT!BS78</f>
        <v>62514</v>
      </c>
      <c r="BK123" s="435">
        <f>INPUT!BT78</f>
        <v>-23.653550230819963</v>
      </c>
      <c r="BL123" s="434">
        <f>INPUT!BU78</f>
        <v>64121</v>
      </c>
      <c r="BM123" s="435">
        <f>INPUT!BV78</f>
        <v>-21.111944980991872</v>
      </c>
      <c r="BN123" s="434">
        <f>INPUT!BW78</f>
        <v>56138</v>
      </c>
      <c r="BO123" s="435">
        <f>INPUT!BX78</f>
        <v>-13.613910902515968</v>
      </c>
      <c r="BP123" s="434">
        <f>INPUT!BY78</f>
        <v>52857</v>
      </c>
      <c r="BQ123" s="435">
        <f>INPUT!BZ78</f>
        <v>-19.108397226940909</v>
      </c>
      <c r="BR123" s="434">
        <f>INPUT!CA78</f>
        <v>58639</v>
      </c>
      <c r="BS123" s="435">
        <f>INPUT!CB78</f>
        <v>-6.1986115110215341</v>
      </c>
      <c r="BT123" s="434">
        <f>INPUT!CC78</f>
        <v>61087</v>
      </c>
      <c r="BU123" s="435">
        <f>INPUT!CD78</f>
        <v>-4.7316791690709792</v>
      </c>
      <c r="BV123" s="434">
        <f>INPUT!CE78</f>
        <v>54484</v>
      </c>
      <c r="BW123" s="435">
        <f>INPUT!CF78</f>
        <v>-2.9463108767679658</v>
      </c>
      <c r="BX123" s="434">
        <f>INPUT!CG78</f>
        <v>60291</v>
      </c>
      <c r="BY123" s="435">
        <f>INPUT!CH78</f>
        <v>14.06436233611441</v>
      </c>
      <c r="BZ123" s="434">
        <f>INPUT!CI78</f>
        <v>61771</v>
      </c>
      <c r="CA123" s="435">
        <f>INPUT!CJ78</f>
        <v>5.341155203874548</v>
      </c>
      <c r="CB123" s="434">
        <f>INPUT!CK78</f>
        <v>71866</v>
      </c>
      <c r="CC123" s="435">
        <f>INPUT!CL78</f>
        <v>17.645325519341259</v>
      </c>
      <c r="CD123" s="434">
        <f>INPUT!CM78</f>
        <v>61665</v>
      </c>
      <c r="CE123" s="435">
        <f>INPUT!CN78</f>
        <v>13.180016151530726</v>
      </c>
      <c r="CF123" s="434">
        <f>INPUT!CO78</f>
        <v>64193</v>
      </c>
      <c r="CG123" s="435">
        <f>INPUT!CP78</f>
        <v>6.4719444029788908</v>
      </c>
      <c r="CH123" s="434">
        <f>INPUT!CQ78</f>
        <v>70224</v>
      </c>
      <c r="CI123" s="435">
        <f>INPUT!CR78</f>
        <v>13.684415016755436</v>
      </c>
      <c r="CJ123" s="434">
        <f>INPUT!CS78</f>
        <v>82603</v>
      </c>
      <c r="CK123" s="435">
        <f>INPUT!CT78</f>
        <v>14.940305568697298</v>
      </c>
      <c r="CL123" s="434">
        <f>INPUT!CU78</f>
        <v>74790</v>
      </c>
      <c r="CM123" s="435">
        <f>INPUT!CV78</f>
        <v>21.284359036730716</v>
      </c>
      <c r="CN123" s="434">
        <f>INPUT!CW78</f>
        <v>86730</v>
      </c>
      <c r="CO123" s="435">
        <f>INPUT!CX78</f>
        <v>35.10818936644182</v>
      </c>
      <c r="CP123" s="434">
        <f>INPUT!CY78</f>
        <v>97649</v>
      </c>
      <c r="CQ123" s="435">
        <f>INPUT!CZ78</f>
        <v>39.053599908863056</v>
      </c>
      <c r="CR123" s="434">
        <f>INPUT!DA78</f>
        <v>101873</v>
      </c>
      <c r="CS123" s="435">
        <f>INPUT!DB78</f>
        <v>23.328450540537272</v>
      </c>
      <c r="CT123" s="434">
        <f>INPUT!DC78</f>
        <v>99254</v>
      </c>
      <c r="CU123" s="435">
        <f>INPUT!DD78</f>
        <v>32.710255381735529</v>
      </c>
      <c r="CV123" s="434">
        <f>INPUT!DE78</f>
        <v>108604</v>
      </c>
      <c r="CW123" s="435">
        <f>INPUT!DF78</f>
        <v>25.220800184480563</v>
      </c>
      <c r="CX123" s="434">
        <f>INPUT!DG78</f>
        <v>111661</v>
      </c>
      <c r="CY123" s="435">
        <f>INPUT!DH78</f>
        <v>14.349353295988699</v>
      </c>
      <c r="CZ123" s="434">
        <f>INPUT!DI78</f>
        <v>107082</v>
      </c>
      <c r="DA123" s="435">
        <f>INPUT!DJ78</f>
        <v>5.11322921676991</v>
      </c>
      <c r="DB123" s="434">
        <f>INPUT!DK78</f>
        <v>101978</v>
      </c>
      <c r="DC123" s="435">
        <f>INPUT!DL78</f>
        <v>2.7444737743566927</v>
      </c>
      <c r="DD123" s="434">
        <f>INPUT!DM78</f>
        <v>106252</v>
      </c>
      <c r="DE123" s="435">
        <f>INPUT!DN78</f>
        <v>-2.1656660896467894</v>
      </c>
      <c r="DF123" s="434">
        <f>INPUT!DO78</f>
        <v>113182</v>
      </c>
      <c r="DG123" s="435">
        <f>INPUT!DP78</f>
        <v>1.3621586767089688</v>
      </c>
      <c r="DH123" s="434">
        <f>INPUT!DQ78</f>
        <v>112812</v>
      </c>
      <c r="DI123" s="435">
        <f>INPUT!DR78</f>
        <v>5.3510393903737352</v>
      </c>
      <c r="DJ123" s="434">
        <f>INPUT!DS78</f>
        <v>108126</v>
      </c>
      <c r="DK123" s="435">
        <f>INPUT!DT78</f>
        <v>6.0287512992998504</v>
      </c>
      <c r="DL123" s="434">
        <f>INPUT!DU78</f>
        <v>114093</v>
      </c>
      <c r="DM123" s="435">
        <f>INPUT!DV78</f>
        <v>7.3796257952791544</v>
      </c>
      <c r="DN123" s="434">
        <f>INPUT!DW78</f>
        <v>111971</v>
      </c>
      <c r="DO123" s="435">
        <f>INPUT!DX78</f>
        <v>-1.0699581205492081</v>
      </c>
      <c r="DP123" s="434">
        <f>INPUT!DY78</f>
        <v>114077</v>
      </c>
      <c r="DQ123" s="435">
        <f>INPUT!DZ78</f>
        <v>1.1213346097932897</v>
      </c>
      <c r="DR123" s="434">
        <f>INPUT!EA78</f>
        <v>107837</v>
      </c>
      <c r="DS123" s="435">
        <f>INPUT!EB78</f>
        <v>-0.26728076503338416</v>
      </c>
      <c r="DT123" s="434">
        <f>INPUT!EC78</f>
        <v>109823</v>
      </c>
      <c r="DU123" s="435">
        <f>INPUT!ED78</f>
        <v>-3.7425608933063348</v>
      </c>
      <c r="DV123" s="434">
        <f>INPUT!EE78</f>
        <v>112615</v>
      </c>
      <c r="DW123" s="435">
        <f>INPUT!EF78</f>
        <v>0.57514892248886618</v>
      </c>
      <c r="DX123" s="434">
        <f>INPUT!EG78</f>
        <v>113056</v>
      </c>
      <c r="DY123" s="435">
        <f>INPUT!EH78</f>
        <v>-0.89500951111968208</v>
      </c>
      <c r="DZ123" s="434">
        <f>INPUT!EI78</f>
        <v>93587</v>
      </c>
      <c r="EA123" s="435">
        <f>INPUT!EJ78</f>
        <v>-13.214388382466124</v>
      </c>
      <c r="EB123" s="434">
        <f>INPUT!EK78</f>
        <v>89319</v>
      </c>
      <c r="EC123" s="435">
        <f>INPUT!EL78</f>
        <v>-18.670041794523918</v>
      </c>
      <c r="ED123" s="434">
        <f>INPUT!EM78</f>
        <v>91123</v>
      </c>
      <c r="EE123" s="435">
        <f>INPUT!EN78</f>
        <v>-19.084491408782135</v>
      </c>
      <c r="EF123" s="434">
        <f>INPUT!EO78</f>
        <v>90790</v>
      </c>
      <c r="EG123" s="435">
        <f>INPUT!EP78</f>
        <v>-19.694664590999157</v>
      </c>
      <c r="EH123" s="434">
        <f>INPUT!EQ78</f>
        <v>89566.200103354102</v>
      </c>
      <c r="EI123" s="435">
        <f>INPUT!ER78</f>
        <v>-4.2963230968466775</v>
      </c>
      <c r="EJ123" s="434">
        <f>INPUT!ES78</f>
        <v>88617.597046268012</v>
      </c>
      <c r="EK123" s="435">
        <f>INPUT!ET78</f>
        <v>-0.78527855633402366</v>
      </c>
      <c r="EL123" s="434">
        <f>INPUT!EU78</f>
        <v>86444.300140714069</v>
      </c>
      <c r="EM123" s="435">
        <f>INPUT!EV78</f>
        <v>-5.1344883940233839</v>
      </c>
      <c r="EN123" s="434">
        <f>INPUT!EW78</f>
        <v>88030.251019264892</v>
      </c>
      <c r="EO123" s="435">
        <f>INPUT!EX78</f>
        <v>-3.0397058935291432</v>
      </c>
      <c r="EP123" s="436"/>
      <c r="EQ123" s="434">
        <f>INPUT!FF78</f>
        <v>237027</v>
      </c>
      <c r="ER123" s="435">
        <f>INPUT!FG78</f>
        <v>-3.8398812131833937</v>
      </c>
      <c r="ES123" s="434">
        <f>INPUT!FH78</f>
        <v>248970</v>
      </c>
      <c r="ET123" s="435">
        <f>INPUT!FI78</f>
        <v>5.0386664810338155</v>
      </c>
      <c r="EU123" s="434">
        <f>INPUT!FJ78</f>
        <v>254256</v>
      </c>
      <c r="EV123" s="435">
        <f>INPUT!FK78</f>
        <v>2.1231473671526668</v>
      </c>
      <c r="EW123" s="434">
        <f>INPUT!FL78</f>
        <v>237996</v>
      </c>
      <c r="EX123" s="435">
        <f>INPUT!FM78</f>
        <v>-6.3951293184821623</v>
      </c>
      <c r="EY123" s="434">
        <f>INPUT!FN78</f>
        <v>258402</v>
      </c>
      <c r="EZ123" s="435">
        <f>INPUT!FO78</f>
        <v>8.5740936822467528</v>
      </c>
      <c r="FA123" s="434">
        <f>INPUT!FP78</f>
        <v>270646</v>
      </c>
      <c r="FB123" s="435">
        <f>INPUT!FQ78</f>
        <v>4.7383534183171871</v>
      </c>
      <c r="FC123" s="434">
        <f>INPUT!FR78</f>
        <v>318542</v>
      </c>
      <c r="FD123" s="435">
        <f>INPUT!FS78</f>
        <v>17.696917744950969</v>
      </c>
      <c r="FE123" s="434">
        <f>INPUT!FT78</f>
        <v>306518</v>
      </c>
      <c r="FF123" s="435">
        <f>INPUT!FU78</f>
        <v>-3.7746984699034924</v>
      </c>
      <c r="FG123" s="434">
        <f>INPUT!FV78</f>
        <v>256963</v>
      </c>
      <c r="FH123" s="435">
        <f>INPUT!FW78</f>
        <v>-16.167076648027201</v>
      </c>
      <c r="FI123" s="434">
        <f>INPUT!FX78</f>
        <v>228721</v>
      </c>
      <c r="FJ123" s="435">
        <f>INPUT!FY78</f>
        <v>-10.990687375225228</v>
      </c>
      <c r="FK123" s="434">
        <f>INPUT!FZ78</f>
        <v>248412</v>
      </c>
      <c r="FL123" s="435">
        <f>INPUT!GA78</f>
        <v>8.6091788685778816</v>
      </c>
      <c r="FM123" s="434">
        <f>INPUT!GB78</f>
        <v>278685</v>
      </c>
      <c r="FN123" s="435">
        <f>INPUT!GC78</f>
        <v>12.18660934254383</v>
      </c>
      <c r="FO123" s="434">
        <f>INPUT!GD78</f>
        <v>361042</v>
      </c>
      <c r="FP123" s="435">
        <f>INPUT!GE78</f>
        <v>29.552003157687</v>
      </c>
      <c r="FQ123" s="434">
        <f>INPUT!GF78</f>
        <v>426601</v>
      </c>
      <c r="FR123" s="435">
        <f>INPUT!GG78</f>
        <v>18.158275214517982</v>
      </c>
      <c r="FS123" s="434">
        <f>INPUT!GH78</f>
        <v>434224</v>
      </c>
      <c r="FT123" s="435">
        <f>INPUT!GI78</f>
        <v>1.7869156424856092</v>
      </c>
      <c r="FU123" s="434">
        <f>INPUT!GJ78</f>
        <v>448267</v>
      </c>
      <c r="FV123" s="435">
        <f>INPUT!GK78</f>
        <v>3.2340451011459548</v>
      </c>
      <c r="FW123" s="434">
        <f>INPUT!GL78</f>
        <v>443331</v>
      </c>
      <c r="FX123" s="435">
        <f>INPUT!GM78</f>
        <v>-1.1011294607901068</v>
      </c>
      <c r="FY123" s="434">
        <f>INPUT!GN78</f>
        <v>364819</v>
      </c>
      <c r="FZ123" s="435">
        <f>INPUT!GO78</f>
        <v>-17.709566892457328</v>
      </c>
      <c r="GA123" s="434">
        <f>INPUT!GP78</f>
        <v>352658.34830960108</v>
      </c>
      <c r="GB123" s="435">
        <f>INPUT!GQ78</f>
        <v>-3.3333383651616089</v>
      </c>
      <c r="GC123" s="434">
        <f>INPUT!GR78</f>
        <v>343166.46119480161</v>
      </c>
      <c r="GD123" s="435">
        <f>INPUT!GS78</f>
        <v>-2.6915248597678132</v>
      </c>
      <c r="GE123" s="434">
        <f>INPUT!GT78</f>
        <v>341328.92022768158</v>
      </c>
      <c r="GF123" s="435">
        <f>INPUT!GU78</f>
        <v>-0.5354663625117273</v>
      </c>
      <c r="GG123" s="434">
        <f>INPUT!GV78</f>
        <v>343641.88348837924</v>
      </c>
      <c r="GH123" s="435">
        <f>INPUT!GW78</f>
        <v>0.67763471643562667</v>
      </c>
      <c r="GI123" s="434">
        <f>INPUT!GX78</f>
        <v>348623.39923070389</v>
      </c>
      <c r="GJ123" s="435">
        <f>INPUT!GY78</f>
        <v>1.4496241528408227</v>
      </c>
      <c r="GK123" s="435">
        <f>INPUT!GZ78</f>
        <v>-0.90407020402878402</v>
      </c>
      <c r="GL123" s="436"/>
    </row>
    <row r="124" spans="1:194" ht="12" hidden="1" customHeight="1" outlineLevel="1" x14ac:dyDescent="0.2">
      <c r="A124" s="433" t="str">
        <f>INPUT!B79</f>
        <v>Benefits</v>
      </c>
      <c r="B124" s="434">
        <f>INPUT!K79</f>
        <v>155271</v>
      </c>
      <c r="C124" s="435">
        <f>INPUT!L79</f>
        <v>4.6815482009344267</v>
      </c>
      <c r="D124" s="434">
        <f>INPUT!M79</f>
        <v>156152</v>
      </c>
      <c r="E124" s="435">
        <f>INPUT!N79</f>
        <v>3.7189561151222517</v>
      </c>
      <c r="F124" s="434">
        <f>INPUT!O79</f>
        <v>157737</v>
      </c>
      <c r="G124" s="435">
        <f>INPUT!P79</f>
        <v>2.8634591055521463</v>
      </c>
      <c r="H124" s="434">
        <f>INPUT!Q79</f>
        <v>159250</v>
      </c>
      <c r="I124" s="435">
        <f>INPUT!R79</f>
        <v>2.5804539950014194</v>
      </c>
      <c r="J124" s="434">
        <f>INPUT!S79</f>
        <v>160780</v>
      </c>
      <c r="K124" s="435">
        <f>INPUT!T79</f>
        <v>3.5479902879481662</v>
      </c>
      <c r="L124" s="434">
        <f>INPUT!U79</f>
        <v>161727</v>
      </c>
      <c r="M124" s="435">
        <f>INPUT!V79</f>
        <v>3.570239254060148</v>
      </c>
      <c r="N124" s="434">
        <f>INPUT!W79</f>
        <v>165145</v>
      </c>
      <c r="O124" s="435">
        <f>INPUT!X79</f>
        <v>4.696425061970233</v>
      </c>
      <c r="P124" s="434">
        <f>INPUT!Y79</f>
        <v>166398</v>
      </c>
      <c r="Q124" s="435">
        <f>INPUT!Z79</f>
        <v>4.4885400313971813</v>
      </c>
      <c r="R124" s="434">
        <f>INPUT!AA79</f>
        <v>168486</v>
      </c>
      <c r="S124" s="435">
        <f>INPUT!AB79</f>
        <v>4.792884687150134</v>
      </c>
      <c r="T124" s="434">
        <f>INPUT!AC79</f>
        <v>170470</v>
      </c>
      <c r="U124" s="435">
        <f>INPUT!AD79</f>
        <v>5.4060237313497517</v>
      </c>
      <c r="V124" s="434">
        <f>INPUT!AE79</f>
        <v>172722</v>
      </c>
      <c r="W124" s="435">
        <f>INPUT!AF79</f>
        <v>4.5880892548972207</v>
      </c>
      <c r="X124" s="434">
        <f>INPUT!AG79</f>
        <v>176277</v>
      </c>
      <c r="Y124" s="435">
        <f>INPUT!AH79</f>
        <v>5.9369703962788067</v>
      </c>
      <c r="Z124" s="434">
        <f>INPUT!AI79</f>
        <v>176207</v>
      </c>
      <c r="AA124" s="435">
        <f>INPUT!AJ79</f>
        <v>4.5825765939009777</v>
      </c>
      <c r="AB124" s="434">
        <f>INPUT!AK79</f>
        <v>177997</v>
      </c>
      <c r="AC124" s="435">
        <f>INPUT!AL79</f>
        <v>4.4154396668035334</v>
      </c>
      <c r="AD124" s="434">
        <f>INPUT!AM79</f>
        <v>183076</v>
      </c>
      <c r="AE124" s="435">
        <f>INPUT!AN79</f>
        <v>5.9946040458077166</v>
      </c>
      <c r="AF124" s="434">
        <f>INPUT!AO79</f>
        <v>185145</v>
      </c>
      <c r="AG124" s="435">
        <f>INPUT!AP79</f>
        <v>5.0307186984121621</v>
      </c>
      <c r="AH124" s="434">
        <f>INPUT!AQ79</f>
        <v>186718</v>
      </c>
      <c r="AI124" s="435">
        <f>INPUT!AR79</f>
        <v>5.9651432689961315</v>
      </c>
      <c r="AJ124" s="434">
        <f>INPUT!AS79</f>
        <v>186860</v>
      </c>
      <c r="AK124" s="435">
        <f>INPUT!AT79</f>
        <v>4.9792974038888271</v>
      </c>
      <c r="AL124" s="434">
        <f>INPUT!AU79</f>
        <v>192244</v>
      </c>
      <c r="AM124" s="435">
        <f>INPUT!AV79</f>
        <v>5.0077563416286219</v>
      </c>
      <c r="AN124" s="434">
        <f>INPUT!AW79</f>
        <v>193378</v>
      </c>
      <c r="AO124" s="435">
        <f>INPUT!AX79</f>
        <v>4.4467849523346592</v>
      </c>
      <c r="AP124" s="434">
        <f>INPUT!AY79</f>
        <v>193938</v>
      </c>
      <c r="AQ124" s="435">
        <f>INPUT!AZ79</f>
        <v>3.8667937745691328</v>
      </c>
      <c r="AR124" s="434">
        <f>INPUT!BA79</f>
        <v>196410</v>
      </c>
      <c r="AS124" s="435">
        <f>INPUT!BB79</f>
        <v>5.1107781226586768</v>
      </c>
      <c r="AT124" s="434">
        <f>INPUT!BC79</f>
        <v>202961</v>
      </c>
      <c r="AU124" s="435">
        <f>INPUT!BD79</f>
        <v>5.5746863361145316</v>
      </c>
      <c r="AV124" s="434">
        <f>INPUT!BE79</f>
        <v>203416</v>
      </c>
      <c r="AW124" s="435">
        <f>INPUT!BF79</f>
        <v>5.1908696956220357</v>
      </c>
      <c r="AX124" s="434">
        <f>INPUT!BG79</f>
        <v>201522</v>
      </c>
      <c r="AY124" s="435">
        <f>INPUT!BH79</f>
        <v>3.9105281069207631</v>
      </c>
      <c r="AZ124" s="434">
        <f>INPUT!BI79</f>
        <v>203130</v>
      </c>
      <c r="BA124" s="435">
        <f>INPUT!BJ79</f>
        <v>3.4214143882694392</v>
      </c>
      <c r="BB124" s="434">
        <f>INPUT!BK79</f>
        <v>204375</v>
      </c>
      <c r="BC124" s="435">
        <f>INPUT!BL79</f>
        <v>0.69668557013415899</v>
      </c>
      <c r="BD124" s="434">
        <f>INPUT!BM79</f>
        <v>207267</v>
      </c>
      <c r="BE124" s="435">
        <f>INPUT!BN79</f>
        <v>1.8931647461359891</v>
      </c>
      <c r="BF124" s="434">
        <f>INPUT!BO79</f>
        <v>202316</v>
      </c>
      <c r="BG124" s="435">
        <f>INPUT!BP79</f>
        <v>0.39400164746281607</v>
      </c>
      <c r="BH124" s="434">
        <f>INPUT!BQ79</f>
        <v>203421</v>
      </c>
      <c r="BI124" s="435">
        <f>INPUT!BR79</f>
        <v>0.14325801211048095</v>
      </c>
      <c r="BJ124" s="434">
        <f>INPUT!BS79</f>
        <v>206046</v>
      </c>
      <c r="BK124" s="435">
        <f>INPUT!BT79</f>
        <v>0.81761467889909234</v>
      </c>
      <c r="BL124" s="434">
        <f>INPUT!BU79</f>
        <v>210398</v>
      </c>
      <c r="BM124" s="435">
        <f>INPUT!BV79</f>
        <v>1.5106119160310127</v>
      </c>
      <c r="BN124" s="434">
        <f>INPUT!BW79</f>
        <v>206007</v>
      </c>
      <c r="BO124" s="435">
        <f>INPUT!BX79</f>
        <v>1.8243737519523906</v>
      </c>
      <c r="BP124" s="434">
        <f>INPUT!BY79</f>
        <v>203467</v>
      </c>
      <c r="BQ124" s="435">
        <f>INPUT!BZ79</f>
        <v>2.2613201193588672E-2</v>
      </c>
      <c r="BR124" s="434">
        <f>INPUT!CA79</f>
        <v>203728</v>
      </c>
      <c r="BS124" s="435">
        <f>INPUT!CB79</f>
        <v>-1.1249915067509164</v>
      </c>
      <c r="BT124" s="434">
        <f>INPUT!CC79</f>
        <v>204273</v>
      </c>
      <c r="BU124" s="435">
        <f>INPUT!CD79</f>
        <v>-2.9111493455260984</v>
      </c>
      <c r="BV124" s="434">
        <f>INPUT!CE79</f>
        <v>206510</v>
      </c>
      <c r="BW124" s="435">
        <f>INPUT!CF79</f>
        <v>0.24416646036300449</v>
      </c>
      <c r="BX124" s="434">
        <f>INPUT!CG79</f>
        <v>205037</v>
      </c>
      <c r="BY124" s="435">
        <f>INPUT!CH79</f>
        <v>0.77162389969871459</v>
      </c>
      <c r="BZ124" s="434">
        <f>INPUT!CI79</f>
        <v>209097</v>
      </c>
      <c r="CA124" s="435">
        <f>INPUT!CJ79</f>
        <v>2.6353765805387619</v>
      </c>
      <c r="CB124" s="434">
        <f>INPUT!CK79</f>
        <v>215996</v>
      </c>
      <c r="CC124" s="435">
        <f>INPUT!CL79</f>
        <v>5.7388886441184006</v>
      </c>
      <c r="CD124" s="434">
        <f>INPUT!CM79</f>
        <v>212407</v>
      </c>
      <c r="CE124" s="435">
        <f>INPUT!CN79</f>
        <v>2.8555517892596027</v>
      </c>
      <c r="CF124" s="434">
        <f>INPUT!CO79</f>
        <v>215205</v>
      </c>
      <c r="CG124" s="435">
        <f>INPUT!CP79</f>
        <v>4.9591049420348421</v>
      </c>
      <c r="CH124" s="434">
        <f>INPUT!CQ79</f>
        <v>219113</v>
      </c>
      <c r="CI124" s="435">
        <f>INPUT!CR79</f>
        <v>4.7901213312481872</v>
      </c>
      <c r="CJ124" s="434">
        <f>INPUT!CS79</f>
        <v>233074</v>
      </c>
      <c r="CK124" s="435">
        <f>INPUT!CT79</f>
        <v>7.9066279005166828</v>
      </c>
      <c r="CL124" s="434">
        <f>INPUT!CU79</f>
        <v>235015</v>
      </c>
      <c r="CM124" s="435">
        <f>INPUT!CV79</f>
        <v>10.643717014975973</v>
      </c>
      <c r="CN124" s="434">
        <f>INPUT!CW79</f>
        <v>244044</v>
      </c>
      <c r="CO124" s="435">
        <f>INPUT!CX79</f>
        <v>13.400710950024397</v>
      </c>
      <c r="CP124" s="434">
        <f>INPUT!CY79</f>
        <v>253137</v>
      </c>
      <c r="CQ124" s="435">
        <f>INPUT!CZ79</f>
        <v>15.52806086357268</v>
      </c>
      <c r="CR124" s="434">
        <f>INPUT!DA79</f>
        <v>265012</v>
      </c>
      <c r="CS124" s="435">
        <f>INPUT!DB79</f>
        <v>13.702944129332305</v>
      </c>
      <c r="CT124" s="434">
        <f>INPUT!DC79</f>
        <v>261264</v>
      </c>
      <c r="CU124" s="435">
        <f>INPUT!DD79</f>
        <v>11.169074314405458</v>
      </c>
      <c r="CV124" s="434">
        <f>INPUT!DE79</f>
        <v>266345</v>
      </c>
      <c r="CW124" s="435">
        <f>INPUT!DF79</f>
        <v>9.138106243136491</v>
      </c>
      <c r="CX124" s="434">
        <f>INPUT!DG79</f>
        <v>273248</v>
      </c>
      <c r="CY124" s="435">
        <f>INPUT!DH79</f>
        <v>7.9447097816597312</v>
      </c>
      <c r="CZ124" s="434">
        <f>INPUT!DI79</f>
        <v>264319</v>
      </c>
      <c r="DA124" s="435">
        <f>INPUT!DJ79</f>
        <v>-0.26149759256184346</v>
      </c>
      <c r="DB124" s="434">
        <f>INPUT!DK79</f>
        <v>260514</v>
      </c>
      <c r="DC124" s="435">
        <f>INPUT!DL79</f>
        <v>-0.28706595627411291</v>
      </c>
      <c r="DD124" s="434">
        <f>INPUT!DM79</f>
        <v>264095</v>
      </c>
      <c r="DE124" s="435">
        <f>INPUT!DN79</f>
        <v>-0.84476900260940235</v>
      </c>
      <c r="DF124" s="434">
        <f>INPUT!DO79</f>
        <v>273380</v>
      </c>
      <c r="DG124" s="435">
        <f>INPUT!DP79</f>
        <v>4.830776437521056E-2</v>
      </c>
      <c r="DH124" s="434">
        <f>INPUT!DQ79</f>
        <v>266312</v>
      </c>
      <c r="DI124" s="435">
        <f>INPUT!DR79</f>
        <v>0.75401314320953094</v>
      </c>
      <c r="DJ124" s="434">
        <f>INPUT!DS79</f>
        <v>265291</v>
      </c>
      <c r="DK124" s="435">
        <f>INPUT!DT79</f>
        <v>1.833682642775436</v>
      </c>
      <c r="DL124" s="434">
        <f>INPUT!DU79</f>
        <v>263305</v>
      </c>
      <c r="DM124" s="435">
        <f>INPUT!DV79</f>
        <v>-0.29913478104469648</v>
      </c>
      <c r="DN124" s="434">
        <f>INPUT!DW79</f>
        <v>261589</v>
      </c>
      <c r="DO124" s="435">
        <f>INPUT!DX79</f>
        <v>-4.3130441144194842</v>
      </c>
      <c r="DP124" s="434">
        <f>INPUT!DY79</f>
        <v>263289</v>
      </c>
      <c r="DQ124" s="435">
        <f>INPUT!DZ79</f>
        <v>-1.1351347291898239</v>
      </c>
      <c r="DR124" s="434">
        <f>INPUT!EA79</f>
        <v>263632</v>
      </c>
      <c r="DS124" s="435">
        <f>INPUT!EB79</f>
        <v>-0.62535102962407718</v>
      </c>
      <c r="DT124" s="434">
        <f>INPUT!EC79</f>
        <v>265312</v>
      </c>
      <c r="DU124" s="435">
        <f>INPUT!ED79</f>
        <v>0.76223391124361495</v>
      </c>
      <c r="DV124" s="434">
        <f>INPUT!EE79</f>
        <v>266694</v>
      </c>
      <c r="DW124" s="435">
        <f>INPUT!EF79</f>
        <v>1.9515346593319993</v>
      </c>
      <c r="DX124" s="434">
        <f>INPUT!EG79</f>
        <v>271267</v>
      </c>
      <c r="DY124" s="435">
        <f>INPUT!EH79</f>
        <v>3.0301303890401865</v>
      </c>
      <c r="DZ124" s="434">
        <f>INPUT!EI79</f>
        <v>260028</v>
      </c>
      <c r="EA124" s="435">
        <f>INPUT!EJ79</f>
        <v>-1.3670571099107853</v>
      </c>
      <c r="EB124" s="434">
        <f>INPUT!EK79</f>
        <v>252369</v>
      </c>
      <c r="EC124" s="435">
        <f>INPUT!EL79</f>
        <v>-4.8784073091303837</v>
      </c>
      <c r="ED124" s="434">
        <f>INPUT!EM79</f>
        <v>255345</v>
      </c>
      <c r="EE124" s="435">
        <f>INPUT!EN79</f>
        <v>-4.2554388175212061</v>
      </c>
      <c r="EF124" s="434">
        <f>INPUT!EO79</f>
        <v>251637</v>
      </c>
      <c r="EG124" s="435">
        <f>INPUT!EP79</f>
        <v>-7.2364128331127597</v>
      </c>
      <c r="EH124" s="434">
        <f>INPUT!EQ79</f>
        <v>249380.40028777026</v>
      </c>
      <c r="EI124" s="435">
        <f>INPUT!ER79</f>
        <v>-4.0947896811996181</v>
      </c>
      <c r="EJ124" s="434">
        <f>INPUT!ES79</f>
        <v>246739.19177588349</v>
      </c>
      <c r="EK124" s="435">
        <f>INPUT!ET79</f>
        <v>-2.2307843768911817</v>
      </c>
      <c r="EL124" s="434">
        <f>INPUT!EU79</f>
        <v>243772.92639681368</v>
      </c>
      <c r="EM124" s="435">
        <f>INPUT!EV79</f>
        <v>-4.5319366359969138</v>
      </c>
      <c r="EN124" s="434">
        <f>INPUT!EW79</f>
        <v>245103.83617128659</v>
      </c>
      <c r="EO124" s="435">
        <f>INPUT!EX79</f>
        <v>-2.596265187040625</v>
      </c>
      <c r="EP124" s="436"/>
      <c r="EQ124" s="434">
        <f>INPUT!FF79</f>
        <v>607470</v>
      </c>
      <c r="ER124" s="435">
        <f>INPUT!FG79</f>
        <v>5.7759111542941888</v>
      </c>
      <c r="ES124" s="434">
        <f>INPUT!FH79</f>
        <v>628410</v>
      </c>
      <c r="ET124" s="435">
        <f>INPUT!FI79</f>
        <v>3.4470838066077425</v>
      </c>
      <c r="EU124" s="434">
        <f>INPUT!FJ79</f>
        <v>654050</v>
      </c>
      <c r="EV124" s="435">
        <f>INPUT!FK79</f>
        <v>4.0801387629095576</v>
      </c>
      <c r="EW124" s="434">
        <f>INPUT!FL79</f>
        <v>687955</v>
      </c>
      <c r="EX124" s="435">
        <f>INPUT!FM79</f>
        <v>5.1838544453787883</v>
      </c>
      <c r="EY124" s="434">
        <f>INPUT!FN79</f>
        <v>722425</v>
      </c>
      <c r="EZ124" s="435">
        <f>INPUT!FO79</f>
        <v>5.0105021404016181</v>
      </c>
      <c r="FA124" s="434">
        <f>INPUT!FP79</f>
        <v>759200</v>
      </c>
      <c r="FB124" s="435">
        <f>INPUT!FQ79</f>
        <v>5.090493822888198</v>
      </c>
      <c r="FC124" s="434">
        <f>INPUT!FR79</f>
        <v>796725</v>
      </c>
      <c r="FD124" s="435">
        <f>INPUT!FS79</f>
        <v>4.9427028451000998</v>
      </c>
      <c r="FE124" s="434">
        <f>INPUT!FT79</f>
        <v>816294</v>
      </c>
      <c r="FF124" s="435">
        <f>INPUT!FU79</f>
        <v>2.4561799868210388</v>
      </c>
      <c r="FG124" s="434">
        <f>INPUT!FV79</f>
        <v>822181</v>
      </c>
      <c r="FH124" s="435">
        <f>INPUT!FW79</f>
        <v>0.72118623927164283</v>
      </c>
      <c r="FI124" s="434">
        <f>INPUT!FX79</f>
        <v>817475</v>
      </c>
      <c r="FJ124" s="435">
        <f>INPUT!FY79</f>
        <v>-0.57238004770239215</v>
      </c>
      <c r="FK124" s="434">
        <f>INPUT!FZ79</f>
        <v>836640</v>
      </c>
      <c r="FL124" s="435">
        <f>INPUT!GA79</f>
        <v>2.344414202269185</v>
      </c>
      <c r="FM124" s="434">
        <f>INPUT!GB79</f>
        <v>879799</v>
      </c>
      <c r="FN124" s="435">
        <f>INPUT!GC79</f>
        <v>5.1586106330082204</v>
      </c>
      <c r="FO124" s="434">
        <f>INPUT!GD79</f>
        <v>997208</v>
      </c>
      <c r="FP124" s="435">
        <f>INPUT!GE79</f>
        <v>13.344979932916502</v>
      </c>
      <c r="FQ124" s="434">
        <f>INPUT!GF79</f>
        <v>1065176</v>
      </c>
      <c r="FR124" s="435">
        <f>INPUT!GG79</f>
        <v>6.8158297967926496</v>
      </c>
      <c r="FS124" s="434">
        <f>INPUT!GH79</f>
        <v>1064301</v>
      </c>
      <c r="FT124" s="435">
        <f>INPUT!GI79</f>
        <v>-8.2146049103626329E-2</v>
      </c>
      <c r="FU124" s="434">
        <f>INPUT!GJ79</f>
        <v>1053474</v>
      </c>
      <c r="FV124" s="435">
        <f>INPUT!GK79</f>
        <v>-1.0172874027178369</v>
      </c>
      <c r="FW124" s="434">
        <f>INPUT!GL79</f>
        <v>1066905</v>
      </c>
      <c r="FX124" s="435">
        <f>INPUT!GM79</f>
        <v>1.2749246777803647</v>
      </c>
      <c r="FY124" s="434">
        <f>INPUT!GN79</f>
        <v>1019379</v>
      </c>
      <c r="FZ124" s="435">
        <f>INPUT!GO79</f>
        <v>-4.4545671826451301</v>
      </c>
      <c r="GA124" s="434">
        <f>INPUT!GP79</f>
        <v>984996.35463175399</v>
      </c>
      <c r="GB124" s="435">
        <f>INPUT!GQ79</f>
        <v>-3.3729010866661024</v>
      </c>
      <c r="GC124" s="434">
        <f>INPUT!GR79</f>
        <v>961740.91122814617</v>
      </c>
      <c r="GD124" s="435">
        <f>INPUT!GS79</f>
        <v>-2.3609674588391694</v>
      </c>
      <c r="GE124" s="434">
        <f>INPUT!GT79</f>
        <v>956321.26616519503</v>
      </c>
      <c r="GF124" s="435">
        <f>INPUT!GU79</f>
        <v>-0.56352443778545647</v>
      </c>
      <c r="GG124" s="434">
        <f>INPUT!GV79</f>
        <v>966929.36271590064</v>
      </c>
      <c r="GH124" s="435">
        <f>INPUT!GW79</f>
        <v>1.1092607605855731</v>
      </c>
      <c r="GI124" s="434">
        <f>INPUT!GX79</f>
        <v>984435.84450330958</v>
      </c>
      <c r="GJ124" s="435">
        <f>INPUT!GY79</f>
        <v>1.8105233393923337</v>
      </c>
      <c r="GK124" s="435">
        <f>INPUT!GZ79</f>
        <v>-0.6951757351566723</v>
      </c>
      <c r="GL124" s="436"/>
    </row>
    <row r="125" spans="1:194" ht="12" hidden="1" customHeight="1" outlineLevel="1" x14ac:dyDescent="0.2">
      <c r="A125" s="433" t="str">
        <f>INPUT!B89</f>
        <v>Amortization of DPAC</v>
      </c>
      <c r="B125" s="434">
        <f>INPUT!K89</f>
        <v>5471</v>
      </c>
      <c r="C125" s="435">
        <f>INPUT!L89</f>
        <v>22.613177947108909</v>
      </c>
      <c r="D125" s="434">
        <f>INPUT!M89</f>
        <v>5600</v>
      </c>
      <c r="E125" s="435">
        <f>INPUT!N89</f>
        <v>14.519427402862984</v>
      </c>
      <c r="F125" s="434">
        <f>INPUT!O89</f>
        <v>5288</v>
      </c>
      <c r="G125" s="435">
        <f>INPUT!P89</f>
        <v>8.5831622176591349</v>
      </c>
      <c r="H125" s="434">
        <f>INPUT!Q89</f>
        <v>5296</v>
      </c>
      <c r="I125" s="435">
        <f>INPUT!R89</f>
        <v>6.9250959014738545</v>
      </c>
      <c r="J125" s="434">
        <f>INPUT!S89</f>
        <v>6253</v>
      </c>
      <c r="K125" s="435">
        <f>INPUT!T89</f>
        <v>14.293547797477601</v>
      </c>
      <c r="L125" s="434">
        <f>INPUT!U89</f>
        <v>6694</v>
      </c>
      <c r="M125" s="435">
        <f>INPUT!V89</f>
        <v>19.535714285714278</v>
      </c>
      <c r="N125" s="434">
        <f>INPUT!W89</f>
        <v>6766</v>
      </c>
      <c r="O125" s="435">
        <f>INPUT!X89</f>
        <v>27.95007564296521</v>
      </c>
      <c r="P125" s="434">
        <f>INPUT!Y89</f>
        <v>6377</v>
      </c>
      <c r="Q125" s="435">
        <f>INPUT!Z89</f>
        <v>20.411631419939582</v>
      </c>
      <c r="R125" s="434">
        <f>INPUT!AA89</f>
        <v>7429</v>
      </c>
      <c r="S125" s="435">
        <f>INPUT!AB89</f>
        <v>18.806972653126497</v>
      </c>
      <c r="T125" s="434">
        <f>INPUT!AC89</f>
        <v>7594</v>
      </c>
      <c r="U125" s="435">
        <f>INPUT!AD89</f>
        <v>13.444876008365704</v>
      </c>
      <c r="V125" s="434">
        <f>INPUT!AE89</f>
        <v>7590</v>
      </c>
      <c r="W125" s="435">
        <f>INPUT!AF89</f>
        <v>12.178539757611585</v>
      </c>
      <c r="X125" s="434">
        <f>INPUT!AG89</f>
        <v>6962</v>
      </c>
      <c r="Y125" s="435">
        <f>INPUT!AH89</f>
        <v>9.1735925984004929</v>
      </c>
      <c r="Z125" s="434">
        <f>INPUT!AI89</f>
        <v>7656</v>
      </c>
      <c r="AA125" s="435">
        <f>INPUT!AJ89</f>
        <v>3.0555929465607701</v>
      </c>
      <c r="AB125" s="434">
        <f>INPUT!AK89</f>
        <v>7248</v>
      </c>
      <c r="AC125" s="435">
        <f>INPUT!AL89</f>
        <v>-4.5562286015275237</v>
      </c>
      <c r="AD125" s="434">
        <f>INPUT!AM89</f>
        <v>7195</v>
      </c>
      <c r="AE125" s="435">
        <f>INPUT!AN89</f>
        <v>-5.2042160737812875</v>
      </c>
      <c r="AF125" s="434">
        <f>INPUT!AO89</f>
        <v>7562</v>
      </c>
      <c r="AG125" s="435">
        <f>INPUT!AP89</f>
        <v>8.6182131571387544</v>
      </c>
      <c r="AH125" s="434">
        <f>INPUT!AQ89</f>
        <v>7583</v>
      </c>
      <c r="AI125" s="435">
        <f>INPUT!AR89</f>
        <v>-0.95350052246604422</v>
      </c>
      <c r="AJ125" s="434">
        <f>INPUT!AS89</f>
        <v>7716</v>
      </c>
      <c r="AK125" s="435">
        <f>INPUT!AT89</f>
        <v>6.4569536423841001</v>
      </c>
      <c r="AL125" s="434">
        <f>INPUT!AU89</f>
        <v>7654</v>
      </c>
      <c r="AM125" s="435">
        <f>INPUT!AV89</f>
        <v>6.3794301598332215</v>
      </c>
      <c r="AN125" s="434">
        <f>INPUT!AW89</f>
        <v>8299</v>
      </c>
      <c r="AO125" s="435">
        <f>INPUT!AX89</f>
        <v>9.7460989156307853</v>
      </c>
      <c r="AP125" s="434">
        <f>INPUT!AY89</f>
        <v>8140</v>
      </c>
      <c r="AQ125" s="435">
        <f>INPUT!AZ89</f>
        <v>7.345377818805221</v>
      </c>
      <c r="AR125" s="434">
        <f>INPUT!BA89</f>
        <v>8353</v>
      </c>
      <c r="AS125" s="435">
        <f>INPUT!BB89</f>
        <v>8.2555728356661575</v>
      </c>
      <c r="AT125" s="434">
        <f>INPUT!BC89</f>
        <v>8106</v>
      </c>
      <c r="AU125" s="435">
        <f>INPUT!BD89</f>
        <v>5.9054089365037976</v>
      </c>
      <c r="AV125" s="434">
        <f>INPUT!BE89</f>
        <v>8529</v>
      </c>
      <c r="AW125" s="435">
        <f>INPUT!BF89</f>
        <v>2.7714182431618273</v>
      </c>
      <c r="AX125" s="434">
        <f>INPUT!BG89</f>
        <v>8859</v>
      </c>
      <c r="AY125" s="435">
        <f>INPUT!BH89</f>
        <v>8.8329238329238215</v>
      </c>
      <c r="AZ125" s="434">
        <f>INPUT!BI89</f>
        <v>9166</v>
      </c>
      <c r="BA125" s="435">
        <f>INPUT!BJ89</f>
        <v>9.7330300490841672</v>
      </c>
      <c r="BB125" s="434">
        <f>INPUT!BK89</f>
        <v>8841</v>
      </c>
      <c r="BC125" s="435">
        <f>INPUT!BL89</f>
        <v>9.0673575129533788</v>
      </c>
      <c r="BD125" s="434">
        <f>INPUT!BM89</f>
        <v>10465</v>
      </c>
      <c r="BE125" s="435">
        <f>INPUT!BN89</f>
        <v>22.699026849572057</v>
      </c>
      <c r="BF125" s="434">
        <f>INPUT!BO89</f>
        <v>10132</v>
      </c>
      <c r="BG125" s="435">
        <f>INPUT!BP89</f>
        <v>14.369567671294735</v>
      </c>
      <c r="BH125" s="434">
        <f>INPUT!BQ89</f>
        <v>10407</v>
      </c>
      <c r="BI125" s="435">
        <f>INPUT!BR89</f>
        <v>13.539166484835263</v>
      </c>
      <c r="BJ125" s="434">
        <f>INPUT!BS89</f>
        <v>10034</v>
      </c>
      <c r="BK125" s="435">
        <f>INPUT!BT89</f>
        <v>13.493948648342947</v>
      </c>
      <c r="BL125" s="434">
        <f>INPUT!BU89</f>
        <v>11059</v>
      </c>
      <c r="BM125" s="435">
        <f>INPUT!BV89</f>
        <v>5.6760630673674095</v>
      </c>
      <c r="BN125" s="434">
        <f>INPUT!BW89</f>
        <v>11656</v>
      </c>
      <c r="BO125" s="435">
        <f>INPUT!BX89</f>
        <v>15.041452822739831</v>
      </c>
      <c r="BP125" s="434">
        <f>INPUT!BY89</f>
        <v>11792</v>
      </c>
      <c r="BQ125" s="435">
        <f>INPUT!BZ89</f>
        <v>13.308350148938208</v>
      </c>
      <c r="BR125" s="434">
        <f>INPUT!CA89</f>
        <v>11552</v>
      </c>
      <c r="BS125" s="435">
        <f>INPUT!CB89</f>
        <v>15.128562886186959</v>
      </c>
      <c r="BT125" s="434">
        <f>INPUT!CC89</f>
        <v>13814</v>
      </c>
      <c r="BU125" s="435">
        <f>INPUT!CD89</f>
        <v>24.911836513247131</v>
      </c>
      <c r="BV125" s="434">
        <f>INPUT!CE89</f>
        <v>12280</v>
      </c>
      <c r="BW125" s="435">
        <f>INPUT!CF89</f>
        <v>5.3534660260809774</v>
      </c>
      <c r="BX125" s="434">
        <f>INPUT!CG89</f>
        <v>12120</v>
      </c>
      <c r="BY125" s="435">
        <f>INPUT!CH89</f>
        <v>2.7815468113975506</v>
      </c>
      <c r="BZ125" s="434">
        <f>INPUT!CI89</f>
        <v>11922</v>
      </c>
      <c r="CA125" s="435">
        <f>INPUT!CJ89</f>
        <v>3.2029085872576246</v>
      </c>
      <c r="CB125" s="434">
        <f>INPUT!CK89</f>
        <v>13146</v>
      </c>
      <c r="CC125" s="435">
        <f>INPUT!CL89</f>
        <v>-4.835673953959752</v>
      </c>
      <c r="CD125" s="434">
        <f>INPUT!CM89</f>
        <v>12689</v>
      </c>
      <c r="CE125" s="435">
        <f>INPUT!CN89</f>
        <v>3.3306188925081415</v>
      </c>
      <c r="CF125" s="434">
        <f>INPUT!CO89</f>
        <v>13233</v>
      </c>
      <c r="CG125" s="435">
        <f>INPUT!CP89</f>
        <v>9.1831683168316793</v>
      </c>
      <c r="CH125" s="434">
        <f>INPUT!CQ89</f>
        <v>13444</v>
      </c>
      <c r="CI125" s="435">
        <f>INPUT!CR89</f>
        <v>12.766314376782418</v>
      </c>
      <c r="CJ125" s="434">
        <f>INPUT!CS89</f>
        <v>12497</v>
      </c>
      <c r="CK125" s="435">
        <f>INPUT!CT89</f>
        <v>-4.9368629240833739</v>
      </c>
      <c r="CL125" s="434">
        <f>INPUT!CU89</f>
        <v>14085</v>
      </c>
      <c r="CM125" s="435">
        <f>INPUT!CV89</f>
        <v>11.001654976751517</v>
      </c>
      <c r="CN125" s="434">
        <f>INPUT!CW89</f>
        <v>14189</v>
      </c>
      <c r="CO125" s="435">
        <f>INPUT!CX89</f>
        <v>7.2243633340890234</v>
      </c>
      <c r="CP125" s="434">
        <f>INPUT!CY89</f>
        <v>14193</v>
      </c>
      <c r="CQ125" s="435">
        <f>INPUT!CZ89</f>
        <v>5.5712585540017789</v>
      </c>
      <c r="CR125" s="434">
        <f>INPUT!DA89</f>
        <v>14701</v>
      </c>
      <c r="CS125" s="435">
        <f>INPUT!DB89</f>
        <v>17.636232695846999</v>
      </c>
      <c r="CT125" s="434">
        <f>INPUT!DC89</f>
        <v>15122</v>
      </c>
      <c r="CU125" s="435">
        <f>INPUT!DD89</f>
        <v>7.362442314518991</v>
      </c>
      <c r="CV125" s="434">
        <f>INPUT!DE89</f>
        <v>15065</v>
      </c>
      <c r="CW125" s="435">
        <f>INPUT!DF89</f>
        <v>6.1737966030023239</v>
      </c>
      <c r="CX125" s="434">
        <f>INPUT!DG89</f>
        <v>15156</v>
      </c>
      <c r="CY125" s="435">
        <f>INPUT!DH89</f>
        <v>6.7850348763474955</v>
      </c>
      <c r="CZ125" s="434">
        <f>INPUT!DI89</f>
        <v>17280</v>
      </c>
      <c r="DA125" s="435">
        <f>INPUT!DJ89</f>
        <v>17.543024284062312</v>
      </c>
      <c r="DB125" s="434">
        <f>INPUT!DK89</f>
        <v>16899</v>
      </c>
      <c r="DC125" s="435">
        <f>INPUT!DL89</f>
        <v>11.751091125512492</v>
      </c>
      <c r="DD125" s="434">
        <f>INPUT!DM89</f>
        <v>17129</v>
      </c>
      <c r="DE125" s="435">
        <f>INPUT!DN89</f>
        <v>13.700630600730168</v>
      </c>
      <c r="DF125" s="434">
        <f>INPUT!DO89</f>
        <v>16488</v>
      </c>
      <c r="DG125" s="435">
        <f>INPUT!DP89</f>
        <v>8.7885985748218598</v>
      </c>
      <c r="DH125" s="434">
        <f>INPUT!DQ89</f>
        <v>18034</v>
      </c>
      <c r="DI125" s="435">
        <f>INPUT!DR89</f>
        <v>4.3634259259259345</v>
      </c>
      <c r="DJ125" s="434">
        <f>INPUT!DS89</f>
        <v>17798</v>
      </c>
      <c r="DK125" s="435">
        <f>INPUT!DT89</f>
        <v>5.3198414107343606</v>
      </c>
      <c r="DL125" s="434">
        <f>INPUT!DU89</f>
        <v>17158</v>
      </c>
      <c r="DM125" s="435">
        <f>INPUT!DV89</f>
        <v>0.16930352034560947</v>
      </c>
      <c r="DN125" s="434">
        <f>INPUT!DW89</f>
        <v>17607</v>
      </c>
      <c r="DO125" s="435">
        <f>INPUT!DX89</f>
        <v>6.7867540029111995</v>
      </c>
      <c r="DP125" s="434">
        <f>INPUT!DY89</f>
        <v>17339</v>
      </c>
      <c r="DQ125" s="435">
        <f>INPUT!DZ89</f>
        <v>-3.8538316513252791</v>
      </c>
      <c r="DR125" s="434">
        <f>INPUT!EA89</f>
        <v>17453</v>
      </c>
      <c r="DS125" s="435">
        <f>INPUT!EB89</f>
        <v>-1.9384200471963098</v>
      </c>
      <c r="DT125" s="434">
        <f>INPUT!EC89</f>
        <v>18036</v>
      </c>
      <c r="DU125" s="435">
        <f>INPUT!ED89</f>
        <v>5.1171465205734901</v>
      </c>
      <c r="DV125" s="434">
        <f>INPUT!EE89</f>
        <v>17008</v>
      </c>
      <c r="DW125" s="435">
        <f>INPUT!EF89</f>
        <v>-3.4020560004543676</v>
      </c>
      <c r="DX125" s="434">
        <f>INPUT!EG89</f>
        <v>17342</v>
      </c>
      <c r="DY125" s="435">
        <f>INPUT!EH89</f>
        <v>1.7302035872890364E-2</v>
      </c>
      <c r="DZ125" s="434">
        <f>INPUT!EI89</f>
        <v>17522</v>
      </c>
      <c r="EA125" s="435">
        <f>INPUT!EJ89</f>
        <v>0.39534750472698388</v>
      </c>
      <c r="EB125" s="434">
        <f>INPUT!EK89</f>
        <v>18603</v>
      </c>
      <c r="EC125" s="435">
        <f>INPUT!EL89</f>
        <v>3.1437125748503103</v>
      </c>
      <c r="ED125" s="434">
        <f>INPUT!EM89</f>
        <v>17250</v>
      </c>
      <c r="EE125" s="435">
        <f>INPUT!EN89</f>
        <v>1.4228598306679219</v>
      </c>
      <c r="EF125" s="434">
        <f>INPUT!EO89</f>
        <v>17294</v>
      </c>
      <c r="EG125" s="435">
        <f>INPUT!EP89</f>
        <v>-0.27678468458078864</v>
      </c>
      <c r="EH125" s="434">
        <f>INPUT!EQ89</f>
        <v>18134.155767962202</v>
      </c>
      <c r="EI125" s="435">
        <f>INPUT!ER89</f>
        <v>3.4936409540132551</v>
      </c>
      <c r="EJ125" s="434">
        <f>INPUT!ES89</f>
        <v>18900.98294020665</v>
      </c>
      <c r="EK125" s="435">
        <f>INPUT!ET89</f>
        <v>1.601800463401859</v>
      </c>
      <c r="EL125" s="434">
        <f>INPUT!EU89</f>
        <v>17232.958574960896</v>
      </c>
      <c r="EM125" s="435">
        <f>INPUT!EV89</f>
        <v>-9.8790869791909319E-2</v>
      </c>
      <c r="EN125" s="434">
        <f>INPUT!EW89</f>
        <v>16953.718694916108</v>
      </c>
      <c r="EO125" s="435">
        <f>INPUT!EX89</f>
        <v>-1.9676263737937516</v>
      </c>
      <c r="EP125" s="436"/>
      <c r="EQ125" s="434">
        <f>INPUT!FF89</f>
        <v>19175</v>
      </c>
      <c r="ER125" s="435">
        <f>INPUT!FG89</f>
        <v>11.140091578276245</v>
      </c>
      <c r="ES125" s="434">
        <f>INPUT!FH89</f>
        <v>21655</v>
      </c>
      <c r="ET125" s="435">
        <f>INPUT!FI89</f>
        <v>12.933507170795311</v>
      </c>
      <c r="EU125" s="434">
        <f>INPUT!FJ89</f>
        <v>26090</v>
      </c>
      <c r="EV125" s="435">
        <f>INPUT!FK89</f>
        <v>20.480258600785039</v>
      </c>
      <c r="EW125" s="434">
        <f>INPUT!FL89</f>
        <v>29575</v>
      </c>
      <c r="EX125" s="435">
        <f>INPUT!FM89</f>
        <v>13.357608279034118</v>
      </c>
      <c r="EY125" s="434">
        <f>INPUT!FN89</f>
        <v>29661</v>
      </c>
      <c r="EZ125" s="435">
        <f>INPUT!FO89</f>
        <v>0.29078613693998001</v>
      </c>
      <c r="FA125" s="434">
        <f>INPUT!FP89</f>
        <v>31252</v>
      </c>
      <c r="FB125" s="435">
        <f>INPUT!FQ89</f>
        <v>5.3639459222548203</v>
      </c>
      <c r="FC125" s="434">
        <f>INPUT!FR89</f>
        <v>33128</v>
      </c>
      <c r="FD125" s="435">
        <f>INPUT!FS89</f>
        <v>6.0028158197875436</v>
      </c>
      <c r="FE125" s="434">
        <f>INPUT!FT89</f>
        <v>37331</v>
      </c>
      <c r="FF125" s="435">
        <f>INPUT!FU89</f>
        <v>12.687152861627627</v>
      </c>
      <c r="FG125" s="434">
        <f>INPUT!FV89</f>
        <v>41632</v>
      </c>
      <c r="FH125" s="435">
        <f>INPUT!FW89</f>
        <v>11.521255792772767</v>
      </c>
      <c r="FI125" s="434">
        <f>INPUT!FX89</f>
        <v>48814</v>
      </c>
      <c r="FJ125" s="435">
        <f>INPUT!FY89</f>
        <v>17.251152959262118</v>
      </c>
      <c r="FK125" s="434">
        <f>INPUT!FZ89</f>
        <v>49468</v>
      </c>
      <c r="FL125" s="435">
        <f>INPUT!GA89</f>
        <v>1.3397795714344296</v>
      </c>
      <c r="FM125" s="434">
        <f>INPUT!GB89</f>
        <v>51863</v>
      </c>
      <c r="FN125" s="435">
        <f>INPUT!GC89</f>
        <v>4.8415137058300362</v>
      </c>
      <c r="FO125" s="434">
        <f>INPUT!GD89</f>
        <v>57168</v>
      </c>
      <c r="FP125" s="435">
        <f>INPUT!GE89</f>
        <v>10.228872221043893</v>
      </c>
      <c r="FQ125" s="434">
        <f>INPUT!GF89</f>
        <v>62623</v>
      </c>
      <c r="FR125" s="435">
        <f>INPUT!GG89</f>
        <v>9.5420514973411752</v>
      </c>
      <c r="FS125" s="434">
        <f>INPUT!GH89</f>
        <v>68550</v>
      </c>
      <c r="FT125" s="435">
        <f>INPUT!GI89</f>
        <v>9.4645737189211552</v>
      </c>
      <c r="FU125" s="434">
        <f>INPUT!GJ89</f>
        <v>69902</v>
      </c>
      <c r="FV125" s="435">
        <f>INPUT!GK89</f>
        <v>1.9722830051057683</v>
      </c>
      <c r="FW125" s="434">
        <f>INPUT!GL89</f>
        <v>69839</v>
      </c>
      <c r="FX125" s="435">
        <f>INPUT!GM89</f>
        <v>-9.0126176647309375E-2</v>
      </c>
      <c r="FY125" s="434">
        <f>INPUT!GN89</f>
        <v>70669</v>
      </c>
      <c r="FZ125" s="435">
        <f>INPUT!GO89</f>
        <v>1.1884477154598505</v>
      </c>
      <c r="GA125" s="434">
        <f>INPUT!GP89</f>
        <v>71221.815978045852</v>
      </c>
      <c r="GB125" s="435">
        <f>INPUT!GQ89</f>
        <v>0.78226093201523295</v>
      </c>
      <c r="GC125" s="434">
        <f>INPUT!GR89</f>
        <v>68598.938686525988</v>
      </c>
      <c r="GD125" s="435">
        <f>INPUT!GS89</f>
        <v>-3.6826880296458087</v>
      </c>
      <c r="GE125" s="434">
        <f>INPUT!GT89</f>
        <v>66239.189374935158</v>
      </c>
      <c r="GF125" s="435">
        <f>INPUT!GU89</f>
        <v>-3.4399210203150288</v>
      </c>
      <c r="GG125" s="434">
        <f>INPUT!GV89</f>
        <v>64326.643495988916</v>
      </c>
      <c r="GH125" s="435">
        <f>INPUT!GW89</f>
        <v>-2.8873328568690959</v>
      </c>
      <c r="GI125" s="434">
        <f>INPUT!GX89</f>
        <v>62827.355536309951</v>
      </c>
      <c r="GJ125" s="435">
        <f>INPUT!GY89</f>
        <v>-2.3307417862902358</v>
      </c>
      <c r="GK125" s="435">
        <f>INPUT!GZ89</f>
        <v>-2.3248769831628824</v>
      </c>
      <c r="GL125" s="436"/>
    </row>
    <row r="126" spans="1:194" ht="12" hidden="1" customHeight="1" outlineLevel="1" x14ac:dyDescent="0.2">
      <c r="A126" s="433" t="str">
        <f>INPUT!B100</f>
        <v>Operating Expenses</v>
      </c>
      <c r="B126" s="434">
        <f>INPUT!K100</f>
        <v>36745</v>
      </c>
      <c r="C126" s="435">
        <f>INPUT!L100</f>
        <v>1.5447963300724066</v>
      </c>
      <c r="D126" s="434">
        <f>INPUT!M100</f>
        <v>38655</v>
      </c>
      <c r="E126" s="435">
        <f>INPUT!N100</f>
        <v>5.0750244644993003</v>
      </c>
      <c r="F126" s="434">
        <f>INPUT!O100</f>
        <v>39609</v>
      </c>
      <c r="G126" s="435">
        <f>INPUT!P100</f>
        <v>8.5326757090012251</v>
      </c>
      <c r="H126" s="434">
        <f>INPUT!Q100</f>
        <v>40610</v>
      </c>
      <c r="I126" s="435">
        <f>INPUT!R100</f>
        <v>11.09895220638526</v>
      </c>
      <c r="J126" s="434">
        <f>INPUT!S100</f>
        <v>38514</v>
      </c>
      <c r="K126" s="435">
        <f>INPUT!T100</f>
        <v>4.8142604435977621</v>
      </c>
      <c r="L126" s="434">
        <f>INPUT!U100</f>
        <v>39180</v>
      </c>
      <c r="M126" s="435">
        <f>INPUT!V100</f>
        <v>1.3581684128831872</v>
      </c>
      <c r="N126" s="434">
        <f>INPUT!W100</f>
        <v>39813</v>
      </c>
      <c r="O126" s="435">
        <f>INPUT!X100</f>
        <v>0.51503446186473845</v>
      </c>
      <c r="P126" s="434">
        <f>INPUT!Y100</f>
        <v>41700</v>
      </c>
      <c r="Q126" s="435">
        <f>INPUT!Z100</f>
        <v>2.6840679635557807</v>
      </c>
      <c r="R126" s="434">
        <f>INPUT!AA100</f>
        <v>39332</v>
      </c>
      <c r="S126" s="435">
        <f>INPUT!AB100</f>
        <v>2.1239029963130207</v>
      </c>
      <c r="T126" s="434">
        <f>INPUT!AC100</f>
        <v>40070</v>
      </c>
      <c r="U126" s="435">
        <f>INPUT!AD100</f>
        <v>2.2715671260847392</v>
      </c>
      <c r="V126" s="434">
        <f>INPUT!AE100</f>
        <v>43272</v>
      </c>
      <c r="W126" s="435">
        <f>INPUT!AF100</f>
        <v>8.6881169467259554</v>
      </c>
      <c r="X126" s="434">
        <f>INPUT!AG100</f>
        <v>42405</v>
      </c>
      <c r="Y126" s="435">
        <f>INPUT!AH100</f>
        <v>1.6906474820143957</v>
      </c>
      <c r="Z126" s="434">
        <f>INPUT!AI100</f>
        <v>40788</v>
      </c>
      <c r="AA126" s="435">
        <f>INPUT!AJ100</f>
        <v>3.7018204006915578</v>
      </c>
      <c r="AB126" s="434">
        <f>INPUT!AK100</f>
        <v>43602</v>
      </c>
      <c r="AC126" s="435">
        <f>INPUT!AL100</f>
        <v>8.8145744946343854</v>
      </c>
      <c r="AD126" s="434">
        <f>INPUT!AM100</f>
        <v>43444</v>
      </c>
      <c r="AE126" s="435">
        <f>INPUT!AN100</f>
        <v>0.39748567202810836</v>
      </c>
      <c r="AF126" s="434">
        <f>INPUT!AO100</f>
        <v>44873</v>
      </c>
      <c r="AG126" s="435">
        <f>INPUT!AP100</f>
        <v>5.820068388161781</v>
      </c>
      <c r="AH126" s="434">
        <f>INPUT!AQ100</f>
        <v>43269</v>
      </c>
      <c r="AI126" s="435">
        <f>INPUT!AR100</f>
        <v>6.0826713739335014</v>
      </c>
      <c r="AJ126" s="434">
        <f>INPUT!AS100</f>
        <v>47625</v>
      </c>
      <c r="AK126" s="435">
        <f>INPUT!AT100</f>
        <v>9.226640979771572</v>
      </c>
      <c r="AL126" s="434">
        <f>INPUT!AU100</f>
        <v>45176</v>
      </c>
      <c r="AM126" s="435">
        <f>INPUT!AV100</f>
        <v>3.9867415523432426</v>
      </c>
      <c r="AN126" s="434">
        <f>INPUT!AW100</f>
        <v>53165</v>
      </c>
      <c r="AO126" s="435">
        <f>INPUT!AX100</f>
        <v>18.478817997459494</v>
      </c>
      <c r="AP126" s="434">
        <f>INPUT!AY100</f>
        <v>46763</v>
      </c>
      <c r="AQ126" s="435">
        <f>INPUT!AZ100</f>
        <v>8.0750652892370933</v>
      </c>
      <c r="AR126" s="434">
        <f>INPUT!BA100</f>
        <v>48241</v>
      </c>
      <c r="AS126" s="435">
        <f>INPUT!BB100</f>
        <v>1.2934383202099831</v>
      </c>
      <c r="AT126" s="434">
        <f>INPUT!BC100</f>
        <v>48958</v>
      </c>
      <c r="AU126" s="435">
        <f>INPUT!BD100</f>
        <v>8.3717017885603049</v>
      </c>
      <c r="AV126" s="434">
        <f>INPUT!BE100</f>
        <v>52902</v>
      </c>
      <c r="AW126" s="435">
        <f>INPUT!BF100</f>
        <v>-0.49468635380419679</v>
      </c>
      <c r="AX126" s="434">
        <f>INPUT!BG100</f>
        <v>49574</v>
      </c>
      <c r="AY126" s="435">
        <f>INPUT!BH100</f>
        <v>6.011162671342718</v>
      </c>
      <c r="AZ126" s="434">
        <f>INPUT!BI100</f>
        <v>51104</v>
      </c>
      <c r="BA126" s="435">
        <f>INPUT!BJ100</f>
        <v>5.9347857631475209</v>
      </c>
      <c r="BB126" s="434">
        <f>INPUT!BK100</f>
        <v>52298</v>
      </c>
      <c r="BC126" s="435">
        <f>INPUT!BL100</f>
        <v>6.8221741084194543</v>
      </c>
      <c r="BD126" s="434">
        <f>INPUT!BM100</f>
        <v>57609</v>
      </c>
      <c r="BE126" s="435">
        <f>INPUT!BN100</f>
        <v>8.8975842123171223</v>
      </c>
      <c r="BF126" s="434">
        <f>INPUT!BO100</f>
        <v>53320</v>
      </c>
      <c r="BG126" s="435">
        <f>INPUT!BP100</f>
        <v>7.5563803606729429</v>
      </c>
      <c r="BH126" s="434">
        <f>INPUT!BQ100</f>
        <v>54766</v>
      </c>
      <c r="BI126" s="435">
        <f>INPUT!BR100</f>
        <v>7.1657795867251073</v>
      </c>
      <c r="BJ126" s="434">
        <f>INPUT!BS100</f>
        <v>54486</v>
      </c>
      <c r="BK126" s="435">
        <f>INPUT!BT100</f>
        <v>4.1837163945083855</v>
      </c>
      <c r="BL126" s="434">
        <f>INPUT!BU100</f>
        <v>55561</v>
      </c>
      <c r="BM126" s="435">
        <f>INPUT!BV100</f>
        <v>-3.5550000867919929</v>
      </c>
      <c r="BN126" s="434">
        <f>INPUT!BW100</f>
        <v>53493</v>
      </c>
      <c r="BO126" s="435">
        <f>INPUT!BX100</f>
        <v>0.32445611402851515</v>
      </c>
      <c r="BP126" s="434">
        <f>INPUT!BY100</f>
        <v>55238</v>
      </c>
      <c r="BQ126" s="435">
        <f>INPUT!BZ100</f>
        <v>0.86184859219222698</v>
      </c>
      <c r="BR126" s="434">
        <f>INPUT!CA100</f>
        <v>56763</v>
      </c>
      <c r="BS126" s="435">
        <f>INPUT!CB100</f>
        <v>4.1790551701354373</v>
      </c>
      <c r="BT126" s="434">
        <f>INPUT!CC100</f>
        <v>60214</v>
      </c>
      <c r="BU126" s="435">
        <f>INPUT!CD100</f>
        <v>8.3745792912294661</v>
      </c>
      <c r="BV126" s="434">
        <f>INPUT!CE100</f>
        <v>54273</v>
      </c>
      <c r="BW126" s="435">
        <f>INPUT!CF100</f>
        <v>1.4581347092142982</v>
      </c>
      <c r="BX126" s="434">
        <f>INPUT!CG100</f>
        <v>57487</v>
      </c>
      <c r="BY126" s="435">
        <f>INPUT!CH100</f>
        <v>4.0714725370216254</v>
      </c>
      <c r="BZ126" s="434">
        <f>INPUT!CI100</f>
        <v>56111</v>
      </c>
      <c r="CA126" s="435">
        <f>INPUT!CJ100</f>
        <v>-1.1486355548508742</v>
      </c>
      <c r="CB126" s="434">
        <f>INPUT!CK100</f>
        <v>59628</v>
      </c>
      <c r="CC126" s="435">
        <f>INPUT!CL100</f>
        <v>-0.97319560235161751</v>
      </c>
      <c r="CD126" s="434">
        <f>INPUT!CM100</f>
        <v>54608</v>
      </c>
      <c r="CE126" s="435">
        <f>INPUT!CN100</f>
        <v>0.61724982956534724</v>
      </c>
      <c r="CF126" s="434">
        <f>INPUT!CO100</f>
        <v>56402</v>
      </c>
      <c r="CG126" s="435">
        <f>INPUT!CP100</f>
        <v>-1.8873832344703967</v>
      </c>
      <c r="CH126" s="434">
        <f>INPUT!CQ100</f>
        <v>55704</v>
      </c>
      <c r="CI126" s="435">
        <f>INPUT!CR100</f>
        <v>-0.72534797098607884</v>
      </c>
      <c r="CJ126" s="434">
        <f>INPUT!CS100</f>
        <v>59418</v>
      </c>
      <c r="CK126" s="435">
        <f>INPUT!CT100</f>
        <v>-0.3521835379352023</v>
      </c>
      <c r="CL126" s="434">
        <f>INPUT!CU100</f>
        <v>56114</v>
      </c>
      <c r="CM126" s="435">
        <f>INPUT!CV100</f>
        <v>2.757837679460895</v>
      </c>
      <c r="CN126" s="434">
        <f>INPUT!CW100</f>
        <v>57937</v>
      </c>
      <c r="CO126" s="435">
        <f>INPUT!CX100</f>
        <v>2.7215346973511467</v>
      </c>
      <c r="CP126" s="434">
        <f>INPUT!CY100</f>
        <v>58650</v>
      </c>
      <c r="CQ126" s="435">
        <f>INPUT!CZ100</f>
        <v>5.2886686772942726</v>
      </c>
      <c r="CR126" s="434">
        <f>INPUT!DA100</f>
        <v>61672</v>
      </c>
      <c r="CS126" s="435">
        <f>INPUT!DB100</f>
        <v>3.7934632602914853</v>
      </c>
      <c r="CT126" s="434">
        <f>INPUT!DC100</f>
        <v>57452</v>
      </c>
      <c r="CU126" s="435">
        <f>INPUT!DD100</f>
        <v>2.3844316926257214</v>
      </c>
      <c r="CV126" s="434">
        <f>INPUT!DE100</f>
        <v>58491</v>
      </c>
      <c r="CW126" s="435">
        <f>INPUT!DF100</f>
        <v>0.9562110568376081</v>
      </c>
      <c r="CX126" s="434">
        <f>INPUT!DG100</f>
        <v>63395</v>
      </c>
      <c r="CY126" s="435">
        <f>INPUT!DH100</f>
        <v>8.0903665814151751</v>
      </c>
      <c r="CZ126" s="434">
        <f>INPUT!DI100</f>
        <v>64221</v>
      </c>
      <c r="DA126" s="435">
        <f>INPUT!DJ100</f>
        <v>4.133156051368525</v>
      </c>
      <c r="DB126" s="434">
        <f>INPUT!DK100</f>
        <v>61710</v>
      </c>
      <c r="DC126" s="435">
        <f>INPUT!DL100</f>
        <v>7.4114043027222687</v>
      </c>
      <c r="DD126" s="434">
        <f>INPUT!DM100</f>
        <v>59805</v>
      </c>
      <c r="DE126" s="435">
        <f>INPUT!DN100</f>
        <v>2.2464994614556089</v>
      </c>
      <c r="DF126" s="434">
        <f>INPUT!DO100</f>
        <v>62266</v>
      </c>
      <c r="DG126" s="435">
        <f>INPUT!DP100</f>
        <v>-1.7808975471251709</v>
      </c>
      <c r="DH126" s="434">
        <f>INPUT!DQ100</f>
        <v>66462</v>
      </c>
      <c r="DI126" s="435">
        <f>INPUT!DR100</f>
        <v>3.489512776194692</v>
      </c>
      <c r="DJ126" s="434">
        <f>INPUT!DS100</f>
        <v>59874</v>
      </c>
      <c r="DK126" s="435">
        <f>INPUT!DT100</f>
        <v>-2.9752066115702469</v>
      </c>
      <c r="DL126" s="434">
        <f>INPUT!DU100</f>
        <v>63326</v>
      </c>
      <c r="DM126" s="435">
        <f>INPUT!DV100</f>
        <v>5.8874676030432171</v>
      </c>
      <c r="DN126" s="434">
        <f>INPUT!DW100</f>
        <v>63735</v>
      </c>
      <c r="DO126" s="435">
        <f>INPUT!DX100</f>
        <v>2.3592329682330604</v>
      </c>
      <c r="DP126" s="434">
        <f>INPUT!DY100</f>
        <v>61838</v>
      </c>
      <c r="DQ126" s="435">
        <f>INPUT!DZ100</f>
        <v>-6.9573590924137063</v>
      </c>
      <c r="DR126" s="434">
        <f>INPUT!EA100</f>
        <v>61962</v>
      </c>
      <c r="DS126" s="435">
        <f>INPUT!EB100</f>
        <v>3.4873233790960967</v>
      </c>
      <c r="DT126" s="434">
        <f>INPUT!EC100</f>
        <v>64225</v>
      </c>
      <c r="DU126" s="435">
        <f>INPUT!ED100</f>
        <v>1.4196380633547001</v>
      </c>
      <c r="DV126" s="434">
        <f>INPUT!EE100</f>
        <v>63097</v>
      </c>
      <c r="DW126" s="435">
        <f>INPUT!EF100</f>
        <v>-1.0010198478073273</v>
      </c>
      <c r="DX126" s="434">
        <f>INPUT!EG100</f>
        <v>63032</v>
      </c>
      <c r="DY126" s="435">
        <f>INPUT!EH100</f>
        <v>1.9308515799346671</v>
      </c>
      <c r="DZ126" s="434">
        <f>INPUT!EI100</f>
        <v>62557</v>
      </c>
      <c r="EA126" s="435">
        <f>INPUT!EJ100</f>
        <v>0.96026596946514609</v>
      </c>
      <c r="EB126" s="434">
        <f>INPUT!EK100</f>
        <v>62134</v>
      </c>
      <c r="EC126" s="435">
        <f>INPUT!EL100</f>
        <v>-3.2557415336706863</v>
      </c>
      <c r="ED126" s="434">
        <f>INPUT!EM100</f>
        <v>63227</v>
      </c>
      <c r="EE126" s="435">
        <f>INPUT!EN100</f>
        <v>0.20603198250312982</v>
      </c>
      <c r="EF126" s="434">
        <f>INPUT!EO100</f>
        <v>65214</v>
      </c>
      <c r="EG126" s="435">
        <f>INPUT!EP100</f>
        <v>3.4617337225536282</v>
      </c>
      <c r="EH126" s="434">
        <f>INPUT!EQ100</f>
        <v>63223.200072955835</v>
      </c>
      <c r="EI126" s="435">
        <f>INPUT!ER100</f>
        <v>1.0649488833477161</v>
      </c>
      <c r="EJ126" s="434">
        <f>INPUT!ES100</f>
        <v>63943.677868679661</v>
      </c>
      <c r="EK126" s="435">
        <f>INPUT!ET100</f>
        <v>2.912540426625787</v>
      </c>
      <c r="EL126" s="434">
        <f>INPUT!EU100</f>
        <v>64660.336505254127</v>
      </c>
      <c r="EM126" s="435">
        <f>INPUT!EV100</f>
        <v>2.2669690247111518</v>
      </c>
      <c r="EN126" s="434">
        <f>INPUT!EW100</f>
        <v>64900.734084791373</v>
      </c>
      <c r="EO126" s="435">
        <f>INPUT!EX100</f>
        <v>-0.48036604902110813</v>
      </c>
      <c r="EP126" s="436"/>
      <c r="EQ126" s="434">
        <f>INPUT!FF100</f>
        <v>146022</v>
      </c>
      <c r="ER126" s="435">
        <f>INPUT!FG100</f>
        <v>8.6465130467779261</v>
      </c>
      <c r="ES126" s="434">
        <f>INPUT!FH100</f>
        <v>155619</v>
      </c>
      <c r="ET126" s="435">
        <f>INPUT!FI100</f>
        <v>6.5722973250606165</v>
      </c>
      <c r="EU126" s="434">
        <f>INPUT!FJ100</f>
        <v>159207</v>
      </c>
      <c r="EV126" s="435">
        <f>INPUT!FK100</f>
        <v>2.3056310604746111</v>
      </c>
      <c r="EW126" s="434">
        <f>INPUT!FL100</f>
        <v>165079</v>
      </c>
      <c r="EX126" s="435">
        <f>INPUT!FM100</f>
        <v>3.6882800379380409</v>
      </c>
      <c r="EY126" s="434">
        <f>INPUT!FN100</f>
        <v>172707</v>
      </c>
      <c r="EZ126" s="435">
        <f>INPUT!FO100</f>
        <v>4.6208179114242354</v>
      </c>
      <c r="FA126" s="434">
        <f>INPUT!FP100</f>
        <v>189235</v>
      </c>
      <c r="FB126" s="435">
        <f>INPUT!FQ100</f>
        <v>9.5699653169819321</v>
      </c>
      <c r="FC126" s="434">
        <f>INPUT!FR100</f>
        <v>196864</v>
      </c>
      <c r="FD126" s="435">
        <f>INPUT!FS100</f>
        <v>4.0314952307976881</v>
      </c>
      <c r="FE126" s="434">
        <f>INPUT!FT100</f>
        <v>210585</v>
      </c>
      <c r="FF126" s="435">
        <f>INPUT!FU100</f>
        <v>6.969786248374521</v>
      </c>
      <c r="FG126" s="434">
        <f>INPUT!FV100</f>
        <v>218133</v>
      </c>
      <c r="FH126" s="435">
        <f>INPUT!FW100</f>
        <v>3.5843008761307749</v>
      </c>
      <c r="FI126" s="434">
        <f>INPUT!FX100</f>
        <v>225708</v>
      </c>
      <c r="FJ126" s="435">
        <f>INPUT!FY100</f>
        <v>3.472652005886312</v>
      </c>
      <c r="FK126" s="434">
        <f>INPUT!FZ100</f>
        <v>227499</v>
      </c>
      <c r="FL126" s="435">
        <f>INPUT!GA100</f>
        <v>0.79350311021320064</v>
      </c>
      <c r="FM126" s="434">
        <f>INPUT!GB100</f>
        <v>226132</v>
      </c>
      <c r="FN126" s="435">
        <f>INPUT!GC100</f>
        <v>-0.60088176211763322</v>
      </c>
      <c r="FO126" s="434">
        <f>INPUT!GD100</f>
        <v>234373</v>
      </c>
      <c r="FP126" s="435">
        <f>INPUT!GE100</f>
        <v>3.6443316293138572</v>
      </c>
      <c r="FQ126" s="434">
        <f>INPUT!GF100</f>
        <v>243559</v>
      </c>
      <c r="FR126" s="435">
        <f>INPUT!GG100</f>
        <v>3.9193934454907264</v>
      </c>
      <c r="FS126" s="434">
        <f>INPUT!GH100</f>
        <v>250243</v>
      </c>
      <c r="FT126" s="435">
        <f>INPUT!GI100</f>
        <v>2.7443042548212171</v>
      </c>
      <c r="FU126" s="434">
        <f>INPUT!GJ100</f>
        <v>248773</v>
      </c>
      <c r="FV126" s="435">
        <f>INPUT!GK100</f>
        <v>-0.58742901899353495</v>
      </c>
      <c r="FW126" s="434">
        <f>INPUT!GL100</f>
        <v>252316</v>
      </c>
      <c r="FX126" s="435">
        <f>INPUT!GM100</f>
        <v>1.4241899241477229</v>
      </c>
      <c r="FY126" s="434">
        <f>INPUT!GN100</f>
        <v>253132</v>
      </c>
      <c r="FZ126" s="435">
        <f>INPUT!GO100</f>
        <v>0.32340398547852089</v>
      </c>
      <c r="GA126" s="434">
        <f>INPUT!GP100</f>
        <v>256727.94853168097</v>
      </c>
      <c r="GB126" s="435">
        <f>INPUT!GQ100</f>
        <v>1.4205823569050757</v>
      </c>
      <c r="GC126" s="434">
        <f>INPUT!GR100</f>
        <v>243597.90288923742</v>
      </c>
      <c r="GD126" s="435">
        <f>INPUT!GS100</f>
        <v>-5.1143810861026147</v>
      </c>
      <c r="GE126" s="434">
        <f>INPUT!GT100</f>
        <v>243263.63905972749</v>
      </c>
      <c r="GF126" s="435">
        <f>INPUT!GU100</f>
        <v>-0.13721950211612599</v>
      </c>
      <c r="GG126" s="434">
        <f>INPUT!GV100</f>
        <v>242848.21210520421</v>
      </c>
      <c r="GH126" s="435">
        <f>INPUT!GW100</f>
        <v>-0.17077231769162537</v>
      </c>
      <c r="GI126" s="434">
        <f>INPUT!GX100</f>
        <v>244972.74236079544</v>
      </c>
      <c r="GJ126" s="435">
        <f>INPUT!GY100</f>
        <v>0.87483874687570573</v>
      </c>
      <c r="GK126" s="435">
        <f>INPUT!GZ100</f>
        <v>-0.65314056605847437</v>
      </c>
      <c r="GL126" s="436"/>
    </row>
    <row r="127" spans="1:194" ht="12" hidden="1" customHeight="1" outlineLevel="1" x14ac:dyDescent="0.2">
      <c r="A127" s="437" t="str">
        <f>INPUT!B106</f>
        <v xml:space="preserve"> Total Expenses </v>
      </c>
      <c r="B127" s="438">
        <f>INPUT!K106</f>
        <v>197487</v>
      </c>
      <c r="C127" s="435">
        <f>INPUT!L106</f>
        <v>4.5042995105172734</v>
      </c>
      <c r="D127" s="438">
        <f>INPUT!M106</f>
        <v>200407</v>
      </c>
      <c r="E127" s="435">
        <f>INPUT!N106</f>
        <v>4.2532161826136283</v>
      </c>
      <c r="F127" s="438">
        <f>INPUT!O106</f>
        <v>202634</v>
      </c>
      <c r="G127" s="435">
        <f>INPUT!P106</f>
        <v>4.0691075491369189</v>
      </c>
      <c r="H127" s="438">
        <f>INPUT!Q106</f>
        <v>205156</v>
      </c>
      <c r="I127" s="435">
        <f>INPUT!R106</f>
        <v>4.2724269377382385</v>
      </c>
      <c r="J127" s="438">
        <f>INPUT!S106</f>
        <v>205547</v>
      </c>
      <c r="K127" s="435">
        <f>INPUT!T106</f>
        <v>4.081281299528583</v>
      </c>
      <c r="L127" s="438">
        <f>INPUT!U106</f>
        <v>207601</v>
      </c>
      <c r="M127" s="435">
        <f>INPUT!V106</f>
        <v>3.5896949707345582</v>
      </c>
      <c r="N127" s="438">
        <f>INPUT!W106</f>
        <v>211724</v>
      </c>
      <c r="O127" s="435">
        <f>INPUT!X106</f>
        <v>4.4859204279637188</v>
      </c>
      <c r="P127" s="438">
        <f>INPUT!Y106</f>
        <v>214475</v>
      </c>
      <c r="Q127" s="435">
        <f>INPUT!Z106</f>
        <v>4.5423970052058005</v>
      </c>
      <c r="R127" s="438">
        <f>INPUT!AA106</f>
        <v>215247</v>
      </c>
      <c r="S127" s="435">
        <f>INPUT!AB106</f>
        <v>4.7191153361518356</v>
      </c>
      <c r="T127" s="438">
        <f>INPUT!AC106</f>
        <v>218134</v>
      </c>
      <c r="U127" s="435">
        <f>INPUT!AD106</f>
        <v>5.0736749822977822</v>
      </c>
      <c r="V127" s="438">
        <f>INPUT!AE106</f>
        <v>223584</v>
      </c>
      <c r="W127" s="435">
        <f>INPUT!AF106</f>
        <v>5.6016323137669799</v>
      </c>
      <c r="X127" s="438">
        <f>INPUT!AG106</f>
        <v>225644</v>
      </c>
      <c r="Y127" s="435">
        <f>INPUT!AH106</f>
        <v>5.2075999533745199</v>
      </c>
      <c r="Z127" s="438">
        <f>INPUT!AI106</f>
        <v>224651</v>
      </c>
      <c r="AA127" s="435">
        <f>INPUT!AJ106</f>
        <v>4.3689342940900433</v>
      </c>
      <c r="AB127" s="438">
        <f>INPUT!AK106</f>
        <v>228847</v>
      </c>
      <c r="AC127" s="435">
        <f>INPUT!AL106</f>
        <v>4.9112013716339442</v>
      </c>
      <c r="AD127" s="438">
        <f>INPUT!AM106</f>
        <v>233715</v>
      </c>
      <c r="AE127" s="435">
        <f>INPUT!AN106</f>
        <v>4.5311829111206459</v>
      </c>
      <c r="AF127" s="438">
        <f>INPUT!AO106</f>
        <v>237580</v>
      </c>
      <c r="AG127" s="435">
        <f>INPUT!AP106</f>
        <v>5.2897484533158456</v>
      </c>
      <c r="AH127" s="438">
        <f>INPUT!AQ106</f>
        <v>237570</v>
      </c>
      <c r="AI127" s="435">
        <f>INPUT!AR106</f>
        <v>5.7506977489528266</v>
      </c>
      <c r="AJ127" s="438">
        <f>INPUT!AS106</f>
        <v>242201</v>
      </c>
      <c r="AK127" s="435">
        <f>INPUT!AT106</f>
        <v>5.8353397684916208</v>
      </c>
      <c r="AL127" s="438">
        <f>INPUT!AU106</f>
        <v>245074</v>
      </c>
      <c r="AM127" s="435">
        <f>INPUT!AV106</f>
        <v>4.8601929700703872</v>
      </c>
      <c r="AN127" s="438">
        <f>INPUT!AW106</f>
        <v>254842</v>
      </c>
      <c r="AO127" s="435">
        <f>INPUT!AX106</f>
        <v>7.2657631113730137</v>
      </c>
      <c r="AP127" s="438">
        <f>INPUT!AY106</f>
        <v>248841</v>
      </c>
      <c r="AQ127" s="435">
        <f>INPUT!AZ106</f>
        <v>4.7442858946836752</v>
      </c>
      <c r="AR127" s="438">
        <f>INPUT!BA106</f>
        <v>253004</v>
      </c>
      <c r="AS127" s="435">
        <f>INPUT!BB106</f>
        <v>4.460344920128323</v>
      </c>
      <c r="AT127" s="438">
        <f>INPUT!BC106</f>
        <v>260025</v>
      </c>
      <c r="AU127" s="435">
        <f>INPUT!BD106</f>
        <v>6.1006063474705607</v>
      </c>
      <c r="AV127" s="438">
        <f>INPUT!BE106</f>
        <v>264847</v>
      </c>
      <c r="AW127" s="435">
        <f>INPUT!BF106</f>
        <v>3.9259619685922953</v>
      </c>
      <c r="AX127" s="438">
        <f>INPUT!BG106</f>
        <v>259955</v>
      </c>
      <c r="AY127" s="435">
        <f>INPUT!BH106</f>
        <v>4.4663057936594086</v>
      </c>
      <c r="AZ127" s="438">
        <f>INPUT!BI106</f>
        <v>263400</v>
      </c>
      <c r="BA127" s="435">
        <f>INPUT!BJ106</f>
        <v>4.1090259442538413</v>
      </c>
      <c r="BB127" s="438">
        <f>INPUT!BK106</f>
        <v>265514</v>
      </c>
      <c r="BC127" s="435">
        <f>INPUT!BL106</f>
        <v>2.110950870108641</v>
      </c>
      <c r="BD127" s="438">
        <f>INPUT!BM106</f>
        <v>275341</v>
      </c>
      <c r="BE127" s="435">
        <f>INPUT!BN106</f>
        <v>3.9622876604228141</v>
      </c>
      <c r="BF127" s="438">
        <f>INPUT!BO106</f>
        <v>265768</v>
      </c>
      <c r="BG127" s="435">
        <f>INPUT!BP106</f>
        <v>2.2361562578138594</v>
      </c>
      <c r="BH127" s="438">
        <f>INPUT!BQ106</f>
        <v>268594</v>
      </c>
      <c r="BI127" s="435">
        <f>INPUT!BR106</f>
        <v>1.9719058466211026</v>
      </c>
      <c r="BJ127" s="438">
        <f>INPUT!BS106</f>
        <v>270566</v>
      </c>
      <c r="BK127" s="435">
        <f>INPUT!BT106</f>
        <v>1.9027245267669413</v>
      </c>
      <c r="BL127" s="438">
        <f>INPUT!BU106</f>
        <v>277018</v>
      </c>
      <c r="BM127" s="435">
        <f>INPUT!BV106</f>
        <v>0.60906294376790182</v>
      </c>
      <c r="BN127" s="438">
        <f>INPUT!BW106</f>
        <v>271156</v>
      </c>
      <c r="BO127" s="435">
        <f>INPUT!BX106</f>
        <v>2.0273321092080243</v>
      </c>
      <c r="BP127" s="438">
        <f>INPUT!BY106</f>
        <v>270497</v>
      </c>
      <c r="BQ127" s="435">
        <f>INPUT!BZ106</f>
        <v>0.70850428527815534</v>
      </c>
      <c r="BR127" s="438">
        <f>INPUT!CA106</f>
        <v>272043</v>
      </c>
      <c r="BS127" s="435">
        <f>INPUT!CB106</f>
        <v>0.54589268422491344</v>
      </c>
      <c r="BT127" s="438">
        <f>INPUT!CC106</f>
        <v>278301</v>
      </c>
      <c r="BU127" s="435">
        <f>INPUT!CD106</f>
        <v>0.46314679912495826</v>
      </c>
      <c r="BV127" s="438">
        <f>INPUT!CE106</f>
        <v>273063</v>
      </c>
      <c r="BW127" s="435">
        <f>INPUT!CF106</f>
        <v>0.70328519376299248</v>
      </c>
      <c r="BX127" s="438">
        <f>INPUT!CG106</f>
        <v>274644</v>
      </c>
      <c r="BY127" s="435">
        <f>INPUT!CH106</f>
        <v>1.5331038791557727</v>
      </c>
      <c r="BZ127" s="438">
        <f>INPUT!CI106</f>
        <v>277130</v>
      </c>
      <c r="CA127" s="435">
        <f>INPUT!CJ106</f>
        <v>1.869924975095838</v>
      </c>
      <c r="CB127" s="438">
        <f>INPUT!CK106</f>
        <v>288770</v>
      </c>
      <c r="CC127" s="435">
        <f>INPUT!CL106</f>
        <v>3.7617543594884673</v>
      </c>
      <c r="CD127" s="438">
        <f>INPUT!CM106</f>
        <v>279704</v>
      </c>
      <c r="CE127" s="435">
        <f>INPUT!CN106</f>
        <v>2.4320394927177968</v>
      </c>
      <c r="CF127" s="438">
        <f>INPUT!CO106</f>
        <v>284840</v>
      </c>
      <c r="CG127" s="435">
        <f>INPUT!CP106</f>
        <v>3.7124422889267539</v>
      </c>
      <c r="CH127" s="438">
        <f>INPUT!CQ106</f>
        <v>288261</v>
      </c>
      <c r="CI127" s="435">
        <f>INPUT!CR106</f>
        <v>4.0165265398910188</v>
      </c>
      <c r="CJ127" s="438">
        <f>INPUT!CS106</f>
        <v>304989</v>
      </c>
      <c r="CK127" s="435">
        <f>INPUT!CT106</f>
        <v>5.616580669737159</v>
      </c>
      <c r="CL127" s="438">
        <f>INPUT!CU106</f>
        <v>305214</v>
      </c>
      <c r="CM127" s="435">
        <f>INPUT!CV106</f>
        <v>9.1203558047078239</v>
      </c>
      <c r="CN127" s="438">
        <f>INPUT!CW106</f>
        <v>316170</v>
      </c>
      <c r="CO127" s="435">
        <f>INPUT!CX106</f>
        <v>10.999157421710425</v>
      </c>
      <c r="CP127" s="438">
        <f>INPUT!CY106</f>
        <v>325980</v>
      </c>
      <c r="CQ127" s="435">
        <f>INPUT!CZ106</f>
        <v>13.08501670361235</v>
      </c>
      <c r="CR127" s="438">
        <f>INPUT!DA106</f>
        <v>341385</v>
      </c>
      <c r="CS127" s="435">
        <f>INPUT!DB106</f>
        <v>11.933545144251113</v>
      </c>
      <c r="CT127" s="438">
        <f>INPUT!DC106</f>
        <v>333838</v>
      </c>
      <c r="CU127" s="435">
        <f>INPUT!DD106</f>
        <v>9.3783378219872038</v>
      </c>
      <c r="CV127" s="438">
        <f>INPUT!DE106</f>
        <v>339901</v>
      </c>
      <c r="CW127" s="435">
        <f>INPUT!DF106</f>
        <v>7.5057722111522285</v>
      </c>
      <c r="CX127" s="438">
        <f>INPUT!DG106</f>
        <v>351799</v>
      </c>
      <c r="CY127" s="435">
        <f>INPUT!DH106</f>
        <v>7.9204245659243</v>
      </c>
      <c r="CZ127" s="438">
        <f>INPUT!DI106</f>
        <v>345820</v>
      </c>
      <c r="DA127" s="435">
        <f>INPUT!DJ106</f>
        <v>1.2991197621453843</v>
      </c>
      <c r="DB127" s="438">
        <f>INPUT!DK106</f>
        <v>339123</v>
      </c>
      <c r="DC127" s="435">
        <f>INPUT!DL106</f>
        <v>1.5831031817827856</v>
      </c>
      <c r="DD127" s="438">
        <f>INPUT!DM106</f>
        <v>341029</v>
      </c>
      <c r="DE127" s="435">
        <f>INPUT!DN106</f>
        <v>0.33186133609492963</v>
      </c>
      <c r="DF127" s="438">
        <f>INPUT!DO106</f>
        <v>352134</v>
      </c>
      <c r="DG127" s="435">
        <f>INPUT!DP106</f>
        <v>9.5224830087636825E-2</v>
      </c>
      <c r="DH127" s="438">
        <f>INPUT!DQ106</f>
        <v>350808</v>
      </c>
      <c r="DI127" s="435">
        <f>INPUT!DR106</f>
        <v>1.4423688624139785</v>
      </c>
      <c r="DJ127" s="438">
        <f>INPUT!DS106</f>
        <v>342963</v>
      </c>
      <c r="DK127" s="435">
        <f>INPUT!DT106</f>
        <v>1.1323325165205622</v>
      </c>
      <c r="DL127" s="438">
        <f>INPUT!DU106</f>
        <v>343789</v>
      </c>
      <c r="DM127" s="435">
        <f>INPUT!DV106</f>
        <v>0.80931533681887213</v>
      </c>
      <c r="DN127" s="438">
        <f>INPUT!DW106</f>
        <v>342931</v>
      </c>
      <c r="DO127" s="435">
        <f>INPUT!DX106</f>
        <v>-2.6134937268199043</v>
      </c>
      <c r="DP127" s="438">
        <f>INPUT!DY106</f>
        <v>342466</v>
      </c>
      <c r="DQ127" s="435">
        <f>INPUT!DZ106</f>
        <v>-2.3779389295569109</v>
      </c>
      <c r="DR127" s="438">
        <f>INPUT!EA106</f>
        <v>343047</v>
      </c>
      <c r="DS127" s="435">
        <f>INPUT!EB106</f>
        <v>2.4492437959788838E-2</v>
      </c>
      <c r="DT127" s="438">
        <f>INPUT!EC106</f>
        <v>347573</v>
      </c>
      <c r="DU127" s="435">
        <f>INPUT!ED106</f>
        <v>1.1006751234041712</v>
      </c>
      <c r="DV127" s="438">
        <f>INPUT!EE106</f>
        <v>346799</v>
      </c>
      <c r="DW127" s="435">
        <f>INPUT!EF106</f>
        <v>1.1279236931044379</v>
      </c>
      <c r="DX127" s="438">
        <f>INPUT!EG106</f>
        <v>351641</v>
      </c>
      <c r="DY127" s="435">
        <f>INPUT!EH106</f>
        <v>2.6790980710493795</v>
      </c>
      <c r="DZ127" s="438">
        <f>INPUT!EI106</f>
        <v>340107</v>
      </c>
      <c r="EA127" s="435">
        <f>INPUT!EJ106</f>
        <v>-0.8570254221724749</v>
      </c>
      <c r="EB127" s="438">
        <f>INPUT!EK106</f>
        <v>333106</v>
      </c>
      <c r="EC127" s="435">
        <f>INPUT!EL106</f>
        <v>-4.1622910870522167</v>
      </c>
      <c r="ED127" s="438">
        <f>INPUT!EM106</f>
        <v>335822</v>
      </c>
      <c r="EE127" s="435">
        <f>INPUT!EN106</f>
        <v>-3.1652340404672463</v>
      </c>
      <c r="EF127" s="438">
        <f>INPUT!EO106</f>
        <v>334145</v>
      </c>
      <c r="EG127" s="435">
        <f>INPUT!EP106</f>
        <v>-4.9755290196535684</v>
      </c>
      <c r="EH127" s="438">
        <f>INPUT!EQ106</f>
        <v>330737.75612868828</v>
      </c>
      <c r="EI127" s="435">
        <f>INPUT!ER106</f>
        <v>-2.7547930125847775</v>
      </c>
      <c r="EJ127" s="438">
        <f>INPUT!ES106</f>
        <v>329583.85258476983</v>
      </c>
      <c r="EK127" s="435">
        <f>INPUT!ET106</f>
        <v>-1.0573653477362055</v>
      </c>
      <c r="EL127" s="438">
        <f>INPUT!EU106</f>
        <v>325666.22147702868</v>
      </c>
      <c r="EM127" s="435">
        <f>INPUT!EV106</f>
        <v>-3.0241552140631955</v>
      </c>
      <c r="EN127" s="438">
        <f>INPUT!EW106</f>
        <v>326958.28895099409</v>
      </c>
      <c r="EO127" s="435">
        <f>INPUT!EX106</f>
        <v>-2.1507761747163401</v>
      </c>
      <c r="EP127" s="439"/>
      <c r="EQ127" s="438">
        <f>INPUT!FF106</f>
        <v>772667</v>
      </c>
      <c r="ER127" s="435">
        <f>INPUT!FG106</f>
        <v>6.4348518430256574</v>
      </c>
      <c r="ES127" s="438">
        <f>INPUT!FH106</f>
        <v>805684</v>
      </c>
      <c r="ET127" s="435">
        <f>INPUT!FI106</f>
        <v>4.2731215387741495</v>
      </c>
      <c r="EU127" s="438">
        <f>INPUT!FJ106</f>
        <v>839347</v>
      </c>
      <c r="EV127" s="435">
        <f>INPUT!FK106</f>
        <v>4.178188967386709</v>
      </c>
      <c r="EW127" s="438">
        <f>INPUT!FL106</f>
        <v>882609</v>
      </c>
      <c r="EX127" s="435">
        <f>INPUT!FM106</f>
        <v>5.1542449070527407</v>
      </c>
      <c r="EY127" s="438">
        <f>INPUT!FN106</f>
        <v>924793</v>
      </c>
      <c r="EZ127" s="435">
        <f>INPUT!FO106</f>
        <v>4.779466332203719</v>
      </c>
      <c r="FA127" s="438">
        <f>INPUT!FP106</f>
        <v>979687</v>
      </c>
      <c r="FB127" s="435">
        <f>INPUT!FQ106</f>
        <v>5.9358148255880039</v>
      </c>
      <c r="FC127" s="438">
        <f>INPUT!FR106</f>
        <v>1026717</v>
      </c>
      <c r="FD127" s="435">
        <f>INPUT!FS106</f>
        <v>4.8005128168486566</v>
      </c>
      <c r="FE127" s="438">
        <f>INPUT!FT106</f>
        <v>1064210</v>
      </c>
      <c r="FF127" s="435">
        <f>INPUT!FU106</f>
        <v>3.6517365544741054</v>
      </c>
      <c r="FG127" s="438">
        <f>INPUT!FV106</f>
        <v>1081946</v>
      </c>
      <c r="FH127" s="435">
        <f>INPUT!FW106</f>
        <v>1.6665883613196542</v>
      </c>
      <c r="FI127" s="438">
        <f>INPUT!FX106</f>
        <v>1091997</v>
      </c>
      <c r="FJ127" s="435">
        <f>INPUT!FY106</f>
        <v>0.92897427413198841</v>
      </c>
      <c r="FK127" s="438">
        <f>INPUT!FZ106</f>
        <v>1113607</v>
      </c>
      <c r="FL127" s="435">
        <f>INPUT!GA106</f>
        <v>1.9789431655947709</v>
      </c>
      <c r="FM127" s="438">
        <f>INPUT!GB106</f>
        <v>1157794</v>
      </c>
      <c r="FN127" s="435">
        <f>INPUT!GC106</f>
        <v>3.9679168683386612</v>
      </c>
      <c r="FO127" s="438">
        <f>INPUT!GD106</f>
        <v>1288749</v>
      </c>
      <c r="FP127" s="435">
        <f>INPUT!GE106</f>
        <v>11.310734033860935</v>
      </c>
      <c r="FQ127" s="438">
        <f>INPUT!GF106</f>
        <v>1371358</v>
      </c>
      <c r="FR127" s="435">
        <f>INPUT!GG106</f>
        <v>6.4100146731442598</v>
      </c>
      <c r="FS127" s="438">
        <f>INPUT!GH106</f>
        <v>1383094</v>
      </c>
      <c r="FT127" s="435">
        <f>INPUT!GI106</f>
        <v>0.85579403773485829</v>
      </c>
      <c r="FU127" s="438">
        <f>INPUT!GJ106</f>
        <v>1372149</v>
      </c>
      <c r="FV127" s="435">
        <f>INPUT!GK106</f>
        <v>-0.79134173093079463</v>
      </c>
      <c r="FW127" s="438">
        <f>INPUT!GL106</f>
        <v>1389060</v>
      </c>
      <c r="FX127" s="435">
        <f>INPUT!GM106</f>
        <v>1.2324463305369848</v>
      </c>
      <c r="FY127" s="438">
        <f>INPUT!GN106</f>
        <v>1343180</v>
      </c>
      <c r="FZ127" s="435">
        <f>INPUT!GO106</f>
        <v>-3.3029530761810144</v>
      </c>
      <c r="GA127" s="438">
        <f>INPUT!GP106</f>
        <v>1312946.1191414809</v>
      </c>
      <c r="GB127" s="435">
        <f>INPUT!GQ106</f>
        <v>-2.2509180347026536</v>
      </c>
      <c r="GC127" s="438">
        <f>INPUT!GR106</f>
        <v>1273937.7528039096</v>
      </c>
      <c r="GD127" s="435">
        <f>INPUT!GS106</f>
        <v>-2.9710561438026417</v>
      </c>
      <c r="GE127" s="438">
        <f>INPUT!GT106</f>
        <v>1265824.0945998577</v>
      </c>
      <c r="GF127" s="435">
        <f>INPUT!GU106</f>
        <v>-0.63689596969662698</v>
      </c>
      <c r="GG127" s="438">
        <f>INPUT!GV106</f>
        <v>1274104.2183170938</v>
      </c>
      <c r="GH127" s="435">
        <f>INPUT!GW106</f>
        <v>0.65412909681210607</v>
      </c>
      <c r="GI127" s="438">
        <f>INPUT!GX106</f>
        <v>1292235.942400415</v>
      </c>
      <c r="GJ127" s="435">
        <f>INPUT!GY106</f>
        <v>1.4230958364827018</v>
      </c>
      <c r="GK127" s="435">
        <f>INPUT!GZ106</f>
        <v>-0.77033618869599696</v>
      </c>
      <c r="GL127" s="436"/>
    </row>
    <row r="128" spans="1:194" ht="12" hidden="1" customHeight="1" outlineLevel="1" x14ac:dyDescent="0.2">
      <c r="B128" s="436"/>
      <c r="C128" s="435"/>
      <c r="D128" s="436"/>
      <c r="E128" s="435"/>
      <c r="F128" s="436"/>
      <c r="G128" s="435"/>
      <c r="H128" s="436"/>
      <c r="I128" s="435"/>
      <c r="J128" s="436"/>
      <c r="K128" s="435"/>
      <c r="L128" s="436"/>
      <c r="M128" s="435"/>
      <c r="N128" s="436"/>
      <c r="O128" s="435"/>
      <c r="P128" s="436"/>
      <c r="Q128" s="435"/>
      <c r="R128" s="436"/>
      <c r="S128" s="435"/>
      <c r="T128" s="436"/>
      <c r="U128" s="435"/>
      <c r="V128" s="436"/>
      <c r="W128" s="435"/>
      <c r="X128" s="436"/>
      <c r="Y128" s="435"/>
      <c r="Z128" s="436"/>
      <c r="AA128" s="435"/>
      <c r="AB128" s="436"/>
      <c r="AC128" s="435"/>
      <c r="AD128" s="436"/>
      <c r="AE128" s="435"/>
      <c r="AF128" s="436"/>
      <c r="AG128" s="435"/>
      <c r="AH128" s="436"/>
      <c r="AI128" s="435"/>
      <c r="AJ128" s="436"/>
      <c r="AK128" s="435"/>
      <c r="AL128" s="436"/>
      <c r="AM128" s="435"/>
      <c r="AN128" s="436"/>
      <c r="AO128" s="435"/>
      <c r="AP128" s="436"/>
      <c r="AQ128" s="435"/>
      <c r="AR128" s="436"/>
      <c r="AS128" s="435"/>
      <c r="AT128" s="436"/>
      <c r="AU128" s="435"/>
      <c r="AV128" s="436"/>
      <c r="AW128" s="435"/>
      <c r="AX128" s="436"/>
      <c r="AY128" s="435"/>
      <c r="AZ128" s="436"/>
      <c r="BA128" s="435"/>
      <c r="BB128" s="436"/>
      <c r="BC128" s="435"/>
      <c r="BD128" s="436"/>
      <c r="BE128" s="435"/>
      <c r="BF128" s="436"/>
      <c r="BG128" s="435"/>
      <c r="BH128" s="436"/>
      <c r="BI128" s="435"/>
      <c r="BJ128" s="436"/>
      <c r="BK128" s="435"/>
      <c r="BL128" s="436"/>
      <c r="BM128" s="435"/>
      <c r="BN128" s="436"/>
      <c r="BO128" s="435"/>
      <c r="BP128" s="436"/>
      <c r="BQ128" s="435"/>
      <c r="BR128" s="436"/>
      <c r="BS128" s="435"/>
      <c r="BT128" s="436"/>
      <c r="BU128" s="435"/>
      <c r="BV128" s="436"/>
      <c r="BW128" s="435"/>
      <c r="BX128" s="436"/>
      <c r="BY128" s="435"/>
      <c r="BZ128" s="436"/>
      <c r="CA128" s="435"/>
      <c r="CB128" s="436"/>
      <c r="CC128" s="435"/>
      <c r="CD128" s="436"/>
      <c r="CE128" s="435"/>
      <c r="CF128" s="436"/>
      <c r="CG128" s="435"/>
      <c r="CH128" s="436"/>
      <c r="CI128" s="435"/>
      <c r="CJ128" s="436"/>
      <c r="CK128" s="435"/>
      <c r="CL128" s="436"/>
      <c r="CM128" s="435"/>
      <c r="CN128" s="436"/>
      <c r="CO128" s="435"/>
      <c r="CP128" s="436"/>
      <c r="CQ128" s="435"/>
      <c r="CR128" s="436"/>
      <c r="CS128" s="435"/>
      <c r="CT128" s="436"/>
      <c r="CU128" s="435"/>
      <c r="CV128" s="436"/>
      <c r="CW128" s="435"/>
      <c r="CX128" s="436"/>
      <c r="CY128" s="435"/>
      <c r="CZ128" s="436"/>
      <c r="DA128" s="435"/>
      <c r="DB128" s="436"/>
      <c r="DC128" s="435"/>
      <c r="DD128" s="436"/>
      <c r="DE128" s="435"/>
      <c r="DF128" s="436"/>
      <c r="DG128" s="435"/>
      <c r="DH128" s="436"/>
      <c r="DI128" s="435"/>
      <c r="DJ128" s="436"/>
      <c r="DK128" s="435"/>
      <c r="DL128" s="436"/>
      <c r="DM128" s="435"/>
      <c r="DN128" s="436"/>
      <c r="DO128" s="435"/>
      <c r="DP128" s="436"/>
      <c r="DQ128" s="435"/>
      <c r="DR128" s="436"/>
      <c r="DS128" s="435"/>
      <c r="DT128" s="436"/>
      <c r="DU128" s="435"/>
      <c r="DV128" s="436"/>
      <c r="DW128" s="435"/>
      <c r="DX128" s="436"/>
      <c r="DY128" s="435"/>
      <c r="DZ128" s="436"/>
      <c r="EA128" s="435"/>
      <c r="EB128" s="436"/>
      <c r="EC128" s="435"/>
      <c r="ED128" s="436"/>
      <c r="EE128" s="435"/>
      <c r="EF128" s="436"/>
      <c r="EG128" s="435"/>
      <c r="EH128" s="436"/>
      <c r="EI128" s="435"/>
      <c r="EJ128" s="436"/>
      <c r="EK128" s="435"/>
      <c r="EL128" s="436"/>
      <c r="EM128" s="435"/>
      <c r="EN128" s="436"/>
      <c r="EO128" s="435"/>
      <c r="EP128" s="436"/>
      <c r="EQ128" s="436"/>
      <c r="ER128" s="435"/>
      <c r="ES128" s="436"/>
      <c r="ET128" s="435"/>
      <c r="EU128" s="436"/>
      <c r="EV128" s="435"/>
      <c r="EW128" s="436"/>
      <c r="EX128" s="435"/>
      <c r="EY128" s="436"/>
      <c r="EZ128" s="435"/>
      <c r="FA128" s="436"/>
      <c r="FB128" s="435"/>
      <c r="FC128" s="436"/>
      <c r="FD128" s="435"/>
      <c r="FE128" s="436"/>
      <c r="FF128" s="435"/>
      <c r="FG128" s="436"/>
      <c r="FH128" s="435"/>
      <c r="FI128" s="436"/>
      <c r="FJ128" s="435"/>
      <c r="FK128" s="436"/>
      <c r="FL128" s="435"/>
      <c r="FM128" s="436"/>
      <c r="FN128" s="435"/>
      <c r="FO128" s="436"/>
      <c r="FP128" s="435"/>
      <c r="FQ128" s="436"/>
      <c r="FR128" s="435"/>
      <c r="FS128" s="436"/>
      <c r="FT128" s="435"/>
      <c r="FU128" s="436"/>
      <c r="FV128" s="435"/>
      <c r="FW128" s="436"/>
      <c r="FX128" s="435"/>
      <c r="FY128" s="436"/>
      <c r="FZ128" s="435"/>
      <c r="GA128" s="436"/>
      <c r="GB128" s="435"/>
      <c r="GC128" s="436"/>
      <c r="GD128" s="435"/>
      <c r="GE128" s="436"/>
      <c r="GF128" s="435"/>
      <c r="GG128" s="436"/>
      <c r="GH128" s="435"/>
      <c r="GI128" s="436"/>
      <c r="GJ128" s="435"/>
      <c r="GK128" s="435"/>
      <c r="GL128" s="436"/>
    </row>
    <row r="129" spans="1:194" s="437" customFormat="1" ht="12" hidden="1" customHeight="1" outlineLevel="1" thickBot="1" x14ac:dyDescent="0.25">
      <c r="A129" s="479" t="str">
        <f>INPUT!B120</f>
        <v>Pretax Earnings</v>
      </c>
      <c r="B129" s="480">
        <f>INPUT!K120</f>
        <v>24044</v>
      </c>
      <c r="C129" s="481">
        <f>INPUT!L120</f>
        <v>19.342830198044368</v>
      </c>
      <c r="D129" s="480">
        <f>INPUT!M120</f>
        <v>24691</v>
      </c>
      <c r="E129" s="481">
        <f>INPUT!N120</f>
        <v>21.034313725490208</v>
      </c>
      <c r="F129" s="480">
        <f>INPUT!O120</f>
        <v>25676</v>
      </c>
      <c r="G129" s="481">
        <f>INPUT!P120</f>
        <v>22.453262113697072</v>
      </c>
      <c r="H129" s="480">
        <f>INPUT!Q120</f>
        <v>25610</v>
      </c>
      <c r="I129" s="481">
        <f>INPUT!R120</f>
        <v>19.678489649049013</v>
      </c>
      <c r="J129" s="480">
        <f>INPUT!S120</f>
        <v>29259</v>
      </c>
      <c r="K129" s="481">
        <f>INPUT!T120</f>
        <v>21.689402761603716</v>
      </c>
      <c r="L129" s="480">
        <f>INPUT!U120</f>
        <v>29731</v>
      </c>
      <c r="M129" s="481">
        <f>INPUT!V120</f>
        <v>20.412295978291684</v>
      </c>
      <c r="N129" s="480">
        <f>INPUT!W120</f>
        <v>28809</v>
      </c>
      <c r="O129" s="481">
        <f>INPUT!X120</f>
        <v>12.202056395077122</v>
      </c>
      <c r="P129" s="480">
        <f>INPUT!Y120</f>
        <v>29588</v>
      </c>
      <c r="Q129" s="481">
        <f>INPUT!Z120</f>
        <v>15.532994923857867</v>
      </c>
      <c r="R129" s="480">
        <f>INPUT!AA120</f>
        <v>33896</v>
      </c>
      <c r="S129" s="481">
        <f>INPUT!AB120</f>
        <v>15.848115109880712</v>
      </c>
      <c r="T129" s="480">
        <f>INPUT!AC120</f>
        <v>33417</v>
      </c>
      <c r="U129" s="481">
        <f>INPUT!AD120</f>
        <v>12.397833910732903</v>
      </c>
      <c r="V129" s="480">
        <f>INPUT!AE120</f>
        <v>32503</v>
      </c>
      <c r="W129" s="481">
        <f>INPUT!AF120</f>
        <v>12.822381894546853</v>
      </c>
      <c r="X129" s="480">
        <f>INPUT!AG120</f>
        <v>32420</v>
      </c>
      <c r="Y129" s="481">
        <f>INPUT!AH120</f>
        <v>9.5714478842774184</v>
      </c>
      <c r="Z129" s="480">
        <f>INPUT!AI120</f>
        <v>37411</v>
      </c>
      <c r="AA129" s="481">
        <f>INPUT!AJ120</f>
        <v>10.369955156950672</v>
      </c>
      <c r="AB129" s="480">
        <f>INPUT!AK120</f>
        <v>37789</v>
      </c>
      <c r="AC129" s="481">
        <f>INPUT!AL120</f>
        <v>13.083161265224286</v>
      </c>
      <c r="AD129" s="480">
        <f>INPUT!AM120</f>
        <v>38049</v>
      </c>
      <c r="AE129" s="481">
        <f>INPUT!AN120</f>
        <v>17.063040334738332</v>
      </c>
      <c r="AF129" s="480">
        <f>INPUT!AO120</f>
        <v>37554</v>
      </c>
      <c r="AG129" s="481">
        <f>INPUT!AP120</f>
        <v>15.835903763109194</v>
      </c>
      <c r="AH129" s="480">
        <f>INPUT!AQ120</f>
        <v>41713</v>
      </c>
      <c r="AI129" s="481">
        <f>INPUT!AR120</f>
        <v>11.499291652187861</v>
      </c>
      <c r="AJ129" s="480">
        <f>INPUT!AS120</f>
        <v>41695</v>
      </c>
      <c r="AK129" s="481">
        <f>INPUT!AT120</f>
        <v>10.336341263330606</v>
      </c>
      <c r="AL129" s="480">
        <f>INPUT!AU120</f>
        <v>43584</v>
      </c>
      <c r="AM129" s="481">
        <f>INPUT!AV120</f>
        <v>14.547031459433878</v>
      </c>
      <c r="AN129" s="480">
        <f>INPUT!AW120</f>
        <v>39450</v>
      </c>
      <c r="AO129" s="481">
        <f>INPUT!AX120</f>
        <v>5.0487298290461835</v>
      </c>
      <c r="AP129" s="480">
        <f>INPUT!AY120</f>
        <v>49727</v>
      </c>
      <c r="AQ129" s="481">
        <f>INPUT!AZ120</f>
        <v>19.212235993575156</v>
      </c>
      <c r="AR129" s="480">
        <f>INPUT!BA120</f>
        <v>49418</v>
      </c>
      <c r="AS129" s="481">
        <f>INPUT!BB120</f>
        <v>18.522604628852378</v>
      </c>
      <c r="AT129" s="480">
        <f>INPUT!BC120</f>
        <v>47240</v>
      </c>
      <c r="AU129" s="481">
        <f>INPUT!BD120</f>
        <v>8.3883994126284769</v>
      </c>
      <c r="AV129" s="480">
        <f>INPUT!BE120</f>
        <v>45740</v>
      </c>
      <c r="AW129" s="481">
        <f>INPUT!BF120</f>
        <v>15.944233206590619</v>
      </c>
      <c r="AX129" s="480">
        <f>INPUT!BG120</f>
        <v>55573</v>
      </c>
      <c r="AY129" s="481">
        <f>INPUT!BH120</f>
        <v>11.756188790797761</v>
      </c>
      <c r="AZ129" s="480">
        <f>INPUT!BI120</f>
        <v>55657</v>
      </c>
      <c r="BA129" s="481">
        <f>INPUT!BJ120</f>
        <v>12.624954470031158</v>
      </c>
      <c r="BB129" s="480">
        <f>INPUT!BK120</f>
        <v>55107</v>
      </c>
      <c r="BC129" s="481">
        <f>INPUT!BL120</f>
        <v>16.653259949195597</v>
      </c>
      <c r="BD129" s="480">
        <f>INPUT!BM120</f>
        <v>48410</v>
      </c>
      <c r="BE129" s="481">
        <f>INPUT!BN120</f>
        <v>5.8373414954088432</v>
      </c>
      <c r="BF129" s="480">
        <f>INPUT!BO120</f>
        <v>58221</v>
      </c>
      <c r="BG129" s="481">
        <f>INPUT!BP120</f>
        <v>4.7649038202004501</v>
      </c>
      <c r="BH129" s="480">
        <f>INPUT!BQ120</f>
        <v>59833</v>
      </c>
      <c r="BI129" s="481">
        <f>INPUT!BR120</f>
        <v>7.5030993406040469</v>
      </c>
      <c r="BJ129" s="480">
        <f>INPUT!BS120</f>
        <v>60686</v>
      </c>
      <c r="BK129" s="481">
        <f>INPUT!BT120</f>
        <v>10.123940697189116</v>
      </c>
      <c r="BL129" s="480">
        <f>INPUT!BU120</f>
        <v>54047</v>
      </c>
      <c r="BM129" s="481">
        <f>INPUT!BV120</f>
        <v>11.644288370171463</v>
      </c>
      <c r="BN129" s="480">
        <f>INPUT!BW120</f>
        <v>63613</v>
      </c>
      <c r="BO129" s="481">
        <f>INPUT!BX120</f>
        <v>9.2612631181189009</v>
      </c>
      <c r="BP129" s="480">
        <f>INPUT!BY120</f>
        <v>66246</v>
      </c>
      <c r="BQ129" s="481">
        <f>INPUT!BZ120</f>
        <v>10.718165560810933</v>
      </c>
      <c r="BR129" s="480">
        <f>INPUT!CA120</f>
        <v>67840</v>
      </c>
      <c r="BS129" s="481">
        <f>INPUT!CB120</f>
        <v>11.788550901361106</v>
      </c>
      <c r="BT129" s="480">
        <f>INPUT!CC120</f>
        <v>64050</v>
      </c>
      <c r="BU129" s="481">
        <f>INPUT!CD120</f>
        <v>18.507965289470274</v>
      </c>
      <c r="BV129" s="480">
        <f>INPUT!CE120</f>
        <v>73876</v>
      </c>
      <c r="BW129" s="481">
        <f>INPUT!CF120</f>
        <v>16.133494725920805</v>
      </c>
      <c r="BX129" s="480">
        <f>INPUT!CG120</f>
        <v>72906</v>
      </c>
      <c r="BY129" s="481">
        <f>INPUT!CH120</f>
        <v>10.053437188660453</v>
      </c>
      <c r="BZ129" s="480">
        <f>INPUT!CI120</f>
        <v>73676</v>
      </c>
      <c r="CA129" s="481">
        <f>INPUT!CJ120</f>
        <v>8.6025943396226481</v>
      </c>
      <c r="CB129" s="480">
        <f>INPUT!CK120</f>
        <v>65504</v>
      </c>
      <c r="CC129" s="481">
        <f>INPUT!CL120</f>
        <v>2.2701014832162469</v>
      </c>
      <c r="CD129" s="480">
        <f>INPUT!CM120</f>
        <v>80153</v>
      </c>
      <c r="CE129" s="481">
        <f>INPUT!CN120</f>
        <v>8.4966700958362562</v>
      </c>
      <c r="CF129" s="480">
        <f>INPUT!CO120</f>
        <v>75482</v>
      </c>
      <c r="CG129" s="481">
        <f>INPUT!CP120</f>
        <v>3.5333168737826881</v>
      </c>
      <c r="CH129" s="480">
        <f>INPUT!CQ120</f>
        <v>79265</v>
      </c>
      <c r="CI129" s="481">
        <f>INPUT!CR120</f>
        <v>7.5859167164341157</v>
      </c>
      <c r="CJ129" s="480">
        <f>INPUT!CS120</f>
        <v>70446</v>
      </c>
      <c r="CK129" s="481">
        <f>INPUT!CT120</f>
        <v>7.5445774303859237</v>
      </c>
      <c r="CL129" s="480">
        <f>INPUT!CU120</f>
        <v>82743</v>
      </c>
      <c r="CM129" s="481">
        <f>INPUT!CV120</f>
        <v>3.2313201003081549</v>
      </c>
      <c r="CN129" s="480">
        <f>INPUT!CW120</f>
        <v>77301</v>
      </c>
      <c r="CO129" s="481">
        <f>INPUT!CX120</f>
        <v>2.4098460560133539</v>
      </c>
      <c r="CP129" s="480">
        <f>INPUT!CY120</f>
        <v>78170</v>
      </c>
      <c r="CQ129" s="481">
        <f>INPUT!CZ120</f>
        <v>-1.3814419983599335</v>
      </c>
      <c r="CR129" s="480">
        <f>INPUT!DA120</f>
        <v>73329</v>
      </c>
      <c r="CS129" s="481">
        <f>INPUT!DB120</f>
        <v>4.0924963802061232</v>
      </c>
      <c r="CT129" s="480">
        <f>INPUT!DC120</f>
        <v>91591</v>
      </c>
      <c r="CU129" s="481">
        <f>INPUT!DD120</f>
        <v>10.693351703467368</v>
      </c>
      <c r="CV129" s="480">
        <f>INPUT!DE120</f>
        <v>92845</v>
      </c>
      <c r="CW129" s="481">
        <f>INPUT!DF120</f>
        <v>20.108407394470973</v>
      </c>
      <c r="CX129" s="480">
        <f>INPUT!DG120</f>
        <v>83694</v>
      </c>
      <c r="CY129" s="481">
        <f>INPUT!DH120</f>
        <v>7.0666496098247489</v>
      </c>
      <c r="CZ129" s="480">
        <f>INPUT!DI120</f>
        <v>85728</v>
      </c>
      <c r="DA129" s="481">
        <f>INPUT!DJ120</f>
        <v>16.908726424743282</v>
      </c>
      <c r="DB129" s="480">
        <f>INPUT!DK120</f>
        <v>95800</v>
      </c>
      <c r="DC129" s="481">
        <f>INPUT!DL120</f>
        <v>4.5954296819556539</v>
      </c>
      <c r="DD129" s="480">
        <f>INPUT!DM120</f>
        <v>94737</v>
      </c>
      <c r="DE129" s="481">
        <f>INPUT!DN120</f>
        <v>2.0378049437234091</v>
      </c>
      <c r="DF129" s="480">
        <f>INPUT!DO120</f>
        <v>86031</v>
      </c>
      <c r="DG129" s="481">
        <f>INPUT!DP120</f>
        <v>2.7923148612803761</v>
      </c>
      <c r="DH129" s="480">
        <f>INPUT!DQ120</f>
        <v>88093</v>
      </c>
      <c r="DI129" s="481">
        <f>INPUT!DR120</f>
        <v>2.7587252706233745</v>
      </c>
      <c r="DJ129" s="480">
        <f>INPUT!DS120</f>
        <v>97542</v>
      </c>
      <c r="DK129" s="481">
        <f>INPUT!DT120</f>
        <v>1.8183716075156564</v>
      </c>
      <c r="DL129" s="480">
        <f>INPUT!DU120</f>
        <v>91773</v>
      </c>
      <c r="DM129" s="481">
        <f>INPUT!DV120</f>
        <v>-3.1286614522309075</v>
      </c>
      <c r="DN129" s="480">
        <f>INPUT!DW120</f>
        <v>96400</v>
      </c>
      <c r="DO129" s="481">
        <f>INPUT!DX120</f>
        <v>12.052632190721946</v>
      </c>
      <c r="DP129" s="480">
        <f>INPUT!DY120</f>
        <v>98409</v>
      </c>
      <c r="DQ129" s="481">
        <f>INPUT!DZ120</f>
        <v>11.710351560282884</v>
      </c>
      <c r="DR129" s="480">
        <f>INPUT!EA120</f>
        <v>92852</v>
      </c>
      <c r="DS129" s="481">
        <f>INPUT!EB120</f>
        <v>-4.8081851920198426</v>
      </c>
      <c r="DT129" s="480">
        <f>INPUT!EC120</f>
        <v>86548</v>
      </c>
      <c r="DU129" s="481">
        <f>INPUT!ED120</f>
        <v>-5.6933956610331959</v>
      </c>
      <c r="DV129" s="480">
        <f>INPUT!EE120</f>
        <v>84342</v>
      </c>
      <c r="DW129" s="481">
        <f>INPUT!EF120</f>
        <v>-12.50829875518672</v>
      </c>
      <c r="DX129" s="480">
        <f>INPUT!EG120</f>
        <v>77849</v>
      </c>
      <c r="DY129" s="481">
        <f>INPUT!EH120</f>
        <v>-20.892398053023609</v>
      </c>
      <c r="DZ129" s="480">
        <f>INPUT!EI120</f>
        <v>87621</v>
      </c>
      <c r="EA129" s="481">
        <f>INPUT!EJ120</f>
        <v>-5.6336966355059692</v>
      </c>
      <c r="EB129" s="480">
        <f>INPUT!EK120</f>
        <v>88116</v>
      </c>
      <c r="EC129" s="481">
        <f>INPUT!EL120</f>
        <v>1.8117114202523377</v>
      </c>
      <c r="ED129" s="480">
        <f>INPUT!EM120</f>
        <v>83224</v>
      </c>
      <c r="EE129" s="481">
        <f>INPUT!EN120</f>
        <v>-1.3255554765122968</v>
      </c>
      <c r="EF129" s="480">
        <f>INPUT!EO120</f>
        <v>84680</v>
      </c>
      <c r="EG129" s="481">
        <f>INPUT!EP120</f>
        <v>8.7746791866305287</v>
      </c>
      <c r="EH129" s="480">
        <f>INPUT!EQ120</f>
        <v>85536.55698408623</v>
      </c>
      <c r="EI129" s="481">
        <f>INPUT!ER120</f>
        <v>-2.3789308680724597</v>
      </c>
      <c r="EJ129" s="480">
        <f>INPUT!ES120</f>
        <v>82616.705738169665</v>
      </c>
      <c r="EK129" s="481">
        <f>INPUT!ET120</f>
        <v>-6.2409712899250236</v>
      </c>
      <c r="EL129" s="480">
        <f>INPUT!EU120</f>
        <v>84725.094394720858</v>
      </c>
      <c r="EM129" s="481">
        <f>INPUT!EV120</f>
        <v>1.8036797014333139</v>
      </c>
      <c r="EN129" s="480">
        <f>INPUT!EW120</f>
        <v>82774.806328193052</v>
      </c>
      <c r="EO129" s="481">
        <f>INPUT!EX120</f>
        <v>-2.2498744352939859</v>
      </c>
      <c r="EP129" s="482"/>
      <c r="EQ129" s="480">
        <f>INPUT!FF120</f>
        <v>82914</v>
      </c>
      <c r="ER129" s="481">
        <f>INPUT!FG120</f>
        <v>12.332850117191207</v>
      </c>
      <c r="ES129" s="480">
        <f>INPUT!FH120</f>
        <v>100021</v>
      </c>
      <c r="ET129" s="481">
        <f>INPUT!FI120</f>
        <v>20.632221337771671</v>
      </c>
      <c r="EU129" s="480">
        <f>INPUT!FJ120</f>
        <v>117387</v>
      </c>
      <c r="EV129" s="481">
        <f>INPUT!FK120</f>
        <v>17.362353905679818</v>
      </c>
      <c r="EW129" s="480">
        <f>INPUT!FL120</f>
        <v>132236</v>
      </c>
      <c r="EX129" s="481">
        <f>INPUT!FM120</f>
        <v>12.649611967253605</v>
      </c>
      <c r="EY129" s="480">
        <f>INPUT!FN120</f>
        <v>150803</v>
      </c>
      <c r="EZ129" s="481">
        <f>INPUT!FO120</f>
        <v>14.040805831997339</v>
      </c>
      <c r="FA129" s="480">
        <f>INPUT!FP120</f>
        <v>166442</v>
      </c>
      <c r="FB129" s="481">
        <f>INPUT!FQ120</f>
        <v>10.370483345822024</v>
      </c>
      <c r="FC129" s="480">
        <f>INPUT!FR120</f>
        <v>192123</v>
      </c>
      <c r="FD129" s="481">
        <f>INPUT!FS120</f>
        <v>15.429398829622333</v>
      </c>
      <c r="FE129" s="480">
        <f>INPUT!FT120</f>
        <v>214747</v>
      </c>
      <c r="FF129" s="481">
        <f>INPUT!FU120</f>
        <v>11.775789468205256</v>
      </c>
      <c r="FG129" s="480">
        <f>INPUT!FV120</f>
        <v>232787</v>
      </c>
      <c r="FH129" s="481">
        <f>INPUT!FW120</f>
        <v>8.4005830116369538</v>
      </c>
      <c r="FI129" s="480">
        <f>INPUT!FX120</f>
        <v>261749</v>
      </c>
      <c r="FJ129" s="481">
        <f>INPUT!FY120</f>
        <v>12.441416402118666</v>
      </c>
      <c r="FK129" s="480">
        <f>INPUT!FZ120</f>
        <v>285962</v>
      </c>
      <c r="FL129" s="481">
        <f>INPUT!GA120</f>
        <v>9.2504651402679716</v>
      </c>
      <c r="FM129" s="480">
        <f>INPUT!GB120</f>
        <v>305346</v>
      </c>
      <c r="FN129" s="481">
        <f>INPUT!GC120</f>
        <v>6.7785230205411828</v>
      </c>
      <c r="FO129" s="480">
        <f>INPUT!GD120</f>
        <v>311543</v>
      </c>
      <c r="FP129" s="481">
        <f>INPUT!GE120</f>
        <v>2.0295009595671765</v>
      </c>
      <c r="FQ129" s="480">
        <f>INPUT!GF120</f>
        <v>353858</v>
      </c>
      <c r="FR129" s="481">
        <f>INPUT!GG120</f>
        <v>13.582394725607694</v>
      </c>
      <c r="FS129" s="480">
        <f>INPUT!GH120</f>
        <v>364661</v>
      </c>
      <c r="FT129" s="481">
        <f>INPUT!GI120</f>
        <v>3.0529195326939096</v>
      </c>
      <c r="FU129" s="480">
        <f>INPUT!GJ120</f>
        <v>384124</v>
      </c>
      <c r="FV129" s="481">
        <f>INPUT!GK120</f>
        <v>5.3372858627602104</v>
      </c>
      <c r="FW129" s="480">
        <f>INPUT!GL120</f>
        <v>362395</v>
      </c>
      <c r="FX129" s="481">
        <f>INPUT!GM120</f>
        <v>-5.6567670856285996</v>
      </c>
      <c r="FY129" s="480">
        <f>INPUT!GN120</f>
        <v>343641</v>
      </c>
      <c r="FZ129" s="481">
        <f>INPUT!GO120</f>
        <v>-5.1750162115923199</v>
      </c>
      <c r="GA129" s="480">
        <f>INPUT!GP120</f>
        <v>335653.1634451698</v>
      </c>
      <c r="GB129" s="481">
        <f>INPUT!GQ120</f>
        <v>-2.324471339226164</v>
      </c>
      <c r="GC129" s="480">
        <f>INPUT!GR120</f>
        <v>331849.87398197176</v>
      </c>
      <c r="GD129" s="481">
        <f>INPUT!GS120</f>
        <v>-1.1331010332692237</v>
      </c>
      <c r="GE129" s="480">
        <f>INPUT!GT120</f>
        <v>346662.26775433426</v>
      </c>
      <c r="GF129" s="481">
        <f>INPUT!GU120</f>
        <v>4.4635827624774693</v>
      </c>
      <c r="GG129" s="480">
        <f>INPUT!GV120</f>
        <v>357869.9674869692</v>
      </c>
      <c r="GH129" s="481">
        <f>INPUT!GW120</f>
        <v>3.2330313319756554</v>
      </c>
      <c r="GI129" s="480">
        <f>INPUT!GX120</f>
        <v>371630.79611028591</v>
      </c>
      <c r="GJ129" s="481">
        <f>INPUT!GY120</f>
        <v>3.8452035301950183</v>
      </c>
      <c r="GK129" s="481">
        <f>INPUT!GZ120</f>
        <v>1.5783945031611513</v>
      </c>
      <c r="GL129" s="436"/>
    </row>
    <row r="130" spans="1:194" s="446" customFormat="1" ht="12" hidden="1" customHeight="1" outlineLevel="2" x14ac:dyDescent="0.2">
      <c r="A130" s="444" t="s">
        <v>328</v>
      </c>
      <c r="B130" s="445">
        <f>(B116+B117+B118-B122-B123-B125-B126)-B129</f>
        <v>0</v>
      </c>
      <c r="D130" s="445">
        <f>(D116+D117+D118-D122-D123-D125-D126)-D129</f>
        <v>0</v>
      </c>
      <c r="F130" s="445">
        <f>(F116+F117+F118-F122-F123-F125-F126)-F129</f>
        <v>0</v>
      </c>
      <c r="H130" s="445">
        <f>(H116+H117+H118-H122-H123-H125-H126)-H129</f>
        <v>0</v>
      </c>
      <c r="J130" s="445">
        <f>(J116+J117+J118-J122-J123-J125-J126)-J129</f>
        <v>0</v>
      </c>
      <c r="L130" s="445">
        <f>(L116+L117+L118-L122-L123-L125-L126)-L129</f>
        <v>0</v>
      </c>
      <c r="N130" s="445">
        <f>(N116+N117+N118-N122-N123-N125-N126)-N129</f>
        <v>0</v>
      </c>
      <c r="P130" s="445">
        <f>(P116+P117+P118-P122-P123-P125-P126)-P129</f>
        <v>0</v>
      </c>
      <c r="R130" s="445">
        <f>(R116+R117+R118-R122-R123-R125-R126)-R129</f>
        <v>0</v>
      </c>
      <c r="T130" s="445">
        <f>(T116+T117+T118-T122-T123-T125-T126)-T129</f>
        <v>0</v>
      </c>
      <c r="V130" s="445">
        <f>(V116+V117+V118-V122-V123-V125-V126)-V129</f>
        <v>0</v>
      </c>
      <c r="X130" s="445">
        <f>(X116+X117+X118-X122-X123-X125-X126)-X129</f>
        <v>0</v>
      </c>
      <c r="Z130" s="445">
        <f>(Z116+Z117+Z118-Z122-Z123-Z125-Z126)-Z129</f>
        <v>0</v>
      </c>
      <c r="AB130" s="445">
        <f>(AB116+AB117+AB118-AB122-AB123-AB125-AB126)-AB129</f>
        <v>0</v>
      </c>
      <c r="AD130" s="445">
        <f>(AD116+AD117+AD118-AD122-AD123-AD125-AD126)-AD129</f>
        <v>0</v>
      </c>
      <c r="AF130" s="445">
        <f>(AF116+AF117+AF118-AF122-AF123-AF125-AF126)-AF129</f>
        <v>0</v>
      </c>
      <c r="AH130" s="445">
        <f>(AH116+AH117+AH118-AH122-AH123-AH125-AH126)-AH129</f>
        <v>0</v>
      </c>
      <c r="AJ130" s="445">
        <f>(AJ116+AJ117+AJ118-AJ122-AJ123-AJ125-AJ126)-AJ129</f>
        <v>0</v>
      </c>
      <c r="AL130" s="445">
        <f>(AL116+AL117+AL118-AL122-AL123-AL125-AL126)-AL129</f>
        <v>0</v>
      </c>
      <c r="AN130" s="445">
        <f>(AN116+AN117+AN118-AN122-AN123-AN125-AN126)-AN129</f>
        <v>0</v>
      </c>
      <c r="AP130" s="445">
        <f>(AP116+AP117+AP118-AP122-AP123-AP125-AP126)-AP129</f>
        <v>0</v>
      </c>
      <c r="AR130" s="445">
        <f>(AR116+AR117+AR118-AR122-AR123-AR125-AR126)-AR129</f>
        <v>0</v>
      </c>
      <c r="AT130" s="445">
        <f>(AT116+AT117+AT118-AT122-AT123-AT125-AT126)-AT129</f>
        <v>-1</v>
      </c>
      <c r="AV130" s="445">
        <f>(AV116+AV117+AV118-AV122-AV123-AV125-AV126)-AV129</f>
        <v>-1</v>
      </c>
      <c r="AX130" s="445">
        <f>(AX116+AX117+AX118-AX122-AX123-AX125-AX126)-AX129</f>
        <v>0</v>
      </c>
      <c r="AZ130" s="445">
        <f>(AZ116+AZ117+AZ118-AZ122-AZ123-AZ125-AZ126)-AZ129</f>
        <v>0</v>
      </c>
      <c r="BB130" s="445">
        <f>(BB116+BB117+BB118-BB122-BB123-BB125-BB126)-BB129</f>
        <v>0</v>
      </c>
      <c r="BD130" s="445">
        <f>(BD116+BD117+BD118-BD122-BD123-BD125-BD126)-BD129</f>
        <v>0</v>
      </c>
      <c r="BF130" s="445">
        <f>(BF116+BF117+BF118-BF122-BF123-BF125-BF126)-BF129</f>
        <v>0</v>
      </c>
      <c r="BH130" s="445">
        <f>(BH116+BH117+BH118-BH122-BH123-BH125-BH126)-BH129</f>
        <v>0</v>
      </c>
      <c r="BJ130" s="445">
        <f>(BJ116+BJ117+BJ118-BJ122-BJ123-BJ125-BJ126)-BJ129</f>
        <v>0</v>
      </c>
      <c r="BL130" s="445">
        <f>(BL116+BL117+BL118-BL122-BL123-BL125-BL126)-BL129</f>
        <v>0</v>
      </c>
      <c r="BN130" s="445">
        <f>(BN116+BN117+BN118-BN122-BN123-BN125-BN126)-BN129</f>
        <v>0</v>
      </c>
      <c r="BP130" s="445">
        <f>(BP116+BP117+BP118-BP122-BP123-BP125-BP126)-BP129</f>
        <v>0</v>
      </c>
      <c r="BR130" s="445">
        <f>(BR116+BR117+BR118-BR122-BR123-BR125-BR126)-BR129</f>
        <v>0</v>
      </c>
      <c r="BT130" s="445">
        <f>(BT116+BT117+BT118-BT122-BT123-BT125-BT126)-BT129</f>
        <v>0</v>
      </c>
      <c r="BV130" s="445">
        <f>(BV116+BV117+BV118-BV122-BV123-BV125-BV126)-BV129</f>
        <v>0</v>
      </c>
      <c r="BX130" s="445">
        <f>(BX116+BX117+BX118-BX122-BX123-BX125-BX126)-BX129</f>
        <v>0</v>
      </c>
      <c r="BZ130" s="445">
        <f>(BZ116+BZ117+BZ118-BZ122-BZ123-BZ125-BZ126)-BZ129</f>
        <v>0</v>
      </c>
      <c r="CB130" s="445">
        <f>(CB116+CB117+CB118-CB122-CB123-CB125-CB126)-CB129</f>
        <v>0</v>
      </c>
      <c r="CD130" s="445">
        <f>(CD116+CD117+CD118-CD122-CD123-CD125-CD126)-CD129</f>
        <v>0</v>
      </c>
      <c r="CF130" s="445">
        <f>(CF116+CF117+CF118-CF122-CF123-CF125-CF126)-CF129</f>
        <v>0</v>
      </c>
      <c r="CH130" s="445">
        <f>(CH116+CH117+CH118-CH122-CH123-CH125-CH126)-CH129</f>
        <v>0</v>
      </c>
      <c r="CJ130" s="445">
        <f>(CJ116+CJ117+CJ118-CJ122-CJ123-CJ125-CJ126)-CJ129</f>
        <v>0</v>
      </c>
      <c r="CL130" s="445">
        <f>(CL116+CL117+CL118-CL122-CL123-CL125-CL126)-CL129</f>
        <v>0</v>
      </c>
      <c r="CN130" s="445">
        <f>(CN116+CN117+CN118-CN122-CN123-CN125-CN126)-CN129</f>
        <v>0</v>
      </c>
      <c r="CP130" s="445">
        <f>(CP116+CP117+CP118-CP122-CP123-CP125-CP126)-CP129</f>
        <v>0</v>
      </c>
      <c r="CR130" s="445">
        <f>(CR116+CR117+CR118-CR122-CR123-CR125-CR126)-CR129</f>
        <v>0</v>
      </c>
      <c r="CT130" s="445">
        <f>(CT116+CT117+CT118-CT122-CT123-CT125-CT126)-CT129</f>
        <v>0</v>
      </c>
      <c r="CV130" s="445">
        <f>(CV116+CV117+CV118-CV122-CV123-CV125-CV126)-CV129</f>
        <v>0</v>
      </c>
      <c r="CX130" s="445">
        <f>(CX116+CX117+CX118-CX122-CX123-CX125-CX126)-CX129</f>
        <v>0</v>
      </c>
      <c r="CZ130" s="445">
        <f>(CZ116+CZ117+CZ118-CZ122-CZ123-CZ125-CZ126)-CZ129</f>
        <v>0</v>
      </c>
      <c r="DB130" s="445">
        <f>(DB116+DB117+DB118-DB122-DB123-DB125-DB126)-DB129</f>
        <v>0</v>
      </c>
      <c r="DD130" s="445">
        <f>(DD116+DD117+DD118-DD122-DD123-DD125-DD126)-DD129</f>
        <v>0</v>
      </c>
      <c r="DF130" s="445">
        <f>(DF116+DF117+DF118-DF122-DF123-DF125-DF126)-DF129</f>
        <v>0</v>
      </c>
      <c r="DH130" s="445">
        <f>(DH116+DH117+DH118-DH122-DH123-DH125-DH126)-DH129</f>
        <v>0</v>
      </c>
      <c r="DJ130" s="445">
        <f>(DJ116+DJ117+DJ118-DJ122-DJ123-DJ125-DJ126)-DJ129</f>
        <v>0</v>
      </c>
      <c r="DL130" s="445">
        <f>(DL116+DL117+DL118-DL122-DL123-DL125-DL126)-DL129</f>
        <v>0</v>
      </c>
      <c r="DN130" s="445">
        <f>(DN116+DN117+DN118-DN122-DN123-DN125-DN126)-DN129</f>
        <v>0</v>
      </c>
      <c r="DP130" s="445">
        <f>(DP116+DP117+DP118-DP122-DP123-DP125-DP126)-DP129</f>
        <v>0</v>
      </c>
      <c r="DR130" s="445">
        <f>(DR116+DR117+DR118-DR122-DR123-DR125-DR126)-DR129</f>
        <v>3872</v>
      </c>
      <c r="DT130" s="445">
        <f>(DT116+DT117+DT118-DT122-DT123-DT125-DT126)-DT129</f>
        <v>4278</v>
      </c>
      <c r="DV130" s="445">
        <f>(DV116+DV117+DV118-DV122-DV123-DV125-DV126)-DV129</f>
        <v>5931</v>
      </c>
      <c r="DX130" s="445">
        <f>(DX116+DX117+DX118-DX122-DX123-DX125-DX126)-DX129</f>
        <v>6723</v>
      </c>
      <c r="DZ130" s="445">
        <f>(DZ116+DZ117+DZ118-DZ122-DZ123-DZ125-DZ126)-DZ129</f>
        <v>5563</v>
      </c>
      <c r="EB130" s="445">
        <f>(EB116+EB117+EB118-EB122-EB123-EB125-EB126)-EB129</f>
        <v>6038</v>
      </c>
      <c r="ED130" s="445">
        <f>(ED116+ED117+ED118-ED122-ED123-ED125-ED126)-ED129</f>
        <v>6488</v>
      </c>
      <c r="EF130" s="445">
        <f>(EF116+EF117+EF118-EF122-EF123-EF125-EF126)-EF129</f>
        <v>6439</v>
      </c>
      <c r="EH130" s="445">
        <f t="shared" ref="EH130" si="93">(EH116+EH117+EH118-EH122-EH123-EH125-EH126)-EH129</f>
        <v>6439.0000000000582</v>
      </c>
      <c r="EJ130" s="445">
        <f t="shared" ref="EJ130" si="94">(EJ116+EJ117+EJ118-EJ122-EJ123-EJ125-EJ126)-EJ129</f>
        <v>6439.0000000000291</v>
      </c>
      <c r="EL130" s="445">
        <f t="shared" ref="EL130" si="95">(EL116+EL117+EL118-EL122-EL123-EL125-EL126)-EL129</f>
        <v>6438.9999999999709</v>
      </c>
      <c r="EN130" s="445">
        <f t="shared" ref="EN130" si="96">(EN116+EN117+EN118-EN122-EN123-EN125-EN126)-EN129</f>
        <v>6439.0000000000146</v>
      </c>
      <c r="EQ130" s="445">
        <f>(EQ116+EQ117+EQ118-EQ122-EQ123-EQ125-EQ126)-EQ129</f>
        <v>0</v>
      </c>
      <c r="ES130" s="445">
        <f>(ES116+ES117+ES118-ES122-ES123-ES125-ES126)-ES129</f>
        <v>0</v>
      </c>
      <c r="EU130" s="445">
        <f>(EU116+EU117+EU118-EU122-EU123-EU125-EU126)-EU129</f>
        <v>0</v>
      </c>
      <c r="EW130" s="445">
        <f>(EW116+EW117+EW118-EW122-EW123-EW125-EW126)-EW129</f>
        <v>0</v>
      </c>
      <c r="EY130" s="445">
        <f>(EY116+EY117+EY118-EY122-EY123-EY125-EY126)-EY129</f>
        <v>0</v>
      </c>
      <c r="FA130" s="445">
        <f>(FA116+FA117+FA118-FA122-FA123-FA125-FA126)-FA129</f>
        <v>0</v>
      </c>
      <c r="FC130" s="445">
        <f>(FC116+FC117+FC118-FC122-FC123-FC125-FC126)-FC129</f>
        <v>0</v>
      </c>
      <c r="FE130" s="445">
        <f>(FE116+FE117+FE118-FE122-FE123-FE125-FE126)-FE129</f>
        <v>0</v>
      </c>
      <c r="FG130" s="445">
        <f>(FG116+FG117+FG118-FG122-FG123-FG125-FG126)-FG129</f>
        <v>0</v>
      </c>
      <c r="FI130" s="445">
        <f>(FI116+FI117+FI118-FI122-FI123-FI125-FI126)-FI129</f>
        <v>0</v>
      </c>
      <c r="FK130" s="445">
        <f>(FK116+FK117+FK118-FK122-FK123-FK125-FK126)-FK129</f>
        <v>0</v>
      </c>
      <c r="FM130" s="445">
        <f>(FM116+FM117+FM118-FM122-FM123-FM125-FM126)-FM129</f>
        <v>0</v>
      </c>
      <c r="FO130" s="445">
        <f>(FO116+FO117+FO118-FO122-FO123-FO125-FO126)-FO129</f>
        <v>0</v>
      </c>
      <c r="FQ130" s="445">
        <f>(FQ116+FQ117+FQ118-FQ122-FQ123-FQ125-FQ126)-FQ129</f>
        <v>0</v>
      </c>
      <c r="FS130" s="445">
        <f>(FS116+FS117+FS118-FS122-FS123-FS125-FS126)-FS129</f>
        <v>0</v>
      </c>
      <c r="FU130" s="445">
        <f>(FU116+FU117+FU118-FU122-FU123-FU125-FU126)-FU129</f>
        <v>0</v>
      </c>
      <c r="FW130" s="445">
        <f>(FW116+FW117+FW118-FW122-FW123-FW125-FW126)-FW129</f>
        <v>0</v>
      </c>
      <c r="FY130" s="445">
        <f>(FY116+FY117+FY118-FY122-FY123-FY125-FY126)-FY129</f>
        <v>24528</v>
      </c>
      <c r="GA130" s="445">
        <f>(GA116+GA117+GA118-GA122-GA123-GA125-GA126)-GA129</f>
        <v>25756.000000000116</v>
      </c>
      <c r="GC130" s="445">
        <f>(GC116+GC117+GC118-GC122-GC123-GC125-GC126)-GC129</f>
        <v>25756</v>
      </c>
      <c r="GE130" s="445">
        <f>(GE116+GE117+GE118-GE122-GE123-GE125-GE126)-GE129</f>
        <v>25755.999999999825</v>
      </c>
      <c r="GG130" s="445">
        <f>(GG116+GG117+GG118-GG122-GG123-GG125-GG126)-GG129</f>
        <v>25755.999999999767</v>
      </c>
      <c r="GI130" s="445">
        <f>(GI116+GI117+GI118-GI122-GI123-GI125-GI126)-GI129</f>
        <v>25756.000000000175</v>
      </c>
    </row>
    <row r="131" spans="1:194" ht="12" hidden="1" customHeight="1" outlineLevel="1" x14ac:dyDescent="0.2">
      <c r="B131" s="436"/>
      <c r="C131" s="435"/>
      <c r="D131" s="436"/>
      <c r="E131" s="435"/>
      <c r="F131" s="436"/>
      <c r="G131" s="435"/>
      <c r="H131" s="436"/>
      <c r="I131" s="435"/>
      <c r="J131" s="436"/>
      <c r="K131" s="435"/>
      <c r="L131" s="436"/>
      <c r="M131" s="435"/>
      <c r="N131" s="436"/>
      <c r="O131" s="435"/>
      <c r="P131" s="436"/>
      <c r="Q131" s="435"/>
      <c r="R131" s="436"/>
      <c r="S131" s="435"/>
      <c r="T131" s="436"/>
      <c r="U131" s="435"/>
      <c r="V131" s="436"/>
      <c r="W131" s="435"/>
      <c r="X131" s="436"/>
      <c r="Y131" s="435"/>
      <c r="Z131" s="436"/>
      <c r="AA131" s="435"/>
      <c r="AB131" s="436"/>
      <c r="AC131" s="435"/>
      <c r="AD131" s="436"/>
      <c r="AE131" s="435"/>
      <c r="AF131" s="436"/>
      <c r="AG131" s="435"/>
      <c r="AH131" s="436"/>
      <c r="AI131" s="435"/>
      <c r="AJ131" s="436"/>
      <c r="AK131" s="435"/>
      <c r="AL131" s="436"/>
      <c r="AM131" s="435"/>
      <c r="AN131" s="436"/>
      <c r="AO131" s="435"/>
      <c r="AP131" s="436"/>
      <c r="AQ131" s="435"/>
      <c r="AR131" s="436"/>
      <c r="AS131" s="435"/>
      <c r="AT131" s="436"/>
      <c r="AU131" s="435"/>
      <c r="AV131" s="436"/>
      <c r="AW131" s="435"/>
      <c r="AX131" s="436"/>
      <c r="AY131" s="435"/>
      <c r="AZ131" s="436"/>
      <c r="BA131" s="435"/>
      <c r="BB131" s="436"/>
      <c r="BC131" s="435"/>
      <c r="BD131" s="436"/>
      <c r="BE131" s="435"/>
      <c r="BF131" s="436"/>
      <c r="BG131" s="435"/>
      <c r="BH131" s="436"/>
      <c r="BI131" s="435"/>
      <c r="BJ131" s="436"/>
      <c r="BK131" s="435"/>
      <c r="BL131" s="436"/>
      <c r="BM131" s="435"/>
      <c r="BN131" s="436"/>
      <c r="BO131" s="435"/>
      <c r="BP131" s="436"/>
      <c r="BQ131" s="435"/>
      <c r="BR131" s="436"/>
      <c r="BS131" s="435"/>
      <c r="BT131" s="436"/>
      <c r="BU131" s="435"/>
      <c r="BV131" s="436"/>
      <c r="BW131" s="435"/>
      <c r="BX131" s="436"/>
      <c r="BY131" s="435"/>
      <c r="BZ131" s="436"/>
      <c r="CA131" s="435"/>
      <c r="CB131" s="436"/>
      <c r="CC131" s="435"/>
      <c r="CD131" s="436"/>
      <c r="CE131" s="435"/>
      <c r="CF131" s="436"/>
      <c r="CG131" s="435"/>
      <c r="CH131" s="436"/>
      <c r="CI131" s="435"/>
      <c r="CJ131" s="436"/>
      <c r="CK131" s="435"/>
      <c r="CL131" s="436"/>
      <c r="CM131" s="435"/>
      <c r="CN131" s="436"/>
      <c r="CO131" s="435"/>
      <c r="CP131" s="436"/>
      <c r="CQ131" s="435"/>
      <c r="CR131" s="436"/>
      <c r="CS131" s="435"/>
      <c r="CT131" s="436"/>
      <c r="CU131" s="435"/>
      <c r="CV131" s="436"/>
      <c r="CW131" s="435"/>
      <c r="CX131" s="436"/>
      <c r="CY131" s="435"/>
      <c r="CZ131" s="436"/>
      <c r="DA131" s="435"/>
      <c r="DB131" s="436"/>
      <c r="DC131" s="435"/>
      <c r="DD131" s="436"/>
      <c r="DE131" s="435"/>
      <c r="DF131" s="436"/>
      <c r="DG131" s="435"/>
      <c r="DH131" s="436"/>
      <c r="DI131" s="435"/>
      <c r="DJ131" s="436"/>
      <c r="DK131" s="435"/>
      <c r="DL131" s="436"/>
      <c r="DM131" s="435"/>
      <c r="DN131" s="436"/>
      <c r="DO131" s="435"/>
      <c r="DP131" s="436"/>
      <c r="DQ131" s="435"/>
      <c r="DR131" s="436"/>
      <c r="DS131" s="435"/>
      <c r="DT131" s="436"/>
      <c r="DU131" s="435"/>
      <c r="DV131" s="436"/>
      <c r="DW131" s="435"/>
      <c r="DX131" s="436"/>
      <c r="DY131" s="435"/>
      <c r="DZ131" s="436"/>
      <c r="EA131" s="435"/>
      <c r="EB131" s="436"/>
      <c r="EC131" s="435"/>
      <c r="ED131" s="436"/>
      <c r="EE131" s="435"/>
      <c r="EF131" s="436"/>
      <c r="EG131" s="435"/>
      <c r="EH131" s="436"/>
      <c r="EI131" s="435"/>
      <c r="EJ131" s="436"/>
      <c r="EK131" s="435"/>
      <c r="EL131" s="436"/>
      <c r="EM131" s="435"/>
      <c r="EN131" s="436"/>
      <c r="EO131" s="435"/>
      <c r="EP131" s="436"/>
      <c r="EQ131" s="436"/>
      <c r="ER131" s="435"/>
      <c r="ES131" s="436"/>
      <c r="ET131" s="435"/>
      <c r="EU131" s="436"/>
      <c r="EV131" s="435"/>
      <c r="EW131" s="436"/>
      <c r="EX131" s="435"/>
      <c r="EY131" s="436"/>
      <c r="EZ131" s="435"/>
      <c r="FA131" s="436"/>
      <c r="FB131" s="435"/>
      <c r="FC131" s="436"/>
      <c r="FD131" s="435"/>
      <c r="FE131" s="436"/>
      <c r="FF131" s="435"/>
      <c r="FG131" s="436"/>
      <c r="FH131" s="435"/>
      <c r="FI131" s="436"/>
      <c r="FJ131" s="435"/>
      <c r="FK131" s="436"/>
      <c r="FL131" s="435"/>
      <c r="FM131" s="436"/>
      <c r="FN131" s="435"/>
      <c r="FO131" s="436"/>
      <c r="FP131" s="435"/>
      <c r="FQ131" s="436"/>
      <c r="FR131" s="435"/>
      <c r="FS131" s="436"/>
      <c r="FT131" s="435"/>
      <c r="FU131" s="436"/>
      <c r="FV131" s="435"/>
      <c r="FW131" s="436"/>
      <c r="FX131" s="435"/>
      <c r="FY131" s="436"/>
      <c r="FZ131" s="435"/>
      <c r="GA131" s="436"/>
      <c r="GB131" s="435"/>
      <c r="GC131" s="436"/>
      <c r="GD131" s="435"/>
      <c r="GE131" s="436"/>
      <c r="GF131" s="435"/>
      <c r="GG131" s="436"/>
      <c r="GH131" s="435"/>
      <c r="GI131" s="436"/>
      <c r="GJ131" s="435"/>
      <c r="GK131" s="435"/>
      <c r="GL131" s="436"/>
    </row>
    <row r="132" spans="1:194" ht="12" hidden="1" customHeight="1" outlineLevel="1" x14ac:dyDescent="0.2">
      <c r="A132" s="437" t="s">
        <v>91</v>
      </c>
      <c r="B132" s="436"/>
      <c r="C132" s="435"/>
      <c r="D132" s="436"/>
      <c r="E132" s="435"/>
      <c r="F132" s="436"/>
      <c r="G132" s="435"/>
      <c r="H132" s="436"/>
      <c r="I132" s="435"/>
      <c r="J132" s="436"/>
      <c r="K132" s="435"/>
      <c r="L132" s="436"/>
      <c r="M132" s="435"/>
      <c r="N132" s="436"/>
      <c r="O132" s="435"/>
      <c r="P132" s="436"/>
      <c r="Q132" s="435"/>
      <c r="R132" s="436"/>
      <c r="S132" s="435"/>
      <c r="T132" s="436"/>
      <c r="U132" s="435"/>
      <c r="V132" s="436"/>
      <c r="W132" s="435"/>
      <c r="X132" s="436"/>
      <c r="Y132" s="435"/>
      <c r="Z132" s="436"/>
      <c r="AA132" s="435"/>
      <c r="AB132" s="436"/>
      <c r="AC132" s="435"/>
      <c r="AD132" s="436"/>
      <c r="AE132" s="435"/>
      <c r="AF132" s="436"/>
      <c r="AG132" s="435"/>
      <c r="AH132" s="436"/>
      <c r="AI132" s="435"/>
      <c r="AJ132" s="436"/>
      <c r="AK132" s="435"/>
      <c r="AL132" s="436"/>
      <c r="AM132" s="435"/>
      <c r="AN132" s="436"/>
      <c r="AO132" s="435"/>
      <c r="AP132" s="436"/>
      <c r="AQ132" s="435"/>
      <c r="AR132" s="436"/>
      <c r="AS132" s="435"/>
      <c r="AT132" s="436"/>
      <c r="AU132" s="435"/>
      <c r="AV132" s="436"/>
      <c r="AW132" s="435"/>
      <c r="AX132" s="436"/>
      <c r="AY132" s="435"/>
      <c r="AZ132" s="436"/>
      <c r="BA132" s="435"/>
      <c r="BB132" s="436"/>
      <c r="BC132" s="435"/>
      <c r="BD132" s="436"/>
      <c r="BE132" s="435"/>
      <c r="BF132" s="436"/>
      <c r="BG132" s="435"/>
      <c r="BH132" s="436"/>
      <c r="BI132" s="435"/>
      <c r="BJ132" s="436"/>
      <c r="BK132" s="435"/>
      <c r="BL132" s="436"/>
      <c r="BM132" s="435"/>
      <c r="BN132" s="436"/>
      <c r="BO132" s="435"/>
      <c r="BP132" s="436"/>
      <c r="BQ132" s="435"/>
      <c r="BR132" s="436"/>
      <c r="BS132" s="435"/>
      <c r="BT132" s="436"/>
      <c r="BU132" s="435"/>
      <c r="BV132" s="436"/>
      <c r="BW132" s="435"/>
      <c r="BX132" s="436"/>
      <c r="BY132" s="435"/>
      <c r="BZ132" s="436"/>
      <c r="CA132" s="435"/>
      <c r="CB132" s="436"/>
      <c r="CC132" s="435"/>
      <c r="CD132" s="436"/>
      <c r="CE132" s="435"/>
      <c r="CF132" s="436"/>
      <c r="CG132" s="435"/>
      <c r="CH132" s="436"/>
      <c r="CI132" s="435"/>
      <c r="CJ132" s="436"/>
      <c r="CK132" s="435"/>
      <c r="CL132" s="436"/>
      <c r="CM132" s="435"/>
      <c r="CN132" s="436"/>
      <c r="CO132" s="435"/>
      <c r="CP132" s="436"/>
      <c r="CQ132" s="435"/>
      <c r="CR132" s="436"/>
      <c r="CS132" s="435"/>
      <c r="CT132" s="436"/>
      <c r="CU132" s="435"/>
      <c r="CV132" s="436"/>
      <c r="CW132" s="435"/>
      <c r="CX132" s="436"/>
      <c r="CY132" s="435"/>
      <c r="CZ132" s="436"/>
      <c r="DA132" s="435"/>
      <c r="DB132" s="436"/>
      <c r="DC132" s="435"/>
      <c r="DD132" s="436"/>
      <c r="DE132" s="435"/>
      <c r="DF132" s="436"/>
      <c r="DG132" s="435"/>
      <c r="DH132" s="436"/>
      <c r="DI132" s="435"/>
      <c r="DJ132" s="436"/>
      <c r="DK132" s="435"/>
      <c r="DL132" s="436"/>
      <c r="DM132" s="435"/>
      <c r="DN132" s="436"/>
      <c r="DO132" s="435"/>
      <c r="DP132" s="436"/>
      <c r="DQ132" s="435"/>
      <c r="DR132" s="436"/>
      <c r="DS132" s="435"/>
      <c r="DT132" s="436"/>
      <c r="DU132" s="435"/>
      <c r="DV132" s="436"/>
      <c r="DW132" s="435"/>
      <c r="DX132" s="436"/>
      <c r="DY132" s="435"/>
      <c r="DZ132" s="436"/>
      <c r="EA132" s="435"/>
      <c r="EB132" s="436"/>
      <c r="EC132" s="435"/>
      <c r="ED132" s="436"/>
      <c r="EE132" s="435"/>
      <c r="EF132" s="436"/>
      <c r="EG132" s="435"/>
      <c r="EH132" s="436"/>
      <c r="EI132" s="435"/>
      <c r="EJ132" s="436"/>
      <c r="EK132" s="435"/>
      <c r="EL132" s="436"/>
      <c r="EM132" s="435"/>
      <c r="EN132" s="436"/>
      <c r="EO132" s="435"/>
      <c r="EP132" s="436"/>
      <c r="EQ132" s="436"/>
      <c r="ER132" s="435"/>
      <c r="ES132" s="436"/>
      <c r="ET132" s="435"/>
      <c r="EU132" s="436"/>
      <c r="EV132" s="435"/>
      <c r="EW132" s="436"/>
      <c r="EX132" s="435"/>
      <c r="EY132" s="436"/>
      <c r="EZ132" s="435"/>
      <c r="FA132" s="436"/>
      <c r="FB132" s="435"/>
      <c r="FC132" s="436"/>
      <c r="FD132" s="435"/>
      <c r="FE132" s="436"/>
      <c r="FF132" s="435"/>
      <c r="FG132" s="436"/>
      <c r="FH132" s="435"/>
      <c r="FI132" s="436"/>
      <c r="FJ132" s="435"/>
      <c r="FK132" s="436"/>
      <c r="FL132" s="435"/>
      <c r="FM132" s="436"/>
      <c r="FN132" s="435"/>
      <c r="FO132" s="436"/>
      <c r="FP132" s="435"/>
      <c r="FQ132" s="436"/>
      <c r="FR132" s="435"/>
      <c r="FS132" s="436"/>
      <c r="FT132" s="435"/>
      <c r="FU132" s="436"/>
      <c r="FV132" s="435"/>
      <c r="FW132" s="436"/>
      <c r="FX132" s="435"/>
      <c r="FY132" s="436"/>
      <c r="FZ132" s="435"/>
      <c r="GA132" s="436"/>
      <c r="GB132" s="435"/>
      <c r="GC132" s="436"/>
      <c r="GD132" s="435"/>
      <c r="GE132" s="436"/>
      <c r="GF132" s="435"/>
      <c r="GG132" s="436"/>
      <c r="GH132" s="435"/>
      <c r="GI132" s="436"/>
      <c r="GJ132" s="435"/>
      <c r="GK132" s="435"/>
      <c r="GL132" s="436"/>
    </row>
    <row r="133" spans="1:194" ht="12" hidden="1" customHeight="1" outlineLevel="1" x14ac:dyDescent="0.2">
      <c r="A133" s="483" t="str">
        <f>INPUT!B51</f>
        <v>EOP Premiums In Force</v>
      </c>
      <c r="B133" s="434">
        <f>INPUT!K51</f>
        <v>752100</v>
      </c>
      <c r="C133" s="435">
        <f>INPUT!L51</f>
        <v>5.9146599070553529</v>
      </c>
      <c r="D133" s="434">
        <f>INPUT!M51</f>
        <v>762600</v>
      </c>
      <c r="E133" s="435">
        <f>INPUT!N51</f>
        <v>5.9019580613803635</v>
      </c>
      <c r="F133" s="434">
        <f>INPUT!O51</f>
        <v>774200</v>
      </c>
      <c r="G133" s="435">
        <f>INPUT!P51</f>
        <v>5.808391417247516</v>
      </c>
      <c r="H133" s="434">
        <f>INPUT!Q51</f>
        <v>782200</v>
      </c>
      <c r="I133" s="435">
        <f>INPUT!R51</f>
        <v>5.6455969746083134</v>
      </c>
      <c r="J133" s="434">
        <f>INPUT!S51</f>
        <v>793700</v>
      </c>
      <c r="K133" s="435">
        <f>INPUT!T51</f>
        <v>5.5311793644462259</v>
      </c>
      <c r="L133" s="434">
        <f>INPUT!U51</f>
        <v>804100</v>
      </c>
      <c r="M133" s="435">
        <f>INPUT!V51</f>
        <v>5.4419092578022576</v>
      </c>
      <c r="N133" s="434">
        <f>INPUT!W51</f>
        <v>820600</v>
      </c>
      <c r="O133" s="435">
        <f>INPUT!X51</f>
        <v>5.993283389305093</v>
      </c>
      <c r="P133" s="434">
        <f>INPUT!Y51</f>
        <v>834400</v>
      </c>
      <c r="Q133" s="435">
        <f>INPUT!Z51</f>
        <v>6.6734850421886982</v>
      </c>
      <c r="R133" s="434">
        <f>INPUT!AA51</f>
        <v>855400</v>
      </c>
      <c r="S133" s="435">
        <f>INPUT!AB51</f>
        <v>7.7737180294821684</v>
      </c>
      <c r="T133" s="434">
        <f>INPUT!AC51</f>
        <v>867600</v>
      </c>
      <c r="U133" s="435">
        <f>INPUT!AD51</f>
        <v>7.8970277328690441</v>
      </c>
      <c r="V133" s="434">
        <f>INPUT!AE51</f>
        <v>886300</v>
      </c>
      <c r="W133" s="435">
        <f>INPUT!AF51</f>
        <v>8.0063368267121682</v>
      </c>
      <c r="X133" s="434">
        <f>INPUT!AG51</f>
        <v>900300</v>
      </c>
      <c r="Y133" s="435">
        <f>INPUT!AH51</f>
        <v>7.8978906999041198</v>
      </c>
      <c r="Z133" s="434">
        <f>INPUT!AI51</f>
        <v>914800</v>
      </c>
      <c r="AA133" s="435">
        <f>INPUT!AJ51</f>
        <v>6.9441197100771568</v>
      </c>
      <c r="AB133" s="434">
        <f>INPUT!AK51</f>
        <v>928500</v>
      </c>
      <c r="AC133" s="435">
        <f>INPUT!AL51</f>
        <v>7.0193637621023486</v>
      </c>
      <c r="AD133" s="434">
        <f>INPUT!AM51</f>
        <v>946800</v>
      </c>
      <c r="AE133" s="435">
        <f>INPUT!AN51</f>
        <v>6.8261311068486874</v>
      </c>
      <c r="AF133" s="434">
        <f>INPUT!AO51</f>
        <v>961900</v>
      </c>
      <c r="AG133" s="435">
        <f>INPUT!AP51</f>
        <v>6.8421637232033872</v>
      </c>
      <c r="AH133" s="434">
        <f>INPUT!AQ51</f>
        <v>978100</v>
      </c>
      <c r="AI133" s="435">
        <f>INPUT!AR51</f>
        <v>6.9195452557936132</v>
      </c>
      <c r="AJ133" s="434">
        <f>INPUT!AS51</f>
        <v>992600</v>
      </c>
      <c r="AK133" s="435">
        <f>INPUT!AT51</f>
        <v>6.9036079698438391</v>
      </c>
      <c r="AL133" s="434">
        <f>INPUT!AU51</f>
        <v>1010700</v>
      </c>
      <c r="AM133" s="435">
        <f>INPUT!AV51</f>
        <v>6.7490494296577941</v>
      </c>
      <c r="AN133" s="434">
        <f>INPUT!AW51</f>
        <v>1027800</v>
      </c>
      <c r="AO133" s="435">
        <f>INPUT!AX51</f>
        <v>6.8510240149703749</v>
      </c>
      <c r="AP133" s="434">
        <f>INPUT!AY51</f>
        <v>1043900</v>
      </c>
      <c r="AQ133" s="435">
        <f>INPUT!AZ51</f>
        <v>6.7273284940190248</v>
      </c>
      <c r="AR133" s="434">
        <f>INPUT!BA51</f>
        <v>1057000</v>
      </c>
      <c r="AS133" s="435">
        <f>INPUT!BB51</f>
        <v>6.4880112834978743</v>
      </c>
      <c r="AT133" s="434">
        <f>INPUT!BC51</f>
        <v>1070700</v>
      </c>
      <c r="AU133" s="435">
        <f>INPUT!BD51</f>
        <v>5.9364796675571485</v>
      </c>
      <c r="AV133" s="434">
        <f>INPUT!BE51</f>
        <v>1083100</v>
      </c>
      <c r="AW133" s="435">
        <f>INPUT!BF51</f>
        <v>5.3804242070441655</v>
      </c>
      <c r="AX133" s="434">
        <f>INPUT!BG51</f>
        <v>1093700</v>
      </c>
      <c r="AY133" s="435">
        <f>INPUT!BH51</f>
        <v>4.7705718938595654</v>
      </c>
      <c r="AZ133" s="434">
        <f>INPUT!BI51</f>
        <v>1102900</v>
      </c>
      <c r="BA133" s="435">
        <f>INPUT!BJ51</f>
        <v>4.342478713339637</v>
      </c>
      <c r="BB133" s="434">
        <f>INPUT!BK51</f>
        <v>1116900</v>
      </c>
      <c r="BC133" s="435">
        <f>INPUT!BL51</f>
        <v>4.3149341552255471</v>
      </c>
      <c r="BD133" s="434">
        <f>INPUT!BM51</f>
        <v>1125600</v>
      </c>
      <c r="BE133" s="435">
        <f>INPUT!BN51</f>
        <v>3.9239220755239668</v>
      </c>
      <c r="BF133" s="434">
        <f>INPUT!BO51</f>
        <v>1133900</v>
      </c>
      <c r="BG133" s="435">
        <f>INPUT!BP51</f>
        <v>3.675596598701647</v>
      </c>
      <c r="BH133" s="434">
        <f>INPUT!BQ51</f>
        <v>1143100</v>
      </c>
      <c r="BI133" s="435">
        <f>INPUT!BR51</f>
        <v>3.6449360776135586</v>
      </c>
      <c r="BJ133" s="434">
        <f>INPUT!BS51</f>
        <v>1153600</v>
      </c>
      <c r="BK133" s="435">
        <f>INPUT!BT51</f>
        <v>3.2858805622705711</v>
      </c>
      <c r="BL133" s="434">
        <f>INPUT!BU51</f>
        <v>1161700</v>
      </c>
      <c r="BM133" s="435">
        <f>INPUT!BV51</f>
        <v>3.2071783937455578</v>
      </c>
      <c r="BN133" s="434">
        <f>INPUT!BW51</f>
        <v>1169300</v>
      </c>
      <c r="BO133" s="435">
        <f>INPUT!BX51</f>
        <v>3.1219684275509252</v>
      </c>
      <c r="BP133" s="434">
        <f>INPUT!BY51</f>
        <v>1175900</v>
      </c>
      <c r="BQ133" s="435">
        <f>INPUT!BZ51</f>
        <v>2.8693902545709138</v>
      </c>
      <c r="BR133" s="434">
        <f>INPUT!CA51</f>
        <v>1188600</v>
      </c>
      <c r="BS133" s="435">
        <f>INPUT!CB51</f>
        <v>3.0339805825242649</v>
      </c>
      <c r="BT133" s="434">
        <f>INPUT!CC51</f>
        <v>1200400</v>
      </c>
      <c r="BU133" s="435">
        <f>INPUT!CD51</f>
        <v>3.3313247826461279</v>
      </c>
      <c r="BV133" s="434">
        <f>INPUT!CE51</f>
        <v>1211000</v>
      </c>
      <c r="BW133" s="435">
        <f>INPUT!CF51</f>
        <v>3.5662362096981148</v>
      </c>
      <c r="BX133" s="434">
        <f>INPUT!CG51</f>
        <v>1222200</v>
      </c>
      <c r="BY133" s="435">
        <f>INPUT!CH51</f>
        <v>3.9374096436771922</v>
      </c>
      <c r="BZ133" s="434">
        <f>INPUT!CI51</f>
        <v>1238700</v>
      </c>
      <c r="CA133" s="435">
        <f>INPUT!CJ51</f>
        <v>4.2150429076224238</v>
      </c>
      <c r="CB133" s="434">
        <f>INPUT!CK51</f>
        <v>1255600</v>
      </c>
      <c r="CC133" s="435">
        <f>INPUT!CL51</f>
        <v>4.598467177607457</v>
      </c>
      <c r="CD133" s="434">
        <f>INPUT!CM51</f>
        <v>1271200</v>
      </c>
      <c r="CE133" s="435">
        <f>INPUT!CN51</f>
        <v>4.9710982658959457</v>
      </c>
      <c r="CF133" s="434">
        <f>INPUT!CO51</f>
        <v>1280500</v>
      </c>
      <c r="CG133" s="435">
        <f>INPUT!CP51</f>
        <v>4.7700867288496207</v>
      </c>
      <c r="CH133" s="434">
        <f>INPUT!CQ51</f>
        <v>1311800</v>
      </c>
      <c r="CI133" s="435">
        <f>INPUT!CR51</f>
        <v>5.9013481876160512</v>
      </c>
      <c r="CJ133" s="434">
        <f>INPUT!CS51</f>
        <v>1343700</v>
      </c>
      <c r="CK133" s="435">
        <f>INPUT!CT51</f>
        <v>7.0165657852819363</v>
      </c>
      <c r="CL133" s="434">
        <f>INPUT!CU51</f>
        <v>1384100</v>
      </c>
      <c r="CM133" s="435">
        <f>INPUT!CV51</f>
        <v>8.8813719320327333</v>
      </c>
      <c r="CN133" s="434">
        <f>INPUT!CW51</f>
        <v>1423600</v>
      </c>
      <c r="CO133" s="435">
        <f>INPUT!CX51</f>
        <v>11.175322139789134</v>
      </c>
      <c r="CP133" s="434">
        <f>INPUT!CY51</f>
        <v>1462500</v>
      </c>
      <c r="CQ133" s="435">
        <f>INPUT!CZ51</f>
        <v>11.488031712151248</v>
      </c>
      <c r="CR133" s="434">
        <f>INPUT!DA51</f>
        <v>1492500</v>
      </c>
      <c r="CS133" s="435">
        <f>INPUT!DB51</f>
        <v>11.07390042420182</v>
      </c>
      <c r="CT133" s="434">
        <f>INPUT!DC51</f>
        <v>1523900</v>
      </c>
      <c r="CU133" s="435">
        <f>INPUT!DD51</f>
        <v>10.100426269778184</v>
      </c>
      <c r="CV133" s="434">
        <f>INPUT!DE51</f>
        <v>1538100</v>
      </c>
      <c r="CW133" s="435">
        <f>INPUT!DF51</f>
        <v>8.0429896038213045</v>
      </c>
      <c r="CX133" s="434">
        <f>INPUT!DG51</f>
        <v>1553500</v>
      </c>
      <c r="CY133" s="435">
        <f>INPUT!DH51</f>
        <v>6.2222222222222179</v>
      </c>
      <c r="CZ133" s="434">
        <f>INPUT!DI51</f>
        <v>1567100</v>
      </c>
      <c r="DA133" s="435">
        <f>INPUT!DJ51</f>
        <v>4.9983249581239564</v>
      </c>
      <c r="DB133" s="434">
        <f>INPUT!DK51</f>
        <v>1576400</v>
      </c>
      <c r="DC133" s="435">
        <f>INPUT!DL51</f>
        <v>3.4451079467156642</v>
      </c>
      <c r="DD133" s="434">
        <f>INPUT!DM51</f>
        <v>1584200</v>
      </c>
      <c r="DE133" s="435">
        <f>INPUT!DN51</f>
        <v>2.9972043430206208</v>
      </c>
      <c r="DF133" s="434">
        <f>INPUT!DO51</f>
        <v>1588200</v>
      </c>
      <c r="DG133" s="435">
        <f>INPUT!DP51</f>
        <v>2.2336659156742877</v>
      </c>
      <c r="DH133" s="434">
        <f>INPUT!DQ51</f>
        <v>1594400</v>
      </c>
      <c r="DI133" s="435">
        <f>INPUT!DR51</f>
        <v>1.7420713419692424</v>
      </c>
      <c r="DJ133" s="434">
        <f>INPUT!DS51</f>
        <v>1598900</v>
      </c>
      <c r="DK133" s="435">
        <f>INPUT!DT51</f>
        <v>1.4273027150469408</v>
      </c>
      <c r="DL133" s="434">
        <f>INPUT!DU51</f>
        <v>1604000</v>
      </c>
      <c r="DM133" s="435">
        <f>INPUT!DV51</f>
        <v>1.2498421916424585</v>
      </c>
      <c r="DN133" s="434">
        <f>INPUT!DW51</f>
        <v>1612700</v>
      </c>
      <c r="DO133" s="435">
        <f>INPUT!DX51</f>
        <v>1.5426268731897785</v>
      </c>
      <c r="DP133" s="434">
        <f>INPUT!DY51</f>
        <v>1617700</v>
      </c>
      <c r="DQ133" s="435">
        <f>INPUT!DZ51</f>
        <v>1.4613647767185212</v>
      </c>
      <c r="DR133" s="434">
        <f>INPUT!EA51</f>
        <v>1618900</v>
      </c>
      <c r="DS133" s="435">
        <f>INPUT!EB51</f>
        <v>1.2508599662267805</v>
      </c>
      <c r="DT133" s="434">
        <f>INPUT!EC51</f>
        <v>1622400</v>
      </c>
      <c r="DU133" s="435">
        <f>INPUT!ED51</f>
        <v>1.1471321695760706</v>
      </c>
      <c r="DV133" s="434">
        <f>INPUT!EE51</f>
        <v>1618000</v>
      </c>
      <c r="DW133" s="435">
        <f>INPUT!EF51</f>
        <v>0.32864140881752046</v>
      </c>
      <c r="DX133" s="434">
        <f>INPUT!EG51</f>
        <v>1606100</v>
      </c>
      <c r="DY133" s="435">
        <f>INPUT!EH51</f>
        <v>-0.71706744142918666</v>
      </c>
      <c r="DZ133" s="434">
        <f>INPUT!EI51</f>
        <v>1585900</v>
      </c>
      <c r="EA133" s="435">
        <f>INPUT!EJ51</f>
        <v>-2.038421150163694</v>
      </c>
      <c r="EB133" s="434">
        <f>INPUT!EK51</f>
        <v>1568800</v>
      </c>
      <c r="EC133" s="435">
        <f>INPUT!EL51</f>
        <v>-3.3037475345167655</v>
      </c>
      <c r="ED133" s="434">
        <f>INPUT!EM51</f>
        <v>1558300</v>
      </c>
      <c r="EE133" s="435">
        <f>INPUT!EN51</f>
        <v>-3.6897404202719364</v>
      </c>
      <c r="EF133" s="434">
        <f>INPUT!EO51</f>
        <v>1552200</v>
      </c>
      <c r="EG133" s="435">
        <f>INPUT!EP51</f>
        <v>-3.3559554199613983</v>
      </c>
      <c r="EH133" s="434">
        <f>INPUT!EQ51</f>
        <v>1537181.25</v>
      </c>
      <c r="EI133" s="435">
        <f>INPUT!ER51</f>
        <v>-3.0719938205435393</v>
      </c>
      <c r="EJ133" s="434">
        <f>INPUT!ES51</f>
        <v>1525545.1953125</v>
      </c>
      <c r="EK133" s="435">
        <f>INPUT!ET51</f>
        <v>-2.7571905078722536</v>
      </c>
      <c r="EL133" s="434">
        <f>INPUT!EU51</f>
        <v>1517536.2849143005</v>
      </c>
      <c r="EM133" s="435">
        <f>INPUT!EV51</f>
        <v>-2.6159093297631664</v>
      </c>
      <c r="EN133" s="434">
        <f>INPUT!EW51</f>
        <v>1513740.4917808117</v>
      </c>
      <c r="EO133" s="435">
        <f>INPUT!EX51</f>
        <v>-2.4777417999734763</v>
      </c>
      <c r="EP133" s="436"/>
      <c r="EQ133" s="434">
        <f>INPUT!FF51</f>
        <v>740400</v>
      </c>
      <c r="ER133" s="435">
        <f>INPUT!FG51</f>
        <v>6.2876830318690846</v>
      </c>
      <c r="ES133" s="434">
        <f>INPUT!FH51</f>
        <v>782200</v>
      </c>
      <c r="ET133" s="435">
        <f>INPUT!FI51</f>
        <v>5.6455969746083134</v>
      </c>
      <c r="EU133" s="434">
        <f>INPUT!FJ51</f>
        <v>834400</v>
      </c>
      <c r="EV133" s="435">
        <f>INPUT!FK51</f>
        <v>6.6734850421886982</v>
      </c>
      <c r="EW133" s="434">
        <f>INPUT!FL51</f>
        <v>900300</v>
      </c>
      <c r="EX133" s="435">
        <f>INPUT!FM51</f>
        <v>7.8978906999041198</v>
      </c>
      <c r="EY133" s="434">
        <f>INPUT!FN51</f>
        <v>961900</v>
      </c>
      <c r="EZ133" s="435">
        <f>INPUT!FO51</f>
        <v>6.8421637232033872</v>
      </c>
      <c r="FA133" s="434">
        <f>INPUT!FP51</f>
        <v>1027800</v>
      </c>
      <c r="FB133" s="435">
        <f>INPUT!FQ51</f>
        <v>6.8510240149703749</v>
      </c>
      <c r="FC133" s="434">
        <f>INPUT!FR51</f>
        <v>1083100</v>
      </c>
      <c r="FD133" s="435">
        <f>INPUT!FS51</f>
        <v>5.3804242070441655</v>
      </c>
      <c r="FE133" s="434">
        <f>INPUT!FT51</f>
        <v>1125600</v>
      </c>
      <c r="FF133" s="435">
        <f>INPUT!FU51</f>
        <v>3.9239220755239668</v>
      </c>
      <c r="FG133" s="434">
        <f>INPUT!FV51</f>
        <v>1161700</v>
      </c>
      <c r="FH133" s="435">
        <f>INPUT!FW51</f>
        <v>3.2071783937455578</v>
      </c>
      <c r="FI133" s="434">
        <f>INPUT!FX51</f>
        <v>1200400</v>
      </c>
      <c r="FJ133" s="435">
        <f>INPUT!FY51</f>
        <v>3.3313247826461279</v>
      </c>
      <c r="FK133" s="434">
        <f>INPUT!FZ51</f>
        <v>1255600</v>
      </c>
      <c r="FL133" s="435">
        <f>INPUT!GA51</f>
        <v>4.598467177607457</v>
      </c>
      <c r="FM133" s="434">
        <f>INPUT!GB51</f>
        <v>1343700</v>
      </c>
      <c r="FN133" s="435">
        <f>INPUT!GC51</f>
        <v>7.0165657852819363</v>
      </c>
      <c r="FO133" s="434">
        <f>INPUT!GD51</f>
        <v>1492500</v>
      </c>
      <c r="FP133" s="435">
        <f>INPUT!GE51</f>
        <v>11.07390042420182</v>
      </c>
      <c r="FQ133" s="434">
        <f>INPUT!GF51</f>
        <v>1567100</v>
      </c>
      <c r="FR133" s="435">
        <f>INPUT!GG51</f>
        <v>4.9983249581239564</v>
      </c>
      <c r="FS133" s="434">
        <f>INPUT!GH51</f>
        <v>1594400</v>
      </c>
      <c r="FT133" s="435">
        <f>INPUT!GI51</f>
        <v>1.7420713419692424</v>
      </c>
      <c r="FU133" s="434">
        <f>INPUT!GJ51</f>
        <v>1617700</v>
      </c>
      <c r="FV133" s="435">
        <f>INPUT!GK51</f>
        <v>1.4613647767185212</v>
      </c>
      <c r="FW133" s="434">
        <f>INPUT!GL51</f>
        <v>1606100</v>
      </c>
      <c r="FX133" s="435">
        <f>INPUT!GM51</f>
        <v>-0.71706744142918666</v>
      </c>
      <c r="FY133" s="434">
        <f>INPUT!GN51</f>
        <v>1552200</v>
      </c>
      <c r="FZ133" s="435">
        <f>INPUT!GO51</f>
        <v>-3.3559554199613983</v>
      </c>
      <c r="GA133" s="434">
        <f>INPUT!GP51</f>
        <v>1513740.4917808117</v>
      </c>
      <c r="GB133" s="435">
        <f>INPUT!GQ51</f>
        <v>-2.4777417999734763</v>
      </c>
      <c r="GC133" s="434">
        <f>INPUT!GR51</f>
        <v>1505372.5561267028</v>
      </c>
      <c r="GD133" s="435">
        <f>INPUT!GS51</f>
        <v>-0.55279856088572554</v>
      </c>
      <c r="GE133" s="434">
        <f>INPUT!GT51</f>
        <v>1509597.6798881502</v>
      </c>
      <c r="GF133" s="435">
        <f>INPUT!GU51</f>
        <v>0.28066964182731358</v>
      </c>
      <c r="GG133" s="434">
        <f>INPUT!GV51</f>
        <v>1525803.0411361407</v>
      </c>
      <c r="GH133" s="435">
        <f>INPUT!GW51</f>
        <v>1.0734887489487477</v>
      </c>
      <c r="GI133" s="434">
        <f>INPUT!GX51</f>
        <v>1553599.5818756227</v>
      </c>
      <c r="GJ133" s="435">
        <f>INPUT!GY51</f>
        <v>1.8217646701493173</v>
      </c>
      <c r="GK133" s="435">
        <f>INPUT!GZ51</f>
        <v>1.8027024360889321E-2</v>
      </c>
      <c r="GL133" s="436"/>
    </row>
    <row r="134" spans="1:194" ht="12" hidden="1" customHeight="1" outlineLevel="1" x14ac:dyDescent="0.2">
      <c r="A134" s="483" t="str">
        <f>INPUT!B52</f>
        <v>Average Premiums In Force</v>
      </c>
      <c r="B134" s="434">
        <f>INPUT!K52</f>
        <v>746250</v>
      </c>
      <c r="C134" s="435" t="str">
        <f>INPUT!L52</f>
        <v>NM</v>
      </c>
      <c r="D134" s="434">
        <f>INPUT!M52</f>
        <v>757350</v>
      </c>
      <c r="E134" s="435">
        <f>INPUT!N52</f>
        <v>5.9082645783806509</v>
      </c>
      <c r="F134" s="434">
        <f>INPUT!O52</f>
        <v>768400</v>
      </c>
      <c r="G134" s="435">
        <f>INPUT!P52</f>
        <v>5.8548009367681564</v>
      </c>
      <c r="H134" s="434">
        <f>INPUT!Q52</f>
        <v>778200</v>
      </c>
      <c r="I134" s="435">
        <f>INPUT!R52</f>
        <v>5.7265131444874662</v>
      </c>
      <c r="J134" s="434">
        <f>INPUT!S52</f>
        <v>787950</v>
      </c>
      <c r="K134" s="435">
        <f>INPUT!T52</f>
        <v>5.5879396984924723</v>
      </c>
      <c r="L134" s="434">
        <f>INPUT!U52</f>
        <v>798900</v>
      </c>
      <c r="M134" s="435">
        <f>INPUT!V52</f>
        <v>5.4862348979995978</v>
      </c>
      <c r="N134" s="434">
        <f>INPUT!W52</f>
        <v>812350</v>
      </c>
      <c r="O134" s="435">
        <f>INPUT!X52</f>
        <v>5.719677251431543</v>
      </c>
      <c r="P134" s="434">
        <f>INPUT!Y52</f>
        <v>827500</v>
      </c>
      <c r="Q134" s="435">
        <f>INPUT!Z52</f>
        <v>6.3351323567206297</v>
      </c>
      <c r="R134" s="434">
        <f>INPUT!AA52</f>
        <v>844900</v>
      </c>
      <c r="S134" s="435">
        <f>INPUT!AB52</f>
        <v>7.2276159654800498</v>
      </c>
      <c r="T134" s="434">
        <f>INPUT!AC52</f>
        <v>861500</v>
      </c>
      <c r="U134" s="435">
        <f>INPUT!AD52</f>
        <v>7.8357741895105804</v>
      </c>
      <c r="V134" s="434">
        <f>INPUT!AE52</f>
        <v>876950</v>
      </c>
      <c r="W134" s="435">
        <f>INPUT!AF52</f>
        <v>7.9522373361236021</v>
      </c>
      <c r="X134" s="434">
        <f>INPUT!AG52</f>
        <v>893300</v>
      </c>
      <c r="Y134" s="435">
        <f>INPUT!AH52</f>
        <v>7.9516616314199373</v>
      </c>
      <c r="Z134" s="434">
        <f>INPUT!AI52</f>
        <v>907550</v>
      </c>
      <c r="AA134" s="435">
        <f>INPUT!AJ52</f>
        <v>7.4150787075393465</v>
      </c>
      <c r="AB134" s="434">
        <f>INPUT!AK52</f>
        <v>921650</v>
      </c>
      <c r="AC134" s="435">
        <f>INPUT!AL52</f>
        <v>6.9820081253627375</v>
      </c>
      <c r="AD134" s="434">
        <f>INPUT!AM52</f>
        <v>937650</v>
      </c>
      <c r="AE134" s="435">
        <f>INPUT!AN52</f>
        <v>6.9217173156964407</v>
      </c>
      <c r="AF134" s="434">
        <f>INPUT!AO52</f>
        <v>954350</v>
      </c>
      <c r="AG134" s="435">
        <f>INPUT!AP52</f>
        <v>6.8342102317250575</v>
      </c>
      <c r="AH134" s="434">
        <f>INPUT!AQ52</f>
        <v>970000</v>
      </c>
      <c r="AI134" s="435">
        <f>INPUT!AR52</f>
        <v>6.8811635722549669</v>
      </c>
      <c r="AJ134" s="434">
        <f>INPUT!AS52</f>
        <v>985350</v>
      </c>
      <c r="AK134" s="435">
        <f>INPUT!AT52</f>
        <v>6.911517387294519</v>
      </c>
      <c r="AL134" s="434">
        <f>INPUT!AU52</f>
        <v>1001650</v>
      </c>
      <c r="AM134" s="435">
        <f>INPUT!AV52</f>
        <v>6.8255745747347163</v>
      </c>
      <c r="AN134" s="434">
        <f>INPUT!AW52</f>
        <v>1019250</v>
      </c>
      <c r="AO134" s="435">
        <f>INPUT!AX52</f>
        <v>6.8004400901136908</v>
      </c>
      <c r="AP134" s="434">
        <f>INPUT!AY52</f>
        <v>1035850</v>
      </c>
      <c r="AQ134" s="435">
        <f>INPUT!AZ52</f>
        <v>6.7886597938144222</v>
      </c>
      <c r="AR134" s="434">
        <f>INPUT!BA52</f>
        <v>1050450</v>
      </c>
      <c r="AS134" s="435">
        <f>INPUT!BB52</f>
        <v>6.6067894656721027</v>
      </c>
      <c r="AT134" s="434">
        <f>INPUT!BC52</f>
        <v>1063850</v>
      </c>
      <c r="AU134" s="435">
        <f>INPUT!BD52</f>
        <v>6.2097539060550044</v>
      </c>
      <c r="AV134" s="434">
        <f>INPUT!BE52</f>
        <v>1076900</v>
      </c>
      <c r="AW134" s="435">
        <f>INPUT!BF52</f>
        <v>5.6561196958547999</v>
      </c>
      <c r="AX134" s="434">
        <f>INPUT!BG52</f>
        <v>1088400</v>
      </c>
      <c r="AY134" s="435">
        <f>INPUT!BH52</f>
        <v>5.0731283486991297</v>
      </c>
      <c r="AZ134" s="434">
        <f>INPUT!BI52</f>
        <v>1098300</v>
      </c>
      <c r="BA134" s="435">
        <f>INPUT!BJ52</f>
        <v>4.5551906325860259</v>
      </c>
      <c r="BB134" s="434">
        <f>INPUT!BK52</f>
        <v>1109900</v>
      </c>
      <c r="BC134" s="435">
        <f>INPUT!BL52</f>
        <v>4.3286177562626316</v>
      </c>
      <c r="BD134" s="434">
        <f>INPUT!BM52</f>
        <v>1121250</v>
      </c>
      <c r="BE134" s="435">
        <f>INPUT!BN52</f>
        <v>4.118302535054319</v>
      </c>
      <c r="BF134" s="434">
        <f>INPUT!BO52</f>
        <v>1129750</v>
      </c>
      <c r="BG134" s="435">
        <f>INPUT!BP52</f>
        <v>3.799154722528475</v>
      </c>
      <c r="BH134" s="434">
        <f>INPUT!BQ52</f>
        <v>1138500</v>
      </c>
      <c r="BI134" s="435">
        <f>INPUT!BR52</f>
        <v>3.6602021305654153</v>
      </c>
      <c r="BJ134" s="434">
        <f>INPUT!BS52</f>
        <v>1148350</v>
      </c>
      <c r="BK134" s="435">
        <f>INPUT!BT52</f>
        <v>3.4642760609063794</v>
      </c>
      <c r="BL134" s="434">
        <f>INPUT!BU52</f>
        <v>1157650</v>
      </c>
      <c r="BM134" s="435">
        <f>INPUT!BV52</f>
        <v>3.2463768115942093</v>
      </c>
      <c r="BN134" s="434">
        <f>INPUT!BW52</f>
        <v>1165500</v>
      </c>
      <c r="BO134" s="435">
        <f>INPUT!BX52</f>
        <v>3.1644169063952177</v>
      </c>
      <c r="BP134" s="434">
        <f>INPUT!BY52</f>
        <v>1172600</v>
      </c>
      <c r="BQ134" s="435">
        <f>INPUT!BZ52</f>
        <v>2.9951690821256038</v>
      </c>
      <c r="BR134" s="434">
        <f>INPUT!CA52</f>
        <v>1182250</v>
      </c>
      <c r="BS134" s="435">
        <f>INPUT!CB52</f>
        <v>2.9520616536770072</v>
      </c>
      <c r="BT134" s="434">
        <f>INPUT!CC52</f>
        <v>1194500</v>
      </c>
      <c r="BU134" s="435">
        <f>INPUT!CD52</f>
        <v>3.1831728069796617</v>
      </c>
      <c r="BV134" s="434">
        <f>INPUT!CE52</f>
        <v>1205700</v>
      </c>
      <c r="BW134" s="435">
        <f>INPUT!CF52</f>
        <v>3.4491634491634393</v>
      </c>
      <c r="BX134" s="434">
        <f>INPUT!CG52</f>
        <v>1216600</v>
      </c>
      <c r="BY134" s="435">
        <f>INPUT!CH52</f>
        <v>3.7523452157598447</v>
      </c>
      <c r="BZ134" s="434">
        <f>INPUT!CI52</f>
        <v>1230450</v>
      </c>
      <c r="CA134" s="435">
        <f>INPUT!CJ52</f>
        <v>4.0769718756608064</v>
      </c>
      <c r="CB134" s="434">
        <f>INPUT!CK52</f>
        <v>1247150</v>
      </c>
      <c r="CC134" s="435">
        <f>INPUT!CL52</f>
        <v>4.4077019673503637</v>
      </c>
      <c r="CD134" s="434">
        <f>INPUT!CM52</f>
        <v>1263400</v>
      </c>
      <c r="CE134" s="435">
        <f>INPUT!CN52</f>
        <v>4.7856017251389327</v>
      </c>
      <c r="CF134" s="434">
        <f>INPUT!CO52</f>
        <v>1275850</v>
      </c>
      <c r="CG134" s="435">
        <f>INPUT!CP52</f>
        <v>4.870129870129869</v>
      </c>
      <c r="CH134" s="434">
        <f>INPUT!CQ52</f>
        <v>1296150</v>
      </c>
      <c r="CI134" s="435">
        <f>INPUT!CR52</f>
        <v>5.339509935389497</v>
      </c>
      <c r="CJ134" s="434">
        <f>INPUT!CS52</f>
        <v>1327750</v>
      </c>
      <c r="CK134" s="435">
        <f>INPUT!CT52</f>
        <v>6.462735035881817</v>
      </c>
      <c r="CL134" s="434">
        <f>INPUT!CU52</f>
        <v>1363900</v>
      </c>
      <c r="CM134" s="435">
        <f>INPUT!CV52</f>
        <v>7.9547253443090105</v>
      </c>
      <c r="CN134" s="434">
        <f>INPUT!CW52</f>
        <v>1403850</v>
      </c>
      <c r="CO134" s="435">
        <f>INPUT!CX52</f>
        <v>10.032527334718022</v>
      </c>
      <c r="CP134" s="434">
        <f>INPUT!CY52</f>
        <v>1443050</v>
      </c>
      <c r="CQ134" s="435">
        <f>INPUT!CZ52</f>
        <v>11.333564788026074</v>
      </c>
      <c r="CR134" s="434">
        <f>INPUT!DA52</f>
        <v>1477500</v>
      </c>
      <c r="CS134" s="435">
        <f>INPUT!DB52</f>
        <v>11.278478629260036</v>
      </c>
      <c r="CT134" s="434">
        <f>INPUT!DC52</f>
        <v>1508200</v>
      </c>
      <c r="CU134" s="435">
        <f>INPUT!DD52</f>
        <v>10.579954542121861</v>
      </c>
      <c r="CV134" s="434">
        <f>INPUT!DE52</f>
        <v>1531000</v>
      </c>
      <c r="CW134" s="435">
        <f>INPUT!DF52</f>
        <v>9.0572354596288882</v>
      </c>
      <c r="CX134" s="434">
        <f>INPUT!DG52</f>
        <v>1545800</v>
      </c>
      <c r="CY134" s="435">
        <f>INPUT!DH52</f>
        <v>7.1203354007137731</v>
      </c>
      <c r="CZ134" s="434">
        <f>INPUT!DI52</f>
        <v>1560300</v>
      </c>
      <c r="DA134" s="435">
        <f>INPUT!DJ52</f>
        <v>5.6040609137055775</v>
      </c>
      <c r="DB134" s="434">
        <f>INPUT!DK52</f>
        <v>1571750</v>
      </c>
      <c r="DC134" s="435">
        <f>INPUT!DL52</f>
        <v>4.2136321442779456</v>
      </c>
      <c r="DD134" s="434">
        <f>INPUT!DM52</f>
        <v>1580300</v>
      </c>
      <c r="DE134" s="435">
        <f>INPUT!DN52</f>
        <v>3.2201175702155416</v>
      </c>
      <c r="DF134" s="434">
        <f>INPUT!DO52</f>
        <v>1586200</v>
      </c>
      <c r="DG134" s="435">
        <f>INPUT!DP52</f>
        <v>2.6135334454651327</v>
      </c>
      <c r="DH134" s="434">
        <f>INPUT!DQ52</f>
        <v>1591300</v>
      </c>
      <c r="DI134" s="435">
        <f>INPUT!DR52</f>
        <v>1.9867974107543374</v>
      </c>
      <c r="DJ134" s="434">
        <f>INPUT!DS52</f>
        <v>1596650</v>
      </c>
      <c r="DK134" s="435">
        <f>INPUT!DT52</f>
        <v>1.5842214092572027</v>
      </c>
      <c r="DL134" s="434">
        <f>INPUT!DU52</f>
        <v>1601450</v>
      </c>
      <c r="DM134" s="435">
        <f>INPUT!DV52</f>
        <v>1.3383534771878702</v>
      </c>
      <c r="DN134" s="434">
        <f>INPUT!DW52</f>
        <v>1608350</v>
      </c>
      <c r="DO134" s="435">
        <f>INPUT!DX52</f>
        <v>1.3964191148657212</v>
      </c>
      <c r="DP134" s="434">
        <f>INPUT!DY52</f>
        <v>1615200</v>
      </c>
      <c r="DQ134" s="435">
        <f>INPUT!DZ52</f>
        <v>1.5019166719034693</v>
      </c>
      <c r="DR134" s="434">
        <f>INPUT!EA52</f>
        <v>1618300</v>
      </c>
      <c r="DS134" s="435">
        <f>INPUT!EB52</f>
        <v>1.3559640497291303</v>
      </c>
      <c r="DT134" s="434">
        <f>INPUT!EC52</f>
        <v>1620650</v>
      </c>
      <c r="DU134" s="435">
        <f>INPUT!ED52</f>
        <v>1.1989134846545291</v>
      </c>
      <c r="DV134" s="434">
        <f>INPUT!EE52</f>
        <v>1620200</v>
      </c>
      <c r="DW134" s="435">
        <f>INPUT!EF52</f>
        <v>0.73677992974165996</v>
      </c>
      <c r="DX134" s="434">
        <f>INPUT!EG52</f>
        <v>1612050</v>
      </c>
      <c r="DY134" s="435">
        <f>INPUT!EH52</f>
        <v>-0.19502228826151491</v>
      </c>
      <c r="DZ134" s="434">
        <f>INPUT!EI52</f>
        <v>1596000</v>
      </c>
      <c r="EA134" s="435">
        <f>INPUT!EJ52</f>
        <v>-1.3779892479762745</v>
      </c>
      <c r="EB134" s="434">
        <f>INPUT!EK52</f>
        <v>1577350</v>
      </c>
      <c r="EC134" s="435">
        <f>INPUT!EL52</f>
        <v>-2.6717675006941666</v>
      </c>
      <c r="ED134" s="434">
        <f>INPUT!EM52</f>
        <v>1563550</v>
      </c>
      <c r="EE134" s="435">
        <f>INPUT!EN52</f>
        <v>-3.4964819158128657</v>
      </c>
      <c r="EF134" s="434">
        <f>INPUT!EO52</f>
        <v>1555250</v>
      </c>
      <c r="EG134" s="435">
        <f>INPUT!EP52</f>
        <v>-3.5234639124096634</v>
      </c>
      <c r="EH134" s="434">
        <f>INPUT!EQ52</f>
        <v>1544690.625</v>
      </c>
      <c r="EI134" s="435">
        <f>INPUT!ER52</f>
        <v>-3.2148731203007541</v>
      </c>
      <c r="EJ134" s="434">
        <f>INPUT!ES52</f>
        <v>1531363.22265625</v>
      </c>
      <c r="EK134" s="435">
        <f>INPUT!ET52</f>
        <v>-2.915445357323998</v>
      </c>
      <c r="EL134" s="434">
        <f>INPUT!EU52</f>
        <v>1521540.7401134004</v>
      </c>
      <c r="EM134" s="435">
        <f>INPUT!EV52</f>
        <v>-2.686787111803246</v>
      </c>
      <c r="EN134" s="434">
        <f>INPUT!EW52</f>
        <v>1515638.3883475561</v>
      </c>
      <c r="EO134" s="435">
        <f>INPUT!EX52</f>
        <v>-2.546961045005236</v>
      </c>
      <c r="EP134" s="436"/>
      <c r="EQ134" s="434">
        <f>INPUT!FF52</f>
        <v>725250</v>
      </c>
      <c r="ER134" s="435">
        <f>INPUT!FG52</f>
        <v>8.4567070435172642</v>
      </c>
      <c r="ES134" s="434">
        <f>INPUT!FH52</f>
        <v>761300</v>
      </c>
      <c r="ET134" s="435">
        <f>INPUT!FI52</f>
        <v>4.9706997587039004</v>
      </c>
      <c r="EU134" s="434">
        <f>INPUT!FJ52</f>
        <v>808300</v>
      </c>
      <c r="EV134" s="435">
        <f>INPUT!FK52</f>
        <v>6.1736503349533622</v>
      </c>
      <c r="EW134" s="434">
        <f>INPUT!FL52</f>
        <v>867350</v>
      </c>
      <c r="EX134" s="435">
        <f>INPUT!FM52</f>
        <v>7.305455895088464</v>
      </c>
      <c r="EY134" s="434">
        <f>INPUT!FN52</f>
        <v>931100</v>
      </c>
      <c r="EZ134" s="435">
        <f>INPUT!FO52</f>
        <v>7.3499740589150875</v>
      </c>
      <c r="FA134" s="434">
        <f>INPUT!FP52</f>
        <v>994850</v>
      </c>
      <c r="FB134" s="435">
        <f>INPUT!FQ52</f>
        <v>6.8467404145634125</v>
      </c>
      <c r="FC134" s="434">
        <f>INPUT!FR52</f>
        <v>1055450</v>
      </c>
      <c r="FD134" s="435">
        <f>INPUT!FS52</f>
        <v>6.0913705583756306</v>
      </c>
      <c r="FE134" s="434">
        <f>INPUT!FT52</f>
        <v>1104350</v>
      </c>
      <c r="FF134" s="435">
        <f>INPUT!FU52</f>
        <v>4.6330948884362178</v>
      </c>
      <c r="FG134" s="434">
        <f>INPUT!FV52</f>
        <v>1143650</v>
      </c>
      <c r="FH134" s="435">
        <f>INPUT!FW52</f>
        <v>3.5586544120976171</v>
      </c>
      <c r="FI134" s="434">
        <f>INPUT!FX52</f>
        <v>1181050</v>
      </c>
      <c r="FJ134" s="435">
        <f>INPUT!FY52</f>
        <v>3.2702312770515496</v>
      </c>
      <c r="FK134" s="434">
        <f>INPUT!FZ52</f>
        <v>1228000</v>
      </c>
      <c r="FL134" s="435">
        <f>INPUT!GA52</f>
        <v>3.9752762372465167</v>
      </c>
      <c r="FM134" s="434">
        <f>INPUT!GB52</f>
        <v>1299650</v>
      </c>
      <c r="FN134" s="435">
        <f>INPUT!GC52</f>
        <v>5.8346905537459248</v>
      </c>
      <c r="FO134" s="434">
        <f>INPUT!GD52</f>
        <v>1418100</v>
      </c>
      <c r="FP134" s="435">
        <f>INPUT!GE52</f>
        <v>9.113992228676949</v>
      </c>
      <c r="FQ134" s="434">
        <f>INPUT!GF52</f>
        <v>1529800</v>
      </c>
      <c r="FR134" s="435">
        <f>INPUT!GG52</f>
        <v>7.8767364783865812</v>
      </c>
      <c r="FS134" s="434">
        <f>INPUT!GH52</f>
        <v>1580750</v>
      </c>
      <c r="FT134" s="435">
        <f>INPUT!GI52</f>
        <v>3.330500719048235</v>
      </c>
      <c r="FU134" s="434">
        <f>INPUT!GJ52</f>
        <v>1606050</v>
      </c>
      <c r="FV134" s="435">
        <f>INPUT!GK52</f>
        <v>1.6005060888818701</v>
      </c>
      <c r="FW134" s="434">
        <f>INPUT!GL52</f>
        <v>1611900</v>
      </c>
      <c r="FX134" s="435">
        <f>INPUT!GM52</f>
        <v>0.36424768842813204</v>
      </c>
      <c r="FY134" s="434">
        <f>INPUT!GN52</f>
        <v>1579150</v>
      </c>
      <c r="FZ134" s="435">
        <f>INPUT!GO52</f>
        <v>-2.0317637570568925</v>
      </c>
      <c r="GA134" s="434">
        <f>INPUT!GP52</f>
        <v>1532970.245890406</v>
      </c>
      <c r="GB134" s="435">
        <f>INPUT!GQ52</f>
        <v>-2.9243424696573483</v>
      </c>
      <c r="GC134" s="434">
        <f>INPUT!GR52</f>
        <v>1509556.5239537572</v>
      </c>
      <c r="GD134" s="435">
        <f>INPUT!GS52</f>
        <v>-1.5273435345151909</v>
      </c>
      <c r="GE134" s="434">
        <f>INPUT!GT52</f>
        <v>1507485.1180074266</v>
      </c>
      <c r="GF134" s="435">
        <f>INPUT!GU52</f>
        <v>-0.13721950211611489</v>
      </c>
      <c r="GG134" s="434">
        <f>INPUT!GV52</f>
        <v>1517700.3605121453</v>
      </c>
      <c r="GH134" s="435">
        <f>INPUT!GW52</f>
        <v>0.67763471643560447</v>
      </c>
      <c r="GI134" s="434">
        <f>INPUT!GX52</f>
        <v>1539701.3115058816</v>
      </c>
      <c r="GJ134" s="435">
        <f>INPUT!GY52</f>
        <v>1.4496241528408227</v>
      </c>
      <c r="GK134" s="435">
        <f>INPUT!GZ52</f>
        <v>-0.50468782073910257</v>
      </c>
      <c r="GL134" s="436"/>
    </row>
    <row r="135" spans="1:194" ht="12" hidden="1" customHeight="1" outlineLevel="1" x14ac:dyDescent="0.2">
      <c r="B135" s="436"/>
      <c r="C135" s="435"/>
      <c r="D135" s="436"/>
      <c r="E135" s="435"/>
      <c r="F135" s="436"/>
      <c r="G135" s="435"/>
      <c r="H135" s="436"/>
      <c r="I135" s="435"/>
      <c r="J135" s="436"/>
      <c r="K135" s="435"/>
      <c r="L135" s="436"/>
      <c r="M135" s="435"/>
      <c r="N135" s="436"/>
      <c r="O135" s="435"/>
      <c r="P135" s="436"/>
      <c r="Q135" s="435"/>
      <c r="R135" s="436"/>
      <c r="S135" s="435"/>
      <c r="T135" s="436"/>
      <c r="U135" s="435"/>
      <c r="V135" s="436"/>
      <c r="W135" s="435"/>
      <c r="X135" s="436"/>
      <c r="Y135" s="435"/>
      <c r="Z135" s="436"/>
      <c r="AA135" s="435"/>
      <c r="AB135" s="436"/>
      <c r="AC135" s="435"/>
      <c r="AD135" s="436"/>
      <c r="AE135" s="435"/>
      <c r="AF135" s="436"/>
      <c r="AG135" s="435"/>
      <c r="AH135" s="436"/>
      <c r="AI135" s="435"/>
      <c r="AJ135" s="436"/>
      <c r="AK135" s="435"/>
      <c r="AL135" s="436"/>
      <c r="AM135" s="435"/>
      <c r="AN135" s="436"/>
      <c r="AO135" s="435"/>
      <c r="AP135" s="436"/>
      <c r="AQ135" s="435"/>
      <c r="AR135" s="436"/>
      <c r="AS135" s="435"/>
      <c r="AT135" s="436"/>
      <c r="AU135" s="435"/>
      <c r="AV135" s="436"/>
      <c r="AW135" s="435"/>
      <c r="AX135" s="436"/>
      <c r="AY135" s="435"/>
      <c r="AZ135" s="436"/>
      <c r="BA135" s="435"/>
      <c r="BB135" s="436"/>
      <c r="BC135" s="435"/>
      <c r="BD135" s="436"/>
      <c r="BE135" s="435"/>
      <c r="BF135" s="436"/>
      <c r="BG135" s="435"/>
      <c r="BH135" s="436"/>
      <c r="BI135" s="435"/>
      <c r="BJ135" s="436"/>
      <c r="BK135" s="435"/>
      <c r="BL135" s="436"/>
      <c r="BM135" s="435"/>
      <c r="BN135" s="436"/>
      <c r="BO135" s="435"/>
      <c r="BP135" s="436"/>
      <c r="BQ135" s="435"/>
      <c r="BR135" s="436"/>
      <c r="BS135" s="435"/>
      <c r="BT135" s="436"/>
      <c r="BU135" s="435"/>
      <c r="BV135" s="436"/>
      <c r="BW135" s="435"/>
      <c r="BX135" s="436"/>
      <c r="BY135" s="435"/>
      <c r="BZ135" s="436"/>
      <c r="CA135" s="435"/>
      <c r="CB135" s="436"/>
      <c r="CC135" s="435"/>
      <c r="CD135" s="436"/>
      <c r="CE135" s="435"/>
      <c r="CF135" s="436"/>
      <c r="CG135" s="435"/>
      <c r="CH135" s="436"/>
      <c r="CI135" s="435"/>
      <c r="CJ135" s="436"/>
      <c r="CK135" s="435"/>
      <c r="CL135" s="436"/>
      <c r="CM135" s="435"/>
      <c r="CN135" s="436"/>
      <c r="CO135" s="435"/>
      <c r="CP135" s="436"/>
      <c r="CQ135" s="435"/>
      <c r="CR135" s="436"/>
      <c r="CS135" s="435"/>
      <c r="CT135" s="436"/>
      <c r="CU135" s="435"/>
      <c r="CV135" s="436"/>
      <c r="CW135" s="435"/>
      <c r="CX135" s="436"/>
      <c r="CY135" s="435"/>
      <c r="CZ135" s="436"/>
      <c r="DA135" s="435"/>
      <c r="DB135" s="436"/>
      <c r="DC135" s="435"/>
      <c r="DD135" s="436"/>
      <c r="DE135" s="435"/>
      <c r="DF135" s="436"/>
      <c r="DG135" s="435"/>
      <c r="DH135" s="436"/>
      <c r="DI135" s="435"/>
      <c r="DJ135" s="436"/>
      <c r="DK135" s="435"/>
      <c r="DL135" s="436"/>
      <c r="DM135" s="435"/>
      <c r="DN135" s="436"/>
      <c r="DO135" s="435"/>
      <c r="DP135" s="436"/>
      <c r="DQ135" s="435"/>
      <c r="DR135" s="436"/>
      <c r="DS135" s="435"/>
      <c r="DT135" s="436"/>
      <c r="DU135" s="435"/>
      <c r="DV135" s="436"/>
      <c r="DW135" s="435"/>
      <c r="DX135" s="436"/>
      <c r="DY135" s="435"/>
      <c r="DZ135" s="436"/>
      <c r="EA135" s="435"/>
      <c r="EB135" s="436"/>
      <c r="EC135" s="435"/>
      <c r="ED135" s="436"/>
      <c r="EE135" s="435"/>
      <c r="EF135" s="436"/>
      <c r="EG135" s="435"/>
      <c r="EH135" s="436"/>
      <c r="EI135" s="435"/>
      <c r="EJ135" s="436"/>
      <c r="EK135" s="435"/>
      <c r="EL135" s="436"/>
      <c r="EM135" s="435"/>
      <c r="EN135" s="436"/>
      <c r="EO135" s="435"/>
      <c r="EP135" s="436"/>
      <c r="EQ135" s="436"/>
      <c r="ER135" s="435"/>
      <c r="ES135" s="436"/>
      <c r="ET135" s="435"/>
      <c r="EU135" s="436"/>
      <c r="EV135" s="435"/>
      <c r="EW135" s="436"/>
      <c r="EX135" s="435"/>
      <c r="EY135" s="436"/>
      <c r="EZ135" s="435"/>
      <c r="FA135" s="436"/>
      <c r="FB135" s="435"/>
      <c r="FC135" s="436"/>
      <c r="FD135" s="435"/>
      <c r="FE135" s="436"/>
      <c r="FF135" s="435"/>
      <c r="FG135" s="436"/>
      <c r="FH135" s="435"/>
      <c r="FI135" s="436"/>
      <c r="FJ135" s="435"/>
      <c r="FK135" s="436"/>
      <c r="FL135" s="435"/>
      <c r="FM135" s="436"/>
      <c r="FN135" s="435"/>
      <c r="FO135" s="436"/>
      <c r="FP135" s="435"/>
      <c r="FQ135" s="436"/>
      <c r="FR135" s="435"/>
      <c r="FS135" s="436"/>
      <c r="FT135" s="435"/>
      <c r="FU135" s="436"/>
      <c r="FV135" s="435"/>
      <c r="FW135" s="436"/>
      <c r="FX135" s="435"/>
      <c r="FY135" s="436"/>
      <c r="FZ135" s="435"/>
      <c r="GA135" s="436"/>
      <c r="GB135" s="435"/>
      <c r="GC135" s="436"/>
      <c r="GD135" s="435"/>
      <c r="GE135" s="436"/>
      <c r="GF135" s="435"/>
      <c r="GG135" s="436"/>
      <c r="GH135" s="435"/>
      <c r="GI135" s="436"/>
      <c r="GJ135" s="435"/>
      <c r="GK135" s="435"/>
      <c r="GL135" s="436"/>
    </row>
    <row r="136" spans="1:194" ht="12" hidden="1" customHeight="1" outlineLevel="1" x14ac:dyDescent="0.2">
      <c r="A136" s="437" t="s">
        <v>406</v>
      </c>
      <c r="B136" s="436"/>
      <c r="C136" s="435"/>
      <c r="D136" s="436"/>
      <c r="E136" s="435"/>
      <c r="F136" s="436"/>
      <c r="G136" s="435"/>
      <c r="H136" s="436"/>
      <c r="I136" s="435"/>
      <c r="J136" s="436"/>
      <c r="K136" s="435"/>
      <c r="L136" s="436"/>
      <c r="M136" s="435"/>
      <c r="N136" s="436"/>
      <c r="O136" s="435"/>
      <c r="P136" s="436"/>
      <c r="Q136" s="435"/>
      <c r="R136" s="436"/>
      <c r="S136" s="435"/>
      <c r="T136" s="436"/>
      <c r="U136" s="435"/>
      <c r="V136" s="436"/>
      <c r="W136" s="435"/>
      <c r="X136" s="436"/>
      <c r="Y136" s="435"/>
      <c r="Z136" s="436"/>
      <c r="AA136" s="435"/>
      <c r="AB136" s="436"/>
      <c r="AC136" s="435"/>
      <c r="AD136" s="436"/>
      <c r="AE136" s="435"/>
      <c r="AF136" s="436"/>
      <c r="AG136" s="435"/>
      <c r="AH136" s="436"/>
      <c r="AI136" s="435"/>
      <c r="AJ136" s="436"/>
      <c r="AK136" s="435"/>
      <c r="AL136" s="436"/>
      <c r="AM136" s="435"/>
      <c r="AN136" s="436"/>
      <c r="AO136" s="435"/>
      <c r="AP136" s="436"/>
      <c r="AQ136" s="435"/>
      <c r="AR136" s="436"/>
      <c r="AS136" s="435"/>
      <c r="AT136" s="436"/>
      <c r="AU136" s="435"/>
      <c r="AV136" s="436"/>
      <c r="AW136" s="435"/>
      <c r="AX136" s="436"/>
      <c r="AY136" s="435"/>
      <c r="AZ136" s="436"/>
      <c r="BA136" s="435"/>
      <c r="BB136" s="436"/>
      <c r="BC136" s="435"/>
      <c r="BD136" s="436"/>
      <c r="BE136" s="435"/>
      <c r="BF136" s="436"/>
      <c r="BG136" s="435"/>
      <c r="BH136" s="436"/>
      <c r="BI136" s="435"/>
      <c r="BJ136" s="436"/>
      <c r="BK136" s="435"/>
      <c r="BL136" s="436"/>
      <c r="BM136" s="435"/>
      <c r="BN136" s="436"/>
      <c r="BO136" s="435"/>
      <c r="BP136" s="436"/>
      <c r="BQ136" s="435"/>
      <c r="BR136" s="436"/>
      <c r="BS136" s="435"/>
      <c r="BT136" s="436"/>
      <c r="BU136" s="435"/>
      <c r="BV136" s="436"/>
      <c r="BW136" s="435"/>
      <c r="BX136" s="436"/>
      <c r="BY136" s="435"/>
      <c r="BZ136" s="436"/>
      <c r="CA136" s="435"/>
      <c r="CB136" s="436"/>
      <c r="CC136" s="435"/>
      <c r="CD136" s="436"/>
      <c r="CE136" s="435"/>
      <c r="CF136" s="436"/>
      <c r="CG136" s="435"/>
      <c r="CH136" s="436"/>
      <c r="CI136" s="435"/>
      <c r="CJ136" s="436"/>
      <c r="CK136" s="435"/>
      <c r="CL136" s="436"/>
      <c r="CM136" s="435"/>
      <c r="CN136" s="436"/>
      <c r="CO136" s="435"/>
      <c r="CP136" s="436"/>
      <c r="CQ136" s="435"/>
      <c r="CR136" s="436"/>
      <c r="CS136" s="435"/>
      <c r="CT136" s="436"/>
      <c r="CU136" s="435"/>
      <c r="CV136" s="436"/>
      <c r="CW136" s="435"/>
      <c r="CX136" s="436"/>
      <c r="CY136" s="435"/>
      <c r="CZ136" s="436"/>
      <c r="DA136" s="435"/>
      <c r="DB136" s="436"/>
      <c r="DC136" s="435"/>
      <c r="DD136" s="436"/>
      <c r="DE136" s="435"/>
      <c r="DF136" s="436"/>
      <c r="DG136" s="435"/>
      <c r="DH136" s="436"/>
      <c r="DI136" s="435"/>
      <c r="DJ136" s="436"/>
      <c r="DK136" s="435"/>
      <c r="DL136" s="436"/>
      <c r="DM136" s="435"/>
      <c r="DN136" s="436"/>
      <c r="DO136" s="435"/>
      <c r="DP136" s="436"/>
      <c r="DQ136" s="435"/>
      <c r="DR136" s="436"/>
      <c r="DS136" s="435"/>
      <c r="DT136" s="436"/>
      <c r="DU136" s="435"/>
      <c r="DV136" s="436"/>
      <c r="DW136" s="435"/>
      <c r="DX136" s="436"/>
      <c r="DY136" s="435"/>
      <c r="DZ136" s="436"/>
      <c r="EA136" s="435"/>
      <c r="EB136" s="436"/>
      <c r="EC136" s="435"/>
      <c r="ED136" s="436"/>
      <c r="EE136" s="435"/>
      <c r="EF136" s="436"/>
      <c r="EG136" s="435"/>
      <c r="EH136" s="436"/>
      <c r="EI136" s="435"/>
      <c r="EJ136" s="436"/>
      <c r="EK136" s="435"/>
      <c r="EL136" s="436"/>
      <c r="EM136" s="435"/>
      <c r="EN136" s="436"/>
      <c r="EO136" s="435"/>
      <c r="EP136" s="436"/>
      <c r="EQ136" s="436"/>
      <c r="ER136" s="435"/>
      <c r="ES136" s="436"/>
      <c r="ET136" s="435"/>
      <c r="EU136" s="436"/>
      <c r="EV136" s="435"/>
      <c r="EW136" s="436"/>
      <c r="EX136" s="435"/>
      <c r="EY136" s="436"/>
      <c r="EZ136" s="435"/>
      <c r="FA136" s="436"/>
      <c r="FB136" s="435"/>
      <c r="FC136" s="436"/>
      <c r="FD136" s="435"/>
      <c r="FE136" s="436"/>
      <c r="FF136" s="435"/>
      <c r="FG136" s="436"/>
      <c r="FH136" s="435"/>
      <c r="FI136" s="436"/>
      <c r="FJ136" s="435"/>
      <c r="FK136" s="436"/>
      <c r="FL136" s="435"/>
      <c r="FM136" s="436"/>
      <c r="FN136" s="435"/>
      <c r="FO136" s="436"/>
      <c r="FP136" s="435"/>
      <c r="FQ136" s="436"/>
      <c r="FR136" s="435"/>
      <c r="FS136" s="436"/>
      <c r="FT136" s="435"/>
      <c r="FU136" s="436"/>
      <c r="FV136" s="435"/>
      <c r="FW136" s="436"/>
      <c r="FX136" s="435"/>
      <c r="FY136" s="436"/>
      <c r="FZ136" s="435"/>
      <c r="GA136" s="436"/>
      <c r="GB136" s="435"/>
      <c r="GC136" s="436"/>
      <c r="GD136" s="435"/>
      <c r="GE136" s="436"/>
      <c r="GF136" s="435"/>
      <c r="GG136" s="436"/>
      <c r="GH136" s="435"/>
      <c r="GI136" s="436"/>
      <c r="GJ136" s="435"/>
      <c r="GK136" s="435"/>
      <c r="GL136" s="436"/>
    </row>
    <row r="137" spans="1:194" ht="12" hidden="1" customHeight="1" outlineLevel="1" x14ac:dyDescent="0.2">
      <c r="A137" s="433" t="s">
        <v>379</v>
      </c>
      <c r="B137" s="434">
        <f>INPUT!K43</f>
        <v>23051</v>
      </c>
      <c r="C137" s="435">
        <f>INPUT!L43</f>
        <v>3.7865826204412478</v>
      </c>
      <c r="D137" s="434">
        <f>INPUT!M43</f>
        <v>25510</v>
      </c>
      <c r="E137" s="435">
        <f>INPUT!N43</f>
        <v>0.75437418539436862</v>
      </c>
      <c r="F137" s="434">
        <f>INPUT!O43</f>
        <v>20066</v>
      </c>
      <c r="G137" s="435">
        <f>INPUT!P43</f>
        <v>-18.208127827823752</v>
      </c>
      <c r="H137" s="434">
        <f>INPUT!Q43</f>
        <v>23077</v>
      </c>
      <c r="I137" s="435">
        <f>INPUT!R43</f>
        <v>-15.749698806177214</v>
      </c>
      <c r="J137" s="434">
        <f>INPUT!S43</f>
        <v>23496</v>
      </c>
      <c r="K137" s="435">
        <f>INPUT!T43</f>
        <v>1.9305019305019266</v>
      </c>
      <c r="L137" s="434">
        <f>INPUT!U43</f>
        <v>25034</v>
      </c>
      <c r="M137" s="435">
        <f>INPUT!V43</f>
        <v>-1.8659349274794179</v>
      </c>
      <c r="N137" s="434">
        <f>INPUT!W43</f>
        <v>22304</v>
      </c>
      <c r="O137" s="435">
        <f>INPUT!X43</f>
        <v>11.15319445828764</v>
      </c>
      <c r="P137" s="434">
        <f>INPUT!Y43</f>
        <v>25375</v>
      </c>
      <c r="Q137" s="435">
        <f>INPUT!Z43</f>
        <v>9.9579668067773177</v>
      </c>
      <c r="R137" s="434">
        <f>INPUT!AA43</f>
        <v>25364</v>
      </c>
      <c r="S137" s="435">
        <f>INPUT!AB43</f>
        <v>7.9502894109635625</v>
      </c>
      <c r="T137" s="434">
        <f>INPUT!AC43</f>
        <v>30072</v>
      </c>
      <c r="U137" s="435">
        <f>INPUT!AD43</f>
        <v>20.124630502516581</v>
      </c>
      <c r="V137" s="434">
        <f>INPUT!AE43</f>
        <v>27737</v>
      </c>
      <c r="W137" s="435">
        <f>INPUT!AF43</f>
        <v>24.358859397417511</v>
      </c>
      <c r="X137" s="434">
        <f>INPUT!AG43</f>
        <v>30029</v>
      </c>
      <c r="Y137" s="435">
        <f>INPUT!AH43</f>
        <v>18.340886699507397</v>
      </c>
      <c r="Z137" s="434">
        <f>INPUT!AI43</f>
        <v>27354</v>
      </c>
      <c r="AA137" s="435">
        <f>INPUT!AJ43</f>
        <v>7.845765652105352</v>
      </c>
      <c r="AB137" s="434">
        <f>INPUT!AK43</f>
        <v>29953</v>
      </c>
      <c r="AC137" s="435">
        <f>INPUT!AL43</f>
        <v>-0.39571694599627172</v>
      </c>
      <c r="AD137" s="434">
        <f>INPUT!AM43</f>
        <v>27838</v>
      </c>
      <c r="AE137" s="435">
        <f>INPUT!AN43</f>
        <v>0.36413454951869095</v>
      </c>
      <c r="AF137" s="434">
        <f>INPUT!AO43</f>
        <v>31362</v>
      </c>
      <c r="AG137" s="435">
        <f>INPUT!AP43</f>
        <v>4.4390422591494838</v>
      </c>
      <c r="AH137" s="434">
        <f>INPUT!AQ43</f>
        <v>29197</v>
      </c>
      <c r="AI137" s="435">
        <f>INPUT!AR43</f>
        <v>6.7375886524822626</v>
      </c>
      <c r="AJ137" s="434">
        <f>INPUT!AS43</f>
        <v>31760</v>
      </c>
      <c r="AK137" s="435">
        <f>INPUT!AT43</f>
        <v>6.0327846960237741</v>
      </c>
      <c r="AL137" s="434">
        <f>INPUT!AU43</f>
        <v>30197</v>
      </c>
      <c r="AM137" s="435">
        <f>INPUT!AV43</f>
        <v>8.4740283066312205</v>
      </c>
      <c r="AN137" s="434">
        <f>INPUT!AW43</f>
        <v>33692</v>
      </c>
      <c r="AO137" s="435">
        <f>INPUT!AX43</f>
        <v>7.4293731267138563</v>
      </c>
      <c r="AP137" s="434">
        <f>INPUT!AY43</f>
        <v>28286</v>
      </c>
      <c r="AQ137" s="435">
        <f>INPUT!AZ43</f>
        <v>-3.1201835805048428</v>
      </c>
      <c r="AR137" s="434">
        <f>INPUT!BA43</f>
        <v>30550</v>
      </c>
      <c r="AS137" s="435">
        <f>INPUT!BB43</f>
        <v>-3.8098236775818695</v>
      </c>
      <c r="AT137" s="434">
        <f>INPUT!BC43</f>
        <v>26943</v>
      </c>
      <c r="AU137" s="435">
        <f>INPUT!BD43</f>
        <v>-10.77590489121436</v>
      </c>
      <c r="AV137" s="434">
        <f>INPUT!BE43</f>
        <v>28875</v>
      </c>
      <c r="AW137" s="435">
        <f>INPUT!BF43</f>
        <v>-14.297162531164664</v>
      </c>
      <c r="AX137" s="434">
        <f>INPUT!BG43</f>
        <v>25849</v>
      </c>
      <c r="AY137" s="435">
        <f>INPUT!BH43</f>
        <v>-8.6155695397016174</v>
      </c>
      <c r="AZ137" s="434">
        <f>INPUT!BI43</f>
        <v>29853</v>
      </c>
      <c r="BA137" s="435">
        <f>INPUT!BJ43</f>
        <v>-2.281505728314237</v>
      </c>
      <c r="BB137" s="434">
        <f>INPUT!BK43</f>
        <v>27496</v>
      </c>
      <c r="BC137" s="435">
        <f>INPUT!BL43</f>
        <v>2.0524811639386797</v>
      </c>
      <c r="BD137" s="434">
        <f>INPUT!BM43</f>
        <v>29916</v>
      </c>
      <c r="BE137" s="435">
        <f>INPUT!BN43</f>
        <v>3.6051948051948113</v>
      </c>
      <c r="BF137" s="434">
        <f>INPUT!BO43</f>
        <v>27280</v>
      </c>
      <c r="BG137" s="435">
        <f>INPUT!BP43</f>
        <v>5.5359975240821591</v>
      </c>
      <c r="BH137" s="434">
        <f>INPUT!BQ43</f>
        <v>28316</v>
      </c>
      <c r="BI137" s="435">
        <f>INPUT!BR43</f>
        <v>-5.1485612836230876</v>
      </c>
      <c r="BJ137" s="434">
        <f>INPUT!BS43</f>
        <v>27843</v>
      </c>
      <c r="BK137" s="435">
        <f>INPUT!BT43</f>
        <v>1.2620017457084742</v>
      </c>
      <c r="BL137" s="434">
        <f>INPUT!BU43</f>
        <v>29960</v>
      </c>
      <c r="BM137" s="435">
        <f>INPUT!BV43</f>
        <v>0.1470784864286756</v>
      </c>
      <c r="BN137" s="434">
        <f>INPUT!BW43</f>
        <v>27270</v>
      </c>
      <c r="BO137" s="435">
        <f>INPUT!BX43</f>
        <v>-3.665689149560114E-2</v>
      </c>
      <c r="BP137" s="434">
        <f>INPUT!BY43</f>
        <v>29790</v>
      </c>
      <c r="BQ137" s="435">
        <f>INPUT!BZ43</f>
        <v>5.2055375052973529</v>
      </c>
      <c r="BR137" s="434">
        <f>INPUT!CA43</f>
        <v>29792</v>
      </c>
      <c r="BS137" s="435">
        <f>INPUT!CB43</f>
        <v>6.9999640843299904</v>
      </c>
      <c r="BT137" s="434">
        <f>INPUT!CC43</f>
        <v>34637</v>
      </c>
      <c r="BU137" s="435">
        <f>INPUT!CD43</f>
        <v>15.610814419225626</v>
      </c>
      <c r="BV137" s="434">
        <f>INPUT!CE43</f>
        <v>30095</v>
      </c>
      <c r="BW137" s="435">
        <f>INPUT!CF43</f>
        <v>10.359369270260355</v>
      </c>
      <c r="BX137" s="434">
        <f>INPUT!CG43</f>
        <v>33724</v>
      </c>
      <c r="BY137" s="435">
        <f>INPUT!CH43</f>
        <v>13.205773749580384</v>
      </c>
      <c r="BZ137" s="434">
        <f>INPUT!CI43</f>
        <v>34507</v>
      </c>
      <c r="CA137" s="435">
        <f>INPUT!CJ43</f>
        <v>15.826396348012883</v>
      </c>
      <c r="CB137" s="434">
        <f>INPUT!CK43</f>
        <v>36973</v>
      </c>
      <c r="CC137" s="435">
        <f>INPUT!CL43</f>
        <v>6.7442330455870891</v>
      </c>
      <c r="CD137" s="434">
        <f>INPUT!CM43</f>
        <v>33973</v>
      </c>
      <c r="CE137" s="435">
        <f>INPUT!CN43</f>
        <v>12.885861438777212</v>
      </c>
      <c r="CF137" s="434">
        <f>INPUT!CO43</f>
        <v>36035</v>
      </c>
      <c r="CG137" s="435">
        <f>INPUT!CP43</f>
        <v>6.8526865140552617</v>
      </c>
      <c r="CH137" s="434">
        <f>INPUT!CQ43</f>
        <v>42243</v>
      </c>
      <c r="CI137" s="435">
        <f>INPUT!CR43</f>
        <v>22.418639696293496</v>
      </c>
      <c r="CJ137" s="434">
        <f>INPUT!CS43</f>
        <v>48488</v>
      </c>
      <c r="CK137" s="435">
        <f>INPUT!CT43</f>
        <v>31.144348578692551</v>
      </c>
      <c r="CL137" s="434">
        <f>INPUT!CU43</f>
        <v>52346</v>
      </c>
      <c r="CM137" s="435">
        <f>INPUT!CV43</f>
        <v>54.081182115209138</v>
      </c>
      <c r="CN137" s="434">
        <f>INPUT!CW43</f>
        <v>53146</v>
      </c>
      <c r="CO137" s="435">
        <f>INPUT!CX43</f>
        <v>47.484390176217573</v>
      </c>
      <c r="CP137" s="434">
        <f>INPUT!CY43</f>
        <v>55669</v>
      </c>
      <c r="CQ137" s="435">
        <f>INPUT!CZ43</f>
        <v>31.782780579030856</v>
      </c>
      <c r="CR137" s="434">
        <f>INPUT!DA43</f>
        <v>49240</v>
      </c>
      <c r="CS137" s="435">
        <f>INPUT!DB43</f>
        <v>1.5508991915525572</v>
      </c>
      <c r="CT137" s="434">
        <f>INPUT!DC43</f>
        <v>53765</v>
      </c>
      <c r="CU137" s="435">
        <f>INPUT!DD43</f>
        <v>2.7108088488136728</v>
      </c>
      <c r="CV137" s="434">
        <f>INPUT!DE43</f>
        <v>30217</v>
      </c>
      <c r="CW137" s="435">
        <f>INPUT!DF43</f>
        <v>-43.143416249576639</v>
      </c>
      <c r="CX137" s="434">
        <f>INPUT!DG43</f>
        <v>32341</v>
      </c>
      <c r="CY137" s="435">
        <f>INPUT!DH43</f>
        <v>-41.90483033645296</v>
      </c>
      <c r="CZ137" s="434">
        <f>INPUT!DI43</f>
        <v>32832</v>
      </c>
      <c r="DA137" s="435">
        <f>INPUT!DJ43</f>
        <v>-33.322502030869217</v>
      </c>
      <c r="DB137" s="434">
        <f>INPUT!DK43</f>
        <v>27547</v>
      </c>
      <c r="DC137" s="435">
        <f>INPUT!DL43</f>
        <v>-48.764065842090574</v>
      </c>
      <c r="DD137" s="434">
        <f>INPUT!DM43</f>
        <v>27912</v>
      </c>
      <c r="DE137" s="435">
        <f>INPUT!DN43</f>
        <v>-7.6281563358374438</v>
      </c>
      <c r="DF137" s="434">
        <f>INPUT!DO43</f>
        <v>25605</v>
      </c>
      <c r="DG137" s="435">
        <f>INPUT!DP43</f>
        <v>-20.828051080671596</v>
      </c>
      <c r="DH137" s="434">
        <f>INPUT!DQ43</f>
        <v>33311</v>
      </c>
      <c r="DI137" s="435">
        <f>INPUT!DR43</f>
        <v>1.4589424951267027</v>
      </c>
      <c r="DJ137" s="434">
        <f>INPUT!DS43</f>
        <v>26949</v>
      </c>
      <c r="DK137" s="435">
        <f>INPUT!DT43</f>
        <v>-2.17083529966966</v>
      </c>
      <c r="DL137" s="434">
        <f>INPUT!DU43</f>
        <v>30547</v>
      </c>
      <c r="DM137" s="435">
        <f>INPUT!DV43</f>
        <v>9.4403840642017798</v>
      </c>
      <c r="DN137" s="434">
        <f>INPUT!DW43</f>
        <v>31621</v>
      </c>
      <c r="DO137" s="435">
        <f>INPUT!DX43</f>
        <v>23.495411052528816</v>
      </c>
      <c r="DP137" s="434">
        <f>INPUT!DY43</f>
        <v>31619</v>
      </c>
      <c r="DQ137" s="435">
        <f>INPUT!DZ43</f>
        <v>-5.0794032001440943</v>
      </c>
      <c r="DR137" s="434">
        <f>INPUT!EA43</f>
        <v>31127</v>
      </c>
      <c r="DS137" s="435">
        <f>INPUT!EB43</f>
        <v>15.503358195109286</v>
      </c>
      <c r="DT137" s="434">
        <f>INPUT!EC43</f>
        <v>30221</v>
      </c>
      <c r="DU137" s="435">
        <f>INPUT!ED43</f>
        <v>-1.0672079091236464</v>
      </c>
      <c r="DV137" s="434">
        <f>INPUT!EE43</f>
        <v>26494</v>
      </c>
      <c r="DW137" s="435">
        <f>INPUT!EF43</f>
        <v>-16.213908478542738</v>
      </c>
      <c r="DX137" s="434">
        <f>INPUT!EG43</f>
        <v>25770</v>
      </c>
      <c r="DY137" s="435">
        <f>INPUT!EH43</f>
        <v>-18.4983712324868</v>
      </c>
      <c r="DZ137" s="434">
        <f>INPUT!EI43</f>
        <v>22025</v>
      </c>
      <c r="EA137" s="435">
        <f>INPUT!EJ43</f>
        <v>-29.241494522440327</v>
      </c>
      <c r="EB137" s="434">
        <f>INPUT!EK43</f>
        <v>25388</v>
      </c>
      <c r="EC137" s="435">
        <f>INPUT!EL43</f>
        <v>-15.992190860659806</v>
      </c>
      <c r="ED137" s="434">
        <f>INPUT!EM43</f>
        <v>23718</v>
      </c>
      <c r="EE137" s="435">
        <f>INPUT!EN43</f>
        <v>-10.477844040160033</v>
      </c>
      <c r="EF137" s="434">
        <f>INPUT!EO43</f>
        <v>23621</v>
      </c>
      <c r="EG137" s="435">
        <f>INPUT!EP43</f>
        <v>-8.3391540551028385</v>
      </c>
      <c r="EH137" s="434">
        <f>INPUT!EQ43</f>
        <v>21815.55</v>
      </c>
      <c r="EI137" s="435">
        <f>INPUT!ER43</f>
        <v>-0.95096481271282896</v>
      </c>
      <c r="EJ137" s="434">
        <f>INPUT!ES43</f>
        <v>24852.05</v>
      </c>
      <c r="EK137" s="435">
        <f>INPUT!ET43</f>
        <v>-2.1110367102568195</v>
      </c>
      <c r="EL137" s="434">
        <f>INPUT!EU43</f>
        <v>25263.85</v>
      </c>
      <c r="EM137" s="435">
        <f>INPUT!EV43</f>
        <v>6.5176237456783914</v>
      </c>
      <c r="EN137" s="434">
        <f>INPUT!EW43</f>
        <v>25145.599999999999</v>
      </c>
      <c r="EO137" s="435">
        <f>INPUT!EX43</f>
        <v>6.4544261462258001</v>
      </c>
      <c r="EP137" s="436"/>
      <c r="EQ137" s="434">
        <f>INPUT!FF43</f>
        <v>99453</v>
      </c>
      <c r="ER137" s="435">
        <f>INPUT!FG43</f>
        <v>14.885579955410266</v>
      </c>
      <c r="ES137" s="434">
        <f>INPUT!FH43</f>
        <v>91704</v>
      </c>
      <c r="ET137" s="435">
        <f>INPUT!FI43</f>
        <v>-7.7916201622877157</v>
      </c>
      <c r="EU137" s="434">
        <f>INPUT!FJ43</f>
        <v>96209</v>
      </c>
      <c r="EV137" s="435">
        <f>INPUT!FK43</f>
        <v>4.9125447090639485</v>
      </c>
      <c r="EW137" s="434">
        <f>INPUT!FL43</f>
        <v>113202</v>
      </c>
      <c r="EX137" s="435">
        <f>INPUT!FM43</f>
        <v>17.662588739099249</v>
      </c>
      <c r="EY137" s="434">
        <f>INPUT!FN43</f>
        <v>116507</v>
      </c>
      <c r="EZ137" s="435">
        <f>INPUT!FO43</f>
        <v>2.9195597250931904</v>
      </c>
      <c r="FA137" s="434">
        <f>INPUT!FP43</f>
        <v>124846</v>
      </c>
      <c r="FB137" s="435">
        <f>INPUT!FQ43</f>
        <v>7.1575098491936107</v>
      </c>
      <c r="FC137" s="434">
        <f>INPUT!FR43</f>
        <v>114654</v>
      </c>
      <c r="FD137" s="435">
        <f>INPUT!FS43</f>
        <v>-8.1636576261954747</v>
      </c>
      <c r="FE137" s="434">
        <f>INPUT!FT43</f>
        <v>113114</v>
      </c>
      <c r="FF137" s="435">
        <f>INPUT!FU43</f>
        <v>-1.343171629424178</v>
      </c>
      <c r="FG137" s="434">
        <f>INPUT!FV43</f>
        <v>113399</v>
      </c>
      <c r="FH137" s="435">
        <f>INPUT!FW43</f>
        <v>0.2519582014604671</v>
      </c>
      <c r="FI137" s="434">
        <f>INPUT!FX43</f>
        <v>121489</v>
      </c>
      <c r="FJ137" s="435">
        <f>INPUT!FY43</f>
        <v>7.1341017116553163</v>
      </c>
      <c r="FK137" s="434">
        <f>INPUT!FZ43</f>
        <v>135299</v>
      </c>
      <c r="FL137" s="435">
        <f>INPUT!GA43</f>
        <v>11.367284280881407</v>
      </c>
      <c r="FM137" s="434">
        <f>INPUT!GB43</f>
        <v>160739</v>
      </c>
      <c r="FN137" s="435">
        <f>INPUT!GC43</f>
        <v>18.802799725053411</v>
      </c>
      <c r="FO137" s="434">
        <f>INPUT!GD43</f>
        <v>210401</v>
      </c>
      <c r="FP137" s="435">
        <f>INPUT!GE43</f>
        <v>30.896048874262007</v>
      </c>
      <c r="FQ137" s="434">
        <f>INPUT!GF43</f>
        <v>149155</v>
      </c>
      <c r="FR137" s="435">
        <f>INPUT!GG43</f>
        <v>-29.109177237750771</v>
      </c>
      <c r="FS137" s="434">
        <f>INPUT!GH43</f>
        <v>114375</v>
      </c>
      <c r="FT137" s="435">
        <f>INPUT!GI43</f>
        <v>-23.31802487345379</v>
      </c>
      <c r="FU137" s="434">
        <f>INPUT!GJ43</f>
        <v>120736</v>
      </c>
      <c r="FV137" s="435">
        <f>INPUT!GK43</f>
        <v>5.5615300546448143</v>
      </c>
      <c r="FW137" s="434">
        <f>INPUT!GL43</f>
        <v>113612</v>
      </c>
      <c r="FX137" s="435">
        <f>INPUT!GM43</f>
        <v>-5.9004770739464636</v>
      </c>
      <c r="FY137" s="434">
        <f>INPUT!GN43</f>
        <v>94752</v>
      </c>
      <c r="FZ137" s="435">
        <f>INPUT!GO43</f>
        <v>-16.600359116994678</v>
      </c>
      <c r="GA137" s="434">
        <f>INPUT!GP43</f>
        <v>97077.049999999988</v>
      </c>
      <c r="GB137" s="435">
        <f>INPUT!GQ43</f>
        <v>2.4538268321512957</v>
      </c>
      <c r="GC137" s="434">
        <f>INPUT!GR43</f>
        <v>101269.10250000001</v>
      </c>
      <c r="GD137" s="435">
        <f>INPUT!GS43</f>
        <v>4.318273474523604</v>
      </c>
      <c r="GE137" s="434">
        <f>INPUT!GT43</f>
        <v>105723.16642499999</v>
      </c>
      <c r="GF137" s="435">
        <f>INPUT!GU43</f>
        <v>4.3982456791300084</v>
      </c>
      <c r="GG137" s="434">
        <f>INPUT!GV43</f>
        <v>110434.88112225002</v>
      </c>
      <c r="GH137" s="435">
        <f>INPUT!GW43</f>
        <v>4.4566530275013339</v>
      </c>
      <c r="GI137" s="434">
        <f>INPUT!GX43</f>
        <v>115403.86373012251</v>
      </c>
      <c r="GJ137" s="435">
        <f>INPUT!GY43</f>
        <v>4.4994684264402673</v>
      </c>
      <c r="GK137" s="435">
        <f>INPUT!GZ43</f>
        <v>4.0222857815449542</v>
      </c>
      <c r="GL137" s="436"/>
    </row>
    <row r="138" spans="1:194" ht="12" hidden="1" customHeight="1" outlineLevel="1" x14ac:dyDescent="0.2">
      <c r="A138" s="433" t="s">
        <v>407</v>
      </c>
      <c r="B138" s="434">
        <f>INPUT!K44</f>
        <v>46</v>
      </c>
      <c r="C138" s="435">
        <f>INPUT!L44</f>
        <v>-37.837837837837839</v>
      </c>
      <c r="D138" s="434">
        <f>INPUT!M44</f>
        <v>50</v>
      </c>
      <c r="E138" s="435">
        <f>INPUT!N44</f>
        <v>-45.652173913043484</v>
      </c>
      <c r="F138" s="434">
        <f>INPUT!O44</f>
        <v>35</v>
      </c>
      <c r="G138" s="435" t="str">
        <f>INPUT!P44</f>
        <v>NM</v>
      </c>
      <c r="H138" s="434">
        <f>INPUT!Q44</f>
        <v>30</v>
      </c>
      <c r="I138" s="435" t="str">
        <f>INPUT!R44</f>
        <v>NM</v>
      </c>
      <c r="J138" s="434">
        <f>INPUT!S44</f>
        <v>627</v>
      </c>
      <c r="K138" s="435" t="str">
        <f>INPUT!T44</f>
        <v>NM</v>
      </c>
      <c r="L138" s="434">
        <f>INPUT!U44</f>
        <v>4586</v>
      </c>
      <c r="M138" s="435" t="str">
        <f>INPUT!V44</f>
        <v>NM</v>
      </c>
      <c r="N138" s="434">
        <f>INPUT!W44</f>
        <v>3132</v>
      </c>
      <c r="O138" s="435" t="str">
        <f>INPUT!X44</f>
        <v>NM</v>
      </c>
      <c r="P138" s="434">
        <f>INPUT!Y44</f>
        <v>3766</v>
      </c>
      <c r="Q138" s="435" t="str">
        <f>INPUT!Z44</f>
        <v>NM</v>
      </c>
      <c r="R138" s="434">
        <f>INPUT!AA44</f>
        <v>1680</v>
      </c>
      <c r="S138" s="435" t="str">
        <f>INPUT!AB44</f>
        <v>NM</v>
      </c>
      <c r="T138" s="434">
        <f>INPUT!AC44</f>
        <v>2889</v>
      </c>
      <c r="U138" s="435">
        <f>INPUT!AD44</f>
        <v>-37.00392498909725</v>
      </c>
      <c r="V138" s="434">
        <f>INPUT!AE44</f>
        <v>1752</v>
      </c>
      <c r="W138" s="435">
        <f>INPUT!AF44</f>
        <v>-44.061302681992345</v>
      </c>
      <c r="X138" s="434">
        <f>INPUT!AG44</f>
        <v>1647</v>
      </c>
      <c r="Y138" s="435" t="str">
        <f>INPUT!AH44</f>
        <v>NM</v>
      </c>
      <c r="Z138" s="434">
        <f>INPUT!AI44</f>
        <v>975</v>
      </c>
      <c r="AA138" s="435">
        <f>INPUT!AJ44</f>
        <v>-41.964285714285708</v>
      </c>
      <c r="AB138" s="434">
        <f>INPUT!AK44</f>
        <v>2237</v>
      </c>
      <c r="AC138" s="435">
        <f>INPUT!AL44</f>
        <v>-22.568362755278649</v>
      </c>
      <c r="AD138" s="434">
        <f>INPUT!AM44</f>
        <v>800</v>
      </c>
      <c r="AE138" s="435" t="str">
        <f>INPUT!AN44</f>
        <v>NM</v>
      </c>
      <c r="AF138" s="434">
        <f>INPUT!AO44</f>
        <v>2006</v>
      </c>
      <c r="AG138" s="435">
        <f>INPUT!AP44</f>
        <v>21.797207043108678</v>
      </c>
      <c r="AH138" s="434">
        <f>INPUT!AQ44</f>
        <v>634</v>
      </c>
      <c r="AI138" s="435">
        <f>INPUT!AR44</f>
        <v>-34.974358974358978</v>
      </c>
      <c r="AJ138" s="434">
        <f>INPUT!AS44</f>
        <v>802</v>
      </c>
      <c r="AK138" s="435" t="str">
        <f>INPUT!AT44</f>
        <v>NM</v>
      </c>
      <c r="AL138" s="434">
        <f>INPUT!AU44</f>
        <v>784</v>
      </c>
      <c r="AM138" s="435">
        <f>INPUT!AV44</f>
        <v>-2.0000000000000018</v>
      </c>
      <c r="AN138" s="434">
        <f>INPUT!AW44</f>
        <v>1717</v>
      </c>
      <c r="AO138" s="435">
        <f>INPUT!AX44</f>
        <v>-14.406779661016945</v>
      </c>
      <c r="AP138" s="434">
        <f>INPUT!AY44</f>
        <v>1154</v>
      </c>
      <c r="AQ138" s="435">
        <f>INPUT!AZ44</f>
        <v>82.018927444794954</v>
      </c>
      <c r="AR138" s="434">
        <f>INPUT!BA44</f>
        <v>651</v>
      </c>
      <c r="AS138" s="435">
        <f>INPUT!BB44</f>
        <v>-18.827930174563591</v>
      </c>
      <c r="AT138" s="434">
        <f>INPUT!BC44</f>
        <v>340</v>
      </c>
      <c r="AU138" s="435" t="str">
        <f>INPUT!BD44</f>
        <v>NM</v>
      </c>
      <c r="AV138" s="434">
        <f>INPUT!BE44</f>
        <v>656</v>
      </c>
      <c r="AW138" s="435" t="str">
        <f>INPUT!BF44</f>
        <v>NM</v>
      </c>
      <c r="AX138" s="434">
        <f>INPUT!BG44</f>
        <v>457</v>
      </c>
      <c r="AY138" s="435" t="str">
        <f>INPUT!BH44</f>
        <v>NM</v>
      </c>
      <c r="AZ138" s="434">
        <f>INPUT!BI44</f>
        <v>270</v>
      </c>
      <c r="BA138" s="435" t="str">
        <f>INPUT!BJ44</f>
        <v>NM</v>
      </c>
      <c r="BB138" s="434">
        <f>INPUT!BK44</f>
        <v>397</v>
      </c>
      <c r="BC138" s="435">
        <f>INPUT!BL44</f>
        <v>16.764705882352949</v>
      </c>
      <c r="BD138" s="434">
        <f>INPUT!BM44</f>
        <v>399</v>
      </c>
      <c r="BE138" s="435">
        <f>INPUT!BN44</f>
        <v>-39.176829268292678</v>
      </c>
      <c r="BF138" s="434">
        <f>INPUT!BO44</f>
        <v>337</v>
      </c>
      <c r="BG138" s="435">
        <f>INPUT!BP44</f>
        <v>-26.258205689277901</v>
      </c>
      <c r="BH138" s="434">
        <f>INPUT!BQ44</f>
        <v>334</v>
      </c>
      <c r="BI138" s="435">
        <f>INPUT!BR44</f>
        <v>23.703703703703695</v>
      </c>
      <c r="BJ138" s="434">
        <f>INPUT!BS44</f>
        <v>304</v>
      </c>
      <c r="BK138" s="435">
        <f>INPUT!BT44</f>
        <v>-23.425692695214106</v>
      </c>
      <c r="BL138" s="434">
        <f>INPUT!BU44</f>
        <v>317</v>
      </c>
      <c r="BM138" s="435">
        <f>INPUT!BV44</f>
        <v>-20.551378446115287</v>
      </c>
      <c r="BN138" s="434">
        <f>INPUT!BW44</f>
        <v>236</v>
      </c>
      <c r="BO138" s="435">
        <f>INPUT!BX44</f>
        <v>-29.970326409495552</v>
      </c>
      <c r="BP138" s="434">
        <f>INPUT!BY44</f>
        <v>284</v>
      </c>
      <c r="BQ138" s="435">
        <f>INPUT!BZ44</f>
        <v>-14.970059880239518</v>
      </c>
      <c r="BR138" s="434">
        <f>INPUT!CA44</f>
        <v>176</v>
      </c>
      <c r="BS138" s="435">
        <f>INPUT!CB44</f>
        <v>-42.105263157894733</v>
      </c>
      <c r="BT138" s="434">
        <f>INPUT!CC44</f>
        <v>161</v>
      </c>
      <c r="BU138" s="435">
        <f>INPUT!CD44</f>
        <v>-49.211356466876978</v>
      </c>
      <c r="BV138" s="434">
        <f>INPUT!CE44</f>
        <v>169</v>
      </c>
      <c r="BW138" s="435">
        <f>INPUT!CF44</f>
        <v>-28.389830508474578</v>
      </c>
      <c r="BX138" s="434">
        <f>INPUT!CG44</f>
        <v>132</v>
      </c>
      <c r="BY138" s="435" t="str">
        <f>INPUT!CH44</f>
        <v>NM</v>
      </c>
      <c r="BZ138" s="434">
        <f>INPUT!CI44</f>
        <v>114</v>
      </c>
      <c r="CA138" s="435">
        <f>INPUT!CJ44</f>
        <v>-35.227272727272727</v>
      </c>
      <c r="CB138" s="434">
        <f>INPUT!CK44</f>
        <v>99</v>
      </c>
      <c r="CC138" s="435">
        <f>INPUT!CL44</f>
        <v>-38.509316770186331</v>
      </c>
      <c r="CD138" s="434">
        <f>INPUT!CM44</f>
        <v>99</v>
      </c>
      <c r="CE138" s="435">
        <f>INPUT!CN44</f>
        <v>-41.42011834319527</v>
      </c>
      <c r="CF138" s="434">
        <f>INPUT!CO44</f>
        <v>69</v>
      </c>
      <c r="CG138" s="435">
        <f>INPUT!CP44</f>
        <v>-47.727272727272727</v>
      </c>
      <c r="CH138" s="434">
        <f>INPUT!CQ44</f>
        <v>53</v>
      </c>
      <c r="CI138" s="435" t="str">
        <f>INPUT!CR44</f>
        <v>NM</v>
      </c>
      <c r="CJ138" s="434">
        <f>INPUT!CS44</f>
        <v>74</v>
      </c>
      <c r="CK138" s="435">
        <f>INPUT!CT44</f>
        <v>-25.252525252525249</v>
      </c>
      <c r="CL138" s="434">
        <f>INPUT!CU44</f>
        <v>68</v>
      </c>
      <c r="CM138" s="435">
        <f>INPUT!CV44</f>
        <v>-31.313131313131315</v>
      </c>
      <c r="CN138" s="434">
        <f>INPUT!CW44</f>
        <v>64</v>
      </c>
      <c r="CO138" s="435">
        <f>INPUT!CX44</f>
        <v>-7.2463768115942013</v>
      </c>
      <c r="CP138" s="434">
        <f>INPUT!CY44</f>
        <v>47</v>
      </c>
      <c r="CQ138" s="435">
        <f>INPUT!CZ44</f>
        <v>-11.32075471698113</v>
      </c>
      <c r="CR138" s="434">
        <f>INPUT!DA44</f>
        <v>41</v>
      </c>
      <c r="CS138" s="435">
        <f>INPUT!DB44</f>
        <v>-44.594594594594597</v>
      </c>
      <c r="CT138" s="434">
        <f>INPUT!DC44</f>
        <v>38</v>
      </c>
      <c r="CU138" s="435">
        <f>INPUT!DD44</f>
        <v>-44.117647058823529</v>
      </c>
      <c r="CV138" s="434">
        <f>INPUT!DE44</f>
        <v>63</v>
      </c>
      <c r="CW138" s="435">
        <f>INPUT!DF44</f>
        <v>-1.5625</v>
      </c>
      <c r="CX138" s="434">
        <f>INPUT!DG44</f>
        <v>31</v>
      </c>
      <c r="CY138" s="435">
        <f>INPUT!DH44</f>
        <v>-34.042553191489368</v>
      </c>
      <c r="CZ138" s="434">
        <f>INPUT!DI44</f>
        <v>21</v>
      </c>
      <c r="DA138" s="435">
        <f>INPUT!DJ44</f>
        <v>-48.780487804878049</v>
      </c>
      <c r="DB138" s="434">
        <f>INPUT!DK44</f>
        <v>38</v>
      </c>
      <c r="DC138" s="435">
        <f>INPUT!DL44</f>
        <v>0</v>
      </c>
      <c r="DD138" s="434">
        <f>INPUT!DM44</f>
        <v>28</v>
      </c>
      <c r="DE138" s="435" t="str">
        <f>INPUT!DN44</f>
        <v>NM</v>
      </c>
      <c r="DF138" s="434">
        <f>INPUT!DO44</f>
        <v>29</v>
      </c>
      <c r="DG138" s="435">
        <f>INPUT!DP44</f>
        <v>-6.4516129032258114</v>
      </c>
      <c r="DH138" s="434">
        <f>INPUT!DQ44</f>
        <v>44</v>
      </c>
      <c r="DI138" s="435" t="str">
        <f>INPUT!DR44</f>
        <v>NM</v>
      </c>
      <c r="DJ138" s="434">
        <f>INPUT!DS44</f>
        <v>32</v>
      </c>
      <c r="DK138" s="435">
        <f>INPUT!DT44</f>
        <v>-15.789473684210531</v>
      </c>
      <c r="DL138" s="434">
        <f>INPUT!DU44</f>
        <v>34</v>
      </c>
      <c r="DM138" s="435">
        <f>INPUT!DV44</f>
        <v>21.42857142857142</v>
      </c>
      <c r="DN138" s="434">
        <f>INPUT!DW44</f>
        <v>23</v>
      </c>
      <c r="DO138" s="435">
        <f>INPUT!DX44</f>
        <v>-20.68965517241379</v>
      </c>
      <c r="DP138" s="434">
        <f>INPUT!DY44</f>
        <v>31</v>
      </c>
      <c r="DQ138" s="435">
        <f>INPUT!DZ44</f>
        <v>-29.54545454545454</v>
      </c>
      <c r="DR138" s="434">
        <f>INPUT!EA44</f>
        <v>36</v>
      </c>
      <c r="DS138" s="435">
        <f>INPUT!EB44</f>
        <v>12.5</v>
      </c>
      <c r="DT138" s="434">
        <f>INPUT!EC44</f>
        <v>29</v>
      </c>
      <c r="DU138" s="435">
        <f>INPUT!ED44</f>
        <v>-14.705882352941179</v>
      </c>
      <c r="DV138" s="434">
        <f>INPUT!EE44</f>
        <v>19</v>
      </c>
      <c r="DW138" s="435">
        <f>INPUT!EF44</f>
        <v>-17.391304347826086</v>
      </c>
      <c r="DX138" s="434">
        <f>INPUT!EG44</f>
        <v>26</v>
      </c>
      <c r="DY138" s="435">
        <f>INPUT!EH44</f>
        <v>-16.129032258064512</v>
      </c>
      <c r="DZ138" s="434">
        <f>INPUT!EI44</f>
        <v>29</v>
      </c>
      <c r="EA138" s="435">
        <f>INPUT!EJ44</f>
        <v>-19.444444444444443</v>
      </c>
      <c r="EB138" s="434">
        <f>INPUT!EK44</f>
        <v>19</v>
      </c>
      <c r="EC138" s="435">
        <f>INPUT!EL44</f>
        <v>-34.482758620689658</v>
      </c>
      <c r="ED138" s="434">
        <f>INPUT!EM44</f>
        <v>23</v>
      </c>
      <c r="EE138" s="435">
        <f>INPUT!EN44</f>
        <v>21.052631578947366</v>
      </c>
      <c r="EF138" s="434">
        <f>INPUT!EO44</f>
        <v>28</v>
      </c>
      <c r="EG138" s="435">
        <f>INPUT!EP44</f>
        <v>7.6923076923076872</v>
      </c>
      <c r="EH138" s="434">
        <f>INPUT!EQ44</f>
        <v>30.450000000000003</v>
      </c>
      <c r="EI138" s="435">
        <f>INPUT!ER44</f>
        <v>5.0000000000000044</v>
      </c>
      <c r="EJ138" s="434">
        <f>INPUT!ES44</f>
        <v>19.95</v>
      </c>
      <c r="EK138" s="435">
        <f>INPUT!ET44</f>
        <v>5.0000000000000044</v>
      </c>
      <c r="EL138" s="434">
        <f>INPUT!EU44</f>
        <v>24.150000000000002</v>
      </c>
      <c r="EM138" s="435">
        <f>INPUT!EV44</f>
        <v>5.0000000000000044</v>
      </c>
      <c r="EN138" s="434">
        <f>INPUT!EW44</f>
        <v>29.400000000000002</v>
      </c>
      <c r="EO138" s="435">
        <f>INPUT!EX44</f>
        <v>5.0000000000000044</v>
      </c>
      <c r="EP138" s="436"/>
      <c r="EQ138" s="434">
        <f>INPUT!FF44</f>
        <v>302</v>
      </c>
      <c r="ER138" s="435">
        <f>INPUT!FG44</f>
        <v>-36.554621848739501</v>
      </c>
      <c r="ES138" s="434">
        <f>INPUT!FH44</f>
        <v>161</v>
      </c>
      <c r="ET138" s="435">
        <f>INPUT!FI44</f>
        <v>-46.688741721854313</v>
      </c>
      <c r="EU138" s="434">
        <f>INPUT!FJ44</f>
        <v>12111</v>
      </c>
      <c r="EV138" s="435" t="str">
        <f>INPUT!FK44</f>
        <v>NM</v>
      </c>
      <c r="EW138" s="434">
        <f>INPUT!FL44</f>
        <v>7968</v>
      </c>
      <c r="EX138" s="435">
        <f>INPUT!FM44</f>
        <v>-34.208570720832299</v>
      </c>
      <c r="EY138" s="434">
        <f>INPUT!FN44</f>
        <v>6018</v>
      </c>
      <c r="EZ138" s="435">
        <f>INPUT!FO44</f>
        <v>-24.472891566265066</v>
      </c>
      <c r="FA138" s="434">
        <f>INPUT!FP44</f>
        <v>3937</v>
      </c>
      <c r="FB138" s="435">
        <f>INPUT!FQ44</f>
        <v>-34.57959454968428</v>
      </c>
      <c r="FC138" s="434">
        <f>INPUT!FR44</f>
        <v>2801</v>
      </c>
      <c r="FD138" s="435">
        <f>INPUT!FS44</f>
        <v>-28.854457708915415</v>
      </c>
      <c r="FE138" s="434">
        <f>INPUT!FT44</f>
        <v>1523</v>
      </c>
      <c r="FF138" s="435">
        <f>INPUT!FU44</f>
        <v>-45.626561942163512</v>
      </c>
      <c r="FG138" s="434">
        <f>INPUT!FV44</f>
        <v>1292</v>
      </c>
      <c r="FH138" s="435">
        <f>INPUT!FW44</f>
        <v>-15.167432698621141</v>
      </c>
      <c r="FI138" s="434">
        <f>INPUT!FX44</f>
        <v>857</v>
      </c>
      <c r="FJ138" s="435">
        <f>INPUT!FY44</f>
        <v>-33.668730650154799</v>
      </c>
      <c r="FK138" s="434">
        <f>INPUT!FZ44</f>
        <v>514</v>
      </c>
      <c r="FL138" s="435">
        <f>INPUT!GA44</f>
        <v>-40.023337222870481</v>
      </c>
      <c r="FM138" s="434">
        <f>INPUT!GB44</f>
        <v>295</v>
      </c>
      <c r="FN138" s="435">
        <f>INPUT!GC44</f>
        <v>-42.607003891050589</v>
      </c>
      <c r="FO138" s="434">
        <f>INPUT!GD44</f>
        <v>220</v>
      </c>
      <c r="FP138" s="435">
        <f>INPUT!GE44</f>
        <v>-25.423728813559322</v>
      </c>
      <c r="FQ138" s="434">
        <f>INPUT!GF44</f>
        <v>153</v>
      </c>
      <c r="FR138" s="435">
        <f>INPUT!GG44</f>
        <v>-30.454545454545457</v>
      </c>
      <c r="FS138" s="434">
        <f>INPUT!GH44</f>
        <v>139</v>
      </c>
      <c r="FT138" s="435">
        <f>INPUT!GI44</f>
        <v>-9.1503267973856222</v>
      </c>
      <c r="FU138" s="434">
        <f>INPUT!GJ44</f>
        <v>120</v>
      </c>
      <c r="FV138" s="435">
        <f>INPUT!GK44</f>
        <v>-13.669064748201443</v>
      </c>
      <c r="FW138" s="434">
        <f>INPUT!GL44</f>
        <v>110</v>
      </c>
      <c r="FX138" s="435">
        <f>INPUT!GM44</f>
        <v>-8.3333333333333375</v>
      </c>
      <c r="FY138" s="434">
        <f>INPUT!GN44</f>
        <v>99</v>
      </c>
      <c r="FZ138" s="435">
        <f>INPUT!GO44</f>
        <v>-9.9999999999999982</v>
      </c>
      <c r="GA138" s="434">
        <f>INPUT!GP44</f>
        <v>103.95000000000002</v>
      </c>
      <c r="GB138" s="435">
        <f>INPUT!GQ44</f>
        <v>5.0000000000000266</v>
      </c>
      <c r="GC138" s="434">
        <f>INPUT!GR44</f>
        <v>109.14750000000002</v>
      </c>
      <c r="GD138" s="435">
        <f>INPUT!GS44</f>
        <v>5.0000000000000044</v>
      </c>
      <c r="GE138" s="434">
        <f>INPUT!GT44</f>
        <v>114.60487500000002</v>
      </c>
      <c r="GF138" s="435">
        <f>INPUT!GU44</f>
        <v>5.0000000000000044</v>
      </c>
      <c r="GG138" s="434">
        <f>INPUT!GV44</f>
        <v>120.33511875000002</v>
      </c>
      <c r="GH138" s="435">
        <f>INPUT!GW44</f>
        <v>5.0000000000000044</v>
      </c>
      <c r="GI138" s="434">
        <f>INPUT!GX44</f>
        <v>126.35187468750003</v>
      </c>
      <c r="GJ138" s="435">
        <f>INPUT!GY44</f>
        <v>5.0000000000000044</v>
      </c>
      <c r="GK138" s="435">
        <f>INPUT!GZ44</f>
        <v>5.0000000000000044</v>
      </c>
      <c r="GL138" s="436"/>
    </row>
    <row r="139" spans="1:194" ht="12" hidden="1" customHeight="1" outlineLevel="1" x14ac:dyDescent="0.2">
      <c r="A139" s="433" t="s">
        <v>109</v>
      </c>
      <c r="B139" s="434">
        <f>INPUT!K45</f>
        <v>23097</v>
      </c>
      <c r="C139" s="435">
        <f>INPUT!L45</f>
        <v>3.6483575659666201</v>
      </c>
      <c r="D139" s="434">
        <f>INPUT!M45</f>
        <v>25560</v>
      </c>
      <c r="E139" s="435">
        <f>INPUT!N45</f>
        <v>0.58636023769234047</v>
      </c>
      <c r="F139" s="434">
        <f>INPUT!O45</f>
        <v>20101</v>
      </c>
      <c r="G139" s="435">
        <f>INPUT!P45</f>
        <v>-18.301902129735005</v>
      </c>
      <c r="H139" s="434">
        <f>INPUT!Q45</f>
        <v>23107</v>
      </c>
      <c r="I139" s="435">
        <f>INPUT!R45</f>
        <v>-15.839889277389274</v>
      </c>
      <c r="J139" s="434">
        <f>INPUT!S45</f>
        <v>24123</v>
      </c>
      <c r="K139" s="435">
        <f>INPUT!T45</f>
        <v>4.4421353422522403</v>
      </c>
      <c r="L139" s="434">
        <f>INPUT!U45</f>
        <v>29620</v>
      </c>
      <c r="M139" s="435">
        <f>INPUT!V45</f>
        <v>15.884194053208134</v>
      </c>
      <c r="N139" s="434">
        <f>INPUT!W45</f>
        <v>25436</v>
      </c>
      <c r="O139" s="435">
        <f>INPUT!X45</f>
        <v>26.540968111039255</v>
      </c>
      <c r="P139" s="434">
        <f>INPUT!Y45</f>
        <v>29141</v>
      </c>
      <c r="Q139" s="435">
        <f>INPUT!Z45</f>
        <v>26.113299000302948</v>
      </c>
      <c r="R139" s="434">
        <f>INPUT!AA45</f>
        <v>27044</v>
      </c>
      <c r="S139" s="435">
        <f>INPUT!AB45</f>
        <v>12.108775857065869</v>
      </c>
      <c r="T139" s="434">
        <f>INPUT!AC45</f>
        <v>32961</v>
      </c>
      <c r="U139" s="435">
        <f>INPUT!AD45</f>
        <v>11.279540850776492</v>
      </c>
      <c r="V139" s="434">
        <f>INPUT!AE45</f>
        <v>29489</v>
      </c>
      <c r="W139" s="435">
        <f>INPUT!AF45</f>
        <v>15.934109136656716</v>
      </c>
      <c r="X139" s="434">
        <f>INPUT!AG45</f>
        <v>31676</v>
      </c>
      <c r="Y139" s="435">
        <f>INPUT!AH45</f>
        <v>8.6990837651419017</v>
      </c>
      <c r="Z139" s="434">
        <f>INPUT!AI45</f>
        <v>28329</v>
      </c>
      <c r="AA139" s="435">
        <f>INPUT!AJ45</f>
        <v>4.7515160479218999</v>
      </c>
      <c r="AB139" s="434">
        <f>INPUT!AK45</f>
        <v>32190</v>
      </c>
      <c r="AC139" s="435">
        <f>INPUT!AL45</f>
        <v>-2.3391280604350584</v>
      </c>
      <c r="AD139" s="434">
        <f>INPUT!AM45</f>
        <v>28638</v>
      </c>
      <c r="AE139" s="435">
        <f>INPUT!AN45</f>
        <v>-2.8858218318695061</v>
      </c>
      <c r="AF139" s="434">
        <f>INPUT!AO45</f>
        <v>33368</v>
      </c>
      <c r="AG139" s="435">
        <f>INPUT!AP45</f>
        <v>5.3415835332744077</v>
      </c>
      <c r="AH139" s="434">
        <f>INPUT!AQ45</f>
        <v>29831</v>
      </c>
      <c r="AI139" s="435">
        <f>INPUT!AR45</f>
        <v>5.3019873627731195</v>
      </c>
      <c r="AJ139" s="434">
        <f>INPUT!AS45</f>
        <v>32562</v>
      </c>
      <c r="AK139" s="435">
        <f>INPUT!AT45</f>
        <v>1.1556383970177109</v>
      </c>
      <c r="AL139" s="434">
        <f>INPUT!AU45</f>
        <v>30981</v>
      </c>
      <c r="AM139" s="435">
        <f>INPUT!AV45</f>
        <v>8.181437251204704</v>
      </c>
      <c r="AN139" s="434">
        <f>INPUT!AW45</f>
        <v>35409</v>
      </c>
      <c r="AO139" s="435">
        <f>INPUT!AX45</f>
        <v>6.1166386957564045</v>
      </c>
      <c r="AP139" s="434">
        <f>INPUT!AY45</f>
        <v>29440</v>
      </c>
      <c r="AQ139" s="435">
        <f>INPUT!AZ45</f>
        <v>-1.3107170393215073</v>
      </c>
      <c r="AR139" s="434">
        <f>INPUT!BA45</f>
        <v>31201</v>
      </c>
      <c r="AS139" s="435">
        <f>INPUT!BB45</f>
        <v>-4.1797186904981238</v>
      </c>
      <c r="AT139" s="434">
        <f>INPUT!BC45</f>
        <v>27283</v>
      </c>
      <c r="AU139" s="435">
        <f>INPUT!BD45</f>
        <v>-11.936348084309733</v>
      </c>
      <c r="AV139" s="434">
        <f>INPUT!BE45</f>
        <v>29531</v>
      </c>
      <c r="AW139" s="435">
        <f>INPUT!BF45</f>
        <v>-16.600299358920047</v>
      </c>
      <c r="AX139" s="434">
        <f>INPUT!BG45</f>
        <v>26306</v>
      </c>
      <c r="AY139" s="435">
        <f>INPUT!BH45</f>
        <v>-10.645380434782615</v>
      </c>
      <c r="AZ139" s="434">
        <f>INPUT!BI45</f>
        <v>30123</v>
      </c>
      <c r="BA139" s="435">
        <f>INPUT!BJ45</f>
        <v>-3.4550174673888656</v>
      </c>
      <c r="BB139" s="434">
        <f>INPUT!BK45</f>
        <v>27893</v>
      </c>
      <c r="BC139" s="435">
        <f>INPUT!BL45</f>
        <v>2.2358245061026905</v>
      </c>
      <c r="BD139" s="434">
        <f>INPUT!BM45</f>
        <v>30315</v>
      </c>
      <c r="BE139" s="435">
        <f>INPUT!BN45</f>
        <v>2.6548372896278538</v>
      </c>
      <c r="BF139" s="434">
        <f>INPUT!BO45</f>
        <v>27617</v>
      </c>
      <c r="BG139" s="435">
        <f>INPUT!BP45</f>
        <v>4.9836539192579687</v>
      </c>
      <c r="BH139" s="434">
        <f>INPUT!BQ45</f>
        <v>28650</v>
      </c>
      <c r="BI139" s="435">
        <f>INPUT!BR45</f>
        <v>-4.889951200079679</v>
      </c>
      <c r="BJ139" s="434">
        <f>INPUT!BS45</f>
        <v>28147</v>
      </c>
      <c r="BK139" s="435">
        <f>INPUT!BT45</f>
        <v>0.91062273688740092</v>
      </c>
      <c r="BL139" s="434">
        <f>INPUT!BU45</f>
        <v>30277</v>
      </c>
      <c r="BM139" s="435">
        <f>INPUT!BV45</f>
        <v>-0.12535048655780701</v>
      </c>
      <c r="BN139" s="434">
        <f>INPUT!BW45</f>
        <v>27506</v>
      </c>
      <c r="BO139" s="435">
        <f>INPUT!BX45</f>
        <v>-0.40192634971213392</v>
      </c>
      <c r="BP139" s="434">
        <f>INPUT!BY45</f>
        <v>30074</v>
      </c>
      <c r="BQ139" s="435">
        <f>INPUT!BZ45</f>
        <v>4.970331588132626</v>
      </c>
      <c r="BR139" s="434">
        <f>INPUT!CA45</f>
        <v>29968</v>
      </c>
      <c r="BS139" s="435">
        <f>INPUT!CB45</f>
        <v>6.4696059970867248</v>
      </c>
      <c r="BT139" s="434">
        <f>INPUT!CC45</f>
        <v>34798</v>
      </c>
      <c r="BU139" s="435">
        <f>INPUT!CD45</f>
        <v>14.932126696832571</v>
      </c>
      <c r="BV139" s="434">
        <f>INPUT!CE45</f>
        <v>30264</v>
      </c>
      <c r="BW139" s="435">
        <f>INPUT!CF45</f>
        <v>10.02690322111539</v>
      </c>
      <c r="BX139" s="434">
        <f>INPUT!CG45</f>
        <v>33856</v>
      </c>
      <c r="BY139" s="435">
        <f>INPUT!CH45</f>
        <v>12.575646738046142</v>
      </c>
      <c r="BZ139" s="434">
        <f>INPUT!CI45</f>
        <v>34621</v>
      </c>
      <c r="CA139" s="435">
        <f>INPUT!CJ45</f>
        <v>15.526561665776839</v>
      </c>
      <c r="CB139" s="434">
        <f>INPUT!CK45</f>
        <v>37072</v>
      </c>
      <c r="CC139" s="435">
        <f>INPUT!CL45</f>
        <v>6.5348583251910952</v>
      </c>
      <c r="CD139" s="434">
        <f>INPUT!CM45</f>
        <v>34072</v>
      </c>
      <c r="CE139" s="435">
        <f>INPUT!CN45</f>
        <v>12.582606397039386</v>
      </c>
      <c r="CF139" s="434">
        <f>INPUT!CO45</f>
        <v>36104</v>
      </c>
      <c r="CG139" s="435">
        <f>INPUT!CP45</f>
        <v>6.6398865784499161</v>
      </c>
      <c r="CH139" s="434">
        <f>INPUT!CQ45</f>
        <v>42296</v>
      </c>
      <c r="CI139" s="435">
        <f>INPUT!CR45</f>
        <v>22.168625978452393</v>
      </c>
      <c r="CJ139" s="434">
        <f>INPUT!CS45</f>
        <v>48562</v>
      </c>
      <c r="CK139" s="435">
        <f>INPUT!CT45</f>
        <v>30.993741907639194</v>
      </c>
      <c r="CL139" s="434">
        <f>INPUT!CU45</f>
        <v>52414</v>
      </c>
      <c r="CM139" s="435">
        <f>INPUT!CV45</f>
        <v>53.83305940361587</v>
      </c>
      <c r="CN139" s="434">
        <f>INPUT!CW45</f>
        <v>53210</v>
      </c>
      <c r="CO139" s="435">
        <f>INPUT!CX45</f>
        <v>47.379791712829601</v>
      </c>
      <c r="CP139" s="434">
        <f>INPUT!CY45</f>
        <v>55716</v>
      </c>
      <c r="CQ139" s="435">
        <f>INPUT!CZ45</f>
        <v>31.728768677889164</v>
      </c>
      <c r="CR139" s="434">
        <f>INPUT!DA45</f>
        <v>49281</v>
      </c>
      <c r="CS139" s="435">
        <f>INPUT!DB45</f>
        <v>1.480581524648894</v>
      </c>
      <c r="CT139" s="434">
        <f>INPUT!DC45</f>
        <v>53803</v>
      </c>
      <c r="CU139" s="435">
        <f>INPUT!DD45</f>
        <v>2.650055328728973</v>
      </c>
      <c r="CV139" s="434">
        <f>INPUT!DE45</f>
        <v>30280</v>
      </c>
      <c r="CW139" s="435">
        <f>INPUT!DF45</f>
        <v>-43.093403495583537</v>
      </c>
      <c r="CX139" s="434">
        <f>INPUT!DG45</f>
        <v>32372</v>
      </c>
      <c r="CY139" s="435">
        <f>INPUT!DH45</f>
        <v>-41.89819800416398</v>
      </c>
      <c r="CZ139" s="434">
        <f>INPUT!DI45</f>
        <v>32853</v>
      </c>
      <c r="DA139" s="435">
        <f>INPUT!DJ45</f>
        <v>-33.335362512936015</v>
      </c>
      <c r="DB139" s="434">
        <f>INPUT!DK45</f>
        <v>27585</v>
      </c>
      <c r="DC139" s="435">
        <f>INPUT!DL45</f>
        <v>-48.729624742114751</v>
      </c>
      <c r="DD139" s="434">
        <f>INPUT!DM45</f>
        <v>27940</v>
      </c>
      <c r="DE139" s="435">
        <f>INPUT!DN45</f>
        <v>-7.7278731836195487</v>
      </c>
      <c r="DF139" s="434">
        <f>INPUT!DO45</f>
        <v>25634</v>
      </c>
      <c r="DG139" s="435">
        <f>INPUT!DP45</f>
        <v>-20.814283949091806</v>
      </c>
      <c r="DH139" s="434">
        <f>INPUT!DQ45</f>
        <v>33355</v>
      </c>
      <c r="DI139" s="435">
        <f>INPUT!DR45</f>
        <v>1.5280187501902409</v>
      </c>
      <c r="DJ139" s="434">
        <f>INPUT!DS45</f>
        <v>26981</v>
      </c>
      <c r="DK139" s="435">
        <f>INPUT!DT45</f>
        <v>-2.1895957948160238</v>
      </c>
      <c r="DL139" s="434">
        <f>INPUT!DU45</f>
        <v>30581</v>
      </c>
      <c r="DM139" s="435">
        <f>INPUT!DV45</f>
        <v>9.4523979957050752</v>
      </c>
      <c r="DN139" s="434">
        <f>INPUT!DW45</f>
        <v>31644</v>
      </c>
      <c r="DO139" s="435">
        <f>INPUT!DX45</f>
        <v>23.445424046188656</v>
      </c>
      <c r="DP139" s="434">
        <f>INPUT!DY45</f>
        <v>31650</v>
      </c>
      <c r="DQ139" s="435">
        <f>INPUT!DZ45</f>
        <v>-5.1116774096837014</v>
      </c>
      <c r="DR139" s="434">
        <f>INPUT!EA45</f>
        <v>31163</v>
      </c>
      <c r="DS139" s="435">
        <f>INPUT!EB45</f>
        <v>15.499796152848312</v>
      </c>
      <c r="DT139" s="434">
        <f>INPUT!EC45</f>
        <v>30250</v>
      </c>
      <c r="DU139" s="435">
        <f>INPUT!ED45</f>
        <v>-1.0823714070828272</v>
      </c>
      <c r="DV139" s="434">
        <f>INPUT!EE45</f>
        <v>26513</v>
      </c>
      <c r="DW139" s="435">
        <f>INPUT!EF45</f>
        <v>-16.214764252306914</v>
      </c>
      <c r="DX139" s="434">
        <f>INPUT!EG45</f>
        <v>25796</v>
      </c>
      <c r="DY139" s="435">
        <f>INPUT!EH45</f>
        <v>-18.496050552922593</v>
      </c>
      <c r="DZ139" s="434">
        <f>INPUT!EI45</f>
        <v>22054</v>
      </c>
      <c r="EA139" s="435">
        <f>INPUT!EJ45</f>
        <v>-29.23017681224529</v>
      </c>
      <c r="EB139" s="434">
        <f>INPUT!EK45</f>
        <v>25407</v>
      </c>
      <c r="EC139" s="435">
        <f>INPUT!EL45</f>
        <v>-16.009917355371904</v>
      </c>
      <c r="ED139" s="434">
        <f>INPUT!EM45</f>
        <v>23741</v>
      </c>
      <c r="EE139" s="435">
        <f>INPUT!EN45</f>
        <v>-10.455248368724778</v>
      </c>
      <c r="EF139" s="434">
        <f>INPUT!EO45</f>
        <v>23649</v>
      </c>
      <c r="EG139" s="435">
        <f>INPUT!EP45</f>
        <v>-8.3229958133043898</v>
      </c>
      <c r="EH139" s="434">
        <f>INPUT!EQ45</f>
        <v>21846</v>
      </c>
      <c r="EI139" s="435">
        <f>INPUT!ER45</f>
        <v>-0.94313956651854713</v>
      </c>
      <c r="EJ139" s="434">
        <f>INPUT!ES45</f>
        <v>24872</v>
      </c>
      <c r="EK139" s="435">
        <f>INPUT!ET45</f>
        <v>-2.105718896367148</v>
      </c>
      <c r="EL139" s="434">
        <f>INPUT!EU45</f>
        <v>25288</v>
      </c>
      <c r="EM139" s="435">
        <f>INPUT!EV45</f>
        <v>6.5161534897434814</v>
      </c>
      <c r="EN139" s="434">
        <f>INPUT!EW45</f>
        <v>25175</v>
      </c>
      <c r="EO139" s="435">
        <f>INPUT!EX45</f>
        <v>6.4527041312529176</v>
      </c>
      <c r="EP139" s="436"/>
      <c r="EQ139" s="434">
        <f>INPUT!FF45</f>
        <v>99755</v>
      </c>
      <c r="ER139" s="435">
        <f>INPUT!FG45</f>
        <v>14.604276047470787</v>
      </c>
      <c r="ES139" s="434">
        <f>INPUT!FH45</f>
        <v>91865</v>
      </c>
      <c r="ET139" s="435">
        <f>INPUT!FI45</f>
        <v>-7.9093779760412986</v>
      </c>
      <c r="EU139" s="434">
        <f>INPUT!FJ45</f>
        <v>108320</v>
      </c>
      <c r="EV139" s="435">
        <f>INPUT!FK45</f>
        <v>17.912153703804499</v>
      </c>
      <c r="EW139" s="434">
        <f>INPUT!FL45</f>
        <v>121170</v>
      </c>
      <c r="EX139" s="435">
        <f>INPUT!FM45</f>
        <v>11.862998522895118</v>
      </c>
      <c r="EY139" s="434">
        <f>INPUT!FN45</f>
        <v>122525</v>
      </c>
      <c r="EZ139" s="435">
        <f>INPUT!FO45</f>
        <v>1.1182635965998111</v>
      </c>
      <c r="FA139" s="434">
        <f>INPUT!FP45</f>
        <v>128783</v>
      </c>
      <c r="FB139" s="435">
        <f>INPUT!FQ45</f>
        <v>5.1075290756988467</v>
      </c>
      <c r="FC139" s="434">
        <f>INPUT!FR45</f>
        <v>117455</v>
      </c>
      <c r="FD139" s="435">
        <f>INPUT!FS45</f>
        <v>-8.7961920439809553</v>
      </c>
      <c r="FE139" s="434">
        <f>INPUT!FT45</f>
        <v>114637</v>
      </c>
      <c r="FF139" s="435">
        <f>INPUT!FU45</f>
        <v>-2.3992167212975146</v>
      </c>
      <c r="FG139" s="434">
        <f>INPUT!FV45</f>
        <v>114691</v>
      </c>
      <c r="FH139" s="435">
        <f>INPUT!FW45</f>
        <v>4.7105210359665861E-2</v>
      </c>
      <c r="FI139" s="434">
        <f>INPUT!FX45</f>
        <v>122346</v>
      </c>
      <c r="FJ139" s="435">
        <f>INPUT!FY45</f>
        <v>6.6744557114333247</v>
      </c>
      <c r="FK139" s="434">
        <f>INPUT!FZ45</f>
        <v>135813</v>
      </c>
      <c r="FL139" s="435">
        <f>INPUT!GA45</f>
        <v>11.007307145309198</v>
      </c>
      <c r="FM139" s="434">
        <f>INPUT!GB45</f>
        <v>161034</v>
      </c>
      <c r="FN139" s="435">
        <f>INPUT!GC45</f>
        <v>18.570387223608932</v>
      </c>
      <c r="FO139" s="434">
        <f>INPUT!GD45</f>
        <v>210621</v>
      </c>
      <c r="FP139" s="435">
        <f>INPUT!GE45</f>
        <v>30.792876038600546</v>
      </c>
      <c r="FQ139" s="434">
        <f>INPUT!GF45</f>
        <v>149308</v>
      </c>
      <c r="FR139" s="435">
        <f>INPUT!GG45</f>
        <v>-29.110582515513649</v>
      </c>
      <c r="FS139" s="434">
        <f>INPUT!GH45</f>
        <v>114514</v>
      </c>
      <c r="FT139" s="435">
        <f>INPUT!GI45</f>
        <v>-23.303506844911194</v>
      </c>
      <c r="FU139" s="434">
        <f>INPUT!GJ45</f>
        <v>120856</v>
      </c>
      <c r="FV139" s="435">
        <f>INPUT!GK45</f>
        <v>5.5381874705276113</v>
      </c>
      <c r="FW139" s="434">
        <f>INPUT!GL45</f>
        <v>113722</v>
      </c>
      <c r="FX139" s="435">
        <f>INPUT!GM45</f>
        <v>-5.9028926987489294</v>
      </c>
      <c r="FY139" s="434">
        <f>INPUT!GN45</f>
        <v>94851</v>
      </c>
      <c r="FZ139" s="435">
        <f>INPUT!GO45</f>
        <v>-16.593974780605336</v>
      </c>
      <c r="GA139" s="434">
        <f>INPUT!GP45</f>
        <v>97180.999999999985</v>
      </c>
      <c r="GB139" s="435">
        <f>INPUT!GQ45</f>
        <v>2.4564843807656001</v>
      </c>
      <c r="GC139" s="434">
        <f>INPUT!GR45</f>
        <v>101378.25000000001</v>
      </c>
      <c r="GD139" s="435">
        <f>INPUT!GS45</f>
        <v>4.3190026857101937</v>
      </c>
      <c r="GE139" s="434">
        <f>INPUT!GT45</f>
        <v>105837.77129999999</v>
      </c>
      <c r="GF139" s="435">
        <f>INPUT!GU45</f>
        <v>4.3988935496519055</v>
      </c>
      <c r="GG139" s="434">
        <f>INPUT!GV45</f>
        <v>110555.21624100002</v>
      </c>
      <c r="GH139" s="435">
        <f>INPUT!GW45</f>
        <v>4.4572413827841384</v>
      </c>
      <c r="GI139" s="434">
        <f>INPUT!GX45</f>
        <v>115530.21560481002</v>
      </c>
      <c r="GJ139" s="435">
        <f>INPUT!GY45</f>
        <v>4.500013235888356</v>
      </c>
      <c r="GK139" s="435">
        <f>INPUT!GZ45</f>
        <v>4.02332560677372</v>
      </c>
      <c r="GL139" s="436"/>
    </row>
    <row r="140" spans="1:194" ht="12" hidden="1" customHeight="1" outlineLevel="1" x14ac:dyDescent="0.2">
      <c r="A140" s="483" t="str">
        <f>INPUT!B50</f>
        <v>Implied Lapses</v>
      </c>
      <c r="B140" s="434">
        <f>INPUT!K50</f>
        <v>-11397</v>
      </c>
      <c r="C140" s="435" t="str">
        <f>INPUT!L50</f>
        <v>NM</v>
      </c>
      <c r="D140" s="434">
        <f>INPUT!M50</f>
        <v>-15060</v>
      </c>
      <c r="E140" s="435">
        <f>INPUT!N50</f>
        <v>-2.2775939264161993</v>
      </c>
      <c r="F140" s="434">
        <f>INPUT!O50</f>
        <v>-8501</v>
      </c>
      <c r="G140" s="435">
        <f>INPUT!P50</f>
        <v>-34.627806828668106</v>
      </c>
      <c r="H140" s="434">
        <f>INPUT!Q50</f>
        <v>-15107</v>
      </c>
      <c r="I140" s="435">
        <f>INPUT!R50</f>
        <v>-19.4551076988697</v>
      </c>
      <c r="J140" s="434">
        <f>INPUT!S50</f>
        <v>-12623</v>
      </c>
      <c r="K140" s="435">
        <f>INPUT!T50</f>
        <v>10.757216811441616</v>
      </c>
      <c r="L140" s="434">
        <f>INPUT!U50</f>
        <v>-19220</v>
      </c>
      <c r="M140" s="435">
        <f>INPUT!V50</f>
        <v>27.622841965471444</v>
      </c>
      <c r="N140" s="434">
        <f>INPUT!W50</f>
        <v>-8936</v>
      </c>
      <c r="O140" s="435">
        <f>INPUT!X50</f>
        <v>5.117045053523106</v>
      </c>
      <c r="P140" s="434">
        <f>INPUT!Y50</f>
        <v>-15341</v>
      </c>
      <c r="Q140" s="435">
        <f>INPUT!Z50</f>
        <v>1.5489508175018152</v>
      </c>
      <c r="R140" s="434">
        <f>INPUT!AA50</f>
        <v>-6044</v>
      </c>
      <c r="S140" s="435" t="str">
        <f>INPUT!AB50</f>
        <v>NM</v>
      </c>
      <c r="T140" s="434">
        <f>INPUT!AC50</f>
        <v>-20761</v>
      </c>
      <c r="U140" s="435">
        <f>INPUT!AD50</f>
        <v>8.0176899063475471</v>
      </c>
      <c r="V140" s="434">
        <f>INPUT!AE50</f>
        <v>-10789</v>
      </c>
      <c r="W140" s="435">
        <f>INPUT!AF50</f>
        <v>20.736347358997321</v>
      </c>
      <c r="X140" s="434">
        <f>INPUT!AG50</f>
        <v>-17676</v>
      </c>
      <c r="Y140" s="435">
        <f>INPUT!AH50</f>
        <v>15.220650544293068</v>
      </c>
      <c r="Z140" s="434">
        <f>INPUT!AI50</f>
        <v>-13829</v>
      </c>
      <c r="AA140" s="435" t="str">
        <f>INPUT!AJ50</f>
        <v>NM</v>
      </c>
      <c r="AB140" s="434">
        <f>INPUT!AK50</f>
        <v>-18490</v>
      </c>
      <c r="AC140" s="435">
        <f>INPUT!AL50</f>
        <v>-10.938779442223401</v>
      </c>
      <c r="AD140" s="434">
        <f>INPUT!AM50</f>
        <v>-10338</v>
      </c>
      <c r="AE140" s="435">
        <f>INPUT!AN50</f>
        <v>-4.180183520252112</v>
      </c>
      <c r="AF140" s="434">
        <f>INPUT!AO50</f>
        <v>-18268</v>
      </c>
      <c r="AG140" s="435">
        <f>INPUT!AP50</f>
        <v>3.3491740212717724</v>
      </c>
      <c r="AH140" s="434">
        <f>INPUT!AQ50</f>
        <v>-13631</v>
      </c>
      <c r="AI140" s="435">
        <f>INPUT!AR50</f>
        <v>-1.4317738086629506</v>
      </c>
      <c r="AJ140" s="434">
        <f>INPUT!AS50</f>
        <v>-18062</v>
      </c>
      <c r="AK140" s="435">
        <f>INPUT!AT50</f>
        <v>-2.3147647376960512</v>
      </c>
      <c r="AL140" s="434">
        <f>INPUT!AU50</f>
        <v>-12881</v>
      </c>
      <c r="AM140" s="435">
        <f>INPUT!AV50</f>
        <v>24.598568388469722</v>
      </c>
      <c r="AN140" s="434">
        <f>INPUT!AW50</f>
        <v>-18309</v>
      </c>
      <c r="AO140" s="435">
        <f>INPUT!AX50</f>
        <v>0.22443617254215287</v>
      </c>
      <c r="AP140" s="434">
        <f>INPUT!AY50</f>
        <v>-13340</v>
      </c>
      <c r="AQ140" s="435">
        <f>INPUT!AZ50</f>
        <v>-2.1348397036167532</v>
      </c>
      <c r="AR140" s="434">
        <f>INPUT!BA50</f>
        <v>-18101</v>
      </c>
      <c r="AS140" s="435">
        <f>INPUT!BB50</f>
        <v>0.21592293212269187</v>
      </c>
      <c r="AT140" s="434">
        <f>INPUT!BC50</f>
        <v>-13583</v>
      </c>
      <c r="AU140" s="435">
        <f>INPUT!BD50</f>
        <v>5.4498874311000645</v>
      </c>
      <c r="AV140" s="434">
        <f>INPUT!BE50</f>
        <v>-17131</v>
      </c>
      <c r="AW140" s="435">
        <f>INPUT!BF50</f>
        <v>-6.4339942104975734</v>
      </c>
      <c r="AX140" s="434">
        <f>INPUT!BG50</f>
        <v>-15706</v>
      </c>
      <c r="AY140" s="435">
        <f>INPUT!BH50</f>
        <v>17.736131934032983</v>
      </c>
      <c r="AZ140" s="434">
        <f>INPUT!BI50</f>
        <v>-20923</v>
      </c>
      <c r="BA140" s="435">
        <f>INPUT!BJ50</f>
        <v>15.590298878514997</v>
      </c>
      <c r="BB140" s="434">
        <f>INPUT!BK50</f>
        <v>-13893</v>
      </c>
      <c r="BC140" s="435">
        <f>INPUT!BL50</f>
        <v>2.2822645954502008</v>
      </c>
      <c r="BD140" s="434">
        <f>INPUT!BM50</f>
        <v>-21615</v>
      </c>
      <c r="BE140" s="435">
        <f>INPUT!BN50</f>
        <v>26.174770883194199</v>
      </c>
      <c r="BF140" s="434">
        <f>INPUT!BO50</f>
        <v>-19317</v>
      </c>
      <c r="BG140" s="435">
        <f>INPUT!BP50</f>
        <v>22.991213548962186</v>
      </c>
      <c r="BH140" s="434">
        <f>INPUT!BQ50</f>
        <v>-19450</v>
      </c>
      <c r="BI140" s="435">
        <f>INPUT!BR50</f>
        <v>-7.0400994121301963</v>
      </c>
      <c r="BJ140" s="434">
        <f>INPUT!BS50</f>
        <v>-17647</v>
      </c>
      <c r="BK140" s="435">
        <f>INPUT!BT50</f>
        <v>27.020801842654585</v>
      </c>
      <c r="BL140" s="434">
        <f>INPUT!BU50</f>
        <v>-22177</v>
      </c>
      <c r="BM140" s="435">
        <f>INPUT!BV50</f>
        <v>2.6000462641684097</v>
      </c>
      <c r="BN140" s="434">
        <f>INPUT!BW50</f>
        <v>-19906</v>
      </c>
      <c r="BO140" s="435">
        <f>INPUT!BX50</f>
        <v>3.0491277113423365</v>
      </c>
      <c r="BP140" s="434">
        <f>INPUT!BY50</f>
        <v>-23474</v>
      </c>
      <c r="BQ140" s="435">
        <f>INPUT!BZ50</f>
        <v>20.688946015424172</v>
      </c>
      <c r="BR140" s="434">
        <f>INPUT!CA50</f>
        <v>-17268</v>
      </c>
      <c r="BS140" s="435">
        <f>INPUT!CB50</f>
        <v>-2.1476738255794214</v>
      </c>
      <c r="BT140" s="434">
        <f>INPUT!CC50</f>
        <v>-22998</v>
      </c>
      <c r="BU140" s="435">
        <f>INPUT!CD50</f>
        <v>3.7020336384542496</v>
      </c>
      <c r="BV140" s="434">
        <f>INPUT!CE50</f>
        <v>-19664</v>
      </c>
      <c r="BW140" s="435">
        <f>INPUT!CF50</f>
        <v>-1.2157138551190605</v>
      </c>
      <c r="BX140" s="434">
        <f>INPUT!CG50</f>
        <v>-22656</v>
      </c>
      <c r="BY140" s="435">
        <f>INPUT!CH50</f>
        <v>-3.4847064837692732</v>
      </c>
      <c r="BZ140" s="434">
        <f>INPUT!CI50</f>
        <v>-18121</v>
      </c>
      <c r="CA140" s="435">
        <f>INPUT!CJ50</f>
        <v>4.9397729905026555</v>
      </c>
      <c r="CB140" s="434">
        <f>INPUT!CK50</f>
        <v>-20172</v>
      </c>
      <c r="CC140" s="435">
        <f>INPUT!CL50</f>
        <v>-12.288025045656148</v>
      </c>
      <c r="CD140" s="434">
        <f>INPUT!CM50</f>
        <v>-18472</v>
      </c>
      <c r="CE140" s="435">
        <f>INPUT!CN50</f>
        <v>-6.0618388934092771</v>
      </c>
      <c r="CF140" s="434">
        <f>INPUT!CO50</f>
        <v>-26804</v>
      </c>
      <c r="CG140" s="435">
        <f>INPUT!CP50</f>
        <v>18.308615819209038</v>
      </c>
      <c r="CH140" s="434">
        <f>INPUT!CQ50</f>
        <v>-10996</v>
      </c>
      <c r="CI140" s="435">
        <f>INPUT!CR50</f>
        <v>-39.319022129021576</v>
      </c>
      <c r="CJ140" s="434">
        <f>INPUT!CS50</f>
        <v>-16662</v>
      </c>
      <c r="CK140" s="435">
        <f>INPUT!CT50</f>
        <v>-17.400356930398576</v>
      </c>
      <c r="CL140" s="434">
        <f>INPUT!CU50</f>
        <v>-12014</v>
      </c>
      <c r="CM140" s="435">
        <f>INPUT!CV50</f>
        <v>-34.961022087483762</v>
      </c>
      <c r="CN140" s="434">
        <f>INPUT!CW50</f>
        <v>-13710</v>
      </c>
      <c r="CO140" s="435">
        <f>INPUT!CX50</f>
        <v>-48.850917773466648</v>
      </c>
      <c r="CP140" s="434">
        <f>INPUT!CY50</f>
        <v>-16816</v>
      </c>
      <c r="CQ140" s="435">
        <f>INPUT!CZ50</f>
        <v>52.928337577300844</v>
      </c>
      <c r="CR140" s="434">
        <f>INPUT!DA50</f>
        <v>-19281</v>
      </c>
      <c r="CS140" s="435">
        <f>INPUT!DB50</f>
        <v>15.718401152322659</v>
      </c>
      <c r="CT140" s="434">
        <f>INPUT!DC50</f>
        <v>-22403</v>
      </c>
      <c r="CU140" s="435">
        <f>INPUT!DD50</f>
        <v>86.47411353421009</v>
      </c>
      <c r="CV140" s="434">
        <f>INPUT!DE50</f>
        <v>-16080</v>
      </c>
      <c r="CW140" s="435">
        <f>INPUT!DF50</f>
        <v>17.286652078774623</v>
      </c>
      <c r="CX140" s="434">
        <f>INPUT!DG50</f>
        <v>-16972</v>
      </c>
      <c r="CY140" s="435">
        <f>INPUT!DH50</f>
        <v>0.92768791627022562</v>
      </c>
      <c r="CZ140" s="434">
        <f>INPUT!DI50</f>
        <v>-19253</v>
      </c>
      <c r="DA140" s="435">
        <f>INPUT!DJ50</f>
        <v>-0.14522068357449847</v>
      </c>
      <c r="DB140" s="434">
        <f>INPUT!DK50</f>
        <v>-18285</v>
      </c>
      <c r="DC140" s="435">
        <f>INPUT!DL50</f>
        <v>-18.381466767843591</v>
      </c>
      <c r="DD140" s="434">
        <f>INPUT!DM50</f>
        <v>-20140</v>
      </c>
      <c r="DE140" s="435">
        <f>INPUT!DN50</f>
        <v>25.248756218905477</v>
      </c>
      <c r="DF140" s="434">
        <f>INPUT!DO50</f>
        <v>-21634</v>
      </c>
      <c r="DG140" s="435">
        <f>INPUT!DP50</f>
        <v>27.468772095215655</v>
      </c>
      <c r="DH140" s="434">
        <f>INPUT!DQ50</f>
        <v>-27155</v>
      </c>
      <c r="DI140" s="435">
        <f>INPUT!DR50</f>
        <v>41.042954344777428</v>
      </c>
      <c r="DJ140" s="434">
        <f>INPUT!DS50</f>
        <v>-22481</v>
      </c>
      <c r="DK140" s="435">
        <f>INPUT!DT50</f>
        <v>22.947771397320203</v>
      </c>
      <c r="DL140" s="434">
        <f>INPUT!DU50</f>
        <v>-25481</v>
      </c>
      <c r="DM140" s="435">
        <f>INPUT!DV50</f>
        <v>26.519364448857985</v>
      </c>
      <c r="DN140" s="434">
        <f>INPUT!DW50</f>
        <v>-22944</v>
      </c>
      <c r="DO140" s="435">
        <f>INPUT!DX50</f>
        <v>6.0552833502819592</v>
      </c>
      <c r="DP140" s="434">
        <f>INPUT!DY50</f>
        <v>-26650</v>
      </c>
      <c r="DQ140" s="435">
        <f>INPUT!DZ50</f>
        <v>-1.8596943472656946</v>
      </c>
      <c r="DR140" s="434">
        <f>INPUT!EA50</f>
        <v>-29963</v>
      </c>
      <c r="DS140" s="435">
        <f>INPUT!EB50</f>
        <v>33.281437658467141</v>
      </c>
      <c r="DT140" s="434">
        <f>INPUT!EC50</f>
        <v>-26750</v>
      </c>
      <c r="DU140" s="435">
        <f>INPUT!ED50</f>
        <v>4.9801813115654792</v>
      </c>
      <c r="DV140" s="434">
        <f>INPUT!EE50</f>
        <v>-30913</v>
      </c>
      <c r="DW140" s="435">
        <f>INPUT!EF50</f>
        <v>34.732391910739203</v>
      </c>
      <c r="DX140" s="434">
        <f>INPUT!EG50</f>
        <v>-37696</v>
      </c>
      <c r="DY140" s="435">
        <f>INPUT!EH50</f>
        <v>41.448405253283305</v>
      </c>
      <c r="DZ140" s="434">
        <f>INPUT!EI50</f>
        <v>-42254</v>
      </c>
      <c r="EA140" s="435">
        <f>INPUT!EJ50</f>
        <v>41.020592063545045</v>
      </c>
      <c r="EB140" s="434">
        <f>INPUT!EK50</f>
        <v>-42507</v>
      </c>
      <c r="EC140" s="435">
        <f>INPUT!EL50</f>
        <v>58.904672897196249</v>
      </c>
      <c r="ED140" s="434">
        <f>INPUT!EM50</f>
        <v>-34241</v>
      </c>
      <c r="EE140" s="435">
        <f>INPUT!EN50</f>
        <v>10.765697279461705</v>
      </c>
      <c r="EF140" s="434">
        <f>INPUT!EO50</f>
        <v>-29749</v>
      </c>
      <c r="EG140" s="435">
        <f>INPUT!EP50</f>
        <v>-21.081812393887944</v>
      </c>
      <c r="EH140" s="434">
        <f>INPUT!EQ50</f>
        <v>-36864.75</v>
      </c>
      <c r="EI140" s="435">
        <f>INPUT!ER50</f>
        <v>-12.754413783310458</v>
      </c>
      <c r="EJ140" s="434">
        <f>INPUT!ES50</f>
        <v>-36508.0546875</v>
      </c>
      <c r="EK140" s="435">
        <f>INPUT!ET50</f>
        <v>-14.112840973251462</v>
      </c>
      <c r="EL140" s="434">
        <f>INPUT!EU50</f>
        <v>-33296.910398199456</v>
      </c>
      <c r="EM140" s="435">
        <f>INPUT!EV50</f>
        <v>-2.7571905078722758</v>
      </c>
      <c r="EN140" s="434">
        <f>INPUT!EW50</f>
        <v>-28970.793133488758</v>
      </c>
      <c r="EO140" s="435">
        <f>INPUT!EX50</f>
        <v>-2.6159093297631553</v>
      </c>
      <c r="EP140" s="436"/>
      <c r="EQ140" s="434">
        <f>INPUT!FF50</f>
        <v>-69455</v>
      </c>
      <c r="ER140" s="435" t="str">
        <f>INPUT!FG50</f>
        <v>NM</v>
      </c>
      <c r="ES140" s="434">
        <f>INPUT!FH50</f>
        <v>-50065</v>
      </c>
      <c r="ET140" s="435">
        <f>INPUT!FI50</f>
        <v>-27.91735656180261</v>
      </c>
      <c r="EU140" s="434">
        <f>INPUT!FJ50</f>
        <v>-56120</v>
      </c>
      <c r="EV140" s="435">
        <f>INPUT!FK50</f>
        <v>12.09427743932887</v>
      </c>
      <c r="EW140" s="434">
        <f>INPUT!FL50</f>
        <v>-55270</v>
      </c>
      <c r="EX140" s="435">
        <f>INPUT!FM50</f>
        <v>-1.5146115466856735</v>
      </c>
      <c r="EY140" s="434">
        <f>INPUT!FN50</f>
        <v>-60925</v>
      </c>
      <c r="EZ140" s="435">
        <f>INPUT!FO50</f>
        <v>10.231590374525057</v>
      </c>
      <c r="FA140" s="434">
        <f>INPUT!FP50</f>
        <v>-62883</v>
      </c>
      <c r="FB140" s="435">
        <f>INPUT!FQ50</f>
        <v>3.2137874435781644</v>
      </c>
      <c r="FC140" s="434">
        <f>INPUT!FR50</f>
        <v>-62155</v>
      </c>
      <c r="FD140" s="435">
        <f>INPUT!FS50</f>
        <v>-1.1577055802045044</v>
      </c>
      <c r="FE140" s="434">
        <f>INPUT!FT50</f>
        <v>-72137</v>
      </c>
      <c r="FF140" s="435">
        <f>INPUT!FU50</f>
        <v>16.059850374064833</v>
      </c>
      <c r="FG140" s="434">
        <f>INPUT!FV50</f>
        <v>-78591</v>
      </c>
      <c r="FH140" s="435">
        <f>INPUT!FW50</f>
        <v>8.946864992999437</v>
      </c>
      <c r="FI140" s="434">
        <f>INPUT!FX50</f>
        <v>-83646</v>
      </c>
      <c r="FJ140" s="435">
        <f>INPUT!FY50</f>
        <v>6.4320342023895805</v>
      </c>
      <c r="FK140" s="434">
        <f>INPUT!FZ50</f>
        <v>-80613</v>
      </c>
      <c r="FL140" s="435">
        <f>INPUT!GA50</f>
        <v>-3.6259952657628602</v>
      </c>
      <c r="FM140" s="434">
        <f>INPUT!GB50</f>
        <v>-72934</v>
      </c>
      <c r="FN140" s="435">
        <f>INPUT!GC50</f>
        <v>-9.5257588726384128</v>
      </c>
      <c r="FO140" s="434">
        <f>INPUT!GD50</f>
        <v>-61821</v>
      </c>
      <c r="FP140" s="435">
        <f>INPUT!GE50</f>
        <v>-15.237063646584581</v>
      </c>
      <c r="FQ140" s="434">
        <f>INPUT!GF50</f>
        <v>-74708</v>
      </c>
      <c r="FR140" s="435">
        <f>INPUT!GG50</f>
        <v>20.84566732987172</v>
      </c>
      <c r="FS140" s="434">
        <f>INPUT!GH50</f>
        <v>-87214</v>
      </c>
      <c r="FT140" s="435">
        <f>INPUT!GI50</f>
        <v>16.739840445467678</v>
      </c>
      <c r="FU140" s="434">
        <f>INPUT!GJ50</f>
        <v>-97556</v>
      </c>
      <c r="FV140" s="435">
        <f>INPUT!GK50</f>
        <v>11.858187905611484</v>
      </c>
      <c r="FW140" s="434">
        <f>INPUT!GL50</f>
        <v>-125322</v>
      </c>
      <c r="FX140" s="435">
        <f>INPUT!GM50</f>
        <v>28.461601541678625</v>
      </c>
      <c r="FY140" s="434">
        <f>INPUT!GN50</f>
        <v>-148751</v>
      </c>
      <c r="FZ140" s="435">
        <f>INPUT!GO50</f>
        <v>18.695041572908178</v>
      </c>
      <c r="GA140" s="434">
        <f>INPUT!GP50</f>
        <v>-135640.50821918831</v>
      </c>
      <c r="GB140" s="435">
        <f>INPUT!GQ50</f>
        <v>-8.8137167352230872</v>
      </c>
      <c r="GC140" s="434">
        <f>INPUT!GR50</f>
        <v>-109746.18565410883</v>
      </c>
      <c r="GD140" s="435">
        <f>INPUT!GS50</f>
        <v>-19.090405148906953</v>
      </c>
      <c r="GE140" s="434">
        <f>INPUT!GT50</f>
        <v>-101612.64753855244</v>
      </c>
      <c r="GF140" s="435">
        <f>INPUT!GU50</f>
        <v>-7.4112262463418732</v>
      </c>
      <c r="GG140" s="434">
        <f>INPUT!GV50</f>
        <v>-94349.854993009387</v>
      </c>
      <c r="GH140" s="435">
        <f>INPUT!GW50</f>
        <v>-7.1475281094191656</v>
      </c>
      <c r="GI140" s="434">
        <f>INPUT!GX50</f>
        <v>-87733.674865328096</v>
      </c>
      <c r="GJ140" s="435">
        <f>INPUT!GY50</f>
        <v>-7.0123903509671575</v>
      </c>
      <c r="GK140" s="435">
        <f>INPUT!GZ50</f>
        <v>-10.020974488912238</v>
      </c>
      <c r="GL140" s="436"/>
    </row>
    <row r="141" spans="1:194" ht="12" hidden="1" customHeight="1" outlineLevel="1" x14ac:dyDescent="0.2">
      <c r="B141" s="436"/>
      <c r="C141" s="435"/>
      <c r="D141" s="436"/>
      <c r="E141" s="435"/>
      <c r="F141" s="436"/>
      <c r="G141" s="435"/>
      <c r="H141" s="436"/>
      <c r="I141" s="435"/>
      <c r="J141" s="436"/>
      <c r="K141" s="435"/>
      <c r="L141" s="436"/>
      <c r="M141" s="435"/>
      <c r="N141" s="436"/>
      <c r="O141" s="435"/>
      <c r="P141" s="436"/>
      <c r="Q141" s="435"/>
      <c r="R141" s="436"/>
      <c r="S141" s="435"/>
      <c r="T141" s="436"/>
      <c r="U141" s="435"/>
      <c r="V141" s="436"/>
      <c r="W141" s="435"/>
      <c r="X141" s="436"/>
      <c r="Y141" s="435"/>
      <c r="Z141" s="436"/>
      <c r="AA141" s="435"/>
      <c r="AB141" s="436"/>
      <c r="AC141" s="435"/>
      <c r="AD141" s="436"/>
      <c r="AE141" s="435"/>
      <c r="AF141" s="436"/>
      <c r="AG141" s="435"/>
      <c r="AH141" s="436"/>
      <c r="AI141" s="435"/>
      <c r="AJ141" s="436"/>
      <c r="AK141" s="435"/>
      <c r="AL141" s="436"/>
      <c r="AM141" s="435"/>
      <c r="AN141" s="436"/>
      <c r="AO141" s="435"/>
      <c r="AP141" s="436"/>
      <c r="AQ141" s="435"/>
      <c r="AR141" s="436"/>
      <c r="AS141" s="435"/>
      <c r="AT141" s="436"/>
      <c r="AU141" s="435"/>
      <c r="AV141" s="436"/>
      <c r="AW141" s="435"/>
      <c r="AX141" s="436"/>
      <c r="AY141" s="435"/>
      <c r="AZ141" s="436"/>
      <c r="BA141" s="435"/>
      <c r="BB141" s="436"/>
      <c r="BC141" s="435"/>
      <c r="BD141" s="436"/>
      <c r="BE141" s="435"/>
      <c r="BF141" s="436"/>
      <c r="BG141" s="435"/>
      <c r="BH141" s="436"/>
      <c r="BI141" s="435"/>
      <c r="BJ141" s="436"/>
      <c r="BK141" s="435"/>
      <c r="BL141" s="436"/>
      <c r="BM141" s="435"/>
      <c r="BN141" s="436"/>
      <c r="BO141" s="435"/>
      <c r="BP141" s="436"/>
      <c r="BQ141" s="435"/>
      <c r="BR141" s="436"/>
      <c r="BS141" s="435"/>
      <c r="BT141" s="436"/>
      <c r="BU141" s="435"/>
      <c r="BV141" s="436"/>
      <c r="BW141" s="435"/>
      <c r="BX141" s="436"/>
      <c r="BY141" s="435"/>
      <c r="BZ141" s="436"/>
      <c r="CA141" s="435"/>
      <c r="CB141" s="436"/>
      <c r="CC141" s="435"/>
      <c r="CD141" s="436"/>
      <c r="CE141" s="435"/>
      <c r="CF141" s="436"/>
      <c r="CG141" s="435"/>
      <c r="CH141" s="436"/>
      <c r="CI141" s="435"/>
      <c r="CJ141" s="436"/>
      <c r="CK141" s="435"/>
      <c r="CL141" s="436"/>
      <c r="CM141" s="435"/>
      <c r="CN141" s="436"/>
      <c r="CO141" s="435"/>
      <c r="CP141" s="436"/>
      <c r="CQ141" s="435"/>
      <c r="CR141" s="436"/>
      <c r="CS141" s="435"/>
      <c r="CT141" s="436"/>
      <c r="CU141" s="435"/>
      <c r="CV141" s="436"/>
      <c r="CW141" s="435"/>
      <c r="CX141" s="436"/>
      <c r="CY141" s="435"/>
      <c r="CZ141" s="436"/>
      <c r="DA141" s="435"/>
      <c r="DB141" s="436"/>
      <c r="DC141" s="435"/>
      <c r="DD141" s="436"/>
      <c r="DE141" s="435"/>
      <c r="DF141" s="436"/>
      <c r="DG141" s="435"/>
      <c r="DH141" s="436"/>
      <c r="DI141" s="435"/>
      <c r="DJ141" s="436"/>
      <c r="DK141" s="435"/>
      <c r="DL141" s="436"/>
      <c r="DM141" s="435"/>
      <c r="DN141" s="436"/>
      <c r="DO141" s="435"/>
      <c r="DP141" s="436"/>
      <c r="DQ141" s="435"/>
      <c r="DR141" s="436"/>
      <c r="DS141" s="435"/>
      <c r="DT141" s="436"/>
      <c r="DU141" s="435"/>
      <c r="DV141" s="436"/>
      <c r="DW141" s="435"/>
      <c r="DX141" s="436"/>
      <c r="DY141" s="435"/>
      <c r="DZ141" s="436"/>
      <c r="EA141" s="435"/>
      <c r="EB141" s="436"/>
      <c r="EC141" s="435"/>
      <c r="ED141" s="436"/>
      <c r="EE141" s="435"/>
      <c r="EF141" s="436"/>
      <c r="EG141" s="435"/>
      <c r="EH141" s="436"/>
      <c r="EI141" s="435"/>
      <c r="EJ141" s="436"/>
      <c r="EK141" s="435"/>
      <c r="EL141" s="436"/>
      <c r="EM141" s="435"/>
      <c r="EN141" s="436"/>
      <c r="EO141" s="435"/>
      <c r="EP141" s="436"/>
      <c r="EQ141" s="436"/>
      <c r="ER141" s="435"/>
      <c r="ES141" s="436"/>
      <c r="ET141" s="435"/>
      <c r="EU141" s="436"/>
      <c r="EV141" s="435"/>
      <c r="EW141" s="436"/>
      <c r="EX141" s="435"/>
      <c r="EY141" s="436"/>
      <c r="EZ141" s="435"/>
      <c r="FA141" s="436"/>
      <c r="FB141" s="435"/>
      <c r="FC141" s="436"/>
      <c r="FD141" s="435"/>
      <c r="FE141" s="436"/>
      <c r="FF141" s="435"/>
      <c r="FG141" s="436"/>
      <c r="FH141" s="435"/>
      <c r="FI141" s="436"/>
      <c r="FJ141" s="435"/>
      <c r="FK141" s="436"/>
      <c r="FL141" s="435"/>
      <c r="FM141" s="436"/>
      <c r="FN141" s="435"/>
      <c r="FO141" s="436"/>
      <c r="FP141" s="435"/>
      <c r="FQ141" s="436"/>
      <c r="FR141" s="435"/>
      <c r="FS141" s="436"/>
      <c r="FT141" s="435"/>
      <c r="FU141" s="436"/>
      <c r="FV141" s="435"/>
      <c r="FW141" s="436"/>
      <c r="FX141" s="435"/>
      <c r="FY141" s="436"/>
      <c r="FZ141" s="435"/>
      <c r="GA141" s="436"/>
      <c r="GB141" s="435"/>
      <c r="GC141" s="436"/>
      <c r="GD141" s="435"/>
      <c r="GE141" s="436"/>
      <c r="GF141" s="435"/>
      <c r="GG141" s="436"/>
      <c r="GH141" s="435"/>
      <c r="GI141" s="436"/>
      <c r="GJ141" s="435"/>
      <c r="GK141" s="435"/>
      <c r="GL141" s="436"/>
    </row>
    <row r="142" spans="1:194" ht="12" hidden="1" customHeight="1" outlineLevel="1" x14ac:dyDescent="0.2">
      <c r="A142" s="437" t="s">
        <v>138</v>
      </c>
      <c r="B142" s="436"/>
      <c r="C142" s="435"/>
      <c r="D142" s="436"/>
      <c r="E142" s="435"/>
      <c r="F142" s="436"/>
      <c r="G142" s="435"/>
      <c r="H142" s="436"/>
      <c r="I142" s="435"/>
      <c r="J142" s="436"/>
      <c r="K142" s="435"/>
      <c r="L142" s="436"/>
      <c r="M142" s="435"/>
      <c r="N142" s="436"/>
      <c r="O142" s="435"/>
      <c r="P142" s="436"/>
      <c r="Q142" s="435"/>
      <c r="R142" s="436"/>
      <c r="S142" s="435"/>
      <c r="T142" s="436"/>
      <c r="U142" s="435"/>
      <c r="V142" s="436"/>
      <c r="W142" s="435"/>
      <c r="X142" s="436"/>
      <c r="Y142" s="435"/>
      <c r="Z142" s="436"/>
      <c r="AA142" s="435"/>
      <c r="AB142" s="436"/>
      <c r="AC142" s="435"/>
      <c r="AD142" s="436"/>
      <c r="AE142" s="435"/>
      <c r="AF142" s="436"/>
      <c r="AG142" s="435"/>
      <c r="AH142" s="436"/>
      <c r="AI142" s="435"/>
      <c r="AJ142" s="436"/>
      <c r="AK142" s="435"/>
      <c r="AL142" s="436"/>
      <c r="AM142" s="435"/>
      <c r="AN142" s="436"/>
      <c r="AO142" s="435"/>
      <c r="AP142" s="436"/>
      <c r="AQ142" s="435"/>
      <c r="AR142" s="436"/>
      <c r="AS142" s="435"/>
      <c r="AT142" s="436"/>
      <c r="AU142" s="435"/>
      <c r="AV142" s="436"/>
      <c r="AW142" s="435"/>
      <c r="AX142" s="436"/>
      <c r="AY142" s="435"/>
      <c r="AZ142" s="436"/>
      <c r="BA142" s="435"/>
      <c r="BB142" s="436"/>
      <c r="BC142" s="435"/>
      <c r="BD142" s="436"/>
      <c r="BE142" s="435"/>
      <c r="BF142" s="436"/>
      <c r="BG142" s="435"/>
      <c r="BH142" s="436"/>
      <c r="BI142" s="435"/>
      <c r="BJ142" s="436"/>
      <c r="BK142" s="435"/>
      <c r="BL142" s="436"/>
      <c r="BM142" s="435"/>
      <c r="BN142" s="436"/>
      <c r="BO142" s="435"/>
      <c r="BP142" s="436"/>
      <c r="BQ142" s="435"/>
      <c r="BR142" s="436"/>
      <c r="BS142" s="435"/>
      <c r="BT142" s="436"/>
      <c r="BU142" s="435"/>
      <c r="BV142" s="436"/>
      <c r="BW142" s="435"/>
      <c r="BX142" s="436"/>
      <c r="BY142" s="435"/>
      <c r="BZ142" s="436"/>
      <c r="CA142" s="435"/>
      <c r="CB142" s="436"/>
      <c r="CC142" s="435"/>
      <c r="CD142" s="436"/>
      <c r="CE142" s="435"/>
      <c r="CF142" s="436"/>
      <c r="CG142" s="435"/>
      <c r="CH142" s="436"/>
      <c r="CI142" s="435"/>
      <c r="CJ142" s="436"/>
      <c r="CK142" s="435"/>
      <c r="CL142" s="436"/>
      <c r="CM142" s="435"/>
      <c r="CN142" s="436"/>
      <c r="CO142" s="435"/>
      <c r="CP142" s="436"/>
      <c r="CQ142" s="435"/>
      <c r="CR142" s="436"/>
      <c r="CS142" s="435"/>
      <c r="CT142" s="436"/>
      <c r="CU142" s="435"/>
      <c r="CV142" s="436"/>
      <c r="CW142" s="435"/>
      <c r="CX142" s="436"/>
      <c r="CY142" s="435"/>
      <c r="CZ142" s="436"/>
      <c r="DA142" s="435"/>
      <c r="DB142" s="436"/>
      <c r="DC142" s="435"/>
      <c r="DD142" s="436"/>
      <c r="DE142" s="435"/>
      <c r="DF142" s="436"/>
      <c r="DG142" s="435"/>
      <c r="DH142" s="436"/>
      <c r="DI142" s="435"/>
      <c r="DJ142" s="436"/>
      <c r="DK142" s="435"/>
      <c r="DL142" s="436"/>
      <c r="DM142" s="435"/>
      <c r="DN142" s="436"/>
      <c r="DO142" s="435"/>
      <c r="DP142" s="436"/>
      <c r="DQ142" s="435"/>
      <c r="DR142" s="436"/>
      <c r="DS142" s="435"/>
      <c r="DT142" s="436"/>
      <c r="DU142" s="435"/>
      <c r="DV142" s="436"/>
      <c r="DW142" s="435"/>
      <c r="DX142" s="436"/>
      <c r="DY142" s="435"/>
      <c r="DZ142" s="436"/>
      <c r="EA142" s="435"/>
      <c r="EB142" s="436"/>
      <c r="EC142" s="435"/>
      <c r="ED142" s="436"/>
      <c r="EE142" s="435"/>
      <c r="EF142" s="436"/>
      <c r="EG142" s="435"/>
      <c r="EH142" s="436"/>
      <c r="EI142" s="435"/>
      <c r="EJ142" s="436"/>
      <c r="EK142" s="435"/>
      <c r="EL142" s="436"/>
      <c r="EM142" s="435"/>
      <c r="EN142" s="436"/>
      <c r="EO142" s="435"/>
      <c r="EP142" s="436"/>
      <c r="EQ142" s="436"/>
      <c r="ER142" s="435"/>
      <c r="ES142" s="436"/>
      <c r="ET142" s="435"/>
      <c r="EU142" s="436"/>
      <c r="EV142" s="435"/>
      <c r="EW142" s="436"/>
      <c r="EX142" s="435"/>
      <c r="EY142" s="436"/>
      <c r="EZ142" s="435"/>
      <c r="FA142" s="436"/>
      <c r="FB142" s="435"/>
      <c r="FC142" s="436"/>
      <c r="FD142" s="435"/>
      <c r="FE142" s="436"/>
      <c r="FF142" s="435"/>
      <c r="FG142" s="436"/>
      <c r="FH142" s="435"/>
      <c r="FI142" s="436"/>
      <c r="FJ142" s="435"/>
      <c r="FK142" s="436"/>
      <c r="FL142" s="435"/>
      <c r="FM142" s="436"/>
      <c r="FN142" s="435"/>
      <c r="FO142" s="436"/>
      <c r="FP142" s="435"/>
      <c r="FQ142" s="436"/>
      <c r="FR142" s="435"/>
      <c r="FS142" s="436"/>
      <c r="FT142" s="435"/>
      <c r="FU142" s="436"/>
      <c r="FV142" s="435"/>
      <c r="FW142" s="436"/>
      <c r="FX142" s="435"/>
      <c r="FY142" s="436"/>
      <c r="FZ142" s="435"/>
      <c r="GA142" s="436"/>
      <c r="GB142" s="435"/>
      <c r="GC142" s="436"/>
      <c r="GD142" s="435"/>
      <c r="GE142" s="436"/>
      <c r="GF142" s="435"/>
      <c r="GG142" s="436"/>
      <c r="GH142" s="435"/>
      <c r="GI142" s="436"/>
      <c r="GJ142" s="435"/>
      <c r="GK142" s="435"/>
      <c r="GL142" s="436"/>
    </row>
    <row r="143" spans="1:194" ht="12" hidden="1" customHeight="1" outlineLevel="1" x14ac:dyDescent="0.2">
      <c r="A143" s="433" t="s">
        <v>19</v>
      </c>
      <c r="B143" s="434">
        <f>INPUT!K67</f>
        <v>3399439</v>
      </c>
      <c r="C143" s="435">
        <f>INPUT!L67</f>
        <v>13.8478396905239</v>
      </c>
      <c r="D143" s="434">
        <f>INPUT!M67</f>
        <v>3609065</v>
      </c>
      <c r="E143" s="435">
        <f>INPUT!N67</f>
        <v>15.81822546183651</v>
      </c>
      <c r="F143" s="434">
        <f>INPUT!O67</f>
        <v>3632430.5</v>
      </c>
      <c r="G143" s="435">
        <f>INPUT!P67</f>
        <v>15.010676487853436</v>
      </c>
      <c r="H143" s="434">
        <f>INPUT!Q67</f>
        <v>3671410.5</v>
      </c>
      <c r="I143" s="435">
        <f>INPUT!R67</f>
        <v>15.052322427617737</v>
      </c>
      <c r="J143" s="434">
        <f>INPUT!S67</f>
        <v>3727870.5</v>
      </c>
      <c r="K143" s="435">
        <f>INPUT!T67</f>
        <v>9.6613441217801022</v>
      </c>
      <c r="L143" s="434">
        <f>INPUT!U67</f>
        <v>3748116</v>
      </c>
      <c r="M143" s="435">
        <f>INPUT!V67</f>
        <v>3.8528261474924941</v>
      </c>
      <c r="N143" s="434">
        <f>INPUT!W67</f>
        <v>3861286</v>
      </c>
      <c r="O143" s="435">
        <f>INPUT!X67</f>
        <v>6.3003407773390308</v>
      </c>
      <c r="P143" s="434">
        <f>INPUT!Y67</f>
        <v>4012391.5</v>
      </c>
      <c r="Q143" s="435">
        <f>INPUT!Z67</f>
        <v>9.2874659480327804</v>
      </c>
      <c r="R143" s="434">
        <f>INPUT!AA67</f>
        <v>4092740</v>
      </c>
      <c r="S143" s="435">
        <f>INPUT!AB67</f>
        <v>9.7876119892040148</v>
      </c>
      <c r="T143" s="434">
        <f>INPUT!AC67</f>
        <v>4203131</v>
      </c>
      <c r="U143" s="435">
        <f>INPUT!AD67</f>
        <v>12.139832385123617</v>
      </c>
      <c r="V143" s="434">
        <f>INPUT!AE67</f>
        <v>4185974</v>
      </c>
      <c r="W143" s="435">
        <f>INPUT!AF67</f>
        <v>8.4088047350027839</v>
      </c>
      <c r="X143" s="434">
        <f>INPUT!AG67</f>
        <v>4067177.5</v>
      </c>
      <c r="Y143" s="435">
        <f>INPUT!AH67</f>
        <v>1.3654200992101684</v>
      </c>
      <c r="Z143" s="434">
        <f>INPUT!AI67</f>
        <v>4144611</v>
      </c>
      <c r="AA143" s="435">
        <f>INPUT!AJ67</f>
        <v>1.2673905500960148</v>
      </c>
      <c r="AB143" s="434">
        <f>INPUT!AK67</f>
        <v>4224961.5</v>
      </c>
      <c r="AC143" s="435">
        <f>INPUT!AL67</f>
        <v>0.51938661916557383</v>
      </c>
      <c r="AD143" s="434">
        <f>INPUT!AM67</f>
        <v>4293596.5</v>
      </c>
      <c r="AE143" s="435">
        <f>INPUT!AN67</f>
        <v>2.5710264803364691</v>
      </c>
      <c r="AF143" s="434">
        <f>INPUT!AO67</f>
        <v>4398672.5</v>
      </c>
      <c r="AG143" s="435">
        <f>INPUT!AP67</f>
        <v>8.1504925713224985</v>
      </c>
      <c r="AH143" s="434">
        <f>INPUT!AQ67</f>
        <v>4516944.5</v>
      </c>
      <c r="AI143" s="435">
        <f>INPUT!AR67</f>
        <v>8.9835572023526424</v>
      </c>
      <c r="AJ143" s="434">
        <f>INPUT!AS67</f>
        <v>4686578</v>
      </c>
      <c r="AK143" s="435">
        <f>INPUT!AT67</f>
        <v>10.925933881290995</v>
      </c>
      <c r="AL143" s="434">
        <f>INPUT!AU67</f>
        <v>4769091.5</v>
      </c>
      <c r="AM143" s="435">
        <f>INPUT!AV67</f>
        <v>11.074515269425067</v>
      </c>
      <c r="AN143" s="434">
        <f>INPUT!AW67</f>
        <v>4827731</v>
      </c>
      <c r="AO143" s="435">
        <f>INPUT!AX67</f>
        <v>9.754272453791458</v>
      </c>
      <c r="AP143" s="434">
        <f>INPUT!AY67</f>
        <v>4876770.5</v>
      </c>
      <c r="AQ143" s="435">
        <f>INPUT!AZ67</f>
        <v>7.9661372859462842</v>
      </c>
      <c r="AR143" s="434">
        <f>INPUT!BA67</f>
        <v>4881216</v>
      </c>
      <c r="AS143" s="435">
        <f>INPUT!BB67</f>
        <v>4.1530942192789633</v>
      </c>
      <c r="AT143" s="434">
        <f>INPUT!BC67</f>
        <v>4954566.5</v>
      </c>
      <c r="AU143" s="435">
        <f>INPUT!BD67</f>
        <v>3.8891055036373245</v>
      </c>
      <c r="AV143" s="434">
        <f>INPUT!BE67</f>
        <v>5117063</v>
      </c>
      <c r="AW143" s="435">
        <f>INPUT!BF67</f>
        <v>5.9931259633148493</v>
      </c>
      <c r="AX143" s="434">
        <f>INPUT!BG67</f>
        <v>5282207.5</v>
      </c>
      <c r="AY143" s="435">
        <f>INPUT!BH67</f>
        <v>8.3136370678095197</v>
      </c>
      <c r="AZ143" s="434">
        <f>INPUT!BI67</f>
        <v>5389088</v>
      </c>
      <c r="BA143" s="435">
        <f>INPUT!BJ67</f>
        <v>10.404620488009542</v>
      </c>
      <c r="BB143" s="434">
        <f>INPUT!BK67</f>
        <v>5404331</v>
      </c>
      <c r="BC143" s="435">
        <f>INPUT!BL67</f>
        <v>9.0777770365984658</v>
      </c>
      <c r="BD143" s="434">
        <f>INPUT!BM67</f>
        <v>5454497</v>
      </c>
      <c r="BE143" s="435">
        <f>INPUT!BN67</f>
        <v>6.5942905139139363</v>
      </c>
      <c r="BF143" s="434">
        <f>INPUT!BO67</f>
        <v>5524079</v>
      </c>
      <c r="BG143" s="435">
        <f>INPUT!BP67</f>
        <v>4.5789852064690661</v>
      </c>
      <c r="BH143" s="434">
        <f>INPUT!BQ67</f>
        <v>5566725</v>
      </c>
      <c r="BI143" s="435">
        <f>INPUT!BR67</f>
        <v>3.2962349102482635</v>
      </c>
      <c r="BJ143" s="434">
        <f>INPUT!BS67</f>
        <v>5587890</v>
      </c>
      <c r="BK143" s="435">
        <f>INPUT!BT67</f>
        <v>3.3965166086237231</v>
      </c>
      <c r="BL143" s="434">
        <f>INPUT!BU67</f>
        <v>5588534</v>
      </c>
      <c r="BM143" s="435">
        <f>INPUT!BV67</f>
        <v>2.4573668296086648</v>
      </c>
      <c r="BN143" s="434">
        <f>INPUT!BW67</f>
        <v>5516327.5</v>
      </c>
      <c r="BO143" s="435">
        <f>INPUT!BX67</f>
        <v>-0.14032203377251085</v>
      </c>
      <c r="BP143" s="434">
        <f>INPUT!BY67</f>
        <v>5497189</v>
      </c>
      <c r="BQ143" s="435">
        <f>INPUT!BZ67</f>
        <v>-1.2491366108438928</v>
      </c>
      <c r="BR143" s="434">
        <f>INPUT!CA67</f>
        <v>5649755</v>
      </c>
      <c r="BS143" s="435">
        <f>INPUT!CB67</f>
        <v>1.1071263034884371</v>
      </c>
      <c r="BT143" s="434">
        <f>INPUT!CC67</f>
        <v>5815239.5</v>
      </c>
      <c r="BU143" s="435">
        <f>INPUT!CD67</f>
        <v>4.0566184262277094</v>
      </c>
      <c r="BV143" s="434">
        <f>INPUT!CE67</f>
        <v>5966447.5</v>
      </c>
      <c r="BW143" s="435">
        <f>INPUT!CF67</f>
        <v>8.1597765904943174</v>
      </c>
      <c r="BX143" s="434">
        <f>INPUT!CG67</f>
        <v>6081897.5</v>
      </c>
      <c r="BY143" s="435">
        <f>INPUT!CH67</f>
        <v>10.636499854743953</v>
      </c>
      <c r="BZ143" s="434">
        <f>INPUT!CI67</f>
        <v>6200240</v>
      </c>
      <c r="CA143" s="435">
        <f>INPUT!CJ67</f>
        <v>9.7435198517457735</v>
      </c>
      <c r="CB143" s="434">
        <f>INPUT!CK67</f>
        <v>6300228.5</v>
      </c>
      <c r="CC143" s="435">
        <f>INPUT!CL67</f>
        <v>8.3399660495496306</v>
      </c>
      <c r="CD143" s="434">
        <f>INPUT!CM67</f>
        <v>6418936</v>
      </c>
      <c r="CE143" s="435">
        <f>INPUT!CN67</f>
        <v>7.5838847153184563</v>
      </c>
      <c r="CF143" s="434">
        <f>INPUT!CO67</f>
        <v>6584786</v>
      </c>
      <c r="CG143" s="435">
        <f>INPUT!CP67</f>
        <v>8.268611892916633</v>
      </c>
      <c r="CH143" s="434">
        <f>INPUT!CQ67</f>
        <v>6777881.5</v>
      </c>
      <c r="CI143" s="435">
        <f>INPUT!CR67</f>
        <v>9.3164377507967355</v>
      </c>
      <c r="CJ143" s="434">
        <f>INPUT!CS67</f>
        <v>7034123.5</v>
      </c>
      <c r="CK143" s="435">
        <f>INPUT!CT67</f>
        <v>11.648704487464222</v>
      </c>
      <c r="CL143" s="434">
        <f>INPUT!CU67</f>
        <v>7351371</v>
      </c>
      <c r="CM143" s="435">
        <f>INPUT!CV67</f>
        <v>14.526317134179244</v>
      </c>
      <c r="CN143" s="434">
        <f>INPUT!CW67</f>
        <v>7626496</v>
      </c>
      <c r="CO143" s="435">
        <f>INPUT!CX67</f>
        <v>15.819952235349799</v>
      </c>
      <c r="CP143" s="434">
        <f>INPUT!CY67</f>
        <v>8172271.5</v>
      </c>
      <c r="CQ143" s="435">
        <f>INPUT!CZ67</f>
        <v>20.57265238408197</v>
      </c>
      <c r="CR143" s="434">
        <f>INPUT!DA67</f>
        <v>8837469</v>
      </c>
      <c r="CS143" s="435">
        <f>INPUT!DB67</f>
        <v>25.637103187056631</v>
      </c>
      <c r="CT143" s="434">
        <f>INPUT!DC67</f>
        <v>8957753</v>
      </c>
      <c r="CU143" s="435">
        <f>INPUT!DD67</f>
        <v>21.851461448483555</v>
      </c>
      <c r="CV143" s="434">
        <f>INPUT!DE67</f>
        <v>8885597</v>
      </c>
      <c r="CW143" s="435">
        <f>INPUT!DF67</f>
        <v>16.509560878285392</v>
      </c>
      <c r="CX143" s="434">
        <f>INPUT!DG67</f>
        <v>8984744.5</v>
      </c>
      <c r="CY143" s="435">
        <f>INPUT!DH67</f>
        <v>9.9418258436470239</v>
      </c>
      <c r="CZ143" s="434">
        <f>INPUT!DI67</f>
        <v>9499785.5</v>
      </c>
      <c r="DA143" s="435">
        <f>INPUT!DJ67</f>
        <v>7.4944138417911255</v>
      </c>
      <c r="DB143" s="434">
        <f>INPUT!DK67</f>
        <v>9932956.5</v>
      </c>
      <c r="DC143" s="435">
        <f>INPUT!DL67</f>
        <v>10.886697813614642</v>
      </c>
      <c r="DD143" s="434">
        <f>INPUT!DM67</f>
        <v>10036645.5</v>
      </c>
      <c r="DE143" s="435">
        <f>INPUT!DN67</f>
        <v>12.954093011420609</v>
      </c>
      <c r="DF143" s="434">
        <f>INPUT!DO67</f>
        <v>10524280</v>
      </c>
      <c r="DG143" s="435">
        <f>INPUT!DP67</f>
        <v>17.134994768076051</v>
      </c>
      <c r="DH143" s="434">
        <f>INPUT!DQ67</f>
        <v>10921158.5</v>
      </c>
      <c r="DI143" s="435">
        <f>INPUT!DR67</f>
        <v>14.96215888242951</v>
      </c>
      <c r="DJ143" s="434">
        <f>INPUT!DS67</f>
        <v>10944593.5</v>
      </c>
      <c r="DK143" s="435">
        <f>INPUT!DT67</f>
        <v>10.18465146806995</v>
      </c>
      <c r="DL143" s="434">
        <f>INPUT!DU67</f>
        <v>10823152</v>
      </c>
      <c r="DM143" s="435">
        <f>INPUT!DV67</f>
        <v>7.8363483098013109</v>
      </c>
      <c r="DN143" s="434">
        <f>INPUT!DW67</f>
        <v>10673384.5</v>
      </c>
      <c r="DO143" s="435">
        <f>INPUT!DX67</f>
        <v>1.4167667526899796</v>
      </c>
      <c r="DP143" s="434">
        <f>INPUT!DY67</f>
        <v>10697893.5</v>
      </c>
      <c r="DQ143" s="435">
        <f>INPUT!DZ67</f>
        <v>-2.0443343991390694</v>
      </c>
      <c r="DR143" s="434">
        <f>INPUT!EA67</f>
        <v>10880835</v>
      </c>
      <c r="DS143" s="435">
        <f>INPUT!EB67</f>
        <v>-0.58255704060639069</v>
      </c>
      <c r="DT143" s="434">
        <f>INPUT!EC67</f>
        <v>11120297</v>
      </c>
      <c r="DU143" s="435">
        <f>INPUT!ED67</f>
        <v>2.7454571459404775</v>
      </c>
      <c r="DV143" s="434">
        <f>INPUT!EE67</f>
        <v>11207489.5</v>
      </c>
      <c r="DW143" s="435">
        <f>INPUT!EF67</f>
        <v>5.0040828192781772</v>
      </c>
      <c r="DX143" s="434">
        <f>INPUT!EG67</f>
        <v>11317843</v>
      </c>
      <c r="DY143" s="435">
        <f>INPUT!EH67</f>
        <v>5.7950614296169656</v>
      </c>
      <c r="DZ143" s="434">
        <f>INPUT!EI67</f>
        <v>11490054.5</v>
      </c>
      <c r="EA143" s="435">
        <f>INPUT!EJ67</f>
        <v>5.5990142300659906</v>
      </c>
      <c r="EB143" s="434">
        <f>INPUT!EK67</f>
        <v>11574329.5</v>
      </c>
      <c r="EC143" s="435">
        <f>INPUT!EL67</f>
        <v>4.0829170300037854</v>
      </c>
      <c r="ED143" s="434">
        <f>INPUT!EM67</f>
        <v>11674561.5</v>
      </c>
      <c r="EE143" s="435">
        <f>INPUT!EN67</f>
        <v>4.1674988854551342</v>
      </c>
      <c r="EF143" s="434">
        <f>INPUT!EO67</f>
        <v>11785592</v>
      </c>
      <c r="EG143" s="435">
        <f>INPUT!EP67</f>
        <v>4.1328458081632657</v>
      </c>
      <c r="EH143" s="434">
        <f>INPUT!EQ67</f>
        <v>11796874.551894085</v>
      </c>
      <c r="EI143" s="435">
        <f>INPUT!ER67</f>
        <v>2.6703098048323826</v>
      </c>
      <c r="EJ143" s="434">
        <f>INPUT!ES67</f>
        <v>11695092.556841297</v>
      </c>
      <c r="EK143" s="435">
        <f>INPUT!ET67</f>
        <v>1.043369785189685</v>
      </c>
      <c r="EL143" s="434">
        <f>INPUT!EU67</f>
        <v>11620077.798241226</v>
      </c>
      <c r="EM143" s="435">
        <f>INPUT!EV67</f>
        <v>-0.46668735060219069</v>
      </c>
      <c r="EN143" s="434">
        <f>INPUT!EW67</f>
        <v>11575001.26173877</v>
      </c>
      <c r="EO143" s="435">
        <f>INPUT!EX67</f>
        <v>-1.7868490463714526</v>
      </c>
      <c r="EP143" s="436"/>
      <c r="EQ143" s="434">
        <f>INPUT!FF67</f>
        <v>3112879.125</v>
      </c>
      <c r="ER143" s="435">
        <f>INPUT!FG67</f>
        <v>10.086559935494478</v>
      </c>
      <c r="ES143" s="434">
        <f>INPUT!FH67</f>
        <v>3578086.25</v>
      </c>
      <c r="ET143" s="435">
        <f>INPUT!FI67</f>
        <v>14.944593295121923</v>
      </c>
      <c r="EU143" s="434">
        <f>INPUT!FJ67</f>
        <v>3906048</v>
      </c>
      <c r="EV143" s="435">
        <f>INPUT!FK67</f>
        <v>9.165842494713484</v>
      </c>
      <c r="EW143" s="434">
        <f>INPUT!FL67</f>
        <v>4068993.5</v>
      </c>
      <c r="EX143" s="435">
        <f>INPUT!FM67</f>
        <v>4.1716205228404801</v>
      </c>
      <c r="EY143" s="434">
        <f>INPUT!FN67</f>
        <v>4246014.5</v>
      </c>
      <c r="EZ143" s="435">
        <f>INPUT!FO67</f>
        <v>4.3504861828852714</v>
      </c>
      <c r="FA143" s="434">
        <f>INPUT!FP67</f>
        <v>4659714</v>
      </c>
      <c r="FB143" s="435">
        <f>INPUT!FQ67</f>
        <v>9.7432427515261608</v>
      </c>
      <c r="FC143" s="434">
        <f>INPUT!FR67</f>
        <v>5054929</v>
      </c>
      <c r="FD143" s="435">
        <f>INPUT!FS67</f>
        <v>8.4815291238904411</v>
      </c>
      <c r="FE143" s="434">
        <f>INPUT!FT67</f>
        <v>5378917.5</v>
      </c>
      <c r="FF143" s="435">
        <f>INPUT!FU67</f>
        <v>6.4093580740698819</v>
      </c>
      <c r="FG143" s="434">
        <f>INPUT!FV67</f>
        <v>5579254</v>
      </c>
      <c r="FH143" s="435">
        <f>INPUT!FW67</f>
        <v>3.7244761608632215</v>
      </c>
      <c r="FI143" s="434">
        <f>INPUT!FX67</f>
        <v>5619627.75</v>
      </c>
      <c r="FJ143" s="435">
        <f>INPUT!FY67</f>
        <v>0.72364065159966628</v>
      </c>
      <c r="FK143" s="434">
        <f>INPUT!FZ67</f>
        <v>6137203.375</v>
      </c>
      <c r="FL143" s="435">
        <f>INPUT!GA67</f>
        <v>9.2101407428632598</v>
      </c>
      <c r="FM143" s="434">
        <f>INPUT!GB67</f>
        <v>6703931.75</v>
      </c>
      <c r="FN143" s="435">
        <f>INPUT!GC67</f>
        <v>9.2343098374184187</v>
      </c>
      <c r="FO143" s="434">
        <f>INPUT!GD67</f>
        <v>7996901.875</v>
      </c>
      <c r="FP143" s="435">
        <f>INPUT!GE67</f>
        <v>19.286743559106199</v>
      </c>
      <c r="FQ143" s="434">
        <f>INPUT!GF67</f>
        <v>9081970</v>
      </c>
      <c r="FR143" s="435">
        <f>INPUT!GG67</f>
        <v>13.568606217267099</v>
      </c>
      <c r="FS143" s="434">
        <f>INPUT!GH67</f>
        <v>10353760.125</v>
      </c>
      <c r="FT143" s="435">
        <f>INPUT!GI67</f>
        <v>14.003460978179838</v>
      </c>
      <c r="FU143" s="434">
        <f>INPUT!GJ67</f>
        <v>10784755.875</v>
      </c>
      <c r="FV143" s="435">
        <f>INPUT!GK67</f>
        <v>4.162697848864827</v>
      </c>
      <c r="FW143" s="434">
        <f>INPUT!GL67</f>
        <v>11131616.125</v>
      </c>
      <c r="FX143" s="435">
        <f>INPUT!GM67</f>
        <v>3.2162086376387178</v>
      </c>
      <c r="FY143" s="434">
        <f>INPUT!GN67</f>
        <v>11631134.375</v>
      </c>
      <c r="FZ143" s="435">
        <f>INPUT!GO67</f>
        <v>4.4873830034271034</v>
      </c>
      <c r="GA143" s="434">
        <f>INPUT!GP67</f>
        <v>11671761.542178845</v>
      </c>
      <c r="GB143" s="435">
        <f>INPUT!GQ67</f>
        <v>0.34929668825913751</v>
      </c>
      <c r="GC143" s="434">
        <f>INPUT!GR67</f>
        <v>11597931.076700628</v>
      </c>
      <c r="GD143" s="435">
        <f>INPUT!GS67</f>
        <v>-0.63255632160931219</v>
      </c>
      <c r="GE143" s="434">
        <f>INPUT!GT67</f>
        <v>11703278.289517999</v>
      </c>
      <c r="GF143" s="435">
        <f>INPUT!GU67</f>
        <v>0.90832763292589824</v>
      </c>
      <c r="GG143" s="434">
        <f>INPUT!GV67</f>
        <v>11869091.877301455</v>
      </c>
      <c r="GH143" s="435">
        <f>INPUT!GW67</f>
        <v>1.4168131670590611</v>
      </c>
      <c r="GI143" s="434">
        <f>INPUT!GX67</f>
        <v>12094561.554486385</v>
      </c>
      <c r="GJ143" s="435">
        <f>INPUT!GY67</f>
        <v>1.8996371374976118</v>
      </c>
      <c r="GK143" s="435">
        <f>INPUT!GZ67</f>
        <v>0.78446881469118601</v>
      </c>
      <c r="GL143" s="436"/>
    </row>
    <row r="144" spans="1:194" ht="12" hidden="1" customHeight="1" outlineLevel="1" x14ac:dyDescent="0.2">
      <c r="A144" s="433" t="s">
        <v>409</v>
      </c>
      <c r="B144" s="466">
        <f>INPUT!K70</f>
        <v>4.2382287195034234</v>
      </c>
      <c r="C144" s="435">
        <f>INPUT!L70</f>
        <v>-3.4283376126576726</v>
      </c>
      <c r="D144" s="466">
        <f>INPUT!M70</f>
        <v>4.1322614028841267</v>
      </c>
      <c r="E144" s="435">
        <f>INPUT!N70</f>
        <v>-4.0996645499302931</v>
      </c>
      <c r="F144" s="466">
        <f>INPUT!O70</f>
        <v>4.1738444823651824</v>
      </c>
      <c r="G144" s="435">
        <f>INPUT!P70</f>
        <v>-4.305958868417969</v>
      </c>
      <c r="H144" s="466">
        <f>INPUT!Q70</f>
        <v>4.2171258158138407</v>
      </c>
      <c r="I144" s="435">
        <f>INPUT!R70</f>
        <v>-3.7370051274613458</v>
      </c>
      <c r="J144" s="466">
        <f>INPUT!S70</f>
        <v>4.2688178143527251</v>
      </c>
      <c r="K144" s="435">
        <f>INPUT!T70</f>
        <v>0.72174242764524443</v>
      </c>
      <c r="L144" s="466">
        <f>INPUT!U70</f>
        <v>4.2557914429542736</v>
      </c>
      <c r="M144" s="435">
        <f>INPUT!V70</f>
        <v>2.9894052681161076</v>
      </c>
      <c r="N144" s="466">
        <f>INPUT!W70</f>
        <v>4.092108173287345</v>
      </c>
      <c r="O144" s="435">
        <f>INPUT!X70</f>
        <v>-1.9582979055204341</v>
      </c>
      <c r="P144" s="466">
        <f>INPUT!Y70</f>
        <v>4.0401840149447033</v>
      </c>
      <c r="Q144" s="435">
        <f>INPUT!Z70</f>
        <v>-4.1957913659019024</v>
      </c>
      <c r="R144" s="466">
        <f>INPUT!AA70</f>
        <v>3.967415472275297</v>
      </c>
      <c r="S144" s="435">
        <f>INPUT!AB70</f>
        <v>-7.0605576341076333</v>
      </c>
      <c r="T144" s="466">
        <f>INPUT!AC70</f>
        <v>3.9227899392143621</v>
      </c>
      <c r="U144" s="435">
        <f>INPUT!AD70</f>
        <v>-7.8246668851974839</v>
      </c>
      <c r="V144" s="466">
        <f>INPUT!AE70</f>
        <v>3.9903735665821145</v>
      </c>
      <c r="W144" s="435">
        <f>INPUT!AF70</f>
        <v>-2.4861172382816821</v>
      </c>
      <c r="X144" s="466">
        <f>INPUT!AG70</f>
        <v>4.0359192585029788</v>
      </c>
      <c r="Y144" s="435">
        <f>INPUT!AH70</f>
        <v>-0.1055584702565282</v>
      </c>
      <c r="Z144" s="466">
        <f>INPUT!AI70</f>
        <v>3.8934413868997595</v>
      </c>
      <c r="AA144" s="435">
        <f>INPUT!AJ70</f>
        <v>-1.8645409308018279</v>
      </c>
      <c r="AB144" s="466">
        <f>INPUT!AK70</f>
        <v>3.9958707316031163</v>
      </c>
      <c r="AC144" s="435">
        <f>INPUT!AL70</f>
        <v>1.8629800096660487</v>
      </c>
      <c r="AD144" s="466">
        <f>INPUT!AM70</f>
        <v>3.9947861891540115</v>
      </c>
      <c r="AE144" s="435">
        <f>INPUT!AN70</f>
        <v>0.11058169111912708</v>
      </c>
      <c r="AF144" s="466">
        <f>INPUT!AO70</f>
        <v>3.9119075130053442</v>
      </c>
      <c r="AG144" s="435">
        <f>INPUT!AP70</f>
        <v>-3.0727013489272204</v>
      </c>
      <c r="AH144" s="466">
        <f>INPUT!AQ70</f>
        <v>3.80212774365503</v>
      </c>
      <c r="AI144" s="435">
        <f>INPUT!AR70</f>
        <v>-2.3453195815910322</v>
      </c>
      <c r="AJ144" s="466">
        <f>INPUT!AS70</f>
        <v>3.7828027187427589</v>
      </c>
      <c r="AK144" s="435">
        <f>INPUT!AT70</f>
        <v>1</v>
      </c>
      <c r="AL144" s="466">
        <f>INPUT!AU70</f>
        <v>3.8222793586577235</v>
      </c>
      <c r="AM144" s="435">
        <f>INPUT!AV70</f>
        <v>-4.3182994615494135</v>
      </c>
      <c r="AN144" s="466">
        <f>INPUT!AW70</f>
        <v>3.9234994658981623</v>
      </c>
      <c r="AO144" s="435">
        <f>INPUT!AX70</f>
        <v>0.29632481990640169</v>
      </c>
      <c r="AP144" s="466">
        <f>INPUT!AY70</f>
        <v>3.9152139720333365</v>
      </c>
      <c r="AQ144" s="435">
        <f>INPUT!AZ70</f>
        <v>2.9742879777520326</v>
      </c>
      <c r="AR144" s="466">
        <f>INPUT!BA70</f>
        <v>3.9591773853072678</v>
      </c>
      <c r="AS144" s="435">
        <f>INPUT!BB70</f>
        <v>4.6625393835798112</v>
      </c>
      <c r="AT144" s="466">
        <f>INPUT!BC70</f>
        <v>4.0329663553814443</v>
      </c>
      <c r="AU144" s="435">
        <f>INPUT!BD70</f>
        <v>5.5120774007922924</v>
      </c>
      <c r="AV144" s="466">
        <f>INPUT!BE70</f>
        <v>3.9423395803413008</v>
      </c>
      <c r="AW144" s="435">
        <f>INPUT!BF70</f>
        <v>0.48018649185226359</v>
      </c>
      <c r="AX144" s="466">
        <f>INPUT!BG70</f>
        <v>3.9459260167269083</v>
      </c>
      <c r="AY144" s="435">
        <f>INPUT!BH70</f>
        <v>0.78442825635969271</v>
      </c>
      <c r="AZ144" s="466">
        <f>INPUT!BI70</f>
        <v>3.9655689422774318</v>
      </c>
      <c r="BA144" s="435">
        <f>INPUT!BJ70</f>
        <v>0.161436489152611</v>
      </c>
      <c r="BB144" s="466">
        <f>INPUT!BK70</f>
        <v>3.9816214069789577</v>
      </c>
      <c r="BC144" s="435">
        <f>INPUT!BL70</f>
        <v>-1.2731310870960688</v>
      </c>
      <c r="BD144" s="466">
        <f>INPUT!BM70</f>
        <v>3.8681476953786937</v>
      </c>
      <c r="BE144" s="435">
        <f>INPUT!BN70</f>
        <v>-1.8819252743363157</v>
      </c>
      <c r="BF144" s="466">
        <f>INPUT!BO70</f>
        <v>3.7788742702629703</v>
      </c>
      <c r="BG144" s="435">
        <f>INPUT!BP70</f>
        <v>-4.2335245454628412</v>
      </c>
      <c r="BH144" s="466">
        <f>INPUT!BQ70</f>
        <v>3.8138762018960879</v>
      </c>
      <c r="BI144" s="435">
        <f>INPUT!BR70</f>
        <v>-3.8252453201387704</v>
      </c>
      <c r="BJ144" s="466">
        <f>INPUT!BS70</f>
        <v>3.883684181327836</v>
      </c>
      <c r="BK144" s="435">
        <f>INPUT!BT70</f>
        <v>-2.4597322457493798</v>
      </c>
      <c r="BL144" s="466">
        <f>INPUT!BU70</f>
        <v>3.7552603240849929</v>
      </c>
      <c r="BM144" s="435">
        <f>INPUT!BV70</f>
        <v>-2.9183831689924444</v>
      </c>
      <c r="BN144" s="466">
        <f>INPUT!BW70</f>
        <v>3.8041251176620676</v>
      </c>
      <c r="BO144" s="435">
        <f>INPUT!BX70</f>
        <v>0.66821083722745644</v>
      </c>
      <c r="BP144" s="466">
        <f>INPUT!BY70</f>
        <v>3.8551339602840651</v>
      </c>
      <c r="BQ144" s="435">
        <f>INPUT!BZ70</f>
        <v>1.0817802205395521</v>
      </c>
      <c r="BR144" s="466">
        <f>INPUT!CA70</f>
        <v>3.7644110231328618</v>
      </c>
      <c r="BS144" s="435">
        <f>INPUT!CB70</f>
        <v>-3.0711343308609251</v>
      </c>
      <c r="BT144" s="466">
        <f>INPUT!CC70</f>
        <v>3.6535726516508911</v>
      </c>
      <c r="BU144" s="435">
        <f>INPUT!CD70</f>
        <v>-2.7078727879905062</v>
      </c>
      <c r="BV144" s="466">
        <f>INPUT!CE70</f>
        <v>3.6044899414601401</v>
      </c>
      <c r="BW144" s="435">
        <f>INPUT!CF70</f>
        <v>-5.2478604153960884</v>
      </c>
      <c r="BX144" s="466">
        <f>INPUT!CG70</f>
        <v>3.5891430264978976</v>
      </c>
      <c r="BY144" s="435">
        <f>INPUT!CH70</f>
        <v>-6.8996547597678815</v>
      </c>
      <c r="BZ144" s="466">
        <f>INPUT!CI70</f>
        <v>3.4572855244313123</v>
      </c>
      <c r="CA144" s="435">
        <f>INPUT!CJ70</f>
        <v>-8.1586600616728067</v>
      </c>
      <c r="CB144" s="466">
        <f>INPUT!CK70</f>
        <v>3.3737189055920749</v>
      </c>
      <c r="CC144" s="435">
        <f>INPUT!CL70</f>
        <v>-7.6597285107321555</v>
      </c>
      <c r="CD144" s="466">
        <f>INPUT!CM70</f>
        <v>3.3285267215625769</v>
      </c>
      <c r="CE144" s="435">
        <f>INPUT!CN70</f>
        <v>-7.6560962682496347</v>
      </c>
      <c r="CF144" s="466">
        <f>INPUT!CO70</f>
        <v>3.1488950438176735</v>
      </c>
      <c r="CG144" s="435">
        <f>INPUT!CP70</f>
        <v>-12.266103062206346</v>
      </c>
      <c r="CH144" s="466">
        <f>INPUT!CQ70</f>
        <v>3.1916167315701816</v>
      </c>
      <c r="CI144" s="435">
        <f>INPUT!CR70</f>
        <v>-7.6843173924673325</v>
      </c>
      <c r="CJ144" s="466">
        <f>INPUT!CS70</f>
        <v>3.1181141474129648</v>
      </c>
      <c r="CK144" s="435">
        <f>INPUT!CT70</f>
        <v>-7.5763501741486161</v>
      </c>
      <c r="CL144" s="466">
        <f>INPUT!CU70</f>
        <v>3.158866557000048</v>
      </c>
      <c r="CM144" s="435">
        <f>INPUT!CV70</f>
        <v>-5.0971549503704079</v>
      </c>
      <c r="CN144" s="466">
        <f>INPUT!CW70</f>
        <v>2.9054496324393271</v>
      </c>
      <c r="CO144" s="435">
        <f>INPUT!CX70</f>
        <v>-7.7311376845128787</v>
      </c>
      <c r="CP144" s="466">
        <f>INPUT!CY70</f>
        <v>2.744549052243308</v>
      </c>
      <c r="CQ144" s="435">
        <f>INPUT!CZ70</f>
        <v>-14.007561587977058</v>
      </c>
      <c r="CR144" s="466">
        <f>INPUT!DA70</f>
        <v>2.6109285362132528</v>
      </c>
      <c r="CS144" s="435">
        <f>INPUT!DB70</f>
        <v>-16.265780764328763</v>
      </c>
      <c r="CT144" s="466">
        <f>INPUT!DC70</f>
        <v>2.7806973467564911</v>
      </c>
      <c r="CU144" s="435">
        <f>INPUT!DD70</f>
        <v>-11.971674124870324</v>
      </c>
      <c r="CV144" s="466">
        <f>INPUT!DE70</f>
        <v>2.9073116865417146</v>
      </c>
      <c r="CW144" s="435">
        <f>INPUT!DF70</f>
        <v>6.4088328415601303E-2</v>
      </c>
      <c r="CX144" s="466">
        <f>INPUT!DG70</f>
        <v>2.900739136210273</v>
      </c>
      <c r="CY144" s="435">
        <f>INPUT!DH70</f>
        <v>5.6909197465171868</v>
      </c>
      <c r="CZ144" s="466">
        <f>INPUT!DI70</f>
        <v>2.8106318821619709</v>
      </c>
      <c r="DA144" s="435">
        <f>INPUT!DJ70</f>
        <v>7.6487480671668218</v>
      </c>
      <c r="DB144" s="466">
        <f>INPUT!DK70</f>
        <v>2.742587264929631</v>
      </c>
      <c r="DC144" s="435">
        <f>INPUT!DL70</f>
        <v>-1.3705224652122983</v>
      </c>
      <c r="DD144" s="466">
        <f>INPUT!DM70</f>
        <v>2.767458509917482</v>
      </c>
      <c r="DE144" s="435">
        <f>INPUT!DN70</f>
        <v>-4.8103950213397972</v>
      </c>
      <c r="DF144" s="466">
        <f>INPUT!DO70</f>
        <v>2.6697883370643885</v>
      </c>
      <c r="DG144" s="435">
        <f>INPUT!DP70</f>
        <v>-7.9617914021601681</v>
      </c>
      <c r="DH144" s="466">
        <f>INPUT!DQ70</f>
        <v>2.6964904867922206</v>
      </c>
      <c r="DI144" s="435">
        <f>INPUT!DR70</f>
        <v>-4.0610581589913259</v>
      </c>
      <c r="DJ144" s="466">
        <f>INPUT!DS70</f>
        <v>2.6677646821693286</v>
      </c>
      <c r="DK144" s="435">
        <f>INPUT!DT70</f>
        <v>-2.7281750964530227</v>
      </c>
      <c r="DL144" s="466">
        <f>INPUT!DU70</f>
        <v>2.7136272316973837</v>
      </c>
      <c r="DM144" s="435">
        <f>INPUT!DV70</f>
        <v>-1.9451521324416632</v>
      </c>
      <c r="DN144" s="466">
        <f>INPUT!DW70</f>
        <v>2.7753520919254804</v>
      </c>
      <c r="DO144" s="435">
        <f>INPUT!DX70</f>
        <v>3.9540121363016434</v>
      </c>
      <c r="DP144" s="466">
        <f>INPUT!DY70</f>
        <v>2.7811456526464764</v>
      </c>
      <c r="DQ144" s="435">
        <f>INPUT!DZ70</f>
        <v>3.1394572415110789</v>
      </c>
      <c r="DR144" s="466">
        <f>INPUT!EA70</f>
        <v>2.6384372155261979</v>
      </c>
      <c r="DS144" s="435">
        <f>INPUT!EB70</f>
        <v>-1.0993273446922913</v>
      </c>
      <c r="DT144" s="466">
        <f>INPUT!EC70</f>
        <v>2.4979188955115141</v>
      </c>
      <c r="DU144" s="435">
        <f>INPUT!ED70</f>
        <v>-7.9490776649872918</v>
      </c>
      <c r="DV144" s="466">
        <f>INPUT!EE70</f>
        <v>2.4168838168440847</v>
      </c>
      <c r="DW144" s="435">
        <f>INPUT!EF70</f>
        <v>-12.916136879508432</v>
      </c>
      <c r="DX144" s="466">
        <f>INPUT!EG70</f>
        <v>2.428731340415307</v>
      </c>
      <c r="DY144" s="435">
        <f>INPUT!EH70</f>
        <v>-12.671551808004722</v>
      </c>
      <c r="DZ144" s="466">
        <f>INPUT!EI70</f>
        <v>2.4094228621805058</v>
      </c>
      <c r="EA144" s="435">
        <f>INPUT!EJ70</f>
        <v>-8.6799243126965404</v>
      </c>
      <c r="EB144" s="466">
        <f>INPUT!EK70</f>
        <v>2.3559032080432822</v>
      </c>
      <c r="EC144" s="435">
        <f>INPUT!EL70</f>
        <v>-5.6853602302067703</v>
      </c>
      <c r="ED144" s="466">
        <f>INPUT!EM70</f>
        <v>2.3636348140356276</v>
      </c>
      <c r="EE144" s="435">
        <f>INPUT!EN70</f>
        <v>-2.2032090428735884</v>
      </c>
      <c r="EF144" s="466">
        <f>INPUT!EO70</f>
        <v>2.372897347880361</v>
      </c>
      <c r="EG144" s="435">
        <f>INPUT!EP70</f>
        <v>-2.2988953782512089</v>
      </c>
      <c r="EH144" s="466">
        <f>INPUT!EQ70</f>
        <v>2.3828973478803608</v>
      </c>
      <c r="EI144" s="435">
        <f>INPUT!ER70</f>
        <v>-1.1009073880929199</v>
      </c>
      <c r="EJ144" s="466">
        <f>INPUT!ES70</f>
        <v>2.3928973478803606</v>
      </c>
      <c r="EK144" s="435">
        <f>INPUT!ET70</f>
        <v>1.5702741823508282</v>
      </c>
      <c r="EL144" s="466">
        <f>INPUT!EU70</f>
        <v>2.4028973478803604</v>
      </c>
      <c r="EM144" s="435">
        <f>INPUT!EV70</f>
        <v>1.6611082901464291</v>
      </c>
      <c r="EN144" s="466">
        <f>INPUT!EW70</f>
        <v>2.4128973478803601</v>
      </c>
      <c r="EO144" s="435">
        <f>INPUT!EX70</f>
        <v>1.6857029249802924</v>
      </c>
      <c r="EP144" s="436"/>
      <c r="EQ144" s="466">
        <f>INPUT!FF70</f>
        <v>4.3598544803759447</v>
      </c>
      <c r="ER144" s="435">
        <f>INPUT!FG70</f>
        <v>-2.413438354384545</v>
      </c>
      <c r="ES144" s="466">
        <f>INPUT!FH70</f>
        <v>4.189753670694774</v>
      </c>
      <c r="ET144" s="435">
        <f>INPUT!FI70</f>
        <v>-3.9015249349905634</v>
      </c>
      <c r="EU144" s="466">
        <f>INPUT!FJ70</f>
        <v>4.0883010142220479</v>
      </c>
      <c r="EV144" s="435">
        <f>INPUT!FK70</f>
        <v>-2.4214468068215256</v>
      </c>
      <c r="EW144" s="466">
        <f>INPUT!FL70</f>
        <v>4.0454721788078549</v>
      </c>
      <c r="EX144" s="435">
        <f>INPUT!FM70</f>
        <v>-1.0475949609679791</v>
      </c>
      <c r="EY144" s="466">
        <f>INPUT!FN70</f>
        <v>3.9671555525775997</v>
      </c>
      <c r="EZ144" s="435">
        <f>INPUT!FO70</f>
        <v>-1.9359081651955434</v>
      </c>
      <c r="FA144" s="466">
        <f>INPUT!FP70</f>
        <v>3.866803842467585</v>
      </c>
      <c r="FB144" s="435">
        <f>INPUT!FQ70</f>
        <v>-2.5295632797865064</v>
      </c>
      <c r="FC144" s="466">
        <f>INPUT!FR70</f>
        <v>3.8860090814331913</v>
      </c>
      <c r="FD144" s="435">
        <f>INPUT!FS70</f>
        <v>0.49666959452876469</v>
      </c>
      <c r="FE144" s="466">
        <f>INPUT!FT70</f>
        <v>3.9427449853990137</v>
      </c>
      <c r="FF144" s="435">
        <f>INPUT!FU70</f>
        <v>1.4600044101003018</v>
      </c>
      <c r="FG144" s="466">
        <f>INPUT!FV70</f>
        <v>3.7995043781838933</v>
      </c>
      <c r="FH144" s="435">
        <f>INPUT!FW70</f>
        <v>-3.6330172949449402</v>
      </c>
      <c r="FI144" s="466">
        <f>INPUT!FX70</f>
        <v>3.7676694866488267</v>
      </c>
      <c r="FJ144" s="435">
        <f>INPUT!FY70</f>
        <v>-0.83786958419780344</v>
      </c>
      <c r="FK144" s="466">
        <f>INPUT!FZ70</f>
        <v>3.5042834147564808</v>
      </c>
      <c r="FL144" s="435">
        <f>INPUT!GA70</f>
        <v>-6.99068941226626</v>
      </c>
      <c r="FM144" s="466">
        <f>INPUT!GB70</f>
        <v>3.1946178449683651</v>
      </c>
      <c r="FN144" s="435">
        <f>INPUT!GC70</f>
        <v>-8.8367729757279019</v>
      </c>
      <c r="FO144" s="466">
        <f>INPUT!GD70</f>
        <v>2.8412128040523195</v>
      </c>
      <c r="FP144" s="435">
        <f>INPUT!GE70</f>
        <v>-11.062513830024178</v>
      </c>
      <c r="FQ144" s="466">
        <f>INPUT!GF70</f>
        <v>2.8491836022360788</v>
      </c>
      <c r="FR144" s="435">
        <f>INPUT!GG70</f>
        <v>0.28054210414618641</v>
      </c>
      <c r="FS144" s="466">
        <f>INPUT!GH70</f>
        <v>2.7179594331194727</v>
      </c>
      <c r="FT144" s="435">
        <f>INPUT!GI70</f>
        <v>-4.6056761317038175</v>
      </c>
      <c r="FU144" s="466">
        <f>INPUT!GJ70</f>
        <v>2.7340071802969765</v>
      </c>
      <c r="FV144" s="435">
        <f>INPUT!GK70</f>
        <v>0.59043365334874309</v>
      </c>
      <c r="FW144" s="466">
        <f>INPUT!GL70</f>
        <v>2.4942739390413537</v>
      </c>
      <c r="FX144" s="435">
        <f>INPUT!GM70</f>
        <v>-8.7685666293525362</v>
      </c>
      <c r="FY144" s="466">
        <f>INPUT!GN70</f>
        <v>2.3753659023477662</v>
      </c>
      <c r="FZ144" s="435">
        <f>INPUT!GO70</f>
        <v>-4.7672404715613741</v>
      </c>
      <c r="GA144" s="466">
        <f>INPUT!GP70</f>
        <v>2.3978180288090285</v>
      </c>
      <c r="GB144" s="435">
        <f>INPUT!GQ70</f>
        <v>0.94520707058525222</v>
      </c>
      <c r="GC144" s="466">
        <f>INPUT!GR70</f>
        <v>2.4478180288090283</v>
      </c>
      <c r="GD144" s="435">
        <f>INPUT!GS70</f>
        <v>2.0852291291192815</v>
      </c>
      <c r="GE144" s="466">
        <f>INPUT!GT70</f>
        <v>2.4978180288090281</v>
      </c>
      <c r="GF144" s="435">
        <f>INPUT!GU70</f>
        <v>2.0426354986986972</v>
      </c>
      <c r="GG144" s="466">
        <f>INPUT!GV70</f>
        <v>2.547818028809028</v>
      </c>
      <c r="GH144" s="435">
        <f>INPUT!GW70</f>
        <v>2.0017471018030975</v>
      </c>
      <c r="GI144" s="466">
        <f>INPUT!GX70</f>
        <v>2.5978180288090278</v>
      </c>
      <c r="GJ144" s="435">
        <f>INPUT!GY70</f>
        <v>1.9624635446736427</v>
      </c>
      <c r="GK144" s="435">
        <f>INPUT!GZ70</f>
        <v>1.8065315466286203</v>
      </c>
      <c r="GL144" s="436"/>
    </row>
    <row r="145" spans="1:194" ht="12" hidden="1" customHeight="1" outlineLevel="2" x14ac:dyDescent="0.2">
      <c r="A145" s="433" t="s">
        <v>553</v>
      </c>
      <c r="B145" s="465">
        <f>INPUT!K71</f>
        <v>3.74</v>
      </c>
      <c r="C145" s="435">
        <f>INPUT!L71</f>
        <v>-8.5574572127139259</v>
      </c>
      <c r="D145" s="465">
        <f>INPUT!M71</f>
        <v>3.9400963948331906</v>
      </c>
      <c r="E145" s="435">
        <f>INPUT!N71</f>
        <v>10.676865023404236</v>
      </c>
      <c r="F145" s="465">
        <f>INPUT!O71</f>
        <v>3.9600462308968929</v>
      </c>
      <c r="G145" s="435">
        <f>INPUT!P71</f>
        <v>5.601232823917135</v>
      </c>
      <c r="H145" s="465">
        <f>INPUT!Q71</f>
        <v>3.8</v>
      </c>
      <c r="I145" s="435">
        <f>INPUT!R71</f>
        <v>5.555555555555558</v>
      </c>
      <c r="J145" s="465">
        <f>INPUT!S71</f>
        <v>3.86</v>
      </c>
      <c r="K145" s="435">
        <f>INPUT!T71</f>
        <v>3.2085561497326109</v>
      </c>
      <c r="L145" s="465">
        <f>INPUT!U71</f>
        <v>4.1100000000000003</v>
      </c>
      <c r="M145" s="435">
        <f>INPUT!V71</f>
        <v>4.3121687426127764</v>
      </c>
      <c r="N145" s="465">
        <f>INPUT!W71</f>
        <v>3.76</v>
      </c>
      <c r="O145" s="435">
        <f>INPUT!X71</f>
        <v>-5.0516135224912606</v>
      </c>
      <c r="P145" s="465">
        <f>INPUT!Y71</f>
        <v>3.91</v>
      </c>
      <c r="Q145" s="435">
        <f>INPUT!Z71</f>
        <v>2.8947368421052611</v>
      </c>
      <c r="R145" s="465">
        <f>INPUT!AA71</f>
        <v>4.13</v>
      </c>
      <c r="S145" s="435">
        <f>INPUT!AB71</f>
        <v>6.9948186528497436</v>
      </c>
      <c r="T145" s="465">
        <f>INPUT!AC71</f>
        <v>3.86</v>
      </c>
      <c r="U145" s="435">
        <f>INPUT!AD71</f>
        <v>-6.0827250608272649</v>
      </c>
      <c r="V145" s="465">
        <f>INPUT!AE71</f>
        <v>3.96</v>
      </c>
      <c r="W145" s="435">
        <f>INPUT!AF71</f>
        <v>5.319148936170226</v>
      </c>
      <c r="X145" s="465">
        <f>INPUT!AG71</f>
        <v>2.59</v>
      </c>
      <c r="Y145" s="435">
        <f>INPUT!AH71</f>
        <v>-33.759590792838878</v>
      </c>
      <c r="Z145" s="465">
        <f>INPUT!AI71</f>
        <v>2.67</v>
      </c>
      <c r="AA145" s="435">
        <f>INPUT!AJ71</f>
        <v>-35.351089588377725</v>
      </c>
      <c r="AB145" s="465">
        <f>INPUT!AK71</f>
        <v>3.63</v>
      </c>
      <c r="AC145" s="435">
        <f>INPUT!AL71</f>
        <v>-5.9585492227979264</v>
      </c>
      <c r="AD145" s="465">
        <f>INPUT!AM71</f>
        <v>3.43</v>
      </c>
      <c r="AE145" s="435">
        <f>INPUT!AN71</f>
        <v>-13.383838383838375</v>
      </c>
      <c r="AF145" s="465">
        <f>INPUT!AO71</f>
        <v>2.86</v>
      </c>
      <c r="AG145" s="435">
        <f>INPUT!AP71</f>
        <v>10.424710424710426</v>
      </c>
      <c r="AH145" s="465">
        <f>INPUT!AQ71</f>
        <v>3.06</v>
      </c>
      <c r="AI145" s="435">
        <f>INPUT!AR71</f>
        <v>14.606741573033721</v>
      </c>
      <c r="AJ145" s="465">
        <f>INPUT!AS71</f>
        <v>2.85</v>
      </c>
      <c r="AK145" s="435">
        <f>INPUT!AT71</f>
        <v>-21.487603305785118</v>
      </c>
      <c r="AL145" s="465">
        <f>INPUT!AU71</f>
        <v>3.43</v>
      </c>
      <c r="AM145" s="435">
        <f>INPUT!AV71</f>
        <v>0</v>
      </c>
      <c r="AN145" s="465">
        <f>INPUT!AW71</f>
        <v>3.45</v>
      </c>
      <c r="AO145" s="435">
        <f>INPUT!AX71</f>
        <v>20.629370629370648</v>
      </c>
      <c r="AP145" s="465">
        <f>INPUT!AY71</f>
        <v>3.04</v>
      </c>
      <c r="AQ145" s="435">
        <f>INPUT!AZ71</f>
        <v>-0.65359477124182774</v>
      </c>
      <c r="AR145" s="465">
        <f>INPUT!BA71</f>
        <v>3.36</v>
      </c>
      <c r="AS145" s="435">
        <f>INPUT!BB71</f>
        <v>17.894736842105253</v>
      </c>
      <c r="AT145" s="465">
        <f>INPUT!BC71</f>
        <v>4.2</v>
      </c>
      <c r="AU145" s="435">
        <f>INPUT!BD71</f>
        <v>22.448979591836739</v>
      </c>
      <c r="AV145" s="465">
        <f>INPUT!BE71</f>
        <v>3.24</v>
      </c>
      <c r="AW145" s="435">
        <f>INPUT!BF71</f>
        <v>-6.086956521739129</v>
      </c>
      <c r="AX145" s="465">
        <f>INPUT!BG71</f>
        <v>3.36</v>
      </c>
      <c r="AY145" s="435">
        <f>INPUT!BH71</f>
        <v>10.526315789473673</v>
      </c>
      <c r="AZ145" s="465">
        <f>INPUT!BI71</f>
        <v>3.58</v>
      </c>
      <c r="BA145" s="435">
        <f>INPUT!BJ71</f>
        <v>6.5476190476190466</v>
      </c>
      <c r="BB145" s="465">
        <f>INPUT!BK71</f>
        <v>3.89</v>
      </c>
      <c r="BC145" s="435">
        <f>INPUT!BL71</f>
        <v>-7.3809523809523769</v>
      </c>
      <c r="BD145" s="465">
        <f>INPUT!BM71</f>
        <v>2.91</v>
      </c>
      <c r="BE145" s="435">
        <f>INPUT!BN71</f>
        <v>-10.185185185185187</v>
      </c>
      <c r="BF145" s="465">
        <f>INPUT!BO71</f>
        <v>3.85</v>
      </c>
      <c r="BG145" s="435">
        <f>INPUT!BP71</f>
        <v>14.583333333333348</v>
      </c>
      <c r="BH145" s="465">
        <f>INPUT!BQ71</f>
        <v>3.46</v>
      </c>
      <c r="BI145" s="435">
        <f>INPUT!BR71</f>
        <v>-3.3519553072625774</v>
      </c>
      <c r="BJ145" s="465">
        <f>INPUT!BS71</f>
        <v>3.44</v>
      </c>
      <c r="BK145" s="435">
        <f>INPUT!BT71</f>
        <v>-11.568123393316199</v>
      </c>
      <c r="BL145" s="465">
        <f>INPUT!BU71</f>
        <v>3.24</v>
      </c>
      <c r="BM145" s="435">
        <f>INPUT!BV71</f>
        <v>11.340206185567014</v>
      </c>
      <c r="BN145" s="465">
        <f>INPUT!BW71</f>
        <v>3.7</v>
      </c>
      <c r="BO145" s="435">
        <f>INPUT!BX71</f>
        <v>-3.8961038961038974</v>
      </c>
      <c r="BP145" s="465">
        <f>INPUT!BY71</f>
        <v>3.25</v>
      </c>
      <c r="BQ145" s="435">
        <f>INPUT!BZ71</f>
        <v>-6.0693641618497107</v>
      </c>
      <c r="BR145" s="465">
        <f>INPUT!CA71</f>
        <v>2.89</v>
      </c>
      <c r="BS145" s="435">
        <f>INPUT!CB71</f>
        <v>-15.988372093023251</v>
      </c>
      <c r="BT145" s="465">
        <f>INPUT!CC71</f>
        <v>2.46</v>
      </c>
      <c r="BU145" s="435">
        <f>INPUT!CD71</f>
        <v>-24.07407407407408</v>
      </c>
      <c r="BV145" s="465">
        <f>INPUT!CE71</f>
        <v>2.67</v>
      </c>
      <c r="BW145" s="435">
        <f>INPUT!CF71</f>
        <v>-27.837837837837842</v>
      </c>
      <c r="BX145" s="465">
        <f>INPUT!CG71</f>
        <v>2.77</v>
      </c>
      <c r="BY145" s="435">
        <f>INPUT!CH71</f>
        <v>-14.769230769230768</v>
      </c>
      <c r="BZ145" s="465">
        <f>INPUT!CI71</f>
        <v>2.4500000000000002</v>
      </c>
      <c r="CA145" s="435">
        <f>INPUT!CJ71</f>
        <v>-15.224913494809689</v>
      </c>
      <c r="CB145" s="465">
        <f>INPUT!CK71</f>
        <v>2.36</v>
      </c>
      <c r="CC145" s="435">
        <f>INPUT!CL71</f>
        <v>0</v>
      </c>
      <c r="CD145" s="465">
        <f>INPUT!CM71</f>
        <v>2.36</v>
      </c>
      <c r="CE145" s="435">
        <f>INPUT!CN71</f>
        <v>0</v>
      </c>
      <c r="CF145" s="465">
        <f>INPUT!CO71</f>
        <v>2.67</v>
      </c>
      <c r="CG145" s="435">
        <f>INPUT!CP71</f>
        <v>0</v>
      </c>
      <c r="CH145" s="465">
        <f>INPUT!CQ71</f>
        <v>2.2599999999999998</v>
      </c>
      <c r="CI145" s="435">
        <f>INPUT!CR71</f>
        <v>0</v>
      </c>
      <c r="CJ145" s="465">
        <f>INPUT!CS71</f>
        <v>2.08</v>
      </c>
      <c r="CK145" s="435">
        <f>INPUT!CT71</f>
        <v>-11.864406779661007</v>
      </c>
      <c r="CL145" s="465">
        <f>INPUT!CU71</f>
        <v>2.0299999999999998</v>
      </c>
      <c r="CM145" s="435">
        <f>INPUT!CV71</f>
        <v>-13.983050847457633</v>
      </c>
      <c r="CN145" s="465">
        <f>INPUT!CW71</f>
        <v>1.97</v>
      </c>
      <c r="CO145" s="435">
        <f>INPUT!CX71</f>
        <v>-26.217228464419474</v>
      </c>
      <c r="CP145" s="465">
        <f>INPUT!CY71</f>
        <v>2.76</v>
      </c>
      <c r="CQ145" s="435">
        <f>INPUT!CZ71</f>
        <v>22.123893805309748</v>
      </c>
      <c r="CR145" s="465">
        <f>INPUT!DA71</f>
        <v>2.73</v>
      </c>
      <c r="CS145" s="435">
        <f>INPUT!DB71</f>
        <v>31.25</v>
      </c>
      <c r="CT145" s="465">
        <f>INPUT!DC71</f>
        <v>3.03</v>
      </c>
      <c r="CU145" s="435">
        <f>INPUT!DD71</f>
        <v>49.26108374384237</v>
      </c>
      <c r="CV145" s="465">
        <f>INPUT!DE71</f>
        <v>3.02</v>
      </c>
      <c r="CW145" s="435">
        <f>INPUT!DF71</f>
        <v>53.299492385786792</v>
      </c>
      <c r="CX145" s="465">
        <f>INPUT!DG71</f>
        <v>2</v>
      </c>
      <c r="CY145" s="435">
        <f>INPUT!DH71</f>
        <v>-27.536231884057962</v>
      </c>
      <c r="CZ145" s="465">
        <f>INPUT!DI71</f>
        <v>1.52</v>
      </c>
      <c r="DA145" s="435">
        <f>INPUT!DJ71</f>
        <v>-44.322344322344321</v>
      </c>
      <c r="DB145" s="465">
        <f>INPUT!DK71</f>
        <v>1.99</v>
      </c>
      <c r="DC145" s="435">
        <f>INPUT!DL71</f>
        <v>-34.323432343234316</v>
      </c>
      <c r="DD145" s="465">
        <f>INPUT!DM71</f>
        <v>2.58</v>
      </c>
      <c r="DE145" s="435">
        <f>INPUT!DN71</f>
        <v>-14.569536423841056</v>
      </c>
      <c r="DF145" s="465">
        <f>INPUT!DO71</f>
        <v>1.91</v>
      </c>
      <c r="DG145" s="435">
        <f>INPUT!DP71</f>
        <v>-4.5000000000000036</v>
      </c>
      <c r="DH145" s="465">
        <f>INPUT!DQ71</f>
        <v>2.4700000000000002</v>
      </c>
      <c r="DI145" s="435">
        <f>INPUT!DR71</f>
        <v>62.5</v>
      </c>
      <c r="DJ145" s="465">
        <f>INPUT!DS71</f>
        <v>1.1299999999999999</v>
      </c>
      <c r="DK145" s="435">
        <f>INPUT!DT71</f>
        <v>-43.216080402010057</v>
      </c>
      <c r="DL145" s="465">
        <f>INPUT!DU71</f>
        <v>3.76</v>
      </c>
      <c r="DM145" s="435">
        <f>INPUT!DV71</f>
        <v>45.736434108527121</v>
      </c>
      <c r="DN145" s="465">
        <f>INPUT!DW71</f>
        <v>2.76</v>
      </c>
      <c r="DO145" s="435">
        <f>INPUT!DX71</f>
        <v>44.502617801047116</v>
      </c>
      <c r="DP145" s="465">
        <f>INPUT!DY71</f>
        <v>2.04</v>
      </c>
      <c r="DQ145" s="435">
        <f>INPUT!DZ71</f>
        <v>-17.408906882591101</v>
      </c>
      <c r="DR145" s="465">
        <f>INPUT!EA71</f>
        <v>2.14</v>
      </c>
      <c r="DS145" s="435">
        <f>INPUT!EB71</f>
        <v>89.380530973451357</v>
      </c>
      <c r="DT145" s="465">
        <f>INPUT!EC71</f>
        <v>1.67</v>
      </c>
      <c r="DU145" s="435" t="str">
        <f>INPUT!ED71</f>
        <v>NM</v>
      </c>
      <c r="DV145" s="465">
        <f>INPUT!EE71</f>
        <v>2.2200000000000002</v>
      </c>
      <c r="DW145" s="435">
        <f>INPUT!EF71</f>
        <v>-19.565217391304333</v>
      </c>
      <c r="DX145" s="465">
        <f>INPUT!EG71</f>
        <v>0.88</v>
      </c>
      <c r="DY145" s="435" t="str">
        <f>INPUT!EH71</f>
        <v>NM</v>
      </c>
      <c r="DZ145" s="465">
        <f>INPUT!EI71</f>
        <v>1.21</v>
      </c>
      <c r="EA145" s="435">
        <f>INPUT!EJ71</f>
        <v>-43.457943925233657</v>
      </c>
      <c r="EB145" s="465">
        <f>INPUT!EK71</f>
        <v>2.25</v>
      </c>
      <c r="EC145" s="435">
        <f>INPUT!EL71</f>
        <v>34.730538922155695</v>
      </c>
      <c r="ED145" s="465">
        <f>INPUT!EM71</f>
        <v>3.02</v>
      </c>
      <c r="EE145" s="435">
        <f>INPUT!EN71</f>
        <v>36.036036036036023</v>
      </c>
      <c r="EF145" s="465">
        <f>INPUT!EO71</f>
        <v>2.33</v>
      </c>
      <c r="EG145" s="435" t="str">
        <f>INPUT!EP71</f>
        <v>NM</v>
      </c>
      <c r="EH145" s="465">
        <f>INPUT!EQ71</f>
        <v>0</v>
      </c>
      <c r="EI145" s="435" t="str">
        <f>INPUT!ER71</f>
        <v>NM</v>
      </c>
      <c r="EJ145" s="465">
        <f>INPUT!ES71</f>
        <v>0</v>
      </c>
      <c r="EK145" s="435" t="str">
        <f>INPUT!ET71</f>
        <v>NM</v>
      </c>
      <c r="EL145" s="465">
        <f>INPUT!EU71</f>
        <v>0</v>
      </c>
      <c r="EM145" s="435" t="str">
        <f>INPUT!EV71</f>
        <v>NM</v>
      </c>
      <c r="EN145" s="465">
        <f>INPUT!EW71</f>
        <v>0</v>
      </c>
      <c r="EO145" s="435" t="str">
        <f>INPUT!EX71</f>
        <v>NM</v>
      </c>
      <c r="EP145" s="436"/>
      <c r="EQ145" s="466">
        <f>INPUT!FF71</f>
        <v>4.09</v>
      </c>
      <c r="ER145" s="435">
        <f>INPUT!FG71</f>
        <v>-13.713080168776381</v>
      </c>
      <c r="ES145" s="466">
        <f>INPUT!FH71</f>
        <v>4.09</v>
      </c>
      <c r="ET145" s="435">
        <f>INPUT!FI71</f>
        <v>0</v>
      </c>
      <c r="EU145" s="466">
        <f>INPUT!FJ71</f>
        <v>0</v>
      </c>
      <c r="EV145" s="435" t="str">
        <f>INPUT!FK71</f>
        <v>NM</v>
      </c>
      <c r="EW145" s="466">
        <f>INPUT!FL71</f>
        <v>0</v>
      </c>
      <c r="EX145" s="435" t="str">
        <f>INPUT!FM71</f>
        <v>NM</v>
      </c>
      <c r="EY145" s="466">
        <f>INPUT!FN71</f>
        <v>0</v>
      </c>
      <c r="EZ145" s="435" t="str">
        <f>INPUT!FO71</f>
        <v>NM</v>
      </c>
      <c r="FA145" s="466">
        <f>INPUT!FP71</f>
        <v>0</v>
      </c>
      <c r="FB145" s="435" t="str">
        <f>INPUT!FQ71</f>
        <v>NM</v>
      </c>
      <c r="FC145" s="466">
        <f>INPUT!FR71</f>
        <v>0</v>
      </c>
      <c r="FD145" s="435">
        <f>INPUT!FS71</f>
        <v>0</v>
      </c>
      <c r="FE145" s="466">
        <f>INPUT!FT71</f>
        <v>0</v>
      </c>
      <c r="FF145" s="435">
        <f>INPUT!FU71</f>
        <v>0</v>
      </c>
      <c r="FG145" s="466">
        <f>INPUT!FV71</f>
        <v>0</v>
      </c>
      <c r="FH145" s="435" t="str">
        <f>INPUT!FW71</f>
        <v>NM</v>
      </c>
      <c r="FI145" s="466">
        <f>INPUT!FX71</f>
        <v>0</v>
      </c>
      <c r="FJ145" s="435">
        <f>INPUT!FY71</f>
        <v>0</v>
      </c>
      <c r="FK145" s="466">
        <f>INPUT!FZ71</f>
        <v>0</v>
      </c>
      <c r="FL145" s="435">
        <f>INPUT!GA71</f>
        <v>0</v>
      </c>
      <c r="FM145" s="467">
        <f>INPUT!GB71</f>
        <v>0</v>
      </c>
      <c r="FN145" s="435">
        <f>INPUT!GC71</f>
        <v>0</v>
      </c>
      <c r="FO145" s="467">
        <f>INPUT!GD71</f>
        <v>0</v>
      </c>
      <c r="FP145" s="435">
        <f>INPUT!GE71</f>
        <v>0</v>
      </c>
      <c r="FQ145" s="467">
        <f>INPUT!GF71</f>
        <v>0</v>
      </c>
      <c r="FR145" s="435">
        <f>INPUT!GG71</f>
        <v>0</v>
      </c>
      <c r="FS145" s="467">
        <f>INPUT!GH71</f>
        <v>0</v>
      </c>
      <c r="FT145" s="435">
        <f>INPUT!GI71</f>
        <v>0</v>
      </c>
      <c r="FU145" s="467">
        <f>INPUT!GJ71</f>
        <v>0</v>
      </c>
      <c r="FV145" s="435">
        <f>INPUT!GK71</f>
        <v>0</v>
      </c>
      <c r="FW145" s="467">
        <f>INPUT!GL71</f>
        <v>0</v>
      </c>
      <c r="FX145" s="435">
        <f>INPUT!GM71</f>
        <v>0</v>
      </c>
      <c r="FY145" s="467">
        <f>INPUT!GN71</f>
        <v>0</v>
      </c>
      <c r="FZ145" s="435">
        <f>INPUT!GO71</f>
        <v>0</v>
      </c>
      <c r="GA145" s="467">
        <f>INPUT!GP71</f>
        <v>0</v>
      </c>
      <c r="GB145" s="435">
        <f>INPUT!GQ71</f>
        <v>0</v>
      </c>
      <c r="GC145" s="467">
        <f>INPUT!GR71</f>
        <v>0</v>
      </c>
      <c r="GD145" s="435">
        <f>INPUT!GS71</f>
        <v>0</v>
      </c>
      <c r="GE145" s="467">
        <f>INPUT!GT71</f>
        <v>0</v>
      </c>
      <c r="GF145" s="435">
        <f>INPUT!GU71</f>
        <v>0</v>
      </c>
      <c r="GG145" s="467">
        <f>INPUT!GV71</f>
        <v>0</v>
      </c>
      <c r="GH145" s="435">
        <f>INPUT!GW71</f>
        <v>0</v>
      </c>
      <c r="GI145" s="467">
        <f>INPUT!GX71</f>
        <v>0</v>
      </c>
      <c r="GJ145" s="435">
        <f>INPUT!GY71</f>
        <v>0</v>
      </c>
      <c r="GK145" s="435" t="str">
        <f>INPUT!GZ71</f>
        <v/>
      </c>
      <c r="GL145" s="436"/>
    </row>
    <row r="146" spans="1:194" ht="12" hidden="1" customHeight="1" outlineLevel="2" x14ac:dyDescent="0.2">
      <c r="A146" s="433" t="s">
        <v>408</v>
      </c>
      <c r="B146" s="465">
        <f>INPUT!K72</f>
        <v>5</v>
      </c>
      <c r="C146" s="435">
        <f>INPUT!L72</f>
        <v>-2.7237354085603016</v>
      </c>
      <c r="D146" s="465">
        <f>INPUT!M72</f>
        <v>4.9000238095237307</v>
      </c>
      <c r="E146" s="435">
        <f>INPUT!N72</f>
        <v>-3.3525875833583685</v>
      </c>
      <c r="F146" s="465">
        <f>INPUT!O72</f>
        <v>4.9500000000000313</v>
      </c>
      <c r="G146" s="435">
        <f>INPUT!P72</f>
        <v>-2.1739130434776377</v>
      </c>
      <c r="H146" s="465">
        <f>INPUT!Q72</f>
        <v>4.8899999999999997</v>
      </c>
      <c r="I146" s="435">
        <f>INPUT!R72</f>
        <v>-2.5896414342629459</v>
      </c>
      <c r="J146" s="465">
        <f>INPUT!S72</f>
        <v>4.8499999999999996</v>
      </c>
      <c r="K146" s="435">
        <f>INPUT!T72</f>
        <v>-3.0000000000000027</v>
      </c>
      <c r="L146" s="465">
        <f>INPUT!U72</f>
        <v>4.8</v>
      </c>
      <c r="M146" s="435">
        <f>INPUT!V72</f>
        <v>-2.0412923163622976</v>
      </c>
      <c r="N146" s="465">
        <f>INPUT!W72</f>
        <v>4.76</v>
      </c>
      <c r="O146" s="435">
        <f>INPUT!X72</f>
        <v>-3.8383838383844515</v>
      </c>
      <c r="P146" s="465">
        <f>INPUT!Y72</f>
        <v>4.7300000000000004</v>
      </c>
      <c r="Q146" s="435">
        <f>INPUT!Z72</f>
        <v>-3.2719836400817881</v>
      </c>
      <c r="R146" s="465">
        <f>INPUT!AA72</f>
        <v>4.71</v>
      </c>
      <c r="S146" s="435">
        <f>INPUT!AB72</f>
        <v>-2.8865979381443196</v>
      </c>
      <c r="T146" s="465">
        <f>INPUT!AC72</f>
        <v>4.6500000000000004</v>
      </c>
      <c r="U146" s="435">
        <f>INPUT!AD72</f>
        <v>-3.1249999999999889</v>
      </c>
      <c r="V146" s="465">
        <f>INPUT!AE72</f>
        <v>4.5999999999999996</v>
      </c>
      <c r="W146" s="435">
        <f>INPUT!AF72</f>
        <v>-3.3613445378151252</v>
      </c>
      <c r="X146" s="465">
        <f>INPUT!AG72</f>
        <v>4.54</v>
      </c>
      <c r="Y146" s="435">
        <f>INPUT!AH72</f>
        <v>-4.0169133192389133</v>
      </c>
      <c r="Z146" s="465">
        <f>INPUT!AI72</f>
        <v>4.4400000000000004</v>
      </c>
      <c r="AA146" s="435">
        <f>INPUT!AJ72</f>
        <v>-5.7324840764331082</v>
      </c>
      <c r="AB146" s="465">
        <f>INPUT!AK72</f>
        <v>4.42</v>
      </c>
      <c r="AC146" s="435">
        <f>INPUT!AL72</f>
        <v>-4.9462365591397939</v>
      </c>
      <c r="AD146" s="465">
        <f>INPUT!AM72</f>
        <v>4.42</v>
      </c>
      <c r="AE146" s="435">
        <f>INPUT!AN72</f>
        <v>-3.9130434782608692</v>
      </c>
      <c r="AF146" s="465">
        <f>INPUT!AO72</f>
        <v>4.3499999999999996</v>
      </c>
      <c r="AG146" s="435">
        <f>INPUT!AP72</f>
        <v>-4.1850220264317279</v>
      </c>
      <c r="AH146" s="465">
        <f>INPUT!AQ72</f>
        <v>4.3</v>
      </c>
      <c r="AI146" s="435">
        <f>INPUT!AR72</f>
        <v>-3.1531531531531654</v>
      </c>
      <c r="AJ146" s="465">
        <f>INPUT!AS72</f>
        <v>4.28</v>
      </c>
      <c r="AK146" s="435">
        <f>INPUT!AT72</f>
        <v>-3.1674208144796268</v>
      </c>
      <c r="AL146" s="465">
        <f>INPUT!AU72</f>
        <v>4.26</v>
      </c>
      <c r="AM146" s="435">
        <f>INPUT!AV72</f>
        <v>-3.6199095022624417</v>
      </c>
      <c r="AN146" s="465">
        <f>INPUT!AW72</f>
        <v>4.22</v>
      </c>
      <c r="AO146" s="435">
        <f>INPUT!AX72</f>
        <v>-2.9885057471264354</v>
      </c>
      <c r="AP146" s="465">
        <f>INPUT!AY72</f>
        <v>4.2</v>
      </c>
      <c r="AQ146" s="435">
        <f>INPUT!AZ72</f>
        <v>-2.3255813953488302</v>
      </c>
      <c r="AR146" s="465">
        <f>INPUT!BA72</f>
        <v>4.17</v>
      </c>
      <c r="AS146" s="435">
        <f>INPUT!BB72</f>
        <v>-2.5700934579439338</v>
      </c>
      <c r="AT146" s="465">
        <f>INPUT!BC72</f>
        <v>4.18</v>
      </c>
      <c r="AU146" s="435">
        <f>INPUT!BD72</f>
        <v>-1.8779342723004744</v>
      </c>
      <c r="AV146" s="465">
        <f>INPUT!BE72</f>
        <v>4.1399999999999997</v>
      </c>
      <c r="AW146" s="435">
        <f>INPUT!BF72</f>
        <v>-1.8957345971563955</v>
      </c>
      <c r="AX146" s="465">
        <f>INPUT!BG72</f>
        <v>4.12</v>
      </c>
      <c r="AY146" s="435">
        <f>INPUT!BH72</f>
        <v>-1.9047619047619091</v>
      </c>
      <c r="AZ146" s="465">
        <f>INPUT!BI72</f>
        <v>4.09</v>
      </c>
      <c r="BA146" s="435">
        <f>INPUT!BJ72</f>
        <v>-1.918465227817745</v>
      </c>
      <c r="BB146" s="465">
        <f>INPUT!BK72</f>
        <v>4.0599999999999996</v>
      </c>
      <c r="BC146" s="435">
        <f>INPUT!BL72</f>
        <v>-2.8708133971291905</v>
      </c>
      <c r="BD146" s="465">
        <f>INPUT!BM72</f>
        <v>4.0199999999999996</v>
      </c>
      <c r="BE146" s="435">
        <f>INPUT!BN72</f>
        <v>-2.8985507246376829</v>
      </c>
      <c r="BF146" s="465">
        <f>INPUT!BO72</f>
        <v>3.99</v>
      </c>
      <c r="BG146" s="435">
        <f>INPUT!BP72</f>
        <v>-3.1553398058252413</v>
      </c>
      <c r="BH146" s="465">
        <f>INPUT!BQ72</f>
        <v>3.98</v>
      </c>
      <c r="BI146" s="435">
        <f>INPUT!BR72</f>
        <v>-2.6894865525672329</v>
      </c>
      <c r="BJ146" s="465">
        <f>INPUT!BS72</f>
        <v>3.96</v>
      </c>
      <c r="BK146" s="435">
        <f>INPUT!BT72</f>
        <v>-2.4630541871921152</v>
      </c>
      <c r="BL146" s="465">
        <f>INPUT!BU72</f>
        <v>3.9</v>
      </c>
      <c r="BM146" s="435">
        <f>INPUT!BV72</f>
        <v>-2.9850746268656581</v>
      </c>
      <c r="BN146" s="465">
        <f>INPUT!BW72</f>
        <v>3.87</v>
      </c>
      <c r="BO146" s="435">
        <f>INPUT!BX72</f>
        <v>-3.007518796992481</v>
      </c>
      <c r="BP146" s="465">
        <f>INPUT!BY72</f>
        <v>3.85</v>
      </c>
      <c r="BQ146" s="435">
        <f>INPUT!BZ72</f>
        <v>-3.2663316582914548</v>
      </c>
      <c r="BR146" s="465">
        <f>INPUT!CA72</f>
        <v>3.8</v>
      </c>
      <c r="BS146" s="435">
        <f>INPUT!CB72</f>
        <v>-4.0404040404040442</v>
      </c>
      <c r="BT146" s="465">
        <f>INPUT!CC72</f>
        <v>3.77</v>
      </c>
      <c r="BU146" s="435">
        <f>INPUT!CD72</f>
        <v>-3.3333333333333326</v>
      </c>
      <c r="BV146" s="465">
        <f>INPUT!CE72</f>
        <v>3.75</v>
      </c>
      <c r="BW146" s="435">
        <f>INPUT!CF72</f>
        <v>-3.1007751937984551</v>
      </c>
      <c r="BX146" s="465">
        <f>INPUT!CG72</f>
        <v>3.71</v>
      </c>
      <c r="BY146" s="435">
        <f>INPUT!CH72</f>
        <v>-3.6363636363636376</v>
      </c>
      <c r="BZ146" s="465">
        <f>INPUT!CI72</f>
        <v>3.64</v>
      </c>
      <c r="CA146" s="435">
        <f>INPUT!CJ72</f>
        <v>-4.2105263157894646</v>
      </c>
      <c r="CB146" s="465">
        <f>INPUT!CK72</f>
        <v>3.56</v>
      </c>
      <c r="CC146" s="435">
        <f>INPUT!CL72</f>
        <v>0</v>
      </c>
      <c r="CD146" s="465">
        <f>INPUT!CM72</f>
        <v>3.56</v>
      </c>
      <c r="CE146" s="435">
        <f>INPUT!CN72</f>
        <v>0</v>
      </c>
      <c r="CF146" s="465">
        <f>INPUT!CO72</f>
        <v>3.51</v>
      </c>
      <c r="CG146" s="435">
        <f>INPUT!CP72</f>
        <v>0</v>
      </c>
      <c r="CH146" s="465">
        <f>INPUT!CQ72</f>
        <v>3.42</v>
      </c>
      <c r="CI146" s="435">
        <f>INPUT!CR72</f>
        <v>0</v>
      </c>
      <c r="CJ146" s="465">
        <f>INPUT!CS72</f>
        <v>3.29</v>
      </c>
      <c r="CK146" s="435">
        <f>INPUT!CT72</f>
        <v>-7.5842696629213506</v>
      </c>
      <c r="CL146" s="465">
        <f>INPUT!CU72</f>
        <v>3.18</v>
      </c>
      <c r="CM146" s="435">
        <f>INPUT!CV72</f>
        <v>-10.67415730337078</v>
      </c>
      <c r="CN146" s="465">
        <f>INPUT!CW72</f>
        <v>3.1</v>
      </c>
      <c r="CO146" s="435">
        <f>INPUT!CX72</f>
        <v>-11.680911680911677</v>
      </c>
      <c r="CP146" s="465">
        <f>INPUT!CY72</f>
        <v>2.84</v>
      </c>
      <c r="CQ146" s="435">
        <f>INPUT!CZ72</f>
        <v>-16.959064327485386</v>
      </c>
      <c r="CR146" s="465">
        <f>INPUT!DA72</f>
        <v>2.87</v>
      </c>
      <c r="CS146" s="435">
        <f>INPUT!DB72</f>
        <v>-12.765957446808507</v>
      </c>
      <c r="CT146" s="465">
        <f>INPUT!DC72</f>
        <v>3.01</v>
      </c>
      <c r="CU146" s="435">
        <f>INPUT!DD72</f>
        <v>-5.3459119496855445</v>
      </c>
      <c r="CV146" s="465">
        <f>INPUT!DE72</f>
        <v>3.01</v>
      </c>
      <c r="CW146" s="435">
        <f>INPUT!DF72</f>
        <v>-2.9032258064516259</v>
      </c>
      <c r="CX146" s="465">
        <f>INPUT!DG72</f>
        <v>2.98</v>
      </c>
      <c r="CY146" s="435">
        <f>INPUT!DH72</f>
        <v>4.929577464788748</v>
      </c>
      <c r="CZ146" s="465">
        <f>INPUT!DI72</f>
        <v>2.8</v>
      </c>
      <c r="DA146" s="435">
        <f>INPUT!DJ72</f>
        <v>-2.4390243902439157</v>
      </c>
      <c r="DB146" s="465">
        <f>INPUT!DK72</f>
        <v>2.86</v>
      </c>
      <c r="DC146" s="435">
        <f>INPUT!DL72</f>
        <v>-4.9833887043189362</v>
      </c>
      <c r="DD146" s="465">
        <f>INPUT!DM72</f>
        <v>2.85</v>
      </c>
      <c r="DE146" s="435">
        <f>INPUT!DN72</f>
        <v>-5.3156146179401897</v>
      </c>
      <c r="DF146" s="465">
        <f>INPUT!DO72</f>
        <v>2.83</v>
      </c>
      <c r="DG146" s="435">
        <f>INPUT!DP72</f>
        <v>-5.0335570469798636</v>
      </c>
      <c r="DH146" s="465">
        <f>INPUT!DQ72</f>
        <v>2.83</v>
      </c>
      <c r="DI146" s="435">
        <f>INPUT!DR72</f>
        <v>1.0714285714285898</v>
      </c>
      <c r="DJ146" s="465">
        <f>INPUT!DS72</f>
        <v>2.81</v>
      </c>
      <c r="DK146" s="435">
        <f>INPUT!DT72</f>
        <v>-1.748251748251739</v>
      </c>
      <c r="DL146" s="465">
        <f>INPUT!DU72</f>
        <v>2.83</v>
      </c>
      <c r="DM146" s="435">
        <f>INPUT!DV72</f>
        <v>-0.70175438596491446</v>
      </c>
      <c r="DN146" s="465">
        <f>INPUT!DW72</f>
        <v>2.82</v>
      </c>
      <c r="DO146" s="435">
        <f>INPUT!DX72</f>
        <v>-0.35335689045937757</v>
      </c>
      <c r="DP146" s="465">
        <f>INPUT!DY72</f>
        <v>2.8</v>
      </c>
      <c r="DQ146" s="435">
        <f>INPUT!DZ72</f>
        <v>-1.0600706713780994</v>
      </c>
      <c r="DR146" s="465">
        <f>INPUT!EA72</f>
        <v>2.75</v>
      </c>
      <c r="DS146" s="435">
        <f>INPUT!EB72</f>
        <v>-2.1352313167259829</v>
      </c>
      <c r="DT146" s="465">
        <f>INPUT!EC72</f>
        <v>2.71</v>
      </c>
      <c r="DU146" s="435">
        <f>INPUT!ED72</f>
        <v>-4.2402826855123754</v>
      </c>
      <c r="DV146" s="465">
        <f>INPUT!EE72</f>
        <v>2.71</v>
      </c>
      <c r="DW146" s="435">
        <f>INPUT!EF72</f>
        <v>-3.9007092198581561</v>
      </c>
      <c r="DX146" s="465">
        <f>INPUT!EG72</f>
        <v>2.62</v>
      </c>
      <c r="DY146" s="435">
        <f>INPUT!EH72</f>
        <v>-6.4285714285714164</v>
      </c>
      <c r="DZ146" s="465">
        <f>INPUT!EI72</f>
        <v>2.57</v>
      </c>
      <c r="EA146" s="435">
        <f>INPUT!EJ72</f>
        <v>-6.5454545454545539</v>
      </c>
      <c r="EB146" s="465">
        <f>INPUT!EK72</f>
        <v>2.5499999999999998</v>
      </c>
      <c r="EC146" s="435">
        <f>INPUT!EL72</f>
        <v>-5.9040590405904148</v>
      </c>
      <c r="ED146" s="465">
        <f>INPUT!EM72</f>
        <v>2.5499999999999998</v>
      </c>
      <c r="EE146" s="435">
        <f>INPUT!EN72</f>
        <v>-5.9040590405904148</v>
      </c>
      <c r="EF146" s="465">
        <f>INPUT!EO72</f>
        <v>2.56</v>
      </c>
      <c r="EG146" s="435">
        <f>INPUT!EP72</f>
        <v>-2.2900763358778664</v>
      </c>
      <c r="EH146" s="465">
        <f>INPUT!EQ72</f>
        <v>0</v>
      </c>
      <c r="EI146" s="435" t="str">
        <f>INPUT!ER72</f>
        <v>NM</v>
      </c>
      <c r="EJ146" s="465">
        <f>INPUT!ES72</f>
        <v>0</v>
      </c>
      <c r="EK146" s="435" t="str">
        <f>INPUT!ET72</f>
        <v>NM</v>
      </c>
      <c r="EL146" s="465">
        <f>INPUT!EU72</f>
        <v>0</v>
      </c>
      <c r="EM146" s="435" t="str">
        <f>INPUT!EV72</f>
        <v>NM</v>
      </c>
      <c r="EN146" s="465">
        <f>INPUT!EW72</f>
        <v>0</v>
      </c>
      <c r="EO146" s="435" t="str">
        <f>INPUT!EX72</f>
        <v>NM</v>
      </c>
      <c r="EP146" s="436"/>
      <c r="EQ146" s="466">
        <f>INPUT!FF72</f>
        <v>5.14</v>
      </c>
      <c r="ER146" s="435">
        <f>INPUT!FG72</f>
        <v>-0.9633911368015502</v>
      </c>
      <c r="ES146" s="466">
        <f>INPUT!FH72</f>
        <v>5.14</v>
      </c>
      <c r="ET146" s="435">
        <f>INPUT!FI72</f>
        <v>0</v>
      </c>
      <c r="EU146" s="466">
        <f>INPUT!FJ72</f>
        <v>0</v>
      </c>
      <c r="EV146" s="435" t="str">
        <f>INPUT!FK72</f>
        <v>NM</v>
      </c>
      <c r="EW146" s="466">
        <f>INPUT!FL72</f>
        <v>0</v>
      </c>
      <c r="EX146" s="435" t="str">
        <f>INPUT!FM72</f>
        <v>NM</v>
      </c>
      <c r="EY146" s="466">
        <f>INPUT!FN72</f>
        <v>0</v>
      </c>
      <c r="EZ146" s="435" t="str">
        <f>INPUT!FO72</f>
        <v>NM</v>
      </c>
      <c r="FA146" s="466">
        <f>INPUT!FP72</f>
        <v>0</v>
      </c>
      <c r="FB146" s="435" t="str">
        <f>INPUT!FQ72</f>
        <v>NM</v>
      </c>
      <c r="FC146" s="466">
        <f>INPUT!FR72</f>
        <v>0</v>
      </c>
      <c r="FD146" s="435">
        <f>INPUT!FS72</f>
        <v>0</v>
      </c>
      <c r="FE146" s="466">
        <f>INPUT!FT72</f>
        <v>0</v>
      </c>
      <c r="FF146" s="435">
        <f>INPUT!FU72</f>
        <v>0</v>
      </c>
      <c r="FG146" s="466">
        <f>INPUT!FV72</f>
        <v>0</v>
      </c>
      <c r="FH146" s="435" t="str">
        <f>INPUT!FW72</f>
        <v>NM</v>
      </c>
      <c r="FI146" s="466">
        <f>INPUT!FX72</f>
        <v>0</v>
      </c>
      <c r="FJ146" s="435">
        <f>INPUT!FY72</f>
        <v>0</v>
      </c>
      <c r="FK146" s="466">
        <f>INPUT!FZ72</f>
        <v>0</v>
      </c>
      <c r="FL146" s="435">
        <f>INPUT!GA72</f>
        <v>0</v>
      </c>
      <c r="FM146" s="467">
        <f>INPUT!GB72</f>
        <v>0</v>
      </c>
      <c r="FN146" s="435">
        <f>INPUT!GC72</f>
        <v>0</v>
      </c>
      <c r="FO146" s="467">
        <f>INPUT!GD72</f>
        <v>0</v>
      </c>
      <c r="FP146" s="435">
        <f>INPUT!GE72</f>
        <v>0</v>
      </c>
      <c r="FQ146" s="467">
        <f>INPUT!GF72</f>
        <v>0</v>
      </c>
      <c r="FR146" s="435">
        <f>INPUT!GG72</f>
        <v>0</v>
      </c>
      <c r="FS146" s="467">
        <f>INPUT!GH72</f>
        <v>0</v>
      </c>
      <c r="FT146" s="435">
        <f>INPUT!GI72</f>
        <v>0</v>
      </c>
      <c r="FU146" s="467">
        <f>INPUT!GJ72</f>
        <v>0</v>
      </c>
      <c r="FV146" s="435">
        <f>INPUT!GK72</f>
        <v>0</v>
      </c>
      <c r="FW146" s="467">
        <f>INPUT!GL72</f>
        <v>0</v>
      </c>
      <c r="FX146" s="435">
        <f>INPUT!GM72</f>
        <v>0</v>
      </c>
      <c r="FY146" s="467">
        <f>INPUT!GN72</f>
        <v>0</v>
      </c>
      <c r="FZ146" s="435">
        <f>INPUT!GO72</f>
        <v>0</v>
      </c>
      <c r="GA146" s="467">
        <f>INPUT!GP72</f>
        <v>0</v>
      </c>
      <c r="GB146" s="435">
        <f>INPUT!GQ72</f>
        <v>0</v>
      </c>
      <c r="GC146" s="467">
        <f>INPUT!GR72</f>
        <v>0</v>
      </c>
      <c r="GD146" s="435">
        <f>INPUT!GS72</f>
        <v>0</v>
      </c>
      <c r="GE146" s="467">
        <f>INPUT!GT72</f>
        <v>0</v>
      </c>
      <c r="GF146" s="435">
        <f>INPUT!GU72</f>
        <v>0</v>
      </c>
      <c r="GG146" s="467">
        <f>INPUT!GV72</f>
        <v>0</v>
      </c>
      <c r="GH146" s="435">
        <f>INPUT!GW72</f>
        <v>0</v>
      </c>
      <c r="GI146" s="467">
        <f>INPUT!GX72</f>
        <v>0</v>
      </c>
      <c r="GJ146" s="435">
        <f>INPUT!GY72</f>
        <v>0</v>
      </c>
      <c r="GK146" s="435" t="str">
        <f>INPUT!GZ72</f>
        <v/>
      </c>
      <c r="GL146" s="436"/>
    </row>
    <row r="147" spans="1:194" ht="12" hidden="1" customHeight="1" outlineLevel="1" x14ac:dyDescent="0.2">
      <c r="B147" s="436"/>
      <c r="C147" s="435"/>
      <c r="D147" s="436"/>
      <c r="E147" s="435"/>
      <c r="F147" s="436"/>
      <c r="G147" s="435"/>
      <c r="H147" s="436"/>
      <c r="I147" s="435"/>
      <c r="J147" s="436"/>
      <c r="K147" s="435"/>
      <c r="L147" s="436"/>
      <c r="M147" s="435"/>
      <c r="N147" s="436"/>
      <c r="O147" s="435"/>
      <c r="P147" s="436"/>
      <c r="Q147" s="435"/>
      <c r="R147" s="436"/>
      <c r="S147" s="435"/>
      <c r="T147" s="436"/>
      <c r="U147" s="435"/>
      <c r="V147" s="436"/>
      <c r="W147" s="435"/>
      <c r="X147" s="436"/>
      <c r="Y147" s="435"/>
      <c r="Z147" s="436"/>
      <c r="AA147" s="435"/>
      <c r="AB147" s="436"/>
      <c r="AC147" s="435"/>
      <c r="AD147" s="436"/>
      <c r="AE147" s="435"/>
      <c r="AF147" s="436"/>
      <c r="AG147" s="435"/>
      <c r="AH147" s="436"/>
      <c r="AI147" s="435"/>
      <c r="AJ147" s="436"/>
      <c r="AK147" s="435"/>
      <c r="AL147" s="436"/>
      <c r="AM147" s="435"/>
      <c r="AN147" s="436"/>
      <c r="AO147" s="435"/>
      <c r="AP147" s="436"/>
      <c r="AQ147" s="435"/>
      <c r="AR147" s="436"/>
      <c r="AS147" s="435"/>
      <c r="AT147" s="436"/>
      <c r="AU147" s="435"/>
      <c r="AV147" s="436"/>
      <c r="AW147" s="435"/>
      <c r="AX147" s="436"/>
      <c r="AY147" s="435"/>
      <c r="AZ147" s="436"/>
      <c r="BA147" s="435"/>
      <c r="BB147" s="436"/>
      <c r="BC147" s="435"/>
      <c r="BD147" s="436"/>
      <c r="BE147" s="435"/>
      <c r="BF147" s="436"/>
      <c r="BG147" s="435"/>
      <c r="BH147" s="436"/>
      <c r="BI147" s="435"/>
      <c r="BJ147" s="436"/>
      <c r="BK147" s="435"/>
      <c r="BL147" s="436"/>
      <c r="BM147" s="435"/>
      <c r="BN147" s="436"/>
      <c r="BO147" s="435"/>
      <c r="BP147" s="436"/>
      <c r="BQ147" s="435"/>
      <c r="BR147" s="436"/>
      <c r="BS147" s="435"/>
      <c r="BT147" s="436"/>
      <c r="BU147" s="435"/>
      <c r="BV147" s="436"/>
      <c r="BW147" s="435"/>
      <c r="BX147" s="436"/>
      <c r="BY147" s="435"/>
      <c r="BZ147" s="436"/>
      <c r="CA147" s="435"/>
      <c r="CB147" s="436"/>
      <c r="CC147" s="435"/>
      <c r="CD147" s="436"/>
      <c r="CE147" s="435"/>
      <c r="CF147" s="436"/>
      <c r="CG147" s="435"/>
      <c r="CH147" s="436"/>
      <c r="CI147" s="435"/>
      <c r="CJ147" s="436"/>
      <c r="CK147" s="435"/>
      <c r="CM147" s="435"/>
      <c r="CO147" s="435"/>
      <c r="CQ147" s="435"/>
      <c r="CS147" s="435"/>
      <c r="CU147" s="435"/>
      <c r="CW147" s="435"/>
      <c r="CY147" s="435"/>
      <c r="DA147" s="435"/>
      <c r="DC147" s="435"/>
      <c r="DE147" s="435"/>
      <c r="DG147" s="435"/>
      <c r="DI147" s="435"/>
      <c r="DK147" s="435"/>
      <c r="DM147" s="435"/>
      <c r="DO147" s="435"/>
      <c r="DQ147" s="435"/>
      <c r="DS147" s="435"/>
      <c r="DU147" s="435"/>
      <c r="DW147" s="435"/>
      <c r="DY147" s="435"/>
      <c r="EA147" s="435"/>
      <c r="EC147" s="435"/>
      <c r="EE147" s="435"/>
      <c r="EG147" s="435"/>
      <c r="EI147" s="435"/>
      <c r="EK147" s="435"/>
      <c r="EM147" s="435"/>
      <c r="EO147" s="435"/>
      <c r="EP147" s="436"/>
      <c r="EQ147" s="436"/>
      <c r="ER147" s="435"/>
      <c r="ES147" s="436"/>
      <c r="ET147" s="435"/>
      <c r="EU147" s="436"/>
      <c r="EV147" s="435"/>
      <c r="EW147" s="436"/>
      <c r="EX147" s="435"/>
      <c r="EY147" s="436"/>
      <c r="EZ147" s="435"/>
      <c r="FA147" s="436"/>
      <c r="FB147" s="435"/>
      <c r="FC147" s="436"/>
      <c r="FD147" s="435"/>
      <c r="FE147" s="436"/>
      <c r="FF147" s="435"/>
      <c r="FG147" s="436"/>
      <c r="FH147" s="435"/>
      <c r="FI147" s="436"/>
      <c r="FJ147" s="435"/>
      <c r="FK147" s="436"/>
      <c r="FL147" s="435"/>
      <c r="FN147" s="435"/>
      <c r="FP147" s="435"/>
      <c r="FR147" s="435"/>
      <c r="FT147" s="435"/>
      <c r="FV147" s="435"/>
      <c r="FX147" s="435"/>
      <c r="FZ147" s="435"/>
      <c r="GB147" s="435"/>
      <c r="GD147" s="435"/>
      <c r="GF147" s="435"/>
      <c r="GH147" s="435"/>
      <c r="GJ147" s="435"/>
      <c r="GK147" s="435"/>
      <c r="GL147" s="436"/>
    </row>
    <row r="148" spans="1:194" ht="12" hidden="1" customHeight="1" outlineLevel="1" x14ac:dyDescent="0.2">
      <c r="A148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148" s="436"/>
      <c r="C148" s="435"/>
      <c r="D148" s="436"/>
      <c r="E148" s="435"/>
      <c r="F148" s="436"/>
      <c r="G148" s="435"/>
      <c r="H148" s="436"/>
      <c r="I148" s="435"/>
      <c r="J148" s="436"/>
      <c r="K148" s="435"/>
      <c r="L148" s="436"/>
      <c r="M148" s="435"/>
      <c r="N148" s="436"/>
      <c r="O148" s="435"/>
      <c r="P148" s="436"/>
      <c r="Q148" s="435"/>
      <c r="R148" s="436"/>
      <c r="S148" s="435"/>
      <c r="T148" s="436"/>
      <c r="U148" s="435"/>
      <c r="V148" s="436"/>
      <c r="W148" s="435"/>
      <c r="X148" s="436"/>
      <c r="Y148" s="435"/>
      <c r="Z148" s="436"/>
      <c r="AA148" s="435"/>
      <c r="AB148" s="436"/>
      <c r="AC148" s="435"/>
      <c r="AD148" s="436"/>
      <c r="AE148" s="435"/>
      <c r="AF148" s="436"/>
      <c r="AG148" s="435"/>
      <c r="AH148" s="436"/>
      <c r="AI148" s="435"/>
      <c r="AJ148" s="436"/>
      <c r="AK148" s="435"/>
      <c r="AL148" s="436"/>
      <c r="AM148" s="435"/>
      <c r="AN148" s="436"/>
      <c r="AO148" s="435"/>
      <c r="AP148" s="436"/>
      <c r="AQ148" s="435"/>
      <c r="AR148" s="436"/>
      <c r="AS148" s="435"/>
      <c r="AT148" s="436"/>
      <c r="AU148" s="435"/>
      <c r="AV148" s="436"/>
      <c r="AW148" s="435"/>
      <c r="AX148" s="436"/>
      <c r="AY148" s="435"/>
      <c r="AZ148" s="436"/>
      <c r="BA148" s="435"/>
      <c r="BB148" s="436"/>
      <c r="BC148" s="435"/>
      <c r="BD148" s="436"/>
      <c r="BE148" s="435"/>
      <c r="BF148" s="436"/>
      <c r="BG148" s="435"/>
      <c r="BH148" s="436"/>
      <c r="BI148" s="435"/>
      <c r="BJ148" s="436"/>
      <c r="BK148" s="435"/>
      <c r="BL148" s="436"/>
      <c r="BM148" s="435"/>
      <c r="BN148" s="436"/>
      <c r="BO148" s="435"/>
      <c r="BP148" s="436"/>
      <c r="BQ148" s="435"/>
      <c r="BR148" s="436"/>
      <c r="BS148" s="435"/>
      <c r="BT148" s="436"/>
      <c r="BU148" s="435"/>
      <c r="BV148" s="436"/>
      <c r="BW148" s="435"/>
      <c r="BX148" s="436"/>
      <c r="BY148" s="435"/>
      <c r="BZ148" s="436"/>
      <c r="CA148" s="435"/>
      <c r="CB148" s="436"/>
      <c r="CC148" s="435"/>
      <c r="CD148" s="436"/>
      <c r="CE148" s="435"/>
      <c r="CF148" s="436"/>
      <c r="CG148" s="435"/>
      <c r="CH148" s="436"/>
      <c r="CI148" s="435"/>
      <c r="CJ148" s="436"/>
      <c r="CK148" s="435"/>
      <c r="CM148" s="435"/>
      <c r="CO148" s="435"/>
      <c r="CQ148" s="435"/>
      <c r="CS148" s="435"/>
      <c r="CU148" s="435"/>
      <c r="CW148" s="435"/>
      <c r="CY148" s="435"/>
      <c r="DA148" s="435"/>
      <c r="DC148" s="435"/>
      <c r="DE148" s="435"/>
      <c r="DG148" s="435"/>
      <c r="DI148" s="435"/>
      <c r="DK148" s="435"/>
      <c r="DM148" s="435"/>
      <c r="DO148" s="435"/>
      <c r="DQ148" s="435"/>
      <c r="DS148" s="435"/>
      <c r="DU148" s="435"/>
      <c r="DW148" s="435"/>
      <c r="DY148" s="435"/>
      <c r="EA148" s="435"/>
      <c r="EC148" s="435"/>
      <c r="EE148" s="435"/>
      <c r="EG148" s="435"/>
      <c r="EI148" s="435"/>
      <c r="EK148" s="435"/>
      <c r="EM148" s="435"/>
      <c r="EO148" s="435"/>
      <c r="EP148" s="436"/>
      <c r="EQ148" s="436"/>
      <c r="ER148" s="435"/>
      <c r="ES148" s="436"/>
      <c r="ET148" s="435"/>
      <c r="EU148" s="436"/>
      <c r="EV148" s="435"/>
      <c r="EW148" s="436"/>
      <c r="EX148" s="435"/>
      <c r="EY148" s="436"/>
      <c r="EZ148" s="435"/>
      <c r="FA148" s="436"/>
      <c r="FB148" s="435"/>
      <c r="FC148" s="436"/>
      <c r="FD148" s="435"/>
      <c r="FE148" s="436"/>
      <c r="FF148" s="435"/>
      <c r="FG148" s="436"/>
      <c r="FH148" s="435"/>
      <c r="FI148" s="436"/>
      <c r="FJ148" s="435"/>
      <c r="FK148" s="436"/>
      <c r="FL148" s="435"/>
      <c r="FN148" s="435"/>
      <c r="FP148" s="435"/>
      <c r="FR148" s="435"/>
      <c r="FT148" s="435"/>
      <c r="FV148" s="435"/>
      <c r="FX148" s="435"/>
      <c r="FZ148" s="435"/>
      <c r="GB148" s="435"/>
      <c r="GD148" s="435"/>
      <c r="GF148" s="435"/>
      <c r="GH148" s="435"/>
      <c r="GJ148" s="435"/>
      <c r="GK148" s="435"/>
      <c r="GL148" s="436"/>
    </row>
    <row r="149" spans="1:194" ht="12" hidden="1" customHeight="1" outlineLevel="1" x14ac:dyDescent="0.2">
      <c r="A149" s="468" t="s">
        <v>426</v>
      </c>
      <c r="B149" s="436"/>
      <c r="C149" s="435"/>
      <c r="D149" s="436"/>
      <c r="E149" s="435"/>
      <c r="F149" s="436"/>
      <c r="G149" s="435"/>
      <c r="H149" s="436"/>
      <c r="I149" s="435"/>
      <c r="J149" s="436"/>
      <c r="K149" s="435"/>
      <c r="L149" s="436"/>
      <c r="M149" s="435"/>
      <c r="N149" s="436"/>
      <c r="O149" s="435"/>
      <c r="P149" s="436"/>
      <c r="Q149" s="435"/>
      <c r="R149" s="436"/>
      <c r="S149" s="435"/>
      <c r="T149" s="436"/>
      <c r="U149" s="435"/>
      <c r="V149" s="436"/>
      <c r="W149" s="435"/>
      <c r="X149" s="436"/>
      <c r="Y149" s="435"/>
      <c r="Z149" s="436"/>
      <c r="AA149" s="435"/>
      <c r="AB149" s="436"/>
      <c r="AC149" s="435"/>
      <c r="AD149" s="436"/>
      <c r="AE149" s="435"/>
      <c r="AF149" s="436"/>
      <c r="AG149" s="435"/>
      <c r="AH149" s="436"/>
      <c r="AI149" s="435"/>
      <c r="AJ149" s="436"/>
      <c r="AK149" s="435"/>
      <c r="AL149" s="436"/>
      <c r="AM149" s="435"/>
      <c r="AN149" s="436"/>
      <c r="AO149" s="435"/>
      <c r="AP149" s="436"/>
      <c r="AQ149" s="435"/>
      <c r="AR149" s="436"/>
      <c r="AS149" s="435"/>
      <c r="AT149" s="436"/>
      <c r="AU149" s="435"/>
      <c r="AV149" s="436"/>
      <c r="AW149" s="435"/>
      <c r="AX149" s="436"/>
      <c r="AY149" s="435"/>
      <c r="AZ149" s="436"/>
      <c r="BA149" s="435"/>
      <c r="BB149" s="436"/>
      <c r="BC149" s="435"/>
      <c r="BD149" s="436"/>
      <c r="BE149" s="435"/>
      <c r="BF149" s="436"/>
      <c r="BG149" s="435"/>
      <c r="BH149" s="436"/>
      <c r="BI149" s="435"/>
      <c r="BJ149" s="436"/>
      <c r="BK149" s="435"/>
      <c r="BL149" s="436"/>
      <c r="BM149" s="435"/>
      <c r="BN149" s="436"/>
      <c r="BO149" s="435"/>
      <c r="BP149" s="436"/>
      <c r="BQ149" s="435"/>
      <c r="BR149" s="436"/>
      <c r="BS149" s="435"/>
      <c r="BT149" s="436"/>
      <c r="BU149" s="435"/>
      <c r="BV149" s="436"/>
      <c r="BW149" s="435"/>
      <c r="BX149" s="436"/>
      <c r="BY149" s="435"/>
      <c r="BZ149" s="436"/>
      <c r="CA149" s="435"/>
      <c r="CB149" s="436"/>
      <c r="CC149" s="435"/>
      <c r="CD149" s="436"/>
      <c r="CE149" s="435"/>
      <c r="CF149" s="436"/>
      <c r="CG149" s="435"/>
      <c r="CH149" s="436"/>
      <c r="CI149" s="435"/>
      <c r="CJ149" s="436"/>
      <c r="CK149" s="435"/>
      <c r="CM149" s="435"/>
      <c r="CO149" s="435"/>
      <c r="CQ149" s="435"/>
      <c r="CS149" s="435"/>
      <c r="CU149" s="435"/>
      <c r="CW149" s="435"/>
      <c r="CY149" s="435"/>
      <c r="DA149" s="435"/>
      <c r="DC149" s="435"/>
      <c r="DE149" s="435"/>
      <c r="DG149" s="435"/>
      <c r="DI149" s="435"/>
      <c r="DK149" s="435"/>
      <c r="DM149" s="435"/>
      <c r="DO149" s="435"/>
      <c r="DQ149" s="435"/>
      <c r="DS149" s="435"/>
      <c r="DU149" s="435"/>
      <c r="DW149" s="435"/>
      <c r="DY149" s="435"/>
      <c r="EA149" s="435"/>
      <c r="EC149" s="435"/>
      <c r="EE149" s="435"/>
      <c r="EG149" s="435"/>
      <c r="EI149" s="435"/>
      <c r="EK149" s="435"/>
      <c r="EM149" s="435"/>
      <c r="EO149" s="435"/>
      <c r="EP149" s="436"/>
      <c r="EQ149" s="436"/>
      <c r="ER149" s="435"/>
      <c r="ES149" s="436"/>
      <c r="ET149" s="435"/>
      <c r="EU149" s="436"/>
      <c r="EV149" s="435"/>
      <c r="EW149" s="436"/>
      <c r="EX149" s="435"/>
      <c r="EY149" s="436"/>
      <c r="EZ149" s="435"/>
      <c r="FA149" s="436"/>
      <c r="FB149" s="435"/>
      <c r="FC149" s="436"/>
      <c r="FD149" s="435"/>
      <c r="FE149" s="436"/>
      <c r="FF149" s="435"/>
      <c r="FG149" s="436"/>
      <c r="FH149" s="435"/>
      <c r="FI149" s="436"/>
      <c r="FJ149" s="435"/>
      <c r="FK149" s="436"/>
      <c r="FL149" s="435"/>
      <c r="FN149" s="435"/>
      <c r="FP149" s="435"/>
      <c r="FR149" s="435"/>
      <c r="FT149" s="435"/>
      <c r="FV149" s="435"/>
      <c r="FX149" s="435"/>
      <c r="FZ149" s="435"/>
      <c r="GB149" s="435"/>
      <c r="GD149" s="435"/>
      <c r="GF149" s="435"/>
      <c r="GH149" s="435"/>
      <c r="GJ149" s="435"/>
      <c r="GK149" s="435"/>
      <c r="GL149" s="436"/>
    </row>
    <row r="150" spans="1:194" s="475" customFormat="1" ht="12" hidden="1" customHeight="1" outlineLevel="1" x14ac:dyDescent="0.2">
      <c r="A150" s="471"/>
      <c r="B150" s="472"/>
      <c r="C150" s="473"/>
      <c r="D150" s="472"/>
      <c r="E150" s="473"/>
      <c r="F150" s="472"/>
      <c r="G150" s="473"/>
      <c r="H150" s="472"/>
      <c r="I150" s="473"/>
      <c r="J150" s="472"/>
      <c r="K150" s="473"/>
      <c r="L150" s="472"/>
      <c r="M150" s="473"/>
      <c r="N150" s="472"/>
      <c r="O150" s="473"/>
      <c r="P150" s="472"/>
      <c r="Q150" s="473"/>
      <c r="R150" s="472"/>
      <c r="S150" s="473"/>
      <c r="T150" s="472"/>
      <c r="U150" s="473"/>
      <c r="V150" s="472"/>
      <c r="W150" s="473"/>
      <c r="X150" s="472"/>
      <c r="Y150" s="473"/>
      <c r="Z150" s="472"/>
      <c r="AA150" s="473"/>
      <c r="AB150" s="472"/>
      <c r="AC150" s="473"/>
      <c r="AD150" s="472"/>
      <c r="AE150" s="473"/>
      <c r="AF150" s="472"/>
      <c r="AG150" s="473"/>
      <c r="AH150" s="472"/>
      <c r="AI150" s="473"/>
      <c r="AJ150" s="472"/>
      <c r="AK150" s="473"/>
      <c r="AL150" s="472"/>
      <c r="AM150" s="473"/>
      <c r="AN150" s="472"/>
      <c r="AO150" s="473"/>
      <c r="AP150" s="472"/>
      <c r="AQ150" s="473"/>
      <c r="AR150" s="472"/>
      <c r="AS150" s="473"/>
      <c r="AT150" s="472"/>
      <c r="AU150" s="473"/>
      <c r="AV150" s="472"/>
      <c r="AW150" s="473"/>
      <c r="AX150" s="472"/>
      <c r="AY150" s="473"/>
      <c r="AZ150" s="472"/>
      <c r="BA150" s="473"/>
      <c r="BB150" s="472"/>
      <c r="BC150" s="473"/>
      <c r="BD150" s="472"/>
      <c r="BE150" s="473"/>
      <c r="BF150" s="472"/>
      <c r="BG150" s="473"/>
      <c r="BH150" s="472"/>
      <c r="BI150" s="473"/>
      <c r="BJ150" s="472"/>
      <c r="BK150" s="473"/>
      <c r="BL150" s="472"/>
      <c r="BM150" s="473"/>
      <c r="BN150" s="472"/>
      <c r="BO150" s="473"/>
      <c r="BP150" s="472"/>
      <c r="BQ150" s="473"/>
      <c r="BR150" s="472"/>
      <c r="BS150" s="473"/>
      <c r="BT150" s="472"/>
      <c r="BU150" s="473"/>
      <c r="BV150" s="472"/>
      <c r="BW150" s="473"/>
      <c r="BX150" s="472"/>
      <c r="BY150" s="473"/>
      <c r="BZ150" s="472"/>
      <c r="CA150" s="473"/>
      <c r="CB150" s="472"/>
      <c r="CC150" s="473"/>
      <c r="CD150" s="472"/>
      <c r="CE150" s="473"/>
      <c r="CF150" s="472"/>
      <c r="CG150" s="473"/>
      <c r="CH150" s="472"/>
      <c r="CI150" s="473"/>
      <c r="CJ150" s="472"/>
      <c r="CK150" s="473"/>
      <c r="CL150" s="474"/>
      <c r="CM150" s="473"/>
      <c r="CN150" s="474"/>
      <c r="CO150" s="473"/>
      <c r="CP150" s="474"/>
      <c r="CQ150" s="473"/>
      <c r="CR150" s="474"/>
      <c r="CS150" s="473"/>
      <c r="CT150" s="474"/>
      <c r="CU150" s="473"/>
      <c r="CV150" s="474"/>
      <c r="CW150" s="473"/>
      <c r="CX150" s="474"/>
      <c r="CY150" s="473"/>
      <c r="CZ150" s="474"/>
      <c r="DA150" s="473"/>
      <c r="DB150" s="474"/>
      <c r="DC150" s="473"/>
      <c r="DD150" s="474"/>
      <c r="DE150" s="473"/>
      <c r="DF150" s="474"/>
      <c r="DG150" s="473"/>
      <c r="DH150" s="474"/>
      <c r="DI150" s="473"/>
      <c r="DJ150" s="474"/>
      <c r="DK150" s="473"/>
      <c r="DL150" s="474"/>
      <c r="DM150" s="473"/>
      <c r="DN150" s="474"/>
      <c r="DO150" s="473"/>
      <c r="DP150" s="474"/>
      <c r="DQ150" s="473"/>
      <c r="DR150" s="474"/>
      <c r="DS150" s="473"/>
      <c r="DT150" s="474"/>
      <c r="DU150" s="473"/>
      <c r="DV150" s="474"/>
      <c r="DW150" s="473"/>
      <c r="DX150" s="474"/>
      <c r="DY150" s="473"/>
      <c r="DZ150" s="474"/>
      <c r="EA150" s="473"/>
      <c r="EB150" s="474"/>
      <c r="EC150" s="473"/>
      <c r="ED150" s="474"/>
      <c r="EE150" s="473"/>
      <c r="EF150" s="474"/>
      <c r="EG150" s="473"/>
      <c r="EH150" s="474"/>
      <c r="EI150" s="473"/>
      <c r="EJ150" s="474"/>
      <c r="EK150" s="473"/>
      <c r="EL150" s="474"/>
      <c r="EM150" s="473"/>
      <c r="EN150" s="474"/>
      <c r="EO150" s="473"/>
      <c r="EP150" s="472"/>
      <c r="EQ150" s="472"/>
      <c r="ER150" s="473"/>
      <c r="ES150" s="472"/>
      <c r="ET150" s="473"/>
      <c r="EU150" s="472"/>
      <c r="EV150" s="473"/>
      <c r="EW150" s="472"/>
      <c r="EX150" s="473"/>
      <c r="EY150" s="472"/>
      <c r="EZ150" s="473"/>
      <c r="FA150" s="472"/>
      <c r="FB150" s="473"/>
      <c r="FC150" s="472"/>
      <c r="FD150" s="473"/>
      <c r="FE150" s="472"/>
      <c r="FF150" s="473"/>
      <c r="FG150" s="472"/>
      <c r="FH150" s="473"/>
      <c r="FI150" s="472"/>
      <c r="FJ150" s="473"/>
      <c r="FK150" s="472"/>
      <c r="FL150" s="473"/>
      <c r="FM150" s="474"/>
      <c r="FN150" s="473"/>
      <c r="FO150" s="474"/>
      <c r="FP150" s="473"/>
      <c r="FQ150" s="474"/>
      <c r="FR150" s="473"/>
      <c r="FS150" s="474"/>
      <c r="FT150" s="473"/>
      <c r="FU150" s="474"/>
      <c r="FV150" s="473"/>
      <c r="FW150" s="474"/>
      <c r="FX150" s="473"/>
      <c r="FY150" s="474"/>
      <c r="FZ150" s="473"/>
      <c r="GA150" s="474"/>
      <c r="GB150" s="473"/>
      <c r="GC150" s="474"/>
      <c r="GD150" s="473"/>
      <c r="GE150" s="474"/>
      <c r="GF150" s="473"/>
      <c r="GG150" s="474"/>
      <c r="GH150" s="473"/>
      <c r="GI150" s="474"/>
      <c r="GJ150" s="473"/>
      <c r="GK150" s="473"/>
      <c r="GL150" s="472"/>
    </row>
    <row r="151" spans="1:194" s="413" customFormat="1" ht="20.100000000000001" hidden="1" customHeight="1" outlineLevel="1" x14ac:dyDescent="0.25">
      <c r="A151" s="412" t="str">
        <f>A109</f>
        <v>AFLAC JAPAN: JAPANESE YEN</v>
      </c>
      <c r="C151" s="414"/>
      <c r="E151" s="414"/>
      <c r="G151" s="414"/>
      <c r="I151" s="414"/>
      <c r="J151" s="415"/>
      <c r="K151" s="414"/>
      <c r="L151" s="415"/>
      <c r="M151" s="414"/>
      <c r="N151" s="415"/>
      <c r="O151" s="414"/>
      <c r="P151" s="415"/>
      <c r="Q151" s="414"/>
      <c r="R151" s="415"/>
      <c r="S151" s="414"/>
      <c r="T151" s="415"/>
      <c r="U151" s="414"/>
      <c r="V151" s="415"/>
      <c r="W151" s="414"/>
      <c r="X151" s="415"/>
      <c r="Y151" s="414"/>
      <c r="Z151" s="415"/>
      <c r="AA151" s="414"/>
      <c r="AB151" s="415"/>
      <c r="AC151" s="414"/>
      <c r="AD151" s="415"/>
      <c r="AE151" s="414"/>
      <c r="AF151" s="415"/>
      <c r="AG151" s="414"/>
      <c r="AH151" s="415"/>
      <c r="AI151" s="414"/>
      <c r="AJ151" s="415"/>
      <c r="AK151" s="414"/>
      <c r="AL151" s="415"/>
      <c r="AM151" s="414"/>
      <c r="AN151" s="415"/>
      <c r="AO151" s="414"/>
      <c r="AP151" s="415"/>
      <c r="AQ151" s="414"/>
      <c r="AR151" s="415"/>
      <c r="AS151" s="414"/>
      <c r="AT151" s="415"/>
      <c r="AU151" s="414"/>
      <c r="AV151" s="415"/>
      <c r="AW151" s="414"/>
      <c r="AX151" s="415"/>
      <c r="AY151" s="414"/>
      <c r="AZ151" s="415"/>
      <c r="BA151" s="414"/>
      <c r="BB151" s="415"/>
      <c r="BC151" s="414"/>
      <c r="BD151" s="415"/>
      <c r="BE151" s="414"/>
      <c r="BF151" s="415"/>
      <c r="BG151" s="414"/>
      <c r="BH151" s="415"/>
      <c r="BI151" s="414"/>
      <c r="BJ151" s="415"/>
      <c r="BK151" s="414"/>
      <c r="BL151" s="415"/>
      <c r="BM151" s="414"/>
      <c r="BN151" s="415"/>
      <c r="BO151" s="414"/>
      <c r="BP151" s="415"/>
      <c r="BQ151" s="414"/>
      <c r="BR151" s="415"/>
      <c r="BS151" s="414"/>
      <c r="BT151" s="415"/>
      <c r="BU151" s="414"/>
      <c r="BV151" s="415"/>
      <c r="BW151" s="414"/>
      <c r="BX151" s="415"/>
      <c r="BY151" s="414"/>
      <c r="BZ151" s="415"/>
      <c r="CA151" s="414"/>
      <c r="CB151" s="415"/>
      <c r="CC151" s="414"/>
      <c r="CD151" s="415"/>
      <c r="CE151" s="414"/>
      <c r="CF151" s="415"/>
      <c r="CG151" s="414"/>
      <c r="CH151" s="415"/>
      <c r="CI151" s="414"/>
      <c r="CJ151" s="415"/>
      <c r="CK151" s="414"/>
      <c r="CL151" s="416"/>
      <c r="CM151" s="414"/>
      <c r="CN151" s="416"/>
      <c r="CO151" s="414"/>
      <c r="CP151" s="416"/>
      <c r="CQ151" s="414"/>
      <c r="CR151" s="416"/>
      <c r="CS151" s="414"/>
      <c r="CT151" s="416"/>
      <c r="CU151" s="414"/>
      <c r="CV151" s="416"/>
      <c r="CW151" s="414"/>
      <c r="CX151" s="416"/>
      <c r="CY151" s="414"/>
      <c r="CZ151" s="416"/>
      <c r="DA151" s="414"/>
      <c r="DB151" s="416"/>
      <c r="DC151" s="414"/>
      <c r="DD151" s="416"/>
      <c r="DE151" s="414"/>
      <c r="DF151" s="416"/>
      <c r="DG151" s="414"/>
      <c r="DH151" s="416"/>
      <c r="DI151" s="414"/>
      <c r="DJ151" s="416"/>
      <c r="DK151" s="414"/>
      <c r="DL151" s="416"/>
      <c r="DM151" s="414"/>
      <c r="DN151" s="416"/>
      <c r="DO151" s="414"/>
      <c r="DP151" s="416"/>
      <c r="DQ151" s="414"/>
      <c r="DR151" s="416"/>
      <c r="DS151" s="414"/>
      <c r="DT151" s="416"/>
      <c r="DU151" s="414"/>
      <c r="DV151" s="416"/>
      <c r="DW151" s="414"/>
      <c r="DX151" s="416"/>
      <c r="DY151" s="414"/>
      <c r="DZ151" s="416"/>
      <c r="EA151" s="414"/>
      <c r="EB151" s="416"/>
      <c r="EC151" s="414"/>
      <c r="ED151" s="416"/>
      <c r="EE151" s="414"/>
      <c r="EF151" s="416"/>
      <c r="EG151" s="414"/>
      <c r="EH151" s="416"/>
      <c r="EI151" s="414"/>
      <c r="EJ151" s="416"/>
      <c r="EK151" s="414"/>
      <c r="EL151" s="416"/>
      <c r="EM151" s="414"/>
      <c r="EN151" s="416"/>
      <c r="EO151" s="414"/>
      <c r="EP151" s="415"/>
      <c r="EQ151" s="415"/>
      <c r="ER151" s="414"/>
      <c r="ES151" s="415"/>
      <c r="ET151" s="414"/>
      <c r="EU151" s="415"/>
      <c r="EV151" s="414"/>
      <c r="EW151" s="415"/>
      <c r="EX151" s="414"/>
      <c r="EY151" s="415"/>
      <c r="EZ151" s="414"/>
      <c r="FA151" s="415"/>
      <c r="FB151" s="414"/>
      <c r="FC151" s="415"/>
      <c r="FD151" s="414"/>
      <c r="FE151" s="415"/>
      <c r="FF151" s="414"/>
      <c r="FG151" s="415"/>
      <c r="FH151" s="414"/>
      <c r="FI151" s="415"/>
      <c r="FJ151" s="414"/>
      <c r="FK151" s="415"/>
      <c r="FL151" s="414"/>
      <c r="FM151" s="416"/>
      <c r="FN151" s="414"/>
      <c r="FO151" s="416"/>
      <c r="FP151" s="414"/>
      <c r="FQ151" s="417"/>
      <c r="FR151" s="414"/>
      <c r="FS151" s="418"/>
      <c r="FT151" s="414"/>
      <c r="FU151" s="418"/>
      <c r="FV151" s="414"/>
      <c r="FW151" s="418"/>
      <c r="FX151" s="414"/>
      <c r="FY151" s="416"/>
      <c r="FZ151" s="414"/>
      <c r="GA151" s="416"/>
      <c r="GB151" s="414"/>
      <c r="GC151" s="416"/>
      <c r="GD151" s="414"/>
      <c r="GE151" s="416"/>
      <c r="GF151" s="414"/>
      <c r="GG151" s="416"/>
      <c r="GH151" s="414"/>
      <c r="GI151" s="416"/>
      <c r="GJ151" s="414"/>
      <c r="GK151" s="414"/>
      <c r="GL151" s="415"/>
    </row>
    <row r="152" spans="1:194" s="425" customFormat="1" ht="12" hidden="1" customHeight="1" outlineLevel="1" x14ac:dyDescent="0.2">
      <c r="A152" s="419" t="s">
        <v>289</v>
      </c>
      <c r="B152" s="420"/>
      <c r="C152" s="421"/>
      <c r="D152" s="420"/>
      <c r="E152" s="421"/>
      <c r="F152" s="420"/>
      <c r="G152" s="421"/>
      <c r="H152" s="420"/>
      <c r="I152" s="421"/>
      <c r="J152" s="422"/>
      <c r="K152" s="421"/>
      <c r="L152" s="422"/>
      <c r="M152" s="421"/>
      <c r="N152" s="422"/>
      <c r="O152" s="421"/>
      <c r="P152" s="422"/>
      <c r="Q152" s="421"/>
      <c r="R152" s="422"/>
      <c r="S152" s="421"/>
      <c r="T152" s="422"/>
      <c r="U152" s="421"/>
      <c r="V152" s="422"/>
      <c r="W152" s="421"/>
      <c r="X152" s="422"/>
      <c r="Y152" s="421"/>
      <c r="Z152" s="422"/>
      <c r="AA152" s="421"/>
      <c r="AB152" s="422"/>
      <c r="AC152" s="421"/>
      <c r="AD152" s="422"/>
      <c r="AE152" s="421"/>
      <c r="AF152" s="422"/>
      <c r="AG152" s="421"/>
      <c r="AH152" s="422"/>
      <c r="AI152" s="421"/>
      <c r="AJ152" s="422"/>
      <c r="AK152" s="421"/>
      <c r="AL152" s="422"/>
      <c r="AM152" s="421"/>
      <c r="AN152" s="422"/>
      <c r="AO152" s="421"/>
      <c r="AP152" s="422"/>
      <c r="AQ152" s="421"/>
      <c r="AR152" s="422"/>
      <c r="AS152" s="421"/>
      <c r="AT152" s="422"/>
      <c r="AU152" s="421"/>
      <c r="AV152" s="422"/>
      <c r="AW152" s="421"/>
      <c r="AX152" s="422"/>
      <c r="AY152" s="421"/>
      <c r="AZ152" s="422"/>
      <c r="BA152" s="421"/>
      <c r="BB152" s="422"/>
      <c r="BC152" s="421"/>
      <c r="BD152" s="422"/>
      <c r="BE152" s="421"/>
      <c r="BF152" s="422"/>
      <c r="BG152" s="421"/>
      <c r="BH152" s="422"/>
      <c r="BI152" s="421"/>
      <c r="BJ152" s="422"/>
      <c r="BK152" s="421"/>
      <c r="BL152" s="422"/>
      <c r="BM152" s="421"/>
      <c r="BN152" s="422"/>
      <c r="BO152" s="421"/>
      <c r="BP152" s="422"/>
      <c r="BQ152" s="421"/>
      <c r="BR152" s="422"/>
      <c r="BS152" s="421"/>
      <c r="BT152" s="422"/>
      <c r="BU152" s="421"/>
      <c r="BV152" s="422"/>
      <c r="BW152" s="421"/>
      <c r="BX152" s="422"/>
      <c r="BY152" s="421"/>
      <c r="BZ152" s="422"/>
      <c r="CA152" s="421"/>
      <c r="CB152" s="422"/>
      <c r="CC152" s="421"/>
      <c r="CD152" s="422"/>
      <c r="CE152" s="421"/>
      <c r="CF152" s="422"/>
      <c r="CG152" s="421"/>
      <c r="CH152" s="422"/>
      <c r="CI152" s="421"/>
      <c r="CJ152" s="422"/>
      <c r="CK152" s="421"/>
      <c r="CL152" s="423"/>
      <c r="CM152" s="421"/>
      <c r="CN152" s="423"/>
      <c r="CO152" s="421"/>
      <c r="CP152" s="423"/>
      <c r="CQ152" s="421"/>
      <c r="CR152" s="423"/>
      <c r="CS152" s="421"/>
      <c r="CT152" s="423"/>
      <c r="CU152" s="421"/>
      <c r="CV152" s="423"/>
      <c r="CW152" s="421"/>
      <c r="CX152" s="423"/>
      <c r="CY152" s="421"/>
      <c r="CZ152" s="423"/>
      <c r="DA152" s="421"/>
      <c r="DB152" s="423"/>
      <c r="DC152" s="421"/>
      <c r="DD152" s="423"/>
      <c r="DE152" s="421"/>
      <c r="DF152" s="423"/>
      <c r="DG152" s="421"/>
      <c r="DH152" s="423"/>
      <c r="DI152" s="421"/>
      <c r="DJ152" s="423"/>
      <c r="DK152" s="421"/>
      <c r="DL152" s="423"/>
      <c r="DM152" s="421"/>
      <c r="DN152" s="423"/>
      <c r="DO152" s="421"/>
      <c r="DP152" s="423"/>
      <c r="DQ152" s="421"/>
      <c r="DR152" s="423"/>
      <c r="DS152" s="421"/>
      <c r="DT152" s="423"/>
      <c r="DU152" s="421"/>
      <c r="DV152" s="423"/>
      <c r="DW152" s="421"/>
      <c r="DX152" s="423"/>
      <c r="DY152" s="421"/>
      <c r="DZ152" s="423"/>
      <c r="EA152" s="421"/>
      <c r="EB152" s="423"/>
      <c r="EC152" s="421"/>
      <c r="ED152" s="423"/>
      <c r="EE152" s="421"/>
      <c r="EF152" s="423"/>
      <c r="EG152" s="421"/>
      <c r="EH152" s="423"/>
      <c r="EI152" s="421"/>
      <c r="EJ152" s="423"/>
      <c r="EK152" s="421"/>
      <c r="EL152" s="423"/>
      <c r="EM152" s="421"/>
      <c r="EN152" s="423"/>
      <c r="EO152" s="421"/>
      <c r="EP152" s="422"/>
      <c r="EQ152" s="422"/>
      <c r="ER152" s="421"/>
      <c r="ES152" s="422"/>
      <c r="ET152" s="421"/>
      <c r="EU152" s="422"/>
      <c r="EV152" s="421"/>
      <c r="EW152" s="422"/>
      <c r="EX152" s="421"/>
      <c r="EY152" s="422"/>
      <c r="EZ152" s="421"/>
      <c r="FA152" s="422"/>
      <c r="FB152" s="421"/>
      <c r="FC152" s="422"/>
      <c r="FD152" s="421"/>
      <c r="FE152" s="422"/>
      <c r="FF152" s="421"/>
      <c r="FG152" s="422"/>
      <c r="FH152" s="421"/>
      <c r="FI152" s="422"/>
      <c r="FJ152" s="421"/>
      <c r="FK152" s="422"/>
      <c r="FL152" s="421"/>
      <c r="FM152" s="423"/>
      <c r="FN152" s="421"/>
      <c r="FO152" s="423"/>
      <c r="FP152" s="421"/>
      <c r="FQ152" s="423"/>
      <c r="FR152" s="421"/>
      <c r="FS152" s="423"/>
      <c r="FT152" s="421"/>
      <c r="FU152" s="423"/>
      <c r="FV152" s="421"/>
      <c r="FW152" s="423"/>
      <c r="FX152" s="421"/>
      <c r="FY152" s="423"/>
      <c r="FZ152" s="421"/>
      <c r="GA152" s="423"/>
      <c r="GB152" s="421"/>
      <c r="GC152" s="423"/>
      <c r="GD152" s="421"/>
      <c r="GE152" s="423"/>
      <c r="GF152" s="421"/>
      <c r="GG152" s="423"/>
      <c r="GH152" s="421"/>
      <c r="GI152" s="423"/>
      <c r="GJ152" s="421"/>
      <c r="GK152" s="421"/>
      <c r="GL152" s="424"/>
    </row>
    <row r="153" spans="1:194" s="428" customFormat="1" ht="12" hidden="1" customHeight="1" outlineLevel="1" x14ac:dyDescent="0.2">
      <c r="A153" s="410" t="str">
        <f>A$3</f>
        <v>($Millions Except Per Share Data)</v>
      </c>
      <c r="B153" s="426"/>
      <c r="C153" s="427" t="str">
        <f>C$3</f>
        <v>1Q01/</v>
      </c>
      <c r="D153" s="426"/>
      <c r="E153" s="427" t="str">
        <f>E$3</f>
        <v>2Q01/</v>
      </c>
      <c r="F153" s="426"/>
      <c r="G153" s="427" t="str">
        <f>G$3</f>
        <v>3Q01/</v>
      </c>
      <c r="H153" s="426"/>
      <c r="I153" s="427" t="str">
        <f>I$3</f>
        <v>4Q01/</v>
      </c>
      <c r="J153" s="426"/>
      <c r="K153" s="427" t="str">
        <f>K$3</f>
        <v>1Q02/</v>
      </c>
      <c r="L153" s="426"/>
      <c r="M153" s="427" t="str">
        <f>M$3</f>
        <v>2Q02/</v>
      </c>
      <c r="N153" s="426"/>
      <c r="O153" s="427" t="str">
        <f>O$3</f>
        <v>3Q02/</v>
      </c>
      <c r="P153" s="426"/>
      <c r="Q153" s="427" t="str">
        <f>Q$3</f>
        <v>4Q02/</v>
      </c>
      <c r="R153" s="426"/>
      <c r="S153" s="427" t="str">
        <f>S$3</f>
        <v>1Q03/</v>
      </c>
      <c r="T153" s="426"/>
      <c r="U153" s="427" t="str">
        <f>U$3</f>
        <v>2Q03/</v>
      </c>
      <c r="V153" s="426"/>
      <c r="W153" s="427" t="str">
        <f>W$3</f>
        <v>3Q03/</v>
      </c>
      <c r="X153" s="426"/>
      <c r="Y153" s="427" t="str">
        <f>Y$3</f>
        <v>4Q03/</v>
      </c>
      <c r="Z153" s="426"/>
      <c r="AA153" s="427" t="str">
        <f>AA$3</f>
        <v>1Q04/</v>
      </c>
      <c r="AB153" s="426"/>
      <c r="AC153" s="427" t="str">
        <f>AC$3</f>
        <v>2Q04/</v>
      </c>
      <c r="AD153" s="426"/>
      <c r="AE153" s="427" t="str">
        <f>AE$3</f>
        <v>3Q04/</v>
      </c>
      <c r="AF153" s="426"/>
      <c r="AG153" s="427" t="str">
        <f>AG$3</f>
        <v>4Q04/</v>
      </c>
      <c r="AH153" s="426"/>
      <c r="AI153" s="427" t="str">
        <f>AI$3</f>
        <v>1Q05/</v>
      </c>
      <c r="AJ153" s="426"/>
      <c r="AK153" s="427" t="str">
        <f>AK$3</f>
        <v>2Q05/</v>
      </c>
      <c r="AL153" s="426"/>
      <c r="AM153" s="427" t="str">
        <f>AM$3</f>
        <v>3Q05/</v>
      </c>
      <c r="AN153" s="426"/>
      <c r="AO153" s="427" t="str">
        <f>AO$3</f>
        <v>4Q05/</v>
      </c>
      <c r="AP153" s="426"/>
      <c r="AQ153" s="427" t="str">
        <f>AQ$3</f>
        <v>1Q06/</v>
      </c>
      <c r="AR153" s="426"/>
      <c r="AS153" s="427" t="str">
        <f>AS$3</f>
        <v>2Q06/</v>
      </c>
      <c r="AT153" s="426"/>
      <c r="AU153" s="427" t="str">
        <f>AU$3</f>
        <v>3Q06/</v>
      </c>
      <c r="AV153" s="426"/>
      <c r="AW153" s="427" t="str">
        <f>AW$3</f>
        <v>4Q06/</v>
      </c>
      <c r="AX153" s="426"/>
      <c r="AY153" s="427" t="str">
        <f>AY$3</f>
        <v>1Q07/</v>
      </c>
      <c r="AZ153" s="426"/>
      <c r="BA153" s="427" t="str">
        <f>BA$3</f>
        <v>2Q07/</v>
      </c>
      <c r="BB153" s="426"/>
      <c r="BC153" s="427" t="str">
        <f>BC$3</f>
        <v>3Q07/</v>
      </c>
      <c r="BD153" s="426"/>
      <c r="BE153" s="427" t="str">
        <f>BE$3</f>
        <v>4Q07/</v>
      </c>
      <c r="BF153" s="426"/>
      <c r="BG153" s="427" t="str">
        <f>BG$3</f>
        <v>1Q08/</v>
      </c>
      <c r="BH153" s="426"/>
      <c r="BI153" s="427" t="str">
        <f>BI$3</f>
        <v>2Q08/</v>
      </c>
      <c r="BJ153" s="426"/>
      <c r="BK153" s="427" t="str">
        <f>BK$3</f>
        <v>3Q08/</v>
      </c>
      <c r="BL153" s="426"/>
      <c r="BM153" s="427" t="str">
        <f>BM$3</f>
        <v>4Q08/</v>
      </c>
      <c r="BN153" s="426"/>
      <c r="BO153" s="427" t="str">
        <f>BO$3</f>
        <v>1Q09/</v>
      </c>
      <c r="BP153" s="426"/>
      <c r="BQ153" s="427" t="str">
        <f>BQ$3</f>
        <v>2Q09/</v>
      </c>
      <c r="BR153" s="426"/>
      <c r="BS153" s="427" t="str">
        <f>BS$3</f>
        <v>3Q09/</v>
      </c>
      <c r="BT153" s="426"/>
      <c r="BU153" s="427" t="str">
        <f>BU$3</f>
        <v>4Q09/</v>
      </c>
      <c r="BV153" s="426"/>
      <c r="BW153" s="427" t="str">
        <f>BW$3</f>
        <v>1Q10/</v>
      </c>
      <c r="BX153" s="426"/>
      <c r="BY153" s="427" t="str">
        <f>BY$3</f>
        <v>2Q10/</v>
      </c>
      <c r="BZ153" s="426"/>
      <c r="CA153" s="427" t="str">
        <f>CA$3</f>
        <v>3Q10/</v>
      </c>
      <c r="CB153" s="426"/>
      <c r="CC153" s="427" t="str">
        <f>CC$3</f>
        <v>4Q10/</v>
      </c>
      <c r="CD153" s="426"/>
      <c r="CE153" s="427" t="str">
        <f>CE$3</f>
        <v>1Q11/</v>
      </c>
      <c r="CF153" s="426"/>
      <c r="CG153" s="427" t="str">
        <f>CG$3</f>
        <v>2Q11/</v>
      </c>
      <c r="CH153" s="426"/>
      <c r="CI153" s="427" t="str">
        <f>CI$3</f>
        <v>3Q11/</v>
      </c>
      <c r="CJ153" s="426"/>
      <c r="CK153" s="427" t="str">
        <f>CK$3</f>
        <v>4Q11/</v>
      </c>
      <c r="CL153" s="426"/>
      <c r="CM153" s="427" t="str">
        <f>CM$3</f>
        <v>1Q12/</v>
      </c>
      <c r="CN153" s="426"/>
      <c r="CO153" s="427" t="str">
        <f>CO$3</f>
        <v>2Q12/</v>
      </c>
      <c r="CP153" s="426"/>
      <c r="CQ153" s="427" t="str">
        <f>CQ$3</f>
        <v>3Q12/</v>
      </c>
      <c r="CR153" s="426"/>
      <c r="CS153" s="427" t="str">
        <f>CS$3</f>
        <v>4Q12/</v>
      </c>
      <c r="CT153" s="426"/>
      <c r="CU153" s="427" t="str">
        <f>CU$3</f>
        <v>1Q13/</v>
      </c>
      <c r="CV153" s="426"/>
      <c r="CW153" s="427" t="str">
        <f>CW$3</f>
        <v>2Q13/</v>
      </c>
      <c r="CX153" s="426"/>
      <c r="CY153" s="427" t="str">
        <f>CY$3</f>
        <v>3Q13/</v>
      </c>
      <c r="CZ153" s="426"/>
      <c r="DA153" s="427" t="str">
        <f>DA$3</f>
        <v>4Q13/</v>
      </c>
      <c r="DB153" s="426"/>
      <c r="DC153" s="427" t="str">
        <f>DC$3</f>
        <v>1Q14/</v>
      </c>
      <c r="DD153" s="426"/>
      <c r="DE153" s="427" t="str">
        <f>DE$3</f>
        <v>2Q14/</v>
      </c>
      <c r="DF153" s="426"/>
      <c r="DG153" s="427" t="str">
        <f>DG$3</f>
        <v>3Q14/</v>
      </c>
      <c r="DH153" s="426"/>
      <c r="DI153" s="427" t="str">
        <f>DI$3</f>
        <v>4Q14/</v>
      </c>
      <c r="DJ153" s="426"/>
      <c r="DK153" s="427" t="str">
        <f>DK$3</f>
        <v>1Q15/</v>
      </c>
      <c r="DL153" s="426"/>
      <c r="DM153" s="427" t="str">
        <f>DM$3</f>
        <v>2Q15/</v>
      </c>
      <c r="DN153" s="426"/>
      <c r="DO153" s="427" t="str">
        <f>DO$3</f>
        <v>3Q15/</v>
      </c>
      <c r="DP153" s="426"/>
      <c r="DQ153" s="427" t="str">
        <f>DQ$3</f>
        <v>4Q15/</v>
      </c>
      <c r="DR153" s="426"/>
      <c r="DS153" s="427" t="str">
        <f>DS$3</f>
        <v>1Q16/</v>
      </c>
      <c r="DT153" s="426"/>
      <c r="DU153" s="427" t="str">
        <f>DU$3</f>
        <v>2Q16/</v>
      </c>
      <c r="DV153" s="426"/>
      <c r="DW153" s="427" t="str">
        <f>DW$3</f>
        <v>3Q16/</v>
      </c>
      <c r="DX153" s="426"/>
      <c r="DY153" s="427" t="str">
        <f>DY$3</f>
        <v>4Q16/</v>
      </c>
      <c r="DZ153" s="426"/>
      <c r="EA153" s="427" t="str">
        <f>EA$3</f>
        <v>1Q17/</v>
      </c>
      <c r="EB153" s="426"/>
      <c r="EC153" s="427" t="str">
        <f>EC$3</f>
        <v>2Q17/</v>
      </c>
      <c r="ED153" s="426"/>
      <c r="EE153" s="427" t="str">
        <f>EE$3</f>
        <v>3Q17/</v>
      </c>
      <c r="EF153" s="426"/>
      <c r="EG153" s="427" t="str">
        <f>EG$3</f>
        <v>4Q17/</v>
      </c>
      <c r="EH153" s="426"/>
      <c r="EI153" s="427" t="str">
        <f t="shared" ref="EI153" si="97">EI$3</f>
        <v>1Q18E/</v>
      </c>
      <c r="EJ153" s="426"/>
      <c r="EK153" s="427" t="str">
        <f t="shared" ref="EK153" si="98">EK$3</f>
        <v>2Q18E/</v>
      </c>
      <c r="EL153" s="426"/>
      <c r="EM153" s="427" t="str">
        <f t="shared" ref="EM153" si="99">EM$3</f>
        <v>3Q18E/</v>
      </c>
      <c r="EN153" s="426"/>
      <c r="EO153" s="427" t="str">
        <f t="shared" ref="EO153" si="100">EO$3</f>
        <v>4Q18E/</v>
      </c>
      <c r="EP153" s="426"/>
      <c r="EQ153" s="426"/>
      <c r="ER153" s="427" t="str">
        <f>ER$3</f>
        <v>2000/</v>
      </c>
      <c r="ES153" s="426"/>
      <c r="ET153" s="427" t="str">
        <f>ET$3</f>
        <v>2001/</v>
      </c>
      <c r="EU153" s="426"/>
      <c r="EV153" s="427" t="str">
        <f>EV$3</f>
        <v>2002/</v>
      </c>
      <c r="EW153" s="426"/>
      <c r="EX153" s="427" t="str">
        <f>EX$3</f>
        <v>2003/</v>
      </c>
      <c r="EY153" s="426"/>
      <c r="EZ153" s="427" t="str">
        <f>EZ$3</f>
        <v>2004/</v>
      </c>
      <c r="FA153" s="426"/>
      <c r="FB153" s="427" t="str">
        <f>FB$3</f>
        <v>2005/</v>
      </c>
      <c r="FC153" s="426"/>
      <c r="FD153" s="427" t="str">
        <f>FD$3</f>
        <v>2006/</v>
      </c>
      <c r="FE153" s="426"/>
      <c r="FF153" s="427" t="str">
        <f>FF$3</f>
        <v>2007/</v>
      </c>
      <c r="FG153" s="426"/>
      <c r="FH153" s="427" t="str">
        <f>FH$3</f>
        <v>2008/</v>
      </c>
      <c r="FI153" s="426"/>
      <c r="FJ153" s="427" t="str">
        <f>FJ$3</f>
        <v>2009/</v>
      </c>
      <c r="FK153" s="426"/>
      <c r="FL153" s="427" t="str">
        <f>FL$3</f>
        <v>2010/</v>
      </c>
      <c r="FM153" s="426"/>
      <c r="FN153" s="427" t="str">
        <f>FN$3</f>
        <v>2011/</v>
      </c>
      <c r="FO153" s="426"/>
      <c r="FP153" s="427" t="str">
        <f>FP$3</f>
        <v>2012/</v>
      </c>
      <c r="FQ153" s="426"/>
      <c r="FR153" s="427" t="str">
        <f>FR$3</f>
        <v>2013/</v>
      </c>
      <c r="FS153" s="426"/>
      <c r="FT153" s="427" t="str">
        <f>FT$3</f>
        <v>2014/</v>
      </c>
      <c r="FU153" s="426"/>
      <c r="FV153" s="427" t="str">
        <f>FV$3</f>
        <v>2015/</v>
      </c>
      <c r="FW153" s="426"/>
      <c r="FX153" s="427" t="str">
        <f>FX$3</f>
        <v>2016/</v>
      </c>
      <c r="FY153" s="426"/>
      <c r="FZ153" s="427" t="str">
        <f>FZ$3</f>
        <v>2017/</v>
      </c>
      <c r="GA153" s="426"/>
      <c r="GB153" s="427" t="str">
        <f>GB$3</f>
        <v>2018E/</v>
      </c>
      <c r="GC153" s="426"/>
      <c r="GD153" s="427" t="str">
        <f>GD$3</f>
        <v>2019E/</v>
      </c>
      <c r="GE153" s="426"/>
      <c r="GF153" s="427" t="str">
        <f>GF$3</f>
        <v>2020E/</v>
      </c>
      <c r="GG153" s="426"/>
      <c r="GH153" s="427" t="str">
        <f>GH$3</f>
        <v>2021E/</v>
      </c>
      <c r="GI153" s="426"/>
      <c r="GJ153" s="427" t="str">
        <f>GJ$3</f>
        <v>2022E/</v>
      </c>
      <c r="GK153" s="427">
        <f>GK$3</f>
        <v>0</v>
      </c>
      <c r="GL153" s="426"/>
    </row>
    <row r="154" spans="1:194" s="428" customFormat="1" ht="12" hidden="1" customHeight="1" outlineLevel="1" x14ac:dyDescent="0.2">
      <c r="B154" s="426"/>
      <c r="C154" s="427" t="str">
        <f>C$4</f>
        <v>1Q00</v>
      </c>
      <c r="D154" s="426"/>
      <c r="E154" s="427" t="str">
        <f>E$4</f>
        <v>2Q00</v>
      </c>
      <c r="F154" s="426"/>
      <c r="G154" s="427" t="str">
        <f>G$4</f>
        <v>3Q00</v>
      </c>
      <c r="H154" s="426"/>
      <c r="I154" s="427" t="str">
        <f>I$4</f>
        <v>4Q00</v>
      </c>
      <c r="J154" s="426"/>
      <c r="K154" s="427" t="str">
        <f>K$4</f>
        <v>1Q01</v>
      </c>
      <c r="L154" s="426"/>
      <c r="M154" s="427" t="str">
        <f>M$4</f>
        <v>2Q01</v>
      </c>
      <c r="N154" s="426"/>
      <c r="O154" s="427" t="str">
        <f>O$4</f>
        <v>3Q01</v>
      </c>
      <c r="P154" s="426"/>
      <c r="Q154" s="427" t="str">
        <f>Q$4</f>
        <v>4Q01</v>
      </c>
      <c r="R154" s="426"/>
      <c r="S154" s="427" t="str">
        <f>S$4</f>
        <v>1Q02</v>
      </c>
      <c r="T154" s="426"/>
      <c r="U154" s="427" t="str">
        <f>U$4</f>
        <v>2Q02</v>
      </c>
      <c r="V154" s="426"/>
      <c r="W154" s="427" t="str">
        <f>W$4</f>
        <v>3Q02</v>
      </c>
      <c r="X154" s="426"/>
      <c r="Y154" s="427" t="str">
        <f>Y$4</f>
        <v>4Q02</v>
      </c>
      <c r="Z154" s="426"/>
      <c r="AA154" s="427" t="str">
        <f>AA$4</f>
        <v>1Q03</v>
      </c>
      <c r="AB154" s="426"/>
      <c r="AC154" s="427" t="str">
        <f>AC$4</f>
        <v>2Q03</v>
      </c>
      <c r="AD154" s="426"/>
      <c r="AE154" s="427" t="str">
        <f>AE$4</f>
        <v>3Q03</v>
      </c>
      <c r="AF154" s="426"/>
      <c r="AG154" s="427" t="str">
        <f>AG$4</f>
        <v>4Q03</v>
      </c>
      <c r="AH154" s="426"/>
      <c r="AI154" s="427" t="str">
        <f>AI$4</f>
        <v>1Q04</v>
      </c>
      <c r="AJ154" s="426"/>
      <c r="AK154" s="427" t="str">
        <f>AK$4</f>
        <v>2Q04</v>
      </c>
      <c r="AL154" s="426"/>
      <c r="AM154" s="427" t="str">
        <f>AM$4</f>
        <v>3Q04</v>
      </c>
      <c r="AN154" s="426"/>
      <c r="AO154" s="427" t="str">
        <f>AO$4</f>
        <v>4Q04</v>
      </c>
      <c r="AP154" s="426"/>
      <c r="AQ154" s="427" t="str">
        <f>AQ$4</f>
        <v>1Q05</v>
      </c>
      <c r="AR154" s="426"/>
      <c r="AS154" s="427" t="str">
        <f>AS$4</f>
        <v>2Q05</v>
      </c>
      <c r="AT154" s="426"/>
      <c r="AU154" s="427" t="str">
        <f>AU$4</f>
        <v>3Q05</v>
      </c>
      <c r="AV154" s="426"/>
      <c r="AW154" s="427" t="str">
        <f>AW$4</f>
        <v>4Q05</v>
      </c>
      <c r="AX154" s="426"/>
      <c r="AY154" s="427" t="str">
        <f>AY$4</f>
        <v>1Q06</v>
      </c>
      <c r="AZ154" s="426"/>
      <c r="BA154" s="427" t="str">
        <f>BA$4</f>
        <v>2Q06</v>
      </c>
      <c r="BB154" s="426"/>
      <c r="BC154" s="427" t="str">
        <f>BC$4</f>
        <v>3Q06</v>
      </c>
      <c r="BD154" s="426"/>
      <c r="BE154" s="427" t="str">
        <f>BE$4</f>
        <v>4Q06</v>
      </c>
      <c r="BF154" s="426"/>
      <c r="BG154" s="427" t="str">
        <f>BG$4</f>
        <v>1Q07</v>
      </c>
      <c r="BH154" s="426"/>
      <c r="BI154" s="427" t="str">
        <f>BI$4</f>
        <v>2Q07</v>
      </c>
      <c r="BJ154" s="426"/>
      <c r="BK154" s="427" t="str">
        <f>BK$4</f>
        <v>3Q07</v>
      </c>
      <c r="BL154" s="426"/>
      <c r="BM154" s="427" t="str">
        <f>BM$4</f>
        <v>4Q07</v>
      </c>
      <c r="BN154" s="426"/>
      <c r="BO154" s="427" t="str">
        <f>BO$4</f>
        <v>1Q08</v>
      </c>
      <c r="BP154" s="426"/>
      <c r="BQ154" s="427" t="str">
        <f>BQ$4</f>
        <v>2Q08</v>
      </c>
      <c r="BR154" s="426"/>
      <c r="BS154" s="427" t="str">
        <f>BS$4</f>
        <v>3Q08</v>
      </c>
      <c r="BT154" s="426"/>
      <c r="BU154" s="427" t="str">
        <f>BU$4</f>
        <v>4Q08</v>
      </c>
      <c r="BV154" s="426"/>
      <c r="BW154" s="427" t="str">
        <f>BW$4</f>
        <v>1Q09</v>
      </c>
      <c r="BX154" s="426"/>
      <c r="BY154" s="427" t="str">
        <f>BY$4</f>
        <v>2Q09</v>
      </c>
      <c r="BZ154" s="426"/>
      <c r="CA154" s="427" t="str">
        <f>CA$4</f>
        <v>3Q09</v>
      </c>
      <c r="CB154" s="426"/>
      <c r="CC154" s="427" t="str">
        <f>CC$4</f>
        <v>4Q09</v>
      </c>
      <c r="CD154" s="426"/>
      <c r="CE154" s="427" t="str">
        <f>CE$4</f>
        <v>1Q10</v>
      </c>
      <c r="CF154" s="426"/>
      <c r="CG154" s="427" t="str">
        <f>CG$4</f>
        <v>2Q10</v>
      </c>
      <c r="CH154" s="426"/>
      <c r="CI154" s="427" t="str">
        <f>CI$4</f>
        <v>3Q10</v>
      </c>
      <c r="CJ154" s="426"/>
      <c r="CK154" s="427" t="str">
        <f>CK$4</f>
        <v>4Q10</v>
      </c>
      <c r="CL154" s="426"/>
      <c r="CM154" s="427" t="str">
        <f>CM$4</f>
        <v>1Q11</v>
      </c>
      <c r="CN154" s="426"/>
      <c r="CO154" s="427" t="str">
        <f>CO$4</f>
        <v>2Q11</v>
      </c>
      <c r="CP154" s="426"/>
      <c r="CQ154" s="427" t="str">
        <f>CQ$4</f>
        <v>3Q11</v>
      </c>
      <c r="CR154" s="426"/>
      <c r="CS154" s="427" t="str">
        <f>CS$4</f>
        <v>4Q11</v>
      </c>
      <c r="CT154" s="426"/>
      <c r="CU154" s="427" t="str">
        <f>CU$4</f>
        <v>1Q12</v>
      </c>
      <c r="CV154" s="426"/>
      <c r="CW154" s="427" t="str">
        <f>CW$4</f>
        <v>2Q12</v>
      </c>
      <c r="CX154" s="426"/>
      <c r="CY154" s="427" t="str">
        <f>CY$4</f>
        <v>3Q12</v>
      </c>
      <c r="CZ154" s="426"/>
      <c r="DA154" s="427" t="str">
        <f>DA$4</f>
        <v>4Q12</v>
      </c>
      <c r="DB154" s="426"/>
      <c r="DC154" s="427" t="str">
        <f>DC$4</f>
        <v>1Q13</v>
      </c>
      <c r="DD154" s="426"/>
      <c r="DE154" s="427" t="str">
        <f>DE$4</f>
        <v>2Q13</v>
      </c>
      <c r="DF154" s="426"/>
      <c r="DG154" s="427" t="str">
        <f>DG$4</f>
        <v>3Q13</v>
      </c>
      <c r="DH154" s="426"/>
      <c r="DI154" s="427" t="str">
        <f>DI$4</f>
        <v>4Q13</v>
      </c>
      <c r="DJ154" s="426"/>
      <c r="DK154" s="427" t="str">
        <f>DK$4</f>
        <v>1Q14</v>
      </c>
      <c r="DL154" s="426"/>
      <c r="DM154" s="427" t="str">
        <f>DM$4</f>
        <v>2Q14</v>
      </c>
      <c r="DN154" s="426"/>
      <c r="DO154" s="427" t="str">
        <f>DO$4</f>
        <v>3Q14</v>
      </c>
      <c r="DP154" s="426"/>
      <c r="DQ154" s="427" t="str">
        <f>DQ$4</f>
        <v>4Q14</v>
      </c>
      <c r="DR154" s="426"/>
      <c r="DS154" s="427" t="str">
        <f>DS$4</f>
        <v>1Q15</v>
      </c>
      <c r="DT154" s="426"/>
      <c r="DU154" s="427" t="str">
        <f>DU$4</f>
        <v>2Q15</v>
      </c>
      <c r="DV154" s="426"/>
      <c r="DW154" s="427" t="str">
        <f>DW$4</f>
        <v>3Q15</v>
      </c>
      <c r="DX154" s="426"/>
      <c r="DY154" s="427" t="str">
        <f>DY$4</f>
        <v>4Q15</v>
      </c>
      <c r="DZ154" s="426"/>
      <c r="EA154" s="427" t="str">
        <f>EA$4</f>
        <v>1Q16</v>
      </c>
      <c r="EB154" s="426"/>
      <c r="EC154" s="427" t="str">
        <f>EC$4</f>
        <v>2Q16</v>
      </c>
      <c r="ED154" s="426"/>
      <c r="EE154" s="427" t="str">
        <f>EE$4</f>
        <v>3Q16</v>
      </c>
      <c r="EF154" s="426"/>
      <c r="EG154" s="427" t="str">
        <f>EG$4</f>
        <v>4Q16</v>
      </c>
      <c r="EH154" s="426"/>
      <c r="EI154" s="427" t="str">
        <f t="shared" ref="EI154" si="101">EI$4</f>
        <v>1Q17</v>
      </c>
      <c r="EJ154" s="426"/>
      <c r="EK154" s="427" t="str">
        <f t="shared" ref="EK154" si="102">EK$4</f>
        <v>2Q17</v>
      </c>
      <c r="EL154" s="426"/>
      <c r="EM154" s="427" t="str">
        <f t="shared" ref="EM154" si="103">EM$4</f>
        <v>3Q17</v>
      </c>
      <c r="EN154" s="426"/>
      <c r="EO154" s="427" t="str">
        <f t="shared" ref="EO154" si="104">EO$4</f>
        <v>4Q17</v>
      </c>
      <c r="EP154" s="426"/>
      <c r="EQ154" s="426"/>
      <c r="ER154" s="427" t="str">
        <f>ER$4</f>
        <v>1999</v>
      </c>
      <c r="ES154" s="426"/>
      <c r="ET154" s="427" t="str">
        <f>ET$4</f>
        <v>2000</v>
      </c>
      <c r="EU154" s="426"/>
      <c r="EV154" s="427">
        <f>EV$4</f>
        <v>2001</v>
      </c>
      <c r="EW154" s="426"/>
      <c r="EX154" s="427">
        <f>EX$4</f>
        <v>2002</v>
      </c>
      <c r="EY154" s="426"/>
      <c r="EZ154" s="427" t="str">
        <f>EZ$4</f>
        <v>2003</v>
      </c>
      <c r="FA154" s="426"/>
      <c r="FB154" s="427" t="str">
        <f>FB$4</f>
        <v>2004</v>
      </c>
      <c r="FC154" s="426"/>
      <c r="FD154" s="427" t="str">
        <f>FD$4</f>
        <v>2005</v>
      </c>
      <c r="FE154" s="426"/>
      <c r="FF154" s="427" t="str">
        <f>FF$4</f>
        <v>2006</v>
      </c>
      <c r="FG154" s="426"/>
      <c r="FH154" s="427">
        <f>FH$4</f>
        <v>2007</v>
      </c>
      <c r="FI154" s="426"/>
      <c r="FJ154" s="427" t="str">
        <f>FJ$4</f>
        <v>2008</v>
      </c>
      <c r="FK154" s="426"/>
      <c r="FL154" s="427" t="str">
        <f>FL$4</f>
        <v>2009</v>
      </c>
      <c r="FM154" s="426"/>
      <c r="FN154" s="427" t="str">
        <f>FN$4</f>
        <v>2010</v>
      </c>
      <c r="FO154" s="426"/>
      <c r="FP154" s="427" t="str">
        <f>FP$4</f>
        <v>2011</v>
      </c>
      <c r="FQ154" s="426"/>
      <c r="FR154" s="427" t="str">
        <f>FR$4</f>
        <v>2012</v>
      </c>
      <c r="FS154" s="426"/>
      <c r="FT154" s="427" t="str">
        <f>FT$4</f>
        <v>2013</v>
      </c>
      <c r="FU154" s="426"/>
      <c r="FV154" s="427" t="str">
        <f>FV$4</f>
        <v>2014</v>
      </c>
      <c r="FW154" s="426"/>
      <c r="FX154" s="427" t="str">
        <f>FX$4</f>
        <v>2015</v>
      </c>
      <c r="FY154" s="426"/>
      <c r="FZ154" s="427" t="str">
        <f>FZ$4</f>
        <v>2016</v>
      </c>
      <c r="GA154" s="426"/>
      <c r="GB154" s="427" t="str">
        <f>GB$4</f>
        <v>2017</v>
      </c>
      <c r="GC154" s="426"/>
      <c r="GD154" s="427" t="str">
        <f>GD$4</f>
        <v>2018E</v>
      </c>
      <c r="GE154" s="426"/>
      <c r="GF154" s="427" t="str">
        <f>GF$4</f>
        <v>2019E</v>
      </c>
      <c r="GG154" s="426"/>
      <c r="GH154" s="427" t="str">
        <f>GH$4</f>
        <v>2020E</v>
      </c>
      <c r="GI154" s="426"/>
      <c r="GJ154" s="427" t="str">
        <f>GJ$4</f>
        <v>2021E</v>
      </c>
      <c r="GK154" s="427" t="str">
        <f>GK$4</f>
        <v>5-Yr</v>
      </c>
      <c r="GL154" s="426"/>
    </row>
    <row r="155" spans="1:194" s="428" customFormat="1" ht="12" hidden="1" customHeight="1" outlineLevel="1" x14ac:dyDescent="0.2">
      <c r="A155" s="429"/>
      <c r="B155" s="430" t="str">
        <f t="shared" ref="B155:DB155" si="105">B$5</f>
        <v>1Q01</v>
      </c>
      <c r="C155" s="431" t="str">
        <f t="shared" si="105"/>
        <v>% Chg</v>
      </c>
      <c r="D155" s="430" t="str">
        <f t="shared" si="105"/>
        <v>2Q01</v>
      </c>
      <c r="E155" s="431" t="str">
        <f t="shared" si="105"/>
        <v>% Chg</v>
      </c>
      <c r="F155" s="430" t="str">
        <f t="shared" si="105"/>
        <v>3Q01</v>
      </c>
      <c r="G155" s="431" t="str">
        <f t="shared" si="105"/>
        <v>% Chg</v>
      </c>
      <c r="H155" s="430" t="str">
        <f t="shared" si="105"/>
        <v>4Q01</v>
      </c>
      <c r="I155" s="431" t="str">
        <f t="shared" si="105"/>
        <v>% Chg</v>
      </c>
      <c r="J155" s="430" t="str">
        <f t="shared" si="105"/>
        <v>1Q02</v>
      </c>
      <c r="K155" s="431" t="str">
        <f t="shared" si="105"/>
        <v>% Chg</v>
      </c>
      <c r="L155" s="430" t="str">
        <f t="shared" si="105"/>
        <v>2Q02</v>
      </c>
      <c r="M155" s="431" t="str">
        <f t="shared" si="105"/>
        <v>% Chg</v>
      </c>
      <c r="N155" s="430" t="str">
        <f t="shared" si="105"/>
        <v>3Q02</v>
      </c>
      <c r="O155" s="431" t="str">
        <f t="shared" si="105"/>
        <v>% Chg</v>
      </c>
      <c r="P155" s="430" t="str">
        <f t="shared" si="105"/>
        <v>4Q02</v>
      </c>
      <c r="Q155" s="431" t="str">
        <f t="shared" si="105"/>
        <v>% Chg</v>
      </c>
      <c r="R155" s="430" t="str">
        <f t="shared" si="105"/>
        <v>1Q03</v>
      </c>
      <c r="S155" s="431" t="str">
        <f t="shared" si="105"/>
        <v>% Chg</v>
      </c>
      <c r="T155" s="430" t="str">
        <f t="shared" si="105"/>
        <v>2Q03</v>
      </c>
      <c r="U155" s="431" t="str">
        <f t="shared" si="105"/>
        <v>% Chg</v>
      </c>
      <c r="V155" s="430" t="str">
        <f t="shared" si="105"/>
        <v>3Q03</v>
      </c>
      <c r="W155" s="431" t="str">
        <f t="shared" si="105"/>
        <v>% Chg</v>
      </c>
      <c r="X155" s="430" t="str">
        <f t="shared" si="105"/>
        <v>4Q03</v>
      </c>
      <c r="Y155" s="431" t="str">
        <f t="shared" si="105"/>
        <v>% Chg</v>
      </c>
      <c r="Z155" s="430" t="str">
        <f t="shared" si="105"/>
        <v>1Q04</v>
      </c>
      <c r="AA155" s="431" t="str">
        <f t="shared" si="105"/>
        <v>% Chg</v>
      </c>
      <c r="AB155" s="430" t="str">
        <f t="shared" si="105"/>
        <v>2Q04</v>
      </c>
      <c r="AC155" s="431" t="str">
        <f t="shared" si="105"/>
        <v>% Chg</v>
      </c>
      <c r="AD155" s="430" t="str">
        <f t="shared" si="105"/>
        <v>3Q04</v>
      </c>
      <c r="AE155" s="431" t="str">
        <f t="shared" si="105"/>
        <v>% Chg</v>
      </c>
      <c r="AF155" s="430" t="str">
        <f t="shared" si="105"/>
        <v>4Q04</v>
      </c>
      <c r="AG155" s="431" t="str">
        <f t="shared" si="105"/>
        <v>% Chg</v>
      </c>
      <c r="AH155" s="430" t="str">
        <f t="shared" si="105"/>
        <v>1Q05</v>
      </c>
      <c r="AI155" s="431" t="str">
        <f t="shared" si="105"/>
        <v>% Chg</v>
      </c>
      <c r="AJ155" s="430" t="str">
        <f t="shared" si="105"/>
        <v>2Q05</v>
      </c>
      <c r="AK155" s="431" t="str">
        <f t="shared" si="105"/>
        <v>% Chg</v>
      </c>
      <c r="AL155" s="430" t="str">
        <f t="shared" si="105"/>
        <v>3Q05</v>
      </c>
      <c r="AM155" s="431" t="str">
        <f t="shared" si="105"/>
        <v>% Chg</v>
      </c>
      <c r="AN155" s="430" t="str">
        <f t="shared" si="105"/>
        <v>4Q05</v>
      </c>
      <c r="AO155" s="431" t="str">
        <f t="shared" si="105"/>
        <v>% Chg</v>
      </c>
      <c r="AP155" s="430" t="str">
        <f t="shared" si="105"/>
        <v>1Q06</v>
      </c>
      <c r="AQ155" s="431" t="str">
        <f t="shared" si="105"/>
        <v>% Chg</v>
      </c>
      <c r="AR155" s="430" t="str">
        <f t="shared" si="105"/>
        <v>2Q06</v>
      </c>
      <c r="AS155" s="431" t="str">
        <f t="shared" si="105"/>
        <v>% Chg</v>
      </c>
      <c r="AT155" s="430" t="str">
        <f t="shared" si="105"/>
        <v>3Q06</v>
      </c>
      <c r="AU155" s="431" t="str">
        <f t="shared" si="105"/>
        <v>% Chg</v>
      </c>
      <c r="AV155" s="430" t="str">
        <f t="shared" si="105"/>
        <v>4Q06</v>
      </c>
      <c r="AW155" s="431" t="str">
        <f t="shared" si="105"/>
        <v>% Chg</v>
      </c>
      <c r="AX155" s="430" t="str">
        <f t="shared" si="105"/>
        <v>1Q07</v>
      </c>
      <c r="AY155" s="431" t="str">
        <f t="shared" si="105"/>
        <v>% Chg</v>
      </c>
      <c r="AZ155" s="430" t="str">
        <f t="shared" si="105"/>
        <v>2Q07</v>
      </c>
      <c r="BA155" s="431" t="str">
        <f t="shared" si="105"/>
        <v>% Chg</v>
      </c>
      <c r="BB155" s="430" t="str">
        <f t="shared" si="105"/>
        <v>3Q07</v>
      </c>
      <c r="BC155" s="431" t="str">
        <f t="shared" si="105"/>
        <v>% Chg</v>
      </c>
      <c r="BD155" s="430" t="str">
        <f t="shared" si="105"/>
        <v>4Q07</v>
      </c>
      <c r="BE155" s="431" t="str">
        <f t="shared" si="105"/>
        <v>% Chg</v>
      </c>
      <c r="BF155" s="430" t="str">
        <f t="shared" si="105"/>
        <v>1Q08</v>
      </c>
      <c r="BG155" s="431" t="str">
        <f t="shared" si="105"/>
        <v>% Chg</v>
      </c>
      <c r="BH155" s="430" t="str">
        <f t="shared" si="105"/>
        <v>2Q08</v>
      </c>
      <c r="BI155" s="431" t="str">
        <f t="shared" si="105"/>
        <v>% Chg</v>
      </c>
      <c r="BJ155" s="430" t="str">
        <f t="shared" si="105"/>
        <v>3Q08</v>
      </c>
      <c r="BK155" s="431" t="str">
        <f t="shared" si="105"/>
        <v>% Chg</v>
      </c>
      <c r="BL155" s="430" t="str">
        <f t="shared" si="105"/>
        <v>4Q08</v>
      </c>
      <c r="BM155" s="431" t="str">
        <f t="shared" si="105"/>
        <v>% Chg</v>
      </c>
      <c r="BN155" s="430" t="str">
        <f t="shared" si="105"/>
        <v>1Q09</v>
      </c>
      <c r="BO155" s="431" t="str">
        <f t="shared" si="105"/>
        <v>% Chg</v>
      </c>
      <c r="BP155" s="430" t="str">
        <f t="shared" si="105"/>
        <v>2Q09</v>
      </c>
      <c r="BQ155" s="431" t="str">
        <f t="shared" si="105"/>
        <v>% Chg</v>
      </c>
      <c r="BR155" s="430" t="str">
        <f t="shared" si="105"/>
        <v>3Q09</v>
      </c>
      <c r="BS155" s="431" t="str">
        <f t="shared" si="105"/>
        <v>% Chg</v>
      </c>
      <c r="BT155" s="430" t="str">
        <f t="shared" si="105"/>
        <v>4Q09</v>
      </c>
      <c r="BU155" s="431" t="str">
        <f t="shared" si="105"/>
        <v>% Chg</v>
      </c>
      <c r="BV155" s="430" t="str">
        <f t="shared" si="105"/>
        <v>1Q10</v>
      </c>
      <c r="BW155" s="431" t="str">
        <f t="shared" si="105"/>
        <v>% Chg</v>
      </c>
      <c r="BX155" s="430" t="str">
        <f t="shared" si="105"/>
        <v>2Q10</v>
      </c>
      <c r="BY155" s="431" t="str">
        <f t="shared" si="105"/>
        <v>% Chg</v>
      </c>
      <c r="BZ155" s="430" t="str">
        <f t="shared" si="105"/>
        <v>3Q10</v>
      </c>
      <c r="CA155" s="431" t="str">
        <f t="shared" si="105"/>
        <v>% Chg</v>
      </c>
      <c r="CB155" s="430" t="str">
        <f t="shared" si="105"/>
        <v>4Q10</v>
      </c>
      <c r="CC155" s="431" t="str">
        <f t="shared" si="105"/>
        <v>% Chg</v>
      </c>
      <c r="CD155" s="430" t="str">
        <f t="shared" si="105"/>
        <v>1Q11</v>
      </c>
      <c r="CE155" s="431" t="str">
        <f t="shared" si="105"/>
        <v>% Chg</v>
      </c>
      <c r="CF155" s="430" t="str">
        <f t="shared" si="105"/>
        <v>2Q11</v>
      </c>
      <c r="CG155" s="431" t="str">
        <f t="shared" si="105"/>
        <v>% Chg</v>
      </c>
      <c r="CH155" s="430" t="str">
        <f t="shared" si="105"/>
        <v>3Q11</v>
      </c>
      <c r="CI155" s="431" t="str">
        <f t="shared" si="105"/>
        <v>% Chg</v>
      </c>
      <c r="CJ155" s="430" t="str">
        <f t="shared" si="105"/>
        <v>4Q11</v>
      </c>
      <c r="CK155" s="431" t="str">
        <f t="shared" si="105"/>
        <v>% Chg</v>
      </c>
      <c r="CL155" s="430" t="str">
        <f t="shared" si="105"/>
        <v>1Q12</v>
      </c>
      <c r="CM155" s="431" t="str">
        <f t="shared" si="105"/>
        <v>% Chg</v>
      </c>
      <c r="CN155" s="430" t="str">
        <f t="shared" si="105"/>
        <v>2Q12</v>
      </c>
      <c r="CO155" s="431" t="str">
        <f t="shared" si="105"/>
        <v>% Chg</v>
      </c>
      <c r="CP155" s="430" t="str">
        <f t="shared" si="105"/>
        <v>3Q12</v>
      </c>
      <c r="CQ155" s="431" t="str">
        <f t="shared" si="105"/>
        <v>% Chg</v>
      </c>
      <c r="CR155" s="430" t="str">
        <f t="shared" si="105"/>
        <v>4Q12</v>
      </c>
      <c r="CS155" s="431" t="str">
        <f t="shared" si="105"/>
        <v>% Chg</v>
      </c>
      <c r="CT155" s="430" t="str">
        <f t="shared" si="105"/>
        <v>1Q13</v>
      </c>
      <c r="CU155" s="431" t="str">
        <f t="shared" si="105"/>
        <v>% Chg</v>
      </c>
      <c r="CV155" s="430" t="str">
        <f t="shared" si="105"/>
        <v>2Q13</v>
      </c>
      <c r="CW155" s="431" t="str">
        <f t="shared" si="105"/>
        <v>% Chg</v>
      </c>
      <c r="CX155" s="430" t="str">
        <f t="shared" si="105"/>
        <v>3Q13</v>
      </c>
      <c r="CY155" s="431" t="str">
        <f t="shared" si="105"/>
        <v>% Chg</v>
      </c>
      <c r="CZ155" s="430" t="str">
        <f t="shared" si="105"/>
        <v>4Q13</v>
      </c>
      <c r="DA155" s="431" t="str">
        <f t="shared" si="105"/>
        <v>% Chg</v>
      </c>
      <c r="DB155" s="430" t="str">
        <f t="shared" si="105"/>
        <v>1Q14</v>
      </c>
      <c r="DC155" s="431" t="str">
        <f t="shared" ref="DC155:EO155" si="106">DC$5</f>
        <v>% Chg</v>
      </c>
      <c r="DD155" s="430" t="str">
        <f t="shared" si="106"/>
        <v>2Q14</v>
      </c>
      <c r="DE155" s="431" t="str">
        <f t="shared" si="106"/>
        <v>% Chg</v>
      </c>
      <c r="DF155" s="430" t="str">
        <f t="shared" si="106"/>
        <v>3Q14</v>
      </c>
      <c r="DG155" s="431" t="str">
        <f t="shared" si="106"/>
        <v>% Chg</v>
      </c>
      <c r="DH155" s="430" t="str">
        <f t="shared" si="106"/>
        <v>4Q14</v>
      </c>
      <c r="DI155" s="431" t="str">
        <f t="shared" si="106"/>
        <v>% Chg</v>
      </c>
      <c r="DJ155" s="430" t="str">
        <f t="shared" si="106"/>
        <v>1Q15</v>
      </c>
      <c r="DK155" s="431" t="str">
        <f t="shared" si="106"/>
        <v>% Chg</v>
      </c>
      <c r="DL155" s="430" t="str">
        <f t="shared" si="106"/>
        <v>2Q15</v>
      </c>
      <c r="DM155" s="431" t="str">
        <f t="shared" si="106"/>
        <v>% Chg</v>
      </c>
      <c r="DN155" s="430" t="str">
        <f t="shared" si="106"/>
        <v>3Q15</v>
      </c>
      <c r="DO155" s="431" t="str">
        <f t="shared" si="106"/>
        <v>% Chg</v>
      </c>
      <c r="DP155" s="430" t="str">
        <f t="shared" si="106"/>
        <v>4Q15</v>
      </c>
      <c r="DQ155" s="431" t="str">
        <f t="shared" si="106"/>
        <v>% Chg</v>
      </c>
      <c r="DR155" s="430" t="str">
        <f t="shared" si="106"/>
        <v>1Q16</v>
      </c>
      <c r="DS155" s="431" t="str">
        <f t="shared" si="106"/>
        <v>% Chg</v>
      </c>
      <c r="DT155" s="430" t="str">
        <f t="shared" si="106"/>
        <v>2Q16</v>
      </c>
      <c r="DU155" s="431" t="str">
        <f t="shared" si="106"/>
        <v>% Chg</v>
      </c>
      <c r="DV155" s="430" t="str">
        <f t="shared" si="106"/>
        <v>3Q16</v>
      </c>
      <c r="DW155" s="431" t="str">
        <f t="shared" si="106"/>
        <v>% Chg</v>
      </c>
      <c r="DX155" s="430" t="str">
        <f t="shared" si="106"/>
        <v>4Q16</v>
      </c>
      <c r="DY155" s="431" t="str">
        <f t="shared" si="106"/>
        <v>% Chg</v>
      </c>
      <c r="DZ155" s="430" t="str">
        <f t="shared" si="106"/>
        <v>1Q17</v>
      </c>
      <c r="EA155" s="431" t="str">
        <f t="shared" si="106"/>
        <v>% Chg</v>
      </c>
      <c r="EB155" s="430" t="str">
        <f t="shared" si="106"/>
        <v>2Q17</v>
      </c>
      <c r="EC155" s="431" t="str">
        <f t="shared" si="106"/>
        <v>% Chg</v>
      </c>
      <c r="ED155" s="430" t="str">
        <f t="shared" si="106"/>
        <v>3Q17</v>
      </c>
      <c r="EE155" s="431" t="str">
        <f t="shared" si="106"/>
        <v>% Chg</v>
      </c>
      <c r="EF155" s="430" t="str">
        <f t="shared" si="106"/>
        <v>4Q17</v>
      </c>
      <c r="EG155" s="431" t="str">
        <f t="shared" si="106"/>
        <v>% Chg</v>
      </c>
      <c r="EH155" s="430" t="str">
        <f t="shared" si="106"/>
        <v>1Q18E</v>
      </c>
      <c r="EI155" s="431" t="str">
        <f t="shared" si="106"/>
        <v>% Chg</v>
      </c>
      <c r="EJ155" s="430" t="str">
        <f t="shared" si="106"/>
        <v>2Q18E</v>
      </c>
      <c r="EK155" s="431" t="str">
        <f t="shared" si="106"/>
        <v>% Chg</v>
      </c>
      <c r="EL155" s="430" t="str">
        <f t="shared" si="106"/>
        <v>3Q18E</v>
      </c>
      <c r="EM155" s="431" t="str">
        <f t="shared" si="106"/>
        <v>% Chg</v>
      </c>
      <c r="EN155" s="430" t="str">
        <f t="shared" si="106"/>
        <v>4Q18E</v>
      </c>
      <c r="EO155" s="431" t="str">
        <f t="shared" si="106"/>
        <v>% Chg</v>
      </c>
      <c r="EP155" s="430"/>
      <c r="EQ155" s="432" t="str">
        <f t="shared" ref="EQ155:GK155" si="107">EQ$5</f>
        <v>2000</v>
      </c>
      <c r="ER155" s="431" t="str">
        <f t="shared" si="107"/>
        <v>% Chg</v>
      </c>
      <c r="ES155" s="432">
        <f t="shared" si="107"/>
        <v>2001</v>
      </c>
      <c r="ET155" s="431" t="str">
        <f t="shared" si="107"/>
        <v>% Chg</v>
      </c>
      <c r="EU155" s="432">
        <f t="shared" si="107"/>
        <v>2002</v>
      </c>
      <c r="EV155" s="431" t="str">
        <f t="shared" si="107"/>
        <v>% Chg</v>
      </c>
      <c r="EW155" s="432" t="str">
        <f t="shared" si="107"/>
        <v>2003</v>
      </c>
      <c r="EX155" s="431" t="str">
        <f t="shared" si="107"/>
        <v>% Chg</v>
      </c>
      <c r="EY155" s="432" t="str">
        <f t="shared" si="107"/>
        <v>2004</v>
      </c>
      <c r="EZ155" s="431" t="str">
        <f t="shared" si="107"/>
        <v>% Chg</v>
      </c>
      <c r="FA155" s="432" t="str">
        <f t="shared" si="107"/>
        <v>2005</v>
      </c>
      <c r="FB155" s="431" t="str">
        <f t="shared" si="107"/>
        <v>% Chg</v>
      </c>
      <c r="FC155" s="432" t="str">
        <f t="shared" si="107"/>
        <v>2006</v>
      </c>
      <c r="FD155" s="431" t="str">
        <f t="shared" si="107"/>
        <v>% Chg</v>
      </c>
      <c r="FE155" s="432">
        <f t="shared" si="107"/>
        <v>2007</v>
      </c>
      <c r="FF155" s="431" t="str">
        <f t="shared" si="107"/>
        <v>% Chg</v>
      </c>
      <c r="FG155" s="432" t="str">
        <f t="shared" si="107"/>
        <v>2008</v>
      </c>
      <c r="FH155" s="431" t="str">
        <f t="shared" si="107"/>
        <v>% Chg</v>
      </c>
      <c r="FI155" s="432" t="str">
        <f t="shared" si="107"/>
        <v>2009</v>
      </c>
      <c r="FJ155" s="431" t="str">
        <f t="shared" si="107"/>
        <v>% Chg</v>
      </c>
      <c r="FK155" s="432" t="str">
        <f t="shared" si="107"/>
        <v>2010</v>
      </c>
      <c r="FL155" s="431" t="str">
        <f t="shared" si="107"/>
        <v>% Chg</v>
      </c>
      <c r="FM155" s="430" t="str">
        <f t="shared" si="107"/>
        <v>2011</v>
      </c>
      <c r="FN155" s="431" t="str">
        <f t="shared" si="107"/>
        <v>% Chg</v>
      </c>
      <c r="FO155" s="430" t="str">
        <f t="shared" si="107"/>
        <v>2012</v>
      </c>
      <c r="FP155" s="431" t="str">
        <f t="shared" si="107"/>
        <v>% Chg</v>
      </c>
      <c r="FQ155" s="430" t="str">
        <f t="shared" si="107"/>
        <v>2013</v>
      </c>
      <c r="FR155" s="431" t="str">
        <f t="shared" si="107"/>
        <v>% Chg</v>
      </c>
      <c r="FS155" s="430" t="str">
        <f t="shared" si="107"/>
        <v>2014</v>
      </c>
      <c r="FT155" s="431" t="str">
        <f t="shared" si="107"/>
        <v>% Chg</v>
      </c>
      <c r="FU155" s="430" t="str">
        <f t="shared" si="107"/>
        <v>2015</v>
      </c>
      <c r="FV155" s="431" t="str">
        <f t="shared" si="107"/>
        <v>% Chg</v>
      </c>
      <c r="FW155" s="430" t="str">
        <f t="shared" si="107"/>
        <v>2016</v>
      </c>
      <c r="FX155" s="431" t="str">
        <f t="shared" si="107"/>
        <v>% Chg</v>
      </c>
      <c r="FY155" s="430" t="str">
        <f t="shared" si="107"/>
        <v>2017</v>
      </c>
      <c r="FZ155" s="431" t="str">
        <f t="shared" si="107"/>
        <v>% Chg</v>
      </c>
      <c r="GA155" s="430" t="str">
        <f t="shared" si="107"/>
        <v>2018E</v>
      </c>
      <c r="GB155" s="431" t="str">
        <f t="shared" si="107"/>
        <v>% Chg</v>
      </c>
      <c r="GC155" s="430" t="str">
        <f t="shared" si="107"/>
        <v>2019E</v>
      </c>
      <c r="GD155" s="431" t="str">
        <f t="shared" si="107"/>
        <v>% Chg</v>
      </c>
      <c r="GE155" s="430" t="str">
        <f t="shared" si="107"/>
        <v>2020E</v>
      </c>
      <c r="GF155" s="431" t="str">
        <f t="shared" si="107"/>
        <v>% Chg</v>
      </c>
      <c r="GG155" s="430" t="str">
        <f t="shared" si="107"/>
        <v>2021E</v>
      </c>
      <c r="GH155" s="431" t="str">
        <f t="shared" si="107"/>
        <v>% Chg</v>
      </c>
      <c r="GI155" s="430" t="str">
        <f t="shared" si="107"/>
        <v>2022E</v>
      </c>
      <c r="GJ155" s="431" t="str">
        <f t="shared" si="107"/>
        <v>% Chg</v>
      </c>
      <c r="GK155" s="431" t="str">
        <f t="shared" si="107"/>
        <v>CAGR (%)</v>
      </c>
      <c r="GL155" s="426"/>
    </row>
    <row r="156" spans="1:194" s="428" customFormat="1" ht="12" hidden="1" customHeight="1" outlineLevel="1" x14ac:dyDescent="0.2">
      <c r="B156" s="426"/>
      <c r="C156" s="427"/>
      <c r="D156" s="426"/>
      <c r="E156" s="427"/>
      <c r="F156" s="426"/>
      <c r="G156" s="427"/>
      <c r="H156" s="426"/>
      <c r="I156" s="427"/>
      <c r="J156" s="426"/>
      <c r="K156" s="427"/>
      <c r="L156" s="426"/>
      <c r="M156" s="427"/>
      <c r="N156" s="426"/>
      <c r="O156" s="427"/>
      <c r="P156" s="426"/>
      <c r="Q156" s="427"/>
      <c r="R156" s="426"/>
      <c r="S156" s="427"/>
      <c r="T156" s="426"/>
      <c r="U156" s="427"/>
      <c r="V156" s="426"/>
      <c r="W156" s="427"/>
      <c r="X156" s="426"/>
      <c r="Y156" s="427"/>
      <c r="Z156" s="426"/>
      <c r="AA156" s="427"/>
      <c r="AB156" s="426"/>
      <c r="AC156" s="427"/>
      <c r="AD156" s="426"/>
      <c r="AE156" s="427"/>
      <c r="AF156" s="426"/>
      <c r="AG156" s="427"/>
      <c r="AH156" s="426"/>
      <c r="AI156" s="427"/>
      <c r="AJ156" s="426"/>
      <c r="AK156" s="427"/>
      <c r="AL156" s="426"/>
      <c r="AM156" s="427"/>
      <c r="AN156" s="426"/>
      <c r="AO156" s="427"/>
      <c r="AP156" s="426"/>
      <c r="AQ156" s="427"/>
      <c r="AR156" s="426"/>
      <c r="AS156" s="427"/>
      <c r="AT156" s="426"/>
      <c r="AU156" s="427"/>
      <c r="AV156" s="426"/>
      <c r="AW156" s="427"/>
      <c r="AX156" s="426"/>
      <c r="AY156" s="427"/>
      <c r="AZ156" s="426"/>
      <c r="BA156" s="427"/>
      <c r="BB156" s="426"/>
      <c r="BC156" s="427"/>
      <c r="BD156" s="426"/>
      <c r="BE156" s="427"/>
      <c r="BF156" s="426"/>
      <c r="BG156" s="427"/>
      <c r="BH156" s="426"/>
      <c r="BI156" s="427"/>
      <c r="BJ156" s="426"/>
      <c r="BK156" s="427"/>
      <c r="BL156" s="426"/>
      <c r="BM156" s="427"/>
      <c r="BN156" s="426"/>
      <c r="BO156" s="427"/>
      <c r="BP156" s="426"/>
      <c r="BQ156" s="427"/>
      <c r="BR156" s="426"/>
      <c r="BS156" s="427"/>
      <c r="BT156" s="426"/>
      <c r="BU156" s="427"/>
      <c r="BV156" s="426"/>
      <c r="BW156" s="427"/>
      <c r="BX156" s="426"/>
      <c r="BY156" s="427"/>
      <c r="BZ156" s="426"/>
      <c r="CA156" s="427"/>
      <c r="CB156" s="426"/>
      <c r="CC156" s="427"/>
      <c r="CD156" s="426"/>
      <c r="CE156" s="427"/>
      <c r="CF156" s="426"/>
      <c r="CG156" s="427"/>
      <c r="CH156" s="426"/>
      <c r="CI156" s="427"/>
      <c r="CJ156" s="426"/>
      <c r="CK156" s="427"/>
      <c r="CL156" s="426"/>
      <c r="CM156" s="427"/>
      <c r="CN156" s="426"/>
      <c r="CO156" s="427"/>
      <c r="CP156" s="426"/>
      <c r="CQ156" s="427"/>
      <c r="CR156" s="426"/>
      <c r="CS156" s="427"/>
      <c r="CT156" s="426"/>
      <c r="CU156" s="427"/>
      <c r="CV156" s="426"/>
      <c r="CW156" s="427"/>
      <c r="CX156" s="426"/>
      <c r="CY156" s="427"/>
      <c r="CZ156" s="426"/>
      <c r="DA156" s="427"/>
      <c r="DB156" s="426"/>
      <c r="DC156" s="427"/>
      <c r="DD156" s="426"/>
      <c r="DE156" s="427"/>
      <c r="DF156" s="426"/>
      <c r="DG156" s="427"/>
      <c r="DH156" s="426"/>
      <c r="DI156" s="427"/>
      <c r="DJ156" s="426"/>
      <c r="DK156" s="427"/>
      <c r="DL156" s="426"/>
      <c r="DM156" s="427"/>
      <c r="DN156" s="426"/>
      <c r="DO156" s="427"/>
      <c r="DP156" s="426"/>
      <c r="DQ156" s="427"/>
      <c r="DR156" s="426"/>
      <c r="DS156" s="427"/>
      <c r="DT156" s="426"/>
      <c r="DU156" s="427"/>
      <c r="DV156" s="426"/>
      <c r="DW156" s="427"/>
      <c r="DX156" s="426"/>
      <c r="DY156" s="427"/>
      <c r="DZ156" s="426"/>
      <c r="EA156" s="427"/>
      <c r="EB156" s="426"/>
      <c r="EC156" s="427"/>
      <c r="ED156" s="426"/>
      <c r="EE156" s="427"/>
      <c r="EF156" s="426"/>
      <c r="EG156" s="427"/>
      <c r="EH156" s="426"/>
      <c r="EI156" s="427"/>
      <c r="EJ156" s="426"/>
      <c r="EK156" s="427"/>
      <c r="EL156" s="426"/>
      <c r="EM156" s="427"/>
      <c r="EN156" s="426"/>
      <c r="EO156" s="427"/>
      <c r="EP156" s="426"/>
      <c r="EQ156" s="470"/>
      <c r="ER156" s="427"/>
      <c r="ES156" s="470"/>
      <c r="ET156" s="427"/>
      <c r="EU156" s="470"/>
      <c r="EV156" s="427"/>
      <c r="EW156" s="470"/>
      <c r="EX156" s="427"/>
      <c r="EY156" s="470"/>
      <c r="EZ156" s="427"/>
      <c r="FA156" s="470"/>
      <c r="FB156" s="427"/>
      <c r="FC156" s="470"/>
      <c r="FD156" s="427"/>
      <c r="FE156" s="470"/>
      <c r="FF156" s="427"/>
      <c r="FG156" s="470"/>
      <c r="FH156" s="427"/>
      <c r="FI156" s="470"/>
      <c r="FJ156" s="427"/>
      <c r="FK156" s="470"/>
      <c r="FL156" s="427"/>
      <c r="FM156" s="426"/>
      <c r="FN156" s="427"/>
      <c r="FO156" s="426"/>
      <c r="FP156" s="427"/>
      <c r="FQ156" s="426"/>
      <c r="FR156" s="427"/>
      <c r="FS156" s="426"/>
      <c r="FT156" s="427"/>
      <c r="FU156" s="426"/>
      <c r="FV156" s="427"/>
      <c r="FW156" s="426"/>
      <c r="FX156" s="427"/>
      <c r="FY156" s="426"/>
      <c r="FZ156" s="427"/>
      <c r="GA156" s="426"/>
      <c r="GB156" s="427"/>
      <c r="GC156" s="426"/>
      <c r="GD156" s="427"/>
      <c r="GE156" s="426"/>
      <c r="GF156" s="427"/>
      <c r="GG156" s="426"/>
      <c r="GH156" s="427"/>
      <c r="GI156" s="426"/>
      <c r="GJ156" s="427"/>
      <c r="GK156" s="427"/>
      <c r="GL156" s="426"/>
    </row>
    <row r="157" spans="1:194" ht="12" hidden="1" customHeight="1" outlineLevel="1" x14ac:dyDescent="0.2">
      <c r="A157" s="437" t="s">
        <v>45</v>
      </c>
      <c r="B157" s="436"/>
      <c r="C157" s="435"/>
      <c r="D157" s="436"/>
      <c r="E157" s="435"/>
      <c r="F157" s="436"/>
      <c r="G157" s="435"/>
      <c r="H157" s="436"/>
      <c r="I157" s="435"/>
      <c r="J157" s="436"/>
      <c r="K157" s="435"/>
      <c r="L157" s="436"/>
      <c r="M157" s="435"/>
      <c r="N157" s="436"/>
      <c r="O157" s="435"/>
      <c r="P157" s="436"/>
      <c r="Q157" s="435"/>
      <c r="R157" s="436"/>
      <c r="S157" s="435"/>
      <c r="T157" s="436"/>
      <c r="U157" s="435"/>
      <c r="V157" s="436"/>
      <c r="W157" s="435"/>
      <c r="X157" s="436"/>
      <c r="Y157" s="435"/>
      <c r="Z157" s="436"/>
      <c r="AA157" s="435"/>
      <c r="AB157" s="436"/>
      <c r="AC157" s="435"/>
      <c r="AD157" s="436"/>
      <c r="AE157" s="435"/>
      <c r="AF157" s="436"/>
      <c r="AG157" s="435"/>
      <c r="AH157" s="436"/>
      <c r="AI157" s="435"/>
      <c r="AJ157" s="436"/>
      <c r="AK157" s="435"/>
      <c r="AL157" s="436"/>
      <c r="AM157" s="435"/>
      <c r="AN157" s="436"/>
      <c r="AO157" s="435"/>
      <c r="AP157" s="436"/>
      <c r="AQ157" s="435"/>
      <c r="AR157" s="436"/>
      <c r="AS157" s="435"/>
      <c r="AT157" s="436"/>
      <c r="AU157" s="435"/>
      <c r="AV157" s="436"/>
      <c r="AW157" s="435"/>
      <c r="AX157" s="436"/>
      <c r="AY157" s="435"/>
      <c r="AZ157" s="436"/>
      <c r="BA157" s="435"/>
      <c r="BB157" s="436"/>
      <c r="BC157" s="435"/>
      <c r="BD157" s="436"/>
      <c r="BE157" s="435"/>
      <c r="BF157" s="436"/>
      <c r="BG157" s="435"/>
      <c r="BH157" s="436"/>
      <c r="BI157" s="435"/>
      <c r="BJ157" s="436"/>
      <c r="BK157" s="435"/>
      <c r="BL157" s="436"/>
      <c r="BM157" s="435"/>
      <c r="BN157" s="436"/>
      <c r="BO157" s="435"/>
      <c r="BP157" s="436"/>
      <c r="BQ157" s="435"/>
      <c r="BR157" s="436"/>
      <c r="BS157" s="435"/>
      <c r="BT157" s="436"/>
      <c r="BU157" s="435"/>
      <c r="BV157" s="436"/>
      <c r="BW157" s="435"/>
      <c r="BX157" s="436"/>
      <c r="BY157" s="435"/>
      <c r="BZ157" s="436"/>
      <c r="CA157" s="435"/>
      <c r="CB157" s="436"/>
      <c r="CC157" s="435"/>
      <c r="CD157" s="436"/>
      <c r="CE157" s="435"/>
      <c r="CF157" s="436"/>
      <c r="CG157" s="435"/>
      <c r="CH157" s="436"/>
      <c r="CI157" s="435"/>
      <c r="CJ157" s="436"/>
      <c r="CK157" s="435"/>
      <c r="CL157" s="436"/>
      <c r="CM157" s="435"/>
      <c r="CN157" s="436"/>
      <c r="CO157" s="435"/>
      <c r="CP157" s="436"/>
      <c r="CQ157" s="435"/>
      <c r="CR157" s="436"/>
      <c r="CS157" s="435"/>
      <c r="CT157" s="436"/>
      <c r="CU157" s="435"/>
      <c r="CV157" s="436"/>
      <c r="CW157" s="435"/>
      <c r="CX157" s="436"/>
      <c r="CY157" s="435"/>
      <c r="CZ157" s="436"/>
      <c r="DA157" s="435"/>
      <c r="DB157" s="436"/>
      <c r="DC157" s="435"/>
      <c r="DD157" s="436"/>
      <c r="DE157" s="435"/>
      <c r="DF157" s="436"/>
      <c r="DG157" s="435"/>
      <c r="DH157" s="436"/>
      <c r="DI157" s="435"/>
      <c r="DJ157" s="436"/>
      <c r="DK157" s="435"/>
      <c r="DL157" s="436"/>
      <c r="DM157" s="435"/>
      <c r="DN157" s="436"/>
      <c r="DO157" s="435"/>
      <c r="DP157" s="436"/>
      <c r="DQ157" s="435"/>
      <c r="DR157" s="436"/>
      <c r="DS157" s="435"/>
      <c r="DT157" s="436"/>
      <c r="DU157" s="435"/>
      <c r="DV157" s="436"/>
      <c r="DW157" s="435"/>
      <c r="DX157" s="436"/>
      <c r="DY157" s="435"/>
      <c r="DZ157" s="436"/>
      <c r="EA157" s="435"/>
      <c r="EB157" s="436"/>
      <c r="EC157" s="435"/>
      <c r="ED157" s="436"/>
      <c r="EE157" s="435"/>
      <c r="EF157" s="436"/>
      <c r="EG157" s="435"/>
      <c r="EH157" s="436"/>
      <c r="EI157" s="435"/>
      <c r="EJ157" s="436"/>
      <c r="EK157" s="435"/>
      <c r="EL157" s="436"/>
      <c r="EM157" s="435"/>
      <c r="EN157" s="436"/>
      <c r="EO157" s="435"/>
      <c r="EP157" s="436"/>
      <c r="EQ157" s="436"/>
      <c r="ER157" s="435"/>
      <c r="ES157" s="436"/>
      <c r="ET157" s="435"/>
      <c r="EU157" s="436"/>
      <c r="EV157" s="435"/>
      <c r="EW157" s="436"/>
      <c r="EX157" s="435"/>
      <c r="EY157" s="436"/>
      <c r="EZ157" s="435"/>
      <c r="FA157" s="436"/>
      <c r="FB157" s="435"/>
      <c r="FC157" s="436"/>
      <c r="FD157" s="435"/>
      <c r="FE157" s="436"/>
      <c r="FF157" s="435"/>
      <c r="FG157" s="436"/>
      <c r="FH157" s="435"/>
      <c r="FI157" s="436"/>
      <c r="FJ157" s="435"/>
      <c r="FK157" s="436"/>
      <c r="FL157" s="435"/>
      <c r="FM157" s="436"/>
      <c r="FN157" s="435"/>
      <c r="FO157" s="436"/>
      <c r="FP157" s="435"/>
      <c r="FQ157" s="436"/>
      <c r="FR157" s="435"/>
      <c r="FS157" s="436"/>
      <c r="FT157" s="435"/>
      <c r="FU157" s="436"/>
      <c r="FV157" s="435"/>
      <c r="FW157" s="436"/>
      <c r="FX157" s="435"/>
      <c r="FY157" s="436"/>
      <c r="FZ157" s="435"/>
      <c r="GA157" s="436"/>
      <c r="GB157" s="435"/>
      <c r="GC157" s="436"/>
      <c r="GD157" s="435"/>
      <c r="GE157" s="436"/>
      <c r="GF157" s="435"/>
      <c r="GG157" s="436"/>
      <c r="GH157" s="435"/>
      <c r="GI157" s="436"/>
      <c r="GJ157" s="435"/>
      <c r="GK157" s="435"/>
      <c r="GL157" s="436"/>
    </row>
    <row r="158" spans="1:194" ht="12" hidden="1" customHeight="1" outlineLevel="1" x14ac:dyDescent="0.2">
      <c r="A158" s="433" t="str">
        <f>INPUT!B236</f>
        <v>Incurred Benefits (%)</v>
      </c>
      <c r="B158" s="443">
        <f>INPUT!K82</f>
        <v>53.1805052595275</v>
      </c>
      <c r="C158" s="435">
        <f>INPUT!L82</f>
        <v>6.7332619501341062</v>
      </c>
      <c r="D158" s="443">
        <f>INPUT!M82</f>
        <v>54.015979702899052</v>
      </c>
      <c r="E158" s="435">
        <f>INPUT!N82</f>
        <v>4.1622118781678985</v>
      </c>
      <c r="F158" s="443">
        <f>INPUT!O82</f>
        <v>52.87929503381379</v>
      </c>
      <c r="G158" s="435">
        <f>INPUT!P82</f>
        <v>0.53722533106321801</v>
      </c>
      <c r="H158" s="443">
        <f>INPUT!Q82</f>
        <v>41.008182897120371</v>
      </c>
      <c r="I158" s="435">
        <f>INPUT!R82</f>
        <v>-20.722128424233276</v>
      </c>
      <c r="J158" s="443">
        <f>INPUT!S82</f>
        <v>55.459964358139246</v>
      </c>
      <c r="K158" s="435">
        <f>INPUT!T82</f>
        <v>4.2862682245828676</v>
      </c>
      <c r="L158" s="443">
        <f>INPUT!U82</f>
        <v>54.526553855671565</v>
      </c>
      <c r="M158" s="435">
        <f>INPUT!V82</f>
        <v>0.94522797805536296</v>
      </c>
      <c r="N158" s="443">
        <f>INPUT!W82</f>
        <v>53.977968176254585</v>
      </c>
      <c r="O158" s="435">
        <f>INPUT!X82</f>
        <v>2.0777000558313885</v>
      </c>
      <c r="P158" s="443">
        <f>INPUT!Y82</f>
        <v>37.083619927287018</v>
      </c>
      <c r="Q158" s="435">
        <f>INPUT!Z82</f>
        <v>-9.5701947576636961</v>
      </c>
      <c r="R158" s="443">
        <f>INPUT!AA82</f>
        <v>52.796617506998757</v>
      </c>
      <c r="S158" s="435">
        <f>INPUT!AB82</f>
        <v>-4.8022873472143175</v>
      </c>
      <c r="T158" s="443">
        <f>INPUT!AC82</f>
        <v>54.518105318362778</v>
      </c>
      <c r="U158" s="435">
        <f>INPUT!AD82</f>
        <v>-1.5494354055733961E-2</v>
      </c>
      <c r="V158" s="443">
        <f>INPUT!AE82</f>
        <v>53.866528150196778</v>
      </c>
      <c r="W158" s="435">
        <f>INPUT!AF82</f>
        <v>-0.20645465144949471</v>
      </c>
      <c r="X158" s="443">
        <f>INPUT!AG82</f>
        <v>51.080749467236174</v>
      </c>
      <c r="Y158" s="435">
        <f>INPUT!AH82</f>
        <v>37.744776716497761</v>
      </c>
      <c r="Z158" s="443">
        <f>INPUT!AI82</f>
        <v>52.217296403248326</v>
      </c>
      <c r="AA158" s="435">
        <f>INPUT!AJ82</f>
        <v>-1.0972693538059186</v>
      </c>
      <c r="AB158" s="443">
        <f>INPUT!AK82</f>
        <v>51.102401221368595</v>
      </c>
      <c r="AC158" s="435">
        <f>INPUT!AL82</f>
        <v>-6.2652655976357057</v>
      </c>
      <c r="AD158" s="443">
        <f>INPUT!AM82</f>
        <v>51.731928699969785</v>
      </c>
      <c r="AE158" s="435">
        <f>INPUT!AN82</f>
        <v>-3.9627566942407322</v>
      </c>
      <c r="AF158" s="443">
        <f>INPUT!AO82</f>
        <v>50.048600940914213</v>
      </c>
      <c r="AG158" s="435">
        <f>INPUT!AP82</f>
        <v>-2.0206213438273779</v>
      </c>
      <c r="AH158" s="443">
        <f>INPUT!AQ82</f>
        <v>52.06964464591929</v>
      </c>
      <c r="AI158" s="435">
        <f>INPUT!AR82</f>
        <v>-0.28276407914495927</v>
      </c>
      <c r="AJ158" s="443">
        <f>INPUT!AS82</f>
        <v>50.033929828088873</v>
      </c>
      <c r="AK158" s="435">
        <f>INPUT!AT82</f>
        <v>-2.0908438111376659</v>
      </c>
      <c r="AL158" s="443">
        <f>INPUT!AU82</f>
        <v>50.524230165937425</v>
      </c>
      <c r="AM158" s="435">
        <f>INPUT!AV82</f>
        <v>-2.3345322016441017</v>
      </c>
      <c r="AN158" s="443">
        <f>INPUT!AW82</f>
        <v>50.426881326991094</v>
      </c>
      <c r="AO158" s="435">
        <f>INPUT!AX82</f>
        <v>0.75582609496609443</v>
      </c>
      <c r="AP158" s="443">
        <f>INPUT!AY82</f>
        <v>48.941784135157398</v>
      </c>
      <c r="AQ158" s="435">
        <f>INPUT!AZ82</f>
        <v>-6.0070709758665908</v>
      </c>
      <c r="AR158" s="443">
        <f>INPUT!BA82</f>
        <v>48.021586990997527</v>
      </c>
      <c r="AS158" s="435">
        <f>INPUT!BB82</f>
        <v>-4.0219563884059006</v>
      </c>
      <c r="AT158" s="443">
        <f>INPUT!BC82</f>
        <v>48.609192441874079</v>
      </c>
      <c r="AU158" s="435">
        <f>INPUT!BD82</f>
        <v>-3.7903352862057704</v>
      </c>
      <c r="AV158" s="443">
        <f>INPUT!BE82</f>
        <v>42.164173355724344</v>
      </c>
      <c r="AW158" s="435">
        <f>INPUT!BF82</f>
        <v>-16.385522471016102</v>
      </c>
      <c r="AX158" s="443">
        <f>INPUT!BG82</f>
        <v>50.166001517074712</v>
      </c>
      <c r="AY158" s="435">
        <f>INPUT!BH82</f>
        <v>2.5013746506186152</v>
      </c>
      <c r="AZ158" s="443">
        <f>INPUT!BI82</f>
        <v>49.039908641956636</v>
      </c>
      <c r="BA158" s="435">
        <f>INPUT!BJ82</f>
        <v>2.1205497668163487</v>
      </c>
      <c r="BB158" s="443">
        <f>INPUT!BK82</f>
        <v>45.884230280827538</v>
      </c>
      <c r="BC158" s="435">
        <f>INPUT!BL82</f>
        <v>-5.6058577074799114</v>
      </c>
      <c r="BD158" s="443">
        <f>INPUT!BM82</f>
        <v>46.672371701545174</v>
      </c>
      <c r="BE158" s="435">
        <f>INPUT!BN82</f>
        <v>10.6920116938775</v>
      </c>
      <c r="BF158" s="443">
        <f>INPUT!BO82</f>
        <v>50.504192409532209</v>
      </c>
      <c r="BG158" s="435">
        <f>INPUT!BP82</f>
        <v>0.67414360768296433</v>
      </c>
      <c r="BH158" s="443">
        <f>INPUT!BQ82</f>
        <v>50.416983116200264</v>
      </c>
      <c r="BI158" s="435">
        <f>INPUT!BR82</f>
        <v>2.8080690041609513</v>
      </c>
      <c r="BJ158" s="443">
        <f>INPUT!BS82</f>
        <v>51.912372644119657</v>
      </c>
      <c r="BK158" s="435">
        <f>INPUT!BT82</f>
        <v>13.137721448954863</v>
      </c>
      <c r="BL158" s="443">
        <f>INPUT!BU82</f>
        <v>52.438053858728381</v>
      </c>
      <c r="BM158" s="435">
        <f>INPUT!BV82</f>
        <v>12.353522966548368</v>
      </c>
      <c r="BN158" s="443">
        <f>INPUT!BW82</f>
        <v>53.210132964087265</v>
      </c>
      <c r="BO158" s="435">
        <f>INPUT!BX82</f>
        <v>5.3578533295076225</v>
      </c>
      <c r="BP158" s="443">
        <f>INPUT!BY82</f>
        <v>53.353123926189113</v>
      </c>
      <c r="BQ158" s="435">
        <f>INPUT!BZ82</f>
        <v>5.8237138133031108</v>
      </c>
      <c r="BR158" s="443">
        <f>INPUT!CA82</f>
        <v>50.734499627592434</v>
      </c>
      <c r="BS158" s="435">
        <f>INPUT!CB82</f>
        <v>-2.268963941606017</v>
      </c>
      <c r="BT158" s="443">
        <f>INPUT!CC82</f>
        <v>49.710974631731339</v>
      </c>
      <c r="BU158" s="435">
        <f>INPUT!CD82</f>
        <v>-5.20057291665319</v>
      </c>
      <c r="BV158" s="443">
        <f>INPUT!CE82</f>
        <v>52.272789789294158</v>
      </c>
      <c r="BW158" s="435">
        <f>INPUT!CF82</f>
        <v>-1.7615877325954821</v>
      </c>
      <c r="BX158" s="443">
        <f>INPUT!CG82</f>
        <v>49.38299403975995</v>
      </c>
      <c r="BY158" s="435">
        <f>INPUT!CH82</f>
        <v>-7.4412322920802243</v>
      </c>
      <c r="BZ158" s="443">
        <f>INPUT!CI82</f>
        <v>49.635464395450377</v>
      </c>
      <c r="CA158" s="435">
        <f>INPUT!CJ82</f>
        <v>-2.1662482929945659</v>
      </c>
      <c r="CB158" s="443">
        <f>INPUT!CK82</f>
        <v>47.942334814657123</v>
      </c>
      <c r="CC158" s="435">
        <f>INPUT!CL82</f>
        <v>-3.5578457879304248</v>
      </c>
      <c r="CD158" s="443">
        <f>INPUT!CM82</f>
        <v>49.45603674540682</v>
      </c>
      <c r="CE158" s="435">
        <f>INPUT!CN82</f>
        <v>-5.3885645959233504</v>
      </c>
      <c r="CF158" s="443">
        <f>INPUT!CO82</f>
        <v>49.020798099053096</v>
      </c>
      <c r="CG158" s="435">
        <f>INPUT!CP82</f>
        <v>-0.73344265115889984</v>
      </c>
      <c r="CH158" s="443">
        <f>INPUT!CQ82</f>
        <v>47.58859195760499</v>
      </c>
      <c r="CI158" s="435">
        <f>INPUT!CR82</f>
        <v>-4.1238103899618235</v>
      </c>
      <c r="CJ158" s="443">
        <f>INPUT!CS82</f>
        <v>47.075588871125682</v>
      </c>
      <c r="CK158" s="435">
        <f>INPUT!CT82</f>
        <v>-1.8078926420297292</v>
      </c>
      <c r="CL158" s="443">
        <f>INPUT!CU82</f>
        <v>48.760632389415541</v>
      </c>
      <c r="CM158" s="435">
        <f>INPUT!CV82</f>
        <v>-1.406106113134642</v>
      </c>
      <c r="CN158" s="443">
        <f>INPUT!CW82</f>
        <v>46.538748269374139</v>
      </c>
      <c r="CO158" s="435">
        <f>INPUT!CX82</f>
        <v>-5.0632587104429527</v>
      </c>
      <c r="CP158" s="443">
        <f>INPUT!CY82</f>
        <v>44.893186391839492</v>
      </c>
      <c r="CQ158" s="435">
        <f>INPUT!CZ82</f>
        <v>-5.6639741897947733</v>
      </c>
      <c r="CR158" s="443">
        <f>INPUT!DA82</f>
        <v>45.88911048165015</v>
      </c>
      <c r="CS158" s="435">
        <f>INPUT!DB82</f>
        <v>-2.5203686622458199</v>
      </c>
      <c r="CT158" s="443">
        <f>INPUT!DC82</f>
        <v>44.917310118247222</v>
      </c>
      <c r="CU158" s="435">
        <f>INPUT!DD82</f>
        <v>-7.8820189214826257</v>
      </c>
      <c r="CV158" s="443">
        <f>INPUT!DE82</f>
        <v>42.969022402370989</v>
      </c>
      <c r="CW158" s="435">
        <f>INPUT!DF82</f>
        <v>-7.6704380752593</v>
      </c>
      <c r="CX158" s="443">
        <f>INPUT!DG82</f>
        <v>43.727116511291221</v>
      </c>
      <c r="CY158" s="435">
        <f>INPUT!DH82</f>
        <v>-2.5974317580634843</v>
      </c>
      <c r="CZ158" s="443">
        <f>INPUT!DI82</f>
        <v>43.219775266074414</v>
      </c>
      <c r="DA158" s="435">
        <f>INPUT!DJ82</f>
        <v>-5.8169251649432869</v>
      </c>
      <c r="DB158" s="443">
        <f>INPUT!DK82</f>
        <v>43.331830046601887</v>
      </c>
      <c r="DC158" s="435">
        <f>INPUT!DL82</f>
        <v>-3.5297751968483282</v>
      </c>
      <c r="DD158" s="443">
        <f>INPUT!DM82</f>
        <v>43.186444573342236</v>
      </c>
      <c r="DE158" s="435">
        <f>INPUT!DN82</f>
        <v>0.50599748101145536</v>
      </c>
      <c r="DF158" s="443">
        <f>INPUT!DO82</f>
        <v>43.637007477221033</v>
      </c>
      <c r="DG158" s="435">
        <f>INPUT!DP82</f>
        <v>-0.20607129227677712</v>
      </c>
      <c r="DH158" s="443">
        <f>INPUT!DQ82</f>
        <v>42.113869318057112</v>
      </c>
      <c r="DI158" s="435">
        <f>INPUT!DR82</f>
        <v>-2.558796155715759</v>
      </c>
      <c r="DJ158" s="443">
        <f>INPUT!DS82</f>
        <v>42.871795151571362</v>
      </c>
      <c r="DK158" s="435">
        <f>INPUT!DT82</f>
        <v>-1.0616558186805736</v>
      </c>
      <c r="DL158" s="443">
        <f>INPUT!DU82</f>
        <v>41.305503266526408</v>
      </c>
      <c r="DM158" s="435">
        <f>INPUT!DV82</f>
        <v>-4.3553974525999291</v>
      </c>
      <c r="DN158" s="443">
        <f>INPUT!DW82</f>
        <v>41.072252113758644</v>
      </c>
      <c r="DO158" s="435">
        <f>INPUT!DX82</f>
        <v>-5.8774776542621971</v>
      </c>
      <c r="DP158" s="443">
        <f>INPUT!DY82</f>
        <v>40.815254705549279</v>
      </c>
      <c r="DQ158" s="435">
        <f>INPUT!DZ82</f>
        <v>-3.0835794324674648</v>
      </c>
      <c r="DR158" s="443">
        <f>INPUT!EA82</f>
        <v>42.449565681776072</v>
      </c>
      <c r="DS158" s="435">
        <f>INPUT!EB82</f>
        <v>-0.98486538364562781</v>
      </c>
      <c r="DT158" s="443">
        <f>INPUT!EC82</f>
        <v>42.274386978023919</v>
      </c>
      <c r="DU158" s="435">
        <f>INPUT!ED82</f>
        <v>2.3456528425418899</v>
      </c>
      <c r="DV158" s="443">
        <f>INPUT!EE82</f>
        <v>41.839391956292104</v>
      </c>
      <c r="DW158" s="435">
        <f>INPUT!EF82</f>
        <v>1.8677812952859307</v>
      </c>
      <c r="DX158" s="443">
        <f>INPUT!EG82</f>
        <v>43.177383392327407</v>
      </c>
      <c r="DY158" s="435">
        <f>INPUT!EH82</f>
        <v>5.7873672572156476</v>
      </c>
      <c r="DZ158" s="443">
        <f>INPUT!EI82</f>
        <v>45.863265244263687</v>
      </c>
      <c r="EA158" s="435">
        <f>INPUT!EJ82</f>
        <v>8.0417773601701334</v>
      </c>
      <c r="EB158" s="443">
        <f>INPUT!EK82</f>
        <v>45.550291097229831</v>
      </c>
      <c r="EC158" s="435">
        <f>INPUT!EL82</f>
        <v>7.7491463587842757</v>
      </c>
      <c r="ED158" s="443">
        <f>INPUT!EM82</f>
        <v>46.217536670756829</v>
      </c>
      <c r="EE158" s="435">
        <f>INPUT!EN82</f>
        <v>10.464169075493235</v>
      </c>
      <c r="EF158" s="443">
        <f>INPUT!EO82</f>
        <v>45.406349950174885</v>
      </c>
      <c r="EG158" s="435">
        <f>INPUT!EP82</f>
        <v>5.1623474669462377</v>
      </c>
      <c r="EH158" s="443">
        <f>INPUT!EQ82</f>
        <v>45.5</v>
      </c>
      <c r="EI158" s="435">
        <f>INPUT!ER82</f>
        <v>-0.79206145120493954</v>
      </c>
      <c r="EJ158" s="443">
        <f>INPUT!ES82</f>
        <v>45.5</v>
      </c>
      <c r="EK158" s="435">
        <f>INPUT!ET82</f>
        <v>-0.11040785035265621</v>
      </c>
      <c r="EL158" s="443">
        <f>INPUT!EU82</f>
        <v>45.5</v>
      </c>
      <c r="EM158" s="435">
        <f>INPUT!EV82</f>
        <v>-1.5525203687691058</v>
      </c>
      <c r="EN158" s="443">
        <f>INPUT!EW82</f>
        <v>45.5</v>
      </c>
      <c r="EO158" s="435">
        <f>INPUT!EX82</f>
        <v>0.20624879543913455</v>
      </c>
      <c r="EP158" s="443"/>
      <c r="EQ158" s="443">
        <f>INPUT!FF82</f>
        <v>51.512231344279805</v>
      </c>
      <c r="ER158" s="435">
        <f>INPUT!FG82</f>
        <v>5.7552755031148095</v>
      </c>
      <c r="ES158" s="443">
        <f>INPUT!FH82</f>
        <v>50.217311896833763</v>
      </c>
      <c r="ET158" s="435">
        <f>INPUT!FI82</f>
        <v>-2.513809659673838</v>
      </c>
      <c r="EU158" s="443">
        <f>INPUT!FJ82</f>
        <v>50.162295906780543</v>
      </c>
      <c r="EV158" s="435">
        <f>INPUT!FK82</f>
        <v>-0.10955582442613299</v>
      </c>
      <c r="EW158" s="443">
        <f>INPUT!FL82</f>
        <v>53.053319907655229</v>
      </c>
      <c r="EX158" s="435">
        <f>INPUT!FM82</f>
        <v>5.7633406697477296</v>
      </c>
      <c r="EY158" s="443">
        <f>INPUT!FN82</f>
        <v>51.264309656435671</v>
      </c>
      <c r="EZ158" s="435">
        <f>INPUT!FO82</f>
        <v>-3.3720985874842846</v>
      </c>
      <c r="FA158" s="443">
        <f>INPUT!FP82</f>
        <v>50.75600953297166</v>
      </c>
      <c r="FB158" s="435">
        <f>INPUT!FQ82</f>
        <v>-0.99152827156075984</v>
      </c>
      <c r="FC158" s="443">
        <f>INPUT!FR82</f>
        <v>46.903402235984885</v>
      </c>
      <c r="FD158" s="435">
        <f>INPUT!FS82</f>
        <v>-7.5904456091728019</v>
      </c>
      <c r="FE158" s="443">
        <f>INPUT!FT82</f>
        <v>47.924835879323005</v>
      </c>
      <c r="FF158" s="435">
        <f>INPUT!FU82</f>
        <v>2.1777389158231797</v>
      </c>
      <c r="FG158" s="443">
        <f>INPUT!FV82</f>
        <v>51.325922851930514</v>
      </c>
      <c r="FH158" s="435">
        <f>INPUT!FW82</f>
        <v>7.0967107350593972</v>
      </c>
      <c r="FI158" s="443">
        <f>INPUT!FX82</f>
        <v>51.737761850613118</v>
      </c>
      <c r="FJ158" s="435">
        <f>INPUT!FY82</f>
        <v>0.8023995980953158</v>
      </c>
      <c r="FK158" s="443">
        <f>INPUT!FZ82</f>
        <v>49.791220334707702</v>
      </c>
      <c r="FL158" s="435">
        <f>INPUT!GA82</f>
        <v>-3.7623226175222513</v>
      </c>
      <c r="FM158" s="443">
        <f>INPUT!GB82</f>
        <v>48.268253141057095</v>
      </c>
      <c r="FN158" s="435">
        <f>INPUT!GC82</f>
        <v>-3.0587063008556181</v>
      </c>
      <c r="FO158" s="443">
        <f>INPUT!GD82</f>
        <v>46.487017357201161</v>
      </c>
      <c r="FP158" s="435">
        <f>INPUT!GE82</f>
        <v>-3.6902843337846214</v>
      </c>
      <c r="FQ158" s="443">
        <f>INPUT!GF82</f>
        <v>43.704128032238017</v>
      </c>
      <c r="FR158" s="435">
        <f>INPUT!GG82</f>
        <v>-5.986379602674285</v>
      </c>
      <c r="FS158" s="443">
        <f>INPUT!GH82</f>
        <v>43.068641658008424</v>
      </c>
      <c r="FT158" s="435">
        <f>INPUT!GI82</f>
        <v>-1.4540648740568152</v>
      </c>
      <c r="FU158" s="443">
        <f>INPUT!GJ82</f>
        <v>41.518167075074849</v>
      </c>
      <c r="FV158" s="435">
        <f>INPUT!GK82</f>
        <v>-3.6000080876599228</v>
      </c>
      <c r="FW158" s="443">
        <f>INPUT!GL82</f>
        <v>42.434289097349108</v>
      </c>
      <c r="FX158" s="435">
        <f>INPUT!GM82</f>
        <v>2.2065570009814905</v>
      </c>
      <c r="FY158" s="443">
        <f>INPUT!GN82</f>
        <v>45.759794634605356</v>
      </c>
      <c r="FZ158" s="435">
        <f>INPUT!GO82</f>
        <v>7.8368357476831019</v>
      </c>
      <c r="GA158" s="443">
        <f>INPUT!GP82</f>
        <v>45.500000000000007</v>
      </c>
      <c r="GB158" s="435">
        <f>INPUT!GQ82</f>
        <v>-0.56773557809824959</v>
      </c>
      <c r="GC158" s="443">
        <f>INPUT!GR82</f>
        <v>45.20000000000001</v>
      </c>
      <c r="GD158" s="435">
        <f>INPUT!GS82</f>
        <v>-0.659340659340657</v>
      </c>
      <c r="GE158" s="443">
        <f>INPUT!GT82</f>
        <v>45.000000000000007</v>
      </c>
      <c r="GF158" s="435">
        <f>INPUT!GU82</f>
        <v>-0.44247787610619538</v>
      </c>
      <c r="GG158" s="443">
        <f>INPUT!GV82</f>
        <v>45.300000000000004</v>
      </c>
      <c r="GH158" s="435">
        <f>INPUT!GW82</f>
        <v>0.66666666666665986</v>
      </c>
      <c r="GI158" s="443">
        <f>INPUT!GX82</f>
        <v>45.550000000000004</v>
      </c>
      <c r="GJ158" s="435">
        <f>INPUT!GY82</f>
        <v>0.55187637969094094</v>
      </c>
      <c r="GK158" s="435">
        <f>INPUT!GZ82</f>
        <v>-9.1862490064265057E-2</v>
      </c>
      <c r="GL158" s="436"/>
    </row>
    <row r="159" spans="1:194" ht="12" hidden="1" customHeight="1" outlineLevel="1" x14ac:dyDescent="0.2">
      <c r="A159" s="433" t="str">
        <f>INPUT!B238</f>
        <v>Inc in Future Benefits (%)</v>
      </c>
      <c r="B159" s="443">
        <f>INPUT!K84</f>
        <v>30.492865149163649</v>
      </c>
      <c r="C159" s="435">
        <f>INPUT!L84</f>
        <v>-11.076134485293265</v>
      </c>
      <c r="D159" s="443">
        <f>INPUT!M84</f>
        <v>29.214926470980156</v>
      </c>
      <c r="E159" s="435">
        <f>INPUT!N84</f>
        <v>-10.085791960791891</v>
      </c>
      <c r="F159" s="443">
        <f>INPUT!O84</f>
        <v>30.006253054275462</v>
      </c>
      <c r="G159" s="435">
        <f>INPUT!P84</f>
        <v>-6.4681070561663052</v>
      </c>
      <c r="H159" s="443">
        <f>INPUT!Q84</f>
        <v>41.887896391613047</v>
      </c>
      <c r="I159" s="435">
        <f>INPUT!R84</f>
        <v>26.920277576406669</v>
      </c>
      <c r="J159" s="443">
        <f>INPUT!S84</f>
        <v>26.874782359327309</v>
      </c>
      <c r="K159" s="435">
        <f>INPUT!T84</f>
        <v>-11.865342178039228</v>
      </c>
      <c r="L159" s="443">
        <f>INPUT!U84</f>
        <v>27.483861807376154</v>
      </c>
      <c r="M159" s="435">
        <f>INPUT!V84</f>
        <v>-5.9252747574891522</v>
      </c>
      <c r="N159" s="443">
        <f>INPUT!W84</f>
        <v>28.191081788418863</v>
      </c>
      <c r="O159" s="435">
        <f>INPUT!X84</f>
        <v>-6.0493099973972342</v>
      </c>
      <c r="P159" s="443">
        <f>INPUT!Y84</f>
        <v>44.668369853591436</v>
      </c>
      <c r="Q159" s="435">
        <f>INPUT!Z84</f>
        <v>6.6378923304802218</v>
      </c>
      <c r="R159" s="443">
        <f>INPUT!AA84</f>
        <v>28.247568472394587</v>
      </c>
      <c r="S159" s="435">
        <f>INPUT!AB84</f>
        <v>5.1080827175176369</v>
      </c>
      <c r="T159" s="443">
        <f>INPUT!AC84</f>
        <v>26.756776085246369</v>
      </c>
      <c r="U159" s="435">
        <f>INPUT!AD84</f>
        <v>-2.6455005749397631</v>
      </c>
      <c r="V159" s="443">
        <f>INPUT!AE84</f>
        <v>26.960639796343351</v>
      </c>
      <c r="W159" s="435">
        <f>INPUT!AF84</f>
        <v>-4.36464978999489</v>
      </c>
      <c r="X159" s="443">
        <f>INPUT!AG84</f>
        <v>30.230080168270341</v>
      </c>
      <c r="Y159" s="435">
        <f>INPUT!AH84</f>
        <v>-32.32329662498357</v>
      </c>
      <c r="Z159" s="443">
        <f>INPUT!AI84</f>
        <v>27.412408544714236</v>
      </c>
      <c r="AA159" s="435">
        <f>INPUT!AJ84</f>
        <v>-2.9565728055373164</v>
      </c>
      <c r="AB159" s="443">
        <f>INPUT!AK84</f>
        <v>28.356643200557112</v>
      </c>
      <c r="AC159" s="435">
        <f>INPUT!AL84</f>
        <v>5.9792970207382723</v>
      </c>
      <c r="AD159" s="443">
        <f>INPUT!AM84</f>
        <v>28.428500746539864</v>
      </c>
      <c r="AE159" s="435">
        <f>INPUT!AN84</f>
        <v>5.4444588900134372</v>
      </c>
      <c r="AF159" s="443">
        <f>INPUT!AO84</f>
        <v>29.935587552975022</v>
      </c>
      <c r="AG159" s="435">
        <f>INPUT!AP84</f>
        <v>-0.97417080489392571</v>
      </c>
      <c r="AH159" s="443">
        <f>INPUT!AQ84</f>
        <v>27.183823154892274</v>
      </c>
      <c r="AI159" s="435">
        <f>INPUT!AR84</f>
        <v>-0.83387561311549785</v>
      </c>
      <c r="AJ159" s="443">
        <f>INPUT!AS84</f>
        <v>28.239251365570862</v>
      </c>
      <c r="AK159" s="435">
        <f>INPUT!AT84</f>
        <v>-0.41398353872839078</v>
      </c>
      <c r="AL159" s="443">
        <f>INPUT!AU84</f>
        <v>28.83018244860893</v>
      </c>
      <c r="AM159" s="435">
        <f>INPUT!AV84</f>
        <v>1.4129542238275006</v>
      </c>
      <c r="AN159" s="443">
        <f>INPUT!AW84</f>
        <v>28.191649388136764</v>
      </c>
      <c r="AO159" s="435">
        <f>INPUT!AX84</f>
        <v>-5.8256353303643316</v>
      </c>
      <c r="AP159" s="443">
        <f>INPUT!AY84</f>
        <v>28.59061797887566</v>
      </c>
      <c r="AQ159" s="435">
        <f>INPUT!AZ84</f>
        <v>5.1751176277432753</v>
      </c>
      <c r="AR159" s="443">
        <f>INPUT!BA84</f>
        <v>29.461982121300583</v>
      </c>
      <c r="AS159" s="435">
        <f>INPUT!BB84</f>
        <v>4.3298979137260885</v>
      </c>
      <c r="AT159" s="443">
        <f>INPUT!BC84</f>
        <v>30.593863900661063</v>
      </c>
      <c r="AU159" s="435">
        <f>INPUT!BD84</f>
        <v>6.117482798438667</v>
      </c>
      <c r="AV159" s="443">
        <f>INPUT!BE84</f>
        <v>36.184849091777465</v>
      </c>
      <c r="AW159" s="435">
        <f>INPUT!BF84</f>
        <v>28.353075740947233</v>
      </c>
      <c r="AX159" s="443">
        <f>INPUT!BG84</f>
        <v>26.649056402398351</v>
      </c>
      <c r="AY159" s="435">
        <f>INPUT!BH84</f>
        <v>-6.7909045474702339</v>
      </c>
      <c r="AZ159" s="443">
        <f>INPUT!BI84</f>
        <v>27.771181377479635</v>
      </c>
      <c r="BA159" s="435">
        <f>INPUT!BJ84</f>
        <v>-5.7389239354623145</v>
      </c>
      <c r="BB159" s="443">
        <f>INPUT!BK84</f>
        <v>30.671895894905997</v>
      </c>
      <c r="BC159" s="435">
        <f>INPUT!BL84</f>
        <v>0.25505766286437748</v>
      </c>
      <c r="BD159" s="443">
        <f>INPUT!BM84</f>
        <v>30.111099997406804</v>
      </c>
      <c r="BE159" s="435">
        <f>INPUT!BN84</f>
        <v>-16.785337639423346</v>
      </c>
      <c r="BF159" s="443">
        <f>INPUT!BO84</f>
        <v>23.898573109738159</v>
      </c>
      <c r="BG159" s="435">
        <f>INPUT!BP84</f>
        <v>-10.321128264836632</v>
      </c>
      <c r="BH159" s="443">
        <f>INPUT!BQ84</f>
        <v>23.858956008646377</v>
      </c>
      <c r="BI159" s="435">
        <f>INPUT!BR84</f>
        <v>-14.08735665817149</v>
      </c>
      <c r="BJ159" s="443">
        <f>INPUT!BS84</f>
        <v>22.609941082647051</v>
      </c>
      <c r="BK159" s="435">
        <f>INPUT!BT84</f>
        <v>-26.284501094690661</v>
      </c>
      <c r="BL159" s="443">
        <f>INPUT!BU84</f>
        <v>22.986391924058619</v>
      </c>
      <c r="BM159" s="435">
        <f>INPUT!BV84</f>
        <v>-23.661400858692549</v>
      </c>
      <c r="BN159" s="443">
        <f>INPUT!BW84</f>
        <v>19.931476451687349</v>
      </c>
      <c r="BO159" s="435">
        <f>INPUT!BX84</f>
        <v>-16.599721832071644</v>
      </c>
      <c r="BP159" s="443">
        <f>INPUT!BY84</f>
        <v>18.724427802712825</v>
      </c>
      <c r="BQ159" s="435">
        <f>INPUT!BZ84</f>
        <v>-21.520338962328545</v>
      </c>
      <c r="BR159" s="443">
        <f>INPUT!CA84</f>
        <v>20.504795840224912</v>
      </c>
      <c r="BS159" s="435">
        <f>INPUT!CB84</f>
        <v>-9.3107064486683715</v>
      </c>
      <c r="BT159" s="443">
        <f>INPUT!CC84</f>
        <v>21.208039244958112</v>
      </c>
      <c r="BU159" s="435">
        <f>INPUT!CD84</f>
        <v>-7.7365455395337683</v>
      </c>
      <c r="BV159" s="443">
        <f>INPUT!CE84</f>
        <v>18.733839467458875</v>
      </c>
      <c r="BW159" s="435">
        <f>INPUT!CF84</f>
        <v>-6.0087720402021922</v>
      </c>
      <c r="BX159" s="443">
        <f>INPUT!CG84</f>
        <v>20.569480978066178</v>
      </c>
      <c r="BY159" s="435">
        <f>INPUT!CH84</f>
        <v>9.853722606605043</v>
      </c>
      <c r="BZ159" s="443">
        <f>INPUT!CI84</f>
        <v>20.811209638294432</v>
      </c>
      <c r="CA159" s="435">
        <f>INPUT!CJ84</f>
        <v>1.4943518602044348</v>
      </c>
      <c r="CB159" s="443">
        <f>INPUT!CK84</f>
        <v>23.904973522446046</v>
      </c>
      <c r="CC159" s="435">
        <f>INPUT!CL84</f>
        <v>12.716565856643669</v>
      </c>
      <c r="CD159" s="443">
        <f>INPUT!CM84</f>
        <v>20.231299212598426</v>
      </c>
      <c r="CE159" s="435">
        <f>INPUT!CN84</f>
        <v>7.9933413956101873</v>
      </c>
      <c r="CF159" s="443">
        <f>INPUT!CO84</f>
        <v>20.838026728819667</v>
      </c>
      <c r="CG159" s="435">
        <f>INPUT!CP84</f>
        <v>1.3055543357649579</v>
      </c>
      <c r="CH159" s="443">
        <f>INPUT!CQ84</f>
        <v>22.445320215938402</v>
      </c>
      <c r="CI159" s="435">
        <f>INPUT!CR84</f>
        <v>7.8520691783194874</v>
      </c>
      <c r="CJ159" s="443">
        <f>INPUT!CS84</f>
        <v>25.842752872790069</v>
      </c>
      <c r="CK159" s="435">
        <f>INPUT!CT84</f>
        <v>8.1061765181396517</v>
      </c>
      <c r="CL159" s="443">
        <f>INPUT!CU84</f>
        <v>22.760541091617341</v>
      </c>
      <c r="CM159" s="435">
        <f>INPUT!CV84</f>
        <v>12.501628553068445</v>
      </c>
      <c r="CN159" s="443">
        <f>INPUT!CW84</f>
        <v>25.657637828818913</v>
      </c>
      <c r="CO159" s="435">
        <f>INPUT!CX84</f>
        <v>23.128922727282841</v>
      </c>
      <c r="CP159" s="443">
        <f>INPUT!CY84</f>
        <v>28.19365325926589</v>
      </c>
      <c r="CQ159" s="435">
        <f>INPUT!CZ84</f>
        <v>25.610385541506343</v>
      </c>
      <c r="CR159" s="443">
        <f>INPUT!DA84</f>
        <v>28.655694543286071</v>
      </c>
      <c r="CS159" s="435">
        <f>INPUT!DB84</f>
        <v>10.884837557138738</v>
      </c>
      <c r="CT159" s="443">
        <f>INPUT!DC84</f>
        <v>27.518194546487933</v>
      </c>
      <c r="CU159" s="435">
        <f>INPUT!DD84</f>
        <v>20.903077109282009</v>
      </c>
      <c r="CV159" s="443">
        <f>INPUT!DE84</f>
        <v>29.583987099023712</v>
      </c>
      <c r="CW159" s="435">
        <f>INPUT!DF84</f>
        <v>15.302847816312548</v>
      </c>
      <c r="CX159" s="443">
        <f>INPUT!DG84</f>
        <v>30.216623594517433</v>
      </c>
      <c r="CY159" s="435">
        <f>INPUT!DH84</f>
        <v>7.1752685494445023</v>
      </c>
      <c r="CZ159" s="443">
        <f>INPUT!DI84</f>
        <v>29.433657313747911</v>
      </c>
      <c r="DA159" s="435">
        <f>INPUT!DJ84</f>
        <v>2.7148627274997006</v>
      </c>
      <c r="DB159" s="443">
        <f>INPUT!DK84</f>
        <v>27.873122599866068</v>
      </c>
      <c r="DC159" s="435">
        <f>INPUT!DL84</f>
        <v>1.2897941134129898</v>
      </c>
      <c r="DD159" s="443">
        <f>INPUT!DM84</f>
        <v>29.070950937366618</v>
      </c>
      <c r="DE159" s="435">
        <f>INPUT!DN84</f>
        <v>-1.7341684200302576</v>
      </c>
      <c r="DF159" s="443">
        <f>INPUT!DO84</f>
        <v>30.830121351620065</v>
      </c>
      <c r="DG159" s="435">
        <f>INPUT!DP84</f>
        <v>2.0303319303151657</v>
      </c>
      <c r="DH159" s="443">
        <f>INPUT!DQ84</f>
        <v>30.950813195496146</v>
      </c>
      <c r="DI159" s="435">
        <f>INPUT!DR84</f>
        <v>5.1544932577563207</v>
      </c>
      <c r="DJ159" s="443">
        <f>INPUT!DS84</f>
        <v>29.494834871369612</v>
      </c>
      <c r="DK159" s="435">
        <f>INPUT!DT84</f>
        <v>5.8181937301539977</v>
      </c>
      <c r="DL159" s="443">
        <f>INPUT!DU84</f>
        <v>31.583711659838336</v>
      </c>
      <c r="DM159" s="435">
        <f>INPUT!DV84</f>
        <v>8.6435449871779646</v>
      </c>
      <c r="DN159" s="443">
        <f>INPUT!DW84</f>
        <v>30.737619413637862</v>
      </c>
      <c r="DO159" s="435">
        <f>INPUT!DX84</f>
        <v>-0.30003754097238655</v>
      </c>
      <c r="DP159" s="443">
        <f>INPUT!DY84</f>
        <v>31.204472904625263</v>
      </c>
      <c r="DQ159" s="435">
        <f>INPUT!DZ84</f>
        <v>0.81955749442481629</v>
      </c>
      <c r="DR159" s="443">
        <f>INPUT!EA84</f>
        <v>29.382418013579937</v>
      </c>
      <c r="DS159" s="435">
        <f>INPUT!EB84</f>
        <v>-0.38114082780913439</v>
      </c>
      <c r="DT159" s="443">
        <f>INPUT!EC84</f>
        <v>29.858703838133376</v>
      </c>
      <c r="DU159" s="435">
        <f>INPUT!ED84</f>
        <v>-5.4617007661530437</v>
      </c>
      <c r="DV159" s="443">
        <f>INPUT!EE84</f>
        <v>30.58004741176822</v>
      </c>
      <c r="DW159" s="435">
        <f>INPUT!EF84</f>
        <v>-0.51263567210325656</v>
      </c>
      <c r="DX159" s="443">
        <f>INPUT!EG84</f>
        <v>30.854126810417526</v>
      </c>
      <c r="DY159" s="435">
        <f>INPUT!EH84</f>
        <v>-1.1227431890246997</v>
      </c>
      <c r="DZ159" s="443">
        <f>INPUT!EI84</f>
        <v>25.788149581022136</v>
      </c>
      <c r="EA159" s="435">
        <f>INPUT!EJ84</f>
        <v>-12.232718324600123</v>
      </c>
      <c r="EB159" s="443">
        <f>INPUT!EK84</f>
        <v>24.952508129490774</v>
      </c>
      <c r="EC159" s="435">
        <f>INPUT!EL84</f>
        <v>-16.431375371280399</v>
      </c>
      <c r="ED159" s="443">
        <f>INPUT!EM84</f>
        <v>25.645045085612004</v>
      </c>
      <c r="EE159" s="435">
        <f>INPUT!EN84</f>
        <v>-16.137981278135825</v>
      </c>
      <c r="EF159" s="443">
        <f>INPUT!EO84</f>
        <v>25.629589062751418</v>
      </c>
      <c r="EG159" s="435">
        <f>INPUT!EP84</f>
        <v>-16.933027402681532</v>
      </c>
      <c r="EH159" s="443">
        <f>INPUT!EQ84</f>
        <v>25.5</v>
      </c>
      <c r="EI159" s="435">
        <f>INPUT!ER84</f>
        <v>-1.1173720709072854</v>
      </c>
      <c r="EJ159" s="443">
        <f>INPUT!ES84</f>
        <v>25.5</v>
      </c>
      <c r="EK159" s="435">
        <f>INPUT!ET84</f>
        <v>2.1941356262385359</v>
      </c>
      <c r="EL159" s="443">
        <f>INPUT!EU84</f>
        <v>25</v>
      </c>
      <c r="EM159" s="435">
        <f>INPUT!EV84</f>
        <v>-2.5152815425304231</v>
      </c>
      <c r="EN159" s="443">
        <f>INPUT!EW84</f>
        <v>25.5</v>
      </c>
      <c r="EO159" s="435">
        <f>INPUT!EX84</f>
        <v>-0.50562286595439154</v>
      </c>
      <c r="EP159" s="443"/>
      <c r="EQ159" s="443">
        <f>INPUT!FF84</f>
        <v>32.959968629021489</v>
      </c>
      <c r="ER159" s="435">
        <f>INPUT!FG84</f>
        <v>-10.010080620943352</v>
      </c>
      <c r="ES159" s="443">
        <f>INPUT!FH84</f>
        <v>32.950147962667877</v>
      </c>
      <c r="ET159" s="435">
        <f>INPUT!FI84</f>
        <v>-2.9795739383575714E-2</v>
      </c>
      <c r="EU159" s="443">
        <f>INPUT!FJ84</f>
        <v>31.901591089597126</v>
      </c>
      <c r="EV159" s="435">
        <f>INPUT!FK84</f>
        <v>-3.1822523961311355</v>
      </c>
      <c r="EW159" s="443">
        <f>INPUT!FL84</f>
        <v>28.061396537778581</v>
      </c>
      <c r="EX159" s="435">
        <f>INPUT!FM84</f>
        <v>-12.037627029426767</v>
      </c>
      <c r="EY159" s="443">
        <f>INPUT!FN84</f>
        <v>28.547723159934506</v>
      </c>
      <c r="EZ159" s="435">
        <f>INPUT!FO84</f>
        <v>1.7330806095170237</v>
      </c>
      <c r="FA159" s="443">
        <f>INPUT!FP84</f>
        <v>28.117487434471212</v>
      </c>
      <c r="FB159" s="435">
        <f>INPUT!FQ84</f>
        <v>-1.507075443645578</v>
      </c>
      <c r="FC159" s="443">
        <f>INPUT!FR84</f>
        <v>31.244740099616873</v>
      </c>
      <c r="FD159" s="435">
        <f>INPUT!FS84</f>
        <v>11.122091447302452</v>
      </c>
      <c r="FE159" s="443">
        <f>INPUT!FT84</f>
        <v>28.816234667890072</v>
      </c>
      <c r="FF159" s="435">
        <f>INPUT!FU84</f>
        <v>-7.7725256282627271</v>
      </c>
      <c r="FG159" s="443">
        <f>INPUT!FV84</f>
        <v>23.33411730305939</v>
      </c>
      <c r="FH159" s="435">
        <f>INPUT!FW84</f>
        <v>-19.024405610283999</v>
      </c>
      <c r="FI159" s="443">
        <f>INPUT!FX84</f>
        <v>20.099247951154613</v>
      </c>
      <c r="FJ159" s="435">
        <f>INPUT!FY84</f>
        <v>-13.86326000632836</v>
      </c>
      <c r="FK159" s="443">
        <f>INPUT!FZ84</f>
        <v>21.027113000036397</v>
      </c>
      <c r="FL159" s="435">
        <f>INPUT!GA84</f>
        <v>4.6164167492071861</v>
      </c>
      <c r="FM159" s="443">
        <f>INPUT!GB84</f>
        <v>22.377848671991497</v>
      </c>
      <c r="FN159" s="435">
        <f>INPUT!GC84</f>
        <v>6.4237809153960601</v>
      </c>
      <c r="FO159" s="443">
        <f>INPUT!GD84</f>
        <v>26.382682697092612</v>
      </c>
      <c r="FP159" s="435">
        <f>INPUT!GE84</f>
        <v>17.896421071582424</v>
      </c>
      <c r="FQ159" s="443">
        <f>INPUT!GF84</f>
        <v>29.196609204370311</v>
      </c>
      <c r="FR159" s="435">
        <f>INPUT!GG84</f>
        <v>10.665808854941794</v>
      </c>
      <c r="FS159" s="443">
        <f>INPUT!GH84</f>
        <v>29.681194291026415</v>
      </c>
      <c r="FT159" s="435">
        <f>INPUT!GI84</f>
        <v>1.6597307011376072</v>
      </c>
      <c r="FU159" s="443">
        <f>INPUT!GJ84</f>
        <v>30.751832348671737</v>
      </c>
      <c r="FV159" s="435">
        <f>INPUT!GK84</f>
        <v>3.6071259368731345</v>
      </c>
      <c r="FW159" s="443">
        <f>INPUT!GL84</f>
        <v>30.168730286729208</v>
      </c>
      <c r="FX159" s="435">
        <f>INPUT!GM84</f>
        <v>-1.8961538789987409</v>
      </c>
      <c r="FY159" s="443">
        <f>INPUT!GN84</f>
        <v>25.504220421049396</v>
      </c>
      <c r="FZ159" s="435">
        <f>INPUT!GO84</f>
        <v>-15.461405970179865</v>
      </c>
      <c r="GA159" s="443">
        <f>INPUT!GP84</f>
        <v>25.375597682977208</v>
      </c>
      <c r="GB159" s="435">
        <f>INPUT!GQ84</f>
        <v>-0.50431942615282166</v>
      </c>
      <c r="GC159" s="443">
        <f>INPUT!GR84</f>
        <v>25.075597682977207</v>
      </c>
      <c r="GD159" s="435">
        <f>INPUT!GS84</f>
        <v>-1.1822381634039369</v>
      </c>
      <c r="GE159" s="443">
        <f>INPUT!GT84</f>
        <v>24.975597682977206</v>
      </c>
      <c r="GF159" s="435">
        <f>INPUT!GU84</f>
        <v>-0.39879408365164348</v>
      </c>
      <c r="GG159" s="443">
        <f>INPUT!GV84</f>
        <v>24.975597682977206</v>
      </c>
      <c r="GH159" s="435">
        <f>INPUT!GW84</f>
        <v>0</v>
      </c>
      <c r="GI159" s="443">
        <f>INPUT!GX84</f>
        <v>24.975597682977206</v>
      </c>
      <c r="GJ159" s="435">
        <f>INPUT!GY84</f>
        <v>0</v>
      </c>
      <c r="GK159" s="435">
        <f>INPUT!GZ84</f>
        <v>-0.41801765731294127</v>
      </c>
      <c r="GL159" s="436"/>
    </row>
    <row r="160" spans="1:194" ht="12" hidden="1" customHeight="1" outlineLevel="1" x14ac:dyDescent="0.2">
      <c r="A160" s="433" t="str">
        <f>INPUT!B239</f>
        <v xml:space="preserve"> Total Benefits (%)</v>
      </c>
      <c r="B160" s="443">
        <f>INPUT!K85</f>
        <v>70.089964835621203</v>
      </c>
      <c r="C160" s="435">
        <f>INPUT!L85</f>
        <v>-1.1821608584089316</v>
      </c>
      <c r="D160" s="443">
        <f>INPUT!M85</f>
        <v>69.370674106389217</v>
      </c>
      <c r="E160" s="435">
        <f>INPUT!N85</f>
        <v>-2.0254939727826993</v>
      </c>
      <c r="F160" s="443">
        <f>INPUT!O85</f>
        <v>69.088957995707588</v>
      </c>
      <c r="G160" s="435">
        <f>INPUT!P85</f>
        <v>-2.8273487958197951</v>
      </c>
      <c r="H160" s="443">
        <f>INPUT!Q85</f>
        <v>69.009299463525821</v>
      </c>
      <c r="I160" s="435">
        <f>INPUT!R85</f>
        <v>-3.0280740726295718</v>
      </c>
      <c r="J160" s="443">
        <f>INPUT!S85</f>
        <v>68.473548376106237</v>
      </c>
      <c r="K160" s="435">
        <f>INPUT!T85</f>
        <v>-2.3062024118657654</v>
      </c>
      <c r="L160" s="443">
        <f>INPUT!U85</f>
        <v>68.143781706638805</v>
      </c>
      <c r="M160" s="435">
        <f>INPUT!V85</f>
        <v>-1.7686038308764473</v>
      </c>
      <c r="N160" s="443">
        <f>INPUT!W85</f>
        <v>68.657938827520553</v>
      </c>
      <c r="O160" s="435">
        <f>INPUT!X85</f>
        <v>-0.62386115045158785</v>
      </c>
      <c r="P160" s="443">
        <f>INPUT!Y85</f>
        <v>68.178298226277647</v>
      </c>
      <c r="Q160" s="435">
        <f>INPUT!Z85</f>
        <v>-1.2041873250537627</v>
      </c>
      <c r="R160" s="443">
        <f>INPUT!AA85</f>
        <v>67.626222691386076</v>
      </c>
      <c r="S160" s="435">
        <f>INPUT!AB85</f>
        <v>-1.2374496499962806</v>
      </c>
      <c r="T160" s="443">
        <f>INPUT!AC85</f>
        <v>67.767569995746385</v>
      </c>
      <c r="U160" s="435">
        <f>INPUT!AD85</f>
        <v>-0.55208516679045028</v>
      </c>
      <c r="V160" s="443">
        <f>INPUT!AE85</f>
        <v>67.446609941152815</v>
      </c>
      <c r="W160" s="435">
        <f>INPUT!AF85</f>
        <v>-1.7642954435477365</v>
      </c>
      <c r="X160" s="443">
        <f>INPUT!AG85</f>
        <v>68.307474114948235</v>
      </c>
      <c r="Y160" s="435">
        <f>INPUT!AH85</f>
        <v>0.18946775151509332</v>
      </c>
      <c r="Z160" s="443">
        <f>INPUT!AI85</f>
        <v>67.238668711984189</v>
      </c>
      <c r="AA160" s="435">
        <f>INPUT!AJ85</f>
        <v>-0.5730823990724665</v>
      </c>
      <c r="AB160" s="443">
        <f>INPUT!AK85</f>
        <v>66.756552003480394</v>
      </c>
      <c r="AC160" s="435">
        <f>INPUT!AL85</f>
        <v>-1.4918905788262049</v>
      </c>
      <c r="AD160" s="443">
        <f>INPUT!AM85</f>
        <v>67.365802681738558</v>
      </c>
      <c r="AE160" s="435">
        <f>INPUT!AN85</f>
        <v>-0.11980922315407705</v>
      </c>
      <c r="AF160" s="443">
        <f>INPUT!AO85</f>
        <v>67.292664665217671</v>
      </c>
      <c r="AG160" s="435">
        <f>INPUT!AP85</f>
        <v>-1.4856492102501617</v>
      </c>
      <c r="AH160" s="443">
        <f>INPUT!AQ85</f>
        <v>66.8561996254695</v>
      </c>
      <c r="AI160" s="435">
        <f>INPUT!AR85</f>
        <v>-0.56882311003656483</v>
      </c>
      <c r="AJ160" s="443">
        <f>INPUT!AS85</f>
        <v>65.819877701693571</v>
      </c>
      <c r="AK160" s="435">
        <f>INPUT!AT85</f>
        <v>-1.4031196544392999</v>
      </c>
      <c r="AL160" s="443">
        <f>INPUT!AU85</f>
        <v>66.599228152346384</v>
      </c>
      <c r="AM160" s="435">
        <f>INPUT!AV85</f>
        <v>-1.1379282942916347</v>
      </c>
      <c r="AN160" s="443">
        <f>INPUT!AW85</f>
        <v>65.709567368463979</v>
      </c>
      <c r="AO160" s="435">
        <f>INPUT!AX85</f>
        <v>-2.3525555194308767</v>
      </c>
      <c r="AP160" s="443">
        <f>INPUT!AY85</f>
        <v>64.956056911658308</v>
      </c>
      <c r="AQ160" s="435">
        <f>INPUT!AZ85</f>
        <v>-2.8421339000060608</v>
      </c>
      <c r="AR160" s="443">
        <f>INPUT!BA85</f>
        <v>64.945671941856091</v>
      </c>
      <c r="AS160" s="435">
        <f>INPUT!BB85</f>
        <v>-1.328178948918024</v>
      </c>
      <c r="AT160" s="443">
        <f>INPUT!BC85</f>
        <v>66.054272547385963</v>
      </c>
      <c r="AU160" s="435">
        <f>INPUT!BD85</f>
        <v>-0.8182611421769459</v>
      </c>
      <c r="AV160" s="443">
        <f>INPUT!BE85</f>
        <v>65.494259238986956</v>
      </c>
      <c r="AW160" s="435">
        <f>INPUT!BF85</f>
        <v>-0.32766633246829047</v>
      </c>
      <c r="AX160" s="443">
        <f>INPUT!BG85</f>
        <v>63.868182855404278</v>
      </c>
      <c r="AY160" s="435">
        <f>INPUT!BH85</f>
        <v>-1.6747846282196055</v>
      </c>
      <c r="AZ160" s="443">
        <f>INPUT!BI85</f>
        <v>63.66573997749618</v>
      </c>
      <c r="BA160" s="435">
        <f>INPUT!BJ85</f>
        <v>-1.9707733034247332</v>
      </c>
      <c r="BB160" s="443">
        <f>INPUT!BK85</f>
        <v>63.743485298841939</v>
      </c>
      <c r="BC160" s="435">
        <f>INPUT!BL85</f>
        <v>-3.4983160958836024</v>
      </c>
      <c r="BD160" s="443">
        <f>INPUT!BM85</f>
        <v>64.020497233985367</v>
      </c>
      <c r="BE160" s="435">
        <f>INPUT!BN85</f>
        <v>-2.2502155488527187</v>
      </c>
      <c r="BF160" s="443">
        <f>INPUT!BO85</f>
        <v>62.44532993404097</v>
      </c>
      <c r="BG160" s="435">
        <f>INPUT!BP85</f>
        <v>-2.2277961541267044</v>
      </c>
      <c r="BH160" s="443">
        <f>INPUT!BQ85</f>
        <v>61.937964905443224</v>
      </c>
      <c r="BI160" s="435">
        <f>INPUT!BR85</f>
        <v>-2.7138223362575653</v>
      </c>
      <c r="BJ160" s="443">
        <f>INPUT!BS85</f>
        <v>62.202190477340515</v>
      </c>
      <c r="BK160" s="435">
        <f>INPUT!BT85</f>
        <v>-2.4179644622121521</v>
      </c>
      <c r="BL160" s="443">
        <f>INPUT!BU85</f>
        <v>63.551870478606922</v>
      </c>
      <c r="BM160" s="435">
        <f>INPUT!BV85</f>
        <v>-0.73199486980815021</v>
      </c>
      <c r="BN160" s="443">
        <f>INPUT!BW85</f>
        <v>61.537059883083558</v>
      </c>
      <c r="BO160" s="435">
        <f>INPUT!BX85</f>
        <v>-1.4545043671268743</v>
      </c>
      <c r="BP160" s="443">
        <f>INPUT!BY85</f>
        <v>60.42204292294123</v>
      </c>
      <c r="BQ160" s="435">
        <f>INPUT!BZ85</f>
        <v>-2.4474843253507905</v>
      </c>
      <c r="BR160" s="443">
        <f>INPUT!CA85</f>
        <v>59.940626627398252</v>
      </c>
      <c r="BS160" s="435">
        <f>INPUT!CB85</f>
        <v>-3.6358267009360734</v>
      </c>
      <c r="BT160" s="443">
        <f>INPUT!CC85</f>
        <v>59.667709456084552</v>
      </c>
      <c r="BU160" s="435">
        <f>INPUT!CD85</f>
        <v>-6.1117965423690741</v>
      </c>
      <c r="BV160" s="443">
        <f>INPUT!CE85</f>
        <v>59.523432073073366</v>
      </c>
      <c r="BW160" s="435">
        <f>INPUT!CF85</f>
        <v>-3.2722197222876059</v>
      </c>
      <c r="BX160" s="443">
        <f>INPUT!CG85</f>
        <v>58.994964753272903</v>
      </c>
      <c r="BY160" s="435">
        <f>INPUT!CH85</f>
        <v>-2.3618502464213931</v>
      </c>
      <c r="BZ160" s="443">
        <f>INPUT!CI85</f>
        <v>59.604738801502819</v>
      </c>
      <c r="CA160" s="435">
        <f>INPUT!CJ85</f>
        <v>-0.56036755835632279</v>
      </c>
      <c r="CB160" s="443">
        <f>INPUT!CK85</f>
        <v>60.968628801436175</v>
      </c>
      <c r="CC160" s="435">
        <f>INPUT!CL85</f>
        <v>2.1802736475230455</v>
      </c>
      <c r="CD160" s="443">
        <f>INPUT!CM85</f>
        <v>59.025390641282506</v>
      </c>
      <c r="CE160" s="435">
        <f>INPUT!CN85</f>
        <v>-0.83671491116211749</v>
      </c>
      <c r="CF160" s="443">
        <f>INPUT!CO85</f>
        <v>59.725745305587786</v>
      </c>
      <c r="CG160" s="435">
        <f>INPUT!CP85</f>
        <v>1.2387168216323685</v>
      </c>
      <c r="CH160" s="443">
        <f>INPUT!CQ85</f>
        <v>59.618367135930519</v>
      </c>
      <c r="CI160" s="435">
        <f>INPUT!CR85</f>
        <v>2.2864514972686933E-2</v>
      </c>
      <c r="CJ160" s="443">
        <f>INPUT!CS85</f>
        <v>62.081052645597779</v>
      </c>
      <c r="CK160" s="435">
        <f>INPUT!CT85</f>
        <v>1.8245839967708122</v>
      </c>
      <c r="CL160" s="443">
        <f>INPUT!CU85</f>
        <v>60.577589784434871</v>
      </c>
      <c r="CM160" s="435">
        <f>INPUT!CV85</f>
        <v>2.6297143081790209</v>
      </c>
      <c r="CN160" s="443">
        <f>INPUT!CW85</f>
        <v>62.023376563965329</v>
      </c>
      <c r="CO160" s="435">
        <f>INPUT!CX85</f>
        <v>3.8469695884441046</v>
      </c>
      <c r="CP160" s="443">
        <f>INPUT!CY85</f>
        <v>62.634417914140798</v>
      </c>
      <c r="CQ160" s="435">
        <f>INPUT!CZ85</f>
        <v>5.0589288554878653</v>
      </c>
      <c r="CR160" s="443">
        <f>INPUT!DA85</f>
        <v>63.902351982329996</v>
      </c>
      <c r="CS160" s="435">
        <f>INPUT!DB85</f>
        <v>2.933744289307505</v>
      </c>
      <c r="CT160" s="443">
        <f>INPUT!DC85</f>
        <v>61.411892466192953</v>
      </c>
      <c r="CU160" s="435">
        <f>INPUT!DD85</f>
        <v>1.3772464119601757</v>
      </c>
      <c r="CV160" s="443">
        <f>INPUT!DE85</f>
        <v>61.547651509199397</v>
      </c>
      <c r="CW160" s="435">
        <f>INPUT!DF85</f>
        <v>-0.76700928121078427</v>
      </c>
      <c r="CX160" s="443">
        <f>INPUT!DG85</f>
        <v>62.744521725951962</v>
      </c>
      <c r="CY160" s="435">
        <f>INPUT!DH85</f>
        <v>0.17578803392424014</v>
      </c>
      <c r="CZ160" s="443">
        <f>INPUT!DI85</f>
        <v>61.249038345676496</v>
      </c>
      <c r="DA160" s="435">
        <f>INPUT!DJ85</f>
        <v>-4.152137682486523</v>
      </c>
      <c r="DB160" s="443">
        <f>INPUT!DK85</f>
        <v>71.204952646467959</v>
      </c>
      <c r="DC160" s="435">
        <f>INPUT!DL85</f>
        <v>15.946520758444382</v>
      </c>
      <c r="DD160" s="443">
        <f>INPUT!DM85</f>
        <v>72.257395510708861</v>
      </c>
      <c r="DE160" s="435">
        <f>INPUT!DN85</f>
        <v>17.400735428400061</v>
      </c>
      <c r="DF160" s="443">
        <f>INPUT!DO85</f>
        <v>74.467128828841098</v>
      </c>
      <c r="DG160" s="435">
        <f>INPUT!DP85</f>
        <v>18.683076674151323</v>
      </c>
      <c r="DH160" s="443">
        <f>INPUT!DQ85</f>
        <v>73.064682513553265</v>
      </c>
      <c r="DI160" s="435">
        <f>INPUT!DR85</f>
        <v>19.29115050132182</v>
      </c>
      <c r="DJ160" s="443">
        <f>INPUT!DS85</f>
        <v>72.366630022940967</v>
      </c>
      <c r="DK160" s="435">
        <f>INPUT!DT85</f>
        <v>1.6314558654939804</v>
      </c>
      <c r="DL160" s="443">
        <f>INPUT!DU85</f>
        <v>72.889214926364744</v>
      </c>
      <c r="DM160" s="435">
        <f>INPUT!DV85</f>
        <v>0.87440103700144878</v>
      </c>
      <c r="DN160" s="443">
        <f>INPUT!DW85</f>
        <v>71.80987152739651</v>
      </c>
      <c r="DO160" s="435">
        <f>INPUT!DX85</f>
        <v>-3.5683627705751286</v>
      </c>
      <c r="DP160" s="443">
        <f>INPUT!DY85</f>
        <v>72.019727610174542</v>
      </c>
      <c r="DQ160" s="435">
        <f>INPUT!DZ85</f>
        <v>-1.4301778471218163</v>
      </c>
      <c r="DR160" s="443">
        <f>INPUT!EA85</f>
        <v>71.831983695356001</v>
      </c>
      <c r="DS160" s="435">
        <f>INPUT!EB85</f>
        <v>-0.73880230075032971</v>
      </c>
      <c r="DT160" s="443">
        <f>INPUT!EC85</f>
        <v>72.133090816157292</v>
      </c>
      <c r="DU160" s="435">
        <f>INPUT!ED85</f>
        <v>-1.0373607549091002</v>
      </c>
      <c r="DV160" s="443">
        <f>INPUT!EE85</f>
        <v>72.419439368060324</v>
      </c>
      <c r="DW160" s="435">
        <f>INPUT!EF85</f>
        <v>0.84886357223359354</v>
      </c>
      <c r="DX160" s="443">
        <f>INPUT!EG85</f>
        <v>74.031510202744926</v>
      </c>
      <c r="DY160" s="435">
        <f>INPUT!EH85</f>
        <v>2.7933771194743828</v>
      </c>
      <c r="DZ160" s="443">
        <f>INPUT!EI85</f>
        <v>71.651414825285826</v>
      </c>
      <c r="EA160" s="435">
        <f>INPUT!EJ85</f>
        <v>-0.25137669987783662</v>
      </c>
      <c r="EB160" s="443">
        <f>INPUT!EK85</f>
        <v>70.502799226720597</v>
      </c>
      <c r="EC160" s="435">
        <f>INPUT!EL85</f>
        <v>-2.2601160867926073</v>
      </c>
      <c r="ED160" s="443">
        <f>INPUT!EM85</f>
        <v>71.86258175636884</v>
      </c>
      <c r="EE160" s="435">
        <f>INPUT!EN85</f>
        <v>-0.76893388923012784</v>
      </c>
      <c r="EF160" s="443">
        <f>INPUT!EO85</f>
        <v>71.035939012926292</v>
      </c>
      <c r="EG160" s="435">
        <f>INPUT!EP85</f>
        <v>-4.0463461863939676</v>
      </c>
      <c r="EH160" s="443">
        <f>INPUT!EQ85</f>
        <v>71.000000000000014</v>
      </c>
      <c r="EI160" s="435">
        <f>INPUT!ER85</f>
        <v>-0.90914439983386108</v>
      </c>
      <c r="EJ160" s="443">
        <f>INPUT!ES85</f>
        <v>71.000000000000014</v>
      </c>
      <c r="EK160" s="435">
        <f>INPUT!ET85</f>
        <v>0.70522132274568605</v>
      </c>
      <c r="EL160" s="443">
        <f>INPUT!EU85</f>
        <v>70.5</v>
      </c>
      <c r="EM160" s="435">
        <f>INPUT!EV85</f>
        <v>-1.8960935205310503</v>
      </c>
      <c r="EN160" s="443">
        <f>INPUT!EW85</f>
        <v>71.000000000000014</v>
      </c>
      <c r="EO160" s="435">
        <f>INPUT!EX85</f>
        <v>-5.0592718876762977E-2</v>
      </c>
      <c r="EP160" s="443"/>
      <c r="EQ160" s="443">
        <f>INPUT!FF85</f>
        <v>84.472199973301301</v>
      </c>
      <c r="ER160" s="435">
        <f>INPUT!FG85</f>
        <v>-1.0112941091104277</v>
      </c>
      <c r="ES160" s="443">
        <f>INPUT!FH85</f>
        <v>83.167459859501633</v>
      </c>
      <c r="ET160" s="435">
        <f>INPUT!FI85</f>
        <v>-1.5445792985290474</v>
      </c>
      <c r="EU160" s="443">
        <f>INPUT!FJ85</f>
        <v>82.063886996377661</v>
      </c>
      <c r="EV160" s="435">
        <f>INPUT!FK85</f>
        <v>-1.3269286629509769</v>
      </c>
      <c r="EW160" s="443">
        <f>INPUT!FL85</f>
        <v>81.114716445433814</v>
      </c>
      <c r="EX160" s="435">
        <f>INPUT!FM85</f>
        <v>-1.1566239251934785</v>
      </c>
      <c r="EY160" s="443">
        <f>INPUT!FN85</f>
        <v>79.812032816370177</v>
      </c>
      <c r="EZ160" s="435">
        <f>INPUT!FO85</f>
        <v>-1.6059769252105505</v>
      </c>
      <c r="FA160" s="443">
        <f>INPUT!FP85</f>
        <v>78.873496967442875</v>
      </c>
      <c r="FB160" s="435">
        <f>INPUT!FQ85</f>
        <v>-1.1759327707974387</v>
      </c>
      <c r="FC160" s="443">
        <f>INPUT!FR85</f>
        <v>78.148142335601761</v>
      </c>
      <c r="FD160" s="435">
        <f>INPUT!FS85</f>
        <v>-0.91964304833666022</v>
      </c>
      <c r="FE160" s="443">
        <f>INPUT!FT85</f>
        <v>76.74107054721307</v>
      </c>
      <c r="FF160" s="435">
        <f>INPUT!FU85</f>
        <v>-1.8005185361235077</v>
      </c>
      <c r="FG160" s="443">
        <f>INPUT!FV85</f>
        <v>74.6600401549899</v>
      </c>
      <c r="FH160" s="435">
        <f>INPUT!FW85</f>
        <v>-2.7117557487588928</v>
      </c>
      <c r="FI160" s="443">
        <f>INPUT!FX85</f>
        <v>71.837009801767721</v>
      </c>
      <c r="FJ160" s="435">
        <f>INPUT!FY85</f>
        <v>-3.7811797949234061</v>
      </c>
      <c r="FK160" s="443">
        <f>INPUT!FZ85</f>
        <v>70.818333334744096</v>
      </c>
      <c r="FL160" s="435">
        <f>INPUT!GA85</f>
        <v>-1.4180385150142416</v>
      </c>
      <c r="FM160" s="443">
        <f>INPUT!GB85</f>
        <v>70.646101813048588</v>
      </c>
      <c r="FN160" s="435">
        <f>INPUT!GC85</f>
        <v>-0.24320188514096452</v>
      </c>
      <c r="FO160" s="443">
        <f>INPUT!GD85</f>
        <v>72.869700054293773</v>
      </c>
      <c r="FP160" s="435">
        <f>INPUT!GE85</f>
        <v>3.1475172503212079</v>
      </c>
      <c r="FQ160" s="443">
        <f>INPUT!GF85</f>
        <v>72.900737236608322</v>
      </c>
      <c r="FR160" s="435">
        <f>INPUT!GG85</f>
        <v>4.2592713146105687E-2</v>
      </c>
      <c r="FS160" s="443">
        <f>INPUT!GH85</f>
        <v>72.749835949034832</v>
      </c>
      <c r="FT160" s="435">
        <f>INPUT!GI85</f>
        <v>-0.20699555764946975</v>
      </c>
      <c r="FU160" s="443">
        <f>INPUT!GJ85</f>
        <v>72.269999423746583</v>
      </c>
      <c r="FV160" s="435">
        <f>INPUT!GK85</f>
        <v>-0.65957059425453268</v>
      </c>
      <c r="FW160" s="443">
        <f>INPUT!GL85</f>
        <v>72.603019384078323</v>
      </c>
      <c r="FX160" s="435">
        <f>INPUT!GM85</f>
        <v>0.46079972739325736</v>
      </c>
      <c r="FY160" s="443">
        <f>INPUT!GN85</f>
        <v>71.264015055654752</v>
      </c>
      <c r="FZ160" s="435">
        <f>INPUT!GO85</f>
        <v>-1.8442818766807534</v>
      </c>
      <c r="GA160" s="443">
        <f>INPUT!GP85</f>
        <v>70.875597682977215</v>
      </c>
      <c r="GB160" s="435">
        <f>INPUT!GQ85</f>
        <v>-0.54503997897704659</v>
      </c>
      <c r="GC160" s="443">
        <f>INPUT!GR85</f>
        <v>70.275597682977221</v>
      </c>
      <c r="GD160" s="435">
        <f>INPUT!GS85</f>
        <v>-0.84655370764387117</v>
      </c>
      <c r="GE160" s="443">
        <f>INPUT!GT85</f>
        <v>69.975597682977224</v>
      </c>
      <c r="GF160" s="435">
        <f>INPUT!GU85</f>
        <v>-0.42689071298025461</v>
      </c>
      <c r="GG160" s="443">
        <f>INPUT!GV85</f>
        <v>70.275597682977221</v>
      </c>
      <c r="GH160" s="435">
        <f>INPUT!GW85</f>
        <v>0.4287208826127431</v>
      </c>
      <c r="GI160" s="443">
        <f>INPUT!GX85</f>
        <v>70.525597682977207</v>
      </c>
      <c r="GJ160" s="435">
        <f>INPUT!GY85</f>
        <v>0.35574226081687144</v>
      </c>
      <c r="GK160" s="435">
        <f>INPUT!GZ85</f>
        <v>-0.20809858845172169</v>
      </c>
      <c r="GL160" s="436"/>
    </row>
    <row r="161" spans="1:194" ht="12" hidden="1" customHeight="1" outlineLevel="1" x14ac:dyDescent="0.2">
      <c r="B161" s="436"/>
      <c r="C161" s="435"/>
      <c r="D161" s="436"/>
      <c r="E161" s="435"/>
      <c r="F161" s="436"/>
      <c r="G161" s="435"/>
      <c r="H161" s="436"/>
      <c r="I161" s="435"/>
      <c r="J161" s="436"/>
      <c r="K161" s="435"/>
      <c r="L161" s="436"/>
      <c r="M161" s="435"/>
      <c r="N161" s="436"/>
      <c r="O161" s="435"/>
      <c r="P161" s="436"/>
      <c r="Q161" s="435"/>
      <c r="R161" s="436"/>
      <c r="S161" s="435"/>
      <c r="T161" s="436"/>
      <c r="U161" s="435"/>
      <c r="V161" s="436"/>
      <c r="W161" s="435"/>
      <c r="X161" s="436"/>
      <c r="Y161" s="435"/>
      <c r="Z161" s="436"/>
      <c r="AA161" s="435"/>
      <c r="AB161" s="436"/>
      <c r="AC161" s="435"/>
      <c r="AD161" s="436"/>
      <c r="AE161" s="435"/>
      <c r="AF161" s="436"/>
      <c r="AG161" s="435"/>
      <c r="AH161" s="436"/>
      <c r="AI161" s="435"/>
      <c r="AJ161" s="436"/>
      <c r="AK161" s="435"/>
      <c r="AL161" s="436"/>
      <c r="AM161" s="435"/>
      <c r="AN161" s="436"/>
      <c r="AO161" s="435"/>
      <c r="AP161" s="436"/>
      <c r="AQ161" s="435"/>
      <c r="AR161" s="436"/>
      <c r="AS161" s="435"/>
      <c r="AT161" s="436"/>
      <c r="AU161" s="435"/>
      <c r="AV161" s="436"/>
      <c r="AW161" s="435"/>
      <c r="AX161" s="436"/>
      <c r="AY161" s="435"/>
      <c r="AZ161" s="436"/>
      <c r="BA161" s="435"/>
      <c r="BB161" s="436"/>
      <c r="BC161" s="435"/>
      <c r="BD161" s="436"/>
      <c r="BE161" s="435"/>
      <c r="BF161" s="436"/>
      <c r="BG161" s="435"/>
      <c r="BH161" s="436"/>
      <c r="BI161" s="435"/>
      <c r="BJ161" s="436"/>
      <c r="BK161" s="435"/>
      <c r="BL161" s="436"/>
      <c r="BM161" s="435"/>
      <c r="BN161" s="436"/>
      <c r="BO161" s="435"/>
      <c r="BP161" s="436"/>
      <c r="BQ161" s="435"/>
      <c r="BR161" s="436"/>
      <c r="BS161" s="435"/>
      <c r="BT161" s="436"/>
      <c r="BU161" s="435"/>
      <c r="BV161" s="436"/>
      <c r="BW161" s="435"/>
      <c r="BX161" s="436"/>
      <c r="BY161" s="435"/>
      <c r="BZ161" s="436"/>
      <c r="CA161" s="435"/>
      <c r="CB161" s="436"/>
      <c r="CC161" s="435"/>
      <c r="CD161" s="436"/>
      <c r="CE161" s="435"/>
      <c r="CF161" s="436"/>
      <c r="CG161" s="435"/>
      <c r="CH161" s="436"/>
      <c r="CI161" s="435"/>
      <c r="CJ161" s="436"/>
      <c r="CK161" s="435"/>
      <c r="CL161" s="436"/>
      <c r="CM161" s="435"/>
      <c r="CN161" s="436"/>
      <c r="CO161" s="435"/>
      <c r="CP161" s="436"/>
      <c r="CQ161" s="435"/>
      <c r="CR161" s="436"/>
      <c r="CS161" s="435"/>
      <c r="CT161" s="436"/>
      <c r="CU161" s="435"/>
      <c r="CV161" s="436"/>
      <c r="CW161" s="435"/>
      <c r="CX161" s="436"/>
      <c r="CY161" s="435"/>
      <c r="CZ161" s="436"/>
      <c r="DA161" s="435"/>
      <c r="DB161" s="436"/>
      <c r="DC161" s="435"/>
      <c r="DD161" s="436"/>
      <c r="DE161" s="435"/>
      <c r="DF161" s="436"/>
      <c r="DG161" s="435"/>
      <c r="DH161" s="436"/>
      <c r="DI161" s="435"/>
      <c r="DJ161" s="436"/>
      <c r="DK161" s="435"/>
      <c r="DL161" s="436"/>
      <c r="DM161" s="435"/>
      <c r="DN161" s="436"/>
      <c r="DO161" s="435"/>
      <c r="DP161" s="436"/>
      <c r="DQ161" s="435"/>
      <c r="DR161" s="436"/>
      <c r="DS161" s="435"/>
      <c r="DT161" s="436"/>
      <c r="DU161" s="435"/>
      <c r="DV161" s="436"/>
      <c r="DW161" s="435"/>
      <c r="DX161" s="436"/>
      <c r="DY161" s="435"/>
      <c r="DZ161" s="436"/>
      <c r="EA161" s="435"/>
      <c r="EB161" s="436"/>
      <c r="EC161" s="435"/>
      <c r="ED161" s="436"/>
      <c r="EE161" s="435"/>
      <c r="EF161" s="436"/>
      <c r="EG161" s="435"/>
      <c r="EH161" s="436"/>
      <c r="EI161" s="435"/>
      <c r="EJ161" s="436"/>
      <c r="EK161" s="435"/>
      <c r="EL161" s="436"/>
      <c r="EM161" s="435"/>
      <c r="EN161" s="436"/>
      <c r="EO161" s="435"/>
      <c r="EP161" s="436"/>
      <c r="EQ161" s="436"/>
      <c r="ER161" s="435"/>
      <c r="ES161" s="436"/>
      <c r="ET161" s="435"/>
      <c r="EU161" s="436"/>
      <c r="EV161" s="435"/>
      <c r="EW161" s="436"/>
      <c r="EX161" s="435"/>
      <c r="EY161" s="436"/>
      <c r="EZ161" s="435"/>
      <c r="FA161" s="436"/>
      <c r="FB161" s="435"/>
      <c r="FC161" s="436"/>
      <c r="FD161" s="435"/>
      <c r="FE161" s="436"/>
      <c r="FF161" s="435"/>
      <c r="FG161" s="436"/>
      <c r="FH161" s="435"/>
      <c r="FI161" s="436"/>
      <c r="FJ161" s="435"/>
      <c r="FK161" s="436"/>
      <c r="FL161" s="435"/>
      <c r="FM161" s="436"/>
      <c r="FN161" s="435"/>
      <c r="FO161" s="436"/>
      <c r="FP161" s="435"/>
      <c r="FQ161" s="436"/>
      <c r="FR161" s="435"/>
      <c r="FS161" s="436"/>
      <c r="FT161" s="435"/>
      <c r="FU161" s="436"/>
      <c r="FV161" s="435"/>
      <c r="FW161" s="436"/>
      <c r="FX161" s="435"/>
      <c r="FY161" s="436"/>
      <c r="FZ161" s="435"/>
      <c r="GA161" s="436"/>
      <c r="GB161" s="435"/>
      <c r="GC161" s="436"/>
      <c r="GD161" s="435"/>
      <c r="GE161" s="436"/>
      <c r="GF161" s="435"/>
      <c r="GG161" s="436"/>
      <c r="GH161" s="435"/>
      <c r="GI161" s="436"/>
      <c r="GJ161" s="435"/>
      <c r="GK161" s="435"/>
      <c r="GL161" s="436"/>
    </row>
    <row r="162" spans="1:194" ht="12" hidden="1" customHeight="1" outlineLevel="1" x14ac:dyDescent="0.2">
      <c r="A162" s="437" t="s">
        <v>46</v>
      </c>
      <c r="B162" s="436"/>
      <c r="C162" s="435"/>
      <c r="D162" s="436"/>
      <c r="E162" s="435"/>
      <c r="F162" s="436"/>
      <c r="G162" s="435"/>
      <c r="H162" s="436"/>
      <c r="I162" s="435"/>
      <c r="J162" s="436"/>
      <c r="K162" s="435"/>
      <c r="L162" s="436"/>
      <c r="M162" s="435"/>
      <c r="N162" s="436"/>
      <c r="O162" s="435"/>
      <c r="P162" s="436"/>
      <c r="Q162" s="435"/>
      <c r="R162" s="436"/>
      <c r="S162" s="435"/>
      <c r="T162" s="436"/>
      <c r="U162" s="435"/>
      <c r="V162" s="436"/>
      <c r="W162" s="435"/>
      <c r="X162" s="436"/>
      <c r="Y162" s="435"/>
      <c r="Z162" s="436"/>
      <c r="AA162" s="435"/>
      <c r="AB162" s="436"/>
      <c r="AC162" s="435"/>
      <c r="AD162" s="436"/>
      <c r="AE162" s="435"/>
      <c r="AF162" s="436"/>
      <c r="AG162" s="435"/>
      <c r="AH162" s="436"/>
      <c r="AI162" s="435"/>
      <c r="AJ162" s="436"/>
      <c r="AK162" s="435"/>
      <c r="AL162" s="436"/>
      <c r="AM162" s="435"/>
      <c r="AN162" s="436"/>
      <c r="AO162" s="435"/>
      <c r="AP162" s="436"/>
      <c r="AQ162" s="435"/>
      <c r="AR162" s="436"/>
      <c r="AS162" s="435"/>
      <c r="AT162" s="436"/>
      <c r="AU162" s="435"/>
      <c r="AV162" s="436"/>
      <c r="AW162" s="435"/>
      <c r="AX162" s="436"/>
      <c r="AY162" s="435"/>
      <c r="AZ162" s="436"/>
      <c r="BA162" s="435"/>
      <c r="BB162" s="436"/>
      <c r="BC162" s="435"/>
      <c r="BD162" s="436"/>
      <c r="BE162" s="435"/>
      <c r="BF162" s="436"/>
      <c r="BG162" s="435"/>
      <c r="BH162" s="436"/>
      <c r="BI162" s="435"/>
      <c r="BJ162" s="436"/>
      <c r="BK162" s="435"/>
      <c r="BL162" s="436"/>
      <c r="BM162" s="435"/>
      <c r="BN162" s="436"/>
      <c r="BO162" s="435"/>
      <c r="BP162" s="436"/>
      <c r="BQ162" s="435"/>
      <c r="BR162" s="436"/>
      <c r="BS162" s="435"/>
      <c r="BT162" s="436"/>
      <c r="BU162" s="435"/>
      <c r="BV162" s="436"/>
      <c r="BW162" s="435"/>
      <c r="BX162" s="436"/>
      <c r="BY162" s="435"/>
      <c r="BZ162" s="436"/>
      <c r="CA162" s="435"/>
      <c r="CB162" s="436"/>
      <c r="CC162" s="435"/>
      <c r="CD162" s="436"/>
      <c r="CE162" s="435"/>
      <c r="CF162" s="436"/>
      <c r="CG162" s="435"/>
      <c r="CH162" s="436"/>
      <c r="CI162" s="435"/>
      <c r="CJ162" s="436"/>
      <c r="CK162" s="435"/>
      <c r="CL162" s="436"/>
      <c r="CM162" s="435"/>
      <c r="CN162" s="436"/>
      <c r="CO162" s="435"/>
      <c r="CP162" s="436"/>
      <c r="CQ162" s="435"/>
      <c r="CR162" s="436"/>
      <c r="CS162" s="435"/>
      <c r="CT162" s="436"/>
      <c r="CU162" s="435"/>
      <c r="CV162" s="436"/>
      <c r="CW162" s="435"/>
      <c r="CX162" s="436"/>
      <c r="CY162" s="435"/>
      <c r="CZ162" s="436"/>
      <c r="DA162" s="435"/>
      <c r="DB162" s="436"/>
      <c r="DC162" s="435"/>
      <c r="DD162" s="436"/>
      <c r="DE162" s="435"/>
      <c r="DF162" s="436"/>
      <c r="DG162" s="435"/>
      <c r="DH162" s="436"/>
      <c r="DI162" s="435"/>
      <c r="DJ162" s="436"/>
      <c r="DK162" s="435"/>
      <c r="DL162" s="436"/>
      <c r="DM162" s="435"/>
      <c r="DN162" s="436"/>
      <c r="DO162" s="435"/>
      <c r="DP162" s="436"/>
      <c r="DQ162" s="435"/>
      <c r="DR162" s="436"/>
      <c r="DS162" s="435"/>
      <c r="DT162" s="436"/>
      <c r="DU162" s="435"/>
      <c r="DV162" s="436"/>
      <c r="DW162" s="435"/>
      <c r="DX162" s="436"/>
      <c r="DY162" s="435"/>
      <c r="DZ162" s="436"/>
      <c r="EA162" s="435"/>
      <c r="EB162" s="436"/>
      <c r="EC162" s="435"/>
      <c r="ED162" s="436"/>
      <c r="EE162" s="435"/>
      <c r="EF162" s="436"/>
      <c r="EG162" s="435"/>
      <c r="EH162" s="436"/>
      <c r="EI162" s="435"/>
      <c r="EJ162" s="436"/>
      <c r="EK162" s="435"/>
      <c r="EL162" s="436"/>
      <c r="EM162" s="435"/>
      <c r="EN162" s="436"/>
      <c r="EO162" s="435"/>
      <c r="EP162" s="436"/>
      <c r="EQ162" s="436"/>
      <c r="ER162" s="435"/>
      <c r="ES162" s="436"/>
      <c r="ET162" s="435"/>
      <c r="EU162" s="436"/>
      <c r="EV162" s="435"/>
      <c r="EW162" s="436"/>
      <c r="EX162" s="435"/>
      <c r="EY162" s="436"/>
      <c r="EZ162" s="435"/>
      <c r="FA162" s="436"/>
      <c r="FB162" s="435"/>
      <c r="FC162" s="436"/>
      <c r="FD162" s="435"/>
      <c r="FE162" s="436"/>
      <c r="FF162" s="435"/>
      <c r="FG162" s="436"/>
      <c r="FH162" s="435"/>
      <c r="FI162" s="436"/>
      <c r="FJ162" s="435"/>
      <c r="FK162" s="436"/>
      <c r="FL162" s="435"/>
      <c r="FM162" s="436"/>
      <c r="FN162" s="435"/>
      <c r="FO162" s="436"/>
      <c r="FP162" s="435"/>
      <c r="FQ162" s="436"/>
      <c r="FR162" s="435"/>
      <c r="FS162" s="436"/>
      <c r="FT162" s="435"/>
      <c r="FU162" s="436"/>
      <c r="FV162" s="435"/>
      <c r="FW162" s="436"/>
      <c r="FX162" s="435"/>
      <c r="FY162" s="436"/>
      <c r="FZ162" s="435"/>
      <c r="GA162" s="436"/>
      <c r="GB162" s="435"/>
      <c r="GC162" s="436"/>
      <c r="GD162" s="435"/>
      <c r="GE162" s="436"/>
      <c r="GF162" s="435"/>
      <c r="GG162" s="436"/>
      <c r="GH162" s="435"/>
      <c r="GI162" s="436"/>
      <c r="GJ162" s="435"/>
      <c r="GK162" s="435"/>
      <c r="GL162" s="436"/>
    </row>
    <row r="163" spans="1:194" ht="12" hidden="1" customHeight="1" outlineLevel="1" x14ac:dyDescent="0.2">
      <c r="A163" s="433" t="s">
        <v>47</v>
      </c>
      <c r="B163" s="434">
        <f>INPUT!K90</f>
        <v>314393</v>
      </c>
      <c r="C163" s="435">
        <f>INPUT!L90</f>
        <v>5.5017147766092345</v>
      </c>
      <c r="D163" s="434">
        <f>INPUT!M90</f>
        <v>318212</v>
      </c>
      <c r="E163" s="435">
        <f>INPUT!N90</f>
        <v>5.3549553367457037</v>
      </c>
      <c r="F163" s="434">
        <f>INPUT!O90</f>
        <v>322339</v>
      </c>
      <c r="G163" s="435">
        <f>INPUT!P90</f>
        <v>5.4905387450010057</v>
      </c>
      <c r="H163" s="434">
        <f>INPUT!Q90</f>
        <v>325960</v>
      </c>
      <c r="I163" s="435">
        <f>INPUT!R90</f>
        <v>4.9922534553454412</v>
      </c>
      <c r="J163" s="434">
        <f>INPUT!S90</f>
        <v>330115</v>
      </c>
      <c r="K163" s="435">
        <f>INPUT!T90</f>
        <v>5.0007474721129208</v>
      </c>
      <c r="L163" s="434">
        <f>INPUT!U90</f>
        <v>334070</v>
      </c>
      <c r="M163" s="435">
        <f>INPUT!V90</f>
        <v>4.9834701394039227</v>
      </c>
      <c r="N163" s="434">
        <f>INPUT!W90</f>
        <v>338371</v>
      </c>
      <c r="O163" s="435">
        <f>INPUT!X90</f>
        <v>4.9736457580373372</v>
      </c>
      <c r="P163" s="434">
        <f>INPUT!Y90</f>
        <v>343845</v>
      </c>
      <c r="Q163" s="435">
        <f>INPUT!Z90</f>
        <v>5.4868695545465807</v>
      </c>
      <c r="R163" s="434">
        <f>INPUT!AA90</f>
        <v>349511</v>
      </c>
      <c r="S163" s="435">
        <f>INPUT!AB90</f>
        <v>5.8755282250124941</v>
      </c>
      <c r="T163" s="434">
        <f>INPUT!AC90</f>
        <v>355185</v>
      </c>
      <c r="U163" s="435">
        <f>INPUT!AD90</f>
        <v>6.3205316251085053</v>
      </c>
      <c r="V163" s="434">
        <f>INPUT!AE90</f>
        <v>361629</v>
      </c>
      <c r="W163" s="435">
        <f>INPUT!AF90</f>
        <v>6.8735204849115217</v>
      </c>
      <c r="X163" s="434">
        <f>INPUT!AG90</f>
        <v>368535</v>
      </c>
      <c r="Y163" s="435">
        <f>INPUT!AH90</f>
        <v>7.1805610085939886</v>
      </c>
      <c r="Z163" s="434">
        <f>INPUT!AI90</f>
        <v>375298</v>
      </c>
      <c r="AA163" s="435">
        <f>INPUT!AJ90</f>
        <v>7.3780224370620706</v>
      </c>
      <c r="AB163" s="434">
        <f>INPUT!AK90</f>
        <v>382636</v>
      </c>
      <c r="AC163" s="435">
        <f>INPUT!AL90</f>
        <v>7.7286484508073183</v>
      </c>
      <c r="AD163" s="434">
        <f>INPUT!AM90</f>
        <v>390541</v>
      </c>
      <c r="AE163" s="435">
        <f>INPUT!AN90</f>
        <v>7.9949340346045172</v>
      </c>
      <c r="AF163" s="434">
        <f>INPUT!AO90</f>
        <v>397261</v>
      </c>
      <c r="AG163" s="435">
        <f>INPUT!AP90</f>
        <v>7.794646370086955</v>
      </c>
      <c r="AH163" s="434">
        <f>INPUT!AQ90</f>
        <v>404542</v>
      </c>
      <c r="AI163" s="435">
        <f>INPUT!AR90</f>
        <v>7.7922077922077948</v>
      </c>
      <c r="AJ163" s="434">
        <f>INPUT!AS90</f>
        <v>441747</v>
      </c>
      <c r="AK163" s="435">
        <f>INPUT!AT90</f>
        <v>15.448363457698711</v>
      </c>
      <c r="AL163" s="434">
        <f>INPUT!AU90</f>
        <v>420218</v>
      </c>
      <c r="AM163" s="435">
        <f>INPUT!AV90</f>
        <v>7.5989460773644657</v>
      </c>
      <c r="AN163" s="434">
        <f>INPUT!AW90</f>
        <v>427894</v>
      </c>
      <c r="AO163" s="435">
        <f>INPUT!AX90</f>
        <v>7.7110514246301554</v>
      </c>
      <c r="AP163" s="434">
        <f>INPUT!AY90</f>
        <v>435632</v>
      </c>
      <c r="AQ163" s="435">
        <f>INPUT!AZ90</f>
        <v>7.6852341660445633</v>
      </c>
      <c r="AR163" s="434">
        <f>INPUT!BA90</f>
        <v>443628</v>
      </c>
      <c r="AS163" s="435">
        <f>INPUT!BB90</f>
        <v>0.42580934335716414</v>
      </c>
      <c r="AT163" s="434">
        <f>INPUT!BC90</f>
        <v>452019</v>
      </c>
      <c r="AU163" s="435">
        <f>INPUT!BD90</f>
        <v>7.5677386499388488</v>
      </c>
      <c r="AV163" s="434">
        <f>INPUT!BE90</f>
        <v>459404</v>
      </c>
      <c r="AW163" s="435">
        <f>INPUT!BF90</f>
        <v>7.363973320495254</v>
      </c>
      <c r="AX163" s="434">
        <f>INPUT!BG90</f>
        <v>466170</v>
      </c>
      <c r="AY163" s="435">
        <f>INPUT!BH90</f>
        <v>7.0100451757446613</v>
      </c>
      <c r="AZ163" s="434">
        <f>INPUT!BI90</f>
        <v>473061</v>
      </c>
      <c r="BA163" s="435">
        <f>INPUT!BJ90</f>
        <v>6.6346127836836244</v>
      </c>
      <c r="BB163" s="434">
        <f>INPUT!BK90</f>
        <v>481094</v>
      </c>
      <c r="BC163" s="435">
        <f>INPUT!BL90</f>
        <v>6.4322517416303349</v>
      </c>
      <c r="BD163" s="434">
        <f>INPUT!BM90</f>
        <v>487363</v>
      </c>
      <c r="BE163" s="435">
        <f>INPUT!BN90</f>
        <v>6.0859287250437433</v>
      </c>
      <c r="BF163" s="434">
        <f>INPUT!BO90</f>
        <v>493765</v>
      </c>
      <c r="BG163" s="435">
        <f>INPUT!BP90</f>
        <v>5.9195143402621442</v>
      </c>
      <c r="BH163" s="434">
        <f>INPUT!BQ90</f>
        <v>501005</v>
      </c>
      <c r="BI163" s="435">
        <f>INPUT!BR90</f>
        <v>5.9070606116335966</v>
      </c>
      <c r="BJ163" s="434">
        <f>INPUT!BS90</f>
        <v>508273</v>
      </c>
      <c r="BK163" s="435">
        <f>INPUT!BT90</f>
        <v>5.6494157067018103</v>
      </c>
      <c r="BL163" s="434">
        <f>INPUT!BU90</f>
        <v>513723</v>
      </c>
      <c r="BM163" s="435">
        <f>INPUT!BV90</f>
        <v>5.408699470415268</v>
      </c>
      <c r="BN163" s="434">
        <f>INPUT!BW90</f>
        <v>520552</v>
      </c>
      <c r="BO163" s="435">
        <f>INPUT!BX90</f>
        <v>5.4250503782163673</v>
      </c>
      <c r="BP163" s="434">
        <f>INPUT!BY90</f>
        <v>526182</v>
      </c>
      <c r="BQ163" s="435">
        <f>INPUT!BZ90</f>
        <v>5.0252991487110821</v>
      </c>
      <c r="BR163" s="434">
        <f>INPUT!CA90</f>
        <v>533168</v>
      </c>
      <c r="BS163" s="435">
        <f>INPUT!CB90</f>
        <v>4.8979583806340266</v>
      </c>
      <c r="BT163" s="434">
        <f>INPUT!CC90</f>
        <v>538430</v>
      </c>
      <c r="BU163" s="435">
        <f>INPUT!CD90</f>
        <v>4.8094011753415655</v>
      </c>
      <c r="BV163" s="434">
        <f>INPUT!CE90</f>
        <v>544630</v>
      </c>
      <c r="BW163" s="435">
        <f>INPUT!CF90</f>
        <v>4.6254744963039274</v>
      </c>
      <c r="BX163" s="434">
        <f>INPUT!CG90</f>
        <v>551812</v>
      </c>
      <c r="BY163" s="435">
        <f>INPUT!CH90</f>
        <v>4.8709381924885387</v>
      </c>
      <c r="BZ163" s="434">
        <f>INPUT!CI90</f>
        <v>560141</v>
      </c>
      <c r="CA163" s="435">
        <f>INPUT!CJ90</f>
        <v>5.0590057917954567</v>
      </c>
      <c r="CB163" s="434">
        <f>INPUT!CK90</f>
        <v>520682</v>
      </c>
      <c r="CC163" s="435">
        <f>INPUT!CL90</f>
        <v>-3.2962502089408097</v>
      </c>
      <c r="CD163" s="434">
        <f>INPUT!CM90</f>
        <v>527950</v>
      </c>
      <c r="CE163" s="435">
        <f>INPUT!CN90</f>
        <v>-3.0626296751923299</v>
      </c>
      <c r="CF163" s="434">
        <f>INPUT!CO90</f>
        <v>534655</v>
      </c>
      <c r="CG163" s="435">
        <f>INPUT!CP90</f>
        <v>-3.109211108131027</v>
      </c>
      <c r="CH163" s="434">
        <f>INPUT!CQ90</f>
        <v>543122</v>
      </c>
      <c r="CI163" s="435">
        <f>INPUT!CR90</f>
        <v>-3.0383421317132675</v>
      </c>
      <c r="CJ163" s="434">
        <f>INPUT!CS90</f>
        <v>552104</v>
      </c>
      <c r="CK163" s="435">
        <f>INPUT!CT90</f>
        <v>6.0347774649402108</v>
      </c>
      <c r="CL163" s="434">
        <f>INPUT!CU90</f>
        <v>561063</v>
      </c>
      <c r="CM163" s="435">
        <f>INPUT!CV90</f>
        <v>6.2719954541149647</v>
      </c>
      <c r="CN163" s="434">
        <f>INPUT!CW90</f>
        <v>570281</v>
      </c>
      <c r="CO163" s="435">
        <f>INPUT!CX90</f>
        <v>6.6633623551636045</v>
      </c>
      <c r="CP163" s="434">
        <f>INPUT!CY90</f>
        <v>580263</v>
      </c>
      <c r="CQ163" s="435">
        <f>INPUT!CZ90</f>
        <v>6.8384267254870901</v>
      </c>
      <c r="CR163" s="434">
        <f>INPUT!DA90</f>
        <v>588831</v>
      </c>
      <c r="CS163" s="435">
        <f>INPUT!DB90</f>
        <v>6.6521887180676087</v>
      </c>
      <c r="CT163" s="434">
        <f>INPUT!DC90</f>
        <v>596899</v>
      </c>
      <c r="CU163" s="435">
        <f>INPUT!DD90</f>
        <v>6.3871615130564718</v>
      </c>
      <c r="CV163" s="434">
        <f>INPUT!DE90</f>
        <v>603047</v>
      </c>
      <c r="CW163" s="435">
        <f>INPUT!DF90</f>
        <v>5.7455885782623062</v>
      </c>
      <c r="CX163" s="434">
        <f>INPUT!DG90</f>
        <v>609329</v>
      </c>
      <c r="CY163" s="435">
        <f>INPUT!DH90</f>
        <v>5.0091079389862792</v>
      </c>
      <c r="CZ163" s="434">
        <f>INPUT!DI90</f>
        <v>613229</v>
      </c>
      <c r="DA163" s="435">
        <f>INPUT!DJ90</f>
        <v>4.143463914094192</v>
      </c>
      <c r="DB163" s="434">
        <f>INPUT!DK90</f>
        <v>616999</v>
      </c>
      <c r="DC163" s="435">
        <f>INPUT!DL90</f>
        <v>3.3674038656456018</v>
      </c>
      <c r="DD163" s="434">
        <f>INPUT!DM90</f>
        <v>619993</v>
      </c>
      <c r="DE163" s="435">
        <f>INPUT!DN90</f>
        <v>2.8100628972534514</v>
      </c>
      <c r="DF163" s="434">
        <f>INPUT!DO90</f>
        <v>624544</v>
      </c>
      <c r="DG163" s="435">
        <f>INPUT!DP90</f>
        <v>2.4970090049874605</v>
      </c>
      <c r="DH163" s="434">
        <f>INPUT!DQ90</f>
        <v>628175</v>
      </c>
      <c r="DI163" s="435">
        <f>INPUT!DR90</f>
        <v>2.4372624256191466</v>
      </c>
      <c r="DJ163" s="434">
        <f>INPUT!DS90</f>
        <v>630850</v>
      </c>
      <c r="DK163" s="435">
        <f>INPUT!DT90</f>
        <v>2.2448982899486047</v>
      </c>
      <c r="DL163" s="434">
        <f>INPUT!DU90</f>
        <v>634659</v>
      </c>
      <c r="DM163" s="435">
        <f>INPUT!DV90</f>
        <v>2.3655105783452424</v>
      </c>
      <c r="DN163" s="434">
        <f>INPUT!DW90</f>
        <v>640640</v>
      </c>
      <c r="DO163" s="435">
        <f>INPUT!DX90</f>
        <v>2.5772403545626821</v>
      </c>
      <c r="DP163" s="434">
        <f>INPUT!DY90</f>
        <v>647642</v>
      </c>
      <c r="DQ163" s="435">
        <f>INPUT!DZ90</f>
        <v>3.0989771958451096</v>
      </c>
      <c r="DR163" s="434">
        <f>INPUT!EA90</f>
        <v>652822</v>
      </c>
      <c r="DS163" s="435">
        <f>INPUT!EB90</f>
        <v>3.4829198700166542</v>
      </c>
      <c r="DT163" s="434">
        <f>INPUT!EC90</f>
        <v>657660</v>
      </c>
      <c r="DU163" s="435">
        <f>INPUT!ED90</f>
        <v>3.6241509219911761</v>
      </c>
      <c r="DV163" s="434">
        <f>INPUT!EE90</f>
        <v>664303</v>
      </c>
      <c r="DW163" s="435">
        <f>INPUT!EF90</f>
        <v>3.6936500999001032</v>
      </c>
      <c r="DX163" s="434">
        <f>INPUT!EG90</f>
        <v>671563</v>
      </c>
      <c r="DY163" s="435">
        <f>INPUT!EH90</f>
        <v>3.6935529196685746</v>
      </c>
      <c r="DZ163" s="434">
        <f>INPUT!EI90</f>
        <v>676311</v>
      </c>
      <c r="EA163" s="435">
        <f>INPUT!EJ90</f>
        <v>3.5980711434357326</v>
      </c>
      <c r="EB163" s="434">
        <f>INPUT!EK90</f>
        <v>680596</v>
      </c>
      <c r="EC163" s="435">
        <f>INPUT!EL90</f>
        <v>3.4875163458321978</v>
      </c>
      <c r="ED163" s="434">
        <f>INPUT!EM90</f>
        <v>688104</v>
      </c>
      <c r="EE163" s="435">
        <f>INPUT!EN90</f>
        <v>3.5828530053303886</v>
      </c>
      <c r="EF163" s="434">
        <f>INPUT!EO90</f>
        <v>695025</v>
      </c>
      <c r="EG163" s="435">
        <f>INPUT!EP90</f>
        <v>3.4936409540132551</v>
      </c>
      <c r="EH163" s="434">
        <f>INPUT!EQ90</f>
        <v>687144.15273203782</v>
      </c>
      <c r="EI163" s="435">
        <f>INPUT!ER90</f>
        <v>1.6018004634018812</v>
      </c>
      <c r="EJ163" s="434">
        <f>INPUT!ES90</f>
        <v>679923.63329183112</v>
      </c>
      <c r="EK163" s="435">
        <f>INPUT!ET90</f>
        <v>-9.8790869791898217E-2</v>
      </c>
      <c r="EL163" s="434">
        <f>INPUT!EU90</f>
        <v>674564.68421687023</v>
      </c>
      <c r="EM163" s="435">
        <f>INPUT!EV90</f>
        <v>-1.9676263737937516</v>
      </c>
      <c r="EN163" s="434">
        <f>INPUT!EW90</f>
        <v>669429.39752195415</v>
      </c>
      <c r="EO163" s="435">
        <f>INPUT!EX90</f>
        <v>-3.6826880296458198</v>
      </c>
      <c r="EP163" s="434"/>
      <c r="EQ163" s="434">
        <f>INPUT!FF90</f>
        <v>310461</v>
      </c>
      <c r="ER163" s="435">
        <f>INPUT!FG90</f>
        <v>6.1579336096179826</v>
      </c>
      <c r="ES163" s="434">
        <f>INPUT!FH90</f>
        <v>325960</v>
      </c>
      <c r="ET163" s="435">
        <f>INPUT!FI90</f>
        <v>4.9922534553454412</v>
      </c>
      <c r="EU163" s="434">
        <f>INPUT!FJ90</f>
        <v>343845</v>
      </c>
      <c r="EV163" s="435">
        <f>INPUT!FK90</f>
        <v>5.4868695545465807</v>
      </c>
      <c r="EW163" s="434">
        <f>INPUT!FL90</f>
        <v>368535</v>
      </c>
      <c r="EX163" s="435">
        <f>INPUT!FM90</f>
        <v>7.1805610085939886</v>
      </c>
      <c r="EY163" s="434">
        <f>INPUT!FN90</f>
        <v>397261</v>
      </c>
      <c r="EZ163" s="435">
        <f>INPUT!FO90</f>
        <v>7.794646370086955</v>
      </c>
      <c r="FA163" s="434">
        <f>INPUT!FP90</f>
        <v>427894</v>
      </c>
      <c r="FB163" s="435">
        <f>INPUT!FQ90</f>
        <v>7.7110514246301554</v>
      </c>
      <c r="FC163" s="434">
        <f>INPUT!FR90</f>
        <v>459404</v>
      </c>
      <c r="FD163" s="435">
        <f>INPUT!FS90</f>
        <v>7.363973320495254</v>
      </c>
      <c r="FE163" s="434">
        <f>INPUT!FT90</f>
        <v>487363</v>
      </c>
      <c r="FF163" s="435">
        <f>INPUT!FU90</f>
        <v>6.0859287250437433</v>
      </c>
      <c r="FG163" s="434">
        <f>INPUT!FV90</f>
        <v>513723</v>
      </c>
      <c r="FH163" s="435">
        <f>INPUT!FW90</f>
        <v>5.408699470415268</v>
      </c>
      <c r="FI163" s="434">
        <f>INPUT!FX90</f>
        <v>538430</v>
      </c>
      <c r="FJ163" s="435">
        <f>INPUT!FY90</f>
        <v>4.8094011753415655</v>
      </c>
      <c r="FK163" s="434">
        <f>INPUT!FZ90</f>
        <v>520682</v>
      </c>
      <c r="FL163" s="435">
        <f>INPUT!GA90</f>
        <v>-3.2962502089408097</v>
      </c>
      <c r="FM163" s="434">
        <f>INPUT!GB90</f>
        <v>552104</v>
      </c>
      <c r="FN163" s="435">
        <f>INPUT!GC90</f>
        <v>6.0347774649402108</v>
      </c>
      <c r="FO163" s="434">
        <f>INPUT!GD90</f>
        <v>588831</v>
      </c>
      <c r="FP163" s="435">
        <f>INPUT!GE90</f>
        <v>6.6521887180676087</v>
      </c>
      <c r="FQ163" s="434">
        <f>INPUT!GF90</f>
        <v>613229</v>
      </c>
      <c r="FR163" s="435">
        <f>INPUT!GG90</f>
        <v>4.143463914094192</v>
      </c>
      <c r="FS163" s="434">
        <f>INPUT!GH90</f>
        <v>628175</v>
      </c>
      <c r="FT163" s="435">
        <f>INPUT!GI90</f>
        <v>2.4372624256191466</v>
      </c>
      <c r="FU163" s="434">
        <f>INPUT!GJ90</f>
        <v>647642</v>
      </c>
      <c r="FV163" s="435">
        <f>INPUT!GK90</f>
        <v>3.0989771958451096</v>
      </c>
      <c r="FW163" s="434">
        <f>INPUT!GL90</f>
        <v>671563</v>
      </c>
      <c r="FX163" s="435">
        <f>INPUT!GM90</f>
        <v>3.6935529196685746</v>
      </c>
      <c r="FY163" s="434">
        <f>INPUT!GN90</f>
        <v>695025</v>
      </c>
      <c r="FZ163" s="435">
        <f>INPUT!GO90</f>
        <v>3.4936409540132551</v>
      </c>
      <c r="GA163" s="434">
        <f>INPUT!GP90</f>
        <v>669429.39752195415</v>
      </c>
      <c r="GB163" s="435">
        <f>INPUT!GQ90</f>
        <v>-3.6826880296458198</v>
      </c>
      <c r="GC163" s="434">
        <f>INPUT!GR90</f>
        <v>646401.55496042816</v>
      </c>
      <c r="GD163" s="435">
        <f>INPUT!GS90</f>
        <v>-3.4399210203150288</v>
      </c>
      <c r="GE163" s="434">
        <f>INPUT!GT90</f>
        <v>627737.79047674302</v>
      </c>
      <c r="GF163" s="435">
        <f>INPUT!GU90</f>
        <v>-2.8873328568690848</v>
      </c>
      <c r="GG163" s="434">
        <f>INPUT!GV90</f>
        <v>613106.84348576656</v>
      </c>
      <c r="GH163" s="435">
        <f>INPUT!GW90</f>
        <v>-2.3307417862902247</v>
      </c>
      <c r="GI163" s="434">
        <f>INPUT!GX90</f>
        <v>602211.22662801167</v>
      </c>
      <c r="GJ163" s="435">
        <f>INPUT!GY90</f>
        <v>-1.7771155180406728</v>
      </c>
      <c r="GK163" s="435">
        <f>INPUT!GZ90</f>
        <v>-2.826088574059038</v>
      </c>
      <c r="GL163" s="436"/>
    </row>
    <row r="164" spans="1:194" ht="12" hidden="1" customHeight="1" outlineLevel="1" x14ac:dyDescent="0.2">
      <c r="A164" s="433" t="s">
        <v>366</v>
      </c>
      <c r="B164" s="466">
        <f>INPUT!K93</f>
        <v>7.0488724831782408</v>
      </c>
      <c r="C164" s="435">
        <f>INPUT!L93</f>
        <v>15.500720274005086</v>
      </c>
      <c r="D164" s="466">
        <f>INPUT!M93</f>
        <v>7.1248405657886789</v>
      </c>
      <c r="E164" s="435">
        <f>INPUT!N93</f>
        <v>8.5474559777042103</v>
      </c>
      <c r="F164" s="466">
        <f>INPUT!O93</f>
        <v>6.647140899777507</v>
      </c>
      <c r="G164" s="435">
        <f>INPUT!P93</f>
        <v>3.0641243884496294</v>
      </c>
      <c r="H164" s="466">
        <f>INPUT!Q93</f>
        <v>6.5719630575263936</v>
      </c>
      <c r="I164" s="435">
        <f>INPUT!R93</f>
        <v>1.3598917718493642</v>
      </c>
      <c r="J164" s="466">
        <f>INPUT!S93</f>
        <v>7.6733341514296232</v>
      </c>
      <c r="K164" s="435">
        <f>INPUT!T93</f>
        <v>8.8590291531252205</v>
      </c>
      <c r="L164" s="466">
        <f>INPUT!U93</f>
        <v>8.1111127940263241</v>
      </c>
      <c r="M164" s="435">
        <f>INPUT!V93</f>
        <v>13.842726993407052</v>
      </c>
      <c r="N164" s="466">
        <f>INPUT!W93</f>
        <v>8.1012961355404567</v>
      </c>
      <c r="O164" s="435">
        <f>INPUT!X93</f>
        <v>21.876401564041203</v>
      </c>
      <c r="P164" s="466">
        <f>INPUT!Y93</f>
        <v>7.5384710864701763</v>
      </c>
      <c r="Q164" s="435">
        <f>INPUT!Z93</f>
        <v>14.706534721568643</v>
      </c>
      <c r="R164" s="466">
        <f>INPUT!AA93</f>
        <v>8.6422661373584031</v>
      </c>
      <c r="S164" s="435">
        <f>INPUT!AB93</f>
        <v>12.627261719708338</v>
      </c>
      <c r="T164" s="466">
        <f>INPUT!AC93</f>
        <v>8.6909997110248316</v>
      </c>
      <c r="U164" s="435">
        <f>INPUT!AD93</f>
        <v>7.1492892741620295</v>
      </c>
      <c r="V164" s="466">
        <f>INPUT!AE93</f>
        <v>8.5476582625955491</v>
      </c>
      <c r="W164" s="435">
        <f>INPUT!AF93</f>
        <v>5.5097618897906653</v>
      </c>
      <c r="X164" s="466">
        <f>INPUT!AG93</f>
        <v>7.7007098435136561</v>
      </c>
      <c r="Y164" s="435">
        <f>INPUT!AH93</f>
        <v>2.1521440512607626</v>
      </c>
      <c r="Z164" s="466">
        <f>INPUT!AI93</f>
        <v>8.3096585127599827</v>
      </c>
      <c r="AA164" s="435">
        <f>INPUT!AJ93</f>
        <v>-3.8486158527407444</v>
      </c>
      <c r="AB164" s="466">
        <f>INPUT!AK93</f>
        <v>7.7250611514050176</v>
      </c>
      <c r="AC164" s="435">
        <f>INPUT!AL93</f>
        <v>-11.114239923336877</v>
      </c>
      <c r="AD164" s="466">
        <f>INPUT!AM93</f>
        <v>7.5215086923342289</v>
      </c>
      <c r="AE164" s="435">
        <f>INPUT!AN93</f>
        <v>-12.005037388447526</v>
      </c>
      <c r="AF164" s="466">
        <f>INPUT!AO93</f>
        <v>7.7451535178124695</v>
      </c>
      <c r="AG164" s="435">
        <f>INPUT!AP93</f>
        <v>0.5771373704756444</v>
      </c>
      <c r="AH164" s="466">
        <f>INPUT!AQ93</f>
        <v>7.6352825975869774</v>
      </c>
      <c r="AI164" s="435">
        <f>INPUT!AR93</f>
        <v>-8.1155671335646389</v>
      </c>
      <c r="AJ164" s="466">
        <f>INPUT!AS93</f>
        <v>7.6293685204502877</v>
      </c>
      <c r="AK164" s="435">
        <f>INPUT!AT93</f>
        <v>-1.2387297534508956</v>
      </c>
      <c r="AL164" s="466">
        <f>INPUT!AU93</f>
        <v>6.9306639320697139</v>
      </c>
      <c r="AM164" s="435">
        <f>INPUT!AV93</f>
        <v>-7.8554022129455507</v>
      </c>
      <c r="AN164" s="466">
        <f>INPUT!AW93</f>
        <v>7.8997091985588437</v>
      </c>
      <c r="AO164" s="435">
        <f>INPUT!AX93</f>
        <v>1.9955147485575919</v>
      </c>
      <c r="AP164" s="466">
        <f>INPUT!AY93</f>
        <v>7.6093611969319506</v>
      </c>
      <c r="AQ164" s="435">
        <f>INPUT!AZ93</f>
        <v>-0.33949497381038363</v>
      </c>
      <c r="AR164" s="466">
        <f>INPUT!BA93</f>
        <v>7.6697763249715365</v>
      </c>
      <c r="AS164" s="435">
        <f>INPUT!BB93</f>
        <v>0.52963498109885876</v>
      </c>
      <c r="AT164" s="466">
        <f>INPUT!BC93</f>
        <v>7.308826313938706</v>
      </c>
      <c r="AU164" s="435">
        <f>INPUT!BD93</f>
        <v>5.4563658774327672</v>
      </c>
      <c r="AV164" s="466">
        <f>INPUT!BE93</f>
        <v>7.5474703496976892</v>
      </c>
      <c r="AW164" s="435">
        <f>INPUT!BF93</f>
        <v>-4.4588837387256497</v>
      </c>
      <c r="AX164" s="466">
        <f>INPUT!BG93</f>
        <v>7.7134722379430736</v>
      </c>
      <c r="AY164" s="435">
        <f>INPUT!BH93</f>
        <v>1.3681968606392259</v>
      </c>
      <c r="AZ164" s="466">
        <f>INPUT!BI93</f>
        <v>7.8649419739579978</v>
      </c>
      <c r="BA164" s="435">
        <f>INPUT!BJ93</f>
        <v>2.5446067879585144</v>
      </c>
      <c r="BB164" s="466">
        <f>INPUT!BK93</f>
        <v>7.4755686898729756</v>
      </c>
      <c r="BC164" s="435">
        <f>INPUT!BL93</f>
        <v>2.2813837512635216</v>
      </c>
      <c r="BD164" s="466">
        <f>INPUT!BM93</f>
        <v>8.7010022989270279</v>
      </c>
      <c r="BE164" s="435">
        <f>INPUT!BN93</f>
        <v>15.283689710361603</v>
      </c>
      <c r="BF164" s="466">
        <f>INPUT!BO93</f>
        <v>8.3157728428296771</v>
      </c>
      <c r="BG164" s="435">
        <f>INPUT!BP93</f>
        <v>7.8084238369828807</v>
      </c>
      <c r="BH164" s="466">
        <f>INPUT!BQ93</f>
        <v>8.4307312182921024</v>
      </c>
      <c r="BI164" s="435">
        <f>INPUT!BR93</f>
        <v>7.1938133327304588</v>
      </c>
      <c r="BJ164" s="466">
        <f>INPUT!BS93</f>
        <v>8.0110976936357918</v>
      </c>
      <c r="BK164" s="435">
        <f>INPUT!BT93</f>
        <v>7.1637226006402432</v>
      </c>
      <c r="BL164" s="466">
        <f>INPUT!BU93</f>
        <v>8.7031969040259867</v>
      </c>
      <c r="BM164" s="435">
        <f>INPUT!BV93</f>
        <v>2.5222440169092586E-2</v>
      </c>
      <c r="BN164" s="466">
        <f>INPUT!BW93</f>
        <v>9.0757081150736862</v>
      </c>
      <c r="BO164" s="435">
        <f>INPUT!BX93</f>
        <v>9.1384804107445881</v>
      </c>
      <c r="BP164" s="466">
        <f>INPUT!BY93</f>
        <v>9.0611504710384363</v>
      </c>
      <c r="BQ164" s="435">
        <f>INPUT!BZ93</f>
        <v>7.4776343406431689</v>
      </c>
      <c r="BR164" s="466">
        <f>INPUT!CA93</f>
        <v>8.781752321440111</v>
      </c>
      <c r="BS164" s="435">
        <f>INPUT!CB93</f>
        <v>9.6198380955526908</v>
      </c>
      <c r="BT164" s="466">
        <f>INPUT!CC93</f>
        <v>10.363712750952796</v>
      </c>
      <c r="BU164" s="435">
        <f>INPUT!CD93</f>
        <v>19.079378132404166</v>
      </c>
      <c r="BV164" s="466">
        <f>INPUT!CE93</f>
        <v>9.122820050888695</v>
      </c>
      <c r="BW164" s="435">
        <f>INPUT!CF93</f>
        <v>0.51909928368851777</v>
      </c>
      <c r="BX164" s="466">
        <f>INPUT!CG93</f>
        <v>8.9014560343719591</v>
      </c>
      <c r="BY164" s="435">
        <f>INPUT!CH93</f>
        <v>-1.7624079544523386</v>
      </c>
      <c r="BZ164" s="466">
        <f>INPUT!CI93</f>
        <v>8.642073749755351</v>
      </c>
      <c r="CA164" s="435">
        <f>INPUT!CJ93</f>
        <v>-1.5905546703218088</v>
      </c>
      <c r="CB164" s="466">
        <f>INPUT!CK93</f>
        <v>9.3876363272818821</v>
      </c>
      <c r="CC164" s="435">
        <f>INPUT!CL93</f>
        <v>-9.4182118621647266</v>
      </c>
      <c r="CD164" s="466">
        <f>INPUT!CM93</f>
        <v>9.7479843743398078</v>
      </c>
      <c r="CE164" s="435">
        <f>INPUT!CN93</f>
        <v>6.8527529860704872</v>
      </c>
      <c r="CF164" s="466">
        <f>INPUT!CO93</f>
        <v>10.025949427029076</v>
      </c>
      <c r="CG164" s="435">
        <f>INPUT!CP93</f>
        <v>12.632690520685763</v>
      </c>
      <c r="CH164" s="466">
        <f>INPUT!CQ93</f>
        <v>10.058074833303719</v>
      </c>
      <c r="CI164" s="435">
        <f>INPUT!CR93</f>
        <v>16.384968753459827</v>
      </c>
      <c r="CJ164" s="466">
        <f>INPUT!CS93</f>
        <v>9.2038252915551197</v>
      </c>
      <c r="CK164" s="435">
        <f>INPUT!CT93</f>
        <v>-1.9580118926484147</v>
      </c>
      <c r="CL164" s="443">
        <f>INPUT!CU93</f>
        <v>10.204599133496588</v>
      </c>
      <c r="CM164" s="435">
        <f>INPUT!CV93</f>
        <v>4.6841966669412649</v>
      </c>
      <c r="CN164" s="443">
        <f>INPUT!CW93</f>
        <v>10.115798047634579</v>
      </c>
      <c r="CO164" s="435">
        <f>INPUT!CX93</f>
        <v>0.89616072033316119</v>
      </c>
      <c r="CP164" s="443">
        <f>INPUT!CY93</f>
        <v>9.9550923141398719</v>
      </c>
      <c r="CQ164" s="435">
        <f>INPUT!CZ93</f>
        <v>-1.0238790312322665</v>
      </c>
      <c r="CR164" s="443">
        <f>INPUT!DA93</f>
        <v>10.134025433294902</v>
      </c>
      <c r="CS164" s="435">
        <f>INPUT!DB93</f>
        <v>10.106668828158627</v>
      </c>
      <c r="CT164" s="443">
        <f>INPUT!DC93</f>
        <v>10.272556981544788</v>
      </c>
      <c r="CU164" s="435">
        <f>INPUT!DD93</f>
        <v>0.66595313700397174</v>
      </c>
      <c r="CV164" s="443">
        <f>INPUT!DE93</f>
        <v>10.095510295711669</v>
      </c>
      <c r="CW164" s="435">
        <f>INPUT!DF93</f>
        <v>-0.20055512997961822</v>
      </c>
      <c r="CX164" s="443">
        <f>INPUT!DG93</f>
        <v>10.052947780189605</v>
      </c>
      <c r="CY164" s="435">
        <f>INPUT!DH93</f>
        <v>0.98296894656357825</v>
      </c>
      <c r="CZ164" s="443">
        <f>INPUT!DI93</f>
        <v>11.343625529065578</v>
      </c>
      <c r="DA164" s="435">
        <f>INPUT!DJ93</f>
        <v>11.93602782756582</v>
      </c>
      <c r="DB164" s="443">
        <f>INPUT!DK93</f>
        <v>11.022962058219687</v>
      </c>
      <c r="DC164" s="435">
        <f>INPUT!DL93</f>
        <v>7.304949274295014</v>
      </c>
      <c r="DD164" s="443">
        <f>INPUT!DM93</f>
        <v>11.104718159997018</v>
      </c>
      <c r="DE164" s="435">
        <f>INPUT!DN93</f>
        <v>9.9966008128785422</v>
      </c>
      <c r="DF164" s="443">
        <f>INPUT!DO93</f>
        <v>10.637539456090634</v>
      </c>
      <c r="DG164" s="435">
        <f>INPUT!DP93</f>
        <v>5.8151269526439675</v>
      </c>
      <c r="DH164" s="443">
        <f>INPUT!DQ93</f>
        <v>11.5501870164472</v>
      </c>
      <c r="DI164" s="435">
        <f>INPUT!DR93</f>
        <v>1.8209476930664881</v>
      </c>
      <c r="DJ164" s="443">
        <f>INPUT!DS93</f>
        <v>11.333147610140486</v>
      </c>
      <c r="DK164" s="435">
        <f>INPUT!DT93</f>
        <v>2.8139945532108301</v>
      </c>
      <c r="DL164" s="443">
        <f>INPUT!DU93</f>
        <v>10.879289847031783</v>
      </c>
      <c r="DM164" s="435">
        <f>INPUT!DV93</f>
        <v>-2.0300228219866434</v>
      </c>
      <c r="DN164" s="443">
        <f>INPUT!DW93</f>
        <v>11.096982789182853</v>
      </c>
      <c r="DO164" s="435">
        <f>INPUT!DX93</f>
        <v>4.3190752428105883</v>
      </c>
      <c r="DP164" s="443">
        <f>INPUT!DY93</f>
        <v>10.826048951048952</v>
      </c>
      <c r="DQ164" s="435">
        <f>INPUT!DZ93</f>
        <v>-6.2694921248209408</v>
      </c>
      <c r="DR164" s="443">
        <f>INPUT!EA93</f>
        <v>10.779412082601191</v>
      </c>
      <c r="DS164" s="435">
        <f>INPUT!EB93</f>
        <v>-4.8859817818293738</v>
      </c>
      <c r="DT164" s="443">
        <f>INPUT!EC93</f>
        <v>11.051098155393047</v>
      </c>
      <c r="DU164" s="435">
        <f>INPUT!ED93</f>
        <v>1.5792235594140225</v>
      </c>
      <c r="DV164" s="443">
        <f>INPUT!EE93</f>
        <v>10.344554937201593</v>
      </c>
      <c r="DW164" s="435">
        <f>INPUT!EF93</f>
        <v>-6.7804723705142012</v>
      </c>
      <c r="DX164" s="443">
        <f>INPUT!EG93</f>
        <v>10.442222901296546</v>
      </c>
      <c r="DY164" s="435">
        <f>INPUT!EH93</f>
        <v>-3.5453936287182297</v>
      </c>
      <c r="DZ164" s="443">
        <f>INPUT!EI93</f>
        <v>10.436548767576534</v>
      </c>
      <c r="EA164" s="435">
        <f>INPUT!EJ93</f>
        <v>-3.1807237017876355</v>
      </c>
      <c r="EB164" s="443">
        <f>INPUT!EK93</f>
        <v>11.00263044664363</v>
      </c>
      <c r="EC164" s="435">
        <f>INPUT!EL93</f>
        <v>-0.43857821248075579</v>
      </c>
      <c r="ED164" s="443">
        <f>INPUT!EM93</f>
        <v>10.138173013065019</v>
      </c>
      <c r="EE164" s="435">
        <f>INPUT!EN93</f>
        <v>-1.9950778490660181</v>
      </c>
      <c r="EF164" s="443">
        <f>INPUT!EO93</f>
        <v>10.053131503377397</v>
      </c>
      <c r="EG164" s="435">
        <f>INPUT!EP93</f>
        <v>-3.7261357241362592</v>
      </c>
      <c r="EH164" s="443">
        <f>INPUT!EQ93</f>
        <v>10.436548767576534</v>
      </c>
      <c r="EI164" s="435">
        <f>INPUT!ER93</f>
        <v>0</v>
      </c>
      <c r="EJ164" s="443">
        <f>INPUT!ES93</f>
        <v>11.00263044664363</v>
      </c>
      <c r="EK164" s="435">
        <f>INPUT!ET93</f>
        <v>0</v>
      </c>
      <c r="EL164" s="443">
        <f>INPUT!EU93</f>
        <v>10.138173013065019</v>
      </c>
      <c r="EM164" s="435">
        <f>INPUT!EV93</f>
        <v>0</v>
      </c>
      <c r="EN164" s="443">
        <f>INPUT!EW93</f>
        <v>10.053131503377397</v>
      </c>
      <c r="EO164" s="435">
        <f>INPUT!EX93</f>
        <v>0</v>
      </c>
      <c r="EP164" s="466"/>
      <c r="EQ164" s="466">
        <f>INPUT!FF93</f>
        <v>6.5566315155991415</v>
      </c>
      <c r="ER164" s="435">
        <f>INPUT!FG93</f>
        <v>2.8862528321278669</v>
      </c>
      <c r="ES164" s="466">
        <f>INPUT!FH93</f>
        <v>6.9751112055942617</v>
      </c>
      <c r="ET164" s="435">
        <f>INPUT!FI93</f>
        <v>6.3825409282113554</v>
      </c>
      <c r="EU164" s="466">
        <f>INPUT!FJ93</f>
        <v>8.00404957663517</v>
      </c>
      <c r="EV164" s="435">
        <f>INPUT!FK93</f>
        <v>14.751569411763166</v>
      </c>
      <c r="EW164" s="466">
        <f>INPUT!FL93</f>
        <v>8.6012592883421313</v>
      </c>
      <c r="EX164" s="435">
        <f>INPUT!FM93</f>
        <v>7.4613444855500699</v>
      </c>
      <c r="EY164" s="466">
        <f>INPUT!FN93</f>
        <v>8.0483536163458016</v>
      </c>
      <c r="EZ164" s="435">
        <f>INPUT!FO93</f>
        <v>-6.4281944475935049</v>
      </c>
      <c r="FA164" s="466">
        <f>INPUT!FP93</f>
        <v>7.8668683812405451</v>
      </c>
      <c r="FB164" s="435">
        <f>INPUT!FQ93</f>
        <v>-2.2549361491357556</v>
      </c>
      <c r="FC164" s="466">
        <f>INPUT!FR93</f>
        <v>7.7421043529472255</v>
      </c>
      <c r="FD164" s="435">
        <f>INPUT!FS93</f>
        <v>-1.5859427442669993</v>
      </c>
      <c r="FE164" s="466">
        <f>INPUT!FT93</f>
        <v>8.1259632044997439</v>
      </c>
      <c r="FF164" s="435">
        <f>INPUT!FU93</f>
        <v>4.9580686858914813</v>
      </c>
      <c r="FG164" s="466">
        <f>INPUT!FV93</f>
        <v>8.5422980406801496</v>
      </c>
      <c r="FH164" s="435">
        <f>INPUT!FW93</f>
        <v>5.1235136771215162</v>
      </c>
      <c r="FI164" s="466">
        <f>INPUT!FX93</f>
        <v>9.5020078914122976</v>
      </c>
      <c r="FJ164" s="435">
        <f>INPUT!FY93</f>
        <v>11.234797078746439</v>
      </c>
      <c r="FK164" s="466">
        <f>INPUT!FZ93</f>
        <v>9.1874524079267488</v>
      </c>
      <c r="FL164" s="435">
        <f>INPUT!GA93</f>
        <v>-3.3104106740411865</v>
      </c>
      <c r="FM164" s="443">
        <f>INPUT!GB93</f>
        <v>9.960590149073715</v>
      </c>
      <c r="FN164" s="435">
        <f>INPUT!GC93</f>
        <v>8.4151482567672353</v>
      </c>
      <c r="FO164" s="443">
        <f>INPUT!GD93</f>
        <v>10.354570877950531</v>
      </c>
      <c r="FP164" s="435">
        <f>INPUT!GE93</f>
        <v>3.9553954432454352</v>
      </c>
      <c r="FQ164" s="443">
        <f>INPUT!GF93</f>
        <v>10.635139793930687</v>
      </c>
      <c r="FR164" s="435">
        <f>INPUT!GG93</f>
        <v>2.7096141335766211</v>
      </c>
      <c r="FS164" s="443">
        <f>INPUT!GH93</f>
        <v>11.178532000280482</v>
      </c>
      <c r="FT164" s="435">
        <f>INPUT!GI93</f>
        <v>5.1094035139989558</v>
      </c>
      <c r="FU164" s="443">
        <f>INPUT!GJ93</f>
        <v>11.127790822621085</v>
      </c>
      <c r="FV164" s="435">
        <f>INPUT!GK93</f>
        <v>-0.45391628934929873</v>
      </c>
      <c r="FW164" s="443">
        <f>INPUT!GL93</f>
        <v>10.783581052495052</v>
      </c>
      <c r="FX164" s="435">
        <f>INPUT!GM93</f>
        <v>-3.0932444329049402</v>
      </c>
      <c r="FY164" s="443">
        <f>INPUT!GN93</f>
        <v>10.523063361144077</v>
      </c>
      <c r="FZ164" s="435">
        <f>INPUT!GO93</f>
        <v>-2.4158736330979536</v>
      </c>
      <c r="GA164" s="443">
        <f>INPUT!GP93</f>
        <v>10.247374695593086</v>
      </c>
      <c r="GB164" s="435">
        <f>INPUT!GQ93</f>
        <v>-2.6198518063566767</v>
      </c>
      <c r="GC164" s="443">
        <f>INPUT!GR93</f>
        <v>10.247374695593086</v>
      </c>
      <c r="GD164" s="435">
        <f>INPUT!GS93</f>
        <v>0</v>
      </c>
      <c r="GE164" s="443">
        <f>INPUT!GT93</f>
        <v>10.247374695593086</v>
      </c>
      <c r="GF164" s="435">
        <f>INPUT!GU93</f>
        <v>0</v>
      </c>
      <c r="GG164" s="443">
        <f>INPUT!GV93</f>
        <v>10.247374695593086</v>
      </c>
      <c r="GH164" s="435">
        <f>INPUT!GW93</f>
        <v>0</v>
      </c>
      <c r="GI164" s="443">
        <f>INPUT!GX93</f>
        <v>10.247374695593086</v>
      </c>
      <c r="GJ164" s="435">
        <f>INPUT!GY93</f>
        <v>0</v>
      </c>
      <c r="GK164" s="435">
        <f>INPUT!GZ93</f>
        <v>-0.52954918717282862</v>
      </c>
      <c r="GL164" s="436"/>
    </row>
    <row r="165" spans="1:194" s="484" customFormat="1" ht="12" hidden="1" customHeight="1" outlineLevel="1" x14ac:dyDescent="0.2">
      <c r="A165" s="484" t="s">
        <v>269</v>
      </c>
      <c r="B165" s="467">
        <f>INPUT!K94</f>
        <v>14.186666057393531</v>
      </c>
      <c r="C165" s="435">
        <f>INPUT!L94</f>
        <v>-13.420453341963912</v>
      </c>
      <c r="D165" s="467">
        <f>INPUT!M94</f>
        <v>14.035401785714285</v>
      </c>
      <c r="E165" s="435">
        <f>INPUT!N94</f>
        <v>-7.8743954897108619</v>
      </c>
      <c r="F165" s="467">
        <f>INPUT!O94</f>
        <v>15.044062027231467</v>
      </c>
      <c r="G165" s="435">
        <f>INPUT!P94</f>
        <v>-2.9730271388139995</v>
      </c>
      <c r="H165" s="467">
        <f>INPUT!Q94</f>
        <v>15.216153700906343</v>
      </c>
      <c r="I165" s="435">
        <f>INPUT!R94</f>
        <v>-1.3416468270411541</v>
      </c>
      <c r="J165" s="467">
        <f>INPUT!S94</f>
        <v>13.032144570606109</v>
      </c>
      <c r="K165" s="435">
        <f>INPUT!T94</f>
        <v>-8.1380747394538933</v>
      </c>
      <c r="L165" s="467">
        <f>INPUT!U94</f>
        <v>12.328764565282343</v>
      </c>
      <c r="M165" s="435">
        <f>INPUT!V94</f>
        <v>-12.159518099218335</v>
      </c>
      <c r="N165" s="467">
        <f>INPUT!W94</f>
        <v>12.343703813183563</v>
      </c>
      <c r="O165" s="435">
        <f>INPUT!X94</f>
        <v>-17.949661528647965</v>
      </c>
      <c r="P165" s="467">
        <f>INPUT!Y94</f>
        <v>13.265289320997335</v>
      </c>
      <c r="Q165" s="435">
        <f>INPUT!Z94</f>
        <v>-12.821008635006137</v>
      </c>
      <c r="R165" s="467">
        <f>INPUT!AA94</f>
        <v>11.571039170817068</v>
      </c>
      <c r="S165" s="435">
        <f>INPUT!AB94</f>
        <v>-11.211549963039481</v>
      </c>
      <c r="T165" s="467">
        <f>INPUT!AC94</f>
        <v>11.506156175928364</v>
      </c>
      <c r="U165" s="435">
        <f>INPUT!AD94</f>
        <v>-6.6722694313624427</v>
      </c>
      <c r="V165" s="467">
        <f>INPUT!AE94</f>
        <v>11.699110671936758</v>
      </c>
      <c r="W165" s="435">
        <f>INPUT!AF94</f>
        <v>-5.2220399241786231</v>
      </c>
      <c r="X165" s="467">
        <f>INPUT!AG94</f>
        <v>12.985815857512209</v>
      </c>
      <c r="Y165" s="435">
        <f>INPUT!AH94</f>
        <v>-2.1068026239182913</v>
      </c>
      <c r="Z165" s="467">
        <f>INPUT!AI94</f>
        <v>12.034188871473354</v>
      </c>
      <c r="AA165" s="435">
        <f>INPUT!AJ94</f>
        <v>4.0026629745095077</v>
      </c>
      <c r="AB165" s="467">
        <f>INPUT!AK94</f>
        <v>12.944881346578365</v>
      </c>
      <c r="AC165" s="435">
        <f>INPUT!AL94</f>
        <v>12.503960042363316</v>
      </c>
      <c r="AD165" s="467">
        <f>INPUT!AM94</f>
        <v>13.295205003474635</v>
      </c>
      <c r="AE165" s="435">
        <f>INPUT!AN94</f>
        <v>13.642868900851646</v>
      </c>
      <c r="AF165" s="467">
        <f>INPUT!AO94</f>
        <v>12.911299920655912</v>
      </c>
      <c r="AG165" s="435">
        <f>INPUT!AP94</f>
        <v>-0.57382560844793096</v>
      </c>
      <c r="AH165" s="467">
        <f>INPUT!AQ94</f>
        <v>13.097092179876038</v>
      </c>
      <c r="AI165" s="435">
        <f>INPUT!AR94</f>
        <v>8.8323635249091037</v>
      </c>
      <c r="AJ165" s="467">
        <f>INPUT!AS94</f>
        <v>13.107244686365991</v>
      </c>
      <c r="AK165" s="435">
        <f>INPUT!AT94</f>
        <v>1.2542667286057574</v>
      </c>
      <c r="AL165" s="467">
        <f>INPUT!AU94</f>
        <v>14.428632087797231</v>
      </c>
      <c r="AM165" s="435">
        <f>INPUT!AV94</f>
        <v>8.5250816668594567</v>
      </c>
      <c r="AN165" s="467">
        <f>INPUT!AW94</f>
        <v>12.658693818532353</v>
      </c>
      <c r="AO165" s="435">
        <f>INPUT!AX94</f>
        <v>-1.9564730404831865</v>
      </c>
      <c r="AP165" s="467">
        <f>INPUT!AY94</f>
        <v>13.141707616707617</v>
      </c>
      <c r="AQ165" s="435">
        <f>INPUT!AZ94</f>
        <v>0.34065146842390259</v>
      </c>
      <c r="AR165" s="467">
        <f>INPUT!BA94</f>
        <v>13.038189871902309</v>
      </c>
      <c r="AS165" s="435">
        <f>INPUT!BB94</f>
        <v>-0.52684462765475448</v>
      </c>
      <c r="AT165" s="467">
        <f>INPUT!BC94</f>
        <v>13.682087342709103</v>
      </c>
      <c r="AU165" s="435">
        <f>INPUT!BD94</f>
        <v>-5.1740507384584689</v>
      </c>
      <c r="AV165" s="467">
        <f>INPUT!BE94</f>
        <v>13.249472388322197</v>
      </c>
      <c r="AW165" s="435">
        <f>INPUT!BF94</f>
        <v>4.6669789020802765</v>
      </c>
      <c r="AX165" s="467">
        <f>INPUT!BG94</f>
        <v>12.964330059826166</v>
      </c>
      <c r="AY165" s="435">
        <f>INPUT!BH94</f>
        <v>-1.3497298985403083</v>
      </c>
      <c r="AZ165" s="467">
        <f>INPUT!BI94</f>
        <v>12.714651974689069</v>
      </c>
      <c r="BA165" s="435">
        <f>INPUT!BJ94</f>
        <v>-2.4814633042771872</v>
      </c>
      <c r="BB165" s="467">
        <f>INPUT!BK94</f>
        <v>13.376908720732949</v>
      </c>
      <c r="BC165" s="435">
        <f>INPUT!BL94</f>
        <v>-2.2304975427508644</v>
      </c>
      <c r="BD165" s="467">
        <f>INPUT!BM94</f>
        <v>11.492928810320116</v>
      </c>
      <c r="BE165" s="435">
        <f>INPUT!BN94</f>
        <v>-13.257460572922596</v>
      </c>
      <c r="BF165" s="467">
        <f>INPUT!BO94</f>
        <v>12.025340505329648</v>
      </c>
      <c r="BG165" s="435">
        <f>INPUT!BP94</f>
        <v>-7.2428698603274277</v>
      </c>
      <c r="BH165" s="467">
        <f>INPUT!BQ94</f>
        <v>11.86136734889978</v>
      </c>
      <c r="BI165" s="435">
        <f>INPUT!BR94</f>
        <v>-6.7110340691032278</v>
      </c>
      <c r="BJ165" s="467">
        <f>INPUT!BS94</f>
        <v>12.482683874825593</v>
      </c>
      <c r="BK165" s="435">
        <f>INPUT!BT94</f>
        <v>-6.6848392597715129</v>
      </c>
      <c r="BL165" s="467">
        <f>INPUT!BU94</f>
        <v>11.490030744190252</v>
      </c>
      <c r="BM165" s="435">
        <f>INPUT!BV94</f>
        <v>-2.5216080058387824E-2</v>
      </c>
      <c r="BN165" s="467">
        <f>INPUT!BW94</f>
        <v>11.01842398764585</v>
      </c>
      <c r="BO165" s="435">
        <f>INPUT!BX94</f>
        <v>-8.373289032751563</v>
      </c>
      <c r="BP165" s="467">
        <f>INPUT!BY94</f>
        <v>11.036126187245589</v>
      </c>
      <c r="BQ165" s="435">
        <f>INPUT!BZ94</f>
        <v>-6.9573864241776251</v>
      </c>
      <c r="BR165" s="467">
        <f>INPUT!CA94</f>
        <v>11.387248961218836</v>
      </c>
      <c r="BS165" s="435">
        <f>INPUT!CB94</f>
        <v>-8.7756361099232123</v>
      </c>
      <c r="BT165" s="467">
        <f>INPUT!CC94</f>
        <v>9.6490516866946567</v>
      </c>
      <c r="BU165" s="435">
        <f>INPUT!CD94</f>
        <v>-16.022403233572334</v>
      </c>
      <c r="BV165" s="467">
        <f>INPUT!CE94</f>
        <v>10.961522801302932</v>
      </c>
      <c r="BW165" s="435">
        <f>INPUT!CF94</f>
        <v>-0.51641855864974495</v>
      </c>
      <c r="BX165" s="467">
        <f>INPUT!CG94</f>
        <v>11.234117161716171</v>
      </c>
      <c r="BY165" s="435">
        <f>INPUT!CH94</f>
        <v>1.79402601158547</v>
      </c>
      <c r="BZ165" s="467">
        <f>INPUT!CI94</f>
        <v>11.571296762288208</v>
      </c>
      <c r="CA165" s="435">
        <f>INPUT!CJ94</f>
        <v>1.6162622042969144</v>
      </c>
      <c r="CB165" s="467">
        <f>INPUT!CK94</f>
        <v>10.652308687053095</v>
      </c>
      <c r="CC165" s="435">
        <f>INPUT!CL94</f>
        <v>10.397467367097391</v>
      </c>
      <c r="CD165" s="467">
        <f>INPUT!CM94</f>
        <v>10.258531011111987</v>
      </c>
      <c r="CE165" s="435">
        <f>INPUT!CN94</f>
        <v>-6.4132675991640848</v>
      </c>
      <c r="CF165" s="467">
        <f>INPUT!CO94</f>
        <v>9.9741177359631212</v>
      </c>
      <c r="CG165" s="435">
        <f>INPUT!CP94</f>
        <v>-11.21582949167469</v>
      </c>
      <c r="CH165" s="467">
        <f>INPUT!CQ94</f>
        <v>9.9422604879500156</v>
      </c>
      <c r="CI165" s="435">
        <f>INPUT!CR94</f>
        <v>-14.078251623857351</v>
      </c>
      <c r="CJ165" s="467">
        <f>INPUT!CS94</f>
        <v>10.865047611426743</v>
      </c>
      <c r="CK165" s="435">
        <f>INPUT!CT94</f>
        <v>1.9971156546769286</v>
      </c>
      <c r="CL165" s="434">
        <f>INPUT!CU94</f>
        <v>9.7995030173943913</v>
      </c>
      <c r="CM165" s="435">
        <f>INPUT!CV94</f>
        <v>-4.47459771014368</v>
      </c>
      <c r="CN165" s="434">
        <f>INPUT!CW94</f>
        <v>9.8855275213193323</v>
      </c>
      <c r="CO165" s="435">
        <f>INPUT!CX94</f>
        <v>-0.8882010117482797</v>
      </c>
      <c r="CP165" s="434">
        <f>INPUT!CY94</f>
        <v>10.045110265623899</v>
      </c>
      <c r="CQ165" s="435">
        <f>INPUT!CZ94</f>
        <v>1.0344707604325709</v>
      </c>
      <c r="CR165" s="434">
        <f>INPUT!DA94</f>
        <v>9.8677470920345556</v>
      </c>
      <c r="CS165" s="435">
        <f>INPUT!DB94</f>
        <v>-9.1789797436628735</v>
      </c>
      <c r="CT165" s="434">
        <f>INPUT!DC94</f>
        <v>9.73467464621082</v>
      </c>
      <c r="CU165" s="435">
        <f>INPUT!DD94</f>
        <v>-0.66154754040587127</v>
      </c>
      <c r="CV165" s="434">
        <f>INPUT!DE94</f>
        <v>9.9053932957185538</v>
      </c>
      <c r="CW165" s="435">
        <f>INPUT!DF94</f>
        <v>0.20095816188239191</v>
      </c>
      <c r="CX165" s="434">
        <f>INPUT!DG94</f>
        <v>9.947331089997359</v>
      </c>
      <c r="CY165" s="435">
        <f>INPUT!DH94</f>
        <v>-0.97340071976269593</v>
      </c>
      <c r="CZ165" s="434">
        <f>INPUT!DI94</f>
        <v>8.8155237268518523</v>
      </c>
      <c r="DA165" s="435">
        <f>INPUT!DJ94</f>
        <v>-10.663258344268666</v>
      </c>
      <c r="DB165" s="434">
        <f>INPUT!DK94</f>
        <v>9.0719717143026219</v>
      </c>
      <c r="DC165" s="435">
        <f>INPUT!DL94</f>
        <v>-6.8076536298637631</v>
      </c>
      <c r="DD165" s="434">
        <f>INPUT!DM94</f>
        <v>9.0051812715278174</v>
      </c>
      <c r="DE165" s="435">
        <f>INPUT!DN94</f>
        <v>-9.0880997585410235</v>
      </c>
      <c r="DF165" s="434">
        <f>INPUT!DO94</f>
        <v>9.4006701843765157</v>
      </c>
      <c r="DG165" s="435">
        <f>INPUT!DP94</f>
        <v>-5.4955535376775</v>
      </c>
      <c r="DH165" s="434">
        <f>INPUT!DQ94</f>
        <v>8.6578684706665179</v>
      </c>
      <c r="DI165" s="435">
        <f>INPUT!DR94</f>
        <v>-1.7883821888553308</v>
      </c>
      <c r="DJ165" s="434">
        <f>INPUT!DS94</f>
        <v>8.8236740083155407</v>
      </c>
      <c r="DK165" s="435">
        <f>INPUT!DT94</f>
        <v>-2.7369761922385827</v>
      </c>
      <c r="DL165" s="434">
        <f>INPUT!DU94</f>
        <v>9.1917764308194414</v>
      </c>
      <c r="DM165" s="435">
        <f>INPUT!DV94</f>
        <v>2.0720866539532423</v>
      </c>
      <c r="DN165" s="434">
        <f>INPUT!DW94</f>
        <v>9.0114585108195602</v>
      </c>
      <c r="DO165" s="435">
        <f>INPUT!DX94</f>
        <v>-4.1402545342331791</v>
      </c>
      <c r="DP165" s="434">
        <f>INPUT!DY94</f>
        <v>9.2369802180056517</v>
      </c>
      <c r="DQ165" s="435">
        <f>INPUT!DZ94</f>
        <v>6.6888489851885113</v>
      </c>
      <c r="DR165" s="434">
        <f>INPUT!EA94</f>
        <v>9.2769437918982405</v>
      </c>
      <c r="DS165" s="435">
        <f>INPUT!EB94</f>
        <v>5.1369733645591609</v>
      </c>
      <c r="DT165" s="434">
        <f>INPUT!EC94</f>
        <v>9.0488744732756707</v>
      </c>
      <c r="DU165" s="435">
        <f>INPUT!ED94</f>
        <v>-1.5546718158269135</v>
      </c>
      <c r="DV165" s="434">
        <f>INPUT!EE94</f>
        <v>9.6669214487300099</v>
      </c>
      <c r="DW165" s="435">
        <f>INPUT!EF94</f>
        <v>7.2736609409394859</v>
      </c>
      <c r="DX165" s="434">
        <f>INPUT!EG94</f>
        <v>9.5765050167224093</v>
      </c>
      <c r="DY165" s="435">
        <f>INPUT!EH94</f>
        <v>3.6757120910026586</v>
      </c>
      <c r="DZ165" s="434">
        <f>INPUT!EI94</f>
        <v>9.5817115626070084</v>
      </c>
      <c r="EA165" s="435">
        <f>INPUT!EJ94</f>
        <v>3.2852173899655224</v>
      </c>
      <c r="EB165" s="434">
        <f>INPUT!EK94</f>
        <v>9.0887356877922905</v>
      </c>
      <c r="EC165" s="435">
        <f>INPUT!EL94</f>
        <v>0.44051019421633697</v>
      </c>
      <c r="ED165" s="434">
        <f>INPUT!EM94</f>
        <v>9.8637101449275359</v>
      </c>
      <c r="EE165" s="435">
        <f>INPUT!EN94</f>
        <v>2.0356914788355773</v>
      </c>
      <c r="EF165" s="434">
        <f>INPUT!EO94</f>
        <v>9.9471493003353757</v>
      </c>
      <c r="EG165" s="435">
        <f>INPUT!EP94</f>
        <v>3.8703502265779788</v>
      </c>
      <c r="EH165" s="434">
        <f>INPUT!EQ94</f>
        <v>9.5817115626070084</v>
      </c>
      <c r="EI165" s="435">
        <f>INPUT!ER94</f>
        <v>0</v>
      </c>
      <c r="EJ165" s="434">
        <f>INPUT!ES94</f>
        <v>9.0887356877922905</v>
      </c>
      <c r="EK165" s="435">
        <f>INPUT!ET94</f>
        <v>0</v>
      </c>
      <c r="EL165" s="434">
        <f>INPUT!EU94</f>
        <v>9.8637101449275359</v>
      </c>
      <c r="EM165" s="435">
        <f>INPUT!EV94</f>
        <v>0</v>
      </c>
      <c r="EN165" s="434">
        <f>INPUT!EW94</f>
        <v>9.9471493003353757</v>
      </c>
      <c r="EO165" s="435">
        <f>INPUT!EX94</f>
        <v>0</v>
      </c>
      <c r="EP165" s="467"/>
      <c r="EQ165" s="467">
        <f>INPUT!FF94</f>
        <v>15.251734028683181</v>
      </c>
      <c r="ER165" s="435">
        <f>INPUT!FG94</f>
        <v>-2.8052852083525259</v>
      </c>
      <c r="ES165" s="467">
        <f>INPUT!FH94</f>
        <v>14.336688986377279</v>
      </c>
      <c r="ET165" s="435">
        <f>INPUT!FI94</f>
        <v>-5.9996131625756233</v>
      </c>
      <c r="EU165" s="467">
        <f>INPUT!FJ94</f>
        <v>12.493675737830586</v>
      </c>
      <c r="EV165" s="435">
        <f>INPUT!FK94</f>
        <v>-12.85522236199672</v>
      </c>
      <c r="EW165" s="467">
        <f>INPUT!FL94</f>
        <v>11.626204564666102</v>
      </c>
      <c r="EX165" s="435">
        <f>INPUT!FM94</f>
        <v>-6.943282276310403</v>
      </c>
      <c r="EY165" s="467">
        <f>INPUT!FN94</f>
        <v>12.424901385657934</v>
      </c>
      <c r="EZ165" s="435">
        <f>INPUT!FO94</f>
        <v>6.8697984501253417</v>
      </c>
      <c r="FA165" s="467">
        <f>INPUT!FP94</f>
        <v>12.71153846153846</v>
      </c>
      <c r="FB165" s="435">
        <f>INPUT!FQ94</f>
        <v>2.3069565462418229</v>
      </c>
      <c r="FC165" s="467">
        <f>INPUT!FR94</f>
        <v>12.916384931176044</v>
      </c>
      <c r="FD165" s="435">
        <f>INPUT!FS94</f>
        <v>1.6115002150006497</v>
      </c>
      <c r="FE165" s="467">
        <f>INPUT!FT94</f>
        <v>12.306233425303367</v>
      </c>
      <c r="FF165" s="435">
        <f>INPUT!FU94</f>
        <v>-4.7238566295741631</v>
      </c>
      <c r="FG165" s="467">
        <f>INPUT!FV94</f>
        <v>11.706451767870869</v>
      </c>
      <c r="FH165" s="435">
        <f>INPUT!FW94</f>
        <v>-4.8738036790303525</v>
      </c>
      <c r="FI165" s="467">
        <f>INPUT!FX94</f>
        <v>10.524091449174417</v>
      </c>
      <c r="FJ165" s="435">
        <f>INPUT!FY94</f>
        <v>-10.100074233778656</v>
      </c>
      <c r="FK165" s="467">
        <f>INPUT!FZ94</f>
        <v>10.884410123716343</v>
      </c>
      <c r="FL165" s="435">
        <f>INPUT!GA94</f>
        <v>3.4237508889205959</v>
      </c>
      <c r="FM165" s="434">
        <f>INPUT!GB94</f>
        <v>10.039565779071784</v>
      </c>
      <c r="FN165" s="435">
        <f>INPUT!GC94</f>
        <v>-7.7619672085279419</v>
      </c>
      <c r="FO165" s="434">
        <f>INPUT!GD94</f>
        <v>9.6575706689056826</v>
      </c>
      <c r="FP165" s="435">
        <f>INPUT!GE94</f>
        <v>-3.8048967313147997</v>
      </c>
      <c r="FQ165" s="434">
        <f>INPUT!GF94</f>
        <v>9.4027913067083979</v>
      </c>
      <c r="FR165" s="435">
        <f>INPUT!GG94</f>
        <v>-2.6381309641108186</v>
      </c>
      <c r="FS165" s="434">
        <f>INPUT!GH94</f>
        <v>8.945718453683444</v>
      </c>
      <c r="FT165" s="435">
        <f>INPUT!GI94</f>
        <v>-4.8610336879311156</v>
      </c>
      <c r="FU165" s="434">
        <f>INPUT!GJ94</f>
        <v>8.9865096849875545</v>
      </c>
      <c r="FV165" s="435">
        <f>INPUT!GK94</f>
        <v>0.45598608446384414</v>
      </c>
      <c r="FW165" s="434">
        <f>INPUT!GL94</f>
        <v>9.2733572932029382</v>
      </c>
      <c r="FX165" s="435">
        <f>INPUT!GM94</f>
        <v>3.1919801821899574</v>
      </c>
      <c r="FY165" s="434">
        <f>INPUT!GN94</f>
        <v>9.5029362238039319</v>
      </c>
      <c r="FZ165" s="435">
        <f>INPUT!GO94</f>
        <v>2.4756830060809421</v>
      </c>
      <c r="GA165" s="434">
        <f>INPUT!GP94</f>
        <v>9.7585970036799079</v>
      </c>
      <c r="GB165" s="435">
        <f>INPUT!GQ94</f>
        <v>2.6903345855944005</v>
      </c>
      <c r="GC165" s="434">
        <f>INPUT!GR94</f>
        <v>9.7585970036799079</v>
      </c>
      <c r="GD165" s="435">
        <f>INPUT!GS94</f>
        <v>0</v>
      </c>
      <c r="GE165" s="434">
        <f>INPUT!GT94</f>
        <v>9.7585970036799079</v>
      </c>
      <c r="GF165" s="435">
        <f>INPUT!GU94</f>
        <v>0</v>
      </c>
      <c r="GG165" s="434">
        <f>INPUT!GV94</f>
        <v>9.7585970036799079</v>
      </c>
      <c r="GH165" s="435">
        <f>INPUT!GW94</f>
        <v>0</v>
      </c>
      <c r="GI165" s="434">
        <f>INPUT!GX94</f>
        <v>9.7585970036799079</v>
      </c>
      <c r="GJ165" s="435">
        <f>INPUT!GY94</f>
        <v>0</v>
      </c>
      <c r="GK165" s="435">
        <f>INPUT!GZ94</f>
        <v>0.53236833938681283</v>
      </c>
      <c r="GL165" s="467"/>
    </row>
    <row r="166" spans="1:194" ht="12" hidden="1" customHeight="1" outlineLevel="1" x14ac:dyDescent="0.2">
      <c r="A166" s="433" t="s">
        <v>87</v>
      </c>
      <c r="B166" s="466">
        <f>INPUT!K96</f>
        <v>2.9482453871357133</v>
      </c>
      <c r="C166" s="435">
        <f>INPUT!L96</f>
        <v>16.512516884934115</v>
      </c>
      <c r="D166" s="466">
        <f>INPUT!M96</f>
        <v>2.984867786347428</v>
      </c>
      <c r="E166" s="435">
        <f>INPUT!N96</f>
        <v>8.9488950065017328</v>
      </c>
      <c r="F166" s="466">
        <f>INPUT!O96</f>
        <v>2.7786681519860017</v>
      </c>
      <c r="G166" s="435">
        <f>INPUT!P96</f>
        <v>3.3259448968379957</v>
      </c>
      <c r="H166" s="466">
        <f>INPUT!Q96</f>
        <v>2.7567826430965914</v>
      </c>
      <c r="I166" s="435">
        <f>INPUT!R96</f>
        <v>1.9786942561681009</v>
      </c>
      <c r="J166" s="466">
        <f>INPUT!S96</f>
        <v>3.2021344148794526</v>
      </c>
      <c r="K166" s="435">
        <f>INPUT!T96</f>
        <v>8.6115297204076402</v>
      </c>
      <c r="L166" s="466">
        <f>INPUT!U96</f>
        <v>3.3944716865362086</v>
      </c>
      <c r="M166" s="435">
        <f>INPUT!V96</f>
        <v>13.722681522521007</v>
      </c>
      <c r="N166" s="466">
        <f>INPUT!W96</f>
        <v>3.3664706292105757</v>
      </c>
      <c r="O166" s="435">
        <f>INPUT!X96</f>
        <v>21.154108553929074</v>
      </c>
      <c r="P166" s="466">
        <f>INPUT!Y96</f>
        <v>3.1330451016999112</v>
      </c>
      <c r="Q166" s="435">
        <f>INPUT!Z96</f>
        <v>13.648608081073753</v>
      </c>
      <c r="R166" s="466">
        <f>INPUT!AA96</f>
        <v>3.5734557033873031</v>
      </c>
      <c r="S166" s="435">
        <f>INPUT!AB96</f>
        <v>11.596055642836877</v>
      </c>
      <c r="T166" s="466">
        <f>INPUT!AC96</f>
        <v>3.6205869031442939</v>
      </c>
      <c r="U166" s="435">
        <f>INPUT!AD96</f>
        <v>6.6612786167858262</v>
      </c>
      <c r="V166" s="466">
        <f>INPUT!AE96</f>
        <v>3.5518243461414274</v>
      </c>
      <c r="W166" s="435">
        <f>INPUT!AF96</f>
        <v>5.5058765498368967</v>
      </c>
      <c r="X166" s="466">
        <f>INPUT!AG96</f>
        <v>3.2113434873658866</v>
      </c>
      <c r="Y166" s="435">
        <f>INPUT!AH96</f>
        <v>2.4991145395095948</v>
      </c>
      <c r="Z166" s="466">
        <f>INPUT!AI96</f>
        <v>3.4598229416629387</v>
      </c>
      <c r="AA166" s="435">
        <f>INPUT!AJ96</f>
        <v>-3.1799124196964623</v>
      </c>
      <c r="AB166" s="466">
        <f>INPUT!AK96</f>
        <v>3.2355553968331909</v>
      </c>
      <c r="AC166" s="435">
        <f>INPUT!AL96</f>
        <v>-10.634505305665298</v>
      </c>
      <c r="AD166" s="466">
        <f>INPUT!AM96</f>
        <v>3.1503544422405829</v>
      </c>
      <c r="AE166" s="435">
        <f>INPUT!AN96</f>
        <v>-11.303202658008315</v>
      </c>
      <c r="AF166" s="466">
        <f>INPUT!AO96</f>
        <v>3.2668472461626861</v>
      </c>
      <c r="AG166" s="435">
        <f>INPUT!AP96</f>
        <v>1.7283656829349736</v>
      </c>
      <c r="AH166" s="466">
        <f>INPUT!AQ96</f>
        <v>3.2186454778519162</v>
      </c>
      <c r="AI166" s="435">
        <f>INPUT!AR96</f>
        <v>-6.9708036474000146</v>
      </c>
      <c r="AJ166" s="466">
        <f>INPUT!AS96</f>
        <v>3.2321302905398612</v>
      </c>
      <c r="AK166" s="435">
        <f>INPUT!AT96</f>
        <v>-0.10585837277525822</v>
      </c>
      <c r="AL166" s="466">
        <f>INPUT!AU96</f>
        <v>3.1594155040039631</v>
      </c>
      <c r="AM166" s="435">
        <f>INPUT!AV96</f>
        <v>0.28762039095944214</v>
      </c>
      <c r="AN166" s="466">
        <f>INPUT!AW96</f>
        <v>3.3739886978086759</v>
      </c>
      <c r="AO166" s="435">
        <f>INPUT!AX96</f>
        <v>3.2796590588017427</v>
      </c>
      <c r="AP166" s="466">
        <f>INPUT!AY96</f>
        <v>3.254203679568878</v>
      </c>
      <c r="AQ166" s="435">
        <f>INPUT!AZ96</f>
        <v>1.1047567046959417</v>
      </c>
      <c r="AR166" s="466">
        <f>INPUT!BA96</f>
        <v>3.295251019780185</v>
      </c>
      <c r="AS166" s="435">
        <f>INPUT!BB96</f>
        <v>1.9529141329813315</v>
      </c>
      <c r="AT166" s="466">
        <f>INPUT!BC96</f>
        <v>3.1632676953335359</v>
      </c>
      <c r="AU166" s="435">
        <f>INPUT!BD96</f>
        <v>0.12192734145575201</v>
      </c>
      <c r="AV166" s="466">
        <f>INPUT!BE96</f>
        <v>3.2850848136564621</v>
      </c>
      <c r="AW166" s="435">
        <f>INPUT!BF96</f>
        <v>-2.6349787185106721</v>
      </c>
      <c r="AX166" s="466">
        <f>INPUT!BG96</f>
        <v>3.376825349632357</v>
      </c>
      <c r="AY166" s="435">
        <f>INPUT!BH96</f>
        <v>3.7681006518843319</v>
      </c>
      <c r="AZ166" s="466">
        <f>INPUT!BI96</f>
        <v>3.4660092114318557</v>
      </c>
      <c r="BA166" s="435">
        <f>INPUT!BJ96</f>
        <v>5.1819479191925533</v>
      </c>
      <c r="BB166" s="466">
        <f>INPUT!BK96</f>
        <v>3.3117196893928327</v>
      </c>
      <c r="BC166" s="435">
        <f>INPUT!BL96</f>
        <v>4.6929949772601898</v>
      </c>
      <c r="BD166" s="466">
        <f>INPUT!BM96</f>
        <v>3.8768305197138595</v>
      </c>
      <c r="BE166" s="435">
        <f>INPUT!BN96</f>
        <v>18.013102845851805</v>
      </c>
      <c r="BF166" s="466">
        <f>INPUT!BO96</f>
        <v>3.7260959105619302</v>
      </c>
      <c r="BG166" s="435">
        <f>INPUT!BP96</f>
        <v>10.34316331958356</v>
      </c>
      <c r="BH166" s="466">
        <f>INPUT!BQ96</f>
        <v>3.7999503417654963</v>
      </c>
      <c r="BI166" s="435">
        <f>INPUT!BR96</f>
        <v>9.6347444557334239</v>
      </c>
      <c r="BJ166" s="466">
        <f>INPUT!BS96</f>
        <v>3.629077467819696</v>
      </c>
      <c r="BK166" s="435">
        <f>INPUT!BT96</f>
        <v>9.5828695720635579</v>
      </c>
      <c r="BL166" s="466">
        <f>INPUT!BU96</f>
        <v>3.9644813444606957</v>
      </c>
      <c r="BM166" s="435">
        <f>INPUT!BV96</f>
        <v>2.2608887414894197</v>
      </c>
      <c r="BN166" s="466">
        <f>INPUT!BW96</f>
        <v>4.1383962649340509</v>
      </c>
      <c r="BO166" s="435">
        <f>INPUT!BX96</f>
        <v>11.065210458040564</v>
      </c>
      <c r="BP166" s="466">
        <f>INPUT!BY96</f>
        <v>4.1772793130444335</v>
      </c>
      <c r="BQ166" s="435">
        <f>INPUT!BZ96</f>
        <v>9.9298395332088951</v>
      </c>
      <c r="BR166" s="466">
        <f>INPUT!CA96</f>
        <v>4.039485692905374</v>
      </c>
      <c r="BS166" s="435">
        <f>INPUT!CB96</f>
        <v>11.308885762977283</v>
      </c>
      <c r="BT166" s="466">
        <f>INPUT!CC96</f>
        <v>4.7959116363522742</v>
      </c>
      <c r="BU166" s="435">
        <f>INPUT!CD96</f>
        <v>20.971981443506603</v>
      </c>
      <c r="BV166" s="466">
        <f>INPUT!CE96</f>
        <v>4.2223689277658583</v>
      </c>
      <c r="BW166" s="435">
        <f>INPUT!CF96</f>
        <v>2.0291112173895565</v>
      </c>
      <c r="BX166" s="466">
        <f>INPUT!CG96</f>
        <v>4.1349805021340185</v>
      </c>
      <c r="BY166" s="435">
        <f>INPUT!CH96</f>
        <v>-1.0125923535524217</v>
      </c>
      <c r="BZ166" s="466">
        <f>INPUT!CI96</f>
        <v>4.0166298312759423</v>
      </c>
      <c r="CA166" s="435">
        <f>INPUT!CJ96</f>
        <v>-0.56581117912050116</v>
      </c>
      <c r="CB166" s="466">
        <f>INPUT!CK96</f>
        <v>4.3727879932941267</v>
      </c>
      <c r="CC166" s="435">
        <f>INPUT!CL96</f>
        <v>-8.8225904716620498</v>
      </c>
      <c r="CD166" s="466">
        <f>INPUT!CM96</f>
        <v>4.1630577427821525</v>
      </c>
      <c r="CE166" s="435">
        <f>INPUT!CN96</f>
        <v>-1.404689784298141</v>
      </c>
      <c r="CF166" s="466">
        <f>INPUT!CO96</f>
        <v>4.2956336002752744</v>
      </c>
      <c r="CG166" s="435">
        <f>INPUT!CP96</f>
        <v>3.8852202098255351</v>
      </c>
      <c r="CH166" s="466">
        <f>INPUT!CQ96</f>
        <v>4.2970335637826933</v>
      </c>
      <c r="CI166" s="435">
        <f>INPUT!CR96</f>
        <v>6.9810698094047829</v>
      </c>
      <c r="CJ166" s="466">
        <f>INPUT!CS96</f>
        <v>3.9097476199563879</v>
      </c>
      <c r="CK166" s="435">
        <f>INPUT!CT96</f>
        <v>-10.589133844307863</v>
      </c>
      <c r="CL166" s="443">
        <f>INPUT!CU96</f>
        <v>4.286431625557297</v>
      </c>
      <c r="CM166" s="435">
        <f>INPUT!CV96</f>
        <v>2.9635400323007266</v>
      </c>
      <c r="CN166" s="443">
        <f>INPUT!CW96</f>
        <v>4.1975812654572993</v>
      </c>
      <c r="CO166" s="435">
        <f>INPUT!CX96</f>
        <v>-2.2826047084577139</v>
      </c>
      <c r="CP166" s="443">
        <f>INPUT!CY96</f>
        <v>4.0978660376323441</v>
      </c>
      <c r="CQ166" s="435">
        <f>INPUT!CZ96</f>
        <v>-4.6350004763523689</v>
      </c>
      <c r="CR166" s="443">
        <f>INPUT!DA96</f>
        <v>4.1352209661131853</v>
      </c>
      <c r="CS166" s="435">
        <f>INPUT!DB96</f>
        <v>5.7669539845979223</v>
      </c>
      <c r="CT166" s="443">
        <f>INPUT!DC96</f>
        <v>4.192578011284084</v>
      </c>
      <c r="CU166" s="435">
        <f>INPUT!DD96</f>
        <v>-2.1895511808382229</v>
      </c>
      <c r="CV166" s="443">
        <f>INPUT!DE96</f>
        <v>4.1037417189679219</v>
      </c>
      <c r="CW166" s="435">
        <f>INPUT!DF96</f>
        <v>-2.2355623525767254</v>
      </c>
      <c r="CX166" s="443">
        <f>INPUT!DG96</f>
        <v>4.1013706414818625</v>
      </c>
      <c r="CY166" s="435">
        <f>INPUT!DH96</f>
        <v>8.5522655385372737E-2</v>
      </c>
      <c r="CZ166" s="443">
        <f>INPUT!DI96</f>
        <v>4.7497581141701124</v>
      </c>
      <c r="DA166" s="435">
        <f>INPUT!DJ96</f>
        <v>14.861047404548945</v>
      </c>
      <c r="DB166" s="443">
        <f>INPUT!DK96</f>
        <v>4.618916813578779</v>
      </c>
      <c r="DC166" s="435">
        <f>INPUT!DL96</f>
        <v>10.168893724749516</v>
      </c>
      <c r="DD166" s="443">
        <f>INPUT!DM96</f>
        <v>4.6865594869381546</v>
      </c>
      <c r="DE166" s="435">
        <f>INPUT!DN96</f>
        <v>14.202106464848608</v>
      </c>
      <c r="DF166" s="443">
        <f>INPUT!DO96</f>
        <v>4.4912357163286707</v>
      </c>
      <c r="DG166" s="435">
        <f>INPUT!DP96</f>
        <v>9.5057264735758373</v>
      </c>
      <c r="DH166" s="443">
        <f>INPUT!DQ96</f>
        <v>4.9477623405983193</v>
      </c>
      <c r="DI166" s="435">
        <f>INPUT!DR96</f>
        <v>4.1687223153005215</v>
      </c>
      <c r="DJ166" s="443">
        <f>INPUT!DS96</f>
        <v>4.8549754086957471</v>
      </c>
      <c r="DK166" s="435">
        <f>INPUT!DT96</f>
        <v>5.1106916327871232</v>
      </c>
      <c r="DL166" s="443">
        <f>INPUT!DU96</f>
        <v>4.7497508581552434</v>
      </c>
      <c r="DM166" s="435">
        <f>INPUT!DV96</f>
        <v>1.3483531232924451</v>
      </c>
      <c r="DN166" s="443">
        <f>INPUT!DW96</f>
        <v>4.8333699352146704</v>
      </c>
      <c r="DO166" s="435">
        <f>INPUT!DX96</f>
        <v>7.6178192483220331</v>
      </c>
      <c r="DP166" s="443">
        <f>INPUT!DY96</f>
        <v>4.7428873102667275</v>
      </c>
      <c r="DQ166" s="435">
        <f>INPUT!DZ96</f>
        <v>-4.1407613427692835</v>
      </c>
      <c r="DR166" s="443">
        <f>INPUT!EA96</f>
        <v>4.7554303401523654</v>
      </c>
      <c r="DS166" s="435">
        <f>INPUT!EB96</f>
        <v>-2.0503722503946498</v>
      </c>
      <c r="DT166" s="443">
        <f>INPUT!EC96</f>
        <v>4.9036320481554281</v>
      </c>
      <c r="DU166" s="435">
        <f>INPUT!ED96</f>
        <v>3.2397739291098349</v>
      </c>
      <c r="DV166" s="443">
        <f>INPUT!EE96</f>
        <v>4.6184384529534599</v>
      </c>
      <c r="DW166" s="435">
        <f>INPUT!EF96</f>
        <v>-4.4468245787535494</v>
      </c>
      <c r="DX166" s="443">
        <f>INPUT!EG96</f>
        <v>4.7328073445572167</v>
      </c>
      <c r="DY166" s="435">
        <f>INPUT!EH96</f>
        <v>-0.21252804568413497</v>
      </c>
      <c r="DZ166" s="443">
        <f>INPUT!EI96</f>
        <v>4.8282342308084436</v>
      </c>
      <c r="EA166" s="435">
        <f>INPUT!EJ96</f>
        <v>1.5309632451423028</v>
      </c>
      <c r="EB166" s="443">
        <f>INPUT!EK96</f>
        <v>5.1970074534300306</v>
      </c>
      <c r="EC166" s="435">
        <f>INPUT!EL96</f>
        <v>5.9828184984833888</v>
      </c>
      <c r="ED166" s="443">
        <f>INPUT!EM96</f>
        <v>4.8547241390955866</v>
      </c>
      <c r="EE166" s="435">
        <f>INPUT!EN96</f>
        <v>5.1161380312651605</v>
      </c>
      <c r="EF166" s="443">
        <f>INPUT!EO96</f>
        <v>4.8820146850008044</v>
      </c>
      <c r="EG166" s="435">
        <f>INPUT!EP96</f>
        <v>3.1526180886102928</v>
      </c>
      <c r="EH166" s="443">
        <f>INPUT!EQ96</f>
        <v>4.8820146850008044</v>
      </c>
      <c r="EI166" s="435">
        <f>INPUT!ER96</f>
        <v>1.1138741747281689</v>
      </c>
      <c r="EJ166" s="443">
        <f>INPUT!ES96</f>
        <v>4.8820146850008044</v>
      </c>
      <c r="EK166" s="435">
        <f>INPUT!ET96</f>
        <v>-6.0610413060179553</v>
      </c>
      <c r="EL166" s="443">
        <f>INPUT!EU96</f>
        <v>4.8820146850008044</v>
      </c>
      <c r="EM166" s="435">
        <f>INPUT!EV96</f>
        <v>0.56214411207105019</v>
      </c>
      <c r="EN166" s="443">
        <f>INPUT!EW96</f>
        <v>4.8820146850008044</v>
      </c>
      <c r="EO166" s="435">
        <f>INPUT!EX96</f>
        <v>0</v>
      </c>
      <c r="EP166" s="466"/>
      <c r="EQ166" s="466">
        <f>INPUT!FF96</f>
        <v>2.6663941173853067</v>
      </c>
      <c r="ER166" s="435">
        <f>INPUT!FG96</f>
        <v>4.008688914819003</v>
      </c>
      <c r="ES166" s="466">
        <f>INPUT!FH96</f>
        <v>2.8659495285840579</v>
      </c>
      <c r="ET166" s="435">
        <f>INPUT!FI96</f>
        <v>7.4840928390000006</v>
      </c>
      <c r="EU166" s="466">
        <f>INPUT!FJ96</f>
        <v>3.2735216141510488</v>
      </c>
      <c r="EV166" s="435">
        <f>INPUT!FK96</f>
        <v>14.22118852764147</v>
      </c>
      <c r="EW166" s="466">
        <f>INPUT!FL96</f>
        <v>3.487099794134362</v>
      </c>
      <c r="EX166" s="435">
        <f>INPUT!FM96</f>
        <v>6.5244163673775724</v>
      </c>
      <c r="EY166" s="466">
        <f>INPUT!FN96</f>
        <v>3.2768864662302049</v>
      </c>
      <c r="EZ166" s="435">
        <f>INPUT!FO96</f>
        <v>-6.0283140808805147</v>
      </c>
      <c r="FA166" s="466">
        <f>INPUT!FP96</f>
        <v>3.24677888201597</v>
      </c>
      <c r="FB166" s="435">
        <f>INPUT!FQ96</f>
        <v>-0.91878630903167169</v>
      </c>
      <c r="FC166" s="466">
        <f>INPUT!FR96</f>
        <v>3.2494168744470366</v>
      </c>
      <c r="FD166" s="435">
        <f>INPUT!FS96</f>
        <v>8.1249525358151331E-2</v>
      </c>
      <c r="FE166" s="466">
        <f>INPUT!FT96</f>
        <v>3.5095454635192849</v>
      </c>
      <c r="FF166" s="435">
        <f>INPUT!FU96</f>
        <v>8.0053929404338078</v>
      </c>
      <c r="FG166" s="466">
        <f>INPUT!FV96</f>
        <v>3.780489687468501</v>
      </c>
      <c r="FH166" s="435">
        <f>INPUT!FW96</f>
        <v>7.7202084077725663</v>
      </c>
      <c r="FI166" s="466">
        <f>INPUT!FX96</f>
        <v>4.2896135006740144</v>
      </c>
      <c r="FJ166" s="435">
        <f>INPUT!FY96</f>
        <v>13.467139320420518</v>
      </c>
      <c r="FK166" s="466">
        <f>INPUT!FZ96</f>
        <v>4.1872744709828851</v>
      </c>
      <c r="FL166" s="435">
        <f>INPUT!GA96</f>
        <v>-2.3857401063067551</v>
      </c>
      <c r="FM166" s="443">
        <f>INPUT!GB96</f>
        <v>4.1644952748640751</v>
      </c>
      <c r="FN166" s="435">
        <f>INPUT!GC96</f>
        <v>-0.54401010195691546</v>
      </c>
      <c r="FO166" s="443">
        <f>INPUT!GD96</f>
        <v>4.1774785327673527</v>
      </c>
      <c r="FP166" s="435">
        <f>INPUT!GE96</f>
        <v>0.31176065876796777</v>
      </c>
      <c r="FQ166" s="443">
        <f>INPUT!GF96</f>
        <v>4.2859235168348917</v>
      </c>
      <c r="FR166" s="435">
        <f>INPUT!GG96</f>
        <v>2.5959435390730867</v>
      </c>
      <c r="FS166" s="443">
        <f>INPUT!GH96</f>
        <v>4.685705692568491</v>
      </c>
      <c r="FT166" s="435">
        <f>INPUT!GI96</f>
        <v>9.3277953785986902</v>
      </c>
      <c r="FU166" s="443">
        <f>INPUT!GJ96</f>
        <v>4.7953888750161209</v>
      </c>
      <c r="FV166" s="435">
        <f>INPUT!GK96</f>
        <v>2.3408039182142071</v>
      </c>
      <c r="FW166" s="443">
        <f>INPUT!GL96</f>
        <v>4.7525527303411694</v>
      </c>
      <c r="FX166" s="435">
        <f>INPUT!GM96</f>
        <v>-0.89327780898285081</v>
      </c>
      <c r="FY166" s="443">
        <f>INPUT!GN96</f>
        <v>4.9404163514924919</v>
      </c>
      <c r="FZ166" s="435">
        <f>INPUT!GO96</f>
        <v>3.9528992482706471</v>
      </c>
      <c r="GA166" s="443">
        <f>INPUT!GP96</f>
        <v>5.1247791443839361</v>
      </c>
      <c r="GB166" s="435">
        <f>INPUT!GQ96</f>
        <v>3.7317258258152464</v>
      </c>
      <c r="GC166" s="443">
        <f>INPUT!GR96</f>
        <v>5.0126092800370792</v>
      </c>
      <c r="GD166" s="435">
        <f>INPUT!GS96</f>
        <v>-2.1887746025071153</v>
      </c>
      <c r="GE166" s="443">
        <f>INPUT!GT96</f>
        <v>4.8468302761201274</v>
      </c>
      <c r="GF166" s="435">
        <f>INPUT!GU96</f>
        <v>-3.3072396960436068</v>
      </c>
      <c r="GG166" s="443">
        <f>INPUT!GV96</f>
        <v>4.6752053386020123</v>
      </c>
      <c r="GH166" s="435">
        <f>INPUT!GW96</f>
        <v>-3.5409727129025903</v>
      </c>
      <c r="GI166" s="443">
        <f>INPUT!GX96</f>
        <v>4.5009909226484579</v>
      </c>
      <c r="GJ166" s="435">
        <f>INPUT!GY96</f>
        <v>-3.7263478999544519</v>
      </c>
      <c r="GK166" s="435">
        <f>INPUT!GZ96</f>
        <v>-1.8457933074673805</v>
      </c>
      <c r="GL166" s="436"/>
    </row>
    <row r="167" spans="1:194" ht="12" hidden="1" customHeight="1" outlineLevel="1" x14ac:dyDescent="0.2">
      <c r="A167" s="433" t="s">
        <v>286</v>
      </c>
      <c r="B167" s="466">
        <f>INPUT!K97</f>
        <v>2.4696317896818054</v>
      </c>
      <c r="C167" s="435">
        <f>INPUT!L97</f>
        <v>15.745033420403075</v>
      </c>
      <c r="D167" s="466">
        <f>INPUT!M97</f>
        <v>2.4878053114643399</v>
      </c>
      <c r="E167" s="435">
        <f>INPUT!N97</f>
        <v>8.1767957427349778</v>
      </c>
      <c r="F167" s="466">
        <f>INPUT!O97</f>
        <v>2.3161490955280102</v>
      </c>
      <c r="G167" s="435">
        <f>INPUT!P97</f>
        <v>2.5759180234878221</v>
      </c>
      <c r="H167" s="466">
        <f>INPUT!Q97</f>
        <v>2.2949654628498131</v>
      </c>
      <c r="I167" s="435">
        <f>INPUT!R97</f>
        <v>1.0790270048907535</v>
      </c>
      <c r="J167" s="466">
        <f>INPUT!S97</f>
        <v>2.6630494961798248</v>
      </c>
      <c r="K167" s="435">
        <f>INPUT!T97</f>
        <v>7.8318438929286582</v>
      </c>
      <c r="L167" s="466">
        <f>INPUT!U97</f>
        <v>2.8205214636037281</v>
      </c>
      <c r="M167" s="435">
        <f>INPUT!V97</f>
        <v>13.373882216834287</v>
      </c>
      <c r="N167" s="466">
        <f>INPUT!W97</f>
        <v>2.8129196409640258</v>
      </c>
      <c r="O167" s="435">
        <f>INPUT!X97</f>
        <v>21.448124664995593</v>
      </c>
      <c r="P167" s="466">
        <f>INPUT!Y97</f>
        <v>2.6128499608707587</v>
      </c>
      <c r="Q167" s="435">
        <f>INPUT!Z97</f>
        <v>13.851384832005586</v>
      </c>
      <c r="R167" s="466">
        <f>INPUT!AA97</f>
        <v>2.9818216847352725</v>
      </c>
      <c r="S167" s="435">
        <f>INPUT!AB97</f>
        <v>11.970193907876304</v>
      </c>
      <c r="T167" s="466">
        <f>INPUT!AC97</f>
        <v>3.0188709247826484</v>
      </c>
      <c r="U167" s="435">
        <f>INPUT!AD97</f>
        <v>7.0323684374836493</v>
      </c>
      <c r="V167" s="466">
        <f>INPUT!AE97</f>
        <v>2.9638365086865011</v>
      </c>
      <c r="W167" s="435">
        <f>INPUT!AF97</f>
        <v>5.3651325663449878</v>
      </c>
      <c r="X167" s="466">
        <f>INPUT!AG97</f>
        <v>2.6977803955607911</v>
      </c>
      <c r="Y167" s="435">
        <f>INPUT!AH97</f>
        <v>3.250490306061371</v>
      </c>
      <c r="Z167" s="466">
        <f>INPUT!AI97</f>
        <v>2.9214460700139662</v>
      </c>
      <c r="AA167" s="435">
        <f>INPUT!AJ97</f>
        <v>-2.0247895784776482</v>
      </c>
      <c r="AB167" s="466">
        <f>INPUT!AK97</f>
        <v>2.7183126059496843</v>
      </c>
      <c r="AC167" s="435">
        <f>INPUT!AL97</f>
        <v>-9.9559844167436129</v>
      </c>
      <c r="AD167" s="466">
        <f>INPUT!AM97</f>
        <v>2.6475176991801708</v>
      </c>
      <c r="AE167" s="435">
        <f>INPUT!AN97</f>
        <v>-10.67261330303657</v>
      </c>
      <c r="AF167" s="466">
        <f>INPUT!AO97</f>
        <v>2.7484789229975211</v>
      </c>
      <c r="AG167" s="435">
        <f>INPUT!AP97</f>
        <v>1.8792681391025967</v>
      </c>
      <c r="AH167" s="466">
        <f>INPUT!AQ97</f>
        <v>2.7151670527744263</v>
      </c>
      <c r="AI167" s="435">
        <f>INPUT!AR97</f>
        <v>-7.0608531629869802</v>
      </c>
      <c r="AJ167" s="466">
        <f>INPUT!AS97</f>
        <v>2.7178966945642067</v>
      </c>
      <c r="AK167" s="435">
        <f>INPUT!AT97</f>
        <v>-1.5300351569835779E-2</v>
      </c>
      <c r="AL167" s="466">
        <f>INPUT!AU97</f>
        <v>2.6515807633947439</v>
      </c>
      <c r="AM167" s="435">
        <f>INPUT!AV97</f>
        <v>0.15346693303812664</v>
      </c>
      <c r="AN167" s="466">
        <f>INPUT!AW97</f>
        <v>2.8199883109292814</v>
      </c>
      <c r="AO167" s="435">
        <f>INPUT!AX97</f>
        <v>2.6017804733161842</v>
      </c>
      <c r="AP167" s="466">
        <f>INPUT!AY97</f>
        <v>2.7263470968087669</v>
      </c>
      <c r="AQ167" s="435">
        <f>INPUT!AZ97</f>
        <v>0.41176265832028047</v>
      </c>
      <c r="AR167" s="466">
        <f>INPUT!BA97</f>
        <v>2.7620345080715025</v>
      </c>
      <c r="AS167" s="435">
        <f>INPUT!BB97</f>
        <v>1.6239695053742009</v>
      </c>
      <c r="AT167" s="466">
        <f>INPUT!BC97</f>
        <v>2.6381222661945429</v>
      </c>
      <c r="AU167" s="435">
        <f>INPUT!BD97</f>
        <v>-0.50756504896990462</v>
      </c>
      <c r="AV167" s="466">
        <f>INPUT!BE97</f>
        <v>2.7460993090480574</v>
      </c>
      <c r="AW167" s="435">
        <f>INPUT!BF97</f>
        <v>-2.620188232513454</v>
      </c>
      <c r="AX167" s="466">
        <f>INPUT!BG97</f>
        <v>2.807674754696889</v>
      </c>
      <c r="AY167" s="435">
        <f>INPUT!BH97</f>
        <v>2.9830265553244306</v>
      </c>
      <c r="AZ167" s="466">
        <f>INPUT!BI97</f>
        <v>2.8728409030361344</v>
      </c>
      <c r="BA167" s="435">
        <f>INPUT!BJ97</f>
        <v>4.0117672187230724</v>
      </c>
      <c r="BB167" s="466">
        <f>INPUT!BK97</f>
        <v>2.7574613016614631</v>
      </c>
      <c r="BC167" s="435">
        <f>INPUT!BL97</f>
        <v>4.5236355037882703</v>
      </c>
      <c r="BD167" s="466">
        <f>INPUT!BM97</f>
        <v>3.2324224481159902</v>
      </c>
      <c r="BE167" s="435">
        <f>INPUT!BN97</f>
        <v>17.709597663331333</v>
      </c>
      <c r="BF167" s="466">
        <f>INPUT!BO97</f>
        <v>3.1272666664608986</v>
      </c>
      <c r="BG167" s="435">
        <f>INPUT!BP97</f>
        <v>11.382796786891802</v>
      </c>
      <c r="BH167" s="466">
        <f>INPUT!BQ97</f>
        <v>3.1687406942790939</v>
      </c>
      <c r="BI167" s="435">
        <f>INPUT!BR97</f>
        <v>10.299901777722553</v>
      </c>
      <c r="BJ167" s="466">
        <f>INPUT!BS97</f>
        <v>3.0291137864827986</v>
      </c>
      <c r="BK167" s="435">
        <f>INPUT!BT97</f>
        <v>9.8515429630020801</v>
      </c>
      <c r="BL167" s="466">
        <f>INPUT!BU97</f>
        <v>3.3404316372917706</v>
      </c>
      <c r="BM167" s="435">
        <f>INPUT!BV97</f>
        <v>3.3414317252602022</v>
      </c>
      <c r="BN167" s="466">
        <f>INPUT!BW97</f>
        <v>3.4818038707287711</v>
      </c>
      <c r="BO167" s="435">
        <f>INPUT!BX97</f>
        <v>11.336967456922986</v>
      </c>
      <c r="BP167" s="466">
        <f>INPUT!BY97</f>
        <v>3.5017802894195276</v>
      </c>
      <c r="BQ167" s="435">
        <f>INPUT!BZ97</f>
        <v>10.510156155778528</v>
      </c>
      <c r="BR167" s="466">
        <f>INPUT!CA97</f>
        <v>3.3988166516124663</v>
      </c>
      <c r="BS167" s="435">
        <f>INPUT!CB97</f>
        <v>12.204984401029773</v>
      </c>
      <c r="BT167" s="466">
        <f>INPUT!CC97</f>
        <v>4.0350400612237154</v>
      </c>
      <c r="BU167" s="435">
        <f>INPUT!CD97</f>
        <v>20.793972137537686</v>
      </c>
      <c r="BV167" s="466">
        <f>INPUT!CE97</f>
        <v>3.5395271214824513</v>
      </c>
      <c r="BW167" s="435">
        <f>INPUT!CF97</f>
        <v>1.6578547470451843</v>
      </c>
      <c r="BX167" s="466">
        <f>INPUT!CG97</f>
        <v>3.4872680189900738</v>
      </c>
      <c r="BY167" s="435">
        <f>INPUT!CH97</f>
        <v>-0.41442549874708412</v>
      </c>
      <c r="BZ167" s="466">
        <f>INPUT!CI97</f>
        <v>3.3984595474421759</v>
      </c>
      <c r="CA167" s="435">
        <f>INPUT!CJ97</f>
        <v>-1.0506720629399613E-2</v>
      </c>
      <c r="CB167" s="466">
        <f>INPUT!CK97</f>
        <v>3.7106872082060782</v>
      </c>
      <c r="CC167" s="435">
        <f>INPUT!CL97</f>
        <v>-8.0384047765629916</v>
      </c>
      <c r="CD167" s="466">
        <f>INPUT!CM97</f>
        <v>3.5261228765870887</v>
      </c>
      <c r="CE167" s="435">
        <f>INPUT!CN97</f>
        <v>-0.37870157326972409</v>
      </c>
      <c r="CF167" s="466">
        <f>INPUT!CO97</f>
        <v>3.6725484427817339</v>
      </c>
      <c r="CG167" s="435">
        <f>INPUT!CP97</f>
        <v>5.3130537366989694</v>
      </c>
      <c r="CH167" s="466">
        <f>INPUT!CQ97</f>
        <v>3.6579724971838727</v>
      </c>
      <c r="CI167" s="435">
        <f>INPUT!CR97</f>
        <v>7.6361935788530122</v>
      </c>
      <c r="CJ167" s="466">
        <f>INPUT!CS97</f>
        <v>3.3286720737278093</v>
      </c>
      <c r="CK167" s="435">
        <f>INPUT!CT97</f>
        <v>-10.294996938396029</v>
      </c>
      <c r="CL167" s="443">
        <f>INPUT!CU97</f>
        <v>3.6305569947184866</v>
      </c>
      <c r="CM167" s="435">
        <f>INPUT!CV97</f>
        <v>2.961726570132428</v>
      </c>
      <c r="CN167" s="443">
        <f>INPUT!CW97</f>
        <v>3.6061107425960235</v>
      </c>
      <c r="CO167" s="435">
        <f>INPUT!CX97</f>
        <v>-1.8090353666073811</v>
      </c>
      <c r="CP167" s="443">
        <f>INPUT!CY97</f>
        <v>3.511814920202895</v>
      </c>
      <c r="CQ167" s="435">
        <f>INPUT!CZ97</f>
        <v>-3.9955898272471591</v>
      </c>
      <c r="CR167" s="443">
        <f>INPUT!DA97</f>
        <v>3.5448525972115723</v>
      </c>
      <c r="CS167" s="435">
        <f>INPUT!DB97</f>
        <v>6.4944974661219845</v>
      </c>
      <c r="CT167" s="443">
        <f>INPUT!DC97</f>
        <v>3.5545296629989962</v>
      </c>
      <c r="CU167" s="435">
        <f>INPUT!DD97</f>
        <v>-2.0940955294212471</v>
      </c>
      <c r="CV167" s="443">
        <f>INPUT!DE97</f>
        <v>3.4812569035877856</v>
      </c>
      <c r="CW167" s="435">
        <f>INPUT!DF97</f>
        <v>-3.4622852130812842</v>
      </c>
      <c r="CX167" s="443">
        <f>INPUT!DG97</f>
        <v>3.4801937114947892</v>
      </c>
      <c r="CY167" s="435">
        <f>INPUT!DH97</f>
        <v>-0.90042355382096151</v>
      </c>
      <c r="CZ167" s="443">
        <f>INPUT!DI97</f>
        <v>4.0041895687154154</v>
      </c>
      <c r="DA167" s="435">
        <f>INPUT!DJ97</f>
        <v>12.957858159325554</v>
      </c>
      <c r="DB167" s="443">
        <f>INPUT!DK97</f>
        <v>3.8855153670879674</v>
      </c>
      <c r="DC167" s="435">
        <f>INPUT!DL97</f>
        <v>9.3116596419036348</v>
      </c>
      <c r="DD167" s="443">
        <f>INPUT!DM97</f>
        <v>3.9307793632362324</v>
      </c>
      <c r="DE167" s="435">
        <f>INPUT!DN97</f>
        <v>12.912648278992812</v>
      </c>
      <c r="DF167" s="443">
        <f>INPUT!DO97</f>
        <v>3.7629660059566605</v>
      </c>
      <c r="DG167" s="435">
        <f>INPUT!DP97</f>
        <v>8.1251883631620281</v>
      </c>
      <c r="DH167" s="443">
        <f>INPUT!DQ97</f>
        <v>4.1088992734124554</v>
      </c>
      <c r="DI167" s="435">
        <f>INPUT!DR97</f>
        <v>2.6150036830207224</v>
      </c>
      <c r="DJ167" s="443">
        <f>INPUT!DS97</f>
        <v>4.0403627654623673</v>
      </c>
      <c r="DK167" s="435">
        <f>INPUT!DT97</f>
        <v>3.985247354470034</v>
      </c>
      <c r="DL167" s="443">
        <f>INPUT!DU97</f>
        <v>3.9392784494515132</v>
      </c>
      <c r="DM167" s="435">
        <f>INPUT!DV97</f>
        <v>0.21621885712463929</v>
      </c>
      <c r="DN167" s="443">
        <f>INPUT!DW97</f>
        <v>4.0076844110704686</v>
      </c>
      <c r="DO167" s="435">
        <f>INPUT!DX97</f>
        <v>6.5033381839332716</v>
      </c>
      <c r="DP167" s="443">
        <f>INPUT!DY97</f>
        <v>3.9328607882052737</v>
      </c>
      <c r="DQ167" s="435">
        <f>INPUT!DZ97</f>
        <v>-4.2843222355504746</v>
      </c>
      <c r="DR167" s="443">
        <f>INPUT!EA97</f>
        <v>4.003909162443593</v>
      </c>
      <c r="DS167" s="435">
        <f>INPUT!EB97</f>
        <v>-0.90223589154877493</v>
      </c>
      <c r="DT167" s="443">
        <f>INPUT!EC97</f>
        <v>4.1546020579515845</v>
      </c>
      <c r="DU167" s="435">
        <f>INPUT!ED97</f>
        <v>5.4660672319331027</v>
      </c>
      <c r="DV167" s="443">
        <f>INPUT!EE97</f>
        <v>3.9448811409724427</v>
      </c>
      <c r="DW167" s="435">
        <f>INPUT!EF97</f>
        <v>-1.5670712475399418</v>
      </c>
      <c r="DX167" s="443">
        <f>INPUT!EG97</f>
        <v>4.0378122889939227</v>
      </c>
      <c r="DY167" s="435">
        <f>INPUT!EH97</f>
        <v>2.668579093961343</v>
      </c>
      <c r="DZ167" s="443">
        <f>INPUT!EI97</f>
        <v>4.0965286350203867</v>
      </c>
      <c r="EA167" s="435">
        <f>INPUT!EJ97</f>
        <v>2.3132261202516435</v>
      </c>
      <c r="EB167" s="443">
        <f>INPUT!EK97</f>
        <v>4.4164359886235758</v>
      </c>
      <c r="EC167" s="435">
        <f>INPUT!EL97</f>
        <v>6.3022625758070161</v>
      </c>
      <c r="ED167" s="443">
        <f>INPUT!EM97</f>
        <v>4.1164931773600033</v>
      </c>
      <c r="EE167" s="435">
        <f>INPUT!EN97</f>
        <v>4.3502460595113535</v>
      </c>
      <c r="EF167" s="443">
        <f>INPUT!EO97</f>
        <v>4.1291708947651173</v>
      </c>
      <c r="EG167" s="435">
        <f>INPUT!EP97</f>
        <v>2.2625768419254122</v>
      </c>
      <c r="EH167" s="443">
        <f>INPUT!EQ97</f>
        <v>4.1291708947651173</v>
      </c>
      <c r="EI167" s="435">
        <f>INPUT!ER97</f>
        <v>0.79682732999053485</v>
      </c>
      <c r="EJ167" s="443">
        <f>INPUT!ES97</f>
        <v>4.1291708947651173</v>
      </c>
      <c r="EK167" s="435">
        <f>INPUT!ET97</f>
        <v>-6.5044550537680763</v>
      </c>
      <c r="EL167" s="443">
        <f>INPUT!EU97</f>
        <v>4.1291708947651173</v>
      </c>
      <c r="EM167" s="435">
        <f>INPUT!EV97</f>
        <v>0.30797372566628844</v>
      </c>
      <c r="EN167" s="443">
        <f>INPUT!EW97</f>
        <v>4.1291708947651173</v>
      </c>
      <c r="EO167" s="435">
        <f>INPUT!EX97</f>
        <v>0</v>
      </c>
      <c r="EP167" s="466"/>
      <c r="EQ167" s="466">
        <f>INPUT!FF97</f>
        <v>2.2411671133416942</v>
      </c>
      <c r="ER167" s="435">
        <f>INPUT!FG97</f>
        <v>3.8894554706200068</v>
      </c>
      <c r="ES167" s="466">
        <f>INPUT!FH97</f>
        <v>2.3909551123158201</v>
      </c>
      <c r="ET167" s="435">
        <f>INPUT!FI97</f>
        <v>6.6834819270029655</v>
      </c>
      <c r="EU167" s="466">
        <f>INPUT!FJ97</f>
        <v>2.7269857661586188</v>
      </c>
      <c r="EV167" s="435">
        <f>INPUT!FK97</f>
        <v>14.054243515986698</v>
      </c>
      <c r="EW167" s="466">
        <f>INPUT!FL97</f>
        <v>2.9142381348875936</v>
      </c>
      <c r="EX167" s="435">
        <f>INPUT!FM97</f>
        <v>6.8666426885223064</v>
      </c>
      <c r="EY167" s="466">
        <f>INPUT!FN97</f>
        <v>2.7576339071547307</v>
      </c>
      <c r="EZ167" s="435">
        <f>INPUT!FO97</f>
        <v>-5.3737622144905295</v>
      </c>
      <c r="FA167" s="466">
        <f>INPUT!FP97</f>
        <v>2.7267436737051414</v>
      </c>
      <c r="FB167" s="435">
        <f>INPUT!FQ97</f>
        <v>-1.1201716576462184</v>
      </c>
      <c r="FC167" s="466">
        <f>INPUT!FR97</f>
        <v>2.7179941583800993</v>
      </c>
      <c r="FD167" s="435">
        <f>INPUT!FS97</f>
        <v>-0.32087780781950848</v>
      </c>
      <c r="FE167" s="466">
        <f>INPUT!FT97</f>
        <v>2.9188627921032531</v>
      </c>
      <c r="FF167" s="435">
        <f>INPUT!FU97</f>
        <v>7.3903261750521754</v>
      </c>
      <c r="FG167" s="466">
        <f>INPUT!FV97</f>
        <v>3.1665745060023593</v>
      </c>
      <c r="FH167" s="435">
        <f>INPUT!FW97</f>
        <v>8.4865830134006401</v>
      </c>
      <c r="FI167" s="466">
        <f>INPUT!FX97</f>
        <v>3.6058462961294073</v>
      </c>
      <c r="FJ167" s="435">
        <f>INPUT!FY97</f>
        <v>13.872144466975023</v>
      </c>
      <c r="FK167" s="466">
        <f>INPUT!FZ97</f>
        <v>3.5345166976404876</v>
      </c>
      <c r="FL167" s="435">
        <f>INPUT!GA97</f>
        <v>-1.9781652525091342</v>
      </c>
      <c r="FM167" s="443">
        <f>INPUT!GB97</f>
        <v>3.5446368768538896</v>
      </c>
      <c r="FN167" s="435">
        <f>INPUT!GC97</f>
        <v>0.28632427228758583</v>
      </c>
      <c r="FO167" s="443">
        <f>INPUT!GD97</f>
        <v>3.5723480464815176</v>
      </c>
      <c r="FP167" s="435">
        <f>INPUT!GE97</f>
        <v>0.78177738906286542</v>
      </c>
      <c r="FQ167" s="443">
        <f>INPUT!GF97</f>
        <v>3.6298643184389663</v>
      </c>
      <c r="FR167" s="435">
        <f>INPUT!GG97</f>
        <v>1.6100411048721286</v>
      </c>
      <c r="FS167" s="443">
        <f>INPUT!GH97</f>
        <v>3.9221744466472703</v>
      </c>
      <c r="FT167" s="435">
        <f>INPUT!GI97</f>
        <v>8.0529216126186363</v>
      </c>
      <c r="FU167" s="443">
        <f>INPUT!GJ97</f>
        <v>3.9801329292200016</v>
      </c>
      <c r="FV167" s="435">
        <f>INPUT!GK97</f>
        <v>1.4777130227411117</v>
      </c>
      <c r="FW167" s="443">
        <f>INPUT!GL97</f>
        <v>3.9874846912995201</v>
      </c>
      <c r="FX167" s="435">
        <f>INPUT!GM97</f>
        <v>0.18471147095480145</v>
      </c>
      <c r="FY167" s="443">
        <f>INPUT!GN97</f>
        <v>4.1894783145336696</v>
      </c>
      <c r="FZ167" s="435">
        <f>INPUT!GO97</f>
        <v>5.065690250169208</v>
      </c>
      <c r="GA167" s="443">
        <f>INPUT!GP97</f>
        <v>4.3201411483267718</v>
      </c>
      <c r="GB167" s="435">
        <f>INPUT!GQ97</f>
        <v>3.1188330379899876</v>
      </c>
      <c r="GC167" s="443">
        <f>INPUT!GR97</f>
        <v>4.2719807739353755</v>
      </c>
      <c r="GD167" s="435">
        <f>INPUT!GS97</f>
        <v>-1.1147870575953123</v>
      </c>
      <c r="GE167" s="443">
        <f>INPUT!GT97</f>
        <v>4.1078914477284334</v>
      </c>
      <c r="GF167" s="435">
        <f>INPUT!GU97</f>
        <v>-3.8410595667494496</v>
      </c>
      <c r="GG167" s="443">
        <f>INPUT!GV97</f>
        <v>3.9416458946190747</v>
      </c>
      <c r="GH167" s="435">
        <f>INPUT!GW97</f>
        <v>-4.0469801898316611</v>
      </c>
      <c r="GI167" s="443">
        <f>INPUT!GX97</f>
        <v>3.775984823913582</v>
      </c>
      <c r="GJ167" s="435">
        <f>INPUT!GY97</f>
        <v>-4.202840009845743</v>
      </c>
      <c r="GK167" s="435">
        <f>INPUT!GZ97</f>
        <v>-2.0568519845936994</v>
      </c>
      <c r="GL167" s="436"/>
    </row>
    <row r="168" spans="1:194" ht="12" hidden="1" customHeight="1" outlineLevel="1" x14ac:dyDescent="0.2">
      <c r="B168" s="436"/>
      <c r="C168" s="435"/>
      <c r="D168" s="436"/>
      <c r="E168" s="435"/>
      <c r="F168" s="436"/>
      <c r="G168" s="435"/>
      <c r="H168" s="436"/>
      <c r="I168" s="435"/>
      <c r="J168" s="436"/>
      <c r="K168" s="435"/>
      <c r="L168" s="436"/>
      <c r="M168" s="435"/>
      <c r="N168" s="436"/>
      <c r="O168" s="435"/>
      <c r="P168" s="436"/>
      <c r="Q168" s="435"/>
      <c r="R168" s="436"/>
      <c r="S168" s="435"/>
      <c r="T168" s="436"/>
      <c r="U168" s="435"/>
      <c r="V168" s="436"/>
      <c r="W168" s="435"/>
      <c r="X168" s="436"/>
      <c r="Y168" s="435"/>
      <c r="Z168" s="436"/>
      <c r="AA168" s="435"/>
      <c r="AB168" s="436"/>
      <c r="AC168" s="435"/>
      <c r="AD168" s="436"/>
      <c r="AE168" s="435"/>
      <c r="AF168" s="436"/>
      <c r="AG168" s="435"/>
      <c r="AH168" s="436"/>
      <c r="AI168" s="435"/>
      <c r="AJ168" s="436"/>
      <c r="AK168" s="435"/>
      <c r="AL168" s="436"/>
      <c r="AM168" s="435"/>
      <c r="AN168" s="436"/>
      <c r="AO168" s="435"/>
      <c r="AP168" s="436"/>
      <c r="AQ168" s="435"/>
      <c r="AR168" s="436"/>
      <c r="AS168" s="435"/>
      <c r="AT168" s="436"/>
      <c r="AU168" s="435"/>
      <c r="AV168" s="436"/>
      <c r="AW168" s="435"/>
      <c r="AX168" s="436"/>
      <c r="AY168" s="435"/>
      <c r="AZ168" s="436"/>
      <c r="BA168" s="435"/>
      <c r="BB168" s="436"/>
      <c r="BC168" s="435"/>
      <c r="BD168" s="436"/>
      <c r="BE168" s="435"/>
      <c r="BF168" s="436"/>
      <c r="BG168" s="435"/>
      <c r="BH168" s="436"/>
      <c r="BI168" s="435"/>
      <c r="BJ168" s="436"/>
      <c r="BK168" s="435"/>
      <c r="BL168" s="436"/>
      <c r="BM168" s="435"/>
      <c r="BN168" s="436"/>
      <c r="BO168" s="435"/>
      <c r="BP168" s="436"/>
      <c r="BQ168" s="435"/>
      <c r="BR168" s="436"/>
      <c r="BS168" s="435"/>
      <c r="BT168" s="436"/>
      <c r="BU168" s="435"/>
      <c r="BV168" s="436"/>
      <c r="BW168" s="435"/>
      <c r="BX168" s="436"/>
      <c r="BY168" s="435"/>
      <c r="BZ168" s="436"/>
      <c r="CA168" s="435"/>
      <c r="CB168" s="436"/>
      <c r="CC168" s="435"/>
      <c r="CD168" s="436"/>
      <c r="CE168" s="435"/>
      <c r="CF168" s="436"/>
      <c r="CG168" s="435"/>
      <c r="CH168" s="436"/>
      <c r="CI168" s="435"/>
      <c r="CJ168" s="436"/>
      <c r="CK168" s="435"/>
      <c r="CL168" s="436"/>
      <c r="CM168" s="435"/>
      <c r="CN168" s="436"/>
      <c r="CO168" s="435"/>
      <c r="CP168" s="436"/>
      <c r="CQ168" s="435"/>
      <c r="CR168" s="436"/>
      <c r="CS168" s="435"/>
      <c r="CT168" s="436"/>
      <c r="CU168" s="435"/>
      <c r="CV168" s="436"/>
      <c r="CW168" s="435"/>
      <c r="CX168" s="436"/>
      <c r="CY168" s="435"/>
      <c r="CZ168" s="436"/>
      <c r="DA168" s="435"/>
      <c r="DB168" s="436"/>
      <c r="DC168" s="435"/>
      <c r="DD168" s="436"/>
      <c r="DE168" s="435"/>
      <c r="DF168" s="436"/>
      <c r="DG168" s="435"/>
      <c r="DH168" s="436"/>
      <c r="DI168" s="435"/>
      <c r="DJ168" s="436"/>
      <c r="DK168" s="435"/>
      <c r="DL168" s="436"/>
      <c r="DM168" s="435"/>
      <c r="DN168" s="436"/>
      <c r="DO168" s="435"/>
      <c r="DP168" s="436"/>
      <c r="DQ168" s="435"/>
      <c r="DR168" s="436"/>
      <c r="DS168" s="435"/>
      <c r="DT168" s="436"/>
      <c r="DU168" s="435"/>
      <c r="DV168" s="436"/>
      <c r="DW168" s="435"/>
      <c r="DX168" s="436"/>
      <c r="DY168" s="435"/>
      <c r="DZ168" s="436"/>
      <c r="EA168" s="435"/>
      <c r="EB168" s="436"/>
      <c r="EC168" s="435"/>
      <c r="ED168" s="436"/>
      <c r="EE168" s="435"/>
      <c r="EF168" s="436"/>
      <c r="EG168" s="435"/>
      <c r="EH168" s="436"/>
      <c r="EI168" s="435"/>
      <c r="EJ168" s="436"/>
      <c r="EK168" s="435"/>
      <c r="EL168" s="436"/>
      <c r="EM168" s="435"/>
      <c r="EN168" s="436"/>
      <c r="EO168" s="435"/>
      <c r="EP168" s="436"/>
      <c r="EQ168" s="436"/>
      <c r="ER168" s="435"/>
      <c r="ES168" s="436"/>
      <c r="ET168" s="435"/>
      <c r="EU168" s="436"/>
      <c r="EV168" s="435"/>
      <c r="EW168" s="436"/>
      <c r="EX168" s="435"/>
      <c r="EY168" s="436"/>
      <c r="EZ168" s="435"/>
      <c r="FA168" s="436"/>
      <c r="FB168" s="435"/>
      <c r="FC168" s="436"/>
      <c r="FD168" s="435"/>
      <c r="FE168" s="436"/>
      <c r="FF168" s="435"/>
      <c r="FG168" s="436"/>
      <c r="FH168" s="435"/>
      <c r="FI168" s="436"/>
      <c r="FJ168" s="435"/>
      <c r="FK168" s="436"/>
      <c r="FL168" s="435"/>
      <c r="FM168" s="436"/>
      <c r="FN168" s="435"/>
      <c r="FO168" s="436"/>
      <c r="FP168" s="435"/>
      <c r="FQ168" s="436"/>
      <c r="FR168" s="435"/>
      <c r="FS168" s="436"/>
      <c r="FT168" s="435"/>
      <c r="FU168" s="436"/>
      <c r="FV168" s="435"/>
      <c r="FW168" s="436"/>
      <c r="FX168" s="435"/>
      <c r="FY168" s="436"/>
      <c r="FZ168" s="435"/>
      <c r="GA168" s="436"/>
      <c r="GB168" s="435"/>
      <c r="GC168" s="436"/>
      <c r="GD168" s="435"/>
      <c r="GE168" s="436"/>
      <c r="GF168" s="435"/>
      <c r="GG168" s="436"/>
      <c r="GH168" s="435"/>
      <c r="GI168" s="436"/>
      <c r="GJ168" s="435"/>
      <c r="GK168" s="435"/>
      <c r="GL168" s="436"/>
    </row>
    <row r="169" spans="1:194" ht="12" hidden="1" customHeight="1" outlineLevel="1" x14ac:dyDescent="0.2">
      <c r="A169" s="437" t="s">
        <v>95</v>
      </c>
      <c r="B169" s="436"/>
      <c r="C169" s="435"/>
      <c r="D169" s="436"/>
      <c r="E169" s="435"/>
      <c r="F169" s="436"/>
      <c r="G169" s="435"/>
      <c r="H169" s="436"/>
      <c r="I169" s="435"/>
      <c r="J169" s="436"/>
      <c r="K169" s="435"/>
      <c r="L169" s="436"/>
      <c r="M169" s="435"/>
      <c r="N169" s="436"/>
      <c r="O169" s="435"/>
      <c r="P169" s="436"/>
      <c r="Q169" s="435"/>
      <c r="R169" s="436"/>
      <c r="S169" s="435"/>
      <c r="T169" s="436"/>
      <c r="U169" s="435"/>
      <c r="V169" s="436"/>
      <c r="W169" s="435"/>
      <c r="X169" s="436"/>
      <c r="Y169" s="435"/>
      <c r="Z169" s="436"/>
      <c r="AA169" s="435"/>
      <c r="AB169" s="436"/>
      <c r="AC169" s="435"/>
      <c r="AD169" s="436"/>
      <c r="AE169" s="435"/>
      <c r="AF169" s="436"/>
      <c r="AG169" s="435"/>
      <c r="AH169" s="436"/>
      <c r="AI169" s="435"/>
      <c r="AJ169" s="436"/>
      <c r="AK169" s="435"/>
      <c r="AL169" s="436"/>
      <c r="AM169" s="435"/>
      <c r="AN169" s="436"/>
      <c r="AO169" s="435"/>
      <c r="AP169" s="436"/>
      <c r="AQ169" s="435"/>
      <c r="AR169" s="436"/>
      <c r="AS169" s="435"/>
      <c r="AT169" s="436"/>
      <c r="AU169" s="435"/>
      <c r="AV169" s="436"/>
      <c r="AW169" s="435"/>
      <c r="AX169" s="436"/>
      <c r="AY169" s="435"/>
      <c r="AZ169" s="436"/>
      <c r="BA169" s="435"/>
      <c r="BB169" s="436"/>
      <c r="BC169" s="435"/>
      <c r="BD169" s="436"/>
      <c r="BE169" s="435"/>
      <c r="BF169" s="436"/>
      <c r="BG169" s="435"/>
      <c r="BH169" s="436"/>
      <c r="BI169" s="435"/>
      <c r="BJ169" s="436"/>
      <c r="BK169" s="435"/>
      <c r="BL169" s="436"/>
      <c r="BM169" s="435"/>
      <c r="BN169" s="436"/>
      <c r="BO169" s="435"/>
      <c r="BP169" s="436"/>
      <c r="BQ169" s="435"/>
      <c r="BR169" s="436"/>
      <c r="BS169" s="435"/>
      <c r="BT169" s="436"/>
      <c r="BU169" s="435"/>
      <c r="BV169" s="436"/>
      <c r="BW169" s="435"/>
      <c r="BX169" s="436"/>
      <c r="BY169" s="435"/>
      <c r="BZ169" s="436"/>
      <c r="CA169" s="435"/>
      <c r="CB169" s="436"/>
      <c r="CC169" s="435"/>
      <c r="CD169" s="436"/>
      <c r="CE169" s="435"/>
      <c r="CF169" s="436"/>
      <c r="CG169" s="435"/>
      <c r="CH169" s="436"/>
      <c r="CI169" s="435"/>
      <c r="CJ169" s="436"/>
      <c r="CK169" s="435"/>
      <c r="CL169" s="436"/>
      <c r="CM169" s="435"/>
      <c r="CN169" s="436"/>
      <c r="CO169" s="435"/>
      <c r="CP169" s="436"/>
      <c r="CQ169" s="435"/>
      <c r="CR169" s="436"/>
      <c r="CS169" s="435"/>
      <c r="CT169" s="436"/>
      <c r="CU169" s="435"/>
      <c r="CV169" s="436"/>
      <c r="CW169" s="435"/>
      <c r="CX169" s="436"/>
      <c r="CY169" s="435"/>
      <c r="CZ169" s="436"/>
      <c r="DA169" s="435"/>
      <c r="DB169" s="436"/>
      <c r="DC169" s="435"/>
      <c r="DD169" s="436"/>
      <c r="DE169" s="435"/>
      <c r="DF169" s="436"/>
      <c r="DG169" s="435"/>
      <c r="DH169" s="436"/>
      <c r="DI169" s="435"/>
      <c r="DJ169" s="436"/>
      <c r="DK169" s="435"/>
      <c r="DL169" s="436"/>
      <c r="DM169" s="435"/>
      <c r="DN169" s="436"/>
      <c r="DO169" s="435"/>
      <c r="DP169" s="436"/>
      <c r="DQ169" s="435"/>
      <c r="DR169" s="436"/>
      <c r="DS169" s="435"/>
      <c r="DT169" s="436"/>
      <c r="DU169" s="435"/>
      <c r="DV169" s="436"/>
      <c r="DW169" s="435"/>
      <c r="DX169" s="436"/>
      <c r="DY169" s="435"/>
      <c r="DZ169" s="436"/>
      <c r="EA169" s="435"/>
      <c r="EB169" s="436"/>
      <c r="EC169" s="435"/>
      <c r="ED169" s="436"/>
      <c r="EE169" s="435"/>
      <c r="EF169" s="436"/>
      <c r="EG169" s="435"/>
      <c r="EH169" s="436"/>
      <c r="EI169" s="435"/>
      <c r="EJ169" s="436"/>
      <c r="EK169" s="435"/>
      <c r="EL169" s="436"/>
      <c r="EM169" s="435"/>
      <c r="EN169" s="436"/>
      <c r="EO169" s="435"/>
      <c r="EP169" s="436"/>
      <c r="EQ169" s="436"/>
      <c r="ER169" s="435"/>
      <c r="ES169" s="436"/>
      <c r="ET169" s="435"/>
      <c r="EU169" s="436"/>
      <c r="EV169" s="435"/>
      <c r="EW169" s="436"/>
      <c r="EX169" s="435"/>
      <c r="EY169" s="436"/>
      <c r="EZ169" s="435"/>
      <c r="FA169" s="436"/>
      <c r="FB169" s="435"/>
      <c r="FC169" s="436"/>
      <c r="FD169" s="435"/>
      <c r="FE169" s="436"/>
      <c r="FF169" s="435"/>
      <c r="FG169" s="436"/>
      <c r="FH169" s="435"/>
      <c r="FI169" s="436"/>
      <c r="FJ169" s="435"/>
      <c r="FK169" s="436"/>
      <c r="FL169" s="435"/>
      <c r="FM169" s="436"/>
      <c r="FN169" s="435"/>
      <c r="FO169" s="436"/>
      <c r="FP169" s="435"/>
      <c r="FQ169" s="436"/>
      <c r="FR169" s="435"/>
      <c r="FS169" s="436"/>
      <c r="FT169" s="435"/>
      <c r="FU169" s="436"/>
      <c r="FV169" s="435"/>
      <c r="FW169" s="436"/>
      <c r="FX169" s="435"/>
      <c r="FY169" s="436"/>
      <c r="FZ169" s="435"/>
      <c r="GA169" s="436"/>
      <c r="GB169" s="435"/>
      <c r="GC169" s="436"/>
      <c r="GD169" s="435"/>
      <c r="GE169" s="436"/>
      <c r="GF169" s="435"/>
      <c r="GG169" s="436"/>
      <c r="GH169" s="435"/>
      <c r="GI169" s="436"/>
      <c r="GJ169" s="435"/>
      <c r="GK169" s="435"/>
      <c r="GL169" s="436"/>
    </row>
    <row r="170" spans="1:194" ht="12" hidden="1" customHeight="1" outlineLevel="1" x14ac:dyDescent="0.2">
      <c r="A170" s="433" t="s">
        <v>212</v>
      </c>
      <c r="B170" s="443">
        <f>INPUT!K101</f>
        <v>19.80136661493361</v>
      </c>
      <c r="C170" s="435">
        <f>INPUT!L101</f>
        <v>-3.5076001203692475</v>
      </c>
      <c r="D170" s="443">
        <f>INPUT!M101</f>
        <v>20.603582907367826</v>
      </c>
      <c r="E170" s="435">
        <f>INPUT!N101</f>
        <v>-3.6106817784031797E-2</v>
      </c>
      <c r="F170" s="443">
        <f>INPUT!O101</f>
        <v>20.813212335857326</v>
      </c>
      <c r="G170" s="435">
        <f>INPUT!P101</f>
        <v>3.2779027685274853</v>
      </c>
      <c r="H170" s="443">
        <f>INPUT!Q101</f>
        <v>21.13915089428863</v>
      </c>
      <c r="I170" s="435">
        <f>INPUT!R101</f>
        <v>5.9594661451168651</v>
      </c>
      <c r="J170" s="443">
        <f>INPUT!S101</f>
        <v>19.722853806919439</v>
      </c>
      <c r="K170" s="435">
        <f>INPUT!T101</f>
        <v>-0.39650196646002778</v>
      </c>
      <c r="L170" s="443">
        <f>INPUT!U101</f>
        <v>19.867851908946619</v>
      </c>
      <c r="M170" s="435">
        <f>INPUT!V101</f>
        <v>-3.5708886251920258</v>
      </c>
      <c r="N170" s="443">
        <f>INPUT!W101</f>
        <v>19.809236648058036</v>
      </c>
      <c r="O170" s="435">
        <f>INPUT!X101</f>
        <v>-4.8237421095715494</v>
      </c>
      <c r="P170" s="443">
        <f>INPUT!Y101</f>
        <v>20.487373489240444</v>
      </c>
      <c r="Q170" s="435">
        <f>INPUT!Z101</f>
        <v>-3.0832714535581562</v>
      </c>
      <c r="R170" s="443">
        <f>INPUT!AA101</f>
        <v>18.919256929011897</v>
      </c>
      <c r="S170" s="435">
        <f>INPUT!AB101</f>
        <v>-4.074445238881264</v>
      </c>
      <c r="T170" s="443">
        <f>INPUT!AC101</f>
        <v>19.104150277718183</v>
      </c>
      <c r="U170" s="435">
        <f>INPUT!AD101</f>
        <v>-3.8439064007948276</v>
      </c>
      <c r="V170" s="443">
        <f>INPUT!AE101</f>
        <v>20.249610422428439</v>
      </c>
      <c r="W170" s="435">
        <f>INPUT!AF101</f>
        <v>2.2230729138852157</v>
      </c>
      <c r="X170" s="443">
        <f>INPUT!AG101</f>
        <v>19.560043174626603</v>
      </c>
      <c r="Y170" s="435">
        <f>INPUT!AH101</f>
        <v>-4.526350413345348</v>
      </c>
      <c r="Z170" s="443">
        <f>INPUT!AI101</f>
        <v>18.432504982307723</v>
      </c>
      <c r="AA170" s="435">
        <f>INPUT!AJ101</f>
        <v>-2.5727857522657827</v>
      </c>
      <c r="AB170" s="443">
        <f>INPUT!AK101</f>
        <v>19.46422273906192</v>
      </c>
      <c r="AC170" s="435">
        <f>INPUT!AL101</f>
        <v>1.8847865835922573</v>
      </c>
      <c r="AD170" s="443">
        <f>INPUT!AM101</f>
        <v>19.022098455691435</v>
      </c>
      <c r="AE170" s="435">
        <f>INPUT!AN101</f>
        <v>-6.0619041113868288</v>
      </c>
      <c r="AF170" s="443">
        <f>INPUT!AO101</f>
        <v>19.385511303498838</v>
      </c>
      <c r="AG170" s="435">
        <f>INPUT!AP101</f>
        <v>-0.89228776015264355</v>
      </c>
      <c r="AH170" s="443">
        <f>INPUT!AQ101</f>
        <v>18.365761727703354</v>
      </c>
      <c r="AI170" s="435">
        <f>INPUT!AR101</f>
        <v>-0.36209541062612871</v>
      </c>
      <c r="AJ170" s="443">
        <f>INPUT!AS101</f>
        <v>19.949482255956568</v>
      </c>
      <c r="AK170" s="435">
        <f>INPUT!AT101</f>
        <v>2.4930844832596444</v>
      </c>
      <c r="AL170" s="443">
        <f>INPUT!AU101</f>
        <v>18.647733839676381</v>
      </c>
      <c r="AM170" s="435">
        <f>INPUT!AV101</f>
        <v>-1.9680510900890846</v>
      </c>
      <c r="AN170" s="443">
        <f>INPUT!AW101</f>
        <v>21.614424523315851</v>
      </c>
      <c r="AO170" s="435">
        <f>INPUT!AX101</f>
        <v>11.497830441102286</v>
      </c>
      <c r="AP170" s="443">
        <f>INPUT!AY101</f>
        <v>18.694880426004843</v>
      </c>
      <c r="AQ170" s="435">
        <f>INPUT!AZ101</f>
        <v>1.7920231307642309</v>
      </c>
      <c r="AR170" s="443">
        <f>INPUT!BA101</f>
        <v>19.031031299558951</v>
      </c>
      <c r="AS170" s="435">
        <f>INPUT!BB101</f>
        <v>-4.6038836728375943</v>
      </c>
      <c r="AT170" s="443">
        <f>INPUT!BC101</f>
        <v>19.105262747118093</v>
      </c>
      <c r="AU170" s="435">
        <f>INPUT!BD101</f>
        <v>2.4535362386406412</v>
      </c>
      <c r="AV170" s="443">
        <f>INPUT!BE101</f>
        <v>20.37607654028071</v>
      </c>
      <c r="AW170" s="435">
        <f>INPUT!BF101</f>
        <v>-5.7292664983946917</v>
      </c>
      <c r="AX170" s="443">
        <f>INPUT!BG101</f>
        <v>18.896347204275255</v>
      </c>
      <c r="AY170" s="435">
        <f>INPUT!BH101</f>
        <v>1.0776574852555232</v>
      </c>
      <c r="AZ170" s="443">
        <f>INPUT!BI101</f>
        <v>19.324343742200909</v>
      </c>
      <c r="BA170" s="435">
        <f>INPUT!BJ101</f>
        <v>1.541232516646418</v>
      </c>
      <c r="BB170" s="443">
        <f>INPUT!BK101</f>
        <v>19.590127396885688</v>
      </c>
      <c r="BC170" s="435">
        <f>INPUT!BL101</f>
        <v>2.5378591029360908</v>
      </c>
      <c r="BD170" s="443">
        <f>INPUT!BM101</f>
        <v>21.341646384156306</v>
      </c>
      <c r="BE170" s="435">
        <f>INPUT!BN101</f>
        <v>4.7387427209884869</v>
      </c>
      <c r="BF170" s="443">
        <f>INPUT!BO101</f>
        <v>19.6087084436599</v>
      </c>
      <c r="BG170" s="435">
        <f>INPUT!BP101</f>
        <v>3.7698356813822498</v>
      </c>
      <c r="BH170" s="443">
        <f>INPUT!BQ101</f>
        <v>19.996932873751241</v>
      </c>
      <c r="BI170" s="435">
        <f>INPUT!BR101</f>
        <v>3.4805276728829826</v>
      </c>
      <c r="BJ170" s="443">
        <f>INPUT!BS101</f>
        <v>19.706389765958139</v>
      </c>
      <c r="BK170" s="435">
        <f>INPUT!BT101</f>
        <v>0.59347428792593249</v>
      </c>
      <c r="BL170" s="443">
        <f>INPUT!BU101</f>
        <v>19.917763629585018</v>
      </c>
      <c r="BM170" s="435">
        <f>INPUT!BV101</f>
        <v>-6.6718505636395253</v>
      </c>
      <c r="BN170" s="443">
        <f>INPUT!BW101</f>
        <v>18.992384299941417</v>
      </c>
      <c r="BO170" s="435">
        <f>INPUT!BX101</f>
        <v>-3.1431144253550203</v>
      </c>
      <c r="BP170" s="443">
        <f>INPUT!BY101</f>
        <v>19.567889645009192</v>
      </c>
      <c r="BQ170" s="435">
        <f>INPUT!BZ101</f>
        <v>-2.1455451766067002</v>
      </c>
      <c r="BR170" s="443">
        <f>INPUT!CA101</f>
        <v>19.848799029292564</v>
      </c>
      <c r="BS170" s="435">
        <f>INPUT!CB101</f>
        <v>0.7226552657576546</v>
      </c>
      <c r="BT170" s="443">
        <f>INPUT!CC101</f>
        <v>20.904953183098005</v>
      </c>
      <c r="BU170" s="435">
        <f>INPUT!CD101</f>
        <v>4.9563272858939689</v>
      </c>
      <c r="BV170" s="443">
        <f>INPUT!CE101</f>
        <v>18.661288991582769</v>
      </c>
      <c r="BW170" s="435">
        <f>INPUT!CF101</f>
        <v>-1.7433056488840637</v>
      </c>
      <c r="BX170" s="443">
        <f>INPUT!CG101</f>
        <v>19.612840274437154</v>
      </c>
      <c r="BY170" s="435">
        <f>INPUT!CH101</f>
        <v>0.22971628644392617</v>
      </c>
      <c r="BZ170" s="443">
        <f>INPUT!CI101</f>
        <v>18.904304350169802</v>
      </c>
      <c r="CA170" s="435">
        <f>INPUT!CJ101</f>
        <v>-4.7584474895881135</v>
      </c>
      <c r="CB170" s="443">
        <f>INPUT!CK101</f>
        <v>19.834215918465102</v>
      </c>
      <c r="CC170" s="435">
        <f>INPUT!CL101</f>
        <v>-5.12193093787271</v>
      </c>
      <c r="CD170" s="443">
        <f>INPUT!CM101</f>
        <v>17.916010498687665</v>
      </c>
      <c r="CE170" s="435">
        <f>INPUT!CN101</f>
        <v>-3.9937139027816482</v>
      </c>
      <c r="CF170" s="443">
        <f>INPUT!CO101</f>
        <v>18.308949317821053</v>
      </c>
      <c r="CG170" s="435">
        <f>INPUT!CP101</f>
        <v>-6.648149571255912</v>
      </c>
      <c r="CH170" s="443">
        <f>INPUT!CQ101</f>
        <v>17.804370547229333</v>
      </c>
      <c r="CI170" s="435">
        <f>INPUT!CR101</f>
        <v>-5.8184304620052867</v>
      </c>
      <c r="CJ170" s="443">
        <f>INPUT!CS101</f>
        <v>18.589212137518498</v>
      </c>
      <c r="CK170" s="435">
        <f>INPUT!CT101</f>
        <v>-6.2770506586425689</v>
      </c>
      <c r="CL170" s="443">
        <f>INPUT!CU101</f>
        <v>17.076948827584108</v>
      </c>
      <c r="CM170" s="435">
        <f>INPUT!CV101</f>
        <v>-4.6833064267573281</v>
      </c>
      <c r="CN170" s="443">
        <f>INPUT!CW101</f>
        <v>17.139704403185537</v>
      </c>
      <c r="CO170" s="435">
        <f>INPUT!CX101</f>
        <v>-6.3861934092385608</v>
      </c>
      <c r="CP170" s="443">
        <f>INPUT!CY101</f>
        <v>16.933688656882758</v>
      </c>
      <c r="CQ170" s="435">
        <f>INPUT!CZ101</f>
        <v>-4.8902705548445669</v>
      </c>
      <c r="CR170" s="443">
        <f>INPUT!DA101</f>
        <v>17.347619034224362</v>
      </c>
      <c r="CS170" s="435">
        <f>INPUT!DB101</f>
        <v>-6.6791055699893631</v>
      </c>
      <c r="CT170" s="443">
        <f>INPUT!DC101</f>
        <v>15.928580340186036</v>
      </c>
      <c r="CU170" s="435">
        <f>INPUT!DD101</f>
        <v>-6.7246701913349476</v>
      </c>
      <c r="CV170" s="443">
        <f>INPUT!DE101</f>
        <v>15.933087081589958</v>
      </c>
      <c r="CW170" s="435">
        <f>INPUT!DF101</f>
        <v>-7.0398957485598217</v>
      </c>
      <c r="CX170" s="443">
        <f>INPUT!DG101</f>
        <v>17.155343878117094</v>
      </c>
      <c r="CY170" s="435">
        <f>INPUT!DH101</f>
        <v>1.3089600601830176</v>
      </c>
      <c r="CZ170" s="443">
        <f>INPUT!DI101</f>
        <v>17.652443046881871</v>
      </c>
      <c r="DA170" s="435">
        <f>INPUT!DJ101</f>
        <v>1.7571518722894197</v>
      </c>
      <c r="DB170" s="443">
        <f>INPUT!DK101</f>
        <v>16.866877126809069</v>
      </c>
      <c r="DC170" s="435">
        <f>INPUT!DL101</f>
        <v>5.8906491764103786</v>
      </c>
      <c r="DD170" s="443">
        <f>INPUT!DM101</f>
        <v>16.362875247611438</v>
      </c>
      <c r="DE170" s="435">
        <f>INPUT!DN101</f>
        <v>2.6974569574660823</v>
      </c>
      <c r="DF170" s="443">
        <f>INPUT!DO101</f>
        <v>16.960897811312531</v>
      </c>
      <c r="DG170" s="435">
        <f>INPUT!DP101</f>
        <v>-1.1334431311085136</v>
      </c>
      <c r="DH170" s="443">
        <f>INPUT!DQ101</f>
        <v>18.234345163626784</v>
      </c>
      <c r="DI170" s="435">
        <f>INPUT!DR101</f>
        <v>3.2964395647643752</v>
      </c>
      <c r="DJ170" s="443">
        <f>INPUT!DS101</f>
        <v>16.332554085866342</v>
      </c>
      <c r="DK170" s="435">
        <f>INPUT!DT101</f>
        <v>-3.1678836391915599</v>
      </c>
      <c r="DL170" s="443">
        <f>INPUT!DU101</f>
        <v>17.530173845642786</v>
      </c>
      <c r="DM170" s="435">
        <f>INPUT!DV101</f>
        <v>7.1338232454088102</v>
      </c>
      <c r="DN170" s="443">
        <f>INPUT!DW101</f>
        <v>17.496156802459648</v>
      </c>
      <c r="DO170" s="435">
        <f>INPUT!DX101</f>
        <v>3.1558411417944576</v>
      </c>
      <c r="DP170" s="443">
        <f>INPUT!DY101</f>
        <v>16.915085385101442</v>
      </c>
      <c r="DQ170" s="435">
        <f>INPUT!DZ101</f>
        <v>-7.2350269049253013</v>
      </c>
      <c r="DR170" s="443">
        <f>INPUT!EA101</f>
        <v>16.882826719562303</v>
      </c>
      <c r="DS170" s="435">
        <f>INPUT!EB101</f>
        <v>3.3691768648245191</v>
      </c>
      <c r="DT170" s="443">
        <f>INPUT!EC101</f>
        <v>17.46150855471182</v>
      </c>
      <c r="DU170" s="435">
        <f>INPUT!ED101</f>
        <v>-0.39169771809213216</v>
      </c>
      <c r="DV170" s="443">
        <f>INPUT!EE101</f>
        <v>17.133678919685117</v>
      </c>
      <c r="DW170" s="435">
        <f>INPUT!EF101</f>
        <v>-2.0717571685432867</v>
      </c>
      <c r="DX170" s="443">
        <f>INPUT!EG101</f>
        <v>17.202070842009601</v>
      </c>
      <c r="DY170" s="435">
        <f>INPUT!EH101</f>
        <v>1.6966243466966624</v>
      </c>
      <c r="DZ170" s="443">
        <f>INPUT!EI101</f>
        <v>17.237749616292881</v>
      </c>
      <c r="EA170" s="435">
        <f>INPUT!EJ101</f>
        <v>2.1022717500223109</v>
      </c>
      <c r="EB170" s="443">
        <f>INPUT!EK101</f>
        <v>17.357999307177419</v>
      </c>
      <c r="EC170" s="435">
        <f>INPUT!EL101</f>
        <v>-0.5927852522597199</v>
      </c>
      <c r="ED170" s="443">
        <f>INPUT!EM101</f>
        <v>17.794182211165023</v>
      </c>
      <c r="EE170" s="435">
        <f>INPUT!EN101</f>
        <v>3.854999819805438</v>
      </c>
      <c r="EF170" s="443">
        <f>INPUT!EO101</f>
        <v>18.409604814828405</v>
      </c>
      <c r="EG170" s="435">
        <f>INPUT!EP101</f>
        <v>7.0197011970782874</v>
      </c>
      <c r="EH170" s="443">
        <f>INPUT!EQ101</f>
        <v>18</v>
      </c>
      <c r="EI170" s="435">
        <f>INPUT!ER101</f>
        <v>4.4219831513659491</v>
      </c>
      <c r="EJ170" s="443">
        <f>INPUT!ES101</f>
        <v>18.399999999999999</v>
      </c>
      <c r="EK170" s="435">
        <f>INPUT!ET101</f>
        <v>6.0029999678114843</v>
      </c>
      <c r="EL170" s="443">
        <f>INPUT!EU101</f>
        <v>18.7</v>
      </c>
      <c r="EM170" s="435">
        <f>INPUT!EV101</f>
        <v>5.0905277808531046</v>
      </c>
      <c r="EN170" s="443">
        <f>INPUT!EW101</f>
        <v>18.8</v>
      </c>
      <c r="EO170" s="435">
        <f>INPUT!EX101</f>
        <v>2.1206060048456044</v>
      </c>
      <c r="EP170" s="443"/>
      <c r="EQ170" s="443">
        <f>INPUT!FF101</f>
        <v>20.305199572820719</v>
      </c>
      <c r="ER170" s="435">
        <f>INPUT!FG101</f>
        <v>1.6751130639784062</v>
      </c>
      <c r="ES170" s="443">
        <f>INPUT!FH101</f>
        <v>20.595529886341378</v>
      </c>
      <c r="ET170" s="435">
        <f>INPUT!FI101</f>
        <v>1.4298323563846083</v>
      </c>
      <c r="EU170" s="443">
        <f>INPUT!FJ101</f>
        <v>19.975759127027445</v>
      </c>
      <c r="EV170" s="435">
        <f>INPUT!FK101</f>
        <v>-3.0092489134011302</v>
      </c>
      <c r="EW170" s="443">
        <f>INPUT!FL101</f>
        <v>19.463971155229292</v>
      </c>
      <c r="EX170" s="435">
        <f>INPUT!FM101</f>
        <v>-2.5620451695660407</v>
      </c>
      <c r="EY170" s="443">
        <f>INPUT!FN101</f>
        <v>19.080315259877281</v>
      </c>
      <c r="EZ170" s="435">
        <f>INPUT!FO101</f>
        <v>-1.9711080143526405</v>
      </c>
      <c r="FA170" s="443">
        <f>INPUT!FP101</f>
        <v>19.659676236346222</v>
      </c>
      <c r="FB170" s="435">
        <f>INPUT!FQ101</f>
        <v>3.0364329340366814</v>
      </c>
      <c r="FC170" s="443">
        <f>INPUT!FR101</f>
        <v>19.309744130981084</v>
      </c>
      <c r="FD170" s="435">
        <f>INPUT!FS101</f>
        <v>-1.7799484648592268</v>
      </c>
      <c r="FE170" s="443">
        <f>INPUT!FT101</f>
        <v>19.797423895293687</v>
      </c>
      <c r="FF170" s="435">
        <f>INPUT!FU101</f>
        <v>2.5255630577214916</v>
      </c>
      <c r="FG170" s="443">
        <f>INPUT!FV101</f>
        <v>19.808069681892931</v>
      </c>
      <c r="FH170" s="435">
        <f>INPUT!FW101</f>
        <v>5.3773595269501762E-2</v>
      </c>
      <c r="FI170" s="443">
        <f>INPUT!FX101</f>
        <v>19.834475437582057</v>
      </c>
      <c r="FJ170" s="435">
        <f>INPUT!FY101</f>
        <v>0.13330807147384771</v>
      </c>
      <c r="FK170" s="443">
        <f>INPUT!FZ101</f>
        <v>19.256908605040337</v>
      </c>
      <c r="FL170" s="435">
        <f>INPUT!GA101</f>
        <v>-2.9119339927052179</v>
      </c>
      <c r="FM170" s="443">
        <f>INPUT!GB101</f>
        <v>18.157947775785495</v>
      </c>
      <c r="FN170" s="435">
        <f>INPUT!GC101</f>
        <v>-5.7068393052828732</v>
      </c>
      <c r="FO170" s="443">
        <f>INPUT!GD101</f>
        <v>17.126507419540353</v>
      </c>
      <c r="FP170" s="435">
        <f>INPUT!GE101</f>
        <v>-5.6803795725231527</v>
      </c>
      <c r="FQ170" s="443">
        <f>INPUT!GF101</f>
        <v>16.669198949855318</v>
      </c>
      <c r="FR170" s="435">
        <f>INPUT!GG101</f>
        <v>-2.6701793803170393</v>
      </c>
      <c r="FS170" s="443">
        <f>INPUT!GH101</f>
        <v>17.105252365068079</v>
      </c>
      <c r="FT170" s="435">
        <f>INPUT!GI101</f>
        <v>2.6159230358009822</v>
      </c>
      <c r="FU170" s="443">
        <f>INPUT!GJ101</f>
        <v>17.066225238253349</v>
      </c>
      <c r="FV170" s="435">
        <f>INPUT!GK101</f>
        <v>-0.22815873149250043</v>
      </c>
      <c r="FW170" s="443">
        <f>INPUT!GL101</f>
        <v>17.170135521825376</v>
      </c>
      <c r="FX170" s="435">
        <f>INPUT!GM101</f>
        <v>0.60886506606696589</v>
      </c>
      <c r="FY170" s="443">
        <f>INPUT!GN101</f>
        <v>17.696266706561541</v>
      </c>
      <c r="FZ170" s="435">
        <f>INPUT!GO101</f>
        <v>3.0642226677092266</v>
      </c>
      <c r="GA170" s="443">
        <f>INPUT!GP101</f>
        <v>18.472907750922669</v>
      </c>
      <c r="GB170" s="435">
        <f>INPUT!GQ101</f>
        <v>4.3887281834035674</v>
      </c>
      <c r="GC170" s="443">
        <f>INPUT!GR101</f>
        <v>17.8</v>
      </c>
      <c r="GD170" s="435">
        <f>INPUT!GS101</f>
        <v>-3.6426736927166137</v>
      </c>
      <c r="GE170" s="443">
        <f>INPUT!GT101</f>
        <v>17.8</v>
      </c>
      <c r="GF170" s="435">
        <f>INPUT!GU101</f>
        <v>0</v>
      </c>
      <c r="GG170" s="443">
        <f>INPUT!GV101</f>
        <v>17.650000000000002</v>
      </c>
      <c r="GH170" s="435">
        <f>INPUT!GW101</f>
        <v>-0.84269662921347965</v>
      </c>
      <c r="GI170" s="443">
        <f>INPUT!GX101</f>
        <v>17.55</v>
      </c>
      <c r="GJ170" s="435">
        <f>INPUT!GY101</f>
        <v>-0.56657223796034994</v>
      </c>
      <c r="GK170" s="435">
        <f>INPUT!GZ101</f>
        <v>-0.16585724235883559</v>
      </c>
      <c r="GL170" s="436"/>
    </row>
    <row r="171" spans="1:194" ht="12" hidden="1" customHeight="1" outlineLevel="1" x14ac:dyDescent="0.2">
      <c r="A171" s="433" t="s">
        <v>285</v>
      </c>
      <c r="B171" s="443">
        <f>INPUT!K102</f>
        <v>16.586843376322051</v>
      </c>
      <c r="C171" s="435">
        <f>INPUT!L102</f>
        <v>-4.1432084081351794</v>
      </c>
      <c r="D171" s="443">
        <f>INPUT!M102</f>
        <v>17.172520413331082</v>
      </c>
      <c r="E171" s="435">
        <f>INPUT!N102</f>
        <v>-0.74453115127212088</v>
      </c>
      <c r="F171" s="443">
        <f>INPUT!O102</f>
        <v>17.34878016731637</v>
      </c>
      <c r="G171" s="435">
        <f>INPUT!P102</f>
        <v>2.5282246254727525</v>
      </c>
      <c r="H171" s="443">
        <f>INPUT!Q102</f>
        <v>17.597913037449192</v>
      </c>
      <c r="I171" s="435">
        <f>INPUT!R102</f>
        <v>5.0246800866277308</v>
      </c>
      <c r="J171" s="443">
        <f>INPUT!S102</f>
        <v>16.402476938408729</v>
      </c>
      <c r="K171" s="435">
        <f>INPUT!T102</f>
        <v>-1.1115221487923876</v>
      </c>
      <c r="L171" s="443">
        <f>INPUT!U102</f>
        <v>16.508519710784892</v>
      </c>
      <c r="M171" s="435">
        <f>INPUT!V102</f>
        <v>-3.8666467505301338</v>
      </c>
      <c r="N171" s="443">
        <f>INPUT!W102</f>
        <v>16.551990787126922</v>
      </c>
      <c r="O171" s="435">
        <f>INPUT!X102</f>
        <v>-4.5927689007814632</v>
      </c>
      <c r="P171" s="443">
        <f>INPUT!Y102</f>
        <v>17.085752449162715</v>
      </c>
      <c r="Q171" s="435">
        <f>INPUT!Z102</f>
        <v>-2.9103484441397987</v>
      </c>
      <c r="R171" s="443">
        <f>INPUT!AA102</f>
        <v>15.786917553372962</v>
      </c>
      <c r="S171" s="435">
        <f>INPUT!AB102</f>
        <v>-3.7528440817029662</v>
      </c>
      <c r="T171" s="443">
        <f>INPUT!AC102</f>
        <v>15.929175395844183</v>
      </c>
      <c r="U171" s="435">
        <f>INPUT!AD102</f>
        <v>-3.5093656190277822</v>
      </c>
      <c r="V171" s="443">
        <f>INPUT!AE102</f>
        <v>16.897382530155767</v>
      </c>
      <c r="W171" s="435">
        <f>INPUT!AF102</f>
        <v>2.0867081638147544</v>
      </c>
      <c r="X171" s="443">
        <f>INPUT!AG102</f>
        <v>16.431970363940728</v>
      </c>
      <c r="Y171" s="435">
        <f>INPUT!AH102</f>
        <v>-3.8264752293893034</v>
      </c>
      <c r="Z171" s="443">
        <f>INPUT!AI102</f>
        <v>15.564255786798546</v>
      </c>
      <c r="AA171" s="435">
        <f>INPUT!AJ102</f>
        <v>-1.4104195187035984</v>
      </c>
      <c r="AB171" s="443">
        <f>INPUT!AK102</f>
        <v>16.352630552513538</v>
      </c>
      <c r="AC171" s="435">
        <f>INPUT!AL102</f>
        <v>2.6583620692621102</v>
      </c>
      <c r="AD171" s="443">
        <f>INPUT!AM102</f>
        <v>15.985928967780868</v>
      </c>
      <c r="AE171" s="435">
        <f>INPUT!AN102</f>
        <v>-5.394051775464515</v>
      </c>
      <c r="AF171" s="443">
        <f>INPUT!AO102</f>
        <v>16.309507367319199</v>
      </c>
      <c r="AG171" s="435">
        <f>INPUT!AP102</f>
        <v>-0.74527274519839981</v>
      </c>
      <c r="AH171" s="443">
        <f>INPUT!AQ102</f>
        <v>15.492887143148707</v>
      </c>
      <c r="AI171" s="435">
        <f>INPUT!AR102</f>
        <v>-0.45854196067872666</v>
      </c>
      <c r="AJ171" s="443">
        <f>INPUT!AS102</f>
        <v>16.775509341448984</v>
      </c>
      <c r="AK171" s="435">
        <f>INPUT!AT102</f>
        <v>2.5859985497589832</v>
      </c>
      <c r="AL171" s="443">
        <f>INPUT!AU102</f>
        <v>15.650354398630906</v>
      </c>
      <c r="AM171" s="435">
        <f>INPUT!AV102</f>
        <v>-2.0991871653270988</v>
      </c>
      <c r="AN171" s="443">
        <f>INPUT!AW102</f>
        <v>18.065390836312233</v>
      </c>
      <c r="AO171" s="435">
        <f>INPUT!AX102</f>
        <v>10.766011685377164</v>
      </c>
      <c r="AP171" s="443">
        <f>INPUT!AY102</f>
        <v>15.662428659467858</v>
      </c>
      <c r="AQ171" s="435">
        <f>INPUT!AZ102</f>
        <v>1.0943184104592607</v>
      </c>
      <c r="AR171" s="443">
        <f>INPUT!BA102</f>
        <v>15.951551143765997</v>
      </c>
      <c r="AS171" s="435">
        <f>INPUT!BB102</f>
        <v>-4.91167320712671</v>
      </c>
      <c r="AT171" s="443">
        <f>INPUT!BC102</f>
        <v>15.933529473026454</v>
      </c>
      <c r="AU171" s="435">
        <f>INPUT!BD102</f>
        <v>1.8093844214819743</v>
      </c>
      <c r="AV171" s="443">
        <f>INPUT!BE102</f>
        <v>17.032963494813032</v>
      </c>
      <c r="AW171" s="435">
        <f>INPUT!BF102</f>
        <v>-5.7149460582052614</v>
      </c>
      <c r="AX171" s="443">
        <f>INPUT!BG102</f>
        <v>15.711442407646864</v>
      </c>
      <c r="AY171" s="435">
        <f>INPUT!BH102</f>
        <v>0.31293836508157202</v>
      </c>
      <c r="AZ171" s="443">
        <f>INPUT!BI102</f>
        <v>16.017200688278272</v>
      </c>
      <c r="BA171" s="435">
        <f>INPUT!BJ102</f>
        <v>0.41155586638941255</v>
      </c>
      <c r="BB171" s="443">
        <f>INPUT!BK102</f>
        <v>16.311470552459134</v>
      </c>
      <c r="BC171" s="435">
        <f>INPUT!BL102</f>
        <v>2.3719859436823976</v>
      </c>
      <c r="BD171" s="443">
        <f>INPUT!BM102</f>
        <v>17.794230751410804</v>
      </c>
      <c r="BE171" s="435">
        <f>INPUT!BN102</f>
        <v>4.4693764348734621</v>
      </c>
      <c r="BF171" s="443">
        <f>INPUT!BO102</f>
        <v>16.457348860609468</v>
      </c>
      <c r="BG171" s="435">
        <f>INPUT!BP102</f>
        <v>4.7475364362445038</v>
      </c>
      <c r="BH171" s="443">
        <f>INPUT!BQ102</f>
        <v>16.675242900248762</v>
      </c>
      <c r="BI171" s="435">
        <f>INPUT!BR102</f>
        <v>4.1083471748721845</v>
      </c>
      <c r="BJ171" s="443">
        <f>INPUT!BS102</f>
        <v>16.448504461859851</v>
      </c>
      <c r="BK171" s="435">
        <f>INPUT!BT102</f>
        <v>0.84010763444046788</v>
      </c>
      <c r="BL171" s="443">
        <f>INPUT!BU102</f>
        <v>16.78250494615861</v>
      </c>
      <c r="BM171" s="435">
        <f>INPUT!BV102</f>
        <v>-5.6856956582513662</v>
      </c>
      <c r="BN171" s="443">
        <f>INPUT!BW102</f>
        <v>15.97907811057774</v>
      </c>
      <c r="BO171" s="435">
        <f>INPUT!BX102</f>
        <v>-2.9061226937739937</v>
      </c>
      <c r="BP171" s="443">
        <f>INPUT!BY102</f>
        <v>16.403607498893816</v>
      </c>
      <c r="BQ171" s="435">
        <f>INPUT!BZ102</f>
        <v>-1.6289741803454882</v>
      </c>
      <c r="BR171" s="443">
        <f>INPUT!CA102</f>
        <v>16.700747021769256</v>
      </c>
      <c r="BS171" s="435">
        <f>INPUT!CB102</f>
        <v>1.533528841447529</v>
      </c>
      <c r="BT171" s="443">
        <f>INPUT!CC102</f>
        <v>17.588381514878005</v>
      </c>
      <c r="BU171" s="435">
        <f>INPUT!CD102</f>
        <v>4.8018848872966036</v>
      </c>
      <c r="BV171" s="443">
        <f>INPUT!CE102</f>
        <v>15.643383995457416</v>
      </c>
      <c r="BW171" s="435">
        <f>INPUT!CF102</f>
        <v>-2.1008353097548449</v>
      </c>
      <c r="BX171" s="443">
        <f>INPUT!CG102</f>
        <v>16.540641634297224</v>
      </c>
      <c r="BY171" s="435">
        <f>INPUT!CH102</f>
        <v>0.83539023603587115</v>
      </c>
      <c r="BZ171" s="443">
        <f>INPUT!CI102</f>
        <v>15.994880361225292</v>
      </c>
      <c r="CA171" s="435">
        <f>INPUT!CJ102</f>
        <v>-4.226557408622944</v>
      </c>
      <c r="CB171" s="443">
        <f>INPUT!CK102</f>
        <v>16.831040381173892</v>
      </c>
      <c r="CC171" s="435">
        <f>INPUT!CL102</f>
        <v>-4.3059171366249815</v>
      </c>
      <c r="CD171" s="443">
        <f>INPUT!CM102</f>
        <v>15.174916703023699</v>
      </c>
      <c r="CE171" s="435">
        <f>INPUT!CN102</f>
        <v>-2.9946672188687073</v>
      </c>
      <c r="CF171" s="443">
        <f>INPUT!CO102</f>
        <v>15.653221285405833</v>
      </c>
      <c r="CG171" s="435">
        <f>INPUT!CP102</f>
        <v>-5.3650902335693811</v>
      </c>
      <c r="CH171" s="443">
        <f>INPUT!CQ102</f>
        <v>15.15647872531467</v>
      </c>
      <c r="CI171" s="435">
        <f>INPUT!CR102</f>
        <v>-5.2416874460847529</v>
      </c>
      <c r="CJ171" s="443">
        <f>INPUT!CS102</f>
        <v>15.826441328059451</v>
      </c>
      <c r="CK171" s="435">
        <f>INPUT!CT102</f>
        <v>-5.9687281972071071</v>
      </c>
      <c r="CL171" s="443">
        <f>INPUT!CU102</f>
        <v>14.463974100222449</v>
      </c>
      <c r="CM171" s="435">
        <f>INPUT!CV102</f>
        <v>-4.6849852075931953</v>
      </c>
      <c r="CN171" s="443">
        <f>INPUT!CW102</f>
        <v>14.724592155457456</v>
      </c>
      <c r="CO171" s="435">
        <f>INPUT!CX102</f>
        <v>-5.9325113535204199</v>
      </c>
      <c r="CP171" s="443">
        <f>INPUT!CY102</f>
        <v>14.51193863664481</v>
      </c>
      <c r="CQ171" s="435">
        <f>INPUT!CZ102</f>
        <v>-4.2525714603705129</v>
      </c>
      <c r="CR171" s="443">
        <f>INPUT!DA102</f>
        <v>14.87097131999402</v>
      </c>
      <c r="CS171" s="435">
        <f>INPUT!DB102</f>
        <v>-6.0371753084594744</v>
      </c>
      <c r="CT171" s="443">
        <f>INPUT!DC102</f>
        <v>13.504486059953599</v>
      </c>
      <c r="CU171" s="435">
        <f>INPUT!DD102</f>
        <v>-6.6336404754353984</v>
      </c>
      <c r="CV171" s="443">
        <f>INPUT!DE102</f>
        <v>13.516242784450924</v>
      </c>
      <c r="CW171" s="435">
        <f>INPUT!DF102</f>
        <v>-8.2063350770545824</v>
      </c>
      <c r="CX171" s="443">
        <f>INPUT!DG102</f>
        <v>14.5570652111515</v>
      </c>
      <c r="CY171" s="435">
        <f>INPUT!DH102</f>
        <v>0.31096172356144258</v>
      </c>
      <c r="CZ171" s="443">
        <f>INPUT!DI102</f>
        <v>14.881542725258837</v>
      </c>
      <c r="DA171" s="435">
        <f>INPUT!DJ102</f>
        <v>7.1087523722179746E-2</v>
      </c>
      <c r="DB171" s="443">
        <f>INPUT!DK102</f>
        <v>14.188718462808358</v>
      </c>
      <c r="DC171" s="435">
        <f>INPUT!DL102</f>
        <v>5.0667044996535848</v>
      </c>
      <c r="DD171" s="443">
        <f>INPUT!DM102</f>
        <v>13.724108810691977</v>
      </c>
      <c r="DE171" s="435">
        <f>INPUT!DN102</f>
        <v>1.5378979910022128</v>
      </c>
      <c r="DF171" s="443">
        <f>INPUT!DO102</f>
        <v>14.210628416235894</v>
      </c>
      <c r="DG171" s="435">
        <f>INPUT!DP102</f>
        <v>-2.3798532869813371</v>
      </c>
      <c r="DH171" s="443">
        <f>INPUT!DQ102</f>
        <v>15.142822641096739</v>
      </c>
      <c r="DI171" s="435">
        <f>INPUT!DR102</f>
        <v>1.7557313825697918</v>
      </c>
      <c r="DJ171" s="443">
        <f>INPUT!DS102</f>
        <v>13.592127217625224</v>
      </c>
      <c r="DK171" s="435">
        <f>INPUT!DT102</f>
        <v>-4.2046873137057901</v>
      </c>
      <c r="DL171" s="443">
        <f>INPUT!DU102</f>
        <v>14.538917536424206</v>
      </c>
      <c r="DM171" s="435">
        <f>INPUT!DV102</f>
        <v>5.9370611015371777</v>
      </c>
      <c r="DN171" s="443">
        <f>INPUT!DW102</f>
        <v>14.507284940056586</v>
      </c>
      <c r="DO171" s="435">
        <f>INPUT!DX102</f>
        <v>2.087567946550184</v>
      </c>
      <c r="DP171" s="443">
        <f>INPUT!DY102</f>
        <v>14.026197901899632</v>
      </c>
      <c r="DQ171" s="435">
        <f>INPUT!DZ102</f>
        <v>-7.3739537579120329</v>
      </c>
      <c r="DR171" s="443">
        <f>INPUT!EA102</f>
        <v>14.214760758799629</v>
      </c>
      <c r="DS171" s="435">
        <f>INPUT!EB102</f>
        <v>4.5808395640015931</v>
      </c>
      <c r="DT171" s="443">
        <f>INPUT!EC102</f>
        <v>14.794262429138419</v>
      </c>
      <c r="DU171" s="435">
        <f>INPUT!ED102</f>
        <v>1.7562854461104171</v>
      </c>
      <c r="DV171" s="443">
        <f>INPUT!EE102</f>
        <v>14.634887426619134</v>
      </c>
      <c r="DW171" s="435">
        <f>INPUT!EF102</f>
        <v>0.87957524160995337</v>
      </c>
      <c r="DX171" s="443">
        <f>INPUT!EG102</f>
        <v>14.676011082912291</v>
      </c>
      <c r="DY171" s="435">
        <f>INPUT!EH102</f>
        <v>4.6328533616700973</v>
      </c>
      <c r="DZ171" s="443">
        <f>INPUT!EI102</f>
        <v>14.625416152321103</v>
      </c>
      <c r="EA171" s="435">
        <f>INPUT!EJ102</f>
        <v>2.8889363703659798</v>
      </c>
      <c r="EB171" s="443">
        <f>INPUT!EK102</f>
        <v>14.750891453912661</v>
      </c>
      <c r="EC171" s="435">
        <f>INPUT!EL102</f>
        <v>-0.29316078063029716</v>
      </c>
      <c r="ED171" s="443">
        <f>INPUT!EM102</f>
        <v>15.088319659416866</v>
      </c>
      <c r="EE171" s="435">
        <f>INPUT!EN102</f>
        <v>3.0982966905026776</v>
      </c>
      <c r="EF171" s="443">
        <f>INPUT!EO102</f>
        <v>15.570703754551424</v>
      </c>
      <c r="EG171" s="435">
        <f>INPUT!EP102</f>
        <v>6.0962932406125603</v>
      </c>
      <c r="EH171" s="443">
        <f>INPUT!EQ102</f>
        <v>15.187869652631628</v>
      </c>
      <c r="EI171" s="435">
        <f>INPUT!ER102</f>
        <v>3.8457264699525373</v>
      </c>
      <c r="EJ171" s="443">
        <f>INPUT!ES102</f>
        <v>15.512758674766966</v>
      </c>
      <c r="EK171" s="435">
        <f>INPUT!ET102</f>
        <v>5.1648893440417787</v>
      </c>
      <c r="EL171" s="443">
        <f>INPUT!EU102</f>
        <v>15.7557760129264</v>
      </c>
      <c r="EM171" s="435">
        <f>INPUT!EV102</f>
        <v>4.4236625984588329</v>
      </c>
      <c r="EN171" s="443">
        <f>INPUT!EW102</f>
        <v>15.839758816789939</v>
      </c>
      <c r="EO171" s="435">
        <f>INPUT!EX102</f>
        <v>1.7279569792076233</v>
      </c>
      <c r="EP171" s="443"/>
      <c r="EQ171" s="443">
        <f>INPUT!FF102</f>
        <v>17.06699891652573</v>
      </c>
      <c r="ER171" s="435">
        <f>INPUT!FG102</f>
        <v>1.5585547836421298</v>
      </c>
      <c r="ES171" s="443">
        <f>INPUT!FH102</f>
        <v>17.18208467436969</v>
      </c>
      <c r="ET171" s="435">
        <f>INPUT!FI102</f>
        <v>0.6743174849125122</v>
      </c>
      <c r="EU171" s="443">
        <f>INPUT!FJ102</f>
        <v>16.640675464653707</v>
      </c>
      <c r="EV171" s="435">
        <f>INPUT!FK102</f>
        <v>-3.151010019893552</v>
      </c>
      <c r="EW171" s="443">
        <f>INPUT!FL102</f>
        <v>16.266424922032428</v>
      </c>
      <c r="EX171" s="435">
        <f>INPUT!FM102</f>
        <v>-2.2490105249406533</v>
      </c>
      <c r="EY171" s="443">
        <f>INPUT!FN102</f>
        <v>16.056865217051755</v>
      </c>
      <c r="EZ171" s="435">
        <f>INPUT!FO102</f>
        <v>-1.2882960206998528</v>
      </c>
      <c r="FA171" s="443">
        <f>INPUT!FP102</f>
        <v>16.510794160168707</v>
      </c>
      <c r="FB171" s="435">
        <f>INPUT!FQ102</f>
        <v>2.8270084912645155</v>
      </c>
      <c r="FC171" s="443">
        <f>INPUT!FR102</f>
        <v>16.151750845065802</v>
      </c>
      <c r="FD171" s="435">
        <f>INPUT!FS102</f>
        <v>-2.174597488284824</v>
      </c>
      <c r="FE171" s="443">
        <f>INPUT!FT102</f>
        <v>16.465369828696353</v>
      </c>
      <c r="FF171" s="435">
        <f>INPUT!FU102</f>
        <v>1.9417027085107508</v>
      </c>
      <c r="FG171" s="443">
        <f>INPUT!FV102</f>
        <v>16.591429590646921</v>
      </c>
      <c r="FH171" s="435">
        <f>INPUT!FW102</f>
        <v>0.76560540857617543</v>
      </c>
      <c r="FI171" s="443">
        <f>INPUT!FX102</f>
        <v>16.672847048116854</v>
      </c>
      <c r="FJ171" s="435">
        <f>INPUT!FY102</f>
        <v>0.49071996493799119</v>
      </c>
      <c r="FK171" s="443">
        <f>INPUT!FZ102</f>
        <v>16.254932768588041</v>
      </c>
      <c r="FL171" s="435">
        <f>INPUT!GA102</f>
        <v>-2.5065561887704924</v>
      </c>
      <c r="FM171" s="443">
        <f>INPUT!GB102</f>
        <v>15.455253769290703</v>
      </c>
      <c r="FN171" s="435">
        <f>INPUT!GC102</f>
        <v>-4.9196081625307198</v>
      </c>
      <c r="FO171" s="443">
        <f>INPUT!GD102</f>
        <v>14.645639670760085</v>
      </c>
      <c r="FP171" s="435">
        <f>INPUT!GE102</f>
        <v>-5.2384393722431533</v>
      </c>
      <c r="FQ171" s="443">
        <f>INPUT!GF102</f>
        <v>14.117594550479476</v>
      </c>
      <c r="FR171" s="435">
        <f>INPUT!GG102</f>
        <v>-3.6054766616636535</v>
      </c>
      <c r="FS171" s="443">
        <f>INPUT!GH102</f>
        <v>14.317967907401208</v>
      </c>
      <c r="FT171" s="435">
        <f>INPUT!GI102</f>
        <v>1.4193165571179112</v>
      </c>
      <c r="FU171" s="443">
        <f>INPUT!GJ102</f>
        <v>14.16482517239632</v>
      </c>
      <c r="FV171" s="435">
        <f>INPUT!GK102</f>
        <v>-1.06958428734657</v>
      </c>
      <c r="FW171" s="443">
        <f>INPUT!GL102</f>
        <v>14.406079516744649</v>
      </c>
      <c r="FX171" s="435">
        <f>INPUT!GM102</f>
        <v>1.7031932368531733</v>
      </c>
      <c r="FY171" s="443">
        <f>INPUT!GN102</f>
        <v>15.006452966853031</v>
      </c>
      <c r="FZ171" s="435">
        <f>INPUT!GO102</f>
        <v>4.1675005986920199</v>
      </c>
      <c r="GA171" s="443">
        <f>INPUT!GP102</f>
        <v>15.572489400145503</v>
      </c>
      <c r="GB171" s="435">
        <f>INPUT!GQ102</f>
        <v>3.7719535358739398</v>
      </c>
      <c r="GC171" s="443">
        <f>INPUT!GR102</f>
        <v>15.169995012156063</v>
      </c>
      <c r="GD171" s="435">
        <f>INPUT!GS102</f>
        <v>-2.5846502614134348</v>
      </c>
      <c r="GE171" s="443">
        <f>INPUT!GT102</f>
        <v>15.086244742223329</v>
      </c>
      <c r="GF171" s="435">
        <f>INPUT!GU102</f>
        <v>-0.55207842761729742</v>
      </c>
      <c r="GG171" s="443">
        <f>INPUT!GV102</f>
        <v>14.880640528364392</v>
      </c>
      <c r="GH171" s="435">
        <f>INPUT!GW102</f>
        <v>-1.362858798674349</v>
      </c>
      <c r="GI171" s="443">
        <f>INPUT!GX102</f>
        <v>14.723098712825189</v>
      </c>
      <c r="GJ171" s="435">
        <f>INPUT!GY102</f>
        <v>-1.0587031871303387</v>
      </c>
      <c r="GK171" s="435">
        <f>INPUT!GZ102</f>
        <v>-0.38052824640933958</v>
      </c>
      <c r="GL171" s="436"/>
    </row>
    <row r="172" spans="1:194" ht="12" hidden="1" customHeight="1" outlineLevel="1" x14ac:dyDescent="0.2">
      <c r="B172" s="436"/>
      <c r="C172" s="435"/>
      <c r="D172" s="436"/>
      <c r="E172" s="435"/>
      <c r="F172" s="436"/>
      <c r="G172" s="435"/>
      <c r="H172" s="436"/>
      <c r="I172" s="435"/>
      <c r="J172" s="436"/>
      <c r="K172" s="435"/>
      <c r="L172" s="436"/>
      <c r="M172" s="435"/>
      <c r="N172" s="436"/>
      <c r="O172" s="435"/>
      <c r="P172" s="436"/>
      <c r="Q172" s="435"/>
      <c r="R172" s="436"/>
      <c r="S172" s="435"/>
      <c r="T172" s="436"/>
      <c r="U172" s="435"/>
      <c r="V172" s="436"/>
      <c r="W172" s="435"/>
      <c r="X172" s="436"/>
      <c r="Y172" s="435"/>
      <c r="Z172" s="436"/>
      <c r="AA172" s="435"/>
      <c r="AB172" s="436"/>
      <c r="AC172" s="435"/>
      <c r="AD172" s="436"/>
      <c r="AE172" s="435"/>
      <c r="AF172" s="436"/>
      <c r="AG172" s="435"/>
      <c r="AH172" s="436"/>
      <c r="AI172" s="435"/>
      <c r="AJ172" s="436"/>
      <c r="AK172" s="435"/>
      <c r="AL172" s="436"/>
      <c r="AM172" s="435"/>
      <c r="AN172" s="436"/>
      <c r="AO172" s="435"/>
      <c r="AP172" s="436"/>
      <c r="AQ172" s="435"/>
      <c r="AR172" s="436"/>
      <c r="AS172" s="435"/>
      <c r="AT172" s="436"/>
      <c r="AU172" s="435"/>
      <c r="AV172" s="436"/>
      <c r="AW172" s="435"/>
      <c r="AX172" s="436"/>
      <c r="AY172" s="435"/>
      <c r="AZ172" s="436"/>
      <c r="BA172" s="435"/>
      <c r="BB172" s="436"/>
      <c r="BC172" s="435"/>
      <c r="BD172" s="436"/>
      <c r="BE172" s="435"/>
      <c r="BF172" s="436"/>
      <c r="BG172" s="435"/>
      <c r="BH172" s="436"/>
      <c r="BI172" s="435"/>
      <c r="BJ172" s="436"/>
      <c r="BK172" s="435"/>
      <c r="BL172" s="436"/>
      <c r="BM172" s="435"/>
      <c r="BN172" s="436"/>
      <c r="BO172" s="435"/>
      <c r="BP172" s="436"/>
      <c r="BQ172" s="435"/>
      <c r="BR172" s="436"/>
      <c r="BS172" s="435"/>
      <c r="BT172" s="436"/>
      <c r="BU172" s="435"/>
      <c r="BV172" s="436"/>
      <c r="BW172" s="435"/>
      <c r="BX172" s="436"/>
      <c r="BY172" s="435"/>
      <c r="BZ172" s="436"/>
      <c r="CA172" s="435"/>
      <c r="CB172" s="436"/>
      <c r="CC172" s="435"/>
      <c r="CD172" s="436"/>
      <c r="CE172" s="435"/>
      <c r="CF172" s="436"/>
      <c r="CG172" s="435"/>
      <c r="CH172" s="436"/>
      <c r="CI172" s="435"/>
      <c r="CJ172" s="436"/>
      <c r="CK172" s="435"/>
      <c r="CL172" s="436"/>
      <c r="CM172" s="435"/>
      <c r="CN172" s="436"/>
      <c r="CO172" s="435"/>
      <c r="CP172" s="436"/>
      <c r="CQ172" s="435"/>
      <c r="CR172" s="436"/>
      <c r="CS172" s="435"/>
      <c r="CT172" s="436"/>
      <c r="CU172" s="435"/>
      <c r="CV172" s="436"/>
      <c r="CW172" s="435"/>
      <c r="CX172" s="436"/>
      <c r="CY172" s="435"/>
      <c r="CZ172" s="436"/>
      <c r="DA172" s="435"/>
      <c r="DB172" s="436"/>
      <c r="DC172" s="435"/>
      <c r="DD172" s="436"/>
      <c r="DE172" s="435"/>
      <c r="DF172" s="436"/>
      <c r="DG172" s="435"/>
      <c r="DH172" s="436"/>
      <c r="DI172" s="435"/>
      <c r="DJ172" s="436"/>
      <c r="DK172" s="435"/>
      <c r="DL172" s="436"/>
      <c r="DM172" s="435"/>
      <c r="DN172" s="436"/>
      <c r="DO172" s="435"/>
      <c r="DP172" s="436"/>
      <c r="DQ172" s="435"/>
      <c r="DR172" s="436"/>
      <c r="DS172" s="435"/>
      <c r="DT172" s="436"/>
      <c r="DU172" s="435"/>
      <c r="DV172" s="436"/>
      <c r="DW172" s="435"/>
      <c r="DX172" s="436"/>
      <c r="DY172" s="435"/>
      <c r="DZ172" s="436"/>
      <c r="EA172" s="435"/>
      <c r="EB172" s="436"/>
      <c r="EC172" s="435"/>
      <c r="ED172" s="436"/>
      <c r="EE172" s="435"/>
      <c r="EF172" s="436"/>
      <c r="EG172" s="435"/>
      <c r="EH172" s="436"/>
      <c r="EI172" s="435"/>
      <c r="EJ172" s="436"/>
      <c r="EK172" s="435"/>
      <c r="EL172" s="436"/>
      <c r="EM172" s="435"/>
      <c r="EN172" s="436"/>
      <c r="EO172" s="435"/>
      <c r="EP172" s="436"/>
      <c r="EQ172" s="436"/>
      <c r="ER172" s="435"/>
      <c r="ES172" s="436"/>
      <c r="ET172" s="435"/>
      <c r="EU172" s="436"/>
      <c r="EV172" s="435"/>
      <c r="EW172" s="436"/>
      <c r="EX172" s="435"/>
      <c r="EY172" s="436"/>
      <c r="EZ172" s="435"/>
      <c r="FA172" s="436"/>
      <c r="FB172" s="435"/>
      <c r="FC172" s="436"/>
      <c r="FD172" s="435"/>
      <c r="FE172" s="436"/>
      <c r="FF172" s="435"/>
      <c r="FG172" s="436"/>
      <c r="FH172" s="435"/>
      <c r="FI172" s="436"/>
      <c r="FJ172" s="435"/>
      <c r="FK172" s="436"/>
      <c r="FL172" s="435"/>
      <c r="FM172" s="436"/>
      <c r="FN172" s="435"/>
      <c r="FO172" s="436"/>
      <c r="FP172" s="435"/>
      <c r="FQ172" s="436"/>
      <c r="FR172" s="435"/>
      <c r="FS172" s="436"/>
      <c r="FT172" s="435"/>
      <c r="FU172" s="436"/>
      <c r="FV172" s="435"/>
      <c r="FW172" s="436"/>
      <c r="FX172" s="435"/>
      <c r="FY172" s="436"/>
      <c r="FZ172" s="435"/>
      <c r="GA172" s="436"/>
      <c r="GB172" s="435"/>
      <c r="GC172" s="436"/>
      <c r="GD172" s="435"/>
      <c r="GE172" s="436"/>
      <c r="GF172" s="435"/>
      <c r="GG172" s="436"/>
      <c r="GH172" s="435"/>
      <c r="GI172" s="436"/>
      <c r="GJ172" s="435"/>
      <c r="GK172" s="435"/>
      <c r="GL172" s="436"/>
    </row>
    <row r="173" spans="1:194" ht="12" hidden="1" customHeight="1" outlineLevel="1" x14ac:dyDescent="0.2">
      <c r="A173" s="437" t="s">
        <v>20</v>
      </c>
      <c r="B173" s="443">
        <f>INPUT!K121</f>
        <v>10.853559998374946</v>
      </c>
      <c r="C173" s="435">
        <f>INPUT!L121</f>
        <v>12.657873330032544</v>
      </c>
      <c r="D173" s="443">
        <f>INPUT!M121</f>
        <v>10.969000168815359</v>
      </c>
      <c r="E173" s="435">
        <f>INPUT!N121</f>
        <v>14.330856612518561</v>
      </c>
      <c r="F173" s="443">
        <f>INPUT!O121</f>
        <v>11.24611274144803</v>
      </c>
      <c r="G173" s="435">
        <f>INPUT!P121</f>
        <v>15.678669876133622</v>
      </c>
      <c r="H173" s="443">
        <f>INPUT!Q121</f>
        <v>11.097822036175172</v>
      </c>
      <c r="I173" s="435">
        <f>INPUT!R121</f>
        <v>13.135136191858376</v>
      </c>
      <c r="J173" s="443">
        <f>INPUT!S121</f>
        <v>12.460925189305213</v>
      </c>
      <c r="K173" s="435">
        <f>INPUT!T121</f>
        <v>14.809566549325105</v>
      </c>
      <c r="L173" s="443">
        <f>INPUT!U121</f>
        <v>12.527177118972579</v>
      </c>
      <c r="M173" s="435">
        <f>INPUT!V121</f>
        <v>14.20527783915151</v>
      </c>
      <c r="N173" s="443">
        <f>INPUT!W121</f>
        <v>11.977150744388505</v>
      </c>
      <c r="O173" s="435">
        <f>INPUT!X121</f>
        <v>6.5003616782730811</v>
      </c>
      <c r="P173" s="443">
        <f>INPUT!Y121</f>
        <v>12.123099363688885</v>
      </c>
      <c r="Q173" s="435">
        <f>INPUT!Z121</f>
        <v>9.2385454026173264</v>
      </c>
      <c r="R173" s="443">
        <f>INPUT!AA121</f>
        <v>13.605038070505692</v>
      </c>
      <c r="S173" s="435">
        <f>INPUT!AB121</f>
        <v>9.1816046065538828</v>
      </c>
      <c r="T173" s="443">
        <f>INPUT!AC121</f>
        <v>13.28438368362678</v>
      </c>
      <c r="U173" s="435">
        <f>INPUT!AD121</f>
        <v>6.0445107262625086</v>
      </c>
      <c r="V173" s="443">
        <f>INPUT!AE121</f>
        <v>12.692171020004919</v>
      </c>
      <c r="W173" s="435">
        <f>INPUT!AF121</f>
        <v>5.969869553085605</v>
      </c>
      <c r="X173" s="443">
        <f>INPUT!AG121</f>
        <v>12.562775125550251</v>
      </c>
      <c r="Y173" s="435">
        <f>INPUT!AH121</f>
        <v>3.6267603578197471</v>
      </c>
      <c r="Z173" s="443">
        <f>INPUT!AI121</f>
        <v>14.275629431203305</v>
      </c>
      <c r="AA173" s="435">
        <f>INPUT!AJ121</f>
        <v>4.9289929011766986</v>
      </c>
      <c r="AB173" s="443">
        <f>INPUT!AK121</f>
        <v>14.172504838056376</v>
      </c>
      <c r="AC173" s="435">
        <f>INPUT!AL121</f>
        <v>6.6854524498883627</v>
      </c>
      <c r="AD173" s="443">
        <f>INPUT!AM121</f>
        <v>14.000750651300391</v>
      </c>
      <c r="AE173" s="435">
        <f>INPUT!AN121</f>
        <v>10.31013235823044</v>
      </c>
      <c r="AF173" s="443">
        <f>INPUT!AO121</f>
        <v>13.649349044465605</v>
      </c>
      <c r="AG173" s="435">
        <f>INPUT!AP121</f>
        <v>8.6491552070009803</v>
      </c>
      <c r="AH173" s="443">
        <f>INPUT!AQ121</f>
        <v>14.935746178607362</v>
      </c>
      <c r="AI173" s="435">
        <f>INPUT!AR121</f>
        <v>4.624081555109516</v>
      </c>
      <c r="AJ173" s="443">
        <f>INPUT!AS121</f>
        <v>14.686716262293235</v>
      </c>
      <c r="AK173" s="435">
        <f>INPUT!AT121</f>
        <v>3.6282324833369239</v>
      </c>
      <c r="AL173" s="443">
        <f>INPUT!AU121</f>
        <v>15.098836685627976</v>
      </c>
      <c r="AM173" s="435">
        <f>INPUT!AV121</f>
        <v>7.8430511454440799</v>
      </c>
      <c r="AN173" s="443">
        <f>INPUT!AW121</f>
        <v>13.405053484294511</v>
      </c>
      <c r="AO173" s="435">
        <f>INPUT!AX121</f>
        <v>-1.7897964172155834</v>
      </c>
      <c r="AP173" s="443">
        <f>INPUT!AY121</f>
        <v>16.655167332065059</v>
      </c>
      <c r="AQ173" s="435">
        <f>INPUT!AZ121</f>
        <v>11.512120873615572</v>
      </c>
      <c r="AR173" s="443">
        <f>INPUT!BA121</f>
        <v>16.340742406306418</v>
      </c>
      <c r="AS173" s="435">
        <f>INPUT!BB121</f>
        <v>11.262055550564011</v>
      </c>
      <c r="AT173" s="443">
        <f>INPUT!BC121</f>
        <v>15.374401166423663</v>
      </c>
      <c r="AU173" s="435">
        <f>INPUT!BD121</f>
        <v>1.825070941114193</v>
      </c>
      <c r="AV173" s="443">
        <f>INPUT!BE121</f>
        <v>14.726999929166157</v>
      </c>
      <c r="AW173" s="435">
        <f>INPUT!BF121</f>
        <v>9.8615529316645514</v>
      </c>
      <c r="AX173" s="443">
        <f>INPUT!BG121</f>
        <v>17.612699982251971</v>
      </c>
      <c r="AY173" s="435">
        <f>INPUT!BH121</f>
        <v>5.7491625937821755</v>
      </c>
      <c r="AZ173" s="443">
        <f>INPUT!BI121</f>
        <v>17.444218431189412</v>
      </c>
      <c r="BA173" s="435">
        <f>INPUT!BJ121</f>
        <v>6.7529124286123343</v>
      </c>
      <c r="BB173" s="443">
        <f>INPUT!BK121</f>
        <v>17.187582847037469</v>
      </c>
      <c r="BC173" s="435">
        <f>INPUT!BL121</f>
        <v>11.79351092108638</v>
      </c>
      <c r="BD173" s="443">
        <f>INPUT!BM121</f>
        <v>14.952849566487824</v>
      </c>
      <c r="BE173" s="435">
        <f>INPUT!BN121</f>
        <v>1.5335753270045327</v>
      </c>
      <c r="BF173" s="443">
        <f>INPUT!BO121</f>
        <v>17.970054538888665</v>
      </c>
      <c r="BG173" s="435">
        <f>INPUT!BP121</f>
        <v>2.0289595405405869</v>
      </c>
      <c r="BH173" s="443">
        <f>INPUT!BQ121</f>
        <v>18.218051500028924</v>
      </c>
      <c r="BI173" s="435">
        <f>INPUT!BR121</f>
        <v>4.4360432190870602</v>
      </c>
      <c r="BJ173" s="443">
        <f>INPUT!BS121</f>
        <v>18.320191274316837</v>
      </c>
      <c r="BK173" s="435">
        <f>INPUT!BT121</f>
        <v>6.5896899951501275</v>
      </c>
      <c r="BL173" s="443">
        <f>INPUT!BU121</f>
        <v>16.325192937942703</v>
      </c>
      <c r="BM173" s="435">
        <f>INPUT!BV121</f>
        <v>9.1778049752507371</v>
      </c>
      <c r="BN173" s="443">
        <f>INPUT!BW121</f>
        <v>19.002058135609929</v>
      </c>
      <c r="BO173" s="435">
        <f>INPUT!BX121</f>
        <v>5.7429074268412705</v>
      </c>
      <c r="BP173" s="443">
        <f>INPUT!BY121</f>
        <v>19.672569288745422</v>
      </c>
      <c r="BQ173" s="435">
        <f>INPUT!BZ121</f>
        <v>7.9839371884209864</v>
      </c>
      <c r="BR173" s="443">
        <f>INPUT!CA121</f>
        <v>19.959809699220028</v>
      </c>
      <c r="BS173" s="435">
        <f>INPUT!CB121</f>
        <v>8.9497887896060391</v>
      </c>
      <c r="BT173" s="443">
        <f>INPUT!CC121</f>
        <v>18.708868967813736</v>
      </c>
      <c r="BU173" s="435">
        <f>INPUT!CD121</f>
        <v>14.601211997506859</v>
      </c>
      <c r="BV173" s="443">
        <f>INPUT!CE121</f>
        <v>21.293656809986768</v>
      </c>
      <c r="BW173" s="435">
        <f>INPUT!CF121</f>
        <v>12.059739308356153</v>
      </c>
      <c r="BX173" s="443">
        <f>INPUT!CG121</f>
        <v>20.977125593439794</v>
      </c>
      <c r="BY173" s="435">
        <f>INPUT!CH121</f>
        <v>6.6313468543262477</v>
      </c>
      <c r="BZ173" s="443">
        <f>INPUT!CI121</f>
        <v>21.001921289829706</v>
      </c>
      <c r="CA173" s="435">
        <f>INPUT!CJ121</f>
        <v>5.2210497310021919</v>
      </c>
      <c r="CB173" s="443">
        <f>INPUT!CK121</f>
        <v>18.489643609183855</v>
      </c>
      <c r="CC173" s="435">
        <f>INPUT!CL121</f>
        <v>-1.1717723770850674</v>
      </c>
      <c r="CD173" s="443">
        <f>INPUT!CM121</f>
        <v>22.273569779106701</v>
      </c>
      <c r="CE173" s="435">
        <f>INPUT!CN121</f>
        <v>4.60190082832721</v>
      </c>
      <c r="CF173" s="443">
        <f>INPUT!CO121</f>
        <v>20.948484966224655</v>
      </c>
      <c r="CG173" s="435">
        <f>INPUT!CP121</f>
        <v>-0.13653265833568629</v>
      </c>
      <c r="CH173" s="443">
        <f>INPUT!CQ121</f>
        <v>21.567181641570937</v>
      </c>
      <c r="CI173" s="435">
        <f>INPUT!CR121</f>
        <v>2.6914697181298353</v>
      </c>
      <c r="CJ173" s="443">
        <f>INPUT!CS121</f>
        <v>18.763833952614966</v>
      </c>
      <c r="CK173" s="435">
        <f>INPUT!CT121</f>
        <v>1.4829401216523319</v>
      </c>
      <c r="CL173" s="443">
        <f>INPUT!CU121</f>
        <v>21.327879120624193</v>
      </c>
      <c r="CM173" s="435">
        <f>INPUT!CV121</f>
        <v>-4.2457974534894527</v>
      </c>
      <c r="CN173" s="443">
        <f>INPUT!CW121</f>
        <v>19.645920537981198</v>
      </c>
      <c r="CO173" s="435">
        <f>INPUT!CX121</f>
        <v>-6.2179409649126827</v>
      </c>
      <c r="CP173" s="443">
        <f>INPUT!CY121</f>
        <v>19.341828529011508</v>
      </c>
      <c r="CQ173" s="435">
        <f>INPUT!CZ121</f>
        <v>-10.318237911392369</v>
      </c>
      <c r="CR173" s="443">
        <f>INPUT!DA121</f>
        <v>17.681824100464418</v>
      </c>
      <c r="CS173" s="435">
        <f>INPUT!DB121</f>
        <v>-5.7664646515365181</v>
      </c>
      <c r="CT173" s="443">
        <f>INPUT!DC121</f>
        <v>21.529091810854457</v>
      </c>
      <c r="CU173" s="435">
        <f>INPUT!DD121</f>
        <v>0.94342568753444933</v>
      </c>
      <c r="CV173" s="443">
        <f>INPUT!DE121</f>
        <v>21.454848802761898</v>
      </c>
      <c r="CW173" s="435">
        <f>INPUT!DF121</f>
        <v>9.2076533715155904</v>
      </c>
      <c r="CX173" s="443">
        <f>INPUT!DG121</f>
        <v>19.218219351401743</v>
      </c>
      <c r="CY173" s="435">
        <f>INPUT!DH121</f>
        <v>-0.63907700052432403</v>
      </c>
      <c r="CZ173" s="443">
        <f>INPUT!DI121</f>
        <v>19.865229360349254</v>
      </c>
      <c r="DA173" s="435">
        <f>INPUT!DJ121</f>
        <v>12.348303249026715</v>
      </c>
      <c r="DB173" s="443">
        <f>INPUT!DK121</f>
        <v>22.02688751802043</v>
      </c>
      <c r="DC173" s="435">
        <f>INPUT!DL121</f>
        <v>2.3122002151293675</v>
      </c>
      <c r="DD173" s="443">
        <f>INPUT!DM121</f>
        <v>21.740337704180686</v>
      </c>
      <c r="DE173" s="435">
        <f>INPUT!DN121</f>
        <v>1.3306497941017348</v>
      </c>
      <c r="DF173" s="443">
        <f>INPUT!DO121</f>
        <v>19.634384307281501</v>
      </c>
      <c r="DG173" s="435">
        <f>INPUT!DP121</f>
        <v>2.1654709433285957</v>
      </c>
      <c r="DH173" s="443">
        <f>INPUT!DQ121</f>
        <v>20.071268919414628</v>
      </c>
      <c r="DI173" s="435">
        <f>INPUT!DR121</f>
        <v>1.0371869125086697</v>
      </c>
      <c r="DJ173" s="443">
        <f>INPUT!DS121</f>
        <v>22.143221983859434</v>
      </c>
      <c r="DK173" s="435">
        <f>INPUT!DT121</f>
        <v>0.52814754578389689</v>
      </c>
      <c r="DL173" s="443">
        <f>INPUT!DU121</f>
        <v>21.070019882358885</v>
      </c>
      <c r="DM173" s="435">
        <f>INPUT!DV121</f>
        <v>-3.0832907517020725</v>
      </c>
      <c r="DN173" s="443">
        <f>INPUT!DW121</f>
        <v>21.942453412119793</v>
      </c>
      <c r="DO173" s="435">
        <f>INPUT!DX121</f>
        <v>11.755240544936951</v>
      </c>
      <c r="DP173" s="443">
        <f>INPUT!DY121</f>
        <v>22.321292883470374</v>
      </c>
      <c r="DQ173" s="435">
        <f>INPUT!DZ121</f>
        <v>11.210172974561328</v>
      </c>
      <c r="DR173" s="443">
        <f>INPUT!EA121</f>
        <v>21.30126474252063</v>
      </c>
      <c r="DS173" s="435">
        <f>INPUT!EB121</f>
        <v>-3.8023248917999353</v>
      </c>
      <c r="DT173" s="443">
        <f>INPUT!EC121</f>
        <v>19.936377185162662</v>
      </c>
      <c r="DU173" s="435">
        <f>INPUT!ED121</f>
        <v>-5.3803589342854785</v>
      </c>
      <c r="DV173" s="443">
        <f>INPUT!EE121</f>
        <v>19.56250971259982</v>
      </c>
      <c r="DW173" s="435">
        <f>INPUT!EF121</f>
        <v>-10.846297152010475</v>
      </c>
      <c r="DX173" s="443">
        <f>INPUT!EG121</f>
        <v>18.125916785024099</v>
      </c>
      <c r="DY173" s="435">
        <f>INPUT!EH121</f>
        <v>-18.795399174897632</v>
      </c>
      <c r="DZ173" s="443">
        <f>INPUT!EI121</f>
        <v>20.485214902928963</v>
      </c>
      <c r="EA173" s="435">
        <f>INPUT!EJ121</f>
        <v>-3.8309924291148101</v>
      </c>
      <c r="EB173" s="443">
        <f>INPUT!EK121</f>
        <v>20.919135277834492</v>
      </c>
      <c r="EC173" s="435">
        <f>INPUT!EL121</f>
        <v>4.9294718069601506</v>
      </c>
      <c r="ED173" s="443">
        <f>INPUT!EM121</f>
        <v>19.8603494604411</v>
      </c>
      <c r="EE173" s="435">
        <f>INPUT!EN121</f>
        <v>1.5225027474335073</v>
      </c>
      <c r="EF173" s="443">
        <f>INPUT!EO121</f>
        <v>20.218468334029726</v>
      </c>
      <c r="EG173" s="435">
        <f>INPUT!EP121</f>
        <v>11.544528057938152</v>
      </c>
      <c r="EH173" s="443">
        <f>INPUT!EQ121</f>
        <v>20.548122785782649</v>
      </c>
      <c r="EI173" s="435">
        <f>INPUT!ER121</f>
        <v>0.30708920141566676</v>
      </c>
      <c r="EJ173" s="443">
        <f>INPUT!ES121</f>
        <v>20.042841784179103</v>
      </c>
      <c r="EK173" s="435">
        <f>INPUT!ET121</f>
        <v>-4.1889565797869839</v>
      </c>
      <c r="EL173" s="443">
        <f>INPUT!EU121</f>
        <v>20.644953028489059</v>
      </c>
      <c r="EM173" s="435">
        <f>INPUT!EV121</f>
        <v>3.9506030324933272</v>
      </c>
      <c r="EN173" s="443">
        <f>INPUT!EW121</f>
        <v>20.202128478733531</v>
      </c>
      <c r="EO173" s="435">
        <f>INPUT!EX121</f>
        <v>-8.0816484346113437E-2</v>
      </c>
      <c r="EP173" s="443"/>
      <c r="EQ173" s="443">
        <f>INPUT!FF121</f>
        <v>9.6909585416225941</v>
      </c>
      <c r="ER173" s="435">
        <f>INPUT!FG121</f>
        <v>5.004399982147012</v>
      </c>
      <c r="ES173" s="443">
        <f>INPUT!FH121</f>
        <v>11.043441297111089</v>
      </c>
      <c r="ET173" s="435">
        <f>INPUT!FI121</f>
        <v>13.956129826369512</v>
      </c>
      <c r="EU173" s="443">
        <f>INPUT!FJ121</f>
        <v>12.269554547031882</v>
      </c>
      <c r="EV173" s="435">
        <f>INPUT!FK121</f>
        <v>11.10263745632929</v>
      </c>
      <c r="EW173" s="443">
        <f>INPUT!FL121</f>
        <v>13.03016716838532</v>
      </c>
      <c r="EX173" s="435">
        <f>INPUT!FM121</f>
        <v>6.1991869259625076</v>
      </c>
      <c r="EY173" s="443">
        <f>INPUT!FN121</f>
        <v>14.020412868772288</v>
      </c>
      <c r="EZ173" s="435">
        <f>INPUT!FO121</f>
        <v>7.5996392647177169</v>
      </c>
      <c r="FA173" s="443">
        <f>INPUT!FP121</f>
        <v>14.522100042839856</v>
      </c>
      <c r="FB173" s="435">
        <f>INPUT!FQ121</f>
        <v>3.5782624860140722</v>
      </c>
      <c r="FC173" s="443">
        <f>INPUT!FR121</f>
        <v>15.762774441272029</v>
      </c>
      <c r="FD173" s="435">
        <f>INPUT!FS121</f>
        <v>8.5433538866432013</v>
      </c>
      <c r="FE173" s="443">
        <f>INPUT!FT121</f>
        <v>16.790791246304607</v>
      </c>
      <c r="FF173" s="435">
        <f>INPUT!FU121</f>
        <v>6.5218011515846941</v>
      </c>
      <c r="FG173" s="443">
        <f>INPUT!FV121</f>
        <v>17.70602852442283</v>
      </c>
      <c r="FH173" s="435">
        <f>INPUT!FW121</f>
        <v>5.4508287590059323</v>
      </c>
      <c r="FI173" s="443">
        <f>INPUT!FX121</f>
        <v>19.335163317195398</v>
      </c>
      <c r="FJ173" s="435">
        <f>INPUT!FY121</f>
        <v>9.2010175547013304</v>
      </c>
      <c r="FK173" s="443">
        <f>INPUT!FZ121</f>
        <v>20.432147325355164</v>
      </c>
      <c r="FL173" s="435">
        <f>INPUT!GA121</f>
        <v>5.673518191512672</v>
      </c>
      <c r="FM173" s="443">
        <f>INPUT!GB121</f>
        <v>20.869226458165315</v>
      </c>
      <c r="FN173" s="435">
        <f>INPUT!GC121</f>
        <v>2.1391737532538313</v>
      </c>
      <c r="FO173" s="443">
        <f>INPUT!GD121</f>
        <v>19.46788461105848</v>
      </c>
      <c r="FP173" s="435">
        <f>INPUT!GE121</f>
        <v>-6.7148720146191332</v>
      </c>
      <c r="FQ173" s="443">
        <f>INPUT!GF121</f>
        <v>20.510938920112032</v>
      </c>
      <c r="FR173" s="435">
        <f>INPUT!GG121</f>
        <v>5.357820481743869</v>
      </c>
      <c r="FS173" s="443">
        <f>INPUT!GH121</f>
        <v>20.864537649727794</v>
      </c>
      <c r="FT173" s="435">
        <f>INPUT!GI121</f>
        <v>1.7239519409276705</v>
      </c>
      <c r="FU173" s="443">
        <f>INPUT!GJ121</f>
        <v>21.87154274990278</v>
      </c>
      <c r="FV173" s="435">
        <f>INPUT!GK121</f>
        <v>4.8263954710164647</v>
      </c>
      <c r="FW173" s="443">
        <f>INPUT!GL121</f>
        <v>20.691082557073976</v>
      </c>
      <c r="FX173" s="435">
        <f>INPUT!GM121</f>
        <v>-5.3972424639960543</v>
      </c>
      <c r="FY173" s="443">
        <f>INPUT!GN121</f>
        <v>20.372108243850416</v>
      </c>
      <c r="FZ173" s="435">
        <f>INPUT!GO121</f>
        <v>-1.5416028250030189</v>
      </c>
      <c r="GA173" s="443">
        <f>INPUT!GP121</f>
        <v>20.359899885345715</v>
      </c>
      <c r="GB173" s="435">
        <f>INPUT!GQ121</f>
        <v>-5.9926829165490858E-2</v>
      </c>
      <c r="GC173" s="443">
        <f>INPUT!GR121</f>
        <v>20.665863184298981</v>
      </c>
      <c r="GD173" s="435">
        <f>INPUT!GS121</f>
        <v>1.5027740837443293</v>
      </c>
      <c r="GE173" s="443">
        <f>INPUT!GT121</f>
        <v>21.498617033152179</v>
      </c>
      <c r="GF173" s="435">
        <f>INPUT!GU121</f>
        <v>4.0296107712833873</v>
      </c>
      <c r="GG173" s="443">
        <f>INPUT!GV121</f>
        <v>21.928653688271975</v>
      </c>
      <c r="GH173" s="435">
        <f>INPUT!GW121</f>
        <v>2.0002991562510841</v>
      </c>
      <c r="GI173" s="443">
        <f>INPUT!GX121</f>
        <v>22.335370225798634</v>
      </c>
      <c r="GJ173" s="435">
        <f>INPUT!GY121</f>
        <v>1.8547264383320661</v>
      </c>
      <c r="GK173" s="435">
        <f>INPUT!GZ121</f>
        <v>1.8571302569587278</v>
      </c>
      <c r="GL173" s="436"/>
    </row>
    <row r="174" spans="1:194" ht="12" hidden="1" customHeight="1" outlineLevel="1" x14ac:dyDescent="0.2">
      <c r="A174" s="437"/>
      <c r="B174" s="436"/>
      <c r="C174" s="435"/>
      <c r="D174" s="436"/>
      <c r="E174" s="435"/>
      <c r="F174" s="436"/>
      <c r="G174" s="435"/>
      <c r="H174" s="436"/>
      <c r="I174" s="435"/>
      <c r="J174" s="436"/>
      <c r="K174" s="435"/>
      <c r="L174" s="436"/>
      <c r="M174" s="435"/>
      <c r="N174" s="436"/>
      <c r="O174" s="435"/>
      <c r="P174" s="436"/>
      <c r="Q174" s="435"/>
      <c r="R174" s="436"/>
      <c r="S174" s="435"/>
      <c r="T174" s="436"/>
      <c r="U174" s="435"/>
      <c r="V174" s="436"/>
      <c r="W174" s="435"/>
      <c r="X174" s="436"/>
      <c r="Y174" s="435"/>
      <c r="Z174" s="436"/>
      <c r="AA174" s="435"/>
      <c r="AB174" s="436"/>
      <c r="AC174" s="435"/>
      <c r="AD174" s="436"/>
      <c r="AE174" s="435"/>
      <c r="AF174" s="436"/>
      <c r="AG174" s="435"/>
      <c r="AH174" s="436"/>
      <c r="AI174" s="435"/>
      <c r="AJ174" s="436"/>
      <c r="AK174" s="435"/>
      <c r="AL174" s="436"/>
      <c r="AM174" s="435"/>
      <c r="AN174" s="436"/>
      <c r="AO174" s="435"/>
      <c r="AP174" s="436"/>
      <c r="AQ174" s="435"/>
      <c r="AR174" s="436"/>
      <c r="AS174" s="435"/>
      <c r="AT174" s="436"/>
      <c r="AU174" s="435"/>
      <c r="AV174" s="436"/>
      <c r="AW174" s="435"/>
      <c r="AX174" s="436"/>
      <c r="AY174" s="435"/>
      <c r="AZ174" s="436"/>
      <c r="BA174" s="435"/>
      <c r="BB174" s="436"/>
      <c r="BC174" s="435"/>
      <c r="BD174" s="436"/>
      <c r="BE174" s="435"/>
      <c r="BF174" s="436"/>
      <c r="BG174" s="435"/>
      <c r="BH174" s="436"/>
      <c r="BI174" s="435"/>
      <c r="BJ174" s="436"/>
      <c r="BK174" s="435"/>
      <c r="BL174" s="436"/>
      <c r="BM174" s="435"/>
      <c r="BN174" s="436"/>
      <c r="BO174" s="435"/>
      <c r="BP174" s="436"/>
      <c r="BQ174" s="435"/>
      <c r="BR174" s="436"/>
      <c r="BS174" s="435"/>
      <c r="BT174" s="436"/>
      <c r="BU174" s="435"/>
      <c r="BV174" s="436"/>
      <c r="BW174" s="435"/>
      <c r="BX174" s="436"/>
      <c r="BY174" s="435"/>
      <c r="BZ174" s="436"/>
      <c r="CA174" s="435"/>
      <c r="CB174" s="436"/>
      <c r="CC174" s="435"/>
      <c r="CD174" s="436"/>
      <c r="CE174" s="435"/>
      <c r="CF174" s="436"/>
      <c r="CG174" s="435"/>
      <c r="CH174" s="436"/>
      <c r="CI174" s="435"/>
      <c r="CJ174" s="436"/>
      <c r="CK174" s="435"/>
      <c r="CM174" s="435"/>
      <c r="CO174" s="435"/>
      <c r="CQ174" s="435"/>
      <c r="CS174" s="435"/>
      <c r="CU174" s="435"/>
      <c r="CW174" s="435"/>
      <c r="CY174" s="435"/>
      <c r="DA174" s="435"/>
      <c r="DC174" s="435"/>
      <c r="DE174" s="435"/>
      <c r="DG174" s="435"/>
      <c r="DI174" s="435"/>
      <c r="DK174" s="435"/>
      <c r="DM174" s="435"/>
      <c r="DO174" s="435"/>
      <c r="DQ174" s="435"/>
      <c r="DS174" s="435"/>
      <c r="DU174" s="435"/>
      <c r="DW174" s="435"/>
      <c r="DY174" s="435"/>
      <c r="EA174" s="435"/>
      <c r="EC174" s="435"/>
      <c r="EE174" s="435"/>
      <c r="EG174" s="435"/>
      <c r="EI174" s="435"/>
      <c r="EK174" s="435"/>
      <c r="EM174" s="435"/>
      <c r="EO174" s="435"/>
      <c r="EP174" s="436"/>
      <c r="EQ174" s="436"/>
      <c r="ER174" s="435"/>
      <c r="ES174" s="436"/>
      <c r="ET174" s="435"/>
      <c r="EU174" s="436"/>
      <c r="EV174" s="435"/>
      <c r="EW174" s="436"/>
      <c r="EX174" s="435"/>
      <c r="EY174" s="436"/>
      <c r="EZ174" s="435"/>
      <c r="FA174" s="436"/>
      <c r="FB174" s="435"/>
      <c r="FC174" s="436"/>
      <c r="FD174" s="435"/>
      <c r="FE174" s="436"/>
      <c r="FF174" s="435"/>
      <c r="FG174" s="436"/>
      <c r="FH174" s="435"/>
      <c r="FI174" s="436"/>
      <c r="FJ174" s="435"/>
      <c r="FK174" s="436"/>
      <c r="FL174" s="435"/>
      <c r="FN174" s="435"/>
      <c r="FP174" s="435"/>
      <c r="FR174" s="435"/>
      <c r="FT174" s="435"/>
      <c r="FV174" s="435"/>
      <c r="FX174" s="435"/>
      <c r="FZ174" s="435"/>
      <c r="GB174" s="435"/>
      <c r="GD174" s="435"/>
      <c r="GF174" s="435"/>
      <c r="GH174" s="435"/>
      <c r="GJ174" s="435"/>
      <c r="GK174" s="435"/>
      <c r="GL174" s="436"/>
    </row>
    <row r="175" spans="1:194" ht="12" hidden="1" customHeight="1" outlineLevel="1" x14ac:dyDescent="0.2">
      <c r="A175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175" s="436"/>
      <c r="C175" s="435"/>
      <c r="D175" s="436"/>
      <c r="E175" s="435"/>
      <c r="F175" s="436"/>
      <c r="G175" s="435"/>
      <c r="H175" s="436"/>
      <c r="I175" s="435"/>
      <c r="J175" s="436"/>
      <c r="K175" s="435"/>
      <c r="L175" s="436"/>
      <c r="M175" s="435"/>
      <c r="N175" s="436"/>
      <c r="O175" s="435"/>
      <c r="P175" s="436"/>
      <c r="Q175" s="435"/>
      <c r="R175" s="436"/>
      <c r="S175" s="435"/>
      <c r="T175" s="436"/>
      <c r="U175" s="435"/>
      <c r="V175" s="436"/>
      <c r="W175" s="435"/>
      <c r="X175" s="436"/>
      <c r="Y175" s="435"/>
      <c r="Z175" s="436"/>
      <c r="AA175" s="435"/>
      <c r="AB175" s="436"/>
      <c r="AC175" s="435"/>
      <c r="AD175" s="436"/>
      <c r="AE175" s="435"/>
      <c r="AF175" s="436"/>
      <c r="AG175" s="435"/>
      <c r="AH175" s="436"/>
      <c r="AI175" s="435"/>
      <c r="AJ175" s="436"/>
      <c r="AK175" s="435"/>
      <c r="AL175" s="436"/>
      <c r="AM175" s="435"/>
      <c r="AN175" s="436"/>
      <c r="AO175" s="435"/>
      <c r="AP175" s="436"/>
      <c r="AQ175" s="435"/>
      <c r="AR175" s="436"/>
      <c r="AS175" s="435"/>
      <c r="AT175" s="436"/>
      <c r="AU175" s="435"/>
      <c r="AV175" s="436"/>
      <c r="AW175" s="435"/>
      <c r="AX175" s="436"/>
      <c r="AY175" s="435"/>
      <c r="AZ175" s="436"/>
      <c r="BA175" s="435"/>
      <c r="BB175" s="436"/>
      <c r="BC175" s="435"/>
      <c r="BD175" s="436"/>
      <c r="BE175" s="435"/>
      <c r="BF175" s="436"/>
      <c r="BG175" s="435"/>
      <c r="BH175" s="436"/>
      <c r="BI175" s="435"/>
      <c r="BJ175" s="436"/>
      <c r="BK175" s="435"/>
      <c r="BL175" s="436"/>
      <c r="BM175" s="435"/>
      <c r="BN175" s="436"/>
      <c r="BO175" s="435"/>
      <c r="BP175" s="436"/>
      <c r="BQ175" s="435"/>
      <c r="BR175" s="436"/>
      <c r="BS175" s="435"/>
      <c r="BT175" s="436"/>
      <c r="BU175" s="435"/>
      <c r="BV175" s="436"/>
      <c r="BW175" s="435"/>
      <c r="BX175" s="436"/>
      <c r="BY175" s="435"/>
      <c r="BZ175" s="436"/>
      <c r="CA175" s="435"/>
      <c r="CB175" s="436"/>
      <c r="CC175" s="435"/>
      <c r="CD175" s="436"/>
      <c r="CE175" s="435"/>
      <c r="CF175" s="436"/>
      <c r="CG175" s="435"/>
      <c r="CH175" s="436"/>
      <c r="CI175" s="435"/>
      <c r="CJ175" s="436"/>
      <c r="CK175" s="435"/>
      <c r="CM175" s="435"/>
      <c r="CO175" s="435"/>
      <c r="CQ175" s="435"/>
      <c r="CS175" s="435"/>
      <c r="CU175" s="435"/>
      <c r="CW175" s="435"/>
      <c r="CY175" s="435"/>
      <c r="DA175" s="435"/>
      <c r="DC175" s="435"/>
      <c r="DE175" s="435"/>
      <c r="DG175" s="435"/>
      <c r="DI175" s="435"/>
      <c r="DK175" s="435"/>
      <c r="DM175" s="435"/>
      <c r="DO175" s="435"/>
      <c r="DQ175" s="435"/>
      <c r="DS175" s="435"/>
      <c r="DU175" s="435"/>
      <c r="DW175" s="435"/>
      <c r="DY175" s="435"/>
      <c r="EA175" s="435"/>
      <c r="EC175" s="435"/>
      <c r="EE175" s="435"/>
      <c r="EG175" s="435"/>
      <c r="EI175" s="435"/>
      <c r="EK175" s="435"/>
      <c r="EM175" s="435"/>
      <c r="EO175" s="435"/>
      <c r="EP175" s="436"/>
      <c r="EQ175" s="436"/>
      <c r="ER175" s="435"/>
      <c r="ES175" s="436"/>
      <c r="ET175" s="435"/>
      <c r="EU175" s="436"/>
      <c r="EV175" s="435"/>
      <c r="EW175" s="436"/>
      <c r="EX175" s="435"/>
      <c r="EY175" s="436"/>
      <c r="EZ175" s="435"/>
      <c r="FA175" s="436"/>
      <c r="FB175" s="435"/>
      <c r="FC175" s="436"/>
      <c r="FD175" s="435"/>
      <c r="FE175" s="436"/>
      <c r="FF175" s="435"/>
      <c r="FG175" s="436"/>
      <c r="FH175" s="435"/>
      <c r="FI175" s="436"/>
      <c r="FJ175" s="435"/>
      <c r="FK175" s="436"/>
      <c r="FL175" s="435"/>
      <c r="FN175" s="435"/>
      <c r="FP175" s="435"/>
      <c r="FR175" s="435"/>
      <c r="FT175" s="435"/>
      <c r="FV175" s="435"/>
      <c r="FX175" s="435"/>
      <c r="FZ175" s="435"/>
      <c r="GB175" s="435"/>
      <c r="GD175" s="435"/>
      <c r="GF175" s="435"/>
      <c r="GH175" s="435"/>
      <c r="GJ175" s="435"/>
      <c r="GK175" s="435"/>
      <c r="GL175" s="436"/>
    </row>
    <row r="176" spans="1:194" ht="12" hidden="1" customHeight="1" outlineLevel="1" x14ac:dyDescent="0.2">
      <c r="A176" s="468" t="s">
        <v>427</v>
      </c>
      <c r="B176" s="436"/>
      <c r="C176" s="435"/>
      <c r="D176" s="436"/>
      <c r="E176" s="435"/>
      <c r="F176" s="436"/>
      <c r="G176" s="435"/>
      <c r="H176" s="436"/>
      <c r="I176" s="435"/>
      <c r="J176" s="436"/>
      <c r="K176" s="435"/>
      <c r="L176" s="436"/>
      <c r="M176" s="435"/>
      <c r="N176" s="436"/>
      <c r="O176" s="435"/>
      <c r="P176" s="436"/>
      <c r="Q176" s="435"/>
      <c r="R176" s="436"/>
      <c r="S176" s="435"/>
      <c r="T176" s="436"/>
      <c r="U176" s="435"/>
      <c r="V176" s="436"/>
      <c r="W176" s="435"/>
      <c r="X176" s="436"/>
      <c r="Y176" s="435"/>
      <c r="Z176" s="436"/>
      <c r="AA176" s="435"/>
      <c r="AB176" s="436"/>
      <c r="AC176" s="435"/>
      <c r="AD176" s="436"/>
      <c r="AE176" s="435"/>
      <c r="AF176" s="436"/>
      <c r="AG176" s="435"/>
      <c r="AH176" s="436"/>
      <c r="AI176" s="435"/>
      <c r="AJ176" s="436"/>
      <c r="AK176" s="435"/>
      <c r="AL176" s="436"/>
      <c r="AM176" s="435"/>
      <c r="AN176" s="436"/>
      <c r="AO176" s="435"/>
      <c r="AP176" s="436"/>
      <c r="AQ176" s="435"/>
      <c r="AR176" s="436"/>
      <c r="AS176" s="435"/>
      <c r="AT176" s="436"/>
      <c r="AU176" s="435"/>
      <c r="AV176" s="436"/>
      <c r="AW176" s="435"/>
      <c r="AX176" s="436"/>
      <c r="AY176" s="435"/>
      <c r="AZ176" s="436"/>
      <c r="BA176" s="435"/>
      <c r="BB176" s="436"/>
      <c r="BC176" s="435"/>
      <c r="BD176" s="436"/>
      <c r="BE176" s="435"/>
      <c r="BF176" s="436"/>
      <c r="BG176" s="435"/>
      <c r="BH176" s="436"/>
      <c r="BI176" s="435"/>
      <c r="BJ176" s="436"/>
      <c r="BK176" s="435"/>
      <c r="BL176" s="436"/>
      <c r="BM176" s="435"/>
      <c r="BN176" s="436"/>
      <c r="BO176" s="435"/>
      <c r="BP176" s="436"/>
      <c r="BQ176" s="435"/>
      <c r="BR176" s="436"/>
      <c r="BS176" s="435"/>
      <c r="BT176" s="436"/>
      <c r="BU176" s="435"/>
      <c r="BV176" s="436"/>
      <c r="BW176" s="435"/>
      <c r="BX176" s="436"/>
      <c r="BY176" s="435"/>
      <c r="BZ176" s="436"/>
      <c r="CA176" s="435"/>
      <c r="CB176" s="436"/>
      <c r="CC176" s="435"/>
      <c r="CD176" s="436"/>
      <c r="CE176" s="435"/>
      <c r="CF176" s="436"/>
      <c r="CG176" s="435"/>
      <c r="CH176" s="436"/>
      <c r="CI176" s="435"/>
      <c r="CJ176" s="436"/>
      <c r="CK176" s="435"/>
      <c r="CM176" s="435"/>
      <c r="CO176" s="435"/>
      <c r="CQ176" s="435"/>
      <c r="CS176" s="435"/>
      <c r="CU176" s="435"/>
      <c r="CW176" s="435"/>
      <c r="CY176" s="435"/>
      <c r="DA176" s="435"/>
      <c r="DC176" s="435"/>
      <c r="DE176" s="435"/>
      <c r="DG176" s="435"/>
      <c r="DI176" s="435"/>
      <c r="DK176" s="435"/>
      <c r="DM176" s="435"/>
      <c r="DO176" s="435"/>
      <c r="DQ176" s="435"/>
      <c r="DS176" s="435"/>
      <c r="DU176" s="435"/>
      <c r="DW176" s="435"/>
      <c r="DY176" s="435"/>
      <c r="EA176" s="435"/>
      <c r="EC176" s="435"/>
      <c r="EE176" s="435"/>
      <c r="EG176" s="435"/>
      <c r="EI176" s="435"/>
      <c r="EK176" s="435"/>
      <c r="EM176" s="435"/>
      <c r="EO176" s="435"/>
      <c r="EP176" s="436"/>
      <c r="EQ176" s="436"/>
      <c r="ER176" s="435"/>
      <c r="ES176" s="436"/>
      <c r="ET176" s="435"/>
      <c r="EU176" s="436"/>
      <c r="EV176" s="435"/>
      <c r="EW176" s="436"/>
      <c r="EX176" s="435"/>
      <c r="EY176" s="436"/>
      <c r="EZ176" s="435"/>
      <c r="FA176" s="436"/>
      <c r="FB176" s="435"/>
      <c r="FC176" s="436"/>
      <c r="FD176" s="435"/>
      <c r="FE176" s="436"/>
      <c r="FF176" s="435"/>
      <c r="FG176" s="436"/>
      <c r="FH176" s="435"/>
      <c r="FI176" s="436"/>
      <c r="FJ176" s="435"/>
      <c r="FK176" s="436"/>
      <c r="FL176" s="435"/>
      <c r="FN176" s="435"/>
      <c r="FP176" s="435"/>
      <c r="FR176" s="435"/>
      <c r="FT176" s="435"/>
      <c r="FV176" s="435"/>
      <c r="FX176" s="435"/>
      <c r="FZ176" s="435"/>
      <c r="GB176" s="435"/>
      <c r="GD176" s="435"/>
      <c r="GF176" s="435"/>
      <c r="GH176" s="435"/>
      <c r="GJ176" s="435"/>
      <c r="GK176" s="435"/>
      <c r="GL176" s="436"/>
    </row>
    <row r="177" spans="1:194" s="475" customFormat="1" ht="12" hidden="1" customHeight="1" outlineLevel="1" x14ac:dyDescent="0.2">
      <c r="A177" s="471"/>
      <c r="B177" s="472"/>
      <c r="C177" s="473"/>
      <c r="D177" s="472"/>
      <c r="E177" s="473"/>
      <c r="F177" s="472"/>
      <c r="G177" s="473"/>
      <c r="H177" s="472"/>
      <c r="I177" s="473"/>
      <c r="J177" s="472"/>
      <c r="K177" s="473"/>
      <c r="L177" s="472"/>
      <c r="M177" s="473"/>
      <c r="N177" s="472"/>
      <c r="O177" s="473"/>
      <c r="P177" s="472"/>
      <c r="Q177" s="473"/>
      <c r="R177" s="472"/>
      <c r="S177" s="473"/>
      <c r="T177" s="472"/>
      <c r="U177" s="473"/>
      <c r="V177" s="472"/>
      <c r="W177" s="473"/>
      <c r="X177" s="472"/>
      <c r="Y177" s="473"/>
      <c r="Z177" s="472"/>
      <c r="AA177" s="473"/>
      <c r="AB177" s="472"/>
      <c r="AC177" s="473"/>
      <c r="AD177" s="472"/>
      <c r="AE177" s="473"/>
      <c r="AF177" s="472"/>
      <c r="AG177" s="473"/>
      <c r="AH177" s="472"/>
      <c r="AI177" s="473"/>
      <c r="AJ177" s="472"/>
      <c r="AK177" s="473"/>
      <c r="AL177" s="472"/>
      <c r="AM177" s="473"/>
      <c r="AN177" s="472"/>
      <c r="AO177" s="473"/>
      <c r="AP177" s="472"/>
      <c r="AQ177" s="473"/>
      <c r="AR177" s="472"/>
      <c r="AS177" s="473"/>
      <c r="AT177" s="472"/>
      <c r="AU177" s="473"/>
      <c r="AV177" s="472"/>
      <c r="AW177" s="473"/>
      <c r="AX177" s="472"/>
      <c r="AY177" s="473"/>
      <c r="AZ177" s="472"/>
      <c r="BA177" s="473"/>
      <c r="BB177" s="472"/>
      <c r="BC177" s="473"/>
      <c r="BD177" s="472"/>
      <c r="BE177" s="473"/>
      <c r="BF177" s="472"/>
      <c r="BG177" s="473"/>
      <c r="BH177" s="472"/>
      <c r="BI177" s="473"/>
      <c r="BJ177" s="472"/>
      <c r="BK177" s="473"/>
      <c r="BL177" s="472"/>
      <c r="BM177" s="473"/>
      <c r="BN177" s="472"/>
      <c r="BO177" s="473"/>
      <c r="BP177" s="472"/>
      <c r="BQ177" s="473"/>
      <c r="BR177" s="472"/>
      <c r="BS177" s="473"/>
      <c r="BT177" s="472"/>
      <c r="BU177" s="473"/>
      <c r="BV177" s="472"/>
      <c r="BW177" s="473"/>
      <c r="BX177" s="472"/>
      <c r="BY177" s="473"/>
      <c r="BZ177" s="472"/>
      <c r="CA177" s="473"/>
      <c r="CB177" s="472"/>
      <c r="CC177" s="473"/>
      <c r="CD177" s="472"/>
      <c r="CE177" s="473"/>
      <c r="CF177" s="472"/>
      <c r="CG177" s="473"/>
      <c r="CH177" s="472"/>
      <c r="CI177" s="473"/>
      <c r="CJ177" s="472"/>
      <c r="CK177" s="473"/>
      <c r="CL177" s="474"/>
      <c r="CM177" s="473"/>
      <c r="CN177" s="474"/>
      <c r="CO177" s="473"/>
      <c r="CP177" s="474"/>
      <c r="CQ177" s="473"/>
      <c r="CR177" s="474"/>
      <c r="CS177" s="473"/>
      <c r="CT177" s="474"/>
      <c r="CU177" s="473"/>
      <c r="CV177" s="474"/>
      <c r="CW177" s="473"/>
      <c r="CX177" s="474"/>
      <c r="CY177" s="473"/>
      <c r="CZ177" s="474"/>
      <c r="DA177" s="473"/>
      <c r="DB177" s="474"/>
      <c r="DC177" s="473"/>
      <c r="DD177" s="474"/>
      <c r="DE177" s="473"/>
      <c r="DF177" s="474"/>
      <c r="DG177" s="473"/>
      <c r="DH177" s="474"/>
      <c r="DI177" s="473"/>
      <c r="DJ177" s="474"/>
      <c r="DK177" s="473"/>
      <c r="DL177" s="474"/>
      <c r="DM177" s="473"/>
      <c r="DN177" s="474"/>
      <c r="DO177" s="473"/>
      <c r="DP177" s="474"/>
      <c r="DQ177" s="473"/>
      <c r="DR177" s="474"/>
      <c r="DS177" s="473"/>
      <c r="DT177" s="474"/>
      <c r="DU177" s="473"/>
      <c r="DV177" s="474"/>
      <c r="DW177" s="473"/>
      <c r="DX177" s="474"/>
      <c r="DY177" s="473"/>
      <c r="DZ177" s="474"/>
      <c r="EA177" s="473"/>
      <c r="EB177" s="474"/>
      <c r="EC177" s="473"/>
      <c r="ED177" s="474"/>
      <c r="EE177" s="473"/>
      <c r="EF177" s="474"/>
      <c r="EG177" s="473"/>
      <c r="EH177" s="474"/>
      <c r="EI177" s="473"/>
      <c r="EJ177" s="474"/>
      <c r="EK177" s="473"/>
      <c r="EL177" s="474"/>
      <c r="EM177" s="473"/>
      <c r="EN177" s="474"/>
      <c r="EO177" s="473"/>
      <c r="EP177" s="472"/>
      <c r="EQ177" s="472"/>
      <c r="ER177" s="473"/>
      <c r="ES177" s="472"/>
      <c r="ET177" s="473"/>
      <c r="EU177" s="472"/>
      <c r="EV177" s="473"/>
      <c r="EW177" s="472"/>
      <c r="EX177" s="473"/>
      <c r="EY177" s="472"/>
      <c r="EZ177" s="473"/>
      <c r="FA177" s="472"/>
      <c r="FB177" s="473"/>
      <c r="FC177" s="472"/>
      <c r="FD177" s="473"/>
      <c r="FE177" s="472"/>
      <c r="FF177" s="473"/>
      <c r="FG177" s="472"/>
      <c r="FH177" s="473"/>
      <c r="FI177" s="472"/>
      <c r="FJ177" s="473"/>
      <c r="FK177" s="472"/>
      <c r="FL177" s="473"/>
      <c r="FM177" s="474"/>
      <c r="FN177" s="473"/>
      <c r="FO177" s="474"/>
      <c r="FP177" s="473"/>
      <c r="FQ177" s="474"/>
      <c r="FR177" s="473"/>
      <c r="FS177" s="474"/>
      <c r="FT177" s="473"/>
      <c r="FU177" s="474"/>
      <c r="FV177" s="473"/>
      <c r="FW177" s="474"/>
      <c r="FX177" s="473"/>
      <c r="FY177" s="474"/>
      <c r="FZ177" s="473"/>
      <c r="GA177" s="474"/>
      <c r="GB177" s="473"/>
      <c r="GC177" s="474"/>
      <c r="GD177" s="473"/>
      <c r="GE177" s="474"/>
      <c r="GF177" s="473"/>
      <c r="GG177" s="474"/>
      <c r="GH177" s="473"/>
      <c r="GI177" s="474"/>
      <c r="GJ177" s="473"/>
      <c r="GK177" s="473"/>
      <c r="GL177" s="472"/>
    </row>
    <row r="178" spans="1:194" s="413" customFormat="1" ht="20.100000000000001" hidden="1" customHeight="1" outlineLevel="1" x14ac:dyDescent="0.25">
      <c r="A178" s="412" t="s">
        <v>21</v>
      </c>
      <c r="C178" s="414"/>
      <c r="E178" s="414"/>
      <c r="G178" s="414"/>
      <c r="I178" s="414"/>
      <c r="J178" s="415"/>
      <c r="K178" s="414"/>
      <c r="L178" s="415"/>
      <c r="M178" s="414"/>
      <c r="N178" s="415"/>
      <c r="O178" s="414"/>
      <c r="P178" s="415"/>
      <c r="Q178" s="414"/>
      <c r="R178" s="415"/>
      <c r="S178" s="414"/>
      <c r="T178" s="415"/>
      <c r="U178" s="414"/>
      <c r="V178" s="415"/>
      <c r="W178" s="414"/>
      <c r="X178" s="415"/>
      <c r="Y178" s="414"/>
      <c r="Z178" s="415"/>
      <c r="AA178" s="414"/>
      <c r="AB178" s="415"/>
      <c r="AC178" s="414"/>
      <c r="AD178" s="415"/>
      <c r="AE178" s="414"/>
      <c r="AF178" s="415"/>
      <c r="AG178" s="414"/>
      <c r="AH178" s="415"/>
      <c r="AI178" s="414"/>
      <c r="AJ178" s="415"/>
      <c r="AK178" s="414"/>
      <c r="AL178" s="415"/>
      <c r="AM178" s="414"/>
      <c r="AN178" s="415"/>
      <c r="AO178" s="414"/>
      <c r="AP178" s="415"/>
      <c r="AQ178" s="414"/>
      <c r="AR178" s="415"/>
      <c r="AS178" s="414"/>
      <c r="AT178" s="415"/>
      <c r="AU178" s="414"/>
      <c r="AV178" s="415"/>
      <c r="AW178" s="414"/>
      <c r="AX178" s="415"/>
      <c r="AY178" s="414"/>
      <c r="AZ178" s="415"/>
      <c r="BA178" s="414"/>
      <c r="BB178" s="415"/>
      <c r="BC178" s="414"/>
      <c r="BD178" s="415"/>
      <c r="BE178" s="414"/>
      <c r="BF178" s="415"/>
      <c r="BG178" s="414"/>
      <c r="BH178" s="415"/>
      <c r="BI178" s="414"/>
      <c r="BJ178" s="415"/>
      <c r="BK178" s="414"/>
      <c r="BL178" s="415"/>
      <c r="BM178" s="414"/>
      <c r="BN178" s="415"/>
      <c r="BO178" s="414"/>
      <c r="BP178" s="415"/>
      <c r="BQ178" s="414"/>
      <c r="BR178" s="415"/>
      <c r="BS178" s="414"/>
      <c r="BT178" s="415"/>
      <c r="BU178" s="414"/>
      <c r="BV178" s="415"/>
      <c r="BW178" s="414"/>
      <c r="BX178" s="415"/>
      <c r="BY178" s="414"/>
      <c r="BZ178" s="415"/>
      <c r="CA178" s="414"/>
      <c r="CB178" s="415"/>
      <c r="CC178" s="414"/>
      <c r="CD178" s="415"/>
      <c r="CE178" s="414"/>
      <c r="CF178" s="415"/>
      <c r="CG178" s="414"/>
      <c r="CH178" s="415"/>
      <c r="CI178" s="414"/>
      <c r="CJ178" s="415"/>
      <c r="CK178" s="414"/>
      <c r="CL178" s="416"/>
      <c r="CM178" s="414"/>
      <c r="CN178" s="416"/>
      <c r="CO178" s="414"/>
      <c r="CP178" s="416"/>
      <c r="CQ178" s="414"/>
      <c r="CR178" s="416"/>
      <c r="CS178" s="414"/>
      <c r="CT178" s="416"/>
      <c r="CU178" s="414"/>
      <c r="CV178" s="416"/>
      <c r="CW178" s="414"/>
      <c r="CX178" s="416"/>
      <c r="CY178" s="414"/>
      <c r="CZ178" s="416"/>
      <c r="DA178" s="414"/>
      <c r="DB178" s="416"/>
      <c r="DC178" s="414"/>
      <c r="DD178" s="416"/>
      <c r="DE178" s="414"/>
      <c r="DF178" s="416"/>
      <c r="DG178" s="414"/>
      <c r="DH178" s="416"/>
      <c r="DI178" s="414"/>
      <c r="DJ178" s="416"/>
      <c r="DK178" s="414"/>
      <c r="DL178" s="416"/>
      <c r="DM178" s="414"/>
      <c r="DN178" s="416"/>
      <c r="DO178" s="414"/>
      <c r="DP178" s="416"/>
      <c r="DQ178" s="414"/>
      <c r="DR178" s="416"/>
      <c r="DS178" s="414"/>
      <c r="DT178" s="416"/>
      <c r="DU178" s="414"/>
      <c r="DV178" s="416"/>
      <c r="DW178" s="414"/>
      <c r="DX178" s="416"/>
      <c r="DY178" s="414"/>
      <c r="DZ178" s="416"/>
      <c r="EA178" s="414"/>
      <c r="EB178" s="416"/>
      <c r="EC178" s="414"/>
      <c r="ED178" s="416"/>
      <c r="EE178" s="414"/>
      <c r="EF178" s="416"/>
      <c r="EG178" s="414"/>
      <c r="EH178" s="416"/>
      <c r="EI178" s="414"/>
      <c r="EJ178" s="416"/>
      <c r="EK178" s="414"/>
      <c r="EL178" s="416"/>
      <c r="EM178" s="414"/>
      <c r="EN178" s="416"/>
      <c r="EO178" s="414"/>
      <c r="EP178" s="415"/>
      <c r="EQ178" s="415"/>
      <c r="ER178" s="414"/>
      <c r="ES178" s="415"/>
      <c r="ET178" s="414"/>
      <c r="EU178" s="415"/>
      <c r="EV178" s="414"/>
      <c r="EW178" s="415"/>
      <c r="EX178" s="414"/>
      <c r="EY178" s="415"/>
      <c r="EZ178" s="414"/>
      <c r="FA178" s="415"/>
      <c r="FB178" s="414"/>
      <c r="FC178" s="415"/>
      <c r="FD178" s="414"/>
      <c r="FE178" s="415"/>
      <c r="FF178" s="414"/>
      <c r="FG178" s="415"/>
      <c r="FH178" s="414"/>
      <c r="FI178" s="415"/>
      <c r="FJ178" s="414"/>
      <c r="FK178" s="415"/>
      <c r="FL178" s="414"/>
      <c r="FM178" s="416"/>
      <c r="FN178" s="414"/>
      <c r="FO178" s="416"/>
      <c r="FP178" s="414"/>
      <c r="FQ178" s="417"/>
      <c r="FR178" s="414"/>
      <c r="FS178" s="418"/>
      <c r="FT178" s="414"/>
      <c r="FU178" s="418"/>
      <c r="FV178" s="414"/>
      <c r="FW178" s="418"/>
      <c r="FX178" s="414"/>
      <c r="FY178" s="416"/>
      <c r="FZ178" s="414"/>
      <c r="GA178" s="416"/>
      <c r="GB178" s="414"/>
      <c r="GC178" s="416"/>
      <c r="GD178" s="414"/>
      <c r="GE178" s="416"/>
      <c r="GF178" s="414"/>
      <c r="GG178" s="416"/>
      <c r="GH178" s="414"/>
      <c r="GI178" s="416"/>
      <c r="GJ178" s="414"/>
      <c r="GK178" s="414"/>
      <c r="GL178" s="415"/>
    </row>
    <row r="179" spans="1:194" s="425" customFormat="1" ht="12" hidden="1" customHeight="1" outlineLevel="1" x14ac:dyDescent="0.2">
      <c r="A179" s="419" t="s">
        <v>112</v>
      </c>
      <c r="B179" s="420"/>
      <c r="C179" s="421"/>
      <c r="D179" s="420"/>
      <c r="E179" s="421"/>
      <c r="F179" s="420"/>
      <c r="G179" s="421"/>
      <c r="H179" s="420"/>
      <c r="I179" s="421"/>
      <c r="J179" s="422"/>
      <c r="K179" s="421"/>
      <c r="L179" s="422"/>
      <c r="M179" s="421"/>
      <c r="N179" s="422"/>
      <c r="O179" s="421"/>
      <c r="P179" s="422"/>
      <c r="Q179" s="421"/>
      <c r="R179" s="422"/>
      <c r="S179" s="421"/>
      <c r="T179" s="422"/>
      <c r="U179" s="421"/>
      <c r="V179" s="422"/>
      <c r="W179" s="421"/>
      <c r="X179" s="422"/>
      <c r="Y179" s="421"/>
      <c r="Z179" s="422"/>
      <c r="AA179" s="421"/>
      <c r="AB179" s="422"/>
      <c r="AC179" s="421"/>
      <c r="AD179" s="422"/>
      <c r="AE179" s="421"/>
      <c r="AF179" s="422"/>
      <c r="AG179" s="421"/>
      <c r="AH179" s="422"/>
      <c r="AI179" s="421"/>
      <c r="AJ179" s="422"/>
      <c r="AK179" s="421"/>
      <c r="AL179" s="422"/>
      <c r="AM179" s="421"/>
      <c r="AN179" s="422"/>
      <c r="AO179" s="421"/>
      <c r="AP179" s="422"/>
      <c r="AQ179" s="421"/>
      <c r="AR179" s="422"/>
      <c r="AS179" s="421"/>
      <c r="AT179" s="422"/>
      <c r="AU179" s="421"/>
      <c r="AV179" s="422"/>
      <c r="AW179" s="421"/>
      <c r="AX179" s="422"/>
      <c r="AY179" s="421"/>
      <c r="AZ179" s="422"/>
      <c r="BA179" s="421"/>
      <c r="BB179" s="422"/>
      <c r="BC179" s="421"/>
      <c r="BD179" s="422"/>
      <c r="BE179" s="421"/>
      <c r="BF179" s="422"/>
      <c r="BG179" s="421"/>
      <c r="BH179" s="422"/>
      <c r="BI179" s="421"/>
      <c r="BJ179" s="422"/>
      <c r="BK179" s="421"/>
      <c r="BL179" s="422"/>
      <c r="BM179" s="421"/>
      <c r="BN179" s="422"/>
      <c r="BO179" s="421"/>
      <c r="BP179" s="422"/>
      <c r="BQ179" s="421"/>
      <c r="BR179" s="422"/>
      <c r="BS179" s="421"/>
      <c r="BT179" s="422"/>
      <c r="BU179" s="421"/>
      <c r="BV179" s="422"/>
      <c r="BW179" s="421"/>
      <c r="BX179" s="422"/>
      <c r="BY179" s="421"/>
      <c r="BZ179" s="422"/>
      <c r="CA179" s="421"/>
      <c r="CB179" s="422"/>
      <c r="CC179" s="421"/>
      <c r="CD179" s="422"/>
      <c r="CE179" s="421"/>
      <c r="CF179" s="422"/>
      <c r="CG179" s="421"/>
      <c r="CH179" s="422"/>
      <c r="CI179" s="421"/>
      <c r="CJ179" s="422"/>
      <c r="CK179" s="421"/>
      <c r="CL179" s="423"/>
      <c r="CM179" s="421"/>
      <c r="CN179" s="423"/>
      <c r="CO179" s="421"/>
      <c r="CP179" s="423"/>
      <c r="CQ179" s="421"/>
      <c r="CR179" s="423"/>
      <c r="CS179" s="421"/>
      <c r="CT179" s="423"/>
      <c r="CU179" s="421"/>
      <c r="CV179" s="423"/>
      <c r="CW179" s="421"/>
      <c r="CX179" s="423"/>
      <c r="CY179" s="421"/>
      <c r="CZ179" s="423"/>
      <c r="DA179" s="421"/>
      <c r="DB179" s="423"/>
      <c r="DC179" s="421"/>
      <c r="DD179" s="423"/>
      <c r="DE179" s="421"/>
      <c r="DF179" s="423"/>
      <c r="DG179" s="421"/>
      <c r="DH179" s="423"/>
      <c r="DI179" s="421"/>
      <c r="DJ179" s="423"/>
      <c r="DK179" s="421"/>
      <c r="DL179" s="423"/>
      <c r="DM179" s="421"/>
      <c r="DN179" s="423"/>
      <c r="DO179" s="421"/>
      <c r="DP179" s="423"/>
      <c r="DQ179" s="421"/>
      <c r="DR179" s="423"/>
      <c r="DS179" s="421"/>
      <c r="DT179" s="423"/>
      <c r="DU179" s="421"/>
      <c r="DV179" s="423"/>
      <c r="DW179" s="421"/>
      <c r="DX179" s="423"/>
      <c r="DY179" s="421"/>
      <c r="DZ179" s="423"/>
      <c r="EA179" s="421"/>
      <c r="EB179" s="423"/>
      <c r="EC179" s="421"/>
      <c r="ED179" s="423"/>
      <c r="EE179" s="421"/>
      <c r="EF179" s="423"/>
      <c r="EG179" s="421"/>
      <c r="EH179" s="423"/>
      <c r="EI179" s="421"/>
      <c r="EJ179" s="423"/>
      <c r="EK179" s="421"/>
      <c r="EL179" s="423"/>
      <c r="EM179" s="421"/>
      <c r="EN179" s="423"/>
      <c r="EO179" s="421"/>
      <c r="EP179" s="422"/>
      <c r="EQ179" s="422"/>
      <c r="ER179" s="421"/>
      <c r="ES179" s="422"/>
      <c r="ET179" s="421"/>
      <c r="EU179" s="422"/>
      <c r="EV179" s="421"/>
      <c r="EW179" s="422"/>
      <c r="EX179" s="421"/>
      <c r="EY179" s="422"/>
      <c r="EZ179" s="421"/>
      <c r="FA179" s="422"/>
      <c r="FB179" s="421"/>
      <c r="FC179" s="422"/>
      <c r="FD179" s="421"/>
      <c r="FE179" s="422"/>
      <c r="FF179" s="421"/>
      <c r="FG179" s="422"/>
      <c r="FH179" s="421"/>
      <c r="FI179" s="422"/>
      <c r="FJ179" s="421"/>
      <c r="FK179" s="422"/>
      <c r="FL179" s="421"/>
      <c r="FM179" s="423"/>
      <c r="FN179" s="421"/>
      <c r="FO179" s="423"/>
      <c r="FP179" s="421"/>
      <c r="FQ179" s="423"/>
      <c r="FR179" s="421"/>
      <c r="FS179" s="423"/>
      <c r="FT179" s="421"/>
      <c r="FU179" s="423"/>
      <c r="FV179" s="421"/>
      <c r="FW179" s="423"/>
      <c r="FX179" s="421"/>
      <c r="FY179" s="423"/>
      <c r="FZ179" s="421"/>
      <c r="GA179" s="423"/>
      <c r="GB179" s="421"/>
      <c r="GC179" s="423"/>
      <c r="GD179" s="421"/>
      <c r="GE179" s="423"/>
      <c r="GF179" s="421"/>
      <c r="GG179" s="423"/>
      <c r="GH179" s="421"/>
      <c r="GI179" s="423"/>
      <c r="GJ179" s="421"/>
      <c r="GK179" s="421"/>
      <c r="GL179" s="424"/>
    </row>
    <row r="180" spans="1:194" s="428" customFormat="1" ht="12" hidden="1" customHeight="1" outlineLevel="1" x14ac:dyDescent="0.2">
      <c r="A180" s="410" t="str">
        <f>A$3</f>
        <v>($Millions Except Per Share Data)</v>
      </c>
      <c r="B180" s="426"/>
      <c r="C180" s="427" t="str">
        <f>C$3</f>
        <v>1Q01/</v>
      </c>
      <c r="D180" s="426"/>
      <c r="E180" s="427" t="str">
        <f>E$3</f>
        <v>2Q01/</v>
      </c>
      <c r="F180" s="426"/>
      <c r="G180" s="427" t="str">
        <f>G$3</f>
        <v>3Q01/</v>
      </c>
      <c r="H180" s="426"/>
      <c r="I180" s="427" t="str">
        <f>I$3</f>
        <v>4Q01/</v>
      </c>
      <c r="J180" s="426"/>
      <c r="K180" s="427" t="str">
        <f>K$3</f>
        <v>1Q02/</v>
      </c>
      <c r="L180" s="426"/>
      <c r="M180" s="427" t="str">
        <f>M$3</f>
        <v>2Q02/</v>
      </c>
      <c r="N180" s="426"/>
      <c r="O180" s="427" t="str">
        <f>O$3</f>
        <v>3Q02/</v>
      </c>
      <c r="P180" s="426"/>
      <c r="Q180" s="427" t="str">
        <f>Q$3</f>
        <v>4Q02/</v>
      </c>
      <c r="R180" s="426"/>
      <c r="S180" s="427" t="str">
        <f>S$3</f>
        <v>1Q03/</v>
      </c>
      <c r="T180" s="426"/>
      <c r="U180" s="427" t="str">
        <f>U$3</f>
        <v>2Q03/</v>
      </c>
      <c r="V180" s="426"/>
      <c r="W180" s="427" t="str">
        <f>W$3</f>
        <v>3Q03/</v>
      </c>
      <c r="X180" s="426"/>
      <c r="Y180" s="427" t="str">
        <f>Y$3</f>
        <v>4Q03/</v>
      </c>
      <c r="Z180" s="426"/>
      <c r="AA180" s="427" t="str">
        <f>AA$3</f>
        <v>1Q04/</v>
      </c>
      <c r="AB180" s="426"/>
      <c r="AC180" s="427" t="str">
        <f>AC$3</f>
        <v>2Q04/</v>
      </c>
      <c r="AD180" s="426"/>
      <c r="AE180" s="427" t="str">
        <f>AE$3</f>
        <v>3Q04/</v>
      </c>
      <c r="AF180" s="426"/>
      <c r="AG180" s="427" t="str">
        <f>AG$3</f>
        <v>4Q04/</v>
      </c>
      <c r="AH180" s="426"/>
      <c r="AI180" s="427" t="str">
        <f>AI$3</f>
        <v>1Q05/</v>
      </c>
      <c r="AJ180" s="426"/>
      <c r="AK180" s="427" t="str">
        <f>AK$3</f>
        <v>2Q05/</v>
      </c>
      <c r="AL180" s="426"/>
      <c r="AM180" s="427" t="str">
        <f>AM$3</f>
        <v>3Q05/</v>
      </c>
      <c r="AN180" s="426"/>
      <c r="AO180" s="427" t="str">
        <f>AO$3</f>
        <v>4Q05/</v>
      </c>
      <c r="AP180" s="426"/>
      <c r="AQ180" s="427" t="str">
        <f>AQ$3</f>
        <v>1Q06/</v>
      </c>
      <c r="AR180" s="426"/>
      <c r="AS180" s="427" t="str">
        <f>AS$3</f>
        <v>2Q06/</v>
      </c>
      <c r="AT180" s="426"/>
      <c r="AU180" s="427" t="str">
        <f>AU$3</f>
        <v>3Q06/</v>
      </c>
      <c r="AV180" s="426"/>
      <c r="AW180" s="427" t="str">
        <f>AW$3</f>
        <v>4Q06/</v>
      </c>
      <c r="AX180" s="426"/>
      <c r="AY180" s="427" t="str">
        <f>AY$3</f>
        <v>1Q07/</v>
      </c>
      <c r="AZ180" s="426"/>
      <c r="BA180" s="427" t="str">
        <f>BA$3</f>
        <v>2Q07/</v>
      </c>
      <c r="BB180" s="426"/>
      <c r="BC180" s="427" t="str">
        <f>BC$3</f>
        <v>3Q07/</v>
      </c>
      <c r="BD180" s="426"/>
      <c r="BE180" s="427" t="str">
        <f>BE$3</f>
        <v>4Q07/</v>
      </c>
      <c r="BF180" s="426"/>
      <c r="BG180" s="427" t="str">
        <f>BG$3</f>
        <v>1Q08/</v>
      </c>
      <c r="BH180" s="426"/>
      <c r="BI180" s="427" t="str">
        <f>BI$3</f>
        <v>2Q08/</v>
      </c>
      <c r="BJ180" s="426"/>
      <c r="BK180" s="427" t="str">
        <f>BK$3</f>
        <v>3Q08/</v>
      </c>
      <c r="BL180" s="426"/>
      <c r="BM180" s="427" t="str">
        <f>BM$3</f>
        <v>4Q08/</v>
      </c>
      <c r="BN180" s="426"/>
      <c r="BO180" s="427" t="str">
        <f>BO$3</f>
        <v>1Q09/</v>
      </c>
      <c r="BP180" s="426"/>
      <c r="BQ180" s="427" t="str">
        <f>BQ$3</f>
        <v>2Q09/</v>
      </c>
      <c r="BR180" s="426"/>
      <c r="BS180" s="427" t="str">
        <f>BS$3</f>
        <v>3Q09/</v>
      </c>
      <c r="BT180" s="426"/>
      <c r="BU180" s="427" t="str">
        <f>BU$3</f>
        <v>4Q09/</v>
      </c>
      <c r="BV180" s="426"/>
      <c r="BW180" s="427" t="str">
        <f>BW$3</f>
        <v>1Q10/</v>
      </c>
      <c r="BX180" s="426"/>
      <c r="BY180" s="427" t="str">
        <f>BY$3</f>
        <v>2Q10/</v>
      </c>
      <c r="BZ180" s="426"/>
      <c r="CA180" s="427" t="str">
        <f>CA$3</f>
        <v>3Q10/</v>
      </c>
      <c r="CB180" s="426"/>
      <c r="CC180" s="427" t="str">
        <f>CC$3</f>
        <v>4Q10/</v>
      </c>
      <c r="CD180" s="426"/>
      <c r="CE180" s="427" t="str">
        <f>CE$3</f>
        <v>1Q11/</v>
      </c>
      <c r="CF180" s="426"/>
      <c r="CG180" s="427" t="str">
        <f>CG$3</f>
        <v>2Q11/</v>
      </c>
      <c r="CH180" s="426"/>
      <c r="CI180" s="427" t="str">
        <f>CI$3</f>
        <v>3Q11/</v>
      </c>
      <c r="CJ180" s="426"/>
      <c r="CK180" s="427" t="str">
        <f>CK$3</f>
        <v>4Q11/</v>
      </c>
      <c r="CL180" s="426"/>
      <c r="CM180" s="427" t="str">
        <f>CM$3</f>
        <v>1Q12/</v>
      </c>
      <c r="CN180" s="426"/>
      <c r="CO180" s="427" t="str">
        <f>CO$3</f>
        <v>2Q12/</v>
      </c>
      <c r="CP180" s="426"/>
      <c r="CQ180" s="427" t="str">
        <f>CQ$3</f>
        <v>3Q12/</v>
      </c>
      <c r="CR180" s="426"/>
      <c r="CS180" s="427" t="str">
        <f>CS$3</f>
        <v>4Q12/</v>
      </c>
      <c r="CT180" s="426"/>
      <c r="CU180" s="427" t="str">
        <f>CU$3</f>
        <v>1Q13/</v>
      </c>
      <c r="CV180" s="426"/>
      <c r="CW180" s="427" t="str">
        <f>CW$3</f>
        <v>2Q13/</v>
      </c>
      <c r="CX180" s="426"/>
      <c r="CY180" s="427" t="str">
        <f>CY$3</f>
        <v>3Q13/</v>
      </c>
      <c r="CZ180" s="426"/>
      <c r="DA180" s="427" t="str">
        <f>DA$3</f>
        <v>4Q13/</v>
      </c>
      <c r="DB180" s="426"/>
      <c r="DC180" s="427" t="str">
        <f>DC$3</f>
        <v>1Q14/</v>
      </c>
      <c r="DD180" s="426"/>
      <c r="DE180" s="427" t="str">
        <f>DE$3</f>
        <v>2Q14/</v>
      </c>
      <c r="DF180" s="426"/>
      <c r="DG180" s="427" t="str">
        <f>DG$3</f>
        <v>3Q14/</v>
      </c>
      <c r="DH180" s="426"/>
      <c r="DI180" s="427" t="str">
        <f>DI$3</f>
        <v>4Q14/</v>
      </c>
      <c r="DJ180" s="426"/>
      <c r="DK180" s="427" t="str">
        <f>DK$3</f>
        <v>1Q15/</v>
      </c>
      <c r="DL180" s="426"/>
      <c r="DM180" s="427" t="str">
        <f>DM$3</f>
        <v>2Q15/</v>
      </c>
      <c r="DN180" s="426"/>
      <c r="DO180" s="427" t="str">
        <f>DO$3</f>
        <v>3Q15/</v>
      </c>
      <c r="DP180" s="426"/>
      <c r="DQ180" s="427" t="str">
        <f>DQ$3</f>
        <v>4Q15/</v>
      </c>
      <c r="DR180" s="426"/>
      <c r="DS180" s="427" t="str">
        <f>DS$3</f>
        <v>1Q16/</v>
      </c>
      <c r="DT180" s="426"/>
      <c r="DU180" s="427" t="str">
        <f>DU$3</f>
        <v>2Q16/</v>
      </c>
      <c r="DV180" s="426"/>
      <c r="DW180" s="427" t="str">
        <f>DW$3</f>
        <v>3Q16/</v>
      </c>
      <c r="DX180" s="426"/>
      <c r="DY180" s="427" t="str">
        <f>DY$3</f>
        <v>4Q16/</v>
      </c>
      <c r="DZ180" s="426"/>
      <c r="EA180" s="427" t="str">
        <f>EA$3</f>
        <v>1Q17/</v>
      </c>
      <c r="EB180" s="426"/>
      <c r="EC180" s="427" t="str">
        <f>EC$3</f>
        <v>2Q17/</v>
      </c>
      <c r="ED180" s="426"/>
      <c r="EE180" s="427" t="str">
        <f>EE$3</f>
        <v>3Q17/</v>
      </c>
      <c r="EF180" s="426"/>
      <c r="EG180" s="427" t="str">
        <f>EG$3</f>
        <v>4Q17/</v>
      </c>
      <c r="EH180" s="426"/>
      <c r="EI180" s="427" t="str">
        <f t="shared" ref="EI180" si="108">EI$3</f>
        <v>1Q18E/</v>
      </c>
      <c r="EJ180" s="426"/>
      <c r="EK180" s="427" t="str">
        <f t="shared" ref="EK180" si="109">EK$3</f>
        <v>2Q18E/</v>
      </c>
      <c r="EL180" s="426"/>
      <c r="EM180" s="427" t="str">
        <f t="shared" ref="EM180" si="110">EM$3</f>
        <v>3Q18E/</v>
      </c>
      <c r="EN180" s="426"/>
      <c r="EO180" s="427" t="str">
        <f t="shared" ref="EO180" si="111">EO$3</f>
        <v>4Q18E/</v>
      </c>
      <c r="EP180" s="426"/>
      <c r="EQ180" s="426"/>
      <c r="ER180" s="427" t="str">
        <f>ER$3</f>
        <v>2000/</v>
      </c>
      <c r="ES180" s="426"/>
      <c r="ET180" s="427" t="str">
        <f>ET$3</f>
        <v>2001/</v>
      </c>
      <c r="EU180" s="426"/>
      <c r="EV180" s="427" t="str">
        <f>EV$3</f>
        <v>2002/</v>
      </c>
      <c r="EW180" s="426"/>
      <c r="EX180" s="427" t="str">
        <f>EX$3</f>
        <v>2003/</v>
      </c>
      <c r="EY180" s="426"/>
      <c r="EZ180" s="427" t="str">
        <f>EZ$3</f>
        <v>2004/</v>
      </c>
      <c r="FA180" s="426"/>
      <c r="FB180" s="427" t="str">
        <f>FB$3</f>
        <v>2005/</v>
      </c>
      <c r="FC180" s="426"/>
      <c r="FD180" s="427" t="str">
        <f>FD$3</f>
        <v>2006/</v>
      </c>
      <c r="FE180" s="426"/>
      <c r="FF180" s="427" t="str">
        <f>FF$3</f>
        <v>2007/</v>
      </c>
      <c r="FG180" s="426"/>
      <c r="FH180" s="427" t="str">
        <f>FH$3</f>
        <v>2008/</v>
      </c>
      <c r="FI180" s="426"/>
      <c r="FJ180" s="427" t="str">
        <f>FJ$3</f>
        <v>2009/</v>
      </c>
      <c r="FK180" s="426"/>
      <c r="FL180" s="427" t="str">
        <f>FL$3</f>
        <v>2010/</v>
      </c>
      <c r="FM180" s="426"/>
      <c r="FN180" s="427" t="str">
        <f>FN$3</f>
        <v>2011/</v>
      </c>
      <c r="FO180" s="426"/>
      <c r="FP180" s="427" t="str">
        <f>FP$3</f>
        <v>2012/</v>
      </c>
      <c r="FQ180" s="426"/>
      <c r="FR180" s="427" t="str">
        <f>FR$3</f>
        <v>2013/</v>
      </c>
      <c r="FS180" s="426"/>
      <c r="FT180" s="427" t="str">
        <f>FT$3</f>
        <v>2014/</v>
      </c>
      <c r="FU180" s="426"/>
      <c r="FV180" s="427" t="str">
        <f>FV$3</f>
        <v>2015/</v>
      </c>
      <c r="FW180" s="426"/>
      <c r="FX180" s="427" t="str">
        <f>FX$3</f>
        <v>2016/</v>
      </c>
      <c r="FY180" s="426"/>
      <c r="FZ180" s="427" t="str">
        <f>FZ$3</f>
        <v>2017/</v>
      </c>
      <c r="GA180" s="426"/>
      <c r="GB180" s="427" t="str">
        <f>GB$3</f>
        <v>2018E/</v>
      </c>
      <c r="GC180" s="426"/>
      <c r="GD180" s="427" t="str">
        <f>GD$3</f>
        <v>2019E/</v>
      </c>
      <c r="GE180" s="426"/>
      <c r="GF180" s="427" t="str">
        <f>GF$3</f>
        <v>2020E/</v>
      </c>
      <c r="GG180" s="426"/>
      <c r="GH180" s="427" t="str">
        <f>GH$3</f>
        <v>2021E/</v>
      </c>
      <c r="GI180" s="426"/>
      <c r="GJ180" s="427" t="str">
        <f>GJ$3</f>
        <v>2022E/</v>
      </c>
      <c r="GK180" s="427">
        <f>GK$3</f>
        <v>0</v>
      </c>
      <c r="GL180" s="426"/>
    </row>
    <row r="181" spans="1:194" s="428" customFormat="1" ht="12" hidden="1" customHeight="1" outlineLevel="1" x14ac:dyDescent="0.2">
      <c r="B181" s="426"/>
      <c r="C181" s="427" t="str">
        <f>C$4</f>
        <v>1Q00</v>
      </c>
      <c r="D181" s="426"/>
      <c r="E181" s="427" t="str">
        <f>E$4</f>
        <v>2Q00</v>
      </c>
      <c r="F181" s="426"/>
      <c r="G181" s="427" t="str">
        <f>G$4</f>
        <v>3Q00</v>
      </c>
      <c r="H181" s="426"/>
      <c r="I181" s="427" t="str">
        <f>I$4</f>
        <v>4Q00</v>
      </c>
      <c r="J181" s="426"/>
      <c r="K181" s="427" t="str">
        <f>K$4</f>
        <v>1Q01</v>
      </c>
      <c r="L181" s="426"/>
      <c r="M181" s="427" t="str">
        <f>M$4</f>
        <v>2Q01</v>
      </c>
      <c r="N181" s="426"/>
      <c r="O181" s="427" t="str">
        <f>O$4</f>
        <v>3Q01</v>
      </c>
      <c r="P181" s="426"/>
      <c r="Q181" s="427" t="str">
        <f>Q$4</f>
        <v>4Q01</v>
      </c>
      <c r="R181" s="426"/>
      <c r="S181" s="427" t="str">
        <f>S$4</f>
        <v>1Q02</v>
      </c>
      <c r="T181" s="426"/>
      <c r="U181" s="427" t="str">
        <f>U$4</f>
        <v>2Q02</v>
      </c>
      <c r="V181" s="426"/>
      <c r="W181" s="427" t="str">
        <f>W$4</f>
        <v>3Q02</v>
      </c>
      <c r="X181" s="426"/>
      <c r="Y181" s="427" t="str">
        <f>Y$4</f>
        <v>4Q02</v>
      </c>
      <c r="Z181" s="426"/>
      <c r="AA181" s="427" t="str">
        <f>AA$4</f>
        <v>1Q03</v>
      </c>
      <c r="AB181" s="426"/>
      <c r="AC181" s="427" t="str">
        <f>AC$4</f>
        <v>2Q03</v>
      </c>
      <c r="AD181" s="426"/>
      <c r="AE181" s="427" t="str">
        <f>AE$4</f>
        <v>3Q03</v>
      </c>
      <c r="AF181" s="426"/>
      <c r="AG181" s="427" t="str">
        <f>AG$4</f>
        <v>4Q03</v>
      </c>
      <c r="AH181" s="426"/>
      <c r="AI181" s="427" t="str">
        <f>AI$4</f>
        <v>1Q04</v>
      </c>
      <c r="AJ181" s="426"/>
      <c r="AK181" s="427" t="str">
        <f>AK$4</f>
        <v>2Q04</v>
      </c>
      <c r="AL181" s="426"/>
      <c r="AM181" s="427" t="str">
        <f>AM$4</f>
        <v>3Q04</v>
      </c>
      <c r="AN181" s="426"/>
      <c r="AO181" s="427" t="str">
        <f>AO$4</f>
        <v>4Q04</v>
      </c>
      <c r="AP181" s="426"/>
      <c r="AQ181" s="427" t="str">
        <f>AQ$4</f>
        <v>1Q05</v>
      </c>
      <c r="AR181" s="426"/>
      <c r="AS181" s="427" t="str">
        <f>AS$4</f>
        <v>2Q05</v>
      </c>
      <c r="AT181" s="426"/>
      <c r="AU181" s="427" t="str">
        <f>AU$4</f>
        <v>3Q05</v>
      </c>
      <c r="AV181" s="426"/>
      <c r="AW181" s="427" t="str">
        <f>AW$4</f>
        <v>4Q05</v>
      </c>
      <c r="AX181" s="426"/>
      <c r="AY181" s="427" t="str">
        <f>AY$4</f>
        <v>1Q06</v>
      </c>
      <c r="AZ181" s="426"/>
      <c r="BA181" s="427" t="str">
        <f>BA$4</f>
        <v>2Q06</v>
      </c>
      <c r="BB181" s="426"/>
      <c r="BC181" s="427" t="str">
        <f>BC$4</f>
        <v>3Q06</v>
      </c>
      <c r="BD181" s="426"/>
      <c r="BE181" s="427" t="str">
        <f>BE$4</f>
        <v>4Q06</v>
      </c>
      <c r="BF181" s="426"/>
      <c r="BG181" s="427" t="str">
        <f>BG$4</f>
        <v>1Q07</v>
      </c>
      <c r="BH181" s="426"/>
      <c r="BI181" s="427" t="str">
        <f>BI$4</f>
        <v>2Q07</v>
      </c>
      <c r="BJ181" s="426"/>
      <c r="BK181" s="427" t="str">
        <f>BK$4</f>
        <v>3Q07</v>
      </c>
      <c r="BL181" s="426"/>
      <c r="BM181" s="427" t="str">
        <f>BM$4</f>
        <v>4Q07</v>
      </c>
      <c r="BN181" s="426"/>
      <c r="BO181" s="427" t="str">
        <f>BO$4</f>
        <v>1Q08</v>
      </c>
      <c r="BP181" s="426"/>
      <c r="BQ181" s="427" t="str">
        <f>BQ$4</f>
        <v>2Q08</v>
      </c>
      <c r="BR181" s="426"/>
      <c r="BS181" s="427" t="str">
        <f>BS$4</f>
        <v>3Q08</v>
      </c>
      <c r="BT181" s="426"/>
      <c r="BU181" s="427" t="str">
        <f>BU$4</f>
        <v>4Q08</v>
      </c>
      <c r="BV181" s="426"/>
      <c r="BW181" s="427" t="str">
        <f>BW$4</f>
        <v>1Q09</v>
      </c>
      <c r="BX181" s="426"/>
      <c r="BY181" s="427" t="str">
        <f>BY$4</f>
        <v>2Q09</v>
      </c>
      <c r="BZ181" s="426"/>
      <c r="CA181" s="427" t="str">
        <f>CA$4</f>
        <v>3Q09</v>
      </c>
      <c r="CB181" s="426"/>
      <c r="CC181" s="427" t="str">
        <f>CC$4</f>
        <v>4Q09</v>
      </c>
      <c r="CD181" s="426"/>
      <c r="CE181" s="427" t="str">
        <f>CE$4</f>
        <v>1Q10</v>
      </c>
      <c r="CF181" s="426"/>
      <c r="CG181" s="427" t="str">
        <f>CG$4</f>
        <v>2Q10</v>
      </c>
      <c r="CH181" s="426"/>
      <c r="CI181" s="427" t="str">
        <f>CI$4</f>
        <v>3Q10</v>
      </c>
      <c r="CJ181" s="426"/>
      <c r="CK181" s="427" t="str">
        <f>CK$4</f>
        <v>4Q10</v>
      </c>
      <c r="CL181" s="426"/>
      <c r="CM181" s="427" t="str">
        <f>CM$4</f>
        <v>1Q11</v>
      </c>
      <c r="CN181" s="426"/>
      <c r="CO181" s="427" t="str">
        <f>CO$4</f>
        <v>2Q11</v>
      </c>
      <c r="CP181" s="426"/>
      <c r="CQ181" s="427" t="str">
        <f>CQ$4</f>
        <v>3Q11</v>
      </c>
      <c r="CR181" s="426"/>
      <c r="CS181" s="427" t="str">
        <f>CS$4</f>
        <v>4Q11</v>
      </c>
      <c r="CT181" s="426"/>
      <c r="CU181" s="427" t="str">
        <f>CU$4</f>
        <v>1Q12</v>
      </c>
      <c r="CV181" s="426"/>
      <c r="CW181" s="427" t="str">
        <f>CW$4</f>
        <v>2Q12</v>
      </c>
      <c r="CX181" s="426"/>
      <c r="CY181" s="427" t="str">
        <f>CY$4</f>
        <v>3Q12</v>
      </c>
      <c r="CZ181" s="426"/>
      <c r="DA181" s="427" t="str">
        <f>DA$4</f>
        <v>4Q12</v>
      </c>
      <c r="DB181" s="426"/>
      <c r="DC181" s="427" t="str">
        <f>DC$4</f>
        <v>1Q13</v>
      </c>
      <c r="DD181" s="426"/>
      <c r="DE181" s="427" t="str">
        <f>DE$4</f>
        <v>2Q13</v>
      </c>
      <c r="DF181" s="426"/>
      <c r="DG181" s="427" t="str">
        <f>DG$4</f>
        <v>3Q13</v>
      </c>
      <c r="DH181" s="426"/>
      <c r="DI181" s="427" t="str">
        <f>DI$4</f>
        <v>4Q13</v>
      </c>
      <c r="DJ181" s="426"/>
      <c r="DK181" s="427" t="str">
        <f>DK$4</f>
        <v>1Q14</v>
      </c>
      <c r="DL181" s="426"/>
      <c r="DM181" s="427" t="str">
        <f>DM$4</f>
        <v>2Q14</v>
      </c>
      <c r="DN181" s="426"/>
      <c r="DO181" s="427" t="str">
        <f>DO$4</f>
        <v>3Q14</v>
      </c>
      <c r="DP181" s="426"/>
      <c r="DQ181" s="427" t="str">
        <f>DQ$4</f>
        <v>4Q14</v>
      </c>
      <c r="DR181" s="426"/>
      <c r="DS181" s="427" t="str">
        <f>DS$4</f>
        <v>1Q15</v>
      </c>
      <c r="DT181" s="426"/>
      <c r="DU181" s="427" t="str">
        <f>DU$4</f>
        <v>2Q15</v>
      </c>
      <c r="DV181" s="426"/>
      <c r="DW181" s="427" t="str">
        <f>DW$4</f>
        <v>3Q15</v>
      </c>
      <c r="DX181" s="426"/>
      <c r="DY181" s="427" t="str">
        <f>DY$4</f>
        <v>4Q15</v>
      </c>
      <c r="DZ181" s="426"/>
      <c r="EA181" s="427" t="str">
        <f>EA$4</f>
        <v>1Q16</v>
      </c>
      <c r="EB181" s="426"/>
      <c r="EC181" s="427" t="str">
        <f>EC$4</f>
        <v>2Q16</v>
      </c>
      <c r="ED181" s="426"/>
      <c r="EE181" s="427" t="str">
        <f>EE$4</f>
        <v>3Q16</v>
      </c>
      <c r="EF181" s="426"/>
      <c r="EG181" s="427" t="str">
        <f>EG$4</f>
        <v>4Q16</v>
      </c>
      <c r="EH181" s="426"/>
      <c r="EI181" s="427" t="str">
        <f t="shared" ref="EI181" si="112">EI$4</f>
        <v>1Q17</v>
      </c>
      <c r="EJ181" s="426"/>
      <c r="EK181" s="427" t="str">
        <f t="shared" ref="EK181" si="113">EK$4</f>
        <v>2Q17</v>
      </c>
      <c r="EL181" s="426"/>
      <c r="EM181" s="427" t="str">
        <f t="shared" ref="EM181" si="114">EM$4</f>
        <v>3Q17</v>
      </c>
      <c r="EN181" s="426"/>
      <c r="EO181" s="427" t="str">
        <f t="shared" ref="EO181" si="115">EO$4</f>
        <v>4Q17</v>
      </c>
      <c r="EP181" s="426"/>
      <c r="EQ181" s="426"/>
      <c r="ER181" s="427" t="str">
        <f>ER$4</f>
        <v>1999</v>
      </c>
      <c r="ES181" s="426"/>
      <c r="ET181" s="427" t="str">
        <f>ET$4</f>
        <v>2000</v>
      </c>
      <c r="EU181" s="426"/>
      <c r="EV181" s="427">
        <f>EV$4</f>
        <v>2001</v>
      </c>
      <c r="EW181" s="426"/>
      <c r="EX181" s="427">
        <f>EX$4</f>
        <v>2002</v>
      </c>
      <c r="EY181" s="426"/>
      <c r="EZ181" s="427" t="str">
        <f>EZ$4</f>
        <v>2003</v>
      </c>
      <c r="FA181" s="426"/>
      <c r="FB181" s="427" t="str">
        <f>FB$4</f>
        <v>2004</v>
      </c>
      <c r="FC181" s="426"/>
      <c r="FD181" s="427" t="str">
        <f>FD$4</f>
        <v>2005</v>
      </c>
      <c r="FE181" s="426"/>
      <c r="FF181" s="427" t="str">
        <f>FF$4</f>
        <v>2006</v>
      </c>
      <c r="FG181" s="426"/>
      <c r="FH181" s="427">
        <f>FH$4</f>
        <v>2007</v>
      </c>
      <c r="FI181" s="426"/>
      <c r="FJ181" s="427" t="str">
        <f>FJ$4</f>
        <v>2008</v>
      </c>
      <c r="FK181" s="426"/>
      <c r="FL181" s="427" t="str">
        <f>FL$4</f>
        <v>2009</v>
      </c>
      <c r="FM181" s="426"/>
      <c r="FN181" s="427" t="str">
        <f>FN$4</f>
        <v>2010</v>
      </c>
      <c r="FO181" s="426"/>
      <c r="FP181" s="427" t="str">
        <f>FP$4</f>
        <v>2011</v>
      </c>
      <c r="FQ181" s="426"/>
      <c r="FR181" s="427" t="str">
        <f>FR$4</f>
        <v>2012</v>
      </c>
      <c r="FS181" s="426"/>
      <c r="FT181" s="427" t="str">
        <f>FT$4</f>
        <v>2013</v>
      </c>
      <c r="FU181" s="426"/>
      <c r="FV181" s="427" t="str">
        <f>FV$4</f>
        <v>2014</v>
      </c>
      <c r="FW181" s="426"/>
      <c r="FX181" s="427" t="str">
        <f>FX$4</f>
        <v>2015</v>
      </c>
      <c r="FY181" s="426"/>
      <c r="FZ181" s="427" t="str">
        <f>FZ$4</f>
        <v>2016</v>
      </c>
      <c r="GA181" s="426"/>
      <c r="GB181" s="427" t="str">
        <f>GB$4</f>
        <v>2017</v>
      </c>
      <c r="GC181" s="426"/>
      <c r="GD181" s="427" t="str">
        <f>GD$4</f>
        <v>2018E</v>
      </c>
      <c r="GE181" s="426"/>
      <c r="GF181" s="427" t="str">
        <f>GF$4</f>
        <v>2019E</v>
      </c>
      <c r="GG181" s="426"/>
      <c r="GH181" s="427" t="str">
        <f>GH$4</f>
        <v>2020E</v>
      </c>
      <c r="GI181" s="426"/>
      <c r="GJ181" s="427" t="str">
        <f>GJ$4</f>
        <v>2021E</v>
      </c>
      <c r="GK181" s="427" t="str">
        <f>GK$4</f>
        <v>5-Yr</v>
      </c>
      <c r="GL181" s="426"/>
    </row>
    <row r="182" spans="1:194" s="428" customFormat="1" ht="12" hidden="1" customHeight="1" outlineLevel="1" x14ac:dyDescent="0.2">
      <c r="A182" s="429"/>
      <c r="B182" s="430" t="str">
        <f t="shared" ref="B182:DB182" si="116">B$5</f>
        <v>1Q01</v>
      </c>
      <c r="C182" s="431" t="str">
        <f t="shared" si="116"/>
        <v>% Chg</v>
      </c>
      <c r="D182" s="430" t="str">
        <f t="shared" si="116"/>
        <v>2Q01</v>
      </c>
      <c r="E182" s="431" t="str">
        <f t="shared" si="116"/>
        <v>% Chg</v>
      </c>
      <c r="F182" s="430" t="str">
        <f t="shared" si="116"/>
        <v>3Q01</v>
      </c>
      <c r="G182" s="431" t="str">
        <f t="shared" si="116"/>
        <v>% Chg</v>
      </c>
      <c r="H182" s="430" t="str">
        <f t="shared" si="116"/>
        <v>4Q01</v>
      </c>
      <c r="I182" s="431" t="str">
        <f t="shared" si="116"/>
        <v>% Chg</v>
      </c>
      <c r="J182" s="430" t="str">
        <f t="shared" si="116"/>
        <v>1Q02</v>
      </c>
      <c r="K182" s="431" t="str">
        <f t="shared" si="116"/>
        <v>% Chg</v>
      </c>
      <c r="L182" s="430" t="str">
        <f t="shared" si="116"/>
        <v>2Q02</v>
      </c>
      <c r="M182" s="431" t="str">
        <f t="shared" si="116"/>
        <v>% Chg</v>
      </c>
      <c r="N182" s="430" t="str">
        <f t="shared" si="116"/>
        <v>3Q02</v>
      </c>
      <c r="O182" s="431" t="str">
        <f t="shared" si="116"/>
        <v>% Chg</v>
      </c>
      <c r="P182" s="430" t="str">
        <f t="shared" si="116"/>
        <v>4Q02</v>
      </c>
      <c r="Q182" s="431" t="str">
        <f t="shared" si="116"/>
        <v>% Chg</v>
      </c>
      <c r="R182" s="430" t="str">
        <f t="shared" si="116"/>
        <v>1Q03</v>
      </c>
      <c r="S182" s="431" t="str">
        <f t="shared" si="116"/>
        <v>% Chg</v>
      </c>
      <c r="T182" s="430" t="str">
        <f t="shared" si="116"/>
        <v>2Q03</v>
      </c>
      <c r="U182" s="431" t="str">
        <f t="shared" si="116"/>
        <v>% Chg</v>
      </c>
      <c r="V182" s="430" t="str">
        <f t="shared" si="116"/>
        <v>3Q03</v>
      </c>
      <c r="W182" s="431" t="str">
        <f t="shared" si="116"/>
        <v>% Chg</v>
      </c>
      <c r="X182" s="430" t="str">
        <f t="shared" si="116"/>
        <v>4Q03</v>
      </c>
      <c r="Y182" s="431" t="str">
        <f t="shared" si="116"/>
        <v>% Chg</v>
      </c>
      <c r="Z182" s="430" t="str">
        <f t="shared" si="116"/>
        <v>1Q04</v>
      </c>
      <c r="AA182" s="431" t="str">
        <f t="shared" si="116"/>
        <v>% Chg</v>
      </c>
      <c r="AB182" s="430" t="str">
        <f t="shared" si="116"/>
        <v>2Q04</v>
      </c>
      <c r="AC182" s="431" t="str">
        <f t="shared" si="116"/>
        <v>% Chg</v>
      </c>
      <c r="AD182" s="430" t="str">
        <f t="shared" si="116"/>
        <v>3Q04</v>
      </c>
      <c r="AE182" s="431" t="str">
        <f t="shared" si="116"/>
        <v>% Chg</v>
      </c>
      <c r="AF182" s="430" t="str">
        <f t="shared" si="116"/>
        <v>4Q04</v>
      </c>
      <c r="AG182" s="431" t="str">
        <f t="shared" si="116"/>
        <v>% Chg</v>
      </c>
      <c r="AH182" s="430" t="str">
        <f t="shared" si="116"/>
        <v>1Q05</v>
      </c>
      <c r="AI182" s="431" t="str">
        <f t="shared" si="116"/>
        <v>% Chg</v>
      </c>
      <c r="AJ182" s="430" t="str">
        <f t="shared" si="116"/>
        <v>2Q05</v>
      </c>
      <c r="AK182" s="431" t="str">
        <f t="shared" si="116"/>
        <v>% Chg</v>
      </c>
      <c r="AL182" s="430" t="str">
        <f t="shared" si="116"/>
        <v>3Q05</v>
      </c>
      <c r="AM182" s="431" t="str">
        <f t="shared" si="116"/>
        <v>% Chg</v>
      </c>
      <c r="AN182" s="430" t="str">
        <f t="shared" si="116"/>
        <v>4Q05</v>
      </c>
      <c r="AO182" s="431" t="str">
        <f t="shared" si="116"/>
        <v>% Chg</v>
      </c>
      <c r="AP182" s="430" t="str">
        <f t="shared" si="116"/>
        <v>1Q06</v>
      </c>
      <c r="AQ182" s="431" t="str">
        <f t="shared" si="116"/>
        <v>% Chg</v>
      </c>
      <c r="AR182" s="430" t="str">
        <f t="shared" si="116"/>
        <v>2Q06</v>
      </c>
      <c r="AS182" s="431" t="str">
        <f t="shared" si="116"/>
        <v>% Chg</v>
      </c>
      <c r="AT182" s="430" t="str">
        <f t="shared" si="116"/>
        <v>3Q06</v>
      </c>
      <c r="AU182" s="431" t="str">
        <f t="shared" si="116"/>
        <v>% Chg</v>
      </c>
      <c r="AV182" s="430" t="str">
        <f t="shared" si="116"/>
        <v>4Q06</v>
      </c>
      <c r="AW182" s="431" t="str">
        <f t="shared" si="116"/>
        <v>% Chg</v>
      </c>
      <c r="AX182" s="430" t="str">
        <f t="shared" si="116"/>
        <v>1Q07</v>
      </c>
      <c r="AY182" s="431" t="str">
        <f t="shared" si="116"/>
        <v>% Chg</v>
      </c>
      <c r="AZ182" s="430" t="str">
        <f t="shared" si="116"/>
        <v>2Q07</v>
      </c>
      <c r="BA182" s="431" t="str">
        <f t="shared" si="116"/>
        <v>% Chg</v>
      </c>
      <c r="BB182" s="430" t="str">
        <f t="shared" si="116"/>
        <v>3Q07</v>
      </c>
      <c r="BC182" s="431" t="str">
        <f t="shared" si="116"/>
        <v>% Chg</v>
      </c>
      <c r="BD182" s="430" t="str">
        <f t="shared" si="116"/>
        <v>4Q07</v>
      </c>
      <c r="BE182" s="431" t="str">
        <f t="shared" si="116"/>
        <v>% Chg</v>
      </c>
      <c r="BF182" s="430" t="str">
        <f t="shared" si="116"/>
        <v>1Q08</v>
      </c>
      <c r="BG182" s="431" t="str">
        <f t="shared" si="116"/>
        <v>% Chg</v>
      </c>
      <c r="BH182" s="430" t="str">
        <f t="shared" si="116"/>
        <v>2Q08</v>
      </c>
      <c r="BI182" s="431" t="str">
        <f t="shared" si="116"/>
        <v>% Chg</v>
      </c>
      <c r="BJ182" s="430" t="str">
        <f t="shared" si="116"/>
        <v>3Q08</v>
      </c>
      <c r="BK182" s="431" t="str">
        <f t="shared" si="116"/>
        <v>% Chg</v>
      </c>
      <c r="BL182" s="430" t="str">
        <f t="shared" si="116"/>
        <v>4Q08</v>
      </c>
      <c r="BM182" s="431" t="str">
        <f t="shared" si="116"/>
        <v>% Chg</v>
      </c>
      <c r="BN182" s="430" t="str">
        <f t="shared" si="116"/>
        <v>1Q09</v>
      </c>
      <c r="BO182" s="431" t="str">
        <f t="shared" si="116"/>
        <v>% Chg</v>
      </c>
      <c r="BP182" s="430" t="str">
        <f t="shared" si="116"/>
        <v>2Q09</v>
      </c>
      <c r="BQ182" s="431" t="str">
        <f t="shared" si="116"/>
        <v>% Chg</v>
      </c>
      <c r="BR182" s="430" t="str">
        <f t="shared" si="116"/>
        <v>3Q09</v>
      </c>
      <c r="BS182" s="431" t="str">
        <f t="shared" si="116"/>
        <v>% Chg</v>
      </c>
      <c r="BT182" s="430" t="str">
        <f t="shared" si="116"/>
        <v>4Q09</v>
      </c>
      <c r="BU182" s="431" t="str">
        <f t="shared" si="116"/>
        <v>% Chg</v>
      </c>
      <c r="BV182" s="430" t="str">
        <f t="shared" si="116"/>
        <v>1Q10</v>
      </c>
      <c r="BW182" s="431" t="str">
        <f t="shared" si="116"/>
        <v>% Chg</v>
      </c>
      <c r="BX182" s="430" t="str">
        <f t="shared" si="116"/>
        <v>2Q10</v>
      </c>
      <c r="BY182" s="431" t="str">
        <f t="shared" si="116"/>
        <v>% Chg</v>
      </c>
      <c r="BZ182" s="430" t="str">
        <f t="shared" si="116"/>
        <v>3Q10</v>
      </c>
      <c r="CA182" s="431" t="str">
        <f t="shared" si="116"/>
        <v>% Chg</v>
      </c>
      <c r="CB182" s="430" t="str">
        <f t="shared" si="116"/>
        <v>4Q10</v>
      </c>
      <c r="CC182" s="431" t="str">
        <f t="shared" si="116"/>
        <v>% Chg</v>
      </c>
      <c r="CD182" s="430" t="str">
        <f t="shared" si="116"/>
        <v>1Q11</v>
      </c>
      <c r="CE182" s="431" t="str">
        <f t="shared" si="116"/>
        <v>% Chg</v>
      </c>
      <c r="CF182" s="430" t="str">
        <f t="shared" si="116"/>
        <v>2Q11</v>
      </c>
      <c r="CG182" s="431" t="str">
        <f t="shared" si="116"/>
        <v>% Chg</v>
      </c>
      <c r="CH182" s="430" t="str">
        <f t="shared" si="116"/>
        <v>3Q11</v>
      </c>
      <c r="CI182" s="431" t="str">
        <f t="shared" si="116"/>
        <v>% Chg</v>
      </c>
      <c r="CJ182" s="430" t="str">
        <f t="shared" si="116"/>
        <v>4Q11</v>
      </c>
      <c r="CK182" s="431" t="str">
        <f t="shared" si="116"/>
        <v>% Chg</v>
      </c>
      <c r="CL182" s="430" t="str">
        <f t="shared" si="116"/>
        <v>1Q12</v>
      </c>
      <c r="CM182" s="431" t="str">
        <f t="shared" si="116"/>
        <v>% Chg</v>
      </c>
      <c r="CN182" s="430" t="str">
        <f t="shared" si="116"/>
        <v>2Q12</v>
      </c>
      <c r="CO182" s="431" t="str">
        <f t="shared" si="116"/>
        <v>% Chg</v>
      </c>
      <c r="CP182" s="430" t="str">
        <f t="shared" si="116"/>
        <v>3Q12</v>
      </c>
      <c r="CQ182" s="431" t="str">
        <f t="shared" si="116"/>
        <v>% Chg</v>
      </c>
      <c r="CR182" s="430" t="str">
        <f t="shared" si="116"/>
        <v>4Q12</v>
      </c>
      <c r="CS182" s="431" t="str">
        <f t="shared" si="116"/>
        <v>% Chg</v>
      </c>
      <c r="CT182" s="430" t="str">
        <f t="shared" si="116"/>
        <v>1Q13</v>
      </c>
      <c r="CU182" s="431" t="str">
        <f t="shared" si="116"/>
        <v>% Chg</v>
      </c>
      <c r="CV182" s="430" t="str">
        <f t="shared" si="116"/>
        <v>2Q13</v>
      </c>
      <c r="CW182" s="431" t="str">
        <f t="shared" si="116"/>
        <v>% Chg</v>
      </c>
      <c r="CX182" s="430" t="str">
        <f t="shared" si="116"/>
        <v>3Q13</v>
      </c>
      <c r="CY182" s="431" t="str">
        <f t="shared" si="116"/>
        <v>% Chg</v>
      </c>
      <c r="CZ182" s="430" t="str">
        <f t="shared" si="116"/>
        <v>4Q13</v>
      </c>
      <c r="DA182" s="431" t="str">
        <f t="shared" si="116"/>
        <v>% Chg</v>
      </c>
      <c r="DB182" s="430" t="str">
        <f t="shared" si="116"/>
        <v>1Q14</v>
      </c>
      <c r="DC182" s="431" t="str">
        <f t="shared" ref="DC182:EO182" si="117">DC$5</f>
        <v>% Chg</v>
      </c>
      <c r="DD182" s="430" t="str">
        <f t="shared" si="117"/>
        <v>2Q14</v>
      </c>
      <c r="DE182" s="431" t="str">
        <f t="shared" si="117"/>
        <v>% Chg</v>
      </c>
      <c r="DF182" s="430" t="str">
        <f t="shared" si="117"/>
        <v>3Q14</v>
      </c>
      <c r="DG182" s="431" t="str">
        <f t="shared" si="117"/>
        <v>% Chg</v>
      </c>
      <c r="DH182" s="430" t="str">
        <f t="shared" si="117"/>
        <v>4Q14</v>
      </c>
      <c r="DI182" s="431" t="str">
        <f t="shared" si="117"/>
        <v>% Chg</v>
      </c>
      <c r="DJ182" s="430" t="str">
        <f t="shared" si="117"/>
        <v>1Q15</v>
      </c>
      <c r="DK182" s="431" t="str">
        <f t="shared" si="117"/>
        <v>% Chg</v>
      </c>
      <c r="DL182" s="430" t="str">
        <f t="shared" si="117"/>
        <v>2Q15</v>
      </c>
      <c r="DM182" s="431" t="str">
        <f t="shared" si="117"/>
        <v>% Chg</v>
      </c>
      <c r="DN182" s="430" t="str">
        <f t="shared" si="117"/>
        <v>3Q15</v>
      </c>
      <c r="DO182" s="431" t="str">
        <f t="shared" si="117"/>
        <v>% Chg</v>
      </c>
      <c r="DP182" s="430" t="str">
        <f t="shared" si="117"/>
        <v>4Q15</v>
      </c>
      <c r="DQ182" s="431" t="str">
        <f t="shared" si="117"/>
        <v>% Chg</v>
      </c>
      <c r="DR182" s="430" t="str">
        <f t="shared" si="117"/>
        <v>1Q16</v>
      </c>
      <c r="DS182" s="431" t="str">
        <f t="shared" si="117"/>
        <v>% Chg</v>
      </c>
      <c r="DT182" s="430" t="str">
        <f t="shared" si="117"/>
        <v>2Q16</v>
      </c>
      <c r="DU182" s="431" t="str">
        <f t="shared" si="117"/>
        <v>% Chg</v>
      </c>
      <c r="DV182" s="430" t="str">
        <f t="shared" si="117"/>
        <v>3Q16</v>
      </c>
      <c r="DW182" s="431" t="str">
        <f t="shared" si="117"/>
        <v>% Chg</v>
      </c>
      <c r="DX182" s="430" t="str">
        <f t="shared" si="117"/>
        <v>4Q16</v>
      </c>
      <c r="DY182" s="431" t="str">
        <f t="shared" si="117"/>
        <v>% Chg</v>
      </c>
      <c r="DZ182" s="430" t="str">
        <f t="shared" si="117"/>
        <v>1Q17</v>
      </c>
      <c r="EA182" s="431" t="str">
        <f t="shared" si="117"/>
        <v>% Chg</v>
      </c>
      <c r="EB182" s="430" t="str">
        <f t="shared" si="117"/>
        <v>2Q17</v>
      </c>
      <c r="EC182" s="431" t="str">
        <f t="shared" si="117"/>
        <v>% Chg</v>
      </c>
      <c r="ED182" s="430" t="str">
        <f t="shared" si="117"/>
        <v>3Q17</v>
      </c>
      <c r="EE182" s="431" t="str">
        <f t="shared" si="117"/>
        <v>% Chg</v>
      </c>
      <c r="EF182" s="430" t="str">
        <f t="shared" si="117"/>
        <v>4Q17</v>
      </c>
      <c r="EG182" s="431" t="str">
        <f t="shared" si="117"/>
        <v>% Chg</v>
      </c>
      <c r="EH182" s="430" t="str">
        <f t="shared" si="117"/>
        <v>1Q18E</v>
      </c>
      <c r="EI182" s="431" t="str">
        <f t="shared" si="117"/>
        <v>% Chg</v>
      </c>
      <c r="EJ182" s="430" t="str">
        <f t="shared" si="117"/>
        <v>2Q18E</v>
      </c>
      <c r="EK182" s="431" t="str">
        <f t="shared" si="117"/>
        <v>% Chg</v>
      </c>
      <c r="EL182" s="430" t="str">
        <f t="shared" si="117"/>
        <v>3Q18E</v>
      </c>
      <c r="EM182" s="431" t="str">
        <f t="shared" si="117"/>
        <v>% Chg</v>
      </c>
      <c r="EN182" s="430" t="str">
        <f t="shared" si="117"/>
        <v>4Q18E</v>
      </c>
      <c r="EO182" s="431" t="str">
        <f t="shared" si="117"/>
        <v>% Chg</v>
      </c>
      <c r="EP182" s="430"/>
      <c r="EQ182" s="432" t="str">
        <f t="shared" ref="EQ182:GK182" si="118">EQ$5</f>
        <v>2000</v>
      </c>
      <c r="ER182" s="431" t="str">
        <f t="shared" si="118"/>
        <v>% Chg</v>
      </c>
      <c r="ES182" s="432">
        <f t="shared" si="118"/>
        <v>2001</v>
      </c>
      <c r="ET182" s="431" t="str">
        <f t="shared" si="118"/>
        <v>% Chg</v>
      </c>
      <c r="EU182" s="432">
        <f t="shared" si="118"/>
        <v>2002</v>
      </c>
      <c r="EV182" s="431" t="str">
        <f t="shared" si="118"/>
        <v>% Chg</v>
      </c>
      <c r="EW182" s="432" t="str">
        <f t="shared" si="118"/>
        <v>2003</v>
      </c>
      <c r="EX182" s="431" t="str">
        <f t="shared" si="118"/>
        <v>% Chg</v>
      </c>
      <c r="EY182" s="432" t="str">
        <f t="shared" si="118"/>
        <v>2004</v>
      </c>
      <c r="EZ182" s="431" t="str">
        <f t="shared" si="118"/>
        <v>% Chg</v>
      </c>
      <c r="FA182" s="432" t="str">
        <f t="shared" si="118"/>
        <v>2005</v>
      </c>
      <c r="FB182" s="431" t="str">
        <f t="shared" si="118"/>
        <v>% Chg</v>
      </c>
      <c r="FC182" s="432" t="str">
        <f t="shared" si="118"/>
        <v>2006</v>
      </c>
      <c r="FD182" s="431" t="str">
        <f t="shared" si="118"/>
        <v>% Chg</v>
      </c>
      <c r="FE182" s="432">
        <f t="shared" si="118"/>
        <v>2007</v>
      </c>
      <c r="FF182" s="431" t="str">
        <f t="shared" si="118"/>
        <v>% Chg</v>
      </c>
      <c r="FG182" s="432" t="str">
        <f t="shared" si="118"/>
        <v>2008</v>
      </c>
      <c r="FH182" s="431" t="str">
        <f t="shared" si="118"/>
        <v>% Chg</v>
      </c>
      <c r="FI182" s="432" t="str">
        <f t="shared" si="118"/>
        <v>2009</v>
      </c>
      <c r="FJ182" s="431" t="str">
        <f t="shared" si="118"/>
        <v>% Chg</v>
      </c>
      <c r="FK182" s="432" t="str">
        <f t="shared" si="118"/>
        <v>2010</v>
      </c>
      <c r="FL182" s="431" t="str">
        <f t="shared" si="118"/>
        <v>% Chg</v>
      </c>
      <c r="FM182" s="430" t="str">
        <f t="shared" si="118"/>
        <v>2011</v>
      </c>
      <c r="FN182" s="431" t="str">
        <f t="shared" si="118"/>
        <v>% Chg</v>
      </c>
      <c r="FO182" s="430" t="str">
        <f t="shared" si="118"/>
        <v>2012</v>
      </c>
      <c r="FP182" s="431" t="str">
        <f t="shared" si="118"/>
        <v>% Chg</v>
      </c>
      <c r="FQ182" s="430" t="str">
        <f t="shared" si="118"/>
        <v>2013</v>
      </c>
      <c r="FR182" s="431" t="str">
        <f t="shared" si="118"/>
        <v>% Chg</v>
      </c>
      <c r="FS182" s="430" t="str">
        <f t="shared" si="118"/>
        <v>2014</v>
      </c>
      <c r="FT182" s="431" t="str">
        <f t="shared" si="118"/>
        <v>% Chg</v>
      </c>
      <c r="FU182" s="430" t="str">
        <f t="shared" si="118"/>
        <v>2015</v>
      </c>
      <c r="FV182" s="431" t="str">
        <f t="shared" si="118"/>
        <v>% Chg</v>
      </c>
      <c r="FW182" s="430" t="str">
        <f t="shared" si="118"/>
        <v>2016</v>
      </c>
      <c r="FX182" s="431" t="str">
        <f t="shared" si="118"/>
        <v>% Chg</v>
      </c>
      <c r="FY182" s="430" t="str">
        <f t="shared" si="118"/>
        <v>2017</v>
      </c>
      <c r="FZ182" s="431" t="str">
        <f t="shared" si="118"/>
        <v>% Chg</v>
      </c>
      <c r="GA182" s="430" t="str">
        <f t="shared" si="118"/>
        <v>2018E</v>
      </c>
      <c r="GB182" s="431" t="str">
        <f t="shared" si="118"/>
        <v>% Chg</v>
      </c>
      <c r="GC182" s="430" t="str">
        <f t="shared" si="118"/>
        <v>2019E</v>
      </c>
      <c r="GD182" s="431" t="str">
        <f t="shared" si="118"/>
        <v>% Chg</v>
      </c>
      <c r="GE182" s="430" t="str">
        <f t="shared" si="118"/>
        <v>2020E</v>
      </c>
      <c r="GF182" s="431" t="str">
        <f t="shared" si="118"/>
        <v>% Chg</v>
      </c>
      <c r="GG182" s="430" t="str">
        <f t="shared" si="118"/>
        <v>2021E</v>
      </c>
      <c r="GH182" s="431" t="str">
        <f t="shared" si="118"/>
        <v>% Chg</v>
      </c>
      <c r="GI182" s="430" t="str">
        <f t="shared" si="118"/>
        <v>2022E</v>
      </c>
      <c r="GJ182" s="431" t="str">
        <f t="shared" si="118"/>
        <v>% Chg</v>
      </c>
      <c r="GK182" s="431" t="str">
        <f t="shared" si="118"/>
        <v>CAGR (%)</v>
      </c>
      <c r="GL182" s="426"/>
    </row>
    <row r="183" spans="1:194" s="428" customFormat="1" ht="12" hidden="1" customHeight="1" outlineLevel="1" x14ac:dyDescent="0.2">
      <c r="B183" s="426"/>
      <c r="C183" s="427"/>
      <c r="D183" s="426"/>
      <c r="E183" s="427"/>
      <c r="F183" s="426"/>
      <c r="G183" s="427"/>
      <c r="H183" s="426"/>
      <c r="I183" s="427"/>
      <c r="J183" s="426"/>
      <c r="K183" s="427"/>
      <c r="L183" s="426"/>
      <c r="M183" s="427"/>
      <c r="N183" s="426"/>
      <c r="O183" s="427"/>
      <c r="P183" s="426"/>
      <c r="Q183" s="427"/>
      <c r="R183" s="426"/>
      <c r="S183" s="427"/>
      <c r="T183" s="426"/>
      <c r="U183" s="427"/>
      <c r="V183" s="426"/>
      <c r="W183" s="427"/>
      <c r="X183" s="426"/>
      <c r="Y183" s="427"/>
      <c r="Z183" s="426"/>
      <c r="AA183" s="427"/>
      <c r="AB183" s="426"/>
      <c r="AC183" s="427"/>
      <c r="AD183" s="426"/>
      <c r="AE183" s="427"/>
      <c r="AF183" s="426"/>
      <c r="AG183" s="427"/>
      <c r="AH183" s="426"/>
      <c r="AI183" s="427"/>
      <c r="AJ183" s="426"/>
      <c r="AK183" s="427"/>
      <c r="AL183" s="426"/>
      <c r="AM183" s="427"/>
      <c r="AN183" s="426"/>
      <c r="AO183" s="427"/>
      <c r="AP183" s="426"/>
      <c r="AQ183" s="427"/>
      <c r="AR183" s="426"/>
      <c r="AS183" s="427"/>
      <c r="AT183" s="426"/>
      <c r="AU183" s="427"/>
      <c r="AV183" s="426"/>
      <c r="AW183" s="427"/>
      <c r="AX183" s="426"/>
      <c r="AY183" s="427"/>
      <c r="AZ183" s="426"/>
      <c r="BA183" s="427"/>
      <c r="BB183" s="426"/>
      <c r="BC183" s="427"/>
      <c r="BD183" s="426"/>
      <c r="BE183" s="427"/>
      <c r="BF183" s="426"/>
      <c r="BG183" s="427"/>
      <c r="BH183" s="426"/>
      <c r="BI183" s="427"/>
      <c r="BJ183" s="426"/>
      <c r="BK183" s="427"/>
      <c r="BL183" s="426"/>
      <c r="BM183" s="427"/>
      <c r="BN183" s="426"/>
      <c r="BO183" s="427"/>
      <c r="BP183" s="426"/>
      <c r="BQ183" s="427"/>
      <c r="BR183" s="426"/>
      <c r="BS183" s="427"/>
      <c r="BT183" s="426"/>
      <c r="BU183" s="427"/>
      <c r="BV183" s="426"/>
      <c r="BW183" s="427"/>
      <c r="BX183" s="426"/>
      <c r="BY183" s="427"/>
      <c r="BZ183" s="426"/>
      <c r="CA183" s="427"/>
      <c r="CB183" s="426"/>
      <c r="CC183" s="427"/>
      <c r="CD183" s="426"/>
      <c r="CE183" s="427"/>
      <c r="CF183" s="426"/>
      <c r="CG183" s="427"/>
      <c r="CH183" s="426"/>
      <c r="CI183" s="427"/>
      <c r="CJ183" s="426"/>
      <c r="CK183" s="427"/>
      <c r="CL183" s="426"/>
      <c r="CM183" s="427"/>
      <c r="CN183" s="426"/>
      <c r="CO183" s="427"/>
      <c r="CP183" s="426"/>
      <c r="CQ183" s="427"/>
      <c r="CR183" s="426"/>
      <c r="CS183" s="427"/>
      <c r="CT183" s="426"/>
      <c r="CU183" s="427"/>
      <c r="CV183" s="426"/>
      <c r="CW183" s="427"/>
      <c r="CX183" s="426"/>
      <c r="CY183" s="427"/>
      <c r="CZ183" s="426"/>
      <c r="DA183" s="427"/>
      <c r="DB183" s="426"/>
      <c r="DC183" s="427"/>
      <c r="DD183" s="426"/>
      <c r="DE183" s="427"/>
      <c r="DF183" s="426"/>
      <c r="DG183" s="427"/>
      <c r="DH183" s="426"/>
      <c r="DI183" s="427"/>
      <c r="DJ183" s="426"/>
      <c r="DK183" s="427"/>
      <c r="DL183" s="426"/>
      <c r="DM183" s="427"/>
      <c r="DN183" s="426"/>
      <c r="DO183" s="427"/>
      <c r="DP183" s="426"/>
      <c r="DQ183" s="427"/>
      <c r="DR183" s="426"/>
      <c r="DS183" s="427"/>
      <c r="DT183" s="426"/>
      <c r="DU183" s="427"/>
      <c r="DV183" s="426"/>
      <c r="DW183" s="427"/>
      <c r="DX183" s="426"/>
      <c r="DY183" s="427"/>
      <c r="DZ183" s="426"/>
      <c r="EA183" s="427"/>
      <c r="EB183" s="426"/>
      <c r="EC183" s="427"/>
      <c r="ED183" s="426"/>
      <c r="EE183" s="427"/>
      <c r="EF183" s="426"/>
      <c r="EG183" s="427"/>
      <c r="EH183" s="426"/>
      <c r="EI183" s="427"/>
      <c r="EJ183" s="426"/>
      <c r="EK183" s="427"/>
      <c r="EL183" s="426"/>
      <c r="EM183" s="427"/>
      <c r="EN183" s="426"/>
      <c r="EO183" s="427"/>
      <c r="EP183" s="426"/>
      <c r="EQ183" s="470"/>
      <c r="ER183" s="427"/>
      <c r="ES183" s="470"/>
      <c r="ET183" s="427"/>
      <c r="EU183" s="470"/>
      <c r="EV183" s="427"/>
      <c r="EW183" s="470"/>
      <c r="EX183" s="427"/>
      <c r="EY183" s="470"/>
      <c r="EZ183" s="427"/>
      <c r="FA183" s="470"/>
      <c r="FB183" s="427"/>
      <c r="FC183" s="470"/>
      <c r="FD183" s="427"/>
      <c r="FE183" s="470"/>
      <c r="FF183" s="427"/>
      <c r="FG183" s="470"/>
      <c r="FH183" s="427"/>
      <c r="FI183" s="470"/>
      <c r="FJ183" s="427"/>
      <c r="FK183" s="470"/>
      <c r="FL183" s="427"/>
      <c r="FM183" s="426"/>
      <c r="FN183" s="427"/>
      <c r="FO183" s="426"/>
      <c r="FP183" s="427"/>
      <c r="FQ183" s="426"/>
      <c r="FR183" s="427"/>
      <c r="FS183" s="426"/>
      <c r="FT183" s="427"/>
      <c r="FU183" s="426"/>
      <c r="FV183" s="427"/>
      <c r="FW183" s="426"/>
      <c r="FX183" s="427"/>
      <c r="FY183" s="426"/>
      <c r="FZ183" s="427"/>
      <c r="GA183" s="426"/>
      <c r="GB183" s="427"/>
      <c r="GC183" s="426"/>
      <c r="GD183" s="427"/>
      <c r="GE183" s="426"/>
      <c r="GF183" s="427"/>
      <c r="GG183" s="426"/>
      <c r="GH183" s="427"/>
      <c r="GI183" s="426"/>
      <c r="GJ183" s="427"/>
      <c r="GK183" s="427"/>
      <c r="GL183" s="426"/>
    </row>
    <row r="184" spans="1:194" ht="12" hidden="1" customHeight="1" outlineLevel="1" x14ac:dyDescent="0.2">
      <c r="A184" s="437" t="s">
        <v>295</v>
      </c>
      <c r="B184" s="436"/>
      <c r="C184" s="435"/>
      <c r="D184" s="436"/>
      <c r="E184" s="435"/>
      <c r="F184" s="436"/>
      <c r="G184" s="435"/>
      <c r="H184" s="436"/>
      <c r="I184" s="435"/>
      <c r="J184" s="436"/>
      <c r="K184" s="435"/>
      <c r="L184" s="436"/>
      <c r="M184" s="435"/>
      <c r="N184" s="436"/>
      <c r="O184" s="435"/>
      <c r="P184" s="436"/>
      <c r="Q184" s="435"/>
      <c r="R184" s="436"/>
      <c r="S184" s="435"/>
      <c r="T184" s="436"/>
      <c r="U184" s="435"/>
      <c r="V184" s="436"/>
      <c r="W184" s="435"/>
      <c r="X184" s="436"/>
      <c r="Y184" s="435"/>
      <c r="Z184" s="436"/>
      <c r="AA184" s="435"/>
      <c r="AB184" s="436"/>
      <c r="AC184" s="435"/>
      <c r="AD184" s="436"/>
      <c r="AE184" s="435"/>
      <c r="AF184" s="436"/>
      <c r="AG184" s="435"/>
      <c r="AH184" s="436"/>
      <c r="AI184" s="435"/>
      <c r="AJ184" s="436"/>
      <c r="AK184" s="435"/>
      <c r="AL184" s="436"/>
      <c r="AM184" s="435"/>
      <c r="AN184" s="436"/>
      <c r="AO184" s="435"/>
      <c r="AP184" s="436"/>
      <c r="AQ184" s="435"/>
      <c r="AR184" s="436"/>
      <c r="AS184" s="435"/>
      <c r="AT184" s="436"/>
      <c r="AU184" s="435"/>
      <c r="AV184" s="436"/>
      <c r="AW184" s="435"/>
      <c r="AX184" s="436"/>
      <c r="AY184" s="435"/>
      <c r="AZ184" s="436"/>
      <c r="BA184" s="435"/>
      <c r="BB184" s="436"/>
      <c r="BC184" s="435"/>
      <c r="BD184" s="436"/>
      <c r="BE184" s="435"/>
      <c r="BF184" s="436"/>
      <c r="BG184" s="435"/>
      <c r="BH184" s="436"/>
      <c r="BI184" s="435"/>
      <c r="BJ184" s="436"/>
      <c r="BK184" s="435"/>
      <c r="BL184" s="436"/>
      <c r="BM184" s="435"/>
      <c r="BN184" s="436"/>
      <c r="BO184" s="435"/>
      <c r="BP184" s="436"/>
      <c r="BQ184" s="435"/>
      <c r="BR184" s="436"/>
      <c r="BS184" s="435"/>
      <c r="BT184" s="436"/>
      <c r="BU184" s="435"/>
      <c r="BV184" s="436"/>
      <c r="BW184" s="435"/>
      <c r="BX184" s="436"/>
      <c r="BY184" s="435"/>
      <c r="BZ184" s="436"/>
      <c r="CA184" s="435"/>
      <c r="CB184" s="436"/>
      <c r="CC184" s="435"/>
      <c r="CD184" s="436"/>
      <c r="CE184" s="435"/>
      <c r="CF184" s="436"/>
      <c r="CG184" s="435"/>
      <c r="CH184" s="436"/>
      <c r="CI184" s="435"/>
      <c r="CJ184" s="436"/>
      <c r="CK184" s="435"/>
      <c r="CL184" s="436"/>
      <c r="CM184" s="435"/>
      <c r="CN184" s="436"/>
      <c r="CO184" s="435"/>
      <c r="CP184" s="436"/>
      <c r="CQ184" s="435"/>
      <c r="CR184" s="436"/>
      <c r="CS184" s="435"/>
      <c r="CT184" s="436"/>
      <c r="CU184" s="435"/>
      <c r="CV184" s="436"/>
      <c r="CW184" s="435"/>
      <c r="CX184" s="436"/>
      <c r="CY184" s="435"/>
      <c r="CZ184" s="436"/>
      <c r="DA184" s="435"/>
      <c r="DB184" s="436"/>
      <c r="DC184" s="435"/>
      <c r="DD184" s="436"/>
      <c r="DE184" s="435"/>
      <c r="DF184" s="436"/>
      <c r="DG184" s="435"/>
      <c r="DH184" s="436"/>
      <c r="DI184" s="435"/>
      <c r="DJ184" s="436"/>
      <c r="DK184" s="435"/>
      <c r="DL184" s="436"/>
      <c r="DM184" s="435"/>
      <c r="DN184" s="436"/>
      <c r="DO184" s="435"/>
      <c r="DP184" s="436"/>
      <c r="DQ184" s="435"/>
      <c r="DR184" s="436"/>
      <c r="DS184" s="435"/>
      <c r="DT184" s="436"/>
      <c r="DU184" s="435"/>
      <c r="DV184" s="436"/>
      <c r="DW184" s="435"/>
      <c r="DX184" s="436"/>
      <c r="DY184" s="435"/>
      <c r="DZ184" s="436"/>
      <c r="EA184" s="435"/>
      <c r="EB184" s="436"/>
      <c r="EC184" s="435"/>
      <c r="ED184" s="436"/>
      <c r="EE184" s="435"/>
      <c r="EF184" s="436"/>
      <c r="EG184" s="435"/>
      <c r="EH184" s="436"/>
      <c r="EI184" s="435"/>
      <c r="EJ184" s="436"/>
      <c r="EK184" s="435"/>
      <c r="EL184" s="436"/>
      <c r="EM184" s="435"/>
      <c r="EN184" s="436"/>
      <c r="EO184" s="435"/>
      <c r="EP184" s="436"/>
      <c r="EQ184" s="436"/>
      <c r="ER184" s="435"/>
      <c r="ES184" s="436"/>
      <c r="ET184" s="435"/>
      <c r="EU184" s="436"/>
      <c r="EV184" s="435"/>
      <c r="EW184" s="436"/>
      <c r="EX184" s="435"/>
      <c r="EY184" s="436"/>
      <c r="EZ184" s="435"/>
      <c r="FA184" s="436"/>
      <c r="FB184" s="435"/>
      <c r="FC184" s="436"/>
      <c r="FD184" s="435"/>
      <c r="FE184" s="436"/>
      <c r="FF184" s="435"/>
      <c r="FG184" s="436"/>
      <c r="FH184" s="435"/>
      <c r="FI184" s="436"/>
      <c r="FJ184" s="435"/>
      <c r="FK184" s="436"/>
      <c r="FL184" s="435"/>
      <c r="FM184" s="436"/>
      <c r="FN184" s="435"/>
      <c r="FO184" s="436"/>
      <c r="FP184" s="435"/>
      <c r="FQ184" s="436"/>
      <c r="FR184" s="435"/>
      <c r="FS184" s="436"/>
      <c r="FT184" s="435"/>
      <c r="FU184" s="436"/>
      <c r="FV184" s="435"/>
      <c r="FW184" s="436"/>
      <c r="FX184" s="435"/>
      <c r="FY184" s="436"/>
      <c r="FZ184" s="435"/>
      <c r="GA184" s="436"/>
      <c r="GB184" s="435"/>
      <c r="GC184" s="436"/>
      <c r="GD184" s="435"/>
      <c r="GE184" s="436"/>
      <c r="GF184" s="435"/>
      <c r="GG184" s="436"/>
      <c r="GH184" s="435"/>
      <c r="GI184" s="436"/>
      <c r="GJ184" s="435"/>
      <c r="GK184" s="435"/>
      <c r="GL184" s="436"/>
    </row>
    <row r="185" spans="1:194" ht="12" hidden="1" customHeight="1" outlineLevel="1" x14ac:dyDescent="0.2">
      <c r="A185" s="433" t="str">
        <f>INPUT!B131</f>
        <v>Premiums</v>
      </c>
      <c r="B185" s="434">
        <f>INPUT!K131</f>
        <v>1591</v>
      </c>
      <c r="C185" s="435">
        <f>INPUT!L131</f>
        <v>-3.3414337788578385</v>
      </c>
      <c r="D185" s="434">
        <f>INPUT!M131</f>
        <v>1528</v>
      </c>
      <c r="E185" s="435">
        <f>INPUT!N131</f>
        <v>-8.6670651524208058</v>
      </c>
      <c r="F185" s="434">
        <f>INPUT!O131</f>
        <v>1564</v>
      </c>
      <c r="G185" s="435">
        <f>INPUT!P131</f>
        <v>-7.0154577883472014</v>
      </c>
      <c r="H185" s="434">
        <f>INPUT!Q131</f>
        <v>1555</v>
      </c>
      <c r="I185" s="435">
        <f>INPUT!R131</f>
        <v>-6.7745803357314172</v>
      </c>
      <c r="J185" s="434">
        <f>INPUT!S131</f>
        <v>1474</v>
      </c>
      <c r="K185" s="435">
        <f>INPUT!T131</f>
        <v>-7.35386549340038</v>
      </c>
      <c r="L185" s="434">
        <f>INPUT!U131</f>
        <v>1553</v>
      </c>
      <c r="M185" s="435">
        <f>INPUT!V131</f>
        <v>1.63612565445026</v>
      </c>
      <c r="N185" s="434">
        <f>INPUT!W131</f>
        <v>1686</v>
      </c>
      <c r="O185" s="435">
        <f>INPUT!X131</f>
        <v>7.8005115089514021</v>
      </c>
      <c r="P185" s="434">
        <f>INPUT!Y131</f>
        <v>1661</v>
      </c>
      <c r="Q185" s="435">
        <f>INPUT!Z131</f>
        <v>6.8167202572347207</v>
      </c>
      <c r="R185" s="434">
        <f>INPUT!AA131</f>
        <v>1748</v>
      </c>
      <c r="S185" s="435">
        <f>INPUT!AB131</f>
        <v>18.588873812754404</v>
      </c>
      <c r="T185" s="434">
        <f>INPUT!AC131</f>
        <v>1770</v>
      </c>
      <c r="U185" s="435">
        <f>INPUT!AD131</f>
        <v>13.972955569864776</v>
      </c>
      <c r="V185" s="434">
        <f>INPUT!AE131</f>
        <v>1818</v>
      </c>
      <c r="W185" s="435">
        <f>INPUT!AF131</f>
        <v>7.8291814946619187</v>
      </c>
      <c r="X185" s="434">
        <f>INPUT!AG131</f>
        <v>1990</v>
      </c>
      <c r="Y185" s="435">
        <f>INPUT!AH131</f>
        <v>19.807344972907881</v>
      </c>
      <c r="Z185" s="434">
        <f>INPUT!AI131</f>
        <v>2063</v>
      </c>
      <c r="AA185" s="435">
        <f>INPUT!AJ131</f>
        <v>18.020594965675052</v>
      </c>
      <c r="AB185" s="434">
        <f>INPUT!AK131</f>
        <v>2042</v>
      </c>
      <c r="AC185" s="435">
        <f>INPUT!AL131</f>
        <v>15.367231638418088</v>
      </c>
      <c r="AD185" s="434">
        <f>INPUT!AM131</f>
        <v>2077</v>
      </c>
      <c r="AE185" s="435">
        <f>INPUT!AN131</f>
        <v>14.246424642464239</v>
      </c>
      <c r="AF185" s="434">
        <f>INPUT!AO131</f>
        <v>2186</v>
      </c>
      <c r="AG185" s="435">
        <f>INPUT!AP131</f>
        <v>9.8492462311557727</v>
      </c>
      <c r="AH185" s="434">
        <f>INPUT!AQ131</f>
        <v>2254</v>
      </c>
      <c r="AI185" s="435">
        <f>INPUT!AR131</f>
        <v>9.2583616093068422</v>
      </c>
      <c r="AJ185" s="434">
        <f>INPUT!AS131</f>
        <v>2217</v>
      </c>
      <c r="AK185" s="435">
        <f>INPUT!AT131</f>
        <v>8.5700293829578769</v>
      </c>
      <c r="AL185" s="434">
        <f>INPUT!AU131</f>
        <v>2177</v>
      </c>
      <c r="AM185" s="435">
        <f>INPUT!AV131</f>
        <v>4.8146364949446241</v>
      </c>
      <c r="AN185" s="434">
        <f>INPUT!AW131</f>
        <v>2096</v>
      </c>
      <c r="AO185" s="435">
        <f>INPUT!AX131</f>
        <v>-4.1171088746569051</v>
      </c>
      <c r="AP185" s="434">
        <f>INPUT!AY131</f>
        <v>2139</v>
      </c>
      <c r="AQ185" s="435">
        <f>INPUT!AZ131</f>
        <v>-5.1020408163265252</v>
      </c>
      <c r="AR185" s="434">
        <f>INPUT!BA131</f>
        <v>2215</v>
      </c>
      <c r="AS185" s="435">
        <f>INPUT!BB131</f>
        <v>-9.0211998195754983E-2</v>
      </c>
      <c r="AT185" s="434">
        <f>INPUT!BC131</f>
        <v>2204</v>
      </c>
      <c r="AU185" s="435">
        <f>INPUT!BD131</f>
        <v>1.2402388608176329</v>
      </c>
      <c r="AV185" s="434">
        <f>INPUT!BE131</f>
        <v>2204</v>
      </c>
      <c r="AW185" s="435">
        <f>INPUT!BF131</f>
        <v>5.15267175572518</v>
      </c>
      <c r="AX185" s="434">
        <f>INPUT!BG131</f>
        <v>2196</v>
      </c>
      <c r="AY185" s="435">
        <f>INPUT!BH131</f>
        <v>2.6647966339411022</v>
      </c>
      <c r="AZ185" s="434">
        <f>INPUT!BI131</f>
        <v>2190</v>
      </c>
      <c r="BA185" s="435">
        <f>INPUT!BJ131</f>
        <v>-1.1286681715575675</v>
      </c>
      <c r="BB185" s="434">
        <f>INPUT!BK131</f>
        <v>2266</v>
      </c>
      <c r="BC185" s="435">
        <f>INPUT!BL131</f>
        <v>2.8130671506352067</v>
      </c>
      <c r="BD185" s="434">
        <f>INPUT!BM131</f>
        <v>2386</v>
      </c>
      <c r="BE185" s="435">
        <f>INPUT!BN131</f>
        <v>8.2577132486388436</v>
      </c>
      <c r="BF185" s="434">
        <f>INPUT!BO131</f>
        <v>2585</v>
      </c>
      <c r="BG185" s="435">
        <f>INPUT!BP131</f>
        <v>17.714025500910747</v>
      </c>
      <c r="BH185" s="434">
        <f>INPUT!BQ131</f>
        <v>2620</v>
      </c>
      <c r="BI185" s="435">
        <f>INPUT!BR131</f>
        <v>19.634703196347036</v>
      </c>
      <c r="BJ185" s="434">
        <f>INPUT!BS131</f>
        <v>2569</v>
      </c>
      <c r="BK185" s="435">
        <f>INPUT!BT131</f>
        <v>13.371579876434247</v>
      </c>
      <c r="BL185" s="434">
        <f>INPUT!BU131</f>
        <v>2901</v>
      </c>
      <c r="BM185" s="435">
        <f>INPUT!BV131</f>
        <v>21.584241408214577</v>
      </c>
      <c r="BN185" s="434">
        <f>INPUT!BW131</f>
        <v>3012</v>
      </c>
      <c r="BO185" s="435">
        <f>INPUT!BX131</f>
        <v>16.518375241779502</v>
      </c>
      <c r="BP185" s="434">
        <f>INPUT!BY131</f>
        <v>2901</v>
      </c>
      <c r="BQ185" s="435">
        <f>INPUT!BZ131</f>
        <v>10.725190839694655</v>
      </c>
      <c r="BR185" s="434">
        <f>INPUT!CA131</f>
        <v>3054</v>
      </c>
      <c r="BS185" s="435">
        <f>INPUT!CB131</f>
        <v>18.878941222265478</v>
      </c>
      <c r="BT185" s="434">
        <f>INPUT!CC131</f>
        <v>3211</v>
      </c>
      <c r="BU185" s="435">
        <f>INPUT!CD131</f>
        <v>10.685970355049989</v>
      </c>
      <c r="BV185" s="434">
        <f>INPUT!CE131</f>
        <v>3206</v>
      </c>
      <c r="BW185" s="435">
        <f>INPUT!CF131</f>
        <v>6.4409030544488655</v>
      </c>
      <c r="BX185" s="434">
        <f>INPUT!CG131</f>
        <v>3186</v>
      </c>
      <c r="BY185" s="435">
        <f>INPUT!CH131</f>
        <v>9.8241985522233612</v>
      </c>
      <c r="BZ185" s="434">
        <f>INPUT!CI131</f>
        <v>3456.4</v>
      </c>
      <c r="CA185" s="435">
        <f>INPUT!CJ131</f>
        <v>13.176162409954163</v>
      </c>
      <c r="CB185" s="434">
        <f>INPUT!CK131</f>
        <v>3638</v>
      </c>
      <c r="CC185" s="435">
        <f>INPUT!CL131</f>
        <v>13.298037994394264</v>
      </c>
      <c r="CD185" s="434">
        <f>INPUT!CM131</f>
        <v>3702</v>
      </c>
      <c r="CE185" s="435">
        <f>INPUT!CN131</f>
        <v>15.470991890205866</v>
      </c>
      <c r="CF185" s="434">
        <f>INPUT!CO131</f>
        <v>3770</v>
      </c>
      <c r="CG185" s="435">
        <f>INPUT!CP131</f>
        <v>18.330194601381034</v>
      </c>
      <c r="CH185" s="434">
        <f>INPUT!CQ131</f>
        <v>4018</v>
      </c>
      <c r="CI185" s="435">
        <f>INPUT!CR131</f>
        <v>16.248119430621454</v>
      </c>
      <c r="CJ185" s="434">
        <f>INPUT!CS131</f>
        <v>4129</v>
      </c>
      <c r="CK185" s="435">
        <f>INPUT!CT131</f>
        <v>13.49642660802639</v>
      </c>
      <c r="CL185" s="434">
        <f>INPUT!CU131</f>
        <v>4148</v>
      </c>
      <c r="CM185" s="435">
        <f>INPUT!CV131</f>
        <v>12.04754186925987</v>
      </c>
      <c r="CN185" s="434">
        <f>INPUT!CW131</f>
        <v>4216</v>
      </c>
      <c r="CO185" s="435">
        <f>INPUT!CX131</f>
        <v>11.830238726790455</v>
      </c>
      <c r="CP185" s="434">
        <f>INPUT!CY131</f>
        <v>4405</v>
      </c>
      <c r="CQ185" s="435">
        <f>INPUT!CZ131</f>
        <v>9.6316575410652092</v>
      </c>
      <c r="CR185" s="434">
        <f>INPUT!DA131</f>
        <v>4382</v>
      </c>
      <c r="CS185" s="435">
        <f>INPUT!DB131</f>
        <v>6.1273916202470247</v>
      </c>
      <c r="CT185" s="434">
        <f>INPUT!DC131</f>
        <v>3905</v>
      </c>
      <c r="CU185" s="435">
        <f>INPUT!DD131</f>
        <v>-5.8582449373191903</v>
      </c>
      <c r="CV185" s="434">
        <f>INPUT!DE131</f>
        <v>3717</v>
      </c>
      <c r="CW185" s="435">
        <f>INPUT!DF131</f>
        <v>-11.835863377609112</v>
      </c>
      <c r="CX185" s="434">
        <f>INPUT!DG131</f>
        <v>3735</v>
      </c>
      <c r="CY185" s="435">
        <f>INPUT!DH131</f>
        <v>-15.209988649262208</v>
      </c>
      <c r="CZ185" s="434">
        <f>INPUT!DI131</f>
        <v>3625</v>
      </c>
      <c r="DA185" s="435">
        <f>INPUT!DJ131</f>
        <v>-17.275216795983571</v>
      </c>
      <c r="DB185" s="434">
        <f>INPUT!DK131</f>
        <v>3560</v>
      </c>
      <c r="DC185" s="435">
        <f>INPUT!DL131</f>
        <v>-8.8348271446862974</v>
      </c>
      <c r="DD185" s="434">
        <f>INPUT!DM131</f>
        <v>3578</v>
      </c>
      <c r="DE185" s="435">
        <f>INPUT!DN131</f>
        <v>-3.7395749260155986</v>
      </c>
      <c r="DF185" s="434">
        <f>INPUT!DO131</f>
        <v>3534</v>
      </c>
      <c r="DG185" s="435">
        <f>INPUT!DP131</f>
        <v>-5.3815261044176665</v>
      </c>
      <c r="DH185" s="434">
        <f>INPUT!DQ131</f>
        <v>3189</v>
      </c>
      <c r="DI185" s="435">
        <f>INPUT!DR131</f>
        <v>-12.027586206896556</v>
      </c>
      <c r="DJ185" s="434">
        <f>INPUT!DS131</f>
        <v>3078</v>
      </c>
      <c r="DK185" s="435">
        <f>INPUT!DT131</f>
        <v>-13.539325842696625</v>
      </c>
      <c r="DL185" s="434">
        <f>INPUT!DU131</f>
        <v>2978</v>
      </c>
      <c r="DM185" s="435">
        <f>INPUT!DV131</f>
        <v>-16.769144773616553</v>
      </c>
      <c r="DN185" s="434">
        <f>INPUT!DW131</f>
        <v>2981</v>
      </c>
      <c r="DO185" s="435">
        <f>INPUT!DX131</f>
        <v>-15.647990945104695</v>
      </c>
      <c r="DP185" s="434">
        <f>INPUT!DY131</f>
        <v>3009</v>
      </c>
      <c r="DQ185" s="435">
        <f>INPUT!DZ131</f>
        <v>-5.6444026340545577</v>
      </c>
      <c r="DR185" s="434">
        <f>INPUT!EA131</f>
        <v>3179</v>
      </c>
      <c r="DS185" s="435">
        <f>INPUT!EB131</f>
        <v>3.2813515269655591</v>
      </c>
      <c r="DT185" s="434">
        <f>INPUT!EC131</f>
        <v>3402</v>
      </c>
      <c r="DU185" s="435">
        <f>INPUT!ED131</f>
        <v>14.237743451981189</v>
      </c>
      <c r="DV185" s="434">
        <f>INPUT!EE131</f>
        <v>3596</v>
      </c>
      <c r="DW185" s="435">
        <f>INPUT!EF131</f>
        <v>20.630660852063066</v>
      </c>
      <c r="DX185" s="434">
        <f>INPUT!EG131</f>
        <v>3360</v>
      </c>
      <c r="DY185" s="435">
        <f>INPUT!EH131</f>
        <v>11.665004985044858</v>
      </c>
      <c r="DZ185" s="434">
        <f>INPUT!EI131</f>
        <v>3194</v>
      </c>
      <c r="EA185" s="435">
        <f>INPUT!EJ131</f>
        <v>0.47184649260774147</v>
      </c>
      <c r="EB185" s="434">
        <f>INPUT!EK131</f>
        <v>3222</v>
      </c>
      <c r="EC185" s="435">
        <f>INPUT!EL131</f>
        <v>-5.2910052910052912</v>
      </c>
      <c r="ED185" s="434">
        <f>INPUT!EM131</f>
        <v>3200</v>
      </c>
      <c r="EE185" s="435">
        <f>INPUT!EN131</f>
        <v>-11.012235817575089</v>
      </c>
      <c r="EF185" s="434">
        <f>INPUT!EO131</f>
        <v>3136</v>
      </c>
      <c r="EG185" s="435">
        <f>INPUT!EP131</f>
        <v>-6.6666666666666652</v>
      </c>
      <c r="EH185" s="434">
        <f>INPUT!EQ131</f>
        <v>3242.3151518998448</v>
      </c>
      <c r="EI185" s="435">
        <f>INPUT!ER131</f>
        <v>1.512684780834217</v>
      </c>
      <c r="EJ185" s="434">
        <f>INPUT!ES131</f>
        <v>3267.7008783896317</v>
      </c>
      <c r="EK185" s="435">
        <f>INPUT!ET131</f>
        <v>1.4184009431915445</v>
      </c>
      <c r="EL185" s="434">
        <f>INPUT!EU131</f>
        <v>3251.3135925045258</v>
      </c>
      <c r="EM185" s="435">
        <f>INPUT!EV131</f>
        <v>1.6035497657664211</v>
      </c>
      <c r="EN185" s="434">
        <f>INPUT!EW131</f>
        <v>3246.0429775626135</v>
      </c>
      <c r="EO185" s="435">
        <f>INPUT!EX131</f>
        <v>3.5090235192159813</v>
      </c>
      <c r="EP185" s="434"/>
      <c r="EQ185" s="434">
        <f>INPUT!FF131</f>
        <v>6669</v>
      </c>
      <c r="ER185" s="435">
        <f>INPUT!FG131</f>
        <v>12.919065357263793</v>
      </c>
      <c r="ES185" s="434">
        <f>INPUT!FH131</f>
        <v>6238</v>
      </c>
      <c r="ET185" s="435">
        <f>INPUT!FI131</f>
        <v>-6.4627380416854123</v>
      </c>
      <c r="EU185" s="434">
        <f>INPUT!FJ131</f>
        <v>6374</v>
      </c>
      <c r="EV185" s="435">
        <f>INPUT!FK131</f>
        <v>2.180185957037506</v>
      </c>
      <c r="EW185" s="434">
        <f>INPUT!FL131</f>
        <v>7326</v>
      </c>
      <c r="EX185" s="435">
        <f>INPUT!FM131</f>
        <v>14.935676184499535</v>
      </c>
      <c r="EY185" s="434">
        <f>INPUT!FN131</f>
        <v>8368</v>
      </c>
      <c r="EZ185" s="435">
        <f>INPUT!FO131</f>
        <v>14.223314223314221</v>
      </c>
      <c r="FA185" s="434">
        <f>INPUT!FP131</f>
        <v>8744</v>
      </c>
      <c r="FB185" s="435">
        <f>INPUT!FQ131</f>
        <v>4.4933078393881498</v>
      </c>
      <c r="FC185" s="434">
        <f>INPUT!FR131</f>
        <v>8762</v>
      </c>
      <c r="FD185" s="435">
        <f>INPUT!FS131</f>
        <v>0.20585544373283859</v>
      </c>
      <c r="FE185" s="434">
        <f>INPUT!FT131</f>
        <v>9038</v>
      </c>
      <c r="FF185" s="435">
        <f>INPUT!FU131</f>
        <v>3.1499657612417353</v>
      </c>
      <c r="FG185" s="434">
        <f>INPUT!FV131</f>
        <v>10675</v>
      </c>
      <c r="FH185" s="435">
        <f>INPUT!FW131</f>
        <v>18.112414250940478</v>
      </c>
      <c r="FI185" s="434">
        <f>INPUT!FX131</f>
        <v>12178</v>
      </c>
      <c r="FJ185" s="435">
        <f>INPUT!FY131</f>
        <v>14.079625292740051</v>
      </c>
      <c r="FK185" s="434">
        <f>INPUT!FZ131</f>
        <v>13486.4</v>
      </c>
      <c r="FL185" s="435">
        <f>INPUT!GA131</f>
        <v>10.743964526194771</v>
      </c>
      <c r="FM185" s="434">
        <f>INPUT!GB131</f>
        <v>15619</v>
      </c>
      <c r="FN185" s="435">
        <f>INPUT!GC131</f>
        <v>15.812967137264211</v>
      </c>
      <c r="FO185" s="434">
        <f>INPUT!GD131</f>
        <v>17151</v>
      </c>
      <c r="FP185" s="435">
        <f>INPUT!GE131</f>
        <v>9.8085664895319891</v>
      </c>
      <c r="FQ185" s="434">
        <f>INPUT!GF131</f>
        <v>14982</v>
      </c>
      <c r="FR185" s="435">
        <f>INPUT!GG131</f>
        <v>-12.646492915864959</v>
      </c>
      <c r="FS185" s="434">
        <f>INPUT!GH131</f>
        <v>13861</v>
      </c>
      <c r="FT185" s="435">
        <f>INPUT!GI131</f>
        <v>-7.4823121078627652</v>
      </c>
      <c r="FU185" s="434">
        <f>INPUT!GJ131</f>
        <v>12046</v>
      </c>
      <c r="FV185" s="435">
        <f>INPUT!GK131</f>
        <v>-13.094293341028784</v>
      </c>
      <c r="FW185" s="434">
        <f>INPUT!GL131</f>
        <v>13537</v>
      </c>
      <c r="FX185" s="435">
        <f>INPUT!GM131</f>
        <v>12.377552714594064</v>
      </c>
      <c r="FY185" s="434">
        <f>INPUT!GN131</f>
        <v>12752</v>
      </c>
      <c r="FZ185" s="435">
        <f>INPUT!GO131</f>
        <v>-5.7989214744773587</v>
      </c>
      <c r="GA185" s="434">
        <f>INPUT!GP131</f>
        <v>13007.372600356615</v>
      </c>
      <c r="GB185" s="435">
        <f>INPUT!GQ131</f>
        <v>2.0026082211152429</v>
      </c>
      <c r="GC185" s="434">
        <f>INPUT!GR131</f>
        <v>12868.14804251583</v>
      </c>
      <c r="GD185" s="435">
        <f>INPUT!GS131</f>
        <v>-1.0703511163889345</v>
      </c>
      <c r="GE185" s="434">
        <f>INPUT!GT131</f>
        <v>12850.490433840323</v>
      </c>
      <c r="GF185" s="435">
        <f>INPUT!GU131</f>
        <v>-0.13721950211612599</v>
      </c>
      <c r="GG185" s="434">
        <f>INPUT!GV131</f>
        <v>12937.569818252266</v>
      </c>
      <c r="GH185" s="435">
        <f>INPUT!GW131</f>
        <v>0.67763471643564888</v>
      </c>
      <c r="GI185" s="434">
        <f>INPUT!GX131</f>
        <v>13125.115955128294</v>
      </c>
      <c r="GJ185" s="435">
        <f>INPUT!GY131</f>
        <v>1.4496241528408227</v>
      </c>
      <c r="GK185" s="435">
        <f>INPUT!GZ131</f>
        <v>0.57845706009242992</v>
      </c>
      <c r="GL185" s="436"/>
    </row>
    <row r="186" spans="1:194" ht="12" hidden="1" customHeight="1" outlineLevel="1" x14ac:dyDescent="0.2">
      <c r="A186" s="433" t="str">
        <f>INPUT!B65</f>
        <v>Investment Income</v>
      </c>
      <c r="B186" s="434">
        <f>INPUT!K136</f>
        <v>305</v>
      </c>
      <c r="C186" s="435">
        <f>INPUT!L136</f>
        <v>-0.32679738562091387</v>
      </c>
      <c r="D186" s="434">
        <f>INPUT!M136</f>
        <v>304</v>
      </c>
      <c r="E186" s="435">
        <f>INPUT!N136</f>
        <v>-3.1847133757961776</v>
      </c>
      <c r="F186" s="434">
        <f>INPUT!O136</f>
        <v>311</v>
      </c>
      <c r="G186" s="435">
        <f>INPUT!P136</f>
        <v>-2.8124999999999956</v>
      </c>
      <c r="H186" s="434">
        <f>INPUT!Q136</f>
        <v>314</v>
      </c>
      <c r="I186" s="435">
        <f>INPUT!R136</f>
        <v>-2.180685358255452</v>
      </c>
      <c r="J186" s="434">
        <f>INPUT!S136</f>
        <v>300</v>
      </c>
      <c r="K186" s="435">
        <f>INPUT!T136</f>
        <v>-1.6393442622950838</v>
      </c>
      <c r="L186" s="434">
        <f>INPUT!U136</f>
        <v>314</v>
      </c>
      <c r="M186" s="435">
        <f>INPUT!V136</f>
        <v>3.289473684210531</v>
      </c>
      <c r="N186" s="434">
        <f>INPUT!W136</f>
        <v>331</v>
      </c>
      <c r="O186" s="435">
        <f>INPUT!X136</f>
        <v>6.4308681672025747</v>
      </c>
      <c r="P186" s="434">
        <f>INPUT!Y136</f>
        <v>331</v>
      </c>
      <c r="Q186" s="435">
        <f>INPUT!Z136</f>
        <v>5.4140127388535131</v>
      </c>
      <c r="R186" s="434">
        <f>INPUT!AA136</f>
        <v>340.6</v>
      </c>
      <c r="S186" s="435">
        <f>INPUT!AB136</f>
        <v>13.533333333333331</v>
      </c>
      <c r="T186" s="434">
        <f>INPUT!AC136</f>
        <v>348</v>
      </c>
      <c r="U186" s="435">
        <f>INPUT!AD136</f>
        <v>10.828025477707005</v>
      </c>
      <c r="V186" s="434">
        <f>INPUT!AE136</f>
        <v>355</v>
      </c>
      <c r="W186" s="435">
        <f>INPUT!AF136</f>
        <v>7.2507552870090697</v>
      </c>
      <c r="X186" s="434">
        <f>INPUT!AG136</f>
        <v>377</v>
      </c>
      <c r="Y186" s="435">
        <f>INPUT!AH136</f>
        <v>13.897280966767367</v>
      </c>
      <c r="Z186" s="434">
        <f>INPUT!AI136</f>
        <v>376</v>
      </c>
      <c r="AA186" s="435">
        <f>INPUT!AJ136</f>
        <v>10.393423370522603</v>
      </c>
      <c r="AB186" s="434">
        <f>INPUT!AK136</f>
        <v>385</v>
      </c>
      <c r="AC186" s="435">
        <f>INPUT!AL136</f>
        <v>10.632183908045967</v>
      </c>
      <c r="AD186" s="434">
        <f>INPUT!AM136</f>
        <v>390</v>
      </c>
      <c r="AE186" s="435">
        <f>INPUT!AN136</f>
        <v>9.8591549295774747</v>
      </c>
      <c r="AF186" s="434">
        <f>INPUT!AO136</f>
        <v>406.4</v>
      </c>
      <c r="AG186" s="435">
        <f>INPUT!AP136</f>
        <v>7.7984084880636573</v>
      </c>
      <c r="AH186" s="434">
        <f>INPUT!AQ136</f>
        <v>411</v>
      </c>
      <c r="AI186" s="435">
        <f>INPUT!AR136</f>
        <v>9.3085106382978733</v>
      </c>
      <c r="AJ186" s="434">
        <f>INPUT!AS136</f>
        <v>412</v>
      </c>
      <c r="AK186" s="435">
        <f>INPUT!AT136</f>
        <v>7.0129870129870042</v>
      </c>
      <c r="AL186" s="434">
        <f>INPUT!AU136</f>
        <v>410</v>
      </c>
      <c r="AM186" s="435">
        <f>INPUT!AV136</f>
        <v>5.1282051282051322</v>
      </c>
      <c r="AN186" s="434">
        <f>INPUT!AW136</f>
        <v>404</v>
      </c>
      <c r="AO186" s="435">
        <f>INPUT!AX136</f>
        <v>-0.59055118110236116</v>
      </c>
      <c r="AP186" s="434">
        <f>INPUT!AY136</f>
        <v>408</v>
      </c>
      <c r="AQ186" s="435">
        <f>INPUT!AZ136</f>
        <v>-0.72992700729926918</v>
      </c>
      <c r="AR186" s="434">
        <f>INPUT!BA136</f>
        <v>422</v>
      </c>
      <c r="AS186" s="435">
        <f>INPUT!BB136</f>
        <v>2.4271844660194164</v>
      </c>
      <c r="AT186" s="434">
        <f>INPUT!BC136</f>
        <v>430</v>
      </c>
      <c r="AU186" s="435">
        <f>INPUT!BD136</f>
        <v>4.8780487804878092</v>
      </c>
      <c r="AV186" s="434">
        <f>INPUT!BE136</f>
        <v>428</v>
      </c>
      <c r="AW186" s="435">
        <f>INPUT!BF136</f>
        <v>5.9405940594059459</v>
      </c>
      <c r="AX186" s="434">
        <f>INPUT!BG136</f>
        <v>436</v>
      </c>
      <c r="AY186" s="435">
        <f>INPUT!BH136</f>
        <v>6.8627450980392135</v>
      </c>
      <c r="AZ186" s="434">
        <f>INPUT!BI136</f>
        <v>442</v>
      </c>
      <c r="BA186" s="435">
        <f>INPUT!BJ136</f>
        <v>4.7393364928909998</v>
      </c>
      <c r="BB186" s="434">
        <f>INPUT!BK136</f>
        <v>456</v>
      </c>
      <c r="BC186" s="435">
        <f>INPUT!BL136</f>
        <v>6.0465116279069697</v>
      </c>
      <c r="BD186" s="434">
        <f>INPUT!BM136</f>
        <v>466</v>
      </c>
      <c r="BE186" s="435">
        <f>INPUT!BN136</f>
        <v>8.8785046728971917</v>
      </c>
      <c r="BF186" s="434">
        <f>INPUT!BO136</f>
        <v>496</v>
      </c>
      <c r="BG186" s="435">
        <f>INPUT!BP136</f>
        <v>13.761467889908264</v>
      </c>
      <c r="BH186" s="434">
        <f>INPUT!BQ136</f>
        <v>508</v>
      </c>
      <c r="BI186" s="435">
        <f>INPUT!BR136</f>
        <v>14.932126696832571</v>
      </c>
      <c r="BJ186" s="434">
        <f>INPUT!BS136</f>
        <v>504</v>
      </c>
      <c r="BK186" s="435">
        <f>INPUT!BT136</f>
        <v>10.526315789473696</v>
      </c>
      <c r="BL186" s="434">
        <f>INPUT!BU136</f>
        <v>546</v>
      </c>
      <c r="BM186" s="435">
        <f>INPUT!BV136</f>
        <v>17.167381974248919</v>
      </c>
      <c r="BN186" s="434">
        <f>INPUT!BW136</f>
        <v>560</v>
      </c>
      <c r="BO186" s="435">
        <f>INPUT!BX136</f>
        <v>12.903225806451623</v>
      </c>
      <c r="BP186" s="434">
        <f>INPUT!BY136</f>
        <v>544</v>
      </c>
      <c r="BQ186" s="435">
        <f>INPUT!BZ136</f>
        <v>7.0866141732283561</v>
      </c>
      <c r="BR186" s="434">
        <f>INPUT!CA136</f>
        <v>568</v>
      </c>
      <c r="BS186" s="435">
        <f>INPUT!CB136</f>
        <v>12.698412698412698</v>
      </c>
      <c r="BT186" s="434">
        <f>INPUT!CC136</f>
        <v>592</v>
      </c>
      <c r="BU186" s="435">
        <f>INPUT!CD136</f>
        <v>8.4249084249084163</v>
      </c>
      <c r="BV186" s="434">
        <f>INPUT!CE136</f>
        <v>594.15405017128967</v>
      </c>
      <c r="BW186" s="435">
        <f>INPUT!CF136</f>
        <v>6.0989375305874338</v>
      </c>
      <c r="BX186" s="434">
        <f>INPUT!CG136</f>
        <v>592</v>
      </c>
      <c r="BY186" s="435">
        <f>INPUT!CH136</f>
        <v>8.8235294117646959</v>
      </c>
      <c r="BZ186" s="434">
        <f>INPUT!CI136</f>
        <v>627</v>
      </c>
      <c r="CA186" s="435">
        <f>INPUT!CJ136</f>
        <v>10.387323943661976</v>
      </c>
      <c r="CB186" s="434">
        <f>INPUT!CK136</f>
        <v>645</v>
      </c>
      <c r="CC186" s="435">
        <f>INPUT!CL136</f>
        <v>8.9527027027026982</v>
      </c>
      <c r="CD186" s="434">
        <f>INPUT!CM136</f>
        <v>650</v>
      </c>
      <c r="CE186" s="435">
        <f>INPUT!CN136</f>
        <v>9.3992374221147479</v>
      </c>
      <c r="CF186" s="434">
        <f>INPUT!CO136</f>
        <v>636</v>
      </c>
      <c r="CG186" s="435">
        <f>INPUT!CP136</f>
        <v>7.4324324324324342</v>
      </c>
      <c r="CH186" s="434">
        <f>INPUT!CQ136</f>
        <v>695</v>
      </c>
      <c r="CI186" s="435">
        <f>INPUT!CR136</f>
        <v>10.845295055821369</v>
      </c>
      <c r="CJ186" s="434">
        <f>INPUT!CS136</f>
        <v>708</v>
      </c>
      <c r="CK186" s="435">
        <f>INPUT!CT136</f>
        <v>9.7674418604651194</v>
      </c>
      <c r="CL186" s="434">
        <f>INPUT!CU136</f>
        <v>730</v>
      </c>
      <c r="CM186" s="435">
        <f>INPUT!CV136</f>
        <v>12.307692307692308</v>
      </c>
      <c r="CN186" s="434">
        <f>INPUT!CW136</f>
        <v>691</v>
      </c>
      <c r="CO186" s="435">
        <f>INPUT!CX136</f>
        <v>8.6477987421383684</v>
      </c>
      <c r="CP186" s="434">
        <f>INPUT!CY136</f>
        <v>713</v>
      </c>
      <c r="CQ186" s="435">
        <f>INPUT!CZ136</f>
        <v>2.5899280575539585</v>
      </c>
      <c r="CR186" s="434">
        <f>INPUT!DA136</f>
        <v>711</v>
      </c>
      <c r="CS186" s="435">
        <f>INPUT!DB136</f>
        <v>0.4237288135593209</v>
      </c>
      <c r="CT186" s="434">
        <f>INPUT!DC136</f>
        <v>670</v>
      </c>
      <c r="CU186" s="435">
        <f>INPUT!DD136</f>
        <v>-8.2191780821917799</v>
      </c>
      <c r="CV186" s="434">
        <f>INPUT!DE136</f>
        <v>649</v>
      </c>
      <c r="CW186" s="435">
        <f>INPUT!DF136</f>
        <v>-6.0781476121562932</v>
      </c>
      <c r="CX186" s="434">
        <f>INPUT!DG136</f>
        <v>655</v>
      </c>
      <c r="CY186" s="435">
        <f>INPUT!DH136</f>
        <v>-8.1346423562412404</v>
      </c>
      <c r="CZ186" s="434">
        <f>INPUT!DI136</f>
        <v>660</v>
      </c>
      <c r="DA186" s="435">
        <f>INPUT!DJ136</f>
        <v>-7.1729957805907185</v>
      </c>
      <c r="DB186" s="434">
        <f>INPUT!DK136</f>
        <v>658</v>
      </c>
      <c r="DC186" s="435">
        <f>INPUT!DL136</f>
        <v>-1.7910447761193993</v>
      </c>
      <c r="DD186" s="434">
        <f>INPUT!DM136</f>
        <v>674</v>
      </c>
      <c r="DE186" s="435">
        <f>INPUT!DN136</f>
        <v>3.8520801232665658</v>
      </c>
      <c r="DF186" s="434">
        <f>INPUT!DO136</f>
        <v>670</v>
      </c>
      <c r="DG186" s="435">
        <f>INPUT!DP136</f>
        <v>2.2900763358778553</v>
      </c>
      <c r="DH186" s="434">
        <f>INPUT!DQ136</f>
        <v>637</v>
      </c>
      <c r="DI186" s="435">
        <f>INPUT!DR136</f>
        <v>-3.4848484848484795</v>
      </c>
      <c r="DJ186" s="434">
        <f>INPUT!DS136</f>
        <v>605</v>
      </c>
      <c r="DK186" s="435">
        <f>INPUT!DT136</f>
        <v>-8.0547112462006076</v>
      </c>
      <c r="DL186" s="434">
        <f>INPUT!DU136</f>
        <v>595</v>
      </c>
      <c r="DM186" s="435">
        <f>INPUT!DV136</f>
        <v>-11.72106824925816</v>
      </c>
      <c r="DN186" s="434">
        <f>INPUT!DW136</f>
        <v>596</v>
      </c>
      <c r="DO186" s="435">
        <f>INPUT!DX136</f>
        <v>-11.044776119402988</v>
      </c>
      <c r="DP186" s="434">
        <f>INPUT!DY136</f>
        <v>595</v>
      </c>
      <c r="DQ186" s="435">
        <f>INPUT!DZ136</f>
        <v>-6.5934065934065922</v>
      </c>
      <c r="DR186" s="434">
        <f>INPUT!EA136</f>
        <v>590</v>
      </c>
      <c r="DS186" s="435">
        <f>INPUT!EB136</f>
        <v>-2.4793388429752095</v>
      </c>
      <c r="DT186" s="434">
        <f>INPUT!EC136</f>
        <v>605</v>
      </c>
      <c r="DU186" s="435">
        <f>INPUT!ED136</f>
        <v>1.6806722689075571</v>
      </c>
      <c r="DV186" s="434">
        <f>INPUT!EE136</f>
        <v>607</v>
      </c>
      <c r="DW186" s="435">
        <f>INPUT!EF136</f>
        <v>1.8456375838926231</v>
      </c>
      <c r="DX186" s="434">
        <f>INPUT!EG136</f>
        <v>588</v>
      </c>
      <c r="DY186" s="435">
        <f>INPUT!EH136</f>
        <v>-1.1764705882352899</v>
      </c>
      <c r="DZ186" s="434">
        <f>INPUT!EI136</f>
        <v>557</v>
      </c>
      <c r="EA186" s="435">
        <f>INPUT!EJ136</f>
        <v>-5.5932203389830519</v>
      </c>
      <c r="EB186" s="434">
        <f>INPUT!EK136</f>
        <v>557</v>
      </c>
      <c r="EC186" s="435">
        <f>INPUT!EL136</f>
        <v>-7.9338842975206658</v>
      </c>
      <c r="ED186" s="434">
        <f>INPUT!EM136</f>
        <v>561</v>
      </c>
      <c r="EE186" s="435">
        <f>INPUT!EN136</f>
        <v>-7.5782537067545341</v>
      </c>
      <c r="EF186" s="434">
        <f>INPUT!EO136</f>
        <v>559</v>
      </c>
      <c r="EG186" s="435">
        <f>INPUT!EP136</f>
        <v>-4.9319727891156457</v>
      </c>
      <c r="EH186" s="434">
        <f>INPUT!EQ136</f>
        <v>589.29061854947236</v>
      </c>
      <c r="EI186" s="435">
        <f>INPUT!ER136</f>
        <v>5.7972385187562647</v>
      </c>
      <c r="EJ186" s="434">
        <f>INPUT!ES136</f>
        <v>597.3097311349527</v>
      </c>
      <c r="EK186" s="435">
        <f>INPUT!ET136</f>
        <v>7.2369355718048034</v>
      </c>
      <c r="EL186" s="434">
        <f>INPUT!EU136</f>
        <v>595.82167662334984</v>
      </c>
      <c r="EM186" s="435">
        <f>INPUT!EV136</f>
        <v>6.2070724818805489</v>
      </c>
      <c r="EN186" s="434">
        <f>INPUT!EW136</f>
        <v>595.99647029058065</v>
      </c>
      <c r="EO186" s="435">
        <f>INPUT!EX136</f>
        <v>6.618331000103872</v>
      </c>
      <c r="EP186" s="434"/>
      <c r="EQ186" s="434">
        <f>INPUT!FF136</f>
        <v>1261</v>
      </c>
      <c r="ER186" s="435">
        <f>INPUT!FG136</f>
        <v>13.501350135013501</v>
      </c>
      <c r="ES186" s="434">
        <f>INPUT!FH136</f>
        <v>1234</v>
      </c>
      <c r="ET186" s="435">
        <f>INPUT!FI136</f>
        <v>-2.1411578112609075</v>
      </c>
      <c r="EU186" s="434">
        <f>INPUT!FJ136</f>
        <v>1276</v>
      </c>
      <c r="EV186" s="435">
        <f>INPUT!FK136</f>
        <v>3.4035656401944836</v>
      </c>
      <c r="EW186" s="434">
        <f>INPUT!FL136</f>
        <v>1420.6</v>
      </c>
      <c r="EX186" s="435">
        <f>INPUT!FM136</f>
        <v>11.332288401253908</v>
      </c>
      <c r="EY186" s="434">
        <f>INPUT!FN136</f>
        <v>1557.4</v>
      </c>
      <c r="EZ186" s="435">
        <f>INPUT!FO136</f>
        <v>9.6297339152470851</v>
      </c>
      <c r="FA186" s="434">
        <f>INPUT!FP136</f>
        <v>1637</v>
      </c>
      <c r="FB186" s="435">
        <f>INPUT!FQ136</f>
        <v>5.1110825735199539</v>
      </c>
      <c r="FC186" s="434">
        <f>INPUT!FR136</f>
        <v>1688</v>
      </c>
      <c r="FD186" s="435">
        <f>INPUT!FS136</f>
        <v>3.11545510079414</v>
      </c>
      <c r="FE186" s="434">
        <f>INPUT!FT136</f>
        <v>1800</v>
      </c>
      <c r="FF186" s="435">
        <f>INPUT!FU136</f>
        <v>6.6350710900473953</v>
      </c>
      <c r="FG186" s="434">
        <f>INPUT!FV136</f>
        <v>2054</v>
      </c>
      <c r="FH186" s="435">
        <f>INPUT!FW136</f>
        <v>14.111111111111118</v>
      </c>
      <c r="FI186" s="434">
        <f>INPUT!FX136</f>
        <v>2264</v>
      </c>
      <c r="FJ186" s="435">
        <f>INPUT!FY136</f>
        <v>10.223953261927953</v>
      </c>
      <c r="FK186" s="434">
        <f>INPUT!FZ136</f>
        <v>2458.1540501712898</v>
      </c>
      <c r="FL186" s="435">
        <f>INPUT!GA136</f>
        <v>8.5757089298272859</v>
      </c>
      <c r="FM186" s="434">
        <f>INPUT!GB136</f>
        <v>2689</v>
      </c>
      <c r="FN186" s="435">
        <f>INPUT!GC136</f>
        <v>9.3910285977652386</v>
      </c>
      <c r="FO186" s="434">
        <f>INPUT!GD136</f>
        <v>2845</v>
      </c>
      <c r="FP186" s="435">
        <f>INPUT!GE136</f>
        <v>5.8014131647452505</v>
      </c>
      <c r="FQ186" s="434">
        <f>INPUT!GF136</f>
        <v>2634</v>
      </c>
      <c r="FR186" s="435">
        <f>INPUT!GG136</f>
        <v>-7.4165202108963051</v>
      </c>
      <c r="FS186" s="434">
        <f>INPUT!GH136</f>
        <v>2639</v>
      </c>
      <c r="FT186" s="435">
        <f>INPUT!GI136</f>
        <v>0.18982536066818323</v>
      </c>
      <c r="FU186" s="434">
        <f>INPUT!GJ136</f>
        <v>2391</v>
      </c>
      <c r="FV186" s="435">
        <f>INPUT!GK136</f>
        <v>-9.3974990526714652</v>
      </c>
      <c r="FW186" s="434">
        <f>INPUT!GL136</f>
        <v>2390</v>
      </c>
      <c r="FX186" s="435">
        <f>INPUT!GM136</f>
        <v>-4.1823504809701539E-2</v>
      </c>
      <c r="FY186" s="434">
        <f>INPUT!GN136</f>
        <v>2234</v>
      </c>
      <c r="FZ186" s="435">
        <f>INPUT!GO136</f>
        <v>-6.5271966527196685</v>
      </c>
      <c r="GA186" s="434">
        <f>INPUT!GP136</f>
        <v>2378.4184965983559</v>
      </c>
      <c r="GB186" s="435">
        <f>INPUT!GQ136</f>
        <v>6.4645701252621146</v>
      </c>
      <c r="GC186" s="434">
        <f>INPUT!GR136</f>
        <v>2185.0893076099956</v>
      </c>
      <c r="GD186" s="435">
        <f>INPUT!GS136</f>
        <v>-8.1284765176886324</v>
      </c>
      <c r="GE186" s="434">
        <f>INPUT!GT136</f>
        <v>2264.3591450613394</v>
      </c>
      <c r="GF186" s="435">
        <f>INPUT!GU136</f>
        <v>3.6277619031529484</v>
      </c>
      <c r="GG186" s="434">
        <f>INPUT!GV136</f>
        <v>2359.1054321184242</v>
      </c>
      <c r="GH186" s="435">
        <f>INPUT!GW136</f>
        <v>4.1842429132203041</v>
      </c>
      <c r="GI186" s="434">
        <f>INPUT!GX136</f>
        <v>2469.9830800926443</v>
      </c>
      <c r="GJ186" s="435">
        <f>INPUT!GY136</f>
        <v>4.6999869723776788</v>
      </c>
      <c r="GK186" s="435">
        <f>INPUT!GZ136</f>
        <v>2.0286550761132727</v>
      </c>
      <c r="GL186" s="436"/>
    </row>
    <row r="187" spans="1:194" ht="12" hidden="1" customHeight="1" outlineLevel="1" x14ac:dyDescent="0.2">
      <c r="A187" s="433" t="str">
        <f>INPUT!B61</f>
        <v>Other</v>
      </c>
      <c r="B187" s="434">
        <f>INPUT!K133</f>
        <v>-1</v>
      </c>
      <c r="C187" s="435" t="str">
        <f>INPUT!L133</f>
        <v>NM</v>
      </c>
      <c r="D187" s="434">
        <f>INPUT!M133</f>
        <v>1</v>
      </c>
      <c r="E187" s="435" t="str">
        <f>INPUT!N133</f>
        <v>NM</v>
      </c>
      <c r="F187" s="434">
        <f>INPUT!O133</f>
        <v>1</v>
      </c>
      <c r="G187" s="435">
        <f>INPUT!P133</f>
        <v>0</v>
      </c>
      <c r="H187" s="434">
        <f>INPUT!Q133</f>
        <v>-1</v>
      </c>
      <c r="I187" s="435" t="str">
        <f>INPUT!R133</f>
        <v>NM</v>
      </c>
      <c r="J187" s="434">
        <f>INPUT!S133</f>
        <v>-2</v>
      </c>
      <c r="K187" s="435">
        <f>INPUT!T133</f>
        <v>100</v>
      </c>
      <c r="L187" s="434">
        <f>INPUT!U133</f>
        <v>2</v>
      </c>
      <c r="M187" s="435">
        <f>INPUT!V133</f>
        <v>100</v>
      </c>
      <c r="N187" s="434">
        <f>INPUT!W133</f>
        <v>0</v>
      </c>
      <c r="O187" s="435" t="str">
        <f>INPUT!X133</f>
        <v>NM</v>
      </c>
      <c r="P187" s="434">
        <f>INPUT!Y133</f>
        <v>-1</v>
      </c>
      <c r="Q187" s="435">
        <f>INPUT!Z133</f>
        <v>0</v>
      </c>
      <c r="R187" s="434">
        <f>INPUT!AA133</f>
        <v>6</v>
      </c>
      <c r="S187" s="435" t="str">
        <f>INPUT!AB133</f>
        <v>NM</v>
      </c>
      <c r="T187" s="434">
        <f>INPUT!AC133</f>
        <v>5</v>
      </c>
      <c r="U187" s="435" t="str">
        <f>INPUT!AD133</f>
        <v>NM</v>
      </c>
      <c r="V187" s="434">
        <f>INPUT!AE133</f>
        <v>5</v>
      </c>
      <c r="W187" s="435" t="str">
        <f>INPUT!AF133</f>
        <v>NM</v>
      </c>
      <c r="X187" s="434">
        <f>INPUT!AG133</f>
        <v>2</v>
      </c>
      <c r="Y187" s="435" t="str">
        <f>INPUT!AH133</f>
        <v>NM</v>
      </c>
      <c r="Z187" s="434">
        <f>INPUT!AI133</f>
        <v>4</v>
      </c>
      <c r="AA187" s="435">
        <f>INPUT!AJ133</f>
        <v>-33.333333333333336</v>
      </c>
      <c r="AB187" s="434">
        <f>INPUT!AK133</f>
        <v>3</v>
      </c>
      <c r="AC187" s="435">
        <f>INPUT!AL133</f>
        <v>-40</v>
      </c>
      <c r="AD187" s="434">
        <f>INPUT!AM133</f>
        <v>5</v>
      </c>
      <c r="AE187" s="435">
        <f>INPUT!AN133</f>
        <v>0</v>
      </c>
      <c r="AF187" s="434">
        <f>INPUT!AO133</f>
        <v>6</v>
      </c>
      <c r="AG187" s="435" t="str">
        <f>INPUT!AP133</f>
        <v>NM</v>
      </c>
      <c r="AH187" s="434">
        <f>INPUT!AQ133</f>
        <v>7</v>
      </c>
      <c r="AI187" s="435">
        <f>INPUT!AR133</f>
        <v>75</v>
      </c>
      <c r="AJ187" s="434">
        <f>INPUT!AS133</f>
        <v>7</v>
      </c>
      <c r="AK187" s="435" t="str">
        <f>INPUT!AT133</f>
        <v>NM</v>
      </c>
      <c r="AL187" s="434">
        <f>INPUT!AU133</f>
        <v>7</v>
      </c>
      <c r="AM187" s="435">
        <f>INPUT!AV133</f>
        <v>39.999999999999993</v>
      </c>
      <c r="AN187" s="434">
        <f>INPUT!AW133</f>
        <v>8</v>
      </c>
      <c r="AO187" s="435">
        <f>INPUT!AX133</f>
        <v>33.333333333333329</v>
      </c>
      <c r="AP187" s="434">
        <f>INPUT!AY133</f>
        <v>6</v>
      </c>
      <c r="AQ187" s="435">
        <f>INPUT!AZ133</f>
        <v>-14.28571428571429</v>
      </c>
      <c r="AR187" s="434">
        <f>INPUT!BA133</f>
        <v>5</v>
      </c>
      <c r="AS187" s="435">
        <f>INPUT!BB133</f>
        <v>-28.571428571428569</v>
      </c>
      <c r="AT187" s="434">
        <f>INPUT!BC133</f>
        <v>9</v>
      </c>
      <c r="AU187" s="435">
        <f>INPUT!BD133</f>
        <v>28.57142857142858</v>
      </c>
      <c r="AV187" s="434">
        <f>INPUT!BE133</f>
        <v>4</v>
      </c>
      <c r="AW187" s="435">
        <f>INPUT!BF133</f>
        <v>-50</v>
      </c>
      <c r="AX187" s="434">
        <f>INPUT!BG133</f>
        <v>9</v>
      </c>
      <c r="AY187" s="435">
        <f>INPUT!BH133</f>
        <v>50</v>
      </c>
      <c r="AZ187" s="434">
        <f>INPUT!BI133</f>
        <v>10</v>
      </c>
      <c r="BA187" s="435">
        <f>INPUT!BJ133</f>
        <v>100</v>
      </c>
      <c r="BB187" s="434">
        <f>INPUT!BK133</f>
        <v>0</v>
      </c>
      <c r="BC187" s="435" t="str">
        <f>INPUT!BL133</f>
        <v>NM</v>
      </c>
      <c r="BD187" s="434">
        <f>INPUT!BM133</f>
        <v>9</v>
      </c>
      <c r="BE187" s="435" t="str">
        <f>INPUT!BN133</f>
        <v>NM</v>
      </c>
      <c r="BF187" s="434">
        <f>INPUT!BO133</f>
        <v>-1</v>
      </c>
      <c r="BG187" s="435" t="str">
        <f>INPUT!BP133</f>
        <v>NM</v>
      </c>
      <c r="BH187" s="434">
        <f>INPUT!BQ133</f>
        <v>14</v>
      </c>
      <c r="BI187" s="435">
        <f>INPUT!BR133</f>
        <v>39.999999999999993</v>
      </c>
      <c r="BJ187" s="434">
        <f>INPUT!BS133</f>
        <v>4</v>
      </c>
      <c r="BK187" s="435" t="str">
        <f>INPUT!BT133</f>
        <v>NM</v>
      </c>
      <c r="BL187" s="434">
        <f>INPUT!BU133</f>
        <v>-4</v>
      </c>
      <c r="BM187" s="435" t="str">
        <f>INPUT!BV133</f>
        <v>NM</v>
      </c>
      <c r="BN187" s="434">
        <f>INPUT!BW133</f>
        <v>7</v>
      </c>
      <c r="BO187" s="435" t="str">
        <f>INPUT!BX133</f>
        <v>NM</v>
      </c>
      <c r="BP187" s="434">
        <f>INPUT!BY133</f>
        <v>15</v>
      </c>
      <c r="BQ187" s="435">
        <f>INPUT!BZ133</f>
        <v>7.1428571428571397</v>
      </c>
      <c r="BR187" s="434">
        <f>INPUT!CA133</f>
        <v>8</v>
      </c>
      <c r="BS187" s="435">
        <f>INPUT!CB133</f>
        <v>100</v>
      </c>
      <c r="BT187" s="434">
        <f>INPUT!CC133</f>
        <v>13</v>
      </c>
      <c r="BU187" s="435" t="str">
        <f>INPUT!CD133</f>
        <v>NM</v>
      </c>
      <c r="BV187" s="434">
        <f>INPUT!CE133</f>
        <v>28</v>
      </c>
      <c r="BW187" s="435" t="str">
        <f>INPUT!CF133</f>
        <v>NM</v>
      </c>
      <c r="BX187" s="434">
        <f>INPUT!CG133</f>
        <v>-1</v>
      </c>
      <c r="BY187" s="435" t="str">
        <f>INPUT!CH133</f>
        <v>NM</v>
      </c>
      <c r="BZ187" s="434">
        <f>INPUT!CI133</f>
        <v>5</v>
      </c>
      <c r="CA187" s="435">
        <f>INPUT!CJ133</f>
        <v>-37.5</v>
      </c>
      <c r="CB187" s="434">
        <f>INPUT!CK133</f>
        <v>6</v>
      </c>
      <c r="CC187" s="435" t="str">
        <f>INPUT!CL133</f>
        <v>NM</v>
      </c>
      <c r="CD187" s="434">
        <f>INPUT!CM133</f>
        <v>20</v>
      </c>
      <c r="CE187" s="435">
        <f>INPUT!CN133</f>
        <v>-28.571428571428569</v>
      </c>
      <c r="CF187" s="434">
        <f>INPUT!CO133</f>
        <v>5</v>
      </c>
      <c r="CG187" s="435" t="str">
        <f>INPUT!CP133</f>
        <v>NM</v>
      </c>
      <c r="CH187" s="434">
        <f>INPUT!CQ133</f>
        <v>7</v>
      </c>
      <c r="CI187" s="435">
        <f>INPUT!CR133</f>
        <v>39.999999999999993</v>
      </c>
      <c r="CJ187" s="434">
        <f>INPUT!CS133</f>
        <v>13</v>
      </c>
      <c r="CK187" s="435" t="str">
        <f>INPUT!CT133</f>
        <v>NM</v>
      </c>
      <c r="CL187" s="434">
        <f>INPUT!CU133</f>
        <v>16</v>
      </c>
      <c r="CM187" s="435">
        <f>INPUT!CV133</f>
        <v>-19.999999999999996</v>
      </c>
      <c r="CN187" s="434">
        <f>INPUT!CW133</f>
        <v>0</v>
      </c>
      <c r="CO187" s="435" t="str">
        <f>INPUT!CX133</f>
        <v>NM</v>
      </c>
      <c r="CP187" s="434">
        <f>INPUT!CY133</f>
        <v>22</v>
      </c>
      <c r="CQ187" s="435" t="str">
        <f>INPUT!CZ133</f>
        <v>NM</v>
      </c>
      <c r="CR187" s="434">
        <f>INPUT!DA133</f>
        <v>18</v>
      </c>
      <c r="CS187" s="435">
        <f>INPUT!DB133</f>
        <v>38.46153846153846</v>
      </c>
      <c r="CT187" s="434">
        <f>INPUT!DC133</f>
        <v>26</v>
      </c>
      <c r="CU187" s="435">
        <f>INPUT!DD133</f>
        <v>62.5</v>
      </c>
      <c r="CV187" s="434">
        <f>INPUT!DE133</f>
        <v>11</v>
      </c>
      <c r="CW187" s="435" t="str">
        <f>INPUT!DF133</f>
        <v>NM</v>
      </c>
      <c r="CX187" s="434">
        <f>INPUT!DG133</f>
        <v>8</v>
      </c>
      <c r="CY187" s="435" t="str">
        <f>INPUT!DH133</f>
        <v>NM</v>
      </c>
      <c r="CZ187" s="434">
        <f>INPUT!DI133</f>
        <v>8</v>
      </c>
      <c r="DA187" s="435" t="str">
        <f>INPUT!DJ133</f>
        <v>NM</v>
      </c>
      <c r="DB187" s="434">
        <f>INPUT!DK133</f>
        <v>8</v>
      </c>
      <c r="DC187" s="435" t="str">
        <f>INPUT!DL133</f>
        <v>NM</v>
      </c>
      <c r="DD187" s="434">
        <f>INPUT!DM133</f>
        <v>8</v>
      </c>
      <c r="DE187" s="435">
        <f>INPUT!DN133</f>
        <v>-27.27272727272727</v>
      </c>
      <c r="DF187" s="434">
        <f>INPUT!DO133</f>
        <v>9</v>
      </c>
      <c r="DG187" s="435">
        <f>INPUT!DP133</f>
        <v>12.5</v>
      </c>
      <c r="DH187" s="434">
        <f>INPUT!DQ133</f>
        <v>7</v>
      </c>
      <c r="DI187" s="435">
        <f>INPUT!DR133</f>
        <v>-12.5</v>
      </c>
      <c r="DJ187" s="434">
        <f>INPUT!DS133</f>
        <v>8</v>
      </c>
      <c r="DK187" s="435">
        <f>INPUT!DT133</f>
        <v>0</v>
      </c>
      <c r="DL187" s="434">
        <f>INPUT!DU133</f>
        <v>7</v>
      </c>
      <c r="DM187" s="435">
        <f>INPUT!DV133</f>
        <v>-12.5</v>
      </c>
      <c r="DN187" s="434">
        <f>INPUT!DW133</f>
        <v>7</v>
      </c>
      <c r="DO187" s="435">
        <f>INPUT!DX133</f>
        <v>-22.222222222222221</v>
      </c>
      <c r="DP187" s="434">
        <f>INPUT!DY133</f>
        <v>9</v>
      </c>
      <c r="DQ187" s="435">
        <f>INPUT!DZ133</f>
        <v>28.57142857142858</v>
      </c>
      <c r="DR187" s="434">
        <f>INPUT!EA133</f>
        <v>8</v>
      </c>
      <c r="DS187" s="435">
        <f>INPUT!EB133</f>
        <v>0</v>
      </c>
      <c r="DT187" s="434">
        <f>INPUT!EC133</f>
        <v>11</v>
      </c>
      <c r="DU187" s="435">
        <f>INPUT!ED133</f>
        <v>57.142857142857139</v>
      </c>
      <c r="DV187" s="434">
        <f>INPUT!EE133</f>
        <v>11</v>
      </c>
      <c r="DW187" s="435">
        <f>INPUT!EF133</f>
        <v>57.142857142857139</v>
      </c>
      <c r="DX187" s="434">
        <f>INPUT!EG133</f>
        <v>10</v>
      </c>
      <c r="DY187" s="435">
        <f>INPUT!EH133</f>
        <v>11.111111111111116</v>
      </c>
      <c r="DZ187" s="434">
        <f>INPUT!EI133</f>
        <v>10</v>
      </c>
      <c r="EA187" s="435">
        <f>INPUT!EJ133</f>
        <v>25</v>
      </c>
      <c r="EB187" s="434">
        <f>INPUT!EK133</f>
        <v>10</v>
      </c>
      <c r="EC187" s="435">
        <f>INPUT!EL133</f>
        <v>-9.0909090909090935</v>
      </c>
      <c r="ED187" s="434">
        <f>INPUT!EM133</f>
        <v>11</v>
      </c>
      <c r="EE187" s="435">
        <f>INPUT!EN133</f>
        <v>0</v>
      </c>
      <c r="EF187" s="434">
        <f>INPUT!EO133</f>
        <v>10</v>
      </c>
      <c r="EG187" s="435">
        <f>INPUT!EP133</f>
        <v>0</v>
      </c>
      <c r="EH187" s="434">
        <f>INPUT!EQ133</f>
        <v>11.044585987261147</v>
      </c>
      <c r="EI187" s="435">
        <f>INPUT!ER133</f>
        <v>10.445859872611463</v>
      </c>
      <c r="EJ187" s="434">
        <f>INPUT!ES133</f>
        <v>10.876163610719324</v>
      </c>
      <c r="EK187" s="435">
        <f>INPUT!ET133</f>
        <v>8.7616361071932491</v>
      </c>
      <c r="EL187" s="434">
        <f>INPUT!EU133</f>
        <v>11.739351198871651</v>
      </c>
      <c r="EM187" s="435">
        <f>INPUT!EV133</f>
        <v>6.7213745351968335</v>
      </c>
      <c r="EN187" s="434">
        <f>INPUT!EW133</f>
        <v>10.645980253878703</v>
      </c>
      <c r="EO187" s="435">
        <f>INPUT!EX133</f>
        <v>6.4598025387870184</v>
      </c>
      <c r="EP187" s="434"/>
      <c r="EQ187" s="434">
        <f>INPUT!FF133</f>
        <v>7</v>
      </c>
      <c r="ER187" s="435">
        <f>INPUT!FG133</f>
        <v>75</v>
      </c>
      <c r="ES187" s="434">
        <f>INPUT!FH133</f>
        <v>0</v>
      </c>
      <c r="ET187" s="435" t="str">
        <f>INPUT!FI133</f>
        <v>NM</v>
      </c>
      <c r="EU187" s="434">
        <f>INPUT!FJ133</f>
        <v>-1</v>
      </c>
      <c r="EV187" s="435" t="str">
        <f>INPUT!FK133</f>
        <v>NM</v>
      </c>
      <c r="EW187" s="434">
        <f>INPUT!FL133</f>
        <v>18</v>
      </c>
      <c r="EX187" s="435" t="str">
        <f>INPUT!FM133</f>
        <v>NM</v>
      </c>
      <c r="EY187" s="434">
        <f>INPUT!FN133</f>
        <v>18</v>
      </c>
      <c r="EZ187" s="435">
        <f>INPUT!FO133</f>
        <v>0</v>
      </c>
      <c r="FA187" s="434">
        <f>INPUT!FP133</f>
        <v>29</v>
      </c>
      <c r="FB187" s="435">
        <f>INPUT!FQ133</f>
        <v>61.111111111111114</v>
      </c>
      <c r="FC187" s="434">
        <f>INPUT!FR133</f>
        <v>24</v>
      </c>
      <c r="FD187" s="435">
        <f>INPUT!FS133</f>
        <v>-17.241379310344829</v>
      </c>
      <c r="FE187" s="434">
        <f>INPUT!FT133</f>
        <v>28</v>
      </c>
      <c r="FF187" s="435">
        <f>INPUT!FU133</f>
        <v>16.666666666666675</v>
      </c>
      <c r="FG187" s="434">
        <f>INPUT!FV133</f>
        <v>13</v>
      </c>
      <c r="FH187" s="435" t="str">
        <f>INPUT!FW133</f>
        <v>NM</v>
      </c>
      <c r="FI187" s="434">
        <f>INPUT!FX133</f>
        <v>43</v>
      </c>
      <c r="FJ187" s="435" t="str">
        <f>INPUT!FY133</f>
        <v>NM</v>
      </c>
      <c r="FK187" s="434">
        <f>INPUT!FZ133</f>
        <v>38</v>
      </c>
      <c r="FL187" s="435">
        <f>INPUT!GA133</f>
        <v>-11.627906976744185</v>
      </c>
      <c r="FM187" s="434">
        <f>INPUT!GB133</f>
        <v>45</v>
      </c>
      <c r="FN187" s="435">
        <f>INPUT!GC133</f>
        <v>18.421052631578938</v>
      </c>
      <c r="FO187" s="434">
        <f>INPUT!GD133</f>
        <v>56</v>
      </c>
      <c r="FP187" s="435">
        <f>INPUT!GE133</f>
        <v>24.444444444444446</v>
      </c>
      <c r="FQ187" s="434">
        <f>INPUT!GF133</f>
        <v>53</v>
      </c>
      <c r="FR187" s="435">
        <f>INPUT!GG133</f>
        <v>-5.3571428571428603</v>
      </c>
      <c r="FS187" s="434">
        <f>INPUT!GH133</f>
        <v>32</v>
      </c>
      <c r="FT187" s="435">
        <f>INPUT!GI133</f>
        <v>-39.622641509433961</v>
      </c>
      <c r="FU187" s="434">
        <f>INPUT!GJ133</f>
        <v>31</v>
      </c>
      <c r="FV187" s="435">
        <f>INPUT!GK133</f>
        <v>-3.125</v>
      </c>
      <c r="FW187" s="434">
        <f>INPUT!GL133</f>
        <v>40</v>
      </c>
      <c r="FX187" s="435">
        <f>INPUT!GM133</f>
        <v>29.032258064516125</v>
      </c>
      <c r="FY187" s="434">
        <f>INPUT!GN133</f>
        <v>41</v>
      </c>
      <c r="FZ187" s="435">
        <f>INPUT!GO133</f>
        <v>2.4999999999999911</v>
      </c>
      <c r="GA187" s="434">
        <f>INPUT!GP133</f>
        <v>44.306081050730825</v>
      </c>
      <c r="GB187" s="435">
        <f>INPUT!GQ133</f>
        <v>8.063612318855661</v>
      </c>
      <c r="GC187" s="434">
        <f>INPUT!GR133</f>
        <v>45.847057827926669</v>
      </c>
      <c r="GD187" s="435">
        <f>INPUT!GS133</f>
        <v>3.4780254553125944</v>
      </c>
      <c r="GE187" s="434">
        <f>INPUT!GT133</f>
        <v>47.222469562764466</v>
      </c>
      <c r="GF187" s="435">
        <f>INPUT!GU133</f>
        <v>3.0000000000000027</v>
      </c>
      <c r="GG187" s="434">
        <f>INPUT!GV133</f>
        <v>48.639143649647401</v>
      </c>
      <c r="GH187" s="435">
        <f>INPUT!GW133</f>
        <v>3.0000000000000027</v>
      </c>
      <c r="GI187" s="434">
        <f>INPUT!GX133</f>
        <v>50.098317959136828</v>
      </c>
      <c r="GJ187" s="435">
        <f>INPUT!GY133</f>
        <v>3.0000000000000027</v>
      </c>
      <c r="GK187" s="435">
        <f>INPUT!GZ133</f>
        <v>4.0897241505519988</v>
      </c>
      <c r="GL187" s="436"/>
    </row>
    <row r="188" spans="1:194" ht="12" hidden="1" customHeight="1" outlineLevel="1" x14ac:dyDescent="0.2">
      <c r="A188" s="437" t="str">
        <f>INPUT!B113</f>
        <v xml:space="preserve"> Total Revenue</v>
      </c>
      <c r="B188" s="438">
        <f>INPUT!K140</f>
        <v>1895</v>
      </c>
      <c r="C188" s="435">
        <f>INPUT!L140</f>
        <v>-2.9200819672131173</v>
      </c>
      <c r="D188" s="438">
        <f>INPUT!M140</f>
        <v>1833</v>
      </c>
      <c r="E188" s="435">
        <f>INPUT!N140</f>
        <v>-8.0280983442047145</v>
      </c>
      <c r="F188" s="438">
        <f>INPUT!O140</f>
        <v>1876</v>
      </c>
      <c r="G188" s="435">
        <f>INPUT!P140</f>
        <v>-6.3404892661008461</v>
      </c>
      <c r="H188" s="438">
        <f>INPUT!Q140</f>
        <v>1868</v>
      </c>
      <c r="I188" s="435">
        <f>INPUT!R140</f>
        <v>-6.0834590246354958</v>
      </c>
      <c r="J188" s="438">
        <f>INPUT!S140</f>
        <v>1772</v>
      </c>
      <c r="K188" s="435">
        <f>INPUT!T140</f>
        <v>-6.4907651715039538</v>
      </c>
      <c r="L188" s="438">
        <f>INPUT!U140</f>
        <v>1869</v>
      </c>
      <c r="M188" s="435">
        <f>INPUT!V140</f>
        <v>1.9639934533551617</v>
      </c>
      <c r="N188" s="438">
        <f>INPUT!W140</f>
        <v>2017</v>
      </c>
      <c r="O188" s="435">
        <f>INPUT!X140</f>
        <v>7.5159914712153553</v>
      </c>
      <c r="P188" s="438">
        <f>INPUT!Y140</f>
        <v>1991</v>
      </c>
      <c r="Q188" s="435">
        <f>INPUT!Z140</f>
        <v>6.5845824411134846</v>
      </c>
      <c r="R188" s="438">
        <f>INPUT!AA140</f>
        <v>2094.6</v>
      </c>
      <c r="S188" s="435">
        <f>INPUT!AB140</f>
        <v>18.205417607223474</v>
      </c>
      <c r="T188" s="438">
        <f>INPUT!AC140</f>
        <v>2123</v>
      </c>
      <c r="U188" s="435">
        <f>INPUT!AD140</f>
        <v>13.590155163188866</v>
      </c>
      <c r="V188" s="438">
        <f>INPUT!AE140</f>
        <v>2178</v>
      </c>
      <c r="W188" s="435">
        <f>INPUT!AF140</f>
        <v>7.9821517104610828</v>
      </c>
      <c r="X188" s="438">
        <f>INPUT!AG140</f>
        <v>2369</v>
      </c>
      <c r="Y188" s="435">
        <f>INPUT!AH140</f>
        <v>18.985434455047724</v>
      </c>
      <c r="Z188" s="438">
        <f>INPUT!AI140</f>
        <v>2443</v>
      </c>
      <c r="AA188" s="435">
        <f>INPUT!AJ140</f>
        <v>16.633247398071237</v>
      </c>
      <c r="AB188" s="438">
        <f>INPUT!AK140</f>
        <v>2430</v>
      </c>
      <c r="AC188" s="435">
        <f>INPUT!AL140</f>
        <v>14.460668864813941</v>
      </c>
      <c r="AD188" s="438">
        <f>INPUT!AM140</f>
        <v>2472</v>
      </c>
      <c r="AE188" s="435">
        <f>INPUT!AN140</f>
        <v>13.498622589531672</v>
      </c>
      <c r="AF188" s="438">
        <f>INPUT!AO140</f>
        <v>2598.4</v>
      </c>
      <c r="AG188" s="435">
        <f>INPUT!AP140</f>
        <v>9.6834107218235488</v>
      </c>
      <c r="AH188" s="438">
        <f>INPUT!AQ140</f>
        <v>2672</v>
      </c>
      <c r="AI188" s="435">
        <f>INPUT!AR140</f>
        <v>9.3737208350388901</v>
      </c>
      <c r="AJ188" s="438">
        <f>INPUT!AS140</f>
        <v>2636</v>
      </c>
      <c r="AK188" s="435">
        <f>INPUT!AT140</f>
        <v>8.4773662551440374</v>
      </c>
      <c r="AL188" s="438">
        <f>INPUT!AU140</f>
        <v>2594</v>
      </c>
      <c r="AM188" s="435">
        <f>INPUT!AV140</f>
        <v>4.935275080906143</v>
      </c>
      <c r="AN188" s="438">
        <f>INPUT!AW140</f>
        <v>2508</v>
      </c>
      <c r="AO188" s="435">
        <f>INPUT!AX140</f>
        <v>-3.4790640394088745</v>
      </c>
      <c r="AP188" s="438">
        <f>INPUT!AY140</f>
        <v>2553</v>
      </c>
      <c r="AQ188" s="435">
        <f>INPUT!AZ140</f>
        <v>-4.4535928143712544</v>
      </c>
      <c r="AR188" s="438">
        <f>INPUT!BA140</f>
        <v>2642</v>
      </c>
      <c r="AS188" s="435">
        <f>INPUT!BB140</f>
        <v>0.22761760242793194</v>
      </c>
      <c r="AT188" s="438">
        <f>INPUT!BC140</f>
        <v>2643</v>
      </c>
      <c r="AU188" s="435">
        <f>INPUT!BD140</f>
        <v>1.8889745566692318</v>
      </c>
      <c r="AV188" s="438">
        <f>INPUT!BE140</f>
        <v>2636</v>
      </c>
      <c r="AW188" s="435">
        <f>INPUT!BF140</f>
        <v>5.103668261562988</v>
      </c>
      <c r="AX188" s="438">
        <f>INPUT!BG140</f>
        <v>2641</v>
      </c>
      <c r="AY188" s="435">
        <f>INPUT!BH140</f>
        <v>3.4469251860556271</v>
      </c>
      <c r="AZ188" s="438">
        <f>INPUT!BI140</f>
        <v>2642</v>
      </c>
      <c r="BA188" s="435">
        <f>INPUT!BJ140</f>
        <v>0</v>
      </c>
      <c r="BB188" s="438">
        <f>INPUT!BK140</f>
        <v>2722</v>
      </c>
      <c r="BC188" s="435">
        <f>INPUT!BL140</f>
        <v>2.9890276201286481</v>
      </c>
      <c r="BD188" s="438">
        <f>INPUT!BM140</f>
        <v>2861</v>
      </c>
      <c r="BE188" s="435">
        <f>INPUT!BN140</f>
        <v>8.535660091047049</v>
      </c>
      <c r="BF188" s="438">
        <f>INPUT!BO140</f>
        <v>3080</v>
      </c>
      <c r="BG188" s="435">
        <f>INPUT!BP140</f>
        <v>16.622491480499811</v>
      </c>
      <c r="BH188" s="438">
        <f>INPUT!BQ140</f>
        <v>3142</v>
      </c>
      <c r="BI188" s="435">
        <f>INPUT!BR140</f>
        <v>18.925056775170333</v>
      </c>
      <c r="BJ188" s="438">
        <f>INPUT!BS140</f>
        <v>3077</v>
      </c>
      <c r="BK188" s="435">
        <f>INPUT!BT140</f>
        <v>13.041880969875086</v>
      </c>
      <c r="BL188" s="438">
        <f>INPUT!BU140</f>
        <v>3443</v>
      </c>
      <c r="BM188" s="435">
        <f>INPUT!BV140</f>
        <v>20.342537574274733</v>
      </c>
      <c r="BN188" s="438">
        <f>INPUT!BW140</f>
        <v>3579</v>
      </c>
      <c r="BO188" s="435">
        <f>INPUT!BX140</f>
        <v>16.201298701298693</v>
      </c>
      <c r="BP188" s="438">
        <f>INPUT!BY140</f>
        <v>3460</v>
      </c>
      <c r="BQ188" s="435">
        <f>INPUT!BZ140</f>
        <v>10.120942075111383</v>
      </c>
      <c r="BR188" s="438">
        <f>INPUT!CA140</f>
        <v>3630</v>
      </c>
      <c r="BS188" s="435">
        <f>INPUT!CB140</f>
        <v>17.972050698732534</v>
      </c>
      <c r="BT188" s="438">
        <f>INPUT!CC140</f>
        <v>3816</v>
      </c>
      <c r="BU188" s="435">
        <f>INPUT!CD140</f>
        <v>10.833575370316595</v>
      </c>
      <c r="BV188" s="438">
        <f>INPUT!CE140</f>
        <v>3828.1540501712898</v>
      </c>
      <c r="BW188" s="435">
        <f>INPUT!CF140</f>
        <v>6.9615549083903216</v>
      </c>
      <c r="BX188" s="438">
        <f>INPUT!CG140</f>
        <v>3777</v>
      </c>
      <c r="BY188" s="435">
        <f>INPUT!CH140</f>
        <v>9.1618497109826613</v>
      </c>
      <c r="BZ188" s="438">
        <f>INPUT!CI140</f>
        <v>4088.4</v>
      </c>
      <c r="CA188" s="435">
        <f>INPUT!CJ140</f>
        <v>12.62809917355372</v>
      </c>
      <c r="CB188" s="438">
        <f>INPUT!CK140</f>
        <v>4289</v>
      </c>
      <c r="CC188" s="435">
        <f>INPUT!CL140</f>
        <v>12.395178197064993</v>
      </c>
      <c r="CD188" s="438">
        <f>INPUT!CM140</f>
        <v>4372</v>
      </c>
      <c r="CE188" s="435">
        <f>INPUT!CN140</f>
        <v>14.206480269632205</v>
      </c>
      <c r="CF188" s="438">
        <f>INPUT!CO140</f>
        <v>4411</v>
      </c>
      <c r="CG188" s="435">
        <f>INPUT!CP140</f>
        <v>16.785808842997096</v>
      </c>
      <c r="CH188" s="438">
        <f>INPUT!CQ140</f>
        <v>4720</v>
      </c>
      <c r="CI188" s="435">
        <f>INPUT!CR140</f>
        <v>15.448586244007423</v>
      </c>
      <c r="CJ188" s="438">
        <f>INPUT!CS140</f>
        <v>4850</v>
      </c>
      <c r="CK188" s="435">
        <f>INPUT!CT140</f>
        <v>13.079972021450214</v>
      </c>
      <c r="CL188" s="438">
        <f>INPUT!CU140</f>
        <v>4894</v>
      </c>
      <c r="CM188" s="435">
        <f>INPUT!CV140</f>
        <v>11.939615736505038</v>
      </c>
      <c r="CN188" s="438">
        <f>INPUT!CW140</f>
        <v>4907</v>
      </c>
      <c r="CO188" s="435">
        <f>INPUT!CX140</f>
        <v>11.244615733393793</v>
      </c>
      <c r="CP188" s="438">
        <f>INPUT!CY140</f>
        <v>5140</v>
      </c>
      <c r="CQ188" s="435">
        <f>INPUT!CZ140</f>
        <v>8.8983050847457612</v>
      </c>
      <c r="CR188" s="438">
        <f>INPUT!DA140</f>
        <v>5111</v>
      </c>
      <c r="CS188" s="435">
        <f>INPUT!DB140</f>
        <v>5.3814432989690797</v>
      </c>
      <c r="CT188" s="438">
        <f>INPUT!DC140</f>
        <v>4601</v>
      </c>
      <c r="CU188" s="435">
        <f>INPUT!DD140</f>
        <v>-5.9869227625664045</v>
      </c>
      <c r="CV188" s="438">
        <f>INPUT!DE140</f>
        <v>4377</v>
      </c>
      <c r="CW188" s="435">
        <f>INPUT!DF140</f>
        <v>-10.8008966782148</v>
      </c>
      <c r="CX188" s="438">
        <f>INPUT!DG140</f>
        <v>4398</v>
      </c>
      <c r="CY188" s="435">
        <f>INPUT!DH140</f>
        <v>-14.435797665369654</v>
      </c>
      <c r="CZ188" s="438">
        <f>INPUT!DI140</f>
        <v>4293</v>
      </c>
      <c r="DA188" s="435">
        <f>INPUT!DJ140</f>
        <v>-16.004695754255525</v>
      </c>
      <c r="DB188" s="438">
        <f>INPUT!DK140</f>
        <v>4226</v>
      </c>
      <c r="DC188" s="435">
        <f>INPUT!DL140</f>
        <v>-8.1504020865029396</v>
      </c>
      <c r="DD188" s="438">
        <f>INPUT!DM140</f>
        <v>4260</v>
      </c>
      <c r="DE188" s="435">
        <f>INPUT!DN140</f>
        <v>-2.6730637422892389</v>
      </c>
      <c r="DF188" s="438">
        <f>INPUT!DO140</f>
        <v>4213</v>
      </c>
      <c r="DG188" s="435">
        <f>INPUT!DP140</f>
        <v>-4.2064574806730315</v>
      </c>
      <c r="DH188" s="438">
        <f>INPUT!DQ140</f>
        <v>3833</v>
      </c>
      <c r="DI188" s="435">
        <f>INPUT!DR140</f>
        <v>-10.71511763335663</v>
      </c>
      <c r="DJ188" s="438">
        <f>INPUT!DS140</f>
        <v>3691</v>
      </c>
      <c r="DK188" s="435">
        <f>INPUT!DT140</f>
        <v>-12.659725508755326</v>
      </c>
      <c r="DL188" s="438">
        <f>INPUT!DU140</f>
        <v>3580</v>
      </c>
      <c r="DM188" s="435">
        <f>INPUT!DV140</f>
        <v>-15.962441314553988</v>
      </c>
      <c r="DN188" s="438">
        <f>INPUT!DW140</f>
        <v>3584</v>
      </c>
      <c r="DO188" s="435">
        <f>INPUT!DX140</f>
        <v>-14.929978637550434</v>
      </c>
      <c r="DP188" s="438">
        <f>INPUT!DY140</f>
        <v>3613</v>
      </c>
      <c r="DQ188" s="435">
        <f>INPUT!DZ140</f>
        <v>-5.7396295330028657</v>
      </c>
      <c r="DR188" s="438">
        <f>INPUT!EA140</f>
        <v>3777</v>
      </c>
      <c r="DS188" s="435">
        <f>INPUT!EB140</f>
        <v>2.329991872121373</v>
      </c>
      <c r="DT188" s="438">
        <f>INPUT!EC140</f>
        <v>4018</v>
      </c>
      <c r="DU188" s="435">
        <f>INPUT!ED140</f>
        <v>12.234636871508386</v>
      </c>
      <c r="DV188" s="438">
        <f>INPUT!EE140</f>
        <v>4214</v>
      </c>
      <c r="DW188" s="435">
        <f>INPUT!EF140</f>
        <v>17.578125</v>
      </c>
      <c r="DX188" s="438">
        <f>INPUT!EG140</f>
        <v>3958</v>
      </c>
      <c r="DY188" s="435">
        <f>INPUT!EH140</f>
        <v>9.5488513700525921</v>
      </c>
      <c r="DZ188" s="438">
        <f>INPUT!EI140</f>
        <v>3761</v>
      </c>
      <c r="EA188" s="435">
        <f>INPUT!EJ140</f>
        <v>-0.42361662695260538</v>
      </c>
      <c r="EB188" s="438">
        <f>INPUT!EK140</f>
        <v>3789</v>
      </c>
      <c r="EC188" s="435">
        <f>INPUT!EL140</f>
        <v>-5.6993529118964714</v>
      </c>
      <c r="ED188" s="438">
        <f>INPUT!EM140</f>
        <v>3772</v>
      </c>
      <c r="EE188" s="435">
        <f>INPUT!EN140</f>
        <v>-10.488846701471289</v>
      </c>
      <c r="EF188" s="438">
        <f>INPUT!EO140</f>
        <v>3705</v>
      </c>
      <c r="EG188" s="435">
        <f>INPUT!EP140</f>
        <v>-6.3921172309247094</v>
      </c>
      <c r="EH188" s="438">
        <f>INPUT!EQ140</f>
        <v>3842.6503564365785</v>
      </c>
      <c r="EI188" s="435">
        <f>INPUT!ER140</f>
        <v>2.1709746460137902</v>
      </c>
      <c r="EJ188" s="438">
        <f>INPUT!ES140</f>
        <v>3875.8867731353039</v>
      </c>
      <c r="EK188" s="435">
        <f>INPUT!ET140</f>
        <v>2.293132043687085</v>
      </c>
      <c r="EL188" s="438">
        <f>INPUT!EU140</f>
        <v>3858.8746203267474</v>
      </c>
      <c r="EM188" s="435">
        <f>INPUT!EV140</f>
        <v>2.303144759457787</v>
      </c>
      <c r="EN188" s="438">
        <f>INPUT!EW140</f>
        <v>3852.6854281070728</v>
      </c>
      <c r="EO188" s="435">
        <f>INPUT!EX140</f>
        <v>3.9861114198940006</v>
      </c>
      <c r="EP188" s="439"/>
      <c r="EQ188" s="438">
        <f>INPUT!FF140</f>
        <v>7937</v>
      </c>
      <c r="ER188" s="435">
        <f>INPUT!FG140</f>
        <v>13.046574562028201</v>
      </c>
      <c r="ES188" s="438">
        <f>INPUT!FH140</f>
        <v>7472</v>
      </c>
      <c r="ET188" s="435">
        <f>INPUT!FI140</f>
        <v>-5.8586367645205968</v>
      </c>
      <c r="EU188" s="438">
        <f>INPUT!FJ140</f>
        <v>7649</v>
      </c>
      <c r="EV188" s="435">
        <f>INPUT!FK140</f>
        <v>2.3688436830835213</v>
      </c>
      <c r="EW188" s="438">
        <f>INPUT!FL140</f>
        <v>8764.6</v>
      </c>
      <c r="EX188" s="435">
        <f>INPUT!FM140</f>
        <v>14.584913060530802</v>
      </c>
      <c r="EY188" s="438">
        <f>INPUT!FN140</f>
        <v>9943.4</v>
      </c>
      <c r="EZ188" s="435">
        <f>INPUT!FO140</f>
        <v>13.449558451041677</v>
      </c>
      <c r="FA188" s="438">
        <f>INPUT!FP140</f>
        <v>10410</v>
      </c>
      <c r="FB188" s="435">
        <f>INPUT!FQ140</f>
        <v>4.6925598889715925</v>
      </c>
      <c r="FC188" s="438">
        <f>INPUT!FR140</f>
        <v>10474</v>
      </c>
      <c r="FD188" s="435">
        <f>INPUT!FS140</f>
        <v>0.6147934678194078</v>
      </c>
      <c r="FE188" s="438">
        <f>INPUT!FT140</f>
        <v>10866</v>
      </c>
      <c r="FF188" s="435">
        <f>INPUT!FU140</f>
        <v>3.7426007256062599</v>
      </c>
      <c r="FG188" s="438">
        <f>INPUT!FV140</f>
        <v>12742</v>
      </c>
      <c r="FH188" s="435">
        <f>INPUT!FW140</f>
        <v>17.264862875023002</v>
      </c>
      <c r="FI188" s="438">
        <f>INPUT!FX140</f>
        <v>14485</v>
      </c>
      <c r="FJ188" s="435">
        <f>INPUT!FY140</f>
        <v>13.679171244702548</v>
      </c>
      <c r="FK188" s="438">
        <f>INPUT!FZ140</f>
        <v>15982.554050171289</v>
      </c>
      <c r="FL188" s="435">
        <f>INPUT!GA140</f>
        <v>10.33865412613939</v>
      </c>
      <c r="FM188" s="438">
        <f>INPUT!GB140</f>
        <v>18353</v>
      </c>
      <c r="FN188" s="435">
        <f>INPUT!GC140</f>
        <v>14.831458992020785</v>
      </c>
      <c r="FO188" s="438">
        <f>INPUT!GD140</f>
        <v>20052</v>
      </c>
      <c r="FP188" s="435">
        <f>INPUT!GE140</f>
        <v>9.2573421239034559</v>
      </c>
      <c r="FQ188" s="438">
        <f>INPUT!GF140</f>
        <v>17669</v>
      </c>
      <c r="FR188" s="435">
        <f>INPUT!GG140</f>
        <v>-11.884101336525033</v>
      </c>
      <c r="FS188" s="438">
        <f>INPUT!GH140</f>
        <v>16532</v>
      </c>
      <c r="FT188" s="435">
        <f>INPUT!GI140</f>
        <v>-6.4349991510555204</v>
      </c>
      <c r="FU188" s="438">
        <f>INPUT!GJ140</f>
        <v>14468</v>
      </c>
      <c r="FV188" s="435">
        <f>INPUT!GK140</f>
        <v>-12.484877812726836</v>
      </c>
      <c r="FW188" s="438">
        <f>INPUT!GL140</f>
        <v>15967</v>
      </c>
      <c r="FX188" s="435">
        <f>INPUT!GM140</f>
        <v>10.360796239977876</v>
      </c>
      <c r="FY188" s="438">
        <f>INPUT!GN140</f>
        <v>15027</v>
      </c>
      <c r="FZ188" s="435">
        <f>INPUT!GO140</f>
        <v>-5.8871422308511274</v>
      </c>
      <c r="GA188" s="438">
        <f>INPUT!GP140</f>
        <v>15430.097178005704</v>
      </c>
      <c r="GB188" s="435">
        <f>INPUT!GQ140</f>
        <v>2.6824860451567512</v>
      </c>
      <c r="GC188" s="438">
        <f>INPUT!GR140</f>
        <v>15099.084407953753</v>
      </c>
      <c r="GD188" s="435">
        <f>INPUT!GS140</f>
        <v>-2.1452409938401584</v>
      </c>
      <c r="GE188" s="438">
        <f>INPUT!GT140</f>
        <v>15162.072048464426</v>
      </c>
      <c r="GF188" s="435">
        <f>INPUT!GU140</f>
        <v>0.41716198683869887</v>
      </c>
      <c r="GG188" s="438">
        <f>INPUT!GV140</f>
        <v>15345.314394020337</v>
      </c>
      <c r="GH188" s="435">
        <f>INPUT!GW140</f>
        <v>1.2085574120093145</v>
      </c>
      <c r="GI188" s="438">
        <f>INPUT!GX140</f>
        <v>15645.197353180076</v>
      </c>
      <c r="GJ188" s="435">
        <f>INPUT!GY140</f>
        <v>1.9542314445939013</v>
      </c>
      <c r="GK188" s="435">
        <f>INPUT!GZ140</f>
        <v>0.80956758784247462</v>
      </c>
      <c r="GL188" s="436"/>
    </row>
    <row r="189" spans="1:194" ht="12" hidden="1" customHeight="1" outlineLevel="1" x14ac:dyDescent="0.2">
      <c r="B189" s="436"/>
      <c r="C189" s="435"/>
      <c r="D189" s="436"/>
      <c r="E189" s="435"/>
      <c r="F189" s="436"/>
      <c r="G189" s="435"/>
      <c r="H189" s="436"/>
      <c r="I189" s="435"/>
      <c r="J189" s="436"/>
      <c r="K189" s="435"/>
      <c r="L189" s="436"/>
      <c r="M189" s="435"/>
      <c r="N189" s="436"/>
      <c r="O189" s="435"/>
      <c r="P189" s="436"/>
      <c r="Q189" s="435"/>
      <c r="R189" s="436"/>
      <c r="S189" s="435"/>
      <c r="T189" s="436"/>
      <c r="U189" s="435"/>
      <c r="V189" s="436"/>
      <c r="W189" s="435"/>
      <c r="X189" s="436"/>
      <c r="Y189" s="435"/>
      <c r="Z189" s="436"/>
      <c r="AA189" s="435"/>
      <c r="AB189" s="436"/>
      <c r="AC189" s="435"/>
      <c r="AD189" s="436"/>
      <c r="AE189" s="435"/>
      <c r="AF189" s="436"/>
      <c r="AG189" s="435"/>
      <c r="AH189" s="436"/>
      <c r="AI189" s="435"/>
      <c r="AJ189" s="436"/>
      <c r="AK189" s="435"/>
      <c r="AL189" s="436"/>
      <c r="AM189" s="435"/>
      <c r="AN189" s="436"/>
      <c r="AO189" s="435"/>
      <c r="AP189" s="436"/>
      <c r="AQ189" s="435"/>
      <c r="AR189" s="436"/>
      <c r="AS189" s="435"/>
      <c r="AT189" s="436"/>
      <c r="AU189" s="435"/>
      <c r="AV189" s="436"/>
      <c r="AW189" s="435"/>
      <c r="AX189" s="436"/>
      <c r="AY189" s="435"/>
      <c r="AZ189" s="436"/>
      <c r="BA189" s="435"/>
      <c r="BB189" s="436"/>
      <c r="BC189" s="435"/>
      <c r="BD189" s="436"/>
      <c r="BE189" s="435"/>
      <c r="BF189" s="436"/>
      <c r="BG189" s="435"/>
      <c r="BH189" s="436"/>
      <c r="BI189" s="435"/>
      <c r="BJ189" s="436"/>
      <c r="BK189" s="435"/>
      <c r="BL189" s="436"/>
      <c r="BM189" s="435"/>
      <c r="BN189" s="436"/>
      <c r="BO189" s="435"/>
      <c r="BP189" s="436"/>
      <c r="BQ189" s="435"/>
      <c r="BR189" s="436"/>
      <c r="BS189" s="435"/>
      <c r="BT189" s="436"/>
      <c r="BU189" s="435"/>
      <c r="BV189" s="436"/>
      <c r="BW189" s="435"/>
      <c r="BX189" s="436"/>
      <c r="BY189" s="435"/>
      <c r="BZ189" s="436"/>
      <c r="CA189" s="435"/>
      <c r="CB189" s="436"/>
      <c r="CC189" s="435"/>
      <c r="CD189" s="436"/>
      <c r="CE189" s="435"/>
      <c r="CF189" s="436"/>
      <c r="CG189" s="435"/>
      <c r="CH189" s="436"/>
      <c r="CI189" s="435"/>
      <c r="CJ189" s="436"/>
      <c r="CK189" s="435"/>
      <c r="CL189" s="436"/>
      <c r="CM189" s="435"/>
      <c r="CN189" s="436"/>
      <c r="CO189" s="435"/>
      <c r="CP189" s="436"/>
      <c r="CQ189" s="435"/>
      <c r="CR189" s="436"/>
      <c r="CS189" s="435"/>
      <c r="CT189" s="436"/>
      <c r="CU189" s="435"/>
      <c r="CV189" s="436"/>
      <c r="CW189" s="435"/>
      <c r="CX189" s="436"/>
      <c r="CY189" s="435"/>
      <c r="CZ189" s="436"/>
      <c r="DA189" s="435"/>
      <c r="DB189" s="436"/>
      <c r="DC189" s="435"/>
      <c r="DD189" s="436"/>
      <c r="DE189" s="435"/>
      <c r="DF189" s="436"/>
      <c r="DG189" s="435"/>
      <c r="DH189" s="436"/>
      <c r="DI189" s="435"/>
      <c r="DJ189" s="436"/>
      <c r="DK189" s="435"/>
      <c r="DL189" s="436"/>
      <c r="DM189" s="435"/>
      <c r="DN189" s="436"/>
      <c r="DO189" s="435"/>
      <c r="DP189" s="436"/>
      <c r="DQ189" s="435"/>
      <c r="DR189" s="436"/>
      <c r="DS189" s="435"/>
      <c r="DT189" s="436"/>
      <c r="DU189" s="435"/>
      <c r="DV189" s="436"/>
      <c r="DW189" s="435"/>
      <c r="DX189" s="436"/>
      <c r="DY189" s="435"/>
      <c r="DZ189" s="436"/>
      <c r="EA189" s="435"/>
      <c r="EB189" s="436"/>
      <c r="EC189" s="435"/>
      <c r="ED189" s="436"/>
      <c r="EE189" s="435"/>
      <c r="EF189" s="436"/>
      <c r="EG189" s="435"/>
      <c r="EH189" s="436"/>
      <c r="EI189" s="435"/>
      <c r="EJ189" s="436"/>
      <c r="EK189" s="435"/>
      <c r="EL189" s="436"/>
      <c r="EM189" s="435"/>
      <c r="EN189" s="436"/>
      <c r="EO189" s="435"/>
      <c r="EP189" s="436"/>
      <c r="EQ189" s="436"/>
      <c r="ER189" s="435"/>
      <c r="ES189" s="436"/>
      <c r="ET189" s="435"/>
      <c r="EU189" s="436"/>
      <c r="EV189" s="435"/>
      <c r="EW189" s="436"/>
      <c r="EX189" s="435"/>
      <c r="EY189" s="436"/>
      <c r="EZ189" s="435"/>
      <c r="FA189" s="436"/>
      <c r="FB189" s="435"/>
      <c r="FC189" s="436"/>
      <c r="FD189" s="435"/>
      <c r="FE189" s="436"/>
      <c r="FF189" s="435"/>
      <c r="FG189" s="436"/>
      <c r="FH189" s="435"/>
      <c r="FI189" s="436"/>
      <c r="FJ189" s="435"/>
      <c r="FK189" s="436"/>
      <c r="FL189" s="435"/>
      <c r="FM189" s="436"/>
      <c r="FN189" s="435"/>
      <c r="FO189" s="436"/>
      <c r="FP189" s="435"/>
      <c r="FQ189" s="436"/>
      <c r="FR189" s="435"/>
      <c r="FS189" s="436"/>
      <c r="FT189" s="435"/>
      <c r="FU189" s="436"/>
      <c r="FV189" s="435"/>
      <c r="FW189" s="436"/>
      <c r="FX189" s="435"/>
      <c r="FY189" s="436"/>
      <c r="FZ189" s="435"/>
      <c r="GA189" s="436"/>
      <c r="GB189" s="435"/>
      <c r="GC189" s="436"/>
      <c r="GD189" s="435"/>
      <c r="GE189" s="436"/>
      <c r="GF189" s="435"/>
      <c r="GG189" s="436"/>
      <c r="GH189" s="435"/>
      <c r="GI189" s="436"/>
      <c r="GJ189" s="435"/>
      <c r="GK189" s="435"/>
      <c r="GL189" s="436"/>
    </row>
    <row r="190" spans="1:194" ht="12" hidden="1" customHeight="1" outlineLevel="1" x14ac:dyDescent="0.2">
      <c r="A190" s="437" t="s">
        <v>96</v>
      </c>
      <c r="B190" s="436"/>
      <c r="C190" s="435"/>
      <c r="D190" s="436"/>
      <c r="E190" s="435"/>
      <c r="F190" s="436"/>
      <c r="G190" s="435"/>
      <c r="H190" s="436"/>
      <c r="I190" s="435"/>
      <c r="J190" s="436"/>
      <c r="K190" s="435"/>
      <c r="L190" s="436"/>
      <c r="M190" s="435"/>
      <c r="N190" s="436"/>
      <c r="O190" s="435"/>
      <c r="P190" s="436"/>
      <c r="Q190" s="435"/>
      <c r="R190" s="436"/>
      <c r="S190" s="435"/>
      <c r="T190" s="436"/>
      <c r="U190" s="435"/>
      <c r="V190" s="436"/>
      <c r="W190" s="435"/>
      <c r="X190" s="436"/>
      <c r="Y190" s="435"/>
      <c r="Z190" s="436"/>
      <c r="AA190" s="435"/>
      <c r="AB190" s="436"/>
      <c r="AC190" s="435"/>
      <c r="AD190" s="436"/>
      <c r="AE190" s="435"/>
      <c r="AF190" s="436"/>
      <c r="AG190" s="435"/>
      <c r="AH190" s="436"/>
      <c r="AI190" s="435"/>
      <c r="AJ190" s="436"/>
      <c r="AK190" s="435"/>
      <c r="AL190" s="436"/>
      <c r="AM190" s="435"/>
      <c r="AN190" s="436"/>
      <c r="AO190" s="435"/>
      <c r="AP190" s="436"/>
      <c r="AQ190" s="435"/>
      <c r="AR190" s="436"/>
      <c r="AS190" s="435"/>
      <c r="AT190" s="436"/>
      <c r="AU190" s="435"/>
      <c r="AV190" s="436"/>
      <c r="AW190" s="435"/>
      <c r="AX190" s="436"/>
      <c r="AY190" s="435"/>
      <c r="AZ190" s="436"/>
      <c r="BA190" s="435"/>
      <c r="BB190" s="436"/>
      <c r="BC190" s="435"/>
      <c r="BD190" s="436"/>
      <c r="BE190" s="435"/>
      <c r="BF190" s="436"/>
      <c r="BG190" s="435"/>
      <c r="BH190" s="436"/>
      <c r="BI190" s="435"/>
      <c r="BJ190" s="436"/>
      <c r="BK190" s="435"/>
      <c r="BL190" s="436"/>
      <c r="BM190" s="435"/>
      <c r="BN190" s="436"/>
      <c r="BO190" s="435"/>
      <c r="BP190" s="436"/>
      <c r="BQ190" s="435"/>
      <c r="BR190" s="436"/>
      <c r="BS190" s="435"/>
      <c r="BT190" s="436"/>
      <c r="BU190" s="435"/>
      <c r="BV190" s="436"/>
      <c r="BW190" s="435"/>
      <c r="BX190" s="436"/>
      <c r="BY190" s="435"/>
      <c r="BZ190" s="436"/>
      <c r="CA190" s="435"/>
      <c r="CB190" s="436"/>
      <c r="CC190" s="435"/>
      <c r="CD190" s="436"/>
      <c r="CE190" s="435"/>
      <c r="CF190" s="436"/>
      <c r="CG190" s="435"/>
      <c r="CH190" s="436"/>
      <c r="CI190" s="435"/>
      <c r="CJ190" s="436"/>
      <c r="CK190" s="435"/>
      <c r="CL190" s="436"/>
      <c r="CM190" s="435"/>
      <c r="CN190" s="436"/>
      <c r="CO190" s="435"/>
      <c r="CP190" s="436"/>
      <c r="CQ190" s="435"/>
      <c r="CR190" s="436"/>
      <c r="CS190" s="435"/>
      <c r="CT190" s="436"/>
      <c r="CU190" s="435"/>
      <c r="CV190" s="436"/>
      <c r="CW190" s="435"/>
      <c r="CX190" s="436"/>
      <c r="CY190" s="435"/>
      <c r="CZ190" s="436"/>
      <c r="DA190" s="435"/>
      <c r="DB190" s="436"/>
      <c r="DC190" s="435"/>
      <c r="DD190" s="436"/>
      <c r="DE190" s="435"/>
      <c r="DF190" s="436"/>
      <c r="DG190" s="435"/>
      <c r="DH190" s="436"/>
      <c r="DI190" s="435"/>
      <c r="DJ190" s="436"/>
      <c r="DK190" s="435"/>
      <c r="DL190" s="436"/>
      <c r="DM190" s="435"/>
      <c r="DN190" s="436"/>
      <c r="DO190" s="435"/>
      <c r="DP190" s="436"/>
      <c r="DQ190" s="435"/>
      <c r="DR190" s="436"/>
      <c r="DS190" s="435"/>
      <c r="DT190" s="436"/>
      <c r="DU190" s="435"/>
      <c r="DV190" s="436"/>
      <c r="DW190" s="435"/>
      <c r="DX190" s="436"/>
      <c r="DY190" s="435"/>
      <c r="DZ190" s="436"/>
      <c r="EA190" s="435"/>
      <c r="EB190" s="436"/>
      <c r="EC190" s="435"/>
      <c r="ED190" s="436"/>
      <c r="EE190" s="435"/>
      <c r="EF190" s="436"/>
      <c r="EG190" s="435"/>
      <c r="EH190" s="436"/>
      <c r="EI190" s="435"/>
      <c r="EJ190" s="436"/>
      <c r="EK190" s="435"/>
      <c r="EL190" s="436"/>
      <c r="EM190" s="435"/>
      <c r="EN190" s="436"/>
      <c r="EO190" s="435"/>
      <c r="EP190" s="436"/>
      <c r="EQ190" s="436"/>
      <c r="ER190" s="435"/>
      <c r="ES190" s="436"/>
      <c r="ET190" s="435"/>
      <c r="EU190" s="436"/>
      <c r="EV190" s="435"/>
      <c r="EW190" s="436"/>
      <c r="EX190" s="435"/>
      <c r="EY190" s="436"/>
      <c r="EZ190" s="435"/>
      <c r="FA190" s="436"/>
      <c r="FB190" s="435"/>
      <c r="FC190" s="436"/>
      <c r="FD190" s="435"/>
      <c r="FE190" s="436"/>
      <c r="FF190" s="435"/>
      <c r="FG190" s="436"/>
      <c r="FH190" s="435"/>
      <c r="FI190" s="436"/>
      <c r="FJ190" s="435"/>
      <c r="FK190" s="436"/>
      <c r="FL190" s="435"/>
      <c r="FM190" s="436"/>
      <c r="FN190" s="435"/>
      <c r="FO190" s="436"/>
      <c r="FP190" s="435"/>
      <c r="FQ190" s="436"/>
      <c r="FR190" s="435"/>
      <c r="FS190" s="436"/>
      <c r="FT190" s="435"/>
      <c r="FU190" s="436"/>
      <c r="FV190" s="435"/>
      <c r="FW190" s="436"/>
      <c r="FX190" s="435"/>
      <c r="FY190" s="436"/>
      <c r="FZ190" s="435"/>
      <c r="GA190" s="436"/>
      <c r="GB190" s="435"/>
      <c r="GC190" s="436"/>
      <c r="GD190" s="435"/>
      <c r="GE190" s="436"/>
      <c r="GF190" s="435"/>
      <c r="GG190" s="436"/>
      <c r="GH190" s="435"/>
      <c r="GI190" s="436"/>
      <c r="GJ190" s="435"/>
      <c r="GK190" s="435"/>
      <c r="GL190" s="436"/>
    </row>
    <row r="191" spans="1:194" ht="12" hidden="1" customHeight="1" outlineLevel="1" x14ac:dyDescent="0.2">
      <c r="A191" s="478" t="str">
        <f>INPUT!B77</f>
        <v>Incurred Benefits</v>
      </c>
      <c r="B191" s="434">
        <f>INPUT!K143</f>
        <v>836</v>
      </c>
      <c r="C191" s="435">
        <f>INPUT!L143</f>
        <v>1.9512195121951237</v>
      </c>
      <c r="D191" s="434">
        <f>INPUT!M143</f>
        <v>826</v>
      </c>
      <c r="E191" s="435">
        <f>INPUT!N143</f>
        <v>-4.7289504036908898</v>
      </c>
      <c r="F191" s="434">
        <f>INPUT!O143</f>
        <v>827</v>
      </c>
      <c r="G191" s="435">
        <f>INPUT!P143</f>
        <v>-6.5536723163841852</v>
      </c>
      <c r="H191" s="434">
        <f>INPUT!Q143</f>
        <v>634</v>
      </c>
      <c r="I191" s="435">
        <f>INPUT!R143</f>
        <v>-26.535341830822713</v>
      </c>
      <c r="J191" s="434">
        <f>INPUT!S143</f>
        <v>817</v>
      </c>
      <c r="K191" s="435">
        <f>INPUT!T143</f>
        <v>-2.2727272727272707</v>
      </c>
      <c r="L191" s="434">
        <f>INPUT!U143</f>
        <v>846</v>
      </c>
      <c r="M191" s="435">
        <f>INPUT!V143</f>
        <v>2.4213075060532718</v>
      </c>
      <c r="N191" s="434">
        <f>INPUT!W143</f>
        <v>910</v>
      </c>
      <c r="O191" s="435">
        <f>INPUT!X143</f>
        <v>10.036275695284157</v>
      </c>
      <c r="P191" s="434">
        <f>INPUT!Y143</f>
        <v>615</v>
      </c>
      <c r="Q191" s="435">
        <f>INPUT!Z143</f>
        <v>-2.9968454258675115</v>
      </c>
      <c r="R191" s="434">
        <f>INPUT!AA143</f>
        <v>923</v>
      </c>
      <c r="S191" s="435">
        <f>INPUT!AB143</f>
        <v>12.974296205630353</v>
      </c>
      <c r="T191" s="434">
        <f>INPUT!AC143</f>
        <v>965</v>
      </c>
      <c r="U191" s="435">
        <f>INPUT!AD143</f>
        <v>14.066193853427889</v>
      </c>
      <c r="V191" s="434">
        <f>INPUT!AE143</f>
        <v>978</v>
      </c>
      <c r="W191" s="435">
        <f>INPUT!AF143</f>
        <v>7.4725274725274682</v>
      </c>
      <c r="X191" s="434">
        <f>INPUT!AG143</f>
        <v>1017</v>
      </c>
      <c r="Y191" s="435">
        <f>INPUT!AH143</f>
        <v>65.365853658536579</v>
      </c>
      <c r="Z191" s="434">
        <f>INPUT!AI143</f>
        <v>1077</v>
      </c>
      <c r="AA191" s="435">
        <f>INPUT!AJ143</f>
        <v>16.684723726977246</v>
      </c>
      <c r="AB191" s="434">
        <f>INPUT!AK143</f>
        <v>1043</v>
      </c>
      <c r="AC191" s="435">
        <f>INPUT!AL143</f>
        <v>8.0829015544041418</v>
      </c>
      <c r="AD191" s="434">
        <f>INPUT!AM143</f>
        <v>1075</v>
      </c>
      <c r="AE191" s="435">
        <f>INPUT!AN143</f>
        <v>9.9182004089979579</v>
      </c>
      <c r="AF191" s="434">
        <f>INPUT!AO143</f>
        <v>1094</v>
      </c>
      <c r="AG191" s="435">
        <f>INPUT!AP143</f>
        <v>7.571288102261553</v>
      </c>
      <c r="AH191" s="434">
        <f>INPUT!AQ143</f>
        <v>1174</v>
      </c>
      <c r="AI191" s="435">
        <f>INPUT!AR143</f>
        <v>9.0064995357474373</v>
      </c>
      <c r="AJ191" s="434">
        <f>INPUT!AS143</f>
        <v>1109</v>
      </c>
      <c r="AK191" s="435">
        <f>INPUT!AT143</f>
        <v>6.327900287631838</v>
      </c>
      <c r="AL191" s="434">
        <f>INPUT!AU143</f>
        <v>1100</v>
      </c>
      <c r="AM191" s="435">
        <f>INPUT!AV143</f>
        <v>2.3255813953488413</v>
      </c>
      <c r="AN191" s="434">
        <f>INPUT!AW143</f>
        <v>1057</v>
      </c>
      <c r="AO191" s="435">
        <f>INPUT!AX143</f>
        <v>-3.3820840950639863</v>
      </c>
      <c r="AP191" s="434">
        <f>INPUT!AY143</f>
        <v>1047.5</v>
      </c>
      <c r="AQ191" s="435">
        <f>INPUT!AZ143</f>
        <v>-10.775127768313453</v>
      </c>
      <c r="AR191" s="434">
        <f>INPUT!BA143</f>
        <v>1064</v>
      </c>
      <c r="AS191" s="435">
        <f>INPUT!BB143</f>
        <v>-4.0577096483318309</v>
      </c>
      <c r="AT191" s="434">
        <f>INPUT!BC143</f>
        <v>1072</v>
      </c>
      <c r="AU191" s="435">
        <f>INPUT!BD143</f>
        <v>-2.5454545454545507</v>
      </c>
      <c r="AV191" s="434">
        <f>INPUT!BE143</f>
        <v>929</v>
      </c>
      <c r="AW191" s="435">
        <f>INPUT!BF143</f>
        <v>-12.109744560075686</v>
      </c>
      <c r="AX191" s="434">
        <f>INPUT!BG143</f>
        <v>1102</v>
      </c>
      <c r="AY191" s="435">
        <f>INPUT!BH143</f>
        <v>5.2028639618138417</v>
      </c>
      <c r="AZ191" s="434">
        <f>INPUT!BI143</f>
        <v>1074</v>
      </c>
      <c r="BA191" s="435">
        <f>INPUT!BJ143</f>
        <v>0.93984962406015171</v>
      </c>
      <c r="BB191" s="434">
        <f>INPUT!BK143</f>
        <v>1037</v>
      </c>
      <c r="BC191" s="435">
        <f>INPUT!BL143</f>
        <v>-3.2649253731343308</v>
      </c>
      <c r="BD191" s="434">
        <f>INPUT!BM143</f>
        <v>1112</v>
      </c>
      <c r="BE191" s="435">
        <f>INPUT!BN143</f>
        <v>19.698600645855755</v>
      </c>
      <c r="BF191" s="434">
        <f>INPUT!BO143</f>
        <v>1305</v>
      </c>
      <c r="BG191" s="435">
        <f>INPUT!BP143</f>
        <v>18.421052631578938</v>
      </c>
      <c r="BH191" s="434">
        <f>INPUT!BQ143</f>
        <v>1321</v>
      </c>
      <c r="BI191" s="435">
        <f>INPUT!BR143</f>
        <v>22.998137802607065</v>
      </c>
      <c r="BJ191" s="434">
        <f>INPUT!BS143</f>
        <v>1333</v>
      </c>
      <c r="BK191" s="435">
        <f>INPUT!BT143</f>
        <v>28.543876567020241</v>
      </c>
      <c r="BL191" s="434">
        <f>INPUT!BU143</f>
        <v>1518</v>
      </c>
      <c r="BM191" s="435">
        <f>INPUT!BV143</f>
        <v>36.510791366906467</v>
      </c>
      <c r="BN191" s="434">
        <f>INPUT!BW143</f>
        <v>1600</v>
      </c>
      <c r="BO191" s="435">
        <f>INPUT!BX143</f>
        <v>22.60536398467432</v>
      </c>
      <c r="BP191" s="434">
        <f>INPUT!BY143</f>
        <v>1547</v>
      </c>
      <c r="BQ191" s="435">
        <f>INPUT!BZ143</f>
        <v>17.108251324753976</v>
      </c>
      <c r="BR191" s="434">
        <f>INPUT!CA143</f>
        <v>1549</v>
      </c>
      <c r="BS191" s="435">
        <f>INPUT!CB143</f>
        <v>16.204051012753197</v>
      </c>
      <c r="BT191" s="434">
        <f>INPUT!CC143</f>
        <v>1596</v>
      </c>
      <c r="BU191" s="435">
        <f>INPUT!CD143</f>
        <v>5.1383399209486091</v>
      </c>
      <c r="BV191" s="434">
        <f>INPUT!CE143</f>
        <v>1676</v>
      </c>
      <c r="BW191" s="435">
        <f>INPUT!CF143</f>
        <v>4.7500000000000098</v>
      </c>
      <c r="BX191" s="434">
        <f>INPUT!CG143</f>
        <v>1573</v>
      </c>
      <c r="BY191" s="435">
        <f>INPUT!CH143</f>
        <v>1.6806722689075571</v>
      </c>
      <c r="BZ191" s="434">
        <f>INPUT!CI143</f>
        <v>1715</v>
      </c>
      <c r="CA191" s="435">
        <f>INPUT!CJ143</f>
        <v>10.716591349257577</v>
      </c>
      <c r="CB191" s="434">
        <f>INPUT!CK143</f>
        <v>1745</v>
      </c>
      <c r="CC191" s="435">
        <f>INPUT!CL143</f>
        <v>9.3358395989974863</v>
      </c>
      <c r="CD191" s="434">
        <f>INPUT!CM143</f>
        <v>1831</v>
      </c>
      <c r="CE191" s="435">
        <f>INPUT!CN143</f>
        <v>9.2482100238663545</v>
      </c>
      <c r="CF191" s="434">
        <f>INPUT!CO143</f>
        <v>1848</v>
      </c>
      <c r="CG191" s="435">
        <f>INPUT!CP143</f>
        <v>17.48251748251748</v>
      </c>
      <c r="CH191" s="434">
        <f>INPUT!CQ143</f>
        <v>1911</v>
      </c>
      <c r="CI191" s="435">
        <f>INPUT!CR143</f>
        <v>11.428571428571432</v>
      </c>
      <c r="CJ191" s="434">
        <f>INPUT!CS143</f>
        <v>1944</v>
      </c>
      <c r="CK191" s="435">
        <f>INPUT!CT143</f>
        <v>11.404011461318042</v>
      </c>
      <c r="CL191" s="434">
        <f>INPUT!CU143</f>
        <v>2022</v>
      </c>
      <c r="CM191" s="435">
        <f>INPUT!CV143</f>
        <v>10.431458219552159</v>
      </c>
      <c r="CN191" s="434">
        <f>INPUT!CW143</f>
        <v>1962</v>
      </c>
      <c r="CO191" s="435">
        <f>INPUT!CX143</f>
        <v>6.1688311688311792</v>
      </c>
      <c r="CP191" s="434">
        <f>INPUT!CY143</f>
        <v>1977</v>
      </c>
      <c r="CQ191" s="435">
        <f>INPUT!CZ143</f>
        <v>3.4536891679748827</v>
      </c>
      <c r="CR191" s="434">
        <f>INPUT!DA143</f>
        <v>2012</v>
      </c>
      <c r="CS191" s="435">
        <f>INPUT!DB143</f>
        <v>3.4979423868312765</v>
      </c>
      <c r="CT191" s="434">
        <f>INPUT!DC143</f>
        <v>1755</v>
      </c>
      <c r="CU191" s="435">
        <f>INPUT!DD143</f>
        <v>-13.204747774480708</v>
      </c>
      <c r="CV191" s="434">
        <f>INPUT!DE143</f>
        <v>1597</v>
      </c>
      <c r="CW191" s="435">
        <f>INPUT!DF143</f>
        <v>-18.603465851172274</v>
      </c>
      <c r="CX191" s="434">
        <f>INPUT!DG143</f>
        <v>1633</v>
      </c>
      <c r="CY191" s="435">
        <f>INPUT!DH143</f>
        <v>-17.400101163378856</v>
      </c>
      <c r="CZ191" s="434">
        <f>INPUT!DI143</f>
        <v>1568</v>
      </c>
      <c r="DA191" s="435">
        <f>INPUT!DJ143</f>
        <v>-22.067594433399606</v>
      </c>
      <c r="DB191" s="434">
        <f>INPUT!DK143</f>
        <v>1542</v>
      </c>
      <c r="DC191" s="435">
        <f>INPUT!DL143</f>
        <v>-12.136752136752138</v>
      </c>
      <c r="DD191" s="434">
        <f>INPUT!DM143</f>
        <v>1545</v>
      </c>
      <c r="DE191" s="435">
        <f>INPUT!DN143</f>
        <v>-3.2561051972448296</v>
      </c>
      <c r="DF191" s="434">
        <f>INPUT!DO143</f>
        <v>1543</v>
      </c>
      <c r="DG191" s="435">
        <f>INPUT!DP143</f>
        <v>-5.5113288426209444</v>
      </c>
      <c r="DH191" s="434">
        <f>INPUT!DQ143</f>
        <v>1346</v>
      </c>
      <c r="DI191" s="435">
        <f>INPUT!DR143</f>
        <v>-14.158163265306122</v>
      </c>
      <c r="DJ191" s="434">
        <f>INPUT!DS143</f>
        <v>1320</v>
      </c>
      <c r="DK191" s="435">
        <f>INPUT!DT143</f>
        <v>-14.396887159533078</v>
      </c>
      <c r="DL191" s="434">
        <f>INPUT!DU143</f>
        <v>1230</v>
      </c>
      <c r="DM191" s="435">
        <f>INPUT!DV143</f>
        <v>-20.38834951456311</v>
      </c>
      <c r="DN191" s="434">
        <f>INPUT!DW143</f>
        <v>1223</v>
      </c>
      <c r="DO191" s="435">
        <f>INPUT!DX143</f>
        <v>-20.738820479585218</v>
      </c>
      <c r="DP191" s="434">
        <f>INPUT!DY143</f>
        <v>1229</v>
      </c>
      <c r="DQ191" s="435">
        <f>INPUT!DZ143</f>
        <v>-8.6924219910846983</v>
      </c>
      <c r="DR191" s="434">
        <f>INPUT!EA143</f>
        <v>1350</v>
      </c>
      <c r="DS191" s="435">
        <f>INPUT!EB143</f>
        <v>2.2727272727272707</v>
      </c>
      <c r="DT191" s="434">
        <f>INPUT!EC143</f>
        <v>1439</v>
      </c>
      <c r="DU191" s="435">
        <f>INPUT!ED143</f>
        <v>16.991869918699187</v>
      </c>
      <c r="DV191" s="434">
        <f>INPUT!EE143</f>
        <v>1504</v>
      </c>
      <c r="DW191" s="435">
        <f>INPUT!EF143</f>
        <v>22.976287816843822</v>
      </c>
      <c r="DX191" s="434">
        <f>INPUT!EG143</f>
        <v>1454</v>
      </c>
      <c r="DY191" s="435">
        <f>INPUT!EH143</f>
        <v>18.307567127746125</v>
      </c>
      <c r="DZ191" s="434">
        <f>INPUT!EI143</f>
        <v>1465</v>
      </c>
      <c r="EA191" s="435">
        <f>INPUT!EJ143</f>
        <v>8.5185185185185262</v>
      </c>
      <c r="EB191" s="434">
        <f>INPUT!EK143</f>
        <v>1468</v>
      </c>
      <c r="EC191" s="435">
        <f>INPUT!EL143</f>
        <v>2.0152883947185618</v>
      </c>
      <c r="ED191" s="434">
        <f>INPUT!EM143</f>
        <v>1479</v>
      </c>
      <c r="EE191" s="435">
        <f>INPUT!EN143</f>
        <v>-1.6622340425531901</v>
      </c>
      <c r="EF191" s="434">
        <f>INPUT!EO143</f>
        <v>1424</v>
      </c>
      <c r="EG191" s="435">
        <f>INPUT!EP143</f>
        <v>-2.063273727647863</v>
      </c>
      <c r="EH191" s="434">
        <f>INPUT!EQ143</f>
        <v>1475.2533941144295</v>
      </c>
      <c r="EI191" s="435">
        <f>INPUT!ER143</f>
        <v>0.6998903832375003</v>
      </c>
      <c r="EJ191" s="434">
        <f>INPUT!ES143</f>
        <v>1486.8038996672824</v>
      </c>
      <c r="EK191" s="435">
        <f>INPUT!ET143</f>
        <v>1.2809195958639163</v>
      </c>
      <c r="EL191" s="434">
        <f>INPUT!EU143</f>
        <v>1479.3476845895591</v>
      </c>
      <c r="EM191" s="435">
        <f>INPUT!EV143</f>
        <v>2.3508085839019088E-2</v>
      </c>
      <c r="EN191" s="434">
        <f>INPUT!EW143</f>
        <v>1476.9495547909892</v>
      </c>
      <c r="EO191" s="435">
        <f>INPUT!EX143</f>
        <v>3.7183676117267694</v>
      </c>
      <c r="EP191" s="434"/>
      <c r="EQ191" s="434">
        <f>INPUT!FF143</f>
        <v>3435</v>
      </c>
      <c r="ER191" s="435">
        <f>INPUT!FG143</f>
        <v>19.395203336809175</v>
      </c>
      <c r="ES191" s="434">
        <f>INPUT!FH143</f>
        <v>3123</v>
      </c>
      <c r="ET191" s="435">
        <f>INPUT!FI143</f>
        <v>-9.0829694323144139</v>
      </c>
      <c r="EU191" s="434">
        <f>INPUT!FJ143</f>
        <v>3188</v>
      </c>
      <c r="EV191" s="435">
        <f>INPUT!FK143</f>
        <v>2.0813320525136181</v>
      </c>
      <c r="EW191" s="434">
        <f>INPUT!FL143</f>
        <v>3883</v>
      </c>
      <c r="EX191" s="435">
        <f>INPUT!FM143</f>
        <v>21.800501882057709</v>
      </c>
      <c r="EY191" s="434">
        <f>INPUT!FN143</f>
        <v>4289</v>
      </c>
      <c r="EZ191" s="435">
        <f>INPUT!FO143</f>
        <v>10.455833118722646</v>
      </c>
      <c r="FA191" s="434">
        <f>INPUT!FP143</f>
        <v>4440</v>
      </c>
      <c r="FB191" s="435">
        <f>INPUT!FQ143</f>
        <v>3.5206341804616459</v>
      </c>
      <c r="FC191" s="434">
        <f>INPUT!FR143</f>
        <v>4112.5</v>
      </c>
      <c r="FD191" s="435">
        <f>INPUT!FS143</f>
        <v>-7.3761261261261257</v>
      </c>
      <c r="FE191" s="434">
        <f>INPUT!FT143</f>
        <v>4325</v>
      </c>
      <c r="FF191" s="435">
        <f>INPUT!FU143</f>
        <v>5.1671732522796443</v>
      </c>
      <c r="FG191" s="434">
        <f>INPUT!FV143</f>
        <v>5477</v>
      </c>
      <c r="FH191" s="435">
        <f>INPUT!FW143</f>
        <v>26.635838150289025</v>
      </c>
      <c r="FI191" s="434">
        <f>INPUT!FX143</f>
        <v>6292</v>
      </c>
      <c r="FJ191" s="435">
        <f>INPUT!FY143</f>
        <v>14.880408983019899</v>
      </c>
      <c r="FK191" s="434">
        <f>INPUT!FZ143</f>
        <v>6709</v>
      </c>
      <c r="FL191" s="435">
        <f>INPUT!GA143</f>
        <v>6.6274634456452652</v>
      </c>
      <c r="FM191" s="434">
        <f>INPUT!GB143</f>
        <v>7534</v>
      </c>
      <c r="FN191" s="435">
        <f>INPUT!GC143</f>
        <v>12.296914592338659</v>
      </c>
      <c r="FO191" s="434">
        <f>INPUT!GD143</f>
        <v>7973</v>
      </c>
      <c r="FP191" s="435">
        <f>INPUT!GE143</f>
        <v>5.826917971860901</v>
      </c>
      <c r="FQ191" s="434">
        <f>INPUT!GF143</f>
        <v>6553</v>
      </c>
      <c r="FR191" s="435">
        <f>INPUT!GG143</f>
        <v>-17.810109118274177</v>
      </c>
      <c r="FS191" s="434">
        <f>INPUT!GH143</f>
        <v>5976</v>
      </c>
      <c r="FT191" s="435">
        <f>INPUT!GI143</f>
        <v>-8.805127422554559</v>
      </c>
      <c r="FU191" s="434">
        <f>INPUT!GJ143</f>
        <v>5002</v>
      </c>
      <c r="FV191" s="435">
        <f>INPUT!GK143</f>
        <v>-16.298527443105758</v>
      </c>
      <c r="FW191" s="434">
        <f>INPUT!GL143</f>
        <v>5747</v>
      </c>
      <c r="FX191" s="435">
        <f>INPUT!GM143</f>
        <v>14.894042383046791</v>
      </c>
      <c r="FY191" s="434">
        <f>INPUT!GN143</f>
        <v>5836</v>
      </c>
      <c r="FZ191" s="435">
        <f>INPUT!GO143</f>
        <v>1.5486340699495393</v>
      </c>
      <c r="GA191" s="434">
        <f>INPUT!GP143</f>
        <v>5918.3545331622599</v>
      </c>
      <c r="GB191" s="435">
        <f>INPUT!GQ143</f>
        <v>1.4111469013409872</v>
      </c>
      <c r="GC191" s="434">
        <f>INPUT!GR143</f>
        <v>5816.4029152171561</v>
      </c>
      <c r="GD191" s="435">
        <f>INPUT!GS143</f>
        <v>-1.7226345156215128</v>
      </c>
      <c r="GE191" s="434">
        <f>INPUT!GT143</f>
        <v>5782.7206952281467</v>
      </c>
      <c r="GF191" s="435">
        <f>INPUT!GU143</f>
        <v>-0.57909021228375046</v>
      </c>
      <c r="GG191" s="434">
        <f>INPUT!GV143</f>
        <v>5860.7191276682779</v>
      </c>
      <c r="GH191" s="435">
        <f>INPUT!GW143</f>
        <v>1.3488189478785495</v>
      </c>
      <c r="GI191" s="434">
        <f>INPUT!GX143</f>
        <v>5978.4903175609379</v>
      </c>
      <c r="GJ191" s="435">
        <f>INPUT!GY143</f>
        <v>2.0095006658255699</v>
      </c>
      <c r="GK191" s="435">
        <f>INPUT!GZ143</f>
        <v>0.48361466246966689</v>
      </c>
      <c r="GL191" s="436"/>
    </row>
    <row r="192" spans="1:194" ht="12" hidden="1" customHeight="1" outlineLevel="1" x14ac:dyDescent="0.2">
      <c r="A192" s="478" t="str">
        <f>INPUT!B78</f>
        <v>Inc in Future Benefits</v>
      </c>
      <c r="B192" s="434">
        <f>INPUT!K144</f>
        <v>498</v>
      </c>
      <c r="C192" s="435">
        <f>INPUT!L144</f>
        <v>-11.702127659574469</v>
      </c>
      <c r="D192" s="434">
        <f>INPUT!M144</f>
        <v>446</v>
      </c>
      <c r="E192" s="435">
        <f>INPUT!N144</f>
        <v>-18.014705882352942</v>
      </c>
      <c r="F192" s="434">
        <f>INPUT!O144</f>
        <v>469</v>
      </c>
      <c r="G192" s="435">
        <f>INPUT!P144</f>
        <v>-13.148148148148152</v>
      </c>
      <c r="H192" s="434">
        <f>INPUT!Q144</f>
        <v>654</v>
      </c>
      <c r="I192" s="435">
        <f>INPUT!R144</f>
        <v>18.693284936479127</v>
      </c>
      <c r="J192" s="434">
        <f>INPUT!S144</f>
        <v>396</v>
      </c>
      <c r="K192" s="435">
        <f>INPUT!T144</f>
        <v>-20.481927710843372</v>
      </c>
      <c r="L192" s="434">
        <f>INPUT!U144</f>
        <v>428</v>
      </c>
      <c r="M192" s="435">
        <f>INPUT!V144</f>
        <v>-4.0358744394618835</v>
      </c>
      <c r="N192" s="434">
        <f>INPUT!W144</f>
        <v>475</v>
      </c>
      <c r="O192" s="435">
        <f>INPUT!X144</f>
        <v>1.279317697228155</v>
      </c>
      <c r="P192" s="434">
        <f>INPUT!Y144</f>
        <v>743</v>
      </c>
      <c r="Q192" s="435">
        <f>INPUT!Z144</f>
        <v>13.60856269113151</v>
      </c>
      <c r="R192" s="434">
        <f>INPUT!AA144</f>
        <v>494</v>
      </c>
      <c r="S192" s="435">
        <f>INPUT!AB144</f>
        <v>24.74747474747474</v>
      </c>
      <c r="T192" s="434">
        <f>INPUT!AC144</f>
        <v>474</v>
      </c>
      <c r="U192" s="435">
        <f>INPUT!AD144</f>
        <v>10.747663551401864</v>
      </c>
      <c r="V192" s="434">
        <f>INPUT!AE144</f>
        <v>491</v>
      </c>
      <c r="W192" s="435">
        <f>INPUT!AF144</f>
        <v>3.3684210526315761</v>
      </c>
      <c r="X192" s="434">
        <f>INPUT!AG144</f>
        <v>602</v>
      </c>
      <c r="Y192" s="435">
        <f>INPUT!AH144</f>
        <v>-18.977119784656793</v>
      </c>
      <c r="Z192" s="434">
        <f>INPUT!AI144</f>
        <v>566</v>
      </c>
      <c r="AA192" s="435">
        <f>INPUT!AJ144</f>
        <v>14.574898785425106</v>
      </c>
      <c r="AB192" s="434">
        <f>INPUT!AK144</f>
        <v>579</v>
      </c>
      <c r="AC192" s="435">
        <f>INPUT!AL144</f>
        <v>22.151898734177223</v>
      </c>
      <c r="AD192" s="434">
        <f>INPUT!AM144</f>
        <v>590</v>
      </c>
      <c r="AE192" s="435">
        <f>INPUT!AN144</f>
        <v>20.16293279022403</v>
      </c>
      <c r="AF192" s="434">
        <f>INPUT!AO144</f>
        <v>655</v>
      </c>
      <c r="AG192" s="435">
        <f>INPUT!AP144</f>
        <v>8.8039867109634518</v>
      </c>
      <c r="AH192" s="434">
        <f>INPUT!AQ144</f>
        <v>613</v>
      </c>
      <c r="AI192" s="435">
        <f>INPUT!AR144</f>
        <v>8.3038869257950445</v>
      </c>
      <c r="AJ192" s="434">
        <f>INPUT!AS144</f>
        <v>626</v>
      </c>
      <c r="AK192" s="435">
        <f>INPUT!AT144</f>
        <v>8.1174438687392048</v>
      </c>
      <c r="AL192" s="434">
        <f>INPUT!AU144</f>
        <v>628</v>
      </c>
      <c r="AM192" s="435">
        <f>INPUT!AV144</f>
        <v>6.4406779661017044</v>
      </c>
      <c r="AN192" s="434">
        <f>INPUT!AW144</f>
        <v>591</v>
      </c>
      <c r="AO192" s="435">
        <f>INPUT!AX144</f>
        <v>-9.7709923664122122</v>
      </c>
      <c r="AP192" s="434">
        <f>INPUT!AY144</f>
        <v>611</v>
      </c>
      <c r="AQ192" s="435">
        <f>INPUT!AZ144</f>
        <v>-0.32626427406199365</v>
      </c>
      <c r="AR192" s="434">
        <f>INPUT!BA144</f>
        <v>652</v>
      </c>
      <c r="AS192" s="435">
        <f>INPUT!BB144</f>
        <v>4.1533546325878579</v>
      </c>
      <c r="AT192" s="434">
        <f>INPUT!BC144</f>
        <v>674</v>
      </c>
      <c r="AU192" s="435">
        <f>INPUT!BD144</f>
        <v>7.3248407643312197</v>
      </c>
      <c r="AV192" s="434">
        <f>INPUT!BE144</f>
        <v>798</v>
      </c>
      <c r="AW192" s="435">
        <f>INPUT!BF144</f>
        <v>35.025380710659903</v>
      </c>
      <c r="AX192" s="434">
        <f>INPUT!BG144</f>
        <v>584</v>
      </c>
      <c r="AY192" s="435">
        <f>INPUT!BH144</f>
        <v>-4.4189852700491024</v>
      </c>
      <c r="AZ192" s="434">
        <f>INPUT!BI144</f>
        <v>608</v>
      </c>
      <c r="BA192" s="435">
        <f>INPUT!BJ144</f>
        <v>-6.7484662576687171</v>
      </c>
      <c r="BB192" s="434">
        <f>INPUT!BK144</f>
        <v>698</v>
      </c>
      <c r="BC192" s="435">
        <f>INPUT!BL144</f>
        <v>3.5608308605341144</v>
      </c>
      <c r="BD192" s="434">
        <f>INPUT!BM144</f>
        <v>719</v>
      </c>
      <c r="BE192" s="435">
        <f>INPUT!BN144</f>
        <v>-9.8997493734335862</v>
      </c>
      <c r="BF192" s="434">
        <f>INPUT!BO144</f>
        <v>617</v>
      </c>
      <c r="BG192" s="435">
        <f>INPUT!BP144</f>
        <v>5.6506849315068441</v>
      </c>
      <c r="BH192" s="434">
        <f>INPUT!BQ144</f>
        <v>625</v>
      </c>
      <c r="BI192" s="435">
        <f>INPUT!BR144</f>
        <v>2.796052631578938</v>
      </c>
      <c r="BJ192" s="434">
        <f>INPUT!BS144</f>
        <v>581</v>
      </c>
      <c r="BK192" s="435">
        <f>INPUT!BT144</f>
        <v>-16.762177650429798</v>
      </c>
      <c r="BL192" s="434">
        <f>INPUT!BU144</f>
        <v>672</v>
      </c>
      <c r="BM192" s="435">
        <f>INPUT!BV144</f>
        <v>-6.5368567454798354</v>
      </c>
      <c r="BN192" s="434">
        <f>INPUT!BW144</f>
        <v>602</v>
      </c>
      <c r="BO192" s="435">
        <f>INPUT!BX144</f>
        <v>-2.4311183144246407</v>
      </c>
      <c r="BP192" s="434">
        <f>INPUT!BY144</f>
        <v>545</v>
      </c>
      <c r="BQ192" s="435">
        <f>INPUT!BZ144</f>
        <v>-12.8</v>
      </c>
      <c r="BR192" s="434">
        <f>INPUT!CA144</f>
        <v>626</v>
      </c>
      <c r="BS192" s="435">
        <f>INPUT!CB144</f>
        <v>7.745266781411364</v>
      </c>
      <c r="BT192" s="434">
        <f>INPUT!CC144</f>
        <v>681</v>
      </c>
      <c r="BU192" s="435">
        <f>INPUT!CD144</f>
        <v>1.3392857142857206</v>
      </c>
      <c r="BV192" s="434">
        <f>INPUT!CE144</f>
        <v>601</v>
      </c>
      <c r="BW192" s="435">
        <f>INPUT!CF144</f>
        <v>-0.16611295681062677</v>
      </c>
      <c r="BX192" s="434">
        <f>INPUT!CG144</f>
        <v>656</v>
      </c>
      <c r="BY192" s="435">
        <f>INPUT!CH144</f>
        <v>20.366972477064227</v>
      </c>
      <c r="BZ192" s="434">
        <f>INPUT!CI144</f>
        <v>719</v>
      </c>
      <c r="CA192" s="435">
        <f>INPUT!CJ144</f>
        <v>14.856230031948892</v>
      </c>
      <c r="CB192" s="434">
        <f>INPUT!CK144</f>
        <v>869</v>
      </c>
      <c r="CC192" s="435">
        <f>INPUT!CL144</f>
        <v>27.606461086637289</v>
      </c>
      <c r="CD192" s="434">
        <f>INPUT!CM144</f>
        <v>749</v>
      </c>
      <c r="CE192" s="435">
        <f>INPUT!CN144</f>
        <v>24.625623960066555</v>
      </c>
      <c r="CF192" s="434">
        <f>INPUT!CO144</f>
        <v>785</v>
      </c>
      <c r="CG192" s="435">
        <f>INPUT!CP144</f>
        <v>19.664634146341452</v>
      </c>
      <c r="CH192" s="434">
        <f>INPUT!CQ144</f>
        <v>902</v>
      </c>
      <c r="CI192" s="435">
        <f>INPUT!CR144</f>
        <v>25.452016689846999</v>
      </c>
      <c r="CJ192" s="434">
        <f>INPUT!CS144</f>
        <v>1065.5</v>
      </c>
      <c r="CK192" s="435">
        <f>INPUT!CT144</f>
        <v>22.612197928653632</v>
      </c>
      <c r="CL192" s="434">
        <f>INPUT!CU144</f>
        <v>945</v>
      </c>
      <c r="CM192" s="435">
        <f>INPUT!CV144</f>
        <v>26.168224299065422</v>
      </c>
      <c r="CN192" s="434">
        <f>INPUT!CW144</f>
        <v>1082</v>
      </c>
      <c r="CO192" s="435">
        <f>INPUT!CX144</f>
        <v>37.834394904458591</v>
      </c>
      <c r="CP192" s="434">
        <f>INPUT!CY144</f>
        <v>1242</v>
      </c>
      <c r="CQ192" s="435">
        <f>INPUT!CZ144</f>
        <v>37.694013303769403</v>
      </c>
      <c r="CR192" s="434">
        <f>INPUT!DA144</f>
        <v>1253</v>
      </c>
      <c r="CS192" s="435">
        <f>INPUT!DB144</f>
        <v>17.597372125762554</v>
      </c>
      <c r="CT192" s="434">
        <f>INPUT!DC144</f>
        <v>1076</v>
      </c>
      <c r="CU192" s="435">
        <f>INPUT!DD144</f>
        <v>13.862433862433864</v>
      </c>
      <c r="CV192" s="434">
        <f>INPUT!DE144</f>
        <v>1100</v>
      </c>
      <c r="CW192" s="435">
        <f>INPUT!DF144</f>
        <v>1.6635859519408491</v>
      </c>
      <c r="CX192" s="434">
        <f>INPUT!DG144</f>
        <v>1129</v>
      </c>
      <c r="CY192" s="435">
        <f>INPUT!DH144</f>
        <v>-9.0982286634460507</v>
      </c>
      <c r="CZ192" s="434">
        <f>INPUT!DI144</f>
        <v>1066</v>
      </c>
      <c r="DA192" s="435">
        <f>INPUT!DJ144</f>
        <v>-14.924181963288108</v>
      </c>
      <c r="DB192" s="434">
        <f>INPUT!DK144</f>
        <v>992</v>
      </c>
      <c r="DC192" s="435">
        <f>INPUT!DL144</f>
        <v>-7.8066914498141298</v>
      </c>
      <c r="DD192" s="434">
        <f>INPUT!DM144</f>
        <v>1040</v>
      </c>
      <c r="DE192" s="435">
        <f>INPUT!DN144</f>
        <v>-5.4545454545454568</v>
      </c>
      <c r="DF192" s="434">
        <f>INPUT!DO144</f>
        <v>1090</v>
      </c>
      <c r="DG192" s="435">
        <f>INPUT!DP144</f>
        <v>-3.454384410983169</v>
      </c>
      <c r="DH192" s="434">
        <f>INPUT!DQ144</f>
        <v>985</v>
      </c>
      <c r="DI192" s="435">
        <f>INPUT!DR144</f>
        <v>-7.5984990619136994</v>
      </c>
      <c r="DJ192" s="434">
        <f>INPUT!DS144</f>
        <v>908</v>
      </c>
      <c r="DK192" s="435">
        <f>INPUT!DT144</f>
        <v>-8.4677419354838754</v>
      </c>
      <c r="DL192" s="434">
        <f>INPUT!DU144</f>
        <v>940</v>
      </c>
      <c r="DM192" s="435">
        <f>INPUT!DV144</f>
        <v>-9.615384615384615</v>
      </c>
      <c r="DN192" s="434">
        <f>INPUT!DW144</f>
        <v>916</v>
      </c>
      <c r="DO192" s="435">
        <f>INPUT!DX144</f>
        <v>-15.963302752293574</v>
      </c>
      <c r="DP192" s="434">
        <f>INPUT!DY144</f>
        <v>939</v>
      </c>
      <c r="DQ192" s="435">
        <f>INPUT!DZ144</f>
        <v>-4.6700507614213187</v>
      </c>
      <c r="DR192" s="434">
        <f>INPUT!EA144</f>
        <v>933</v>
      </c>
      <c r="DS192" s="435">
        <f>INPUT!EB144</f>
        <v>2.7533039647577029</v>
      </c>
      <c r="DT192" s="434">
        <f>INPUT!EC144</f>
        <v>1016</v>
      </c>
      <c r="DU192" s="435">
        <f>INPUT!ED144</f>
        <v>8.085106382978724</v>
      </c>
      <c r="DV192" s="434">
        <f>INPUT!EE144</f>
        <v>1099</v>
      </c>
      <c r="DW192" s="435">
        <f>INPUT!EF144</f>
        <v>19.978165938864635</v>
      </c>
      <c r="DX192" s="434">
        <f>INPUT!EG144</f>
        <v>1034</v>
      </c>
      <c r="DY192" s="435">
        <f>INPUT!EH144</f>
        <v>10.117145899893497</v>
      </c>
      <c r="DZ192" s="434">
        <f>INPUT!EI144</f>
        <v>823</v>
      </c>
      <c r="EA192" s="435">
        <f>INPUT!EJ144</f>
        <v>-11.789924973204712</v>
      </c>
      <c r="EB192" s="434">
        <f>INPUT!EK144</f>
        <v>804</v>
      </c>
      <c r="EC192" s="435">
        <f>INPUT!EL144</f>
        <v>-20.866141732283459</v>
      </c>
      <c r="ED192" s="434">
        <f>INPUT!EM144</f>
        <v>821</v>
      </c>
      <c r="EE192" s="435">
        <f>INPUT!EN144</f>
        <v>-25.295723384895364</v>
      </c>
      <c r="EF192" s="434">
        <f>INPUT!EO144</f>
        <v>804</v>
      </c>
      <c r="EG192" s="435">
        <f>INPUT!EP144</f>
        <v>-22.243713733075431</v>
      </c>
      <c r="EH192" s="434">
        <f>INPUT!EQ144</f>
        <v>826.79036373446047</v>
      </c>
      <c r="EI192" s="435">
        <f>INPUT!ER144</f>
        <v>0.46055452423579002</v>
      </c>
      <c r="EJ192" s="434">
        <f>INPUT!ES144</f>
        <v>833.26372398935609</v>
      </c>
      <c r="EK192" s="435">
        <f>INPUT!ET144</f>
        <v>3.6397666653428029</v>
      </c>
      <c r="EL192" s="434">
        <f>INPUT!EU144</f>
        <v>812.82839812613145</v>
      </c>
      <c r="EM192" s="435">
        <f>INPUT!EV144</f>
        <v>-0.99532300534330709</v>
      </c>
      <c r="EN192" s="434">
        <f>INPUT!EW144</f>
        <v>827.74095927846633</v>
      </c>
      <c r="EO192" s="435">
        <f>INPUT!EX144</f>
        <v>2.9528556316500421</v>
      </c>
      <c r="EP192" s="434"/>
      <c r="EQ192" s="434">
        <f>INPUT!FF144</f>
        <v>2199</v>
      </c>
      <c r="ER192" s="435">
        <f>INPUT!FG144</f>
        <v>1.6643550624133141</v>
      </c>
      <c r="ES192" s="434">
        <f>INPUT!FH144</f>
        <v>2067</v>
      </c>
      <c r="ET192" s="435">
        <f>INPUT!FI144</f>
        <v>-6.0027285129604309</v>
      </c>
      <c r="EU192" s="434">
        <f>INPUT!FJ144</f>
        <v>2042</v>
      </c>
      <c r="EV192" s="435">
        <f>INPUT!FK144</f>
        <v>-1.2094823415578104</v>
      </c>
      <c r="EW192" s="434">
        <f>INPUT!FL144</f>
        <v>2061</v>
      </c>
      <c r="EX192" s="435">
        <f>INPUT!FM144</f>
        <v>0.93046033300685504</v>
      </c>
      <c r="EY192" s="434">
        <f>INPUT!FN144</f>
        <v>2390</v>
      </c>
      <c r="EZ192" s="435">
        <f>INPUT!FO144</f>
        <v>15.963124696749142</v>
      </c>
      <c r="FA192" s="434">
        <f>INPUT!FP144</f>
        <v>2458</v>
      </c>
      <c r="FB192" s="435">
        <f>INPUT!FQ144</f>
        <v>2.8451882845188292</v>
      </c>
      <c r="FC192" s="434">
        <f>INPUT!FR144</f>
        <v>2735</v>
      </c>
      <c r="FD192" s="435">
        <f>INPUT!FS144</f>
        <v>11.269324654190394</v>
      </c>
      <c r="FE192" s="434">
        <f>INPUT!FT144</f>
        <v>2609</v>
      </c>
      <c r="FF192" s="435">
        <f>INPUT!FU144</f>
        <v>-4.6069469835466226</v>
      </c>
      <c r="FG192" s="434">
        <f>INPUT!FV144</f>
        <v>2495</v>
      </c>
      <c r="FH192" s="435">
        <f>INPUT!FW144</f>
        <v>-4.3694902261402824</v>
      </c>
      <c r="FI192" s="434">
        <f>INPUT!FX144</f>
        <v>2454</v>
      </c>
      <c r="FJ192" s="435">
        <f>INPUT!FY144</f>
        <v>-1.6432865731462964</v>
      </c>
      <c r="FK192" s="434">
        <f>INPUT!FZ144</f>
        <v>2845</v>
      </c>
      <c r="FL192" s="435">
        <f>INPUT!GA144</f>
        <v>15.93317033414834</v>
      </c>
      <c r="FM192" s="434">
        <f>INPUT!GB144</f>
        <v>3501.5</v>
      </c>
      <c r="FN192" s="435">
        <f>INPUT!GC144</f>
        <v>23.075571177504383</v>
      </c>
      <c r="FO192" s="434">
        <f>INPUT!GD144</f>
        <v>4522</v>
      </c>
      <c r="FP192" s="435">
        <f>INPUT!GE144</f>
        <v>29.144652291874905</v>
      </c>
      <c r="FQ192" s="434">
        <f>INPUT!GF144</f>
        <v>4371</v>
      </c>
      <c r="FR192" s="435">
        <f>INPUT!GG144</f>
        <v>-3.3392304290137065</v>
      </c>
      <c r="FS192" s="434">
        <f>INPUT!GH144</f>
        <v>4107</v>
      </c>
      <c r="FT192" s="435">
        <f>INPUT!GI144</f>
        <v>-6.0398078242964948</v>
      </c>
      <c r="FU192" s="434">
        <f>INPUT!GJ144</f>
        <v>3703</v>
      </c>
      <c r="FV192" s="435">
        <f>INPUT!GK144</f>
        <v>-9.8368638909179467</v>
      </c>
      <c r="FW192" s="434">
        <f>INPUT!GL144</f>
        <v>4082</v>
      </c>
      <c r="FX192" s="435">
        <f>INPUT!GM144</f>
        <v>10.23494463948149</v>
      </c>
      <c r="FY192" s="434">
        <f>INPUT!GN144</f>
        <v>3252</v>
      </c>
      <c r="FZ192" s="435">
        <f>INPUT!GO144</f>
        <v>-20.333170014698677</v>
      </c>
      <c r="GA192" s="434">
        <f>INPUT!GP144</f>
        <v>3300.6234451284145</v>
      </c>
      <c r="GB192" s="435">
        <f>INPUT!GQ144</f>
        <v>1.4951858895576375</v>
      </c>
      <c r="GC192" s="434">
        <f>INPUT!GR144</f>
        <v>3226.7650323911766</v>
      </c>
      <c r="GD192" s="435">
        <f>INPUT!GS144</f>
        <v>-2.2377109647648497</v>
      </c>
      <c r="GE192" s="434">
        <f>INPUT!GT144</f>
        <v>3209.4867910454309</v>
      </c>
      <c r="GF192" s="435">
        <f>INPUT!GU144</f>
        <v>-0.5354663625117384</v>
      </c>
      <c r="GG192" s="434">
        <f>INPUT!GV144</f>
        <v>3231.2353877609708</v>
      </c>
      <c r="GH192" s="435">
        <f>INPUT!GW144</f>
        <v>0.67763471643562667</v>
      </c>
      <c r="GI192" s="434">
        <f>INPUT!GX144</f>
        <v>3278.0761563770934</v>
      </c>
      <c r="GJ192" s="435">
        <f>INPUT!GY144</f>
        <v>1.4496241528408227</v>
      </c>
      <c r="GK192" s="435">
        <f>INPUT!GZ144</f>
        <v>0.15985805578389023</v>
      </c>
      <c r="GL192" s="436"/>
    </row>
    <row r="193" spans="1:194" ht="12" hidden="1" customHeight="1" outlineLevel="1" x14ac:dyDescent="0.2">
      <c r="A193" s="433" t="str">
        <f>INPUT!B79</f>
        <v>Benefits</v>
      </c>
      <c r="B193" s="434">
        <f>INPUT!K145</f>
        <v>1334</v>
      </c>
      <c r="C193" s="435">
        <f>INPUT!L145</f>
        <v>-3.6127167630057855</v>
      </c>
      <c r="D193" s="434">
        <f>INPUT!M145</f>
        <v>1272</v>
      </c>
      <c r="E193" s="435">
        <f>INPUT!N145</f>
        <v>-9.8511693834160141</v>
      </c>
      <c r="F193" s="434">
        <f>INPUT!O145</f>
        <v>1296</v>
      </c>
      <c r="G193" s="435">
        <f>INPUT!P145</f>
        <v>-9.0526315789473681</v>
      </c>
      <c r="H193" s="434">
        <f>INPUT!Q145</f>
        <v>1288</v>
      </c>
      <c r="I193" s="435">
        <f>INPUT!R145</f>
        <v>-8.9108910891089081</v>
      </c>
      <c r="J193" s="434">
        <f>INPUT!S145</f>
        <v>1213</v>
      </c>
      <c r="K193" s="435">
        <f>INPUT!T145</f>
        <v>-9.070464767616194</v>
      </c>
      <c r="L193" s="434">
        <f>INPUT!U145</f>
        <v>1274</v>
      </c>
      <c r="M193" s="435">
        <f>INPUT!V145</f>
        <v>0.15723270440251014</v>
      </c>
      <c r="N193" s="434">
        <f>INPUT!W145</f>
        <v>1385</v>
      </c>
      <c r="O193" s="435">
        <f>INPUT!X145</f>
        <v>6.8672839506172867</v>
      </c>
      <c r="P193" s="434">
        <f>INPUT!Y145</f>
        <v>1358</v>
      </c>
      <c r="Q193" s="435">
        <f>INPUT!Z145</f>
        <v>5.4347826086956541</v>
      </c>
      <c r="R193" s="434">
        <f>INPUT!AA145</f>
        <v>1417</v>
      </c>
      <c r="S193" s="435">
        <f>INPUT!AB145</f>
        <v>16.817807089859848</v>
      </c>
      <c r="T193" s="434">
        <f>INPUT!AC145</f>
        <v>1439</v>
      </c>
      <c r="U193" s="435">
        <f>INPUT!AD145</f>
        <v>12.951334379905809</v>
      </c>
      <c r="V193" s="434">
        <f>INPUT!AE145</f>
        <v>1469</v>
      </c>
      <c r="W193" s="435">
        <f>INPUT!AF145</f>
        <v>6.0649819494584811</v>
      </c>
      <c r="X193" s="434">
        <f>INPUT!AG145</f>
        <v>1619</v>
      </c>
      <c r="Y193" s="435">
        <f>INPUT!AH145</f>
        <v>19.219440353460971</v>
      </c>
      <c r="Z193" s="434">
        <f>INPUT!AI145</f>
        <v>1643</v>
      </c>
      <c r="AA193" s="435">
        <f>INPUT!AJ145</f>
        <v>15.949188426252636</v>
      </c>
      <c r="AB193" s="434">
        <f>INPUT!AK145</f>
        <v>1622</v>
      </c>
      <c r="AC193" s="435">
        <f>INPUT!AL145</f>
        <v>12.717164697706739</v>
      </c>
      <c r="AD193" s="434">
        <f>INPUT!AM145</f>
        <v>1665</v>
      </c>
      <c r="AE193" s="435">
        <f>INPUT!AN145</f>
        <v>13.342409802586786</v>
      </c>
      <c r="AF193" s="434">
        <f>INPUT!AO145</f>
        <v>1749</v>
      </c>
      <c r="AG193" s="435">
        <f>INPUT!AP145</f>
        <v>8.0296479308215041</v>
      </c>
      <c r="AH193" s="434">
        <f>INPUT!AQ145</f>
        <v>1787</v>
      </c>
      <c r="AI193" s="435">
        <f>INPUT!AR145</f>
        <v>8.7644552647595972</v>
      </c>
      <c r="AJ193" s="434">
        <f>INPUT!AS145</f>
        <v>1735</v>
      </c>
      <c r="AK193" s="435">
        <f>INPUT!AT145</f>
        <v>6.966707768187419</v>
      </c>
      <c r="AL193" s="434">
        <f>INPUT!AU145</f>
        <v>1728</v>
      </c>
      <c r="AM193" s="435">
        <f>INPUT!AV145</f>
        <v>3.7837837837837895</v>
      </c>
      <c r="AN193" s="434">
        <f>INPUT!AW145</f>
        <v>1648</v>
      </c>
      <c r="AO193" s="435">
        <f>INPUT!AX145</f>
        <v>-5.7747284162378509</v>
      </c>
      <c r="AP193" s="434">
        <f>INPUT!AY145</f>
        <v>1658.5</v>
      </c>
      <c r="AQ193" s="435">
        <f>INPUT!AZ145</f>
        <v>-7.1908226077224358</v>
      </c>
      <c r="AR193" s="434">
        <f>INPUT!BA145</f>
        <v>1716</v>
      </c>
      <c r="AS193" s="435">
        <f>INPUT!BB145</f>
        <v>-1.0951008645533111</v>
      </c>
      <c r="AT193" s="434">
        <f>INPUT!BC145</f>
        <v>1746</v>
      </c>
      <c r="AU193" s="435">
        <f>INPUT!BD145</f>
        <v>1.0416666666666741</v>
      </c>
      <c r="AV193" s="434">
        <f>INPUT!BE145</f>
        <v>1727</v>
      </c>
      <c r="AW193" s="435">
        <f>INPUT!BF145</f>
        <v>4.7936893203883502</v>
      </c>
      <c r="AX193" s="434">
        <f>INPUT!BG145</f>
        <v>1686</v>
      </c>
      <c r="AY193" s="435">
        <f>INPUT!BH145</f>
        <v>1.6581248115767222</v>
      </c>
      <c r="AZ193" s="434">
        <f>INPUT!BI145</f>
        <v>1682</v>
      </c>
      <c r="BA193" s="435">
        <f>INPUT!BJ145</f>
        <v>-1.9813519813519864</v>
      </c>
      <c r="BB193" s="434">
        <f>INPUT!BK145</f>
        <v>1735</v>
      </c>
      <c r="BC193" s="435">
        <f>INPUT!BL145</f>
        <v>-0.63001145475372056</v>
      </c>
      <c r="BD193" s="434">
        <f>INPUT!BM145</f>
        <v>1831</v>
      </c>
      <c r="BE193" s="435">
        <f>INPUT!BN145</f>
        <v>6.0220034742327844</v>
      </c>
      <c r="BF193" s="434">
        <f>INPUT!BO145</f>
        <v>1922</v>
      </c>
      <c r="BG193" s="435">
        <f>INPUT!BP145</f>
        <v>13.997627520759192</v>
      </c>
      <c r="BH193" s="434">
        <f>INPUT!BQ145</f>
        <v>1946</v>
      </c>
      <c r="BI193" s="435">
        <f>INPUT!BR145</f>
        <v>15.695600475624261</v>
      </c>
      <c r="BJ193" s="434">
        <f>INPUT!BS145</f>
        <v>1914</v>
      </c>
      <c r="BK193" s="435">
        <f>INPUT!BT145</f>
        <v>10.317002881844385</v>
      </c>
      <c r="BL193" s="434">
        <f>INPUT!BU145</f>
        <v>2190</v>
      </c>
      <c r="BM193" s="435">
        <f>INPUT!BV145</f>
        <v>19.606772255598038</v>
      </c>
      <c r="BN193" s="434">
        <f>INPUT!BW145</f>
        <v>2202</v>
      </c>
      <c r="BO193" s="435">
        <f>INPUT!BX145</f>
        <v>14.568158168574396</v>
      </c>
      <c r="BP193" s="434">
        <f>INPUT!BY145</f>
        <v>2092</v>
      </c>
      <c r="BQ193" s="435">
        <f>INPUT!BZ145</f>
        <v>7.5025693730729648</v>
      </c>
      <c r="BR193" s="434">
        <f>INPUT!CA145</f>
        <v>2175</v>
      </c>
      <c r="BS193" s="435">
        <f>INPUT!CB145</f>
        <v>13.636363636363647</v>
      </c>
      <c r="BT193" s="434">
        <f>INPUT!CC145</f>
        <v>2277</v>
      </c>
      <c r="BU193" s="435">
        <f>INPUT!CD145</f>
        <v>3.9726027397260166</v>
      </c>
      <c r="BV193" s="434">
        <f>INPUT!CE145</f>
        <v>2277</v>
      </c>
      <c r="BW193" s="435">
        <f>INPUT!CF145</f>
        <v>3.4059945504087086</v>
      </c>
      <c r="BX193" s="434">
        <f>INPUT!CG145</f>
        <v>2229</v>
      </c>
      <c r="BY193" s="435">
        <f>INPUT!CH145</f>
        <v>6.5487571701720926</v>
      </c>
      <c r="BZ193" s="434">
        <f>INPUT!CI145</f>
        <v>2434</v>
      </c>
      <c r="CA193" s="435">
        <f>INPUT!CJ145</f>
        <v>11.908045977011493</v>
      </c>
      <c r="CB193" s="434">
        <f>INPUT!CK145</f>
        <v>2614</v>
      </c>
      <c r="CC193" s="435">
        <f>INPUT!CL145</f>
        <v>14.800175669740877</v>
      </c>
      <c r="CD193" s="434">
        <f>INPUT!CM145</f>
        <v>2580</v>
      </c>
      <c r="CE193" s="435">
        <f>INPUT!CN145</f>
        <v>13.306982872200269</v>
      </c>
      <c r="CF193" s="434">
        <f>INPUT!CO145</f>
        <v>2633</v>
      </c>
      <c r="CG193" s="435">
        <f>INPUT!CP145</f>
        <v>18.12471960520412</v>
      </c>
      <c r="CH193" s="434">
        <f>INPUT!CQ145</f>
        <v>2813</v>
      </c>
      <c r="CI193" s="435">
        <f>INPUT!CR145</f>
        <v>15.571076417419881</v>
      </c>
      <c r="CJ193" s="434">
        <f>INPUT!CS145</f>
        <v>3009.5</v>
      </c>
      <c r="CK193" s="435">
        <f>INPUT!CT145</f>
        <v>15.130068859984691</v>
      </c>
      <c r="CL193" s="434">
        <f>INPUT!CU145</f>
        <v>2967</v>
      </c>
      <c r="CM193" s="435">
        <f>INPUT!CV145</f>
        <v>14.999999999999991</v>
      </c>
      <c r="CN193" s="434">
        <f>INPUT!CW145</f>
        <v>3044</v>
      </c>
      <c r="CO193" s="435">
        <f>INPUT!CX145</f>
        <v>15.609570831750851</v>
      </c>
      <c r="CP193" s="434">
        <f>INPUT!CY145</f>
        <v>3219</v>
      </c>
      <c r="CQ193" s="435">
        <f>INPUT!CZ145</f>
        <v>14.432989690721643</v>
      </c>
      <c r="CR193" s="434">
        <f>INPUT!DA145</f>
        <v>3265</v>
      </c>
      <c r="CS193" s="435">
        <f>INPUT!DB145</f>
        <v>8.4897823558730767</v>
      </c>
      <c r="CT193" s="434">
        <f>INPUT!DC145</f>
        <v>2831</v>
      </c>
      <c r="CU193" s="435">
        <f>INPUT!DD145</f>
        <v>-4.5837546343107549</v>
      </c>
      <c r="CV193" s="434">
        <f>INPUT!DE145</f>
        <v>2697</v>
      </c>
      <c r="CW193" s="435">
        <f>INPUT!DF145</f>
        <v>-11.399474375821283</v>
      </c>
      <c r="CX193" s="434">
        <f>INPUT!DG145</f>
        <v>2762</v>
      </c>
      <c r="CY193" s="435">
        <f>INPUT!DH145</f>
        <v>-14.196955576265925</v>
      </c>
      <c r="CZ193" s="434">
        <f>INPUT!DI145</f>
        <v>2634</v>
      </c>
      <c r="DA193" s="435">
        <f>INPUT!DJ145</f>
        <v>-19.326186830015313</v>
      </c>
      <c r="DB193" s="434">
        <f>INPUT!DK145</f>
        <v>2534</v>
      </c>
      <c r="DC193" s="435">
        <f>INPUT!DL145</f>
        <v>-10.490992582126458</v>
      </c>
      <c r="DD193" s="434">
        <f>INPUT!DM145</f>
        <v>2585</v>
      </c>
      <c r="DE193" s="435">
        <f>INPUT!DN145</f>
        <v>-4.1527623285131599</v>
      </c>
      <c r="DF193" s="434">
        <f>INPUT!DO145</f>
        <v>2633</v>
      </c>
      <c r="DG193" s="435">
        <f>INPUT!DP145</f>
        <v>-4.670528602461987</v>
      </c>
      <c r="DH193" s="434">
        <f>INPUT!DQ145</f>
        <v>2331</v>
      </c>
      <c r="DI193" s="435">
        <f>INPUT!DR145</f>
        <v>-11.503416856492032</v>
      </c>
      <c r="DJ193" s="434">
        <f>INPUT!DS145</f>
        <v>2228</v>
      </c>
      <c r="DK193" s="435">
        <f>INPUT!DT145</f>
        <v>-12.07576953433307</v>
      </c>
      <c r="DL193" s="434">
        <f>INPUT!DU145</f>
        <v>2170</v>
      </c>
      <c r="DM193" s="435">
        <f>INPUT!DV145</f>
        <v>-16.0541586073501</v>
      </c>
      <c r="DN193" s="434">
        <f>INPUT!DW145</f>
        <v>2139</v>
      </c>
      <c r="DO193" s="435">
        <f>INPUT!DX145</f>
        <v>-18.761868590960884</v>
      </c>
      <c r="DP193" s="434">
        <f>INPUT!DY145</f>
        <v>2168</v>
      </c>
      <c r="DQ193" s="435">
        <f>INPUT!DZ145</f>
        <v>-6.9927069927069869</v>
      </c>
      <c r="DR193" s="434">
        <f>INPUT!EA145</f>
        <v>2283</v>
      </c>
      <c r="DS193" s="435">
        <f>INPUT!EB145</f>
        <v>2.4685816876122146</v>
      </c>
      <c r="DT193" s="434">
        <f>INPUT!EC145</f>
        <v>2455</v>
      </c>
      <c r="DU193" s="435">
        <f>INPUT!ED145</f>
        <v>13.133640552995395</v>
      </c>
      <c r="DV193" s="434">
        <f>INPUT!EE145</f>
        <v>2603</v>
      </c>
      <c r="DW193" s="435">
        <f>INPUT!EF145</f>
        <v>21.692379616643297</v>
      </c>
      <c r="DX193" s="434">
        <f>INPUT!EG145</f>
        <v>2488</v>
      </c>
      <c r="DY193" s="435">
        <f>INPUT!EH145</f>
        <v>14.760147601476014</v>
      </c>
      <c r="DZ193" s="434">
        <f>INPUT!EI145</f>
        <v>2288</v>
      </c>
      <c r="EA193" s="435">
        <f>INPUT!EJ145</f>
        <v>0.21901007446343268</v>
      </c>
      <c r="EB193" s="434">
        <f>INPUT!EK145</f>
        <v>2272</v>
      </c>
      <c r="EC193" s="435">
        <f>INPUT!EL145</f>
        <v>-7.4541751527494871</v>
      </c>
      <c r="ED193" s="434">
        <f>INPUT!EM145</f>
        <v>2300</v>
      </c>
      <c r="EE193" s="435">
        <f>INPUT!EN145</f>
        <v>-11.640414905877838</v>
      </c>
      <c r="EF193" s="434">
        <f>INPUT!EO145</f>
        <v>2228</v>
      </c>
      <c r="EG193" s="435">
        <f>INPUT!EP145</f>
        <v>-10.450160771704176</v>
      </c>
      <c r="EH193" s="434">
        <f>INPUT!EQ145</f>
        <v>2302.04375784889</v>
      </c>
      <c r="EI193" s="435">
        <f>INPUT!ER145</f>
        <v>0.61380060528364311</v>
      </c>
      <c r="EJ193" s="434">
        <f>INPUT!ES145</f>
        <v>2320.0676236566387</v>
      </c>
      <c r="EK193" s="435">
        <f>INPUT!ET145</f>
        <v>2.1156524496759976</v>
      </c>
      <c r="EL193" s="434">
        <f>INPUT!EU145</f>
        <v>2292.1760827156904</v>
      </c>
      <c r="EM193" s="435">
        <f>INPUT!EV145</f>
        <v>-0.34017031670910969</v>
      </c>
      <c r="EN193" s="434">
        <f>INPUT!EW145</f>
        <v>2304.6905140694553</v>
      </c>
      <c r="EO193" s="435">
        <f>INPUT!EX145</f>
        <v>3.4421236117349707</v>
      </c>
      <c r="EP193" s="434"/>
      <c r="EQ193" s="434">
        <f>INPUT!FF145</f>
        <v>5634</v>
      </c>
      <c r="ER193" s="435">
        <f>INPUT!FG145</f>
        <v>11.785714285714288</v>
      </c>
      <c r="ES193" s="434">
        <f>INPUT!FH145</f>
        <v>5190</v>
      </c>
      <c r="ET193" s="435">
        <f>INPUT!FI145</f>
        <v>-7.8807241746538859</v>
      </c>
      <c r="EU193" s="434">
        <f>INPUT!FJ145</f>
        <v>5230</v>
      </c>
      <c r="EV193" s="435">
        <f>INPUT!FK145</f>
        <v>0.77071290944124016</v>
      </c>
      <c r="EW193" s="434">
        <f>INPUT!FL145</f>
        <v>5944</v>
      </c>
      <c r="EX193" s="435">
        <f>INPUT!FM145</f>
        <v>13.652007648183551</v>
      </c>
      <c r="EY193" s="434">
        <f>INPUT!FN145</f>
        <v>6679</v>
      </c>
      <c r="EZ193" s="435">
        <f>INPUT!FO145</f>
        <v>12.365410497981166</v>
      </c>
      <c r="FA193" s="434">
        <f>INPUT!FP145</f>
        <v>6898</v>
      </c>
      <c r="FB193" s="435">
        <f>INPUT!FQ145</f>
        <v>3.2789339721515098</v>
      </c>
      <c r="FC193" s="434">
        <f>INPUT!FR145</f>
        <v>6847.5</v>
      </c>
      <c r="FD193" s="435">
        <f>INPUT!FS145</f>
        <v>-0.73209625978544191</v>
      </c>
      <c r="FE193" s="434">
        <f>INPUT!FT145</f>
        <v>6934</v>
      </c>
      <c r="FF193" s="435">
        <f>INPUT!FU145</f>
        <v>1.2632347572106628</v>
      </c>
      <c r="FG193" s="434">
        <f>INPUT!FV145</f>
        <v>7972</v>
      </c>
      <c r="FH193" s="435">
        <f>INPUT!FW145</f>
        <v>14.969714450533612</v>
      </c>
      <c r="FI193" s="434">
        <f>INPUT!FX145</f>
        <v>8746</v>
      </c>
      <c r="FJ193" s="435">
        <f>INPUT!FY145</f>
        <v>9.70898143502259</v>
      </c>
      <c r="FK193" s="434">
        <f>INPUT!FZ145</f>
        <v>9554</v>
      </c>
      <c r="FL193" s="435">
        <f>INPUT!GA145</f>
        <v>9.2385090327006694</v>
      </c>
      <c r="FM193" s="434">
        <f>INPUT!GB145</f>
        <v>11035.5</v>
      </c>
      <c r="FN193" s="435">
        <f>INPUT!GC145</f>
        <v>15.506594096713421</v>
      </c>
      <c r="FO193" s="434">
        <f>INPUT!GD145</f>
        <v>12495</v>
      </c>
      <c r="FP193" s="435">
        <f>INPUT!GE145</f>
        <v>13.225499524262595</v>
      </c>
      <c r="FQ193" s="434">
        <f>INPUT!GF145</f>
        <v>10924</v>
      </c>
      <c r="FR193" s="435">
        <f>INPUT!GG145</f>
        <v>-12.573029211684672</v>
      </c>
      <c r="FS193" s="434">
        <f>INPUT!GH145</f>
        <v>10083</v>
      </c>
      <c r="FT193" s="435">
        <f>INPUT!GI145</f>
        <v>-7.6986451849139552</v>
      </c>
      <c r="FU193" s="434">
        <f>INPUT!GJ145</f>
        <v>8705</v>
      </c>
      <c r="FV193" s="435">
        <f>INPUT!GK145</f>
        <v>-13.666567489834369</v>
      </c>
      <c r="FW193" s="434">
        <f>INPUT!GL145</f>
        <v>9829</v>
      </c>
      <c r="FX193" s="435">
        <f>INPUT!GM145</f>
        <v>12.912119471568072</v>
      </c>
      <c r="FY193" s="434">
        <f>INPUT!GN145</f>
        <v>9088</v>
      </c>
      <c r="FZ193" s="435">
        <f>INPUT!GO145</f>
        <v>-7.5389154542679808</v>
      </c>
      <c r="GA193" s="434">
        <f>INPUT!GP145</f>
        <v>9218.9779782906735</v>
      </c>
      <c r="GB193" s="435">
        <f>INPUT!GQ145</f>
        <v>1.4412189512618134</v>
      </c>
      <c r="GC193" s="434">
        <f>INPUT!GR145</f>
        <v>9043.1679476083336</v>
      </c>
      <c r="GD193" s="435">
        <f>INPUT!GS145</f>
        <v>-1.9070446973227018</v>
      </c>
      <c r="GE193" s="434">
        <f>INPUT!GT145</f>
        <v>8992.2074862735772</v>
      </c>
      <c r="GF193" s="435">
        <f>INPUT!GU145</f>
        <v>-0.56352443778547867</v>
      </c>
      <c r="GG193" s="434">
        <f>INPUT!GV145</f>
        <v>9091.9545154292482</v>
      </c>
      <c r="GH193" s="435">
        <f>INPUT!GW145</f>
        <v>1.1092607605855731</v>
      </c>
      <c r="GI193" s="434">
        <f>INPUT!GX145</f>
        <v>9256.5664739380318</v>
      </c>
      <c r="GJ193" s="435">
        <f>INPUT!GY145</f>
        <v>1.8105233393923559</v>
      </c>
      <c r="GK193" s="435">
        <f>INPUT!GZ145</f>
        <v>0.3682428895767087</v>
      </c>
      <c r="GL193" s="436"/>
    </row>
    <row r="194" spans="1:194" ht="12" hidden="1" customHeight="1" outlineLevel="1" x14ac:dyDescent="0.2">
      <c r="A194" s="433" t="str">
        <f>INPUT!B89</f>
        <v>Amortization of DPAC</v>
      </c>
      <c r="B194" s="434">
        <f>INPUT!K153</f>
        <v>46</v>
      </c>
      <c r="C194" s="435">
        <f>INPUT!L153</f>
        <v>9.5238095238095344</v>
      </c>
      <c r="D194" s="434">
        <f>INPUT!M153</f>
        <v>46</v>
      </c>
      <c r="E194" s="435">
        <f>INPUT!N153</f>
        <v>0</v>
      </c>
      <c r="F194" s="434">
        <f>INPUT!O153</f>
        <v>43</v>
      </c>
      <c r="G194" s="435">
        <f>INPUT!P153</f>
        <v>-4.4444444444444393</v>
      </c>
      <c r="H194" s="434">
        <f>INPUT!Q153</f>
        <v>43</v>
      </c>
      <c r="I194" s="435">
        <f>INPUT!R153</f>
        <v>-4.4444444444444393</v>
      </c>
      <c r="J194" s="434">
        <f>INPUT!S153</f>
        <v>47</v>
      </c>
      <c r="K194" s="435">
        <f>INPUT!T153</f>
        <v>2.1739130434782705</v>
      </c>
      <c r="L194" s="434">
        <f>INPUT!U153</f>
        <v>53</v>
      </c>
      <c r="M194" s="435">
        <f>INPUT!V153</f>
        <v>15.217391304347828</v>
      </c>
      <c r="N194" s="434">
        <f>INPUT!W153</f>
        <v>57</v>
      </c>
      <c r="O194" s="435">
        <f>INPUT!X153</f>
        <v>32.558139534883715</v>
      </c>
      <c r="P194" s="434">
        <f>INPUT!Y153</f>
        <v>52</v>
      </c>
      <c r="Q194" s="435">
        <f>INPUT!Z153</f>
        <v>20.930232558139529</v>
      </c>
      <c r="R194" s="434">
        <f>INPUT!AA153</f>
        <v>62</v>
      </c>
      <c r="S194" s="435">
        <f>INPUT!AB153</f>
        <v>31.914893617021267</v>
      </c>
      <c r="T194" s="434">
        <f>INPUT!AC153</f>
        <v>64</v>
      </c>
      <c r="U194" s="435">
        <f>INPUT!AD153</f>
        <v>20.75471698113207</v>
      </c>
      <c r="V194" s="434">
        <f>INPUT!AE153</f>
        <v>65</v>
      </c>
      <c r="W194" s="435">
        <f>INPUT!AF153</f>
        <v>14.035087719298245</v>
      </c>
      <c r="X194" s="434">
        <f>INPUT!AG153</f>
        <v>64</v>
      </c>
      <c r="Y194" s="435">
        <f>INPUT!AH153</f>
        <v>23.076923076923084</v>
      </c>
      <c r="Z194" s="434">
        <f>INPUT!AI153</f>
        <v>71</v>
      </c>
      <c r="AA194" s="435">
        <f>INPUT!AJ153</f>
        <v>14.516129032258075</v>
      </c>
      <c r="AB194" s="434">
        <f>INPUT!AK153</f>
        <v>66</v>
      </c>
      <c r="AC194" s="435">
        <f>INPUT!AL153</f>
        <v>3.125</v>
      </c>
      <c r="AD194" s="434">
        <f>INPUT!AM153</f>
        <v>65</v>
      </c>
      <c r="AE194" s="435">
        <f>INPUT!AN153</f>
        <v>0</v>
      </c>
      <c r="AF194" s="434">
        <f>INPUT!AO153</f>
        <v>71</v>
      </c>
      <c r="AG194" s="435">
        <f>INPUT!AP153</f>
        <v>10.9375</v>
      </c>
      <c r="AH194" s="434">
        <f>INPUT!AQ153</f>
        <v>73</v>
      </c>
      <c r="AI194" s="435">
        <f>INPUT!AR153</f>
        <v>2.8169014084507005</v>
      </c>
      <c r="AJ194" s="434">
        <f>INPUT!AS153</f>
        <v>72</v>
      </c>
      <c r="AK194" s="435">
        <f>INPUT!AT153</f>
        <v>9.0909090909090828</v>
      </c>
      <c r="AL194" s="434">
        <f>INPUT!AU153</f>
        <v>69</v>
      </c>
      <c r="AM194" s="435">
        <f>INPUT!AV153</f>
        <v>6.1538461538461542</v>
      </c>
      <c r="AN194" s="434">
        <f>INPUT!AW153</f>
        <v>71</v>
      </c>
      <c r="AO194" s="435">
        <f>INPUT!AX153</f>
        <v>0</v>
      </c>
      <c r="AP194" s="434">
        <f>INPUT!AY153</f>
        <v>70</v>
      </c>
      <c r="AQ194" s="435">
        <f>INPUT!AZ153</f>
        <v>-4.1095890410958962</v>
      </c>
      <c r="AR194" s="434">
        <f>INPUT!BA153</f>
        <v>73</v>
      </c>
      <c r="AS194" s="435">
        <f>INPUT!BB153</f>
        <v>1.388888888888884</v>
      </c>
      <c r="AT194" s="434">
        <f>INPUT!BC153</f>
        <v>70</v>
      </c>
      <c r="AU194" s="435">
        <f>INPUT!BD153</f>
        <v>1.449275362318847</v>
      </c>
      <c r="AV194" s="434">
        <f>INPUT!BE153</f>
        <v>72</v>
      </c>
      <c r="AW194" s="435">
        <f>INPUT!BF153</f>
        <v>1.4084507042253502</v>
      </c>
      <c r="AX194" s="434">
        <f>INPUT!BG153</f>
        <v>74</v>
      </c>
      <c r="AY194" s="435">
        <f>INPUT!BH153</f>
        <v>5.7142857142857162</v>
      </c>
      <c r="AZ194" s="434">
        <f>INPUT!BI153</f>
        <v>76</v>
      </c>
      <c r="BA194" s="435">
        <f>INPUT!BJ153</f>
        <v>4.1095890410958846</v>
      </c>
      <c r="BB194" s="434">
        <f>INPUT!BK153</f>
        <v>75</v>
      </c>
      <c r="BC194" s="435">
        <f>INPUT!BL153</f>
        <v>7.1428571428571397</v>
      </c>
      <c r="BD194" s="434">
        <f>INPUT!BM153</f>
        <v>93</v>
      </c>
      <c r="BE194" s="435">
        <f>INPUT!BN153</f>
        <v>29.166666666666675</v>
      </c>
      <c r="BF194" s="434">
        <f>INPUT!BO153</f>
        <v>96</v>
      </c>
      <c r="BG194" s="435">
        <f>INPUT!BP153</f>
        <v>29.729729729729737</v>
      </c>
      <c r="BH194" s="434">
        <f>INPUT!BQ153</f>
        <v>100</v>
      </c>
      <c r="BI194" s="435">
        <f>INPUT!BR153</f>
        <v>31.578947368421062</v>
      </c>
      <c r="BJ194" s="434">
        <f>INPUT!BS153</f>
        <v>93</v>
      </c>
      <c r="BK194" s="435">
        <f>INPUT!BT153</f>
        <v>24</v>
      </c>
      <c r="BL194" s="434">
        <f>INPUT!BU153</f>
        <v>115</v>
      </c>
      <c r="BM194" s="435">
        <f>INPUT!BV153</f>
        <v>23.655913978494624</v>
      </c>
      <c r="BN194" s="434">
        <f>INPUT!BW153</f>
        <v>124</v>
      </c>
      <c r="BO194" s="435">
        <f>INPUT!BX153</f>
        <v>29.166666666666675</v>
      </c>
      <c r="BP194" s="434">
        <f>INPUT!BY153</f>
        <v>121</v>
      </c>
      <c r="BQ194" s="435">
        <f>INPUT!BZ153</f>
        <v>20.999999999999996</v>
      </c>
      <c r="BR194" s="434">
        <f>INPUT!CA153</f>
        <v>123</v>
      </c>
      <c r="BS194" s="435">
        <f>INPUT!CB153</f>
        <v>32.258064516129025</v>
      </c>
      <c r="BT194" s="434">
        <f>INPUT!CC153</f>
        <v>154</v>
      </c>
      <c r="BU194" s="435">
        <f>INPUT!CD153</f>
        <v>33.913043478260875</v>
      </c>
      <c r="BV194" s="434">
        <f>INPUT!CE153</f>
        <v>135.70560282904188</v>
      </c>
      <c r="BW194" s="435">
        <f>INPUT!CF153</f>
        <v>9.4400022814853823</v>
      </c>
      <c r="BX194" s="434">
        <f>INPUT!CG153</f>
        <v>131.66757197175448</v>
      </c>
      <c r="BY194" s="435">
        <f>INPUT!CH153</f>
        <v>8.816175183268161</v>
      </c>
      <c r="BZ194" s="434">
        <f>INPUT!CI153</f>
        <v>139.04828551434571</v>
      </c>
      <c r="CA194" s="435">
        <f>INPUT!CJ153</f>
        <v>13.047386597029021</v>
      </c>
      <c r="CB194" s="434">
        <f>INPUT!CK153</f>
        <v>159.19108743037054</v>
      </c>
      <c r="CC194" s="435">
        <f>INPUT!CL153</f>
        <v>3.3708359937471011</v>
      </c>
      <c r="CD194" s="434">
        <f>INPUT!CM153</f>
        <v>154</v>
      </c>
      <c r="CE194" s="435">
        <f>INPUT!CN153</f>
        <v>13.480944625407165</v>
      </c>
      <c r="CF194" s="434">
        <f>INPUT!CO153</f>
        <v>162.22876057374035</v>
      </c>
      <c r="CG194" s="435">
        <f>INPUT!CP153</f>
        <v>23.210869726178206</v>
      </c>
      <c r="CH194" s="434">
        <f>INPUT!CQ153</f>
        <v>172.84649010028284</v>
      </c>
      <c r="CI194" s="435">
        <f>INPUT!CR153</f>
        <v>24.30681145108413</v>
      </c>
      <c r="CJ194" s="434">
        <f>INPUT!CS153</f>
        <v>161</v>
      </c>
      <c r="CK194" s="435">
        <f>INPUT!CT153</f>
        <v>1.1363152289669998</v>
      </c>
      <c r="CL194" s="434">
        <f>INPUT!CU153</f>
        <v>178</v>
      </c>
      <c r="CM194" s="435">
        <f>INPUT!CV153</f>
        <v>15.58441558441559</v>
      </c>
      <c r="CN194" s="434">
        <f>INPUT!CW153</f>
        <v>177</v>
      </c>
      <c r="CO194" s="435">
        <f>INPUT!CX153</f>
        <v>9.1051915665381955</v>
      </c>
      <c r="CP194" s="434">
        <f>INPUT!CY153</f>
        <v>181</v>
      </c>
      <c r="CQ194" s="435">
        <f>INPUT!CZ153</f>
        <v>4.7171972627194414</v>
      </c>
      <c r="CR194" s="434">
        <f>INPUT!DA153</f>
        <v>181</v>
      </c>
      <c r="CS194" s="435">
        <f>INPUT!DB153</f>
        <v>12.422360248447205</v>
      </c>
      <c r="CT194" s="434">
        <f>INPUT!DC153</f>
        <v>163</v>
      </c>
      <c r="CU194" s="435">
        <f>INPUT!DD153</f>
        <v>-8.4269662921348303</v>
      </c>
      <c r="CV194" s="434">
        <f>INPUT!DE153</f>
        <v>153</v>
      </c>
      <c r="CW194" s="435">
        <f>INPUT!DF153</f>
        <v>-13.559322033898303</v>
      </c>
      <c r="CX194" s="434">
        <f>INPUT!DG153</f>
        <v>153</v>
      </c>
      <c r="CY194" s="435">
        <f>INPUT!DH153</f>
        <v>-15.469613259668513</v>
      </c>
      <c r="CZ194" s="434">
        <f>INPUT!DI153</f>
        <v>172</v>
      </c>
      <c r="DA194" s="435">
        <f>INPUT!DJ153</f>
        <v>-4.9723756906077332</v>
      </c>
      <c r="DB194" s="434">
        <f>INPUT!DK153</f>
        <v>164</v>
      </c>
      <c r="DC194" s="435">
        <f>INPUT!DL153</f>
        <v>0.61349693251533388</v>
      </c>
      <c r="DD194" s="434">
        <f>INPUT!DM153</f>
        <v>168</v>
      </c>
      <c r="DE194" s="435">
        <f>INPUT!DN153</f>
        <v>9.8039215686274606</v>
      </c>
      <c r="DF194" s="434">
        <f>INPUT!DO153</f>
        <v>159</v>
      </c>
      <c r="DG194" s="435">
        <f>INPUT!DP153</f>
        <v>3.9215686274509887</v>
      </c>
      <c r="DH194" s="434">
        <f>INPUT!DQ153</f>
        <v>158</v>
      </c>
      <c r="DI194" s="435">
        <f>INPUT!DR153</f>
        <v>-8.139534883720934</v>
      </c>
      <c r="DJ194" s="434">
        <f>INPUT!DS153</f>
        <v>149</v>
      </c>
      <c r="DK194" s="435">
        <f>INPUT!DT153</f>
        <v>-9.1463414634146307</v>
      </c>
      <c r="DL194" s="434">
        <f>INPUT!DU153</f>
        <v>141</v>
      </c>
      <c r="DM194" s="435">
        <f>INPUT!DV153</f>
        <v>-16.071428571428569</v>
      </c>
      <c r="DN194" s="434">
        <f>INPUT!DW153</f>
        <v>144</v>
      </c>
      <c r="DO194" s="435">
        <f>INPUT!DX153</f>
        <v>-9.4339622641509422</v>
      </c>
      <c r="DP194" s="434">
        <f>INPUT!DY153</f>
        <v>143</v>
      </c>
      <c r="DQ194" s="435">
        <f>INPUT!DZ153</f>
        <v>-9.4936708860759449</v>
      </c>
      <c r="DR194" s="434">
        <f>INPUT!EA153</f>
        <v>151</v>
      </c>
      <c r="DS194" s="435">
        <f>INPUT!EB153</f>
        <v>1.3422818791946289</v>
      </c>
      <c r="DT194" s="434">
        <f>INPUT!EC153</f>
        <v>167</v>
      </c>
      <c r="DU194" s="435">
        <f>INPUT!ED153</f>
        <v>18.439716312056742</v>
      </c>
      <c r="DV194" s="434">
        <f>INPUT!EE153</f>
        <v>166</v>
      </c>
      <c r="DW194" s="435">
        <f>INPUT!EF153</f>
        <v>15.277777777777768</v>
      </c>
      <c r="DX194" s="434">
        <f>INPUT!EG153</f>
        <v>159</v>
      </c>
      <c r="DY194" s="435">
        <f>INPUT!EH153</f>
        <v>11.188811188811187</v>
      </c>
      <c r="DZ194" s="434">
        <f>INPUT!EI153</f>
        <v>154</v>
      </c>
      <c r="EA194" s="435">
        <f>INPUT!EJ153</f>
        <v>1.9867549668874274</v>
      </c>
      <c r="EB194" s="434">
        <f>INPUT!EK153</f>
        <v>167</v>
      </c>
      <c r="EC194" s="435">
        <f>INPUT!EL153</f>
        <v>0</v>
      </c>
      <c r="ED194" s="434">
        <f>INPUT!EM153</f>
        <v>154.52000000000001</v>
      </c>
      <c r="EE194" s="435">
        <f>INPUT!EN153</f>
        <v>-6.915662650602405</v>
      </c>
      <c r="EF194" s="434">
        <f>INPUT!EO153</f>
        <v>153</v>
      </c>
      <c r="EG194" s="435">
        <f>INPUT!EP153</f>
        <v>-3.7735849056603765</v>
      </c>
      <c r="EH194" s="434">
        <f>INPUT!EQ153</f>
        <v>167.39735777681346</v>
      </c>
      <c r="EI194" s="435">
        <f>INPUT!ER153</f>
        <v>8.6995829719567865</v>
      </c>
      <c r="EJ194" s="434">
        <f>INPUT!ES153</f>
        <v>177.72433418153881</v>
      </c>
      <c r="EK194" s="435">
        <f>INPUT!ET153</f>
        <v>6.4217569949334141</v>
      </c>
      <c r="EL194" s="434">
        <f>INPUT!EU153</f>
        <v>162.040043017968</v>
      </c>
      <c r="EM194" s="435">
        <f>INPUT!EV153</f>
        <v>4.8667117641522095</v>
      </c>
      <c r="EN194" s="434">
        <f>INPUT!EW153</f>
        <v>159.41437418820976</v>
      </c>
      <c r="EO194" s="435">
        <f>INPUT!EX153</f>
        <v>4.1924014302024526</v>
      </c>
      <c r="EP194" s="434"/>
      <c r="EQ194" s="434">
        <f>INPUT!FF153</f>
        <v>178</v>
      </c>
      <c r="ER194" s="435">
        <f>INPUT!FG153</f>
        <v>17.880794701986758</v>
      </c>
      <c r="ES194" s="434">
        <f>INPUT!FH153</f>
        <v>178</v>
      </c>
      <c r="ET194" s="435">
        <f>INPUT!FI153</f>
        <v>0</v>
      </c>
      <c r="EU194" s="434">
        <f>INPUT!FJ153</f>
        <v>209</v>
      </c>
      <c r="EV194" s="435">
        <f>INPUT!FK153</f>
        <v>17.41573033707866</v>
      </c>
      <c r="EW194" s="434">
        <f>INPUT!FL153</f>
        <v>255</v>
      </c>
      <c r="EX194" s="435">
        <f>INPUT!FM153</f>
        <v>22.009569377990434</v>
      </c>
      <c r="EY194" s="434">
        <f>INPUT!FN153</f>
        <v>273</v>
      </c>
      <c r="EZ194" s="435">
        <f>INPUT!FO153</f>
        <v>7.0588235294117618</v>
      </c>
      <c r="FA194" s="434">
        <f>INPUT!FP153</f>
        <v>285</v>
      </c>
      <c r="FB194" s="435">
        <f>INPUT!FQ153</f>
        <v>4.3956043956044022</v>
      </c>
      <c r="FC194" s="434">
        <f>INPUT!FR153</f>
        <v>285</v>
      </c>
      <c r="FD194" s="435">
        <f>INPUT!FS153</f>
        <v>0</v>
      </c>
      <c r="FE194" s="434">
        <f>INPUT!FT153</f>
        <v>318</v>
      </c>
      <c r="FF194" s="435">
        <f>INPUT!FU153</f>
        <v>11.578947368421044</v>
      </c>
      <c r="FG194" s="434">
        <f>INPUT!FV153</f>
        <v>404</v>
      </c>
      <c r="FH194" s="435">
        <f>INPUT!FW153</f>
        <v>27.044025157232699</v>
      </c>
      <c r="FI194" s="434">
        <f>INPUT!FX153</f>
        <v>522</v>
      </c>
      <c r="FJ194" s="435">
        <f>INPUT!FY153</f>
        <v>29.207920792079211</v>
      </c>
      <c r="FK194" s="434">
        <f>INPUT!FZ153</f>
        <v>565.61254774551264</v>
      </c>
      <c r="FL194" s="435">
        <f>INPUT!GA153</f>
        <v>8.3548942041211873</v>
      </c>
      <c r="FM194" s="434">
        <f>INPUT!GB153</f>
        <v>650.07525067402321</v>
      </c>
      <c r="FN194" s="435">
        <f>INPUT!GC153</f>
        <v>14.932961311620874</v>
      </c>
      <c r="FO194" s="434">
        <f>INPUT!GD153</f>
        <v>717</v>
      </c>
      <c r="FP194" s="435">
        <f>INPUT!GE153</f>
        <v>10.294923434877212</v>
      </c>
      <c r="FQ194" s="434">
        <f>INPUT!GF153</f>
        <v>641</v>
      </c>
      <c r="FR194" s="435">
        <f>INPUT!GG153</f>
        <v>-10.599721059972111</v>
      </c>
      <c r="FS194" s="434">
        <f>INPUT!GH153</f>
        <v>649</v>
      </c>
      <c r="FT194" s="435">
        <f>INPUT!GI153</f>
        <v>1.2480499219968744</v>
      </c>
      <c r="FU194" s="434">
        <f>INPUT!GJ153</f>
        <v>577</v>
      </c>
      <c r="FV194" s="435">
        <f>INPUT!GK153</f>
        <v>-11.093990755007699</v>
      </c>
      <c r="FW194" s="434">
        <f>INPUT!GL153</f>
        <v>643</v>
      </c>
      <c r="FX194" s="435">
        <f>INPUT!GM153</f>
        <v>11.438474870017323</v>
      </c>
      <c r="FY194" s="434">
        <f>INPUT!GN153</f>
        <v>628.52</v>
      </c>
      <c r="FZ194" s="435">
        <f>INPUT!GO153</f>
        <v>-2.2519440124416867</v>
      </c>
      <c r="GA194" s="434">
        <f>INPUT!GP153</f>
        <v>666.57610916452995</v>
      </c>
      <c r="GB194" s="435">
        <f>INPUT!GQ153</f>
        <v>6.0548764024263235</v>
      </c>
      <c r="GC194" s="434">
        <f>INPUT!GR153</f>
        <v>645.0299829480582</v>
      </c>
      <c r="GD194" s="435">
        <f>INPUT!GS153</f>
        <v>-3.2323580038710276</v>
      </c>
      <c r="GE194" s="434">
        <f>INPUT!GT153</f>
        <v>622.84146097729354</v>
      </c>
      <c r="GF194" s="435">
        <f>INPUT!GU153</f>
        <v>-3.4399210203150288</v>
      </c>
      <c r="GG194" s="434">
        <f>INPUT!GV153</f>
        <v>604.85795482829258</v>
      </c>
      <c r="GH194" s="435">
        <f>INPUT!GW153</f>
        <v>-2.887332856869107</v>
      </c>
      <c r="GI194" s="434">
        <f>INPUT!GX153</f>
        <v>590.76027772740906</v>
      </c>
      <c r="GJ194" s="435">
        <f>INPUT!GY153</f>
        <v>-2.3307417862902358</v>
      </c>
      <c r="GK194" s="435">
        <f>INPUT!GZ153</f>
        <v>-1.2315048542771545</v>
      </c>
      <c r="GL194" s="436"/>
    </row>
    <row r="195" spans="1:194" ht="12" hidden="1" customHeight="1" outlineLevel="1" x14ac:dyDescent="0.2">
      <c r="A195" s="433" t="str">
        <f>INPUT!B100</f>
        <v>Operating Expenses</v>
      </c>
      <c r="B195" s="434">
        <f>INPUT!K163</f>
        <v>311</v>
      </c>
      <c r="C195" s="435">
        <f>INPUT!L163</f>
        <v>-7.9881656804733687</v>
      </c>
      <c r="D195" s="434">
        <f>INPUT!M163</f>
        <v>314</v>
      </c>
      <c r="E195" s="435">
        <f>INPUT!N163</f>
        <v>-8.7209302325581444</v>
      </c>
      <c r="F195" s="434">
        <f>INPUT!O163</f>
        <v>326</v>
      </c>
      <c r="G195" s="435">
        <f>INPUT!P163</f>
        <v>-3.5502958579881616</v>
      </c>
      <c r="H195" s="434">
        <f>INPUT!Q163</f>
        <v>329</v>
      </c>
      <c r="I195" s="435">
        <f>INPUT!R163</f>
        <v>-1.2012012012011963</v>
      </c>
      <c r="J195" s="434">
        <f>INPUT!S163</f>
        <v>291</v>
      </c>
      <c r="K195" s="435">
        <f>INPUT!T163</f>
        <v>-6.4308681672025747</v>
      </c>
      <c r="L195" s="434">
        <f>INPUT!U163</f>
        <v>308</v>
      </c>
      <c r="M195" s="435">
        <f>INPUT!V163</f>
        <v>-1.9108280254777066</v>
      </c>
      <c r="N195" s="434">
        <f>INPUT!W163</f>
        <v>333</v>
      </c>
      <c r="O195" s="435">
        <f>INPUT!X163</f>
        <v>2.1472392638036908</v>
      </c>
      <c r="P195" s="434">
        <f>INPUT!Y163</f>
        <v>340</v>
      </c>
      <c r="Q195" s="435">
        <f>INPUT!Z163</f>
        <v>3.3434650455927084</v>
      </c>
      <c r="R195" s="434">
        <f>INPUT!AA163</f>
        <v>331</v>
      </c>
      <c r="S195" s="435">
        <f>INPUT!AB163</f>
        <v>13.745704467353947</v>
      </c>
      <c r="T195" s="434">
        <f>INPUT!AC163</f>
        <v>338</v>
      </c>
      <c r="U195" s="435">
        <f>INPUT!AD163</f>
        <v>9.740259740259738</v>
      </c>
      <c r="V195" s="434">
        <f>INPUT!AE163</f>
        <v>368</v>
      </c>
      <c r="W195" s="435">
        <f>INPUT!AF163</f>
        <v>10.510510510510507</v>
      </c>
      <c r="X195" s="434">
        <f>INPUT!AG163</f>
        <v>389</v>
      </c>
      <c r="Y195" s="435">
        <f>INPUT!AH163</f>
        <v>14.411764705882346</v>
      </c>
      <c r="Z195" s="434">
        <f>INPUT!AI163</f>
        <v>380</v>
      </c>
      <c r="AA195" s="435">
        <f>INPUT!AJ163</f>
        <v>14.803625377643503</v>
      </c>
      <c r="AB195" s="434">
        <f>INPUT!AK163</f>
        <v>398</v>
      </c>
      <c r="AC195" s="435">
        <f>INPUT!AL163</f>
        <v>17.751479289940832</v>
      </c>
      <c r="AD195" s="434">
        <f>INPUT!AM163</f>
        <v>396</v>
      </c>
      <c r="AE195" s="435">
        <f>INPUT!AN163</f>
        <v>7.6086956521739024</v>
      </c>
      <c r="AF195" s="434">
        <f>INPUT!AO163</f>
        <v>424</v>
      </c>
      <c r="AG195" s="435">
        <f>INPUT!AP163</f>
        <v>8.9974293059125863</v>
      </c>
      <c r="AH195" s="434">
        <f>INPUT!AQ163</f>
        <v>413</v>
      </c>
      <c r="AI195" s="435">
        <f>INPUT!AR163</f>
        <v>8.6842105263157841</v>
      </c>
      <c r="AJ195" s="434">
        <f>INPUT!AS163</f>
        <v>442</v>
      </c>
      <c r="AK195" s="435">
        <f>INPUT!AT163</f>
        <v>11.05527638190955</v>
      </c>
      <c r="AL195" s="434">
        <f>INPUT!AU163</f>
        <v>405</v>
      </c>
      <c r="AM195" s="435">
        <f>INPUT!AV163</f>
        <v>2.2727272727272707</v>
      </c>
      <c r="AN195" s="434">
        <f>INPUT!AW163</f>
        <v>452</v>
      </c>
      <c r="AO195" s="435">
        <f>INPUT!AX163</f>
        <v>6.60377358490567</v>
      </c>
      <c r="AP195" s="434">
        <f>INPUT!AY163</f>
        <v>399</v>
      </c>
      <c r="AQ195" s="435">
        <f>INPUT!AZ163</f>
        <v>-3.3898305084745783</v>
      </c>
      <c r="AR195" s="434">
        <f>INPUT!BA163</f>
        <v>421</v>
      </c>
      <c r="AS195" s="435">
        <f>INPUT!BB163</f>
        <v>-4.7511312217194623</v>
      </c>
      <c r="AT195" s="434">
        <f>INPUT!BC163</f>
        <v>420</v>
      </c>
      <c r="AU195" s="435">
        <f>INPUT!BD163</f>
        <v>3.7037037037036979</v>
      </c>
      <c r="AV195" s="434">
        <f>INPUT!BE163</f>
        <v>449</v>
      </c>
      <c r="AW195" s="435">
        <f>INPUT!BF163</f>
        <v>-0.66371681415928752</v>
      </c>
      <c r="AX195" s="434">
        <f>INPUT!BG163</f>
        <v>416</v>
      </c>
      <c r="AY195" s="435">
        <f>INPUT!BH163</f>
        <v>4.2606516290726759</v>
      </c>
      <c r="AZ195" s="434">
        <f>INPUT!BI163</f>
        <v>423</v>
      </c>
      <c r="BA195" s="435">
        <f>INPUT!BJ163</f>
        <v>0.47505938242280443</v>
      </c>
      <c r="BB195" s="434">
        <f>INPUT!BK163</f>
        <v>444</v>
      </c>
      <c r="BC195" s="435">
        <f>INPUT!BL163</f>
        <v>5.7142857142857162</v>
      </c>
      <c r="BD195" s="434">
        <f>INPUT!BM163</f>
        <v>509</v>
      </c>
      <c r="BE195" s="435">
        <f>INPUT!BN163</f>
        <v>13.363028953229406</v>
      </c>
      <c r="BF195" s="434">
        <f>INPUT!BO163</f>
        <v>508</v>
      </c>
      <c r="BG195" s="435">
        <f>INPUT!BP163</f>
        <v>22.115384615384627</v>
      </c>
      <c r="BH195" s="434">
        <f>INPUT!BQ163</f>
        <v>523</v>
      </c>
      <c r="BI195" s="435">
        <f>INPUT!BR163</f>
        <v>23.640661938534269</v>
      </c>
      <c r="BJ195" s="434">
        <f>INPUT!BS163</f>
        <v>507</v>
      </c>
      <c r="BK195" s="435">
        <f>INPUT!BT163</f>
        <v>14.189189189189189</v>
      </c>
      <c r="BL195" s="434">
        <f>INPUT!BU163</f>
        <v>578</v>
      </c>
      <c r="BM195" s="435">
        <f>INPUT!BV163</f>
        <v>13.555992141453821</v>
      </c>
      <c r="BN195" s="434">
        <f>INPUT!BW163</f>
        <v>572</v>
      </c>
      <c r="BO195" s="435">
        <f>INPUT!BX163</f>
        <v>12.598425196850393</v>
      </c>
      <c r="BP195" s="434">
        <f>INPUT!BY163</f>
        <v>568</v>
      </c>
      <c r="BQ195" s="435">
        <f>INPUT!BZ163</f>
        <v>8.604206500956014</v>
      </c>
      <c r="BR195" s="434">
        <f>INPUT!CA163</f>
        <v>607</v>
      </c>
      <c r="BS195" s="435">
        <f>INPUT!CB163</f>
        <v>19.723865877712022</v>
      </c>
      <c r="BT195" s="434">
        <f>INPUT!CC163</f>
        <v>671</v>
      </c>
      <c r="BU195" s="435">
        <f>INPUT!CD163</f>
        <v>16.089965397923866</v>
      </c>
      <c r="BV195" s="434">
        <f>INPUT!CE163</f>
        <v>599.76793015802855</v>
      </c>
      <c r="BW195" s="435">
        <f>INPUT!CF163</f>
        <v>4.854533244410586</v>
      </c>
      <c r="BX195" s="434">
        <f>INPUT!CG163</f>
        <v>624.5192829983705</v>
      </c>
      <c r="BY195" s="435">
        <f>INPUT!CH163</f>
        <v>9.9505779926708726</v>
      </c>
      <c r="BZ195" s="434">
        <f>INPUT!CI163</f>
        <v>654.43200373221373</v>
      </c>
      <c r="CA195" s="435">
        <f>INPUT!CJ163</f>
        <v>7.8141686544009437</v>
      </c>
      <c r="CB195" s="434">
        <f>INPUT!CK163</f>
        <v>722.06345362073148</v>
      </c>
      <c r="CC195" s="435">
        <f>INPUT!CL163</f>
        <v>7.6100527005561025</v>
      </c>
      <c r="CD195" s="434">
        <f>INPUT!CM163</f>
        <v>663</v>
      </c>
      <c r="CE195" s="435">
        <f>INPUT!CN163</f>
        <v>10.542756066552418</v>
      </c>
      <c r="CF195" s="434">
        <f>INPUT!CO163</f>
        <v>691</v>
      </c>
      <c r="CG195" s="435">
        <f>INPUT!CP163</f>
        <v>10.645102370970827</v>
      </c>
      <c r="CH195" s="434">
        <f>INPUT!CQ163</f>
        <v>715</v>
      </c>
      <c r="CI195" s="435">
        <f>INPUT!CR163</f>
        <v>9.2550480297980631</v>
      </c>
      <c r="CJ195" s="434">
        <f>INPUT!CS163</f>
        <v>769</v>
      </c>
      <c r="CK195" s="435">
        <f>INPUT!CT163</f>
        <v>6.5003354128932544</v>
      </c>
      <c r="CL195" s="434">
        <f>INPUT!CU163</f>
        <v>709</v>
      </c>
      <c r="CM195" s="435">
        <f>INPUT!CV163</f>
        <v>6.9381598793363475</v>
      </c>
      <c r="CN195" s="434">
        <f>INPUT!CW163</f>
        <v>722</v>
      </c>
      <c r="CO195" s="435">
        <f>INPUT!CX163</f>
        <v>4.4862518089725079</v>
      </c>
      <c r="CP195" s="434">
        <f>INPUT!CY163</f>
        <v>746</v>
      </c>
      <c r="CQ195" s="435">
        <f>INPUT!CZ163</f>
        <v>4.3356643356643465</v>
      </c>
      <c r="CR195" s="434">
        <f>INPUT!DA163</f>
        <v>759</v>
      </c>
      <c r="CS195" s="435">
        <f>INPUT!DB163</f>
        <v>-1.3003901170351106</v>
      </c>
      <c r="CT195" s="434">
        <f>INPUT!DC163</f>
        <v>622</v>
      </c>
      <c r="CU195" s="435">
        <f>INPUT!DD163</f>
        <v>-12.270803949224263</v>
      </c>
      <c r="CV195" s="434">
        <f>INPUT!DE163</f>
        <v>591</v>
      </c>
      <c r="CW195" s="435">
        <f>INPUT!DF163</f>
        <v>-18.144044321329645</v>
      </c>
      <c r="CX195" s="434">
        <f>INPUT!DG163</f>
        <v>641</v>
      </c>
      <c r="CY195" s="435">
        <f>INPUT!DH163</f>
        <v>-14.075067024128685</v>
      </c>
      <c r="CZ195" s="434">
        <f>INPUT!DI163</f>
        <v>639</v>
      </c>
      <c r="DA195" s="435">
        <f>INPUT!DJ163</f>
        <v>-15.810276679841895</v>
      </c>
      <c r="DB195" s="434">
        <f>INPUT!DK163</f>
        <v>600</v>
      </c>
      <c r="DC195" s="435">
        <f>INPUT!DL163</f>
        <v>-3.5369774919614128</v>
      </c>
      <c r="DD195" s="434">
        <f>INPUT!DM163</f>
        <v>586</v>
      </c>
      <c r="DE195" s="435">
        <f>INPUT!DN163</f>
        <v>-0.84602368866327771</v>
      </c>
      <c r="DF195" s="434">
        <f>INPUT!DO163</f>
        <v>599</v>
      </c>
      <c r="DG195" s="435">
        <f>INPUT!DP163</f>
        <v>-6.5522620904836177</v>
      </c>
      <c r="DH195" s="434">
        <f>INPUT!DQ163</f>
        <v>580</v>
      </c>
      <c r="DI195" s="435">
        <f>INPUT!DR163</f>
        <v>-9.2331768388106426</v>
      </c>
      <c r="DJ195" s="434">
        <f>INPUT!DS163</f>
        <v>503</v>
      </c>
      <c r="DK195" s="435">
        <f>INPUT!DT163</f>
        <v>-16.166666666666664</v>
      </c>
      <c r="DL195" s="434">
        <f>INPUT!DU163</f>
        <v>522</v>
      </c>
      <c r="DM195" s="435">
        <f>INPUT!DV163</f>
        <v>-10.921501706484637</v>
      </c>
      <c r="DN195" s="434">
        <f>INPUT!DW163</f>
        <v>522</v>
      </c>
      <c r="DO195" s="435">
        <f>INPUT!DX163</f>
        <v>-12.854757929883142</v>
      </c>
      <c r="DP195" s="434">
        <f>INPUT!DY163</f>
        <v>509</v>
      </c>
      <c r="DQ195" s="435">
        <f>INPUT!DZ163</f>
        <v>-12.241379310344824</v>
      </c>
      <c r="DR195" s="434">
        <f>INPUT!EA163</f>
        <v>537</v>
      </c>
      <c r="DS195" s="435">
        <f>INPUT!EB163</f>
        <v>6.7594433399602361</v>
      </c>
      <c r="DT195" s="434">
        <f>INPUT!EC163</f>
        <v>594</v>
      </c>
      <c r="DU195" s="435">
        <f>INPUT!ED163</f>
        <v>13.793103448275868</v>
      </c>
      <c r="DV195" s="434">
        <f>INPUT!EE163</f>
        <v>617</v>
      </c>
      <c r="DW195" s="435">
        <f>INPUT!EF163</f>
        <v>18.199233716475092</v>
      </c>
      <c r="DX195" s="434">
        <f>INPUT!EG163</f>
        <v>577</v>
      </c>
      <c r="DY195" s="435">
        <f>INPUT!EH163</f>
        <v>13.359528487229856</v>
      </c>
      <c r="DZ195" s="434">
        <f>INPUT!EI163</f>
        <v>550</v>
      </c>
      <c r="EA195" s="435">
        <f>INPUT!EJ163</f>
        <v>2.4208566108007368</v>
      </c>
      <c r="EB195" s="434">
        <f>INPUT!EK163</f>
        <v>559</v>
      </c>
      <c r="EC195" s="435">
        <f>INPUT!EL163</f>
        <v>-5.8922558922558927</v>
      </c>
      <c r="ED195" s="434">
        <f>INPUT!EM163</f>
        <v>569.54999999999995</v>
      </c>
      <c r="EE195" s="435">
        <f>INPUT!EN163</f>
        <v>-7.6904376012966065</v>
      </c>
      <c r="EF195" s="434">
        <f>INPUT!EO163</f>
        <v>577</v>
      </c>
      <c r="EG195" s="435">
        <f>INPUT!EP163</f>
        <v>0</v>
      </c>
      <c r="EH195" s="434">
        <f>INPUT!EQ163</f>
        <v>583.61672734197214</v>
      </c>
      <c r="EI195" s="435">
        <f>INPUT!ER163</f>
        <v>6.1121322439949388</v>
      </c>
      <c r="EJ195" s="434">
        <f>INPUT!ES163</f>
        <v>601.25696162369218</v>
      </c>
      <c r="EK195" s="435">
        <f>INPUT!ET163</f>
        <v>7.559384905848332</v>
      </c>
      <c r="EL195" s="434">
        <f>INPUT!EU163</f>
        <v>607.99564179834636</v>
      </c>
      <c r="EM195" s="435">
        <f>INPUT!EV163</f>
        <v>6.750178526616879</v>
      </c>
      <c r="EN195" s="434">
        <f>INPUT!EW163</f>
        <v>610.25607978177129</v>
      </c>
      <c r="EO195" s="435">
        <f>INPUT!EX163</f>
        <v>5.7636186796830691</v>
      </c>
      <c r="EP195" s="434"/>
      <c r="EQ195" s="434">
        <f>INPUT!FF163</f>
        <v>1353</v>
      </c>
      <c r="ER195" s="435">
        <f>INPUT!FG163</f>
        <v>14.75826972010179</v>
      </c>
      <c r="ES195" s="434">
        <f>INPUT!FH163</f>
        <v>1280</v>
      </c>
      <c r="ET195" s="435">
        <f>INPUT!FI163</f>
        <v>-5.3954175905395418</v>
      </c>
      <c r="EU195" s="434">
        <f>INPUT!FJ163</f>
        <v>1272</v>
      </c>
      <c r="EV195" s="435">
        <f>INPUT!FK163</f>
        <v>-0.62499999999999778</v>
      </c>
      <c r="EW195" s="434">
        <f>INPUT!FL163</f>
        <v>1426</v>
      </c>
      <c r="EX195" s="435">
        <f>INPUT!FM163</f>
        <v>12.106918238993703</v>
      </c>
      <c r="EY195" s="434">
        <f>INPUT!FN163</f>
        <v>1598</v>
      </c>
      <c r="EZ195" s="435">
        <f>INPUT!FO163</f>
        <v>12.061711079943894</v>
      </c>
      <c r="FA195" s="434">
        <f>INPUT!FP163</f>
        <v>1712</v>
      </c>
      <c r="FB195" s="435">
        <f>INPUT!FQ163</f>
        <v>7.1339173967459368</v>
      </c>
      <c r="FC195" s="434">
        <f>INPUT!FR163</f>
        <v>1689</v>
      </c>
      <c r="FD195" s="435">
        <f>INPUT!FS163</f>
        <v>-1.3434579439252303</v>
      </c>
      <c r="FE195" s="434">
        <f>INPUT!FT163</f>
        <v>1792</v>
      </c>
      <c r="FF195" s="435">
        <f>INPUT!FU163</f>
        <v>6.0982830076968586</v>
      </c>
      <c r="FG195" s="434">
        <f>INPUT!FV163</f>
        <v>2116</v>
      </c>
      <c r="FH195" s="435">
        <f>INPUT!FW163</f>
        <v>18.080357142857139</v>
      </c>
      <c r="FI195" s="434">
        <f>INPUT!FX163</f>
        <v>2418</v>
      </c>
      <c r="FJ195" s="435">
        <f>INPUT!FY163</f>
        <v>14.272211720226835</v>
      </c>
      <c r="FK195" s="434">
        <f>INPUT!FZ163</f>
        <v>2600.7826705093439</v>
      </c>
      <c r="FL195" s="435">
        <f>INPUT!GA163</f>
        <v>7.5592502278471363</v>
      </c>
      <c r="FM195" s="434">
        <f>INPUT!GB163</f>
        <v>2838</v>
      </c>
      <c r="FN195" s="435">
        <f>INPUT!GC163</f>
        <v>9.1209977742661152</v>
      </c>
      <c r="FO195" s="434">
        <f>INPUT!GD163</f>
        <v>2936</v>
      </c>
      <c r="FP195" s="435">
        <f>INPUT!GE163</f>
        <v>3.4531360112755483</v>
      </c>
      <c r="FQ195" s="434">
        <f>INPUT!GF163</f>
        <v>2493</v>
      </c>
      <c r="FR195" s="435">
        <f>INPUT!GG163</f>
        <v>-15.088555858310626</v>
      </c>
      <c r="FS195" s="434">
        <f>INPUT!GH163</f>
        <v>2365</v>
      </c>
      <c r="FT195" s="435">
        <f>INPUT!GI163</f>
        <v>-5.1343762535098314</v>
      </c>
      <c r="FU195" s="434">
        <f>INPUT!GJ163</f>
        <v>2056</v>
      </c>
      <c r="FV195" s="435">
        <f>INPUT!GK163</f>
        <v>-13.06553911205074</v>
      </c>
      <c r="FW195" s="434">
        <f>INPUT!GL163</f>
        <v>2325</v>
      </c>
      <c r="FX195" s="435">
        <f>INPUT!GM163</f>
        <v>13.083657587548636</v>
      </c>
      <c r="FY195" s="434">
        <f>INPUT!GN163</f>
        <v>2255.5500000000002</v>
      </c>
      <c r="FZ195" s="435">
        <f>INPUT!GO163</f>
        <v>-2.9870967741935428</v>
      </c>
      <c r="GA195" s="434">
        <f>INPUT!GP163</f>
        <v>2403.125410545782</v>
      </c>
      <c r="GB195" s="435">
        <f>INPUT!GQ163</f>
        <v>6.5427683068777887</v>
      </c>
      <c r="GC195" s="434">
        <f>INPUT!GR163</f>
        <v>2290.5303515678179</v>
      </c>
      <c r="GD195" s="435">
        <f>INPUT!GS163</f>
        <v>-4.6853592610629597</v>
      </c>
      <c r="GE195" s="434">
        <f>INPUT!GT163</f>
        <v>2287.3872972235777</v>
      </c>
      <c r="GF195" s="435">
        <f>INPUT!GU163</f>
        <v>-0.13721950211612599</v>
      </c>
      <c r="GG195" s="434">
        <f>INPUT!GV163</f>
        <v>2283.4810729215255</v>
      </c>
      <c r="GH195" s="435">
        <f>INPUT!GW163</f>
        <v>-0.17077231769160317</v>
      </c>
      <c r="GI195" s="434">
        <f>INPUT!GX163</f>
        <v>2303.4578501250162</v>
      </c>
      <c r="GJ195" s="435">
        <f>INPUT!GY163</f>
        <v>0.87483874687570573</v>
      </c>
      <c r="GK195" s="435">
        <f>INPUT!GZ163</f>
        <v>0.42123594266720854</v>
      </c>
      <c r="GL195" s="436"/>
    </row>
    <row r="196" spans="1:194" ht="12" hidden="1" customHeight="1" outlineLevel="1" x14ac:dyDescent="0.2">
      <c r="A196" s="437" t="str">
        <f>INPUT!B106</f>
        <v xml:space="preserve"> Total Expenses </v>
      </c>
      <c r="B196" s="438">
        <f>INPUT!K168</f>
        <v>1691</v>
      </c>
      <c r="C196" s="435">
        <f>INPUT!L168</f>
        <v>-4.1383219954648549</v>
      </c>
      <c r="D196" s="438">
        <f>INPUT!M168</f>
        <v>1632</v>
      </c>
      <c r="E196" s="435">
        <f>INPUT!N168</f>
        <v>-9.3836757357023899</v>
      </c>
      <c r="F196" s="438">
        <f>INPUT!O168</f>
        <v>1665</v>
      </c>
      <c r="G196" s="435">
        <f>INPUT!P168</f>
        <v>-7.9092920353982299</v>
      </c>
      <c r="H196" s="438">
        <f>INPUT!Q168</f>
        <v>1660</v>
      </c>
      <c r="I196" s="435">
        <f>INPUT!R168</f>
        <v>-7.3660714285714306</v>
      </c>
      <c r="J196" s="438">
        <f>INPUT!S168</f>
        <v>1551</v>
      </c>
      <c r="K196" s="435">
        <f>INPUT!T168</f>
        <v>-8.2791247782377333</v>
      </c>
      <c r="L196" s="438">
        <f>INPUT!U168</f>
        <v>1635</v>
      </c>
      <c r="M196" s="435">
        <f>INPUT!V168</f>
        <v>0.18382352941177516</v>
      </c>
      <c r="N196" s="438">
        <f>INPUT!W168</f>
        <v>1775</v>
      </c>
      <c r="O196" s="435">
        <f>INPUT!X168</f>
        <v>6.6066066066066131</v>
      </c>
      <c r="P196" s="438">
        <f>INPUT!Y168</f>
        <v>1750</v>
      </c>
      <c r="Q196" s="435">
        <f>INPUT!Z168</f>
        <v>5.4216867469879526</v>
      </c>
      <c r="R196" s="438">
        <f>INPUT!AA168</f>
        <v>1810</v>
      </c>
      <c r="S196" s="435">
        <f>INPUT!AB168</f>
        <v>16.698903932946486</v>
      </c>
      <c r="T196" s="438">
        <f>INPUT!AC168</f>
        <v>1841</v>
      </c>
      <c r="U196" s="435">
        <f>INPUT!AD168</f>
        <v>12.599388379204889</v>
      </c>
      <c r="V196" s="438">
        <f>INPUT!AE168</f>
        <v>1902</v>
      </c>
      <c r="W196" s="435">
        <f>INPUT!AF168</f>
        <v>7.154929577464797</v>
      </c>
      <c r="X196" s="438">
        <f>INPUT!AG168</f>
        <v>2072</v>
      </c>
      <c r="Y196" s="435">
        <f>INPUT!AH168</f>
        <v>18.399999999999995</v>
      </c>
      <c r="Z196" s="438">
        <f>INPUT!AI168</f>
        <v>2094</v>
      </c>
      <c r="AA196" s="435">
        <f>INPUT!AJ168</f>
        <v>15.690607734806639</v>
      </c>
      <c r="AB196" s="438">
        <f>INPUT!AK168</f>
        <v>2086</v>
      </c>
      <c r="AC196" s="435">
        <f>INPUT!AL168</f>
        <v>13.307984790874517</v>
      </c>
      <c r="AD196" s="438">
        <f>INPUT!AM168</f>
        <v>2126</v>
      </c>
      <c r="AE196" s="435">
        <f>INPUT!AN168</f>
        <v>11.777076761303885</v>
      </c>
      <c r="AF196" s="438">
        <f>INPUT!AO168</f>
        <v>2244</v>
      </c>
      <c r="AG196" s="435">
        <f>INPUT!AP168</f>
        <v>8.3011583011582957</v>
      </c>
      <c r="AH196" s="438">
        <f>INPUT!AQ168</f>
        <v>2273</v>
      </c>
      <c r="AI196" s="435">
        <f>INPUT!AR168</f>
        <v>8.5482330468003909</v>
      </c>
      <c r="AJ196" s="438">
        <f>INPUT!AS168</f>
        <v>2249</v>
      </c>
      <c r="AK196" s="435">
        <f>INPUT!AT168</f>
        <v>7.8139980824544653</v>
      </c>
      <c r="AL196" s="438">
        <f>INPUT!AU168</f>
        <v>2202</v>
      </c>
      <c r="AM196" s="435">
        <f>INPUT!AV168</f>
        <v>3.5747883349012133</v>
      </c>
      <c r="AN196" s="438">
        <f>INPUT!AW168</f>
        <v>2171</v>
      </c>
      <c r="AO196" s="435">
        <f>INPUT!AX168</f>
        <v>-3.2531194295900123</v>
      </c>
      <c r="AP196" s="438">
        <f>INPUT!AY168</f>
        <v>2127.5</v>
      </c>
      <c r="AQ196" s="435">
        <f>INPUT!AZ168</f>
        <v>-6.4012318521777356</v>
      </c>
      <c r="AR196" s="438">
        <f>INPUT!BA168</f>
        <v>2210</v>
      </c>
      <c r="AS196" s="435">
        <f>INPUT!BB168</f>
        <v>-1.7341040462427793</v>
      </c>
      <c r="AT196" s="438">
        <f>INPUT!BC168</f>
        <v>2236</v>
      </c>
      <c r="AU196" s="435">
        <f>INPUT!BD168</f>
        <v>1.5440508628519423</v>
      </c>
      <c r="AV196" s="438">
        <f>INPUT!BE168</f>
        <v>2248</v>
      </c>
      <c r="AW196" s="435">
        <f>INPUT!BF168</f>
        <v>3.5467526485490453</v>
      </c>
      <c r="AX196" s="438">
        <f>INPUT!BG168</f>
        <v>2176</v>
      </c>
      <c r="AY196" s="435">
        <f>INPUT!BH168</f>
        <v>2.2796709753231559</v>
      </c>
      <c r="AZ196" s="438">
        <f>INPUT!BI168</f>
        <v>2181</v>
      </c>
      <c r="BA196" s="435">
        <f>INPUT!BJ168</f>
        <v>-1.3122171945701311</v>
      </c>
      <c r="BB196" s="438">
        <f>INPUT!BK168</f>
        <v>2254</v>
      </c>
      <c r="BC196" s="435">
        <f>INPUT!BL168</f>
        <v>0.80500894454382799</v>
      </c>
      <c r="BD196" s="438">
        <f>INPUT!BM168</f>
        <v>2433</v>
      </c>
      <c r="BE196" s="435">
        <f>INPUT!BN168</f>
        <v>8.2295373665480334</v>
      </c>
      <c r="BF196" s="438">
        <f>INPUT!BO168</f>
        <v>2526</v>
      </c>
      <c r="BG196" s="435">
        <f>INPUT!BP168</f>
        <v>16.084558823529417</v>
      </c>
      <c r="BH196" s="438">
        <f>INPUT!BQ168</f>
        <v>2569</v>
      </c>
      <c r="BI196" s="435">
        <f>INPUT!BR168</f>
        <v>17.790004585052731</v>
      </c>
      <c r="BJ196" s="438">
        <f>INPUT!BS168</f>
        <v>2514</v>
      </c>
      <c r="BK196" s="435">
        <f>INPUT!BT168</f>
        <v>11.535048802129545</v>
      </c>
      <c r="BL196" s="438">
        <f>INPUT!BU168</f>
        <v>2883</v>
      </c>
      <c r="BM196" s="435">
        <f>INPUT!BV168</f>
        <v>18.495684340320583</v>
      </c>
      <c r="BN196" s="438">
        <f>INPUT!BW168</f>
        <v>2898</v>
      </c>
      <c r="BO196" s="435">
        <f>INPUT!BX168</f>
        <v>14.726840855106893</v>
      </c>
      <c r="BP196" s="438">
        <f>INPUT!BY168</f>
        <v>2781</v>
      </c>
      <c r="BQ196" s="435">
        <f>INPUT!BZ168</f>
        <v>8.2522382249902613</v>
      </c>
      <c r="BR196" s="438">
        <f>INPUT!CA168</f>
        <v>2905</v>
      </c>
      <c r="BS196" s="435">
        <f>INPUT!CB168</f>
        <v>15.552903739061264</v>
      </c>
      <c r="BT196" s="438">
        <f>INPUT!CC168</f>
        <v>3102</v>
      </c>
      <c r="BU196" s="435">
        <f>INPUT!CD168</f>
        <v>7.5962539021852127</v>
      </c>
      <c r="BV196" s="438">
        <f>INPUT!CE168</f>
        <v>3012.4735329870705</v>
      </c>
      <c r="BW196" s="435">
        <f>INPUT!CF168</f>
        <v>3.950087404660807</v>
      </c>
      <c r="BX196" s="438">
        <f>INPUT!CG168</f>
        <v>2985.1868549701248</v>
      </c>
      <c r="BY196" s="435">
        <f>INPUT!CH168</f>
        <v>7.3422098155384807</v>
      </c>
      <c r="BZ196" s="438">
        <f>INPUT!CI168</f>
        <v>3227.4802892465596</v>
      </c>
      <c r="CA196" s="435">
        <f>INPUT!CJ168</f>
        <v>11.100870542050245</v>
      </c>
      <c r="CB196" s="438">
        <f>INPUT!CK168</f>
        <v>3495.254541051102</v>
      </c>
      <c r="CC196" s="435">
        <f>INPUT!CL168</f>
        <v>12.677451355612579</v>
      </c>
      <c r="CD196" s="438">
        <f>INPUT!CM168</f>
        <v>3397</v>
      </c>
      <c r="CE196" s="435">
        <f>INPUT!CN168</f>
        <v>12.764476195468699</v>
      </c>
      <c r="CF196" s="438">
        <f>INPUT!CO168</f>
        <v>3486.2287605737401</v>
      </c>
      <c r="CG196" s="435">
        <f>INPUT!CP168</f>
        <v>16.784272809235247</v>
      </c>
      <c r="CH196" s="438">
        <f>INPUT!CQ168</f>
        <v>3700.8464901002826</v>
      </c>
      <c r="CI196" s="435">
        <f>INPUT!CR168</f>
        <v>14.666741805702198</v>
      </c>
      <c r="CJ196" s="438">
        <f>INPUT!CS168</f>
        <v>3939.5</v>
      </c>
      <c r="CK196" s="435">
        <f>INPUT!CT168</f>
        <v>12.70996013970711</v>
      </c>
      <c r="CL196" s="438">
        <f>INPUT!CU168</f>
        <v>3854</v>
      </c>
      <c r="CM196" s="435">
        <f>INPUT!CV168</f>
        <v>13.453046806005297</v>
      </c>
      <c r="CN196" s="438">
        <f>INPUT!CW168</f>
        <v>3943</v>
      </c>
      <c r="CO196" s="435">
        <f>INPUT!CX168</f>
        <v>13.10215911795436</v>
      </c>
      <c r="CP196" s="438">
        <f>INPUT!CY168</f>
        <v>4146</v>
      </c>
      <c r="CQ196" s="435">
        <f>INPUT!CZ168</f>
        <v>12.028424067047826</v>
      </c>
      <c r="CR196" s="438">
        <f>INPUT!DA168</f>
        <v>4205</v>
      </c>
      <c r="CS196" s="435">
        <f>INPUT!DB168</f>
        <v>6.739433938317041</v>
      </c>
      <c r="CT196" s="438">
        <f>INPUT!DC168</f>
        <v>3616</v>
      </c>
      <c r="CU196" s="435">
        <f>INPUT!DD168</f>
        <v>-6.1754021795537124</v>
      </c>
      <c r="CV196" s="438">
        <f>INPUT!DE168</f>
        <v>3441</v>
      </c>
      <c r="CW196" s="435">
        <f>INPUT!DF168</f>
        <v>-12.73142277453716</v>
      </c>
      <c r="CX196" s="438">
        <f>INPUT!DG168</f>
        <v>3556</v>
      </c>
      <c r="CY196" s="435">
        <f>INPUT!DH168</f>
        <v>-14.23058369512783</v>
      </c>
      <c r="CZ196" s="438">
        <f>INPUT!DI168</f>
        <v>3445</v>
      </c>
      <c r="DA196" s="435">
        <f>INPUT!DJ168</f>
        <v>-18.073721759809747</v>
      </c>
      <c r="DB196" s="438">
        <f>INPUT!DK168</f>
        <v>3298</v>
      </c>
      <c r="DC196" s="435">
        <f>INPUT!DL168</f>
        <v>-8.7942477876106206</v>
      </c>
      <c r="DD196" s="438">
        <f>INPUT!DM168</f>
        <v>3339</v>
      </c>
      <c r="DE196" s="435">
        <f>INPUT!DN168</f>
        <v>-2.9642545771577988</v>
      </c>
      <c r="DF196" s="438">
        <f>INPUT!DO168</f>
        <v>3391</v>
      </c>
      <c r="DG196" s="435">
        <f>INPUT!DP168</f>
        <v>-4.6400449943757032</v>
      </c>
      <c r="DH196" s="438">
        <f>INPUT!DQ168</f>
        <v>3069</v>
      </c>
      <c r="DI196" s="435">
        <f>INPUT!DR168</f>
        <v>-10.91436865021771</v>
      </c>
      <c r="DJ196" s="438">
        <f>INPUT!DS168</f>
        <v>2880</v>
      </c>
      <c r="DK196" s="435">
        <f>INPUT!DT168</f>
        <v>-12.674348089751364</v>
      </c>
      <c r="DL196" s="438">
        <f>INPUT!DU168</f>
        <v>2833</v>
      </c>
      <c r="DM196" s="435">
        <f>INPUT!DV168</f>
        <v>-15.154237795747228</v>
      </c>
      <c r="DN196" s="438">
        <f>INPUT!DW168</f>
        <v>2805</v>
      </c>
      <c r="DO196" s="435">
        <f>INPUT!DX168</f>
        <v>-17.281038041875551</v>
      </c>
      <c r="DP196" s="438">
        <f>INPUT!DY168</f>
        <v>2820</v>
      </c>
      <c r="DQ196" s="435">
        <f>INPUT!DZ168</f>
        <v>-8.1133919843597297</v>
      </c>
      <c r="DR196" s="438">
        <f>INPUT!EA168</f>
        <v>2971</v>
      </c>
      <c r="DS196" s="435">
        <f>INPUT!EB168</f>
        <v>3.1597222222222276</v>
      </c>
      <c r="DT196" s="438">
        <f>INPUT!EC168</f>
        <v>3216</v>
      </c>
      <c r="DU196" s="435">
        <f>INPUT!ED168</f>
        <v>13.519237557359688</v>
      </c>
      <c r="DV196" s="438">
        <f>INPUT!EE168</f>
        <v>3386</v>
      </c>
      <c r="DW196" s="435">
        <f>INPUT!EF168</f>
        <v>20.713012477718351</v>
      </c>
      <c r="DX196" s="438">
        <f>INPUT!EG168</f>
        <v>3224</v>
      </c>
      <c r="DY196" s="435">
        <f>INPUT!EH168</f>
        <v>14.326241134751783</v>
      </c>
      <c r="DZ196" s="438">
        <f>INPUT!EI168</f>
        <v>2992</v>
      </c>
      <c r="EA196" s="435">
        <f>INPUT!EJ168</f>
        <v>0.70683271625715527</v>
      </c>
      <c r="EB196" s="438">
        <f>INPUT!EK168</f>
        <v>2998</v>
      </c>
      <c r="EC196" s="435">
        <f>INPUT!EL168</f>
        <v>-6.7786069651741272</v>
      </c>
      <c r="ED196" s="438">
        <f>INPUT!EM168</f>
        <v>3024.0699999999997</v>
      </c>
      <c r="EE196" s="435">
        <f>INPUT!EN168</f>
        <v>-10.689013585351459</v>
      </c>
      <c r="EF196" s="438">
        <f>INPUT!EO168</f>
        <v>2958</v>
      </c>
      <c r="EG196" s="435">
        <f>INPUT!EP168</f>
        <v>-8.2506203473945448</v>
      </c>
      <c r="EH196" s="438">
        <f>INPUT!EQ168</f>
        <v>3053.0578429676757</v>
      </c>
      <c r="EI196" s="435">
        <f>INPUT!ER168</f>
        <v>2.0407033077431747</v>
      </c>
      <c r="EJ196" s="438">
        <f>INPUT!ES168</f>
        <v>3099.0489194618694</v>
      </c>
      <c r="EK196" s="435">
        <f>INPUT!ET168</f>
        <v>3.3705443449589589</v>
      </c>
      <c r="EL196" s="438">
        <f>INPUT!EU168</f>
        <v>3062.2117675320051</v>
      </c>
      <c r="EM196" s="435">
        <f>INPUT!EV168</f>
        <v>1.2612726402499108</v>
      </c>
      <c r="EN196" s="438">
        <f>INPUT!EW168</f>
        <v>3074.3609680394366</v>
      </c>
      <c r="EO196" s="435">
        <f>INPUT!EX168</f>
        <v>3.9337717389938076</v>
      </c>
      <c r="EP196" s="439"/>
      <c r="EQ196" s="438">
        <f>INPUT!FF168</f>
        <v>7165</v>
      </c>
      <c r="ER196" s="435">
        <f>INPUT!FG168</f>
        <v>12.480376766091062</v>
      </c>
      <c r="ES196" s="438">
        <f>INPUT!FH168</f>
        <v>6648</v>
      </c>
      <c r="ET196" s="435">
        <f>INPUT!FI168</f>
        <v>-7.2156315422191248</v>
      </c>
      <c r="EU196" s="438">
        <f>INPUT!FJ168</f>
        <v>6711</v>
      </c>
      <c r="EV196" s="435">
        <f>INPUT!FK168</f>
        <v>0.94765342960287935</v>
      </c>
      <c r="EW196" s="438">
        <f>INPUT!FL168</f>
        <v>7625</v>
      </c>
      <c r="EX196" s="435">
        <f>INPUT!FM168</f>
        <v>13.619430785277897</v>
      </c>
      <c r="EY196" s="438">
        <f>INPUT!FN168</f>
        <v>8550</v>
      </c>
      <c r="EZ196" s="435">
        <f>INPUT!FO168</f>
        <v>12.131147540983612</v>
      </c>
      <c r="FA196" s="438">
        <f>INPUT!FP168</f>
        <v>8895</v>
      </c>
      <c r="FB196" s="435">
        <f>INPUT!FQ168</f>
        <v>4.035087719298236</v>
      </c>
      <c r="FC196" s="438">
        <f>INPUT!FR168</f>
        <v>8821.5</v>
      </c>
      <c r="FD196" s="435">
        <f>INPUT!FS168</f>
        <v>-0.82630691399663281</v>
      </c>
      <c r="FE196" s="438">
        <f>INPUT!FT168</f>
        <v>9044</v>
      </c>
      <c r="FF196" s="435">
        <f>INPUT!FU168</f>
        <v>2.5222467834268514</v>
      </c>
      <c r="FG196" s="438">
        <f>INPUT!FV168</f>
        <v>10492</v>
      </c>
      <c r="FH196" s="435">
        <f>INPUT!FW168</f>
        <v>16.010614772224674</v>
      </c>
      <c r="FI196" s="438">
        <f>INPUT!FX168</f>
        <v>11686</v>
      </c>
      <c r="FJ196" s="435">
        <f>INPUT!FY168</f>
        <v>11.380099123141441</v>
      </c>
      <c r="FK196" s="438">
        <f>INPUT!FZ168</f>
        <v>12720.395218254856</v>
      </c>
      <c r="FL196" s="435">
        <f>INPUT!GA168</f>
        <v>8.8515764012909059</v>
      </c>
      <c r="FM196" s="438">
        <f>INPUT!GB168</f>
        <v>14523.575250674023</v>
      </c>
      <c r="FN196" s="435">
        <f>INPUT!GC168</f>
        <v>14.175503209455709</v>
      </c>
      <c r="FO196" s="438">
        <f>INPUT!GD168</f>
        <v>16148</v>
      </c>
      <c r="FP196" s="435">
        <f>INPUT!GE168</f>
        <v>11.1847442608912</v>
      </c>
      <c r="FQ196" s="438">
        <f>INPUT!GF168</f>
        <v>14058</v>
      </c>
      <c r="FR196" s="435">
        <f>INPUT!GG168</f>
        <v>-12.94277929155313</v>
      </c>
      <c r="FS196" s="438">
        <f>INPUT!GH168</f>
        <v>13097</v>
      </c>
      <c r="FT196" s="435">
        <f>INPUT!GI168</f>
        <v>-6.8359652866695093</v>
      </c>
      <c r="FU196" s="438">
        <f>INPUT!GJ168</f>
        <v>11338</v>
      </c>
      <c r="FV196" s="435">
        <f>INPUT!GK168</f>
        <v>-13.43055661601894</v>
      </c>
      <c r="FW196" s="438">
        <f>INPUT!GL168</f>
        <v>12797</v>
      </c>
      <c r="FX196" s="435">
        <f>INPUT!GM168</f>
        <v>12.868230728523544</v>
      </c>
      <c r="FY196" s="438">
        <f>INPUT!GN168</f>
        <v>11972.07</v>
      </c>
      <c r="FZ196" s="435">
        <f>INPUT!GO168</f>
        <v>-6.4462764710479075</v>
      </c>
      <c r="GA196" s="438">
        <f>INPUT!GP168</f>
        <v>12288.679498000985</v>
      </c>
      <c r="GB196" s="435">
        <f>INPUT!GQ168</f>
        <v>2.6445677146974989</v>
      </c>
      <c r="GC196" s="438">
        <f>INPUT!GR168</f>
        <v>11978.72828212421</v>
      </c>
      <c r="GD196" s="435">
        <f>INPUT!GS168</f>
        <v>-2.5222499775276574</v>
      </c>
      <c r="GE196" s="438">
        <f>INPUT!GT168</f>
        <v>11902.436244474447</v>
      </c>
      <c r="GF196" s="435">
        <f>INPUT!GU168</f>
        <v>-0.63689596969664919</v>
      </c>
      <c r="GG196" s="438">
        <f>INPUT!GV168</f>
        <v>11980.293543179067</v>
      </c>
      <c r="GH196" s="435">
        <f>INPUT!GW168</f>
        <v>0.65412909681212827</v>
      </c>
      <c r="GI196" s="438">
        <f>INPUT!GX168</f>
        <v>12150.784601790458</v>
      </c>
      <c r="GJ196" s="435">
        <f>INPUT!GY168</f>
        <v>1.423095836482724</v>
      </c>
      <c r="GK196" s="435">
        <f>INPUT!GZ168</f>
        <v>0.29678567987416749</v>
      </c>
      <c r="GL196" s="436"/>
    </row>
    <row r="197" spans="1:194" ht="12" hidden="1" customHeight="1" outlineLevel="1" x14ac:dyDescent="0.2">
      <c r="B197" s="436"/>
      <c r="C197" s="435"/>
      <c r="D197" s="436"/>
      <c r="E197" s="435"/>
      <c r="F197" s="436"/>
      <c r="G197" s="435"/>
      <c r="H197" s="436"/>
      <c r="I197" s="435"/>
      <c r="J197" s="436"/>
      <c r="K197" s="435"/>
      <c r="L197" s="436"/>
      <c r="M197" s="435"/>
      <c r="N197" s="436"/>
      <c r="O197" s="435"/>
      <c r="P197" s="436"/>
      <c r="Q197" s="435"/>
      <c r="R197" s="436"/>
      <c r="S197" s="435"/>
      <c r="T197" s="436"/>
      <c r="U197" s="435"/>
      <c r="V197" s="436"/>
      <c r="W197" s="435"/>
      <c r="X197" s="436"/>
      <c r="Y197" s="435"/>
      <c r="Z197" s="436"/>
      <c r="AA197" s="435"/>
      <c r="AB197" s="436"/>
      <c r="AC197" s="435"/>
      <c r="AD197" s="436"/>
      <c r="AE197" s="435"/>
      <c r="AF197" s="436"/>
      <c r="AG197" s="435"/>
      <c r="AH197" s="436"/>
      <c r="AI197" s="435"/>
      <c r="AJ197" s="436"/>
      <c r="AK197" s="435"/>
      <c r="AL197" s="436"/>
      <c r="AM197" s="435"/>
      <c r="AN197" s="436"/>
      <c r="AO197" s="435"/>
      <c r="AP197" s="436"/>
      <c r="AQ197" s="435"/>
      <c r="AR197" s="436"/>
      <c r="AS197" s="435"/>
      <c r="AT197" s="436"/>
      <c r="AU197" s="435"/>
      <c r="AV197" s="436"/>
      <c r="AW197" s="435"/>
      <c r="AX197" s="436"/>
      <c r="AY197" s="435"/>
      <c r="AZ197" s="436"/>
      <c r="BA197" s="435"/>
      <c r="BB197" s="436"/>
      <c r="BC197" s="435"/>
      <c r="BD197" s="436"/>
      <c r="BE197" s="435"/>
      <c r="BF197" s="436"/>
      <c r="BG197" s="435"/>
      <c r="BH197" s="436"/>
      <c r="BI197" s="435"/>
      <c r="BJ197" s="436"/>
      <c r="BK197" s="435"/>
      <c r="BL197" s="436"/>
      <c r="BM197" s="435"/>
      <c r="BN197" s="436"/>
      <c r="BO197" s="435"/>
      <c r="BP197" s="436"/>
      <c r="BQ197" s="435"/>
      <c r="BR197" s="436"/>
      <c r="BS197" s="435"/>
      <c r="BT197" s="436"/>
      <c r="BU197" s="435"/>
      <c r="BV197" s="436"/>
      <c r="BW197" s="435"/>
      <c r="BX197" s="436"/>
      <c r="BY197" s="435"/>
      <c r="BZ197" s="436"/>
      <c r="CA197" s="435"/>
      <c r="CB197" s="436"/>
      <c r="CC197" s="435"/>
      <c r="CD197" s="436"/>
      <c r="CE197" s="435"/>
      <c r="CF197" s="436"/>
      <c r="CG197" s="435"/>
      <c r="CH197" s="436"/>
      <c r="CI197" s="435"/>
      <c r="CJ197" s="436"/>
      <c r="CK197" s="435"/>
      <c r="CL197" s="436"/>
      <c r="CM197" s="435"/>
      <c r="CN197" s="436"/>
      <c r="CO197" s="435"/>
      <c r="CP197" s="436"/>
      <c r="CQ197" s="435"/>
      <c r="CR197" s="436"/>
      <c r="CS197" s="435"/>
      <c r="CT197" s="436"/>
      <c r="CU197" s="435"/>
      <c r="CV197" s="436"/>
      <c r="CW197" s="435"/>
      <c r="CX197" s="436"/>
      <c r="CY197" s="435"/>
      <c r="CZ197" s="436"/>
      <c r="DA197" s="435"/>
      <c r="DB197" s="436"/>
      <c r="DC197" s="435"/>
      <c r="DD197" s="436"/>
      <c r="DE197" s="435"/>
      <c r="DF197" s="436"/>
      <c r="DG197" s="435"/>
      <c r="DH197" s="436"/>
      <c r="DI197" s="435"/>
      <c r="DJ197" s="436"/>
      <c r="DK197" s="435"/>
      <c r="DL197" s="436"/>
      <c r="DM197" s="435"/>
      <c r="DN197" s="436"/>
      <c r="DO197" s="435"/>
      <c r="DP197" s="436"/>
      <c r="DQ197" s="435"/>
      <c r="DR197" s="436"/>
      <c r="DS197" s="435"/>
      <c r="DT197" s="436"/>
      <c r="DU197" s="435"/>
      <c r="DV197" s="436"/>
      <c r="DW197" s="435"/>
      <c r="DX197" s="436"/>
      <c r="DY197" s="435"/>
      <c r="DZ197" s="436"/>
      <c r="EA197" s="435"/>
      <c r="EB197" s="436"/>
      <c r="EC197" s="435"/>
      <c r="ED197" s="436"/>
      <c r="EE197" s="435"/>
      <c r="EF197" s="436"/>
      <c r="EG197" s="435"/>
      <c r="EH197" s="436"/>
      <c r="EI197" s="435"/>
      <c r="EJ197" s="436"/>
      <c r="EK197" s="435"/>
      <c r="EL197" s="436"/>
      <c r="EM197" s="435"/>
      <c r="EN197" s="436"/>
      <c r="EO197" s="435"/>
      <c r="EP197" s="436"/>
      <c r="EQ197" s="436"/>
      <c r="ER197" s="435"/>
      <c r="ES197" s="436"/>
      <c r="ET197" s="435"/>
      <c r="EU197" s="436"/>
      <c r="EV197" s="435"/>
      <c r="EW197" s="436"/>
      <c r="EX197" s="435"/>
      <c r="EY197" s="436"/>
      <c r="EZ197" s="435"/>
      <c r="FA197" s="436"/>
      <c r="FB197" s="435"/>
      <c r="FC197" s="436"/>
      <c r="FD197" s="435"/>
      <c r="FE197" s="436"/>
      <c r="FF197" s="435"/>
      <c r="FG197" s="436"/>
      <c r="FH197" s="435"/>
      <c r="FI197" s="436"/>
      <c r="FJ197" s="435"/>
      <c r="FK197" s="436"/>
      <c r="FL197" s="435"/>
      <c r="FM197" s="436"/>
      <c r="FN197" s="435"/>
      <c r="FO197" s="436"/>
      <c r="FP197" s="435"/>
      <c r="FQ197" s="436"/>
      <c r="FR197" s="435"/>
      <c r="FS197" s="436"/>
      <c r="FT197" s="435"/>
      <c r="FU197" s="436"/>
      <c r="FV197" s="435"/>
      <c r="FW197" s="436"/>
      <c r="FX197" s="435"/>
      <c r="FY197" s="436"/>
      <c r="FZ197" s="435"/>
      <c r="GA197" s="436"/>
      <c r="GB197" s="435"/>
      <c r="GC197" s="436"/>
      <c r="GD197" s="435"/>
      <c r="GE197" s="436"/>
      <c r="GF197" s="435"/>
      <c r="GG197" s="436"/>
      <c r="GH197" s="435"/>
      <c r="GI197" s="436"/>
      <c r="GJ197" s="435"/>
      <c r="GK197" s="435"/>
      <c r="GL197" s="436"/>
    </row>
    <row r="198" spans="1:194" s="437" customFormat="1" ht="12" hidden="1" customHeight="1" outlineLevel="1" thickBot="1" x14ac:dyDescent="0.25">
      <c r="A198" s="479" t="str">
        <f>INPUT!B120</f>
        <v>Pretax Earnings</v>
      </c>
      <c r="B198" s="480">
        <f>INPUT!K182</f>
        <v>204</v>
      </c>
      <c r="C198" s="481">
        <f>INPUT!L182</f>
        <v>8.5106382978723296</v>
      </c>
      <c r="D198" s="480">
        <f>INPUT!M182</f>
        <v>201</v>
      </c>
      <c r="E198" s="481">
        <f>INPUT!N182</f>
        <v>4.6875</v>
      </c>
      <c r="F198" s="480">
        <f>INPUT!O182</f>
        <v>211</v>
      </c>
      <c r="G198" s="481">
        <f>INPUT!P182</f>
        <v>8.2051282051281973</v>
      </c>
      <c r="H198" s="480">
        <f>INPUT!Q182</f>
        <v>208</v>
      </c>
      <c r="I198" s="481">
        <f>INPUT!R182</f>
        <v>5.5837563451776706</v>
      </c>
      <c r="J198" s="480">
        <f>INPUT!S182</f>
        <v>221</v>
      </c>
      <c r="K198" s="481">
        <f>INPUT!T182</f>
        <v>8.333333333333325</v>
      </c>
      <c r="L198" s="480">
        <f>INPUT!U182</f>
        <v>234</v>
      </c>
      <c r="M198" s="481">
        <f>INPUT!V182</f>
        <v>16.417910447761198</v>
      </c>
      <c r="N198" s="480">
        <f>INPUT!W182</f>
        <v>242</v>
      </c>
      <c r="O198" s="481">
        <f>INPUT!X182</f>
        <v>14.691943127962093</v>
      </c>
      <c r="P198" s="480">
        <f>INPUT!Y182</f>
        <v>241</v>
      </c>
      <c r="Q198" s="481">
        <f>INPUT!Z182</f>
        <v>15.865384615384626</v>
      </c>
      <c r="R198" s="480">
        <f>INPUT!AA182</f>
        <v>284.59999999999991</v>
      </c>
      <c r="S198" s="481">
        <f>INPUT!AB182</f>
        <v>28.778280542986391</v>
      </c>
      <c r="T198" s="480">
        <f>INPUT!AC182</f>
        <v>282</v>
      </c>
      <c r="U198" s="481">
        <f>INPUT!AD182</f>
        <v>20.512820512820507</v>
      </c>
      <c r="V198" s="480">
        <f>INPUT!AE182</f>
        <v>276</v>
      </c>
      <c r="W198" s="481">
        <f>INPUT!AF182</f>
        <v>14.049586776859503</v>
      </c>
      <c r="X198" s="480">
        <f>INPUT!AG182</f>
        <v>297</v>
      </c>
      <c r="Y198" s="481">
        <f>INPUT!AH182</f>
        <v>23.236514522821583</v>
      </c>
      <c r="Z198" s="480">
        <f>INPUT!AI182</f>
        <v>349</v>
      </c>
      <c r="AA198" s="481">
        <f>INPUT!AJ182</f>
        <v>22.628250175685217</v>
      </c>
      <c r="AB198" s="480">
        <f>INPUT!AK182</f>
        <v>344</v>
      </c>
      <c r="AC198" s="481">
        <f>INPUT!AL182</f>
        <v>21.98581560283688</v>
      </c>
      <c r="AD198" s="480">
        <f>INPUT!AM182</f>
        <v>346</v>
      </c>
      <c r="AE198" s="481">
        <f>INPUT!AN182</f>
        <v>25.362318840579711</v>
      </c>
      <c r="AF198" s="480">
        <f>INPUT!AO182</f>
        <v>354.40000000000009</v>
      </c>
      <c r="AG198" s="481">
        <f>INPUT!AP182</f>
        <v>19.326599326599347</v>
      </c>
      <c r="AH198" s="480">
        <f>INPUT!AQ182</f>
        <v>399</v>
      </c>
      <c r="AI198" s="481">
        <f>INPUT!AR182</f>
        <v>14.326647564469909</v>
      </c>
      <c r="AJ198" s="480">
        <f>INPUT!AS182</f>
        <v>387</v>
      </c>
      <c r="AK198" s="481">
        <f>INPUT!AT182</f>
        <v>12.5</v>
      </c>
      <c r="AL198" s="480">
        <f>INPUT!AU182</f>
        <v>392</v>
      </c>
      <c r="AM198" s="481">
        <f>INPUT!AV182</f>
        <v>13.294797687861282</v>
      </c>
      <c r="AN198" s="480">
        <f>INPUT!AW182</f>
        <v>337</v>
      </c>
      <c r="AO198" s="481">
        <f>INPUT!AX182</f>
        <v>-4.9097065462754159</v>
      </c>
      <c r="AP198" s="480">
        <f>INPUT!AY182</f>
        <v>424.5</v>
      </c>
      <c r="AQ198" s="481">
        <f>INPUT!AZ182</f>
        <v>6.3909774436090139</v>
      </c>
      <c r="AR198" s="480">
        <f>INPUT!BA182</f>
        <v>432</v>
      </c>
      <c r="AS198" s="481">
        <f>INPUT!BB182</f>
        <v>11.627906976744185</v>
      </c>
      <c r="AT198" s="480">
        <f>INPUT!BC182</f>
        <v>407</v>
      </c>
      <c r="AU198" s="481">
        <f>INPUT!BD182</f>
        <v>3.8265306122448939</v>
      </c>
      <c r="AV198" s="480">
        <f>INPUT!BE182</f>
        <v>388</v>
      </c>
      <c r="AW198" s="481">
        <f>INPUT!BF182</f>
        <v>15.133531157270031</v>
      </c>
      <c r="AX198" s="480">
        <f>INPUT!BG182</f>
        <v>465</v>
      </c>
      <c r="AY198" s="481">
        <f>INPUT!BH182</f>
        <v>9.5406360424028271</v>
      </c>
      <c r="AZ198" s="480">
        <f>INPUT!BI182</f>
        <v>461</v>
      </c>
      <c r="BA198" s="481">
        <f>INPUT!BJ182</f>
        <v>6.7129629629629539</v>
      </c>
      <c r="BB198" s="480">
        <f>INPUT!BK182</f>
        <v>468</v>
      </c>
      <c r="BC198" s="481">
        <f>INPUT!BL182</f>
        <v>14.987714987714984</v>
      </c>
      <c r="BD198" s="480">
        <f>INPUT!BM182</f>
        <v>428</v>
      </c>
      <c r="BE198" s="481">
        <f>INPUT!BN182</f>
        <v>10.309278350515472</v>
      </c>
      <c r="BF198" s="480">
        <f>INPUT!BO182</f>
        <v>554</v>
      </c>
      <c r="BG198" s="481">
        <f>INPUT!BP182</f>
        <v>19.13978494623656</v>
      </c>
      <c r="BH198" s="480">
        <f>INPUT!BQ182</f>
        <v>573</v>
      </c>
      <c r="BI198" s="481">
        <f>INPUT!BR182</f>
        <v>24.295010845986976</v>
      </c>
      <c r="BJ198" s="480">
        <f>INPUT!BS182</f>
        <v>563</v>
      </c>
      <c r="BK198" s="481">
        <f>INPUT!BT182</f>
        <v>20.299145299145295</v>
      </c>
      <c r="BL198" s="480">
        <f>INPUT!BU182</f>
        <v>560</v>
      </c>
      <c r="BM198" s="481">
        <f>INPUT!BV182</f>
        <v>30.841121495327094</v>
      </c>
      <c r="BN198" s="480">
        <f>INPUT!BW182</f>
        <v>681</v>
      </c>
      <c r="BO198" s="481">
        <f>INPUT!BX182</f>
        <v>22.924187725631761</v>
      </c>
      <c r="BP198" s="480">
        <f>INPUT!BY182</f>
        <v>679</v>
      </c>
      <c r="BQ198" s="481">
        <f>INPUT!BZ182</f>
        <v>18.499127399650959</v>
      </c>
      <c r="BR198" s="480">
        <f>INPUT!CA182</f>
        <v>725</v>
      </c>
      <c r="BS198" s="481">
        <f>INPUT!CB182</f>
        <v>28.774422735346363</v>
      </c>
      <c r="BT198" s="480">
        <f>INPUT!CC182</f>
        <v>714</v>
      </c>
      <c r="BU198" s="481">
        <f>INPUT!CD182</f>
        <v>27.499999999999993</v>
      </c>
      <c r="BV198" s="480">
        <f>INPUT!CE182</f>
        <v>815.6805171842193</v>
      </c>
      <c r="BW198" s="481">
        <f>INPUT!CF182</f>
        <v>19.776874770076258</v>
      </c>
      <c r="BX198" s="480">
        <f>INPUT!CG182</f>
        <v>791.81314502987516</v>
      </c>
      <c r="BY198" s="481">
        <f>INPUT!CH182</f>
        <v>16.614601624429337</v>
      </c>
      <c r="BZ198" s="480">
        <f>INPUT!CI182</f>
        <v>860.91971075344054</v>
      </c>
      <c r="CA198" s="481">
        <f>INPUT!CJ182</f>
        <v>18.747546310819384</v>
      </c>
      <c r="CB198" s="480">
        <f>INPUT!CK182</f>
        <v>793.74545894889798</v>
      </c>
      <c r="CC198" s="481">
        <f>INPUT!CL182</f>
        <v>11.168831785559941</v>
      </c>
      <c r="CD198" s="480">
        <f>INPUT!CM182</f>
        <v>975</v>
      </c>
      <c r="CE198" s="481">
        <f>INPUT!CN182</f>
        <v>19.532093688563457</v>
      </c>
      <c r="CF198" s="480">
        <f>INPUT!CO182</f>
        <v>924.77123942625985</v>
      </c>
      <c r="CG198" s="481">
        <f>INPUT!CP182</f>
        <v>16.791599789792343</v>
      </c>
      <c r="CH198" s="480">
        <f>INPUT!CQ182</f>
        <v>1019.1535098997174</v>
      </c>
      <c r="CI198" s="481">
        <f>INPUT!CR182</f>
        <v>18.37962322965021</v>
      </c>
      <c r="CJ198" s="480">
        <f>INPUT!CS182</f>
        <v>910.5</v>
      </c>
      <c r="CK198" s="481">
        <f>INPUT!CT182</f>
        <v>14.709317670391719</v>
      </c>
      <c r="CL198" s="480">
        <f>INPUT!CU182</f>
        <v>1040</v>
      </c>
      <c r="CM198" s="481">
        <f>INPUT!CV182</f>
        <v>6.6666666666666652</v>
      </c>
      <c r="CN198" s="480">
        <f>INPUT!CW182</f>
        <v>964</v>
      </c>
      <c r="CO198" s="481">
        <f>INPUT!CX182</f>
        <v>4.2419961717319543</v>
      </c>
      <c r="CP198" s="480">
        <f>INPUT!CY182</f>
        <v>994</v>
      </c>
      <c r="CQ198" s="481">
        <f>INPUT!CZ182</f>
        <v>-2.4680786216585204</v>
      </c>
      <c r="CR198" s="480">
        <f>INPUT!DA182</f>
        <v>906</v>
      </c>
      <c r="CS198" s="481">
        <f>INPUT!DB182</f>
        <v>-0.49423393739703725</v>
      </c>
      <c r="CT198" s="480">
        <f>INPUT!DC182</f>
        <v>985</v>
      </c>
      <c r="CU198" s="481">
        <f>INPUT!DD182</f>
        <v>-5.2884615384615419</v>
      </c>
      <c r="CV198" s="480">
        <f>INPUT!DE182</f>
        <v>936</v>
      </c>
      <c r="CW198" s="481">
        <f>INPUT!DF182</f>
        <v>-2.9045643153526979</v>
      </c>
      <c r="CX198" s="480">
        <f>INPUT!DG182</f>
        <v>842</v>
      </c>
      <c r="CY198" s="481">
        <f>INPUT!DH182</f>
        <v>-15.291750503018109</v>
      </c>
      <c r="CZ198" s="480">
        <f>INPUT!DI182</f>
        <v>848</v>
      </c>
      <c r="DA198" s="481">
        <f>INPUT!DJ182</f>
        <v>-6.4017660044150109</v>
      </c>
      <c r="DB198" s="480">
        <f>INPUT!DK182</f>
        <v>928</v>
      </c>
      <c r="DC198" s="481">
        <f>INPUT!DL182</f>
        <v>-5.7868020304568502</v>
      </c>
      <c r="DD198" s="480">
        <f>INPUT!DM182</f>
        <v>921</v>
      </c>
      <c r="DE198" s="481">
        <f>INPUT!DN182</f>
        <v>-1.602564102564108</v>
      </c>
      <c r="DF198" s="480">
        <f>INPUT!DO182</f>
        <v>822</v>
      </c>
      <c r="DG198" s="481">
        <f>INPUT!DP182</f>
        <v>-2.3752969121140111</v>
      </c>
      <c r="DH198" s="480">
        <f>INPUT!DQ182</f>
        <v>764</v>
      </c>
      <c r="DI198" s="481">
        <f>INPUT!DR182</f>
        <v>-9.9056603773584939</v>
      </c>
      <c r="DJ198" s="480">
        <f>INPUT!DS182</f>
        <v>811</v>
      </c>
      <c r="DK198" s="481">
        <f>INPUT!DT182</f>
        <v>-12.607758620689658</v>
      </c>
      <c r="DL198" s="480">
        <f>INPUT!DU182</f>
        <v>747</v>
      </c>
      <c r="DM198" s="481">
        <f>INPUT!DV182</f>
        <v>-18.892508143322473</v>
      </c>
      <c r="DN198" s="480">
        <f>INPUT!DW182</f>
        <v>779</v>
      </c>
      <c r="DO198" s="481">
        <f>INPUT!DX182</f>
        <v>-5.2311435523114351</v>
      </c>
      <c r="DP198" s="480">
        <f>INPUT!DY182</f>
        <v>793</v>
      </c>
      <c r="DQ198" s="481">
        <f>INPUT!DZ182</f>
        <v>3.7958115183245988</v>
      </c>
      <c r="DR198" s="480">
        <f>INPUT!EA182</f>
        <v>806</v>
      </c>
      <c r="DS198" s="481">
        <f>INPUT!EB182</f>
        <v>-0.61652281134402243</v>
      </c>
      <c r="DT198" s="480">
        <f>INPUT!EC182</f>
        <v>802</v>
      </c>
      <c r="DU198" s="481">
        <f>INPUT!ED182</f>
        <v>7.3627844712182089</v>
      </c>
      <c r="DV198" s="480">
        <f>INPUT!EE182</f>
        <v>828</v>
      </c>
      <c r="DW198" s="481">
        <f>INPUT!EF182</f>
        <v>6.2901155327342639</v>
      </c>
      <c r="DX198" s="480">
        <f>INPUT!EG182</f>
        <v>734</v>
      </c>
      <c r="DY198" s="481">
        <f>INPUT!EH182</f>
        <v>-7.4401008827238329</v>
      </c>
      <c r="DZ198" s="480">
        <f>INPUT!EI182</f>
        <v>769</v>
      </c>
      <c r="EA198" s="481">
        <f>INPUT!EJ182</f>
        <v>-4.5905707196029821</v>
      </c>
      <c r="EB198" s="480">
        <f>INPUT!EK182</f>
        <v>791</v>
      </c>
      <c r="EC198" s="481">
        <f>INPUT!EL182</f>
        <v>-1.3715710723191998</v>
      </c>
      <c r="ED198" s="480">
        <f>INPUT!EM182</f>
        <v>747.93000000000029</v>
      </c>
      <c r="EE198" s="481">
        <f>INPUT!EN182</f>
        <v>-9.6702898550724328</v>
      </c>
      <c r="EF198" s="480">
        <f>INPUT!EO182</f>
        <v>747</v>
      </c>
      <c r="EG198" s="481">
        <f>INPUT!EP182</f>
        <v>1.7711171662125436</v>
      </c>
      <c r="EH198" s="480">
        <f>INPUT!EQ182</f>
        <v>789.59251346890278</v>
      </c>
      <c r="EI198" s="481">
        <f>INPUT!ER182</f>
        <v>2.6778300999873661</v>
      </c>
      <c r="EJ198" s="480">
        <f>INPUT!ES182</f>
        <v>776.83785367343444</v>
      </c>
      <c r="EK198" s="481">
        <f>INPUT!ET182</f>
        <v>-1.7904104079096816</v>
      </c>
      <c r="EL198" s="480">
        <f>INPUT!EU182</f>
        <v>796.66285279474232</v>
      </c>
      <c r="EM198" s="481">
        <f>INPUT!EV182</f>
        <v>6.515697029767753</v>
      </c>
      <c r="EN198" s="480">
        <f>INPUT!EW182</f>
        <v>778.32446006763621</v>
      </c>
      <c r="EO198" s="481">
        <f>INPUT!EX182</f>
        <v>4.1933681482779317</v>
      </c>
      <c r="EP198" s="480"/>
      <c r="EQ198" s="480">
        <f>INPUT!FF182</f>
        <v>772</v>
      </c>
      <c r="ER198" s="481">
        <f>INPUT!FG182</f>
        <v>18.586789554531478</v>
      </c>
      <c r="ES198" s="480">
        <f>INPUT!FH182</f>
        <v>824</v>
      </c>
      <c r="ET198" s="481">
        <f>INPUT!FI182</f>
        <v>6.7357512953367893</v>
      </c>
      <c r="EU198" s="480">
        <f>INPUT!FJ182</f>
        <v>938</v>
      </c>
      <c r="EV198" s="481">
        <f>INPUT!FK182</f>
        <v>13.834951456310684</v>
      </c>
      <c r="EW198" s="480">
        <f>INPUT!FL182</f>
        <v>1139.5999999999999</v>
      </c>
      <c r="EX198" s="481">
        <f>INPUT!FM182</f>
        <v>21.492537313432834</v>
      </c>
      <c r="EY198" s="480">
        <f>INPUT!FN182</f>
        <v>1393.4</v>
      </c>
      <c r="EZ198" s="481">
        <f>INPUT!FO182</f>
        <v>22.27097227097228</v>
      </c>
      <c r="FA198" s="480">
        <f>INPUT!FP182</f>
        <v>1515</v>
      </c>
      <c r="FB198" s="481">
        <f>INPUT!FQ182</f>
        <v>8.7268551743935561</v>
      </c>
      <c r="FC198" s="480">
        <f>INPUT!FR182</f>
        <v>1651.5</v>
      </c>
      <c r="FD198" s="481">
        <f>INPUT!FS182</f>
        <v>9.0099009900990179</v>
      </c>
      <c r="FE198" s="480">
        <f>INPUT!FT182</f>
        <v>1822</v>
      </c>
      <c r="FF198" s="481">
        <f>INPUT!FU182</f>
        <v>10.323947926127763</v>
      </c>
      <c r="FG198" s="480">
        <f>INPUT!FV182</f>
        <v>2250</v>
      </c>
      <c r="FH198" s="481">
        <f>INPUT!FW182</f>
        <v>23.490669593852907</v>
      </c>
      <c r="FI198" s="480">
        <f>INPUT!FX182</f>
        <v>2799</v>
      </c>
      <c r="FJ198" s="481">
        <f>INPUT!FY182</f>
        <v>24.4</v>
      </c>
      <c r="FK198" s="480">
        <f>INPUT!FZ182</f>
        <v>3262.158831916433</v>
      </c>
      <c r="FL198" s="481">
        <f>INPUT!GA182</f>
        <v>16.547296602945096</v>
      </c>
      <c r="FM198" s="480">
        <f>INPUT!GB182</f>
        <v>3829.4247493259772</v>
      </c>
      <c r="FN198" s="481">
        <f>INPUT!GC182</f>
        <v>17.389279512067478</v>
      </c>
      <c r="FO198" s="480">
        <f>INPUT!GD182</f>
        <v>3904</v>
      </c>
      <c r="FP198" s="481">
        <f>INPUT!GE182</f>
        <v>1.9474269780898279</v>
      </c>
      <c r="FQ198" s="480">
        <f>INPUT!GF182</f>
        <v>3611</v>
      </c>
      <c r="FR198" s="481">
        <f>INPUT!GG182</f>
        <v>-7.5051229508196755</v>
      </c>
      <c r="FS198" s="480">
        <f>INPUT!GH182</f>
        <v>3435</v>
      </c>
      <c r="FT198" s="481">
        <f>INPUT!GI182</f>
        <v>-4.8739961229576245</v>
      </c>
      <c r="FU198" s="480">
        <f>INPUT!GJ182</f>
        <v>3130</v>
      </c>
      <c r="FV198" s="481">
        <f>INPUT!GK182</f>
        <v>-8.879184861717615</v>
      </c>
      <c r="FW198" s="480">
        <f>INPUT!GL182</f>
        <v>3170</v>
      </c>
      <c r="FX198" s="481">
        <f>INPUT!GM182</f>
        <v>1.2779552715654896</v>
      </c>
      <c r="FY198" s="480">
        <f>INPUT!GN182</f>
        <v>3054.9300000000003</v>
      </c>
      <c r="FZ198" s="481">
        <f>INPUT!GO182</f>
        <v>-3.6299684542586697</v>
      </c>
      <c r="GA198" s="480">
        <f>INPUT!GP182</f>
        <v>3141.4176800047157</v>
      </c>
      <c r="GB198" s="481">
        <f>INPUT!GQ182</f>
        <v>2.8310854914749495</v>
      </c>
      <c r="GC198" s="480">
        <f>INPUT!GR182</f>
        <v>3120.3561258295431</v>
      </c>
      <c r="GD198" s="481">
        <f>INPUT!GS182</f>
        <v>-0.67044743235611381</v>
      </c>
      <c r="GE198" s="480">
        <f>INPUT!GT182</f>
        <v>3259.6358039899787</v>
      </c>
      <c r="GF198" s="481">
        <f>INPUT!GU182</f>
        <v>4.4635827624774249</v>
      </c>
      <c r="GG198" s="480">
        <f>INPUT!GV182</f>
        <v>3365.0208508412707</v>
      </c>
      <c r="GH198" s="481">
        <f>INPUT!GW182</f>
        <v>3.2330313319756332</v>
      </c>
      <c r="GI198" s="480">
        <f>INPUT!GX182</f>
        <v>3494.4127513896183</v>
      </c>
      <c r="GJ198" s="481">
        <f>INPUT!GY182</f>
        <v>3.8452035301950405</v>
      </c>
      <c r="GK198" s="481">
        <f>INPUT!GZ182</f>
        <v>2.724630461929789</v>
      </c>
      <c r="GL198" s="436"/>
    </row>
    <row r="199" spans="1:194" s="446" customFormat="1" ht="12" hidden="1" customHeight="1" outlineLevel="2" x14ac:dyDescent="0.2">
      <c r="A199" s="444" t="s">
        <v>328</v>
      </c>
      <c r="B199" s="445">
        <f>(B185+B186+B187-B191-B192-B194-B195)-B198</f>
        <v>0</v>
      </c>
      <c r="D199" s="445">
        <f>(D185+D186+D187-D191-D192-D194-D195)-D198</f>
        <v>0</v>
      </c>
      <c r="F199" s="445">
        <f>(F185+F186+F187-F191-F192-F194-F195)-F198</f>
        <v>0</v>
      </c>
      <c r="H199" s="445">
        <f>(H185+H186+H187-H191-H192-H194-H195)-H198</f>
        <v>0</v>
      </c>
      <c r="J199" s="445">
        <f>(J185+J186+J187-J191-J192-J194-J195)-J198</f>
        <v>0</v>
      </c>
      <c r="L199" s="445">
        <f>(L185+L186+L187-L191-L192-L194-L195)-L198</f>
        <v>0</v>
      </c>
      <c r="N199" s="445">
        <f>(N185+N186+N187-N191-N192-N194-N195)-N198</f>
        <v>0</v>
      </c>
      <c r="P199" s="445">
        <f>(P185+P186+P187-P191-P192-P194-P195)-P198</f>
        <v>0</v>
      </c>
      <c r="R199" s="445">
        <f>(R185+R186+R187-R191-R192-R194-R195)-R198</f>
        <v>0</v>
      </c>
      <c r="T199" s="445">
        <f>(T185+T186+T187-T191-T192-T194-T195)-T198</f>
        <v>0</v>
      </c>
      <c r="V199" s="445">
        <f>(V185+V186+V187-V191-V192-V194-V195)-V198</f>
        <v>0</v>
      </c>
      <c r="X199" s="445">
        <f>(X185+X186+X187-X191-X192-X194-X195)-X198</f>
        <v>0</v>
      </c>
      <c r="Z199" s="445">
        <f>(Z185+Z186+Z187-Z191-Z192-Z194-Z195)-Z198</f>
        <v>0</v>
      </c>
      <c r="AB199" s="445">
        <f>(AB185+AB186+AB187-AB191-AB192-AB194-AB195)-AB198</f>
        <v>0</v>
      </c>
      <c r="AD199" s="445">
        <f>(AD185+AD186+AD187-AD191-AD192-AD194-AD195)-AD198</f>
        <v>0</v>
      </c>
      <c r="AF199" s="445">
        <f>(AF185+AF186+AF187-AF191-AF192-AF194-AF195)-AF198</f>
        <v>0</v>
      </c>
      <c r="AH199" s="445">
        <f>(AH185+AH186+AH187-AH191-AH192-AH194-AH195)-AH198</f>
        <v>0</v>
      </c>
      <c r="AJ199" s="445">
        <f>(AJ185+AJ186+AJ187-AJ191-AJ192-AJ194-AJ195)-AJ198</f>
        <v>0</v>
      </c>
      <c r="AL199" s="445">
        <f>(AL185+AL186+AL187-AL191-AL192-AL194-AL195)-AL198</f>
        <v>0</v>
      </c>
      <c r="AN199" s="445">
        <f>(AN185+AN186+AN187-AN191-AN192-AN194-AN195)-AN198</f>
        <v>0</v>
      </c>
      <c r="AP199" s="445">
        <f>(AP185+AP186+AP187-AP191-AP192-AP194-AP195)-AP198</f>
        <v>1</v>
      </c>
      <c r="AR199" s="445">
        <f>(AR185+AR186+AR187-AR191-AR192-AR194-AR195)-AR198</f>
        <v>0</v>
      </c>
      <c r="AT199" s="445">
        <f>(AT185+AT186+AT187-AT191-AT192-AT194-AT195)-AT198</f>
        <v>0</v>
      </c>
      <c r="AV199" s="445">
        <f>(AV185+AV186+AV187-AV191-AV192-AV194-AV195)-AV198</f>
        <v>0</v>
      </c>
      <c r="AX199" s="445">
        <f>(AX185+AX186+AX187-AX191-AX192-AX194-AX195)-AX198</f>
        <v>0</v>
      </c>
      <c r="AZ199" s="445">
        <f>(AZ185+AZ186+AZ187-AZ191-AZ192-AZ194-AZ195)-AZ198</f>
        <v>0</v>
      </c>
      <c r="BB199" s="445">
        <f>(BB185+BB186+BB187-BB191-BB192-BB194-BB195)-BB198</f>
        <v>0</v>
      </c>
      <c r="BD199" s="445">
        <f>(BD185+BD186+BD187-BD191-BD192-BD194-BD195)-BD198</f>
        <v>0</v>
      </c>
      <c r="BF199" s="445">
        <f>(BF185+BF186+BF187-BF191-BF192-BF194-BF195)-BF198</f>
        <v>0</v>
      </c>
      <c r="BH199" s="445">
        <f>(BH185+BH186+BH187-BH191-BH192-BH194-BH195)-BH198</f>
        <v>0</v>
      </c>
      <c r="BJ199" s="445">
        <f>(BJ185+BJ186+BJ187-BJ191-BJ192-BJ194-BJ195)-BJ198</f>
        <v>0</v>
      </c>
      <c r="BL199" s="445">
        <f>(BL185+BL186+BL187-BL191-BL192-BL194-BL195)-BL198</f>
        <v>0</v>
      </c>
      <c r="BN199" s="445">
        <f>(BN185+BN186+BN187-BN191-BN192-BN194-BN195)-BN198</f>
        <v>0</v>
      </c>
      <c r="BP199" s="445">
        <f>(BP185+BP186+BP187-BP191-BP192-BP194-BP195)-BP198</f>
        <v>0</v>
      </c>
      <c r="BR199" s="445">
        <f>(BR185+BR186+BR187-BR191-BR192-BR194-BR195)-BR198</f>
        <v>0</v>
      </c>
      <c r="BT199" s="445">
        <f>(BT185+BT186+BT187-BT191-BT192-BT194-BT195)-BT198</f>
        <v>0</v>
      </c>
      <c r="BV199" s="445">
        <f>(BV185+BV186+BV187-BV191-BV192-BV194-BV195)-BV198</f>
        <v>0</v>
      </c>
      <c r="BX199" s="445">
        <f>(BX185+BX186+BX187-BX191-BX192-BX194-BX195)-BX198</f>
        <v>0</v>
      </c>
      <c r="BZ199" s="445">
        <f>(BZ185+BZ186+BZ187-BZ191-BZ192-BZ194-BZ195)-BZ198</f>
        <v>0</v>
      </c>
      <c r="CB199" s="445">
        <f>(CB185+CB186+CB187-CB191-CB192-CB194-CB195)-CB198</f>
        <v>0</v>
      </c>
      <c r="CD199" s="445">
        <f>(CD185+CD186+CD187-CD191-CD192-CD194-CD195)-CD198</f>
        <v>0</v>
      </c>
      <c r="CF199" s="445">
        <f>(CF185+CF186+CF187-CF191-CF192-CF194-CF195)-CF198</f>
        <v>0</v>
      </c>
      <c r="CH199" s="445">
        <f>(CH185+CH186+CH187-CH191-CH192-CH194-CH195)-CH198</f>
        <v>0</v>
      </c>
      <c r="CJ199" s="445">
        <f>(CJ185+CJ186+CJ187-CJ191-CJ192-CJ194-CJ195)-CJ198</f>
        <v>0</v>
      </c>
      <c r="CL199" s="445">
        <f>(CL185+CL186+CL187-CL191-CL192-CL194-CL195)-CL198</f>
        <v>0</v>
      </c>
      <c r="CN199" s="445">
        <f>(CN185+CN186+CN187-CN191-CN192-CN194-CN195)-CN198</f>
        <v>0</v>
      </c>
      <c r="CP199" s="445">
        <f>(CP185+CP186+CP187-CP191-CP192-CP194-CP195)-CP198</f>
        <v>0</v>
      </c>
      <c r="CR199" s="445">
        <f>(CR185+CR186+CR187-CR191-CR192-CR194-CR195)-CR198</f>
        <v>0</v>
      </c>
      <c r="CT199" s="445">
        <f>(CT185+CT186+CT187-CT191-CT192-CT194-CT195)-CT198</f>
        <v>0</v>
      </c>
      <c r="CV199" s="445">
        <f>(CV185+CV186+CV187-CV191-CV192-CV194-CV195)-CV198</f>
        <v>0</v>
      </c>
      <c r="CX199" s="445">
        <f>(CX185+CX186+CX187-CX191-CX192-CX194-CX195)-CX198</f>
        <v>0</v>
      </c>
      <c r="CZ199" s="445">
        <f>(CZ185+CZ186+CZ187-CZ191-CZ192-CZ194-CZ195)-CZ198</f>
        <v>0</v>
      </c>
      <c r="DB199" s="445">
        <f>(DB185+DB186+DB187-DB191-DB192-DB194-DB195)-DB198</f>
        <v>0</v>
      </c>
      <c r="DD199" s="445">
        <f>(DD185+DD186+DD187-DD191-DD192-DD194-DD195)-DD198</f>
        <v>0</v>
      </c>
      <c r="DF199" s="445">
        <f>(DF185+DF186+DF187-DF191-DF192-DF194-DF195)-DF198</f>
        <v>0</v>
      </c>
      <c r="DH199" s="445">
        <f>(DH185+DH186+DH187-DH191-DH192-DH194-DH195)-DH198</f>
        <v>0</v>
      </c>
      <c r="DJ199" s="445">
        <f>(DJ185+DJ186+DJ187-DJ191-DJ192-DJ194-DJ195)-DJ198</f>
        <v>0</v>
      </c>
      <c r="DL199" s="445">
        <f>(DL185+DL186+DL187-DL191-DL192-DL194-DL195)-DL198</f>
        <v>0</v>
      </c>
      <c r="DN199" s="445">
        <f>(DN185+DN186+DN187-DN191-DN192-DN194-DN195)-DN198</f>
        <v>0</v>
      </c>
      <c r="DP199" s="445">
        <f>(DP185+DP186+DP187-DP191-DP192-DP194-DP195)-DP198</f>
        <v>0</v>
      </c>
      <c r="DR199" s="445">
        <f>(DR185+DR186+DR187-DR191-DR192-DR194-DR195)-DR198</f>
        <v>0</v>
      </c>
      <c r="DT199" s="445">
        <f>(DT185+DT186+DT187-DT191-DT192-DT194-DT195)-DT198</f>
        <v>0</v>
      </c>
      <c r="DV199" s="445">
        <f>(DV185+DV186+DV187-DV191-DV192-DV194-DV195)-DV198</f>
        <v>0</v>
      </c>
      <c r="DX199" s="445">
        <f>(DX185+DX186+DX187-DX191-DX192-DX194-DX195)-DX198</f>
        <v>0</v>
      </c>
      <c r="DZ199" s="445">
        <f>(DZ185+DZ186+DZ187-DZ191-DZ192-DZ194-DZ195)-DZ198</f>
        <v>0</v>
      </c>
      <c r="EB199" s="445">
        <f>(EB185+EB186+EB187-EB191-EB192-EB194-EB195)-EB198</f>
        <v>0</v>
      </c>
      <c r="ED199" s="445">
        <f>(ED185+ED186+ED187-ED191-ED192-ED194-ED195)-ED198</f>
        <v>0</v>
      </c>
      <c r="EF199" s="445">
        <f>(EF185+EF186+EF187-EF191-EF192-EF194-EF195)-EF198</f>
        <v>0</v>
      </c>
      <c r="EH199" s="445">
        <f t="shared" ref="EH199" si="119">(EH185+EH186+EH187-EH191-EH192-EH194-EH195)-EH198</f>
        <v>0</v>
      </c>
      <c r="EJ199" s="445">
        <f t="shared" ref="EJ199" si="120">(EJ185+EJ186+EJ187-EJ191-EJ192-EJ194-EJ195)-EJ198</f>
        <v>0</v>
      </c>
      <c r="EL199" s="445">
        <f t="shared" ref="EL199" si="121">(EL185+EL186+EL187-EL191-EL192-EL194-EL195)-EL198</f>
        <v>0</v>
      </c>
      <c r="EN199" s="445">
        <f t="shared" ref="EN199" si="122">(EN185+EN186+EN187-EN191-EN192-EN194-EN195)-EN198</f>
        <v>0</v>
      </c>
      <c r="EQ199" s="445">
        <f>(EQ185+EQ186+EQ187-EQ191-EQ192-EQ194-EQ195)-EQ198</f>
        <v>0</v>
      </c>
      <c r="ES199" s="445">
        <f>(ES185+ES186+ES187-ES191-ES192-ES194-ES195)-ES198</f>
        <v>0</v>
      </c>
      <c r="EU199" s="445">
        <f>(EU185+EU186+EU187-EU191-EU192-EU194-EU195)-EU198</f>
        <v>0</v>
      </c>
      <c r="EW199" s="445">
        <f>(EW185+EW186+EW187-EW191-EW192-EW194-EW195)-EW198</f>
        <v>0</v>
      </c>
      <c r="EY199" s="445">
        <f>(EY185+EY186+EY187-EY191-EY192-EY194-EY195)-EY198</f>
        <v>0</v>
      </c>
      <c r="FA199" s="445">
        <f>(FA185+FA186+FA187-FA191-FA192-FA194-FA195)-FA198</f>
        <v>0</v>
      </c>
      <c r="FC199" s="445">
        <f>(FC185+FC186+FC187-FC191-FC192-FC194-FC195)-FC198</f>
        <v>1</v>
      </c>
      <c r="FE199" s="445">
        <f>(FE185+FE186+FE187-FE191-FE192-FE194-FE195)-FE198</f>
        <v>0</v>
      </c>
      <c r="FG199" s="445">
        <f>(FG185+FG186+FG187-FG191-FG192-FG194-FG195)-FG198</f>
        <v>0</v>
      </c>
      <c r="FI199" s="445">
        <f>(FI185+FI186+FI187-FI191-FI192-FI194-FI195)-FI198</f>
        <v>0</v>
      </c>
      <c r="FK199" s="445">
        <f>(FK185+FK186+FK187-FK191-FK192-FK194-FK195)-FK198</f>
        <v>0</v>
      </c>
      <c r="FM199" s="445">
        <f>(FM185+FM186+FM187-FM191-FM192-FM194-FM195)-FM198</f>
        <v>0</v>
      </c>
      <c r="FO199" s="445">
        <f>(FO185+FO186+FO187-FO191-FO192-FO194-FO195)-FO198</f>
        <v>0</v>
      </c>
      <c r="FQ199" s="445">
        <f>(FQ185+FQ186+FQ187-FQ191-FQ192-FQ194-FQ195)-FQ198</f>
        <v>0</v>
      </c>
      <c r="FS199" s="445">
        <f>(FS185+FS186+FS187-FS191-FS192-FS194-FS195)-FS198</f>
        <v>0</v>
      </c>
      <c r="FU199" s="445">
        <f>(FU185+FU186+FU187-FU191-FU192-FU194-FU195)-FU198</f>
        <v>0</v>
      </c>
      <c r="FW199" s="445">
        <f>(FW185+FW186+FW187-FW191-FW192-FW194-FW195)-FW198</f>
        <v>0</v>
      </c>
      <c r="FY199" s="445">
        <f>(FY185+FY186+FY187-FY191-FY192-FY194-FY195)-FY198</f>
        <v>0</v>
      </c>
      <c r="GA199" s="445">
        <f>(GA185+GA186+GA187-GA191-GA192-GA194-GA195)-GA198</f>
        <v>0</v>
      </c>
      <c r="GC199" s="445">
        <f>(GC185+GC186+GC187-GC191-GC192-GC194-GC195)-GC198</f>
        <v>0</v>
      </c>
      <c r="GE199" s="445">
        <f>(GE185+GE186+GE187-GE191-GE192-GE194-GE195)-GE198</f>
        <v>0</v>
      </c>
      <c r="GG199" s="445">
        <f>(GG185+GG186+GG187-GG191-GG192-GG194-GG195)-GG198</f>
        <v>0</v>
      </c>
      <c r="GI199" s="445">
        <f>(GI185+GI186+GI187-GI191-GI192-GI194-GI195)-GI198</f>
        <v>0</v>
      </c>
    </row>
    <row r="200" spans="1:194" ht="12" hidden="1" customHeight="1" outlineLevel="1" x14ac:dyDescent="0.2">
      <c r="B200" s="436"/>
      <c r="C200" s="435"/>
      <c r="D200" s="436"/>
      <c r="E200" s="435"/>
      <c r="F200" s="436"/>
      <c r="G200" s="435"/>
      <c r="H200" s="436"/>
      <c r="I200" s="435"/>
      <c r="J200" s="436"/>
      <c r="K200" s="435"/>
      <c r="L200" s="436"/>
      <c r="M200" s="435"/>
      <c r="N200" s="436"/>
      <c r="O200" s="435"/>
      <c r="P200" s="436"/>
      <c r="Q200" s="435"/>
      <c r="R200" s="436"/>
      <c r="S200" s="435"/>
      <c r="T200" s="436"/>
      <c r="U200" s="435"/>
      <c r="V200" s="436"/>
      <c r="W200" s="435"/>
      <c r="X200" s="436"/>
      <c r="Y200" s="435"/>
      <c r="Z200" s="436"/>
      <c r="AA200" s="435"/>
      <c r="AB200" s="436"/>
      <c r="AC200" s="435"/>
      <c r="AD200" s="436"/>
      <c r="AE200" s="435"/>
      <c r="AF200" s="436"/>
      <c r="AG200" s="435"/>
      <c r="AH200" s="436"/>
      <c r="AI200" s="435"/>
      <c r="AJ200" s="436"/>
      <c r="AK200" s="435"/>
      <c r="AL200" s="436"/>
      <c r="AM200" s="435"/>
      <c r="AN200" s="436"/>
      <c r="AO200" s="435"/>
      <c r="AP200" s="436"/>
      <c r="AQ200" s="435"/>
      <c r="AR200" s="436"/>
      <c r="AS200" s="435"/>
      <c r="AT200" s="436"/>
      <c r="AU200" s="435"/>
      <c r="AV200" s="436"/>
      <c r="AW200" s="435"/>
      <c r="AX200" s="436"/>
      <c r="AY200" s="435"/>
      <c r="AZ200" s="436"/>
      <c r="BA200" s="435"/>
      <c r="BB200" s="436"/>
      <c r="BC200" s="435"/>
      <c r="BD200" s="436"/>
      <c r="BE200" s="435"/>
      <c r="BF200" s="436"/>
      <c r="BG200" s="435"/>
      <c r="BH200" s="436"/>
      <c r="BI200" s="435"/>
      <c r="BJ200" s="436"/>
      <c r="BK200" s="435"/>
      <c r="BL200" s="436"/>
      <c r="BM200" s="435"/>
      <c r="BN200" s="436"/>
      <c r="BO200" s="435"/>
      <c r="BP200" s="436"/>
      <c r="BQ200" s="435"/>
      <c r="BR200" s="436"/>
      <c r="BS200" s="435"/>
      <c r="BT200" s="436"/>
      <c r="BU200" s="435"/>
      <c r="BV200" s="436"/>
      <c r="BW200" s="435"/>
      <c r="BX200" s="436"/>
      <c r="BY200" s="435"/>
      <c r="BZ200" s="436"/>
      <c r="CA200" s="435"/>
      <c r="CB200" s="436"/>
      <c r="CC200" s="435"/>
      <c r="CD200" s="436"/>
      <c r="CE200" s="435"/>
      <c r="CF200" s="436"/>
      <c r="CG200" s="435"/>
      <c r="CH200" s="436"/>
      <c r="CI200" s="435"/>
      <c r="CJ200" s="436"/>
      <c r="CK200" s="435"/>
      <c r="CL200" s="436"/>
      <c r="CM200" s="435"/>
      <c r="CN200" s="436"/>
      <c r="CO200" s="435"/>
      <c r="CP200" s="436"/>
      <c r="CQ200" s="435"/>
      <c r="CR200" s="436"/>
      <c r="CS200" s="435"/>
      <c r="CT200" s="436"/>
      <c r="CU200" s="435"/>
      <c r="CV200" s="436"/>
      <c r="CW200" s="435"/>
      <c r="CX200" s="436"/>
      <c r="CY200" s="435"/>
      <c r="CZ200" s="436"/>
      <c r="DA200" s="435"/>
      <c r="DB200" s="436"/>
      <c r="DC200" s="435"/>
      <c r="DD200" s="436"/>
      <c r="DE200" s="435"/>
      <c r="DF200" s="436"/>
      <c r="DG200" s="435"/>
      <c r="DH200" s="436"/>
      <c r="DI200" s="435"/>
      <c r="DJ200" s="436"/>
      <c r="DK200" s="435"/>
      <c r="DL200" s="436"/>
      <c r="DM200" s="435"/>
      <c r="DN200" s="436"/>
      <c r="DO200" s="435"/>
      <c r="DP200" s="436"/>
      <c r="DQ200" s="435"/>
      <c r="DR200" s="436"/>
      <c r="DS200" s="435"/>
      <c r="DT200" s="436"/>
      <c r="DU200" s="435"/>
      <c r="DV200" s="436"/>
      <c r="DW200" s="435"/>
      <c r="DX200" s="436"/>
      <c r="DY200" s="435"/>
      <c r="DZ200" s="436"/>
      <c r="EA200" s="435"/>
      <c r="EB200" s="436"/>
      <c r="EC200" s="435"/>
      <c r="ED200" s="436"/>
      <c r="EE200" s="435"/>
      <c r="EF200" s="436"/>
      <c r="EG200" s="435"/>
      <c r="EH200" s="436"/>
      <c r="EI200" s="435"/>
      <c r="EJ200" s="436"/>
      <c r="EK200" s="435"/>
      <c r="EL200" s="436"/>
      <c r="EM200" s="435"/>
      <c r="EN200" s="436"/>
      <c r="EO200" s="435"/>
      <c r="EP200" s="436"/>
      <c r="EQ200" s="436"/>
      <c r="ER200" s="435"/>
      <c r="ES200" s="436"/>
      <c r="ET200" s="435"/>
      <c r="EU200" s="436"/>
      <c r="EV200" s="435"/>
      <c r="EW200" s="436"/>
      <c r="EX200" s="435"/>
      <c r="EY200" s="436"/>
      <c r="EZ200" s="435"/>
      <c r="FA200" s="436"/>
      <c r="FB200" s="435"/>
      <c r="FC200" s="436"/>
      <c r="FD200" s="435"/>
      <c r="FE200" s="436"/>
      <c r="FF200" s="435"/>
      <c r="FG200" s="436"/>
      <c r="FH200" s="435"/>
      <c r="FI200" s="436"/>
      <c r="FJ200" s="435"/>
      <c r="FK200" s="436"/>
      <c r="FL200" s="435"/>
      <c r="FM200" s="436"/>
      <c r="FN200" s="435"/>
      <c r="FO200" s="436"/>
      <c r="FP200" s="435"/>
      <c r="FQ200" s="436"/>
      <c r="FR200" s="435"/>
      <c r="FS200" s="436"/>
      <c r="FT200" s="435"/>
      <c r="FU200" s="436"/>
      <c r="FV200" s="435"/>
      <c r="FW200" s="436"/>
      <c r="FX200" s="435"/>
      <c r="FY200" s="436"/>
      <c r="FZ200" s="435"/>
      <c r="GA200" s="436"/>
      <c r="GB200" s="435"/>
      <c r="GC200" s="436"/>
      <c r="GD200" s="435"/>
      <c r="GE200" s="436"/>
      <c r="GF200" s="435"/>
      <c r="GG200" s="436"/>
      <c r="GH200" s="435"/>
      <c r="GI200" s="436"/>
      <c r="GJ200" s="435"/>
      <c r="GK200" s="435"/>
      <c r="GL200" s="436"/>
    </row>
    <row r="201" spans="1:194" ht="12" hidden="1" customHeight="1" outlineLevel="1" x14ac:dyDescent="0.2">
      <c r="A201" s="437" t="s">
        <v>91</v>
      </c>
      <c r="B201" s="436"/>
      <c r="C201" s="435"/>
      <c r="D201" s="436"/>
      <c r="E201" s="435"/>
      <c r="F201" s="436"/>
      <c r="G201" s="435"/>
      <c r="H201" s="436"/>
      <c r="I201" s="435"/>
      <c r="J201" s="436"/>
      <c r="K201" s="435"/>
      <c r="L201" s="436"/>
      <c r="M201" s="435"/>
      <c r="N201" s="436"/>
      <c r="O201" s="435"/>
      <c r="P201" s="436"/>
      <c r="Q201" s="435"/>
      <c r="R201" s="436"/>
      <c r="S201" s="435"/>
      <c r="T201" s="436"/>
      <c r="U201" s="435"/>
      <c r="V201" s="436"/>
      <c r="W201" s="435"/>
      <c r="X201" s="436"/>
      <c r="Y201" s="435"/>
      <c r="Z201" s="436"/>
      <c r="AA201" s="435"/>
      <c r="AB201" s="436"/>
      <c r="AC201" s="435"/>
      <c r="AD201" s="436"/>
      <c r="AE201" s="435"/>
      <c r="AF201" s="436"/>
      <c r="AG201" s="435"/>
      <c r="AH201" s="436"/>
      <c r="AI201" s="435"/>
      <c r="AJ201" s="436"/>
      <c r="AK201" s="435"/>
      <c r="AL201" s="436"/>
      <c r="AM201" s="435"/>
      <c r="AN201" s="436"/>
      <c r="AO201" s="435"/>
      <c r="AP201" s="436"/>
      <c r="AQ201" s="435"/>
      <c r="AR201" s="436"/>
      <c r="AS201" s="435"/>
      <c r="AT201" s="436"/>
      <c r="AU201" s="435"/>
      <c r="AV201" s="436"/>
      <c r="AW201" s="435"/>
      <c r="AX201" s="436"/>
      <c r="AY201" s="435"/>
      <c r="AZ201" s="436"/>
      <c r="BA201" s="435"/>
      <c r="BB201" s="436"/>
      <c r="BC201" s="435"/>
      <c r="BD201" s="436"/>
      <c r="BE201" s="435"/>
      <c r="BF201" s="436"/>
      <c r="BG201" s="435"/>
      <c r="BH201" s="436"/>
      <c r="BI201" s="435"/>
      <c r="BJ201" s="436"/>
      <c r="BK201" s="435"/>
      <c r="BL201" s="436"/>
      <c r="BM201" s="435"/>
      <c r="BN201" s="436"/>
      <c r="BO201" s="435"/>
      <c r="BP201" s="436"/>
      <c r="BQ201" s="435"/>
      <c r="BR201" s="436"/>
      <c r="BS201" s="435"/>
      <c r="BT201" s="436"/>
      <c r="BU201" s="435"/>
      <c r="BV201" s="436"/>
      <c r="BW201" s="435"/>
      <c r="BX201" s="436"/>
      <c r="BY201" s="435"/>
      <c r="BZ201" s="436"/>
      <c r="CA201" s="435"/>
      <c r="CB201" s="436"/>
      <c r="CC201" s="435"/>
      <c r="CD201" s="436"/>
      <c r="CE201" s="435"/>
      <c r="CF201" s="436"/>
      <c r="CG201" s="435"/>
      <c r="CH201" s="436"/>
      <c r="CI201" s="435"/>
      <c r="CJ201" s="436"/>
      <c r="CK201" s="435"/>
      <c r="CL201" s="436"/>
      <c r="CM201" s="435"/>
      <c r="CN201" s="436"/>
      <c r="CO201" s="435"/>
      <c r="CP201" s="436"/>
      <c r="CQ201" s="435"/>
      <c r="CR201" s="436"/>
      <c r="CS201" s="435"/>
      <c r="CT201" s="436"/>
      <c r="CU201" s="435"/>
      <c r="CV201" s="436"/>
      <c r="CW201" s="435"/>
      <c r="CX201" s="436"/>
      <c r="CY201" s="435"/>
      <c r="CZ201" s="436"/>
      <c r="DA201" s="435"/>
      <c r="DB201" s="436"/>
      <c r="DC201" s="435"/>
      <c r="DD201" s="436"/>
      <c r="DE201" s="435"/>
      <c r="DF201" s="436"/>
      <c r="DG201" s="435"/>
      <c r="DH201" s="436"/>
      <c r="DI201" s="435"/>
      <c r="DJ201" s="436"/>
      <c r="DK201" s="435"/>
      <c r="DL201" s="436"/>
      <c r="DM201" s="435"/>
      <c r="DN201" s="436"/>
      <c r="DO201" s="435"/>
      <c r="DP201" s="436"/>
      <c r="DQ201" s="435"/>
      <c r="DR201" s="436"/>
      <c r="DS201" s="435"/>
      <c r="DT201" s="436"/>
      <c r="DU201" s="435"/>
      <c r="DV201" s="436"/>
      <c r="DW201" s="435"/>
      <c r="DX201" s="436"/>
      <c r="DY201" s="435"/>
      <c r="DZ201" s="436"/>
      <c r="EA201" s="435"/>
      <c r="EB201" s="436"/>
      <c r="EC201" s="435"/>
      <c r="ED201" s="436"/>
      <c r="EE201" s="435"/>
      <c r="EF201" s="436"/>
      <c r="EG201" s="435"/>
      <c r="EH201" s="436"/>
      <c r="EI201" s="435"/>
      <c r="EJ201" s="436"/>
      <c r="EK201" s="435"/>
      <c r="EL201" s="436"/>
      <c r="EM201" s="435"/>
      <c r="EN201" s="436"/>
      <c r="EO201" s="435"/>
      <c r="EP201" s="436"/>
      <c r="EQ201" s="436"/>
      <c r="ER201" s="435"/>
      <c r="ES201" s="436"/>
      <c r="ET201" s="435"/>
      <c r="EU201" s="436"/>
      <c r="EV201" s="435"/>
      <c r="EW201" s="436"/>
      <c r="EX201" s="435"/>
      <c r="EY201" s="436"/>
      <c r="EZ201" s="435"/>
      <c r="FA201" s="436"/>
      <c r="FB201" s="435"/>
      <c r="FC201" s="436"/>
      <c r="FD201" s="435"/>
      <c r="FE201" s="436"/>
      <c r="FF201" s="435"/>
      <c r="FG201" s="436"/>
      <c r="FH201" s="435"/>
      <c r="FI201" s="436"/>
      <c r="FJ201" s="435"/>
      <c r="FK201" s="436"/>
      <c r="FL201" s="435"/>
      <c r="FM201" s="436"/>
      <c r="FN201" s="435"/>
      <c r="FO201" s="436"/>
      <c r="FP201" s="435"/>
      <c r="FQ201" s="436"/>
      <c r="FR201" s="435"/>
      <c r="FS201" s="436"/>
      <c r="FT201" s="435"/>
      <c r="FU201" s="436"/>
      <c r="FV201" s="435"/>
      <c r="FW201" s="436"/>
      <c r="FX201" s="435"/>
      <c r="FY201" s="436"/>
      <c r="FZ201" s="435"/>
      <c r="GA201" s="436"/>
      <c r="GB201" s="435"/>
      <c r="GC201" s="436"/>
      <c r="GD201" s="435"/>
      <c r="GE201" s="436"/>
      <c r="GF201" s="435"/>
      <c r="GG201" s="436"/>
      <c r="GH201" s="435"/>
      <c r="GI201" s="436"/>
      <c r="GJ201" s="435"/>
      <c r="GK201" s="435"/>
      <c r="GL201" s="436"/>
    </row>
    <row r="202" spans="1:194" ht="12" hidden="1" customHeight="1" outlineLevel="1" x14ac:dyDescent="0.2">
      <c r="A202" s="433" t="s">
        <v>1</v>
      </c>
      <c r="B202" s="434">
        <f>INPUT!K132</f>
        <v>6282.8090172953762</v>
      </c>
      <c r="C202" s="435">
        <f>INPUT!L132</f>
        <v>-5.4469933385453473</v>
      </c>
      <c r="D202" s="434">
        <f>INPUT!M132</f>
        <v>6115.8209279582743</v>
      </c>
      <c r="E202" s="435">
        <f>INPUT!N132</f>
        <v>-8.9070355993597694</v>
      </c>
      <c r="F202" s="434">
        <f>INPUT!O132</f>
        <v>6312.0066334991707</v>
      </c>
      <c r="G202" s="435">
        <f>INPUT!P132</f>
        <v>-6.1934262894897447</v>
      </c>
      <c r="H202" s="434">
        <f>INPUT!Q132</f>
        <v>6216.9197162967557</v>
      </c>
      <c r="I202" s="435">
        <f>INPUT!R132</f>
        <v>-6.8106171008453398</v>
      </c>
      <c r="J202" s="434">
        <f>INPUT!S132</f>
        <v>5886.6832466651595</v>
      </c>
      <c r="K202" s="435">
        <f>INPUT!T132</f>
        <v>-6.3049150394315356</v>
      </c>
      <c r="L202" s="434">
        <f>INPUT!U132</f>
        <v>6208.1851093971354</v>
      </c>
      <c r="M202" s="435">
        <f>INPUT!V132</f>
        <v>1.5102499325416963</v>
      </c>
      <c r="N202" s="434">
        <f>INPUT!W132</f>
        <v>6742.0999664542105</v>
      </c>
      <c r="O202" s="435">
        <f>INPUT!X132</f>
        <v>6.8138922838332006</v>
      </c>
      <c r="P202" s="434">
        <f>INPUT!Y132</f>
        <v>6641.8665361396643</v>
      </c>
      <c r="Q202" s="435">
        <f>INPUT!Z132</f>
        <v>6.8353274488807125</v>
      </c>
      <c r="R202" s="434">
        <f>INPUT!AA132</f>
        <v>6992.1466408811903</v>
      </c>
      <c r="S202" s="435">
        <f>INPUT!AB132</f>
        <v>18.779053465162775</v>
      </c>
      <c r="T202" s="434">
        <f>INPUT!AC132</f>
        <v>7080.5975187779559</v>
      </c>
      <c r="U202" s="435">
        <f>INPUT!AD132</f>
        <v>14.052615925711965</v>
      </c>
      <c r="V202" s="434">
        <f>INPUT!AE132</f>
        <v>7258.59375</v>
      </c>
      <c r="W202" s="435">
        <f>INPUT!AF132</f>
        <v>7.6607256806579649</v>
      </c>
      <c r="X202" s="434">
        <f>INPUT!AG132</f>
        <v>7951.3662204291213</v>
      </c>
      <c r="Y202" s="435">
        <f>INPUT!AH132</f>
        <v>19.71583856983905</v>
      </c>
      <c r="Z202" s="434">
        <f>INPUT!AI132</f>
        <v>8247.595974655238</v>
      </c>
      <c r="AA202" s="435">
        <f>INPUT!AJ132</f>
        <v>17.955134499522284</v>
      </c>
      <c r="AB202" s="434">
        <f>INPUT!AK132</f>
        <v>8165.8981135514441</v>
      </c>
      <c r="AC202" s="435">
        <f>INPUT!AL132</f>
        <v>15.32781085064132</v>
      </c>
      <c r="AD202" s="434">
        <f>INPUT!AM132</f>
        <v>8308.7585266030019</v>
      </c>
      <c r="AE202" s="435">
        <f>INPUT!AN132</f>
        <v>14.467881972358644</v>
      </c>
      <c r="AF202" s="434">
        <f>INPUT!AO132</f>
        <v>8713.6081309994352</v>
      </c>
      <c r="AG202" s="435">
        <f>INPUT!AP132</f>
        <v>9.5863011391918551</v>
      </c>
      <c r="AH202" s="434">
        <f>INPUT!AQ132</f>
        <v>9018.028708133972</v>
      </c>
      <c r="AI202" s="435">
        <f>INPUT!AR132</f>
        <v>9.3413006147035293</v>
      </c>
      <c r="AJ202" s="434">
        <f>INPUT!AS132</f>
        <v>8872.1731859147076</v>
      </c>
      <c r="AK202" s="435">
        <f>INPUT!AT132</f>
        <v>8.6490801445488152</v>
      </c>
      <c r="AL202" s="434">
        <f>INPUT!AU132</f>
        <v>8706.5588499550759</v>
      </c>
      <c r="AM202" s="435">
        <f>INPUT!AV132</f>
        <v>4.787722763616209</v>
      </c>
      <c r="AN202" s="434">
        <f>INPUT!AW132</f>
        <v>8394.1643204504744</v>
      </c>
      <c r="AO202" s="435">
        <f>INPUT!AX132</f>
        <v>-3.6660336997771492</v>
      </c>
      <c r="AP202" s="434">
        <f>INPUT!AY132</f>
        <v>8559.0419161676637</v>
      </c>
      <c r="AQ202" s="435">
        <f>INPUT!AZ132</f>
        <v>-5.0896576937298654</v>
      </c>
      <c r="AR202" s="434">
        <f>INPUT!BA132</f>
        <v>8860.8232106964952</v>
      </c>
      <c r="AS202" s="435">
        <f>INPUT!BB132</f>
        <v>-0.12792779153850686</v>
      </c>
      <c r="AT202" s="434">
        <f>INPUT!BC132</f>
        <v>8823.4139622966341</v>
      </c>
      <c r="AU202" s="435">
        <f>INPUT!BD132</f>
        <v>1.3421503760025821</v>
      </c>
      <c r="AV202" s="434">
        <f>INPUT!BE132</f>
        <v>8809.908381404819</v>
      </c>
      <c r="AW202" s="435">
        <f>INPUT!BF132</f>
        <v>4.9527748693396267</v>
      </c>
      <c r="AX202" s="434">
        <f>INPUT!BG132</f>
        <v>8782.959491128222</v>
      </c>
      <c r="AY202" s="435">
        <f>INPUT!BH132</f>
        <v>2.616152335199895</v>
      </c>
      <c r="AZ202" s="434">
        <f>INPUT!BI132</f>
        <v>8758.2050008279512</v>
      </c>
      <c r="BA202" s="435">
        <f>INPUT!BJ132</f>
        <v>-1.15811146919923</v>
      </c>
      <c r="BB202" s="434">
        <f>INPUT!BK132</f>
        <v>9058.7376993552771</v>
      </c>
      <c r="BC202" s="435">
        <f>INPUT!BL132</f>
        <v>2.6670372495748884</v>
      </c>
      <c r="BD202" s="434">
        <f>INPUT!BM132</f>
        <v>9535.0406216884494</v>
      </c>
      <c r="BE202" s="435">
        <f>INPUT!BN132</f>
        <v>8.2308715243188715</v>
      </c>
      <c r="BF202" s="434">
        <f>INPUT!BO132</f>
        <v>10300</v>
      </c>
      <c r="BG202" s="435">
        <f>INPUT!BP132</f>
        <v>17.27254361589803</v>
      </c>
      <c r="BH202" s="434">
        <f>INPUT!BQ132</f>
        <v>10483.138755980861</v>
      </c>
      <c r="BI202" s="435">
        <f>INPUT!BR132</f>
        <v>19.695060289064294</v>
      </c>
      <c r="BJ202" s="434">
        <f>INPUT!BS132</f>
        <v>10268.857938718662</v>
      </c>
      <c r="BK202" s="435">
        <f>INPUT!BT132</f>
        <v>13.358596744108286</v>
      </c>
      <c r="BL202" s="434">
        <f>INPUT!BU132</f>
        <v>11556.789228379079</v>
      </c>
      <c r="BM202" s="435">
        <f>INPUT!BV132</f>
        <v>21.203355988772099</v>
      </c>
      <c r="BN202" s="434">
        <f>INPUT!BW132</f>
        <v>12066.188283174466</v>
      </c>
      <c r="BO202" s="435">
        <f>INPUT!BX132</f>
        <v>17.147459059946279</v>
      </c>
      <c r="BP202" s="434">
        <f>INPUT!BY132</f>
        <v>11577.524864144365</v>
      </c>
      <c r="BQ202" s="435">
        <f>INPUT!BZ132</f>
        <v>10.439488912985473</v>
      </c>
      <c r="BR202" s="434">
        <f>INPUT!CA132</f>
        <v>12226.464300983325</v>
      </c>
      <c r="BS202" s="435">
        <f>INPUT!CB132</f>
        <v>19.06352560281821</v>
      </c>
      <c r="BT202" s="434">
        <f>INPUT!CC132</f>
        <v>12844.459308807134</v>
      </c>
      <c r="BU202" s="435">
        <f>INPUT!CD132</f>
        <v>11.142109239701515</v>
      </c>
      <c r="BV202" s="434">
        <f>INPUT!CE132</f>
        <v>12855.87357719085</v>
      </c>
      <c r="BW202" s="435">
        <f>INPUT!CF132</f>
        <v>6.5446127267676513</v>
      </c>
      <c r="BX202" s="434">
        <f>INPUT!CG132</f>
        <v>12736.94731124389</v>
      </c>
      <c r="BY202" s="435">
        <f>INPUT!CH132</f>
        <v>10.014424159780999</v>
      </c>
      <c r="BZ202" s="434">
        <f>INPUT!CI132</f>
        <v>13847.259155586658</v>
      </c>
      <c r="CA202" s="435">
        <f>INPUT!CJ132</f>
        <v>13.256447773482471</v>
      </c>
      <c r="CB202" s="434">
        <f>INPUT!CK132</f>
        <v>14561.976265439574</v>
      </c>
      <c r="CC202" s="435">
        <f>INPUT!CL132</f>
        <v>13.371656333208048</v>
      </c>
      <c r="CD202" s="434">
        <f>INPUT!CM132</f>
        <v>14815.895005468465</v>
      </c>
      <c r="CE202" s="435">
        <f>INPUT!CN132</f>
        <v>15.246116232467655</v>
      </c>
      <c r="CF202" s="434">
        <f>INPUT!CO132</f>
        <v>15106.387152139268</v>
      </c>
      <c r="CG202" s="435">
        <f>INPUT!CP132</f>
        <v>18.602886413793129</v>
      </c>
      <c r="CH202" s="434">
        <f>INPUT!CQ132</f>
        <v>16089.843147338648</v>
      </c>
      <c r="CI202" s="435">
        <f>INPUT!CR132</f>
        <v>16.19514711579022</v>
      </c>
      <c r="CJ202" s="434">
        <f>INPUT!CS132</f>
        <v>16529.385908209439</v>
      </c>
      <c r="CK202" s="435">
        <f>INPUT!CT132</f>
        <v>13.510595038114314</v>
      </c>
      <c r="CL202" s="434">
        <f>INPUT!CU132</f>
        <v>16514.386229425807</v>
      </c>
      <c r="CM202" s="435">
        <f>INPUT!CV132</f>
        <v>11.463979890046726</v>
      </c>
      <c r="CN202" s="434">
        <f>INPUT!CW132</f>
        <v>16861.354283576507</v>
      </c>
      <c r="CO202" s="435">
        <f>INPUT!CX132</f>
        <v>11.617384843660062</v>
      </c>
      <c r="CP202" s="434">
        <f>INPUT!CY132</f>
        <v>17617.039674465919</v>
      </c>
      <c r="CQ202" s="435">
        <f>INPUT!CZ132</f>
        <v>9.4916806406523548</v>
      </c>
      <c r="CR202" s="434">
        <f>INPUT!DA132</f>
        <v>17571.086123810699</v>
      </c>
      <c r="CS202" s="435">
        <f>INPUT!DB132</f>
        <v>6.3021108066930287</v>
      </c>
      <c r="CT202" s="434">
        <f>INPUT!DC132</f>
        <v>15582.02829679231</v>
      </c>
      <c r="CU202" s="435">
        <f>INPUT!DD132</f>
        <v>-5.6457316649903388</v>
      </c>
      <c r="CV202" s="434">
        <f>INPUT!DE132</f>
        <v>14868.529769137302</v>
      </c>
      <c r="CW202" s="435">
        <f>INPUT!DF132</f>
        <v>-11.818887622688056</v>
      </c>
      <c r="CX202" s="434">
        <f>INPUT!DG132</f>
        <v>14941.271606186192</v>
      </c>
      <c r="CY202" s="435">
        <f>INPUT!DH132</f>
        <v>-15.188522690097461</v>
      </c>
      <c r="CZ202" s="434">
        <f>INPUT!DI132</f>
        <v>14474.159538492142</v>
      </c>
      <c r="DA202" s="435">
        <f>INPUT!DJ132</f>
        <v>-17.625128939080724</v>
      </c>
      <c r="DB202" s="434">
        <f>INPUT!DK132</f>
        <v>14249.853943524829</v>
      </c>
      <c r="DC202" s="435">
        <f>INPUT!DL132</f>
        <v>-8.5494284049125966</v>
      </c>
      <c r="DD202" s="434">
        <f>INPUT!DM132</f>
        <v>14311.972589329416</v>
      </c>
      <c r="DE202" s="435">
        <f>INPUT!DN132</f>
        <v>-3.7431890607175888</v>
      </c>
      <c r="DF202" s="434">
        <f>INPUT!DO132</f>
        <v>14130.677444187837</v>
      </c>
      <c r="DG202" s="435">
        <f>INPUT!DP132</f>
        <v>-5.4252019731890977</v>
      </c>
      <c r="DH202" s="434">
        <f>INPUT!DQ132</f>
        <v>12739.881160433415</v>
      </c>
      <c r="DI202" s="435">
        <f>INPUT!DR132</f>
        <v>-11.98189348021652</v>
      </c>
      <c r="DJ202" s="434">
        <f>INPUT!DS132</f>
        <v>12305.908022826452</v>
      </c>
      <c r="DK202" s="435">
        <f>INPUT!DT132</f>
        <v>-13.641865582641366</v>
      </c>
      <c r="DL202" s="434">
        <f>INPUT!DU132</f>
        <v>11922.112211221121</v>
      </c>
      <c r="DM202" s="435">
        <f>INPUT!DV132</f>
        <v>-16.698329759869047</v>
      </c>
      <c r="DN202" s="434">
        <f>INPUT!DW132</f>
        <v>11928.939828080229</v>
      </c>
      <c r="DO202" s="435">
        <f>INPUT!DX132</f>
        <v>-15.581260168196797</v>
      </c>
      <c r="DP202" s="434">
        <f>INPUT!DY132</f>
        <v>12031.561625802204</v>
      </c>
      <c r="DQ202" s="435">
        <f>INPUT!DZ132</f>
        <v>-5.5598598268801647</v>
      </c>
      <c r="DR202" s="434">
        <f>INPUT!EA132</f>
        <v>12726.900736887734</v>
      </c>
      <c r="DS202" s="435">
        <f>INPUT!EB132</f>
        <v>3.421061763832256</v>
      </c>
      <c r="DT202" s="434">
        <f>INPUT!EC132</f>
        <v>13587.329146656815</v>
      </c>
      <c r="DU202" s="435">
        <f>INPUT!ED132</f>
        <v>13.967465713570348</v>
      </c>
      <c r="DV202" s="434">
        <f>INPUT!EE132</f>
        <v>14389.48910813715</v>
      </c>
      <c r="DW202" s="435">
        <f>INPUT!EF132</f>
        <v>20.626722202629356</v>
      </c>
      <c r="DX202" s="434">
        <f>INPUT!EG132</f>
        <v>13434.317140238314</v>
      </c>
      <c r="DY202" s="435">
        <f>INPUT!EH132</f>
        <v>11.658964630392132</v>
      </c>
      <c r="DZ202" s="434">
        <f>INPUT!EI132</f>
        <v>12782.916519901373</v>
      </c>
      <c r="EA202" s="435">
        <f>INPUT!EJ132</f>
        <v>0.44013687363242404</v>
      </c>
      <c r="EB202" s="434">
        <f>INPUT!EK132</f>
        <v>12887.704770477048</v>
      </c>
      <c r="EC202" s="435">
        <f>INPUT!EL132</f>
        <v>-5.1490941937761932</v>
      </c>
      <c r="ED202" s="434">
        <f>INPUT!EM132</f>
        <v>12801.008736377555</v>
      </c>
      <c r="EE202" s="435">
        <f>INPUT!EN132</f>
        <v>-11.039171438416961</v>
      </c>
      <c r="EF202" s="434">
        <f>INPUT!EO132</f>
        <v>12550.540301151461</v>
      </c>
      <c r="EG202" s="435">
        <f>INPUT!EP132</f>
        <v>-6.5785021289974992</v>
      </c>
      <c r="EH202" s="434">
        <f>INPUT!EQ132</f>
        <v>12969.260607599379</v>
      </c>
      <c r="EI202" s="435">
        <f>INPUT!ER132</f>
        <v>1.4577587783499268</v>
      </c>
      <c r="EJ202" s="434">
        <f>INPUT!ES132</f>
        <v>13070.803513558527</v>
      </c>
      <c r="EK202" s="435">
        <f>INPUT!ET132</f>
        <v>1.4207242200404702</v>
      </c>
      <c r="EL202" s="434">
        <f>INPUT!EU132</f>
        <v>13005.254370018103</v>
      </c>
      <c r="EM202" s="435">
        <f>INPUT!EV132</f>
        <v>1.595543271993316</v>
      </c>
      <c r="EN202" s="434">
        <f>INPUT!EW132</f>
        <v>12984.171910250454</v>
      </c>
      <c r="EO202" s="435">
        <f>INPUT!EX132</f>
        <v>3.4550831971688734</v>
      </c>
      <c r="EP202" s="434"/>
      <c r="EQ202" s="434">
        <f>INPUT!FF132</f>
        <v>26676</v>
      </c>
      <c r="ER202" s="435">
        <f>INPUT!FG132</f>
        <v>12.919065357263793</v>
      </c>
      <c r="ES202" s="434">
        <f>INPUT!FH132</f>
        <v>24952</v>
      </c>
      <c r="ET202" s="435">
        <f>INPUT!FI132</f>
        <v>-6.4627380416854123</v>
      </c>
      <c r="EU202" s="434">
        <f>INPUT!FJ132</f>
        <v>6437.8109854604209</v>
      </c>
      <c r="EV202" s="435" t="str">
        <f>INPUT!FK132</f>
        <v>NM</v>
      </c>
      <c r="EW202" s="434">
        <f>INPUT!FL132</f>
        <v>7435.2992745523488</v>
      </c>
      <c r="EX202" s="435">
        <f>INPUT!FM132</f>
        <v>15.494215212977224</v>
      </c>
      <c r="EY202" s="434">
        <f>INPUT!FN132</f>
        <v>8432.2325213097956</v>
      </c>
      <c r="EZ202" s="435">
        <f>INPUT!FO132</f>
        <v>13.408111898999087</v>
      </c>
      <c r="FA202" s="434">
        <f>INPUT!FP132</f>
        <v>8569.9378992587972</v>
      </c>
      <c r="FB202" s="435">
        <f>INPUT!FQ132</f>
        <v>1.6330832623625557</v>
      </c>
      <c r="FC202" s="434">
        <f>INPUT!FR132</f>
        <v>8762.7831019811765</v>
      </c>
      <c r="FD202" s="435">
        <f>INPUT!FS132</f>
        <v>2.2502520437056805</v>
      </c>
      <c r="FE202" s="434">
        <f>INPUT!FT132</f>
        <v>9026.2548262548262</v>
      </c>
      <c r="FF202" s="435">
        <f>INPUT!FU132</f>
        <v>3.0067128354926531</v>
      </c>
      <c r="FG202" s="434">
        <f>INPUT!FV132</f>
        <v>10630.944853384819</v>
      </c>
      <c r="FH202" s="435">
        <f>INPUT!FW132</f>
        <v>17.778027077879543</v>
      </c>
      <c r="FI202" s="434">
        <f>INPUT!FX132</f>
        <v>12165.469317938849</v>
      </c>
      <c r="FJ202" s="435">
        <f>INPUT!FY132</f>
        <v>14.434506863850839</v>
      </c>
      <c r="FK202" s="434">
        <f>INPUT!FZ132</f>
        <v>13468.494556233258</v>
      </c>
      <c r="FL202" s="435">
        <f>INPUT!GA132</f>
        <v>10.710850557758643</v>
      </c>
      <c r="FM202" s="434">
        <f>INPUT!GB132</f>
        <v>15616.301451456158</v>
      </c>
      <c r="FN202" s="435">
        <f>INPUT!GC132</f>
        <v>15.946896561122269</v>
      </c>
      <c r="FO202" s="434">
        <f>INPUT!GD132</f>
        <v>17140.829810552685</v>
      </c>
      <c r="FP202" s="435">
        <f>INPUT!GE132</f>
        <v>9.7624163047542289</v>
      </c>
      <c r="FQ202" s="434">
        <f>INPUT!GF132</f>
        <v>14954.526380430887</v>
      </c>
      <c r="FR202" s="435">
        <f>INPUT!GG132</f>
        <v>-12.754945088923343</v>
      </c>
      <c r="FS202" s="434">
        <f>INPUT!GH132</f>
        <v>13827.27251246426</v>
      </c>
      <c r="FT202" s="435">
        <f>INPUT!GI132</f>
        <v>-7.5378774244680979</v>
      </c>
      <c r="FU202" s="434">
        <f>INPUT!GJ132</f>
        <v>12045.796921805599</v>
      </c>
      <c r="FV202" s="435">
        <f>INPUT!GK132</f>
        <v>-12.883781592159938</v>
      </c>
      <c r="FW202" s="434">
        <f>INPUT!GL132</f>
        <v>13509.584003677315</v>
      </c>
      <c r="FX202" s="435">
        <f>INPUT!GM132</f>
        <v>12.151849241472213</v>
      </c>
      <c r="FY202" s="434">
        <f>INPUT!GN132</f>
        <v>12754.863015225483</v>
      </c>
      <c r="FZ202" s="435">
        <f>INPUT!GO132</f>
        <v>-5.5865597952268313</v>
      </c>
      <c r="GA202" s="434">
        <f>INPUT!GP132</f>
        <v>13007.196032090294</v>
      </c>
      <c r="GB202" s="435">
        <f>INPUT!GQ132</f>
        <v>1.9783279253066111</v>
      </c>
      <c r="GC202" s="434">
        <f>INPUT!GR132</f>
        <v>12868.14804251583</v>
      </c>
      <c r="GD202" s="435">
        <f>INPUT!GS132</f>
        <v>-1.0690081800214024</v>
      </c>
      <c r="GE202" s="434">
        <f>INPUT!GT132</f>
        <v>12850.490433840323</v>
      </c>
      <c r="GF202" s="435">
        <f>INPUT!GU132</f>
        <v>-0.13721950211612599</v>
      </c>
      <c r="GG202" s="434">
        <f>INPUT!GV132</f>
        <v>12937.569818252266</v>
      </c>
      <c r="GH202" s="435">
        <f>INPUT!GW132</f>
        <v>0.67763471643564888</v>
      </c>
      <c r="GI202" s="434">
        <f>INPUT!GX132</f>
        <v>13125.115955128294</v>
      </c>
      <c r="GJ202" s="435">
        <f>INPUT!GY132</f>
        <v>1.4496241528408227</v>
      </c>
      <c r="GK202" s="435">
        <f>INPUT!GZ132</f>
        <v>0.57394139400370747</v>
      </c>
      <c r="GL202" s="436"/>
    </row>
    <row r="203" spans="1:194" ht="12" hidden="1" customHeight="1" outlineLevel="1" x14ac:dyDescent="0.2">
      <c r="B203" s="436"/>
      <c r="C203" s="435"/>
      <c r="D203" s="436"/>
      <c r="E203" s="435"/>
      <c r="F203" s="436"/>
      <c r="G203" s="435"/>
      <c r="H203" s="436"/>
      <c r="I203" s="435"/>
      <c r="J203" s="436"/>
      <c r="K203" s="435"/>
      <c r="L203" s="436"/>
      <c r="M203" s="435"/>
      <c r="N203" s="436"/>
      <c r="O203" s="435"/>
      <c r="P203" s="436"/>
      <c r="Q203" s="435"/>
      <c r="R203" s="436"/>
      <c r="S203" s="435"/>
      <c r="T203" s="436"/>
      <c r="U203" s="435"/>
      <c r="V203" s="436"/>
      <c r="W203" s="435"/>
      <c r="X203" s="436"/>
      <c r="Y203" s="435"/>
      <c r="Z203" s="436"/>
      <c r="AA203" s="435"/>
      <c r="AB203" s="436"/>
      <c r="AC203" s="435"/>
      <c r="AD203" s="436"/>
      <c r="AE203" s="435"/>
      <c r="AF203" s="436"/>
      <c r="AG203" s="435"/>
      <c r="AH203" s="436"/>
      <c r="AI203" s="435"/>
      <c r="AJ203" s="436"/>
      <c r="AK203" s="435"/>
      <c r="AL203" s="436"/>
      <c r="AM203" s="435"/>
      <c r="AN203" s="436"/>
      <c r="AO203" s="435"/>
      <c r="AP203" s="436"/>
      <c r="AQ203" s="435"/>
      <c r="AR203" s="436"/>
      <c r="AS203" s="435"/>
      <c r="AT203" s="436"/>
      <c r="AU203" s="435"/>
      <c r="AV203" s="436"/>
      <c r="AW203" s="435"/>
      <c r="AX203" s="436"/>
      <c r="AY203" s="435"/>
      <c r="AZ203" s="436"/>
      <c r="BA203" s="435"/>
      <c r="BB203" s="436"/>
      <c r="BC203" s="435"/>
      <c r="BD203" s="436"/>
      <c r="BE203" s="435"/>
      <c r="BF203" s="436"/>
      <c r="BG203" s="435"/>
      <c r="BH203" s="436"/>
      <c r="BI203" s="435"/>
      <c r="BJ203" s="436"/>
      <c r="BK203" s="435"/>
      <c r="BL203" s="436"/>
      <c r="BM203" s="435"/>
      <c r="BN203" s="436"/>
      <c r="BO203" s="435"/>
      <c r="BP203" s="436"/>
      <c r="BQ203" s="435"/>
      <c r="BR203" s="436"/>
      <c r="BS203" s="435"/>
      <c r="BT203" s="436"/>
      <c r="BU203" s="435"/>
      <c r="BV203" s="436"/>
      <c r="BW203" s="435"/>
      <c r="BX203" s="436"/>
      <c r="BY203" s="435"/>
      <c r="BZ203" s="436"/>
      <c r="CA203" s="435"/>
      <c r="CB203" s="436"/>
      <c r="CC203" s="435"/>
      <c r="CD203" s="436"/>
      <c r="CE203" s="435"/>
      <c r="CF203" s="436"/>
      <c r="CG203" s="435"/>
      <c r="CH203" s="436"/>
      <c r="CI203" s="435"/>
      <c r="CJ203" s="436"/>
      <c r="CK203" s="435"/>
      <c r="CL203" s="436"/>
      <c r="CM203" s="435"/>
      <c r="CN203" s="436"/>
      <c r="CO203" s="435"/>
      <c r="CP203" s="436"/>
      <c r="CQ203" s="435"/>
      <c r="CR203" s="436"/>
      <c r="CS203" s="435"/>
      <c r="CT203" s="436"/>
      <c r="CU203" s="435"/>
      <c r="CV203" s="436"/>
      <c r="CW203" s="435"/>
      <c r="CX203" s="436"/>
      <c r="CY203" s="435"/>
      <c r="CZ203" s="436"/>
      <c r="DA203" s="435"/>
      <c r="DB203" s="436"/>
      <c r="DC203" s="435"/>
      <c r="DD203" s="436"/>
      <c r="DE203" s="435"/>
      <c r="DF203" s="436"/>
      <c r="DG203" s="435"/>
      <c r="DH203" s="436"/>
      <c r="DI203" s="435"/>
      <c r="DJ203" s="436"/>
      <c r="DK203" s="435"/>
      <c r="DL203" s="436"/>
      <c r="DM203" s="435"/>
      <c r="DN203" s="436"/>
      <c r="DO203" s="435"/>
      <c r="DP203" s="436"/>
      <c r="DQ203" s="435"/>
      <c r="DR203" s="436"/>
      <c r="DS203" s="435"/>
      <c r="DT203" s="436"/>
      <c r="DU203" s="435"/>
      <c r="DV203" s="436"/>
      <c r="DW203" s="435"/>
      <c r="DX203" s="436"/>
      <c r="DY203" s="435"/>
      <c r="DZ203" s="436"/>
      <c r="EA203" s="435"/>
      <c r="EB203" s="436"/>
      <c r="EC203" s="435"/>
      <c r="ED203" s="436"/>
      <c r="EE203" s="435"/>
      <c r="EF203" s="436"/>
      <c r="EG203" s="435"/>
      <c r="EH203" s="436"/>
      <c r="EI203" s="435"/>
      <c r="EJ203" s="436"/>
      <c r="EK203" s="435"/>
      <c r="EL203" s="436"/>
      <c r="EM203" s="435"/>
      <c r="EN203" s="436"/>
      <c r="EO203" s="435"/>
      <c r="EP203" s="436"/>
      <c r="EQ203" s="436"/>
      <c r="ER203" s="435"/>
      <c r="ES203" s="436"/>
      <c r="ET203" s="435"/>
      <c r="EU203" s="436"/>
      <c r="EV203" s="435"/>
      <c r="EW203" s="436"/>
      <c r="EX203" s="435"/>
      <c r="EY203" s="436"/>
      <c r="EZ203" s="435"/>
      <c r="FA203" s="436"/>
      <c r="FB203" s="435"/>
      <c r="FC203" s="436"/>
      <c r="FD203" s="435"/>
      <c r="FE203" s="436"/>
      <c r="FF203" s="435"/>
      <c r="FG203" s="436"/>
      <c r="FH203" s="435"/>
      <c r="FI203" s="436"/>
      <c r="FJ203" s="435"/>
      <c r="FK203" s="436"/>
      <c r="FL203" s="435"/>
      <c r="FM203" s="436"/>
      <c r="FN203" s="435"/>
      <c r="FO203" s="436"/>
      <c r="FP203" s="435"/>
      <c r="FQ203" s="436"/>
      <c r="FR203" s="435"/>
      <c r="FS203" s="436"/>
      <c r="FT203" s="435"/>
      <c r="FU203" s="436"/>
      <c r="FV203" s="435"/>
      <c r="FW203" s="436"/>
      <c r="FX203" s="435"/>
      <c r="FY203" s="436"/>
      <c r="FZ203" s="435"/>
      <c r="GA203" s="436"/>
      <c r="GB203" s="435"/>
      <c r="GC203" s="436"/>
      <c r="GD203" s="435"/>
      <c r="GE203" s="436"/>
      <c r="GF203" s="435"/>
      <c r="GG203" s="436"/>
      <c r="GH203" s="435"/>
      <c r="GI203" s="436"/>
      <c r="GJ203" s="435"/>
      <c r="GK203" s="435"/>
      <c r="GL203" s="436"/>
    </row>
    <row r="204" spans="1:194" ht="12" hidden="1" customHeight="1" outlineLevel="1" x14ac:dyDescent="0.2">
      <c r="A204" s="437" t="s">
        <v>138</v>
      </c>
      <c r="B204" s="436"/>
      <c r="C204" s="435"/>
      <c r="D204" s="436"/>
      <c r="E204" s="435"/>
      <c r="F204" s="436"/>
      <c r="G204" s="435"/>
      <c r="H204" s="436"/>
      <c r="I204" s="435"/>
      <c r="J204" s="436"/>
      <c r="K204" s="435"/>
      <c r="L204" s="436"/>
      <c r="M204" s="435"/>
      <c r="N204" s="436"/>
      <c r="O204" s="435"/>
      <c r="P204" s="436"/>
      <c r="Q204" s="435"/>
      <c r="R204" s="436"/>
      <c r="S204" s="435"/>
      <c r="T204" s="436"/>
      <c r="U204" s="435"/>
      <c r="V204" s="436"/>
      <c r="W204" s="435"/>
      <c r="X204" s="436"/>
      <c r="Y204" s="435"/>
      <c r="Z204" s="436"/>
      <c r="AA204" s="435"/>
      <c r="AB204" s="436"/>
      <c r="AC204" s="435"/>
      <c r="AD204" s="436"/>
      <c r="AE204" s="435"/>
      <c r="AF204" s="436"/>
      <c r="AG204" s="435"/>
      <c r="AH204" s="436"/>
      <c r="AI204" s="435"/>
      <c r="AJ204" s="436"/>
      <c r="AK204" s="435"/>
      <c r="AL204" s="436"/>
      <c r="AM204" s="435"/>
      <c r="AN204" s="436"/>
      <c r="AO204" s="435"/>
      <c r="AP204" s="436"/>
      <c r="AQ204" s="435"/>
      <c r="AR204" s="436"/>
      <c r="AS204" s="435"/>
      <c r="AT204" s="436"/>
      <c r="AU204" s="435"/>
      <c r="AV204" s="436"/>
      <c r="AW204" s="435"/>
      <c r="AX204" s="436"/>
      <c r="AY204" s="435"/>
      <c r="AZ204" s="436"/>
      <c r="BA204" s="435"/>
      <c r="BB204" s="436"/>
      <c r="BC204" s="435"/>
      <c r="BD204" s="436"/>
      <c r="BE204" s="435"/>
      <c r="BF204" s="436"/>
      <c r="BG204" s="435"/>
      <c r="BH204" s="436"/>
      <c r="BI204" s="435"/>
      <c r="BJ204" s="436"/>
      <c r="BK204" s="435"/>
      <c r="BL204" s="436"/>
      <c r="BM204" s="435"/>
      <c r="BN204" s="436"/>
      <c r="BO204" s="435"/>
      <c r="BP204" s="436"/>
      <c r="BQ204" s="435"/>
      <c r="BR204" s="436"/>
      <c r="BS204" s="435"/>
      <c r="BT204" s="436"/>
      <c r="BU204" s="435"/>
      <c r="BV204" s="436"/>
      <c r="BW204" s="435"/>
      <c r="BX204" s="436"/>
      <c r="BY204" s="435"/>
      <c r="BZ204" s="436"/>
      <c r="CA204" s="435"/>
      <c r="CB204" s="436"/>
      <c r="CC204" s="435"/>
      <c r="CD204" s="436"/>
      <c r="CE204" s="435"/>
      <c r="CF204" s="436"/>
      <c r="CG204" s="435"/>
      <c r="CH204" s="436"/>
      <c r="CI204" s="435"/>
      <c r="CJ204" s="436"/>
      <c r="CK204" s="435"/>
      <c r="CL204" s="436"/>
      <c r="CM204" s="435"/>
      <c r="CN204" s="436"/>
      <c r="CO204" s="435"/>
      <c r="CP204" s="436"/>
      <c r="CQ204" s="435"/>
      <c r="CR204" s="436"/>
      <c r="CS204" s="435"/>
      <c r="CT204" s="436"/>
      <c r="CU204" s="435"/>
      <c r="CV204" s="436"/>
      <c r="CW204" s="435"/>
      <c r="CX204" s="436"/>
      <c r="CY204" s="435"/>
      <c r="CZ204" s="436"/>
      <c r="DA204" s="435"/>
      <c r="DB204" s="436"/>
      <c r="DC204" s="435"/>
      <c r="DD204" s="436"/>
      <c r="DE204" s="435"/>
      <c r="DF204" s="436"/>
      <c r="DG204" s="435"/>
      <c r="DH204" s="436"/>
      <c r="DI204" s="435"/>
      <c r="DJ204" s="436"/>
      <c r="DK204" s="435"/>
      <c r="DL204" s="436"/>
      <c r="DM204" s="435"/>
      <c r="DN204" s="436"/>
      <c r="DO204" s="435"/>
      <c r="DP204" s="436"/>
      <c r="DQ204" s="435"/>
      <c r="DR204" s="436"/>
      <c r="DS204" s="435"/>
      <c r="DT204" s="436"/>
      <c r="DU204" s="435"/>
      <c r="DV204" s="436"/>
      <c r="DW204" s="435"/>
      <c r="DX204" s="436"/>
      <c r="DY204" s="435"/>
      <c r="DZ204" s="436"/>
      <c r="EA204" s="435"/>
      <c r="EB204" s="436"/>
      <c r="EC204" s="435"/>
      <c r="ED204" s="436"/>
      <c r="EE204" s="435"/>
      <c r="EF204" s="436"/>
      <c r="EG204" s="435"/>
      <c r="EH204" s="436"/>
      <c r="EI204" s="435"/>
      <c r="EJ204" s="436"/>
      <c r="EK204" s="435"/>
      <c r="EL204" s="436"/>
      <c r="EM204" s="435"/>
      <c r="EN204" s="436"/>
      <c r="EO204" s="435"/>
      <c r="EP204" s="436"/>
      <c r="EQ204" s="436"/>
      <c r="ER204" s="435"/>
      <c r="ES204" s="436"/>
      <c r="ET204" s="435"/>
      <c r="EU204" s="436"/>
      <c r="EV204" s="435"/>
      <c r="EW204" s="436"/>
      <c r="EX204" s="435"/>
      <c r="EY204" s="436"/>
      <c r="EZ204" s="435"/>
      <c r="FA204" s="436"/>
      <c r="FB204" s="435"/>
      <c r="FC204" s="436"/>
      <c r="FD204" s="435"/>
      <c r="FE204" s="436"/>
      <c r="FF204" s="435"/>
      <c r="FG204" s="436"/>
      <c r="FH204" s="435"/>
      <c r="FI204" s="436"/>
      <c r="FJ204" s="435"/>
      <c r="FK204" s="436"/>
      <c r="FL204" s="435"/>
      <c r="FM204" s="436"/>
      <c r="FN204" s="435"/>
      <c r="FO204" s="436"/>
      <c r="FP204" s="435"/>
      <c r="FQ204" s="436"/>
      <c r="FR204" s="435"/>
      <c r="FS204" s="436"/>
      <c r="FT204" s="435"/>
      <c r="FU204" s="436"/>
      <c r="FV204" s="435"/>
      <c r="FW204" s="436"/>
      <c r="FX204" s="435"/>
      <c r="FY204" s="436"/>
      <c r="FZ204" s="435"/>
      <c r="GA204" s="436"/>
      <c r="GB204" s="435"/>
      <c r="GC204" s="436"/>
      <c r="GD204" s="435"/>
      <c r="GE204" s="436"/>
      <c r="GF204" s="435"/>
      <c r="GG204" s="436"/>
      <c r="GH204" s="435"/>
      <c r="GI204" s="436"/>
      <c r="GJ204" s="435"/>
      <c r="GK204" s="435"/>
      <c r="GL204" s="436"/>
    </row>
    <row r="205" spans="1:194" ht="12" hidden="1" customHeight="1" outlineLevel="1" x14ac:dyDescent="0.2">
      <c r="A205" s="433" t="s">
        <v>450</v>
      </c>
      <c r="B205" s="434">
        <f>INPUT!K137</f>
        <v>28773.853793414779</v>
      </c>
      <c r="C205" s="435">
        <f>INPUT!L137</f>
        <v>2.2905638615448476</v>
      </c>
      <c r="D205" s="434">
        <f>INPUT!M137</f>
        <v>29412.134630011955</v>
      </c>
      <c r="E205" s="435">
        <f>INPUT!N137</f>
        <v>0.37034197227829857</v>
      </c>
      <c r="F205" s="434">
        <f>INPUT!O137</f>
        <v>29804.656240930795</v>
      </c>
      <c r="G205" s="435">
        <f>INPUT!P137</f>
        <v>1.5606602571673456</v>
      </c>
      <c r="H205" s="434">
        <f>INPUT!Q137</f>
        <v>29783.318185341152</v>
      </c>
      <c r="I205" s="435">
        <f>INPUT!R137</f>
        <v>1.6167373259751816</v>
      </c>
      <c r="J205" s="434">
        <f>INPUT!S137</f>
        <v>28094.585123219535</v>
      </c>
      <c r="K205" s="435">
        <f>INPUT!T137</f>
        <v>-2.3607149569610408</v>
      </c>
      <c r="L205" s="434">
        <f>INPUT!U137</f>
        <v>29498.787974185423</v>
      </c>
      <c r="M205" s="435">
        <f>INPUT!V137</f>
        <v>0.29461766465956885</v>
      </c>
      <c r="N205" s="434">
        <f>INPUT!W137</f>
        <v>32354.960913371477</v>
      </c>
      <c r="O205" s="435">
        <f>INPUT!X137</f>
        <v>8.5567323837754792</v>
      </c>
      <c r="P205" s="434">
        <f>INPUT!Y137</f>
        <v>32770.784575714955</v>
      </c>
      <c r="Q205" s="435">
        <f>INPUT!Z137</f>
        <v>10.030670094523542</v>
      </c>
      <c r="R205" s="434">
        <f>INPUT!AA137</f>
        <v>34413.01605986715</v>
      </c>
      <c r="S205" s="435">
        <f>INPUT!AB137</f>
        <v>22.4898531476287</v>
      </c>
      <c r="T205" s="434">
        <f>INPUT!AC137</f>
        <v>35472.453371592543</v>
      </c>
      <c r="U205" s="435">
        <f>INPUT!AD137</f>
        <v>20.250545217772032</v>
      </c>
      <c r="V205" s="434">
        <f>INPUT!AE137</f>
        <v>35585.640700208336</v>
      </c>
      <c r="W205" s="435">
        <f>INPUT!AF137</f>
        <v>9.9851141699315082</v>
      </c>
      <c r="X205" s="434">
        <f>INPUT!AG137</f>
        <v>37364.473950337502</v>
      </c>
      <c r="Y205" s="435">
        <f>INPUT!AH137</f>
        <v>14.017636239404329</v>
      </c>
      <c r="Z205" s="434">
        <f>INPUT!AI137</f>
        <v>38629.064895146497</v>
      </c>
      <c r="AA205" s="435">
        <f>INPUT!AJ137</f>
        <v>12.251320337470073</v>
      </c>
      <c r="AB205" s="434">
        <f>INPUT!AK137</f>
        <v>38503.248883623441</v>
      </c>
      <c r="AC205" s="435">
        <f>INPUT!AL137</f>
        <v>8.5440820241039717</v>
      </c>
      <c r="AD205" s="434">
        <f>INPUT!AM137</f>
        <v>39050.901002798506</v>
      </c>
      <c r="AE205" s="435">
        <f>INPUT!AN137</f>
        <v>9.7378050090015211</v>
      </c>
      <c r="AF205" s="434">
        <f>INPUT!AO137</f>
        <v>41555.174671067922</v>
      </c>
      <c r="AG205" s="435">
        <f>INPUT!AP137</f>
        <v>11.215735905449753</v>
      </c>
      <c r="AH205" s="434">
        <f>INPUT!AQ137</f>
        <v>43238.947001281012</v>
      </c>
      <c r="AI205" s="435">
        <f>INPUT!AR137</f>
        <v>11.933713949968583</v>
      </c>
      <c r="AJ205" s="434">
        <f>INPUT!AS137</f>
        <v>43565.581462512127</v>
      </c>
      <c r="AK205" s="435">
        <f>INPUT!AT137</f>
        <v>13.147806290813669</v>
      </c>
      <c r="AL205" s="434">
        <f>INPUT!AU137</f>
        <v>42906.335359431228</v>
      </c>
      <c r="AM205" s="435">
        <f>INPUT!AV137</f>
        <v>9.8728435391450589</v>
      </c>
      <c r="AN205" s="434">
        <f>INPUT!AW137</f>
        <v>41187.720657177852</v>
      </c>
      <c r="AO205" s="435">
        <f>INPUT!AX137</f>
        <v>-0.88425573180397343</v>
      </c>
      <c r="AP205" s="434">
        <f>INPUT!AY137</f>
        <v>41683.545565006076</v>
      </c>
      <c r="AQ205" s="435">
        <f>INPUT!AZ137</f>
        <v>-3.5972232076531774</v>
      </c>
      <c r="AR205" s="434">
        <f>INPUT!BA137</f>
        <v>42635.119261497697</v>
      </c>
      <c r="AS205" s="435">
        <f>INPUT!BB137</f>
        <v>-2.1357736308766695</v>
      </c>
      <c r="AT205" s="434">
        <f>INPUT!BC137</f>
        <v>42648.508527845624</v>
      </c>
      <c r="AU205" s="435">
        <f>INPUT!BD137</f>
        <v>-0.60090620516937143</v>
      </c>
      <c r="AV205" s="434">
        <f>INPUT!BE137</f>
        <v>43425.990204826208</v>
      </c>
      <c r="AW205" s="435">
        <f>INPUT!BF137</f>
        <v>5.434312731890123</v>
      </c>
      <c r="AX205" s="434">
        <f>INPUT!BG137</f>
        <v>44197.483495816377</v>
      </c>
      <c r="AY205" s="435">
        <f>INPUT!BH137</f>
        <v>6.0310079114785919</v>
      </c>
      <c r="AZ205" s="434">
        <f>INPUT!BI137</f>
        <v>44583.766559979034</v>
      </c>
      <c r="BA205" s="435">
        <f>INPUT!BJ137</f>
        <v>4.5705215142697986</v>
      </c>
      <c r="BB205" s="434">
        <f>INPUT!BK137</f>
        <v>45810.483056046105</v>
      </c>
      <c r="BC205" s="435">
        <f>INPUT!BL137</f>
        <v>7.4140330748870165</v>
      </c>
      <c r="BD205" s="434">
        <f>INPUT!BM137</f>
        <v>48188.439190854457</v>
      </c>
      <c r="BE205" s="435">
        <f>INPUT!BN137</f>
        <v>10.966817252906225</v>
      </c>
      <c r="BF205" s="434">
        <f>INPUT!BO137</f>
        <v>52502.408339241578</v>
      </c>
      <c r="BG205" s="435">
        <f>INPUT!BP137</f>
        <v>18.790492549674976</v>
      </c>
      <c r="BH205" s="434">
        <f>INPUT!BQ137</f>
        <v>53279.128436045743</v>
      </c>
      <c r="BI205" s="435">
        <f>INPUT!BR137</f>
        <v>19.503425903616154</v>
      </c>
      <c r="BJ205" s="434">
        <f>INPUT!BS137</f>
        <v>51909.473218564526</v>
      </c>
      <c r="BK205" s="435">
        <f>INPUT!BT137</f>
        <v>13.313525105283674</v>
      </c>
      <c r="BL205" s="434">
        <f>INPUT!BU137</f>
        <v>58158.418099340524</v>
      </c>
      <c r="BM205" s="435">
        <f>INPUT!BV137</f>
        <v>20.689565953773915</v>
      </c>
      <c r="BN205" s="434">
        <f>INPUT!BW137</f>
        <v>58883.447066448098</v>
      </c>
      <c r="BO205" s="435">
        <f>INPUT!BX137</f>
        <v>12.153801947475952</v>
      </c>
      <c r="BP205" s="434">
        <f>INPUT!BY137</f>
        <v>56444.212378022312</v>
      </c>
      <c r="BQ205" s="435">
        <f>INPUT!BZ137</f>
        <v>5.9405700409979723</v>
      </c>
      <c r="BR205" s="434">
        <f>INPUT!CA137</f>
        <v>60354.7271017491</v>
      </c>
      <c r="BS205" s="435">
        <f>INPUT!CB137</f>
        <v>16.269195889593945</v>
      </c>
      <c r="BT205" s="434">
        <f>INPUT!CC137</f>
        <v>64813.272535582495</v>
      </c>
      <c r="BU205" s="435">
        <f>INPUT!CD137</f>
        <v>11.442633162536842</v>
      </c>
      <c r="BV205" s="434">
        <f>INPUT!CE137</f>
        <v>65934.882307437292</v>
      </c>
      <c r="BW205" s="435">
        <f>INPUT!CF137</f>
        <v>11.975241926702896</v>
      </c>
      <c r="BX205" s="434">
        <f>INPUT!CG137</f>
        <v>65976.752180605443</v>
      </c>
      <c r="BY205" s="435">
        <f>INPUT!CH137</f>
        <v>16.888427353261861</v>
      </c>
      <c r="BZ205" s="434">
        <f>INPUT!CI137</f>
        <v>72542.460906885608</v>
      </c>
      <c r="CA205" s="435">
        <f>INPUT!CJ137</f>
        <v>20.1935032936025</v>
      </c>
      <c r="CB205" s="434">
        <f>INPUT!CK137</f>
        <v>76473.472514961046</v>
      </c>
      <c r="CC205" s="435">
        <f>INPUT!CL137</f>
        <v>17.990450911080135</v>
      </c>
      <c r="CD205" s="434">
        <f>INPUT!CM137</f>
        <v>78112.637136331294</v>
      </c>
      <c r="CE205" s="435">
        <f>INPUT!CN137</f>
        <v>18.469366142358879</v>
      </c>
      <c r="CF205" s="434">
        <f>INPUT!CO137</f>
        <v>80790.244342843915</v>
      </c>
      <c r="CG205" s="435">
        <f>INPUT!CP137</f>
        <v>22.452593788927146</v>
      </c>
      <c r="CH205" s="434">
        <f>INPUT!CQ137</f>
        <v>87103.190445812768</v>
      </c>
      <c r="CI205" s="435">
        <f>INPUT!CR137</f>
        <v>20.072009354103781</v>
      </c>
      <c r="CJ205" s="434">
        <f>INPUT!CS137</f>
        <v>90824.128499261395</v>
      </c>
      <c r="CK205" s="435">
        <f>INPUT!CT137</f>
        <v>18.765534651892303</v>
      </c>
      <c r="CL205" s="434">
        <f>INPUT!CU137</f>
        <v>92438.219447076044</v>
      </c>
      <c r="CM205" s="435">
        <f>INPUT!CV137</f>
        <v>18.339647508945411</v>
      </c>
      <c r="CN205" s="434">
        <f>INPUT!CW137</f>
        <v>95131.575131778474</v>
      </c>
      <c r="CO205" s="435">
        <f>INPUT!CX137</f>
        <v>17.75131503263594</v>
      </c>
      <c r="CP205" s="434">
        <f>INPUT!CY137</f>
        <v>103915.06749237602</v>
      </c>
      <c r="CQ205" s="435">
        <f>INPUT!CZ137</f>
        <v>19.301103622630201</v>
      </c>
      <c r="CR205" s="434">
        <f>INPUT!DA137</f>
        <v>108926.7653462772</v>
      </c>
      <c r="CS205" s="435">
        <f>INPUT!DB137</f>
        <v>19.931528269124009</v>
      </c>
      <c r="CT205" s="434">
        <f>INPUT!DC137</f>
        <v>96378.701663669082</v>
      </c>
      <c r="CU205" s="435">
        <f>INPUT!DD137</f>
        <v>4.2628279083730014</v>
      </c>
      <c r="CV205" s="434">
        <f>INPUT!DE137</f>
        <v>89292.111747673538</v>
      </c>
      <c r="CW205" s="435">
        <f>INPUT!DF137</f>
        <v>-6.1383020054235127</v>
      </c>
      <c r="CX205" s="434">
        <f>INPUT!DG137</f>
        <v>90321.806855853632</v>
      </c>
      <c r="CY205" s="435">
        <f>INPUT!DH137</f>
        <v>-13.081125735225729</v>
      </c>
      <c r="CZ205" s="434">
        <f>INPUT!DI137</f>
        <v>93929.056193914701</v>
      </c>
      <c r="DA205" s="435">
        <f>INPUT!DJ137</f>
        <v>-13.768617019595608</v>
      </c>
      <c r="DB205" s="434">
        <f>INPUT!DK137</f>
        <v>95967.775890169578</v>
      </c>
      <c r="DC205" s="435">
        <f>INPUT!DL137</f>
        <v>-0.42636574928505144</v>
      </c>
      <c r="DD205" s="434">
        <f>INPUT!DM137</f>
        <v>97417.901310483867</v>
      </c>
      <c r="DE205" s="435">
        <f>INPUT!DN137</f>
        <v>9.1002322643825693</v>
      </c>
      <c r="DF205" s="434">
        <f>INPUT!DO137</f>
        <v>100382.4896076533</v>
      </c>
      <c r="DG205" s="435">
        <f>INPUT!DP137</f>
        <v>11.138708471427861</v>
      </c>
      <c r="DH205" s="434">
        <f>INPUT!DQ137</f>
        <v>94493.194486702356</v>
      </c>
      <c r="DI205" s="435">
        <f>INPUT!DR137</f>
        <v>0.60060040593084008</v>
      </c>
      <c r="DJ205" s="434">
        <f>INPUT!DS137</f>
        <v>90712.648539606002</v>
      </c>
      <c r="DK205" s="435">
        <f>INPUT!DT137</f>
        <v>-5.4759290832975154</v>
      </c>
      <c r="DL205" s="434">
        <f>INPUT!DU137</f>
        <v>87705.487776642825</v>
      </c>
      <c r="DM205" s="435">
        <f>INPUT!DV137</f>
        <v>-9.969844764861314</v>
      </c>
      <c r="DN205" s="434">
        <f>INPUT!DW137</f>
        <v>85899.011045695152</v>
      </c>
      <c r="DO205" s="435">
        <f>INPUT!DX137</f>
        <v>-14.428291845088804</v>
      </c>
      <c r="DP205" s="434">
        <f>INPUT!DY137</f>
        <v>85576.244370202083</v>
      </c>
      <c r="DQ205" s="435">
        <f>INPUT!DZ137</f>
        <v>-9.4366056359276982</v>
      </c>
      <c r="DR205" s="434">
        <f>INPUT!EA137</f>
        <v>89446.888715497902</v>
      </c>
      <c r="DS205" s="435">
        <f>INPUT!EB137</f>
        <v>-1.395350973084486</v>
      </c>
      <c r="DT205" s="434">
        <f>INPUT!EC137</f>
        <v>96880.647500143983</v>
      </c>
      <c r="DU205" s="435">
        <f>INPUT!ED137</f>
        <v>10.461329109607465</v>
      </c>
      <c r="DV205" s="434">
        <f>INPUT!EE137</f>
        <v>100459.93866475677</v>
      </c>
      <c r="DW205" s="435">
        <f>INPUT!EF137</f>
        <v>16.95121683218883</v>
      </c>
      <c r="DX205" s="434">
        <f>INPUT!EG137</f>
        <v>96840.682246798606</v>
      </c>
      <c r="DY205" s="435">
        <f>INPUT!EH137</f>
        <v>13.16304303781628</v>
      </c>
      <c r="DZ205" s="434">
        <f>INPUT!EI137</f>
        <v>92470.277217494324</v>
      </c>
      <c r="EA205" s="435">
        <f>INPUT!EJ137</f>
        <v>3.380093534178541</v>
      </c>
      <c r="EB205" s="434">
        <f>INPUT!EK137</f>
        <v>94570.948093002793</v>
      </c>
      <c r="EC205" s="435">
        <f>INPUT!EL137</f>
        <v>-2.3840668562188916</v>
      </c>
      <c r="ED205" s="434">
        <f>INPUT!EM137</f>
        <v>94938.523780187286</v>
      </c>
      <c r="EE205" s="435">
        <f>INPUT!EN137</f>
        <v>-5.4961360299003452</v>
      </c>
      <c r="EF205" s="434">
        <f>INPUT!EO137</f>
        <v>94230.793506400631</v>
      </c>
      <c r="EG205" s="435">
        <f>INPUT!EP137</f>
        <v>-2.6950334093544193</v>
      </c>
      <c r="EH205" s="434">
        <f>INPUT!EQ137</f>
        <v>98920.017528016338</v>
      </c>
      <c r="EI205" s="435">
        <f>INPUT!ER137</f>
        <v>6.9749334646763694</v>
      </c>
      <c r="EJ205" s="434">
        <f>INPUT!ES137</f>
        <v>99847.113235183671</v>
      </c>
      <c r="EK205" s="435">
        <f>INPUT!ET137</f>
        <v>5.5790549302648484</v>
      </c>
      <c r="EL205" s="434">
        <f>INPUT!EU137</f>
        <v>99183.875191162049</v>
      </c>
      <c r="EM205" s="435">
        <f>INPUT!EV137</f>
        <v>4.4716846670210364</v>
      </c>
      <c r="EN205" s="434">
        <f>INPUT!EW137</f>
        <v>98801.794583452327</v>
      </c>
      <c r="EO205" s="435">
        <f>INPUT!EX137</f>
        <v>4.8508570361781134</v>
      </c>
      <c r="EP205" s="434"/>
      <c r="EQ205" s="434">
        <f>INPUT!FF137</f>
        <v>29022.313969594572</v>
      </c>
      <c r="ER205" s="435">
        <f>INPUT!FG137</f>
        <v>5.1003195387885114</v>
      </c>
      <c r="ES205" s="434">
        <f>INPUT!FH137</f>
        <v>29443.490712424667</v>
      </c>
      <c r="ET205" s="435">
        <f>INPUT!FI137</f>
        <v>1.451216961098778</v>
      </c>
      <c r="EU205" s="434">
        <f>INPUT!FJ137</f>
        <v>124844.03624499813</v>
      </c>
      <c r="EV205" s="435" t="str">
        <f>INPUT!FK137</f>
        <v>NM</v>
      </c>
      <c r="EW205" s="434">
        <f>INPUT!FL137</f>
        <v>140463.20797278418</v>
      </c>
      <c r="EX205" s="435">
        <f>INPUT!FM137</f>
        <v>12.510947416931039</v>
      </c>
      <c r="EY205" s="434">
        <f>INPUT!FN137</f>
        <v>157029.3858518457</v>
      </c>
      <c r="EZ205" s="435">
        <f>INPUT!FO137</f>
        <v>11.793962360785137</v>
      </c>
      <c r="FA205" s="434">
        <f>INPUT!FP137</f>
        <v>169338.82003751761</v>
      </c>
      <c r="FB205" s="435">
        <f>INPUT!FQ137</f>
        <v>7.8389367180520253</v>
      </c>
      <c r="FC205" s="434">
        <f>INPUT!FR137</f>
        <v>173751.52395448874</v>
      </c>
      <c r="FD205" s="435">
        <f>INPUT!FS137</f>
        <v>2.6058430760256268</v>
      </c>
      <c r="FE205" s="434">
        <f>INPUT!FT137</f>
        <v>182613.89023797959</v>
      </c>
      <c r="FF205" s="435">
        <f>INPUT!FU137</f>
        <v>5.1005977281742831</v>
      </c>
      <c r="FG205" s="434">
        <f>INPUT!FV137</f>
        <v>216238.72963997282</v>
      </c>
      <c r="FH205" s="435">
        <f>INPUT!FW137</f>
        <v>18.41307874125777</v>
      </c>
      <c r="FI205" s="434">
        <f>INPUT!FX137</f>
        <v>240360.78621256415</v>
      </c>
      <c r="FJ205" s="435">
        <f>INPUT!FY137</f>
        <v>11.155289624922137</v>
      </c>
      <c r="FK205" s="434">
        <f>INPUT!FZ137</f>
        <v>280588.49804442673</v>
      </c>
      <c r="FL205" s="435">
        <f>INPUT!GA137</f>
        <v>16.736387189334213</v>
      </c>
      <c r="FM205" s="434">
        <f>INPUT!GB137</f>
        <v>336691.28897345503</v>
      </c>
      <c r="FN205" s="435">
        <f>INPUT!GC137</f>
        <v>19.994686638988778</v>
      </c>
      <c r="FO205" s="434">
        <f>INPUT!GD137</f>
        <v>400533.18018872489</v>
      </c>
      <c r="FP205" s="435">
        <f>INPUT!GE137</f>
        <v>18.961551220977157</v>
      </c>
      <c r="FQ205" s="434">
        <f>INPUT!GF137</f>
        <v>369790.13889210939</v>
      </c>
      <c r="FR205" s="435">
        <f>INPUT!GG137</f>
        <v>-7.6755292238535278</v>
      </c>
      <c r="FS205" s="434">
        <f>INPUT!GH137</f>
        <v>388379.60093777429</v>
      </c>
      <c r="FT205" s="435">
        <f>INPUT!GI137</f>
        <v>5.0270302235097208</v>
      </c>
      <c r="FU205" s="434">
        <f>INPUT!GJ137</f>
        <v>349816.19905479281</v>
      </c>
      <c r="FV205" s="435">
        <f>INPUT!GK137</f>
        <v>-9.9293067374978001</v>
      </c>
      <c r="FW205" s="434">
        <f>INPUT!GL137</f>
        <v>383277.86897674436</v>
      </c>
      <c r="FX205" s="435">
        <f>INPUT!GM137</f>
        <v>9.5655004006004685</v>
      </c>
      <c r="FY205" s="434">
        <f>INPUT!GN137</f>
        <v>376194.6734676889</v>
      </c>
      <c r="FZ205" s="435">
        <f>INPUT!GO137</f>
        <v>-1.8480575275493516</v>
      </c>
      <c r="GA205" s="434">
        <f>INPUT!GP137</f>
        <v>396763.80242744135</v>
      </c>
      <c r="GB205" s="435">
        <f>INPUT!GQ137</f>
        <v>5.467682136525287</v>
      </c>
      <c r="GC205" s="434">
        <f>INPUT!GR137</f>
        <v>357067.27900409134</v>
      </c>
      <c r="GD205" s="435">
        <f>INPUT!GS137</f>
        <v>-10.005076869533625</v>
      </c>
      <c r="GE205" s="434">
        <f>INPUT!GT137</f>
        <v>362613.94848543021</v>
      </c>
      <c r="GF205" s="435">
        <f>INPUT!GU137</f>
        <v>1.5533961825931808</v>
      </c>
      <c r="GG205" s="434">
        <f>INPUT!GV137</f>
        <v>370372.6726859191</v>
      </c>
      <c r="GH205" s="435">
        <f>INPUT!GW137</f>
        <v>2.13966512675412</v>
      </c>
      <c r="GI205" s="434">
        <f>INPUT!GX137</f>
        <v>380316.56608758087</v>
      </c>
      <c r="GJ205" s="435">
        <f>INPUT!GY137</f>
        <v>2.6848345288407183</v>
      </c>
      <c r="GK205" s="435">
        <f>INPUT!GZ137</f>
        <v>0.21818200277541333</v>
      </c>
      <c r="GL205" s="436"/>
    </row>
    <row r="206" spans="1:194" ht="12" hidden="1" customHeight="1" outlineLevel="1" x14ac:dyDescent="0.2">
      <c r="A206" s="433" t="s">
        <v>409</v>
      </c>
      <c r="B206" s="466">
        <f>INPUT!K70</f>
        <v>4.2382287195034234</v>
      </c>
      <c r="C206" s="435">
        <f>INPUT!L70</f>
        <v>-3.4283376126576726</v>
      </c>
      <c r="D206" s="466">
        <f>INPUT!M70</f>
        <v>4.1322614028841267</v>
      </c>
      <c r="E206" s="435">
        <f>INPUT!N70</f>
        <v>-4.0996645499302931</v>
      </c>
      <c r="F206" s="466">
        <f>INPUT!O70</f>
        <v>4.1738444823651824</v>
      </c>
      <c r="G206" s="435">
        <f>INPUT!P70</f>
        <v>-4.305958868417969</v>
      </c>
      <c r="H206" s="466">
        <f>INPUT!Q70</f>
        <v>4.2171258158138407</v>
      </c>
      <c r="I206" s="435">
        <f>INPUT!R70</f>
        <v>-3.7370051274613458</v>
      </c>
      <c r="J206" s="466">
        <f>INPUT!S70</f>
        <v>4.2688178143527251</v>
      </c>
      <c r="K206" s="435">
        <f>INPUT!T70</f>
        <v>0.72174242764524443</v>
      </c>
      <c r="L206" s="466">
        <f>INPUT!U70</f>
        <v>4.2557914429542736</v>
      </c>
      <c r="M206" s="435">
        <f>INPUT!V70</f>
        <v>2.9894052681161076</v>
      </c>
      <c r="N206" s="466">
        <f>INPUT!W70</f>
        <v>4.092108173287345</v>
      </c>
      <c r="O206" s="435">
        <f>INPUT!X70</f>
        <v>-1.9582979055204341</v>
      </c>
      <c r="P206" s="466">
        <f>INPUT!Y70</f>
        <v>4.0401840149447033</v>
      </c>
      <c r="Q206" s="435">
        <f>INPUT!Z70</f>
        <v>-4.1957913659019024</v>
      </c>
      <c r="R206" s="466">
        <f>INPUT!AA70</f>
        <v>3.967415472275297</v>
      </c>
      <c r="S206" s="435">
        <f>INPUT!AB70</f>
        <v>-7.0605576341076333</v>
      </c>
      <c r="T206" s="466">
        <f>INPUT!AC70</f>
        <v>3.9227899392143621</v>
      </c>
      <c r="U206" s="435">
        <f>INPUT!AD70</f>
        <v>-7.8246668851974839</v>
      </c>
      <c r="V206" s="466">
        <f>INPUT!AE70</f>
        <v>3.9903735665821145</v>
      </c>
      <c r="W206" s="435">
        <f>INPUT!AF70</f>
        <v>-2.4861172382816821</v>
      </c>
      <c r="X206" s="466">
        <f>INPUT!AG70</f>
        <v>4.0359192585029788</v>
      </c>
      <c r="Y206" s="435">
        <f>INPUT!AH70</f>
        <v>-0.1055584702565282</v>
      </c>
      <c r="Z206" s="466">
        <f>INPUT!AI70</f>
        <v>3.8934413868997595</v>
      </c>
      <c r="AA206" s="435">
        <f>INPUT!AJ70</f>
        <v>-1.8645409308018279</v>
      </c>
      <c r="AB206" s="466">
        <f>INPUT!AK70</f>
        <v>3.9958707316031163</v>
      </c>
      <c r="AC206" s="435">
        <f>INPUT!AL70</f>
        <v>1.8629800096660487</v>
      </c>
      <c r="AD206" s="466">
        <f>INPUT!AM70</f>
        <v>3.9947861891540115</v>
      </c>
      <c r="AE206" s="435">
        <f>INPUT!AN70</f>
        <v>0.11058169111912708</v>
      </c>
      <c r="AF206" s="466">
        <f>INPUT!AO70</f>
        <v>3.9119075130053442</v>
      </c>
      <c r="AG206" s="435">
        <f>INPUT!AP70</f>
        <v>-3.0727013489272204</v>
      </c>
      <c r="AH206" s="466">
        <f>INPUT!AQ70</f>
        <v>3.80212774365503</v>
      </c>
      <c r="AI206" s="435">
        <f>INPUT!AR70</f>
        <v>-2.3453195815910322</v>
      </c>
      <c r="AJ206" s="466">
        <f>INPUT!AS70</f>
        <v>3.7828027187427589</v>
      </c>
      <c r="AK206" s="435">
        <f>INPUT!AT70</f>
        <v>1</v>
      </c>
      <c r="AL206" s="466">
        <f>INPUT!AU70</f>
        <v>3.8222793586577235</v>
      </c>
      <c r="AM206" s="435">
        <f>INPUT!AV70</f>
        <v>-4.3182994615494135</v>
      </c>
      <c r="AN206" s="466">
        <f>INPUT!AW70</f>
        <v>3.9234994658981623</v>
      </c>
      <c r="AO206" s="435">
        <f>INPUT!AX70</f>
        <v>0.29632481990640169</v>
      </c>
      <c r="AP206" s="466">
        <f>INPUT!AY70</f>
        <v>3.9152139720333365</v>
      </c>
      <c r="AQ206" s="435">
        <f>INPUT!AZ70</f>
        <v>2.9742879777520326</v>
      </c>
      <c r="AR206" s="466">
        <f>INPUT!BA70</f>
        <v>3.9591773853072678</v>
      </c>
      <c r="AS206" s="435">
        <f>INPUT!BB70</f>
        <v>4.6625393835798112</v>
      </c>
      <c r="AT206" s="466">
        <f>INPUT!BC70</f>
        <v>4.0329663553814443</v>
      </c>
      <c r="AU206" s="435">
        <f>INPUT!BD70</f>
        <v>5.5120774007922924</v>
      </c>
      <c r="AV206" s="466">
        <f>INPUT!BE70</f>
        <v>3.9423395803413008</v>
      </c>
      <c r="AW206" s="435">
        <f>INPUT!BF70</f>
        <v>0.48018649185226359</v>
      </c>
      <c r="AX206" s="466">
        <f>INPUT!BG70</f>
        <v>3.9459260167269083</v>
      </c>
      <c r="AY206" s="435">
        <f>INPUT!BH70</f>
        <v>0.78442825635969271</v>
      </c>
      <c r="AZ206" s="466">
        <f>INPUT!BI70</f>
        <v>3.9655689422774318</v>
      </c>
      <c r="BA206" s="435">
        <f>INPUT!BJ70</f>
        <v>0.161436489152611</v>
      </c>
      <c r="BB206" s="466">
        <f>INPUT!BK70</f>
        <v>3.9816214069789577</v>
      </c>
      <c r="BC206" s="435">
        <f>INPUT!BL70</f>
        <v>-1.2731310870960688</v>
      </c>
      <c r="BD206" s="466">
        <f>INPUT!BM70</f>
        <v>3.8681476953786937</v>
      </c>
      <c r="BE206" s="435">
        <f>INPUT!BN70</f>
        <v>-1.8819252743363157</v>
      </c>
      <c r="BF206" s="466">
        <f>INPUT!BO70</f>
        <v>3.7788742702629703</v>
      </c>
      <c r="BG206" s="435">
        <f>INPUT!BP70</f>
        <v>-4.2335245454628412</v>
      </c>
      <c r="BH206" s="466">
        <f>INPUT!BQ70</f>
        <v>3.8138762018960879</v>
      </c>
      <c r="BI206" s="435">
        <f>INPUT!BR70</f>
        <v>-3.8252453201387704</v>
      </c>
      <c r="BJ206" s="466">
        <f>INPUT!BS70</f>
        <v>3.883684181327836</v>
      </c>
      <c r="BK206" s="435">
        <f>INPUT!BT70</f>
        <v>-2.4597322457493798</v>
      </c>
      <c r="BL206" s="466">
        <f>INPUT!BU70</f>
        <v>3.7552603240849929</v>
      </c>
      <c r="BM206" s="435">
        <f>INPUT!BV70</f>
        <v>-2.9183831689924444</v>
      </c>
      <c r="BN206" s="466">
        <f>INPUT!BW70</f>
        <v>3.8041251176620676</v>
      </c>
      <c r="BO206" s="435">
        <f>INPUT!BX70</f>
        <v>0.66821083722745644</v>
      </c>
      <c r="BP206" s="466">
        <f>INPUT!BY70</f>
        <v>3.8551339602840651</v>
      </c>
      <c r="BQ206" s="435">
        <f>INPUT!BZ70</f>
        <v>1.0817802205395521</v>
      </c>
      <c r="BR206" s="466">
        <f>INPUT!CA70</f>
        <v>3.7644110231328618</v>
      </c>
      <c r="BS206" s="435">
        <f>INPUT!CB70</f>
        <v>-3.0711343308609251</v>
      </c>
      <c r="BT206" s="466">
        <f>INPUT!CC70</f>
        <v>3.6535726516508911</v>
      </c>
      <c r="BU206" s="435">
        <f>INPUT!CD70</f>
        <v>-2.7078727879905062</v>
      </c>
      <c r="BV206" s="466">
        <f>INPUT!CE70</f>
        <v>3.6044899414601401</v>
      </c>
      <c r="BW206" s="435">
        <f>INPUT!CF70</f>
        <v>-5.2478604153960884</v>
      </c>
      <c r="BX206" s="466">
        <f>INPUT!CG70</f>
        <v>3.5891430264978976</v>
      </c>
      <c r="BY206" s="435">
        <f>INPUT!CH70</f>
        <v>-6.8996547597678815</v>
      </c>
      <c r="BZ206" s="466">
        <f>INPUT!CI70</f>
        <v>3.4572855244313123</v>
      </c>
      <c r="CA206" s="435">
        <f>INPUT!CJ70</f>
        <v>-8.1586600616728067</v>
      </c>
      <c r="CB206" s="466">
        <f>INPUT!CK70</f>
        <v>3.3737189055920749</v>
      </c>
      <c r="CC206" s="435">
        <f>INPUT!CL70</f>
        <v>-7.6597285107321555</v>
      </c>
      <c r="CD206" s="466">
        <f>INPUT!CM70</f>
        <v>3.3285267215625769</v>
      </c>
      <c r="CE206" s="435">
        <f>INPUT!CN70</f>
        <v>-7.6560962682496347</v>
      </c>
      <c r="CF206" s="466">
        <f>INPUT!CO70</f>
        <v>3.1488950438176735</v>
      </c>
      <c r="CG206" s="435">
        <f>INPUT!CP70</f>
        <v>-12.266103062206346</v>
      </c>
      <c r="CH206" s="466">
        <f>INPUT!CQ70</f>
        <v>3.1916167315701816</v>
      </c>
      <c r="CI206" s="435">
        <f>INPUT!CR70</f>
        <v>-7.6843173924673325</v>
      </c>
      <c r="CJ206" s="466">
        <f>INPUT!CS70</f>
        <v>3.1181141474129648</v>
      </c>
      <c r="CK206" s="435">
        <f>INPUT!CT70</f>
        <v>-7.5763501741486161</v>
      </c>
      <c r="CL206" s="466">
        <f>INPUT!CU70</f>
        <v>3.158866557000048</v>
      </c>
      <c r="CM206" s="435">
        <f>INPUT!CV70</f>
        <v>-5.0971549503704079</v>
      </c>
      <c r="CN206" s="466">
        <f>INPUT!CW70</f>
        <v>2.9054496324393271</v>
      </c>
      <c r="CO206" s="435">
        <f>INPUT!CX70</f>
        <v>-7.7311376845128787</v>
      </c>
      <c r="CP206" s="466">
        <f>INPUT!CY70</f>
        <v>2.744549052243308</v>
      </c>
      <c r="CQ206" s="435">
        <f>INPUT!CZ70</f>
        <v>-14.007561587977058</v>
      </c>
      <c r="CR206" s="466">
        <f>INPUT!DA70</f>
        <v>2.6109285362132528</v>
      </c>
      <c r="CS206" s="435">
        <f>INPUT!DB70</f>
        <v>-16.265780764328763</v>
      </c>
      <c r="CT206" s="466">
        <f>INPUT!DC70</f>
        <v>2.7806973467564911</v>
      </c>
      <c r="CU206" s="435">
        <f>INPUT!DD70</f>
        <v>-11.971674124870324</v>
      </c>
      <c r="CV206" s="466">
        <f>INPUT!DE70</f>
        <v>2.9073116865417146</v>
      </c>
      <c r="CW206" s="435">
        <f>INPUT!DF70</f>
        <v>6.4088328415601303E-2</v>
      </c>
      <c r="CX206" s="466">
        <f>INPUT!DG70</f>
        <v>2.900739136210273</v>
      </c>
      <c r="CY206" s="435">
        <f>INPUT!DH70</f>
        <v>5.6909197465171868</v>
      </c>
      <c r="CZ206" s="466">
        <f>INPUT!DI70</f>
        <v>2.8106318821619709</v>
      </c>
      <c r="DA206" s="435">
        <f>INPUT!DJ70</f>
        <v>7.6487480671668218</v>
      </c>
      <c r="DB206" s="466">
        <f>INPUT!DK70</f>
        <v>2.742587264929631</v>
      </c>
      <c r="DC206" s="435">
        <f>INPUT!DL70</f>
        <v>-1.3705224652122983</v>
      </c>
      <c r="DD206" s="466">
        <f>INPUT!DM70</f>
        <v>2.767458509917482</v>
      </c>
      <c r="DE206" s="435">
        <f>INPUT!DN70</f>
        <v>-4.8103950213397972</v>
      </c>
      <c r="DF206" s="466">
        <f>INPUT!DO70</f>
        <v>2.6697883370643885</v>
      </c>
      <c r="DG206" s="435">
        <f>INPUT!DP70</f>
        <v>-7.9617914021601681</v>
      </c>
      <c r="DH206" s="466">
        <f>INPUT!DQ70</f>
        <v>2.6964904867922206</v>
      </c>
      <c r="DI206" s="435">
        <f>INPUT!DR70</f>
        <v>-4.0610581589913259</v>
      </c>
      <c r="DJ206" s="466">
        <f>INPUT!DS70</f>
        <v>2.6677646821693286</v>
      </c>
      <c r="DK206" s="435">
        <f>INPUT!DT70</f>
        <v>-2.7281750964530227</v>
      </c>
      <c r="DL206" s="466">
        <f>INPUT!DU70</f>
        <v>2.7136272316973837</v>
      </c>
      <c r="DM206" s="435">
        <f>INPUT!DV70</f>
        <v>-1.9451521324416632</v>
      </c>
      <c r="DN206" s="466">
        <f>INPUT!DW70</f>
        <v>2.7753520919254804</v>
      </c>
      <c r="DO206" s="435">
        <f>INPUT!DX70</f>
        <v>3.9540121363016434</v>
      </c>
      <c r="DP206" s="466">
        <f>INPUT!DY70</f>
        <v>2.7811456526464764</v>
      </c>
      <c r="DQ206" s="435">
        <f>INPUT!DZ70</f>
        <v>3.1394572415110789</v>
      </c>
      <c r="DR206" s="466">
        <f>INPUT!EA70</f>
        <v>2.6384372155261979</v>
      </c>
      <c r="DS206" s="435">
        <f>INPUT!EB70</f>
        <v>-1.0993273446922913</v>
      </c>
      <c r="DT206" s="466">
        <f>INPUT!EC70</f>
        <v>2.4979188955115141</v>
      </c>
      <c r="DU206" s="435">
        <f>INPUT!ED70</f>
        <v>-7.9490776649872918</v>
      </c>
      <c r="DV206" s="466">
        <f>INPUT!EE70</f>
        <v>2.4168838168440847</v>
      </c>
      <c r="DW206" s="435">
        <f>INPUT!EF70</f>
        <v>-12.916136879508432</v>
      </c>
      <c r="DX206" s="466">
        <f>INPUT!EG70</f>
        <v>2.428731340415307</v>
      </c>
      <c r="DY206" s="435">
        <f>INPUT!EH70</f>
        <v>-12.671551808004722</v>
      </c>
      <c r="DZ206" s="466">
        <f>INPUT!EI70</f>
        <v>2.4094228621805058</v>
      </c>
      <c r="EA206" s="435">
        <f>INPUT!EJ70</f>
        <v>-8.6799243126965404</v>
      </c>
      <c r="EB206" s="466">
        <f>INPUT!EK70</f>
        <v>2.3559032080432822</v>
      </c>
      <c r="EC206" s="435">
        <f>INPUT!EL70</f>
        <v>-5.6853602302067703</v>
      </c>
      <c r="ED206" s="466">
        <f>INPUT!EM70</f>
        <v>2.3636348140356276</v>
      </c>
      <c r="EE206" s="435">
        <f>INPUT!EN70</f>
        <v>-2.2032090428735884</v>
      </c>
      <c r="EF206" s="466">
        <f>INPUT!EO70</f>
        <v>2.372897347880361</v>
      </c>
      <c r="EG206" s="435">
        <f>INPUT!EP70</f>
        <v>-2.2988953782512089</v>
      </c>
      <c r="EH206" s="466">
        <f>INPUT!EQ70</f>
        <v>2.3828973478803608</v>
      </c>
      <c r="EI206" s="435">
        <f>INPUT!ER70</f>
        <v>-1.1009073880929199</v>
      </c>
      <c r="EJ206" s="466">
        <f>INPUT!ES70</f>
        <v>2.3928973478803606</v>
      </c>
      <c r="EK206" s="435">
        <f>INPUT!ET70</f>
        <v>1.5702741823508282</v>
      </c>
      <c r="EL206" s="466">
        <f>INPUT!EU70</f>
        <v>2.4028973478803604</v>
      </c>
      <c r="EM206" s="435">
        <f>INPUT!EV70</f>
        <v>1.6611082901464291</v>
      </c>
      <c r="EN206" s="466">
        <f>INPUT!EW70</f>
        <v>2.4128973478803601</v>
      </c>
      <c r="EO206" s="435">
        <f>INPUT!EX70</f>
        <v>1.6857029249802924</v>
      </c>
      <c r="EP206" s="466"/>
      <c r="EQ206" s="466">
        <f>INPUT!FF70</f>
        <v>4.3598544803759447</v>
      </c>
      <c r="ER206" s="435">
        <f>INPUT!FG70</f>
        <v>-2.413438354384545</v>
      </c>
      <c r="ES206" s="466">
        <f>INPUT!FH70</f>
        <v>4.189753670694774</v>
      </c>
      <c r="ET206" s="435">
        <f>INPUT!FI70</f>
        <v>-3.9015249349905634</v>
      </c>
      <c r="EU206" s="466">
        <f>INPUT!FJ70</f>
        <v>4.0883010142220479</v>
      </c>
      <c r="EV206" s="435">
        <f>INPUT!FK70</f>
        <v>-2.4214468068215256</v>
      </c>
      <c r="EW206" s="466">
        <f>INPUT!FL70</f>
        <v>4.0454721788078549</v>
      </c>
      <c r="EX206" s="435">
        <f>INPUT!FM70</f>
        <v>-1.0475949609679791</v>
      </c>
      <c r="EY206" s="466">
        <f>INPUT!FN70</f>
        <v>3.9671555525775997</v>
      </c>
      <c r="EZ206" s="435">
        <f>INPUT!FO70</f>
        <v>-1.9359081651955434</v>
      </c>
      <c r="FA206" s="466">
        <f>INPUT!FP70</f>
        <v>3.866803842467585</v>
      </c>
      <c r="FB206" s="435">
        <f>INPUT!FQ70</f>
        <v>-2.5295632797865064</v>
      </c>
      <c r="FC206" s="466">
        <f>INPUT!FR70</f>
        <v>3.8860090814331913</v>
      </c>
      <c r="FD206" s="435">
        <f>INPUT!FS70</f>
        <v>0.49666959452876469</v>
      </c>
      <c r="FE206" s="466">
        <f>INPUT!FT70</f>
        <v>3.9427449853990137</v>
      </c>
      <c r="FF206" s="435">
        <f>INPUT!FU70</f>
        <v>1.4600044101003018</v>
      </c>
      <c r="FG206" s="466">
        <f>INPUT!FV70</f>
        <v>3.7995043781838933</v>
      </c>
      <c r="FH206" s="435">
        <f>INPUT!FW70</f>
        <v>-3.6330172949449402</v>
      </c>
      <c r="FI206" s="466">
        <f>INPUT!FX70</f>
        <v>3.7676694866488267</v>
      </c>
      <c r="FJ206" s="435">
        <f>INPUT!FY70</f>
        <v>-0.83786958419780344</v>
      </c>
      <c r="FK206" s="466">
        <f>INPUT!FZ70</f>
        <v>3.5042834147564808</v>
      </c>
      <c r="FL206" s="435">
        <f>INPUT!GA70</f>
        <v>-6.99068941226626</v>
      </c>
      <c r="FM206" s="466">
        <f>INPUT!GB70</f>
        <v>3.1946178449683651</v>
      </c>
      <c r="FN206" s="435">
        <f>INPUT!GC70</f>
        <v>-8.8367729757279019</v>
      </c>
      <c r="FO206" s="466">
        <f>INPUT!GD70</f>
        <v>2.8412128040523195</v>
      </c>
      <c r="FP206" s="435">
        <f>INPUT!GE70</f>
        <v>-11.062513830024178</v>
      </c>
      <c r="FQ206" s="466">
        <f>INPUT!GF70</f>
        <v>2.8491836022360788</v>
      </c>
      <c r="FR206" s="435">
        <f>INPUT!GG70</f>
        <v>0.28054210414618641</v>
      </c>
      <c r="FS206" s="466">
        <f>INPUT!GH70</f>
        <v>2.7179594331194727</v>
      </c>
      <c r="FT206" s="435">
        <f>INPUT!GI70</f>
        <v>-4.6056761317038175</v>
      </c>
      <c r="FU206" s="466">
        <f>INPUT!GJ70</f>
        <v>2.7340071802969765</v>
      </c>
      <c r="FV206" s="435">
        <f>INPUT!GK70</f>
        <v>0.59043365334874309</v>
      </c>
      <c r="FW206" s="466">
        <f>INPUT!GL70</f>
        <v>2.4942739390413537</v>
      </c>
      <c r="FX206" s="435">
        <f>INPUT!GM70</f>
        <v>-8.7685666293525362</v>
      </c>
      <c r="FY206" s="466">
        <f>INPUT!GN70</f>
        <v>2.3753659023477662</v>
      </c>
      <c r="FZ206" s="435">
        <f>INPUT!GO70</f>
        <v>-4.7672404715613741</v>
      </c>
      <c r="GA206" s="466">
        <f>INPUT!GP70</f>
        <v>2.3978180288090285</v>
      </c>
      <c r="GB206" s="435">
        <f>INPUT!GQ70</f>
        <v>0.94520707058525222</v>
      </c>
      <c r="GC206" s="466">
        <f>INPUT!GR70</f>
        <v>2.4478180288090283</v>
      </c>
      <c r="GD206" s="435">
        <f>INPUT!GS70</f>
        <v>2.0852291291192815</v>
      </c>
      <c r="GE206" s="466">
        <f>INPUT!GT70</f>
        <v>2.4978180288090281</v>
      </c>
      <c r="GF206" s="435">
        <f>INPUT!GU70</f>
        <v>2.0426354986986972</v>
      </c>
      <c r="GG206" s="466">
        <f>INPUT!GV70</f>
        <v>2.547818028809028</v>
      </c>
      <c r="GH206" s="435">
        <f>INPUT!GW70</f>
        <v>2.0017471018030975</v>
      </c>
      <c r="GI206" s="466">
        <f>INPUT!GX70</f>
        <v>2.5978180288090278</v>
      </c>
      <c r="GJ206" s="435">
        <f>INPUT!GY70</f>
        <v>1.9624635446736427</v>
      </c>
      <c r="GK206" s="435">
        <f>INPUT!GZ70</f>
        <v>1.8065315466286203</v>
      </c>
      <c r="GL206" s="436"/>
    </row>
    <row r="207" spans="1:194" ht="12" hidden="1" customHeight="1" outlineLevel="2" x14ac:dyDescent="0.2">
      <c r="A207" s="433" t="s">
        <v>553</v>
      </c>
      <c r="B207" s="465">
        <f>INPUT!K71</f>
        <v>3.74</v>
      </c>
      <c r="C207" s="435">
        <f>INPUT!L71</f>
        <v>-8.5574572127139259</v>
      </c>
      <c r="D207" s="465">
        <f>INPUT!M71</f>
        <v>3.9400963948331906</v>
      </c>
      <c r="E207" s="435">
        <f>INPUT!N71</f>
        <v>10.676865023404236</v>
      </c>
      <c r="F207" s="465">
        <f>INPUT!O71</f>
        <v>3.9600462308968929</v>
      </c>
      <c r="G207" s="435">
        <f>INPUT!P71</f>
        <v>5.601232823917135</v>
      </c>
      <c r="H207" s="465">
        <f>INPUT!Q71</f>
        <v>3.8</v>
      </c>
      <c r="I207" s="435">
        <f>INPUT!R71</f>
        <v>5.555555555555558</v>
      </c>
      <c r="J207" s="465">
        <f>INPUT!S71</f>
        <v>3.86</v>
      </c>
      <c r="K207" s="435">
        <f>INPUT!T71</f>
        <v>3.2085561497326109</v>
      </c>
      <c r="L207" s="465">
        <f>INPUT!U71</f>
        <v>4.1100000000000003</v>
      </c>
      <c r="M207" s="435">
        <f>INPUT!V71</f>
        <v>4.3121687426127764</v>
      </c>
      <c r="N207" s="465">
        <f>INPUT!W71</f>
        <v>3.76</v>
      </c>
      <c r="O207" s="435">
        <f>INPUT!X71</f>
        <v>-5.0516135224912606</v>
      </c>
      <c r="P207" s="465">
        <f>INPUT!Y71</f>
        <v>3.91</v>
      </c>
      <c r="Q207" s="435">
        <f>INPUT!Z71</f>
        <v>2.8947368421052611</v>
      </c>
      <c r="R207" s="465">
        <f>INPUT!AA71</f>
        <v>4.13</v>
      </c>
      <c r="S207" s="435">
        <f>INPUT!AB71</f>
        <v>6.9948186528497436</v>
      </c>
      <c r="T207" s="465">
        <f>INPUT!AC71</f>
        <v>3.86</v>
      </c>
      <c r="U207" s="435">
        <f>INPUT!AD71</f>
        <v>-6.0827250608272649</v>
      </c>
      <c r="V207" s="465">
        <f>INPUT!AE71</f>
        <v>3.96</v>
      </c>
      <c r="W207" s="435">
        <f>INPUT!AF71</f>
        <v>5.319148936170226</v>
      </c>
      <c r="X207" s="465">
        <f>INPUT!AG71</f>
        <v>2.59</v>
      </c>
      <c r="Y207" s="435">
        <f>INPUT!AH71</f>
        <v>-33.759590792838878</v>
      </c>
      <c r="Z207" s="465">
        <f>INPUT!AI71</f>
        <v>2.67</v>
      </c>
      <c r="AA207" s="435">
        <f>INPUT!AJ71</f>
        <v>-35.351089588377725</v>
      </c>
      <c r="AB207" s="465">
        <f>INPUT!AK71</f>
        <v>3.63</v>
      </c>
      <c r="AC207" s="435">
        <f>INPUT!AL71</f>
        <v>-5.9585492227979264</v>
      </c>
      <c r="AD207" s="465">
        <f>INPUT!AM71</f>
        <v>3.43</v>
      </c>
      <c r="AE207" s="435">
        <f>INPUT!AN71</f>
        <v>-13.383838383838375</v>
      </c>
      <c r="AF207" s="465">
        <f>INPUT!AO71</f>
        <v>2.86</v>
      </c>
      <c r="AG207" s="435">
        <f>INPUT!AP71</f>
        <v>10.424710424710426</v>
      </c>
      <c r="AH207" s="465">
        <f>INPUT!AQ71</f>
        <v>3.06</v>
      </c>
      <c r="AI207" s="435">
        <f>INPUT!AR71</f>
        <v>14.606741573033721</v>
      </c>
      <c r="AJ207" s="465">
        <f>INPUT!AS71</f>
        <v>2.85</v>
      </c>
      <c r="AK207" s="435">
        <f>INPUT!AT71</f>
        <v>-21.487603305785118</v>
      </c>
      <c r="AL207" s="465">
        <f>INPUT!AU71</f>
        <v>3.43</v>
      </c>
      <c r="AM207" s="435">
        <f>INPUT!AV71</f>
        <v>0</v>
      </c>
      <c r="AN207" s="465">
        <f>INPUT!AW71</f>
        <v>3.45</v>
      </c>
      <c r="AO207" s="435">
        <f>INPUT!AX71</f>
        <v>20.629370629370648</v>
      </c>
      <c r="AP207" s="465">
        <f>INPUT!AY71</f>
        <v>3.04</v>
      </c>
      <c r="AQ207" s="435">
        <f>INPUT!AZ71</f>
        <v>-0.65359477124182774</v>
      </c>
      <c r="AR207" s="465">
        <f>INPUT!BA71</f>
        <v>3.36</v>
      </c>
      <c r="AS207" s="435">
        <f>INPUT!BB71</f>
        <v>17.894736842105253</v>
      </c>
      <c r="AT207" s="465">
        <f>INPUT!BC71</f>
        <v>4.2</v>
      </c>
      <c r="AU207" s="435">
        <f>INPUT!BD71</f>
        <v>22.448979591836739</v>
      </c>
      <c r="AV207" s="465">
        <f>INPUT!BE71</f>
        <v>3.24</v>
      </c>
      <c r="AW207" s="435">
        <f>INPUT!BF71</f>
        <v>-6.086956521739129</v>
      </c>
      <c r="AX207" s="465">
        <f>INPUT!BG71</f>
        <v>3.36</v>
      </c>
      <c r="AY207" s="435">
        <f>INPUT!BH71</f>
        <v>10.526315789473673</v>
      </c>
      <c r="AZ207" s="465">
        <f>INPUT!BI71</f>
        <v>3.58</v>
      </c>
      <c r="BA207" s="435">
        <f>INPUT!BJ71</f>
        <v>6.5476190476190466</v>
      </c>
      <c r="BB207" s="465">
        <f>INPUT!BK71</f>
        <v>3.89</v>
      </c>
      <c r="BC207" s="435">
        <f>INPUT!BL71</f>
        <v>-7.3809523809523769</v>
      </c>
      <c r="BD207" s="465">
        <f>INPUT!BM71</f>
        <v>2.91</v>
      </c>
      <c r="BE207" s="435">
        <f>INPUT!BN71</f>
        <v>-10.185185185185187</v>
      </c>
      <c r="BF207" s="465">
        <f>INPUT!BO71</f>
        <v>3.85</v>
      </c>
      <c r="BG207" s="435">
        <f>INPUT!BP71</f>
        <v>14.583333333333348</v>
      </c>
      <c r="BH207" s="465">
        <f>INPUT!BQ71</f>
        <v>3.46</v>
      </c>
      <c r="BI207" s="435">
        <f>INPUT!BR71</f>
        <v>-3.3519553072625774</v>
      </c>
      <c r="BJ207" s="465">
        <f>INPUT!BS71</f>
        <v>3.44</v>
      </c>
      <c r="BK207" s="435">
        <f>INPUT!BT71</f>
        <v>-11.568123393316199</v>
      </c>
      <c r="BL207" s="465">
        <f>INPUT!BU71</f>
        <v>3.24</v>
      </c>
      <c r="BM207" s="435">
        <f>INPUT!BV71</f>
        <v>11.340206185567014</v>
      </c>
      <c r="BN207" s="465">
        <f>INPUT!BW71</f>
        <v>3.7</v>
      </c>
      <c r="BO207" s="435">
        <f>INPUT!BX71</f>
        <v>-3.8961038961038974</v>
      </c>
      <c r="BP207" s="465">
        <f>INPUT!BY71</f>
        <v>3.25</v>
      </c>
      <c r="BQ207" s="435">
        <f>INPUT!BZ71</f>
        <v>-6.0693641618497107</v>
      </c>
      <c r="BR207" s="465">
        <f>INPUT!CA71</f>
        <v>2.89</v>
      </c>
      <c r="BS207" s="435">
        <f>INPUT!CB71</f>
        <v>-15.988372093023251</v>
      </c>
      <c r="BT207" s="465">
        <f>INPUT!CC71</f>
        <v>2.46</v>
      </c>
      <c r="BU207" s="435">
        <f>INPUT!CD71</f>
        <v>-24.07407407407408</v>
      </c>
      <c r="BV207" s="465">
        <f>INPUT!CE71</f>
        <v>2.67</v>
      </c>
      <c r="BW207" s="435">
        <f>INPUT!CF71</f>
        <v>-27.837837837837842</v>
      </c>
      <c r="BX207" s="465">
        <f>INPUT!CG71</f>
        <v>2.77</v>
      </c>
      <c r="BY207" s="435">
        <f>INPUT!CH71</f>
        <v>-14.769230769230768</v>
      </c>
      <c r="BZ207" s="465">
        <f>INPUT!CI71</f>
        <v>2.4500000000000002</v>
      </c>
      <c r="CA207" s="435">
        <f>INPUT!CJ71</f>
        <v>-15.224913494809689</v>
      </c>
      <c r="CB207" s="465">
        <f>INPUT!CK71</f>
        <v>2.36</v>
      </c>
      <c r="CC207" s="435">
        <f>INPUT!CL71</f>
        <v>0</v>
      </c>
      <c r="CD207" s="465">
        <f>INPUT!CM71</f>
        <v>2.36</v>
      </c>
      <c r="CE207" s="435">
        <f>INPUT!CN71</f>
        <v>0</v>
      </c>
      <c r="CF207" s="465">
        <f>INPUT!CO71</f>
        <v>2.67</v>
      </c>
      <c r="CG207" s="435">
        <f>INPUT!CP71</f>
        <v>0</v>
      </c>
      <c r="CH207" s="465">
        <f>INPUT!CQ71</f>
        <v>2.2599999999999998</v>
      </c>
      <c r="CI207" s="435">
        <f>INPUT!CR71</f>
        <v>0</v>
      </c>
      <c r="CJ207" s="465">
        <f>INPUT!CS71</f>
        <v>2.08</v>
      </c>
      <c r="CK207" s="435">
        <f>INPUT!CT71</f>
        <v>-11.864406779661007</v>
      </c>
      <c r="CL207" s="465">
        <f>INPUT!CU71</f>
        <v>2.0299999999999998</v>
      </c>
      <c r="CM207" s="435">
        <f>INPUT!CV71</f>
        <v>-13.983050847457633</v>
      </c>
      <c r="CN207" s="465">
        <f>INPUT!CW71</f>
        <v>1.97</v>
      </c>
      <c r="CO207" s="435">
        <f>INPUT!CX71</f>
        <v>-26.217228464419474</v>
      </c>
      <c r="CP207" s="465">
        <f>INPUT!CY71</f>
        <v>2.76</v>
      </c>
      <c r="CQ207" s="435">
        <f>INPUT!CZ71</f>
        <v>22.123893805309748</v>
      </c>
      <c r="CR207" s="465">
        <f>INPUT!DA71</f>
        <v>2.73</v>
      </c>
      <c r="CS207" s="435">
        <f>INPUT!DB71</f>
        <v>31.25</v>
      </c>
      <c r="CT207" s="465">
        <f>INPUT!DC71</f>
        <v>3.03</v>
      </c>
      <c r="CU207" s="435">
        <f>INPUT!DD71</f>
        <v>49.26108374384237</v>
      </c>
      <c r="CV207" s="465">
        <f>INPUT!DE71</f>
        <v>3.02</v>
      </c>
      <c r="CW207" s="435">
        <f>INPUT!DF71</f>
        <v>53.299492385786792</v>
      </c>
      <c r="CX207" s="465">
        <f>INPUT!DG71</f>
        <v>2</v>
      </c>
      <c r="CY207" s="435">
        <f>INPUT!DH71</f>
        <v>-27.536231884057962</v>
      </c>
      <c r="CZ207" s="465">
        <f>INPUT!DI71</f>
        <v>1.52</v>
      </c>
      <c r="DA207" s="435">
        <f>INPUT!DJ71</f>
        <v>-44.322344322344321</v>
      </c>
      <c r="DB207" s="465">
        <f>INPUT!DK71</f>
        <v>1.99</v>
      </c>
      <c r="DC207" s="435">
        <f>INPUT!DL71</f>
        <v>-34.323432343234316</v>
      </c>
      <c r="DD207" s="465">
        <f>INPUT!DM71</f>
        <v>2.58</v>
      </c>
      <c r="DE207" s="435">
        <f>INPUT!DN71</f>
        <v>-14.569536423841056</v>
      </c>
      <c r="DF207" s="465">
        <f>INPUT!DO71</f>
        <v>1.91</v>
      </c>
      <c r="DG207" s="435">
        <f>INPUT!DP71</f>
        <v>-4.5000000000000036</v>
      </c>
      <c r="DH207" s="465">
        <f>INPUT!DQ71</f>
        <v>2.4700000000000002</v>
      </c>
      <c r="DI207" s="435">
        <f>INPUT!DR71</f>
        <v>62.5</v>
      </c>
      <c r="DJ207" s="465">
        <f>INPUT!DS71</f>
        <v>1.1299999999999999</v>
      </c>
      <c r="DK207" s="435">
        <f>INPUT!DT71</f>
        <v>-43.216080402010057</v>
      </c>
      <c r="DL207" s="465">
        <f>INPUT!DU71</f>
        <v>3.76</v>
      </c>
      <c r="DM207" s="435">
        <f>INPUT!DV71</f>
        <v>45.736434108527121</v>
      </c>
      <c r="DN207" s="465">
        <f>INPUT!DW71</f>
        <v>2.76</v>
      </c>
      <c r="DO207" s="435">
        <f>INPUT!DX71</f>
        <v>44.502617801047116</v>
      </c>
      <c r="DP207" s="465">
        <f>INPUT!DY71</f>
        <v>2.04</v>
      </c>
      <c r="DQ207" s="435">
        <f>INPUT!DZ71</f>
        <v>-17.408906882591101</v>
      </c>
      <c r="DR207" s="465">
        <f>INPUT!EA71</f>
        <v>2.14</v>
      </c>
      <c r="DS207" s="435">
        <f>INPUT!EB71</f>
        <v>89.380530973451357</v>
      </c>
      <c r="DT207" s="465">
        <f>INPUT!EC71</f>
        <v>1.67</v>
      </c>
      <c r="DU207" s="435" t="str">
        <f>INPUT!ED71</f>
        <v>NM</v>
      </c>
      <c r="DV207" s="465">
        <f>INPUT!EE71</f>
        <v>2.2200000000000002</v>
      </c>
      <c r="DW207" s="435">
        <f>INPUT!EF71</f>
        <v>-19.565217391304333</v>
      </c>
      <c r="DX207" s="465">
        <f>INPUT!EG71</f>
        <v>0.88</v>
      </c>
      <c r="DY207" s="435" t="str">
        <f>INPUT!EH71</f>
        <v>NM</v>
      </c>
      <c r="DZ207" s="465">
        <f>INPUT!EI71</f>
        <v>1.21</v>
      </c>
      <c r="EA207" s="435">
        <f>INPUT!EJ71</f>
        <v>-43.457943925233657</v>
      </c>
      <c r="EB207" s="465">
        <f>INPUT!EK71</f>
        <v>2.25</v>
      </c>
      <c r="EC207" s="435">
        <f>INPUT!EL71</f>
        <v>34.730538922155695</v>
      </c>
      <c r="ED207" s="465">
        <f>INPUT!EM71</f>
        <v>3.02</v>
      </c>
      <c r="EE207" s="435">
        <f>INPUT!EN71</f>
        <v>36.036036036036023</v>
      </c>
      <c r="EF207" s="465">
        <f>INPUT!EO71</f>
        <v>2.33</v>
      </c>
      <c r="EG207" s="435" t="str">
        <f>INPUT!EP71</f>
        <v>NM</v>
      </c>
      <c r="EH207" s="465">
        <f>INPUT!EQ71</f>
        <v>0</v>
      </c>
      <c r="EI207" s="435" t="str">
        <f>INPUT!ER71</f>
        <v>NM</v>
      </c>
      <c r="EJ207" s="465">
        <f>INPUT!ES71</f>
        <v>0</v>
      </c>
      <c r="EK207" s="435" t="str">
        <f>INPUT!ET71</f>
        <v>NM</v>
      </c>
      <c r="EL207" s="465">
        <f>INPUT!EU71</f>
        <v>0</v>
      </c>
      <c r="EM207" s="435" t="str">
        <f>INPUT!EV71</f>
        <v>NM</v>
      </c>
      <c r="EN207" s="465">
        <f>INPUT!EW71</f>
        <v>0</v>
      </c>
      <c r="EO207" s="435" t="str">
        <f>INPUT!EX71</f>
        <v>NM</v>
      </c>
      <c r="EP207" s="436"/>
      <c r="EQ207" s="466">
        <f>INPUT!FF71</f>
        <v>4.09</v>
      </c>
      <c r="ER207" s="435">
        <f>INPUT!FG71</f>
        <v>-13.713080168776381</v>
      </c>
      <c r="ES207" s="466">
        <f>INPUT!FH71</f>
        <v>4.09</v>
      </c>
      <c r="ET207" s="435">
        <f>INPUT!FI71</f>
        <v>0</v>
      </c>
      <c r="EU207" s="466">
        <f>INPUT!FJ71</f>
        <v>0</v>
      </c>
      <c r="EV207" s="435" t="str">
        <f>INPUT!FK71</f>
        <v>NM</v>
      </c>
      <c r="EW207" s="466">
        <f>INPUT!FL71</f>
        <v>0</v>
      </c>
      <c r="EX207" s="435" t="str">
        <f>INPUT!FM71</f>
        <v>NM</v>
      </c>
      <c r="EY207" s="466">
        <f>INPUT!FN71</f>
        <v>0</v>
      </c>
      <c r="EZ207" s="435" t="str">
        <f>INPUT!FO71</f>
        <v>NM</v>
      </c>
      <c r="FA207" s="466">
        <f>INPUT!FP71</f>
        <v>0</v>
      </c>
      <c r="FB207" s="435" t="str">
        <f>INPUT!FQ71</f>
        <v>NM</v>
      </c>
      <c r="FC207" s="466">
        <f>INPUT!FR71</f>
        <v>0</v>
      </c>
      <c r="FD207" s="435">
        <f>INPUT!FS71</f>
        <v>0</v>
      </c>
      <c r="FE207" s="466">
        <f>INPUT!FT71</f>
        <v>0</v>
      </c>
      <c r="FF207" s="435">
        <f>INPUT!FU71</f>
        <v>0</v>
      </c>
      <c r="FG207" s="466">
        <f>INPUT!FV71</f>
        <v>0</v>
      </c>
      <c r="FH207" s="435" t="str">
        <f>INPUT!FW71</f>
        <v>NM</v>
      </c>
      <c r="FI207" s="466">
        <f>INPUT!FX71</f>
        <v>0</v>
      </c>
      <c r="FJ207" s="435">
        <f>INPUT!FY71</f>
        <v>0</v>
      </c>
      <c r="FK207" s="466">
        <f>INPUT!FZ71</f>
        <v>0</v>
      </c>
      <c r="FL207" s="435">
        <f>INPUT!GA71</f>
        <v>0</v>
      </c>
      <c r="FM207" s="467">
        <f>INPUT!GB71</f>
        <v>0</v>
      </c>
      <c r="FN207" s="435">
        <f>INPUT!GC71</f>
        <v>0</v>
      </c>
      <c r="FO207" s="467">
        <f>INPUT!GD71</f>
        <v>0</v>
      </c>
      <c r="FP207" s="435">
        <f>INPUT!GE71</f>
        <v>0</v>
      </c>
      <c r="FQ207" s="467">
        <f>INPUT!GF71</f>
        <v>0</v>
      </c>
      <c r="FR207" s="435">
        <f>INPUT!GG71</f>
        <v>0</v>
      </c>
      <c r="FS207" s="467">
        <f>INPUT!GH71</f>
        <v>0</v>
      </c>
      <c r="FT207" s="435">
        <f>INPUT!GI71</f>
        <v>0</v>
      </c>
      <c r="FU207" s="467">
        <f>INPUT!GJ71</f>
        <v>0</v>
      </c>
      <c r="FV207" s="435">
        <f>INPUT!GK71</f>
        <v>0</v>
      </c>
      <c r="FW207" s="467">
        <f>INPUT!GL71</f>
        <v>0</v>
      </c>
      <c r="FX207" s="435">
        <f>INPUT!GM71</f>
        <v>0</v>
      </c>
      <c r="FY207" s="467">
        <f>INPUT!GN71</f>
        <v>0</v>
      </c>
      <c r="FZ207" s="435">
        <f>INPUT!GO71</f>
        <v>0</v>
      </c>
      <c r="GA207" s="467">
        <f>INPUT!GP71</f>
        <v>0</v>
      </c>
      <c r="GB207" s="435">
        <f>INPUT!GQ71</f>
        <v>0</v>
      </c>
      <c r="GC207" s="467">
        <f>INPUT!GR71</f>
        <v>0</v>
      </c>
      <c r="GD207" s="435">
        <f>INPUT!GS71</f>
        <v>0</v>
      </c>
      <c r="GE207" s="467">
        <f>INPUT!GT71</f>
        <v>0</v>
      </c>
      <c r="GF207" s="435">
        <f>INPUT!GU71</f>
        <v>0</v>
      </c>
      <c r="GG207" s="467">
        <f>INPUT!GV71</f>
        <v>0</v>
      </c>
      <c r="GH207" s="435">
        <f>INPUT!GW71</f>
        <v>0</v>
      </c>
      <c r="GI207" s="467">
        <f>INPUT!GX71</f>
        <v>0</v>
      </c>
      <c r="GJ207" s="435">
        <f>INPUT!GY71</f>
        <v>0</v>
      </c>
      <c r="GK207" s="435" t="str">
        <f>INPUT!GZ71</f>
        <v/>
      </c>
      <c r="GL207" s="436"/>
    </row>
    <row r="208" spans="1:194" ht="12" hidden="1" customHeight="1" outlineLevel="2" x14ac:dyDescent="0.2">
      <c r="A208" s="433" t="s">
        <v>408</v>
      </c>
      <c r="B208" s="465">
        <f>INPUT!K72</f>
        <v>5</v>
      </c>
      <c r="C208" s="435">
        <f>INPUT!L72</f>
        <v>-2.7237354085603016</v>
      </c>
      <c r="D208" s="465">
        <f>INPUT!M72</f>
        <v>4.9000238095237307</v>
      </c>
      <c r="E208" s="435">
        <f>INPUT!N72</f>
        <v>-3.3525875833583685</v>
      </c>
      <c r="F208" s="465">
        <f>INPUT!O72</f>
        <v>4.9500000000000313</v>
      </c>
      <c r="G208" s="435">
        <f>INPUT!P72</f>
        <v>-2.1739130434776377</v>
      </c>
      <c r="H208" s="465">
        <f>INPUT!Q72</f>
        <v>4.8899999999999997</v>
      </c>
      <c r="I208" s="435">
        <f>INPUT!R72</f>
        <v>-2.5896414342629459</v>
      </c>
      <c r="J208" s="465">
        <f>INPUT!S72</f>
        <v>4.8499999999999996</v>
      </c>
      <c r="K208" s="435">
        <f>INPUT!T72</f>
        <v>-3.0000000000000027</v>
      </c>
      <c r="L208" s="465">
        <f>INPUT!U72</f>
        <v>4.8</v>
      </c>
      <c r="M208" s="435">
        <f>INPUT!V72</f>
        <v>-2.0412923163622976</v>
      </c>
      <c r="N208" s="465">
        <f>INPUT!W72</f>
        <v>4.76</v>
      </c>
      <c r="O208" s="435">
        <f>INPUT!X72</f>
        <v>-3.8383838383844515</v>
      </c>
      <c r="P208" s="465">
        <f>INPUT!Y72</f>
        <v>4.7300000000000004</v>
      </c>
      <c r="Q208" s="435">
        <f>INPUT!Z72</f>
        <v>-3.2719836400817881</v>
      </c>
      <c r="R208" s="465">
        <f>INPUT!AA72</f>
        <v>4.71</v>
      </c>
      <c r="S208" s="435">
        <f>INPUT!AB72</f>
        <v>-2.8865979381443196</v>
      </c>
      <c r="T208" s="465">
        <f>INPUT!AC72</f>
        <v>4.6500000000000004</v>
      </c>
      <c r="U208" s="435">
        <f>INPUT!AD72</f>
        <v>-3.1249999999999889</v>
      </c>
      <c r="V208" s="465">
        <f>INPUT!AE72</f>
        <v>4.5999999999999996</v>
      </c>
      <c r="W208" s="435">
        <f>INPUT!AF72</f>
        <v>-3.3613445378151252</v>
      </c>
      <c r="X208" s="465">
        <f>INPUT!AG72</f>
        <v>4.54</v>
      </c>
      <c r="Y208" s="435">
        <f>INPUT!AH72</f>
        <v>-4.0169133192389133</v>
      </c>
      <c r="Z208" s="465">
        <f>INPUT!AI72</f>
        <v>4.4400000000000004</v>
      </c>
      <c r="AA208" s="435">
        <f>INPUT!AJ72</f>
        <v>-5.7324840764331082</v>
      </c>
      <c r="AB208" s="465">
        <f>INPUT!AK72</f>
        <v>4.42</v>
      </c>
      <c r="AC208" s="435">
        <f>INPUT!AL72</f>
        <v>-4.9462365591397939</v>
      </c>
      <c r="AD208" s="465">
        <f>INPUT!AM72</f>
        <v>4.42</v>
      </c>
      <c r="AE208" s="435">
        <f>INPUT!AN72</f>
        <v>-3.9130434782608692</v>
      </c>
      <c r="AF208" s="465">
        <f>INPUT!AO72</f>
        <v>4.3499999999999996</v>
      </c>
      <c r="AG208" s="435">
        <f>INPUT!AP72</f>
        <v>-4.1850220264317279</v>
      </c>
      <c r="AH208" s="465">
        <f>INPUT!AQ72</f>
        <v>4.3</v>
      </c>
      <c r="AI208" s="435">
        <f>INPUT!AR72</f>
        <v>-3.1531531531531654</v>
      </c>
      <c r="AJ208" s="465">
        <f>INPUT!AS72</f>
        <v>4.28</v>
      </c>
      <c r="AK208" s="435">
        <f>INPUT!AT72</f>
        <v>-3.1674208144796268</v>
      </c>
      <c r="AL208" s="465">
        <f>INPUT!AU72</f>
        <v>4.26</v>
      </c>
      <c r="AM208" s="435">
        <f>INPUT!AV72</f>
        <v>-3.6199095022624417</v>
      </c>
      <c r="AN208" s="465">
        <f>INPUT!AW72</f>
        <v>4.22</v>
      </c>
      <c r="AO208" s="435">
        <f>INPUT!AX72</f>
        <v>-2.9885057471264354</v>
      </c>
      <c r="AP208" s="465">
        <f>INPUT!AY72</f>
        <v>4.2</v>
      </c>
      <c r="AQ208" s="435">
        <f>INPUT!AZ72</f>
        <v>-2.3255813953488302</v>
      </c>
      <c r="AR208" s="465">
        <f>INPUT!BA72</f>
        <v>4.17</v>
      </c>
      <c r="AS208" s="435">
        <f>INPUT!BB72</f>
        <v>-2.5700934579439338</v>
      </c>
      <c r="AT208" s="465">
        <f>INPUT!BC72</f>
        <v>4.18</v>
      </c>
      <c r="AU208" s="435">
        <f>INPUT!BD72</f>
        <v>-1.8779342723004744</v>
      </c>
      <c r="AV208" s="465">
        <f>INPUT!BE72</f>
        <v>4.1399999999999997</v>
      </c>
      <c r="AW208" s="435">
        <f>INPUT!BF72</f>
        <v>-1.8957345971563955</v>
      </c>
      <c r="AX208" s="465">
        <f>INPUT!BG72</f>
        <v>4.12</v>
      </c>
      <c r="AY208" s="435">
        <f>INPUT!BH72</f>
        <v>-1.9047619047619091</v>
      </c>
      <c r="AZ208" s="465">
        <f>INPUT!BI72</f>
        <v>4.09</v>
      </c>
      <c r="BA208" s="435">
        <f>INPUT!BJ72</f>
        <v>-1.918465227817745</v>
      </c>
      <c r="BB208" s="465">
        <f>INPUT!BK72</f>
        <v>4.0599999999999996</v>
      </c>
      <c r="BC208" s="435">
        <f>INPUT!BL72</f>
        <v>-2.8708133971291905</v>
      </c>
      <c r="BD208" s="465">
        <f>INPUT!BM72</f>
        <v>4.0199999999999996</v>
      </c>
      <c r="BE208" s="435">
        <f>INPUT!BN72</f>
        <v>-2.8985507246376829</v>
      </c>
      <c r="BF208" s="465">
        <f>INPUT!BO72</f>
        <v>3.99</v>
      </c>
      <c r="BG208" s="435">
        <f>INPUT!BP72</f>
        <v>-3.1553398058252413</v>
      </c>
      <c r="BH208" s="465">
        <f>INPUT!BQ72</f>
        <v>3.98</v>
      </c>
      <c r="BI208" s="435">
        <f>INPUT!BR72</f>
        <v>-2.6894865525672329</v>
      </c>
      <c r="BJ208" s="465">
        <f>INPUT!BS72</f>
        <v>3.96</v>
      </c>
      <c r="BK208" s="435">
        <f>INPUT!BT72</f>
        <v>-2.4630541871921152</v>
      </c>
      <c r="BL208" s="465">
        <f>INPUT!BU72</f>
        <v>3.9</v>
      </c>
      <c r="BM208" s="435">
        <f>INPUT!BV72</f>
        <v>-2.9850746268656581</v>
      </c>
      <c r="BN208" s="465">
        <f>INPUT!BW72</f>
        <v>3.87</v>
      </c>
      <c r="BO208" s="435">
        <f>INPUT!BX72</f>
        <v>-3.007518796992481</v>
      </c>
      <c r="BP208" s="465">
        <f>INPUT!BY72</f>
        <v>3.85</v>
      </c>
      <c r="BQ208" s="435">
        <f>INPUT!BZ72</f>
        <v>-3.2663316582914548</v>
      </c>
      <c r="BR208" s="465">
        <f>INPUT!CA72</f>
        <v>3.8</v>
      </c>
      <c r="BS208" s="435">
        <f>INPUT!CB72</f>
        <v>-4.0404040404040442</v>
      </c>
      <c r="BT208" s="465">
        <f>INPUT!CC72</f>
        <v>3.77</v>
      </c>
      <c r="BU208" s="435">
        <f>INPUT!CD72</f>
        <v>-3.3333333333333326</v>
      </c>
      <c r="BV208" s="465">
        <f>INPUT!CE72</f>
        <v>3.75</v>
      </c>
      <c r="BW208" s="435">
        <f>INPUT!CF72</f>
        <v>-3.1007751937984551</v>
      </c>
      <c r="BX208" s="465">
        <f>INPUT!CG72</f>
        <v>3.71</v>
      </c>
      <c r="BY208" s="435">
        <f>INPUT!CH72</f>
        <v>-3.6363636363636376</v>
      </c>
      <c r="BZ208" s="465">
        <f>INPUT!CI72</f>
        <v>3.64</v>
      </c>
      <c r="CA208" s="435">
        <f>INPUT!CJ72</f>
        <v>-4.2105263157894646</v>
      </c>
      <c r="CB208" s="465">
        <f>INPUT!CK72</f>
        <v>3.56</v>
      </c>
      <c r="CC208" s="435">
        <f>INPUT!CL72</f>
        <v>0</v>
      </c>
      <c r="CD208" s="465">
        <f>INPUT!CM72</f>
        <v>3.56</v>
      </c>
      <c r="CE208" s="435">
        <f>INPUT!CN72</f>
        <v>0</v>
      </c>
      <c r="CF208" s="465">
        <f>INPUT!CO72</f>
        <v>3.51</v>
      </c>
      <c r="CG208" s="435">
        <f>INPUT!CP72</f>
        <v>0</v>
      </c>
      <c r="CH208" s="465">
        <f>INPUT!CQ72</f>
        <v>3.42</v>
      </c>
      <c r="CI208" s="435">
        <f>INPUT!CR72</f>
        <v>0</v>
      </c>
      <c r="CJ208" s="465">
        <f>INPUT!CS72</f>
        <v>3.29</v>
      </c>
      <c r="CK208" s="435">
        <f>INPUT!CT72</f>
        <v>-7.5842696629213506</v>
      </c>
      <c r="CL208" s="465">
        <f>INPUT!CU72</f>
        <v>3.18</v>
      </c>
      <c r="CM208" s="435">
        <f>INPUT!CV72</f>
        <v>-10.67415730337078</v>
      </c>
      <c r="CN208" s="465">
        <f>INPUT!CW72</f>
        <v>3.1</v>
      </c>
      <c r="CO208" s="435">
        <f>INPUT!CX72</f>
        <v>-11.680911680911677</v>
      </c>
      <c r="CP208" s="465">
        <f>INPUT!CY72</f>
        <v>2.84</v>
      </c>
      <c r="CQ208" s="435">
        <f>INPUT!CZ72</f>
        <v>-16.959064327485386</v>
      </c>
      <c r="CR208" s="465">
        <f>INPUT!DA72</f>
        <v>2.87</v>
      </c>
      <c r="CS208" s="435">
        <f>INPUT!DB72</f>
        <v>-12.765957446808507</v>
      </c>
      <c r="CT208" s="465">
        <f>INPUT!DC72</f>
        <v>3.01</v>
      </c>
      <c r="CU208" s="435">
        <f>INPUT!DD72</f>
        <v>-5.3459119496855445</v>
      </c>
      <c r="CV208" s="465">
        <f>INPUT!DE72</f>
        <v>3.01</v>
      </c>
      <c r="CW208" s="435">
        <f>INPUT!DF72</f>
        <v>-2.9032258064516259</v>
      </c>
      <c r="CX208" s="465">
        <f>INPUT!DG72</f>
        <v>2.98</v>
      </c>
      <c r="CY208" s="435">
        <f>INPUT!DH72</f>
        <v>4.929577464788748</v>
      </c>
      <c r="CZ208" s="465">
        <f>INPUT!DI72</f>
        <v>2.8</v>
      </c>
      <c r="DA208" s="435">
        <f>INPUT!DJ72</f>
        <v>-2.4390243902439157</v>
      </c>
      <c r="DB208" s="465">
        <f>INPUT!DK72</f>
        <v>2.86</v>
      </c>
      <c r="DC208" s="435">
        <f>INPUT!DL72</f>
        <v>-4.9833887043189362</v>
      </c>
      <c r="DD208" s="465">
        <f>INPUT!DM72</f>
        <v>2.85</v>
      </c>
      <c r="DE208" s="435">
        <f>INPUT!DN72</f>
        <v>-5.3156146179401897</v>
      </c>
      <c r="DF208" s="465">
        <f>INPUT!DO72</f>
        <v>2.83</v>
      </c>
      <c r="DG208" s="435">
        <f>INPUT!DP72</f>
        <v>-5.0335570469798636</v>
      </c>
      <c r="DH208" s="465">
        <f>INPUT!DQ72</f>
        <v>2.83</v>
      </c>
      <c r="DI208" s="435">
        <f>INPUT!DR72</f>
        <v>1.0714285714285898</v>
      </c>
      <c r="DJ208" s="465">
        <f>INPUT!DS72</f>
        <v>2.81</v>
      </c>
      <c r="DK208" s="435">
        <f>INPUT!DT72</f>
        <v>-1.748251748251739</v>
      </c>
      <c r="DL208" s="465">
        <f>INPUT!DU72</f>
        <v>2.83</v>
      </c>
      <c r="DM208" s="435">
        <f>INPUT!DV72</f>
        <v>-0.70175438596491446</v>
      </c>
      <c r="DN208" s="465">
        <f>INPUT!DW72</f>
        <v>2.82</v>
      </c>
      <c r="DO208" s="435">
        <f>INPUT!DX72</f>
        <v>-0.35335689045937757</v>
      </c>
      <c r="DP208" s="465">
        <f>INPUT!DY72</f>
        <v>2.8</v>
      </c>
      <c r="DQ208" s="435">
        <f>INPUT!DZ72</f>
        <v>-1.0600706713780994</v>
      </c>
      <c r="DR208" s="465">
        <f>INPUT!EA72</f>
        <v>2.75</v>
      </c>
      <c r="DS208" s="435">
        <f>INPUT!EB72</f>
        <v>-2.1352313167259829</v>
      </c>
      <c r="DT208" s="465">
        <f>INPUT!EC72</f>
        <v>2.71</v>
      </c>
      <c r="DU208" s="435">
        <f>INPUT!ED72</f>
        <v>-4.2402826855123754</v>
      </c>
      <c r="DV208" s="465">
        <f>INPUT!EE72</f>
        <v>2.71</v>
      </c>
      <c r="DW208" s="435">
        <f>INPUT!EF72</f>
        <v>-3.9007092198581561</v>
      </c>
      <c r="DX208" s="465">
        <f>INPUT!EG72</f>
        <v>2.62</v>
      </c>
      <c r="DY208" s="435">
        <f>INPUT!EH72</f>
        <v>-6.4285714285714164</v>
      </c>
      <c r="DZ208" s="465">
        <f>INPUT!EI72</f>
        <v>2.57</v>
      </c>
      <c r="EA208" s="435">
        <f>INPUT!EJ72</f>
        <v>-6.5454545454545539</v>
      </c>
      <c r="EB208" s="465">
        <f>INPUT!EK72</f>
        <v>2.5499999999999998</v>
      </c>
      <c r="EC208" s="435">
        <f>INPUT!EL72</f>
        <v>-5.9040590405904148</v>
      </c>
      <c r="ED208" s="465">
        <f>INPUT!EM72</f>
        <v>2.5499999999999998</v>
      </c>
      <c r="EE208" s="435">
        <f>INPUT!EN72</f>
        <v>-5.9040590405904148</v>
      </c>
      <c r="EF208" s="465">
        <f>INPUT!EO72</f>
        <v>2.56</v>
      </c>
      <c r="EG208" s="435">
        <f>INPUT!EP72</f>
        <v>-2.2900763358778664</v>
      </c>
      <c r="EH208" s="465">
        <f>INPUT!EQ72</f>
        <v>0</v>
      </c>
      <c r="EI208" s="435" t="str">
        <f>INPUT!ER72</f>
        <v>NM</v>
      </c>
      <c r="EJ208" s="465">
        <f>INPUT!ES72</f>
        <v>0</v>
      </c>
      <c r="EK208" s="435" t="str">
        <f>INPUT!ET72</f>
        <v>NM</v>
      </c>
      <c r="EL208" s="465">
        <f>INPUT!EU72</f>
        <v>0</v>
      </c>
      <c r="EM208" s="435" t="str">
        <f>INPUT!EV72</f>
        <v>NM</v>
      </c>
      <c r="EN208" s="465">
        <f>INPUT!EW72</f>
        <v>0</v>
      </c>
      <c r="EO208" s="435" t="str">
        <f>INPUT!EX72</f>
        <v>NM</v>
      </c>
      <c r="EP208" s="436"/>
      <c r="EQ208" s="466">
        <f>INPUT!FF72</f>
        <v>5.14</v>
      </c>
      <c r="ER208" s="435">
        <f>INPUT!FG72</f>
        <v>-0.9633911368015502</v>
      </c>
      <c r="ES208" s="466">
        <f>INPUT!FH72</f>
        <v>5.14</v>
      </c>
      <c r="ET208" s="435">
        <f>INPUT!FI72</f>
        <v>0</v>
      </c>
      <c r="EU208" s="466">
        <f>INPUT!FJ72</f>
        <v>0</v>
      </c>
      <c r="EV208" s="435" t="str">
        <f>INPUT!FK72</f>
        <v>NM</v>
      </c>
      <c r="EW208" s="466">
        <f>INPUT!FL72</f>
        <v>0</v>
      </c>
      <c r="EX208" s="435" t="str">
        <f>INPUT!FM72</f>
        <v>NM</v>
      </c>
      <c r="EY208" s="466">
        <f>INPUT!FN72</f>
        <v>0</v>
      </c>
      <c r="EZ208" s="435" t="str">
        <f>INPUT!FO72</f>
        <v>NM</v>
      </c>
      <c r="FA208" s="466">
        <f>INPUT!FP72</f>
        <v>0</v>
      </c>
      <c r="FB208" s="435" t="str">
        <f>INPUT!FQ72</f>
        <v>NM</v>
      </c>
      <c r="FC208" s="466">
        <f>INPUT!FR72</f>
        <v>0</v>
      </c>
      <c r="FD208" s="435">
        <f>INPUT!FS72</f>
        <v>0</v>
      </c>
      <c r="FE208" s="466">
        <f>INPUT!FT72</f>
        <v>0</v>
      </c>
      <c r="FF208" s="435">
        <f>INPUT!FU72</f>
        <v>0</v>
      </c>
      <c r="FG208" s="466">
        <f>INPUT!FV72</f>
        <v>0</v>
      </c>
      <c r="FH208" s="435" t="str">
        <f>INPUT!FW72</f>
        <v>NM</v>
      </c>
      <c r="FI208" s="466">
        <f>INPUT!FX72</f>
        <v>0</v>
      </c>
      <c r="FJ208" s="435">
        <f>INPUT!FY72</f>
        <v>0</v>
      </c>
      <c r="FK208" s="466">
        <f>INPUT!FZ72</f>
        <v>0</v>
      </c>
      <c r="FL208" s="435">
        <f>INPUT!GA72</f>
        <v>0</v>
      </c>
      <c r="FM208" s="467">
        <f>INPUT!GB72</f>
        <v>0</v>
      </c>
      <c r="FN208" s="435">
        <f>INPUT!GC72</f>
        <v>0</v>
      </c>
      <c r="FO208" s="467">
        <f>INPUT!GD72</f>
        <v>0</v>
      </c>
      <c r="FP208" s="435">
        <f>INPUT!GE72</f>
        <v>0</v>
      </c>
      <c r="FQ208" s="467">
        <f>INPUT!GF72</f>
        <v>0</v>
      </c>
      <c r="FR208" s="435">
        <f>INPUT!GG72</f>
        <v>0</v>
      </c>
      <c r="FS208" s="467">
        <f>INPUT!GH72</f>
        <v>0</v>
      </c>
      <c r="FT208" s="435">
        <f>INPUT!GI72</f>
        <v>0</v>
      </c>
      <c r="FU208" s="467">
        <f>INPUT!GJ72</f>
        <v>0</v>
      </c>
      <c r="FV208" s="435">
        <f>INPUT!GK72</f>
        <v>0</v>
      </c>
      <c r="FW208" s="467">
        <f>INPUT!GL72</f>
        <v>0</v>
      </c>
      <c r="FX208" s="435">
        <f>INPUT!GM72</f>
        <v>0</v>
      </c>
      <c r="FY208" s="467">
        <f>INPUT!GN72</f>
        <v>0</v>
      </c>
      <c r="FZ208" s="435">
        <f>INPUT!GO72</f>
        <v>0</v>
      </c>
      <c r="GA208" s="467">
        <f>INPUT!GP72</f>
        <v>0</v>
      </c>
      <c r="GB208" s="435">
        <f>INPUT!GQ72</f>
        <v>0</v>
      </c>
      <c r="GC208" s="467">
        <f>INPUT!GR72</f>
        <v>0</v>
      </c>
      <c r="GD208" s="435">
        <f>INPUT!GS72</f>
        <v>0</v>
      </c>
      <c r="GE208" s="467">
        <f>INPUT!GT72</f>
        <v>0</v>
      </c>
      <c r="GF208" s="435">
        <f>INPUT!GU72</f>
        <v>0</v>
      </c>
      <c r="GG208" s="467">
        <f>INPUT!GV72</f>
        <v>0</v>
      </c>
      <c r="GH208" s="435">
        <f>INPUT!GW72</f>
        <v>0</v>
      </c>
      <c r="GI208" s="467">
        <f>INPUT!GX72</f>
        <v>0</v>
      </c>
      <c r="GJ208" s="435">
        <f>INPUT!GY72</f>
        <v>0</v>
      </c>
      <c r="GK208" s="435" t="str">
        <f>INPUT!GZ72</f>
        <v/>
      </c>
      <c r="GL208" s="436"/>
    </row>
    <row r="209" spans="1:194" ht="12" hidden="1" customHeight="1" outlineLevel="1" x14ac:dyDescent="0.2">
      <c r="B209" s="436"/>
      <c r="C209" s="435"/>
      <c r="D209" s="436"/>
      <c r="E209" s="435"/>
      <c r="F209" s="436"/>
      <c r="G209" s="435"/>
      <c r="H209" s="436"/>
      <c r="I209" s="435"/>
      <c r="J209" s="436"/>
      <c r="K209" s="435"/>
      <c r="L209" s="436"/>
      <c r="M209" s="435"/>
      <c r="N209" s="436"/>
      <c r="O209" s="435"/>
      <c r="P209" s="436"/>
      <c r="Q209" s="435"/>
      <c r="R209" s="436"/>
      <c r="S209" s="435"/>
      <c r="T209" s="436"/>
      <c r="U209" s="435"/>
      <c r="V209" s="436"/>
      <c r="W209" s="435"/>
      <c r="X209" s="436"/>
      <c r="Y209" s="435"/>
      <c r="Z209" s="436"/>
      <c r="AA209" s="435"/>
      <c r="AB209" s="436"/>
      <c r="AC209" s="435"/>
      <c r="AD209" s="436"/>
      <c r="AE209" s="435"/>
      <c r="AF209" s="436"/>
      <c r="AG209" s="435"/>
      <c r="AH209" s="436"/>
      <c r="AI209" s="435"/>
      <c r="AJ209" s="436"/>
      <c r="AK209" s="435"/>
      <c r="AL209" s="436"/>
      <c r="AM209" s="435"/>
      <c r="AN209" s="436"/>
      <c r="AO209" s="435"/>
      <c r="AP209" s="436"/>
      <c r="AQ209" s="435"/>
      <c r="AR209" s="436"/>
      <c r="AS209" s="435"/>
      <c r="AT209" s="436"/>
      <c r="AU209" s="435"/>
      <c r="AV209" s="436"/>
      <c r="AW209" s="435"/>
      <c r="AX209" s="436"/>
      <c r="AY209" s="435"/>
      <c r="AZ209" s="436"/>
      <c r="BA209" s="435"/>
      <c r="BB209" s="436"/>
      <c r="BC209" s="435"/>
      <c r="BD209" s="436"/>
      <c r="BE209" s="435"/>
      <c r="BF209" s="436"/>
      <c r="BG209" s="435"/>
      <c r="BH209" s="436"/>
      <c r="BI209" s="435"/>
      <c r="BJ209" s="436"/>
      <c r="BK209" s="435"/>
      <c r="BL209" s="436"/>
      <c r="BM209" s="435"/>
      <c r="BN209" s="436"/>
      <c r="BO209" s="435"/>
      <c r="BP209" s="436"/>
      <c r="BQ209" s="435"/>
      <c r="BR209" s="436"/>
      <c r="BS209" s="435"/>
      <c r="BT209" s="436"/>
      <c r="BU209" s="435"/>
      <c r="BV209" s="436"/>
      <c r="BW209" s="435"/>
      <c r="BX209" s="436"/>
      <c r="BY209" s="435"/>
      <c r="BZ209" s="436"/>
      <c r="CA209" s="435"/>
      <c r="CB209" s="436"/>
      <c r="CC209" s="435"/>
      <c r="CD209" s="436"/>
      <c r="CE209" s="435"/>
      <c r="CF209" s="436"/>
      <c r="CG209" s="435"/>
      <c r="CH209" s="436"/>
      <c r="CI209" s="435"/>
      <c r="CJ209" s="436"/>
      <c r="CK209" s="435"/>
      <c r="CM209" s="435"/>
      <c r="CO209" s="435"/>
      <c r="CQ209" s="435"/>
      <c r="CS209" s="435"/>
      <c r="CU209" s="435"/>
      <c r="CW209" s="435"/>
      <c r="CY209" s="435"/>
      <c r="DA209" s="435"/>
      <c r="DC209" s="435"/>
      <c r="DE209" s="435"/>
      <c r="DG209" s="435"/>
      <c r="DI209" s="435"/>
      <c r="DK209" s="435"/>
      <c r="DM209" s="435"/>
      <c r="DO209" s="435"/>
      <c r="DQ209" s="435"/>
      <c r="DS209" s="435"/>
      <c r="DU209" s="435"/>
      <c r="DW209" s="435"/>
      <c r="DY209" s="435"/>
      <c r="EA209" s="435"/>
      <c r="EC209" s="435"/>
      <c r="EE209" s="435"/>
      <c r="EG209" s="435"/>
      <c r="EI209" s="435"/>
      <c r="EK209" s="435"/>
      <c r="EM209" s="435"/>
      <c r="EO209" s="435"/>
      <c r="EP209" s="436"/>
      <c r="EQ209" s="436"/>
      <c r="ER209" s="435"/>
      <c r="ES209" s="436"/>
      <c r="ET209" s="435"/>
      <c r="EU209" s="436"/>
      <c r="EV209" s="435"/>
      <c r="EW209" s="436"/>
      <c r="EX209" s="435"/>
      <c r="EY209" s="436"/>
      <c r="EZ209" s="435"/>
      <c r="FA209" s="436"/>
      <c r="FB209" s="435"/>
      <c r="FC209" s="436"/>
      <c r="FD209" s="435"/>
      <c r="FE209" s="436"/>
      <c r="FF209" s="435"/>
      <c r="FG209" s="436"/>
      <c r="FH209" s="435"/>
      <c r="FI209" s="436"/>
      <c r="FJ209" s="435"/>
      <c r="FK209" s="436"/>
      <c r="FL209" s="435"/>
      <c r="FN209" s="435"/>
      <c r="FP209" s="435"/>
      <c r="FR209" s="435"/>
      <c r="FT209" s="435"/>
      <c r="FV209" s="435"/>
      <c r="FX209" s="435"/>
      <c r="FZ209" s="435"/>
      <c r="GB209" s="435"/>
      <c r="GD209" s="435"/>
      <c r="GF209" s="435"/>
      <c r="GH209" s="435"/>
      <c r="GJ209" s="435"/>
      <c r="GK209" s="435"/>
      <c r="GL209" s="436"/>
    </row>
    <row r="210" spans="1:194" ht="12" hidden="1" customHeight="1" outlineLevel="1" x14ac:dyDescent="0.2">
      <c r="A210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210" s="436"/>
      <c r="C210" s="435"/>
      <c r="D210" s="436"/>
      <c r="E210" s="435"/>
      <c r="F210" s="436"/>
      <c r="G210" s="435"/>
      <c r="H210" s="436"/>
      <c r="I210" s="435"/>
      <c r="J210" s="436"/>
      <c r="K210" s="435"/>
      <c r="L210" s="436"/>
      <c r="M210" s="435"/>
      <c r="N210" s="436"/>
      <c r="O210" s="435"/>
      <c r="P210" s="436"/>
      <c r="Q210" s="435"/>
      <c r="R210" s="436"/>
      <c r="S210" s="435"/>
      <c r="T210" s="436"/>
      <c r="U210" s="435"/>
      <c r="V210" s="436"/>
      <c r="W210" s="435"/>
      <c r="X210" s="436"/>
      <c r="Y210" s="435"/>
      <c r="Z210" s="436"/>
      <c r="AA210" s="435"/>
      <c r="AB210" s="436"/>
      <c r="AC210" s="435"/>
      <c r="AD210" s="436"/>
      <c r="AE210" s="435"/>
      <c r="AF210" s="436"/>
      <c r="AG210" s="435"/>
      <c r="AH210" s="436"/>
      <c r="AI210" s="435"/>
      <c r="AJ210" s="436"/>
      <c r="AK210" s="435"/>
      <c r="AL210" s="436"/>
      <c r="AM210" s="435"/>
      <c r="AN210" s="436"/>
      <c r="AO210" s="435"/>
      <c r="AP210" s="436"/>
      <c r="AQ210" s="435"/>
      <c r="AR210" s="436"/>
      <c r="AS210" s="435"/>
      <c r="AT210" s="436"/>
      <c r="AU210" s="435"/>
      <c r="AV210" s="436"/>
      <c r="AW210" s="435"/>
      <c r="AX210" s="436"/>
      <c r="AY210" s="435"/>
      <c r="AZ210" s="436"/>
      <c r="BA210" s="435"/>
      <c r="BB210" s="436"/>
      <c r="BC210" s="435"/>
      <c r="BD210" s="436"/>
      <c r="BE210" s="435"/>
      <c r="BF210" s="436"/>
      <c r="BG210" s="435"/>
      <c r="BH210" s="436"/>
      <c r="BI210" s="435"/>
      <c r="BJ210" s="436"/>
      <c r="BK210" s="435"/>
      <c r="BL210" s="436"/>
      <c r="BM210" s="435"/>
      <c r="BN210" s="436"/>
      <c r="BO210" s="435"/>
      <c r="BP210" s="436"/>
      <c r="BQ210" s="435"/>
      <c r="BR210" s="436"/>
      <c r="BS210" s="435"/>
      <c r="BT210" s="436"/>
      <c r="BU210" s="435"/>
      <c r="BV210" s="436"/>
      <c r="BW210" s="435"/>
      <c r="BX210" s="436"/>
      <c r="BY210" s="435"/>
      <c r="BZ210" s="436"/>
      <c r="CA210" s="435"/>
      <c r="CB210" s="436"/>
      <c r="CC210" s="435"/>
      <c r="CD210" s="436"/>
      <c r="CE210" s="435"/>
      <c r="CF210" s="436"/>
      <c r="CG210" s="435"/>
      <c r="CH210" s="436"/>
      <c r="CI210" s="435"/>
      <c r="CJ210" s="436"/>
      <c r="CK210" s="435"/>
      <c r="CM210" s="435"/>
      <c r="CO210" s="435"/>
      <c r="CQ210" s="435"/>
      <c r="CS210" s="435"/>
      <c r="CU210" s="435"/>
      <c r="CW210" s="435"/>
      <c r="CY210" s="435"/>
      <c r="DA210" s="435"/>
      <c r="DC210" s="435"/>
      <c r="DE210" s="435"/>
      <c r="DG210" s="435"/>
      <c r="DI210" s="435"/>
      <c r="DK210" s="435"/>
      <c r="DM210" s="435"/>
      <c r="DO210" s="435"/>
      <c r="DQ210" s="435"/>
      <c r="DS210" s="435"/>
      <c r="DU210" s="435"/>
      <c r="DW210" s="435"/>
      <c r="DY210" s="435"/>
      <c r="EA210" s="435"/>
      <c r="EC210" s="435"/>
      <c r="EE210" s="435"/>
      <c r="EG210" s="435"/>
      <c r="EI210" s="435"/>
      <c r="EK210" s="435"/>
      <c r="EM210" s="435"/>
      <c r="EO210" s="435"/>
      <c r="EP210" s="436"/>
      <c r="EQ210" s="436"/>
      <c r="ER210" s="435"/>
      <c r="ES210" s="436"/>
      <c r="ET210" s="435"/>
      <c r="EU210" s="436"/>
      <c r="EV210" s="435"/>
      <c r="EW210" s="436"/>
      <c r="EX210" s="435"/>
      <c r="EY210" s="436"/>
      <c r="EZ210" s="435"/>
      <c r="FA210" s="436"/>
      <c r="FB210" s="435"/>
      <c r="FC210" s="436"/>
      <c r="FD210" s="435"/>
      <c r="FE210" s="436"/>
      <c r="FF210" s="435"/>
      <c r="FG210" s="436"/>
      <c r="FH210" s="435"/>
      <c r="FI210" s="436"/>
      <c r="FJ210" s="435"/>
      <c r="FK210" s="436"/>
      <c r="FL210" s="435"/>
      <c r="FN210" s="435"/>
      <c r="FP210" s="435"/>
      <c r="FR210" s="435"/>
      <c r="FT210" s="435"/>
      <c r="FV210" s="435"/>
      <c r="FX210" s="435"/>
      <c r="FZ210" s="435"/>
      <c r="GB210" s="435"/>
      <c r="GD210" s="435"/>
      <c r="GF210" s="435"/>
      <c r="GH210" s="435"/>
      <c r="GJ210" s="435"/>
      <c r="GK210" s="435"/>
      <c r="GL210" s="436"/>
    </row>
    <row r="211" spans="1:194" ht="12" hidden="1" customHeight="1" outlineLevel="1" x14ac:dyDescent="0.2">
      <c r="A211" s="469" t="s">
        <v>158</v>
      </c>
      <c r="B211" s="436"/>
      <c r="C211" s="435"/>
      <c r="D211" s="436"/>
      <c r="E211" s="435"/>
      <c r="F211" s="436"/>
      <c r="G211" s="435"/>
      <c r="H211" s="436"/>
      <c r="I211" s="435"/>
      <c r="J211" s="436"/>
      <c r="K211" s="435"/>
      <c r="L211" s="436"/>
      <c r="M211" s="435"/>
      <c r="N211" s="436"/>
      <c r="O211" s="435"/>
      <c r="P211" s="436"/>
      <c r="Q211" s="435"/>
      <c r="R211" s="436"/>
      <c r="S211" s="435"/>
      <c r="T211" s="436"/>
      <c r="U211" s="435"/>
      <c r="V211" s="436"/>
      <c r="W211" s="435"/>
      <c r="X211" s="436"/>
      <c r="Y211" s="435"/>
      <c r="Z211" s="436"/>
      <c r="AA211" s="435"/>
      <c r="AB211" s="436"/>
      <c r="AC211" s="435"/>
      <c r="AD211" s="436"/>
      <c r="AE211" s="435"/>
      <c r="AF211" s="436"/>
      <c r="AG211" s="435"/>
      <c r="AH211" s="436"/>
      <c r="AI211" s="435"/>
      <c r="AJ211" s="436"/>
      <c r="AK211" s="435"/>
      <c r="AL211" s="436"/>
      <c r="AM211" s="435"/>
      <c r="AN211" s="436"/>
      <c r="AO211" s="435"/>
      <c r="AP211" s="436"/>
      <c r="AQ211" s="435"/>
      <c r="AR211" s="436"/>
      <c r="AS211" s="435"/>
      <c r="AT211" s="436"/>
      <c r="AU211" s="435"/>
      <c r="AV211" s="436"/>
      <c r="AW211" s="435"/>
      <c r="AX211" s="436"/>
      <c r="AY211" s="435"/>
      <c r="AZ211" s="436"/>
      <c r="BA211" s="435"/>
      <c r="BB211" s="436"/>
      <c r="BC211" s="435"/>
      <c r="BD211" s="436"/>
      <c r="BE211" s="435"/>
      <c r="BF211" s="436"/>
      <c r="BG211" s="435"/>
      <c r="BH211" s="436"/>
      <c r="BI211" s="435"/>
      <c r="BJ211" s="436"/>
      <c r="BK211" s="435"/>
      <c r="BL211" s="436"/>
      <c r="BM211" s="435"/>
      <c r="BN211" s="436"/>
      <c r="BO211" s="435"/>
      <c r="BP211" s="436"/>
      <c r="BQ211" s="435"/>
      <c r="BR211" s="436"/>
      <c r="BS211" s="435"/>
      <c r="BT211" s="436"/>
      <c r="BU211" s="435"/>
      <c r="BV211" s="436"/>
      <c r="BW211" s="435"/>
      <c r="BX211" s="436"/>
      <c r="BY211" s="435"/>
      <c r="BZ211" s="436"/>
      <c r="CA211" s="435"/>
      <c r="CB211" s="436"/>
      <c r="CC211" s="435"/>
      <c r="CD211" s="436"/>
      <c r="CE211" s="435"/>
      <c r="CF211" s="436"/>
      <c r="CG211" s="435"/>
      <c r="CH211" s="436"/>
      <c r="CI211" s="435"/>
      <c r="CJ211" s="436"/>
      <c r="CK211" s="435"/>
      <c r="CM211" s="435"/>
      <c r="CO211" s="435"/>
      <c r="CQ211" s="435"/>
      <c r="CS211" s="435"/>
      <c r="CU211" s="435"/>
      <c r="CW211" s="435"/>
      <c r="CY211" s="435"/>
      <c r="DA211" s="435"/>
      <c r="DC211" s="435"/>
      <c r="DE211" s="435"/>
      <c r="DG211" s="435"/>
      <c r="DI211" s="435"/>
      <c r="DK211" s="435"/>
      <c r="DM211" s="435"/>
      <c r="DO211" s="435"/>
      <c r="DQ211" s="435"/>
      <c r="DS211" s="435"/>
      <c r="DU211" s="435"/>
      <c r="DW211" s="435"/>
      <c r="DY211" s="435"/>
      <c r="EA211" s="435"/>
      <c r="EC211" s="435"/>
      <c r="EE211" s="435"/>
      <c r="EG211" s="435"/>
      <c r="EI211" s="435"/>
      <c r="EK211" s="435"/>
      <c r="EM211" s="435"/>
      <c r="EO211" s="435"/>
      <c r="EP211" s="436"/>
      <c r="EQ211" s="436"/>
      <c r="ER211" s="435"/>
      <c r="ES211" s="436"/>
      <c r="ET211" s="435"/>
      <c r="EU211" s="436"/>
      <c r="EV211" s="435"/>
      <c r="EW211" s="436"/>
      <c r="EX211" s="435"/>
      <c r="EY211" s="436"/>
      <c r="EZ211" s="435"/>
      <c r="FA211" s="436"/>
      <c r="FB211" s="435"/>
      <c r="FC211" s="436"/>
      <c r="FD211" s="435"/>
      <c r="FE211" s="436"/>
      <c r="FF211" s="435"/>
      <c r="FG211" s="436"/>
      <c r="FH211" s="435"/>
      <c r="FI211" s="436"/>
      <c r="FJ211" s="435"/>
      <c r="FK211" s="436"/>
      <c r="FL211" s="435"/>
      <c r="FN211" s="435"/>
      <c r="FP211" s="435"/>
      <c r="FR211" s="435"/>
      <c r="FT211" s="435"/>
      <c r="FV211" s="435"/>
      <c r="FX211" s="435"/>
      <c r="FZ211" s="435"/>
      <c r="GB211" s="435"/>
      <c r="GD211" s="435"/>
      <c r="GF211" s="435"/>
      <c r="GH211" s="435"/>
      <c r="GJ211" s="435"/>
      <c r="GK211" s="435"/>
      <c r="GL211" s="436"/>
    </row>
    <row r="212" spans="1:194" ht="12" hidden="1" customHeight="1" outlineLevel="1" x14ac:dyDescent="0.2">
      <c r="B212" s="436"/>
      <c r="C212" s="435"/>
      <c r="D212" s="436"/>
      <c r="E212" s="435"/>
      <c r="F212" s="436"/>
      <c r="G212" s="435"/>
      <c r="H212" s="436"/>
      <c r="I212" s="435"/>
      <c r="J212" s="436"/>
      <c r="K212" s="435"/>
      <c r="L212" s="436"/>
      <c r="M212" s="435"/>
      <c r="N212" s="436"/>
      <c r="O212" s="435"/>
      <c r="P212" s="436"/>
      <c r="Q212" s="435"/>
      <c r="R212" s="436"/>
      <c r="S212" s="435"/>
      <c r="T212" s="436"/>
      <c r="U212" s="435"/>
      <c r="V212" s="436"/>
      <c r="W212" s="435"/>
      <c r="X212" s="436"/>
      <c r="Y212" s="435"/>
      <c r="Z212" s="436"/>
      <c r="AA212" s="435"/>
      <c r="AB212" s="436"/>
      <c r="AC212" s="435"/>
      <c r="AD212" s="436"/>
      <c r="AE212" s="435"/>
      <c r="AF212" s="436"/>
      <c r="AG212" s="435"/>
      <c r="AH212" s="436"/>
      <c r="AI212" s="435"/>
      <c r="AJ212" s="436"/>
      <c r="AK212" s="435"/>
      <c r="AL212" s="436"/>
      <c r="AM212" s="435"/>
      <c r="AN212" s="436"/>
      <c r="AO212" s="435"/>
      <c r="AP212" s="436"/>
      <c r="AQ212" s="435"/>
      <c r="AR212" s="436"/>
      <c r="AS212" s="435"/>
      <c r="AT212" s="436"/>
      <c r="AU212" s="435"/>
      <c r="AV212" s="436"/>
      <c r="AW212" s="435"/>
      <c r="AX212" s="436"/>
      <c r="AY212" s="435"/>
      <c r="AZ212" s="436"/>
      <c r="BA212" s="435"/>
      <c r="BB212" s="436"/>
      <c r="BC212" s="435"/>
      <c r="BD212" s="436"/>
      <c r="BE212" s="435"/>
      <c r="BF212" s="436"/>
      <c r="BG212" s="435"/>
      <c r="BH212" s="436"/>
      <c r="BI212" s="435"/>
      <c r="BJ212" s="436"/>
      <c r="BK212" s="435"/>
      <c r="BL212" s="436"/>
      <c r="BM212" s="435"/>
      <c r="BN212" s="436"/>
      <c r="BO212" s="435"/>
      <c r="BP212" s="436"/>
      <c r="BQ212" s="435"/>
      <c r="BR212" s="436"/>
      <c r="BS212" s="435"/>
      <c r="BT212" s="436"/>
      <c r="BU212" s="435"/>
      <c r="BV212" s="436"/>
      <c r="BW212" s="435"/>
      <c r="BX212" s="436"/>
      <c r="BY212" s="435"/>
      <c r="BZ212" s="436"/>
      <c r="CA212" s="435"/>
      <c r="CB212" s="436"/>
      <c r="CC212" s="435"/>
      <c r="CD212" s="436"/>
      <c r="CE212" s="435"/>
      <c r="CF212" s="436"/>
      <c r="CG212" s="435"/>
      <c r="CH212" s="436"/>
      <c r="CI212" s="435"/>
      <c r="CJ212" s="436"/>
      <c r="CK212" s="435"/>
      <c r="CM212" s="435"/>
      <c r="CO212" s="435"/>
      <c r="CQ212" s="435"/>
      <c r="CS212" s="435"/>
      <c r="CU212" s="435"/>
      <c r="CW212" s="435"/>
      <c r="CY212" s="435"/>
      <c r="DA212" s="435"/>
      <c r="DC212" s="435"/>
      <c r="DE212" s="435"/>
      <c r="DG212" s="435"/>
      <c r="DI212" s="435"/>
      <c r="DK212" s="435"/>
      <c r="DM212" s="435"/>
      <c r="DO212" s="435"/>
      <c r="DQ212" s="435"/>
      <c r="DS212" s="435"/>
      <c r="DU212" s="435"/>
      <c r="DW212" s="435"/>
      <c r="DY212" s="435"/>
      <c r="EA212" s="435"/>
      <c r="EC212" s="435"/>
      <c r="EE212" s="435"/>
      <c r="EG212" s="435"/>
      <c r="EI212" s="435"/>
      <c r="EK212" s="435"/>
      <c r="EM212" s="435"/>
      <c r="EO212" s="435"/>
      <c r="EP212" s="436"/>
      <c r="EQ212" s="436"/>
      <c r="ER212" s="435"/>
      <c r="ES212" s="436"/>
      <c r="ET212" s="435"/>
      <c r="EU212" s="436"/>
      <c r="EV212" s="435"/>
      <c r="EW212" s="436"/>
      <c r="EX212" s="435"/>
      <c r="EY212" s="436"/>
      <c r="EZ212" s="435"/>
      <c r="FA212" s="436"/>
      <c r="FB212" s="435"/>
      <c r="FC212" s="436"/>
      <c r="FD212" s="435"/>
      <c r="FE212" s="436"/>
      <c r="FF212" s="435"/>
      <c r="FG212" s="436"/>
      <c r="FH212" s="435"/>
      <c r="FI212" s="436"/>
      <c r="FJ212" s="435"/>
      <c r="FK212" s="436"/>
      <c r="FL212" s="435"/>
      <c r="FN212" s="435"/>
      <c r="FP212" s="435"/>
      <c r="FR212" s="435"/>
      <c r="FT212" s="435"/>
      <c r="FV212" s="435"/>
      <c r="FX212" s="435"/>
      <c r="FZ212" s="435"/>
      <c r="GB212" s="435"/>
      <c r="GD212" s="435"/>
      <c r="GF212" s="435"/>
      <c r="GH212" s="435"/>
      <c r="GJ212" s="435"/>
      <c r="GK212" s="435"/>
      <c r="GL212" s="436"/>
    </row>
    <row r="213" spans="1:194" s="413" customFormat="1" ht="20.100000000000001" hidden="1" customHeight="1" outlineLevel="1" x14ac:dyDescent="0.25">
      <c r="A213" s="412" t="str">
        <f>A178</f>
        <v>AFLAC JAPAN: US DOLLARS</v>
      </c>
      <c r="C213" s="414"/>
      <c r="E213" s="414"/>
      <c r="G213" s="414"/>
      <c r="I213" s="414"/>
      <c r="J213" s="415"/>
      <c r="K213" s="414"/>
      <c r="L213" s="415"/>
      <c r="M213" s="414"/>
      <c r="N213" s="415"/>
      <c r="O213" s="414"/>
      <c r="P213" s="415"/>
      <c r="Q213" s="414"/>
      <c r="R213" s="415"/>
      <c r="S213" s="414"/>
      <c r="T213" s="415"/>
      <c r="U213" s="414"/>
      <c r="V213" s="415"/>
      <c r="W213" s="414"/>
      <c r="X213" s="415"/>
      <c r="Y213" s="414"/>
      <c r="Z213" s="415"/>
      <c r="AA213" s="414"/>
      <c r="AB213" s="415"/>
      <c r="AC213" s="414"/>
      <c r="AD213" s="415"/>
      <c r="AE213" s="414"/>
      <c r="AF213" s="415"/>
      <c r="AG213" s="414"/>
      <c r="AH213" s="415"/>
      <c r="AI213" s="414"/>
      <c r="AJ213" s="415"/>
      <c r="AK213" s="414"/>
      <c r="AL213" s="415"/>
      <c r="AM213" s="414"/>
      <c r="AN213" s="415"/>
      <c r="AO213" s="414"/>
      <c r="AP213" s="415"/>
      <c r="AQ213" s="414"/>
      <c r="AR213" s="415"/>
      <c r="AS213" s="414"/>
      <c r="AT213" s="415"/>
      <c r="AU213" s="414"/>
      <c r="AV213" s="415"/>
      <c r="AW213" s="414"/>
      <c r="AX213" s="415"/>
      <c r="AY213" s="414"/>
      <c r="AZ213" s="415"/>
      <c r="BA213" s="414"/>
      <c r="BB213" s="415"/>
      <c r="BC213" s="414"/>
      <c r="BD213" s="415"/>
      <c r="BE213" s="414"/>
      <c r="BF213" s="415"/>
      <c r="BG213" s="414"/>
      <c r="BH213" s="415"/>
      <c r="BI213" s="414"/>
      <c r="BJ213" s="415"/>
      <c r="BK213" s="414"/>
      <c r="BL213" s="415"/>
      <c r="BM213" s="414"/>
      <c r="BN213" s="415"/>
      <c r="BO213" s="414"/>
      <c r="BP213" s="415"/>
      <c r="BQ213" s="414"/>
      <c r="BR213" s="415"/>
      <c r="BS213" s="414"/>
      <c r="BT213" s="415"/>
      <c r="BU213" s="414"/>
      <c r="BV213" s="415"/>
      <c r="BW213" s="414"/>
      <c r="BX213" s="415"/>
      <c r="BY213" s="414"/>
      <c r="BZ213" s="415"/>
      <c r="CA213" s="414"/>
      <c r="CB213" s="415"/>
      <c r="CC213" s="414"/>
      <c r="CD213" s="415"/>
      <c r="CE213" s="414"/>
      <c r="CF213" s="415"/>
      <c r="CG213" s="414"/>
      <c r="CH213" s="415"/>
      <c r="CI213" s="414"/>
      <c r="CJ213" s="415"/>
      <c r="CK213" s="414"/>
      <c r="CL213" s="416"/>
      <c r="CM213" s="414"/>
      <c r="CN213" s="416"/>
      <c r="CO213" s="414"/>
      <c r="CP213" s="416"/>
      <c r="CQ213" s="414"/>
      <c r="CR213" s="416"/>
      <c r="CS213" s="414"/>
      <c r="CT213" s="416"/>
      <c r="CU213" s="414"/>
      <c r="CV213" s="416"/>
      <c r="CW213" s="414"/>
      <c r="CX213" s="416"/>
      <c r="CY213" s="414"/>
      <c r="CZ213" s="416"/>
      <c r="DA213" s="414"/>
      <c r="DB213" s="416"/>
      <c r="DC213" s="414"/>
      <c r="DD213" s="416"/>
      <c r="DE213" s="414"/>
      <c r="DF213" s="416"/>
      <c r="DG213" s="414"/>
      <c r="DH213" s="416"/>
      <c r="DI213" s="414"/>
      <c r="DJ213" s="416"/>
      <c r="DK213" s="414"/>
      <c r="DL213" s="416"/>
      <c r="DM213" s="414"/>
      <c r="DN213" s="416"/>
      <c r="DO213" s="414"/>
      <c r="DP213" s="416"/>
      <c r="DQ213" s="414"/>
      <c r="DR213" s="416"/>
      <c r="DS213" s="414"/>
      <c r="DT213" s="416"/>
      <c r="DU213" s="414"/>
      <c r="DV213" s="416"/>
      <c r="DW213" s="414"/>
      <c r="DX213" s="416"/>
      <c r="DY213" s="414"/>
      <c r="DZ213" s="416"/>
      <c r="EA213" s="414"/>
      <c r="EB213" s="416"/>
      <c r="EC213" s="414"/>
      <c r="ED213" s="416"/>
      <c r="EE213" s="414"/>
      <c r="EF213" s="416"/>
      <c r="EG213" s="414"/>
      <c r="EH213" s="416"/>
      <c r="EI213" s="414"/>
      <c r="EJ213" s="416"/>
      <c r="EK213" s="414"/>
      <c r="EL213" s="416"/>
      <c r="EM213" s="414"/>
      <c r="EN213" s="416"/>
      <c r="EO213" s="414"/>
      <c r="EP213" s="415"/>
      <c r="EQ213" s="415"/>
      <c r="ER213" s="414"/>
      <c r="ES213" s="415"/>
      <c r="ET213" s="414"/>
      <c r="EU213" s="415"/>
      <c r="EV213" s="414"/>
      <c r="EW213" s="415"/>
      <c r="EX213" s="414"/>
      <c r="EY213" s="415"/>
      <c r="EZ213" s="414"/>
      <c r="FA213" s="415"/>
      <c r="FB213" s="414"/>
      <c r="FC213" s="415"/>
      <c r="FD213" s="414"/>
      <c r="FE213" s="415"/>
      <c r="FF213" s="414"/>
      <c r="FG213" s="415"/>
      <c r="FH213" s="414"/>
      <c r="FI213" s="415"/>
      <c r="FJ213" s="414"/>
      <c r="FK213" s="415"/>
      <c r="FL213" s="414"/>
      <c r="FM213" s="416"/>
      <c r="FN213" s="414"/>
      <c r="FO213" s="416"/>
      <c r="FP213" s="414"/>
      <c r="FQ213" s="417"/>
      <c r="FR213" s="414"/>
      <c r="FS213" s="418"/>
      <c r="FT213" s="414"/>
      <c r="FU213" s="418"/>
      <c r="FV213" s="414"/>
      <c r="FW213" s="418"/>
      <c r="FX213" s="414"/>
      <c r="FY213" s="416"/>
      <c r="FZ213" s="414"/>
      <c r="GA213" s="416"/>
      <c r="GB213" s="414"/>
      <c r="GC213" s="416"/>
      <c r="GD213" s="414"/>
      <c r="GE213" s="416"/>
      <c r="GF213" s="414"/>
      <c r="GG213" s="416"/>
      <c r="GH213" s="414"/>
      <c r="GI213" s="416"/>
      <c r="GJ213" s="414"/>
      <c r="GK213" s="414"/>
      <c r="GL213" s="415"/>
    </row>
    <row r="214" spans="1:194" s="425" customFormat="1" ht="12" hidden="1" customHeight="1" outlineLevel="1" x14ac:dyDescent="0.2">
      <c r="A214" s="419" t="s">
        <v>289</v>
      </c>
      <c r="B214" s="420"/>
      <c r="C214" s="421"/>
      <c r="D214" s="420"/>
      <c r="E214" s="421"/>
      <c r="F214" s="420"/>
      <c r="G214" s="421"/>
      <c r="H214" s="420"/>
      <c r="I214" s="421"/>
      <c r="J214" s="422"/>
      <c r="K214" s="421"/>
      <c r="L214" s="422"/>
      <c r="M214" s="421"/>
      <c r="N214" s="422"/>
      <c r="O214" s="421"/>
      <c r="P214" s="422"/>
      <c r="Q214" s="421"/>
      <c r="R214" s="422"/>
      <c r="S214" s="421"/>
      <c r="T214" s="422"/>
      <c r="U214" s="421"/>
      <c r="V214" s="422"/>
      <c r="W214" s="421"/>
      <c r="X214" s="422"/>
      <c r="Y214" s="421"/>
      <c r="Z214" s="422"/>
      <c r="AA214" s="421"/>
      <c r="AB214" s="422"/>
      <c r="AC214" s="421"/>
      <c r="AD214" s="422"/>
      <c r="AE214" s="421"/>
      <c r="AF214" s="422"/>
      <c r="AG214" s="421"/>
      <c r="AH214" s="422"/>
      <c r="AI214" s="421"/>
      <c r="AJ214" s="422"/>
      <c r="AK214" s="421"/>
      <c r="AL214" s="422"/>
      <c r="AM214" s="421"/>
      <c r="AN214" s="422"/>
      <c r="AO214" s="421"/>
      <c r="AP214" s="422"/>
      <c r="AQ214" s="421"/>
      <c r="AR214" s="422"/>
      <c r="AS214" s="421"/>
      <c r="AT214" s="422"/>
      <c r="AU214" s="421"/>
      <c r="AV214" s="422"/>
      <c r="AW214" s="421"/>
      <c r="AX214" s="422"/>
      <c r="AY214" s="421"/>
      <c r="AZ214" s="422"/>
      <c r="BA214" s="421"/>
      <c r="BB214" s="422"/>
      <c r="BC214" s="421"/>
      <c r="BD214" s="422"/>
      <c r="BE214" s="421"/>
      <c r="BF214" s="422"/>
      <c r="BG214" s="421"/>
      <c r="BH214" s="422"/>
      <c r="BI214" s="421"/>
      <c r="BJ214" s="422"/>
      <c r="BK214" s="421"/>
      <c r="BL214" s="422"/>
      <c r="BM214" s="421"/>
      <c r="BN214" s="422"/>
      <c r="BO214" s="421"/>
      <c r="BP214" s="422"/>
      <c r="BQ214" s="421"/>
      <c r="BR214" s="422"/>
      <c r="BS214" s="421"/>
      <c r="BT214" s="422"/>
      <c r="BU214" s="421"/>
      <c r="BV214" s="422"/>
      <c r="BW214" s="421"/>
      <c r="BX214" s="422"/>
      <c r="BY214" s="421"/>
      <c r="BZ214" s="422"/>
      <c r="CA214" s="421"/>
      <c r="CB214" s="422"/>
      <c r="CC214" s="421"/>
      <c r="CD214" s="422"/>
      <c r="CE214" s="421"/>
      <c r="CF214" s="422"/>
      <c r="CG214" s="421"/>
      <c r="CH214" s="422"/>
      <c r="CI214" s="421"/>
      <c r="CJ214" s="422"/>
      <c r="CK214" s="421"/>
      <c r="CL214" s="423"/>
      <c r="CM214" s="421"/>
      <c r="CN214" s="423"/>
      <c r="CO214" s="421"/>
      <c r="CP214" s="423"/>
      <c r="CQ214" s="421"/>
      <c r="CR214" s="423"/>
      <c r="CS214" s="421"/>
      <c r="CT214" s="423"/>
      <c r="CU214" s="421"/>
      <c r="CV214" s="423"/>
      <c r="CW214" s="421"/>
      <c r="CX214" s="423"/>
      <c r="CY214" s="421"/>
      <c r="CZ214" s="423"/>
      <c r="DA214" s="421"/>
      <c r="DB214" s="423"/>
      <c r="DC214" s="421"/>
      <c r="DD214" s="423"/>
      <c r="DE214" s="421"/>
      <c r="DF214" s="423"/>
      <c r="DG214" s="421"/>
      <c r="DH214" s="423"/>
      <c r="DI214" s="421"/>
      <c r="DJ214" s="423"/>
      <c r="DK214" s="421"/>
      <c r="DL214" s="423"/>
      <c r="DM214" s="421"/>
      <c r="DN214" s="423"/>
      <c r="DO214" s="421"/>
      <c r="DP214" s="423"/>
      <c r="DQ214" s="421"/>
      <c r="DR214" s="423"/>
      <c r="DS214" s="421"/>
      <c r="DT214" s="423"/>
      <c r="DU214" s="421"/>
      <c r="DV214" s="423"/>
      <c r="DW214" s="421"/>
      <c r="DX214" s="423"/>
      <c r="DY214" s="421"/>
      <c r="DZ214" s="423"/>
      <c r="EA214" s="421"/>
      <c r="EB214" s="423"/>
      <c r="EC214" s="421"/>
      <c r="ED214" s="423"/>
      <c r="EE214" s="421"/>
      <c r="EF214" s="423"/>
      <c r="EG214" s="421"/>
      <c r="EH214" s="423"/>
      <c r="EI214" s="421"/>
      <c r="EJ214" s="423"/>
      <c r="EK214" s="421"/>
      <c r="EL214" s="423"/>
      <c r="EM214" s="421"/>
      <c r="EN214" s="423"/>
      <c r="EO214" s="421"/>
      <c r="EP214" s="422"/>
      <c r="EQ214" s="422"/>
      <c r="ER214" s="421"/>
      <c r="ES214" s="422"/>
      <c r="ET214" s="421"/>
      <c r="EU214" s="422"/>
      <c r="EV214" s="421"/>
      <c r="EW214" s="422"/>
      <c r="EX214" s="421"/>
      <c r="EY214" s="422"/>
      <c r="EZ214" s="421"/>
      <c r="FA214" s="422"/>
      <c r="FB214" s="421"/>
      <c r="FC214" s="422"/>
      <c r="FD214" s="421"/>
      <c r="FE214" s="422"/>
      <c r="FF214" s="421"/>
      <c r="FG214" s="422"/>
      <c r="FH214" s="421"/>
      <c r="FI214" s="422"/>
      <c r="FJ214" s="421"/>
      <c r="FK214" s="422"/>
      <c r="FL214" s="421"/>
      <c r="FM214" s="423"/>
      <c r="FN214" s="421"/>
      <c r="FO214" s="423"/>
      <c r="FP214" s="421"/>
      <c r="FQ214" s="423"/>
      <c r="FR214" s="421"/>
      <c r="FS214" s="423"/>
      <c r="FT214" s="421"/>
      <c r="FU214" s="423"/>
      <c r="FV214" s="421"/>
      <c r="FW214" s="423"/>
      <c r="FX214" s="421"/>
      <c r="FY214" s="423"/>
      <c r="FZ214" s="421"/>
      <c r="GA214" s="423"/>
      <c r="GB214" s="421"/>
      <c r="GC214" s="423"/>
      <c r="GD214" s="421"/>
      <c r="GE214" s="423"/>
      <c r="GF214" s="421"/>
      <c r="GG214" s="423"/>
      <c r="GH214" s="421"/>
      <c r="GI214" s="423"/>
      <c r="GJ214" s="421"/>
      <c r="GK214" s="421"/>
      <c r="GL214" s="424"/>
    </row>
    <row r="215" spans="1:194" s="428" customFormat="1" ht="12" hidden="1" customHeight="1" outlineLevel="1" x14ac:dyDescent="0.2">
      <c r="A215" s="410" t="str">
        <f>A$3</f>
        <v>($Millions Except Per Share Data)</v>
      </c>
      <c r="B215" s="426"/>
      <c r="C215" s="427" t="str">
        <f>C$3</f>
        <v>1Q01/</v>
      </c>
      <c r="D215" s="426"/>
      <c r="E215" s="427" t="str">
        <f>E$3</f>
        <v>2Q01/</v>
      </c>
      <c r="F215" s="426"/>
      <c r="G215" s="427" t="str">
        <f>G$3</f>
        <v>3Q01/</v>
      </c>
      <c r="H215" s="426"/>
      <c r="I215" s="427" t="str">
        <f>I$3</f>
        <v>4Q01/</v>
      </c>
      <c r="J215" s="426"/>
      <c r="K215" s="427" t="str">
        <f>K$3</f>
        <v>1Q02/</v>
      </c>
      <c r="L215" s="426"/>
      <c r="M215" s="427" t="str">
        <f>M$3</f>
        <v>2Q02/</v>
      </c>
      <c r="N215" s="426"/>
      <c r="O215" s="427" t="str">
        <f>O$3</f>
        <v>3Q02/</v>
      </c>
      <c r="P215" s="426"/>
      <c r="Q215" s="427" t="str">
        <f>Q$3</f>
        <v>4Q02/</v>
      </c>
      <c r="R215" s="426"/>
      <c r="S215" s="427" t="str">
        <f>S$3</f>
        <v>1Q03/</v>
      </c>
      <c r="T215" s="426"/>
      <c r="U215" s="427" t="str">
        <f>U$3</f>
        <v>2Q03/</v>
      </c>
      <c r="V215" s="426"/>
      <c r="W215" s="427" t="str">
        <f>W$3</f>
        <v>3Q03/</v>
      </c>
      <c r="X215" s="426"/>
      <c r="Y215" s="427" t="str">
        <f>Y$3</f>
        <v>4Q03/</v>
      </c>
      <c r="Z215" s="426"/>
      <c r="AA215" s="427" t="str">
        <f>AA$3</f>
        <v>1Q04/</v>
      </c>
      <c r="AB215" s="426"/>
      <c r="AC215" s="427" t="str">
        <f>AC$3</f>
        <v>2Q04/</v>
      </c>
      <c r="AD215" s="426"/>
      <c r="AE215" s="427" t="str">
        <f>AE$3</f>
        <v>3Q04/</v>
      </c>
      <c r="AF215" s="426"/>
      <c r="AG215" s="427" t="str">
        <f>AG$3</f>
        <v>4Q04/</v>
      </c>
      <c r="AH215" s="426"/>
      <c r="AI215" s="427" t="str">
        <f>AI$3</f>
        <v>1Q05/</v>
      </c>
      <c r="AJ215" s="426"/>
      <c r="AK215" s="427" t="str">
        <f>AK$3</f>
        <v>2Q05/</v>
      </c>
      <c r="AL215" s="426"/>
      <c r="AM215" s="427" t="str">
        <f>AM$3</f>
        <v>3Q05/</v>
      </c>
      <c r="AN215" s="426"/>
      <c r="AO215" s="427" t="str">
        <f>AO$3</f>
        <v>4Q05/</v>
      </c>
      <c r="AP215" s="426"/>
      <c r="AQ215" s="427" t="str">
        <f>AQ$3</f>
        <v>1Q06/</v>
      </c>
      <c r="AR215" s="426"/>
      <c r="AS215" s="427" t="str">
        <f>AS$3</f>
        <v>2Q06/</v>
      </c>
      <c r="AT215" s="426"/>
      <c r="AU215" s="427" t="str">
        <f>AU$3</f>
        <v>3Q06/</v>
      </c>
      <c r="AV215" s="426"/>
      <c r="AW215" s="427" t="str">
        <f>AW$3</f>
        <v>4Q06/</v>
      </c>
      <c r="AX215" s="426"/>
      <c r="AY215" s="427" t="str">
        <f>AY$3</f>
        <v>1Q07/</v>
      </c>
      <c r="AZ215" s="426"/>
      <c r="BA215" s="427" t="str">
        <f>BA$3</f>
        <v>2Q07/</v>
      </c>
      <c r="BB215" s="426"/>
      <c r="BC215" s="427" t="str">
        <f>BC$3</f>
        <v>3Q07/</v>
      </c>
      <c r="BD215" s="426"/>
      <c r="BE215" s="427" t="str">
        <f>BE$3</f>
        <v>4Q07/</v>
      </c>
      <c r="BF215" s="426"/>
      <c r="BG215" s="427" t="str">
        <f>BG$3</f>
        <v>1Q08/</v>
      </c>
      <c r="BH215" s="426"/>
      <c r="BI215" s="427" t="str">
        <f>BI$3</f>
        <v>2Q08/</v>
      </c>
      <c r="BJ215" s="426"/>
      <c r="BK215" s="427" t="str">
        <f>BK$3</f>
        <v>3Q08/</v>
      </c>
      <c r="BL215" s="426"/>
      <c r="BM215" s="427" t="str">
        <f>BM$3</f>
        <v>4Q08/</v>
      </c>
      <c r="BN215" s="426"/>
      <c r="BO215" s="427" t="str">
        <f>BO$3</f>
        <v>1Q09/</v>
      </c>
      <c r="BP215" s="426"/>
      <c r="BQ215" s="427" t="str">
        <f>BQ$3</f>
        <v>2Q09/</v>
      </c>
      <c r="BR215" s="426"/>
      <c r="BS215" s="427" t="str">
        <f>BS$3</f>
        <v>3Q09/</v>
      </c>
      <c r="BT215" s="426"/>
      <c r="BU215" s="427" t="str">
        <f>BU$3</f>
        <v>4Q09/</v>
      </c>
      <c r="BV215" s="426"/>
      <c r="BW215" s="427" t="str">
        <f>BW$3</f>
        <v>1Q10/</v>
      </c>
      <c r="BX215" s="426"/>
      <c r="BY215" s="427" t="str">
        <f>BY$3</f>
        <v>2Q10/</v>
      </c>
      <c r="BZ215" s="426"/>
      <c r="CA215" s="427" t="str">
        <f>CA$3</f>
        <v>3Q10/</v>
      </c>
      <c r="CB215" s="426"/>
      <c r="CC215" s="427" t="str">
        <f>CC$3</f>
        <v>4Q10/</v>
      </c>
      <c r="CD215" s="426"/>
      <c r="CE215" s="427" t="str">
        <f>CE$3</f>
        <v>1Q11/</v>
      </c>
      <c r="CF215" s="426"/>
      <c r="CG215" s="427" t="str">
        <f>CG$3</f>
        <v>2Q11/</v>
      </c>
      <c r="CH215" s="426"/>
      <c r="CI215" s="427" t="str">
        <f>CI$3</f>
        <v>3Q11/</v>
      </c>
      <c r="CJ215" s="426"/>
      <c r="CK215" s="427" t="str">
        <f>CK$3</f>
        <v>4Q11/</v>
      </c>
      <c r="CL215" s="426"/>
      <c r="CM215" s="427" t="str">
        <f>CM$3</f>
        <v>1Q12/</v>
      </c>
      <c r="CN215" s="426"/>
      <c r="CO215" s="427" t="str">
        <f>CO$3</f>
        <v>2Q12/</v>
      </c>
      <c r="CP215" s="426"/>
      <c r="CQ215" s="427" t="str">
        <f>CQ$3</f>
        <v>3Q12/</v>
      </c>
      <c r="CR215" s="426"/>
      <c r="CS215" s="427" t="str">
        <f>CS$3</f>
        <v>4Q12/</v>
      </c>
      <c r="CT215" s="426"/>
      <c r="CU215" s="427" t="str">
        <f>CU$3</f>
        <v>1Q13/</v>
      </c>
      <c r="CV215" s="426"/>
      <c r="CW215" s="427" t="str">
        <f>CW$3</f>
        <v>2Q13/</v>
      </c>
      <c r="CX215" s="426"/>
      <c r="CY215" s="427" t="str">
        <f>CY$3</f>
        <v>3Q13/</v>
      </c>
      <c r="CZ215" s="426"/>
      <c r="DA215" s="427" t="str">
        <f>DA$3</f>
        <v>4Q13/</v>
      </c>
      <c r="DB215" s="426"/>
      <c r="DC215" s="427" t="str">
        <f>DC$3</f>
        <v>1Q14/</v>
      </c>
      <c r="DD215" s="426"/>
      <c r="DE215" s="427" t="str">
        <f>DE$3</f>
        <v>2Q14/</v>
      </c>
      <c r="DF215" s="426"/>
      <c r="DG215" s="427" t="str">
        <f>DG$3</f>
        <v>3Q14/</v>
      </c>
      <c r="DH215" s="426"/>
      <c r="DI215" s="427" t="str">
        <f>DI$3</f>
        <v>4Q14/</v>
      </c>
      <c r="DJ215" s="426"/>
      <c r="DK215" s="427" t="str">
        <f>DK$3</f>
        <v>1Q15/</v>
      </c>
      <c r="DL215" s="426"/>
      <c r="DM215" s="427" t="str">
        <f>DM$3</f>
        <v>2Q15/</v>
      </c>
      <c r="DN215" s="426"/>
      <c r="DO215" s="427" t="str">
        <f>DO$3</f>
        <v>3Q15/</v>
      </c>
      <c r="DP215" s="426"/>
      <c r="DQ215" s="427" t="str">
        <f>DQ$3</f>
        <v>4Q15/</v>
      </c>
      <c r="DR215" s="426"/>
      <c r="DS215" s="427" t="str">
        <f>DS$3</f>
        <v>1Q16/</v>
      </c>
      <c r="DT215" s="426"/>
      <c r="DU215" s="427" t="str">
        <f>DU$3</f>
        <v>2Q16/</v>
      </c>
      <c r="DV215" s="426"/>
      <c r="DW215" s="427" t="str">
        <f>DW$3</f>
        <v>3Q16/</v>
      </c>
      <c r="DX215" s="426"/>
      <c r="DY215" s="427" t="str">
        <f>DY$3</f>
        <v>4Q16/</v>
      </c>
      <c r="DZ215" s="426"/>
      <c r="EA215" s="427" t="str">
        <f>EA$3</f>
        <v>1Q17/</v>
      </c>
      <c r="EB215" s="426"/>
      <c r="EC215" s="427" t="str">
        <f>EC$3</f>
        <v>2Q17/</v>
      </c>
      <c r="ED215" s="426"/>
      <c r="EE215" s="427" t="str">
        <f>EE$3</f>
        <v>3Q17/</v>
      </c>
      <c r="EF215" s="426"/>
      <c r="EG215" s="427" t="str">
        <f>EG$3</f>
        <v>4Q17/</v>
      </c>
      <c r="EH215" s="426"/>
      <c r="EI215" s="427" t="str">
        <f t="shared" ref="EI215" si="123">EI$3</f>
        <v>1Q18E/</v>
      </c>
      <c r="EJ215" s="426"/>
      <c r="EK215" s="427" t="str">
        <f t="shared" ref="EK215" si="124">EK$3</f>
        <v>2Q18E/</v>
      </c>
      <c r="EL215" s="426"/>
      <c r="EM215" s="427" t="str">
        <f t="shared" ref="EM215" si="125">EM$3</f>
        <v>3Q18E/</v>
      </c>
      <c r="EN215" s="426"/>
      <c r="EO215" s="427" t="str">
        <f t="shared" ref="EO215" si="126">EO$3</f>
        <v>4Q18E/</v>
      </c>
      <c r="EP215" s="426"/>
      <c r="EQ215" s="426"/>
      <c r="ER215" s="427" t="str">
        <f>ER$3</f>
        <v>2000/</v>
      </c>
      <c r="ES215" s="426"/>
      <c r="ET215" s="427" t="str">
        <f>ET$3</f>
        <v>2001/</v>
      </c>
      <c r="EU215" s="426"/>
      <c r="EV215" s="427" t="str">
        <f>EV$3</f>
        <v>2002/</v>
      </c>
      <c r="EW215" s="426"/>
      <c r="EX215" s="427" t="str">
        <f>EX$3</f>
        <v>2003/</v>
      </c>
      <c r="EY215" s="426"/>
      <c r="EZ215" s="427" t="str">
        <f>EZ$3</f>
        <v>2004/</v>
      </c>
      <c r="FA215" s="426"/>
      <c r="FB215" s="427" t="str">
        <f>FB$3</f>
        <v>2005/</v>
      </c>
      <c r="FC215" s="426"/>
      <c r="FD215" s="427" t="str">
        <f>FD$3</f>
        <v>2006/</v>
      </c>
      <c r="FE215" s="426"/>
      <c r="FF215" s="427" t="str">
        <f>FF$3</f>
        <v>2007/</v>
      </c>
      <c r="FG215" s="426"/>
      <c r="FH215" s="427" t="str">
        <f>FH$3</f>
        <v>2008/</v>
      </c>
      <c r="FI215" s="426"/>
      <c r="FJ215" s="427" t="str">
        <f>FJ$3</f>
        <v>2009/</v>
      </c>
      <c r="FK215" s="426"/>
      <c r="FL215" s="427" t="str">
        <f>FL$3</f>
        <v>2010/</v>
      </c>
      <c r="FM215" s="426"/>
      <c r="FN215" s="427" t="str">
        <f>FN$3</f>
        <v>2011/</v>
      </c>
      <c r="FO215" s="426"/>
      <c r="FP215" s="427" t="str">
        <f>FP$3</f>
        <v>2012/</v>
      </c>
      <c r="FQ215" s="426"/>
      <c r="FR215" s="427" t="str">
        <f>FR$3</f>
        <v>2013/</v>
      </c>
      <c r="FS215" s="426"/>
      <c r="FT215" s="427" t="str">
        <f>FT$3</f>
        <v>2014/</v>
      </c>
      <c r="FU215" s="426"/>
      <c r="FV215" s="427" t="str">
        <f>FV$3</f>
        <v>2015/</v>
      </c>
      <c r="FW215" s="426"/>
      <c r="FX215" s="427" t="str">
        <f>FX$3</f>
        <v>2016/</v>
      </c>
      <c r="FY215" s="426"/>
      <c r="FZ215" s="427" t="str">
        <f>FZ$3</f>
        <v>2017/</v>
      </c>
      <c r="GA215" s="426"/>
      <c r="GB215" s="427" t="str">
        <f>GB$3</f>
        <v>2018E/</v>
      </c>
      <c r="GC215" s="426"/>
      <c r="GD215" s="427" t="str">
        <f>GD$3</f>
        <v>2019E/</v>
      </c>
      <c r="GE215" s="426"/>
      <c r="GF215" s="427" t="str">
        <f>GF$3</f>
        <v>2020E/</v>
      </c>
      <c r="GG215" s="426"/>
      <c r="GH215" s="427" t="str">
        <f>GH$3</f>
        <v>2021E/</v>
      </c>
      <c r="GI215" s="426"/>
      <c r="GJ215" s="427" t="str">
        <f>GJ$3</f>
        <v>2022E/</v>
      </c>
      <c r="GK215" s="427">
        <f>GK$3</f>
        <v>0</v>
      </c>
      <c r="GL215" s="426"/>
    </row>
    <row r="216" spans="1:194" s="428" customFormat="1" ht="12" hidden="1" customHeight="1" outlineLevel="1" x14ac:dyDescent="0.2">
      <c r="B216" s="426"/>
      <c r="C216" s="427" t="str">
        <f>C$4</f>
        <v>1Q00</v>
      </c>
      <c r="D216" s="426"/>
      <c r="E216" s="427" t="str">
        <f>E$4</f>
        <v>2Q00</v>
      </c>
      <c r="F216" s="426"/>
      <c r="G216" s="427" t="str">
        <f>G$4</f>
        <v>3Q00</v>
      </c>
      <c r="H216" s="426"/>
      <c r="I216" s="427" t="str">
        <f>I$4</f>
        <v>4Q00</v>
      </c>
      <c r="J216" s="426"/>
      <c r="K216" s="427" t="str">
        <f>K$4</f>
        <v>1Q01</v>
      </c>
      <c r="L216" s="426"/>
      <c r="M216" s="427" t="str">
        <f>M$4</f>
        <v>2Q01</v>
      </c>
      <c r="N216" s="426"/>
      <c r="O216" s="427" t="str">
        <f>O$4</f>
        <v>3Q01</v>
      </c>
      <c r="P216" s="426"/>
      <c r="Q216" s="427" t="str">
        <f>Q$4</f>
        <v>4Q01</v>
      </c>
      <c r="R216" s="426"/>
      <c r="S216" s="427" t="str">
        <f>S$4</f>
        <v>1Q02</v>
      </c>
      <c r="T216" s="426"/>
      <c r="U216" s="427" t="str">
        <f>U$4</f>
        <v>2Q02</v>
      </c>
      <c r="V216" s="426"/>
      <c r="W216" s="427" t="str">
        <f>W$4</f>
        <v>3Q02</v>
      </c>
      <c r="X216" s="426"/>
      <c r="Y216" s="427" t="str">
        <f>Y$4</f>
        <v>4Q02</v>
      </c>
      <c r="Z216" s="426"/>
      <c r="AA216" s="427" t="str">
        <f>AA$4</f>
        <v>1Q03</v>
      </c>
      <c r="AB216" s="426"/>
      <c r="AC216" s="427" t="str">
        <f>AC$4</f>
        <v>2Q03</v>
      </c>
      <c r="AD216" s="426"/>
      <c r="AE216" s="427" t="str">
        <f>AE$4</f>
        <v>3Q03</v>
      </c>
      <c r="AF216" s="426"/>
      <c r="AG216" s="427" t="str">
        <f>AG$4</f>
        <v>4Q03</v>
      </c>
      <c r="AH216" s="426"/>
      <c r="AI216" s="427" t="str">
        <f>AI$4</f>
        <v>1Q04</v>
      </c>
      <c r="AJ216" s="426"/>
      <c r="AK216" s="427" t="str">
        <f>AK$4</f>
        <v>2Q04</v>
      </c>
      <c r="AL216" s="426"/>
      <c r="AM216" s="427" t="str">
        <f>AM$4</f>
        <v>3Q04</v>
      </c>
      <c r="AN216" s="426"/>
      <c r="AO216" s="427" t="str">
        <f>AO$4</f>
        <v>4Q04</v>
      </c>
      <c r="AP216" s="426"/>
      <c r="AQ216" s="427" t="str">
        <f>AQ$4</f>
        <v>1Q05</v>
      </c>
      <c r="AR216" s="426"/>
      <c r="AS216" s="427" t="str">
        <f>AS$4</f>
        <v>2Q05</v>
      </c>
      <c r="AT216" s="426"/>
      <c r="AU216" s="427" t="str">
        <f>AU$4</f>
        <v>3Q05</v>
      </c>
      <c r="AV216" s="426"/>
      <c r="AW216" s="427" t="str">
        <f>AW$4</f>
        <v>4Q05</v>
      </c>
      <c r="AX216" s="426"/>
      <c r="AY216" s="427" t="str">
        <f>AY$4</f>
        <v>1Q06</v>
      </c>
      <c r="AZ216" s="426"/>
      <c r="BA216" s="427" t="str">
        <f>BA$4</f>
        <v>2Q06</v>
      </c>
      <c r="BB216" s="426"/>
      <c r="BC216" s="427" t="str">
        <f>BC$4</f>
        <v>3Q06</v>
      </c>
      <c r="BD216" s="426"/>
      <c r="BE216" s="427" t="str">
        <f>BE$4</f>
        <v>4Q06</v>
      </c>
      <c r="BF216" s="426"/>
      <c r="BG216" s="427" t="str">
        <f>BG$4</f>
        <v>1Q07</v>
      </c>
      <c r="BH216" s="426"/>
      <c r="BI216" s="427" t="str">
        <f>BI$4</f>
        <v>2Q07</v>
      </c>
      <c r="BJ216" s="426"/>
      <c r="BK216" s="427" t="str">
        <f>BK$4</f>
        <v>3Q07</v>
      </c>
      <c r="BL216" s="426"/>
      <c r="BM216" s="427" t="str">
        <f>BM$4</f>
        <v>4Q07</v>
      </c>
      <c r="BN216" s="426"/>
      <c r="BO216" s="427" t="str">
        <f>BO$4</f>
        <v>1Q08</v>
      </c>
      <c r="BP216" s="426"/>
      <c r="BQ216" s="427" t="str">
        <f>BQ$4</f>
        <v>2Q08</v>
      </c>
      <c r="BR216" s="426"/>
      <c r="BS216" s="427" t="str">
        <f>BS$4</f>
        <v>3Q08</v>
      </c>
      <c r="BT216" s="426"/>
      <c r="BU216" s="427" t="str">
        <f>BU$4</f>
        <v>4Q08</v>
      </c>
      <c r="BV216" s="426"/>
      <c r="BW216" s="427" t="str">
        <f>BW$4</f>
        <v>1Q09</v>
      </c>
      <c r="BX216" s="426"/>
      <c r="BY216" s="427" t="str">
        <f>BY$4</f>
        <v>2Q09</v>
      </c>
      <c r="BZ216" s="426"/>
      <c r="CA216" s="427" t="str">
        <f>CA$4</f>
        <v>3Q09</v>
      </c>
      <c r="CB216" s="426"/>
      <c r="CC216" s="427" t="str">
        <f>CC$4</f>
        <v>4Q09</v>
      </c>
      <c r="CD216" s="426"/>
      <c r="CE216" s="427" t="str">
        <f>CE$4</f>
        <v>1Q10</v>
      </c>
      <c r="CF216" s="426"/>
      <c r="CG216" s="427" t="str">
        <f>CG$4</f>
        <v>2Q10</v>
      </c>
      <c r="CH216" s="426"/>
      <c r="CI216" s="427" t="str">
        <f>CI$4</f>
        <v>3Q10</v>
      </c>
      <c r="CJ216" s="426"/>
      <c r="CK216" s="427" t="str">
        <f>CK$4</f>
        <v>4Q10</v>
      </c>
      <c r="CL216" s="426"/>
      <c r="CM216" s="427" t="str">
        <f>CM$4</f>
        <v>1Q11</v>
      </c>
      <c r="CN216" s="426"/>
      <c r="CO216" s="427" t="str">
        <f>CO$4</f>
        <v>2Q11</v>
      </c>
      <c r="CP216" s="426"/>
      <c r="CQ216" s="427" t="str">
        <f>CQ$4</f>
        <v>3Q11</v>
      </c>
      <c r="CR216" s="426"/>
      <c r="CS216" s="427" t="str">
        <f>CS$4</f>
        <v>4Q11</v>
      </c>
      <c r="CT216" s="426"/>
      <c r="CU216" s="427" t="str">
        <f>CU$4</f>
        <v>1Q12</v>
      </c>
      <c r="CV216" s="426"/>
      <c r="CW216" s="427" t="str">
        <f>CW$4</f>
        <v>2Q12</v>
      </c>
      <c r="CX216" s="426"/>
      <c r="CY216" s="427" t="str">
        <f>CY$4</f>
        <v>3Q12</v>
      </c>
      <c r="CZ216" s="426"/>
      <c r="DA216" s="427" t="str">
        <f>DA$4</f>
        <v>4Q12</v>
      </c>
      <c r="DB216" s="426"/>
      <c r="DC216" s="427" t="str">
        <f>DC$4</f>
        <v>1Q13</v>
      </c>
      <c r="DD216" s="426"/>
      <c r="DE216" s="427" t="str">
        <f>DE$4</f>
        <v>2Q13</v>
      </c>
      <c r="DF216" s="426"/>
      <c r="DG216" s="427" t="str">
        <f>DG$4</f>
        <v>3Q13</v>
      </c>
      <c r="DH216" s="426"/>
      <c r="DI216" s="427" t="str">
        <f>DI$4</f>
        <v>4Q13</v>
      </c>
      <c r="DJ216" s="426"/>
      <c r="DK216" s="427" t="str">
        <f>DK$4</f>
        <v>1Q14</v>
      </c>
      <c r="DL216" s="426"/>
      <c r="DM216" s="427" t="str">
        <f>DM$4</f>
        <v>2Q14</v>
      </c>
      <c r="DN216" s="426"/>
      <c r="DO216" s="427" t="str">
        <f>DO$4</f>
        <v>3Q14</v>
      </c>
      <c r="DP216" s="426"/>
      <c r="DQ216" s="427" t="str">
        <f>DQ$4</f>
        <v>4Q14</v>
      </c>
      <c r="DR216" s="426"/>
      <c r="DS216" s="427" t="str">
        <f>DS$4</f>
        <v>1Q15</v>
      </c>
      <c r="DT216" s="426"/>
      <c r="DU216" s="427" t="str">
        <f>DU$4</f>
        <v>2Q15</v>
      </c>
      <c r="DV216" s="426"/>
      <c r="DW216" s="427" t="str">
        <f>DW$4</f>
        <v>3Q15</v>
      </c>
      <c r="DX216" s="426"/>
      <c r="DY216" s="427" t="str">
        <f>DY$4</f>
        <v>4Q15</v>
      </c>
      <c r="DZ216" s="426"/>
      <c r="EA216" s="427" t="str">
        <f>EA$4</f>
        <v>1Q16</v>
      </c>
      <c r="EB216" s="426"/>
      <c r="EC216" s="427" t="str">
        <f>EC$4</f>
        <v>2Q16</v>
      </c>
      <c r="ED216" s="426"/>
      <c r="EE216" s="427" t="str">
        <f>EE$4</f>
        <v>3Q16</v>
      </c>
      <c r="EF216" s="426"/>
      <c r="EG216" s="427" t="str">
        <f>EG$4</f>
        <v>4Q16</v>
      </c>
      <c r="EH216" s="426"/>
      <c r="EI216" s="427" t="str">
        <f t="shared" ref="EI216" si="127">EI$4</f>
        <v>1Q17</v>
      </c>
      <c r="EJ216" s="426"/>
      <c r="EK216" s="427" t="str">
        <f t="shared" ref="EK216" si="128">EK$4</f>
        <v>2Q17</v>
      </c>
      <c r="EL216" s="426"/>
      <c r="EM216" s="427" t="str">
        <f t="shared" ref="EM216" si="129">EM$4</f>
        <v>3Q17</v>
      </c>
      <c r="EN216" s="426"/>
      <c r="EO216" s="427" t="str">
        <f t="shared" ref="EO216" si="130">EO$4</f>
        <v>4Q17</v>
      </c>
      <c r="EP216" s="426"/>
      <c r="EQ216" s="426"/>
      <c r="ER216" s="427" t="str">
        <f>ER$4</f>
        <v>1999</v>
      </c>
      <c r="ES216" s="426"/>
      <c r="ET216" s="427" t="str">
        <f>ET$4</f>
        <v>2000</v>
      </c>
      <c r="EU216" s="426"/>
      <c r="EV216" s="427">
        <f>EV$4</f>
        <v>2001</v>
      </c>
      <c r="EW216" s="426"/>
      <c r="EX216" s="427">
        <f>EX$4</f>
        <v>2002</v>
      </c>
      <c r="EY216" s="426"/>
      <c r="EZ216" s="427" t="str">
        <f>EZ$4</f>
        <v>2003</v>
      </c>
      <c r="FA216" s="426"/>
      <c r="FB216" s="427" t="str">
        <f>FB$4</f>
        <v>2004</v>
      </c>
      <c r="FC216" s="426"/>
      <c r="FD216" s="427" t="str">
        <f>FD$4</f>
        <v>2005</v>
      </c>
      <c r="FE216" s="426"/>
      <c r="FF216" s="427" t="str">
        <f>FF$4</f>
        <v>2006</v>
      </c>
      <c r="FG216" s="426"/>
      <c r="FH216" s="427">
        <f>FH$4</f>
        <v>2007</v>
      </c>
      <c r="FI216" s="426"/>
      <c r="FJ216" s="427" t="str">
        <f>FJ$4</f>
        <v>2008</v>
      </c>
      <c r="FK216" s="426"/>
      <c r="FL216" s="427" t="str">
        <f>FL$4</f>
        <v>2009</v>
      </c>
      <c r="FM216" s="426"/>
      <c r="FN216" s="427" t="str">
        <f>FN$4</f>
        <v>2010</v>
      </c>
      <c r="FO216" s="426"/>
      <c r="FP216" s="427" t="str">
        <f>FP$4</f>
        <v>2011</v>
      </c>
      <c r="FQ216" s="426"/>
      <c r="FR216" s="427" t="str">
        <f>FR$4</f>
        <v>2012</v>
      </c>
      <c r="FS216" s="426"/>
      <c r="FT216" s="427" t="str">
        <f>FT$4</f>
        <v>2013</v>
      </c>
      <c r="FU216" s="426"/>
      <c r="FV216" s="427" t="str">
        <f>FV$4</f>
        <v>2014</v>
      </c>
      <c r="FW216" s="426"/>
      <c r="FX216" s="427" t="str">
        <f>FX$4</f>
        <v>2015</v>
      </c>
      <c r="FY216" s="426"/>
      <c r="FZ216" s="427" t="str">
        <f>FZ$4</f>
        <v>2016</v>
      </c>
      <c r="GA216" s="426"/>
      <c r="GB216" s="427" t="str">
        <f>GB$4</f>
        <v>2017</v>
      </c>
      <c r="GC216" s="426"/>
      <c r="GD216" s="427" t="str">
        <f>GD$4</f>
        <v>2018E</v>
      </c>
      <c r="GE216" s="426"/>
      <c r="GF216" s="427" t="str">
        <f>GF$4</f>
        <v>2019E</v>
      </c>
      <c r="GG216" s="426"/>
      <c r="GH216" s="427" t="str">
        <f>GH$4</f>
        <v>2020E</v>
      </c>
      <c r="GI216" s="426"/>
      <c r="GJ216" s="427" t="str">
        <f>GJ$4</f>
        <v>2021E</v>
      </c>
      <c r="GK216" s="427" t="str">
        <f>GK$4</f>
        <v>5-Yr</v>
      </c>
      <c r="GL216" s="426"/>
    </row>
    <row r="217" spans="1:194" s="428" customFormat="1" ht="12" hidden="1" customHeight="1" outlineLevel="1" x14ac:dyDescent="0.2">
      <c r="A217" s="429"/>
      <c r="B217" s="430" t="str">
        <f t="shared" ref="B217:DB217" si="131">B$5</f>
        <v>1Q01</v>
      </c>
      <c r="C217" s="431" t="str">
        <f t="shared" si="131"/>
        <v>% Chg</v>
      </c>
      <c r="D217" s="430" t="str">
        <f t="shared" si="131"/>
        <v>2Q01</v>
      </c>
      <c r="E217" s="431" t="str">
        <f t="shared" si="131"/>
        <v>% Chg</v>
      </c>
      <c r="F217" s="430" t="str">
        <f t="shared" si="131"/>
        <v>3Q01</v>
      </c>
      <c r="G217" s="431" t="str">
        <f t="shared" si="131"/>
        <v>% Chg</v>
      </c>
      <c r="H217" s="430" t="str">
        <f t="shared" si="131"/>
        <v>4Q01</v>
      </c>
      <c r="I217" s="431" t="str">
        <f t="shared" si="131"/>
        <v>% Chg</v>
      </c>
      <c r="J217" s="430" t="str">
        <f t="shared" si="131"/>
        <v>1Q02</v>
      </c>
      <c r="K217" s="431" t="str">
        <f t="shared" si="131"/>
        <v>% Chg</v>
      </c>
      <c r="L217" s="430" t="str">
        <f t="shared" si="131"/>
        <v>2Q02</v>
      </c>
      <c r="M217" s="431" t="str">
        <f t="shared" si="131"/>
        <v>% Chg</v>
      </c>
      <c r="N217" s="430" t="str">
        <f t="shared" si="131"/>
        <v>3Q02</v>
      </c>
      <c r="O217" s="431" t="str">
        <f t="shared" si="131"/>
        <v>% Chg</v>
      </c>
      <c r="P217" s="430" t="str">
        <f t="shared" si="131"/>
        <v>4Q02</v>
      </c>
      <c r="Q217" s="431" t="str">
        <f t="shared" si="131"/>
        <v>% Chg</v>
      </c>
      <c r="R217" s="430" t="str">
        <f t="shared" si="131"/>
        <v>1Q03</v>
      </c>
      <c r="S217" s="431" t="str">
        <f t="shared" si="131"/>
        <v>% Chg</v>
      </c>
      <c r="T217" s="430" t="str">
        <f t="shared" si="131"/>
        <v>2Q03</v>
      </c>
      <c r="U217" s="431" t="str">
        <f t="shared" si="131"/>
        <v>% Chg</v>
      </c>
      <c r="V217" s="430" t="str">
        <f t="shared" si="131"/>
        <v>3Q03</v>
      </c>
      <c r="W217" s="431" t="str">
        <f t="shared" si="131"/>
        <v>% Chg</v>
      </c>
      <c r="X217" s="430" t="str">
        <f t="shared" si="131"/>
        <v>4Q03</v>
      </c>
      <c r="Y217" s="431" t="str">
        <f t="shared" si="131"/>
        <v>% Chg</v>
      </c>
      <c r="Z217" s="430" t="str">
        <f t="shared" si="131"/>
        <v>1Q04</v>
      </c>
      <c r="AA217" s="431" t="str">
        <f t="shared" si="131"/>
        <v>% Chg</v>
      </c>
      <c r="AB217" s="430" t="str">
        <f t="shared" si="131"/>
        <v>2Q04</v>
      </c>
      <c r="AC217" s="431" t="str">
        <f t="shared" si="131"/>
        <v>% Chg</v>
      </c>
      <c r="AD217" s="430" t="str">
        <f t="shared" si="131"/>
        <v>3Q04</v>
      </c>
      <c r="AE217" s="431" t="str">
        <f t="shared" si="131"/>
        <v>% Chg</v>
      </c>
      <c r="AF217" s="430" t="str">
        <f t="shared" si="131"/>
        <v>4Q04</v>
      </c>
      <c r="AG217" s="431" t="str">
        <f t="shared" si="131"/>
        <v>% Chg</v>
      </c>
      <c r="AH217" s="430" t="str">
        <f t="shared" si="131"/>
        <v>1Q05</v>
      </c>
      <c r="AI217" s="431" t="str">
        <f t="shared" si="131"/>
        <v>% Chg</v>
      </c>
      <c r="AJ217" s="430" t="str">
        <f t="shared" si="131"/>
        <v>2Q05</v>
      </c>
      <c r="AK217" s="431" t="str">
        <f t="shared" si="131"/>
        <v>% Chg</v>
      </c>
      <c r="AL217" s="430" t="str">
        <f t="shared" si="131"/>
        <v>3Q05</v>
      </c>
      <c r="AM217" s="431" t="str">
        <f t="shared" si="131"/>
        <v>% Chg</v>
      </c>
      <c r="AN217" s="430" t="str">
        <f t="shared" si="131"/>
        <v>4Q05</v>
      </c>
      <c r="AO217" s="431" t="str">
        <f t="shared" si="131"/>
        <v>% Chg</v>
      </c>
      <c r="AP217" s="430" t="str">
        <f t="shared" si="131"/>
        <v>1Q06</v>
      </c>
      <c r="AQ217" s="431" t="str">
        <f t="shared" si="131"/>
        <v>% Chg</v>
      </c>
      <c r="AR217" s="430" t="str">
        <f t="shared" si="131"/>
        <v>2Q06</v>
      </c>
      <c r="AS217" s="431" t="str">
        <f t="shared" si="131"/>
        <v>% Chg</v>
      </c>
      <c r="AT217" s="430" t="str">
        <f t="shared" si="131"/>
        <v>3Q06</v>
      </c>
      <c r="AU217" s="431" t="str">
        <f t="shared" si="131"/>
        <v>% Chg</v>
      </c>
      <c r="AV217" s="430" t="str">
        <f t="shared" si="131"/>
        <v>4Q06</v>
      </c>
      <c r="AW217" s="431" t="str">
        <f t="shared" si="131"/>
        <v>% Chg</v>
      </c>
      <c r="AX217" s="430" t="str">
        <f t="shared" si="131"/>
        <v>1Q07</v>
      </c>
      <c r="AY217" s="431" t="str">
        <f t="shared" si="131"/>
        <v>% Chg</v>
      </c>
      <c r="AZ217" s="430" t="str">
        <f t="shared" si="131"/>
        <v>2Q07</v>
      </c>
      <c r="BA217" s="431" t="str">
        <f t="shared" si="131"/>
        <v>% Chg</v>
      </c>
      <c r="BB217" s="430" t="str">
        <f t="shared" si="131"/>
        <v>3Q07</v>
      </c>
      <c r="BC217" s="431" t="str">
        <f t="shared" si="131"/>
        <v>% Chg</v>
      </c>
      <c r="BD217" s="430" t="str">
        <f t="shared" si="131"/>
        <v>4Q07</v>
      </c>
      <c r="BE217" s="431" t="str">
        <f t="shared" si="131"/>
        <v>% Chg</v>
      </c>
      <c r="BF217" s="430" t="str">
        <f t="shared" si="131"/>
        <v>1Q08</v>
      </c>
      <c r="BG217" s="431" t="str">
        <f t="shared" si="131"/>
        <v>% Chg</v>
      </c>
      <c r="BH217" s="430" t="str">
        <f t="shared" si="131"/>
        <v>2Q08</v>
      </c>
      <c r="BI217" s="431" t="str">
        <f t="shared" si="131"/>
        <v>% Chg</v>
      </c>
      <c r="BJ217" s="430" t="str">
        <f t="shared" si="131"/>
        <v>3Q08</v>
      </c>
      <c r="BK217" s="431" t="str">
        <f t="shared" si="131"/>
        <v>% Chg</v>
      </c>
      <c r="BL217" s="430" t="str">
        <f t="shared" si="131"/>
        <v>4Q08</v>
      </c>
      <c r="BM217" s="431" t="str">
        <f t="shared" si="131"/>
        <v>% Chg</v>
      </c>
      <c r="BN217" s="430" t="str">
        <f t="shared" si="131"/>
        <v>1Q09</v>
      </c>
      <c r="BO217" s="431" t="str">
        <f t="shared" si="131"/>
        <v>% Chg</v>
      </c>
      <c r="BP217" s="430" t="str">
        <f t="shared" si="131"/>
        <v>2Q09</v>
      </c>
      <c r="BQ217" s="431" t="str">
        <f t="shared" si="131"/>
        <v>% Chg</v>
      </c>
      <c r="BR217" s="430" t="str">
        <f t="shared" si="131"/>
        <v>3Q09</v>
      </c>
      <c r="BS217" s="431" t="str">
        <f t="shared" si="131"/>
        <v>% Chg</v>
      </c>
      <c r="BT217" s="430" t="str">
        <f t="shared" si="131"/>
        <v>4Q09</v>
      </c>
      <c r="BU217" s="431" t="str">
        <f t="shared" si="131"/>
        <v>% Chg</v>
      </c>
      <c r="BV217" s="430" t="str">
        <f t="shared" si="131"/>
        <v>1Q10</v>
      </c>
      <c r="BW217" s="431" t="str">
        <f t="shared" si="131"/>
        <v>% Chg</v>
      </c>
      <c r="BX217" s="430" t="str">
        <f t="shared" si="131"/>
        <v>2Q10</v>
      </c>
      <c r="BY217" s="431" t="str">
        <f t="shared" si="131"/>
        <v>% Chg</v>
      </c>
      <c r="BZ217" s="430" t="str">
        <f t="shared" si="131"/>
        <v>3Q10</v>
      </c>
      <c r="CA217" s="431" t="str">
        <f t="shared" si="131"/>
        <v>% Chg</v>
      </c>
      <c r="CB217" s="430" t="str">
        <f t="shared" si="131"/>
        <v>4Q10</v>
      </c>
      <c r="CC217" s="431" t="str">
        <f t="shared" si="131"/>
        <v>% Chg</v>
      </c>
      <c r="CD217" s="430" t="str">
        <f t="shared" si="131"/>
        <v>1Q11</v>
      </c>
      <c r="CE217" s="431" t="str">
        <f t="shared" si="131"/>
        <v>% Chg</v>
      </c>
      <c r="CF217" s="430" t="str">
        <f t="shared" si="131"/>
        <v>2Q11</v>
      </c>
      <c r="CG217" s="431" t="str">
        <f t="shared" si="131"/>
        <v>% Chg</v>
      </c>
      <c r="CH217" s="430" t="str">
        <f t="shared" si="131"/>
        <v>3Q11</v>
      </c>
      <c r="CI217" s="431" t="str">
        <f t="shared" si="131"/>
        <v>% Chg</v>
      </c>
      <c r="CJ217" s="430" t="str">
        <f t="shared" si="131"/>
        <v>4Q11</v>
      </c>
      <c r="CK217" s="431" t="str">
        <f t="shared" si="131"/>
        <v>% Chg</v>
      </c>
      <c r="CL217" s="430" t="str">
        <f t="shared" si="131"/>
        <v>1Q12</v>
      </c>
      <c r="CM217" s="431" t="str">
        <f t="shared" si="131"/>
        <v>% Chg</v>
      </c>
      <c r="CN217" s="430" t="str">
        <f t="shared" si="131"/>
        <v>2Q12</v>
      </c>
      <c r="CO217" s="431" t="str">
        <f t="shared" si="131"/>
        <v>% Chg</v>
      </c>
      <c r="CP217" s="430" t="str">
        <f t="shared" si="131"/>
        <v>3Q12</v>
      </c>
      <c r="CQ217" s="431" t="str">
        <f t="shared" si="131"/>
        <v>% Chg</v>
      </c>
      <c r="CR217" s="430" t="str">
        <f t="shared" si="131"/>
        <v>4Q12</v>
      </c>
      <c r="CS217" s="431" t="str">
        <f t="shared" si="131"/>
        <v>% Chg</v>
      </c>
      <c r="CT217" s="430" t="str">
        <f t="shared" si="131"/>
        <v>1Q13</v>
      </c>
      <c r="CU217" s="431" t="str">
        <f t="shared" si="131"/>
        <v>% Chg</v>
      </c>
      <c r="CV217" s="430" t="str">
        <f t="shared" si="131"/>
        <v>2Q13</v>
      </c>
      <c r="CW217" s="431" t="str">
        <f t="shared" si="131"/>
        <v>% Chg</v>
      </c>
      <c r="CX217" s="430" t="str">
        <f t="shared" si="131"/>
        <v>3Q13</v>
      </c>
      <c r="CY217" s="431" t="str">
        <f t="shared" si="131"/>
        <v>% Chg</v>
      </c>
      <c r="CZ217" s="430" t="str">
        <f t="shared" si="131"/>
        <v>4Q13</v>
      </c>
      <c r="DA217" s="431" t="str">
        <f t="shared" si="131"/>
        <v>% Chg</v>
      </c>
      <c r="DB217" s="430" t="str">
        <f t="shared" si="131"/>
        <v>1Q14</v>
      </c>
      <c r="DC217" s="431" t="str">
        <f t="shared" ref="DC217:EO217" si="132">DC$5</f>
        <v>% Chg</v>
      </c>
      <c r="DD217" s="430" t="str">
        <f t="shared" si="132"/>
        <v>2Q14</v>
      </c>
      <c r="DE217" s="431" t="str">
        <f t="shared" si="132"/>
        <v>% Chg</v>
      </c>
      <c r="DF217" s="430" t="str">
        <f t="shared" si="132"/>
        <v>3Q14</v>
      </c>
      <c r="DG217" s="431" t="str">
        <f t="shared" si="132"/>
        <v>% Chg</v>
      </c>
      <c r="DH217" s="430" t="str">
        <f t="shared" si="132"/>
        <v>4Q14</v>
      </c>
      <c r="DI217" s="431" t="str">
        <f t="shared" si="132"/>
        <v>% Chg</v>
      </c>
      <c r="DJ217" s="430" t="str">
        <f t="shared" si="132"/>
        <v>1Q15</v>
      </c>
      <c r="DK217" s="431" t="str">
        <f t="shared" si="132"/>
        <v>% Chg</v>
      </c>
      <c r="DL217" s="430" t="str">
        <f t="shared" si="132"/>
        <v>2Q15</v>
      </c>
      <c r="DM217" s="431" t="str">
        <f t="shared" si="132"/>
        <v>% Chg</v>
      </c>
      <c r="DN217" s="430" t="str">
        <f t="shared" si="132"/>
        <v>3Q15</v>
      </c>
      <c r="DO217" s="431" t="str">
        <f t="shared" si="132"/>
        <v>% Chg</v>
      </c>
      <c r="DP217" s="430" t="str">
        <f t="shared" si="132"/>
        <v>4Q15</v>
      </c>
      <c r="DQ217" s="431" t="str">
        <f t="shared" si="132"/>
        <v>% Chg</v>
      </c>
      <c r="DR217" s="430" t="str">
        <f t="shared" si="132"/>
        <v>1Q16</v>
      </c>
      <c r="DS217" s="431" t="str">
        <f t="shared" si="132"/>
        <v>% Chg</v>
      </c>
      <c r="DT217" s="430" t="str">
        <f t="shared" si="132"/>
        <v>2Q16</v>
      </c>
      <c r="DU217" s="431" t="str">
        <f t="shared" si="132"/>
        <v>% Chg</v>
      </c>
      <c r="DV217" s="430" t="str">
        <f t="shared" si="132"/>
        <v>3Q16</v>
      </c>
      <c r="DW217" s="431" t="str">
        <f t="shared" si="132"/>
        <v>% Chg</v>
      </c>
      <c r="DX217" s="430" t="str">
        <f t="shared" si="132"/>
        <v>4Q16</v>
      </c>
      <c r="DY217" s="431" t="str">
        <f t="shared" si="132"/>
        <v>% Chg</v>
      </c>
      <c r="DZ217" s="430" t="str">
        <f t="shared" si="132"/>
        <v>1Q17</v>
      </c>
      <c r="EA217" s="431" t="str">
        <f t="shared" si="132"/>
        <v>% Chg</v>
      </c>
      <c r="EB217" s="430" t="str">
        <f t="shared" si="132"/>
        <v>2Q17</v>
      </c>
      <c r="EC217" s="431" t="str">
        <f t="shared" si="132"/>
        <v>% Chg</v>
      </c>
      <c r="ED217" s="430" t="str">
        <f t="shared" si="132"/>
        <v>3Q17</v>
      </c>
      <c r="EE217" s="431" t="str">
        <f t="shared" si="132"/>
        <v>% Chg</v>
      </c>
      <c r="EF217" s="430" t="str">
        <f t="shared" si="132"/>
        <v>4Q17</v>
      </c>
      <c r="EG217" s="431" t="str">
        <f t="shared" si="132"/>
        <v>% Chg</v>
      </c>
      <c r="EH217" s="430" t="str">
        <f t="shared" si="132"/>
        <v>1Q18E</v>
      </c>
      <c r="EI217" s="431" t="str">
        <f t="shared" si="132"/>
        <v>% Chg</v>
      </c>
      <c r="EJ217" s="430" t="str">
        <f t="shared" si="132"/>
        <v>2Q18E</v>
      </c>
      <c r="EK217" s="431" t="str">
        <f t="shared" si="132"/>
        <v>% Chg</v>
      </c>
      <c r="EL217" s="430" t="str">
        <f t="shared" si="132"/>
        <v>3Q18E</v>
      </c>
      <c r="EM217" s="431" t="str">
        <f t="shared" si="132"/>
        <v>% Chg</v>
      </c>
      <c r="EN217" s="430" t="str">
        <f t="shared" si="132"/>
        <v>4Q18E</v>
      </c>
      <c r="EO217" s="431" t="str">
        <f t="shared" si="132"/>
        <v>% Chg</v>
      </c>
      <c r="EP217" s="430"/>
      <c r="EQ217" s="432" t="str">
        <f t="shared" ref="EQ217:GK217" si="133">EQ$5</f>
        <v>2000</v>
      </c>
      <c r="ER217" s="431" t="str">
        <f t="shared" si="133"/>
        <v>% Chg</v>
      </c>
      <c r="ES217" s="432">
        <f t="shared" si="133"/>
        <v>2001</v>
      </c>
      <c r="ET217" s="431" t="str">
        <f t="shared" si="133"/>
        <v>% Chg</v>
      </c>
      <c r="EU217" s="432">
        <f t="shared" si="133"/>
        <v>2002</v>
      </c>
      <c r="EV217" s="431" t="str">
        <f t="shared" si="133"/>
        <v>% Chg</v>
      </c>
      <c r="EW217" s="432" t="str">
        <f t="shared" si="133"/>
        <v>2003</v>
      </c>
      <c r="EX217" s="431" t="str">
        <f t="shared" si="133"/>
        <v>% Chg</v>
      </c>
      <c r="EY217" s="432" t="str">
        <f t="shared" si="133"/>
        <v>2004</v>
      </c>
      <c r="EZ217" s="431" t="str">
        <f t="shared" si="133"/>
        <v>% Chg</v>
      </c>
      <c r="FA217" s="432" t="str">
        <f t="shared" si="133"/>
        <v>2005</v>
      </c>
      <c r="FB217" s="431" t="str">
        <f t="shared" si="133"/>
        <v>% Chg</v>
      </c>
      <c r="FC217" s="432" t="str">
        <f t="shared" si="133"/>
        <v>2006</v>
      </c>
      <c r="FD217" s="431" t="str">
        <f t="shared" si="133"/>
        <v>% Chg</v>
      </c>
      <c r="FE217" s="432">
        <f t="shared" si="133"/>
        <v>2007</v>
      </c>
      <c r="FF217" s="431" t="str">
        <f t="shared" si="133"/>
        <v>% Chg</v>
      </c>
      <c r="FG217" s="432" t="str">
        <f t="shared" si="133"/>
        <v>2008</v>
      </c>
      <c r="FH217" s="431" t="str">
        <f t="shared" si="133"/>
        <v>% Chg</v>
      </c>
      <c r="FI217" s="432" t="str">
        <f t="shared" si="133"/>
        <v>2009</v>
      </c>
      <c r="FJ217" s="431" t="str">
        <f t="shared" si="133"/>
        <v>% Chg</v>
      </c>
      <c r="FK217" s="432" t="str">
        <f t="shared" si="133"/>
        <v>2010</v>
      </c>
      <c r="FL217" s="431" t="str">
        <f t="shared" si="133"/>
        <v>% Chg</v>
      </c>
      <c r="FM217" s="430" t="str">
        <f t="shared" si="133"/>
        <v>2011</v>
      </c>
      <c r="FN217" s="431" t="str">
        <f t="shared" si="133"/>
        <v>% Chg</v>
      </c>
      <c r="FO217" s="430" t="str">
        <f t="shared" si="133"/>
        <v>2012</v>
      </c>
      <c r="FP217" s="431" t="str">
        <f t="shared" si="133"/>
        <v>% Chg</v>
      </c>
      <c r="FQ217" s="430" t="str">
        <f t="shared" si="133"/>
        <v>2013</v>
      </c>
      <c r="FR217" s="431" t="str">
        <f t="shared" si="133"/>
        <v>% Chg</v>
      </c>
      <c r="FS217" s="430" t="str">
        <f t="shared" si="133"/>
        <v>2014</v>
      </c>
      <c r="FT217" s="431" t="str">
        <f t="shared" si="133"/>
        <v>% Chg</v>
      </c>
      <c r="FU217" s="430" t="str">
        <f t="shared" si="133"/>
        <v>2015</v>
      </c>
      <c r="FV217" s="431" t="str">
        <f t="shared" si="133"/>
        <v>% Chg</v>
      </c>
      <c r="FW217" s="430" t="str">
        <f t="shared" si="133"/>
        <v>2016</v>
      </c>
      <c r="FX217" s="431" t="str">
        <f t="shared" si="133"/>
        <v>% Chg</v>
      </c>
      <c r="FY217" s="430" t="str">
        <f t="shared" si="133"/>
        <v>2017</v>
      </c>
      <c r="FZ217" s="431" t="str">
        <f t="shared" si="133"/>
        <v>% Chg</v>
      </c>
      <c r="GA217" s="430" t="str">
        <f t="shared" si="133"/>
        <v>2018E</v>
      </c>
      <c r="GB217" s="431" t="str">
        <f t="shared" si="133"/>
        <v>% Chg</v>
      </c>
      <c r="GC217" s="430" t="str">
        <f t="shared" si="133"/>
        <v>2019E</v>
      </c>
      <c r="GD217" s="431" t="str">
        <f t="shared" si="133"/>
        <v>% Chg</v>
      </c>
      <c r="GE217" s="430" t="str">
        <f t="shared" si="133"/>
        <v>2020E</v>
      </c>
      <c r="GF217" s="431" t="str">
        <f t="shared" si="133"/>
        <v>% Chg</v>
      </c>
      <c r="GG217" s="430" t="str">
        <f t="shared" si="133"/>
        <v>2021E</v>
      </c>
      <c r="GH217" s="431" t="str">
        <f t="shared" si="133"/>
        <v>% Chg</v>
      </c>
      <c r="GI217" s="430" t="str">
        <f t="shared" si="133"/>
        <v>2022E</v>
      </c>
      <c r="GJ217" s="431" t="str">
        <f t="shared" si="133"/>
        <v>% Chg</v>
      </c>
      <c r="GK217" s="431" t="str">
        <f t="shared" si="133"/>
        <v>CAGR (%)</v>
      </c>
      <c r="GL217" s="426"/>
    </row>
    <row r="218" spans="1:194" s="428" customFormat="1" ht="12" hidden="1" customHeight="1" outlineLevel="1" x14ac:dyDescent="0.2">
      <c r="B218" s="426"/>
      <c r="C218" s="427"/>
      <c r="D218" s="426"/>
      <c r="E218" s="427"/>
      <c r="F218" s="426"/>
      <c r="G218" s="427"/>
      <c r="H218" s="426"/>
      <c r="I218" s="427"/>
      <c r="J218" s="426"/>
      <c r="K218" s="427"/>
      <c r="L218" s="426"/>
      <c r="M218" s="427"/>
      <c r="N218" s="426"/>
      <c r="O218" s="427"/>
      <c r="P218" s="426"/>
      <c r="Q218" s="427"/>
      <c r="R218" s="426"/>
      <c r="S218" s="427"/>
      <c r="T218" s="426"/>
      <c r="U218" s="427"/>
      <c r="V218" s="426"/>
      <c r="W218" s="427"/>
      <c r="X218" s="426"/>
      <c r="Y218" s="427"/>
      <c r="Z218" s="426"/>
      <c r="AA218" s="427"/>
      <c r="AB218" s="426"/>
      <c r="AC218" s="427"/>
      <c r="AD218" s="426"/>
      <c r="AE218" s="427"/>
      <c r="AF218" s="426"/>
      <c r="AG218" s="427"/>
      <c r="AH218" s="426"/>
      <c r="AI218" s="427"/>
      <c r="AJ218" s="426"/>
      <c r="AK218" s="427"/>
      <c r="AL218" s="426"/>
      <c r="AM218" s="427"/>
      <c r="AN218" s="426"/>
      <c r="AO218" s="427"/>
      <c r="AP218" s="426"/>
      <c r="AQ218" s="427"/>
      <c r="AR218" s="426"/>
      <c r="AS218" s="427"/>
      <c r="AT218" s="426"/>
      <c r="AU218" s="427"/>
      <c r="AV218" s="426"/>
      <c r="AW218" s="427"/>
      <c r="AX218" s="426"/>
      <c r="AY218" s="427"/>
      <c r="AZ218" s="426"/>
      <c r="BA218" s="427"/>
      <c r="BB218" s="426"/>
      <c r="BC218" s="427"/>
      <c r="BD218" s="426"/>
      <c r="BE218" s="427"/>
      <c r="BF218" s="426"/>
      <c r="BG218" s="427"/>
      <c r="BH218" s="426"/>
      <c r="BI218" s="427"/>
      <c r="BJ218" s="426"/>
      <c r="BK218" s="427"/>
      <c r="BL218" s="426"/>
      <c r="BM218" s="427"/>
      <c r="BN218" s="426"/>
      <c r="BO218" s="427"/>
      <c r="BP218" s="426"/>
      <c r="BQ218" s="427"/>
      <c r="BR218" s="426"/>
      <c r="BS218" s="427"/>
      <c r="BT218" s="426"/>
      <c r="BU218" s="427"/>
      <c r="BV218" s="426"/>
      <c r="BW218" s="427"/>
      <c r="BX218" s="426"/>
      <c r="BY218" s="427"/>
      <c r="BZ218" s="426"/>
      <c r="CA218" s="427"/>
      <c r="CB218" s="426"/>
      <c r="CC218" s="427"/>
      <c r="CD218" s="426"/>
      <c r="CE218" s="427"/>
      <c r="CF218" s="426"/>
      <c r="CG218" s="427"/>
      <c r="CH218" s="426"/>
      <c r="CI218" s="427"/>
      <c r="CJ218" s="426"/>
      <c r="CK218" s="427"/>
      <c r="CL218" s="426"/>
      <c r="CM218" s="427"/>
      <c r="CN218" s="426"/>
      <c r="CO218" s="427"/>
      <c r="CP218" s="426"/>
      <c r="CQ218" s="427"/>
      <c r="CR218" s="426"/>
      <c r="CS218" s="427"/>
      <c r="CT218" s="426"/>
      <c r="CU218" s="427"/>
      <c r="CV218" s="426"/>
      <c r="CW218" s="427"/>
      <c r="CX218" s="426"/>
      <c r="CY218" s="427"/>
      <c r="CZ218" s="426"/>
      <c r="DA218" s="427"/>
      <c r="DB218" s="426"/>
      <c r="DC218" s="427"/>
      <c r="DD218" s="426"/>
      <c r="DE218" s="427"/>
      <c r="DF218" s="426"/>
      <c r="DG218" s="427"/>
      <c r="DH218" s="426"/>
      <c r="DI218" s="427"/>
      <c r="DJ218" s="426"/>
      <c r="DK218" s="427"/>
      <c r="DL218" s="426"/>
      <c r="DM218" s="427"/>
      <c r="DN218" s="426"/>
      <c r="DO218" s="427"/>
      <c r="DP218" s="426"/>
      <c r="DQ218" s="427"/>
      <c r="DR218" s="426"/>
      <c r="DS218" s="427"/>
      <c r="DT218" s="426"/>
      <c r="DU218" s="427"/>
      <c r="DV218" s="426"/>
      <c r="DW218" s="427"/>
      <c r="DX218" s="426"/>
      <c r="DY218" s="427"/>
      <c r="DZ218" s="426"/>
      <c r="EA218" s="427"/>
      <c r="EB218" s="426"/>
      <c r="EC218" s="427"/>
      <c r="ED218" s="426"/>
      <c r="EE218" s="427"/>
      <c r="EF218" s="426"/>
      <c r="EG218" s="427"/>
      <c r="EH218" s="426"/>
      <c r="EI218" s="427"/>
      <c r="EJ218" s="426"/>
      <c r="EK218" s="427"/>
      <c r="EL218" s="426"/>
      <c r="EM218" s="427"/>
      <c r="EN218" s="426"/>
      <c r="EO218" s="427"/>
      <c r="EP218" s="426"/>
      <c r="EQ218" s="470"/>
      <c r="ER218" s="427"/>
      <c r="ES218" s="470"/>
      <c r="ET218" s="427"/>
      <c r="EU218" s="470"/>
      <c r="EV218" s="427"/>
      <c r="EW218" s="470"/>
      <c r="EX218" s="427"/>
      <c r="EY218" s="470"/>
      <c r="EZ218" s="427"/>
      <c r="FA218" s="470"/>
      <c r="FB218" s="427"/>
      <c r="FC218" s="470"/>
      <c r="FD218" s="427"/>
      <c r="FE218" s="470"/>
      <c r="FF218" s="427"/>
      <c r="FG218" s="470"/>
      <c r="FH218" s="427"/>
      <c r="FI218" s="470"/>
      <c r="FJ218" s="427"/>
      <c r="FK218" s="470"/>
      <c r="FL218" s="427"/>
      <c r="FM218" s="426"/>
      <c r="FN218" s="427"/>
      <c r="FO218" s="426"/>
      <c r="FP218" s="427"/>
      <c r="FQ218" s="426"/>
      <c r="FR218" s="427"/>
      <c r="FS218" s="426"/>
      <c r="FT218" s="427"/>
      <c r="FU218" s="426"/>
      <c r="FV218" s="427"/>
      <c r="FW218" s="426"/>
      <c r="FX218" s="427"/>
      <c r="FY218" s="426"/>
      <c r="FZ218" s="427"/>
      <c r="GA218" s="426"/>
      <c r="GB218" s="427"/>
      <c r="GC218" s="426"/>
      <c r="GD218" s="427"/>
      <c r="GE218" s="426"/>
      <c r="GF218" s="427"/>
      <c r="GG218" s="426"/>
      <c r="GH218" s="427"/>
      <c r="GI218" s="426"/>
      <c r="GJ218" s="427"/>
      <c r="GK218" s="427"/>
      <c r="GL218" s="426"/>
    </row>
    <row r="219" spans="1:194" ht="12" hidden="1" customHeight="1" outlineLevel="1" x14ac:dyDescent="0.2">
      <c r="A219" s="437" t="s">
        <v>45</v>
      </c>
      <c r="B219" s="436"/>
      <c r="C219" s="435"/>
      <c r="D219" s="436"/>
      <c r="E219" s="435"/>
      <c r="F219" s="436"/>
      <c r="G219" s="435"/>
      <c r="H219" s="436"/>
      <c r="I219" s="435"/>
      <c r="J219" s="436"/>
      <c r="K219" s="435"/>
      <c r="L219" s="436"/>
      <c r="M219" s="435"/>
      <c r="N219" s="436"/>
      <c r="O219" s="435"/>
      <c r="P219" s="436"/>
      <c r="Q219" s="435"/>
      <c r="R219" s="436"/>
      <c r="S219" s="435"/>
      <c r="T219" s="436"/>
      <c r="U219" s="435"/>
      <c r="V219" s="436"/>
      <c r="W219" s="435"/>
      <c r="X219" s="436"/>
      <c r="Y219" s="435"/>
      <c r="Z219" s="436"/>
      <c r="AA219" s="435"/>
      <c r="AB219" s="436"/>
      <c r="AC219" s="435"/>
      <c r="AD219" s="436"/>
      <c r="AE219" s="435"/>
      <c r="AF219" s="436"/>
      <c r="AG219" s="435"/>
      <c r="AH219" s="436"/>
      <c r="AI219" s="435"/>
      <c r="AJ219" s="436"/>
      <c r="AK219" s="435"/>
      <c r="AL219" s="436"/>
      <c r="AM219" s="435"/>
      <c r="AN219" s="436"/>
      <c r="AO219" s="435"/>
      <c r="AP219" s="436"/>
      <c r="AQ219" s="435"/>
      <c r="AR219" s="436"/>
      <c r="AS219" s="435"/>
      <c r="AT219" s="436"/>
      <c r="AU219" s="435"/>
      <c r="AV219" s="436"/>
      <c r="AW219" s="435"/>
      <c r="AX219" s="436"/>
      <c r="AY219" s="435"/>
      <c r="AZ219" s="436"/>
      <c r="BA219" s="435"/>
      <c r="BB219" s="436"/>
      <c r="BC219" s="435"/>
      <c r="BD219" s="436"/>
      <c r="BE219" s="435"/>
      <c r="BF219" s="436"/>
      <c r="BG219" s="435"/>
      <c r="BH219" s="436"/>
      <c r="BI219" s="435"/>
      <c r="BJ219" s="436"/>
      <c r="BK219" s="435"/>
      <c r="BL219" s="436"/>
      <c r="BM219" s="435"/>
      <c r="BN219" s="436"/>
      <c r="BO219" s="435"/>
      <c r="BP219" s="436"/>
      <c r="BQ219" s="435"/>
      <c r="BR219" s="436"/>
      <c r="BS219" s="435"/>
      <c r="BT219" s="436"/>
      <c r="BU219" s="435"/>
      <c r="BV219" s="436"/>
      <c r="BW219" s="435"/>
      <c r="BX219" s="436"/>
      <c r="BY219" s="435"/>
      <c r="BZ219" s="436"/>
      <c r="CA219" s="435"/>
      <c r="CB219" s="436"/>
      <c r="CC219" s="435"/>
      <c r="CD219" s="436"/>
      <c r="CE219" s="435"/>
      <c r="CF219" s="436"/>
      <c r="CG219" s="435"/>
      <c r="CH219" s="436"/>
      <c r="CI219" s="435"/>
      <c r="CJ219" s="436"/>
      <c r="CK219" s="435"/>
      <c r="CL219" s="436"/>
      <c r="CM219" s="435"/>
      <c r="CN219" s="436"/>
      <c r="CO219" s="435"/>
      <c r="CP219" s="436"/>
      <c r="CQ219" s="435"/>
      <c r="CR219" s="436"/>
      <c r="CS219" s="435"/>
      <c r="CT219" s="436"/>
      <c r="CU219" s="435"/>
      <c r="CV219" s="436"/>
      <c r="CW219" s="435"/>
      <c r="CX219" s="436"/>
      <c r="CY219" s="435"/>
      <c r="CZ219" s="436"/>
      <c r="DA219" s="435"/>
      <c r="DB219" s="436"/>
      <c r="DC219" s="435"/>
      <c r="DD219" s="436"/>
      <c r="DE219" s="435"/>
      <c r="DF219" s="436"/>
      <c r="DG219" s="435"/>
      <c r="DH219" s="436"/>
      <c r="DI219" s="435"/>
      <c r="DJ219" s="436"/>
      <c r="DK219" s="435"/>
      <c r="DL219" s="436"/>
      <c r="DM219" s="435"/>
      <c r="DN219" s="436"/>
      <c r="DO219" s="435"/>
      <c r="DP219" s="436"/>
      <c r="DQ219" s="435"/>
      <c r="DR219" s="436"/>
      <c r="DS219" s="435"/>
      <c r="DT219" s="436"/>
      <c r="DU219" s="435"/>
      <c r="DV219" s="436"/>
      <c r="DW219" s="435"/>
      <c r="DX219" s="436"/>
      <c r="DY219" s="435"/>
      <c r="DZ219" s="436"/>
      <c r="EA219" s="435"/>
      <c r="EB219" s="436"/>
      <c r="EC219" s="435"/>
      <c r="ED219" s="436"/>
      <c r="EE219" s="435"/>
      <c r="EF219" s="436"/>
      <c r="EG219" s="435"/>
      <c r="EH219" s="436"/>
      <c r="EI219" s="435"/>
      <c r="EJ219" s="436"/>
      <c r="EK219" s="435"/>
      <c r="EL219" s="436"/>
      <c r="EM219" s="435"/>
      <c r="EN219" s="436"/>
      <c r="EO219" s="435"/>
      <c r="EP219" s="436"/>
      <c r="EQ219" s="436"/>
      <c r="ER219" s="435"/>
      <c r="ES219" s="436"/>
      <c r="ET219" s="435"/>
      <c r="EU219" s="436"/>
      <c r="EV219" s="435"/>
      <c r="EW219" s="436"/>
      <c r="EX219" s="435"/>
      <c r="EY219" s="436"/>
      <c r="EZ219" s="435"/>
      <c r="FA219" s="436"/>
      <c r="FB219" s="435"/>
      <c r="FC219" s="436"/>
      <c r="FD219" s="435"/>
      <c r="FE219" s="436"/>
      <c r="FF219" s="435"/>
      <c r="FG219" s="436"/>
      <c r="FH219" s="435"/>
      <c r="FI219" s="436"/>
      <c r="FJ219" s="435"/>
      <c r="FK219" s="436"/>
      <c r="FL219" s="435"/>
      <c r="FM219" s="436"/>
      <c r="FN219" s="435"/>
      <c r="FO219" s="436"/>
      <c r="FP219" s="435"/>
      <c r="FQ219" s="436"/>
      <c r="FR219" s="435"/>
      <c r="FS219" s="436"/>
      <c r="FT219" s="435"/>
      <c r="FU219" s="436"/>
      <c r="FV219" s="435"/>
      <c r="FW219" s="436"/>
      <c r="FX219" s="435"/>
      <c r="FY219" s="436"/>
      <c r="FZ219" s="435"/>
      <c r="GA219" s="436"/>
      <c r="GB219" s="435"/>
      <c r="GC219" s="436"/>
      <c r="GD219" s="435"/>
      <c r="GE219" s="436"/>
      <c r="GF219" s="435"/>
      <c r="GG219" s="436"/>
      <c r="GH219" s="435"/>
      <c r="GI219" s="436"/>
      <c r="GJ219" s="435"/>
      <c r="GK219" s="435"/>
      <c r="GL219" s="436"/>
    </row>
    <row r="220" spans="1:194" ht="12" hidden="1" customHeight="1" outlineLevel="1" x14ac:dyDescent="0.2">
      <c r="A220" s="433" t="str">
        <f>INPUT!B236</f>
        <v>Incurred Benefits (%)</v>
      </c>
      <c r="B220" s="443">
        <f>INPUT!K148</f>
        <v>44.116094986807383</v>
      </c>
      <c r="C220" s="435">
        <f>INPUT!L148</f>
        <v>5.0178261149365966</v>
      </c>
      <c r="D220" s="443">
        <f>INPUT!M148</f>
        <v>45.062738679759953</v>
      </c>
      <c r="E220" s="435">
        <f>INPUT!N148</f>
        <v>3.5871259385946708</v>
      </c>
      <c r="F220" s="443">
        <f>INPUT!O148</f>
        <v>44.083155650319824</v>
      </c>
      <c r="G220" s="435">
        <f>INPUT!P148</f>
        <v>-0.22761495187503256</v>
      </c>
      <c r="H220" s="443">
        <f>INPUT!Q148</f>
        <v>33.940042826552464</v>
      </c>
      <c r="I220" s="435">
        <f>INPUT!R148</f>
        <v>-21.776656799521611</v>
      </c>
      <c r="J220" s="443">
        <f>INPUT!S148</f>
        <v>46.106094808126414</v>
      </c>
      <c r="K220" s="435">
        <f>INPUT!T148</f>
        <v>4.5108249538272416</v>
      </c>
      <c r="L220" s="443">
        <f>INPUT!U148</f>
        <v>45.264847512038529</v>
      </c>
      <c r="M220" s="435">
        <f>INPUT!V148</f>
        <v>0.44850543531069764</v>
      </c>
      <c r="N220" s="443">
        <f>INPUT!W148</f>
        <v>45.1165096678235</v>
      </c>
      <c r="O220" s="435">
        <f>INPUT!X148</f>
        <v>2.3441017374085771</v>
      </c>
      <c r="P220" s="443">
        <f>INPUT!Y148</f>
        <v>30.889000502260171</v>
      </c>
      <c r="Q220" s="435">
        <f>INPUT!Z148</f>
        <v>-8.9895064065899088</v>
      </c>
      <c r="R220" s="443">
        <f>INPUT!AA148</f>
        <v>44.065692733696174</v>
      </c>
      <c r="S220" s="435">
        <f>INPUT!AB148</f>
        <v>-4.4254497868915337</v>
      </c>
      <c r="T220" s="443">
        <f>INPUT!AC148</f>
        <v>45.454545454545453</v>
      </c>
      <c r="U220" s="435">
        <f>INPUT!AD148</f>
        <v>0.41908446163763102</v>
      </c>
      <c r="V220" s="443">
        <f>INPUT!AE148</f>
        <v>44.903581267217632</v>
      </c>
      <c r="W220" s="435">
        <f>INPUT!AF148</f>
        <v>-0.47195229013410334</v>
      </c>
      <c r="X220" s="443">
        <f>INPUT!AG148</f>
        <v>42.929506120726046</v>
      </c>
      <c r="Y220" s="435">
        <f>INPUT!AH148</f>
        <v>38.979913311163507</v>
      </c>
      <c r="Z220" s="443">
        <f>INPUT!AI148</f>
        <v>44.08514121981171</v>
      </c>
      <c r="AA220" s="435">
        <f>INPUT!AJ148</f>
        <v>4.4135210203255504E-2</v>
      </c>
      <c r="AB220" s="443">
        <f>INPUT!AK148</f>
        <v>42.921810699588477</v>
      </c>
      <c r="AC220" s="435">
        <f>INPUT!AL148</f>
        <v>-5.5720164609053491</v>
      </c>
      <c r="AD220" s="443">
        <f>INPUT!AM148</f>
        <v>43.48705501618123</v>
      </c>
      <c r="AE220" s="435">
        <f>INPUT!AN148</f>
        <v>-3.1545952707129676</v>
      </c>
      <c r="AF220" s="443">
        <f>INPUT!AO148</f>
        <v>42.102832512315267</v>
      </c>
      <c r="AG220" s="435">
        <f>INPUT!AP148</f>
        <v>-1.9256536660030799</v>
      </c>
      <c r="AH220" s="443">
        <f>INPUT!AQ148</f>
        <v>43.937125748502993</v>
      </c>
      <c r="AI220" s="435">
        <f>INPUT!AR148</f>
        <v>-0.33574911458421619</v>
      </c>
      <c r="AJ220" s="443">
        <f>INPUT!AS148</f>
        <v>42.071320182094077</v>
      </c>
      <c r="AK220" s="435">
        <f>INPUT!AT148</f>
        <v>-1.9814879746034464</v>
      </c>
      <c r="AL220" s="443">
        <f>INPUT!AU148</f>
        <v>42.405551272166534</v>
      </c>
      <c r="AM220" s="435">
        <f>INPUT!AV148</f>
        <v>-2.4869555862365833</v>
      </c>
      <c r="AN220" s="443">
        <f>INPUT!AW148</f>
        <v>42.145135566188195</v>
      </c>
      <c r="AO220" s="435">
        <f>INPUT!AX148</f>
        <v>0.1004755531841095</v>
      </c>
      <c r="AP220" s="443">
        <f>INPUT!AY148</f>
        <v>41.030160595377986</v>
      </c>
      <c r="AQ220" s="435">
        <f>INPUT!AZ148</f>
        <v>-6.6161932616269343</v>
      </c>
      <c r="AR220" s="443">
        <f>INPUT!BA148</f>
        <v>40.272520817562452</v>
      </c>
      <c r="AS220" s="435">
        <f>INPUT!BB148</f>
        <v>-4.2755952433772393</v>
      </c>
      <c r="AT220" s="443">
        <f>INPUT!BC148</f>
        <v>40.559969731365875</v>
      </c>
      <c r="AU220" s="435">
        <f>INPUT!BD148</f>
        <v>-4.3522168334880984</v>
      </c>
      <c r="AV220" s="443">
        <f>INPUT!BE148</f>
        <v>35.242792109256449</v>
      </c>
      <c r="AW220" s="435">
        <f>INPUT!BF148</f>
        <v>-16.377556660345149</v>
      </c>
      <c r="AX220" s="443">
        <f>INPUT!BG148</f>
        <v>41.726618705035975</v>
      </c>
      <c r="AY220" s="435">
        <f>INPUT!BH148</f>
        <v>1.6974296457821891</v>
      </c>
      <c r="AZ220" s="443">
        <f>INPUT!BI148</f>
        <v>40.651021953065857</v>
      </c>
      <c r="BA220" s="435">
        <f>INPUT!BJ148</f>
        <v>0.93984962406015171</v>
      </c>
      <c r="BB220" s="443">
        <f>INPUT!BK148</f>
        <v>38.096987509184423</v>
      </c>
      <c r="BC220" s="435">
        <f>INPUT!BL148</f>
        <v>-6.0724459078596809</v>
      </c>
      <c r="BD220" s="443">
        <f>INPUT!BM148</f>
        <v>38.867528836071301</v>
      </c>
      <c r="BE220" s="435">
        <f>INPUT!BN148</f>
        <v>10.285044146269051</v>
      </c>
      <c r="BF220" s="443">
        <f>INPUT!BO148</f>
        <v>42.370129870129873</v>
      </c>
      <c r="BG220" s="435">
        <f>INPUT!BP148</f>
        <v>1.5422077922077948</v>
      </c>
      <c r="BH220" s="443">
        <f>INPUT!BQ148</f>
        <v>42.04328453214513</v>
      </c>
      <c r="BI220" s="435">
        <f>INPUT!BR148</f>
        <v>3.424914091180109</v>
      </c>
      <c r="BJ220" s="443">
        <f>INPUT!BS148</f>
        <v>43.321416964575889</v>
      </c>
      <c r="BK220" s="435">
        <f>INPUT!BT148</f>
        <v>13.713497567575295</v>
      </c>
      <c r="BL220" s="443">
        <f>INPUT!BU148</f>
        <v>44.089456869009588</v>
      </c>
      <c r="BM220" s="435">
        <f>INPUT!BV148</f>
        <v>13.435194336543566</v>
      </c>
      <c r="BN220" s="443">
        <f>INPUT!BW148</f>
        <v>44.705224923162895</v>
      </c>
      <c r="BO220" s="435">
        <f>INPUT!BX148</f>
        <v>5.5111821941315808</v>
      </c>
      <c r="BP220" s="443">
        <f>INPUT!BY148</f>
        <v>44.710982658959537</v>
      </c>
      <c r="BQ220" s="435">
        <f>INPUT!BZ148</f>
        <v>6.3451230238083856</v>
      </c>
      <c r="BR220" s="443">
        <f>INPUT!CA148</f>
        <v>42.672176308539946</v>
      </c>
      <c r="BS220" s="435">
        <f>INPUT!CB148</f>
        <v>-1.4986597889141806</v>
      </c>
      <c r="BT220" s="443">
        <f>INPUT!CC148</f>
        <v>41.823899371069182</v>
      </c>
      <c r="BU220" s="435">
        <f>INPUT!CD148</f>
        <v>-5.1385470786619365</v>
      </c>
      <c r="BV220" s="443">
        <f>INPUT!CE148</f>
        <v>43.780892253408865</v>
      </c>
      <c r="BW220" s="435">
        <f>INPUT!CF148</f>
        <v>-2.0676166406560448</v>
      </c>
      <c r="BX220" s="443">
        <f>INPUT!CG148</f>
        <v>41.646809637278267</v>
      </c>
      <c r="BY220" s="435">
        <f>INPUT!CH148</f>
        <v>-6.8532893697590191</v>
      </c>
      <c r="BZ220" s="443">
        <f>INPUT!CI148</f>
        <v>41.947950298405246</v>
      </c>
      <c r="CA220" s="435">
        <f>INPUT!CJ148</f>
        <v>-1.6971855498960409</v>
      </c>
      <c r="CB220" s="443">
        <f>INPUT!CK148</f>
        <v>40.685474469573329</v>
      </c>
      <c r="CC220" s="435">
        <f>INPUT!CL148</f>
        <v>-2.721948260719409</v>
      </c>
      <c r="CD220" s="443">
        <f>INPUT!CM148</f>
        <v>41.880146386093323</v>
      </c>
      <c r="CE220" s="435">
        <f>INPUT!CN148</f>
        <v>-4.3414964142663104</v>
      </c>
      <c r="CF220" s="443">
        <f>INPUT!CO148</f>
        <v>41.895261845386536</v>
      </c>
      <c r="CG220" s="435">
        <f>INPUT!CP148</f>
        <v>0.59656960586453867</v>
      </c>
      <c r="CH220" s="443">
        <f>INPUT!CQ148</f>
        <v>40.487288135593218</v>
      </c>
      <c r="CI220" s="435">
        <f>INPUT!CR148</f>
        <v>-3.4820823244552157</v>
      </c>
      <c r="CJ220" s="443">
        <f>INPUT!CS148</f>
        <v>40.082474226804123</v>
      </c>
      <c r="CK220" s="435">
        <f>INPUT!CT148</f>
        <v>-1.4821020293622422</v>
      </c>
      <c r="CL220" s="443">
        <f>INPUT!CU148</f>
        <v>41.315897016755208</v>
      </c>
      <c r="CM220" s="435">
        <f>INPUT!CV148</f>
        <v>-1.3472955995337155</v>
      </c>
      <c r="CN220" s="443">
        <f>INPUT!CW148</f>
        <v>39.983696759730996</v>
      </c>
      <c r="CO220" s="435">
        <f>INPUT!CX148</f>
        <v>-4.5627238056420882</v>
      </c>
      <c r="CP220" s="443">
        <f>INPUT!CY148</f>
        <v>38.463035019455255</v>
      </c>
      <c r="CQ220" s="435">
        <f>INPUT!CZ148</f>
        <v>-4.999725122015275</v>
      </c>
      <c r="CR220" s="443">
        <f>INPUT!DA148</f>
        <v>39.366073175503814</v>
      </c>
      <c r="CS220" s="435">
        <f>INPUT!DB148</f>
        <v>-1.787317437657665</v>
      </c>
      <c r="CT220" s="443">
        <f>INPUT!DC148</f>
        <v>38.143881764833729</v>
      </c>
      <c r="CU220" s="435">
        <f>INPUT!DD148</f>
        <v>-7.6774691606843355</v>
      </c>
      <c r="CV220" s="443">
        <f>INPUT!DE148</f>
        <v>36.486177747315516</v>
      </c>
      <c r="CW220" s="435">
        <f>INPUT!DF148</f>
        <v>-8.7473627899708255</v>
      </c>
      <c r="CX220" s="443">
        <f>INPUT!DG148</f>
        <v>37.130513869940884</v>
      </c>
      <c r="CY220" s="435">
        <f>INPUT!DH148</f>
        <v>-3.4644201863954782</v>
      </c>
      <c r="CZ220" s="443">
        <f>INPUT!DI148</f>
        <v>36.524574889354767</v>
      </c>
      <c r="DA220" s="435">
        <f>INPUT!DJ148</f>
        <v>-7.2181400300734495</v>
      </c>
      <c r="DB220" s="443">
        <f>INPUT!DK148</f>
        <v>36.488405111216281</v>
      </c>
      <c r="DC220" s="435">
        <f>INPUT!DL148</f>
        <v>-4.3400843779452298</v>
      </c>
      <c r="DD220" s="443">
        <f>INPUT!DM148</f>
        <v>36.267605633802816</v>
      </c>
      <c r="DE220" s="435">
        <f>INPUT!DN148</f>
        <v>-0.59905456533818624</v>
      </c>
      <c r="DF220" s="443">
        <f>INPUT!DO148</f>
        <v>36.624732969380489</v>
      </c>
      <c r="DG220" s="435">
        <f>INPUT!DP148</f>
        <v>-1.3621704841791926</v>
      </c>
      <c r="DH220" s="443">
        <f>INPUT!DQ148</f>
        <v>35.116097051917563</v>
      </c>
      <c r="DI220" s="435">
        <f>INPUT!DR148</f>
        <v>-3.8562470383405101</v>
      </c>
      <c r="DJ220" s="443">
        <f>INPUT!DS148</f>
        <v>35.762665944188562</v>
      </c>
      <c r="DK220" s="435">
        <f>INPUT!DT148</f>
        <v>-1.9889583137867262</v>
      </c>
      <c r="DL220" s="443">
        <f>INPUT!DU148</f>
        <v>34.357541899441344</v>
      </c>
      <c r="DM220" s="435">
        <f>INPUT!DV148</f>
        <v>-5.2665835005694994</v>
      </c>
      <c r="DN220" s="443">
        <f>INPUT!DW148</f>
        <v>34.123883928571431</v>
      </c>
      <c r="DO220" s="435">
        <f>INPUT!DX148</f>
        <v>-6.8283065514767038</v>
      </c>
      <c r="DP220" s="443">
        <f>INPUT!DY148</f>
        <v>34.016053141433709</v>
      </c>
      <c r="DQ220" s="435">
        <f>INPUT!DZ148</f>
        <v>-3.1325916113555841</v>
      </c>
      <c r="DR220" s="443">
        <f>INPUT!EA148</f>
        <v>35.742652899126291</v>
      </c>
      <c r="DS220" s="435">
        <f>INPUT!EB148</f>
        <v>-5.5960719185488284E-2</v>
      </c>
      <c r="DT220" s="443">
        <f>INPUT!EC148</f>
        <v>35.81383773021404</v>
      </c>
      <c r="DU220" s="435">
        <f>INPUT!ED148</f>
        <v>4.2386496537937024</v>
      </c>
      <c r="DV220" s="443">
        <f>INPUT!EE148</f>
        <v>35.690555291884195</v>
      </c>
      <c r="DW220" s="435">
        <f>INPUT!EF148</f>
        <v>4.5911285086777998</v>
      </c>
      <c r="DX220" s="443">
        <f>INPUT!EG148</f>
        <v>36.735725113693782</v>
      </c>
      <c r="DY220" s="435">
        <f>INPUT!EH148</f>
        <v>7.9952602406636597</v>
      </c>
      <c r="DZ220" s="443">
        <f>INPUT!EI148</f>
        <v>38.952406274926879</v>
      </c>
      <c r="EA220" s="435">
        <f>INPUT!EJ148</f>
        <v>8.980176666962091</v>
      </c>
      <c r="EB220" s="443">
        <f>INPUT!EK148</f>
        <v>38.743731855370811</v>
      </c>
      <c r="EC220" s="435">
        <f>INPUT!EL148</f>
        <v>8.1808996489783894</v>
      </c>
      <c r="ED220" s="443">
        <f>INPUT!EM148</f>
        <v>39.209968186638392</v>
      </c>
      <c r="EE220" s="435">
        <f>INPUT!EN148</f>
        <v>9.860908203786023</v>
      </c>
      <c r="EF220" s="443">
        <f>INPUT!EO148</f>
        <v>38.434547908232119</v>
      </c>
      <c r="EG220" s="435">
        <f>INPUT!EP148</f>
        <v>4.6244433430417731</v>
      </c>
      <c r="EH220" s="443">
        <f>INPUT!EQ148</f>
        <v>38.391559399707717</v>
      </c>
      <c r="EI220" s="435">
        <f>INPUT!ER148</f>
        <v>-1.4398260052554734</v>
      </c>
      <c r="EJ220" s="443">
        <f>INPUT!ES148</f>
        <v>38.360354331624826</v>
      </c>
      <c r="EK220" s="435">
        <f>INPUT!ET148</f>
        <v>-0.98952141517271164</v>
      </c>
      <c r="EL220" s="443">
        <f>INPUT!EU148</f>
        <v>38.336246448564232</v>
      </c>
      <c r="EM220" s="435">
        <f>INPUT!EV148</f>
        <v>-2.2283153455143534</v>
      </c>
      <c r="EN220" s="443">
        <f>INPUT!EW148</f>
        <v>38.335586498082037</v>
      </c>
      <c r="EO220" s="435">
        <f>INPUT!EX148</f>
        <v>-0.25748035435818606</v>
      </c>
      <c r="EP220" s="443"/>
      <c r="EQ220" s="443">
        <f>INPUT!FF148</f>
        <v>43.278316744361852</v>
      </c>
      <c r="ER220" s="435">
        <f>INPUT!FG148</f>
        <v>5.6159408627614038</v>
      </c>
      <c r="ES220" s="443">
        <f>INPUT!FH148</f>
        <v>41.796038543897218</v>
      </c>
      <c r="ET220" s="435">
        <f>INPUT!FI148</f>
        <v>-3.4249904154549649</v>
      </c>
      <c r="EU220" s="443">
        <f>INPUT!FJ148</f>
        <v>41.678650804026667</v>
      </c>
      <c r="EV220" s="435">
        <f>INPUT!FK148</f>
        <v>-0.28085853099992786</v>
      </c>
      <c r="EW220" s="443">
        <f>INPUT!FL148</f>
        <v>44.30321977044018</v>
      </c>
      <c r="EX220" s="435">
        <f>INPUT!FM148</f>
        <v>6.2971543362913884</v>
      </c>
      <c r="EY220" s="443">
        <f>INPUT!FN148</f>
        <v>43.134139228030655</v>
      </c>
      <c r="EZ220" s="435">
        <f>INPUT!FO148</f>
        <v>-2.6388162044817198</v>
      </c>
      <c r="FA220" s="443">
        <f>INPUT!FP148</f>
        <v>42.65129682997118</v>
      </c>
      <c r="FB220" s="435">
        <f>INPUT!FQ148</f>
        <v>-1.1193973189238982</v>
      </c>
      <c r="FC220" s="443">
        <f>INPUT!FR148</f>
        <v>39.263891540958561</v>
      </c>
      <c r="FD220" s="435">
        <f>INPUT!FS148</f>
        <v>-7.9420921303201331</v>
      </c>
      <c r="FE220" s="443">
        <f>INPUT!FT148</f>
        <v>39.803055402171914</v>
      </c>
      <c r="FF220" s="435">
        <f>INPUT!FU148</f>
        <v>1.3731798862853806</v>
      </c>
      <c r="FG220" s="443">
        <f>INPUT!FV148</f>
        <v>42.983832993250665</v>
      </c>
      <c r="FH220" s="435">
        <f>INPUT!FW148</f>
        <v>7.9912900126385411</v>
      </c>
      <c r="FI220" s="443">
        <f>INPUT!FX148</f>
        <v>43.438039351052815</v>
      </c>
      <c r="FJ220" s="435">
        <f>INPUT!FY148</f>
        <v>1.0566911468166795</v>
      </c>
      <c r="FK220" s="443">
        <f>INPUT!FZ148</f>
        <v>41.977020562167894</v>
      </c>
      <c r="FL220" s="435">
        <f>INPUT!GA148</f>
        <v>-3.3634547293385331</v>
      </c>
      <c r="FM220" s="443">
        <f>INPUT!GB148</f>
        <v>41.050509453495344</v>
      </c>
      <c r="FN220" s="435">
        <f>INPUT!GC148</f>
        <v>-2.2071864469284774</v>
      </c>
      <c r="FO220" s="443">
        <f>INPUT!GD148</f>
        <v>39.761619788549766</v>
      </c>
      <c r="FP220" s="435">
        <f>INPUT!GE148</f>
        <v>-3.1397653332554065</v>
      </c>
      <c r="FQ220" s="443">
        <f>INPUT!GF148</f>
        <v>37.087554473937409</v>
      </c>
      <c r="FR220" s="435">
        <f>INPUT!GG148</f>
        <v>-6.7252424041900127</v>
      </c>
      <c r="FS220" s="443">
        <f>INPUT!GH148</f>
        <v>36.148076457778856</v>
      </c>
      <c r="FT220" s="435">
        <f>INPUT!GI148</f>
        <v>-2.5331355207546924</v>
      </c>
      <c r="FU220" s="443">
        <f>INPUT!GJ148</f>
        <v>34.572850428531929</v>
      </c>
      <c r="FV220" s="435">
        <f>INPUT!GK148</f>
        <v>-4.3577036003196401</v>
      </c>
      <c r="FW220" s="443">
        <f>INPUT!GL148</f>
        <v>35.992985532661116</v>
      </c>
      <c r="FX220" s="435">
        <f>INPUT!GM148</f>
        <v>4.1076598733588821</v>
      </c>
      <c r="FY220" s="443">
        <f>INPUT!GN148</f>
        <v>38.836760497770676</v>
      </c>
      <c r="FZ220" s="435">
        <f>INPUT!GO148</f>
        <v>7.9009143671314286</v>
      </c>
      <c r="GA220" s="443">
        <f>INPUT!GP148</f>
        <v>38.355912246608355</v>
      </c>
      <c r="GB220" s="435">
        <f>INPUT!GQ148</f>
        <v>-1.2381265713187428</v>
      </c>
      <c r="GC220" s="443">
        <f>INPUT!GR148</f>
        <v>38.521560367946854</v>
      </c>
      <c r="GD220" s="435">
        <f>INPUT!GS148</f>
        <v>0.43187115528231512</v>
      </c>
      <c r="GE220" s="443">
        <f>INPUT!GT148</f>
        <v>38.139382775283707</v>
      </c>
      <c r="GF220" s="435">
        <f>INPUT!GU148</f>
        <v>-0.99211347882249834</v>
      </c>
      <c r="GG220" s="443">
        <f>INPUT!GV148</f>
        <v>38.192238863167546</v>
      </c>
      <c r="GH220" s="435">
        <f>INPUT!GW148</f>
        <v>0.13858663679815475</v>
      </c>
      <c r="GI220" s="443">
        <f>INPUT!GX148</f>
        <v>38.212942813059101</v>
      </c>
      <c r="GJ220" s="435">
        <f>INPUT!GY148</f>
        <v>5.4209835578711285E-2</v>
      </c>
      <c r="GK220" s="435">
        <f>INPUT!GZ148</f>
        <v>-0.32333530752305384</v>
      </c>
      <c r="GL220" s="436"/>
    </row>
    <row r="221" spans="1:194" ht="12" hidden="1" customHeight="1" outlineLevel="1" x14ac:dyDescent="0.2">
      <c r="A221" s="433" t="str">
        <f>INPUT!B238</f>
        <v>Inc in Future Benefits (%)</v>
      </c>
      <c r="B221" s="443">
        <f>INPUT!K149</f>
        <v>26.279683377308704</v>
      </c>
      <c r="C221" s="435">
        <f>INPUT!L149</f>
        <v>-9.0462022118677599</v>
      </c>
      <c r="D221" s="443">
        <f>INPUT!M149</f>
        <v>24.331696672122206</v>
      </c>
      <c r="E221" s="435">
        <f>INPUT!N149</f>
        <v>-10.858324508199358</v>
      </c>
      <c r="F221" s="443">
        <f>INPUT!O149</f>
        <v>25</v>
      </c>
      <c r="G221" s="435">
        <f>INPUT!P149</f>
        <v>-7.268518518518519</v>
      </c>
      <c r="H221" s="443">
        <f>INPUT!Q149</f>
        <v>35.010706638115629</v>
      </c>
      <c r="I221" s="435">
        <f>INPUT!R149</f>
        <v>26.38166153033028</v>
      </c>
      <c r="J221" s="443">
        <f>INPUT!S149</f>
        <v>22.34762979683973</v>
      </c>
      <c r="K221" s="435">
        <f>INPUT!T149</f>
        <v>-14.962332399575718</v>
      </c>
      <c r="L221" s="443">
        <f>INPUT!U149</f>
        <v>22.899946495452113</v>
      </c>
      <c r="M221" s="435">
        <f>INPUT!V149</f>
        <v>-5.8843006139826954</v>
      </c>
      <c r="N221" s="443">
        <f>INPUT!W149</f>
        <v>23.549826474962813</v>
      </c>
      <c r="O221" s="435">
        <f>INPUT!X149</f>
        <v>-5.8006941001487515</v>
      </c>
      <c r="P221" s="443">
        <f>INPUT!Y149</f>
        <v>37.317930688096432</v>
      </c>
      <c r="Q221" s="435">
        <f>INPUT!Z149</f>
        <v>6.5900527910766726</v>
      </c>
      <c r="R221" s="443">
        <f>INPUT!AA149</f>
        <v>23.584455265921893</v>
      </c>
      <c r="S221" s="435">
        <f>INPUT!AB149</f>
        <v>5.5344816444787615</v>
      </c>
      <c r="T221" s="443">
        <f>INPUT!AC149</f>
        <v>22.326895902025438</v>
      </c>
      <c r="U221" s="435">
        <f>INPUT!AD149</f>
        <v>-2.5024101848468594</v>
      </c>
      <c r="V221" s="443">
        <f>INPUT!AE149</f>
        <v>22.543617998163455</v>
      </c>
      <c r="W221" s="435">
        <f>INPUT!AF149</f>
        <v>-4.2726789425353795</v>
      </c>
      <c r="X221" s="443">
        <f>INPUT!AG149</f>
        <v>25.411566061629383</v>
      </c>
      <c r="Y221" s="435">
        <f>INPUT!AH149</f>
        <v>-31.905211266885459</v>
      </c>
      <c r="Z221" s="443">
        <f>INPUT!AI149</f>
        <v>23.168235775685634</v>
      </c>
      <c r="AA221" s="435">
        <f>INPUT!AJ149</f>
        <v>-1.7648043405847469</v>
      </c>
      <c r="AB221" s="443">
        <f>INPUT!AK149</f>
        <v>23.827160493827158</v>
      </c>
      <c r="AC221" s="435">
        <f>INPUT!AL149</f>
        <v>6.7195395113819556</v>
      </c>
      <c r="AD221" s="443">
        <f>INPUT!AM149</f>
        <v>23.867313915857604</v>
      </c>
      <c r="AE221" s="435">
        <f>INPUT!AN149</f>
        <v>5.8717102010954259</v>
      </c>
      <c r="AF221" s="443">
        <f>INPUT!AO149</f>
        <v>25.207820197044335</v>
      </c>
      <c r="AG221" s="435">
        <f>INPUT!AP149</f>
        <v>-0.8017839754185685</v>
      </c>
      <c r="AH221" s="443">
        <f>INPUT!AQ149</f>
        <v>22.941616766467064</v>
      </c>
      <c r="AI221" s="435">
        <f>INPUT!AR149</f>
        <v>-0.97814529950700502</v>
      </c>
      <c r="AJ221" s="443">
        <f>INPUT!AS149</f>
        <v>23.748103186646432</v>
      </c>
      <c r="AK221" s="435">
        <f>INPUT!AT149</f>
        <v>-0.33179491614708789</v>
      </c>
      <c r="AL221" s="443">
        <f>INPUT!AU149</f>
        <v>24.209714726291441</v>
      </c>
      <c r="AM221" s="435">
        <f>INPUT!AV149</f>
        <v>1.4346013616821196</v>
      </c>
      <c r="AN221" s="443">
        <f>INPUT!AW149</f>
        <v>23.564593301435409</v>
      </c>
      <c r="AO221" s="435">
        <f>INPUT!AX149</f>
        <v>-6.5187187260308921</v>
      </c>
      <c r="AP221" s="443">
        <f>INPUT!AY149</f>
        <v>23.932628280454367</v>
      </c>
      <c r="AQ221" s="435">
        <f>INPUT!AZ149</f>
        <v>4.3197108733671774</v>
      </c>
      <c r="AR221" s="443">
        <f>INPUT!BA149</f>
        <v>24.678274034822103</v>
      </c>
      <c r="AS221" s="435">
        <f>INPUT!BB149</f>
        <v>3.9168216546183299</v>
      </c>
      <c r="AT221" s="443">
        <f>INPUT!BC149</f>
        <v>25.501324252743096</v>
      </c>
      <c r="AU221" s="435">
        <f>INPUT!BD149</f>
        <v>5.3350877573496769</v>
      </c>
      <c r="AV221" s="443">
        <f>INPUT!BE149</f>
        <v>30.273141122913504</v>
      </c>
      <c r="AW221" s="435">
        <f>INPUT!BF149</f>
        <v>28.468761313480641</v>
      </c>
      <c r="AX221" s="443">
        <f>INPUT!BG149</f>
        <v>22.112836046951912</v>
      </c>
      <c r="AY221" s="435">
        <f>INPUT!BH149</f>
        <v>-7.6038127203465926</v>
      </c>
      <c r="AZ221" s="443">
        <f>INPUT!BI149</f>
        <v>23.012869038607118</v>
      </c>
      <c r="BA221" s="435">
        <f>INPUT!BJ149</f>
        <v>-6.7484662576686949</v>
      </c>
      <c r="BB221" s="443">
        <f>INPUT!BK149</f>
        <v>25.642909625275536</v>
      </c>
      <c r="BC221" s="435">
        <f>INPUT!BL149</f>
        <v>0.55520792226000371</v>
      </c>
      <c r="BD221" s="443">
        <f>INPUT!BM149</f>
        <v>25.131073051380636</v>
      </c>
      <c r="BE221" s="435">
        <f>INPUT!BN149</f>
        <v>-16.985578241304069</v>
      </c>
      <c r="BF221" s="443">
        <f>INPUT!BO149</f>
        <v>20.032467532467532</v>
      </c>
      <c r="BG221" s="435">
        <f>INPUT!BP149</f>
        <v>-9.4079678882761151</v>
      </c>
      <c r="BH221" s="443">
        <f>INPUT!BQ149</f>
        <v>19.891788669637172</v>
      </c>
      <c r="BI221" s="435">
        <f>INPUT!BR149</f>
        <v>-13.562326208583219</v>
      </c>
      <c r="BJ221" s="443">
        <f>INPUT!BS149</f>
        <v>18.882027949301268</v>
      </c>
      <c r="BK221" s="435">
        <f>INPUT!BT149</f>
        <v>-26.365501320919705</v>
      </c>
      <c r="BL221" s="443">
        <f>INPUT!BU149</f>
        <v>19.517862329363929</v>
      </c>
      <c r="BM221" s="435">
        <f>INPUT!BV149</f>
        <v>-22.335738352836998</v>
      </c>
      <c r="BN221" s="443">
        <f>INPUT!BW149</f>
        <v>16.82034087734004</v>
      </c>
      <c r="BO221" s="435">
        <f>INPUT!BX149</f>
        <v>-16.034603075839016</v>
      </c>
      <c r="BP221" s="443">
        <f>INPUT!BY149</f>
        <v>15.751445086705202</v>
      </c>
      <c r="BQ221" s="435">
        <f>INPUT!BZ149</f>
        <v>-20.814335260115602</v>
      </c>
      <c r="BR221" s="443">
        <f>INPUT!CA149</f>
        <v>17.245179063360883</v>
      </c>
      <c r="BS221" s="435">
        <f>INPUT!CB149</f>
        <v>-8.6688193150405546</v>
      </c>
      <c r="BT221" s="443">
        <f>INPUT!CC149</f>
        <v>17.845911949685533</v>
      </c>
      <c r="BU221" s="435">
        <f>INPUT!CD149</f>
        <v>-8.566257674453448</v>
      </c>
      <c r="BV221" s="443">
        <f>INPUT!CE149</f>
        <v>15.69947269946225</v>
      </c>
      <c r="BW221" s="435">
        <f>INPUT!CF149</f>
        <v>-6.6637661272834103</v>
      </c>
      <c r="BX221" s="443">
        <f>INPUT!CG149</f>
        <v>17.368281705056923</v>
      </c>
      <c r="BY221" s="435">
        <f>INPUT!CH149</f>
        <v>10.264687522012771</v>
      </c>
      <c r="BZ221" s="443">
        <f>INPUT!CI149</f>
        <v>17.586341845220623</v>
      </c>
      <c r="CA221" s="435">
        <f>INPUT!CJ149</f>
        <v>1.9783081440109429</v>
      </c>
      <c r="CB221" s="443">
        <f>INPUT!CK149</f>
        <v>20.261133131266028</v>
      </c>
      <c r="CC221" s="435">
        <f>INPUT!CL149</f>
        <v>13.533750409561197</v>
      </c>
      <c r="CD221" s="443">
        <f>INPUT!CM149</f>
        <v>17.13174748398902</v>
      </c>
      <c r="CE221" s="435">
        <f>INPUT!CN149</f>
        <v>9.1230757360139201</v>
      </c>
      <c r="CF221" s="443">
        <f>INPUT!CO149</f>
        <v>17.796418045794603</v>
      </c>
      <c r="CG221" s="435">
        <f>INPUT!CP149</f>
        <v>2.4650471935460549</v>
      </c>
      <c r="CH221" s="443">
        <f>INPUT!CQ149</f>
        <v>19.110169491525426</v>
      </c>
      <c r="CI221" s="435">
        <f>INPUT!CR149</f>
        <v>8.664835812451388</v>
      </c>
      <c r="CJ221" s="443">
        <f>INPUT!CS149</f>
        <v>21.969072164948454</v>
      </c>
      <c r="CK221" s="435">
        <f>INPUT!CT149</f>
        <v>8.4296323538134885</v>
      </c>
      <c r="CL221" s="443">
        <f>INPUT!CU149</f>
        <v>19.309358398038416</v>
      </c>
      <c r="CM221" s="435">
        <f>INPUT!CV149</f>
        <v>12.710967845425847</v>
      </c>
      <c r="CN221" s="443">
        <f>INPUT!CW149</f>
        <v>22.050132463827186</v>
      </c>
      <c r="CO221" s="435">
        <f>INPUT!CX149</f>
        <v>23.902081908206018</v>
      </c>
      <c r="CP221" s="443">
        <f>INPUT!CY149</f>
        <v>24.163424124513618</v>
      </c>
      <c r="CQ221" s="435">
        <f>INPUT!CZ149</f>
        <v>26.442751516301843</v>
      </c>
      <c r="CR221" s="443">
        <f>INPUT!DA149</f>
        <v>24.51575034239875</v>
      </c>
      <c r="CS221" s="435">
        <f>INPUT!DB149</f>
        <v>11.592106204255215</v>
      </c>
      <c r="CT221" s="443">
        <f>INPUT!DC149</f>
        <v>23.38622038687242</v>
      </c>
      <c r="CU221" s="435">
        <f>INPUT!DD149</f>
        <v>21.113399548522338</v>
      </c>
      <c r="CV221" s="443">
        <f>INPUT!DE149</f>
        <v>25.131368517249257</v>
      </c>
      <c r="CW221" s="435">
        <f>INPUT!DF149</f>
        <v>13.973775706231152</v>
      </c>
      <c r="CX221" s="443">
        <f>INPUT!DG149</f>
        <v>25.670759436107321</v>
      </c>
      <c r="CY221" s="435">
        <f>INPUT!DH149</f>
        <v>6.2380865552267517</v>
      </c>
      <c r="CZ221" s="443">
        <f>INPUT!DI149</f>
        <v>24.831120428604706</v>
      </c>
      <c r="DA221" s="435">
        <f>INPUT!DJ149</f>
        <v>1.2863978536302056</v>
      </c>
      <c r="DB221" s="443">
        <f>INPUT!DK149</f>
        <v>23.473734027449126</v>
      </c>
      <c r="DC221" s="435">
        <f>INPUT!DL149</f>
        <v>0.37421027908310922</v>
      </c>
      <c r="DD221" s="443">
        <f>INPUT!DM149</f>
        <v>24.413145539906104</v>
      </c>
      <c r="DE221" s="435">
        <f>INPUT!DN149</f>
        <v>-2.8578745198463484</v>
      </c>
      <c r="DF221" s="443">
        <f>INPUT!DO149</f>
        <v>25.872300023736056</v>
      </c>
      <c r="DG221" s="435">
        <f>INPUT!DP149</f>
        <v>0.78509787811440468</v>
      </c>
      <c r="DH221" s="443">
        <f>INPUT!DQ149</f>
        <v>25.69788677276285</v>
      </c>
      <c r="DI221" s="435">
        <f>INPUT!DR149</f>
        <v>3.4906453240815205</v>
      </c>
      <c r="DJ221" s="443">
        <f>INPUT!DS149</f>
        <v>24.600379301002441</v>
      </c>
      <c r="DK221" s="435">
        <f>INPUT!DT149</f>
        <v>4.7995997238269306</v>
      </c>
      <c r="DL221" s="443">
        <f>INPUT!DU149</f>
        <v>26.256983240223462</v>
      </c>
      <c r="DM221" s="435">
        <f>INPUT!DV149</f>
        <v>7.5526428878384122</v>
      </c>
      <c r="DN221" s="443">
        <f>INPUT!DW149</f>
        <v>25.558035714285715</v>
      </c>
      <c r="DO221" s="435">
        <f>INPUT!DX149</f>
        <v>-1.2146748034076005</v>
      </c>
      <c r="DP221" s="443">
        <f>INPUT!DY149</f>
        <v>25.989482424577915</v>
      </c>
      <c r="DQ221" s="435">
        <f>INPUT!DZ149</f>
        <v>1.1347067344235073</v>
      </c>
      <c r="DR221" s="443">
        <f>INPUT!EA149</f>
        <v>24.702144559173949</v>
      </c>
      <c r="DS221" s="435">
        <f>INPUT!EB149</f>
        <v>0.41367353294166076</v>
      </c>
      <c r="DT221" s="443">
        <f>INPUT!EC149</f>
        <v>25.286212045793928</v>
      </c>
      <c r="DU221" s="435">
        <f>INPUT!ED149</f>
        <v>-3.6971924213380136</v>
      </c>
      <c r="DV221" s="443">
        <f>INPUT!EE149</f>
        <v>26.079734219269103</v>
      </c>
      <c r="DW221" s="435">
        <f>INPUT!EF149</f>
        <v>2.0412308317253824</v>
      </c>
      <c r="DX221" s="443">
        <f>INPUT!EG149</f>
        <v>26.124305204648813</v>
      </c>
      <c r="DY221" s="435">
        <f>INPUT!EH149</f>
        <v>0.51875900361677552</v>
      </c>
      <c r="DZ221" s="443">
        <f>INPUT!EI149</f>
        <v>21.882478064344589</v>
      </c>
      <c r="EA221" s="435">
        <f>INPUT!EJ149</f>
        <v>-11.414662755595383</v>
      </c>
      <c r="EB221" s="443">
        <f>INPUT!EK149</f>
        <v>21.219319081551859</v>
      </c>
      <c r="EC221" s="435">
        <f>INPUT!EL149</f>
        <v>-16.083440876303769</v>
      </c>
      <c r="ED221" s="443">
        <f>INPUT!EM149</f>
        <v>21.765641569459174</v>
      </c>
      <c r="EE221" s="435">
        <f>INPUT!EN149</f>
        <v>-16.541934873793483</v>
      </c>
      <c r="EF221" s="443">
        <f>INPUT!EO149</f>
        <v>21.700404858299596</v>
      </c>
      <c r="EG221" s="435">
        <f>INPUT!EP149</f>
        <v>-16.934040203917021</v>
      </c>
      <c r="EH221" s="443">
        <f>INPUT!EQ149</f>
        <v>21.516148674561471</v>
      </c>
      <c r="EI221" s="435">
        <f>INPUT!ER149</f>
        <v>-1.6740763486929655</v>
      </c>
      <c r="EJ221" s="443">
        <f>INPUT!ES149</f>
        <v>21.49866011992161</v>
      </c>
      <c r="EK221" s="435">
        <f>INPUT!ET149</f>
        <v>1.31644675918281</v>
      </c>
      <c r="EL221" s="443">
        <f>INPUT!EU149</f>
        <v>21.063871675035291</v>
      </c>
      <c r="EM221" s="435">
        <f>INPUT!EV149</f>
        <v>-3.2242095514822044</v>
      </c>
      <c r="EN221" s="443">
        <f>INPUT!EW149</f>
        <v>21.484779246177844</v>
      </c>
      <c r="EO221" s="435">
        <f>INPUT!EX149</f>
        <v>-0.99364787675508826</v>
      </c>
      <c r="EP221" s="443"/>
      <c r="EQ221" s="443">
        <f>INPUT!FF149</f>
        <v>27.70568224770064</v>
      </c>
      <c r="ER221" s="435">
        <f>INPUT!FG149</f>
        <v>-10.068610697593062</v>
      </c>
      <c r="ES221" s="443">
        <f>INPUT!FH149</f>
        <v>27.663276231263385</v>
      </c>
      <c r="ET221" s="435">
        <f>INPUT!FI149</f>
        <v>-0.15305891426216078</v>
      </c>
      <c r="EU221" s="443">
        <f>INPUT!FJ149</f>
        <v>26.696300169956857</v>
      </c>
      <c r="EV221" s="435">
        <f>INPUT!FK149</f>
        <v>-3.495522559304487</v>
      </c>
      <c r="EW221" s="443">
        <f>INPUT!FL149</f>
        <v>23.515049175090706</v>
      </c>
      <c r="EX221" s="435">
        <f>INPUT!FM149</f>
        <v>-11.916449000847795</v>
      </c>
      <c r="EY221" s="443">
        <f>INPUT!FN149</f>
        <v>24.036044009091459</v>
      </c>
      <c r="EZ221" s="435">
        <f>INPUT!FO149</f>
        <v>2.2155804570999527</v>
      </c>
      <c r="FA221" s="443">
        <f>INPUT!FP149</f>
        <v>23.611911623438999</v>
      </c>
      <c r="FB221" s="435">
        <f>INPUT!FQ149</f>
        <v>-1.7645681855634532</v>
      </c>
      <c r="FC221" s="443">
        <f>INPUT!FR149</f>
        <v>26.112278021768187</v>
      </c>
      <c r="FD221" s="435">
        <f>INPUT!FS149</f>
        <v>10.589428074290819</v>
      </c>
      <c r="FE221" s="443">
        <f>INPUT!FT149</f>
        <v>24.010675501564513</v>
      </c>
      <c r="FF221" s="435">
        <f>INPUT!FU149</f>
        <v>-8.0483308214308167</v>
      </c>
      <c r="FG221" s="443">
        <f>INPUT!FV149</f>
        <v>19.580913514361953</v>
      </c>
      <c r="FH221" s="435">
        <f>INPUT!FW149</f>
        <v>-18.449135206187439</v>
      </c>
      <c r="FI221" s="443">
        <f>INPUT!FX149</f>
        <v>16.941663790127716</v>
      </c>
      <c r="FJ221" s="435">
        <f>INPUT!FY149</f>
        <v>-13.478685365207477</v>
      </c>
      <c r="FK221" s="443">
        <f>INPUT!FZ149</f>
        <v>17.800659338108161</v>
      </c>
      <c r="FL221" s="435">
        <f>INPUT!GA149</f>
        <v>5.0703139822725118</v>
      </c>
      <c r="FM221" s="443">
        <f>INPUT!GB149</f>
        <v>19.078624747997601</v>
      </c>
      <c r="FN221" s="435">
        <f>INPUT!GC149</f>
        <v>7.1793150220763824</v>
      </c>
      <c r="FO221" s="443">
        <f>INPUT!GD149</f>
        <v>22.551366447237182</v>
      </c>
      <c r="FP221" s="435">
        <f>INPUT!GE149</f>
        <v>18.202264288488944</v>
      </c>
      <c r="FQ221" s="443">
        <f>INPUT!GF149</f>
        <v>24.73824211896542</v>
      </c>
      <c r="FR221" s="435">
        <f>INPUT!GG149</f>
        <v>9.6973089273539657</v>
      </c>
      <c r="FS221" s="443">
        <f>INPUT!GH149</f>
        <v>24.84272925235906</v>
      </c>
      <c r="FT221" s="435">
        <f>INPUT!GI149</f>
        <v>0.42237088994101502</v>
      </c>
      <c r="FU221" s="443">
        <f>INPUT!GJ149</f>
        <v>25.594415261266239</v>
      </c>
      <c r="FV221" s="435">
        <f>INPUT!GK149</f>
        <v>3.025778694729353</v>
      </c>
      <c r="FW221" s="443">
        <f>INPUT!GL149</f>
        <v>25.565228283334378</v>
      </c>
      <c r="FX221" s="435">
        <f>INPUT!GM149</f>
        <v>-0.11403651005081894</v>
      </c>
      <c r="FY221" s="443">
        <f>INPUT!GN149</f>
        <v>21.641046116989418</v>
      </c>
      <c r="FZ221" s="435">
        <f>INPUT!GO149</f>
        <v>-15.349685607552665</v>
      </c>
      <c r="GA221" s="443">
        <f>INPUT!GP149</f>
        <v>21.390814374346089</v>
      </c>
      <c r="GB221" s="435">
        <f>INPUT!GQ149</f>
        <v>-1.1562830248158962</v>
      </c>
      <c r="GC221" s="443">
        <f>INPUT!GR149</f>
        <v>21.370600661662717</v>
      </c>
      <c r="GD221" s="435">
        <f>INPUT!GS149</f>
        <v>-9.4497162799067613E-2</v>
      </c>
      <c r="GE221" s="443">
        <f>INPUT!GT149</f>
        <v>21.167864001612362</v>
      </c>
      <c r="GF221" s="435">
        <f>INPUT!GU149</f>
        <v>-0.94867085516248117</v>
      </c>
      <c r="GG221" s="443">
        <f>INPUT!GV149</f>
        <v>21.056821025577015</v>
      </c>
      <c r="GH221" s="435">
        <f>INPUT!GW149</f>
        <v>-0.524582811127694</v>
      </c>
      <c r="GI221" s="443">
        <f>INPUT!GX149</f>
        <v>20.952603424403492</v>
      </c>
      <c r="GJ221" s="435">
        <f>INPUT!GY149</f>
        <v>-0.4949351141225633</v>
      </c>
      <c r="GK221" s="435">
        <f>INPUT!GZ149</f>
        <v>-0.6444919342526334</v>
      </c>
      <c r="GL221" s="436"/>
    </row>
    <row r="222" spans="1:194" ht="12" hidden="1" customHeight="1" outlineLevel="1" x14ac:dyDescent="0.2">
      <c r="A222" s="433" t="str">
        <f>INPUT!B239</f>
        <v xml:space="preserve"> Total Benefits (%)</v>
      </c>
      <c r="B222" s="443">
        <f>INPUT!K150</f>
        <v>70.395778364116097</v>
      </c>
      <c r="C222" s="435">
        <f>INPUT!L150</f>
        <v>-0.713468665639716</v>
      </c>
      <c r="D222" s="443">
        <f>INPUT!M150</f>
        <v>69.394435351882152</v>
      </c>
      <c r="E222" s="435">
        <f>INPUT!N150</f>
        <v>-1.9822043541451784</v>
      </c>
      <c r="F222" s="443">
        <f>INPUT!O150</f>
        <v>69.083155650319824</v>
      </c>
      <c r="G222" s="435">
        <f>INPUT!P150</f>
        <v>-2.8957468297609923</v>
      </c>
      <c r="H222" s="443">
        <f>INPUT!Q150</f>
        <v>68.950749464668093</v>
      </c>
      <c r="I222" s="435">
        <f>INPUT!R150</f>
        <v>-3.0105794305340661</v>
      </c>
      <c r="J222" s="443">
        <f>INPUT!S150</f>
        <v>68.453724604966141</v>
      </c>
      <c r="K222" s="435">
        <f>INPUT!T150</f>
        <v>-2.7587645229304125</v>
      </c>
      <c r="L222" s="443">
        <f>INPUT!U150</f>
        <v>68.164794007490642</v>
      </c>
      <c r="M222" s="435">
        <f>INPUT!V150</f>
        <v>-1.7719595788283304</v>
      </c>
      <c r="N222" s="443">
        <f>INPUT!W150</f>
        <v>68.666336142786321</v>
      </c>
      <c r="O222" s="435">
        <f>INPUT!X150</f>
        <v>-0.60335910195435938</v>
      </c>
      <c r="P222" s="443">
        <f>INPUT!Y150</f>
        <v>68.206931190356599</v>
      </c>
      <c r="Q222" s="435">
        <f>INPUT!Z150</f>
        <v>-1.0787674972157379</v>
      </c>
      <c r="R222" s="443">
        <f>INPUT!AA150</f>
        <v>67.650147999618071</v>
      </c>
      <c r="S222" s="435">
        <f>INPUT!AB150</f>
        <v>-1.1738975636247151</v>
      </c>
      <c r="T222" s="443">
        <f>INPUT!AC150</f>
        <v>67.781441356570895</v>
      </c>
      <c r="U222" s="435">
        <f>INPUT!AD150</f>
        <v>-0.56239097689875228</v>
      </c>
      <c r="V222" s="443">
        <f>INPUT!AE150</f>
        <v>67.447199265381087</v>
      </c>
      <c r="W222" s="435">
        <f>INPUT!AF150</f>
        <v>-1.7754506005244419</v>
      </c>
      <c r="X222" s="443">
        <f>INPUT!AG150</f>
        <v>68.341072182355418</v>
      </c>
      <c r="Y222" s="435">
        <f>INPUT!AH150</f>
        <v>0.19666768414554614</v>
      </c>
      <c r="Z222" s="443">
        <f>INPUT!AI150</f>
        <v>67.253376995497334</v>
      </c>
      <c r="AA222" s="435">
        <f>INPUT!AJ150</f>
        <v>-0.58650426621827956</v>
      </c>
      <c r="AB222" s="443">
        <f>INPUT!AK150</f>
        <v>66.748971193415642</v>
      </c>
      <c r="AC222" s="435">
        <f>INPUT!AL150</f>
        <v>-1.5232342990817216</v>
      </c>
      <c r="AD222" s="443">
        <f>INPUT!AM150</f>
        <v>67.354368932038838</v>
      </c>
      <c r="AE222" s="435">
        <f>INPUT!AN150</f>
        <v>-0.1376340817014432</v>
      </c>
      <c r="AF222" s="443">
        <f>INPUT!AO150</f>
        <v>67.310652709359601</v>
      </c>
      <c r="AG222" s="435">
        <f>INPUT!AP150</f>
        <v>-1.5077601800661422</v>
      </c>
      <c r="AH222" s="443">
        <f>INPUT!AQ150</f>
        <v>66.878742514970057</v>
      </c>
      <c r="AI222" s="435">
        <f>INPUT!AR150</f>
        <v>-0.55704932192826018</v>
      </c>
      <c r="AJ222" s="443">
        <f>INPUT!AS150</f>
        <v>65.819423368740516</v>
      </c>
      <c r="AK222" s="435">
        <f>INPUT!AT150</f>
        <v>-1.3926024746982457</v>
      </c>
      <c r="AL222" s="443">
        <f>INPUT!AU150</f>
        <v>66.615265998457986</v>
      </c>
      <c r="AM222" s="435">
        <f>INPUT!AV150</f>
        <v>-1.0973348058930132</v>
      </c>
      <c r="AN222" s="443">
        <f>INPUT!AW150</f>
        <v>65.70972886762361</v>
      </c>
      <c r="AO222" s="435">
        <f>INPUT!AX150</f>
        <v>-2.3784108121022274</v>
      </c>
      <c r="AP222" s="443">
        <f>INPUT!AY150</f>
        <v>64.962788875832359</v>
      </c>
      <c r="AQ222" s="435">
        <f>INPUT!AZ150</f>
        <v>-2.864817081016191</v>
      </c>
      <c r="AR222" s="443">
        <f>INPUT!BA150</f>
        <v>64.950794852384547</v>
      </c>
      <c r="AS222" s="435">
        <f>INPUT!BB150</f>
        <v>-1.3197145643310315</v>
      </c>
      <c r="AT222" s="443">
        <f>INPUT!BC150</f>
        <v>66.061293984108971</v>
      </c>
      <c r="AU222" s="435">
        <f>INPUT!BD150</f>
        <v>-0.83159919283642969</v>
      </c>
      <c r="AV222" s="443">
        <f>INPUT!BE150</f>
        <v>65.515933232169957</v>
      </c>
      <c r="AW222" s="435">
        <f>INPUT!BF150</f>
        <v>-0.29492685298407872</v>
      </c>
      <c r="AX222" s="443">
        <f>INPUT!BG150</f>
        <v>63.83945475198788</v>
      </c>
      <c r="AY222" s="435">
        <f>INPUT!BH150</f>
        <v>-1.7291962726409094</v>
      </c>
      <c r="AZ222" s="443">
        <f>INPUT!BI150</f>
        <v>63.663890991672979</v>
      </c>
      <c r="BA222" s="435">
        <f>INPUT!BJ150</f>
        <v>-1.9813519813519642</v>
      </c>
      <c r="BB222" s="443">
        <f>INPUT!BK150</f>
        <v>63.739897134459952</v>
      </c>
      <c r="BC222" s="435">
        <f>INPUT!BL150</f>
        <v>-3.5140045095202521</v>
      </c>
      <c r="BD222" s="443">
        <f>INPUT!BM150</f>
        <v>63.998601887451947</v>
      </c>
      <c r="BE222" s="435">
        <f>INPUT!BN150</f>
        <v>-2.3159730310808757</v>
      </c>
      <c r="BF222" s="443">
        <f>INPUT!BO150</f>
        <v>62.402597402597401</v>
      </c>
      <c r="BG222" s="435">
        <f>INPUT!BP150</f>
        <v>-2.2507356226217357</v>
      </c>
      <c r="BH222" s="443">
        <f>INPUT!BQ150</f>
        <v>61.935073201782309</v>
      </c>
      <c r="BI222" s="435">
        <f>INPUT!BR150</f>
        <v>-2.7155390017188807</v>
      </c>
      <c r="BJ222" s="443">
        <f>INPUT!BS150</f>
        <v>62.203444913877149</v>
      </c>
      <c r="BK222" s="435">
        <f>INPUT!BT150</f>
        <v>-2.4105031379979214</v>
      </c>
      <c r="BL222" s="443">
        <f>INPUT!BU150</f>
        <v>63.60731919837351</v>
      </c>
      <c r="BM222" s="435">
        <f>INPUT!BV150</f>
        <v>-0.61139255786641922</v>
      </c>
      <c r="BN222" s="443">
        <f>INPUT!BW150</f>
        <v>61.525565800502932</v>
      </c>
      <c r="BO222" s="435">
        <f>INPUT!BX150</f>
        <v>-1.4054408607965474</v>
      </c>
      <c r="BP222" s="443">
        <f>INPUT!BY150</f>
        <v>60.462427745664741</v>
      </c>
      <c r="BQ222" s="435">
        <f>INPUT!BZ150</f>
        <v>-2.3777245750880804</v>
      </c>
      <c r="BR222" s="443">
        <f>INPUT!CA150</f>
        <v>59.917355371900825</v>
      </c>
      <c r="BS222" s="435">
        <f>INPUT!CB150</f>
        <v>-3.6751815677435462</v>
      </c>
      <c r="BT222" s="443">
        <f>INPUT!CC150</f>
        <v>59.669811320754718</v>
      </c>
      <c r="BU222" s="435">
        <f>INPUT!CD150</f>
        <v>-6.1903377272335636</v>
      </c>
      <c r="BV222" s="443">
        <f>INPUT!CE150</f>
        <v>59.480364952871113</v>
      </c>
      <c r="BW222" s="435">
        <f>INPUT!CF150</f>
        <v>-3.3241479716958566</v>
      </c>
      <c r="BX222" s="443">
        <f>INPUT!CG150</f>
        <v>59.015091342335189</v>
      </c>
      <c r="BY222" s="435">
        <f>INPUT!CH150</f>
        <v>-2.3937781814150294</v>
      </c>
      <c r="BZ222" s="443">
        <f>INPUT!CI150</f>
        <v>59.534292143625869</v>
      </c>
      <c r="CA222" s="435">
        <f>INPUT!CJ150</f>
        <v>-0.63931931891406668</v>
      </c>
      <c r="CB222" s="443">
        <f>INPUT!CK150</f>
        <v>60.94660760083935</v>
      </c>
      <c r="CC222" s="435">
        <f>INPUT!CL150</f>
        <v>2.1397692599046891</v>
      </c>
      <c r="CD222" s="443">
        <f>INPUT!CM150</f>
        <v>59.011893870082346</v>
      </c>
      <c r="CE222" s="435">
        <f>INPUT!CN150</f>
        <v>-0.78760626832057312</v>
      </c>
      <c r="CF222" s="443">
        <f>INPUT!CO150</f>
        <v>59.691679891181138</v>
      </c>
      <c r="CG222" s="435">
        <f>INPUT!CP150</f>
        <v>1.1464670026878121</v>
      </c>
      <c r="CH222" s="443">
        <f>INPUT!CQ150</f>
        <v>59.597457627118644</v>
      </c>
      <c r="CI222" s="435">
        <f>INPUT!CR150</f>
        <v>0.10609932732614791</v>
      </c>
      <c r="CJ222" s="443">
        <f>INPUT!CS150</f>
        <v>62.051546391752574</v>
      </c>
      <c r="CK222" s="435">
        <f>INPUT!CT150</f>
        <v>1.812961925871015</v>
      </c>
      <c r="CL222" s="443">
        <f>INPUT!CU150</f>
        <v>60.625255414793621</v>
      </c>
      <c r="CM222" s="435">
        <f>INPUT!CV150</f>
        <v>2.7339599509603518</v>
      </c>
      <c r="CN222" s="443">
        <f>INPUT!CW150</f>
        <v>62.033829223558179</v>
      </c>
      <c r="CO222" s="435">
        <f>INPUT!CX150</f>
        <v>3.9237450456191203</v>
      </c>
      <c r="CP222" s="443">
        <f>INPUT!CY150</f>
        <v>62.626459143968873</v>
      </c>
      <c r="CQ222" s="435">
        <f>INPUT!CZ150</f>
        <v>5.082434112880585</v>
      </c>
      <c r="CR222" s="443">
        <f>INPUT!DA150</f>
        <v>63.881823517902561</v>
      </c>
      <c r="CS222" s="435">
        <f>INPUT!DB150</f>
        <v>2.949607596553383</v>
      </c>
      <c r="CT222" s="443">
        <f>INPUT!DC150</f>
        <v>61.53010215170616</v>
      </c>
      <c r="CU222" s="435">
        <f>INPUT!DD150</f>
        <v>1.4925244120154835</v>
      </c>
      <c r="CV222" s="443">
        <f>INPUT!DE150</f>
        <v>61.617546264564773</v>
      </c>
      <c r="CW222" s="435">
        <f>INPUT!DF150</f>
        <v>-0.67105797627484698</v>
      </c>
      <c r="CX222" s="443">
        <f>INPUT!DG150</f>
        <v>62.801273306048202</v>
      </c>
      <c r="CY222" s="435">
        <f>INPUT!DH150</f>
        <v>0.27913786675606289</v>
      </c>
      <c r="CZ222" s="443">
        <f>INPUT!DI150</f>
        <v>61.355695317959466</v>
      </c>
      <c r="DA222" s="435">
        <f>INPUT!DJ150</f>
        <v>-3.9543770995127625</v>
      </c>
      <c r="DB222" s="443">
        <f>INPUT!DK150</f>
        <v>59.962139138665407</v>
      </c>
      <c r="DC222" s="435">
        <f>INPUT!DL150</f>
        <v>-2.5482860554576159</v>
      </c>
      <c r="DD222" s="443">
        <f>INPUT!DM150</f>
        <v>60.680751173708927</v>
      </c>
      <c r="DE222" s="435">
        <f>INPUT!DN150</f>
        <v>-1.5203381952821782</v>
      </c>
      <c r="DF222" s="443">
        <f>INPUT!DO150</f>
        <v>62.497032993116541</v>
      </c>
      <c r="DG222" s="435">
        <f>INPUT!DP150</f>
        <v>-0.48444927453781261</v>
      </c>
      <c r="DH222" s="443">
        <f>INPUT!DQ150</f>
        <v>60.813983824680406</v>
      </c>
      <c r="DI222" s="435">
        <f>INPUT!DR150</f>
        <v>-0.88290335635801132</v>
      </c>
      <c r="DJ222" s="443">
        <f>INPUT!DS150</f>
        <v>72.384665367121499</v>
      </c>
      <c r="DK222" s="435">
        <f>INPUT!DT150</f>
        <v>20.717283283920864</v>
      </c>
      <c r="DL222" s="443">
        <f>INPUT!DU150</f>
        <v>72.867696440564131</v>
      </c>
      <c r="DM222" s="435">
        <f>INPUT!DV150</f>
        <v>20.083708640929654</v>
      </c>
      <c r="DN222" s="443">
        <f>INPUT!DW150</f>
        <v>71.75444481717544</v>
      </c>
      <c r="DO222" s="435">
        <f>INPUT!DX150</f>
        <v>14.812562102073734</v>
      </c>
      <c r="DP222" s="443">
        <f>INPUT!DY150</f>
        <v>72.050515121302766</v>
      </c>
      <c r="DQ222" s="435">
        <f>INPUT!DZ150</f>
        <v>18.476887370207429</v>
      </c>
      <c r="DR222" s="443">
        <f>INPUT!EA150</f>
        <v>71.815036174897756</v>
      </c>
      <c r="DS222" s="435">
        <f>INPUT!EB150</f>
        <v>-0.78694733108827242</v>
      </c>
      <c r="DT222" s="443">
        <f>INPUT!EC150</f>
        <v>72.163433274544388</v>
      </c>
      <c r="DU222" s="435">
        <f>INPUT!ED150</f>
        <v>-0.96649571815980995</v>
      </c>
      <c r="DV222" s="443">
        <f>INPUT!EE150</f>
        <v>72.385984427141267</v>
      </c>
      <c r="DW222" s="435">
        <f>INPUT!EF150</f>
        <v>0.88014005484251534</v>
      </c>
      <c r="DX222" s="443">
        <f>INPUT!EG150</f>
        <v>74.047619047619051</v>
      </c>
      <c r="DY222" s="435">
        <f>INPUT!EH150</f>
        <v>2.771810753821824</v>
      </c>
      <c r="DZ222" s="443">
        <f>INPUT!EI150</f>
        <v>71.63431433938635</v>
      </c>
      <c r="EA222" s="435">
        <f>INPUT!EJ150</f>
        <v>-0.25164902106472598</v>
      </c>
      <c r="EB222" s="443">
        <f>INPUT!EK150</f>
        <v>70.51520794537555</v>
      </c>
      <c r="EC222" s="435">
        <f>INPUT!EL150</f>
        <v>-2.2840173400539232</v>
      </c>
      <c r="ED222" s="443">
        <f>INPUT!EM150</f>
        <v>71.875</v>
      </c>
      <c r="EE222" s="435">
        <f>INPUT!EN150</f>
        <v>-0.70591625048020967</v>
      </c>
      <c r="EF222" s="443">
        <f>INPUT!EO150</f>
        <v>71.045918367346943</v>
      </c>
      <c r="EG222" s="435">
        <f>INPUT!EP150</f>
        <v>-4.0537436839687686</v>
      </c>
      <c r="EH222" s="443">
        <f>INPUT!EQ150</f>
        <v>71.000000000000014</v>
      </c>
      <c r="EI222" s="435">
        <f>INPUT!ER150</f>
        <v>-0.88548951048948998</v>
      </c>
      <c r="EJ222" s="443">
        <f>INPUT!ES150</f>
        <v>71.000000000000014</v>
      </c>
      <c r="EK222" s="435">
        <f>INPUT!ET150</f>
        <v>0.68750000000001865</v>
      </c>
      <c r="EL222" s="443">
        <f>INPUT!EU150</f>
        <v>70.5</v>
      </c>
      <c r="EM222" s="435">
        <f>INPUT!EV150</f>
        <v>-1.9130434782608674</v>
      </c>
      <c r="EN222" s="443">
        <f>INPUT!EW150</f>
        <v>70.999999999999986</v>
      </c>
      <c r="EO222" s="435">
        <f>INPUT!EX150</f>
        <v>-6.4631956912053479E-2</v>
      </c>
      <c r="EP222" s="443"/>
      <c r="EQ222" s="443">
        <f>INPUT!FF150</f>
        <v>70.983998992062496</v>
      </c>
      <c r="ER222" s="435">
        <f>INPUT!FG150</f>
        <v>-1.1153458485573808</v>
      </c>
      <c r="ES222" s="443">
        <f>INPUT!FH150</f>
        <v>69.459314775160593</v>
      </c>
      <c r="ET222" s="435">
        <f>INPUT!FI150</f>
        <v>-2.1479266293131682</v>
      </c>
      <c r="EU222" s="443">
        <f>INPUT!FJ150</f>
        <v>68.37495097398353</v>
      </c>
      <c r="EV222" s="435">
        <f>INPUT!FK150</f>
        <v>-1.561149580422927</v>
      </c>
      <c r="EW222" s="443">
        <f>INPUT!FL150</f>
        <v>67.818268945530875</v>
      </c>
      <c r="EX222" s="435">
        <f>INPUT!FM150</f>
        <v>-0.81416077163181111</v>
      </c>
      <c r="EY222" s="443">
        <f>INPUT!FN150</f>
        <v>67.170183237122117</v>
      </c>
      <c r="EZ222" s="435">
        <f>INPUT!FO150</f>
        <v>-0.95562113053825337</v>
      </c>
      <c r="FA222" s="443">
        <f>INPUT!FP150</f>
        <v>66.263208453410186</v>
      </c>
      <c r="FB222" s="435">
        <f>INPUT!FQ150</f>
        <v>-1.3502639713072639</v>
      </c>
      <c r="FC222" s="443">
        <f>INPUT!FR150</f>
        <v>65.376169562726744</v>
      </c>
      <c r="FD222" s="435">
        <f>INPUT!FS150</f>
        <v>-1.3386597349977714</v>
      </c>
      <c r="FE222" s="443">
        <f>INPUT!FT150</f>
        <v>63.81373090373642</v>
      </c>
      <c r="FF222" s="435">
        <f>INPUT!FU150</f>
        <v>-2.3899207760883057</v>
      </c>
      <c r="FG222" s="443">
        <f>INPUT!FV150</f>
        <v>62.564746507612625</v>
      </c>
      <c r="FH222" s="435">
        <f>INPUT!FW150</f>
        <v>-1.9572345613327324</v>
      </c>
      <c r="FI222" s="443">
        <f>INPUT!FX150</f>
        <v>60.379703141180528</v>
      </c>
      <c r="FJ222" s="435">
        <f>INPUT!FY150</f>
        <v>-3.4924514017909858</v>
      </c>
      <c r="FK222" s="443">
        <f>INPUT!FZ150</f>
        <v>59.777679900276063</v>
      </c>
      <c r="FL222" s="435">
        <f>INPUT!GA150</f>
        <v>-0.99706227355376154</v>
      </c>
      <c r="FM222" s="443">
        <f>INPUT!GB150</f>
        <v>60.129134201492938</v>
      </c>
      <c r="FN222" s="435">
        <f>INPUT!GC150</f>
        <v>0.5879356672978675</v>
      </c>
      <c r="FO222" s="443">
        <f>INPUT!GD150</f>
        <v>62.312986235786951</v>
      </c>
      <c r="FP222" s="435">
        <f>INPUT!GE150</f>
        <v>3.6319366032710798</v>
      </c>
      <c r="FQ222" s="443">
        <f>INPUT!GF150</f>
        <v>72.91416366306234</v>
      </c>
      <c r="FR222" s="435">
        <f>INPUT!GG150</f>
        <v>17.012789897697168</v>
      </c>
      <c r="FS222" s="443">
        <f>INPUT!GH150</f>
        <v>72.743669287930175</v>
      </c>
      <c r="FT222" s="435">
        <f>INPUT!GI150</f>
        <v>-0.23382888394636314</v>
      </c>
      <c r="FU222" s="443">
        <f>INPUT!GJ150</f>
        <v>72.264652166694347</v>
      </c>
      <c r="FV222" s="435">
        <f>INPUT!GK150</f>
        <v>-0.65850008107207758</v>
      </c>
      <c r="FW222" s="443">
        <f>INPUT!GL150</f>
        <v>72.608406589347723</v>
      </c>
      <c r="FX222" s="435">
        <f>INPUT!GM150</f>
        <v>0.47568819934320494</v>
      </c>
      <c r="FY222" s="443">
        <f>INPUT!GN150</f>
        <v>71.267252195734002</v>
      </c>
      <c r="FZ222" s="435">
        <f>INPUT!GO150</f>
        <v>-1.847106218979444</v>
      </c>
      <c r="GA222" s="443">
        <f>INPUT!GP150</f>
        <v>70.875020356055018</v>
      </c>
      <c r="GB222" s="435">
        <f>INPUT!GQ150</f>
        <v>-0.55036756377491169</v>
      </c>
      <c r="GC222" s="443">
        <f>INPUT!GR150</f>
        <v>70.275597682977221</v>
      </c>
      <c r="GD222" s="435">
        <f>INPUT!GS150</f>
        <v>-0.84574603304023999</v>
      </c>
      <c r="GE222" s="443">
        <f>INPUT!GT150</f>
        <v>69.97559768297721</v>
      </c>
      <c r="GF222" s="435">
        <f>INPUT!GU150</f>
        <v>-0.42689071298027681</v>
      </c>
      <c r="GG222" s="443">
        <f>INPUT!GV150</f>
        <v>70.275597682977207</v>
      </c>
      <c r="GH222" s="435">
        <f>INPUT!GW150</f>
        <v>0.4287208826127431</v>
      </c>
      <c r="GI222" s="443">
        <f>INPUT!GX150</f>
        <v>70.525597682977207</v>
      </c>
      <c r="GJ222" s="435">
        <f>INPUT!GY150</f>
        <v>0.35574226081689364</v>
      </c>
      <c r="GK222" s="435">
        <f>INPUT!GZ150</f>
        <v>-0.20900516538061575</v>
      </c>
      <c r="GL222" s="436"/>
    </row>
    <row r="223" spans="1:194" ht="12" hidden="1" customHeight="1" outlineLevel="1" x14ac:dyDescent="0.2">
      <c r="B223" s="436"/>
      <c r="C223" s="435"/>
      <c r="D223" s="436"/>
      <c r="E223" s="435"/>
      <c r="F223" s="436"/>
      <c r="G223" s="435"/>
      <c r="H223" s="436"/>
      <c r="I223" s="435"/>
      <c r="J223" s="436"/>
      <c r="K223" s="435"/>
      <c r="L223" s="436"/>
      <c r="M223" s="435"/>
      <c r="N223" s="436"/>
      <c r="O223" s="435"/>
      <c r="P223" s="436"/>
      <c r="Q223" s="435"/>
      <c r="R223" s="436"/>
      <c r="S223" s="435"/>
      <c r="T223" s="436"/>
      <c r="U223" s="435"/>
      <c r="V223" s="436"/>
      <c r="W223" s="435"/>
      <c r="X223" s="436"/>
      <c r="Y223" s="435"/>
      <c r="Z223" s="436"/>
      <c r="AA223" s="435"/>
      <c r="AB223" s="436"/>
      <c r="AC223" s="435"/>
      <c r="AD223" s="436"/>
      <c r="AE223" s="435"/>
      <c r="AF223" s="436"/>
      <c r="AG223" s="435"/>
      <c r="AH223" s="436"/>
      <c r="AI223" s="435"/>
      <c r="AJ223" s="436"/>
      <c r="AK223" s="435"/>
      <c r="AL223" s="436"/>
      <c r="AM223" s="435"/>
      <c r="AN223" s="436"/>
      <c r="AO223" s="435"/>
      <c r="AP223" s="436"/>
      <c r="AQ223" s="435"/>
      <c r="AR223" s="436"/>
      <c r="AS223" s="435"/>
      <c r="AT223" s="436"/>
      <c r="AU223" s="435"/>
      <c r="AV223" s="436"/>
      <c r="AW223" s="435"/>
      <c r="AX223" s="436"/>
      <c r="AY223" s="435"/>
      <c r="AZ223" s="436"/>
      <c r="BA223" s="435"/>
      <c r="BB223" s="436"/>
      <c r="BC223" s="435"/>
      <c r="BD223" s="436"/>
      <c r="BE223" s="435"/>
      <c r="BF223" s="436"/>
      <c r="BG223" s="435"/>
      <c r="BH223" s="436"/>
      <c r="BI223" s="435"/>
      <c r="BJ223" s="436"/>
      <c r="BK223" s="435"/>
      <c r="BL223" s="436"/>
      <c r="BM223" s="435"/>
      <c r="BN223" s="436"/>
      <c r="BO223" s="435"/>
      <c r="BP223" s="436"/>
      <c r="BQ223" s="435"/>
      <c r="BR223" s="436"/>
      <c r="BS223" s="435"/>
      <c r="BT223" s="436"/>
      <c r="BU223" s="435"/>
      <c r="BV223" s="436"/>
      <c r="BW223" s="435"/>
      <c r="BX223" s="436"/>
      <c r="BY223" s="435"/>
      <c r="BZ223" s="436"/>
      <c r="CA223" s="435"/>
      <c r="CB223" s="436"/>
      <c r="CC223" s="435"/>
      <c r="CD223" s="436"/>
      <c r="CE223" s="435"/>
      <c r="CF223" s="436"/>
      <c r="CG223" s="435"/>
      <c r="CH223" s="436"/>
      <c r="CI223" s="435"/>
      <c r="CJ223" s="436"/>
      <c r="CK223" s="435"/>
      <c r="CL223" s="436"/>
      <c r="CM223" s="435"/>
      <c r="CN223" s="436"/>
      <c r="CO223" s="435"/>
      <c r="CP223" s="436"/>
      <c r="CQ223" s="435"/>
      <c r="CR223" s="436"/>
      <c r="CS223" s="435"/>
      <c r="CT223" s="436"/>
      <c r="CU223" s="435"/>
      <c r="CV223" s="436"/>
      <c r="CW223" s="435"/>
      <c r="CX223" s="436"/>
      <c r="CY223" s="435"/>
      <c r="CZ223" s="436"/>
      <c r="DA223" s="435"/>
      <c r="DB223" s="436"/>
      <c r="DC223" s="435"/>
      <c r="DD223" s="436"/>
      <c r="DE223" s="435"/>
      <c r="DF223" s="436"/>
      <c r="DG223" s="435"/>
      <c r="DH223" s="436"/>
      <c r="DI223" s="435"/>
      <c r="DJ223" s="436"/>
      <c r="DK223" s="435"/>
      <c r="DL223" s="436"/>
      <c r="DM223" s="435"/>
      <c r="DN223" s="436"/>
      <c r="DO223" s="435"/>
      <c r="DP223" s="436"/>
      <c r="DQ223" s="435"/>
      <c r="DR223" s="436"/>
      <c r="DS223" s="435"/>
      <c r="DT223" s="436"/>
      <c r="DU223" s="435"/>
      <c r="DV223" s="436"/>
      <c r="DW223" s="435"/>
      <c r="DX223" s="436"/>
      <c r="DY223" s="435"/>
      <c r="DZ223" s="436"/>
      <c r="EA223" s="435"/>
      <c r="EB223" s="436"/>
      <c r="EC223" s="435"/>
      <c r="ED223" s="436"/>
      <c r="EE223" s="435"/>
      <c r="EF223" s="436"/>
      <c r="EG223" s="435"/>
      <c r="EH223" s="436"/>
      <c r="EI223" s="435"/>
      <c r="EJ223" s="436"/>
      <c r="EK223" s="435"/>
      <c r="EL223" s="436"/>
      <c r="EM223" s="435"/>
      <c r="EN223" s="436"/>
      <c r="EO223" s="435"/>
      <c r="EP223" s="436"/>
      <c r="EQ223" s="436"/>
      <c r="ER223" s="435"/>
      <c r="ES223" s="436"/>
      <c r="ET223" s="435"/>
      <c r="EU223" s="436"/>
      <c r="EV223" s="435"/>
      <c r="EW223" s="436"/>
      <c r="EX223" s="435"/>
      <c r="EY223" s="436"/>
      <c r="EZ223" s="435"/>
      <c r="FA223" s="436"/>
      <c r="FB223" s="435"/>
      <c r="FC223" s="436"/>
      <c r="FD223" s="435"/>
      <c r="FE223" s="436"/>
      <c r="FF223" s="435"/>
      <c r="FG223" s="436"/>
      <c r="FH223" s="435"/>
      <c r="FI223" s="436"/>
      <c r="FJ223" s="435"/>
      <c r="FK223" s="436"/>
      <c r="FL223" s="435"/>
      <c r="FM223" s="436"/>
      <c r="FN223" s="435"/>
      <c r="FO223" s="436"/>
      <c r="FP223" s="435"/>
      <c r="FQ223" s="436"/>
      <c r="FR223" s="435"/>
      <c r="FS223" s="436"/>
      <c r="FT223" s="435"/>
      <c r="FU223" s="436"/>
      <c r="FV223" s="435"/>
      <c r="FW223" s="436"/>
      <c r="FX223" s="435"/>
      <c r="FY223" s="436"/>
      <c r="FZ223" s="435"/>
      <c r="GA223" s="436"/>
      <c r="GB223" s="435"/>
      <c r="GC223" s="436"/>
      <c r="GD223" s="435"/>
      <c r="GE223" s="436"/>
      <c r="GF223" s="435"/>
      <c r="GG223" s="436"/>
      <c r="GH223" s="435"/>
      <c r="GI223" s="436"/>
      <c r="GJ223" s="435"/>
      <c r="GK223" s="435"/>
      <c r="GL223" s="436"/>
    </row>
    <row r="224" spans="1:194" ht="12" hidden="1" customHeight="1" outlineLevel="1" x14ac:dyDescent="0.2">
      <c r="A224" s="437" t="s">
        <v>46</v>
      </c>
      <c r="B224" s="436"/>
      <c r="C224" s="435"/>
      <c r="D224" s="436"/>
      <c r="E224" s="435"/>
      <c r="F224" s="436"/>
      <c r="G224" s="435"/>
      <c r="H224" s="436"/>
      <c r="I224" s="435"/>
      <c r="J224" s="436"/>
      <c r="K224" s="435"/>
      <c r="L224" s="436"/>
      <c r="M224" s="435"/>
      <c r="N224" s="436"/>
      <c r="O224" s="435"/>
      <c r="P224" s="436"/>
      <c r="Q224" s="435"/>
      <c r="R224" s="436"/>
      <c r="S224" s="435"/>
      <c r="T224" s="436"/>
      <c r="U224" s="435"/>
      <c r="V224" s="436"/>
      <c r="W224" s="435"/>
      <c r="X224" s="436"/>
      <c r="Y224" s="435"/>
      <c r="Z224" s="436"/>
      <c r="AA224" s="435"/>
      <c r="AB224" s="436"/>
      <c r="AC224" s="435"/>
      <c r="AD224" s="436"/>
      <c r="AE224" s="435"/>
      <c r="AF224" s="436"/>
      <c r="AG224" s="435"/>
      <c r="AH224" s="436"/>
      <c r="AI224" s="435"/>
      <c r="AJ224" s="436"/>
      <c r="AK224" s="435"/>
      <c r="AL224" s="436"/>
      <c r="AM224" s="435"/>
      <c r="AN224" s="436"/>
      <c r="AO224" s="435"/>
      <c r="AP224" s="436"/>
      <c r="AQ224" s="435"/>
      <c r="AR224" s="436"/>
      <c r="AS224" s="435"/>
      <c r="AT224" s="436"/>
      <c r="AU224" s="435"/>
      <c r="AV224" s="436"/>
      <c r="AW224" s="435"/>
      <c r="AX224" s="436"/>
      <c r="AY224" s="435"/>
      <c r="AZ224" s="436"/>
      <c r="BA224" s="435"/>
      <c r="BB224" s="436"/>
      <c r="BC224" s="435"/>
      <c r="BD224" s="436"/>
      <c r="BE224" s="435"/>
      <c r="BF224" s="436"/>
      <c r="BG224" s="435"/>
      <c r="BH224" s="436"/>
      <c r="BI224" s="435"/>
      <c r="BJ224" s="436"/>
      <c r="BK224" s="435"/>
      <c r="BL224" s="436"/>
      <c r="BM224" s="435"/>
      <c r="BN224" s="436"/>
      <c r="BO224" s="435"/>
      <c r="BP224" s="436"/>
      <c r="BQ224" s="435"/>
      <c r="BR224" s="436"/>
      <c r="BS224" s="435"/>
      <c r="BT224" s="436"/>
      <c r="BU224" s="435"/>
      <c r="BV224" s="436"/>
      <c r="BW224" s="435"/>
      <c r="BX224" s="436"/>
      <c r="BY224" s="435"/>
      <c r="BZ224" s="436"/>
      <c r="CA224" s="435"/>
      <c r="CB224" s="436"/>
      <c r="CC224" s="435"/>
      <c r="CD224" s="436"/>
      <c r="CE224" s="435"/>
      <c r="CF224" s="436"/>
      <c r="CG224" s="435"/>
      <c r="CH224" s="436"/>
      <c r="CI224" s="435"/>
      <c r="CJ224" s="436"/>
      <c r="CK224" s="435"/>
      <c r="CL224" s="436"/>
      <c r="CM224" s="435"/>
      <c r="CN224" s="436"/>
      <c r="CO224" s="435"/>
      <c r="CP224" s="436"/>
      <c r="CQ224" s="435"/>
      <c r="CR224" s="436"/>
      <c r="CS224" s="435"/>
      <c r="CT224" s="436"/>
      <c r="CU224" s="435"/>
      <c r="CV224" s="436"/>
      <c r="CW224" s="435"/>
      <c r="CX224" s="436"/>
      <c r="CY224" s="435"/>
      <c r="CZ224" s="436"/>
      <c r="DA224" s="435"/>
      <c r="DB224" s="436"/>
      <c r="DC224" s="435"/>
      <c r="DD224" s="436"/>
      <c r="DE224" s="435"/>
      <c r="DF224" s="436"/>
      <c r="DG224" s="435"/>
      <c r="DH224" s="436"/>
      <c r="DI224" s="435"/>
      <c r="DJ224" s="436"/>
      <c r="DK224" s="435"/>
      <c r="DL224" s="436"/>
      <c r="DM224" s="435"/>
      <c r="DN224" s="436"/>
      <c r="DO224" s="435"/>
      <c r="DP224" s="436"/>
      <c r="DQ224" s="435"/>
      <c r="DR224" s="436"/>
      <c r="DS224" s="435"/>
      <c r="DT224" s="436"/>
      <c r="DU224" s="435"/>
      <c r="DV224" s="436"/>
      <c r="DW224" s="435"/>
      <c r="DX224" s="436"/>
      <c r="DY224" s="435"/>
      <c r="DZ224" s="436"/>
      <c r="EA224" s="435"/>
      <c r="EB224" s="436"/>
      <c r="EC224" s="435"/>
      <c r="ED224" s="436"/>
      <c r="EE224" s="435"/>
      <c r="EF224" s="436"/>
      <c r="EG224" s="435"/>
      <c r="EH224" s="436"/>
      <c r="EI224" s="435"/>
      <c r="EJ224" s="436"/>
      <c r="EK224" s="435"/>
      <c r="EL224" s="436"/>
      <c r="EM224" s="435"/>
      <c r="EN224" s="436"/>
      <c r="EO224" s="435"/>
      <c r="EP224" s="436"/>
      <c r="EQ224" s="436"/>
      <c r="ER224" s="435"/>
      <c r="ES224" s="436"/>
      <c r="ET224" s="435"/>
      <c r="EU224" s="436"/>
      <c r="EV224" s="435"/>
      <c r="EW224" s="436"/>
      <c r="EX224" s="435"/>
      <c r="EY224" s="436"/>
      <c r="EZ224" s="435"/>
      <c r="FA224" s="436"/>
      <c r="FB224" s="435"/>
      <c r="FC224" s="436"/>
      <c r="FD224" s="435"/>
      <c r="FE224" s="436"/>
      <c r="FF224" s="435"/>
      <c r="FG224" s="436"/>
      <c r="FH224" s="435"/>
      <c r="FI224" s="436"/>
      <c r="FJ224" s="435"/>
      <c r="FK224" s="436"/>
      <c r="FL224" s="435"/>
      <c r="FM224" s="436"/>
      <c r="FN224" s="435"/>
      <c r="FO224" s="436"/>
      <c r="FP224" s="435"/>
      <c r="FQ224" s="436"/>
      <c r="FR224" s="435"/>
      <c r="FS224" s="436"/>
      <c r="FT224" s="435"/>
      <c r="FU224" s="436"/>
      <c r="FV224" s="435"/>
      <c r="FW224" s="436"/>
      <c r="FX224" s="435"/>
      <c r="FY224" s="436"/>
      <c r="FZ224" s="435"/>
      <c r="GA224" s="436"/>
      <c r="GB224" s="435"/>
      <c r="GC224" s="436"/>
      <c r="GD224" s="435"/>
      <c r="GE224" s="436"/>
      <c r="GF224" s="435"/>
      <c r="GG224" s="436"/>
      <c r="GH224" s="435"/>
      <c r="GI224" s="436"/>
      <c r="GJ224" s="435"/>
      <c r="GK224" s="435"/>
      <c r="GL224" s="436"/>
    </row>
    <row r="225" spans="1:194" ht="12" hidden="1" customHeight="1" outlineLevel="1" x14ac:dyDescent="0.2">
      <c r="A225" s="433" t="s">
        <v>47</v>
      </c>
      <c r="B225" s="434">
        <f>INPUT!K154</f>
        <v>2537</v>
      </c>
      <c r="C225" s="435">
        <f>INPUT!L154</f>
        <v>-9.6188101175632372</v>
      </c>
      <c r="D225" s="434">
        <f>INPUT!M154</f>
        <v>2554</v>
      </c>
      <c r="E225" s="435">
        <f>INPUT!N154</f>
        <v>-10.792874607055536</v>
      </c>
      <c r="F225" s="434">
        <f>INPUT!O154</f>
        <v>2700</v>
      </c>
      <c r="G225" s="435">
        <f>INPUT!P154</f>
        <v>-4.5599151643690323</v>
      </c>
      <c r="H225" s="434">
        <f>INPUT!Q154</f>
        <v>2470</v>
      </c>
      <c r="I225" s="435">
        <f>INPUT!R154</f>
        <v>-8.7213599408721301</v>
      </c>
      <c r="J225" s="434">
        <f>INPUT!S154</f>
        <v>2477</v>
      </c>
      <c r="K225" s="435">
        <f>INPUT!T154</f>
        <v>-2.3649980291683081</v>
      </c>
      <c r="L225" s="434">
        <f>INPUT!U154</f>
        <v>2797</v>
      </c>
      <c r="M225" s="435">
        <f>INPUT!V154</f>
        <v>9.5144870790916158</v>
      </c>
      <c r="N225" s="434">
        <f>INPUT!W154</f>
        <v>2760</v>
      </c>
      <c r="O225" s="435">
        <f>INPUT!X154</f>
        <v>2.2222222222222143</v>
      </c>
      <c r="P225" s="434">
        <f>INPUT!Y154</f>
        <v>2868</v>
      </c>
      <c r="Q225" s="435">
        <f>INPUT!Z154</f>
        <v>16.113360323886639</v>
      </c>
      <c r="R225" s="434">
        <f>INPUT!AA154</f>
        <v>2908</v>
      </c>
      <c r="S225" s="435">
        <f>INPUT!AB154</f>
        <v>17.400080742834078</v>
      </c>
      <c r="T225" s="434">
        <f>INPUT!AC154</f>
        <v>2965</v>
      </c>
      <c r="U225" s="435">
        <f>INPUT!AD154</f>
        <v>6.006435466571336</v>
      </c>
      <c r="V225" s="434">
        <f>INPUT!AE154</f>
        <v>3251</v>
      </c>
      <c r="W225" s="435">
        <f>INPUT!AF154</f>
        <v>17.78985507246378</v>
      </c>
      <c r="X225" s="434">
        <f>INPUT!AG154</f>
        <v>3440</v>
      </c>
      <c r="Y225" s="435">
        <f>INPUT!AH154</f>
        <v>19.944211994421202</v>
      </c>
      <c r="Z225" s="434">
        <f>INPUT!AI154</f>
        <v>3551</v>
      </c>
      <c r="AA225" s="435">
        <f>INPUT!AJ154</f>
        <v>22.111416781292981</v>
      </c>
      <c r="AB225" s="434">
        <f>INPUT!AK154</f>
        <v>3529</v>
      </c>
      <c r="AC225" s="435">
        <f>INPUT!AL154</f>
        <v>19.021922428330519</v>
      </c>
      <c r="AD225" s="434">
        <f>INPUT!AM154</f>
        <v>3517</v>
      </c>
      <c r="AE225" s="435">
        <f>INPUT!AN154</f>
        <v>8.1820978160565883</v>
      </c>
      <c r="AF225" s="434">
        <f>INPUT!AO154</f>
        <v>3812</v>
      </c>
      <c r="AG225" s="435">
        <f>INPUT!AP154</f>
        <v>10.813953488372086</v>
      </c>
      <c r="AH225" s="434">
        <f>INPUT!AQ154</f>
        <v>3767</v>
      </c>
      <c r="AI225" s="435">
        <f>INPUT!AR154</f>
        <v>6.0827935792734378</v>
      </c>
      <c r="AJ225" s="434">
        <f>INPUT!AS154</f>
        <v>3722</v>
      </c>
      <c r="AK225" s="435">
        <f>INPUT!AT154</f>
        <v>5.4689713799943362</v>
      </c>
      <c r="AL225" s="434">
        <f>INPUT!AU154</f>
        <v>3712</v>
      </c>
      <c r="AM225" s="435">
        <f>INPUT!AV154</f>
        <v>5.5444981518339542</v>
      </c>
      <c r="AN225" s="434">
        <f>INPUT!AW154</f>
        <v>3624</v>
      </c>
      <c r="AO225" s="435">
        <f>INPUT!AX154</f>
        <v>-4.9317943336831043</v>
      </c>
      <c r="AP225" s="434">
        <f>INPUT!AY154</f>
        <v>3708</v>
      </c>
      <c r="AQ225" s="435">
        <f>INPUT!AZ154</f>
        <v>-1.5662330767188704</v>
      </c>
      <c r="AR225" s="434">
        <f>INPUT!BA154</f>
        <v>3850</v>
      </c>
      <c r="AS225" s="435">
        <f>INPUT!BB154</f>
        <v>3.4390112842557663</v>
      </c>
      <c r="AT225" s="434">
        <f>INPUT!BC154</f>
        <v>3834</v>
      </c>
      <c r="AU225" s="435">
        <f>INPUT!BD154</f>
        <v>3.2866379310344751</v>
      </c>
      <c r="AV225" s="434">
        <f>INPUT!BE154</f>
        <v>3857</v>
      </c>
      <c r="AW225" s="435">
        <f>INPUT!BF154</f>
        <v>6.4293598233995608</v>
      </c>
      <c r="AX225" s="434">
        <f>INPUT!BG154</f>
        <v>3857</v>
      </c>
      <c r="AY225" s="435">
        <f>INPUT!BH154</f>
        <v>4.018338727076598</v>
      </c>
      <c r="AZ225" s="434">
        <f>INPUT!BI154</f>
        <v>3838</v>
      </c>
      <c r="BA225" s="435">
        <f>INPUT!BJ154</f>
        <v>-0.31168831168830735</v>
      </c>
      <c r="BB225" s="434">
        <f>INPUT!BK154</f>
        <v>4168</v>
      </c>
      <c r="BC225" s="435">
        <f>INPUT!BL154</f>
        <v>8.7115284298382889</v>
      </c>
      <c r="BD225" s="434">
        <f>INPUT!BM154</f>
        <v>4269</v>
      </c>
      <c r="BE225" s="435">
        <f>INPUT!BN154</f>
        <v>10.681877106559501</v>
      </c>
      <c r="BF225" s="434">
        <f>INPUT!BO154</f>
        <v>4928</v>
      </c>
      <c r="BG225" s="435">
        <f>INPUT!BP154</f>
        <v>27.767695099818511</v>
      </c>
      <c r="BH225" s="434">
        <f>INPUT!BQ154</f>
        <v>4708</v>
      </c>
      <c r="BI225" s="435">
        <f>INPUT!BR154</f>
        <v>22.668056279312143</v>
      </c>
      <c r="BJ225" s="434">
        <f>INPUT!BS154</f>
        <v>4908</v>
      </c>
      <c r="BK225" s="435">
        <f>INPUT!BT154</f>
        <v>17.75431861804222</v>
      </c>
      <c r="BL225" s="434">
        <f>INPUT!BU154</f>
        <v>5643</v>
      </c>
      <c r="BM225" s="435">
        <f>INPUT!BV154</f>
        <v>32.185523541813076</v>
      </c>
      <c r="BN225" s="434">
        <f>INPUT!BW154</f>
        <v>5299</v>
      </c>
      <c r="BO225" s="435">
        <f>INPUT!BX154</f>
        <v>7.5284090909090828</v>
      </c>
      <c r="BP225" s="434">
        <f>INPUT!BY154</f>
        <v>5480</v>
      </c>
      <c r="BQ225" s="435">
        <f>INPUT!BZ154</f>
        <v>16.397621070518277</v>
      </c>
      <c r="BR225" s="434">
        <f>INPUT!CA154</f>
        <v>5910</v>
      </c>
      <c r="BS225" s="435">
        <f>INPUT!CB154</f>
        <v>20.415647921760382</v>
      </c>
      <c r="BT225" s="434">
        <f>INPUT!CC154</f>
        <v>5846</v>
      </c>
      <c r="BU225" s="435">
        <f>INPUT!CD154</f>
        <v>3.5973772815877991</v>
      </c>
      <c r="BV225" s="434">
        <f>INPUT!CE154</f>
        <v>5853.7188306104899</v>
      </c>
      <c r="BW225" s="435">
        <f>INPUT!CF154</f>
        <v>10.468368194196831</v>
      </c>
      <c r="BX225" s="434">
        <f>INPUT!CG154</f>
        <v>6236.5732368896925</v>
      </c>
      <c r="BY225" s="435">
        <f>INPUT!CH154</f>
        <v>13.806080965140378</v>
      </c>
      <c r="BZ225" s="434">
        <f>INPUT!CI154</f>
        <v>6682.6652350274398</v>
      </c>
      <c r="CA225" s="435">
        <f>INPUT!CJ154</f>
        <v>13.073861844795932</v>
      </c>
      <c r="CB225" s="434">
        <f>INPUT!CK154</f>
        <v>6389.5201865259542</v>
      </c>
      <c r="CC225" s="435">
        <f>INPUT!CL154</f>
        <v>9.2973004879567824</v>
      </c>
      <c r="CD225" s="434">
        <f>INPUT!CM154</f>
        <v>6349.3686109440769</v>
      </c>
      <c r="CE225" s="435">
        <f>INPUT!CN154</f>
        <v>8.4672631992796852</v>
      </c>
      <c r="CF225" s="434">
        <f>INPUT!CO154</f>
        <v>6622.7548618852961</v>
      </c>
      <c r="CG225" s="435">
        <f>INPUT!CP154</f>
        <v>6.1922086108332275</v>
      </c>
      <c r="CH225" s="434">
        <f>INPUT!CQ154</f>
        <v>7085.7403783431173</v>
      </c>
      <c r="CI225" s="435">
        <f>INPUT!CR154</f>
        <v>6.0316524790579695</v>
      </c>
      <c r="CJ225" s="434">
        <f>INPUT!CS154</f>
        <v>7102</v>
      </c>
      <c r="CK225" s="435">
        <f>INPUT!CT154</f>
        <v>11.15075612369929</v>
      </c>
      <c r="CL225" s="434">
        <f>INPUT!CU154</f>
        <v>6826</v>
      </c>
      <c r="CM225" s="435">
        <f>INPUT!CV154</f>
        <v>7.5067525333838425</v>
      </c>
      <c r="CN225" s="434">
        <f>INPUT!CW154</f>
        <v>7191</v>
      </c>
      <c r="CO225" s="435">
        <f>INPUT!CX154</f>
        <v>8.5801928346316956</v>
      </c>
      <c r="CP225" s="434">
        <f>INPUT!CY154</f>
        <v>7478</v>
      </c>
      <c r="CQ225" s="435">
        <f>INPUT!CZ154</f>
        <v>5.5359016942786443</v>
      </c>
      <c r="CR225" s="434">
        <f>INPUT!DA154</f>
        <v>6801</v>
      </c>
      <c r="CS225" s="435">
        <f>INPUT!DB154</f>
        <v>-4.2382427485215484</v>
      </c>
      <c r="CT225" s="434">
        <f>INPUT!DC154</f>
        <v>6347</v>
      </c>
      <c r="CU225" s="435">
        <f>INPUT!DD154</f>
        <v>-7.0172868444184022</v>
      </c>
      <c r="CV225" s="434">
        <f>INPUT!DE154</f>
        <v>6117</v>
      </c>
      <c r="CW225" s="435">
        <f>INPUT!DF154</f>
        <v>-14.935335836462249</v>
      </c>
      <c r="CX225" s="434">
        <f>INPUT!DG154</f>
        <v>6234</v>
      </c>
      <c r="CY225" s="435">
        <f>INPUT!DH154</f>
        <v>-16.635464027814926</v>
      </c>
      <c r="CZ225" s="434">
        <f>INPUT!DI154</f>
        <v>5819</v>
      </c>
      <c r="DA225" s="435">
        <f>INPUT!DJ154</f>
        <v>-14.439053080429353</v>
      </c>
      <c r="DB225" s="434">
        <f>INPUT!DK154</f>
        <v>5995</v>
      </c>
      <c r="DC225" s="435">
        <f>INPUT!DL154</f>
        <v>-5.5459272097053702</v>
      </c>
      <c r="DD225" s="434">
        <f>INPUT!DM154</f>
        <v>6117</v>
      </c>
      <c r="DE225" s="435">
        <f>INPUT!DN154</f>
        <v>0</v>
      </c>
      <c r="DF225" s="434">
        <f>INPUT!DO154</f>
        <v>5706</v>
      </c>
      <c r="DG225" s="435">
        <f>INPUT!DP154</f>
        <v>-8.4696823869104936</v>
      </c>
      <c r="DH225" s="434">
        <f>INPUT!DQ154</f>
        <v>5211</v>
      </c>
      <c r="DI225" s="435">
        <f>INPUT!DR154</f>
        <v>-10.44853067537378</v>
      </c>
      <c r="DJ225" s="434">
        <f>INPUT!DS154</f>
        <v>5250</v>
      </c>
      <c r="DK225" s="435">
        <f>INPUT!DT154</f>
        <v>-12.427022518765639</v>
      </c>
      <c r="DL225" s="434">
        <f>INPUT!DU154</f>
        <v>5183</v>
      </c>
      <c r="DM225" s="435">
        <f>INPUT!DV154</f>
        <v>-15.268922674513652</v>
      </c>
      <c r="DN225" s="434">
        <f>INPUT!DW154</f>
        <v>5340</v>
      </c>
      <c r="DO225" s="435">
        <f>INPUT!DX154</f>
        <v>-6.4143007360673021</v>
      </c>
      <c r="DP225" s="434">
        <f>INPUT!DY154</f>
        <v>5370</v>
      </c>
      <c r="DQ225" s="435">
        <f>INPUT!DZ154</f>
        <v>3.0512377662636814</v>
      </c>
      <c r="DR225" s="434">
        <f>INPUT!EA154</f>
        <v>5794</v>
      </c>
      <c r="DS225" s="435">
        <f>INPUT!EB154</f>
        <v>10.361904761904771</v>
      </c>
      <c r="DT225" s="434">
        <f>INPUT!EC154</f>
        <v>6391</v>
      </c>
      <c r="DU225" s="435">
        <f>INPUT!ED154</f>
        <v>23.306965078140074</v>
      </c>
      <c r="DV225" s="434">
        <f>INPUT!EE154</f>
        <v>6569</v>
      </c>
      <c r="DW225" s="435">
        <f>INPUT!EF154</f>
        <v>23.014981273408242</v>
      </c>
      <c r="DX225" s="434">
        <f>INPUT!EG154</f>
        <v>5765</v>
      </c>
      <c r="DY225" s="435">
        <f>INPUT!EH154</f>
        <v>7.3556797020484233</v>
      </c>
      <c r="DZ225" s="434">
        <f>INPUT!EI154</f>
        <v>6028</v>
      </c>
      <c r="EA225" s="435">
        <f>INPUT!EJ154</f>
        <v>4.0386606834656558</v>
      </c>
      <c r="EB225" s="434">
        <f>INPUT!EK154</f>
        <v>6077</v>
      </c>
      <c r="EC225" s="435">
        <f>INPUT!EL154</f>
        <v>-4.9131591300266013</v>
      </c>
      <c r="ED225" s="434">
        <f>INPUT!EM154</f>
        <v>6103.52</v>
      </c>
      <c r="EE225" s="435">
        <f>INPUT!EN154</f>
        <v>-7.0860100471913494</v>
      </c>
      <c r="EF225" s="434">
        <f>INPUT!EO154</f>
        <v>6151</v>
      </c>
      <c r="EG225" s="435">
        <f>INPUT!EP154</f>
        <v>6.6955767562879354</v>
      </c>
      <c r="EH225" s="434">
        <f>INPUT!EQ154</f>
        <v>6461.1579946595002</v>
      </c>
      <c r="EI225" s="435">
        <f>INPUT!ER154</f>
        <v>7.1857663347627776</v>
      </c>
      <c r="EJ225" s="434">
        <f>INPUT!ES154</f>
        <v>6393.2640648033021</v>
      </c>
      <c r="EK225" s="435">
        <f>INPUT!ET154</f>
        <v>5.2042794932253056</v>
      </c>
      <c r="EL225" s="434">
        <f>INPUT!EU154</f>
        <v>6342.874322678611</v>
      </c>
      <c r="EM225" s="435">
        <f>INPUT!EV154</f>
        <v>3.9215784117789587</v>
      </c>
      <c r="EN225" s="434">
        <f>INPUT!EW154</f>
        <v>6294.5876588806223</v>
      </c>
      <c r="EO225" s="435">
        <f>INPUT!EX154</f>
        <v>2.3343791071471776</v>
      </c>
      <c r="EP225" s="434"/>
      <c r="EQ225" s="434">
        <f>INPUT!FF154</f>
        <v>2706</v>
      </c>
      <c r="ER225" s="435">
        <f>INPUT!FG154</f>
        <v>5.4449140371753302</v>
      </c>
      <c r="ES225" s="434">
        <f>INPUT!FH154</f>
        <v>2470</v>
      </c>
      <c r="ET225" s="435">
        <f>INPUT!FI154</f>
        <v>-8.7213599408721301</v>
      </c>
      <c r="EU225" s="434">
        <f>INPUT!FJ154</f>
        <v>2867.7648040033359</v>
      </c>
      <c r="EV225" s="435">
        <f>INPUT!FK154</f>
        <v>16.103838218758536</v>
      </c>
      <c r="EW225" s="434">
        <f>INPUT!FL154</f>
        <v>3440.0728087370485</v>
      </c>
      <c r="EX225" s="435">
        <f>INPUT!FM154</f>
        <v>19.956587929902181</v>
      </c>
      <c r="EY225" s="434">
        <f>INPUT!FN154</f>
        <v>3812.1197581805973</v>
      </c>
      <c r="EZ225" s="435">
        <f>INPUT!FO154</f>
        <v>10.815089392835798</v>
      </c>
      <c r="FA225" s="434">
        <f>INPUT!FP154</f>
        <v>3624.0704666723132</v>
      </c>
      <c r="FB225" s="435">
        <f>INPUT!FQ154</f>
        <v>-4.9329324217776911</v>
      </c>
      <c r="FC225" s="434">
        <f>INPUT!FR154</f>
        <v>3856.9725463856939</v>
      </c>
      <c r="FD225" s="435">
        <f>INPUT!FS154</f>
        <v>6.4265328683643208</v>
      </c>
      <c r="FE225" s="434">
        <f>INPUT!FT154</f>
        <v>4269.4962768287342</v>
      </c>
      <c r="FF225" s="435">
        <f>INPUT!FU154</f>
        <v>10.695531935523107</v>
      </c>
      <c r="FG225" s="434">
        <f>INPUT!FV154</f>
        <v>5643.4472152037788</v>
      </c>
      <c r="FH225" s="435">
        <f>INPUT!FW154</f>
        <v>32.180633247807357</v>
      </c>
      <c r="FI225" s="434">
        <f>INPUT!FX154</f>
        <v>5846.1454940282301</v>
      </c>
      <c r="FJ225" s="435">
        <f>INPUT!FY154</f>
        <v>3.5917458088093879</v>
      </c>
      <c r="FK225" s="434">
        <f>INPUT!FZ154</f>
        <v>6389.5201865259542</v>
      </c>
      <c r="FL225" s="435">
        <f>INPUT!GA154</f>
        <v>9.2945803872444657</v>
      </c>
      <c r="FM225" s="434">
        <f>INPUT!GB154</f>
        <v>7101.929508618472</v>
      </c>
      <c r="FN225" s="435">
        <f>INPUT!GC154</f>
        <v>11.149652889348838</v>
      </c>
      <c r="FO225" s="434">
        <f>INPUT!GD154</f>
        <v>6801.0048510048509</v>
      </c>
      <c r="FP225" s="435">
        <f>INPUT!GE154</f>
        <v>-4.2372239438371988</v>
      </c>
      <c r="FQ225" s="434">
        <f>INPUT!GF154</f>
        <v>5818.6640098681091</v>
      </c>
      <c r="FR225" s="435">
        <f>INPUT!GG154</f>
        <v>-14.444054410453777</v>
      </c>
      <c r="FS225" s="434">
        <f>INPUT!GH154</f>
        <v>5210.9083367897138</v>
      </c>
      <c r="FT225" s="435">
        <f>INPUT!GI154</f>
        <v>-10.444934989332221</v>
      </c>
      <c r="FU225" s="434">
        <f>INPUT!GJ154</f>
        <v>5369.7205870160024</v>
      </c>
      <c r="FV225" s="435">
        <f>INPUT!GK154</f>
        <v>3.0476884251648073</v>
      </c>
      <c r="FW225" s="434">
        <f>INPUT!GL154</f>
        <v>5764.984118808482</v>
      </c>
      <c r="FX225" s="435">
        <f>INPUT!GM154</f>
        <v>7.3609701917866532</v>
      </c>
      <c r="FY225" s="434">
        <f>INPUT!GN154</f>
        <v>6169.7736351531285</v>
      </c>
      <c r="FZ225" s="435">
        <f>INPUT!GO154</f>
        <v>7.0215200597692151</v>
      </c>
      <c r="GA225" s="434">
        <f>INPUT!GP154</f>
        <v>6294.5876588806223</v>
      </c>
      <c r="GB225" s="435">
        <f>INPUT!GQ154</f>
        <v>2.0229919460310386</v>
      </c>
      <c r="GC225" s="434">
        <f>INPUT!GR154</f>
        <v>6078.0588148606321</v>
      </c>
      <c r="GD225" s="435">
        <f>INPUT!GS154</f>
        <v>-3.4399210203150288</v>
      </c>
      <c r="GE225" s="434">
        <f>INPUT!GT154</f>
        <v>5902.5650256393328</v>
      </c>
      <c r="GF225" s="435">
        <f>INPUT!GU154</f>
        <v>-2.8873328568690959</v>
      </c>
      <c r="GG225" s="434">
        <f>INPUT!GV154</f>
        <v>5764.9914761238042</v>
      </c>
      <c r="GH225" s="435">
        <f>INPUT!GW154</f>
        <v>-2.3307417862902358</v>
      </c>
      <c r="GI225" s="434">
        <f>INPUT!GX154</f>
        <v>5662.5409179878861</v>
      </c>
      <c r="GJ225" s="435">
        <f>INPUT!GY154</f>
        <v>-1.7771155180406728</v>
      </c>
      <c r="GK225" s="435">
        <f>INPUT!GZ154</f>
        <v>-1.701152819662044</v>
      </c>
      <c r="GL225" s="436"/>
    </row>
    <row r="226" spans="1:194" ht="12" hidden="1" customHeight="1" outlineLevel="1" x14ac:dyDescent="0.2">
      <c r="A226" s="433" t="s">
        <v>366</v>
      </c>
      <c r="B226" s="466">
        <f>INPUT!K156</f>
        <v>6.7997043606799696</v>
      </c>
      <c r="C226" s="435">
        <f>INPUT!L156</f>
        <v>3.8682714324145939</v>
      </c>
      <c r="D226" s="466">
        <f>INPUT!M156</f>
        <v>7.2526606227828143</v>
      </c>
      <c r="E226" s="435">
        <f>INPUT!N156</f>
        <v>10.642491131257392</v>
      </c>
      <c r="F226" s="466">
        <f>INPUT!O156</f>
        <v>6.7345340642129994</v>
      </c>
      <c r="G226" s="435">
        <f>INPUT!P156</f>
        <v>7.1165056991212117</v>
      </c>
      <c r="H226" s="466">
        <f>INPUT!Q156</f>
        <v>6.3703703703703702</v>
      </c>
      <c r="I226" s="435">
        <f>INPUT!R156</f>
        <v>0.12098765432098091</v>
      </c>
      <c r="J226" s="466">
        <f>INPUT!S156</f>
        <v>7.6113360323886647</v>
      </c>
      <c r="K226" s="435">
        <f>INPUT!T156</f>
        <v>11.936278824150692</v>
      </c>
      <c r="L226" s="466">
        <f>INPUT!U156</f>
        <v>8.5587404117884542</v>
      </c>
      <c r="M226" s="435">
        <f>INPUT!V156</f>
        <v>18.008284916887551</v>
      </c>
      <c r="N226" s="466">
        <f>INPUT!W156</f>
        <v>8.1515909903468007</v>
      </c>
      <c r="O226" s="435">
        <f>INPUT!X156</f>
        <v>21.041647612475156</v>
      </c>
      <c r="P226" s="466">
        <f>INPUT!Y156</f>
        <v>7.5362318840579716</v>
      </c>
      <c r="Q226" s="435">
        <f>INPUT!Z156</f>
        <v>18.301314459049568</v>
      </c>
      <c r="R226" s="466">
        <f>INPUT!AA156</f>
        <v>8.6471408647140873</v>
      </c>
      <c r="S226" s="435">
        <f>INPUT!AB156</f>
        <v>13.60871242470103</v>
      </c>
      <c r="T226" s="466">
        <f>INPUT!AC156</f>
        <v>8.8033012379642361</v>
      </c>
      <c r="U226" s="435">
        <f>INPUT!AD156</f>
        <v>2.8574394643274159</v>
      </c>
      <c r="V226" s="466">
        <f>INPUT!AE156</f>
        <v>8.768971332209107</v>
      </c>
      <c r="W226" s="435">
        <f>INPUT!AF156</f>
        <v>7.5737404218810145</v>
      </c>
      <c r="X226" s="466">
        <f>INPUT!AG156</f>
        <v>7.8745001537988317</v>
      </c>
      <c r="Y226" s="435">
        <f>INPUT!AH156</f>
        <v>4.4885597330998728</v>
      </c>
      <c r="Z226" s="466">
        <f>INPUT!AI156</f>
        <v>8.2558139534883725</v>
      </c>
      <c r="AA226" s="435">
        <f>INPUT!AJ156</f>
        <v>-4.5255063765941568</v>
      </c>
      <c r="AB226" s="466">
        <f>INPUT!AK156</f>
        <v>7.4345254857786536</v>
      </c>
      <c r="AC226" s="435">
        <f>INPUT!AL156</f>
        <v>-15.548437059983101</v>
      </c>
      <c r="AD226" s="466">
        <f>INPUT!AM156</f>
        <v>7.3675262113913291</v>
      </c>
      <c r="AE226" s="435">
        <f>INPUT!AN156</f>
        <v>-15.981864550864277</v>
      </c>
      <c r="AF226" s="466">
        <f>INPUT!AO156</f>
        <v>8.0750639749786739</v>
      </c>
      <c r="AG226" s="435">
        <f>INPUT!AP156</f>
        <v>2.547003838498707</v>
      </c>
      <c r="AH226" s="466">
        <f>INPUT!AQ156</f>
        <v>7.660020986358866</v>
      </c>
      <c r="AI226" s="435">
        <f>INPUT!AR156</f>
        <v>-7.2166472074841614</v>
      </c>
      <c r="AJ226" s="466">
        <f>INPUT!AS156</f>
        <v>7.6453411202548445</v>
      </c>
      <c r="AK226" s="435">
        <f>INPUT!AT156</f>
        <v>2.8356299925187622</v>
      </c>
      <c r="AL226" s="466">
        <f>INPUT!AU156</f>
        <v>7.415368081676518</v>
      </c>
      <c r="AM226" s="435">
        <f>INPUT!AV156</f>
        <v>0.64936138552473821</v>
      </c>
      <c r="AN226" s="466">
        <f>INPUT!AW156</f>
        <v>7.6508620689655169</v>
      </c>
      <c r="AO226" s="435">
        <f>INPUT!AX156</f>
        <v>-5.2532327586206851</v>
      </c>
      <c r="AP226" s="466">
        <f>INPUT!AY156</f>
        <v>7.7262693156732896</v>
      </c>
      <c r="AQ226" s="435">
        <f>INPUT!AZ156</f>
        <v>0.86485832652938299</v>
      </c>
      <c r="AR226" s="466">
        <f>INPUT!BA156</f>
        <v>7.8748651564185552</v>
      </c>
      <c r="AS226" s="435">
        <f>INPUT!BB156</f>
        <v>3.0021425146829817</v>
      </c>
      <c r="AT226" s="466">
        <f>INPUT!BC156</f>
        <v>7.2727272727272725</v>
      </c>
      <c r="AU226" s="435">
        <f>INPUT!BD156</f>
        <v>-1.9235836627141012</v>
      </c>
      <c r="AV226" s="466">
        <f>INPUT!BE156</f>
        <v>7.511737089201878</v>
      </c>
      <c r="AW226" s="435">
        <f>INPUT!BF156</f>
        <v>-1.8184222707134823</v>
      </c>
      <c r="AX226" s="466">
        <f>INPUT!BG156</f>
        <v>7.6743583095670216</v>
      </c>
      <c r="AY226" s="435">
        <f>INPUT!BH156</f>
        <v>-0.6718767361754141</v>
      </c>
      <c r="AZ226" s="466">
        <f>INPUT!BI156</f>
        <v>7.8817733990147785</v>
      </c>
      <c r="BA226" s="435">
        <f>INPUT!BJ156</f>
        <v>8.7725217626011265E-2</v>
      </c>
      <c r="BB226" s="466">
        <f>INPUT!BK156</f>
        <v>7.8165711307972892</v>
      </c>
      <c r="BC226" s="435">
        <f>INPUT!BL156</f>
        <v>7.4778530484627348</v>
      </c>
      <c r="BD226" s="466">
        <f>INPUT!BM156</f>
        <v>8.9251439539347395</v>
      </c>
      <c r="BE226" s="435">
        <f>INPUT!BN156</f>
        <v>18.815978886756213</v>
      </c>
      <c r="BF226" s="466">
        <f>INPUT!BO156</f>
        <v>8.9950808151791986</v>
      </c>
      <c r="BG226" s="435">
        <f>INPUT!BP156</f>
        <v>17.209549676169477</v>
      </c>
      <c r="BH226" s="466">
        <f>INPUT!BQ156</f>
        <v>8.1168831168831161</v>
      </c>
      <c r="BI226" s="435">
        <f>INPUT!BR156</f>
        <v>2.9829545454545414</v>
      </c>
      <c r="BJ226" s="466">
        <f>INPUT!BS156</f>
        <v>7.90144435004248</v>
      </c>
      <c r="BK226" s="435">
        <f>INPUT!BT156</f>
        <v>1.0858113848768003</v>
      </c>
      <c r="BL226" s="466">
        <f>INPUT!BU156</f>
        <v>9.3724531377343112</v>
      </c>
      <c r="BM226" s="435">
        <f>INPUT!BV156</f>
        <v>5.0117867690231632</v>
      </c>
      <c r="BN226" s="466">
        <f>INPUT!BW156</f>
        <v>8.7896508949140522</v>
      </c>
      <c r="BO226" s="435">
        <f>INPUT!BX156</f>
        <v>-2.2838029416976768</v>
      </c>
      <c r="BP226" s="466">
        <f>INPUT!BY156</f>
        <v>9.1337988299679171</v>
      </c>
      <c r="BQ226" s="435">
        <f>INPUT!BZ156</f>
        <v>12.52840158520474</v>
      </c>
      <c r="BR226" s="466">
        <f>INPUT!CA156</f>
        <v>8.9781021897810209</v>
      </c>
      <c r="BS226" s="435">
        <f>INPUT!CB156</f>
        <v>13.626089004002818</v>
      </c>
      <c r="BT226" s="466">
        <f>INPUT!CC156</f>
        <v>10.42301184433164</v>
      </c>
      <c r="BU226" s="435">
        <f>INPUT!CD156</f>
        <v>11.209004634738463</v>
      </c>
      <c r="BV226" s="466">
        <f>INPUT!CE156</f>
        <v>9.2853645452645832</v>
      </c>
      <c r="BW226" s="435">
        <f>INPUT!CF156</f>
        <v>5.6397421954194504</v>
      </c>
      <c r="BX226" s="466">
        <f>INPUT!CG156</f>
        <v>8.9971914116020333</v>
      </c>
      <c r="BY226" s="435">
        <f>INPUT!CH156</f>
        <v>-1.4956254337207042</v>
      </c>
      <c r="BZ226" s="466">
        <f>INPUT!CI156</f>
        <v>8.9182491879910604</v>
      </c>
      <c r="CA226" s="435">
        <f>INPUT!CJ156</f>
        <v>-0.66665538579061545</v>
      </c>
      <c r="CB226" s="466">
        <f>INPUT!CK156</f>
        <v>9.5285986552769089</v>
      </c>
      <c r="CC226" s="435">
        <f>INPUT!CL156</f>
        <v>-8.5811395248595161</v>
      </c>
      <c r="CD226" s="466">
        <f>INPUT!CM156</f>
        <v>9.6407865069274532</v>
      </c>
      <c r="CE226" s="435">
        <f>INPUT!CN156</f>
        <v>3.8277652959153974</v>
      </c>
      <c r="CF226" s="466">
        <f>INPUT!CO156</f>
        <v>10.220150727687479</v>
      </c>
      <c r="CG226" s="435">
        <f>INPUT!CP156</f>
        <v>13.592678649788613</v>
      </c>
      <c r="CH226" s="466">
        <f>INPUT!CQ156</f>
        <v>10.439552343695157</v>
      </c>
      <c r="CI226" s="435">
        <f>INPUT!CR156</f>
        <v>17.058316308907571</v>
      </c>
      <c r="CJ226" s="466">
        <f>INPUT!CS156</f>
        <v>9.0886762090285433</v>
      </c>
      <c r="CK226" s="435">
        <f>INPUT!CT156</f>
        <v>-4.6168640548706286</v>
      </c>
      <c r="CL226" s="443">
        <f>INPUT!CU156</f>
        <v>10.025344973246973</v>
      </c>
      <c r="CM226" s="435">
        <f>INPUT!CV156</f>
        <v>3.9888702653377184</v>
      </c>
      <c r="CN226" s="443">
        <f>INPUT!CW156</f>
        <v>10.37210665104014</v>
      </c>
      <c r="CO226" s="435">
        <f>INPUT!CX156</f>
        <v>1.486826636920302</v>
      </c>
      <c r="CP226" s="443">
        <f>INPUT!CY156</f>
        <v>10.068140731469894</v>
      </c>
      <c r="CQ226" s="435">
        <f>INPUT!CZ156</f>
        <v>-3.5577350445450073</v>
      </c>
      <c r="CR226" s="443">
        <f>INPUT!DA156</f>
        <v>9.6817330837122224</v>
      </c>
      <c r="CS226" s="435">
        <f>INPUT!DB156</f>
        <v>6.5252283285716084</v>
      </c>
      <c r="CT226" s="443">
        <f>INPUT!DC156</f>
        <v>9.586825466843111</v>
      </c>
      <c r="CU226" s="435">
        <f>INPUT!DD156</f>
        <v>-4.3741088967418911</v>
      </c>
      <c r="CV226" s="443">
        <f>INPUT!DE156</f>
        <v>9.6423507168741143</v>
      </c>
      <c r="CW226" s="435">
        <f>INPUT!DF156</f>
        <v>-7.0357542466345846</v>
      </c>
      <c r="CX226" s="443">
        <f>INPUT!DG156</f>
        <v>10.004904364884748</v>
      </c>
      <c r="CY226" s="435">
        <f>INPUT!DH156</f>
        <v>-0.62808385651075271</v>
      </c>
      <c r="CZ226" s="443">
        <f>INPUT!DI156</f>
        <v>11.036252807186397</v>
      </c>
      <c r="DA226" s="435">
        <f>INPUT!DJ156</f>
        <v>13.990467530579931</v>
      </c>
      <c r="DB226" s="443">
        <f>INPUT!DK156</f>
        <v>11.273414676061179</v>
      </c>
      <c r="DC226" s="435">
        <f>INPUT!DL156</f>
        <v>17.592780999834478</v>
      </c>
      <c r="DD226" s="443">
        <f>INPUT!DM156</f>
        <v>11.209341117597999</v>
      </c>
      <c r="DE226" s="435">
        <f>INPUT!DN156</f>
        <v>16.251124302932183</v>
      </c>
      <c r="DF226" s="443">
        <f>INPUT!DO156</f>
        <v>10.397253555664541</v>
      </c>
      <c r="DG226" s="435">
        <f>INPUT!DP156</f>
        <v>3.9215686274509665</v>
      </c>
      <c r="DH226" s="443">
        <f>INPUT!DQ156</f>
        <v>11.076060287416754</v>
      </c>
      <c r="DI226" s="435">
        <f>INPUT!DR156</f>
        <v>0.36069742987796527</v>
      </c>
      <c r="DJ226" s="443">
        <f>INPUT!DS156</f>
        <v>11.437344079831128</v>
      </c>
      <c r="DK226" s="435">
        <f>INPUT!DT156</f>
        <v>1.4541237813069152</v>
      </c>
      <c r="DL226" s="443">
        <f>INPUT!DU156</f>
        <v>10.742857142857144</v>
      </c>
      <c r="DM226" s="435">
        <f>INPUT!DV156</f>
        <v>-4.1615646258503336</v>
      </c>
      <c r="DN226" s="443">
        <f>INPUT!DW156</f>
        <v>11.113254871695929</v>
      </c>
      <c r="DO226" s="435">
        <f>INPUT!DX156</f>
        <v>6.8864466197547269</v>
      </c>
      <c r="DP226" s="443">
        <f>INPUT!DY156</f>
        <v>10.711610486891386</v>
      </c>
      <c r="DQ226" s="435">
        <f>INPUT!DZ156</f>
        <v>-3.2904281041103545</v>
      </c>
      <c r="DR226" s="443">
        <f>INPUT!EA156</f>
        <v>11.247672253258846</v>
      </c>
      <c r="DS226" s="435">
        <f>INPUT!EB156</f>
        <v>-1.6583555172284492</v>
      </c>
      <c r="DT226" s="443">
        <f>INPUT!EC156</f>
        <v>11.529168104936142</v>
      </c>
      <c r="DU226" s="435">
        <f>INPUT!ED156</f>
        <v>7.3193839555225848</v>
      </c>
      <c r="DV226" s="443">
        <f>INPUT!EE156</f>
        <v>10.38961038961039</v>
      </c>
      <c r="DW226" s="435">
        <f>INPUT!EF156</f>
        <v>-6.5115440115440126</v>
      </c>
      <c r="DX226" s="443">
        <f>INPUT!EG156</f>
        <v>9.6818389404780039</v>
      </c>
      <c r="DY226" s="435">
        <f>INPUT!EH156</f>
        <v>-9.6136014997333259</v>
      </c>
      <c r="DZ226" s="443">
        <f>INPUT!EI156</f>
        <v>10.685169124024284</v>
      </c>
      <c r="EA226" s="435">
        <f>INPUT!EJ156</f>
        <v>-5.0010625893867511</v>
      </c>
      <c r="EB226" s="443">
        <f>INPUT!EK156</f>
        <v>11.08161911081619</v>
      </c>
      <c r="EC226" s="435">
        <f>INPUT!EL156</f>
        <v>-3.8818845388188694</v>
      </c>
      <c r="ED226" s="443">
        <f>INPUT!EM156</f>
        <v>10.170807964456147</v>
      </c>
      <c r="EE226" s="435">
        <f>INPUT!EN156</f>
        <v>-2.1059733421095905</v>
      </c>
      <c r="EF226" s="443">
        <f>INPUT!EO156</f>
        <v>10.027000812645817</v>
      </c>
      <c r="EG226" s="435">
        <f>INPUT!EP156</f>
        <v>3.5650445570288625</v>
      </c>
      <c r="EH226" s="443">
        <f>INPUT!EQ156</f>
        <v>10.885862967115166</v>
      </c>
      <c r="EI226" s="435">
        <f>INPUT!ER156</f>
        <v>1.8782467620437338</v>
      </c>
      <c r="EJ226" s="443">
        <f>INPUT!ES156</f>
        <v>11.00263044664363</v>
      </c>
      <c r="EK226" s="435">
        <f>INPUT!ET156</f>
        <v>-0.7127899216050726</v>
      </c>
      <c r="EL226" s="443">
        <f>INPUT!EU156</f>
        <v>10.138173013065019</v>
      </c>
      <c r="EM226" s="435">
        <f>INPUT!EV156</f>
        <v>-0.32086881892939845</v>
      </c>
      <c r="EN226" s="443">
        <f>INPUT!EW156</f>
        <v>10.053131503377395</v>
      </c>
      <c r="EO226" s="435">
        <f>INPUT!EX156</f>
        <v>0.26060325734313938</v>
      </c>
      <c r="EP226" s="466"/>
      <c r="EQ226" s="466">
        <f>INPUT!FF156</f>
        <v>27.744559791008438</v>
      </c>
      <c r="ER226" s="435">
        <f>INPUT!FG156</f>
        <v>-4.9886196095719644</v>
      </c>
      <c r="ES226" s="466">
        <f>INPUT!FH156</f>
        <v>26.31189948263119</v>
      </c>
      <c r="ET226" s="435">
        <f>INPUT!FI156</f>
        <v>-5.1637521704040452</v>
      </c>
      <c r="EU226" s="466">
        <f>INPUT!FJ156</f>
        <v>33.846153846153847</v>
      </c>
      <c r="EV226" s="435">
        <f>INPUT!FK156</f>
        <v>28.634399308556603</v>
      </c>
      <c r="EW226" s="466">
        <f>INPUT!FL156</f>
        <v>35.567770361645515</v>
      </c>
      <c r="EX226" s="435">
        <f>INPUT!FM156</f>
        <v>5.0865942503163009</v>
      </c>
      <c r="EY226" s="466">
        <f>INPUT!FN156</f>
        <v>31.743514184541493</v>
      </c>
      <c r="EZ226" s="435">
        <f>INPUT!FO156</f>
        <v>-10.752026731560061</v>
      </c>
      <c r="FA226" s="466">
        <f>INPUT!FP156</f>
        <v>29.90462189844963</v>
      </c>
      <c r="FB226" s="435">
        <f>INPUT!FQ156</f>
        <v>-5.7929701021803393</v>
      </c>
      <c r="FC226" s="466">
        <f>INPUT!FR156</f>
        <v>31.456341991240823</v>
      </c>
      <c r="FD226" s="435">
        <f>INPUT!FS156</f>
        <v>5.1888972148202983</v>
      </c>
      <c r="FE226" s="466">
        <f>INPUT!FT156</f>
        <v>32.979233964005537</v>
      </c>
      <c r="FF226" s="435">
        <f>INPUT!FU156</f>
        <v>4.8412875635341468</v>
      </c>
      <c r="FG226" s="466">
        <f>INPUT!FV156</f>
        <v>37.849898330402596</v>
      </c>
      <c r="FH226" s="435">
        <f>INPUT!FW156</f>
        <v>14.768882660261418</v>
      </c>
      <c r="FI226" s="466">
        <f>INPUT!FX156</f>
        <v>36.998662703441347</v>
      </c>
      <c r="FJ226" s="435">
        <f>INPUT!FY156</f>
        <v>-2.2489773143657299</v>
      </c>
      <c r="FK226" s="466">
        <f>INPUT!FZ156</f>
        <v>38.699861187052512</v>
      </c>
      <c r="FL226" s="435">
        <f>INPUT!GA156</f>
        <v>4.5979999256917203</v>
      </c>
      <c r="FM226" s="443">
        <f>INPUT!GB156</f>
        <v>40.696342241464968</v>
      </c>
      <c r="FN226" s="435">
        <f>INPUT!GC156</f>
        <v>5.1588842780666111</v>
      </c>
      <c r="FO226" s="443">
        <f>INPUT!GD156</f>
        <v>40.383391534928201</v>
      </c>
      <c r="FP226" s="435">
        <f>INPUT!GE156</f>
        <v>-0.76898976492758564</v>
      </c>
      <c r="FQ226" s="443">
        <f>INPUT!GF156</f>
        <v>37.700311294751806</v>
      </c>
      <c r="FR226" s="435">
        <f>INPUT!GG156</f>
        <v>-6.6440190835773567</v>
      </c>
      <c r="FS226" s="443">
        <f>INPUT!GH156</f>
        <v>44.615052451857295</v>
      </c>
      <c r="FT226" s="435">
        <f>INPUT!GI156</f>
        <v>18.341337033119089</v>
      </c>
      <c r="FU226" s="443">
        <f>INPUT!GJ156</f>
        <v>44.291702153062445</v>
      </c>
      <c r="FV226" s="435">
        <f>INPUT!GK156</f>
        <v>-0.724756065553811</v>
      </c>
      <c r="FW226" s="443">
        <f>INPUT!GL156</f>
        <v>47.898209195821146</v>
      </c>
      <c r="FX226" s="435">
        <f>INPUT!GM156</f>
        <v>8.1426246168986758</v>
      </c>
      <c r="FY226" s="443">
        <f>INPUT!GN156</f>
        <v>43.609487002708605</v>
      </c>
      <c r="FZ226" s="435">
        <f>INPUT!GO156</f>
        <v>-8.9538257590780823</v>
      </c>
      <c r="GA226" s="443">
        <f>INPUT!GP156</f>
        <v>43.215595811594874</v>
      </c>
      <c r="GB226" s="435">
        <f>INPUT!GQ156</f>
        <v>-0.9032236290449025</v>
      </c>
      <c r="GC226" s="443">
        <f>INPUT!GR156</f>
        <v>40.989498782372344</v>
      </c>
      <c r="GD226" s="435">
        <f>INPUT!GS156</f>
        <v>-5.1511427470016802</v>
      </c>
      <c r="GE226" s="443">
        <f>INPUT!GT156</f>
        <v>40.989498782372351</v>
      </c>
      <c r="GF226" s="435">
        <f>INPUT!GU156</f>
        <v>2.2204460492503131E-14</v>
      </c>
      <c r="GG226" s="443">
        <f>INPUT!GV156</f>
        <v>40.989498782372344</v>
      </c>
      <c r="GH226" s="435">
        <f>INPUT!GW156</f>
        <v>-2.2204460492503131E-14</v>
      </c>
      <c r="GI226" s="443">
        <f>INPUT!GX156</f>
        <v>40.989498782372344</v>
      </c>
      <c r="GJ226" s="435">
        <f>INPUT!GY156</f>
        <v>0</v>
      </c>
      <c r="GK226" s="435">
        <f>INPUT!GZ156</f>
        <v>-1.231530064074482</v>
      </c>
      <c r="GL226" s="436"/>
    </row>
    <row r="227" spans="1:194" s="484" customFormat="1" ht="12" hidden="1" customHeight="1" outlineLevel="1" x14ac:dyDescent="0.2">
      <c r="A227" s="484" t="s">
        <v>269</v>
      </c>
      <c r="B227" s="467">
        <f>INPUT!K157</f>
        <v>14.706521739130437</v>
      </c>
      <c r="C227" s="435">
        <f>INPUT!L157</f>
        <v>-3.7242089225790198</v>
      </c>
      <c r="D227" s="467">
        <f>INPUT!M157</f>
        <v>13.788043478260869</v>
      </c>
      <c r="E227" s="435">
        <f>INPUT!N157</f>
        <v>-9.6188101175632372</v>
      </c>
      <c r="F227" s="467">
        <f>INPUT!O157</f>
        <v>14.848837209302324</v>
      </c>
      <c r="G227" s="435">
        <f>INPUT!P157</f>
        <v>-6.6437059841279016</v>
      </c>
      <c r="H227" s="467">
        <f>INPUT!Q157</f>
        <v>15.697674418604651</v>
      </c>
      <c r="I227" s="435">
        <f>INPUT!R157</f>
        <v>-0.12084145108387512</v>
      </c>
      <c r="J227" s="467">
        <f>INPUT!S157</f>
        <v>13.138297872340424</v>
      </c>
      <c r="K227" s="435">
        <f>INPUT!T157</f>
        <v>-10.663458665534463</v>
      </c>
      <c r="L227" s="467">
        <f>INPUT!U157</f>
        <v>11.683962264150942</v>
      </c>
      <c r="M227" s="435">
        <f>INPUT!V157</f>
        <v>-15.260186968712119</v>
      </c>
      <c r="N227" s="467">
        <f>INPUT!W157</f>
        <v>12.267543859649122</v>
      </c>
      <c r="O227" s="435">
        <f>INPUT!X157</f>
        <v>-17.38380799296597</v>
      </c>
      <c r="P227" s="467">
        <f>INPUT!Y157</f>
        <v>13.269230769230768</v>
      </c>
      <c r="Q227" s="435">
        <f>INPUT!Z157</f>
        <v>-15.47008547008547</v>
      </c>
      <c r="R227" s="467">
        <f>INPUT!AA157</f>
        <v>11.564516129032256</v>
      </c>
      <c r="S227" s="435">
        <f>INPUT!AB157</f>
        <v>-11.978581689956902</v>
      </c>
      <c r="T227" s="467">
        <f>INPUT!AC157</f>
        <v>11.359375</v>
      </c>
      <c r="U227" s="435">
        <f>INPUT!AD157</f>
        <v>-2.778058134840522</v>
      </c>
      <c r="V227" s="467">
        <f>INPUT!AE157</f>
        <v>11.403846153846153</v>
      </c>
      <c r="W227" s="435">
        <f>INPUT!AF157</f>
        <v>-7.0405104370066756</v>
      </c>
      <c r="X227" s="467">
        <f>INPUT!AG157</f>
        <v>12.699218749999998</v>
      </c>
      <c r="Y227" s="435">
        <f>INPUT!AH157</f>
        <v>-4.2957427536232</v>
      </c>
      <c r="Z227" s="467">
        <f>INPUT!AI157</f>
        <v>12.112676056338028</v>
      </c>
      <c r="AA227" s="435">
        <f>INPUT!AJ157</f>
        <v>4.7400161078044345</v>
      </c>
      <c r="AB227" s="467">
        <f>INPUT!AK157</f>
        <v>13.450757575757576</v>
      </c>
      <c r="AC227" s="435">
        <f>INPUT!AL157</f>
        <v>18.411070818223507</v>
      </c>
      <c r="AD227" s="467">
        <f>INPUT!AM157</f>
        <v>13.573076923076924</v>
      </c>
      <c r="AE227" s="435">
        <f>INPUT!AN157</f>
        <v>19.021922428330541</v>
      </c>
      <c r="AF227" s="467">
        <f>INPUT!AO157</f>
        <v>12.38380281690141</v>
      </c>
      <c r="AG227" s="435">
        <f>INPUT!AP157</f>
        <v>-2.4837428136954331</v>
      </c>
      <c r="AH227" s="467">
        <f>INPUT!AQ157</f>
        <v>13.054794520547947</v>
      </c>
      <c r="AI227" s="435">
        <f>INPUT!AR157</f>
        <v>7.7779547626632972</v>
      </c>
      <c r="AJ227" s="467">
        <f>INPUT!AS157</f>
        <v>13.079861111111111</v>
      </c>
      <c r="AK227" s="435">
        <f>INPUT!AT157</f>
        <v>-2.7574392189993469</v>
      </c>
      <c r="AL227" s="467">
        <f>INPUT!AU157</f>
        <v>13.485507246376812</v>
      </c>
      <c r="AM227" s="435">
        <f>INPUT!AV157</f>
        <v>-0.64517188841113349</v>
      </c>
      <c r="AN227" s="467">
        <f>INPUT!AW157</f>
        <v>13.070422535211268</v>
      </c>
      <c r="AO227" s="435">
        <f>INPUT!AX157</f>
        <v>5.544498151833932</v>
      </c>
      <c r="AP227" s="467">
        <f>INPUT!AY157</f>
        <v>12.942857142857143</v>
      </c>
      <c r="AQ227" s="435">
        <f>INPUT!AZ157</f>
        <v>-0.85744266226953636</v>
      </c>
      <c r="AR227" s="467">
        <f>INPUT!BA157</f>
        <v>12.698630136986301</v>
      </c>
      <c r="AS227" s="435">
        <f>INPUT!BB157</f>
        <v>-2.9146408427912163</v>
      </c>
      <c r="AT227" s="467">
        <f>INPUT!BC157</f>
        <v>13.75</v>
      </c>
      <c r="AU227" s="435">
        <f>INPUT!BD157</f>
        <v>1.9613111230521119</v>
      </c>
      <c r="AV227" s="467">
        <f>INPUT!BE157</f>
        <v>13.3125</v>
      </c>
      <c r="AW227" s="435">
        <f>INPUT!BF157</f>
        <v>1.8521012931034475</v>
      </c>
      <c r="AX227" s="467">
        <f>INPUT!BG157</f>
        <v>13.030405405405405</v>
      </c>
      <c r="AY227" s="435">
        <f>INPUT!BH157</f>
        <v>0.67642145456714431</v>
      </c>
      <c r="AZ227" s="467">
        <f>INPUT!BI157</f>
        <v>12.6875</v>
      </c>
      <c r="BA227" s="435">
        <f>INPUT!BJ157</f>
        <v>-8.7648327939582327E-2</v>
      </c>
      <c r="BB227" s="467">
        <f>INPUT!BK157</f>
        <v>12.793333333333335</v>
      </c>
      <c r="BC227" s="435">
        <f>INPUT!BL157</f>
        <v>-6.9575757575757518</v>
      </c>
      <c r="BD227" s="467">
        <f>INPUT!BM157</f>
        <v>11.20430107526882</v>
      </c>
      <c r="BE227" s="435">
        <f>INPUT!BN157</f>
        <v>-15.83623605431873</v>
      </c>
      <c r="BF227" s="467">
        <f>INPUT!BO157</f>
        <v>11.1171875</v>
      </c>
      <c r="BG227" s="435">
        <f>INPUT!BP157</f>
        <v>-14.682719730360382</v>
      </c>
      <c r="BH227" s="467">
        <f>INPUT!BQ157</f>
        <v>12.32</v>
      </c>
      <c r="BI227" s="435">
        <f>INPUT!BR157</f>
        <v>-2.8965517241379302</v>
      </c>
      <c r="BJ227" s="467">
        <f>INPUT!BS157</f>
        <v>12.655913978494626</v>
      </c>
      <c r="BK227" s="435">
        <f>INPUT!BT157</f>
        <v>-1.0741481618450455</v>
      </c>
      <c r="BL227" s="467">
        <f>INPUT!BU157</f>
        <v>10.669565217391305</v>
      </c>
      <c r="BM227" s="435">
        <f>INPUT!BV157</f>
        <v>-4.7725945088876065</v>
      </c>
      <c r="BN227" s="467">
        <f>INPUT!BW157</f>
        <v>11.37701612903226</v>
      </c>
      <c r="BO227" s="435">
        <f>INPUT!BX157</f>
        <v>2.3371795162423936</v>
      </c>
      <c r="BP227" s="467">
        <f>INPUT!BY157</f>
        <v>10.948347107438018</v>
      </c>
      <c r="BQ227" s="435">
        <f>INPUT!BZ157</f>
        <v>-11.133546205860245</v>
      </c>
      <c r="BR227" s="467">
        <f>INPUT!CA157</f>
        <v>11.138211382113822</v>
      </c>
      <c r="BS227" s="435">
        <f>INPUT!CB157</f>
        <v>-11.992042605217911</v>
      </c>
      <c r="BT227" s="467">
        <f>INPUT!CC157</f>
        <v>9.5941558441558445</v>
      </c>
      <c r="BU227" s="435">
        <f>INPUT!CD157</f>
        <v>-10.079223954529581</v>
      </c>
      <c r="BV227" s="467">
        <f>INPUT!CE157</f>
        <v>10.769636400651466</v>
      </c>
      <c r="BW227" s="435">
        <f>INPUT!CF157</f>
        <v>-5.3386557731148976</v>
      </c>
      <c r="BX227" s="467">
        <f>INPUT!CG157</f>
        <v>11.11457958658613</v>
      </c>
      <c r="BY227" s="435">
        <f>INPUT!CH157</f>
        <v>1.5183340235456866</v>
      </c>
      <c r="BZ227" s="467">
        <f>INPUT!CI157</f>
        <v>11.212963205228196</v>
      </c>
      <c r="CA227" s="435">
        <f>INPUT!CJ157</f>
        <v>0.67112950679328875</v>
      </c>
      <c r="CB227" s="467">
        <f>INPUT!CK157</f>
        <v>10.494722636325994</v>
      </c>
      <c r="CC227" s="435">
        <f>INPUT!CL157</f>
        <v>9.3866183414012205</v>
      </c>
      <c r="CD227" s="467">
        <f>INPUT!CM157</f>
        <v>10.372597705399276</v>
      </c>
      <c r="CE227" s="435">
        <f>INPUT!CN157</f>
        <v>-3.686649023992794</v>
      </c>
      <c r="CF227" s="467">
        <f>INPUT!CO157</f>
        <v>9.7845915059833057</v>
      </c>
      <c r="CG227" s="435">
        <f>INPUT!CP157</f>
        <v>-11.966157336332806</v>
      </c>
      <c r="CH227" s="467">
        <f>INPUT!CQ157</f>
        <v>9.5789547968877997</v>
      </c>
      <c r="CI227" s="435">
        <f>INPUT!CR157</f>
        <v>-14.572494160852301</v>
      </c>
      <c r="CJ227" s="467">
        <f>INPUT!CS157</f>
        <v>11.00270245084335</v>
      </c>
      <c r="CK227" s="435">
        <f>INPUT!CT157</f>
        <v>4.840335777517879</v>
      </c>
      <c r="CL227" s="434">
        <f>INPUT!CU157</f>
        <v>9.9747191011235952</v>
      </c>
      <c r="CM227" s="435">
        <f>INPUT!CV157</f>
        <v>-3.8358626794961048</v>
      </c>
      <c r="CN227" s="434">
        <f>INPUT!CW157</f>
        <v>9.641242937853109</v>
      </c>
      <c r="CO227" s="435">
        <f>INPUT!CX157</f>
        <v>-1.465043972888791</v>
      </c>
      <c r="CP227" s="434">
        <f>INPUT!CY157</f>
        <v>9.9323204419889493</v>
      </c>
      <c r="CQ227" s="435">
        <f>INPUT!CZ157</f>
        <v>3.6889791484970624</v>
      </c>
      <c r="CR227" s="434">
        <f>INPUT!DA157</f>
        <v>10.328729281767956</v>
      </c>
      <c r="CS227" s="435">
        <f>INPUT!DB157</f>
        <v>-6.1255239072991019</v>
      </c>
      <c r="CT227" s="434">
        <f>INPUT!DC157</f>
        <v>10.430981595092025</v>
      </c>
      <c r="CU227" s="435">
        <f>INPUT!DD157</f>
        <v>4.5741889003875214</v>
      </c>
      <c r="CV227" s="434">
        <f>INPUT!DE157</f>
        <v>10.370915032679738</v>
      </c>
      <c r="CW227" s="435">
        <f>INPUT!DF157</f>
        <v>7.5682367878296741</v>
      </c>
      <c r="CX227" s="434">
        <f>INPUT!DG157</f>
        <v>9.9950980392156854</v>
      </c>
      <c r="CY227" s="435">
        <f>INPUT!DH157</f>
        <v>0.63205368366230363</v>
      </c>
      <c r="CZ227" s="434">
        <f>INPUT!DI157</f>
        <v>9.0610465116279073</v>
      </c>
      <c r="DA227" s="435">
        <f>INPUT!DJ157</f>
        <v>-12.273366215316861</v>
      </c>
      <c r="DB227" s="434">
        <f>INPUT!DK157</f>
        <v>8.8704268292682915</v>
      </c>
      <c r="DC227" s="435">
        <f>INPUT!DL157</f>
        <v>-14.960766171402351</v>
      </c>
      <c r="DD227" s="434">
        <f>INPUT!DM157</f>
        <v>8.9211309523809526</v>
      </c>
      <c r="DE227" s="435">
        <f>INPUT!DN157</f>
        <v>-13.979326565981676</v>
      </c>
      <c r="DF227" s="434">
        <f>INPUT!DO157</f>
        <v>9.6179245283018879</v>
      </c>
      <c r="DG227" s="435">
        <f>INPUT!DP157</f>
        <v>-3.7735849056603543</v>
      </c>
      <c r="DH227" s="434">
        <f>INPUT!DQ157</f>
        <v>9.0284810126582293</v>
      </c>
      <c r="DI227" s="435">
        <f>INPUT!DR157</f>
        <v>-0.35940107942153965</v>
      </c>
      <c r="DJ227" s="434">
        <f>INPUT!DS157</f>
        <v>8.7432885906040259</v>
      </c>
      <c r="DK227" s="435">
        <f>INPUT!DT157</f>
        <v>-1.4332820856463035</v>
      </c>
      <c r="DL227" s="434">
        <f>INPUT!DU157</f>
        <v>9.3085106382978715</v>
      </c>
      <c r="DM227" s="435">
        <f>INPUT!DV157</f>
        <v>4.3422710414707133</v>
      </c>
      <c r="DN227" s="434">
        <f>INPUT!DW157</f>
        <v>8.9982638888888893</v>
      </c>
      <c r="DO227" s="435">
        <f>INPUT!DX157</f>
        <v>-6.4427687864421657</v>
      </c>
      <c r="DP227" s="434">
        <f>INPUT!DY157</f>
        <v>9.335664335664335</v>
      </c>
      <c r="DQ227" s="435">
        <f>INPUT!DZ157</f>
        <v>3.4023810049046421</v>
      </c>
      <c r="DR227" s="434">
        <f>INPUT!EA157</f>
        <v>8.8907284768211916</v>
      </c>
      <c r="DS227" s="435">
        <f>INPUT!EB157</f>
        <v>1.6863207097568722</v>
      </c>
      <c r="DT227" s="434">
        <f>INPUT!EC157</f>
        <v>8.6736526946107784</v>
      </c>
      <c r="DU227" s="435">
        <f>INPUT!ED157</f>
        <v>-6.8201881950384902</v>
      </c>
      <c r="DV227" s="434">
        <f>INPUT!EE157</f>
        <v>9.625</v>
      </c>
      <c r="DW227" s="435">
        <f>INPUT!EF157</f>
        <v>6.9650781400733219</v>
      </c>
      <c r="DX227" s="434">
        <f>INPUT!EG157</f>
        <v>10.328616352201257</v>
      </c>
      <c r="DY227" s="435">
        <f>INPUT!EH157</f>
        <v>10.636115233316845</v>
      </c>
      <c r="DZ227" s="434">
        <f>INPUT!EI157</f>
        <v>9.3587662337662341</v>
      </c>
      <c r="EA227" s="435">
        <f>INPUT!EJ157</f>
        <v>5.2643352922682629</v>
      </c>
      <c r="EB227" s="434">
        <f>INPUT!EK157</f>
        <v>9.0239520958083848</v>
      </c>
      <c r="EC227" s="435">
        <f>INPUT!EL157</f>
        <v>4.038660683465678</v>
      </c>
      <c r="ED227" s="434">
        <f>INPUT!EM157</f>
        <v>9.8320605746828882</v>
      </c>
      <c r="EE227" s="435">
        <f>INPUT!EN157</f>
        <v>2.1512786980040222</v>
      </c>
      <c r="EF227" s="434">
        <f>INPUT!EO157</f>
        <v>9.9730718954248374</v>
      </c>
      <c r="EG227" s="435">
        <f>INPUT!EP157</f>
        <v>-3.442324166689037</v>
      </c>
      <c r="EH227" s="434">
        <f>INPUT!EQ157</f>
        <v>9.1862262369173227</v>
      </c>
      <c r="EI227" s="435">
        <f>INPUT!ER157</f>
        <v>-1.8436190469892311</v>
      </c>
      <c r="EJ227" s="434">
        <f>INPUT!ES157</f>
        <v>9.0887356877922905</v>
      </c>
      <c r="EK227" s="435">
        <f>INPUT!ET157</f>
        <v>0.71790709099617267</v>
      </c>
      <c r="EL227" s="434">
        <f>INPUT!EU157</f>
        <v>9.8637101449275359</v>
      </c>
      <c r="EM227" s="435">
        <f>INPUT!EV157</f>
        <v>0.32190170111587868</v>
      </c>
      <c r="EN227" s="434">
        <f>INPUT!EW157</f>
        <v>9.9471493003353775</v>
      </c>
      <c r="EO227" s="435">
        <f>INPUT!EX157</f>
        <v>-0.25992588202790046</v>
      </c>
      <c r="EP227" s="467"/>
      <c r="EQ227" s="467">
        <f>INPUT!FF157</f>
        <v>3.604310205433801</v>
      </c>
      <c r="ER227" s="435">
        <f>INPUT!FG157</f>
        <v>5.2505495542453318</v>
      </c>
      <c r="ES227" s="467">
        <f>INPUT!FH157</f>
        <v>3.8005617977528088</v>
      </c>
      <c r="ET227" s="435">
        <f>INPUT!FI157</f>
        <v>5.4449140371753302</v>
      </c>
      <c r="EU227" s="467">
        <f>INPUT!FJ157</f>
        <v>2.9545454545454546</v>
      </c>
      <c r="EV227" s="435">
        <f>INPUT!FK157</f>
        <v>-22.26029698313512</v>
      </c>
      <c r="EW227" s="467">
        <f>INPUT!FL157</f>
        <v>2.8115341215718979</v>
      </c>
      <c r="EX227" s="435">
        <f>INPUT!FM157</f>
        <v>-4.8403835775665316</v>
      </c>
      <c r="EY227" s="467">
        <f>INPUT!FN157</f>
        <v>3.1502498248507771</v>
      </c>
      <c r="EZ227" s="435">
        <f>INPUT!FO157</f>
        <v>12.04736235210644</v>
      </c>
      <c r="FA227" s="467">
        <f>INPUT!FP157</f>
        <v>3.343964700158419</v>
      </c>
      <c r="FB227" s="435">
        <f>INPUT!FQ157</f>
        <v>6.1491908920848104</v>
      </c>
      <c r="FC227" s="467">
        <f>INPUT!FR157</f>
        <v>3.1790091812915025</v>
      </c>
      <c r="FD227" s="435">
        <f>INPUT!FS157</f>
        <v>-4.9329324217777142</v>
      </c>
      <c r="FE227" s="467">
        <f>INPUT!FT157</f>
        <v>3.0322111213724008</v>
      </c>
      <c r="FF227" s="435">
        <f>INPUT!FU157</f>
        <v>-4.617729976465923</v>
      </c>
      <c r="FG227" s="467">
        <f>INPUT!FV157</f>
        <v>2.6420150227900581</v>
      </c>
      <c r="FH227" s="435">
        <f>INPUT!FW157</f>
        <v>-12.868368426989251</v>
      </c>
      <c r="FI227" s="467">
        <f>INPUT!FX157</f>
        <v>2.702800390423266</v>
      </c>
      <c r="FJ227" s="435">
        <f>INPUT!FY157</f>
        <v>2.3007199848930737</v>
      </c>
      <c r="FK227" s="467">
        <f>INPUT!FZ157</f>
        <v>2.5839885966685627</v>
      </c>
      <c r="FL227" s="435">
        <f>INPUT!GA157</f>
        <v>-4.3958774823211089</v>
      </c>
      <c r="FM227" s="434">
        <f>INPUT!GB157</f>
        <v>2.4572232906502176</v>
      </c>
      <c r="FN227" s="435">
        <f>INPUT!GC157</f>
        <v>-4.9057997462441882</v>
      </c>
      <c r="FO227" s="434">
        <f>INPUT!GD157</f>
        <v>2.4762655190440976</v>
      </c>
      <c r="FP227" s="435">
        <f>INPUT!GE157</f>
        <v>0.77494904375747797</v>
      </c>
      <c r="FQ227" s="434">
        <f>INPUT!GF157</f>
        <v>2.6524979918115643</v>
      </c>
      <c r="FR227" s="435">
        <f>INPUT!GG157</f>
        <v>7.1168649489371738</v>
      </c>
      <c r="FS227" s="434">
        <f>INPUT!GH157</f>
        <v>2.2413959976379467</v>
      </c>
      <c r="FT227" s="435">
        <f>INPUT!GI157</f>
        <v>-15.498673154238629</v>
      </c>
      <c r="FU227" s="434">
        <f>INPUT!GJ157</f>
        <v>2.2577592447095811</v>
      </c>
      <c r="FV227" s="435">
        <f>INPUT!GK157</f>
        <v>0.73004712638367053</v>
      </c>
      <c r="FW227" s="434">
        <f>INPUT!GL157</f>
        <v>2.0877607259004676</v>
      </c>
      <c r="FX227" s="435">
        <f>INPUT!GM157</f>
        <v>-7.5295237615550459</v>
      </c>
      <c r="FY227" s="434">
        <f>INPUT!GN157</f>
        <v>2.2930790264464465</v>
      </c>
      <c r="FZ227" s="435">
        <f>INPUT!GO157</f>
        <v>9.8343789112817817</v>
      </c>
      <c r="GA227" s="434">
        <f>INPUT!GP157</f>
        <v>2.3139794354789318</v>
      </c>
      <c r="GB227" s="435">
        <f>INPUT!GQ157</f>
        <v>0.91145611605345511</v>
      </c>
      <c r="GC227" s="434">
        <f>INPUT!GR157</f>
        <v>2.439649250919977</v>
      </c>
      <c r="GD227" s="435">
        <f>INPUT!GS157</f>
        <v>5.4308959498179377</v>
      </c>
      <c r="GE227" s="434">
        <f>INPUT!GT157</f>
        <v>2.4396492509199765</v>
      </c>
      <c r="GF227" s="435">
        <f>INPUT!GU157</f>
        <v>-2.2204460492503131E-14</v>
      </c>
      <c r="GG227" s="434">
        <f>INPUT!GV157</f>
        <v>2.439649250919977</v>
      </c>
      <c r="GH227" s="435">
        <f>INPUT!GW157</f>
        <v>2.2204460492503131E-14</v>
      </c>
      <c r="GI227" s="434">
        <f>INPUT!GX157</f>
        <v>2.439649250919977</v>
      </c>
      <c r="GJ227" s="435">
        <f>INPUT!GY157</f>
        <v>0</v>
      </c>
      <c r="GK227" s="435">
        <f>INPUT!GZ157</f>
        <v>1.2468858380345615</v>
      </c>
      <c r="GL227" s="467"/>
    </row>
    <row r="228" spans="1:194" ht="12" hidden="1" customHeight="1" outlineLevel="1" x14ac:dyDescent="0.2">
      <c r="A228" s="433" t="s">
        <v>87</v>
      </c>
      <c r="B228" s="466">
        <f>INPUT!K159</f>
        <v>2.8912633563796355</v>
      </c>
      <c r="C228" s="435">
        <f>INPUT!L159</f>
        <v>13.309987728592375</v>
      </c>
      <c r="D228" s="466">
        <f>INPUT!M159</f>
        <v>3.0104712041884816</v>
      </c>
      <c r="E228" s="435">
        <f>INPUT!N159</f>
        <v>9.4895287958115091</v>
      </c>
      <c r="F228" s="466">
        <f>INPUT!O159</f>
        <v>2.749360613810742</v>
      </c>
      <c r="G228" s="435">
        <f>INPUT!P159</f>
        <v>2.764990053992622</v>
      </c>
      <c r="H228" s="466">
        <f>INPUT!Q159</f>
        <v>2.765273311897106</v>
      </c>
      <c r="I228" s="435">
        <f>INPUT!R159</f>
        <v>2.4994640943193813</v>
      </c>
      <c r="J228" s="466">
        <f>INPUT!S159</f>
        <v>3.1886024423337855</v>
      </c>
      <c r="K228" s="435">
        <f>INPUT!T159</f>
        <v>10.284054038109836</v>
      </c>
      <c r="L228" s="466">
        <f>INPUT!U159</f>
        <v>3.4127495170637476</v>
      </c>
      <c r="M228" s="435">
        <f>INPUT!V159</f>
        <v>13.36263613203057</v>
      </c>
      <c r="N228" s="466">
        <f>INPUT!W159</f>
        <v>3.3807829181494666</v>
      </c>
      <c r="O228" s="435">
        <f>INPUT!X159</f>
        <v>22.966150790366633</v>
      </c>
      <c r="P228" s="466">
        <f>INPUT!Y159</f>
        <v>3.1306441902468398</v>
      </c>
      <c r="Q228" s="435">
        <f>INPUT!Z159</f>
        <v>13.212830600786884</v>
      </c>
      <c r="R228" s="466">
        <f>INPUT!AA159</f>
        <v>3.5469107551487413</v>
      </c>
      <c r="S228" s="435">
        <f>INPUT!AB159</f>
        <v>11.237158576366912</v>
      </c>
      <c r="T228" s="466">
        <f>INPUT!AC159</f>
        <v>3.615819209039548</v>
      </c>
      <c r="U228" s="435">
        <f>INPUT!AD159</f>
        <v>5.9503251252531753</v>
      </c>
      <c r="V228" s="466">
        <f>INPUT!AE159</f>
        <v>3.5753575357535752</v>
      </c>
      <c r="W228" s="435">
        <f>INPUT!AF159</f>
        <v>5.7553123733425693</v>
      </c>
      <c r="X228" s="466">
        <f>INPUT!AG159</f>
        <v>3.2160804020100504</v>
      </c>
      <c r="Y228" s="435">
        <f>INPUT!AH159</f>
        <v>2.7290297642056371</v>
      </c>
      <c r="Z228" s="466">
        <f>INPUT!AI159</f>
        <v>3.4415899175957345</v>
      </c>
      <c r="AA228" s="435">
        <f>INPUT!AJ159</f>
        <v>-2.9693681297202512</v>
      </c>
      <c r="AB228" s="466">
        <f>INPUT!AK159</f>
        <v>3.2321253672869732</v>
      </c>
      <c r="AC228" s="435">
        <f>INPUT!AL159</f>
        <v>-10.611532810969649</v>
      </c>
      <c r="AD228" s="466">
        <f>INPUT!AM159</f>
        <v>3.1295137217140105</v>
      </c>
      <c r="AE228" s="435">
        <f>INPUT!AN159</f>
        <v>-12.469908521906593</v>
      </c>
      <c r="AF228" s="466">
        <f>INPUT!AO159</f>
        <v>3.2479414455626716</v>
      </c>
      <c r="AG228" s="435">
        <f>INPUT!AP159</f>
        <v>0.99067932296430516</v>
      </c>
      <c r="AH228" s="466">
        <f>INPUT!AQ159</f>
        <v>3.2386867790594498</v>
      </c>
      <c r="AI228" s="435">
        <f>INPUT!AR159</f>
        <v>-5.895622180286697</v>
      </c>
      <c r="AJ228" s="466">
        <f>INPUT!AS159</f>
        <v>3.247631935047361</v>
      </c>
      <c r="AK228" s="435">
        <f>INPUT!AT159</f>
        <v>0.47976380858654188</v>
      </c>
      <c r="AL228" s="466">
        <f>INPUT!AU159</f>
        <v>3.1694993109784102</v>
      </c>
      <c r="AM228" s="435">
        <f>INPUT!AV159</f>
        <v>1.2776933677255187</v>
      </c>
      <c r="AN228" s="466">
        <f>INPUT!AW159</f>
        <v>3.3874045801526718</v>
      </c>
      <c r="AO228" s="435">
        <f>INPUT!AX159</f>
        <v>4.2938931297709981</v>
      </c>
      <c r="AP228" s="466">
        <f>INPUT!AY159</f>
        <v>3.2725572697522209</v>
      </c>
      <c r="AQ228" s="435">
        <f>INPUT!AZ159</f>
        <v>1.0458093975548755</v>
      </c>
      <c r="AR228" s="466">
        <f>INPUT!BA159</f>
        <v>3.2957110609480811</v>
      </c>
      <c r="AS228" s="435">
        <f>INPUT!BB159</f>
        <v>1.4804364183596652</v>
      </c>
      <c r="AT228" s="466">
        <f>INPUT!BC159</f>
        <v>3.1760435571687839</v>
      </c>
      <c r="AU228" s="435">
        <f>INPUT!BD159</f>
        <v>0.2064757095136871</v>
      </c>
      <c r="AV228" s="466">
        <f>INPUT!BE159</f>
        <v>3.2667876588021776</v>
      </c>
      <c r="AW228" s="435">
        <f>INPUT!BF159</f>
        <v>-3.5607474246568405</v>
      </c>
      <c r="AX228" s="466">
        <f>INPUT!BG159</f>
        <v>3.3697632058287796</v>
      </c>
      <c r="AY228" s="435">
        <f>INPUT!BH159</f>
        <v>2.9703356752537102</v>
      </c>
      <c r="AZ228" s="466">
        <f>INPUT!BI159</f>
        <v>3.4703196347031966</v>
      </c>
      <c r="BA228" s="435">
        <f>INPUT!BJ159</f>
        <v>5.2980546694189057</v>
      </c>
      <c r="BB228" s="466">
        <f>INPUT!BK159</f>
        <v>3.3097969991173879</v>
      </c>
      <c r="BC228" s="435">
        <f>INPUT!BL159</f>
        <v>4.2113226579246099</v>
      </c>
      <c r="BD228" s="466">
        <f>INPUT!BM159</f>
        <v>3.8977367979882644</v>
      </c>
      <c r="BE228" s="435">
        <f>INPUT!BN159</f>
        <v>19.314054205085206</v>
      </c>
      <c r="BF228" s="466">
        <f>INPUT!BO159</f>
        <v>3.7137330754352029</v>
      </c>
      <c r="BG228" s="435">
        <f>INPUT!BP159</f>
        <v>10.207538292644669</v>
      </c>
      <c r="BH228" s="466">
        <f>INPUT!BQ159</f>
        <v>3.8167938931297711</v>
      </c>
      <c r="BI228" s="435">
        <f>INPUT!BR159</f>
        <v>9.9839292888710176</v>
      </c>
      <c r="BJ228" s="466">
        <f>INPUT!BS159</f>
        <v>3.6200856364344101</v>
      </c>
      <c r="BK228" s="435">
        <f>INPUT!BT159</f>
        <v>9.3748540288049576</v>
      </c>
      <c r="BL228" s="466">
        <f>INPUT!BU159</f>
        <v>3.9641502930024131</v>
      </c>
      <c r="BM228" s="435">
        <f>INPUT!BV159</f>
        <v>1.7038989150941708</v>
      </c>
      <c r="BN228" s="466">
        <f>INPUT!BW159</f>
        <v>4.1168658698539176</v>
      </c>
      <c r="BO228" s="435">
        <f>INPUT!BX159</f>
        <v>10.855190349712274</v>
      </c>
      <c r="BP228" s="466">
        <f>INPUT!BY159</f>
        <v>4.1709755256807997</v>
      </c>
      <c r="BQ228" s="435">
        <f>INPUT!BZ159</f>
        <v>9.2795587728369497</v>
      </c>
      <c r="BR228" s="466">
        <f>INPUT!CA159</f>
        <v>4.0275049115913557</v>
      </c>
      <c r="BS228" s="435">
        <f>INPUT!CB159</f>
        <v>11.254409869658</v>
      </c>
      <c r="BT228" s="466">
        <f>INPUT!CC159</f>
        <v>4.7960137028962944</v>
      </c>
      <c r="BU228" s="435">
        <f>INPUT!CD159</f>
        <v>20.984658713931736</v>
      </c>
      <c r="BV228" s="466">
        <f>INPUT!CE159</f>
        <v>4.232863469402429</v>
      </c>
      <c r="BW228" s="435">
        <f>INPUT!CF159</f>
        <v>2.8176191116138449</v>
      </c>
      <c r="BX228" s="466">
        <f>INPUT!CG159</f>
        <v>4.1326921522835676</v>
      </c>
      <c r="BY228" s="435">
        <f>INPUT!CH159</f>
        <v>-0.91785178698653436</v>
      </c>
      <c r="BZ228" s="466">
        <f>INPUT!CI159</f>
        <v>4.0229222750360405</v>
      </c>
      <c r="CA228" s="435">
        <f>INPUT!CJ159</f>
        <v>-0.1137835125197828</v>
      </c>
      <c r="CB228" s="466">
        <f>INPUT!CK159</f>
        <v>4.3757858007248638</v>
      </c>
      <c r="CC228" s="435">
        <f>INPUT!CL159</f>
        <v>-8.7620246355354823</v>
      </c>
      <c r="CD228" s="466">
        <f>INPUT!CM159</f>
        <v>4.1599135602377091</v>
      </c>
      <c r="CE228" s="435">
        <f>INPUT!CN159</f>
        <v>-1.7234174853983264</v>
      </c>
      <c r="CF228" s="466">
        <f>INPUT!CO159</f>
        <v>4.3031501478445717</v>
      </c>
      <c r="CG228" s="435">
        <f>INPUT!CP159</f>
        <v>4.1246235935288755</v>
      </c>
      <c r="CH228" s="466">
        <f>INPUT!CQ159</f>
        <v>4.3018041339045006</v>
      </c>
      <c r="CI228" s="435">
        <f>INPUT!CR159</f>
        <v>6.9323203333815808</v>
      </c>
      <c r="CJ228" s="466">
        <f>INPUT!CS159</f>
        <v>3.8992492128844756</v>
      </c>
      <c r="CK228" s="435">
        <f>INPUT!CT159</f>
        <v>-10.890308839190633</v>
      </c>
      <c r="CL228" s="443">
        <f>INPUT!CU159</f>
        <v>4.2912246865959496</v>
      </c>
      <c r="CM228" s="435">
        <f>INPUT!CV159</f>
        <v>3.1565830505078329</v>
      </c>
      <c r="CN228" s="443">
        <f>INPUT!CW159</f>
        <v>4.1982922201138519</v>
      </c>
      <c r="CO228" s="435">
        <f>INPUT!CX159</f>
        <v>-2.4367712984229128</v>
      </c>
      <c r="CP228" s="443">
        <f>INPUT!CY159</f>
        <v>4.1089670828603859</v>
      </c>
      <c r="CQ228" s="435">
        <f>INPUT!CZ159</f>
        <v>-4.4827017930518238</v>
      </c>
      <c r="CR228" s="443">
        <f>INPUT!DA159</f>
        <v>4.130534002738476</v>
      </c>
      <c r="CS228" s="435">
        <f>INPUT!DB159</f>
        <v>5.931521101286763</v>
      </c>
      <c r="CT228" s="443">
        <f>INPUT!DC159</f>
        <v>4.1741357234314984</v>
      </c>
      <c r="CU228" s="435">
        <f>INPUT!DD159</f>
        <v>-2.7285675236300211</v>
      </c>
      <c r="CV228" s="443">
        <f>INPUT!DE159</f>
        <v>4.1162227602905572</v>
      </c>
      <c r="CW228" s="435">
        <f>INPUT!DF159</f>
        <v>-1.9548296192938408</v>
      </c>
      <c r="CX228" s="443">
        <f>INPUT!DG159</f>
        <v>4.096385542168675</v>
      </c>
      <c r="CY228" s="435">
        <f>INPUT!DH159</f>
        <v>-0.30619716434798772</v>
      </c>
      <c r="CZ228" s="443">
        <f>INPUT!DI159</f>
        <v>4.7448275862068963</v>
      </c>
      <c r="DA228" s="435">
        <f>INPUT!DJ159</f>
        <v>14.872013716898437</v>
      </c>
      <c r="DB228" s="443">
        <f>INPUT!DK159</f>
        <v>4.606741573033708</v>
      </c>
      <c r="DC228" s="435">
        <f>INPUT!DL159</f>
        <v>10.363962225132695</v>
      </c>
      <c r="DD228" s="443">
        <f>INPUT!DM159</f>
        <v>4.6953605366126325</v>
      </c>
      <c r="DE228" s="435">
        <f>INPUT!DN159</f>
        <v>14.06964127182453</v>
      </c>
      <c r="DF228" s="443">
        <f>INPUT!DO159</f>
        <v>4.4991511035653655</v>
      </c>
      <c r="DG228" s="435">
        <f>INPUT!DP159</f>
        <v>9.83221811644861</v>
      </c>
      <c r="DH228" s="443">
        <f>INPUT!DQ159</f>
        <v>4.9545312010034497</v>
      </c>
      <c r="DI228" s="435">
        <f>INPUT!DR159</f>
        <v>4.4196256025436309</v>
      </c>
      <c r="DJ228" s="443">
        <f>INPUT!DS159</f>
        <v>4.8408057179987001</v>
      </c>
      <c r="DK228" s="435">
        <f>INPUT!DT159</f>
        <v>5.0809046102156863</v>
      </c>
      <c r="DL228" s="443">
        <f>INPUT!DU159</f>
        <v>4.7347212894560107</v>
      </c>
      <c r="DM228" s="435">
        <f>INPUT!DV159</f>
        <v>0.83829031948574606</v>
      </c>
      <c r="DN228" s="443">
        <f>INPUT!DW159</f>
        <v>4.83059376048306</v>
      </c>
      <c r="DO228" s="435">
        <f>INPUT!DX159</f>
        <v>7.3667820726234678</v>
      </c>
      <c r="DP228" s="443">
        <f>INPUT!DY159</f>
        <v>4.752409438351612</v>
      </c>
      <c r="DQ228" s="435">
        <f>INPUT!DZ159</f>
        <v>-4.0795335512450066</v>
      </c>
      <c r="DR228" s="443">
        <f>INPUT!EA159</f>
        <v>4.7499213589178986</v>
      </c>
      <c r="DS228" s="435">
        <f>INPUT!EB159</f>
        <v>-1.8774634714812555</v>
      </c>
      <c r="DT228" s="443">
        <f>INPUT!EC159</f>
        <v>4.9088771310993531</v>
      </c>
      <c r="DU228" s="435">
        <f>INPUT!ED159</f>
        <v>3.6782701873324442</v>
      </c>
      <c r="DV228" s="443">
        <f>INPUT!EE159</f>
        <v>4.6162402669632927</v>
      </c>
      <c r="DW228" s="435">
        <f>INPUT!EF159</f>
        <v>-4.4374150290446224</v>
      </c>
      <c r="DX228" s="443">
        <f>INPUT!EG159</f>
        <v>4.7321428571428568</v>
      </c>
      <c r="DY228" s="435">
        <f>INPUT!EH159</f>
        <v>-0.42644855144856608</v>
      </c>
      <c r="DZ228" s="443">
        <f>INPUT!EI159</f>
        <v>4.8215403882279277</v>
      </c>
      <c r="EA228" s="435">
        <f>INPUT!EJ159</f>
        <v>1.5077940011694269</v>
      </c>
      <c r="EB228" s="443">
        <f>INPUT!EK159</f>
        <v>5.1831160769708253</v>
      </c>
      <c r="EC228" s="435">
        <f>INPUT!EL159</f>
        <v>5.5865921787709549</v>
      </c>
      <c r="ED228" s="443">
        <f>INPUT!EM159</f>
        <v>4.8287500000000003</v>
      </c>
      <c r="EE228" s="435">
        <f>INPUT!EN159</f>
        <v>4.6035240963855362</v>
      </c>
      <c r="EF228" s="443">
        <f>INPUT!EO159</f>
        <v>4.8788265306122449</v>
      </c>
      <c r="EG228" s="435">
        <f>INPUT!EP159</f>
        <v>3.0997304582210283</v>
      </c>
      <c r="EH228" s="443">
        <f>INPUT!EQ159</f>
        <v>5.1628959534894836</v>
      </c>
      <c r="EI228" s="435">
        <f>INPUT!ER159</f>
        <v>7.0798030873078455</v>
      </c>
      <c r="EJ228" s="443">
        <f>INPUT!ES159</f>
        <v>5.4388189370969542</v>
      </c>
      <c r="EK228" s="435">
        <f>INPUT!ET159</f>
        <v>4.9333809300981191</v>
      </c>
      <c r="EL228" s="443">
        <f>INPUT!EU159</f>
        <v>4.9838331003053638</v>
      </c>
      <c r="EM228" s="435">
        <f>INPUT!EV159</f>
        <v>3.2116614093784746</v>
      </c>
      <c r="EN228" s="443">
        <f>INPUT!EW159</f>
        <v>4.9110370777626215</v>
      </c>
      <c r="EO228" s="435">
        <f>INPUT!EX159</f>
        <v>0.66021095335673241</v>
      </c>
      <c r="EP228" s="466"/>
      <c r="EQ228" s="466">
        <f>INPUT!FF159</f>
        <v>2.6690658269605638</v>
      </c>
      <c r="ER228" s="435">
        <f>INPUT!FG159</f>
        <v>4.3940581061529205</v>
      </c>
      <c r="ES228" s="466">
        <f>INPUT!FH159</f>
        <v>2.8534786790638025</v>
      </c>
      <c r="ET228" s="435">
        <f>INPUT!FI159</f>
        <v>6.9092657903174093</v>
      </c>
      <c r="EU228" s="466">
        <f>INPUT!FJ159</f>
        <v>3.2789457169752114</v>
      </c>
      <c r="EV228" s="435">
        <f>INPUT!FK159</f>
        <v>14.910468440962754</v>
      </c>
      <c r="EW228" s="466">
        <f>INPUT!FL159</f>
        <v>3.480753480753481</v>
      </c>
      <c r="EX228" s="435">
        <f>INPUT!FM159</f>
        <v>6.1546540015439799</v>
      </c>
      <c r="EY228" s="466">
        <f>INPUT!FN159</f>
        <v>3.262428298279159</v>
      </c>
      <c r="EZ228" s="435">
        <f>INPUT!FO159</f>
        <v>-6.2723540659093473</v>
      </c>
      <c r="FA228" s="466">
        <f>INPUT!FP159</f>
        <v>3.2593778591033851</v>
      </c>
      <c r="FB228" s="435">
        <f>INPUT!FQ159</f>
        <v>-9.3502106310905386E-2</v>
      </c>
      <c r="FC228" s="466">
        <f>INPUT!FR159</f>
        <v>3.2526820360648254</v>
      </c>
      <c r="FD228" s="435">
        <f>INPUT!FS159</f>
        <v>-0.20543254964618951</v>
      </c>
      <c r="FE228" s="466">
        <f>INPUT!FT159</f>
        <v>3.5184775392786012</v>
      </c>
      <c r="FF228" s="435">
        <f>INPUT!FU159</f>
        <v>8.1715796461723009</v>
      </c>
      <c r="FG228" s="466">
        <f>INPUT!FV159</f>
        <v>3.7845433255269323</v>
      </c>
      <c r="FH228" s="435">
        <f>INPUT!FW159</f>
        <v>7.5619577865170262</v>
      </c>
      <c r="FI228" s="466">
        <f>INPUT!FX159</f>
        <v>4.2864181310560028</v>
      </c>
      <c r="FJ228" s="435">
        <f>INPUT!FY159</f>
        <v>13.261172151046608</v>
      </c>
      <c r="FK228" s="466">
        <f>INPUT!FZ159</f>
        <v>4.1939475897608904</v>
      </c>
      <c r="FL228" s="435">
        <f>INPUT!GA159</f>
        <v>-2.1572916702909506</v>
      </c>
      <c r="FM228" s="443">
        <f>INPUT!GB159</f>
        <v>4.1620798429734505</v>
      </c>
      <c r="FN228" s="435">
        <f>INPUT!GC159</f>
        <v>-0.75985085901506544</v>
      </c>
      <c r="FO228" s="443">
        <f>INPUT!GD159</f>
        <v>4.1805142557285286</v>
      </c>
      <c r="FP228" s="435">
        <f>INPUT!GE159</f>
        <v>0.44291348197462721</v>
      </c>
      <c r="FQ228" s="443">
        <f>INPUT!GF159</f>
        <v>4.2784674943265255</v>
      </c>
      <c r="FR228" s="435">
        <f>INPUT!GG159</f>
        <v>2.3430906488064673</v>
      </c>
      <c r="FS228" s="443">
        <f>INPUT!GH159</f>
        <v>4.6822018613375658</v>
      </c>
      <c r="FT228" s="435">
        <f>INPUT!GI159</f>
        <v>9.4364247840240232</v>
      </c>
      <c r="FU228" s="443">
        <f>INPUT!GJ159</f>
        <v>4.7899717748630248</v>
      </c>
      <c r="FV228" s="435">
        <f>INPUT!GK159</f>
        <v>2.3016930221515963</v>
      </c>
      <c r="FW228" s="443">
        <f>INPUT!GL159</f>
        <v>4.7499445962916447</v>
      </c>
      <c r="FX228" s="435">
        <f>INPUT!GM159</f>
        <v>-0.83564539527010151</v>
      </c>
      <c r="FY228" s="443">
        <f>INPUT!GN159</f>
        <v>4.9287954830614797</v>
      </c>
      <c r="FZ228" s="435">
        <f>INPUT!GO159</f>
        <v>3.7653257452616717</v>
      </c>
      <c r="GA228" s="443">
        <f>INPUT!GP159</f>
        <v>5.1246022516972785</v>
      </c>
      <c r="GB228" s="435">
        <f>INPUT!GQ159</f>
        <v>3.972710357098741</v>
      </c>
      <c r="GC228" s="443">
        <f>INPUT!GR159</f>
        <v>5.0126092800370792</v>
      </c>
      <c r="GD228" s="435">
        <f>INPUT!GS159</f>
        <v>-2.1853983228280249</v>
      </c>
      <c r="GE228" s="443">
        <f>INPUT!GT159</f>
        <v>4.8468302761201283</v>
      </c>
      <c r="GF228" s="435">
        <f>INPUT!GU159</f>
        <v>-3.3072396960435846</v>
      </c>
      <c r="GG228" s="443">
        <f>INPUT!GV159</f>
        <v>4.6752053386020123</v>
      </c>
      <c r="GH228" s="435">
        <f>INPUT!GW159</f>
        <v>-3.5409727129026125</v>
      </c>
      <c r="GI228" s="443">
        <f>INPUT!GX159</f>
        <v>4.5009909226484588</v>
      </c>
      <c r="GJ228" s="435">
        <f>INPUT!GY159</f>
        <v>-3.7263478999544297</v>
      </c>
      <c r="GK228" s="435">
        <f>INPUT!GZ159</f>
        <v>-1.7995522771722228</v>
      </c>
      <c r="GL228" s="436"/>
    </row>
    <row r="229" spans="1:194" ht="12" hidden="1" customHeight="1" outlineLevel="1" x14ac:dyDescent="0.2">
      <c r="A229" s="433" t="s">
        <v>18</v>
      </c>
      <c r="B229" s="466">
        <f>INPUT!K160</f>
        <v>2.4274406332453826</v>
      </c>
      <c r="C229" s="435">
        <f>INPUT!L160</f>
        <v>12.818193240356845</v>
      </c>
      <c r="D229" s="466">
        <f>INPUT!M160</f>
        <v>2.5095471903982545</v>
      </c>
      <c r="E229" s="435">
        <f>INPUT!N160</f>
        <v>8.7288597926895797</v>
      </c>
      <c r="F229" s="466">
        <f>INPUT!O160</f>
        <v>2.2921108742004268</v>
      </c>
      <c r="G229" s="435">
        <f>INPUT!P160</f>
        <v>2.0244018005212139</v>
      </c>
      <c r="H229" s="466">
        <f>INPUT!Q160</f>
        <v>2.3019271948608138</v>
      </c>
      <c r="I229" s="435">
        <f>INPUT!R160</f>
        <v>1.7451820128479678</v>
      </c>
      <c r="J229" s="466">
        <f>INPUT!S160</f>
        <v>2.6523702031602712</v>
      </c>
      <c r="K229" s="435">
        <f>INPUT!T160</f>
        <v>9.2661203258415981</v>
      </c>
      <c r="L229" s="466">
        <f>INPUT!U160</f>
        <v>2.8357410379882286</v>
      </c>
      <c r="M229" s="435">
        <f>INPUT!V160</f>
        <v>12.998115709400482</v>
      </c>
      <c r="N229" s="466">
        <f>INPUT!W160</f>
        <v>2.825979176995538</v>
      </c>
      <c r="O229" s="435">
        <f>INPUT!X160</f>
        <v>23.291556652177412</v>
      </c>
      <c r="P229" s="466">
        <f>INPUT!Y160</f>
        <v>2.6117528879959817</v>
      </c>
      <c r="Q229" s="435">
        <f>INPUT!Z160</f>
        <v>13.459404529685903</v>
      </c>
      <c r="R229" s="466">
        <f>INPUT!AA160</f>
        <v>2.9599923613100354</v>
      </c>
      <c r="S229" s="435">
        <f>INPUT!AB160</f>
        <v>11.598009877476212</v>
      </c>
      <c r="T229" s="466">
        <f>INPUT!AC160</f>
        <v>3.0146019783325482</v>
      </c>
      <c r="U229" s="435">
        <f>INPUT!AD160</f>
        <v>6.3073791981798744</v>
      </c>
      <c r="V229" s="466">
        <f>INPUT!AE160</f>
        <v>2.9843893480257115</v>
      </c>
      <c r="W229" s="435">
        <f>INPUT!AF160</f>
        <v>5.6054967538221145</v>
      </c>
      <c r="X229" s="466">
        <f>INPUT!AG160</f>
        <v>2.7015618404390036</v>
      </c>
      <c r="Y229" s="435">
        <f>INPUT!AH160</f>
        <v>3.4386466214241684</v>
      </c>
      <c r="Z229" s="466">
        <f>INPUT!AI160</f>
        <v>2.9062627916496111</v>
      </c>
      <c r="AA229" s="435">
        <f>INPUT!AJ160</f>
        <v>-1.8151928485600766</v>
      </c>
      <c r="AB229" s="466">
        <f>INPUT!AK160</f>
        <v>2.7160493827160495</v>
      </c>
      <c r="AC229" s="435">
        <f>INPUT!AL160</f>
        <v>-9.9035493827160472</v>
      </c>
      <c r="AD229" s="466">
        <f>INPUT!AM160</f>
        <v>2.6294498381877021</v>
      </c>
      <c r="AE229" s="435">
        <f>INPUT!AN160</f>
        <v>-11.893203883495151</v>
      </c>
      <c r="AF229" s="466">
        <f>INPUT!AO160</f>
        <v>2.7324507389162562</v>
      </c>
      <c r="AG229" s="435">
        <f>INPUT!AP160</f>
        <v>1.143371882697064</v>
      </c>
      <c r="AH229" s="466">
        <f>INPUT!AQ160</f>
        <v>2.7320359281437128</v>
      </c>
      <c r="AI229" s="435">
        <f>INPUT!AR160</f>
        <v>-5.9948764442945057</v>
      </c>
      <c r="AJ229" s="466">
        <f>INPUT!AS160</f>
        <v>2.7314112291350532</v>
      </c>
      <c r="AK229" s="435">
        <f>INPUT!AT160</f>
        <v>0.56559525451786996</v>
      </c>
      <c r="AL229" s="466">
        <f>INPUT!AU160</f>
        <v>2.6599845797995374</v>
      </c>
      <c r="AM229" s="435">
        <f>INPUT!AV160</f>
        <v>1.1612597117608869</v>
      </c>
      <c r="AN229" s="466">
        <f>INPUT!AW160</f>
        <v>2.8309409888357258</v>
      </c>
      <c r="AO229" s="435">
        <f>INPUT!AX160</f>
        <v>3.6044657097288768</v>
      </c>
      <c r="AP229" s="466">
        <f>INPUT!AY160</f>
        <v>2.7418723070896984</v>
      </c>
      <c r="AQ229" s="435">
        <f>INPUT!AZ160</f>
        <v>0.3600384184064831</v>
      </c>
      <c r="AR229" s="466">
        <f>INPUT!BA160</f>
        <v>2.7630582891748676</v>
      </c>
      <c r="AS229" s="435">
        <f>INPUT!BB160</f>
        <v>1.1586340314576615</v>
      </c>
      <c r="AT229" s="466">
        <f>INPUT!BC160</f>
        <v>2.648505486189936</v>
      </c>
      <c r="AU229" s="435">
        <f>INPUT!BD160</f>
        <v>-0.43154737425081802</v>
      </c>
      <c r="AV229" s="466">
        <f>INPUT!BE160</f>
        <v>2.7314112291350532</v>
      </c>
      <c r="AW229" s="435">
        <f>INPUT!BF160</f>
        <v>-3.5157836243561502</v>
      </c>
      <c r="AX229" s="466">
        <f>INPUT!BG160</f>
        <v>2.8019689511548656</v>
      </c>
      <c r="AY229" s="435">
        <f>INPUT!BH160</f>
        <v>2.191810461405308</v>
      </c>
      <c r="AZ229" s="466">
        <f>INPUT!BI160</f>
        <v>2.8766086298258897</v>
      </c>
      <c r="BA229" s="435">
        <f>INPUT!BJ160</f>
        <v>4.1095890410958846</v>
      </c>
      <c r="BB229" s="466">
        <f>INPUT!BK160</f>
        <v>2.7553269654665686</v>
      </c>
      <c r="BC229" s="435">
        <f>INPUT!BL160</f>
        <v>4.0332738532591339</v>
      </c>
      <c r="BD229" s="466">
        <f>INPUT!BM160</f>
        <v>3.2506116742397761</v>
      </c>
      <c r="BE229" s="435">
        <f>INPUT!BN160</f>
        <v>19.008505184667346</v>
      </c>
      <c r="BF229" s="466">
        <f>INPUT!BO160</f>
        <v>3.116883116883117</v>
      </c>
      <c r="BG229" s="435">
        <f>INPUT!BP160</f>
        <v>11.239031239031249</v>
      </c>
      <c r="BH229" s="466">
        <f>INPUT!BQ160</f>
        <v>3.1826861871419476</v>
      </c>
      <c r="BI229" s="435">
        <f>INPUT!BR160</f>
        <v>10.640222453013482</v>
      </c>
      <c r="BJ229" s="466">
        <f>INPUT!BS160</f>
        <v>3.0224244393890154</v>
      </c>
      <c r="BK229" s="435">
        <f>INPUT!BT160</f>
        <v>9.6938576535586574</v>
      </c>
      <c r="BL229" s="466">
        <f>INPUT!BU160</f>
        <v>3.3401103688643623</v>
      </c>
      <c r="BM229" s="435">
        <f>INPUT!BV160</f>
        <v>2.753287799149895</v>
      </c>
      <c r="BN229" s="466">
        <f>INPUT!BW160</f>
        <v>3.4646549315451241</v>
      </c>
      <c r="BO229" s="435">
        <f>INPUT!BX160</f>
        <v>11.15767905373939</v>
      </c>
      <c r="BP229" s="466">
        <f>INPUT!BY160</f>
        <v>3.4971098265895959</v>
      </c>
      <c r="BQ229" s="435">
        <f>INPUT!BZ160</f>
        <v>9.8791907514450994</v>
      </c>
      <c r="BR229" s="466">
        <f>INPUT!CA160</f>
        <v>3.3884297520661155</v>
      </c>
      <c r="BS229" s="435">
        <f>INPUT!CB160</f>
        <v>12.109659646316517</v>
      </c>
      <c r="BT229" s="466">
        <f>INPUT!CC160</f>
        <v>4.0356394129979041</v>
      </c>
      <c r="BU229" s="435">
        <f>INPUT!CD160</f>
        <v>20.823534773493769</v>
      </c>
      <c r="BV229" s="466">
        <f>INPUT!CE160</f>
        <v>3.5449357849893679</v>
      </c>
      <c r="BW229" s="435">
        <f>INPUT!CF160</f>
        <v>2.317138503846361</v>
      </c>
      <c r="BX229" s="466">
        <f>INPUT!CG160</f>
        <v>3.4860357948571479</v>
      </c>
      <c r="BY229" s="435">
        <f>INPUT!CH160</f>
        <v>-0.31666239499397175</v>
      </c>
      <c r="BZ229" s="466">
        <f>INPUT!CI160</f>
        <v>3.4010440640432864</v>
      </c>
      <c r="CA229" s="435">
        <f>INPUT!CJ160</f>
        <v>0.37227603639944373</v>
      </c>
      <c r="CB229" s="466">
        <f>INPUT!CK160</f>
        <v>3.711613136637224</v>
      </c>
      <c r="CC229" s="435">
        <f>INPUT!CL160</f>
        <v>-8.0291186402100969</v>
      </c>
      <c r="CD229" s="466">
        <f>INPUT!CM160</f>
        <v>3.5224153705397985</v>
      </c>
      <c r="CE229" s="435">
        <f>INPUT!CN160</f>
        <v>-0.63528412968520964</v>
      </c>
      <c r="CF229" s="466">
        <f>INPUT!CO160</f>
        <v>3.6778227289444647</v>
      </c>
      <c r="CG229" s="435">
        <f>INPUT!CP160</f>
        <v>5.5015767299422036</v>
      </c>
      <c r="CH229" s="466">
        <f>INPUT!CQ160</f>
        <v>3.6620019089042972</v>
      </c>
      <c r="CI229" s="435">
        <f>INPUT!CR160</f>
        <v>7.6728745628415806</v>
      </c>
      <c r="CJ229" s="466">
        <f>INPUT!CS160</f>
        <v>3.3195876288659796</v>
      </c>
      <c r="CK229" s="435">
        <f>INPUT!CT160</f>
        <v>-10.562132779991861</v>
      </c>
      <c r="CL229" s="443">
        <f>INPUT!CU160</f>
        <v>3.6371066612178176</v>
      </c>
      <c r="CM229" s="435">
        <f>INPUT!CV160</f>
        <v>3.2560410574305143</v>
      </c>
      <c r="CN229" s="443">
        <f>INPUT!CW160</f>
        <v>3.6070919095170164</v>
      </c>
      <c r="CO229" s="435">
        <f>INPUT!CX160</f>
        <v>-1.9231709802323138</v>
      </c>
      <c r="CP229" s="443">
        <f>INPUT!CY160</f>
        <v>3.5214007782101167</v>
      </c>
      <c r="CQ229" s="435">
        <f>INPUT!CZ160</f>
        <v>-3.839460879370471</v>
      </c>
      <c r="CR229" s="443">
        <f>INPUT!DA160</f>
        <v>3.5413813343768341</v>
      </c>
      <c r="CS229" s="435">
        <f>INPUT!DB160</f>
        <v>6.6813631784325755</v>
      </c>
      <c r="CT229" s="443">
        <f>INPUT!DC160</f>
        <v>3.5427081069332753</v>
      </c>
      <c r="CU229" s="435">
        <f>INPUT!DD160</f>
        <v>-2.5954299138682524</v>
      </c>
      <c r="CV229" s="443">
        <f>INPUT!DE160</f>
        <v>3.495544893762851</v>
      </c>
      <c r="CW229" s="435">
        <f>INPUT!DF160</f>
        <v>-3.0924361938174494</v>
      </c>
      <c r="CX229" s="443">
        <f>INPUT!DG160</f>
        <v>3.4788540245566164</v>
      </c>
      <c r="CY229" s="435">
        <f>INPUT!DH160</f>
        <v>-1.2082337777844843</v>
      </c>
      <c r="CZ229" s="443">
        <f>INPUT!DI160</f>
        <v>4.0065222455159564</v>
      </c>
      <c r="DA229" s="435">
        <f>INPUT!DJ160</f>
        <v>13.134448601282056</v>
      </c>
      <c r="DB229" s="443">
        <f>INPUT!DK160</f>
        <v>3.8807382867960247</v>
      </c>
      <c r="DC229" s="435">
        <f>INPUT!DL160</f>
        <v>9.5415758131810477</v>
      </c>
      <c r="DD229" s="443">
        <f>INPUT!DM160</f>
        <v>3.943661971830986</v>
      </c>
      <c r="DE229" s="435">
        <f>INPUT!DN160</f>
        <v>12.819663076498223</v>
      </c>
      <c r="DF229" s="443">
        <f>INPUT!DO160</f>
        <v>3.7740327557559934</v>
      </c>
      <c r="DG229" s="435">
        <f>INPUT!DP160</f>
        <v>8.4849415674173922</v>
      </c>
      <c r="DH229" s="443">
        <f>INPUT!DQ160</f>
        <v>4.1220975737020611</v>
      </c>
      <c r="DI229" s="435">
        <f>INPUT!DR160</f>
        <v>2.8846795575752759</v>
      </c>
      <c r="DJ229" s="443">
        <f>INPUT!DS160</f>
        <v>4.0368463830940122</v>
      </c>
      <c r="DK229" s="435">
        <f>INPUT!DT160</f>
        <v>4.0226391155810726</v>
      </c>
      <c r="DL229" s="443">
        <f>INPUT!DU160</f>
        <v>3.9385474860335195</v>
      </c>
      <c r="DM229" s="435">
        <f>INPUT!DV160</f>
        <v>-0.12968874700718391</v>
      </c>
      <c r="DN229" s="443">
        <f>INPUT!DW160</f>
        <v>4.0178571428571432</v>
      </c>
      <c r="DO229" s="435">
        <f>INPUT!DX160</f>
        <v>6.4605795148248157</v>
      </c>
      <c r="DP229" s="443">
        <f>INPUT!DY160</f>
        <v>3.9579296983116525</v>
      </c>
      <c r="DQ229" s="435">
        <f>INPUT!DZ160</f>
        <v>-3.982629533996429</v>
      </c>
      <c r="DR229" s="443">
        <f>INPUT!EA160</f>
        <v>3.9978819168652366</v>
      </c>
      <c r="DS229" s="435">
        <f>INPUT!EB160</f>
        <v>-0.96522043523765699</v>
      </c>
      <c r="DT229" s="443">
        <f>INPUT!EC160</f>
        <v>4.1562966650074662</v>
      </c>
      <c r="DU229" s="435">
        <f>INPUT!ED160</f>
        <v>5.5286670973526908</v>
      </c>
      <c r="DV229" s="443">
        <f>INPUT!EE160</f>
        <v>3.9392501186521121</v>
      </c>
      <c r="DW229" s="435">
        <f>INPUT!EF160</f>
        <v>-1.9564414913252226</v>
      </c>
      <c r="DX229" s="443">
        <f>INPUT!EG160</f>
        <v>4.0171803941384541</v>
      </c>
      <c r="DY229" s="435">
        <f>INPUT!EH160</f>
        <v>1.4970123358198251</v>
      </c>
      <c r="DZ229" s="443">
        <f>INPUT!EI160</f>
        <v>4.0946556766817332</v>
      </c>
      <c r="EA229" s="435">
        <f>INPUT!EJ160</f>
        <v>2.4206257670656095</v>
      </c>
      <c r="EB229" s="443">
        <f>INPUT!EK160</f>
        <v>4.4074953813671147</v>
      </c>
      <c r="EC229" s="435">
        <f>INPUT!EL160</f>
        <v>6.0438110319345428</v>
      </c>
      <c r="ED229" s="443">
        <f>INPUT!EM160</f>
        <v>4.096500530222694</v>
      </c>
      <c r="EE229" s="435">
        <f>INPUT!EN160</f>
        <v>3.9918869539664614</v>
      </c>
      <c r="EF229" s="443">
        <f>INPUT!EO160</f>
        <v>4.1295546558704457</v>
      </c>
      <c r="EG229" s="435">
        <f>INPUT!EP160</f>
        <v>2.7973416851271971</v>
      </c>
      <c r="EH229" s="443">
        <f>INPUT!EQ160</f>
        <v>4.3562994873165302</v>
      </c>
      <c r="EI229" s="435">
        <f>INPUT!ER160</f>
        <v>6.3898855311524061</v>
      </c>
      <c r="EJ229" s="443">
        <f>INPUT!ES160</f>
        <v>4.5853850895074793</v>
      </c>
      <c r="EK229" s="435">
        <f>INPUT!ET160</f>
        <v>4.0360724799032521</v>
      </c>
      <c r="EL229" s="443">
        <f>INPUT!EU160</f>
        <v>4.1991528349850187</v>
      </c>
      <c r="EM229" s="435">
        <f>INPUT!EV160</f>
        <v>2.5058535695281492</v>
      </c>
      <c r="EN229" s="443">
        <f>INPUT!EW160</f>
        <v>4.1377469602166377</v>
      </c>
      <c r="EO229" s="435">
        <f>INPUT!EX160</f>
        <v>0.19838227191268931</v>
      </c>
      <c r="EP229" s="466"/>
      <c r="EQ229" s="466">
        <f>INPUT!FF160</f>
        <v>2.2426609550207885</v>
      </c>
      <c r="ER229" s="435">
        <f>INPUT!FG160</f>
        <v>4.2763083788142975</v>
      </c>
      <c r="ES229" s="466">
        <f>INPUT!FH160</f>
        <v>2.3822269807280514</v>
      </c>
      <c r="ET229" s="435">
        <f>INPUT!FI160</f>
        <v>6.2232334047109372</v>
      </c>
      <c r="EU229" s="466">
        <f>INPUT!FJ160</f>
        <v>2.7323833180807946</v>
      </c>
      <c r="EV229" s="435">
        <f>INPUT!FK160</f>
        <v>14.69869748707695</v>
      </c>
      <c r="EW229" s="466">
        <f>INPUT!FL160</f>
        <v>2.9094311206444101</v>
      </c>
      <c r="EX229" s="435">
        <f>INPUT!FM160</f>
        <v>6.4796107263592972</v>
      </c>
      <c r="EY229" s="466">
        <f>INPUT!FN160</f>
        <v>2.7455397550133758</v>
      </c>
      <c r="EZ229" s="435">
        <f>INPUT!FO160</f>
        <v>-5.6331069145480921</v>
      </c>
      <c r="FA229" s="466">
        <f>INPUT!FP160</f>
        <v>2.7377521613832854</v>
      </c>
      <c r="FB229" s="435">
        <f>INPUT!FQ160</f>
        <v>-0.28364526923604361</v>
      </c>
      <c r="FC229" s="466">
        <f>INPUT!FR160</f>
        <v>2.7210234867290435</v>
      </c>
      <c r="FD229" s="435">
        <f>INPUT!FS160</f>
        <v>-0.61103685316020728</v>
      </c>
      <c r="FE229" s="466">
        <f>INPUT!FT160</f>
        <v>2.9265599116510215</v>
      </c>
      <c r="FF229" s="435">
        <f>INPUT!FU160</f>
        <v>7.5536439109922693</v>
      </c>
      <c r="FG229" s="466">
        <f>INPUT!FV160</f>
        <v>3.1706168576361637</v>
      </c>
      <c r="FH229" s="435">
        <f>INPUT!FW160</f>
        <v>8.3393797958319471</v>
      </c>
      <c r="FI229" s="466">
        <f>INPUT!FX160</f>
        <v>3.6037279944770453</v>
      </c>
      <c r="FJ229" s="435">
        <f>INPUT!FY160</f>
        <v>13.660153726798296</v>
      </c>
      <c r="FK229" s="466">
        <f>INPUT!FZ160</f>
        <v>3.5389371809410575</v>
      </c>
      <c r="FL229" s="435">
        <f>INPUT!GA160</f>
        <v>-1.7978830154574355</v>
      </c>
      <c r="FM229" s="443">
        <f>INPUT!GB160</f>
        <v>3.5420653335913648</v>
      </c>
      <c r="FN229" s="435">
        <f>INPUT!GC160</f>
        <v>8.8392432257733411E-2</v>
      </c>
      <c r="FO229" s="443">
        <f>INPUT!GD160</f>
        <v>3.5757031717534407</v>
      </c>
      <c r="FP229" s="435">
        <f>INPUT!GE160</f>
        <v>0.94966735489234733</v>
      </c>
      <c r="FQ229" s="443">
        <f>INPUT!GF160</f>
        <v>3.6278227403927783</v>
      </c>
      <c r="FR229" s="435">
        <f>INPUT!GG160</f>
        <v>1.4576033338298489</v>
      </c>
      <c r="FS229" s="443">
        <f>INPUT!GH160</f>
        <v>3.9257198161142028</v>
      </c>
      <c r="FT229" s="435">
        <f>INPUT!GI160</f>
        <v>8.2114562104865119</v>
      </c>
      <c r="FU229" s="443">
        <f>INPUT!GJ160</f>
        <v>3.9881116947746751</v>
      </c>
      <c r="FV229" s="435">
        <f>INPUT!GK160</f>
        <v>1.5893105362325466</v>
      </c>
      <c r="FW229" s="443">
        <f>INPUT!GL160</f>
        <v>4.027055802592848</v>
      </c>
      <c r="FX229" s="435">
        <f>INPUT!GM160</f>
        <v>0.97650494265741905</v>
      </c>
      <c r="FY229" s="443">
        <f>INPUT!GN160</f>
        <v>4.1826046449723826</v>
      </c>
      <c r="FZ229" s="435">
        <f>INPUT!GO160</f>
        <v>3.8625946598351835</v>
      </c>
      <c r="GA229" s="443">
        <f>INPUT!GP160</f>
        <v>4.3199735003268662</v>
      </c>
      <c r="GB229" s="435">
        <f>INPUT!GQ160</f>
        <v>3.2842897432250773</v>
      </c>
      <c r="GC229" s="443">
        <f>INPUT!GR160</f>
        <v>4.2719807739353746</v>
      </c>
      <c r="GD229" s="435">
        <f>INPUT!GS160</f>
        <v>-1.1109495553123239</v>
      </c>
      <c r="GE229" s="443">
        <f>INPUT!GT160</f>
        <v>4.1078914477284334</v>
      </c>
      <c r="GF229" s="435">
        <f>INPUT!GU160</f>
        <v>-3.8410595667494274</v>
      </c>
      <c r="GG229" s="443">
        <f>INPUT!GV160</f>
        <v>3.9416458946190747</v>
      </c>
      <c r="GH229" s="435">
        <f>INPUT!GW160</f>
        <v>-4.0469801898316611</v>
      </c>
      <c r="GI229" s="443">
        <f>INPUT!GX160</f>
        <v>3.775984823913582</v>
      </c>
      <c r="GJ229" s="435">
        <f>INPUT!GY160</f>
        <v>-4.202840009845743</v>
      </c>
      <c r="GK229" s="435">
        <f>INPUT!GZ160</f>
        <v>-2.0246812787299118</v>
      </c>
      <c r="GL229" s="436"/>
    </row>
    <row r="230" spans="1:194" ht="12" hidden="1" customHeight="1" outlineLevel="1" x14ac:dyDescent="0.2">
      <c r="B230" s="436"/>
      <c r="C230" s="435"/>
      <c r="D230" s="436"/>
      <c r="E230" s="435"/>
      <c r="F230" s="436"/>
      <c r="G230" s="435"/>
      <c r="H230" s="436"/>
      <c r="I230" s="435"/>
      <c r="J230" s="436"/>
      <c r="K230" s="435"/>
      <c r="L230" s="436"/>
      <c r="M230" s="435"/>
      <c r="N230" s="436"/>
      <c r="O230" s="435"/>
      <c r="P230" s="436"/>
      <c r="Q230" s="435"/>
      <c r="R230" s="436"/>
      <c r="S230" s="435"/>
      <c r="T230" s="436"/>
      <c r="U230" s="435"/>
      <c r="V230" s="436"/>
      <c r="W230" s="435"/>
      <c r="X230" s="436"/>
      <c r="Y230" s="435"/>
      <c r="Z230" s="436"/>
      <c r="AA230" s="435"/>
      <c r="AB230" s="436"/>
      <c r="AC230" s="435"/>
      <c r="AD230" s="436"/>
      <c r="AE230" s="435"/>
      <c r="AF230" s="436"/>
      <c r="AG230" s="435"/>
      <c r="AH230" s="436"/>
      <c r="AI230" s="435"/>
      <c r="AJ230" s="436"/>
      <c r="AK230" s="435"/>
      <c r="AL230" s="436"/>
      <c r="AM230" s="435"/>
      <c r="AN230" s="436"/>
      <c r="AO230" s="435"/>
      <c r="AP230" s="436"/>
      <c r="AQ230" s="435"/>
      <c r="AR230" s="436"/>
      <c r="AS230" s="435"/>
      <c r="AT230" s="436"/>
      <c r="AU230" s="435"/>
      <c r="AV230" s="436"/>
      <c r="AW230" s="435"/>
      <c r="AX230" s="436"/>
      <c r="AY230" s="435"/>
      <c r="AZ230" s="436"/>
      <c r="BA230" s="435"/>
      <c r="BB230" s="436"/>
      <c r="BC230" s="435"/>
      <c r="BD230" s="436"/>
      <c r="BE230" s="435"/>
      <c r="BF230" s="436"/>
      <c r="BG230" s="435"/>
      <c r="BH230" s="436"/>
      <c r="BI230" s="435"/>
      <c r="BJ230" s="436"/>
      <c r="BK230" s="435"/>
      <c r="BL230" s="436"/>
      <c r="BM230" s="435"/>
      <c r="BN230" s="436"/>
      <c r="BO230" s="435"/>
      <c r="BP230" s="436"/>
      <c r="BQ230" s="435"/>
      <c r="BR230" s="436"/>
      <c r="BS230" s="435"/>
      <c r="BT230" s="436"/>
      <c r="BU230" s="435"/>
      <c r="BV230" s="436"/>
      <c r="BW230" s="435"/>
      <c r="BX230" s="436"/>
      <c r="BY230" s="435"/>
      <c r="BZ230" s="436"/>
      <c r="CA230" s="435"/>
      <c r="CB230" s="436"/>
      <c r="CC230" s="435"/>
      <c r="CD230" s="436"/>
      <c r="CE230" s="435"/>
      <c r="CF230" s="436"/>
      <c r="CG230" s="435"/>
      <c r="CH230" s="436"/>
      <c r="CI230" s="435"/>
      <c r="CJ230" s="436"/>
      <c r="CK230" s="435"/>
      <c r="CL230" s="443"/>
      <c r="CM230" s="435"/>
      <c r="CN230" s="443"/>
      <c r="CO230" s="435"/>
      <c r="CP230" s="443"/>
      <c r="CQ230" s="435"/>
      <c r="CR230" s="443"/>
      <c r="CS230" s="435"/>
      <c r="CT230" s="443"/>
      <c r="CU230" s="435"/>
      <c r="CV230" s="443"/>
      <c r="CW230" s="435"/>
      <c r="CX230" s="443"/>
      <c r="CY230" s="435"/>
      <c r="CZ230" s="443"/>
      <c r="DA230" s="435"/>
      <c r="DB230" s="443"/>
      <c r="DC230" s="435"/>
      <c r="DD230" s="443"/>
      <c r="DE230" s="435"/>
      <c r="DF230" s="443"/>
      <c r="DG230" s="435"/>
      <c r="DH230" s="443"/>
      <c r="DI230" s="435"/>
      <c r="DJ230" s="443"/>
      <c r="DK230" s="435"/>
      <c r="DL230" s="443"/>
      <c r="DM230" s="435"/>
      <c r="DN230" s="443"/>
      <c r="DO230" s="435"/>
      <c r="DP230" s="443"/>
      <c r="DQ230" s="435"/>
      <c r="DR230" s="443"/>
      <c r="DS230" s="435"/>
      <c r="DT230" s="443"/>
      <c r="DU230" s="435"/>
      <c r="DV230" s="443"/>
      <c r="DW230" s="435"/>
      <c r="DX230" s="443"/>
      <c r="DY230" s="435"/>
      <c r="DZ230" s="443"/>
      <c r="EA230" s="435"/>
      <c r="EB230" s="443"/>
      <c r="EC230" s="435"/>
      <c r="ED230" s="443"/>
      <c r="EE230" s="435"/>
      <c r="EF230" s="443"/>
      <c r="EG230" s="435"/>
      <c r="EH230" s="443"/>
      <c r="EI230" s="435"/>
      <c r="EJ230" s="443"/>
      <c r="EK230" s="435"/>
      <c r="EL230" s="443"/>
      <c r="EM230" s="435"/>
      <c r="EN230" s="443"/>
      <c r="EO230" s="435"/>
      <c r="EP230" s="436"/>
      <c r="EQ230" s="436"/>
      <c r="ER230" s="435"/>
      <c r="ES230" s="436"/>
      <c r="ET230" s="435"/>
      <c r="EU230" s="436"/>
      <c r="EV230" s="435"/>
      <c r="EW230" s="436"/>
      <c r="EX230" s="435"/>
      <c r="EY230" s="436"/>
      <c r="EZ230" s="435"/>
      <c r="FA230" s="436"/>
      <c r="FB230" s="435"/>
      <c r="FC230" s="436"/>
      <c r="FD230" s="435"/>
      <c r="FE230" s="436"/>
      <c r="FF230" s="435"/>
      <c r="FG230" s="436"/>
      <c r="FH230" s="435"/>
      <c r="FI230" s="436"/>
      <c r="FJ230" s="435"/>
      <c r="FK230" s="436"/>
      <c r="FL230" s="435"/>
      <c r="FM230" s="436"/>
      <c r="FN230" s="435"/>
      <c r="FO230" s="436"/>
      <c r="FP230" s="435"/>
      <c r="FQ230" s="436"/>
      <c r="FR230" s="435"/>
      <c r="FS230" s="436"/>
      <c r="FT230" s="435"/>
      <c r="FU230" s="436"/>
      <c r="FV230" s="435"/>
      <c r="FW230" s="436"/>
      <c r="FX230" s="435"/>
      <c r="FY230" s="436"/>
      <c r="FZ230" s="435"/>
      <c r="GA230" s="436"/>
      <c r="GB230" s="435"/>
      <c r="GC230" s="436"/>
      <c r="GD230" s="435"/>
      <c r="GE230" s="436"/>
      <c r="GF230" s="435"/>
      <c r="GG230" s="436"/>
      <c r="GH230" s="435"/>
      <c r="GI230" s="436"/>
      <c r="GJ230" s="435"/>
      <c r="GK230" s="435"/>
      <c r="GL230" s="436"/>
    </row>
    <row r="231" spans="1:194" ht="12" hidden="1" customHeight="1" outlineLevel="1" x14ac:dyDescent="0.2">
      <c r="A231" s="437" t="s">
        <v>95</v>
      </c>
      <c r="B231" s="436"/>
      <c r="C231" s="435"/>
      <c r="D231" s="436"/>
      <c r="E231" s="435"/>
      <c r="F231" s="436"/>
      <c r="G231" s="435"/>
      <c r="H231" s="436"/>
      <c r="I231" s="435"/>
      <c r="J231" s="436"/>
      <c r="K231" s="435"/>
      <c r="L231" s="436"/>
      <c r="M231" s="435"/>
      <c r="N231" s="436"/>
      <c r="O231" s="435"/>
      <c r="P231" s="436"/>
      <c r="Q231" s="435"/>
      <c r="R231" s="436"/>
      <c r="S231" s="435"/>
      <c r="T231" s="436"/>
      <c r="U231" s="435"/>
      <c r="V231" s="436"/>
      <c r="W231" s="435"/>
      <c r="X231" s="436"/>
      <c r="Y231" s="435"/>
      <c r="Z231" s="436"/>
      <c r="AA231" s="435"/>
      <c r="AB231" s="436"/>
      <c r="AC231" s="435"/>
      <c r="AD231" s="436"/>
      <c r="AE231" s="435"/>
      <c r="AF231" s="436"/>
      <c r="AG231" s="435"/>
      <c r="AH231" s="436"/>
      <c r="AI231" s="435"/>
      <c r="AJ231" s="436"/>
      <c r="AK231" s="435"/>
      <c r="AL231" s="436"/>
      <c r="AM231" s="435"/>
      <c r="AN231" s="436"/>
      <c r="AO231" s="435"/>
      <c r="AP231" s="436"/>
      <c r="AQ231" s="435"/>
      <c r="AR231" s="436"/>
      <c r="AS231" s="435"/>
      <c r="AT231" s="436"/>
      <c r="AU231" s="435"/>
      <c r="AV231" s="436"/>
      <c r="AW231" s="435"/>
      <c r="AX231" s="436"/>
      <c r="AY231" s="435"/>
      <c r="AZ231" s="436"/>
      <c r="BA231" s="435"/>
      <c r="BB231" s="436"/>
      <c r="BC231" s="435"/>
      <c r="BD231" s="436"/>
      <c r="BE231" s="435"/>
      <c r="BF231" s="436"/>
      <c r="BG231" s="435"/>
      <c r="BH231" s="436"/>
      <c r="BI231" s="435"/>
      <c r="BJ231" s="436"/>
      <c r="BK231" s="435"/>
      <c r="BL231" s="436"/>
      <c r="BM231" s="435"/>
      <c r="BN231" s="436"/>
      <c r="BO231" s="435"/>
      <c r="BP231" s="436"/>
      <c r="BQ231" s="435"/>
      <c r="BR231" s="436"/>
      <c r="BS231" s="435"/>
      <c r="BT231" s="436"/>
      <c r="BU231" s="435"/>
      <c r="BV231" s="436"/>
      <c r="BW231" s="435"/>
      <c r="BX231" s="436"/>
      <c r="BY231" s="435"/>
      <c r="BZ231" s="436"/>
      <c r="CA231" s="435"/>
      <c r="CB231" s="436"/>
      <c r="CC231" s="435"/>
      <c r="CD231" s="436"/>
      <c r="CE231" s="435"/>
      <c r="CF231" s="436"/>
      <c r="CG231" s="435"/>
      <c r="CH231" s="436"/>
      <c r="CI231" s="435"/>
      <c r="CJ231" s="436"/>
      <c r="CK231" s="435"/>
      <c r="CL231" s="436"/>
      <c r="CM231" s="435"/>
      <c r="CN231" s="436"/>
      <c r="CO231" s="435"/>
      <c r="CP231" s="436"/>
      <c r="CQ231" s="435"/>
      <c r="CR231" s="436"/>
      <c r="CS231" s="435"/>
      <c r="CT231" s="436"/>
      <c r="CU231" s="435"/>
      <c r="CV231" s="436"/>
      <c r="CW231" s="435"/>
      <c r="CX231" s="436"/>
      <c r="CY231" s="435"/>
      <c r="CZ231" s="436"/>
      <c r="DA231" s="435"/>
      <c r="DB231" s="436"/>
      <c r="DC231" s="435"/>
      <c r="DD231" s="436"/>
      <c r="DE231" s="435"/>
      <c r="DF231" s="436"/>
      <c r="DG231" s="435"/>
      <c r="DH231" s="436"/>
      <c r="DI231" s="435"/>
      <c r="DJ231" s="436"/>
      <c r="DK231" s="435"/>
      <c r="DL231" s="436"/>
      <c r="DM231" s="435"/>
      <c r="DN231" s="436"/>
      <c r="DO231" s="435"/>
      <c r="DP231" s="436"/>
      <c r="DQ231" s="435"/>
      <c r="DR231" s="436"/>
      <c r="DS231" s="435"/>
      <c r="DT231" s="436"/>
      <c r="DU231" s="435"/>
      <c r="DV231" s="436"/>
      <c r="DW231" s="435"/>
      <c r="DX231" s="436"/>
      <c r="DY231" s="435"/>
      <c r="DZ231" s="436"/>
      <c r="EA231" s="435"/>
      <c r="EB231" s="436"/>
      <c r="EC231" s="435"/>
      <c r="ED231" s="436"/>
      <c r="EE231" s="435"/>
      <c r="EF231" s="436"/>
      <c r="EG231" s="435"/>
      <c r="EH231" s="436"/>
      <c r="EI231" s="435"/>
      <c r="EJ231" s="436"/>
      <c r="EK231" s="435"/>
      <c r="EL231" s="436"/>
      <c r="EM231" s="435"/>
      <c r="EN231" s="436"/>
      <c r="EO231" s="435"/>
      <c r="EP231" s="436"/>
      <c r="EQ231" s="436"/>
      <c r="ER231" s="435"/>
      <c r="ES231" s="436"/>
      <c r="ET231" s="435"/>
      <c r="EU231" s="436"/>
      <c r="EV231" s="435"/>
      <c r="EW231" s="436"/>
      <c r="EX231" s="435"/>
      <c r="EY231" s="436"/>
      <c r="EZ231" s="435"/>
      <c r="FA231" s="436"/>
      <c r="FB231" s="435"/>
      <c r="FC231" s="436"/>
      <c r="FD231" s="435"/>
      <c r="FE231" s="436"/>
      <c r="FF231" s="435"/>
      <c r="FG231" s="436"/>
      <c r="FH231" s="435"/>
      <c r="FI231" s="436"/>
      <c r="FJ231" s="435"/>
      <c r="FK231" s="436"/>
      <c r="FL231" s="435"/>
      <c r="FM231" s="436"/>
      <c r="FN231" s="435"/>
      <c r="FO231" s="436"/>
      <c r="FP231" s="435"/>
      <c r="FQ231" s="436"/>
      <c r="FR231" s="435"/>
      <c r="FS231" s="436"/>
      <c r="FT231" s="435"/>
      <c r="FU231" s="436"/>
      <c r="FV231" s="435"/>
      <c r="FW231" s="436"/>
      <c r="FX231" s="435"/>
      <c r="FY231" s="436"/>
      <c r="FZ231" s="435"/>
      <c r="GA231" s="436"/>
      <c r="GB231" s="435"/>
      <c r="GC231" s="436"/>
      <c r="GD231" s="435"/>
      <c r="GE231" s="436"/>
      <c r="GF231" s="435"/>
      <c r="GG231" s="436"/>
      <c r="GH231" s="435"/>
      <c r="GI231" s="436"/>
      <c r="GJ231" s="435"/>
      <c r="GK231" s="435"/>
      <c r="GL231" s="436"/>
    </row>
    <row r="232" spans="1:194" ht="12" hidden="1" customHeight="1" outlineLevel="1" x14ac:dyDescent="0.2">
      <c r="A232" s="433" t="s">
        <v>212</v>
      </c>
      <c r="B232" s="443">
        <f>INPUT!K165</f>
        <v>19.547454431175364</v>
      </c>
      <c r="C232" s="435">
        <f>INPUT!L165</f>
        <v>-4.8073668825010518</v>
      </c>
      <c r="D232" s="443">
        <f>INPUT!M165</f>
        <v>20.549738219895289</v>
      </c>
      <c r="E232" s="435">
        <f>INPUT!N165</f>
        <v>-5.8976622427853176E-2</v>
      </c>
      <c r="F232" s="443">
        <f>INPUT!O165</f>
        <v>20.843989769820972</v>
      </c>
      <c r="G232" s="435">
        <f>INPUT!P165</f>
        <v>3.7265999788132387</v>
      </c>
      <c r="H232" s="443">
        <f>INPUT!Q165</f>
        <v>21.157556270096464</v>
      </c>
      <c r="I232" s="435">
        <f>INPUT!R165</f>
        <v>5.9783899655282413</v>
      </c>
      <c r="J232" s="443">
        <f>INPUT!S165</f>
        <v>19.742198100407055</v>
      </c>
      <c r="K232" s="435">
        <f>INPUT!T165</f>
        <v>0.99626102169652064</v>
      </c>
      <c r="L232" s="443">
        <f>INPUT!U165</f>
        <v>19.832582099162909</v>
      </c>
      <c r="M232" s="435">
        <f>INPUT!V165</f>
        <v>-3.4898552626722146</v>
      </c>
      <c r="N232" s="443">
        <f>INPUT!W165</f>
        <v>19.750889679715304</v>
      </c>
      <c r="O232" s="435">
        <f>INPUT!X165</f>
        <v>-5.2441979782983594</v>
      </c>
      <c r="P232" s="443">
        <f>INPUT!Y165</f>
        <v>20.469596628537026</v>
      </c>
      <c r="Q232" s="435">
        <f>INPUT!Z165</f>
        <v>-3.2516025611699861</v>
      </c>
      <c r="R232" s="443">
        <f>INPUT!AA165</f>
        <v>18.935926773455378</v>
      </c>
      <c r="S232" s="435">
        <f>INPUT!AB165</f>
        <v>-4.0839997798170824</v>
      </c>
      <c r="T232" s="443">
        <f>INPUT!AC165</f>
        <v>19.096045197740114</v>
      </c>
      <c r="U232" s="435">
        <f>INPUT!AD165</f>
        <v>-3.7137721036025972</v>
      </c>
      <c r="V232" s="443">
        <f>INPUT!AE165</f>
        <v>20.242024202420243</v>
      </c>
      <c r="W232" s="435">
        <f>INPUT!AF165</f>
        <v>2.4866450609024815</v>
      </c>
      <c r="X232" s="443">
        <f>INPUT!AG165</f>
        <v>19.547738693467338</v>
      </c>
      <c r="Y232" s="435">
        <f>INPUT!AH165</f>
        <v>-4.5035471475022177</v>
      </c>
      <c r="Z232" s="443">
        <f>INPUT!AI165</f>
        <v>18.41977702375182</v>
      </c>
      <c r="AA232" s="435">
        <f>INPUT!AJ165</f>
        <v>-2.7257696751716631</v>
      </c>
      <c r="AB232" s="443">
        <f>INPUT!AK165</f>
        <v>19.490695396669931</v>
      </c>
      <c r="AC232" s="435">
        <f>INPUT!AL165</f>
        <v>2.0666593257567367</v>
      </c>
      <c r="AD232" s="443">
        <f>INPUT!AM165</f>
        <v>19.065960519980742</v>
      </c>
      <c r="AE232" s="435">
        <f>INPUT!AN165</f>
        <v>-5.8100102572690604</v>
      </c>
      <c r="AF232" s="443">
        <f>INPUT!AO165</f>
        <v>19.396157365050321</v>
      </c>
      <c r="AG232" s="435">
        <f>INPUT!AP165</f>
        <v>-0.77544175719759245</v>
      </c>
      <c r="AH232" s="443">
        <f>INPUT!AQ165</f>
        <v>18.322981366459629</v>
      </c>
      <c r="AI232" s="435">
        <f>INPUT!AR165</f>
        <v>-0.52549852893102322</v>
      </c>
      <c r="AJ232" s="443">
        <f>INPUT!AS165</f>
        <v>19.936851601262966</v>
      </c>
      <c r="AK232" s="435">
        <f>INPUT!AT165</f>
        <v>2.2890727883893902</v>
      </c>
      <c r="AL232" s="443">
        <f>INPUT!AU165</f>
        <v>18.603582912264585</v>
      </c>
      <c r="AM232" s="435">
        <f>INPUT!AV165</f>
        <v>-2.4251472000668128</v>
      </c>
      <c r="AN232" s="443">
        <f>INPUT!AW165</f>
        <v>21.564885496183205</v>
      </c>
      <c r="AO232" s="435">
        <f>INPUT!AX165</f>
        <v>11.18122569494453</v>
      </c>
      <c r="AP232" s="443">
        <f>INPUT!AY165</f>
        <v>18.653576437587656</v>
      </c>
      <c r="AQ232" s="435">
        <f>INPUT!AZ165</f>
        <v>1.8042646254783801</v>
      </c>
      <c r="AR232" s="443">
        <f>INPUT!BA165</f>
        <v>19.006772009029348</v>
      </c>
      <c r="AS232" s="435">
        <f>INPUT!BB165</f>
        <v>-4.6651277284659116</v>
      </c>
      <c r="AT232" s="443">
        <f>INPUT!BC165</f>
        <v>19.056261343012704</v>
      </c>
      <c r="AU232" s="435">
        <f>INPUT!BD165</f>
        <v>2.4332862808361888</v>
      </c>
      <c r="AV232" s="443">
        <f>INPUT!BE165</f>
        <v>20.372050816696916</v>
      </c>
      <c r="AW232" s="435">
        <f>INPUT!BF165</f>
        <v>-5.5313749739010269</v>
      </c>
      <c r="AX232" s="443">
        <f>INPUT!BG165</f>
        <v>18.943533697632059</v>
      </c>
      <c r="AY232" s="435">
        <f>INPUT!BH165</f>
        <v>1.5544325294109651</v>
      </c>
      <c r="AZ232" s="443">
        <f>INPUT!BI165</f>
        <v>19.315068493150687</v>
      </c>
      <c r="BA232" s="435">
        <f>INPUT!BJ165</f>
        <v>1.6220349461490979</v>
      </c>
      <c r="BB232" s="443">
        <f>INPUT!BK165</f>
        <v>19.593998234774933</v>
      </c>
      <c r="BC232" s="435">
        <f>INPUT!BL165</f>
        <v>2.8218383558189286</v>
      </c>
      <c r="BD232" s="443">
        <f>INPUT!BM165</f>
        <v>21.332774518021793</v>
      </c>
      <c r="BE232" s="435">
        <f>INPUT!BN165</f>
        <v>4.7158909526058501</v>
      </c>
      <c r="BF232" s="443">
        <f>INPUT!BO165</f>
        <v>19.651837524177949</v>
      </c>
      <c r="BG232" s="435">
        <f>INPUT!BP165</f>
        <v>3.7390269305162871</v>
      </c>
      <c r="BH232" s="443">
        <f>INPUT!BQ165</f>
        <v>19.961832061068701</v>
      </c>
      <c r="BI232" s="435">
        <f>INPUT!BR165</f>
        <v>3.3484922310649035</v>
      </c>
      <c r="BJ232" s="443">
        <f>INPUT!BS165</f>
        <v>19.735305566368236</v>
      </c>
      <c r="BK232" s="435">
        <f>INPUT!BT165</f>
        <v>0.72117660673518547</v>
      </c>
      <c r="BL232" s="443">
        <f>INPUT!BU165</f>
        <v>19.924164081351257</v>
      </c>
      <c r="BM232" s="435">
        <f>INPUT!BV165</f>
        <v>-6.6030343848642374</v>
      </c>
      <c r="BN232" s="443">
        <f>INPUT!BW165</f>
        <v>18.990703851261621</v>
      </c>
      <c r="BO232" s="435">
        <f>INPUT!BX165</f>
        <v>-3.3642333552927339</v>
      </c>
      <c r="BP232" s="443">
        <f>INPUT!BY165</f>
        <v>19.579455360220614</v>
      </c>
      <c r="BQ232" s="435">
        <f>INPUT!BZ165</f>
        <v>-1.9155391132351651</v>
      </c>
      <c r="BR232" s="443">
        <f>INPUT!CA165</f>
        <v>19.875573018991485</v>
      </c>
      <c r="BS232" s="435">
        <f>INPUT!CB165</f>
        <v>0.71074375895290309</v>
      </c>
      <c r="BT232" s="443">
        <f>INPUT!CC165</f>
        <v>20.896916848333852</v>
      </c>
      <c r="BU232" s="435">
        <f>INPUT!CD165</f>
        <v>4.8822764308244171</v>
      </c>
      <c r="BV232" s="443">
        <f>INPUT!CE165</f>
        <v>18.707670934436322</v>
      </c>
      <c r="BW232" s="435">
        <f>INPUT!CF165</f>
        <v>-1.4903761284576933</v>
      </c>
      <c r="BX232" s="443">
        <f>INPUT!CG165</f>
        <v>19.601986283690223</v>
      </c>
      <c r="BY232" s="435">
        <f>INPUT!CH165</f>
        <v>0.11507431159389903</v>
      </c>
      <c r="BZ232" s="443">
        <f>INPUT!CI165</f>
        <v>18.933919793201415</v>
      </c>
      <c r="CA232" s="435">
        <f>INPUT!CJ165</f>
        <v>-4.7377412711085203</v>
      </c>
      <c r="CB232" s="443">
        <f>INPUT!CK165</f>
        <v>19.847813458513784</v>
      </c>
      <c r="CC232" s="435">
        <f>INPUT!CL165</f>
        <v>-5.0203740457708479</v>
      </c>
      <c r="CD232" s="443">
        <f>INPUT!CM165</f>
        <v>17.909238249594814</v>
      </c>
      <c r="CE232" s="435">
        <f>INPUT!CN165</f>
        <v>-4.2679427473346525</v>
      </c>
      <c r="CF232" s="443">
        <f>INPUT!CO165</f>
        <v>18.328912466843502</v>
      </c>
      <c r="CG232" s="435">
        <f>INPUT!CP165</f>
        <v>-6.494616404797604</v>
      </c>
      <c r="CH232" s="443">
        <f>INPUT!CQ165</f>
        <v>17.794922847187657</v>
      </c>
      <c r="CI232" s="435">
        <f>INPUT!CR165</f>
        <v>-6.0156426057257129</v>
      </c>
      <c r="CJ232" s="443">
        <f>INPUT!CS165</f>
        <v>18.624364252845726</v>
      </c>
      <c r="CK232" s="435">
        <f>INPUT!CT165</f>
        <v>-6.1641510699671276</v>
      </c>
      <c r="CL232" s="443">
        <f>INPUT!CU165</f>
        <v>17.092574734811958</v>
      </c>
      <c r="CM232" s="435">
        <f>INPUT!CV165</f>
        <v>-4.5600125667060842</v>
      </c>
      <c r="CN232" s="443">
        <f>INPUT!CW165</f>
        <v>17.125237191650854</v>
      </c>
      <c r="CO232" s="435">
        <f>INPUT!CX165</f>
        <v>-6.5670850759425248</v>
      </c>
      <c r="CP232" s="443">
        <f>INPUT!CY165</f>
        <v>16.935300794551647</v>
      </c>
      <c r="CQ232" s="435">
        <f>INPUT!CZ165</f>
        <v>-4.8307152552328425</v>
      </c>
      <c r="CR232" s="443">
        <f>INPUT!DA165</f>
        <v>17.320858055682336</v>
      </c>
      <c r="CS232" s="435">
        <f>INPUT!DB165</f>
        <v>-6.998929893481975</v>
      </c>
      <c r="CT232" s="443">
        <f>INPUT!DC165</f>
        <v>15.92829705505762</v>
      </c>
      <c r="CU232" s="435">
        <f>INPUT!DD165</f>
        <v>-6.8115991757700893</v>
      </c>
      <c r="CV232" s="443">
        <f>INPUT!DE165</f>
        <v>15.899919289749798</v>
      </c>
      <c r="CW232" s="435">
        <f>INPUT!DF165</f>
        <v>-7.1550419313225033</v>
      </c>
      <c r="CX232" s="443">
        <f>INPUT!DG165</f>
        <v>17.161981258366801</v>
      </c>
      <c r="CY232" s="435">
        <f>INPUT!DH165</f>
        <v>1.338508636870972</v>
      </c>
      <c r="CZ232" s="443">
        <f>INPUT!DI165</f>
        <v>17.627586206896552</v>
      </c>
      <c r="DA232" s="435">
        <f>INPUT!DJ165</f>
        <v>1.770860024533194</v>
      </c>
      <c r="DB232" s="443">
        <f>INPUT!DK165</f>
        <v>16.853932584269664</v>
      </c>
      <c r="DC232" s="435">
        <f>INPUT!DL165</f>
        <v>5.8112648578344528</v>
      </c>
      <c r="DD232" s="443">
        <f>INPUT!DM165</f>
        <v>16.377864728898825</v>
      </c>
      <c r="DE232" s="435">
        <f>INPUT!DN165</f>
        <v>3.005961416779912</v>
      </c>
      <c r="DF232" s="443">
        <f>INPUT!DO165</f>
        <v>16.949632144878322</v>
      </c>
      <c r="DG232" s="435">
        <f>INPUT!DP165</f>
        <v>-1.2373228375654688</v>
      </c>
      <c r="DH232" s="443">
        <f>INPUT!DQ165</f>
        <v>18.187519598620259</v>
      </c>
      <c r="DI232" s="435">
        <f>INPUT!DR165</f>
        <v>3.1764609467894056</v>
      </c>
      <c r="DJ232" s="443">
        <f>INPUT!DS165</f>
        <v>16.341780376868094</v>
      </c>
      <c r="DK232" s="435">
        <f>INPUT!DT165</f>
        <v>-3.0387697639159827</v>
      </c>
      <c r="DL232" s="443">
        <f>INPUT!DU165</f>
        <v>17.528542646071188</v>
      </c>
      <c r="DM232" s="435">
        <f>INPUT!DV165</f>
        <v>7.0258115830080348</v>
      </c>
      <c r="DN232" s="443">
        <f>INPUT!DW165</f>
        <v>17.510902381751091</v>
      </c>
      <c r="DO232" s="435">
        <f>INPUT!DX165</f>
        <v>3.3114006963411713</v>
      </c>
      <c r="DP232" s="443">
        <f>INPUT!DY165</f>
        <v>16.915918909936856</v>
      </c>
      <c r="DQ232" s="435">
        <f>INPUT!DZ165</f>
        <v>-6.9916113727782285</v>
      </c>
      <c r="DR232" s="443">
        <f>INPUT!EA165</f>
        <v>16.89210443535703</v>
      </c>
      <c r="DS232" s="435">
        <f>INPUT!EB165</f>
        <v>3.3675893678507762</v>
      </c>
      <c r="DT232" s="443">
        <f>INPUT!EC165</f>
        <v>17.460317460317459</v>
      </c>
      <c r="DU232" s="435">
        <f>INPUT!ED165</f>
        <v>-0.38922337772913096</v>
      </c>
      <c r="DV232" s="443">
        <f>INPUT!EE165</f>
        <v>17.157953281423804</v>
      </c>
      <c r="DW232" s="435">
        <f>INPUT!EF165</f>
        <v>-2.0155962989954812</v>
      </c>
      <c r="DX232" s="443">
        <f>INPUT!EG165</f>
        <v>17.172619047619047</v>
      </c>
      <c r="DY232" s="435">
        <f>INPUT!EH165</f>
        <v>1.517506314903172</v>
      </c>
      <c r="DZ232" s="443">
        <f>INPUT!EI165</f>
        <v>17.219787100814028</v>
      </c>
      <c r="EA232" s="435">
        <f>INPUT!EJ165</f>
        <v>1.9398569711132074</v>
      </c>
      <c r="EB232" s="443">
        <f>INPUT!EK165</f>
        <v>17.349472377405341</v>
      </c>
      <c r="EC232" s="435">
        <f>INPUT!EL165</f>
        <v>-0.63484002031485298</v>
      </c>
      <c r="ED232" s="443">
        <f>INPUT!EM165</f>
        <v>17.798437499999999</v>
      </c>
      <c r="EE232" s="435">
        <f>INPUT!EN165</f>
        <v>3.7328707455429377</v>
      </c>
      <c r="EF232" s="443">
        <f>INPUT!EO165</f>
        <v>18.399234693877549</v>
      </c>
      <c r="EG232" s="435">
        <f>INPUT!EP165</f>
        <v>7.1428571428571397</v>
      </c>
      <c r="EH232" s="443">
        <f>INPUT!EQ165</f>
        <v>18.000000000000004</v>
      </c>
      <c r="EI232" s="435">
        <f>INPUT!ER165</f>
        <v>4.5309090909090965</v>
      </c>
      <c r="EJ232" s="443">
        <f>INPUT!ES165</f>
        <v>18.399999999999999</v>
      </c>
      <c r="EK232" s="435">
        <f>INPUT!ET165</f>
        <v>6.0550983899820832</v>
      </c>
      <c r="EL232" s="443">
        <f>INPUT!EU165</f>
        <v>18.7</v>
      </c>
      <c r="EM232" s="435">
        <f>INPUT!EV165</f>
        <v>5.0654025107541134</v>
      </c>
      <c r="EN232" s="443">
        <f>INPUT!EW165</f>
        <v>18.799999999999997</v>
      </c>
      <c r="EO232" s="435">
        <f>INPUT!EX165</f>
        <v>2.1781629116117696</v>
      </c>
      <c r="EP232" s="443"/>
      <c r="EQ232" s="443">
        <f>INPUT!FF165</f>
        <v>20.287899235267655</v>
      </c>
      <c r="ER232" s="435">
        <f>INPUT!FG165</f>
        <v>1.6287810716630657</v>
      </c>
      <c r="ES232" s="443">
        <f>INPUT!FH165</f>
        <v>20.519397242705995</v>
      </c>
      <c r="ET232" s="435">
        <f>INPUT!FI165</f>
        <v>1.1410644579499474</v>
      </c>
      <c r="EU232" s="443">
        <f>INPUT!FJ165</f>
        <v>19.956071540633825</v>
      </c>
      <c r="EV232" s="435">
        <f>INPUT!FK165</f>
        <v>-2.7453326011923407</v>
      </c>
      <c r="EW232" s="443">
        <f>INPUT!FL165</f>
        <v>19.464919464919465</v>
      </c>
      <c r="EX232" s="435">
        <f>INPUT!FM165</f>
        <v>-2.4611661404114304</v>
      </c>
      <c r="EY232" s="443">
        <f>INPUT!FN165</f>
        <v>19.096558317399616</v>
      </c>
      <c r="EZ232" s="435">
        <f>INPUT!FO165</f>
        <v>-1.8924360215500813</v>
      </c>
      <c r="FA232" s="443">
        <f>INPUT!FP165</f>
        <v>19.579139981701736</v>
      </c>
      <c r="FB232" s="435">
        <f>INPUT!FQ165</f>
        <v>2.5270609304631764</v>
      </c>
      <c r="FC232" s="443">
        <f>INPUT!FR165</f>
        <v>19.276420908468385</v>
      </c>
      <c r="FD232" s="435">
        <f>INPUT!FS165</f>
        <v>-1.546130593663797</v>
      </c>
      <c r="FE232" s="443">
        <f>INPUT!FT165</f>
        <v>19.827395441469349</v>
      </c>
      <c r="FF232" s="435">
        <f>INPUT!FU165</f>
        <v>2.8582823316485761</v>
      </c>
      <c r="FG232" s="443">
        <f>INPUT!FV165</f>
        <v>19.822014051522249</v>
      </c>
      <c r="FH232" s="435">
        <f>INPUT!FW165</f>
        <v>-2.7141184342571734E-2</v>
      </c>
      <c r="FI232" s="443">
        <f>INPUT!FX165</f>
        <v>19.855477089834128</v>
      </c>
      <c r="FJ232" s="435">
        <f>INPUT!FY165</f>
        <v>0.16881754913955493</v>
      </c>
      <c r="FK232" s="443">
        <f>INPUT!FZ165</f>
        <v>19.284484150769249</v>
      </c>
      <c r="FL232" s="435">
        <f>INPUT!GA165</f>
        <v>-2.8757452489380109</v>
      </c>
      <c r="FM232" s="443">
        <f>INPUT!GB165</f>
        <v>18.170177348101671</v>
      </c>
      <c r="FN232" s="435">
        <f>INPUT!GC165</f>
        <v>-5.7782556896816324</v>
      </c>
      <c r="FO232" s="443">
        <f>INPUT!GD165</f>
        <v>17.118535362369542</v>
      </c>
      <c r="FP232" s="435">
        <f>INPUT!GE165</f>
        <v>-5.7877364958245696</v>
      </c>
      <c r="FQ232" s="443">
        <f>INPUT!GF165</f>
        <v>16.639967961553864</v>
      </c>
      <c r="FR232" s="435">
        <f>INPUT!GG165</f>
        <v>-2.7956094997921288</v>
      </c>
      <c r="FS232" s="443">
        <f>INPUT!GH165</f>
        <v>17.062261020128417</v>
      </c>
      <c r="FT232" s="435">
        <f>INPUT!GI165</f>
        <v>2.5378237479197541</v>
      </c>
      <c r="FU232" s="443">
        <f>INPUT!GJ165</f>
        <v>17.06790635895733</v>
      </c>
      <c r="FV232" s="435">
        <f>INPUT!GK165</f>
        <v>3.3086698311857177E-2</v>
      </c>
      <c r="FW232" s="443">
        <f>INPUT!GL165</f>
        <v>17.175149590012559</v>
      </c>
      <c r="FX232" s="435">
        <f>INPUT!GM165</f>
        <v>0.62833266599771065</v>
      </c>
      <c r="FY232" s="443">
        <f>INPUT!GN165</f>
        <v>17.687813676286073</v>
      </c>
      <c r="FZ232" s="435">
        <f>INPUT!GO165</f>
        <v>2.9849177358643342</v>
      </c>
      <c r="GA232" s="443">
        <f>INPUT!GP165</f>
        <v>18.475102423681605</v>
      </c>
      <c r="GB232" s="435">
        <f>INPUT!GQ165</f>
        <v>4.4510235227717576</v>
      </c>
      <c r="GC232" s="443">
        <f>INPUT!GR165</f>
        <v>17.8</v>
      </c>
      <c r="GD232" s="435">
        <f>INPUT!GS165</f>
        <v>-3.6541200595253565</v>
      </c>
      <c r="GE232" s="443">
        <f>INPUT!GT165</f>
        <v>17.8</v>
      </c>
      <c r="GF232" s="435">
        <f>INPUT!GU165</f>
        <v>0</v>
      </c>
      <c r="GG232" s="443">
        <f>INPUT!GV165</f>
        <v>17.650000000000006</v>
      </c>
      <c r="GH232" s="435">
        <f>INPUT!GW165</f>
        <v>-0.84269662921345745</v>
      </c>
      <c r="GI232" s="443">
        <f>INPUT!GX165</f>
        <v>17.550000000000004</v>
      </c>
      <c r="GJ232" s="435">
        <f>INPUT!GY165</f>
        <v>-0.56657223796034994</v>
      </c>
      <c r="GK232" s="435">
        <f>INPUT!GZ165</f>
        <v>-0.15631689133118742</v>
      </c>
      <c r="GL232" s="436"/>
    </row>
    <row r="233" spans="1:194" ht="12" hidden="1" customHeight="1" outlineLevel="1" x14ac:dyDescent="0.2">
      <c r="A233" s="433" t="s">
        <v>285</v>
      </c>
      <c r="B233" s="443">
        <f>INPUT!K166</f>
        <v>16.411609498680736</v>
      </c>
      <c r="C233" s="435">
        <f>INPUT!L166</f>
        <v>-5.2205273922343416</v>
      </c>
      <c r="D233" s="443">
        <f>INPUT!M166</f>
        <v>17.130387343153298</v>
      </c>
      <c r="E233" s="435">
        <f>INPUT!N166</f>
        <v>-0.75330821248684732</v>
      </c>
      <c r="F233" s="443">
        <f>INPUT!O166</f>
        <v>17.377398720682301</v>
      </c>
      <c r="G233" s="435">
        <f>INPUT!P166</f>
        <v>2.9790817678303272</v>
      </c>
      <c r="H233" s="443">
        <f>INPUT!Q166</f>
        <v>17.612419700214133</v>
      </c>
      <c r="I233" s="435">
        <f>INPUT!R166</f>
        <v>5.1985068580357785</v>
      </c>
      <c r="J233" s="443">
        <f>INPUT!S166</f>
        <v>16.42212189616253</v>
      </c>
      <c r="K233" s="435">
        <f>INPUT!T166</f>
        <v>6.4054640604505053E-2</v>
      </c>
      <c r="L233" s="443">
        <f>INPUT!U166</f>
        <v>16.479400749063668</v>
      </c>
      <c r="M233" s="435">
        <f>INPUT!V166</f>
        <v>-3.8001860731410542</v>
      </c>
      <c r="N233" s="443">
        <f>INPUT!W166</f>
        <v>16.509667823500248</v>
      </c>
      <c r="O233" s="435">
        <f>INPUT!X166</f>
        <v>-4.9934452856243317</v>
      </c>
      <c r="P233" s="443">
        <f>INPUT!Y166</f>
        <v>17.076845806127576</v>
      </c>
      <c r="Q233" s="435">
        <f>INPUT!Z166</f>
        <v>-3.0408876418045239</v>
      </c>
      <c r="R233" s="443">
        <f>INPUT!AA166</f>
        <v>15.802539864413253</v>
      </c>
      <c r="S233" s="435">
        <f>INPUT!AB166</f>
        <v>-3.7728500352567584</v>
      </c>
      <c r="T233" s="443">
        <f>INPUT!AC166</f>
        <v>15.920866698068769</v>
      </c>
      <c r="U233" s="435">
        <f>INPUT!AD166</f>
        <v>-3.389286173082684</v>
      </c>
      <c r="V233" s="443">
        <f>INPUT!AE166</f>
        <v>16.896235078053259</v>
      </c>
      <c r="W233" s="435">
        <f>INPUT!AF166</f>
        <v>2.341459917217481</v>
      </c>
      <c r="X233" s="443">
        <f>INPUT!AG166</f>
        <v>16.420430561418321</v>
      </c>
      <c r="Y233" s="435">
        <f>INPUT!AH166</f>
        <v>-3.8438904476944868</v>
      </c>
      <c r="Z233" s="443">
        <f>INPUT!AI166</f>
        <v>15.554645927138763</v>
      </c>
      <c r="AA233" s="435">
        <f>INPUT!AJ166</f>
        <v>-1.5686968006499935</v>
      </c>
      <c r="AB233" s="443">
        <f>INPUT!AK166</f>
        <v>16.378600823045268</v>
      </c>
      <c r="AC233" s="435">
        <f>INPUT!AL166</f>
        <v>2.8750578323228027</v>
      </c>
      <c r="AD233" s="443">
        <f>INPUT!AM166</f>
        <v>16.019417475728158</v>
      </c>
      <c r="AE233" s="435">
        <f>INPUT!AN166</f>
        <v>-5.1894259181088813</v>
      </c>
      <c r="AF233" s="443">
        <f>INPUT!AO166</f>
        <v>16.317733990147783</v>
      </c>
      <c r="AG233" s="435">
        <f>INPUT!AP166</f>
        <v>-0.62541947902289285</v>
      </c>
      <c r="AH233" s="443">
        <f>INPUT!AQ166</f>
        <v>15.456586826347305</v>
      </c>
      <c r="AI233" s="435">
        <f>INPUT!AR166</f>
        <v>-0.63041679798298</v>
      </c>
      <c r="AJ233" s="443">
        <f>INPUT!AS166</f>
        <v>16.767830045523521</v>
      </c>
      <c r="AK233" s="435">
        <f>INPUT!AT166</f>
        <v>2.3764497754325431</v>
      </c>
      <c r="AL233" s="443">
        <f>INPUT!AU166</f>
        <v>15.612952968388589</v>
      </c>
      <c r="AM233" s="435">
        <f>INPUT!AV166</f>
        <v>-2.5373238943015575</v>
      </c>
      <c r="AN233" s="443">
        <f>INPUT!AW166</f>
        <v>18.022328548644335</v>
      </c>
      <c r="AO233" s="435">
        <f>INPUT!AX166</f>
        <v>10.446270049050565</v>
      </c>
      <c r="AP233" s="443">
        <f>INPUT!AY166</f>
        <v>15.62867215041128</v>
      </c>
      <c r="AQ233" s="435">
        <f>INPUT!AZ166</f>
        <v>1.1133462128303684</v>
      </c>
      <c r="AR233" s="443">
        <f>INPUT!BA166</f>
        <v>15.934897804693415</v>
      </c>
      <c r="AS233" s="435">
        <f>INPUT!BB166</f>
        <v>-4.9674420516474189</v>
      </c>
      <c r="AT233" s="443">
        <f>INPUT!BC166</f>
        <v>15.891032917139613</v>
      </c>
      <c r="AU233" s="435">
        <f>INPUT!BD166</f>
        <v>1.7810849063213841</v>
      </c>
      <c r="AV233" s="443">
        <f>INPUT!BE166</f>
        <v>17.033383915022764</v>
      </c>
      <c r="AW233" s="435">
        <f>INPUT!BF166</f>
        <v>-5.4873299582365087</v>
      </c>
      <c r="AX233" s="443">
        <f>INPUT!BG166</f>
        <v>15.751609238924649</v>
      </c>
      <c r="AY233" s="435">
        <f>INPUT!BH166</f>
        <v>0.7866124986832812</v>
      </c>
      <c r="AZ233" s="443">
        <f>INPUT!BI166</f>
        <v>16.010598031794096</v>
      </c>
      <c r="BA233" s="435">
        <f>INPUT!BJ166</f>
        <v>0.47505938242280443</v>
      </c>
      <c r="BB233" s="443">
        <f>INPUT!BK166</f>
        <v>16.311535635562084</v>
      </c>
      <c r="BC233" s="435">
        <f>INPUT!BL166</f>
        <v>2.6461635352156954</v>
      </c>
      <c r="BD233" s="443">
        <f>INPUT!BM166</f>
        <v>17.790982174065011</v>
      </c>
      <c r="BE233" s="435">
        <f>INPUT!BN166</f>
        <v>4.4477260820386721</v>
      </c>
      <c r="BF233" s="443">
        <f>INPUT!BO166</f>
        <v>16.493506493506494</v>
      </c>
      <c r="BG233" s="435">
        <f>INPUT!BP166</f>
        <v>4.7099775224775264</v>
      </c>
      <c r="BH233" s="443">
        <f>INPUT!BQ166</f>
        <v>16.645448758752387</v>
      </c>
      <c r="BI233" s="435">
        <f>INPUT!BR166</f>
        <v>3.9651905924912745</v>
      </c>
      <c r="BJ233" s="443">
        <f>INPUT!BS166</f>
        <v>16.477088072798178</v>
      </c>
      <c r="BK233" s="435">
        <f>INPUT!BT166</f>
        <v>1.0149408426951556</v>
      </c>
      <c r="BL233" s="443">
        <f>INPUT!BU166</f>
        <v>16.787685158292188</v>
      </c>
      <c r="BM233" s="435">
        <f>INPUT!BV166</f>
        <v>-5.6393570965148303</v>
      </c>
      <c r="BN233" s="443">
        <f>INPUT!BW166</f>
        <v>15.982117910030736</v>
      </c>
      <c r="BO233" s="435">
        <f>INPUT!BX166</f>
        <v>-3.100544954931761</v>
      </c>
      <c r="BP233" s="443">
        <f>INPUT!BY166</f>
        <v>16.416184971098264</v>
      </c>
      <c r="BQ233" s="435">
        <f>INPUT!BZ166</f>
        <v>-1.377336177455557</v>
      </c>
      <c r="BR233" s="443">
        <f>INPUT!CA166</f>
        <v>16.721763085399449</v>
      </c>
      <c r="BS233" s="435">
        <f>INPUT!CB166</f>
        <v>1.484940855570227</v>
      </c>
      <c r="BT233" s="443">
        <f>INPUT!CC166</f>
        <v>17.583857442348009</v>
      </c>
      <c r="BU233" s="435">
        <f>INPUT!CD166</f>
        <v>4.7425971868584549</v>
      </c>
      <c r="BV233" s="443">
        <f>INPUT!CE166</f>
        <v>15.667288262111398</v>
      </c>
      <c r="BW233" s="435">
        <f>INPUT!CF166</f>
        <v>-1.9698869054253665</v>
      </c>
      <c r="BX233" s="443">
        <f>INPUT!CG166</f>
        <v>16.534797008164428</v>
      </c>
      <c r="BY233" s="435">
        <f>INPUT!CH166</f>
        <v>0.72253107086079904</v>
      </c>
      <c r="BZ233" s="443">
        <f>INPUT!CI166</f>
        <v>16.007044411804465</v>
      </c>
      <c r="CA233" s="435">
        <f>INPUT!CJ166</f>
        <v>-4.2741825126026196</v>
      </c>
      <c r="CB233" s="443">
        <f>INPUT!CK166</f>
        <v>16.835240233637947</v>
      </c>
      <c r="CC233" s="435">
        <f>INPUT!CL166</f>
        <v>-4.2574117264345679</v>
      </c>
      <c r="CD233" s="443">
        <f>INPUT!CM166</f>
        <v>15.164684354986276</v>
      </c>
      <c r="CE233" s="435">
        <f>INPUT!CN166</f>
        <v>-3.2079827645769554</v>
      </c>
      <c r="CF233" s="443">
        <f>INPUT!CO166</f>
        <v>15.665381999546588</v>
      </c>
      <c r="CG233" s="435">
        <f>INPUT!CP166</f>
        <v>-5.2580930276225786</v>
      </c>
      <c r="CH233" s="443">
        <f>INPUT!CQ166</f>
        <v>15.148305084745765</v>
      </c>
      <c r="CI233" s="435">
        <f>INPUT!CR166</f>
        <v>-5.3647588209689623</v>
      </c>
      <c r="CJ233" s="443">
        <f>INPUT!CS166</f>
        <v>15.855670103092784</v>
      </c>
      <c r="CK233" s="435">
        <f>INPUT!CT166</f>
        <v>-5.818569363732129</v>
      </c>
      <c r="CL233" s="443">
        <f>INPUT!CU166</f>
        <v>14.487127094401309</v>
      </c>
      <c r="CM233" s="435">
        <f>INPUT!CV166</f>
        <v>-4.4679944845814168</v>
      </c>
      <c r="CN233" s="443">
        <f>INPUT!CW166</f>
        <v>14.713674342775626</v>
      </c>
      <c r="CO233" s="435">
        <f>INPUT!CX166</f>
        <v>-6.075227892933011</v>
      </c>
      <c r="CP233" s="443">
        <f>INPUT!CY166</f>
        <v>14.513618677042803</v>
      </c>
      <c r="CQ233" s="435">
        <f>INPUT!CZ166</f>
        <v>-4.189817964137033</v>
      </c>
      <c r="CR233" s="443">
        <f>INPUT!DA166</f>
        <v>14.850322833105068</v>
      </c>
      <c r="CS233" s="435">
        <f>INPUT!DB166</f>
        <v>-6.3406167222892389</v>
      </c>
      <c r="CT233" s="443">
        <f>INPUT!DC166</f>
        <v>13.518800260812865</v>
      </c>
      <c r="CU233" s="435">
        <f>INPUT!DD166</f>
        <v>-6.6840501037825684</v>
      </c>
      <c r="CV233" s="443">
        <f>INPUT!DE166</f>
        <v>13.502398903358465</v>
      </c>
      <c r="CW233" s="435">
        <f>INPUT!DF166</f>
        <v>-8.2323110543213396</v>
      </c>
      <c r="CX233" s="443">
        <f>INPUT!DG166</f>
        <v>14.574806730331968</v>
      </c>
      <c r="CY233" s="435">
        <f>INPUT!DH166</f>
        <v>0.42159060845350371</v>
      </c>
      <c r="CZ233" s="443">
        <f>INPUT!DI166</f>
        <v>14.884696016771489</v>
      </c>
      <c r="DA233" s="435">
        <f>INPUT!DJ166</f>
        <v>0.23146421833870612</v>
      </c>
      <c r="DB233" s="443">
        <f>INPUT!DK166</f>
        <v>14.197823000473262</v>
      </c>
      <c r="DC233" s="435">
        <f>INPUT!DL166</f>
        <v>5.0228032559123559</v>
      </c>
      <c r="DD233" s="443">
        <f>INPUT!DM166</f>
        <v>13.755868544600938</v>
      </c>
      <c r="DE233" s="435">
        <f>INPUT!DN166</f>
        <v>1.8772193227044154</v>
      </c>
      <c r="DF233" s="443">
        <f>INPUT!DO166</f>
        <v>14.217896985521005</v>
      </c>
      <c r="DG233" s="435">
        <f>INPUT!DP166</f>
        <v>-2.4488128824939448</v>
      </c>
      <c r="DH233" s="443">
        <f>INPUT!DQ166</f>
        <v>15.131750587007566</v>
      </c>
      <c r="DI233" s="435">
        <f>INPUT!DR166</f>
        <v>1.659789154966318</v>
      </c>
      <c r="DJ233" s="443">
        <f>INPUT!DS166</f>
        <v>13.627743159035491</v>
      </c>
      <c r="DK233" s="435">
        <f>INPUT!DT166</f>
        <v>-4.0152623498600271</v>
      </c>
      <c r="DL233" s="443">
        <f>INPUT!DU166</f>
        <v>14.58100558659218</v>
      </c>
      <c r="DM233" s="435">
        <f>INPUT!DV166</f>
        <v>5.9984365168646692</v>
      </c>
      <c r="DN233" s="443">
        <f>INPUT!DW166</f>
        <v>14.564732142857142</v>
      </c>
      <c r="DO233" s="435">
        <f>INPUT!DX166</f>
        <v>2.439426574052006</v>
      </c>
      <c r="DP233" s="443">
        <f>INPUT!DY166</f>
        <v>14.088015499584833</v>
      </c>
      <c r="DQ233" s="435">
        <f>INPUT!DZ166</f>
        <v>-6.8976492932609323</v>
      </c>
      <c r="DR233" s="443">
        <f>INPUT!EA166</f>
        <v>14.217633042096903</v>
      </c>
      <c r="DS233" s="435">
        <f>INPUT!EB166</f>
        <v>4.3285955434983592</v>
      </c>
      <c r="DT233" s="443">
        <f>INPUT!EC166</f>
        <v>14.783474365355897</v>
      </c>
      <c r="DU233" s="435">
        <f>INPUT!ED166</f>
        <v>1.388578980793298</v>
      </c>
      <c r="DV233" s="443">
        <f>INPUT!EE166</f>
        <v>14.641670621737065</v>
      </c>
      <c r="DW233" s="435">
        <f>INPUT!EF166</f>
        <v>0.52825193162000517</v>
      </c>
      <c r="DX233" s="443">
        <f>INPUT!EG166</f>
        <v>14.578069732187974</v>
      </c>
      <c r="DY233" s="435">
        <f>INPUT!EH166</f>
        <v>3.4785185508745542</v>
      </c>
      <c r="DZ233" s="443">
        <f>INPUT!EI166</f>
        <v>14.623770273863334</v>
      </c>
      <c r="EA233" s="435">
        <f>INPUT!EJ166</f>
        <v>2.8565741608599815</v>
      </c>
      <c r="EB233" s="443">
        <f>INPUT!EK166</f>
        <v>14.753233043019268</v>
      </c>
      <c r="EC233" s="435">
        <f>INPUT!EL166</f>
        <v>-0.20456167196729602</v>
      </c>
      <c r="ED233" s="443">
        <f>INPUT!EM166</f>
        <v>15.099416755037115</v>
      </c>
      <c r="EE233" s="435">
        <f>INPUT!EN166</f>
        <v>3.1263244825387559</v>
      </c>
      <c r="EF233" s="443">
        <f>INPUT!EO166</f>
        <v>15.573549257759783</v>
      </c>
      <c r="EG233" s="435">
        <f>INPUT!EP166</f>
        <v>6.828609986504719</v>
      </c>
      <c r="EH233" s="443">
        <f>INPUT!EQ166</f>
        <v>15.187869652631628</v>
      </c>
      <c r="EI233" s="435">
        <f>INPUT!ER166</f>
        <v>3.8574141155410135</v>
      </c>
      <c r="EJ233" s="443">
        <f>INPUT!ES166</f>
        <v>15.512758674766964</v>
      </c>
      <c r="EK233" s="435">
        <f>INPUT!ET166</f>
        <v>5.1481978867478073</v>
      </c>
      <c r="EL233" s="443">
        <f>INPUT!EU166</f>
        <v>15.7557760129264</v>
      </c>
      <c r="EM233" s="435">
        <f>INPUT!EV166</f>
        <v>4.3469179541012704</v>
      </c>
      <c r="EN233" s="443">
        <f>INPUT!EW166</f>
        <v>15.839758816789939</v>
      </c>
      <c r="EO233" s="435">
        <f>INPUT!EX166</f>
        <v>1.7093698721087014</v>
      </c>
      <c r="EP233" s="443"/>
      <c r="EQ233" s="443">
        <f>INPUT!FF166</f>
        <v>17.046743101927682</v>
      </c>
      <c r="ER233" s="435">
        <f>INPUT!FG166</f>
        <v>1.5141503974845261</v>
      </c>
      <c r="ES233" s="443">
        <f>INPUT!FH166</f>
        <v>17.130620985010705</v>
      </c>
      <c r="ET233" s="435">
        <f>INPUT!FI166</f>
        <v>0.49204638435325077</v>
      </c>
      <c r="EU233" s="443">
        <f>INPUT!FJ166</f>
        <v>16.629624787553929</v>
      </c>
      <c r="EV233" s="435">
        <f>INPUT!FK166</f>
        <v>-2.9245653026539253</v>
      </c>
      <c r="EW233" s="443">
        <f>INPUT!FL166</f>
        <v>16.269995207995798</v>
      </c>
      <c r="EX233" s="435">
        <f>INPUT!FM166</f>
        <v>-2.1625838475158421</v>
      </c>
      <c r="EY233" s="443">
        <f>INPUT!FN166</f>
        <v>16.070961642898808</v>
      </c>
      <c r="EZ233" s="435">
        <f>INPUT!FO166</f>
        <v>-1.2233166792770533</v>
      </c>
      <c r="FA233" s="443">
        <f>INPUT!FP166</f>
        <v>16.445725264169067</v>
      </c>
      <c r="FB233" s="435">
        <f>INPUT!FQ166</f>
        <v>2.3319302826900312</v>
      </c>
      <c r="FC233" s="443">
        <f>INPUT!FR166</f>
        <v>16.125644452931066</v>
      </c>
      <c r="FD233" s="435">
        <f>INPUT!FS166</f>
        <v>-1.9462857739413475</v>
      </c>
      <c r="FE233" s="443">
        <f>INPUT!FT166</f>
        <v>16.491809313454812</v>
      </c>
      <c r="FF233" s="435">
        <f>INPUT!FU166</f>
        <v>2.2706990817795925</v>
      </c>
      <c r="FG233" s="443">
        <f>INPUT!FV166</f>
        <v>16.60649819494585</v>
      </c>
      <c r="FH233" s="435">
        <f>INPUT!FW166</f>
        <v>0.69542934502322407</v>
      </c>
      <c r="FI233" s="443">
        <f>INPUT!FX166</f>
        <v>16.693130824991371</v>
      </c>
      <c r="FJ233" s="435">
        <f>INPUT!FY166</f>
        <v>0.52167909831759562</v>
      </c>
      <c r="FK233" s="443">
        <f>INPUT!FZ166</f>
        <v>16.272634913951507</v>
      </c>
      <c r="FL233" s="435">
        <f>INPUT!GA166</f>
        <v>-2.5189757119158163</v>
      </c>
      <c r="FM233" s="443">
        <f>INPUT!GB166</f>
        <v>15.463411976243666</v>
      </c>
      <c r="FN233" s="435">
        <f>INPUT!GC166</f>
        <v>-4.9729066127701564</v>
      </c>
      <c r="FO233" s="443">
        <f>INPUT!GD166</f>
        <v>14.641930979453422</v>
      </c>
      <c r="FP233" s="435">
        <f>INPUT!GE166</f>
        <v>-5.3124174538729196</v>
      </c>
      <c r="FQ233" s="443">
        <f>INPUT!GF166</f>
        <v>14.109457241496406</v>
      </c>
      <c r="FR233" s="435">
        <f>INPUT!GG166</f>
        <v>-3.6366360332132475</v>
      </c>
      <c r="FS233" s="443">
        <f>INPUT!GH166</f>
        <v>14.305589160416163</v>
      </c>
      <c r="FT233" s="435">
        <f>INPUT!GI166</f>
        <v>1.390074157799126</v>
      </c>
      <c r="FU233" s="443">
        <f>INPUT!GJ166</f>
        <v>14.210671827481338</v>
      </c>
      <c r="FV233" s="435">
        <f>INPUT!GK166</f>
        <v>-0.6634982444306714</v>
      </c>
      <c r="FW233" s="443">
        <f>INPUT!GL166</f>
        <v>14.561282645456252</v>
      </c>
      <c r="FX233" s="435">
        <f>INPUT!GM166</f>
        <v>2.4672360478896094</v>
      </c>
      <c r="FY233" s="443">
        <f>INPUT!GN166</f>
        <v>15.009982032341787</v>
      </c>
      <c r="FZ233" s="435">
        <f>INPUT!GO166</f>
        <v>3.0814551012478875</v>
      </c>
      <c r="GA233" s="443">
        <f>INPUT!GP166</f>
        <v>15.574272688128197</v>
      </c>
      <c r="GB233" s="435">
        <f>INPUT!GQ166</f>
        <v>3.7594359178481529</v>
      </c>
      <c r="GC233" s="443">
        <f>INPUT!GR166</f>
        <v>15.169995012156063</v>
      </c>
      <c r="GD233" s="435">
        <f>INPUT!GS166</f>
        <v>-2.5958045301229582</v>
      </c>
      <c r="GE233" s="443">
        <f>INPUT!GT166</f>
        <v>15.086244742223332</v>
      </c>
      <c r="GF233" s="435">
        <f>INPUT!GU166</f>
        <v>-0.55207842761727521</v>
      </c>
      <c r="GG233" s="443">
        <f>INPUT!GV166</f>
        <v>14.880640528364394</v>
      </c>
      <c r="GH233" s="435">
        <f>INPUT!GW166</f>
        <v>-1.3628587986743601</v>
      </c>
      <c r="GI233" s="443">
        <f>INPUT!GX166</f>
        <v>14.723098712825189</v>
      </c>
      <c r="GJ233" s="435">
        <f>INPUT!GY166</f>
        <v>-1.0587031871303498</v>
      </c>
      <c r="GK233" s="435">
        <f>INPUT!GZ166</f>
        <v>-0.38521308489581907</v>
      </c>
      <c r="GL233" s="436"/>
    </row>
    <row r="234" spans="1:194" ht="12" hidden="1" customHeight="1" outlineLevel="1" x14ac:dyDescent="0.2">
      <c r="B234" s="436"/>
      <c r="C234" s="435"/>
      <c r="D234" s="436"/>
      <c r="E234" s="435"/>
      <c r="F234" s="436"/>
      <c r="G234" s="435"/>
      <c r="H234" s="436"/>
      <c r="I234" s="435"/>
      <c r="J234" s="436"/>
      <c r="K234" s="435"/>
      <c r="L234" s="436"/>
      <c r="M234" s="435"/>
      <c r="N234" s="436"/>
      <c r="O234" s="435"/>
      <c r="P234" s="436"/>
      <c r="Q234" s="435"/>
      <c r="R234" s="436"/>
      <c r="S234" s="435"/>
      <c r="T234" s="436"/>
      <c r="U234" s="435"/>
      <c r="V234" s="436"/>
      <c r="W234" s="435"/>
      <c r="X234" s="436"/>
      <c r="Y234" s="435"/>
      <c r="Z234" s="436"/>
      <c r="AA234" s="435"/>
      <c r="AB234" s="436"/>
      <c r="AC234" s="435"/>
      <c r="AD234" s="436"/>
      <c r="AE234" s="435"/>
      <c r="AF234" s="436"/>
      <c r="AG234" s="435"/>
      <c r="AH234" s="436"/>
      <c r="AI234" s="435"/>
      <c r="AJ234" s="436"/>
      <c r="AK234" s="435"/>
      <c r="AL234" s="436"/>
      <c r="AM234" s="435"/>
      <c r="AN234" s="436"/>
      <c r="AO234" s="435"/>
      <c r="AP234" s="436"/>
      <c r="AQ234" s="435"/>
      <c r="AR234" s="436"/>
      <c r="AS234" s="435"/>
      <c r="AT234" s="436"/>
      <c r="AU234" s="435"/>
      <c r="AV234" s="436"/>
      <c r="AW234" s="435"/>
      <c r="AX234" s="436"/>
      <c r="AY234" s="435"/>
      <c r="AZ234" s="436"/>
      <c r="BA234" s="435"/>
      <c r="BB234" s="436"/>
      <c r="BC234" s="435"/>
      <c r="BD234" s="436"/>
      <c r="BE234" s="435"/>
      <c r="BF234" s="436"/>
      <c r="BG234" s="435"/>
      <c r="BH234" s="436"/>
      <c r="BI234" s="435"/>
      <c r="BJ234" s="436"/>
      <c r="BK234" s="435"/>
      <c r="BL234" s="436"/>
      <c r="BM234" s="435"/>
      <c r="BN234" s="436"/>
      <c r="BO234" s="435"/>
      <c r="BP234" s="436"/>
      <c r="BQ234" s="435"/>
      <c r="BR234" s="436"/>
      <c r="BS234" s="435"/>
      <c r="BT234" s="436"/>
      <c r="BU234" s="435"/>
      <c r="BV234" s="436"/>
      <c r="BW234" s="435"/>
      <c r="BX234" s="436"/>
      <c r="BY234" s="435"/>
      <c r="BZ234" s="436"/>
      <c r="CA234" s="435"/>
      <c r="CB234" s="436"/>
      <c r="CC234" s="435"/>
      <c r="CD234" s="436"/>
      <c r="CE234" s="435"/>
      <c r="CF234" s="436"/>
      <c r="CG234" s="435"/>
      <c r="CH234" s="436"/>
      <c r="CI234" s="435"/>
      <c r="CJ234" s="436"/>
      <c r="CK234" s="435"/>
      <c r="CL234" s="436"/>
      <c r="CM234" s="435"/>
      <c r="CN234" s="436"/>
      <c r="CO234" s="435"/>
      <c r="CP234" s="436"/>
      <c r="CQ234" s="435"/>
      <c r="CR234" s="436"/>
      <c r="CS234" s="435"/>
      <c r="CT234" s="436"/>
      <c r="CU234" s="435"/>
      <c r="CV234" s="436"/>
      <c r="CW234" s="435"/>
      <c r="CX234" s="436"/>
      <c r="CY234" s="435"/>
      <c r="CZ234" s="436"/>
      <c r="DA234" s="435"/>
      <c r="DB234" s="436"/>
      <c r="DC234" s="435"/>
      <c r="DD234" s="436"/>
      <c r="DE234" s="435"/>
      <c r="DF234" s="436"/>
      <c r="DG234" s="435"/>
      <c r="DH234" s="436"/>
      <c r="DI234" s="435"/>
      <c r="DJ234" s="436"/>
      <c r="DK234" s="435"/>
      <c r="DL234" s="436"/>
      <c r="DM234" s="435"/>
      <c r="DN234" s="436"/>
      <c r="DO234" s="435"/>
      <c r="DP234" s="436"/>
      <c r="DQ234" s="435"/>
      <c r="DR234" s="436"/>
      <c r="DS234" s="435"/>
      <c r="DT234" s="436"/>
      <c r="DU234" s="435"/>
      <c r="DV234" s="436"/>
      <c r="DW234" s="435"/>
      <c r="DX234" s="436"/>
      <c r="DY234" s="435"/>
      <c r="DZ234" s="436"/>
      <c r="EA234" s="435"/>
      <c r="EB234" s="436"/>
      <c r="EC234" s="435"/>
      <c r="ED234" s="436"/>
      <c r="EE234" s="435"/>
      <c r="EF234" s="436"/>
      <c r="EG234" s="435"/>
      <c r="EH234" s="436"/>
      <c r="EI234" s="435"/>
      <c r="EJ234" s="436"/>
      <c r="EK234" s="435"/>
      <c r="EL234" s="436"/>
      <c r="EM234" s="435"/>
      <c r="EN234" s="436"/>
      <c r="EO234" s="435"/>
      <c r="EP234" s="436"/>
      <c r="EQ234" s="436"/>
      <c r="ER234" s="435"/>
      <c r="ES234" s="436"/>
      <c r="ET234" s="435"/>
      <c r="EU234" s="436"/>
      <c r="EV234" s="435"/>
      <c r="EW234" s="436"/>
      <c r="EX234" s="435"/>
      <c r="EY234" s="436"/>
      <c r="EZ234" s="435"/>
      <c r="FA234" s="436"/>
      <c r="FB234" s="435"/>
      <c r="FC234" s="436"/>
      <c r="FD234" s="435"/>
      <c r="FE234" s="436"/>
      <c r="FF234" s="435"/>
      <c r="FG234" s="436"/>
      <c r="FH234" s="435"/>
      <c r="FI234" s="436"/>
      <c r="FJ234" s="435"/>
      <c r="FK234" s="436"/>
      <c r="FL234" s="435"/>
      <c r="FM234" s="436"/>
      <c r="FN234" s="435"/>
      <c r="FO234" s="436"/>
      <c r="FP234" s="435"/>
      <c r="FQ234" s="436"/>
      <c r="FR234" s="435"/>
      <c r="FS234" s="436"/>
      <c r="FT234" s="435"/>
      <c r="FU234" s="436"/>
      <c r="FV234" s="435"/>
      <c r="FW234" s="436"/>
      <c r="FX234" s="435"/>
      <c r="FY234" s="436"/>
      <c r="FZ234" s="435"/>
      <c r="GA234" s="436"/>
      <c r="GB234" s="435"/>
      <c r="GC234" s="436"/>
      <c r="GD234" s="435"/>
      <c r="GE234" s="436"/>
      <c r="GF234" s="435"/>
      <c r="GG234" s="436"/>
      <c r="GH234" s="435"/>
      <c r="GI234" s="436"/>
      <c r="GJ234" s="435"/>
      <c r="GK234" s="435"/>
      <c r="GL234" s="436"/>
    </row>
    <row r="235" spans="1:194" ht="12" hidden="1" customHeight="1" outlineLevel="1" x14ac:dyDescent="0.2">
      <c r="A235" s="437" t="s">
        <v>20</v>
      </c>
      <c r="B235" s="443">
        <f>INPUT!K183</f>
        <v>10.765171503957784</v>
      </c>
      <c r="C235" s="435">
        <f>INPUT!L183</f>
        <v>11.774546679391463</v>
      </c>
      <c r="D235" s="443">
        <f>INPUT!M183</f>
        <v>10.965630114566286</v>
      </c>
      <c r="E235" s="435">
        <f>INPUT!N183</f>
        <v>13.825525095471903</v>
      </c>
      <c r="F235" s="443">
        <f>INPUT!O183</f>
        <v>11.247334754797441</v>
      </c>
      <c r="G235" s="435">
        <f>INPUT!P183</f>
        <v>15.530315455688593</v>
      </c>
      <c r="H235" s="443">
        <f>INPUT!Q183</f>
        <v>11.134903640256958</v>
      </c>
      <c r="I235" s="435">
        <f>INPUT!R183</f>
        <v>12.422961119142585</v>
      </c>
      <c r="J235" s="443">
        <f>INPUT!S183</f>
        <v>12.471783295711061</v>
      </c>
      <c r="K235" s="435">
        <f>INPUT!T183</f>
        <v>15.853085026335577</v>
      </c>
      <c r="L235" s="443">
        <f>INPUT!U183</f>
        <v>12.520064205457466</v>
      </c>
      <c r="M235" s="435">
        <f>INPUT!V183</f>
        <v>14.175510888574783</v>
      </c>
      <c r="N235" s="443">
        <f>INPUT!W183</f>
        <v>11.998016856717898</v>
      </c>
      <c r="O235" s="435">
        <f>INPUT!X183</f>
        <v>6.6743110104397152</v>
      </c>
      <c r="P235" s="443">
        <f>INPUT!Y183</f>
        <v>12.104470115519838</v>
      </c>
      <c r="Q235" s="435">
        <f>INPUT!Z183</f>
        <v>8.7074527682262435</v>
      </c>
      <c r="R235" s="443">
        <f>INPUT!AA183</f>
        <v>13.587319774658644</v>
      </c>
      <c r="S235" s="435">
        <f>INPUT!AB183</f>
        <v>8.9444825370819778</v>
      </c>
      <c r="T235" s="443">
        <f>INPUT!AC183</f>
        <v>13.283089967027792</v>
      </c>
      <c r="U235" s="435">
        <f>INPUT!AD183</f>
        <v>6.0944237110040156</v>
      </c>
      <c r="V235" s="443">
        <f>INPUT!AE183</f>
        <v>12.672176308539946</v>
      </c>
      <c r="W235" s="435">
        <f>INPUT!AF183</f>
        <v>5.6189240261366624</v>
      </c>
      <c r="X235" s="443">
        <f>INPUT!AG183</f>
        <v>12.536935415787251</v>
      </c>
      <c r="Y235" s="435">
        <f>INPUT!AH183</f>
        <v>3.572773497229953</v>
      </c>
      <c r="Z235" s="443">
        <f>INPUT!AI183</f>
        <v>14.285714285714285</v>
      </c>
      <c r="AA235" s="435">
        <f>INPUT!AJ183</f>
        <v>5.14004618010242</v>
      </c>
      <c r="AB235" s="443">
        <f>INPUT!AK183</f>
        <v>14.156378600823045</v>
      </c>
      <c r="AC235" s="435">
        <f>INPUT!AL183</f>
        <v>6.5744388991039848</v>
      </c>
      <c r="AD235" s="443">
        <f>INPUT!AM183</f>
        <v>13.996763754045308</v>
      </c>
      <c r="AE235" s="435">
        <f>INPUT!AN183</f>
        <v>10.452722667792314</v>
      </c>
      <c r="AF235" s="443">
        <f>INPUT!AO183</f>
        <v>13.639162561576356</v>
      </c>
      <c r="AG235" s="435">
        <f>INPUT!AP183</f>
        <v>8.7918387487353264</v>
      </c>
      <c r="AH235" s="443">
        <f>INPUT!AQ183</f>
        <v>14.932634730538922</v>
      </c>
      <c r="AI235" s="435">
        <f>INPUT!AR183</f>
        <v>4.5284431137724512</v>
      </c>
      <c r="AJ235" s="443">
        <f>INPUT!AS183</f>
        <v>14.681335356600911</v>
      </c>
      <c r="AK235" s="435">
        <f>INPUT!AT183</f>
        <v>3.7082701062215673</v>
      </c>
      <c r="AL235" s="443">
        <f>INPUT!AU183</f>
        <v>15.111796453353893</v>
      </c>
      <c r="AM235" s="435">
        <f>INPUT!AV183</f>
        <v>7.9663607881237608</v>
      </c>
      <c r="AN235" s="443">
        <f>INPUT!AW183</f>
        <v>13.43700159489633</v>
      </c>
      <c r="AO235" s="435">
        <f>INPUT!AX183</f>
        <v>-1.482209525455358</v>
      </c>
      <c r="AP235" s="443">
        <f>INPUT!AY183</f>
        <v>16.627497062279669</v>
      </c>
      <c r="AQ235" s="435">
        <f>INPUT!AZ183</f>
        <v>11.350055514815228</v>
      </c>
      <c r="AR235" s="443">
        <f>INPUT!BA183</f>
        <v>16.351249053747161</v>
      </c>
      <c r="AS235" s="435">
        <f>INPUT!BB183</f>
        <v>11.374399239476784</v>
      </c>
      <c r="AT235" s="443">
        <f>INPUT!BC183</f>
        <v>15.399167612561481</v>
      </c>
      <c r="AU235" s="435">
        <f>INPUT!BD183</f>
        <v>1.9016346606747003</v>
      </c>
      <c r="AV235" s="443">
        <f>INPUT!BE183</f>
        <v>14.719271623672231</v>
      </c>
      <c r="AW235" s="435">
        <f>INPUT!BF183</f>
        <v>9.5428285821067114</v>
      </c>
      <c r="AX235" s="443">
        <f>INPUT!BG183</f>
        <v>17.6069670579326</v>
      </c>
      <c r="AY235" s="435">
        <f>INPUT!BH183</f>
        <v>5.8906640727960813</v>
      </c>
      <c r="AZ235" s="443">
        <f>INPUT!BI183</f>
        <v>17.44890234670704</v>
      </c>
      <c r="BA235" s="435">
        <f>INPUT!BJ183</f>
        <v>6.7129629629629761</v>
      </c>
      <c r="BB235" s="443">
        <f>INPUT!BK183</f>
        <v>17.193240264511388</v>
      </c>
      <c r="BC235" s="435">
        <f>INPUT!BL183</f>
        <v>11.650452135389688</v>
      </c>
      <c r="BD235" s="443">
        <f>INPUT!BM183</f>
        <v>14.959804264243271</v>
      </c>
      <c r="BE235" s="435">
        <f>INPUT!BN183</f>
        <v>1.6341341251166597</v>
      </c>
      <c r="BF235" s="443">
        <f>INPUT!BO183</f>
        <v>17.987012987012989</v>
      </c>
      <c r="BG235" s="435">
        <f>INPUT!BP183</f>
        <v>2.1584974165619553</v>
      </c>
      <c r="BH235" s="443">
        <f>INPUT!BQ183</f>
        <v>18.236791852323361</v>
      </c>
      <c r="BI235" s="435">
        <f>INPUT!BR183</f>
        <v>4.5154101384779155</v>
      </c>
      <c r="BJ235" s="443">
        <f>INPUT!BS183</f>
        <v>18.297042573935652</v>
      </c>
      <c r="BK235" s="435">
        <f>INPUT!BT183</f>
        <v>6.4199783894291595</v>
      </c>
      <c r="BL235" s="443">
        <f>INPUT!BU183</f>
        <v>16.26488527446994</v>
      </c>
      <c r="BM235" s="435">
        <f>INPUT!BV183</f>
        <v>8.7239176875198545</v>
      </c>
      <c r="BN235" s="443">
        <f>INPUT!BW183</f>
        <v>19.027661357921207</v>
      </c>
      <c r="BO235" s="435">
        <f>INPUT!BX183</f>
        <v>5.7855541198507554</v>
      </c>
      <c r="BP235" s="443">
        <f>INPUT!BY183</f>
        <v>19.624277456647398</v>
      </c>
      <c r="BQ235" s="435">
        <f>INPUT!BZ183</f>
        <v>7.6081671357524083</v>
      </c>
      <c r="BR235" s="443">
        <f>INPUT!CA183</f>
        <v>19.97245179063361</v>
      </c>
      <c r="BS235" s="435">
        <f>INPUT!CB183</f>
        <v>9.1567214205676919</v>
      </c>
      <c r="BT235" s="443">
        <f>INPUT!CC183</f>
        <v>18.710691823899371</v>
      </c>
      <c r="BU235" s="435">
        <f>INPUT!CD183</f>
        <v>15.037342767295581</v>
      </c>
      <c r="BV235" s="443">
        <f>INPUT!CE183</f>
        <v>21.307411000028118</v>
      </c>
      <c r="BW235" s="435">
        <f>INPUT!CF183</f>
        <v>11.981239308517821</v>
      </c>
      <c r="BX235" s="443">
        <f>INPUT!CG183</f>
        <v>20.964075854643237</v>
      </c>
      <c r="BY235" s="435">
        <f>INPUT!CH183</f>
        <v>6.8272495685796741</v>
      </c>
      <c r="BZ235" s="443">
        <f>INPUT!CI183</f>
        <v>21.057619380526379</v>
      </c>
      <c r="CA235" s="435">
        <f>INPUT!CJ183</f>
        <v>5.4333218638769054</v>
      </c>
      <c r="CB235" s="443">
        <f>INPUT!CK183</f>
        <v>18.506539028885474</v>
      </c>
      <c r="CC235" s="435">
        <f>INPUT!CL183</f>
        <v>-1.0911023330154479</v>
      </c>
      <c r="CD235" s="443">
        <f>INPUT!CM183</f>
        <v>22.301006404391583</v>
      </c>
      <c r="CE235" s="435">
        <f>INPUT!CN183</f>
        <v>4.6631446887759109</v>
      </c>
      <c r="CF235" s="443">
        <f>INPUT!CO183</f>
        <v>20.965115380327816</v>
      </c>
      <c r="CG235" s="435">
        <f>INPUT!CP183</f>
        <v>4.9586048618932566E-3</v>
      </c>
      <c r="CH235" s="443">
        <f>INPUT!CQ183</f>
        <v>21.592235379231301</v>
      </c>
      <c r="CI235" s="435">
        <f>INPUT!CR183</f>
        <v>2.5388244940893978</v>
      </c>
      <c r="CJ235" s="443">
        <f>INPUT!CS183</f>
        <v>18.773195876288661</v>
      </c>
      <c r="CK235" s="435">
        <f>INPUT!CT183</f>
        <v>1.4408790697546525</v>
      </c>
      <c r="CL235" s="443">
        <f>INPUT!CU183</f>
        <v>21.250510829587249</v>
      </c>
      <c r="CM235" s="435">
        <f>INPUT!CV183</f>
        <v>-4.7105299005585133</v>
      </c>
      <c r="CN235" s="443">
        <f>INPUT!CW183</f>
        <v>19.645404524149175</v>
      </c>
      <c r="CO235" s="435">
        <f>INPUT!CX183</f>
        <v>-6.2947941484594256</v>
      </c>
      <c r="CP235" s="443">
        <f>INPUT!CY183</f>
        <v>19.338521400778212</v>
      </c>
      <c r="CQ235" s="435">
        <f>INPUT!CZ183</f>
        <v>-10.437613053351779</v>
      </c>
      <c r="CR235" s="443">
        <f>INPUT!DA183</f>
        <v>17.726472314615535</v>
      </c>
      <c r="CS235" s="435">
        <f>INPUT!DB183</f>
        <v>-5.5756279781599805</v>
      </c>
      <c r="CT235" s="443">
        <f>INPUT!DC183</f>
        <v>21.408389480547708</v>
      </c>
      <c r="CU235" s="435">
        <f>INPUT!DD183</f>
        <v>0.74294049788508065</v>
      </c>
      <c r="CV235" s="443">
        <f>INPUT!DE183</f>
        <v>21.384509938313915</v>
      </c>
      <c r="CW235" s="435">
        <f>INPUT!DF183</f>
        <v>8.852479530400803</v>
      </c>
      <c r="CX235" s="443">
        <f>INPUT!DG183</f>
        <v>19.145065939063212</v>
      </c>
      <c r="CY235" s="435">
        <f>INPUT!DH183</f>
        <v>-1.0003632527314954</v>
      </c>
      <c r="CZ235" s="443">
        <f>INPUT!DI183</f>
        <v>19.753086419753085</v>
      </c>
      <c r="DA235" s="435">
        <f>INPUT!DJ183</f>
        <v>11.432698334832248</v>
      </c>
      <c r="DB235" s="443">
        <f>INPUT!DK183</f>
        <v>21.959299574065312</v>
      </c>
      <c r="DC235" s="435">
        <f>INPUT!DL183</f>
        <v>2.573337401293907</v>
      </c>
      <c r="DD235" s="443">
        <f>INPUT!DM183</f>
        <v>21.619718309859152</v>
      </c>
      <c r="DE235" s="435">
        <f>INPUT!DN183</f>
        <v>1.0999006861682759</v>
      </c>
      <c r="DF235" s="443">
        <f>INPUT!DO183</f>
        <v>19.511037265606458</v>
      </c>
      <c r="DG235" s="435">
        <f>INPUT!DP183</f>
        <v>1.9115699455310997</v>
      </c>
      <c r="DH235" s="443">
        <f>INPUT!DQ183</f>
        <v>19.932168014609967</v>
      </c>
      <c r="DI235" s="435">
        <f>INPUT!DR183</f>
        <v>0.90660057396296789</v>
      </c>
      <c r="DJ235" s="443">
        <f>INPUT!DS183</f>
        <v>21.972365212679492</v>
      </c>
      <c r="DK235" s="435">
        <f>INPUT!DT183</f>
        <v>5.9499341361557434E-2</v>
      </c>
      <c r="DL235" s="443">
        <f>INPUT!DU183</f>
        <v>20.865921787709496</v>
      </c>
      <c r="DM235" s="435">
        <f>INPUT!DV183</f>
        <v>-3.4866158353502041</v>
      </c>
      <c r="DN235" s="443">
        <f>INPUT!DW183</f>
        <v>21.735491071428573</v>
      </c>
      <c r="DO235" s="435">
        <f>INPUT!DX183</f>
        <v>11.401002291883898</v>
      </c>
      <c r="DP235" s="443">
        <f>INPUT!DY183</f>
        <v>21.94851923609189</v>
      </c>
      <c r="DQ235" s="435">
        <f>INPUT!DZ183</f>
        <v>10.116065748612835</v>
      </c>
      <c r="DR235" s="443">
        <f>INPUT!EA183</f>
        <v>21.339687582737625</v>
      </c>
      <c r="DS235" s="435">
        <f>INPUT!EB183</f>
        <v>-2.8794243305985567</v>
      </c>
      <c r="DT235" s="443">
        <f>INPUT!EC183</f>
        <v>19.960179193628672</v>
      </c>
      <c r="DU235" s="435">
        <f>INPUT!ED183</f>
        <v>-4.3407744133993953</v>
      </c>
      <c r="DV235" s="443">
        <f>INPUT!EE183</f>
        <v>19.648789748457524</v>
      </c>
      <c r="DW235" s="435">
        <f>INPUT!EF183</f>
        <v>-9.6004333010632052</v>
      </c>
      <c r="DX235" s="443">
        <f>INPUT!EG183</f>
        <v>18.544719555330975</v>
      </c>
      <c r="DY235" s="435">
        <f>INPUT!EH183</f>
        <v>-15.508106237817387</v>
      </c>
      <c r="DZ235" s="443">
        <f>INPUT!EI183</f>
        <v>20.44668971018346</v>
      </c>
      <c r="EA235" s="435">
        <f>INPUT!EJ183</f>
        <v>-4.1846810975646136</v>
      </c>
      <c r="EB235" s="443">
        <f>INPUT!EK183</f>
        <v>20.876220638690949</v>
      </c>
      <c r="EC235" s="435">
        <f>INPUT!EL183</f>
        <v>4.5893447958357036</v>
      </c>
      <c r="ED235" s="443">
        <f>INPUT!EM183</f>
        <v>19.828472958642639</v>
      </c>
      <c r="EE235" s="435">
        <f>INPUT!EN183</f>
        <v>0.91447469531409364</v>
      </c>
      <c r="EF235" s="443">
        <f>INPUT!EO183</f>
        <v>20.161943319838059</v>
      </c>
      <c r="EG235" s="435">
        <f>INPUT!EP183</f>
        <v>8.7206698364019619</v>
      </c>
      <c r="EH235" s="443">
        <f>INPUT!EQ183</f>
        <v>20.548122785782649</v>
      </c>
      <c r="EI235" s="435">
        <f>INPUT!ER183</f>
        <v>0.49608556219578048</v>
      </c>
      <c r="EJ235" s="443">
        <f>INPUT!ES183</f>
        <v>20.042841784179117</v>
      </c>
      <c r="EK235" s="435">
        <f>INPUT!ET183</f>
        <v>-3.9920006065048419</v>
      </c>
      <c r="EL235" s="443">
        <f>INPUT!EU183</f>
        <v>20.644953028489056</v>
      </c>
      <c r="EM235" s="435">
        <f>INPUT!EV183</f>
        <v>4.1177153255795185</v>
      </c>
      <c r="EN235" s="443">
        <f>INPUT!EW183</f>
        <v>20.202128478733542</v>
      </c>
      <c r="EO235" s="435">
        <f>INPUT!EX183</f>
        <v>0.19931193267437308</v>
      </c>
      <c r="EP235" s="443"/>
      <c r="EQ235" s="443">
        <f>INPUT!FF183</f>
        <v>9.7265969509890393</v>
      </c>
      <c r="ER235" s="435">
        <f>INPUT!FG183</f>
        <v>4.9008251810968462</v>
      </c>
      <c r="ES235" s="443">
        <f>INPUT!FH183</f>
        <v>11.027837259100643</v>
      </c>
      <c r="ET235" s="435">
        <f>INPUT!FI183</f>
        <v>13.378166224717347</v>
      </c>
      <c r="EU235" s="443">
        <f>INPUT!FJ183</f>
        <v>12.263040920381748</v>
      </c>
      <c r="EV235" s="435">
        <f>INPUT!FK183</f>
        <v>11.200778831422831</v>
      </c>
      <c r="EW235" s="443">
        <f>INPUT!FL183</f>
        <v>13.0023047258289</v>
      </c>
      <c r="EX235" s="435">
        <f>INPUT!FM183</f>
        <v>6.0283889636090215</v>
      </c>
      <c r="EY235" s="443">
        <f>INPUT!FN183</f>
        <v>14.013315364965706</v>
      </c>
      <c r="EZ235" s="435">
        <f>INPUT!FO183</f>
        <v>7.7756264020520049</v>
      </c>
      <c r="FA235" s="443">
        <f>INPUT!FP183</f>
        <v>14.553314121037463</v>
      </c>
      <c r="FB235" s="435">
        <f>INPUT!FQ183</f>
        <v>3.8534689472684791</v>
      </c>
      <c r="FC235" s="443">
        <f>INPUT!FR183</f>
        <v>15.76761504678251</v>
      </c>
      <c r="FD235" s="435">
        <f>INPUT!FS183</f>
        <v>8.3438103214560577</v>
      </c>
      <c r="FE235" s="443">
        <f>INPUT!FT183</f>
        <v>16.767899871157741</v>
      </c>
      <c r="FF235" s="435">
        <f>INPUT!FU183</f>
        <v>6.3439196188351143</v>
      </c>
      <c r="FG235" s="443">
        <f>INPUT!FV183</f>
        <v>17.658138439805366</v>
      </c>
      <c r="FH235" s="435">
        <f>INPUT!FW183</f>
        <v>5.309183472516521</v>
      </c>
      <c r="FI235" s="443">
        <f>INPUT!FX183</f>
        <v>19.323438039351053</v>
      </c>
      <c r="FJ235" s="435">
        <f>INPUT!FY183</f>
        <v>9.4307766655160599</v>
      </c>
      <c r="FK235" s="443">
        <f>INPUT!FZ183</f>
        <v>20.410748004831376</v>
      </c>
      <c r="FL235" s="435">
        <f>INPUT!GA183</f>
        <v>5.6268970525124917</v>
      </c>
      <c r="FM235" s="443">
        <f>INPUT!GB183</f>
        <v>20.865388488672025</v>
      </c>
      <c r="FN235" s="435">
        <f>INPUT!GC183</f>
        <v>2.2274562585018032</v>
      </c>
      <c r="FO235" s="443">
        <f>INPUT!GD183</f>
        <v>19.469379613006186</v>
      </c>
      <c r="FP235" s="435">
        <f>INPUT!GE183</f>
        <v>-6.6905482082144863</v>
      </c>
      <c r="FQ235" s="443">
        <f>INPUT!GF183</f>
        <v>20.436923425207993</v>
      </c>
      <c r="FR235" s="435">
        <f>INPUT!GG183</f>
        <v>4.9695667321389969</v>
      </c>
      <c r="FS235" s="443">
        <f>INPUT!GH183</f>
        <v>20.777885313331719</v>
      </c>
      <c r="FT235" s="435">
        <f>INPUT!GI183</f>
        <v>1.6683621161058149</v>
      </c>
      <c r="FU235" s="443">
        <f>INPUT!GJ183</f>
        <v>21.63395078794581</v>
      </c>
      <c r="FV235" s="435">
        <f>INPUT!GK183</f>
        <v>4.1200798912140124</v>
      </c>
      <c r="FW235" s="443">
        <f>INPUT!GL183</f>
        <v>19.853447735955406</v>
      </c>
      <c r="FX235" s="435">
        <f>INPUT!GM183</f>
        <v>-8.2301335962291269</v>
      </c>
      <c r="FY235" s="443">
        <f>INPUT!GN183</f>
        <v>20.329606707925734</v>
      </c>
      <c r="FZ235" s="435">
        <f>INPUT!GO183</f>
        <v>2.3983691815300467</v>
      </c>
      <c r="GA235" s="443">
        <f>INPUT!GP183</f>
        <v>20.359027190590481</v>
      </c>
      <c r="GB235" s="435">
        <f>INPUT!GQ183</f>
        <v>0.1447174216768099</v>
      </c>
      <c r="GC235" s="443">
        <f>INPUT!GR183</f>
        <v>20.665863184298985</v>
      </c>
      <c r="GD235" s="435">
        <f>INPUT!GS183</f>
        <v>1.5071250253563928</v>
      </c>
      <c r="GE235" s="443">
        <f>INPUT!GT183</f>
        <v>21.498617033152179</v>
      </c>
      <c r="GF235" s="435">
        <f>INPUT!GU183</f>
        <v>4.0296107712833651</v>
      </c>
      <c r="GG235" s="443">
        <f>INPUT!GV183</f>
        <v>21.928653688271975</v>
      </c>
      <c r="GH235" s="435">
        <f>INPUT!GW183</f>
        <v>2.0002991562510841</v>
      </c>
      <c r="GI235" s="443">
        <f>INPUT!GX183</f>
        <v>22.335370225798631</v>
      </c>
      <c r="GJ235" s="435">
        <f>INPUT!GY183</f>
        <v>1.8547264383320439</v>
      </c>
      <c r="GK235" s="435">
        <f>INPUT!GZ183</f>
        <v>1.8996836509774573</v>
      </c>
      <c r="GL235" s="436"/>
    </row>
    <row r="236" spans="1:194" ht="12" hidden="1" customHeight="1" outlineLevel="1" x14ac:dyDescent="0.2">
      <c r="A236" s="437"/>
      <c r="B236" s="436"/>
      <c r="C236" s="435"/>
      <c r="D236" s="436"/>
      <c r="E236" s="435"/>
      <c r="F236" s="436"/>
      <c r="G236" s="435"/>
      <c r="H236" s="436"/>
      <c r="I236" s="435"/>
      <c r="J236" s="436"/>
      <c r="K236" s="435"/>
      <c r="L236" s="436"/>
      <c r="M236" s="435"/>
      <c r="N236" s="436"/>
      <c r="O236" s="435"/>
      <c r="P236" s="436"/>
      <c r="Q236" s="435"/>
      <c r="R236" s="436"/>
      <c r="S236" s="435"/>
      <c r="T236" s="436"/>
      <c r="U236" s="435"/>
      <c r="V236" s="436"/>
      <c r="W236" s="435"/>
      <c r="X236" s="436"/>
      <c r="Y236" s="435"/>
      <c r="Z236" s="436"/>
      <c r="AA236" s="435"/>
      <c r="AB236" s="436"/>
      <c r="AC236" s="435"/>
      <c r="AD236" s="436"/>
      <c r="AE236" s="435"/>
      <c r="AF236" s="436"/>
      <c r="AG236" s="435"/>
      <c r="AH236" s="436"/>
      <c r="AI236" s="435"/>
      <c r="AJ236" s="436"/>
      <c r="AK236" s="435"/>
      <c r="AL236" s="436"/>
      <c r="AM236" s="435"/>
      <c r="AN236" s="436"/>
      <c r="AO236" s="435"/>
      <c r="AP236" s="436"/>
      <c r="AQ236" s="435"/>
      <c r="AR236" s="436"/>
      <c r="AS236" s="435"/>
      <c r="AT236" s="436"/>
      <c r="AU236" s="435"/>
      <c r="AV236" s="436"/>
      <c r="AW236" s="435"/>
      <c r="AX236" s="436"/>
      <c r="AY236" s="435"/>
      <c r="AZ236" s="436"/>
      <c r="BA236" s="435"/>
      <c r="BB236" s="436"/>
      <c r="BC236" s="435"/>
      <c r="BD236" s="436"/>
      <c r="BE236" s="435"/>
      <c r="BF236" s="436"/>
      <c r="BG236" s="435"/>
      <c r="BH236" s="436"/>
      <c r="BI236" s="435"/>
      <c r="BJ236" s="436"/>
      <c r="BK236" s="435"/>
      <c r="BL236" s="436"/>
      <c r="BM236" s="435"/>
      <c r="BN236" s="436"/>
      <c r="BO236" s="435"/>
      <c r="BP236" s="436"/>
      <c r="BQ236" s="435"/>
      <c r="BR236" s="436"/>
      <c r="BS236" s="435"/>
      <c r="BT236" s="436"/>
      <c r="BU236" s="435"/>
      <c r="BV236" s="436"/>
      <c r="BW236" s="435"/>
      <c r="BX236" s="436"/>
      <c r="BY236" s="435"/>
      <c r="BZ236" s="436"/>
      <c r="CA236" s="435"/>
      <c r="CB236" s="436"/>
      <c r="CC236" s="435"/>
      <c r="CD236" s="436"/>
      <c r="CE236" s="435"/>
      <c r="CF236" s="436"/>
      <c r="CG236" s="435"/>
      <c r="CH236" s="436"/>
      <c r="CI236" s="435"/>
      <c r="CJ236" s="436"/>
      <c r="CK236" s="435"/>
      <c r="CM236" s="435"/>
      <c r="CO236" s="435"/>
      <c r="CQ236" s="435"/>
      <c r="CS236" s="435"/>
      <c r="CU236" s="435"/>
      <c r="CW236" s="435"/>
      <c r="CY236" s="435"/>
      <c r="DA236" s="435"/>
      <c r="DC236" s="435"/>
      <c r="DE236" s="435"/>
      <c r="DG236" s="435"/>
      <c r="DI236" s="435"/>
      <c r="DK236" s="435"/>
      <c r="DM236" s="435"/>
      <c r="DO236" s="435"/>
      <c r="DQ236" s="435"/>
      <c r="DS236" s="435"/>
      <c r="DU236" s="435"/>
      <c r="DW236" s="435"/>
      <c r="DY236" s="435"/>
      <c r="EA236" s="435"/>
      <c r="EC236" s="435"/>
      <c r="EE236" s="435"/>
      <c r="EG236" s="435"/>
      <c r="EI236" s="435"/>
      <c r="EK236" s="435"/>
      <c r="EM236" s="435"/>
      <c r="EO236" s="435"/>
      <c r="EP236" s="436"/>
      <c r="EQ236" s="436"/>
      <c r="ER236" s="435"/>
      <c r="ES236" s="436"/>
      <c r="ET236" s="435"/>
      <c r="EU236" s="436"/>
      <c r="EV236" s="435"/>
      <c r="EW236" s="436"/>
      <c r="EX236" s="435"/>
      <c r="EY236" s="436"/>
      <c r="EZ236" s="435"/>
      <c r="FA236" s="436"/>
      <c r="FB236" s="435"/>
      <c r="FC236" s="436"/>
      <c r="FD236" s="435"/>
      <c r="FE236" s="436"/>
      <c r="FF236" s="435"/>
      <c r="FG236" s="436"/>
      <c r="FH236" s="435"/>
      <c r="FI236" s="436"/>
      <c r="FJ236" s="435"/>
      <c r="FK236" s="436"/>
      <c r="FL236" s="435"/>
      <c r="FN236" s="435"/>
      <c r="FP236" s="435"/>
      <c r="FR236" s="435"/>
      <c r="FT236" s="435"/>
      <c r="FV236" s="435"/>
      <c r="FX236" s="435"/>
      <c r="FZ236" s="435"/>
      <c r="GB236" s="435"/>
      <c r="GD236" s="435"/>
      <c r="GF236" s="435"/>
      <c r="GH236" s="435"/>
      <c r="GJ236" s="435"/>
      <c r="GK236" s="435"/>
      <c r="GL236" s="436"/>
    </row>
    <row r="237" spans="1:194" ht="12" hidden="1" customHeight="1" outlineLevel="1" x14ac:dyDescent="0.2">
      <c r="A237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237" s="436"/>
      <c r="C237" s="435"/>
      <c r="D237" s="436"/>
      <c r="E237" s="435"/>
      <c r="F237" s="436"/>
      <c r="G237" s="435"/>
      <c r="H237" s="436"/>
      <c r="I237" s="435"/>
      <c r="J237" s="436"/>
      <c r="K237" s="435"/>
      <c r="L237" s="436"/>
      <c r="M237" s="435"/>
      <c r="N237" s="436"/>
      <c r="O237" s="435"/>
      <c r="P237" s="436"/>
      <c r="Q237" s="435"/>
      <c r="R237" s="436"/>
      <c r="S237" s="435"/>
      <c r="T237" s="436"/>
      <c r="U237" s="435"/>
      <c r="V237" s="436"/>
      <c r="W237" s="435"/>
      <c r="X237" s="436"/>
      <c r="Y237" s="435"/>
      <c r="Z237" s="436"/>
      <c r="AA237" s="435"/>
      <c r="AB237" s="436"/>
      <c r="AC237" s="435"/>
      <c r="AD237" s="436"/>
      <c r="AE237" s="435"/>
      <c r="AF237" s="436"/>
      <c r="AG237" s="435"/>
      <c r="AH237" s="436"/>
      <c r="AI237" s="435"/>
      <c r="AJ237" s="436"/>
      <c r="AK237" s="435"/>
      <c r="AL237" s="436"/>
      <c r="AM237" s="435"/>
      <c r="AN237" s="436"/>
      <c r="AO237" s="435"/>
      <c r="AP237" s="436"/>
      <c r="AQ237" s="435"/>
      <c r="AR237" s="436"/>
      <c r="AS237" s="435"/>
      <c r="AT237" s="436"/>
      <c r="AU237" s="435"/>
      <c r="AV237" s="436"/>
      <c r="AW237" s="435"/>
      <c r="AX237" s="436"/>
      <c r="AY237" s="435"/>
      <c r="AZ237" s="436"/>
      <c r="BA237" s="435"/>
      <c r="BB237" s="436"/>
      <c r="BC237" s="435"/>
      <c r="BD237" s="436"/>
      <c r="BE237" s="435"/>
      <c r="BF237" s="436"/>
      <c r="BG237" s="435"/>
      <c r="BH237" s="436"/>
      <c r="BI237" s="435"/>
      <c r="BJ237" s="436"/>
      <c r="BK237" s="435"/>
      <c r="BL237" s="436"/>
      <c r="BM237" s="435"/>
      <c r="BN237" s="436"/>
      <c r="BO237" s="435"/>
      <c r="BP237" s="436"/>
      <c r="BQ237" s="435"/>
      <c r="BR237" s="436"/>
      <c r="BS237" s="435"/>
      <c r="BT237" s="436"/>
      <c r="BU237" s="435"/>
      <c r="BV237" s="436"/>
      <c r="BW237" s="435"/>
      <c r="BX237" s="436"/>
      <c r="BY237" s="435"/>
      <c r="BZ237" s="436"/>
      <c r="CA237" s="435"/>
      <c r="CB237" s="436"/>
      <c r="CC237" s="435"/>
      <c r="CD237" s="436"/>
      <c r="CE237" s="435"/>
      <c r="CF237" s="436"/>
      <c r="CG237" s="435"/>
      <c r="CH237" s="436"/>
      <c r="CI237" s="435"/>
      <c r="CJ237" s="436"/>
      <c r="CK237" s="435"/>
      <c r="CM237" s="435"/>
      <c r="CO237" s="435"/>
      <c r="CQ237" s="435"/>
      <c r="CS237" s="435"/>
      <c r="CU237" s="435"/>
      <c r="CW237" s="435"/>
      <c r="CY237" s="435"/>
      <c r="DA237" s="435"/>
      <c r="DC237" s="435"/>
      <c r="DE237" s="435"/>
      <c r="DG237" s="435"/>
      <c r="DI237" s="435"/>
      <c r="DK237" s="435"/>
      <c r="DM237" s="435"/>
      <c r="DO237" s="435"/>
      <c r="DQ237" s="435"/>
      <c r="DS237" s="435"/>
      <c r="DU237" s="435"/>
      <c r="DW237" s="435"/>
      <c r="DY237" s="435"/>
      <c r="EA237" s="435"/>
      <c r="EC237" s="435"/>
      <c r="EE237" s="435"/>
      <c r="EG237" s="435"/>
      <c r="EI237" s="435"/>
      <c r="EK237" s="435"/>
      <c r="EM237" s="435"/>
      <c r="EO237" s="435"/>
      <c r="EP237" s="436"/>
      <c r="EQ237" s="436"/>
      <c r="ER237" s="435"/>
      <c r="ES237" s="436"/>
      <c r="ET237" s="435"/>
      <c r="EU237" s="436"/>
      <c r="EV237" s="435"/>
      <c r="EW237" s="436"/>
      <c r="EX237" s="435"/>
      <c r="EY237" s="436"/>
      <c r="EZ237" s="435"/>
      <c r="FA237" s="436"/>
      <c r="FB237" s="435"/>
      <c r="FC237" s="436"/>
      <c r="FD237" s="435"/>
      <c r="FE237" s="436"/>
      <c r="FF237" s="435"/>
      <c r="FG237" s="436"/>
      <c r="FH237" s="435"/>
      <c r="FI237" s="436"/>
      <c r="FJ237" s="435"/>
      <c r="FK237" s="436"/>
      <c r="FL237" s="435"/>
      <c r="FN237" s="435"/>
      <c r="FP237" s="435"/>
      <c r="FR237" s="435"/>
      <c r="FT237" s="435"/>
      <c r="FV237" s="435"/>
      <c r="FX237" s="435"/>
      <c r="FZ237" s="435"/>
      <c r="GB237" s="435"/>
      <c r="GD237" s="435"/>
      <c r="GF237" s="435"/>
      <c r="GH237" s="435"/>
      <c r="GJ237" s="435"/>
      <c r="GK237" s="435"/>
      <c r="GL237" s="436"/>
    </row>
    <row r="238" spans="1:194" ht="12" hidden="1" customHeight="1" outlineLevel="1" x14ac:dyDescent="0.2">
      <c r="A238" s="468" t="s">
        <v>155</v>
      </c>
      <c r="B238" s="436"/>
      <c r="C238" s="435"/>
      <c r="D238" s="436"/>
      <c r="E238" s="435"/>
      <c r="F238" s="436"/>
      <c r="G238" s="435"/>
      <c r="H238" s="436"/>
      <c r="I238" s="435"/>
      <c r="J238" s="436"/>
      <c r="K238" s="435"/>
      <c r="L238" s="436"/>
      <c r="M238" s="435"/>
      <c r="N238" s="436"/>
      <c r="O238" s="435"/>
      <c r="P238" s="436"/>
      <c r="Q238" s="435"/>
      <c r="R238" s="436"/>
      <c r="S238" s="435"/>
      <c r="T238" s="436"/>
      <c r="U238" s="435"/>
      <c r="V238" s="436"/>
      <c r="W238" s="435"/>
      <c r="X238" s="436"/>
      <c r="Y238" s="435"/>
      <c r="Z238" s="436"/>
      <c r="AA238" s="435"/>
      <c r="AB238" s="436"/>
      <c r="AC238" s="435"/>
      <c r="AD238" s="436"/>
      <c r="AE238" s="435"/>
      <c r="AF238" s="436"/>
      <c r="AG238" s="435"/>
      <c r="AH238" s="436"/>
      <c r="AI238" s="435"/>
      <c r="AJ238" s="436"/>
      <c r="AK238" s="435"/>
      <c r="AL238" s="436"/>
      <c r="AM238" s="435"/>
      <c r="AN238" s="436"/>
      <c r="AO238" s="435"/>
      <c r="AP238" s="436"/>
      <c r="AQ238" s="435"/>
      <c r="AR238" s="436"/>
      <c r="AS238" s="435"/>
      <c r="AT238" s="436"/>
      <c r="AU238" s="435"/>
      <c r="AV238" s="436"/>
      <c r="AW238" s="435"/>
      <c r="AX238" s="436"/>
      <c r="AY238" s="435"/>
      <c r="AZ238" s="436"/>
      <c r="BA238" s="435"/>
      <c r="BB238" s="436"/>
      <c r="BC238" s="435"/>
      <c r="BD238" s="436"/>
      <c r="BE238" s="435"/>
      <c r="BF238" s="436"/>
      <c r="BG238" s="435"/>
      <c r="BH238" s="436"/>
      <c r="BI238" s="435"/>
      <c r="BJ238" s="436"/>
      <c r="BK238" s="435"/>
      <c r="BL238" s="436"/>
      <c r="BM238" s="435"/>
      <c r="BN238" s="436"/>
      <c r="BO238" s="435"/>
      <c r="BP238" s="436"/>
      <c r="BQ238" s="435"/>
      <c r="BR238" s="436"/>
      <c r="BS238" s="435"/>
      <c r="BT238" s="436"/>
      <c r="BU238" s="435"/>
      <c r="BV238" s="436"/>
      <c r="BW238" s="435"/>
      <c r="BX238" s="436"/>
      <c r="BY238" s="435"/>
      <c r="BZ238" s="436"/>
      <c r="CA238" s="435"/>
      <c r="CB238" s="436"/>
      <c r="CC238" s="435"/>
      <c r="CD238" s="436"/>
      <c r="CE238" s="435"/>
      <c r="CF238" s="436"/>
      <c r="CG238" s="435"/>
      <c r="CH238" s="436"/>
      <c r="CI238" s="435"/>
      <c r="CJ238" s="436"/>
      <c r="CK238" s="435"/>
      <c r="CM238" s="435"/>
      <c r="CO238" s="435"/>
      <c r="CQ238" s="435"/>
      <c r="CS238" s="435"/>
      <c r="CU238" s="435"/>
      <c r="CW238" s="435"/>
      <c r="CY238" s="435"/>
      <c r="DA238" s="435"/>
      <c r="DC238" s="435"/>
      <c r="DE238" s="435"/>
      <c r="DG238" s="435"/>
      <c r="DI238" s="435"/>
      <c r="DK238" s="435"/>
      <c r="DM238" s="435"/>
      <c r="DO238" s="435"/>
      <c r="DQ238" s="435"/>
      <c r="DS238" s="435"/>
      <c r="DU238" s="435"/>
      <c r="DW238" s="435"/>
      <c r="DY238" s="435"/>
      <c r="EA238" s="435"/>
      <c r="EC238" s="435"/>
      <c r="EE238" s="435"/>
      <c r="EG238" s="435"/>
      <c r="EI238" s="435"/>
      <c r="EK238" s="435"/>
      <c r="EM238" s="435"/>
      <c r="EO238" s="435"/>
      <c r="EP238" s="436"/>
      <c r="EQ238" s="436"/>
      <c r="ER238" s="435"/>
      <c r="ES238" s="436"/>
      <c r="ET238" s="435"/>
      <c r="EU238" s="436"/>
      <c r="EV238" s="435"/>
      <c r="EW238" s="436"/>
      <c r="EX238" s="435"/>
      <c r="EY238" s="436"/>
      <c r="EZ238" s="435"/>
      <c r="FA238" s="436"/>
      <c r="FB238" s="435"/>
      <c r="FC238" s="436"/>
      <c r="FD238" s="435"/>
      <c r="FE238" s="436"/>
      <c r="FF238" s="435"/>
      <c r="FG238" s="436"/>
      <c r="FH238" s="435"/>
      <c r="FI238" s="436"/>
      <c r="FJ238" s="435"/>
      <c r="FK238" s="436"/>
      <c r="FL238" s="435"/>
      <c r="FN238" s="435"/>
      <c r="FP238" s="435"/>
      <c r="FR238" s="435"/>
      <c r="FT238" s="435"/>
      <c r="FV238" s="435"/>
      <c r="FX238" s="435"/>
      <c r="FZ238" s="435"/>
      <c r="GB238" s="435"/>
      <c r="GD238" s="435"/>
      <c r="GF238" s="435"/>
      <c r="GH238" s="435"/>
      <c r="GJ238" s="435"/>
      <c r="GK238" s="435"/>
      <c r="GL238" s="436"/>
    </row>
    <row r="239" spans="1:194" s="475" customFormat="1" ht="12" hidden="1" customHeight="1" outlineLevel="1" x14ac:dyDescent="0.2">
      <c r="A239" s="471"/>
      <c r="B239" s="472"/>
      <c r="C239" s="473"/>
      <c r="D239" s="472"/>
      <c r="E239" s="473"/>
      <c r="F239" s="472"/>
      <c r="G239" s="473"/>
      <c r="H239" s="472"/>
      <c r="I239" s="473"/>
      <c r="J239" s="472"/>
      <c r="K239" s="473"/>
      <c r="L239" s="472"/>
      <c r="M239" s="473"/>
      <c r="N239" s="472"/>
      <c r="O239" s="473"/>
      <c r="P239" s="472"/>
      <c r="Q239" s="473"/>
      <c r="R239" s="472"/>
      <c r="S239" s="473"/>
      <c r="T239" s="472"/>
      <c r="U239" s="473"/>
      <c r="V239" s="472"/>
      <c r="W239" s="473"/>
      <c r="X239" s="472"/>
      <c r="Y239" s="473"/>
      <c r="Z239" s="472"/>
      <c r="AA239" s="473"/>
      <c r="AB239" s="472"/>
      <c r="AC239" s="473"/>
      <c r="AD239" s="472"/>
      <c r="AE239" s="473"/>
      <c r="AF239" s="472"/>
      <c r="AG239" s="473"/>
      <c r="AH239" s="472"/>
      <c r="AI239" s="473"/>
      <c r="AJ239" s="472"/>
      <c r="AK239" s="473"/>
      <c r="AL239" s="472"/>
      <c r="AM239" s="473"/>
      <c r="AN239" s="472"/>
      <c r="AO239" s="473"/>
      <c r="AP239" s="472"/>
      <c r="AQ239" s="473"/>
      <c r="AR239" s="472"/>
      <c r="AS239" s="473"/>
      <c r="AT239" s="472"/>
      <c r="AU239" s="473"/>
      <c r="AV239" s="472"/>
      <c r="AW239" s="473"/>
      <c r="AX239" s="472"/>
      <c r="AY239" s="473"/>
      <c r="AZ239" s="472"/>
      <c r="BA239" s="473"/>
      <c r="BB239" s="472"/>
      <c r="BC239" s="473"/>
      <c r="BD239" s="472"/>
      <c r="BE239" s="473"/>
      <c r="BF239" s="472"/>
      <c r="BG239" s="473"/>
      <c r="BH239" s="472"/>
      <c r="BI239" s="473"/>
      <c r="BJ239" s="472"/>
      <c r="BK239" s="473"/>
      <c r="BL239" s="472"/>
      <c r="BM239" s="473"/>
      <c r="BN239" s="472"/>
      <c r="BO239" s="473"/>
      <c r="BP239" s="472"/>
      <c r="BQ239" s="473"/>
      <c r="BR239" s="472"/>
      <c r="BS239" s="473"/>
      <c r="BT239" s="472"/>
      <c r="BU239" s="473"/>
      <c r="BV239" s="472"/>
      <c r="BW239" s="473"/>
      <c r="BX239" s="472"/>
      <c r="BY239" s="473"/>
      <c r="BZ239" s="472"/>
      <c r="CA239" s="473"/>
      <c r="CB239" s="472"/>
      <c r="CC239" s="473"/>
      <c r="CD239" s="472"/>
      <c r="CE239" s="473"/>
      <c r="CF239" s="472"/>
      <c r="CG239" s="473"/>
      <c r="CH239" s="472"/>
      <c r="CI239" s="473"/>
      <c r="CJ239" s="472"/>
      <c r="CK239" s="473"/>
      <c r="CL239" s="474"/>
      <c r="CM239" s="473"/>
      <c r="CN239" s="474"/>
      <c r="CO239" s="473"/>
      <c r="CP239" s="474"/>
      <c r="CQ239" s="473"/>
      <c r="CR239" s="474"/>
      <c r="CS239" s="473"/>
      <c r="CT239" s="474"/>
      <c r="CU239" s="473"/>
      <c r="CV239" s="474"/>
      <c r="CW239" s="473"/>
      <c r="CX239" s="474"/>
      <c r="CY239" s="473"/>
      <c r="CZ239" s="474"/>
      <c r="DA239" s="473"/>
      <c r="DB239" s="474"/>
      <c r="DC239" s="473"/>
      <c r="DD239" s="474"/>
      <c r="DE239" s="473"/>
      <c r="DF239" s="474"/>
      <c r="DG239" s="473"/>
      <c r="DH239" s="474"/>
      <c r="DI239" s="473"/>
      <c r="DJ239" s="474"/>
      <c r="DK239" s="473"/>
      <c r="DL239" s="474"/>
      <c r="DM239" s="473"/>
      <c r="DN239" s="474"/>
      <c r="DO239" s="473"/>
      <c r="DP239" s="474"/>
      <c r="DQ239" s="473"/>
      <c r="DR239" s="474"/>
      <c r="DS239" s="473"/>
      <c r="DT239" s="474"/>
      <c r="DU239" s="473"/>
      <c r="DV239" s="474"/>
      <c r="DW239" s="473"/>
      <c r="DX239" s="474"/>
      <c r="DY239" s="473"/>
      <c r="DZ239" s="474"/>
      <c r="EA239" s="473"/>
      <c r="EB239" s="474"/>
      <c r="EC239" s="473"/>
      <c r="ED239" s="474"/>
      <c r="EE239" s="473"/>
      <c r="EF239" s="474"/>
      <c r="EG239" s="473"/>
      <c r="EH239" s="474"/>
      <c r="EI239" s="473"/>
      <c r="EJ239" s="474"/>
      <c r="EK239" s="473"/>
      <c r="EL239" s="474"/>
      <c r="EM239" s="473"/>
      <c r="EN239" s="474"/>
      <c r="EO239" s="473"/>
      <c r="EP239" s="472"/>
      <c r="EQ239" s="472"/>
      <c r="ER239" s="473"/>
      <c r="ES239" s="472"/>
      <c r="ET239" s="473"/>
      <c r="EU239" s="472"/>
      <c r="EV239" s="473"/>
      <c r="EW239" s="472"/>
      <c r="EX239" s="473"/>
      <c r="EY239" s="472"/>
      <c r="EZ239" s="473"/>
      <c r="FA239" s="472"/>
      <c r="FB239" s="473"/>
      <c r="FC239" s="472"/>
      <c r="FD239" s="473"/>
      <c r="FE239" s="472"/>
      <c r="FF239" s="473"/>
      <c r="FG239" s="472"/>
      <c r="FH239" s="473"/>
      <c r="FI239" s="472"/>
      <c r="FJ239" s="473"/>
      <c r="FK239" s="472"/>
      <c r="FL239" s="473"/>
      <c r="FM239" s="474"/>
      <c r="FN239" s="473"/>
      <c r="FO239" s="474"/>
      <c r="FP239" s="473"/>
      <c r="FQ239" s="474"/>
      <c r="FR239" s="473"/>
      <c r="FS239" s="474"/>
      <c r="FT239" s="473"/>
      <c r="FU239" s="474"/>
      <c r="FV239" s="473"/>
      <c r="FW239" s="474"/>
      <c r="FX239" s="473"/>
      <c r="FY239" s="474"/>
      <c r="FZ239" s="473"/>
      <c r="GA239" s="474"/>
      <c r="GB239" s="473"/>
      <c r="GC239" s="474"/>
      <c r="GD239" s="473"/>
      <c r="GE239" s="474"/>
      <c r="GF239" s="473"/>
      <c r="GG239" s="474"/>
      <c r="GH239" s="473"/>
      <c r="GI239" s="474"/>
      <c r="GJ239" s="473"/>
      <c r="GK239" s="473"/>
      <c r="GL239" s="472"/>
    </row>
    <row r="240" spans="1:194" s="413" customFormat="1" ht="20.100000000000001" hidden="1" customHeight="1" outlineLevel="1" x14ac:dyDescent="0.25">
      <c r="A240" s="412" t="s">
        <v>171</v>
      </c>
      <c r="C240" s="414"/>
      <c r="E240" s="414"/>
      <c r="G240" s="414"/>
      <c r="I240" s="414"/>
      <c r="J240" s="415"/>
      <c r="K240" s="414"/>
      <c r="L240" s="415"/>
      <c r="M240" s="414"/>
      <c r="N240" s="415"/>
      <c r="O240" s="414"/>
      <c r="P240" s="415"/>
      <c r="Q240" s="414"/>
      <c r="R240" s="415"/>
      <c r="S240" s="414"/>
      <c r="T240" s="415"/>
      <c r="U240" s="414"/>
      <c r="V240" s="415"/>
      <c r="W240" s="414"/>
      <c r="X240" s="415"/>
      <c r="Y240" s="414"/>
      <c r="Z240" s="415"/>
      <c r="AA240" s="414"/>
      <c r="AB240" s="415"/>
      <c r="AC240" s="414"/>
      <c r="AD240" s="415"/>
      <c r="AE240" s="414"/>
      <c r="AF240" s="415"/>
      <c r="AG240" s="414"/>
      <c r="AH240" s="415"/>
      <c r="AI240" s="414"/>
      <c r="AJ240" s="415"/>
      <c r="AK240" s="414"/>
      <c r="AL240" s="415"/>
      <c r="AM240" s="414"/>
      <c r="AN240" s="415"/>
      <c r="AO240" s="414"/>
      <c r="AP240" s="415"/>
      <c r="AQ240" s="414"/>
      <c r="AR240" s="415"/>
      <c r="AS240" s="414"/>
      <c r="AT240" s="415"/>
      <c r="AU240" s="414"/>
      <c r="AV240" s="415"/>
      <c r="AW240" s="414"/>
      <c r="AX240" s="415"/>
      <c r="AY240" s="414"/>
      <c r="AZ240" s="415"/>
      <c r="BA240" s="414"/>
      <c r="BB240" s="415"/>
      <c r="BC240" s="414"/>
      <c r="BD240" s="415"/>
      <c r="BE240" s="414"/>
      <c r="BF240" s="415"/>
      <c r="BG240" s="414"/>
      <c r="BH240" s="415"/>
      <c r="BI240" s="414"/>
      <c r="BJ240" s="415"/>
      <c r="BK240" s="414"/>
      <c r="BL240" s="415"/>
      <c r="BM240" s="414"/>
      <c r="BN240" s="415"/>
      <c r="BO240" s="414"/>
      <c r="BP240" s="415"/>
      <c r="BQ240" s="414"/>
      <c r="BR240" s="415"/>
      <c r="BS240" s="414"/>
      <c r="BT240" s="415"/>
      <c r="BU240" s="414"/>
      <c r="BV240" s="415"/>
      <c r="BW240" s="414"/>
      <c r="BX240" s="415"/>
      <c r="BY240" s="414"/>
      <c r="BZ240" s="415"/>
      <c r="CA240" s="414"/>
      <c r="CB240" s="415"/>
      <c r="CC240" s="414"/>
      <c r="CD240" s="415"/>
      <c r="CE240" s="414"/>
      <c r="CF240" s="415"/>
      <c r="CG240" s="414"/>
      <c r="CH240" s="415"/>
      <c r="CI240" s="414"/>
      <c r="CJ240" s="415"/>
      <c r="CK240" s="414"/>
      <c r="CL240" s="416"/>
      <c r="CM240" s="414"/>
      <c r="CN240" s="416"/>
      <c r="CO240" s="414"/>
      <c r="CP240" s="416"/>
      <c r="CQ240" s="414"/>
      <c r="CR240" s="416"/>
      <c r="CS240" s="414"/>
      <c r="CT240" s="416"/>
      <c r="CU240" s="414"/>
      <c r="CV240" s="416"/>
      <c r="CW240" s="414"/>
      <c r="CX240" s="416"/>
      <c r="CY240" s="414"/>
      <c r="CZ240" s="416"/>
      <c r="DA240" s="414"/>
      <c r="DB240" s="416"/>
      <c r="DC240" s="414"/>
      <c r="DD240" s="416"/>
      <c r="DE240" s="414"/>
      <c r="DF240" s="416"/>
      <c r="DG240" s="414"/>
      <c r="DH240" s="416"/>
      <c r="DI240" s="414"/>
      <c r="DJ240" s="416"/>
      <c r="DK240" s="414"/>
      <c r="DL240" s="416"/>
      <c r="DM240" s="414"/>
      <c r="DN240" s="416"/>
      <c r="DO240" s="414"/>
      <c r="DP240" s="416"/>
      <c r="DQ240" s="414"/>
      <c r="DR240" s="416"/>
      <c r="DS240" s="414"/>
      <c r="DT240" s="416"/>
      <c r="DU240" s="414"/>
      <c r="DV240" s="416"/>
      <c r="DW240" s="414"/>
      <c r="DX240" s="416"/>
      <c r="DY240" s="414"/>
      <c r="DZ240" s="416"/>
      <c r="EA240" s="414"/>
      <c r="EB240" s="416"/>
      <c r="EC240" s="414"/>
      <c r="ED240" s="416"/>
      <c r="EE240" s="414"/>
      <c r="EF240" s="416"/>
      <c r="EG240" s="414"/>
      <c r="EH240" s="416"/>
      <c r="EI240" s="414"/>
      <c r="EJ240" s="416"/>
      <c r="EK240" s="414"/>
      <c r="EL240" s="416"/>
      <c r="EM240" s="414"/>
      <c r="EN240" s="416"/>
      <c r="EO240" s="414"/>
      <c r="EP240" s="415"/>
      <c r="EQ240" s="415"/>
      <c r="ER240" s="414"/>
      <c r="ES240" s="415"/>
      <c r="ET240" s="414"/>
      <c r="EU240" s="415"/>
      <c r="EV240" s="414"/>
      <c r="EW240" s="415"/>
      <c r="EX240" s="414"/>
      <c r="EY240" s="415"/>
      <c r="EZ240" s="414"/>
      <c r="FA240" s="415"/>
      <c r="FB240" s="414"/>
      <c r="FC240" s="415"/>
      <c r="FD240" s="414"/>
      <c r="FE240" s="415"/>
      <c r="FF240" s="414"/>
      <c r="FG240" s="415"/>
      <c r="FH240" s="414"/>
      <c r="FI240" s="415"/>
      <c r="FJ240" s="414"/>
      <c r="FK240" s="415"/>
      <c r="FL240" s="414"/>
      <c r="FM240" s="416"/>
      <c r="FN240" s="414"/>
      <c r="FO240" s="416"/>
      <c r="FP240" s="414"/>
      <c r="FQ240" s="417"/>
      <c r="FR240" s="414"/>
      <c r="FS240" s="418"/>
      <c r="FT240" s="414"/>
      <c r="FU240" s="418"/>
      <c r="FV240" s="414"/>
      <c r="FW240" s="418"/>
      <c r="FX240" s="414"/>
      <c r="FY240" s="416"/>
      <c r="FZ240" s="414"/>
      <c r="GA240" s="416"/>
      <c r="GB240" s="414"/>
      <c r="GC240" s="416"/>
      <c r="GD240" s="414"/>
      <c r="GE240" s="416"/>
      <c r="GF240" s="414"/>
      <c r="GG240" s="416"/>
      <c r="GH240" s="414"/>
      <c r="GI240" s="416"/>
      <c r="GJ240" s="414"/>
      <c r="GK240" s="414"/>
      <c r="GL240" s="415"/>
    </row>
    <row r="241" spans="1:194" s="425" customFormat="1" ht="12" hidden="1" customHeight="1" outlineLevel="1" x14ac:dyDescent="0.2">
      <c r="A241" s="419" t="s">
        <v>112</v>
      </c>
      <c r="B241" s="420"/>
      <c r="C241" s="421"/>
      <c r="D241" s="420"/>
      <c r="E241" s="421"/>
      <c r="F241" s="420"/>
      <c r="G241" s="421"/>
      <c r="H241" s="420"/>
      <c r="I241" s="421"/>
      <c r="J241" s="422"/>
      <c r="K241" s="421"/>
      <c r="L241" s="422"/>
      <c r="M241" s="421"/>
      <c r="N241" s="422"/>
      <c r="O241" s="421"/>
      <c r="P241" s="422"/>
      <c r="Q241" s="421"/>
      <c r="R241" s="422"/>
      <c r="S241" s="421"/>
      <c r="T241" s="422"/>
      <c r="U241" s="421"/>
      <c r="V241" s="422"/>
      <c r="W241" s="421"/>
      <c r="X241" s="422"/>
      <c r="Y241" s="421"/>
      <c r="Z241" s="422"/>
      <c r="AA241" s="421"/>
      <c r="AB241" s="422"/>
      <c r="AC241" s="421"/>
      <c r="AD241" s="422"/>
      <c r="AE241" s="421"/>
      <c r="AF241" s="422"/>
      <c r="AG241" s="421"/>
      <c r="AH241" s="422"/>
      <c r="AI241" s="421"/>
      <c r="AJ241" s="422"/>
      <c r="AK241" s="421"/>
      <c r="AL241" s="422"/>
      <c r="AM241" s="421"/>
      <c r="AN241" s="422"/>
      <c r="AO241" s="421"/>
      <c r="AP241" s="422"/>
      <c r="AQ241" s="421"/>
      <c r="AR241" s="422"/>
      <c r="AS241" s="421"/>
      <c r="AT241" s="422"/>
      <c r="AU241" s="421"/>
      <c r="AV241" s="422"/>
      <c r="AW241" s="421"/>
      <c r="AX241" s="422"/>
      <c r="AY241" s="421"/>
      <c r="AZ241" s="422"/>
      <c r="BA241" s="421"/>
      <c r="BB241" s="422"/>
      <c r="BC241" s="421"/>
      <c r="BD241" s="422"/>
      <c r="BE241" s="421"/>
      <c r="BF241" s="422"/>
      <c r="BG241" s="421"/>
      <c r="BH241" s="422"/>
      <c r="BI241" s="421"/>
      <c r="BJ241" s="422"/>
      <c r="BK241" s="421"/>
      <c r="BL241" s="422"/>
      <c r="BM241" s="421"/>
      <c r="BN241" s="422"/>
      <c r="BO241" s="421"/>
      <c r="BP241" s="422"/>
      <c r="BQ241" s="421"/>
      <c r="BR241" s="422"/>
      <c r="BS241" s="421"/>
      <c r="BT241" s="422"/>
      <c r="BU241" s="421"/>
      <c r="BV241" s="422"/>
      <c r="BW241" s="421"/>
      <c r="BX241" s="422"/>
      <c r="BY241" s="421"/>
      <c r="BZ241" s="422"/>
      <c r="CA241" s="421"/>
      <c r="CB241" s="422"/>
      <c r="CC241" s="421"/>
      <c r="CD241" s="422"/>
      <c r="CE241" s="421"/>
      <c r="CF241" s="422"/>
      <c r="CG241" s="421"/>
      <c r="CH241" s="422"/>
      <c r="CI241" s="421"/>
      <c r="CJ241" s="422"/>
      <c r="CK241" s="421"/>
      <c r="CL241" s="423"/>
      <c r="CM241" s="421"/>
      <c r="CN241" s="423"/>
      <c r="CO241" s="421"/>
      <c r="CP241" s="423"/>
      <c r="CQ241" s="421"/>
      <c r="CR241" s="423"/>
      <c r="CS241" s="421"/>
      <c r="CT241" s="423"/>
      <c r="CU241" s="421"/>
      <c r="CV241" s="423"/>
      <c r="CW241" s="421"/>
      <c r="CX241" s="423"/>
      <c r="CY241" s="421"/>
      <c r="CZ241" s="423"/>
      <c r="DA241" s="421"/>
      <c r="DB241" s="423"/>
      <c r="DC241" s="421"/>
      <c r="DD241" s="423"/>
      <c r="DE241" s="421"/>
      <c r="DF241" s="423"/>
      <c r="DG241" s="421"/>
      <c r="DH241" s="423"/>
      <c r="DI241" s="421"/>
      <c r="DJ241" s="423"/>
      <c r="DK241" s="421"/>
      <c r="DL241" s="423"/>
      <c r="DM241" s="421"/>
      <c r="DN241" s="423"/>
      <c r="DO241" s="421"/>
      <c r="DP241" s="423"/>
      <c r="DQ241" s="421"/>
      <c r="DR241" s="423"/>
      <c r="DS241" s="421"/>
      <c r="DT241" s="423"/>
      <c r="DU241" s="421"/>
      <c r="DV241" s="423"/>
      <c r="DW241" s="421"/>
      <c r="DX241" s="423"/>
      <c r="DY241" s="421"/>
      <c r="DZ241" s="423"/>
      <c r="EA241" s="421"/>
      <c r="EB241" s="423"/>
      <c r="EC241" s="421"/>
      <c r="ED241" s="423"/>
      <c r="EE241" s="421"/>
      <c r="EF241" s="423"/>
      <c r="EG241" s="421"/>
      <c r="EH241" s="423"/>
      <c r="EI241" s="421"/>
      <c r="EJ241" s="423"/>
      <c r="EK241" s="421"/>
      <c r="EL241" s="423"/>
      <c r="EM241" s="421"/>
      <c r="EN241" s="423"/>
      <c r="EO241" s="421"/>
      <c r="EP241" s="422"/>
      <c r="EQ241" s="422"/>
      <c r="ER241" s="421"/>
      <c r="ES241" s="422"/>
      <c r="ET241" s="421"/>
      <c r="EU241" s="422"/>
      <c r="EV241" s="421"/>
      <c r="EW241" s="422"/>
      <c r="EX241" s="421"/>
      <c r="EY241" s="422"/>
      <c r="EZ241" s="421"/>
      <c r="FA241" s="422"/>
      <c r="FB241" s="421"/>
      <c r="FC241" s="422"/>
      <c r="FD241" s="421"/>
      <c r="FE241" s="422"/>
      <c r="FF241" s="421"/>
      <c r="FG241" s="422"/>
      <c r="FH241" s="421"/>
      <c r="FI241" s="422"/>
      <c r="FJ241" s="421"/>
      <c r="FK241" s="422"/>
      <c r="FL241" s="421"/>
      <c r="FM241" s="423"/>
      <c r="FN241" s="421"/>
      <c r="FO241" s="423"/>
      <c r="FP241" s="421"/>
      <c r="FQ241" s="423"/>
      <c r="FR241" s="421"/>
      <c r="FS241" s="423"/>
      <c r="FT241" s="421"/>
      <c r="FU241" s="423"/>
      <c r="FV241" s="421"/>
      <c r="FW241" s="423"/>
      <c r="FX241" s="421"/>
      <c r="FY241" s="423"/>
      <c r="FZ241" s="421"/>
      <c r="GA241" s="423"/>
      <c r="GB241" s="421"/>
      <c r="GC241" s="423"/>
      <c r="GD241" s="421"/>
      <c r="GE241" s="423"/>
      <c r="GF241" s="421"/>
      <c r="GG241" s="423"/>
      <c r="GH241" s="421"/>
      <c r="GI241" s="423"/>
      <c r="GJ241" s="421"/>
      <c r="GK241" s="421"/>
      <c r="GL241" s="424"/>
    </row>
    <row r="242" spans="1:194" s="428" customFormat="1" ht="12" hidden="1" customHeight="1" outlineLevel="1" x14ac:dyDescent="0.2">
      <c r="A242" s="410" t="str">
        <f>A$3</f>
        <v>($Millions Except Per Share Data)</v>
      </c>
      <c r="B242" s="426"/>
      <c r="C242" s="427" t="str">
        <f>C$3</f>
        <v>1Q01/</v>
      </c>
      <c r="D242" s="426"/>
      <c r="E242" s="427" t="str">
        <f>E$3</f>
        <v>2Q01/</v>
      </c>
      <c r="F242" s="426"/>
      <c r="G242" s="427" t="str">
        <f>G$3</f>
        <v>3Q01/</v>
      </c>
      <c r="H242" s="426"/>
      <c r="I242" s="427" t="str">
        <f>I$3</f>
        <v>4Q01/</v>
      </c>
      <c r="J242" s="426"/>
      <c r="K242" s="427" t="str">
        <f>K$3</f>
        <v>1Q02/</v>
      </c>
      <c r="L242" s="426"/>
      <c r="M242" s="427" t="str">
        <f>M$3</f>
        <v>2Q02/</v>
      </c>
      <c r="N242" s="426"/>
      <c r="O242" s="427" t="str">
        <f>O$3</f>
        <v>3Q02/</v>
      </c>
      <c r="P242" s="426"/>
      <c r="Q242" s="427" t="str">
        <f>Q$3</f>
        <v>4Q02/</v>
      </c>
      <c r="R242" s="426"/>
      <c r="S242" s="427" t="str">
        <f>S$3</f>
        <v>1Q03/</v>
      </c>
      <c r="T242" s="426"/>
      <c r="U242" s="427" t="str">
        <f>U$3</f>
        <v>2Q03/</v>
      </c>
      <c r="V242" s="426"/>
      <c r="W242" s="427" t="str">
        <f>W$3</f>
        <v>3Q03/</v>
      </c>
      <c r="X242" s="426"/>
      <c r="Y242" s="427" t="str">
        <f>Y$3</f>
        <v>4Q03/</v>
      </c>
      <c r="Z242" s="426"/>
      <c r="AA242" s="427" t="str">
        <f>AA$3</f>
        <v>1Q04/</v>
      </c>
      <c r="AB242" s="426"/>
      <c r="AC242" s="427" t="str">
        <f>AC$3</f>
        <v>2Q04/</v>
      </c>
      <c r="AD242" s="426"/>
      <c r="AE242" s="427" t="str">
        <f>AE$3</f>
        <v>3Q04/</v>
      </c>
      <c r="AF242" s="426"/>
      <c r="AG242" s="427" t="str">
        <f>AG$3</f>
        <v>4Q04/</v>
      </c>
      <c r="AH242" s="426"/>
      <c r="AI242" s="427" t="str">
        <f>AI$3</f>
        <v>1Q05/</v>
      </c>
      <c r="AJ242" s="426"/>
      <c r="AK242" s="427" t="str">
        <f>AK$3</f>
        <v>2Q05/</v>
      </c>
      <c r="AL242" s="426"/>
      <c r="AM242" s="427" t="str">
        <f>AM$3</f>
        <v>3Q05/</v>
      </c>
      <c r="AN242" s="426"/>
      <c r="AO242" s="427" t="str">
        <f>AO$3</f>
        <v>4Q05/</v>
      </c>
      <c r="AP242" s="426"/>
      <c r="AQ242" s="427" t="str">
        <f>AQ$3</f>
        <v>1Q06/</v>
      </c>
      <c r="AR242" s="426"/>
      <c r="AS242" s="427" t="str">
        <f>AS$3</f>
        <v>2Q06/</v>
      </c>
      <c r="AT242" s="426"/>
      <c r="AU242" s="427" t="str">
        <f>AU$3</f>
        <v>3Q06/</v>
      </c>
      <c r="AV242" s="426"/>
      <c r="AW242" s="427" t="str">
        <f>AW$3</f>
        <v>4Q06/</v>
      </c>
      <c r="AX242" s="426"/>
      <c r="AY242" s="427" t="str">
        <f>AY$3</f>
        <v>1Q07/</v>
      </c>
      <c r="AZ242" s="426"/>
      <c r="BA242" s="427" t="str">
        <f>BA$3</f>
        <v>2Q07/</v>
      </c>
      <c r="BB242" s="426"/>
      <c r="BC242" s="427" t="str">
        <f>BC$3</f>
        <v>3Q07/</v>
      </c>
      <c r="BD242" s="426"/>
      <c r="BE242" s="427" t="str">
        <f>BE$3</f>
        <v>4Q07/</v>
      </c>
      <c r="BF242" s="426"/>
      <c r="BG242" s="427" t="str">
        <f>BG$3</f>
        <v>1Q08/</v>
      </c>
      <c r="BH242" s="426"/>
      <c r="BI242" s="427" t="str">
        <f>BI$3</f>
        <v>2Q08/</v>
      </c>
      <c r="BJ242" s="426"/>
      <c r="BK242" s="427" t="str">
        <f>BK$3</f>
        <v>3Q08/</v>
      </c>
      <c r="BL242" s="426"/>
      <c r="BM242" s="427" t="str">
        <f>BM$3</f>
        <v>4Q08/</v>
      </c>
      <c r="BN242" s="426"/>
      <c r="BO242" s="427" t="str">
        <f>BO$3</f>
        <v>1Q09/</v>
      </c>
      <c r="BP242" s="426"/>
      <c r="BQ242" s="427" t="str">
        <f>BQ$3</f>
        <v>2Q09/</v>
      </c>
      <c r="BR242" s="426"/>
      <c r="BS242" s="427" t="str">
        <f>BS$3</f>
        <v>3Q09/</v>
      </c>
      <c r="BT242" s="426"/>
      <c r="BU242" s="427" t="str">
        <f>BU$3</f>
        <v>4Q09/</v>
      </c>
      <c r="BV242" s="426"/>
      <c r="BW242" s="427" t="str">
        <f>BW$3</f>
        <v>1Q10/</v>
      </c>
      <c r="BX242" s="426"/>
      <c r="BY242" s="427" t="str">
        <f>BY$3</f>
        <v>2Q10/</v>
      </c>
      <c r="BZ242" s="426"/>
      <c r="CA242" s="427" t="str">
        <f>CA$3</f>
        <v>3Q10/</v>
      </c>
      <c r="CB242" s="426"/>
      <c r="CC242" s="427" t="str">
        <f>CC$3</f>
        <v>4Q10/</v>
      </c>
      <c r="CD242" s="426"/>
      <c r="CE242" s="427" t="str">
        <f>CE$3</f>
        <v>1Q11/</v>
      </c>
      <c r="CF242" s="426"/>
      <c r="CG242" s="427" t="str">
        <f>CG$3</f>
        <v>2Q11/</v>
      </c>
      <c r="CH242" s="426"/>
      <c r="CI242" s="427" t="str">
        <f>CI$3</f>
        <v>3Q11/</v>
      </c>
      <c r="CJ242" s="426"/>
      <c r="CK242" s="427" t="str">
        <f>CK$3</f>
        <v>4Q11/</v>
      </c>
      <c r="CL242" s="426"/>
      <c r="CM242" s="427" t="str">
        <f>CM$3</f>
        <v>1Q12/</v>
      </c>
      <c r="CN242" s="426"/>
      <c r="CO242" s="427" t="str">
        <f>CO$3</f>
        <v>2Q12/</v>
      </c>
      <c r="CP242" s="426"/>
      <c r="CQ242" s="427" t="str">
        <f>CQ$3</f>
        <v>3Q12/</v>
      </c>
      <c r="CR242" s="426"/>
      <c r="CS242" s="427" t="str">
        <f>CS$3</f>
        <v>4Q12/</v>
      </c>
      <c r="CT242" s="426"/>
      <c r="CU242" s="427" t="str">
        <f>CU$3</f>
        <v>1Q13/</v>
      </c>
      <c r="CV242" s="426"/>
      <c r="CW242" s="427" t="str">
        <f>CW$3</f>
        <v>2Q13/</v>
      </c>
      <c r="CX242" s="426"/>
      <c r="CY242" s="427" t="str">
        <f>CY$3</f>
        <v>3Q13/</v>
      </c>
      <c r="CZ242" s="426"/>
      <c r="DA242" s="427" t="str">
        <f>DA$3</f>
        <v>4Q13/</v>
      </c>
      <c r="DB242" s="426"/>
      <c r="DC242" s="427" t="str">
        <f>DC$3</f>
        <v>1Q14/</v>
      </c>
      <c r="DD242" s="426"/>
      <c r="DE242" s="427" t="str">
        <f>DE$3</f>
        <v>2Q14/</v>
      </c>
      <c r="DF242" s="426"/>
      <c r="DG242" s="427" t="str">
        <f>DG$3</f>
        <v>3Q14/</v>
      </c>
      <c r="DH242" s="426"/>
      <c r="DI242" s="427" t="str">
        <f>DI$3</f>
        <v>4Q14/</v>
      </c>
      <c r="DJ242" s="426"/>
      <c r="DK242" s="427" t="str">
        <f>DK$3</f>
        <v>1Q15/</v>
      </c>
      <c r="DL242" s="426"/>
      <c r="DM242" s="427" t="str">
        <f>DM$3</f>
        <v>2Q15/</v>
      </c>
      <c r="DN242" s="426"/>
      <c r="DO242" s="427" t="str">
        <f>DO$3</f>
        <v>3Q15/</v>
      </c>
      <c r="DP242" s="426"/>
      <c r="DQ242" s="427" t="str">
        <f>DQ$3</f>
        <v>4Q15/</v>
      </c>
      <c r="DR242" s="426"/>
      <c r="DS242" s="427" t="str">
        <f>DS$3</f>
        <v>1Q16/</v>
      </c>
      <c r="DT242" s="426"/>
      <c r="DU242" s="427" t="str">
        <f>DU$3</f>
        <v>2Q16/</v>
      </c>
      <c r="DV242" s="426"/>
      <c r="DW242" s="427" t="str">
        <f>DW$3</f>
        <v>3Q16/</v>
      </c>
      <c r="DX242" s="426"/>
      <c r="DY242" s="427" t="str">
        <f>DY$3</f>
        <v>4Q16/</v>
      </c>
      <c r="DZ242" s="426"/>
      <c r="EA242" s="427" t="str">
        <f>EA$3</f>
        <v>1Q17/</v>
      </c>
      <c r="EB242" s="426"/>
      <c r="EC242" s="427" t="str">
        <f>EC$3</f>
        <v>2Q17/</v>
      </c>
      <c r="ED242" s="426"/>
      <c r="EE242" s="427" t="str">
        <f>EE$3</f>
        <v>3Q17/</v>
      </c>
      <c r="EF242" s="426"/>
      <c r="EG242" s="427" t="str">
        <f>EG$3</f>
        <v>4Q17/</v>
      </c>
      <c r="EH242" s="426"/>
      <c r="EI242" s="427" t="str">
        <f t="shared" ref="EI242" si="134">EI$3</f>
        <v>1Q18E/</v>
      </c>
      <c r="EJ242" s="426"/>
      <c r="EK242" s="427" t="str">
        <f t="shared" ref="EK242" si="135">EK$3</f>
        <v>2Q18E/</v>
      </c>
      <c r="EL242" s="426"/>
      <c r="EM242" s="427" t="str">
        <f t="shared" ref="EM242" si="136">EM$3</f>
        <v>3Q18E/</v>
      </c>
      <c r="EN242" s="426"/>
      <c r="EO242" s="427" t="str">
        <f t="shared" ref="EO242" si="137">EO$3</f>
        <v>4Q18E/</v>
      </c>
      <c r="EP242" s="426"/>
      <c r="EQ242" s="426"/>
      <c r="ER242" s="427" t="str">
        <f>ER$3</f>
        <v>2000/</v>
      </c>
      <c r="ES242" s="426"/>
      <c r="ET242" s="427" t="str">
        <f>ET$3</f>
        <v>2001/</v>
      </c>
      <c r="EU242" s="426"/>
      <c r="EV242" s="427" t="str">
        <f>EV$3</f>
        <v>2002/</v>
      </c>
      <c r="EW242" s="426"/>
      <c r="EX242" s="427" t="str">
        <f>EX$3</f>
        <v>2003/</v>
      </c>
      <c r="EY242" s="426"/>
      <c r="EZ242" s="427" t="str">
        <f>EZ$3</f>
        <v>2004/</v>
      </c>
      <c r="FA242" s="426"/>
      <c r="FB242" s="427" t="str">
        <f>FB$3</f>
        <v>2005/</v>
      </c>
      <c r="FC242" s="426"/>
      <c r="FD242" s="427" t="str">
        <f>FD$3</f>
        <v>2006/</v>
      </c>
      <c r="FE242" s="426"/>
      <c r="FF242" s="427" t="str">
        <f>FF$3</f>
        <v>2007/</v>
      </c>
      <c r="FG242" s="426"/>
      <c r="FH242" s="427" t="str">
        <f>FH$3</f>
        <v>2008/</v>
      </c>
      <c r="FI242" s="426"/>
      <c r="FJ242" s="427" t="str">
        <f>FJ$3</f>
        <v>2009/</v>
      </c>
      <c r="FK242" s="426"/>
      <c r="FL242" s="427" t="str">
        <f>FL$3</f>
        <v>2010/</v>
      </c>
      <c r="FM242" s="426"/>
      <c r="FN242" s="427" t="str">
        <f>FN$3</f>
        <v>2011/</v>
      </c>
      <c r="FO242" s="426"/>
      <c r="FP242" s="427" t="str">
        <f>FP$3</f>
        <v>2012/</v>
      </c>
      <c r="FQ242" s="426"/>
      <c r="FR242" s="427" t="str">
        <f>FR$3</f>
        <v>2013/</v>
      </c>
      <c r="FS242" s="426"/>
      <c r="FT242" s="427" t="str">
        <f>FT$3</f>
        <v>2014/</v>
      </c>
      <c r="FU242" s="426"/>
      <c r="FV242" s="427" t="str">
        <f>FV$3</f>
        <v>2015/</v>
      </c>
      <c r="FW242" s="426"/>
      <c r="FX242" s="427" t="str">
        <f>FX$3</f>
        <v>2016/</v>
      </c>
      <c r="FY242" s="426"/>
      <c r="FZ242" s="427" t="str">
        <f>FZ$3</f>
        <v>2017/</v>
      </c>
      <c r="GA242" s="426"/>
      <c r="GB242" s="427" t="str">
        <f>GB$3</f>
        <v>2018E/</v>
      </c>
      <c r="GC242" s="426"/>
      <c r="GD242" s="427" t="str">
        <f>GD$3</f>
        <v>2019E/</v>
      </c>
      <c r="GE242" s="426"/>
      <c r="GF242" s="427" t="str">
        <f>GF$3</f>
        <v>2020E/</v>
      </c>
      <c r="GG242" s="426"/>
      <c r="GH242" s="427" t="str">
        <f>GH$3</f>
        <v>2021E/</v>
      </c>
      <c r="GI242" s="426"/>
      <c r="GJ242" s="427" t="str">
        <f>GJ$3</f>
        <v>2022E/</v>
      </c>
      <c r="GK242" s="427">
        <f>GK$3</f>
        <v>0</v>
      </c>
      <c r="GL242" s="426"/>
    </row>
    <row r="243" spans="1:194" s="428" customFormat="1" ht="12" hidden="1" customHeight="1" outlineLevel="1" x14ac:dyDescent="0.2">
      <c r="B243" s="426"/>
      <c r="C243" s="427" t="str">
        <f>C$4</f>
        <v>1Q00</v>
      </c>
      <c r="D243" s="426"/>
      <c r="E243" s="427" t="str">
        <f>E$4</f>
        <v>2Q00</v>
      </c>
      <c r="F243" s="426"/>
      <c r="G243" s="427" t="str">
        <f>G$4</f>
        <v>3Q00</v>
      </c>
      <c r="H243" s="426"/>
      <c r="I243" s="427" t="str">
        <f>I$4</f>
        <v>4Q00</v>
      </c>
      <c r="J243" s="426"/>
      <c r="K243" s="427" t="str">
        <f>K$4</f>
        <v>1Q01</v>
      </c>
      <c r="L243" s="426"/>
      <c r="M243" s="427" t="str">
        <f>M$4</f>
        <v>2Q01</v>
      </c>
      <c r="N243" s="426"/>
      <c r="O243" s="427" t="str">
        <f>O$4</f>
        <v>3Q01</v>
      </c>
      <c r="P243" s="426"/>
      <c r="Q243" s="427" t="str">
        <f>Q$4</f>
        <v>4Q01</v>
      </c>
      <c r="R243" s="426"/>
      <c r="S243" s="427" t="str">
        <f>S$4</f>
        <v>1Q02</v>
      </c>
      <c r="T243" s="426"/>
      <c r="U243" s="427" t="str">
        <f>U$4</f>
        <v>2Q02</v>
      </c>
      <c r="V243" s="426"/>
      <c r="W243" s="427" t="str">
        <f>W$4</f>
        <v>3Q02</v>
      </c>
      <c r="X243" s="426"/>
      <c r="Y243" s="427" t="str">
        <f>Y$4</f>
        <v>4Q02</v>
      </c>
      <c r="Z243" s="426"/>
      <c r="AA243" s="427" t="str">
        <f>AA$4</f>
        <v>1Q03</v>
      </c>
      <c r="AB243" s="426"/>
      <c r="AC243" s="427" t="str">
        <f>AC$4</f>
        <v>2Q03</v>
      </c>
      <c r="AD243" s="426"/>
      <c r="AE243" s="427" t="str">
        <f>AE$4</f>
        <v>3Q03</v>
      </c>
      <c r="AF243" s="426"/>
      <c r="AG243" s="427" t="str">
        <f>AG$4</f>
        <v>4Q03</v>
      </c>
      <c r="AH243" s="426"/>
      <c r="AI243" s="427" t="str">
        <f>AI$4</f>
        <v>1Q04</v>
      </c>
      <c r="AJ243" s="426"/>
      <c r="AK243" s="427" t="str">
        <f>AK$4</f>
        <v>2Q04</v>
      </c>
      <c r="AL243" s="426"/>
      <c r="AM243" s="427" t="str">
        <f>AM$4</f>
        <v>3Q04</v>
      </c>
      <c r="AN243" s="426"/>
      <c r="AO243" s="427" t="str">
        <f>AO$4</f>
        <v>4Q04</v>
      </c>
      <c r="AP243" s="426"/>
      <c r="AQ243" s="427" t="str">
        <f>AQ$4</f>
        <v>1Q05</v>
      </c>
      <c r="AR243" s="426"/>
      <c r="AS243" s="427" t="str">
        <f>AS$4</f>
        <v>2Q05</v>
      </c>
      <c r="AT243" s="426"/>
      <c r="AU243" s="427" t="str">
        <f>AU$4</f>
        <v>3Q05</v>
      </c>
      <c r="AV243" s="426"/>
      <c r="AW243" s="427" t="str">
        <f>AW$4</f>
        <v>4Q05</v>
      </c>
      <c r="AX243" s="426"/>
      <c r="AY243" s="427" t="str">
        <f>AY$4</f>
        <v>1Q06</v>
      </c>
      <c r="AZ243" s="426"/>
      <c r="BA243" s="427" t="str">
        <f>BA$4</f>
        <v>2Q06</v>
      </c>
      <c r="BB243" s="426"/>
      <c r="BC243" s="427" t="str">
        <f>BC$4</f>
        <v>3Q06</v>
      </c>
      <c r="BD243" s="426"/>
      <c r="BE243" s="427" t="str">
        <f>BE$4</f>
        <v>4Q06</v>
      </c>
      <c r="BF243" s="426"/>
      <c r="BG243" s="427" t="str">
        <f>BG$4</f>
        <v>1Q07</v>
      </c>
      <c r="BH243" s="426"/>
      <c r="BI243" s="427" t="str">
        <f>BI$4</f>
        <v>2Q07</v>
      </c>
      <c r="BJ243" s="426"/>
      <c r="BK243" s="427" t="str">
        <f>BK$4</f>
        <v>3Q07</v>
      </c>
      <c r="BL243" s="426"/>
      <c r="BM243" s="427" t="str">
        <f>BM$4</f>
        <v>4Q07</v>
      </c>
      <c r="BN243" s="426"/>
      <c r="BO243" s="427" t="str">
        <f>BO$4</f>
        <v>1Q08</v>
      </c>
      <c r="BP243" s="426"/>
      <c r="BQ243" s="427" t="str">
        <f>BQ$4</f>
        <v>2Q08</v>
      </c>
      <c r="BR243" s="426"/>
      <c r="BS243" s="427" t="str">
        <f>BS$4</f>
        <v>3Q08</v>
      </c>
      <c r="BT243" s="426"/>
      <c r="BU243" s="427" t="str">
        <f>BU$4</f>
        <v>4Q08</v>
      </c>
      <c r="BV243" s="426"/>
      <c r="BW243" s="427" t="str">
        <f>BW$4</f>
        <v>1Q09</v>
      </c>
      <c r="BX243" s="426"/>
      <c r="BY243" s="427" t="str">
        <f>BY$4</f>
        <v>2Q09</v>
      </c>
      <c r="BZ243" s="426"/>
      <c r="CA243" s="427" t="str">
        <f>CA$4</f>
        <v>3Q09</v>
      </c>
      <c r="CB243" s="426"/>
      <c r="CC243" s="427" t="str">
        <f>CC$4</f>
        <v>4Q09</v>
      </c>
      <c r="CD243" s="426"/>
      <c r="CE243" s="427" t="str">
        <f>CE$4</f>
        <v>1Q10</v>
      </c>
      <c r="CF243" s="426"/>
      <c r="CG243" s="427" t="str">
        <f>CG$4</f>
        <v>2Q10</v>
      </c>
      <c r="CH243" s="426"/>
      <c r="CI243" s="427" t="str">
        <f>CI$4</f>
        <v>3Q10</v>
      </c>
      <c r="CJ243" s="426"/>
      <c r="CK243" s="427" t="str">
        <f>CK$4</f>
        <v>4Q10</v>
      </c>
      <c r="CL243" s="426"/>
      <c r="CM243" s="427" t="str">
        <f>CM$4</f>
        <v>1Q11</v>
      </c>
      <c r="CN243" s="426"/>
      <c r="CO243" s="427" t="str">
        <f>CO$4</f>
        <v>2Q11</v>
      </c>
      <c r="CP243" s="426"/>
      <c r="CQ243" s="427" t="str">
        <f>CQ$4</f>
        <v>3Q11</v>
      </c>
      <c r="CR243" s="426"/>
      <c r="CS243" s="427" t="str">
        <f>CS$4</f>
        <v>4Q11</v>
      </c>
      <c r="CT243" s="426"/>
      <c r="CU243" s="427" t="str">
        <f>CU$4</f>
        <v>1Q12</v>
      </c>
      <c r="CV243" s="426"/>
      <c r="CW243" s="427" t="str">
        <f>CW$4</f>
        <v>2Q12</v>
      </c>
      <c r="CX243" s="426"/>
      <c r="CY243" s="427" t="str">
        <f>CY$4</f>
        <v>3Q12</v>
      </c>
      <c r="CZ243" s="426"/>
      <c r="DA243" s="427" t="str">
        <f>DA$4</f>
        <v>4Q12</v>
      </c>
      <c r="DB243" s="426"/>
      <c r="DC243" s="427" t="str">
        <f>DC$4</f>
        <v>1Q13</v>
      </c>
      <c r="DD243" s="426"/>
      <c r="DE243" s="427" t="str">
        <f>DE$4</f>
        <v>2Q13</v>
      </c>
      <c r="DF243" s="426"/>
      <c r="DG243" s="427" t="str">
        <f>DG$4</f>
        <v>3Q13</v>
      </c>
      <c r="DH243" s="426"/>
      <c r="DI243" s="427" t="str">
        <f>DI$4</f>
        <v>4Q13</v>
      </c>
      <c r="DJ243" s="426"/>
      <c r="DK243" s="427" t="str">
        <f>DK$4</f>
        <v>1Q14</v>
      </c>
      <c r="DL243" s="426"/>
      <c r="DM243" s="427" t="str">
        <f>DM$4</f>
        <v>2Q14</v>
      </c>
      <c r="DN243" s="426"/>
      <c r="DO243" s="427" t="str">
        <f>DO$4</f>
        <v>3Q14</v>
      </c>
      <c r="DP243" s="426"/>
      <c r="DQ243" s="427" t="str">
        <f>DQ$4</f>
        <v>4Q14</v>
      </c>
      <c r="DR243" s="426"/>
      <c r="DS243" s="427" t="str">
        <f>DS$4</f>
        <v>1Q15</v>
      </c>
      <c r="DT243" s="426"/>
      <c r="DU243" s="427" t="str">
        <f>DU$4</f>
        <v>2Q15</v>
      </c>
      <c r="DV243" s="426"/>
      <c r="DW243" s="427" t="str">
        <f>DW$4</f>
        <v>3Q15</v>
      </c>
      <c r="DX243" s="426"/>
      <c r="DY243" s="427" t="str">
        <f>DY$4</f>
        <v>4Q15</v>
      </c>
      <c r="DZ243" s="426"/>
      <c r="EA243" s="427" t="str">
        <f>EA$4</f>
        <v>1Q16</v>
      </c>
      <c r="EB243" s="426"/>
      <c r="EC243" s="427" t="str">
        <f>EC$4</f>
        <v>2Q16</v>
      </c>
      <c r="ED243" s="426"/>
      <c r="EE243" s="427" t="str">
        <f>EE$4</f>
        <v>3Q16</v>
      </c>
      <c r="EF243" s="426"/>
      <c r="EG243" s="427" t="str">
        <f>EG$4</f>
        <v>4Q16</v>
      </c>
      <c r="EH243" s="426"/>
      <c r="EI243" s="427" t="str">
        <f t="shared" ref="EI243" si="138">EI$4</f>
        <v>1Q17</v>
      </c>
      <c r="EJ243" s="426"/>
      <c r="EK243" s="427" t="str">
        <f t="shared" ref="EK243" si="139">EK$4</f>
        <v>2Q17</v>
      </c>
      <c r="EL243" s="426"/>
      <c r="EM243" s="427" t="str">
        <f t="shared" ref="EM243" si="140">EM$4</f>
        <v>3Q17</v>
      </c>
      <c r="EN243" s="426"/>
      <c r="EO243" s="427" t="str">
        <f t="shared" ref="EO243" si="141">EO$4</f>
        <v>4Q17</v>
      </c>
      <c r="EP243" s="426"/>
      <c r="EQ243" s="426"/>
      <c r="ER243" s="427" t="str">
        <f>ER$4</f>
        <v>1999</v>
      </c>
      <c r="ES243" s="426"/>
      <c r="ET243" s="427" t="str">
        <f>ET$4</f>
        <v>2000</v>
      </c>
      <c r="EU243" s="426"/>
      <c r="EV243" s="427">
        <f>EV$4</f>
        <v>2001</v>
      </c>
      <c r="EW243" s="426"/>
      <c r="EX243" s="427">
        <f>EX$4</f>
        <v>2002</v>
      </c>
      <c r="EY243" s="426"/>
      <c r="EZ243" s="427" t="str">
        <f>EZ$4</f>
        <v>2003</v>
      </c>
      <c r="FA243" s="426"/>
      <c r="FB243" s="427" t="str">
        <f>FB$4</f>
        <v>2004</v>
      </c>
      <c r="FC243" s="426"/>
      <c r="FD243" s="427" t="str">
        <f>FD$4</f>
        <v>2005</v>
      </c>
      <c r="FE243" s="426"/>
      <c r="FF243" s="427" t="str">
        <f>FF$4</f>
        <v>2006</v>
      </c>
      <c r="FG243" s="426"/>
      <c r="FH243" s="427">
        <f>FH$4</f>
        <v>2007</v>
      </c>
      <c r="FI243" s="426"/>
      <c r="FJ243" s="427" t="str">
        <f>FJ$4</f>
        <v>2008</v>
      </c>
      <c r="FK243" s="426"/>
      <c r="FL243" s="427" t="str">
        <f>FL$4</f>
        <v>2009</v>
      </c>
      <c r="FM243" s="426"/>
      <c r="FN243" s="427" t="str">
        <f>FN$4</f>
        <v>2010</v>
      </c>
      <c r="FO243" s="426"/>
      <c r="FP243" s="427" t="str">
        <f>FP$4</f>
        <v>2011</v>
      </c>
      <c r="FQ243" s="426"/>
      <c r="FR243" s="427" t="str">
        <f>FR$4</f>
        <v>2012</v>
      </c>
      <c r="FS243" s="426"/>
      <c r="FT243" s="427" t="str">
        <f>FT$4</f>
        <v>2013</v>
      </c>
      <c r="FU243" s="426"/>
      <c r="FV243" s="427" t="str">
        <f>FV$4</f>
        <v>2014</v>
      </c>
      <c r="FW243" s="426"/>
      <c r="FX243" s="427" t="str">
        <f>FX$4</f>
        <v>2015</v>
      </c>
      <c r="FY243" s="426"/>
      <c r="FZ243" s="427" t="str">
        <f>FZ$4</f>
        <v>2016</v>
      </c>
      <c r="GA243" s="426"/>
      <c r="GB243" s="427" t="str">
        <f>GB$4</f>
        <v>2017</v>
      </c>
      <c r="GC243" s="426"/>
      <c r="GD243" s="427" t="str">
        <f>GD$4</f>
        <v>2018E</v>
      </c>
      <c r="GE243" s="426"/>
      <c r="GF243" s="427" t="str">
        <f>GF$4</f>
        <v>2019E</v>
      </c>
      <c r="GG243" s="426"/>
      <c r="GH243" s="427" t="str">
        <f>GH$4</f>
        <v>2020E</v>
      </c>
      <c r="GI243" s="426"/>
      <c r="GJ243" s="427" t="str">
        <f>GJ$4</f>
        <v>2021E</v>
      </c>
      <c r="GK243" s="427" t="str">
        <f>GK$4</f>
        <v>5-Yr</v>
      </c>
      <c r="GL243" s="426"/>
    </row>
    <row r="244" spans="1:194" s="428" customFormat="1" ht="12" hidden="1" customHeight="1" outlineLevel="1" x14ac:dyDescent="0.2">
      <c r="A244" s="429"/>
      <c r="B244" s="430" t="str">
        <f t="shared" ref="B244:DB244" si="142">B$5</f>
        <v>1Q01</v>
      </c>
      <c r="C244" s="431" t="str">
        <f t="shared" si="142"/>
        <v>% Chg</v>
      </c>
      <c r="D244" s="430" t="str">
        <f t="shared" si="142"/>
        <v>2Q01</v>
      </c>
      <c r="E244" s="431" t="str">
        <f t="shared" si="142"/>
        <v>% Chg</v>
      </c>
      <c r="F244" s="430" t="str">
        <f t="shared" si="142"/>
        <v>3Q01</v>
      </c>
      <c r="G244" s="431" t="str">
        <f t="shared" si="142"/>
        <v>% Chg</v>
      </c>
      <c r="H244" s="430" t="str">
        <f t="shared" si="142"/>
        <v>4Q01</v>
      </c>
      <c r="I244" s="431" t="str">
        <f t="shared" si="142"/>
        <v>% Chg</v>
      </c>
      <c r="J244" s="430" t="str">
        <f t="shared" si="142"/>
        <v>1Q02</v>
      </c>
      <c r="K244" s="431" t="str">
        <f t="shared" si="142"/>
        <v>% Chg</v>
      </c>
      <c r="L244" s="430" t="str">
        <f t="shared" si="142"/>
        <v>2Q02</v>
      </c>
      <c r="M244" s="431" t="str">
        <f t="shared" si="142"/>
        <v>% Chg</v>
      </c>
      <c r="N244" s="430" t="str">
        <f t="shared" si="142"/>
        <v>3Q02</v>
      </c>
      <c r="O244" s="431" t="str">
        <f t="shared" si="142"/>
        <v>% Chg</v>
      </c>
      <c r="P244" s="430" t="str">
        <f t="shared" si="142"/>
        <v>4Q02</v>
      </c>
      <c r="Q244" s="431" t="str">
        <f t="shared" si="142"/>
        <v>% Chg</v>
      </c>
      <c r="R244" s="430" t="str">
        <f t="shared" si="142"/>
        <v>1Q03</v>
      </c>
      <c r="S244" s="431" t="str">
        <f t="shared" si="142"/>
        <v>% Chg</v>
      </c>
      <c r="T244" s="430" t="str">
        <f t="shared" si="142"/>
        <v>2Q03</v>
      </c>
      <c r="U244" s="431" t="str">
        <f t="shared" si="142"/>
        <v>% Chg</v>
      </c>
      <c r="V244" s="430" t="str">
        <f t="shared" si="142"/>
        <v>3Q03</v>
      </c>
      <c r="W244" s="431" t="str">
        <f t="shared" si="142"/>
        <v>% Chg</v>
      </c>
      <c r="X244" s="430" t="str">
        <f t="shared" si="142"/>
        <v>4Q03</v>
      </c>
      <c r="Y244" s="431" t="str">
        <f t="shared" si="142"/>
        <v>% Chg</v>
      </c>
      <c r="Z244" s="430" t="str">
        <f t="shared" si="142"/>
        <v>1Q04</v>
      </c>
      <c r="AA244" s="431" t="str">
        <f t="shared" si="142"/>
        <v>% Chg</v>
      </c>
      <c r="AB244" s="430" t="str">
        <f t="shared" si="142"/>
        <v>2Q04</v>
      </c>
      <c r="AC244" s="431" t="str">
        <f t="shared" si="142"/>
        <v>% Chg</v>
      </c>
      <c r="AD244" s="430" t="str">
        <f t="shared" si="142"/>
        <v>3Q04</v>
      </c>
      <c r="AE244" s="431" t="str">
        <f t="shared" si="142"/>
        <v>% Chg</v>
      </c>
      <c r="AF244" s="430" t="str">
        <f t="shared" si="142"/>
        <v>4Q04</v>
      </c>
      <c r="AG244" s="431" t="str">
        <f t="shared" si="142"/>
        <v>% Chg</v>
      </c>
      <c r="AH244" s="430" t="str">
        <f t="shared" si="142"/>
        <v>1Q05</v>
      </c>
      <c r="AI244" s="431" t="str">
        <f t="shared" si="142"/>
        <v>% Chg</v>
      </c>
      <c r="AJ244" s="430" t="str">
        <f t="shared" si="142"/>
        <v>2Q05</v>
      </c>
      <c r="AK244" s="431" t="str">
        <f t="shared" si="142"/>
        <v>% Chg</v>
      </c>
      <c r="AL244" s="430" t="str">
        <f t="shared" si="142"/>
        <v>3Q05</v>
      </c>
      <c r="AM244" s="431" t="str">
        <f t="shared" si="142"/>
        <v>% Chg</v>
      </c>
      <c r="AN244" s="430" t="str">
        <f t="shared" si="142"/>
        <v>4Q05</v>
      </c>
      <c r="AO244" s="431" t="str">
        <f t="shared" si="142"/>
        <v>% Chg</v>
      </c>
      <c r="AP244" s="430" t="str">
        <f t="shared" si="142"/>
        <v>1Q06</v>
      </c>
      <c r="AQ244" s="431" t="str">
        <f t="shared" si="142"/>
        <v>% Chg</v>
      </c>
      <c r="AR244" s="430" t="str">
        <f t="shared" si="142"/>
        <v>2Q06</v>
      </c>
      <c r="AS244" s="431" t="str">
        <f t="shared" si="142"/>
        <v>% Chg</v>
      </c>
      <c r="AT244" s="430" t="str">
        <f t="shared" si="142"/>
        <v>3Q06</v>
      </c>
      <c r="AU244" s="431" t="str">
        <f t="shared" si="142"/>
        <v>% Chg</v>
      </c>
      <c r="AV244" s="430" t="str">
        <f t="shared" si="142"/>
        <v>4Q06</v>
      </c>
      <c r="AW244" s="431" t="str">
        <f t="shared" si="142"/>
        <v>% Chg</v>
      </c>
      <c r="AX244" s="430" t="str">
        <f t="shared" si="142"/>
        <v>1Q07</v>
      </c>
      <c r="AY244" s="431" t="str">
        <f t="shared" si="142"/>
        <v>% Chg</v>
      </c>
      <c r="AZ244" s="430" t="str">
        <f t="shared" si="142"/>
        <v>2Q07</v>
      </c>
      <c r="BA244" s="431" t="str">
        <f t="shared" si="142"/>
        <v>% Chg</v>
      </c>
      <c r="BB244" s="430" t="str">
        <f t="shared" si="142"/>
        <v>3Q07</v>
      </c>
      <c r="BC244" s="431" t="str">
        <f t="shared" si="142"/>
        <v>% Chg</v>
      </c>
      <c r="BD244" s="430" t="str">
        <f t="shared" si="142"/>
        <v>4Q07</v>
      </c>
      <c r="BE244" s="431" t="str">
        <f t="shared" si="142"/>
        <v>% Chg</v>
      </c>
      <c r="BF244" s="430" t="str">
        <f t="shared" si="142"/>
        <v>1Q08</v>
      </c>
      <c r="BG244" s="431" t="str">
        <f t="shared" si="142"/>
        <v>% Chg</v>
      </c>
      <c r="BH244" s="430" t="str">
        <f t="shared" si="142"/>
        <v>2Q08</v>
      </c>
      <c r="BI244" s="431" t="str">
        <f t="shared" si="142"/>
        <v>% Chg</v>
      </c>
      <c r="BJ244" s="430" t="str">
        <f t="shared" si="142"/>
        <v>3Q08</v>
      </c>
      <c r="BK244" s="431" t="str">
        <f t="shared" si="142"/>
        <v>% Chg</v>
      </c>
      <c r="BL244" s="430" t="str">
        <f t="shared" si="142"/>
        <v>4Q08</v>
      </c>
      <c r="BM244" s="431" t="str">
        <f t="shared" si="142"/>
        <v>% Chg</v>
      </c>
      <c r="BN244" s="430" t="str">
        <f t="shared" si="142"/>
        <v>1Q09</v>
      </c>
      <c r="BO244" s="431" t="str">
        <f t="shared" si="142"/>
        <v>% Chg</v>
      </c>
      <c r="BP244" s="430" t="str">
        <f t="shared" si="142"/>
        <v>2Q09</v>
      </c>
      <c r="BQ244" s="431" t="str">
        <f t="shared" si="142"/>
        <v>% Chg</v>
      </c>
      <c r="BR244" s="430" t="str">
        <f t="shared" si="142"/>
        <v>3Q09</v>
      </c>
      <c r="BS244" s="431" t="str">
        <f t="shared" si="142"/>
        <v>% Chg</v>
      </c>
      <c r="BT244" s="430" t="str">
        <f t="shared" si="142"/>
        <v>4Q09</v>
      </c>
      <c r="BU244" s="431" t="str">
        <f t="shared" si="142"/>
        <v>% Chg</v>
      </c>
      <c r="BV244" s="430" t="str">
        <f t="shared" si="142"/>
        <v>1Q10</v>
      </c>
      <c r="BW244" s="431" t="str">
        <f t="shared" si="142"/>
        <v>% Chg</v>
      </c>
      <c r="BX244" s="430" t="str">
        <f t="shared" si="142"/>
        <v>2Q10</v>
      </c>
      <c r="BY244" s="431" t="str">
        <f t="shared" si="142"/>
        <v>% Chg</v>
      </c>
      <c r="BZ244" s="430" t="str">
        <f t="shared" si="142"/>
        <v>3Q10</v>
      </c>
      <c r="CA244" s="431" t="str">
        <f t="shared" si="142"/>
        <v>% Chg</v>
      </c>
      <c r="CB244" s="430" t="str">
        <f t="shared" si="142"/>
        <v>4Q10</v>
      </c>
      <c r="CC244" s="431" t="str">
        <f t="shared" si="142"/>
        <v>% Chg</v>
      </c>
      <c r="CD244" s="430" t="str">
        <f t="shared" si="142"/>
        <v>1Q11</v>
      </c>
      <c r="CE244" s="431" t="str">
        <f t="shared" si="142"/>
        <v>% Chg</v>
      </c>
      <c r="CF244" s="430" t="str">
        <f t="shared" si="142"/>
        <v>2Q11</v>
      </c>
      <c r="CG244" s="431" t="str">
        <f t="shared" si="142"/>
        <v>% Chg</v>
      </c>
      <c r="CH244" s="430" t="str">
        <f t="shared" si="142"/>
        <v>3Q11</v>
      </c>
      <c r="CI244" s="431" t="str">
        <f t="shared" si="142"/>
        <v>% Chg</v>
      </c>
      <c r="CJ244" s="430" t="str">
        <f t="shared" si="142"/>
        <v>4Q11</v>
      </c>
      <c r="CK244" s="431" t="str">
        <f t="shared" si="142"/>
        <v>% Chg</v>
      </c>
      <c r="CL244" s="430" t="str">
        <f t="shared" si="142"/>
        <v>1Q12</v>
      </c>
      <c r="CM244" s="431" t="str">
        <f t="shared" si="142"/>
        <v>% Chg</v>
      </c>
      <c r="CN244" s="430" t="str">
        <f t="shared" si="142"/>
        <v>2Q12</v>
      </c>
      <c r="CO244" s="431" t="str">
        <f t="shared" si="142"/>
        <v>% Chg</v>
      </c>
      <c r="CP244" s="430" t="str">
        <f t="shared" si="142"/>
        <v>3Q12</v>
      </c>
      <c r="CQ244" s="431" t="str">
        <f t="shared" si="142"/>
        <v>% Chg</v>
      </c>
      <c r="CR244" s="430" t="str">
        <f t="shared" si="142"/>
        <v>4Q12</v>
      </c>
      <c r="CS244" s="431" t="str">
        <f t="shared" si="142"/>
        <v>% Chg</v>
      </c>
      <c r="CT244" s="430" t="str">
        <f t="shared" si="142"/>
        <v>1Q13</v>
      </c>
      <c r="CU244" s="431" t="str">
        <f t="shared" si="142"/>
        <v>% Chg</v>
      </c>
      <c r="CV244" s="430" t="str">
        <f t="shared" si="142"/>
        <v>2Q13</v>
      </c>
      <c r="CW244" s="431" t="str">
        <f t="shared" si="142"/>
        <v>% Chg</v>
      </c>
      <c r="CX244" s="430" t="str">
        <f t="shared" si="142"/>
        <v>3Q13</v>
      </c>
      <c r="CY244" s="431" t="str">
        <f t="shared" si="142"/>
        <v>% Chg</v>
      </c>
      <c r="CZ244" s="430" t="str">
        <f t="shared" si="142"/>
        <v>4Q13</v>
      </c>
      <c r="DA244" s="431" t="str">
        <f t="shared" si="142"/>
        <v>% Chg</v>
      </c>
      <c r="DB244" s="430" t="str">
        <f t="shared" si="142"/>
        <v>1Q14</v>
      </c>
      <c r="DC244" s="431" t="str">
        <f t="shared" ref="DC244:EO244" si="143">DC$5</f>
        <v>% Chg</v>
      </c>
      <c r="DD244" s="430" t="str">
        <f t="shared" si="143"/>
        <v>2Q14</v>
      </c>
      <c r="DE244" s="431" t="str">
        <f t="shared" si="143"/>
        <v>% Chg</v>
      </c>
      <c r="DF244" s="430" t="str">
        <f t="shared" si="143"/>
        <v>3Q14</v>
      </c>
      <c r="DG244" s="431" t="str">
        <f t="shared" si="143"/>
        <v>% Chg</v>
      </c>
      <c r="DH244" s="430" t="str">
        <f t="shared" si="143"/>
        <v>4Q14</v>
      </c>
      <c r="DI244" s="431" t="str">
        <f t="shared" si="143"/>
        <v>% Chg</v>
      </c>
      <c r="DJ244" s="430" t="str">
        <f t="shared" si="143"/>
        <v>1Q15</v>
      </c>
      <c r="DK244" s="431" t="str">
        <f t="shared" si="143"/>
        <v>% Chg</v>
      </c>
      <c r="DL244" s="430" t="str">
        <f t="shared" si="143"/>
        <v>2Q15</v>
      </c>
      <c r="DM244" s="431" t="str">
        <f t="shared" si="143"/>
        <v>% Chg</v>
      </c>
      <c r="DN244" s="430" t="str">
        <f t="shared" si="143"/>
        <v>3Q15</v>
      </c>
      <c r="DO244" s="431" t="str">
        <f t="shared" si="143"/>
        <v>% Chg</v>
      </c>
      <c r="DP244" s="430" t="str">
        <f t="shared" si="143"/>
        <v>4Q15</v>
      </c>
      <c r="DQ244" s="431" t="str">
        <f t="shared" si="143"/>
        <v>% Chg</v>
      </c>
      <c r="DR244" s="430" t="str">
        <f t="shared" si="143"/>
        <v>1Q16</v>
      </c>
      <c r="DS244" s="431" t="str">
        <f t="shared" si="143"/>
        <v>% Chg</v>
      </c>
      <c r="DT244" s="430" t="str">
        <f t="shared" si="143"/>
        <v>2Q16</v>
      </c>
      <c r="DU244" s="431" t="str">
        <f t="shared" si="143"/>
        <v>% Chg</v>
      </c>
      <c r="DV244" s="430" t="str">
        <f t="shared" si="143"/>
        <v>3Q16</v>
      </c>
      <c r="DW244" s="431" t="str">
        <f t="shared" si="143"/>
        <v>% Chg</v>
      </c>
      <c r="DX244" s="430" t="str">
        <f t="shared" si="143"/>
        <v>4Q16</v>
      </c>
      <c r="DY244" s="431" t="str">
        <f t="shared" si="143"/>
        <v>% Chg</v>
      </c>
      <c r="DZ244" s="430" t="str">
        <f t="shared" si="143"/>
        <v>1Q17</v>
      </c>
      <c r="EA244" s="431" t="str">
        <f t="shared" si="143"/>
        <v>% Chg</v>
      </c>
      <c r="EB244" s="430" t="str">
        <f t="shared" si="143"/>
        <v>2Q17</v>
      </c>
      <c r="EC244" s="431" t="str">
        <f t="shared" si="143"/>
        <v>% Chg</v>
      </c>
      <c r="ED244" s="430" t="str">
        <f t="shared" si="143"/>
        <v>3Q17</v>
      </c>
      <c r="EE244" s="431" t="str">
        <f t="shared" si="143"/>
        <v>% Chg</v>
      </c>
      <c r="EF244" s="430" t="str">
        <f t="shared" si="143"/>
        <v>4Q17</v>
      </c>
      <c r="EG244" s="431" t="str">
        <f t="shared" si="143"/>
        <v>% Chg</v>
      </c>
      <c r="EH244" s="430" t="str">
        <f t="shared" si="143"/>
        <v>1Q18E</v>
      </c>
      <c r="EI244" s="431" t="str">
        <f t="shared" si="143"/>
        <v>% Chg</v>
      </c>
      <c r="EJ244" s="430" t="str">
        <f t="shared" si="143"/>
        <v>2Q18E</v>
      </c>
      <c r="EK244" s="431" t="str">
        <f t="shared" si="143"/>
        <v>% Chg</v>
      </c>
      <c r="EL244" s="430" t="str">
        <f t="shared" si="143"/>
        <v>3Q18E</v>
      </c>
      <c r="EM244" s="431" t="str">
        <f t="shared" si="143"/>
        <v>% Chg</v>
      </c>
      <c r="EN244" s="430" t="str">
        <f t="shared" si="143"/>
        <v>4Q18E</v>
      </c>
      <c r="EO244" s="431" t="str">
        <f t="shared" si="143"/>
        <v>% Chg</v>
      </c>
      <c r="EP244" s="430"/>
      <c r="EQ244" s="432" t="str">
        <f t="shared" ref="EQ244:GK244" si="144">EQ$5</f>
        <v>2000</v>
      </c>
      <c r="ER244" s="431" t="str">
        <f t="shared" si="144"/>
        <v>% Chg</v>
      </c>
      <c r="ES244" s="432">
        <f t="shared" si="144"/>
        <v>2001</v>
      </c>
      <c r="ET244" s="431" t="str">
        <f t="shared" si="144"/>
        <v>% Chg</v>
      </c>
      <c r="EU244" s="432">
        <f t="shared" si="144"/>
        <v>2002</v>
      </c>
      <c r="EV244" s="431" t="str">
        <f t="shared" si="144"/>
        <v>% Chg</v>
      </c>
      <c r="EW244" s="432" t="str">
        <f t="shared" si="144"/>
        <v>2003</v>
      </c>
      <c r="EX244" s="431" t="str">
        <f t="shared" si="144"/>
        <v>% Chg</v>
      </c>
      <c r="EY244" s="432" t="str">
        <f t="shared" si="144"/>
        <v>2004</v>
      </c>
      <c r="EZ244" s="431" t="str">
        <f t="shared" si="144"/>
        <v>% Chg</v>
      </c>
      <c r="FA244" s="432" t="str">
        <f t="shared" si="144"/>
        <v>2005</v>
      </c>
      <c r="FB244" s="431" t="str">
        <f t="shared" si="144"/>
        <v>% Chg</v>
      </c>
      <c r="FC244" s="432" t="str">
        <f t="shared" si="144"/>
        <v>2006</v>
      </c>
      <c r="FD244" s="431" t="str">
        <f t="shared" si="144"/>
        <v>% Chg</v>
      </c>
      <c r="FE244" s="432">
        <f t="shared" si="144"/>
        <v>2007</v>
      </c>
      <c r="FF244" s="431" t="str">
        <f t="shared" si="144"/>
        <v>% Chg</v>
      </c>
      <c r="FG244" s="432" t="str">
        <f t="shared" si="144"/>
        <v>2008</v>
      </c>
      <c r="FH244" s="431" t="str">
        <f t="shared" si="144"/>
        <v>% Chg</v>
      </c>
      <c r="FI244" s="432" t="str">
        <f t="shared" si="144"/>
        <v>2009</v>
      </c>
      <c r="FJ244" s="431" t="str">
        <f t="shared" si="144"/>
        <v>% Chg</v>
      </c>
      <c r="FK244" s="432" t="str">
        <f t="shared" si="144"/>
        <v>2010</v>
      </c>
      <c r="FL244" s="431" t="str">
        <f t="shared" si="144"/>
        <v>% Chg</v>
      </c>
      <c r="FM244" s="430" t="str">
        <f t="shared" si="144"/>
        <v>2011</v>
      </c>
      <c r="FN244" s="431" t="str">
        <f t="shared" si="144"/>
        <v>% Chg</v>
      </c>
      <c r="FO244" s="430" t="str">
        <f t="shared" si="144"/>
        <v>2012</v>
      </c>
      <c r="FP244" s="431" t="str">
        <f t="shared" si="144"/>
        <v>% Chg</v>
      </c>
      <c r="FQ244" s="430" t="str">
        <f t="shared" si="144"/>
        <v>2013</v>
      </c>
      <c r="FR244" s="431" t="str">
        <f t="shared" si="144"/>
        <v>% Chg</v>
      </c>
      <c r="FS244" s="430" t="str">
        <f t="shared" si="144"/>
        <v>2014</v>
      </c>
      <c r="FT244" s="431" t="str">
        <f t="shared" si="144"/>
        <v>% Chg</v>
      </c>
      <c r="FU244" s="430" t="str">
        <f t="shared" si="144"/>
        <v>2015</v>
      </c>
      <c r="FV244" s="431" t="str">
        <f t="shared" si="144"/>
        <v>% Chg</v>
      </c>
      <c r="FW244" s="430" t="str">
        <f t="shared" si="144"/>
        <v>2016</v>
      </c>
      <c r="FX244" s="431" t="str">
        <f t="shared" si="144"/>
        <v>% Chg</v>
      </c>
      <c r="FY244" s="430" t="str">
        <f t="shared" si="144"/>
        <v>2017</v>
      </c>
      <c r="FZ244" s="431" t="str">
        <f t="shared" si="144"/>
        <v>% Chg</v>
      </c>
      <c r="GA244" s="430" t="str">
        <f t="shared" si="144"/>
        <v>2018E</v>
      </c>
      <c r="GB244" s="431" t="str">
        <f t="shared" si="144"/>
        <v>% Chg</v>
      </c>
      <c r="GC244" s="430" t="str">
        <f t="shared" si="144"/>
        <v>2019E</v>
      </c>
      <c r="GD244" s="431" t="str">
        <f t="shared" si="144"/>
        <v>% Chg</v>
      </c>
      <c r="GE244" s="430" t="str">
        <f t="shared" si="144"/>
        <v>2020E</v>
      </c>
      <c r="GF244" s="431" t="str">
        <f t="shared" si="144"/>
        <v>% Chg</v>
      </c>
      <c r="GG244" s="430" t="str">
        <f t="shared" si="144"/>
        <v>2021E</v>
      </c>
      <c r="GH244" s="431" t="str">
        <f t="shared" si="144"/>
        <v>% Chg</v>
      </c>
      <c r="GI244" s="430" t="str">
        <f t="shared" si="144"/>
        <v>2022E</v>
      </c>
      <c r="GJ244" s="431" t="str">
        <f t="shared" si="144"/>
        <v>% Chg</v>
      </c>
      <c r="GK244" s="431" t="str">
        <f t="shared" si="144"/>
        <v>CAGR (%)</v>
      </c>
      <c r="GL244" s="426"/>
    </row>
    <row r="245" spans="1:194" s="428" customFormat="1" ht="12" hidden="1" customHeight="1" outlineLevel="1" x14ac:dyDescent="0.2">
      <c r="B245" s="426"/>
      <c r="C245" s="427"/>
      <c r="D245" s="426"/>
      <c r="E245" s="427"/>
      <c r="F245" s="426"/>
      <c r="G245" s="427"/>
      <c r="H245" s="426"/>
      <c r="I245" s="427"/>
      <c r="J245" s="426"/>
      <c r="K245" s="427"/>
      <c r="L245" s="426"/>
      <c r="M245" s="427"/>
      <c r="N245" s="426"/>
      <c r="O245" s="427"/>
      <c r="P245" s="426"/>
      <c r="Q245" s="427"/>
      <c r="R245" s="426"/>
      <c r="S245" s="427"/>
      <c r="T245" s="426"/>
      <c r="U245" s="427"/>
      <c r="V245" s="426"/>
      <c r="W245" s="427"/>
      <c r="X245" s="426"/>
      <c r="Y245" s="427"/>
      <c r="Z245" s="426"/>
      <c r="AA245" s="427"/>
      <c r="AB245" s="426"/>
      <c r="AC245" s="427"/>
      <c r="AD245" s="426"/>
      <c r="AE245" s="427"/>
      <c r="AF245" s="426"/>
      <c r="AG245" s="427"/>
      <c r="AH245" s="426"/>
      <c r="AI245" s="427"/>
      <c r="AJ245" s="426"/>
      <c r="AK245" s="427"/>
      <c r="AL245" s="426"/>
      <c r="AM245" s="427"/>
      <c r="AN245" s="426"/>
      <c r="AO245" s="427"/>
      <c r="AP245" s="426"/>
      <c r="AQ245" s="427"/>
      <c r="AR245" s="426"/>
      <c r="AS245" s="427"/>
      <c r="AT245" s="426"/>
      <c r="AU245" s="427"/>
      <c r="AV245" s="426"/>
      <c r="AW245" s="427"/>
      <c r="AX245" s="426"/>
      <c r="AY245" s="427"/>
      <c r="AZ245" s="426"/>
      <c r="BA245" s="427"/>
      <c r="BB245" s="426"/>
      <c r="BC245" s="427"/>
      <c r="BD245" s="426"/>
      <c r="BE245" s="427"/>
      <c r="BF245" s="426"/>
      <c r="BG245" s="427"/>
      <c r="BH245" s="426"/>
      <c r="BI245" s="427"/>
      <c r="BJ245" s="426"/>
      <c r="BK245" s="427"/>
      <c r="BL245" s="426"/>
      <c r="BM245" s="427"/>
      <c r="BN245" s="426"/>
      <c r="BO245" s="427"/>
      <c r="BP245" s="426"/>
      <c r="BQ245" s="427"/>
      <c r="BR245" s="426"/>
      <c r="BS245" s="427"/>
      <c r="BT245" s="426"/>
      <c r="BU245" s="427"/>
      <c r="BV245" s="426"/>
      <c r="BW245" s="427"/>
      <c r="BX245" s="426"/>
      <c r="BY245" s="427"/>
      <c r="BZ245" s="426"/>
      <c r="CA245" s="427"/>
      <c r="CB245" s="426"/>
      <c r="CC245" s="427"/>
      <c r="CD245" s="426"/>
      <c r="CE245" s="427"/>
      <c r="CF245" s="426"/>
      <c r="CG245" s="427"/>
      <c r="CH245" s="426"/>
      <c r="CI245" s="427"/>
      <c r="CJ245" s="426"/>
      <c r="CK245" s="427"/>
      <c r="CL245" s="426"/>
      <c r="CM245" s="427"/>
      <c r="CN245" s="426"/>
      <c r="CO245" s="427"/>
      <c r="CP245" s="426"/>
      <c r="CQ245" s="427"/>
      <c r="CR245" s="426"/>
      <c r="CS245" s="427"/>
      <c r="CT245" s="426"/>
      <c r="CU245" s="427"/>
      <c r="CV245" s="426"/>
      <c r="CW245" s="427"/>
      <c r="CX245" s="426"/>
      <c r="CY245" s="427"/>
      <c r="CZ245" s="426"/>
      <c r="DA245" s="427"/>
      <c r="DB245" s="426"/>
      <c r="DC245" s="427"/>
      <c r="DD245" s="426"/>
      <c r="DE245" s="427"/>
      <c r="DF245" s="426"/>
      <c r="DG245" s="427"/>
      <c r="DH245" s="426"/>
      <c r="DI245" s="427"/>
      <c r="DJ245" s="426"/>
      <c r="DK245" s="427"/>
      <c r="DL245" s="426"/>
      <c r="DM245" s="427"/>
      <c r="DN245" s="426"/>
      <c r="DO245" s="427"/>
      <c r="DP245" s="426"/>
      <c r="DQ245" s="427"/>
      <c r="DR245" s="426"/>
      <c r="DS245" s="427"/>
      <c r="DT245" s="426"/>
      <c r="DU245" s="427"/>
      <c r="DV245" s="426"/>
      <c r="DW245" s="427"/>
      <c r="DX245" s="426"/>
      <c r="DY245" s="427"/>
      <c r="DZ245" s="426"/>
      <c r="EA245" s="427"/>
      <c r="EB245" s="426"/>
      <c r="EC245" s="427"/>
      <c r="ED245" s="426"/>
      <c r="EE245" s="427"/>
      <c r="EF245" s="426"/>
      <c r="EG245" s="427"/>
      <c r="EH245" s="426"/>
      <c r="EI245" s="427"/>
      <c r="EJ245" s="426"/>
      <c r="EK245" s="427"/>
      <c r="EL245" s="426"/>
      <c r="EM245" s="427"/>
      <c r="EN245" s="426"/>
      <c r="EO245" s="427"/>
      <c r="EP245" s="426"/>
      <c r="EQ245" s="470"/>
      <c r="ER245" s="427"/>
      <c r="ES245" s="470"/>
      <c r="ET245" s="427"/>
      <c r="EU245" s="470"/>
      <c r="EV245" s="427"/>
      <c r="EW245" s="470"/>
      <c r="EX245" s="427"/>
      <c r="EY245" s="470"/>
      <c r="EZ245" s="427"/>
      <c r="FA245" s="470"/>
      <c r="FB245" s="427"/>
      <c r="FC245" s="470"/>
      <c r="FD245" s="427"/>
      <c r="FE245" s="470"/>
      <c r="FF245" s="427"/>
      <c r="FG245" s="470"/>
      <c r="FH245" s="427"/>
      <c r="FI245" s="470"/>
      <c r="FJ245" s="427"/>
      <c r="FK245" s="470"/>
      <c r="FL245" s="427"/>
      <c r="FM245" s="426"/>
      <c r="FN245" s="427"/>
      <c r="FO245" s="426"/>
      <c r="FP245" s="427"/>
      <c r="FQ245" s="426"/>
      <c r="FR245" s="427"/>
      <c r="FS245" s="426"/>
      <c r="FT245" s="427"/>
      <c r="FU245" s="426"/>
      <c r="FV245" s="427"/>
      <c r="FW245" s="426"/>
      <c r="FX245" s="427"/>
      <c r="FY245" s="426"/>
      <c r="FZ245" s="427"/>
      <c r="GA245" s="426"/>
      <c r="GB245" s="427"/>
      <c r="GC245" s="426"/>
      <c r="GD245" s="427"/>
      <c r="GE245" s="426"/>
      <c r="GF245" s="427"/>
      <c r="GG245" s="426"/>
      <c r="GH245" s="427"/>
      <c r="GI245" s="426"/>
      <c r="GJ245" s="427"/>
      <c r="GK245" s="427"/>
      <c r="GL245" s="426"/>
    </row>
    <row r="246" spans="1:194" ht="12" hidden="1" customHeight="1" outlineLevel="1" x14ac:dyDescent="0.2">
      <c r="A246" s="437" t="s">
        <v>295</v>
      </c>
      <c r="B246" s="436"/>
      <c r="C246" s="435"/>
      <c r="D246" s="436"/>
      <c r="E246" s="435"/>
      <c r="F246" s="436"/>
      <c r="G246" s="435"/>
      <c r="H246" s="436"/>
      <c r="I246" s="435"/>
      <c r="J246" s="436"/>
      <c r="K246" s="435"/>
      <c r="L246" s="436"/>
      <c r="M246" s="435"/>
      <c r="N246" s="436"/>
      <c r="O246" s="435"/>
      <c r="P246" s="436"/>
      <c r="Q246" s="435"/>
      <c r="R246" s="436"/>
      <c r="S246" s="435"/>
      <c r="T246" s="436"/>
      <c r="U246" s="435"/>
      <c r="V246" s="436"/>
      <c r="W246" s="435"/>
      <c r="X246" s="436"/>
      <c r="Y246" s="435"/>
      <c r="Z246" s="436"/>
      <c r="AA246" s="435"/>
      <c r="AB246" s="436"/>
      <c r="AC246" s="435"/>
      <c r="AD246" s="436"/>
      <c r="AE246" s="435"/>
      <c r="AF246" s="436"/>
      <c r="AG246" s="435"/>
      <c r="AH246" s="436"/>
      <c r="AI246" s="435"/>
      <c r="AJ246" s="436"/>
      <c r="AK246" s="435"/>
      <c r="AL246" s="436"/>
      <c r="AM246" s="435"/>
      <c r="AN246" s="436"/>
      <c r="AO246" s="435"/>
      <c r="AP246" s="436"/>
      <c r="AQ246" s="435"/>
      <c r="AR246" s="436"/>
      <c r="AS246" s="435"/>
      <c r="AT246" s="436"/>
      <c r="AU246" s="435"/>
      <c r="AV246" s="436"/>
      <c r="AW246" s="435"/>
      <c r="AX246" s="436"/>
      <c r="AY246" s="435"/>
      <c r="AZ246" s="436"/>
      <c r="BA246" s="435"/>
      <c r="BB246" s="436"/>
      <c r="BC246" s="435"/>
      <c r="BD246" s="436"/>
      <c r="BE246" s="435"/>
      <c r="BF246" s="436"/>
      <c r="BG246" s="435"/>
      <c r="BH246" s="436"/>
      <c r="BI246" s="435"/>
      <c r="BJ246" s="436"/>
      <c r="BK246" s="435"/>
      <c r="BL246" s="436"/>
      <c r="BM246" s="435"/>
      <c r="BN246" s="436"/>
      <c r="BO246" s="435"/>
      <c r="BP246" s="436"/>
      <c r="BQ246" s="435"/>
      <c r="BR246" s="436"/>
      <c r="BS246" s="435"/>
      <c r="BT246" s="436"/>
      <c r="BU246" s="435"/>
      <c r="BV246" s="436"/>
      <c r="BW246" s="435"/>
      <c r="BX246" s="436"/>
      <c r="BY246" s="435"/>
      <c r="BZ246" s="436"/>
      <c r="CA246" s="435"/>
      <c r="CB246" s="436"/>
      <c r="CC246" s="435"/>
      <c r="CD246" s="436"/>
      <c r="CE246" s="435"/>
      <c r="CF246" s="436"/>
      <c r="CG246" s="435"/>
      <c r="CH246" s="436"/>
      <c r="CI246" s="435"/>
      <c r="CJ246" s="436"/>
      <c r="CK246" s="435"/>
      <c r="CL246" s="436"/>
      <c r="CM246" s="435"/>
      <c r="CN246" s="436"/>
      <c r="CO246" s="435"/>
      <c r="CP246" s="436"/>
      <c r="CQ246" s="435"/>
      <c r="CR246" s="436"/>
      <c r="CS246" s="435"/>
      <c r="CT246" s="436"/>
      <c r="CU246" s="435"/>
      <c r="CV246" s="436"/>
      <c r="CW246" s="435"/>
      <c r="CX246" s="436"/>
      <c r="CY246" s="435"/>
      <c r="CZ246" s="436"/>
      <c r="DA246" s="435"/>
      <c r="DB246" s="436"/>
      <c r="DC246" s="435"/>
      <c r="DD246" s="436"/>
      <c r="DE246" s="435"/>
      <c r="DF246" s="436"/>
      <c r="DG246" s="435"/>
      <c r="DH246" s="436"/>
      <c r="DI246" s="435"/>
      <c r="DJ246" s="436"/>
      <c r="DK246" s="435"/>
      <c r="DL246" s="436"/>
      <c r="DM246" s="435"/>
      <c r="DN246" s="436"/>
      <c r="DO246" s="435"/>
      <c r="DP246" s="436"/>
      <c r="DQ246" s="435"/>
      <c r="DR246" s="436"/>
      <c r="DS246" s="435"/>
      <c r="DT246" s="436"/>
      <c r="DU246" s="435"/>
      <c r="DV246" s="436"/>
      <c r="DW246" s="435"/>
      <c r="DX246" s="436"/>
      <c r="DY246" s="435"/>
      <c r="DZ246" s="436"/>
      <c r="EA246" s="435"/>
      <c r="EB246" s="436"/>
      <c r="EC246" s="435"/>
      <c r="ED246" s="436"/>
      <c r="EE246" s="435"/>
      <c r="EF246" s="436"/>
      <c r="EG246" s="435"/>
      <c r="EH246" s="436"/>
      <c r="EI246" s="435"/>
      <c r="EJ246" s="436"/>
      <c r="EK246" s="435"/>
      <c r="EL246" s="436"/>
      <c r="EM246" s="435"/>
      <c r="EN246" s="436"/>
      <c r="EO246" s="435"/>
      <c r="EP246" s="436"/>
      <c r="EQ246" s="436"/>
      <c r="ER246" s="435"/>
      <c r="ES246" s="436"/>
      <c r="ET246" s="435"/>
      <c r="EU246" s="436"/>
      <c r="EV246" s="435"/>
      <c r="EW246" s="436"/>
      <c r="EX246" s="435"/>
      <c r="EY246" s="436"/>
      <c r="EZ246" s="435"/>
      <c r="FA246" s="436"/>
      <c r="FB246" s="435"/>
      <c r="FC246" s="436"/>
      <c r="FD246" s="435"/>
      <c r="FE246" s="436"/>
      <c r="FF246" s="435"/>
      <c r="FG246" s="436"/>
      <c r="FH246" s="435"/>
      <c r="FI246" s="436"/>
      <c r="FJ246" s="435"/>
      <c r="FK246" s="436"/>
      <c r="FL246" s="435"/>
      <c r="FM246" s="436"/>
      <c r="FN246" s="435"/>
      <c r="FO246" s="436"/>
      <c r="FP246" s="435"/>
      <c r="FQ246" s="436"/>
      <c r="FR246" s="435"/>
      <c r="FS246" s="436"/>
      <c r="FT246" s="435"/>
      <c r="FU246" s="436"/>
      <c r="FV246" s="435"/>
      <c r="FW246" s="436"/>
      <c r="FX246" s="435"/>
      <c r="FY246" s="436"/>
      <c r="FZ246" s="435"/>
      <c r="GA246" s="436"/>
      <c r="GB246" s="435"/>
      <c r="GC246" s="436"/>
      <c r="GD246" s="435"/>
      <c r="GE246" s="436"/>
      <c r="GF246" s="435"/>
      <c r="GG246" s="436"/>
      <c r="GH246" s="435"/>
      <c r="GI246" s="436"/>
      <c r="GJ246" s="435"/>
      <c r="GK246" s="435"/>
      <c r="GL246" s="436"/>
    </row>
    <row r="247" spans="1:194" ht="12" hidden="1" customHeight="1" outlineLevel="1" x14ac:dyDescent="0.2">
      <c r="A247" s="433" t="str">
        <f>INPUT!B214</f>
        <v>Premiums</v>
      </c>
      <c r="B247" s="434">
        <f>INPUT!K214</f>
        <v>439</v>
      </c>
      <c r="C247" s="435">
        <f>INPUT!L214</f>
        <v>17.37967914438503</v>
      </c>
      <c r="D247" s="434">
        <f>INPUT!M214</f>
        <v>451</v>
      </c>
      <c r="E247" s="435">
        <f>INPUT!N214</f>
        <v>19.628647214854112</v>
      </c>
      <c r="F247" s="434">
        <f>INPUT!O214</f>
        <v>471</v>
      </c>
      <c r="G247" s="435">
        <f>INPUT!P214</f>
        <v>19.240506329113916</v>
      </c>
      <c r="H247" s="434">
        <f>INPUT!Q214</f>
        <v>483</v>
      </c>
      <c r="I247" s="435">
        <f>INPUT!R214</f>
        <v>18.382352941176471</v>
      </c>
      <c r="J247" s="434">
        <f>INPUT!S214</f>
        <v>524</v>
      </c>
      <c r="K247" s="435">
        <f>INPUT!T214</f>
        <v>19.36218678815489</v>
      </c>
      <c r="L247" s="434">
        <f>INPUT!U214</f>
        <v>544</v>
      </c>
      <c r="M247" s="435">
        <f>INPUT!V214</f>
        <v>20.620842572062092</v>
      </c>
      <c r="N247" s="434">
        <f>INPUT!W214</f>
        <v>568</v>
      </c>
      <c r="O247" s="435">
        <f>INPUT!X214</f>
        <v>20.594479830148614</v>
      </c>
      <c r="P247" s="434">
        <f>INPUT!Y214</f>
        <v>586</v>
      </c>
      <c r="Q247" s="435">
        <f>INPUT!Z214</f>
        <v>21.325051759834366</v>
      </c>
      <c r="R247" s="434">
        <f>INPUT!AA214</f>
        <v>624</v>
      </c>
      <c r="S247" s="435">
        <f>INPUT!AB214</f>
        <v>19.083969465648853</v>
      </c>
      <c r="T247" s="434">
        <f>INPUT!AC214</f>
        <v>637</v>
      </c>
      <c r="U247" s="435">
        <f>INPUT!AD214</f>
        <v>17.095588235294112</v>
      </c>
      <c r="V247" s="434">
        <f>INPUT!AE214</f>
        <v>660</v>
      </c>
      <c r="W247" s="435">
        <f>INPUT!AF214</f>
        <v>16.197183098591552</v>
      </c>
      <c r="X247" s="434">
        <f>INPUT!AG214</f>
        <v>673</v>
      </c>
      <c r="Y247" s="435">
        <f>INPUT!AH214</f>
        <v>14.846416382252571</v>
      </c>
      <c r="Z247" s="434">
        <f>INPUT!AI214</f>
        <v>710</v>
      </c>
      <c r="AA247" s="435">
        <f>INPUT!AJ214</f>
        <v>13.782051282051277</v>
      </c>
      <c r="AB247" s="434">
        <f>INPUT!AK214</f>
        <v>726</v>
      </c>
      <c r="AC247" s="435">
        <f>INPUT!AL214</f>
        <v>13.971742543171107</v>
      </c>
      <c r="AD247" s="434">
        <f>INPUT!AM214</f>
        <v>745</v>
      </c>
      <c r="AE247" s="435">
        <f>INPUT!AN214</f>
        <v>12.87878787878789</v>
      </c>
      <c r="AF247" s="434">
        <f>INPUT!AO214</f>
        <v>753</v>
      </c>
      <c r="AG247" s="435">
        <f>INPUT!AP214</f>
        <v>11.887072808320953</v>
      </c>
      <c r="AH247" s="434">
        <f>INPUT!AQ214</f>
        <v>787</v>
      </c>
      <c r="AI247" s="435">
        <f>INPUT!AR214</f>
        <v>10.845070422535219</v>
      </c>
      <c r="AJ247" s="434">
        <f>INPUT!AS214</f>
        <v>803</v>
      </c>
      <c r="AK247" s="435">
        <f>INPUT!AT214</f>
        <v>10.606060606060597</v>
      </c>
      <c r="AL247" s="434">
        <f>INPUT!AU214</f>
        <v>820</v>
      </c>
      <c r="AM247" s="435">
        <f>INPUT!AV214</f>
        <v>10.067114093959727</v>
      </c>
      <c r="AN247" s="434">
        <f>INPUT!AW214</f>
        <v>835</v>
      </c>
      <c r="AO247" s="435">
        <f>INPUT!AX214</f>
        <v>10.889774236387773</v>
      </c>
      <c r="AP247" s="434">
        <f>INPUT!AY214</f>
        <v>866</v>
      </c>
      <c r="AQ247" s="435">
        <f>INPUT!AZ214</f>
        <v>10.038119440914862</v>
      </c>
      <c r="AR247" s="434">
        <f>INPUT!BA214</f>
        <v>878</v>
      </c>
      <c r="AS247" s="435">
        <f>INPUT!BB214</f>
        <v>9.3399750933997439</v>
      </c>
      <c r="AT247" s="434">
        <f>INPUT!BC214</f>
        <v>898</v>
      </c>
      <c r="AU247" s="435">
        <f>INPUT!BD214</f>
        <v>9.512195121951228</v>
      </c>
      <c r="AV247" s="434">
        <f>INPUT!BE214</f>
        <v>910</v>
      </c>
      <c r="AW247" s="435">
        <f>INPUT!BF214</f>
        <v>8.9820359281437057</v>
      </c>
      <c r="AX247" s="434">
        <f>INPUT!BG214</f>
        <v>961</v>
      </c>
      <c r="AY247" s="435">
        <f>INPUT!BH214</f>
        <v>10.969976905311785</v>
      </c>
      <c r="AZ247" s="434">
        <f>INPUT!BI214</f>
        <v>972</v>
      </c>
      <c r="BA247" s="435">
        <f>INPUT!BJ214</f>
        <v>10.70615034168565</v>
      </c>
      <c r="BB247" s="434">
        <f>INPUT!BK214</f>
        <v>993</v>
      </c>
      <c r="BC247" s="435">
        <f>INPUT!BL214</f>
        <v>10.579064587973264</v>
      </c>
      <c r="BD247" s="434">
        <f>INPUT!BM214</f>
        <v>1010</v>
      </c>
      <c r="BE247" s="435">
        <f>INPUT!BN214</f>
        <v>10.989010989010994</v>
      </c>
      <c r="BF247" s="434">
        <f>INPUT!BO214</f>
        <v>1050</v>
      </c>
      <c r="BG247" s="435">
        <f>INPUT!BP214</f>
        <v>9.2611862643080087</v>
      </c>
      <c r="BH247" s="434">
        <f>INPUT!BQ214</f>
        <v>1064</v>
      </c>
      <c r="BI247" s="435">
        <f>INPUT!BR214</f>
        <v>9.4650205761316784</v>
      </c>
      <c r="BJ247" s="434">
        <f>INPUT!BS214</f>
        <v>1078</v>
      </c>
      <c r="BK247" s="435">
        <f>INPUT!BT214</f>
        <v>8.5599194360523647</v>
      </c>
      <c r="BL247" s="434">
        <f>INPUT!BU214</f>
        <v>1080</v>
      </c>
      <c r="BM247" s="435">
        <f>INPUT!BV214</f>
        <v>6.9306930693069368</v>
      </c>
      <c r="BN247" s="434">
        <f>INPUT!BW214</f>
        <v>1103</v>
      </c>
      <c r="BO247" s="435">
        <f>INPUT!BX214</f>
        <v>5.0476190476190563</v>
      </c>
      <c r="BP247" s="434">
        <f>INPUT!BY214</f>
        <v>1094</v>
      </c>
      <c r="BQ247" s="435">
        <f>INPUT!BZ214</f>
        <v>2.8195488721804551</v>
      </c>
      <c r="BR247" s="434">
        <f>INPUT!CA214</f>
        <v>1110</v>
      </c>
      <c r="BS247" s="435">
        <f>INPUT!CB214</f>
        <v>2.9684601113172615</v>
      </c>
      <c r="BT247" s="434">
        <f>INPUT!CC214</f>
        <v>1136</v>
      </c>
      <c r="BU247" s="435">
        <f>INPUT!CD214</f>
        <v>5.1851851851851816</v>
      </c>
      <c r="BV247" s="434">
        <f>INPUT!CE214</f>
        <v>1142</v>
      </c>
      <c r="BW247" s="435">
        <f>INPUT!CF214</f>
        <v>3.5358114233907445</v>
      </c>
      <c r="BX247" s="434">
        <f>INPUT!CG214</f>
        <v>1147</v>
      </c>
      <c r="BY247" s="435">
        <f>INPUT!CH214</f>
        <v>4.8446069469835429</v>
      </c>
      <c r="BZ247" s="434">
        <f>INPUT!CI214</f>
        <v>1150.3</v>
      </c>
      <c r="CA247" s="435">
        <f>INPUT!CJ214</f>
        <v>3.6306306306306269</v>
      </c>
      <c r="CB247" s="434">
        <f>INPUT!CK214</f>
        <v>1148</v>
      </c>
      <c r="CC247" s="435">
        <f>INPUT!CL214</f>
        <v>1.0563380281690238</v>
      </c>
      <c r="CD247" s="434">
        <f>INPUT!CM214</f>
        <v>1169</v>
      </c>
      <c r="CE247" s="435">
        <f>INPUT!CN214</f>
        <v>2.3642732049036885</v>
      </c>
      <c r="CF247" s="434">
        <f>INPUT!CO214</f>
        <v>1186</v>
      </c>
      <c r="CG247" s="435">
        <f>INPUT!CP214</f>
        <v>3.4001743679163088</v>
      </c>
      <c r="CH247" s="434">
        <f>INPUT!CQ214</f>
        <v>1192</v>
      </c>
      <c r="CI247" s="435">
        <f>INPUT!CR214</f>
        <v>3.6251412674954464</v>
      </c>
      <c r="CJ247" s="434">
        <f>INPUT!CS214</f>
        <v>1195</v>
      </c>
      <c r="CK247" s="435">
        <f>INPUT!CT214</f>
        <v>4.0940766550522589</v>
      </c>
      <c r="CL247" s="434">
        <f>INPUT!CU214</f>
        <v>1231</v>
      </c>
      <c r="CM247" s="435">
        <f>INPUT!CV214</f>
        <v>5.3036783575705737</v>
      </c>
      <c r="CN247" s="434">
        <f>INPUT!CW214</f>
        <v>1251</v>
      </c>
      <c r="CO247" s="435">
        <f>INPUT!CX214</f>
        <v>5.4806070826306952</v>
      </c>
      <c r="CP247" s="434">
        <f>INPUT!CY214</f>
        <v>1254</v>
      </c>
      <c r="CQ247" s="435">
        <f>INPUT!CZ214</f>
        <v>5.2013422818791843</v>
      </c>
      <c r="CR247" s="434">
        <f>INPUT!DA214</f>
        <v>1261</v>
      </c>
      <c r="CS247" s="435">
        <f>INPUT!DB214</f>
        <v>5.5230125523012541</v>
      </c>
      <c r="CT247" s="434">
        <f>INPUT!DC214</f>
        <v>1280</v>
      </c>
      <c r="CU247" s="435">
        <f>INPUT!DD214</f>
        <v>3.9805036555645712</v>
      </c>
      <c r="CV247" s="434">
        <f>INPUT!DE214</f>
        <v>1295</v>
      </c>
      <c r="CW247" s="435">
        <f>INPUT!DF214</f>
        <v>3.5171862509991936</v>
      </c>
      <c r="CX247" s="434">
        <f>INPUT!DG214</f>
        <v>1293</v>
      </c>
      <c r="CY247" s="435">
        <f>INPUT!DH214</f>
        <v>3.1100478468899517</v>
      </c>
      <c r="CZ247" s="434">
        <f>INPUT!DI214</f>
        <v>1285</v>
      </c>
      <c r="DA247" s="435">
        <f>INPUT!DJ214</f>
        <v>1.9032513877874635</v>
      </c>
      <c r="DB247" s="434">
        <f>INPUT!DK214</f>
        <v>1294</v>
      </c>
      <c r="DC247" s="435">
        <f>INPUT!DL214</f>
        <v>1.0937500000000044</v>
      </c>
      <c r="DD247" s="434">
        <f>INPUT!DM214</f>
        <v>1311</v>
      </c>
      <c r="DE247" s="435">
        <f>INPUT!DN214</f>
        <v>1.2355212355212419</v>
      </c>
      <c r="DF247" s="434">
        <f>INPUT!DO214</f>
        <v>1306</v>
      </c>
      <c r="DG247" s="435">
        <f>INPUT!DP214</f>
        <v>1.0054137664346374</v>
      </c>
      <c r="DH247" s="434">
        <f>INPUT!DQ214</f>
        <v>1301</v>
      </c>
      <c r="DI247" s="435">
        <f>INPUT!DR214</f>
        <v>1.2451361867704236</v>
      </c>
      <c r="DJ247" s="434">
        <f>INPUT!DS214</f>
        <v>1339</v>
      </c>
      <c r="DK247" s="435">
        <f>INPUT!DT214</f>
        <v>3.4775888717156089</v>
      </c>
      <c r="DL247" s="434">
        <f>INPUT!DU214</f>
        <v>1331</v>
      </c>
      <c r="DM247" s="435">
        <f>INPUT!DV214</f>
        <v>1.5255530129671957</v>
      </c>
      <c r="DN247" s="434">
        <f>INPUT!DW214</f>
        <v>1346</v>
      </c>
      <c r="DO247" s="435">
        <f>INPUT!DX214</f>
        <v>3.0627871362940207</v>
      </c>
      <c r="DP247" s="434">
        <f>INPUT!DY214</f>
        <v>1331</v>
      </c>
      <c r="DQ247" s="435">
        <f>INPUT!DZ214</f>
        <v>2.3059185242121361</v>
      </c>
      <c r="DR247" s="434">
        <f>INPUT!EA214</f>
        <v>1367</v>
      </c>
      <c r="DS247" s="435">
        <f>INPUT!EB214</f>
        <v>2.0911127707244237</v>
      </c>
      <c r="DT247" s="434">
        <f>INPUT!EC214</f>
        <v>1362</v>
      </c>
      <c r="DU247" s="435">
        <f>INPUT!ED214</f>
        <v>2.3290758827948954</v>
      </c>
      <c r="DV247" s="434">
        <f>INPUT!EE214</f>
        <v>1365</v>
      </c>
      <c r="DW247" s="435">
        <f>INPUT!EF214</f>
        <v>1.4115898959881079</v>
      </c>
      <c r="DX247" s="434">
        <f>INPUT!EG214</f>
        <v>1361</v>
      </c>
      <c r="DY247" s="435">
        <f>INPUT!EH214</f>
        <v>2.2539444027047439</v>
      </c>
      <c r="DZ247" s="434">
        <f>INPUT!EI214</f>
        <v>1390</v>
      </c>
      <c r="EA247" s="435">
        <f>INPUT!EJ214</f>
        <v>1.6825164594001407</v>
      </c>
      <c r="EB247" s="434">
        <f>INPUT!EK214</f>
        <v>1388</v>
      </c>
      <c r="EC247" s="435">
        <f>INPUT!EL214</f>
        <v>1.9089574155653377</v>
      </c>
      <c r="ED247" s="434">
        <f>INPUT!EM214</f>
        <v>1393</v>
      </c>
      <c r="EE247" s="435">
        <f>INPUT!EN214</f>
        <v>2.051282051282044</v>
      </c>
      <c r="EF247" s="434">
        <f>INPUT!EO214</f>
        <v>1391</v>
      </c>
      <c r="EG247" s="435">
        <f>INPUT!EP214</f>
        <v>2.2042615723732562</v>
      </c>
      <c r="EH247" s="434">
        <f>INPUT!EQ214</f>
        <v>1422.6912446107528</v>
      </c>
      <c r="EI247" s="435">
        <f>INPUT!ER214</f>
        <v>2.3518881014930049</v>
      </c>
      <c r="EJ247" s="434">
        <f>INPUT!ES214</f>
        <v>1423.5856629969808</v>
      </c>
      <c r="EK247" s="435">
        <f>INPUT!ET214</f>
        <v>2.5638085732694993</v>
      </c>
      <c r="EL247" s="434">
        <f>INPUT!EU214</f>
        <v>1432.2621125711669</v>
      </c>
      <c r="EM247" s="435">
        <f>INPUT!EV214</f>
        <v>2.8185292585187982</v>
      </c>
      <c r="EN247" s="434">
        <f>INPUT!EW214</f>
        <v>1455.8279963720915</v>
      </c>
      <c r="EO247" s="435">
        <f>INPUT!EX214</f>
        <v>4.6605317305601357</v>
      </c>
      <c r="EP247" s="434"/>
      <c r="EQ247" s="434">
        <f>INPUT!FF214</f>
        <v>1554</v>
      </c>
      <c r="ER247" s="435">
        <f>INPUT!FG214</f>
        <v>14.432989690721643</v>
      </c>
      <c r="ES247" s="434">
        <f>INPUT!FH214</f>
        <v>1844</v>
      </c>
      <c r="ET247" s="435">
        <f>INPUT!FI214</f>
        <v>18.661518661518663</v>
      </c>
      <c r="EU247" s="434">
        <f>INPUT!FJ214</f>
        <v>2222</v>
      </c>
      <c r="EV247" s="435">
        <f>INPUT!FK214</f>
        <v>20.49891540130151</v>
      </c>
      <c r="EW247" s="434">
        <f>INPUT!FL214</f>
        <v>2594</v>
      </c>
      <c r="EX247" s="435">
        <f>INPUT!FM214</f>
        <v>16.741674167416743</v>
      </c>
      <c r="EY247" s="434">
        <f>INPUT!FN214</f>
        <v>2934</v>
      </c>
      <c r="EZ247" s="435">
        <f>INPUT!FO214</f>
        <v>13.107170393215117</v>
      </c>
      <c r="FA247" s="434">
        <f>INPUT!FP214</f>
        <v>3245</v>
      </c>
      <c r="FB247" s="435">
        <f>INPUT!FQ214</f>
        <v>10.59986366734833</v>
      </c>
      <c r="FC247" s="434">
        <f>INPUT!FR214</f>
        <v>3552</v>
      </c>
      <c r="FD247" s="435">
        <f>INPUT!FS214</f>
        <v>9.4607087827426781</v>
      </c>
      <c r="FE247" s="434">
        <f>INPUT!FT214</f>
        <v>3936</v>
      </c>
      <c r="FF247" s="435">
        <f>INPUT!FU214</f>
        <v>10.810810810810811</v>
      </c>
      <c r="FG247" s="434">
        <f>INPUT!FV214</f>
        <v>4272</v>
      </c>
      <c r="FH247" s="435">
        <f>INPUT!FW214</f>
        <v>8.5365853658536661</v>
      </c>
      <c r="FI247" s="434">
        <f>INPUT!FX214</f>
        <v>4443</v>
      </c>
      <c r="FJ247" s="435">
        <f>INPUT!FY214</f>
        <v>4.0028089887640395</v>
      </c>
      <c r="FK247" s="434">
        <f>INPUT!FZ214</f>
        <v>4587.3</v>
      </c>
      <c r="FL247" s="435">
        <f>INPUT!GA214</f>
        <v>3.247805536799464</v>
      </c>
      <c r="FM247" s="434">
        <f>INPUT!GB214</f>
        <v>4742</v>
      </c>
      <c r="FN247" s="435">
        <f>INPUT!GC214</f>
        <v>3.3723541080810104</v>
      </c>
      <c r="FO247" s="434">
        <f>INPUT!GD214</f>
        <v>4997</v>
      </c>
      <c r="FP247" s="435">
        <f>INPUT!GE214</f>
        <v>5.3774778574441129</v>
      </c>
      <c r="FQ247" s="434">
        <f>INPUT!GF214</f>
        <v>5153</v>
      </c>
      <c r="FR247" s="435">
        <f>INPUT!GG214</f>
        <v>3.1218731238743302</v>
      </c>
      <c r="FS247" s="434">
        <f>INPUT!GH214</f>
        <v>5212</v>
      </c>
      <c r="FT247" s="435">
        <f>INPUT!GI214</f>
        <v>1.1449640985833565</v>
      </c>
      <c r="FU247" s="434">
        <f>INPUT!GJ214</f>
        <v>5347</v>
      </c>
      <c r="FV247" s="435">
        <f>INPUT!GK214</f>
        <v>2.5901765157329226</v>
      </c>
      <c r="FW247" s="434">
        <f>INPUT!GL214</f>
        <v>5455</v>
      </c>
      <c r="FX247" s="435">
        <f>INPUT!GM214</f>
        <v>2.0198242004862532</v>
      </c>
      <c r="FY247" s="434">
        <f>INPUT!GN214</f>
        <v>5562</v>
      </c>
      <c r="FZ247" s="435">
        <f>INPUT!GO214</f>
        <v>1.9615032080659844</v>
      </c>
      <c r="GA247" s="434">
        <f>INPUT!GP214</f>
        <v>5734.367016550992</v>
      </c>
      <c r="GB247" s="435">
        <f>INPUT!GQ214</f>
        <v>3.0990114446420636</v>
      </c>
      <c r="GC247" s="434">
        <f>INPUT!GR214</f>
        <v>6119.0561809125029</v>
      </c>
      <c r="GD247" s="435">
        <f>INPUT!GS214</f>
        <v>6.7084852303870735</v>
      </c>
      <c r="GE247" s="434">
        <f>INPUT!GT214</f>
        <v>6562.0752245563526</v>
      </c>
      <c r="GF247" s="435">
        <f>INPUT!GU214</f>
        <v>7.2399898047313727</v>
      </c>
      <c r="GG247" s="434">
        <f>INPUT!GV214</f>
        <v>7015.8128759778556</v>
      </c>
      <c r="GH247" s="435">
        <f>INPUT!GW214</f>
        <v>6.9145451079795972</v>
      </c>
      <c r="GI247" s="434">
        <f>INPUT!GX214</f>
        <v>7484.2943055461683</v>
      </c>
      <c r="GJ247" s="435">
        <f>INPUT!GY214</f>
        <v>6.6775074798872236</v>
      </c>
      <c r="GK247" s="435">
        <f>INPUT!GZ214</f>
        <v>6.1167582968507883</v>
      </c>
      <c r="GL247" s="436"/>
    </row>
    <row r="248" spans="1:194" ht="12" hidden="1" customHeight="1" outlineLevel="1" x14ac:dyDescent="0.2">
      <c r="A248" s="433" t="str">
        <f>INPUT!B65</f>
        <v>Investment Income</v>
      </c>
      <c r="B248" s="434">
        <f>INPUT!K219</f>
        <v>73</v>
      </c>
      <c r="C248" s="435">
        <f>INPUT!L219</f>
        <v>8.9552238805970177</v>
      </c>
      <c r="D248" s="434">
        <f>INPUT!M219</f>
        <v>75</v>
      </c>
      <c r="E248" s="435">
        <f>INPUT!N219</f>
        <v>10.294117647058831</v>
      </c>
      <c r="F248" s="434">
        <f>INPUT!O219</f>
        <v>77</v>
      </c>
      <c r="G248" s="435">
        <f>INPUT!P219</f>
        <v>10.000000000000009</v>
      </c>
      <c r="H248" s="434">
        <f>INPUT!Q219</f>
        <v>79</v>
      </c>
      <c r="I248" s="435">
        <f>INPUT!R219</f>
        <v>9.7222222222222321</v>
      </c>
      <c r="J248" s="434">
        <f>INPUT!S219</f>
        <v>80</v>
      </c>
      <c r="K248" s="435">
        <f>INPUT!T219</f>
        <v>9.5890410958904049</v>
      </c>
      <c r="L248" s="434">
        <f>INPUT!U219</f>
        <v>81</v>
      </c>
      <c r="M248" s="435">
        <f>INPUT!V219</f>
        <v>8.0000000000000071</v>
      </c>
      <c r="N248" s="434">
        <f>INPUT!W219</f>
        <v>84</v>
      </c>
      <c r="O248" s="435">
        <f>INPUT!X219</f>
        <v>9.0909090909090828</v>
      </c>
      <c r="P248" s="434">
        <f>INPUT!Y219</f>
        <v>86</v>
      </c>
      <c r="Q248" s="435">
        <f>INPUT!Z219</f>
        <v>8.8607594936708889</v>
      </c>
      <c r="R248" s="434">
        <f>INPUT!AA219</f>
        <v>88</v>
      </c>
      <c r="S248" s="435">
        <f>INPUT!AB219</f>
        <v>10.000000000000009</v>
      </c>
      <c r="T248" s="434">
        <f>INPUT!AC219</f>
        <v>87</v>
      </c>
      <c r="U248" s="435">
        <f>INPUT!AD219</f>
        <v>7.4074074074074181</v>
      </c>
      <c r="V248" s="434">
        <f>INPUT!AE219</f>
        <v>92</v>
      </c>
      <c r="W248" s="435">
        <f>INPUT!AF219</f>
        <v>9.5238095238095344</v>
      </c>
      <c r="X248" s="434">
        <f>INPUT!AG219</f>
        <v>95</v>
      </c>
      <c r="Y248" s="435">
        <f>INPUT!AH219</f>
        <v>10.465116279069765</v>
      </c>
      <c r="Z248" s="434">
        <f>INPUT!AI219</f>
        <v>97</v>
      </c>
      <c r="AA248" s="435">
        <f>INPUT!AJ219</f>
        <v>10.22727272727273</v>
      </c>
      <c r="AB248" s="434">
        <f>INPUT!AK219</f>
        <v>98</v>
      </c>
      <c r="AC248" s="435">
        <f>INPUT!AL219</f>
        <v>12.643678160919535</v>
      </c>
      <c r="AD248" s="434">
        <f>INPUT!AM219</f>
        <v>100</v>
      </c>
      <c r="AE248" s="435">
        <f>INPUT!AN219</f>
        <v>8.6956521739130377</v>
      </c>
      <c r="AF248" s="434">
        <f>INPUT!AO219</f>
        <v>101</v>
      </c>
      <c r="AG248" s="435">
        <f>INPUT!AP219</f>
        <v>6.315789473684208</v>
      </c>
      <c r="AH248" s="434">
        <f>INPUT!AQ219</f>
        <v>102</v>
      </c>
      <c r="AI248" s="435">
        <f>INPUT!AR219</f>
        <v>5.1546391752577359</v>
      </c>
      <c r="AJ248" s="434">
        <f>INPUT!AS219</f>
        <v>104</v>
      </c>
      <c r="AK248" s="435">
        <f>INPUT!AT219</f>
        <v>6.1224489795918435</v>
      </c>
      <c r="AL248" s="434">
        <f>INPUT!AU219</f>
        <v>107</v>
      </c>
      <c r="AM248" s="435">
        <f>INPUT!AV219</f>
        <v>7.0000000000000062</v>
      </c>
      <c r="AN248" s="434">
        <f>INPUT!AW219</f>
        <v>108</v>
      </c>
      <c r="AO248" s="435">
        <f>INPUT!AX219</f>
        <v>6.9306930693069368</v>
      </c>
      <c r="AP248" s="434">
        <f>INPUT!AY219</f>
        <v>110</v>
      </c>
      <c r="AQ248" s="435">
        <f>INPUT!AZ219</f>
        <v>7.8431372549019551</v>
      </c>
      <c r="AR248" s="434">
        <f>INPUT!BA219</f>
        <v>115</v>
      </c>
      <c r="AS248" s="435">
        <f>INPUT!BB219</f>
        <v>10.576923076923084</v>
      </c>
      <c r="AT248" s="434">
        <f>INPUT!BC219</f>
        <v>120</v>
      </c>
      <c r="AU248" s="435">
        <f>INPUT!BD219</f>
        <v>12.149532710280365</v>
      </c>
      <c r="AV248" s="434">
        <f>INPUT!BE219</f>
        <v>120</v>
      </c>
      <c r="AW248" s="435">
        <f>INPUT!BF219</f>
        <v>11.111111111111116</v>
      </c>
      <c r="AX248" s="434">
        <f>INPUT!BG219</f>
        <v>122</v>
      </c>
      <c r="AY248" s="435">
        <f>INPUT!BH219</f>
        <v>10.909090909090914</v>
      </c>
      <c r="AZ248" s="434">
        <f>INPUT!BI219</f>
        <v>124</v>
      </c>
      <c r="BA248" s="435">
        <f>INPUT!BJ219</f>
        <v>7.8260869565217384</v>
      </c>
      <c r="BB248" s="434">
        <f>INPUT!BK219</f>
        <v>127</v>
      </c>
      <c r="BC248" s="435">
        <f>INPUT!BL219</f>
        <v>5.8333333333333348</v>
      </c>
      <c r="BD248" s="434">
        <f>INPUT!BM219</f>
        <v>127</v>
      </c>
      <c r="BE248" s="435">
        <f>INPUT!BN219</f>
        <v>5.8333333333333348</v>
      </c>
      <c r="BF248" s="434">
        <f>INPUT!BO219</f>
        <v>123</v>
      </c>
      <c r="BG248" s="435">
        <f>INPUT!BP219</f>
        <v>0.81967213114753079</v>
      </c>
      <c r="BH248" s="434">
        <f>INPUT!BQ219</f>
        <v>125</v>
      </c>
      <c r="BI248" s="435">
        <f>INPUT!BR219</f>
        <v>0.80645161290322509</v>
      </c>
      <c r="BJ248" s="434">
        <f>INPUT!BS219</f>
        <v>129</v>
      </c>
      <c r="BK248" s="435">
        <f>INPUT!BT219</f>
        <v>1.5748031496062964</v>
      </c>
      <c r="BL248" s="434">
        <f>INPUT!BU219</f>
        <v>128</v>
      </c>
      <c r="BM248" s="435">
        <f>INPUT!BV219</f>
        <v>0.78740157480314821</v>
      </c>
      <c r="BN248" s="434">
        <f>INPUT!BW219</f>
        <v>125</v>
      </c>
      <c r="BO248" s="435">
        <f>INPUT!BX219</f>
        <v>1.6260162601626105</v>
      </c>
      <c r="BP248" s="434">
        <f>INPUT!BY219</f>
        <v>127</v>
      </c>
      <c r="BQ248" s="435">
        <f>INPUT!BZ219</f>
        <v>1.6000000000000014</v>
      </c>
      <c r="BR248" s="434">
        <f>INPUT!CA219</f>
        <v>123</v>
      </c>
      <c r="BS248" s="435">
        <f>INPUT!CB219</f>
        <v>-4.651162790697672</v>
      </c>
      <c r="BT248" s="434">
        <f>INPUT!CC219</f>
        <v>124</v>
      </c>
      <c r="BU248" s="435">
        <f>INPUT!CD219</f>
        <v>-3.125</v>
      </c>
      <c r="BV248" s="434">
        <f>INPUT!CE219</f>
        <v>132</v>
      </c>
      <c r="BW248" s="435">
        <f>INPUT!CF219</f>
        <v>5.600000000000005</v>
      </c>
      <c r="BX248" s="434">
        <f>INPUT!CG219</f>
        <v>135</v>
      </c>
      <c r="BY248" s="435">
        <f>INPUT!CH219</f>
        <v>6.2992125984252079</v>
      </c>
      <c r="BZ248" s="434">
        <f>INPUT!CI219</f>
        <v>138</v>
      </c>
      <c r="CA248" s="435">
        <f>INPUT!CJ219</f>
        <v>12.195121951219523</v>
      </c>
      <c r="CB248" s="434">
        <f>INPUT!CK219</f>
        <v>144</v>
      </c>
      <c r="CC248" s="435">
        <f>INPUT!CL219</f>
        <v>16.129032258064523</v>
      </c>
      <c r="CD248" s="434">
        <f>INPUT!CM219</f>
        <v>144</v>
      </c>
      <c r="CE248" s="435">
        <f>INPUT!CN219</f>
        <v>9.0909090909090828</v>
      </c>
      <c r="CF248" s="434">
        <f>INPUT!CO219</f>
        <v>148</v>
      </c>
      <c r="CG248" s="435">
        <f>INPUT!CP219</f>
        <v>9.6296296296296333</v>
      </c>
      <c r="CH248" s="434">
        <f>INPUT!CQ219</f>
        <v>147</v>
      </c>
      <c r="CI248" s="435">
        <f>INPUT!CR219</f>
        <v>6.5217391304347894</v>
      </c>
      <c r="CJ248" s="434">
        <f>INPUT!CS219</f>
        <v>149</v>
      </c>
      <c r="CK248" s="435">
        <f>INPUT!CT219</f>
        <v>3.4722222222222321</v>
      </c>
      <c r="CL248" s="434">
        <f>INPUT!CU219</f>
        <v>152</v>
      </c>
      <c r="CM248" s="435">
        <f>INPUT!CV219</f>
        <v>5.555555555555558</v>
      </c>
      <c r="CN248" s="434">
        <f>INPUT!CW219</f>
        <v>153</v>
      </c>
      <c r="CO248" s="435">
        <f>INPUT!CX219</f>
        <v>3.3783783783783772</v>
      </c>
      <c r="CP248" s="434">
        <f>INPUT!CY219</f>
        <v>153</v>
      </c>
      <c r="CQ248" s="435">
        <f>INPUT!CZ219</f>
        <v>4.081632653061229</v>
      </c>
      <c r="CR248" s="434">
        <f>INPUT!DA219</f>
        <v>156</v>
      </c>
      <c r="CS248" s="435">
        <f>INPUT!DB219</f>
        <v>4.6979865771812124</v>
      </c>
      <c r="CT248" s="434">
        <f>INPUT!DC219</f>
        <v>157</v>
      </c>
      <c r="CU248" s="435">
        <f>INPUT!DD219</f>
        <v>3.289473684210531</v>
      </c>
      <c r="CV248" s="434">
        <f>INPUT!DE219</f>
        <v>158</v>
      </c>
      <c r="CW248" s="435">
        <f>INPUT!DF219</f>
        <v>3.2679738562091609</v>
      </c>
      <c r="CX248" s="434">
        <f>INPUT!DG219</f>
        <v>159</v>
      </c>
      <c r="CY248" s="435">
        <f>INPUT!DH219</f>
        <v>3.9215686274509887</v>
      </c>
      <c r="CZ248" s="434">
        <f>INPUT!DI219</f>
        <v>159</v>
      </c>
      <c r="DA248" s="435">
        <f>INPUT!DJ219</f>
        <v>1.9230769230769162</v>
      </c>
      <c r="DB248" s="434">
        <f>INPUT!DK219</f>
        <v>161</v>
      </c>
      <c r="DC248" s="435">
        <f>INPUT!DL219</f>
        <v>2.5477707006369421</v>
      </c>
      <c r="DD248" s="434">
        <f>INPUT!DM219</f>
        <v>161</v>
      </c>
      <c r="DE248" s="435">
        <f>INPUT!DN219</f>
        <v>1.8987341772152</v>
      </c>
      <c r="DF248" s="434">
        <f>INPUT!DO219</f>
        <v>162</v>
      </c>
      <c r="DG248" s="435">
        <f>INPUT!DP219</f>
        <v>1.8867924528301883</v>
      </c>
      <c r="DH248" s="434">
        <f>INPUT!DQ219</f>
        <v>161</v>
      </c>
      <c r="DI248" s="435">
        <f>INPUT!DR219</f>
        <v>1.2578616352201255</v>
      </c>
      <c r="DJ248" s="434">
        <f>INPUT!DS219</f>
        <v>166</v>
      </c>
      <c r="DK248" s="435">
        <f>INPUT!DT219</f>
        <v>3.105590062111796</v>
      </c>
      <c r="DL248" s="434">
        <f>INPUT!DU219</f>
        <v>168</v>
      </c>
      <c r="DM248" s="435">
        <f>INPUT!DV219</f>
        <v>4.3478260869565188</v>
      </c>
      <c r="DN248" s="434">
        <f>INPUT!DW219</f>
        <v>173</v>
      </c>
      <c r="DO248" s="435">
        <f>INPUT!DX219</f>
        <v>6.7901234567901314</v>
      </c>
      <c r="DP248" s="434">
        <f>INPUT!DY219</f>
        <v>171</v>
      </c>
      <c r="DQ248" s="435">
        <f>INPUT!DZ219</f>
        <v>6.211180124223592</v>
      </c>
      <c r="DR248" s="434">
        <f>INPUT!EA219</f>
        <v>174</v>
      </c>
      <c r="DS248" s="435">
        <f>INPUT!EB219</f>
        <v>4.8192771084337283</v>
      </c>
      <c r="DT248" s="434">
        <f>INPUT!EC219</f>
        <v>176</v>
      </c>
      <c r="DU248" s="435">
        <f>INPUT!ED219</f>
        <v>4.7619047619047672</v>
      </c>
      <c r="DV248" s="434">
        <f>INPUT!EE219</f>
        <v>176</v>
      </c>
      <c r="DW248" s="435">
        <f>INPUT!EF219</f>
        <v>1.7341040462427681</v>
      </c>
      <c r="DX248" s="434">
        <f>INPUT!EG219</f>
        <v>177</v>
      </c>
      <c r="DY248" s="435">
        <f>INPUT!EH219</f>
        <v>3.5087719298245723</v>
      </c>
      <c r="DZ248" s="434">
        <f>INPUT!EI219</f>
        <v>178</v>
      </c>
      <c r="EA248" s="435">
        <f>INPUT!EJ219</f>
        <v>2.2988505747126409</v>
      </c>
      <c r="EB248" s="434">
        <f>INPUT!EK219</f>
        <v>180</v>
      </c>
      <c r="EC248" s="435">
        <f>INPUT!EL219</f>
        <v>2.2727272727272707</v>
      </c>
      <c r="ED248" s="434">
        <f>INPUT!EM219</f>
        <v>181</v>
      </c>
      <c r="EE248" s="435">
        <f>INPUT!EN219</f>
        <v>2.8409090909090828</v>
      </c>
      <c r="EF248" s="434">
        <f>INPUT!EO219</f>
        <v>182</v>
      </c>
      <c r="EG248" s="435">
        <f>INPUT!EP219</f>
        <v>2.8248587570621542</v>
      </c>
      <c r="EH248" s="434">
        <f>INPUT!EQ219</f>
        <v>178.97717890175383</v>
      </c>
      <c r="EI248" s="435">
        <f>INPUT!ER219</f>
        <v>0.5489769110976539</v>
      </c>
      <c r="EJ248" s="434">
        <f>INPUT!ES219</f>
        <v>179.08969838209174</v>
      </c>
      <c r="EK248" s="435">
        <f>INPUT!ET219</f>
        <v>-0.50572312106014206</v>
      </c>
      <c r="EL248" s="434">
        <f>INPUT!EU219</f>
        <v>180.18121171891278</v>
      </c>
      <c r="EM248" s="435">
        <f>INPUT!EV219</f>
        <v>-0.4523692160702919</v>
      </c>
      <c r="EN248" s="434">
        <f>INPUT!EW219</f>
        <v>183.14584330499525</v>
      </c>
      <c r="EO248" s="435">
        <f>INPUT!EX219</f>
        <v>0.62958423351386905</v>
      </c>
      <c r="EP248" s="434"/>
      <c r="EQ248" s="434">
        <f>INPUT!FF219</f>
        <v>277</v>
      </c>
      <c r="ER248" s="435">
        <f>INPUT!FG219</f>
        <v>13.061224489795919</v>
      </c>
      <c r="ES248" s="434">
        <f>INPUT!FH219</f>
        <v>304</v>
      </c>
      <c r="ET248" s="435">
        <f>INPUT!FI219</f>
        <v>9.7472924187725685</v>
      </c>
      <c r="EU248" s="434">
        <f>INPUT!FJ219</f>
        <v>331</v>
      </c>
      <c r="EV248" s="435">
        <f>INPUT!FK219</f>
        <v>8.8815789473684283</v>
      </c>
      <c r="EW248" s="434">
        <f>INPUT!FL219</f>
        <v>362</v>
      </c>
      <c r="EX248" s="435">
        <f>INPUT!FM219</f>
        <v>9.3655589123867067</v>
      </c>
      <c r="EY248" s="434">
        <f>INPUT!FN219</f>
        <v>396</v>
      </c>
      <c r="EZ248" s="435">
        <f>INPUT!FO219</f>
        <v>9.3922651933701751</v>
      </c>
      <c r="FA248" s="434">
        <f>INPUT!FP219</f>
        <v>421</v>
      </c>
      <c r="FB248" s="435">
        <f>INPUT!FQ219</f>
        <v>6.3131313131313149</v>
      </c>
      <c r="FC248" s="434">
        <f>INPUT!FR219</f>
        <v>465</v>
      </c>
      <c r="FD248" s="435">
        <f>INPUT!FS219</f>
        <v>10.451306413301653</v>
      </c>
      <c r="FE248" s="434">
        <f>INPUT!FT219</f>
        <v>500</v>
      </c>
      <c r="FF248" s="435">
        <f>INPUT!FU219</f>
        <v>7.5268817204301008</v>
      </c>
      <c r="FG248" s="434">
        <f>INPUT!FV219</f>
        <v>505</v>
      </c>
      <c r="FH248" s="435">
        <f>INPUT!FW219</f>
        <v>1.0000000000000009</v>
      </c>
      <c r="FI248" s="434">
        <f>INPUT!FX219</f>
        <v>499</v>
      </c>
      <c r="FJ248" s="435">
        <f>INPUT!FY219</f>
        <v>-1.1881188118811892</v>
      </c>
      <c r="FK248" s="434">
        <f>INPUT!FZ219</f>
        <v>549</v>
      </c>
      <c r="FL248" s="435">
        <f>INPUT!GA219</f>
        <v>10.020040080160332</v>
      </c>
      <c r="FM248" s="434">
        <f>INPUT!GB219</f>
        <v>588</v>
      </c>
      <c r="FN248" s="435">
        <f>INPUT!GC219</f>
        <v>7.1038251366120297</v>
      </c>
      <c r="FO248" s="434">
        <f>INPUT!GD219</f>
        <v>614</v>
      </c>
      <c r="FP248" s="435">
        <f>INPUT!GE219</f>
        <v>4.421768707482987</v>
      </c>
      <c r="FQ248" s="434">
        <f>INPUT!GF219</f>
        <v>633</v>
      </c>
      <c r="FR248" s="435">
        <f>INPUT!GG219</f>
        <v>3.0944625407166138</v>
      </c>
      <c r="FS248" s="434">
        <f>INPUT!GH219</f>
        <v>645</v>
      </c>
      <c r="FT248" s="435">
        <f>INPUT!GI219</f>
        <v>1.8957345971563955</v>
      </c>
      <c r="FU248" s="434">
        <f>INPUT!GJ219</f>
        <v>678</v>
      </c>
      <c r="FV248" s="435">
        <f>INPUT!GK219</f>
        <v>5.1162790697674376</v>
      </c>
      <c r="FW248" s="434">
        <f>INPUT!GL219</f>
        <v>703</v>
      </c>
      <c r="FX248" s="435">
        <f>INPUT!GM219</f>
        <v>3.6873156342182911</v>
      </c>
      <c r="FY248" s="434">
        <f>INPUT!GN219</f>
        <v>721</v>
      </c>
      <c r="FZ248" s="435">
        <f>INPUT!GO219</f>
        <v>2.560455192034139</v>
      </c>
      <c r="GA248" s="434">
        <f>INPUT!GP219</f>
        <v>721.39393230775363</v>
      </c>
      <c r="GB248" s="435">
        <f>INPUT!GQ219</f>
        <v>5.4636935888163762E-2</v>
      </c>
      <c r="GC248" s="434">
        <f>INPUT!GR219</f>
        <v>765.67032587711674</v>
      </c>
      <c r="GD248" s="435">
        <f>INPUT!GS219</f>
        <v>6.1376165762473178</v>
      </c>
      <c r="GE248" s="434">
        <f>INPUT!GT219</f>
        <v>813.72989303610848</v>
      </c>
      <c r="GF248" s="435">
        <f>INPUT!GU219</f>
        <v>6.2767963619246858</v>
      </c>
      <c r="GG248" s="434">
        <f>INPUT!GV219</f>
        <v>863.40536532455701</v>
      </c>
      <c r="GH248" s="435">
        <f>INPUT!GW219</f>
        <v>6.1046635638644542</v>
      </c>
      <c r="GI248" s="434">
        <f>INPUT!GX219</f>
        <v>914.66386273497255</v>
      </c>
      <c r="GJ248" s="435">
        <f>INPUT!GY219</f>
        <v>5.936782358440329</v>
      </c>
      <c r="GK248" s="435">
        <f>INPUT!GZ219</f>
        <v>4.873376618221581</v>
      </c>
      <c r="GL248" s="436"/>
    </row>
    <row r="249" spans="1:194" ht="12" hidden="1" customHeight="1" outlineLevel="1" x14ac:dyDescent="0.2">
      <c r="A249" s="433" t="str">
        <f>INPUT!B61</f>
        <v>Other</v>
      </c>
      <c r="B249" s="434">
        <f>INPUT!K216</f>
        <v>1</v>
      </c>
      <c r="C249" s="435">
        <f>INPUT!L216</f>
        <v>0</v>
      </c>
      <c r="D249" s="434">
        <f>INPUT!M216</f>
        <v>3</v>
      </c>
      <c r="E249" s="435">
        <f>INPUT!N216</f>
        <v>50</v>
      </c>
      <c r="F249" s="434">
        <f>INPUT!O216</f>
        <v>2</v>
      </c>
      <c r="G249" s="435">
        <f>INPUT!P216</f>
        <v>0</v>
      </c>
      <c r="H249" s="434">
        <f>INPUT!Q216</f>
        <v>1</v>
      </c>
      <c r="I249" s="435">
        <f>INPUT!R216</f>
        <v>0</v>
      </c>
      <c r="J249" s="434">
        <f>INPUT!S216</f>
        <v>2</v>
      </c>
      <c r="K249" s="435">
        <f>INPUT!T216</f>
        <v>100</v>
      </c>
      <c r="L249" s="434">
        <f>INPUT!U216</f>
        <v>2</v>
      </c>
      <c r="M249" s="435">
        <f>INPUT!V216</f>
        <v>-33.333333333333336</v>
      </c>
      <c r="N249" s="434">
        <f>INPUT!W216</f>
        <v>2</v>
      </c>
      <c r="O249" s="435">
        <f>INPUT!X216</f>
        <v>0</v>
      </c>
      <c r="P249" s="434">
        <f>INPUT!Y216</f>
        <v>2</v>
      </c>
      <c r="Q249" s="435">
        <f>INPUT!Z216</f>
        <v>100</v>
      </c>
      <c r="R249" s="434">
        <f>INPUT!AA216</f>
        <v>2</v>
      </c>
      <c r="S249" s="435">
        <f>INPUT!AB216</f>
        <v>0</v>
      </c>
      <c r="T249" s="434">
        <f>INPUT!AC216</f>
        <v>3</v>
      </c>
      <c r="U249" s="435">
        <f>INPUT!AD216</f>
        <v>50</v>
      </c>
      <c r="V249" s="434">
        <f>INPUT!AE216</f>
        <v>3</v>
      </c>
      <c r="W249" s="435">
        <f>INPUT!AF216</f>
        <v>50</v>
      </c>
      <c r="X249" s="434">
        <f>INPUT!AG216</f>
        <v>3</v>
      </c>
      <c r="Y249" s="435">
        <f>INPUT!AH216</f>
        <v>50</v>
      </c>
      <c r="Z249" s="434">
        <f>INPUT!AI216</f>
        <v>3</v>
      </c>
      <c r="AA249" s="435">
        <f>INPUT!AJ216</f>
        <v>50</v>
      </c>
      <c r="AB249" s="434">
        <f>INPUT!AK216</f>
        <v>3</v>
      </c>
      <c r="AC249" s="435">
        <f>INPUT!AL216</f>
        <v>0</v>
      </c>
      <c r="AD249" s="434">
        <f>INPUT!AM216</f>
        <v>2</v>
      </c>
      <c r="AE249" s="435">
        <f>INPUT!AN216</f>
        <v>-33.333333333333336</v>
      </c>
      <c r="AF249" s="434">
        <f>INPUT!AO216</f>
        <v>3</v>
      </c>
      <c r="AG249" s="435">
        <f>INPUT!AP216</f>
        <v>0</v>
      </c>
      <c r="AH249" s="434">
        <f>INPUT!AQ216</f>
        <v>2</v>
      </c>
      <c r="AI249" s="435">
        <f>INPUT!AR216</f>
        <v>-33.333333333333336</v>
      </c>
      <c r="AJ249" s="434">
        <f>INPUT!AS216</f>
        <v>3</v>
      </c>
      <c r="AK249" s="435">
        <f>INPUT!AT216</f>
        <v>0</v>
      </c>
      <c r="AL249" s="434">
        <f>INPUT!AU216</f>
        <v>2</v>
      </c>
      <c r="AM249" s="435">
        <f>INPUT!AV216</f>
        <v>0</v>
      </c>
      <c r="AN249" s="434">
        <f>INPUT!AW216</f>
        <v>2</v>
      </c>
      <c r="AO249" s="435">
        <f>INPUT!AX216</f>
        <v>-33.333333333333336</v>
      </c>
      <c r="AP249" s="434">
        <f>INPUT!AY216</f>
        <v>4</v>
      </c>
      <c r="AQ249" s="435">
        <f>INPUT!AZ216</f>
        <v>100</v>
      </c>
      <c r="AR249" s="434">
        <f>INPUT!BA216</f>
        <v>1</v>
      </c>
      <c r="AS249" s="435" t="str">
        <f>INPUT!BB216</f>
        <v>NM</v>
      </c>
      <c r="AT249" s="434">
        <f>INPUT!BC216</f>
        <v>3</v>
      </c>
      <c r="AU249" s="435">
        <f>INPUT!BD216</f>
        <v>50</v>
      </c>
      <c r="AV249" s="434">
        <f>INPUT!BE216</f>
        <v>3</v>
      </c>
      <c r="AW249" s="435">
        <f>INPUT!BF216</f>
        <v>50</v>
      </c>
      <c r="AX249" s="434">
        <f>INPUT!BG216</f>
        <v>2</v>
      </c>
      <c r="AY249" s="435">
        <f>INPUT!BH216</f>
        <v>-50</v>
      </c>
      <c r="AZ249" s="434">
        <f>INPUT!BI216</f>
        <v>3</v>
      </c>
      <c r="BA249" s="435" t="str">
        <f>INPUT!BJ216</f>
        <v>NM</v>
      </c>
      <c r="BB249" s="434">
        <f>INPUT!BK216</f>
        <v>2</v>
      </c>
      <c r="BC249" s="435">
        <f>INPUT!BL216</f>
        <v>-33.333333333333336</v>
      </c>
      <c r="BD249" s="434">
        <f>INPUT!BM216</f>
        <v>3</v>
      </c>
      <c r="BE249" s="435">
        <f>INPUT!BN216</f>
        <v>0</v>
      </c>
      <c r="BF249" s="434">
        <f>INPUT!BO216</f>
        <v>3</v>
      </c>
      <c r="BG249" s="435">
        <f>INPUT!BP216</f>
        <v>50</v>
      </c>
      <c r="BH249" s="434">
        <f>INPUT!BQ216</f>
        <v>2</v>
      </c>
      <c r="BI249" s="435">
        <f>INPUT!BR216</f>
        <v>-33.333333333333336</v>
      </c>
      <c r="BJ249" s="434">
        <f>INPUT!BS216</f>
        <v>2</v>
      </c>
      <c r="BK249" s="435">
        <f>INPUT!BT216</f>
        <v>0</v>
      </c>
      <c r="BL249" s="434">
        <f>INPUT!BU216</f>
        <v>3</v>
      </c>
      <c r="BM249" s="435">
        <f>INPUT!BV216</f>
        <v>0</v>
      </c>
      <c r="BN249" s="434">
        <f>INPUT!BW216</f>
        <v>2</v>
      </c>
      <c r="BO249" s="435">
        <f>INPUT!BX216</f>
        <v>-33.333333333333336</v>
      </c>
      <c r="BP249" s="434">
        <f>INPUT!BY216</f>
        <v>2</v>
      </c>
      <c r="BQ249" s="435">
        <f>INPUT!BZ216</f>
        <v>0</v>
      </c>
      <c r="BR249" s="434">
        <f>INPUT!CA216</f>
        <v>3</v>
      </c>
      <c r="BS249" s="435">
        <f>INPUT!CB216</f>
        <v>50</v>
      </c>
      <c r="BT249" s="434">
        <f>INPUT!CC216</f>
        <v>4</v>
      </c>
      <c r="BU249" s="435">
        <f>INPUT!CD216</f>
        <v>33.333333333333329</v>
      </c>
      <c r="BV249" s="434">
        <f>INPUT!CE216</f>
        <v>2</v>
      </c>
      <c r="BW249" s="435">
        <f>INPUT!CF216</f>
        <v>0</v>
      </c>
      <c r="BX249" s="434">
        <f>INPUT!CG216</f>
        <v>3</v>
      </c>
      <c r="BY249" s="435">
        <f>INPUT!CH216</f>
        <v>50</v>
      </c>
      <c r="BZ249" s="434">
        <f>INPUT!CI216</f>
        <v>2</v>
      </c>
      <c r="CA249" s="435">
        <f>INPUT!CJ216</f>
        <v>-33.333333333333336</v>
      </c>
      <c r="CB249" s="434">
        <f>INPUT!CK216</f>
        <v>3</v>
      </c>
      <c r="CC249" s="435">
        <f>INPUT!CL216</f>
        <v>-25</v>
      </c>
      <c r="CD249" s="434">
        <f>INPUT!CM216</f>
        <v>3</v>
      </c>
      <c r="CE249" s="435">
        <f>INPUT!CN216</f>
        <v>50</v>
      </c>
      <c r="CF249" s="434">
        <f>INPUT!CO216</f>
        <v>3</v>
      </c>
      <c r="CG249" s="435">
        <f>INPUT!CP216</f>
        <v>0</v>
      </c>
      <c r="CH249" s="434">
        <f>INPUT!CQ216</f>
        <v>3</v>
      </c>
      <c r="CI249" s="435">
        <f>INPUT!CR216</f>
        <v>50</v>
      </c>
      <c r="CJ249" s="434">
        <f>INPUT!CS216</f>
        <v>3</v>
      </c>
      <c r="CK249" s="435">
        <f>INPUT!CT216</f>
        <v>0</v>
      </c>
      <c r="CL249" s="434">
        <f>INPUT!CU216</f>
        <v>2</v>
      </c>
      <c r="CM249" s="435">
        <f>INPUT!CV216</f>
        <v>-33.333333333333336</v>
      </c>
      <c r="CN249" s="434">
        <f>INPUT!CW216</f>
        <v>2</v>
      </c>
      <c r="CO249" s="435">
        <f>INPUT!CX216</f>
        <v>-33.333333333333336</v>
      </c>
      <c r="CP249" s="434">
        <f>INPUT!CY216</f>
        <v>5</v>
      </c>
      <c r="CQ249" s="435">
        <f>INPUT!CZ216</f>
        <v>66.666666666666671</v>
      </c>
      <c r="CR249" s="434">
        <f>INPUT!DA216</f>
        <v>8</v>
      </c>
      <c r="CS249" s="435" t="str">
        <f>INPUT!DB216</f>
        <v>NM</v>
      </c>
      <c r="CT249" s="434">
        <f>INPUT!DC216</f>
        <v>1</v>
      </c>
      <c r="CU249" s="435">
        <f>INPUT!DD216</f>
        <v>-50</v>
      </c>
      <c r="CV249" s="434">
        <f>INPUT!DE216</f>
        <v>1</v>
      </c>
      <c r="CW249" s="435">
        <f>INPUT!DF216</f>
        <v>-50</v>
      </c>
      <c r="CX249" s="434">
        <f>INPUT!DG216</f>
        <v>1</v>
      </c>
      <c r="CY249" s="435" t="str">
        <f>INPUT!DH216</f>
        <v>NM</v>
      </c>
      <c r="CZ249" s="434">
        <f>INPUT!DI216</f>
        <v>2</v>
      </c>
      <c r="DA249" s="435" t="str">
        <f>INPUT!DJ216</f>
        <v>NM</v>
      </c>
      <c r="DB249" s="434">
        <f>INPUT!DK216</f>
        <v>0</v>
      </c>
      <c r="DC249" s="435" t="str">
        <f>INPUT!DL216</f>
        <v>NM</v>
      </c>
      <c r="DD249" s="434">
        <f>INPUT!DM216</f>
        <v>1</v>
      </c>
      <c r="DE249" s="435">
        <f>INPUT!DN216</f>
        <v>0</v>
      </c>
      <c r="DF249" s="434">
        <f>INPUT!DO216</f>
        <v>0</v>
      </c>
      <c r="DG249" s="435" t="str">
        <f>INPUT!DP216</f>
        <v>NM</v>
      </c>
      <c r="DH249" s="434">
        <f>INPUT!DQ216</f>
        <v>1</v>
      </c>
      <c r="DI249" s="435">
        <f>INPUT!DR216</f>
        <v>-50</v>
      </c>
      <c r="DJ249" s="434">
        <f>INPUT!DS216</f>
        <v>3</v>
      </c>
      <c r="DK249" s="435" t="str">
        <f>INPUT!DT216</f>
        <v>NM</v>
      </c>
      <c r="DL249" s="434">
        <f>INPUT!DU216</f>
        <v>2</v>
      </c>
      <c r="DM249" s="435">
        <f>INPUT!DV216</f>
        <v>100</v>
      </c>
      <c r="DN249" s="434">
        <f>INPUT!DW216</f>
        <v>1</v>
      </c>
      <c r="DO249" s="435" t="str">
        <f>INPUT!DX216</f>
        <v>NM</v>
      </c>
      <c r="DP249" s="434">
        <f>INPUT!DY216</f>
        <v>2</v>
      </c>
      <c r="DQ249" s="435">
        <f>INPUT!DZ216</f>
        <v>100</v>
      </c>
      <c r="DR249" s="434">
        <f>INPUT!EA216</f>
        <v>3</v>
      </c>
      <c r="DS249" s="435">
        <f>INPUT!EB216</f>
        <v>0</v>
      </c>
      <c r="DT249" s="434">
        <f>INPUT!EC216</f>
        <v>0</v>
      </c>
      <c r="DU249" s="435" t="str">
        <f>INPUT!ED216</f>
        <v>NM</v>
      </c>
      <c r="DV249" s="434">
        <f>INPUT!EE216</f>
        <v>1</v>
      </c>
      <c r="DW249" s="435">
        <f>INPUT!EF216</f>
        <v>0</v>
      </c>
      <c r="DX249" s="434">
        <f>INPUT!EG216</f>
        <v>5</v>
      </c>
      <c r="DY249" s="435" t="str">
        <f>INPUT!EH216</f>
        <v>NM</v>
      </c>
      <c r="DZ249" s="434">
        <f>INPUT!EI216</f>
        <v>1</v>
      </c>
      <c r="EA249" s="435" t="str">
        <f>INPUT!EJ216</f>
        <v>NM</v>
      </c>
      <c r="EB249" s="434">
        <f>INPUT!EK216</f>
        <v>1</v>
      </c>
      <c r="EC249" s="435" t="str">
        <f>INPUT!EL216</f>
        <v>NM</v>
      </c>
      <c r="ED249" s="434">
        <f>INPUT!EM216</f>
        <v>1</v>
      </c>
      <c r="EE249" s="435">
        <f>INPUT!EN216</f>
        <v>0</v>
      </c>
      <c r="EF249" s="434">
        <f>INPUT!EO216</f>
        <v>2</v>
      </c>
      <c r="EG249" s="435" t="str">
        <f>INPUT!EP216</f>
        <v>NM</v>
      </c>
      <c r="EH249" s="434">
        <f>INPUT!EQ216</f>
        <v>1.1000000000000001</v>
      </c>
      <c r="EI249" s="435">
        <f>INPUT!ER216</f>
        <v>10.000000000000009</v>
      </c>
      <c r="EJ249" s="434">
        <f>INPUT!ES216</f>
        <v>1.1000000000000001</v>
      </c>
      <c r="EK249" s="435">
        <f>INPUT!ET216</f>
        <v>10.000000000000009</v>
      </c>
      <c r="EL249" s="434">
        <f>INPUT!EU216</f>
        <v>1.1000000000000001</v>
      </c>
      <c r="EM249" s="435">
        <f>INPUT!EV216</f>
        <v>10.000000000000009</v>
      </c>
      <c r="EN249" s="434">
        <f>INPUT!EW216</f>
        <v>2.2000000000000002</v>
      </c>
      <c r="EO249" s="435">
        <f>INPUT!EX216</f>
        <v>10.000000000000009</v>
      </c>
      <c r="EP249" s="434"/>
      <c r="EQ249" s="434">
        <f>INPUT!FF216</f>
        <v>6</v>
      </c>
      <c r="ER249" s="435">
        <f>INPUT!FG216</f>
        <v>100</v>
      </c>
      <c r="ES249" s="434">
        <f>INPUT!FH216</f>
        <v>7</v>
      </c>
      <c r="ET249" s="435">
        <f>INPUT!FI216</f>
        <v>16.666666666666675</v>
      </c>
      <c r="EU249" s="434">
        <f>INPUT!FJ216</f>
        <v>8</v>
      </c>
      <c r="EV249" s="435">
        <f>INPUT!FK216</f>
        <v>14.285714285714279</v>
      </c>
      <c r="EW249" s="434">
        <f>INPUT!FL216</f>
        <v>11</v>
      </c>
      <c r="EX249" s="435">
        <f>INPUT!FM216</f>
        <v>37.5</v>
      </c>
      <c r="EY249" s="434">
        <f>INPUT!FN216</f>
        <v>11</v>
      </c>
      <c r="EZ249" s="435">
        <f>INPUT!FO216</f>
        <v>0</v>
      </c>
      <c r="FA249" s="434">
        <f>INPUT!FP216</f>
        <v>9</v>
      </c>
      <c r="FB249" s="435">
        <f>INPUT!FQ216</f>
        <v>-18.181818181818176</v>
      </c>
      <c r="FC249" s="434">
        <f>INPUT!FR216</f>
        <v>11</v>
      </c>
      <c r="FD249" s="435">
        <f>INPUT!FS216</f>
        <v>22.222222222222232</v>
      </c>
      <c r="FE249" s="434">
        <f>INPUT!FT216</f>
        <v>10</v>
      </c>
      <c r="FF249" s="435">
        <f>INPUT!FU216</f>
        <v>-9.0909090909090935</v>
      </c>
      <c r="FG249" s="434">
        <f>INPUT!FV216</f>
        <v>10</v>
      </c>
      <c r="FH249" s="435">
        <f>INPUT!FW216</f>
        <v>0</v>
      </c>
      <c r="FI249" s="434">
        <f>INPUT!FX216</f>
        <v>11</v>
      </c>
      <c r="FJ249" s="435">
        <f>INPUT!FY216</f>
        <v>10.000000000000009</v>
      </c>
      <c r="FK249" s="434">
        <f>INPUT!FZ216</f>
        <v>10</v>
      </c>
      <c r="FL249" s="435">
        <f>INPUT!GA216</f>
        <v>-9.0909090909090935</v>
      </c>
      <c r="FM249" s="434">
        <f>INPUT!GB216</f>
        <v>12</v>
      </c>
      <c r="FN249" s="435">
        <f>INPUT!GC216</f>
        <v>19.999999999999996</v>
      </c>
      <c r="FO249" s="434">
        <f>INPUT!GD216</f>
        <v>17</v>
      </c>
      <c r="FP249" s="435">
        <f>INPUT!GE216</f>
        <v>41.666666666666671</v>
      </c>
      <c r="FQ249" s="434">
        <f>INPUT!GF216</f>
        <v>5</v>
      </c>
      <c r="FR249" s="435" t="str">
        <f>INPUT!GG216</f>
        <v>NM</v>
      </c>
      <c r="FS249" s="434">
        <f>INPUT!GH216</f>
        <v>2</v>
      </c>
      <c r="FT249" s="435" t="str">
        <f>INPUT!GI216</f>
        <v>NM</v>
      </c>
      <c r="FU249" s="434">
        <f>INPUT!GJ216</f>
        <v>8</v>
      </c>
      <c r="FV249" s="435" t="str">
        <f>INPUT!GK216</f>
        <v>NM</v>
      </c>
      <c r="FW249" s="434">
        <f>INPUT!GL216</f>
        <v>9</v>
      </c>
      <c r="FX249" s="435">
        <f>INPUT!GM216</f>
        <v>12.5</v>
      </c>
      <c r="FY249" s="434">
        <f>INPUT!GN216</f>
        <v>5</v>
      </c>
      <c r="FZ249" s="435">
        <f>INPUT!GO216</f>
        <v>-44.444444444444443</v>
      </c>
      <c r="GA249" s="434">
        <f>INPUT!GP216</f>
        <v>5.5</v>
      </c>
      <c r="GB249" s="435">
        <f>INPUT!GQ216</f>
        <v>10.000000000000009</v>
      </c>
      <c r="GC249" s="434">
        <f>INPUT!GR216</f>
        <v>6.0500000000000007</v>
      </c>
      <c r="GD249" s="435">
        <f>INPUT!GS216</f>
        <v>10.000000000000009</v>
      </c>
      <c r="GE249" s="434">
        <f>INPUT!GT216</f>
        <v>6.6550000000000011</v>
      </c>
      <c r="GF249" s="435">
        <f>INPUT!GU216</f>
        <v>10.000000000000009</v>
      </c>
      <c r="GG249" s="434">
        <f>INPUT!GV216</f>
        <v>7.3205000000000018</v>
      </c>
      <c r="GH249" s="435">
        <f>INPUT!GW216</f>
        <v>10.000000000000009</v>
      </c>
      <c r="GI249" s="434">
        <f>INPUT!GX216</f>
        <v>8.0525500000000019</v>
      </c>
      <c r="GJ249" s="435">
        <f>INPUT!GY216</f>
        <v>10.000000000000009</v>
      </c>
      <c r="GK249" s="435">
        <f>INPUT!GZ216</f>
        <v>10.000000000000009</v>
      </c>
      <c r="GL249" s="436"/>
    </row>
    <row r="250" spans="1:194" ht="12" hidden="1" customHeight="1" outlineLevel="1" x14ac:dyDescent="0.2">
      <c r="A250" s="437" t="str">
        <f>INPUT!B113</f>
        <v xml:space="preserve"> Total Revenue</v>
      </c>
      <c r="B250" s="438">
        <f>INPUT!K228</f>
        <v>513</v>
      </c>
      <c r="C250" s="435">
        <f>INPUT!L228</f>
        <v>16.063348416289603</v>
      </c>
      <c r="D250" s="438">
        <f>INPUT!M228</f>
        <v>529</v>
      </c>
      <c r="E250" s="435">
        <f>INPUT!N228</f>
        <v>18.344519015659966</v>
      </c>
      <c r="F250" s="438">
        <f>INPUT!O228</f>
        <v>550</v>
      </c>
      <c r="G250" s="435">
        <f>INPUT!P228</f>
        <v>17.773019271948609</v>
      </c>
      <c r="H250" s="438">
        <f>INPUT!Q228</f>
        <v>563</v>
      </c>
      <c r="I250" s="435">
        <f>INPUT!R228</f>
        <v>17.047817047817038</v>
      </c>
      <c r="J250" s="438">
        <f>INPUT!S228</f>
        <v>606</v>
      </c>
      <c r="K250" s="435">
        <f>INPUT!T228</f>
        <v>18.128654970760238</v>
      </c>
      <c r="L250" s="438">
        <f>INPUT!U228</f>
        <v>627</v>
      </c>
      <c r="M250" s="435">
        <f>INPUT!V228</f>
        <v>18.525519848771268</v>
      </c>
      <c r="N250" s="438">
        <f>INPUT!W228</f>
        <v>654</v>
      </c>
      <c r="O250" s="435">
        <f>INPUT!X228</f>
        <v>18.909090909090921</v>
      </c>
      <c r="P250" s="438">
        <f>INPUT!Y228</f>
        <v>674</v>
      </c>
      <c r="Q250" s="435">
        <f>INPUT!Z228</f>
        <v>19.715808170515103</v>
      </c>
      <c r="R250" s="438">
        <f>INPUT!AA228</f>
        <v>714</v>
      </c>
      <c r="S250" s="435">
        <f>INPUT!AB228</f>
        <v>17.821782178217816</v>
      </c>
      <c r="T250" s="438">
        <f>INPUT!AC228</f>
        <v>727</v>
      </c>
      <c r="U250" s="435">
        <f>INPUT!AD228</f>
        <v>15.948963317384379</v>
      </c>
      <c r="V250" s="438">
        <f>INPUT!AE228</f>
        <v>755</v>
      </c>
      <c r="W250" s="435">
        <f>INPUT!AF228</f>
        <v>15.443425076452598</v>
      </c>
      <c r="X250" s="438">
        <f>INPUT!AG228</f>
        <v>771</v>
      </c>
      <c r="Y250" s="435">
        <f>INPUT!AH228</f>
        <v>14.391691394658746</v>
      </c>
      <c r="Z250" s="438">
        <f>INPUT!AI228</f>
        <v>810</v>
      </c>
      <c r="AA250" s="435">
        <f>INPUT!AJ228</f>
        <v>13.445378151260501</v>
      </c>
      <c r="AB250" s="438">
        <f>INPUT!AK228</f>
        <v>827</v>
      </c>
      <c r="AC250" s="435">
        <f>INPUT!AL228</f>
        <v>13.755158184319116</v>
      </c>
      <c r="AD250" s="438">
        <f>INPUT!AM228</f>
        <v>847</v>
      </c>
      <c r="AE250" s="435">
        <f>INPUT!AN228</f>
        <v>12.185430463576164</v>
      </c>
      <c r="AF250" s="438">
        <f>INPUT!AO228</f>
        <v>857</v>
      </c>
      <c r="AG250" s="435">
        <f>INPUT!AP228</f>
        <v>11.154345006485089</v>
      </c>
      <c r="AH250" s="438">
        <f>INPUT!AQ228</f>
        <v>891</v>
      </c>
      <c r="AI250" s="435">
        <f>INPUT!AR228</f>
        <v>10.000000000000009</v>
      </c>
      <c r="AJ250" s="438">
        <f>INPUT!AS228</f>
        <v>910</v>
      </c>
      <c r="AK250" s="435">
        <f>INPUT!AT228</f>
        <v>10.036275695284157</v>
      </c>
      <c r="AL250" s="438">
        <f>INPUT!AU228</f>
        <v>929</v>
      </c>
      <c r="AM250" s="435">
        <f>INPUT!AV228</f>
        <v>9.681227863046038</v>
      </c>
      <c r="AN250" s="438">
        <f>INPUT!AW228</f>
        <v>945</v>
      </c>
      <c r="AO250" s="435">
        <f>INPUT!AX228</f>
        <v>10.268378063010509</v>
      </c>
      <c r="AP250" s="438">
        <f>INPUT!AY228</f>
        <v>980</v>
      </c>
      <c r="AQ250" s="435">
        <f>INPUT!AZ228</f>
        <v>9.9887766554433313</v>
      </c>
      <c r="AR250" s="438">
        <f>INPUT!BA228</f>
        <v>994</v>
      </c>
      <c r="AS250" s="435">
        <f>INPUT!BB228</f>
        <v>9.2307692307692193</v>
      </c>
      <c r="AT250" s="438">
        <f>INPUT!BC228</f>
        <v>1021</v>
      </c>
      <c r="AU250" s="435">
        <f>INPUT!BD228</f>
        <v>9.9031216361679331</v>
      </c>
      <c r="AV250" s="438">
        <f>INPUT!BE228</f>
        <v>1033</v>
      </c>
      <c r="AW250" s="435">
        <f>INPUT!BF228</f>
        <v>9.312169312169317</v>
      </c>
      <c r="AX250" s="438">
        <f>INPUT!BG228</f>
        <v>1085</v>
      </c>
      <c r="AY250" s="435">
        <f>INPUT!BH228</f>
        <v>10.714285714285721</v>
      </c>
      <c r="AZ250" s="438">
        <f>INPUT!BI228</f>
        <v>1099</v>
      </c>
      <c r="BA250" s="435">
        <f>INPUT!BJ228</f>
        <v>10.563380281690149</v>
      </c>
      <c r="BB250" s="438">
        <f>INPUT!BK228</f>
        <v>1122</v>
      </c>
      <c r="BC250" s="435">
        <f>INPUT!BL228</f>
        <v>9.8922624877570975</v>
      </c>
      <c r="BD250" s="438">
        <f>INPUT!BM228</f>
        <v>1140</v>
      </c>
      <c r="BE250" s="435">
        <f>INPUT!BN228</f>
        <v>10.358180058083244</v>
      </c>
      <c r="BF250" s="438">
        <f>INPUT!BO228</f>
        <v>1176</v>
      </c>
      <c r="BG250" s="435">
        <f>INPUT!BP228</f>
        <v>8.3870967741935587</v>
      </c>
      <c r="BH250" s="438">
        <f>INPUT!BQ228</f>
        <v>1191</v>
      </c>
      <c r="BI250" s="435">
        <f>INPUT!BR228</f>
        <v>8.3712465878071018</v>
      </c>
      <c r="BJ250" s="438">
        <f>INPUT!BS228</f>
        <v>1209</v>
      </c>
      <c r="BK250" s="435">
        <f>INPUT!BT228</f>
        <v>7.7540106951871746</v>
      </c>
      <c r="BL250" s="438">
        <f>INPUT!BU228</f>
        <v>1211</v>
      </c>
      <c r="BM250" s="435">
        <f>INPUT!BV228</f>
        <v>6.2280701754386047</v>
      </c>
      <c r="BN250" s="438">
        <f>INPUT!BW228</f>
        <v>1230</v>
      </c>
      <c r="BO250" s="435">
        <f>INPUT!BX228</f>
        <v>4.5918367346938771</v>
      </c>
      <c r="BP250" s="438">
        <f>INPUT!BY228</f>
        <v>1223</v>
      </c>
      <c r="BQ250" s="435">
        <f>INPUT!BZ228</f>
        <v>2.6868178001679288</v>
      </c>
      <c r="BR250" s="438">
        <f>INPUT!CA228</f>
        <v>1236</v>
      </c>
      <c r="BS250" s="435">
        <f>INPUT!CB228</f>
        <v>2.2332506203474045</v>
      </c>
      <c r="BT250" s="438">
        <f>INPUT!CC228</f>
        <v>1264</v>
      </c>
      <c r="BU250" s="435">
        <f>INPUT!CD228</f>
        <v>4.3765483071841471</v>
      </c>
      <c r="BV250" s="438">
        <f>INPUT!CE228</f>
        <v>1276</v>
      </c>
      <c r="BW250" s="435">
        <f>INPUT!CF228</f>
        <v>3.7398373983739797</v>
      </c>
      <c r="BX250" s="438">
        <f>INPUT!CG228</f>
        <v>1285</v>
      </c>
      <c r="BY250" s="435">
        <f>INPUT!CH228</f>
        <v>5.0695012264922346</v>
      </c>
      <c r="BZ250" s="438">
        <f>INPUT!CI228</f>
        <v>1290.3</v>
      </c>
      <c r="CA250" s="435">
        <f>INPUT!CJ228</f>
        <v>4.3932038834951337</v>
      </c>
      <c r="CB250" s="438">
        <f>INPUT!CK228</f>
        <v>1295</v>
      </c>
      <c r="CC250" s="435">
        <f>INPUT!CL228</f>
        <v>2.4525316455696222</v>
      </c>
      <c r="CD250" s="438">
        <f>INPUT!CM228</f>
        <v>1316</v>
      </c>
      <c r="CE250" s="435">
        <f>INPUT!CN228</f>
        <v>3.1347962382445083</v>
      </c>
      <c r="CF250" s="438">
        <f>INPUT!CO228</f>
        <v>1337</v>
      </c>
      <c r="CG250" s="435">
        <f>INPUT!CP228</f>
        <v>4.0466926070038989</v>
      </c>
      <c r="CH250" s="438">
        <f>INPUT!CQ228</f>
        <v>1342</v>
      </c>
      <c r="CI250" s="435">
        <f>INPUT!CR228</f>
        <v>4.0068201193520947</v>
      </c>
      <c r="CJ250" s="438">
        <f>INPUT!CS228</f>
        <v>1347</v>
      </c>
      <c r="CK250" s="435">
        <f>INPUT!CT228</f>
        <v>4.0154440154440252</v>
      </c>
      <c r="CL250" s="438">
        <f>INPUT!CU228</f>
        <v>1385</v>
      </c>
      <c r="CM250" s="435">
        <f>INPUT!CV228</f>
        <v>5.2431610942249129</v>
      </c>
      <c r="CN250" s="438">
        <f>INPUT!CW228</f>
        <v>1406</v>
      </c>
      <c r="CO250" s="435">
        <f>INPUT!CX228</f>
        <v>5.1608077786088336</v>
      </c>
      <c r="CP250" s="438">
        <f>INPUT!CY228</f>
        <v>1412</v>
      </c>
      <c r="CQ250" s="435">
        <f>INPUT!CZ228</f>
        <v>5.216095380029806</v>
      </c>
      <c r="CR250" s="438">
        <f>INPUT!DA228</f>
        <v>1425</v>
      </c>
      <c r="CS250" s="435">
        <f>INPUT!DB228</f>
        <v>5.7906458797327476</v>
      </c>
      <c r="CT250" s="438">
        <f>INPUT!DC228</f>
        <v>1438</v>
      </c>
      <c r="CU250" s="435">
        <f>INPUT!DD228</f>
        <v>3.8267148014440533</v>
      </c>
      <c r="CV250" s="438">
        <f>INPUT!DE228</f>
        <v>1454</v>
      </c>
      <c r="CW250" s="435">
        <f>INPUT!DF228</f>
        <v>3.4139402560455112</v>
      </c>
      <c r="CX250" s="438">
        <f>INPUT!DG228</f>
        <v>1453</v>
      </c>
      <c r="CY250" s="435">
        <f>INPUT!DH228</f>
        <v>2.9036827195467518</v>
      </c>
      <c r="CZ250" s="438">
        <f>INPUT!DI228</f>
        <v>1446</v>
      </c>
      <c r="DA250" s="435">
        <f>INPUT!DJ228</f>
        <v>1.4736842105263159</v>
      </c>
      <c r="DB250" s="438">
        <f>INPUT!DK228</f>
        <v>1455</v>
      </c>
      <c r="DC250" s="435">
        <f>INPUT!DL228</f>
        <v>1.182197496522952</v>
      </c>
      <c r="DD250" s="438">
        <f>INPUT!DM228</f>
        <v>1473</v>
      </c>
      <c r="DE250" s="435">
        <f>INPUT!DN228</f>
        <v>1.3067400275103225</v>
      </c>
      <c r="DF250" s="438">
        <f>INPUT!DO228</f>
        <v>1468</v>
      </c>
      <c r="DG250" s="435">
        <f>INPUT!DP228</f>
        <v>1.0323468685478288</v>
      </c>
      <c r="DH250" s="438">
        <f>INPUT!DQ228</f>
        <v>1463</v>
      </c>
      <c r="DI250" s="435">
        <f>INPUT!DR228</f>
        <v>1.1756569847856113</v>
      </c>
      <c r="DJ250" s="438">
        <f>INPUT!DS228</f>
        <v>1508</v>
      </c>
      <c r="DK250" s="435">
        <f>INPUT!DT228</f>
        <v>3.6426116838488065</v>
      </c>
      <c r="DL250" s="438">
        <f>INPUT!DU228</f>
        <v>1501</v>
      </c>
      <c r="DM250" s="435">
        <f>INPUT!DV228</f>
        <v>1.9008825526137141</v>
      </c>
      <c r="DN250" s="438">
        <f>INPUT!DW228</f>
        <v>1520</v>
      </c>
      <c r="DO250" s="435">
        <f>INPUT!DX228</f>
        <v>3.5422343324250649</v>
      </c>
      <c r="DP250" s="438">
        <f>INPUT!DY228</f>
        <v>1504</v>
      </c>
      <c r="DQ250" s="435">
        <f>INPUT!DZ228</f>
        <v>2.8024606971975397</v>
      </c>
      <c r="DR250" s="438">
        <f>INPUT!EA228</f>
        <v>1544</v>
      </c>
      <c r="DS250" s="435">
        <f>INPUT!EB228</f>
        <v>2.3872679045092937</v>
      </c>
      <c r="DT250" s="438">
        <f>INPUT!EC228</f>
        <v>1538</v>
      </c>
      <c r="DU250" s="435">
        <f>INPUT!ED228</f>
        <v>2.4650233177881509</v>
      </c>
      <c r="DV250" s="438">
        <f>INPUT!EE228</f>
        <v>1542</v>
      </c>
      <c r="DW250" s="435">
        <f>INPUT!EF228</f>
        <v>1.4473684210526416</v>
      </c>
      <c r="DX250" s="438">
        <f>INPUT!EG228</f>
        <v>1543</v>
      </c>
      <c r="DY250" s="435">
        <f>INPUT!EH228</f>
        <v>2.5930851063829863</v>
      </c>
      <c r="DZ250" s="438">
        <f>INPUT!EI228</f>
        <v>1569</v>
      </c>
      <c r="EA250" s="435">
        <f>INPUT!EJ228</f>
        <v>1.6191709844559643</v>
      </c>
      <c r="EB250" s="438">
        <f>INPUT!EK228</f>
        <v>1569</v>
      </c>
      <c r="EC250" s="435">
        <f>INPUT!EL228</f>
        <v>2.0156046814044259</v>
      </c>
      <c r="ED250" s="438">
        <f>INPUT!EM228</f>
        <v>1575</v>
      </c>
      <c r="EE250" s="435">
        <f>INPUT!EN228</f>
        <v>2.1400778210116655</v>
      </c>
      <c r="EF250" s="438">
        <f>INPUT!EO228</f>
        <v>1575</v>
      </c>
      <c r="EG250" s="435">
        <f>INPUT!EP228</f>
        <v>2.0738820479585307</v>
      </c>
      <c r="EH250" s="438">
        <f>INPUT!EQ228</f>
        <v>1602.7684235125066</v>
      </c>
      <c r="EI250" s="435">
        <f>INPUT!ER228</f>
        <v>2.1522258452840504</v>
      </c>
      <c r="EJ250" s="438">
        <f>INPUT!ES228</f>
        <v>1603.7753613790726</v>
      </c>
      <c r="EK250" s="435">
        <f>INPUT!ET228</f>
        <v>2.2164028922289747</v>
      </c>
      <c r="EL250" s="438">
        <f>INPUT!EU228</f>
        <v>1613.5433242900797</v>
      </c>
      <c r="EM250" s="435">
        <f>INPUT!EV228</f>
        <v>2.4471951930209235</v>
      </c>
      <c r="EN250" s="438">
        <f>INPUT!EW228</f>
        <v>1641.1738396770868</v>
      </c>
      <c r="EO250" s="435">
        <f>INPUT!EX228</f>
        <v>4.2015136302912204</v>
      </c>
      <c r="EP250" s="439"/>
      <c r="EQ250" s="438">
        <f>INPUT!FF228</f>
        <v>1837</v>
      </c>
      <c r="ER250" s="435">
        <f>INPUT!FG228</f>
        <v>14.383561643835607</v>
      </c>
      <c r="ES250" s="438">
        <f>INPUT!FH228</f>
        <v>2155</v>
      </c>
      <c r="ET250" s="435">
        <f>INPUT!FI228</f>
        <v>17.310832879695148</v>
      </c>
      <c r="EU250" s="438">
        <f>INPUT!FJ228</f>
        <v>2561</v>
      </c>
      <c r="EV250" s="435">
        <f>INPUT!FK228</f>
        <v>18.839907192575399</v>
      </c>
      <c r="EW250" s="438">
        <f>INPUT!FL228</f>
        <v>2967</v>
      </c>
      <c r="EX250" s="435">
        <f>INPUT!FM228</f>
        <v>15.853182350644278</v>
      </c>
      <c r="EY250" s="438">
        <f>INPUT!FN228</f>
        <v>3341</v>
      </c>
      <c r="EZ250" s="435">
        <f>INPUT!FO228</f>
        <v>12.60532524435456</v>
      </c>
      <c r="FA250" s="438">
        <f>INPUT!FP228</f>
        <v>3675</v>
      </c>
      <c r="FB250" s="435">
        <f>INPUT!FQ228</f>
        <v>9.9970068841664261</v>
      </c>
      <c r="FC250" s="438">
        <f>INPUT!FR228</f>
        <v>4028</v>
      </c>
      <c r="FD250" s="435">
        <f>INPUT!FS228</f>
        <v>9.6054421768707385</v>
      </c>
      <c r="FE250" s="438">
        <f>INPUT!FT228</f>
        <v>4446</v>
      </c>
      <c r="FF250" s="435">
        <f>INPUT!FU228</f>
        <v>10.377358490566046</v>
      </c>
      <c r="FG250" s="438">
        <f>INPUT!FV228</f>
        <v>4787</v>
      </c>
      <c r="FH250" s="435">
        <f>INPUT!FW228</f>
        <v>7.6698155645523958</v>
      </c>
      <c r="FI250" s="438">
        <f>INPUT!FX228</f>
        <v>4953</v>
      </c>
      <c r="FJ250" s="435">
        <f>INPUT!FY228</f>
        <v>3.4677250887821254</v>
      </c>
      <c r="FK250" s="438">
        <f>INPUT!FZ228</f>
        <v>5146.3</v>
      </c>
      <c r="FL250" s="435">
        <f>INPUT!GA228</f>
        <v>3.9026852412679114</v>
      </c>
      <c r="FM250" s="438">
        <f>INPUT!GB228</f>
        <v>5342</v>
      </c>
      <c r="FN250" s="435">
        <f>INPUT!GC228</f>
        <v>3.8027320599265391</v>
      </c>
      <c r="FO250" s="438">
        <f>INPUT!GD228</f>
        <v>5628</v>
      </c>
      <c r="FP250" s="435">
        <f>INPUT!GE228</f>
        <v>5.3538000748783121</v>
      </c>
      <c r="FQ250" s="438">
        <f>INPUT!GF228</f>
        <v>5791</v>
      </c>
      <c r="FR250" s="435">
        <f>INPUT!GG228</f>
        <v>2.8962331201137115</v>
      </c>
      <c r="FS250" s="438">
        <f>INPUT!GH228</f>
        <v>5859</v>
      </c>
      <c r="FT250" s="435">
        <f>INPUT!GI228</f>
        <v>1.1742358832671496</v>
      </c>
      <c r="FU250" s="438">
        <f>INPUT!GJ228</f>
        <v>6033</v>
      </c>
      <c r="FV250" s="435">
        <f>INPUT!GK228</f>
        <v>2.9697900665642596</v>
      </c>
      <c r="FW250" s="438">
        <f>INPUT!GL228</f>
        <v>6167</v>
      </c>
      <c r="FX250" s="435">
        <f>INPUT!GM228</f>
        <v>2.2211171887949632</v>
      </c>
      <c r="FY250" s="438">
        <f>INPUT!GN228</f>
        <v>6288</v>
      </c>
      <c r="FZ250" s="435">
        <f>INPUT!GO228</f>
        <v>1.9620561050754048</v>
      </c>
      <c r="GA250" s="438">
        <f>INPUT!GP228</f>
        <v>6461.2609488587459</v>
      </c>
      <c r="GB250" s="435">
        <f>INPUT!GQ228</f>
        <v>2.7554222146747076</v>
      </c>
      <c r="GC250" s="438">
        <f>INPUT!GR228</f>
        <v>6890.7765067896198</v>
      </c>
      <c r="GD250" s="435">
        <f>INPUT!GS228</f>
        <v>6.6475500886052252</v>
      </c>
      <c r="GE250" s="438">
        <f>INPUT!GT228</f>
        <v>7382.4601175924608</v>
      </c>
      <c r="GF250" s="435">
        <f>INPUT!GU228</f>
        <v>7.1353875766885677</v>
      </c>
      <c r="GG250" s="438">
        <f>INPUT!GV228</f>
        <v>7886.5387413024127</v>
      </c>
      <c r="GH250" s="435">
        <f>INPUT!GW228</f>
        <v>6.8280575266330024</v>
      </c>
      <c r="GI250" s="438">
        <f>INPUT!GX228</f>
        <v>8407.0107182811407</v>
      </c>
      <c r="GJ250" s="435">
        <f>INPUT!GY228</f>
        <v>6.5994981328497904</v>
      </c>
      <c r="GK250" s="435">
        <f>INPUT!GZ228</f>
        <v>5.9804632727904039</v>
      </c>
      <c r="GL250" s="436"/>
    </row>
    <row r="251" spans="1:194" ht="12" hidden="1" customHeight="1" outlineLevel="1" x14ac:dyDescent="0.2">
      <c r="B251" s="436"/>
      <c r="C251" s="435"/>
      <c r="D251" s="436"/>
      <c r="E251" s="435"/>
      <c r="F251" s="436"/>
      <c r="G251" s="435"/>
      <c r="H251" s="436"/>
      <c r="I251" s="435"/>
      <c r="J251" s="436"/>
      <c r="K251" s="435"/>
      <c r="L251" s="436"/>
      <c r="M251" s="435"/>
      <c r="N251" s="436"/>
      <c r="O251" s="435"/>
      <c r="P251" s="436"/>
      <c r="Q251" s="435"/>
      <c r="R251" s="436"/>
      <c r="S251" s="435"/>
      <c r="T251" s="436"/>
      <c r="U251" s="435"/>
      <c r="V251" s="436"/>
      <c r="W251" s="435"/>
      <c r="X251" s="436"/>
      <c r="Y251" s="435"/>
      <c r="Z251" s="436"/>
      <c r="AA251" s="435"/>
      <c r="AB251" s="436"/>
      <c r="AC251" s="435"/>
      <c r="AD251" s="436"/>
      <c r="AE251" s="435"/>
      <c r="AF251" s="436"/>
      <c r="AG251" s="435"/>
      <c r="AH251" s="436"/>
      <c r="AI251" s="435"/>
      <c r="AJ251" s="436"/>
      <c r="AK251" s="435"/>
      <c r="AL251" s="436"/>
      <c r="AM251" s="435"/>
      <c r="AN251" s="436"/>
      <c r="AO251" s="435"/>
      <c r="AP251" s="436"/>
      <c r="AQ251" s="435"/>
      <c r="AR251" s="436"/>
      <c r="AS251" s="435"/>
      <c r="AT251" s="436"/>
      <c r="AU251" s="435"/>
      <c r="AV251" s="436"/>
      <c r="AW251" s="435"/>
      <c r="AX251" s="436"/>
      <c r="AY251" s="435"/>
      <c r="AZ251" s="436"/>
      <c r="BA251" s="435"/>
      <c r="BB251" s="436"/>
      <c r="BC251" s="435"/>
      <c r="BD251" s="436"/>
      <c r="BE251" s="435"/>
      <c r="BF251" s="436"/>
      <c r="BG251" s="435"/>
      <c r="BH251" s="436"/>
      <c r="BI251" s="435"/>
      <c r="BJ251" s="436"/>
      <c r="BK251" s="435"/>
      <c r="BL251" s="436"/>
      <c r="BM251" s="435"/>
      <c r="BN251" s="436"/>
      <c r="BO251" s="435"/>
      <c r="BP251" s="436"/>
      <c r="BQ251" s="435"/>
      <c r="BR251" s="436"/>
      <c r="BS251" s="435"/>
      <c r="BT251" s="436"/>
      <c r="BU251" s="435"/>
      <c r="BV251" s="436"/>
      <c r="BW251" s="435"/>
      <c r="BX251" s="436"/>
      <c r="BY251" s="435"/>
      <c r="BZ251" s="436"/>
      <c r="CA251" s="435"/>
      <c r="CB251" s="436"/>
      <c r="CC251" s="435"/>
      <c r="CD251" s="436"/>
      <c r="CE251" s="435"/>
      <c r="CF251" s="436"/>
      <c r="CG251" s="435"/>
      <c r="CH251" s="436"/>
      <c r="CI251" s="435"/>
      <c r="CJ251" s="436"/>
      <c r="CK251" s="435"/>
      <c r="CL251" s="436"/>
      <c r="CM251" s="435"/>
      <c r="CN251" s="436"/>
      <c r="CO251" s="435"/>
      <c r="CP251" s="436"/>
      <c r="CQ251" s="435"/>
      <c r="CR251" s="436"/>
      <c r="CS251" s="435"/>
      <c r="CT251" s="436"/>
      <c r="CU251" s="435"/>
      <c r="CV251" s="436"/>
      <c r="CW251" s="435"/>
      <c r="CX251" s="436"/>
      <c r="CY251" s="435"/>
      <c r="CZ251" s="436"/>
      <c r="DA251" s="435"/>
      <c r="DB251" s="436"/>
      <c r="DC251" s="435"/>
      <c r="DD251" s="436"/>
      <c r="DE251" s="435"/>
      <c r="DF251" s="436"/>
      <c r="DG251" s="435"/>
      <c r="DH251" s="436"/>
      <c r="DI251" s="435"/>
      <c r="DJ251" s="436"/>
      <c r="DK251" s="435"/>
      <c r="DL251" s="436"/>
      <c r="DM251" s="435"/>
      <c r="DN251" s="436"/>
      <c r="DO251" s="435"/>
      <c r="DP251" s="436"/>
      <c r="DQ251" s="435"/>
      <c r="DR251" s="436"/>
      <c r="DS251" s="435"/>
      <c r="DT251" s="436"/>
      <c r="DU251" s="435"/>
      <c r="DV251" s="436"/>
      <c r="DW251" s="435"/>
      <c r="DX251" s="436"/>
      <c r="DY251" s="435"/>
      <c r="DZ251" s="436"/>
      <c r="EA251" s="435"/>
      <c r="EB251" s="436"/>
      <c r="EC251" s="435"/>
      <c r="ED251" s="436"/>
      <c r="EE251" s="435"/>
      <c r="EF251" s="436"/>
      <c r="EG251" s="435"/>
      <c r="EH251" s="436"/>
      <c r="EI251" s="435"/>
      <c r="EJ251" s="436"/>
      <c r="EK251" s="435"/>
      <c r="EL251" s="436"/>
      <c r="EM251" s="435"/>
      <c r="EN251" s="436"/>
      <c r="EO251" s="435"/>
      <c r="EP251" s="436"/>
      <c r="EQ251" s="436"/>
      <c r="ER251" s="435"/>
      <c r="ES251" s="436"/>
      <c r="ET251" s="435"/>
      <c r="EU251" s="436"/>
      <c r="EV251" s="435"/>
      <c r="EW251" s="436"/>
      <c r="EX251" s="435"/>
      <c r="EY251" s="436"/>
      <c r="EZ251" s="435"/>
      <c r="FA251" s="436"/>
      <c r="FB251" s="435"/>
      <c r="FC251" s="436"/>
      <c r="FD251" s="435"/>
      <c r="FE251" s="436"/>
      <c r="FF251" s="435"/>
      <c r="FG251" s="436"/>
      <c r="FH251" s="435"/>
      <c r="FI251" s="436"/>
      <c r="FJ251" s="435"/>
      <c r="FK251" s="436"/>
      <c r="FL251" s="435"/>
      <c r="FM251" s="436"/>
      <c r="FN251" s="435"/>
      <c r="FO251" s="436"/>
      <c r="FP251" s="435"/>
      <c r="FQ251" s="436"/>
      <c r="FR251" s="435"/>
      <c r="FS251" s="436"/>
      <c r="FT251" s="435"/>
      <c r="FU251" s="436"/>
      <c r="FV251" s="435"/>
      <c r="FW251" s="436"/>
      <c r="FX251" s="435"/>
      <c r="FY251" s="436"/>
      <c r="FZ251" s="435"/>
      <c r="GA251" s="436"/>
      <c r="GB251" s="435"/>
      <c r="GC251" s="436"/>
      <c r="GD251" s="435"/>
      <c r="GE251" s="436"/>
      <c r="GF251" s="435"/>
      <c r="GG251" s="436"/>
      <c r="GH251" s="435"/>
      <c r="GI251" s="436"/>
      <c r="GJ251" s="435"/>
      <c r="GK251" s="435"/>
      <c r="GL251" s="436"/>
    </row>
    <row r="252" spans="1:194" ht="12" hidden="1" customHeight="1" outlineLevel="1" x14ac:dyDescent="0.2">
      <c r="A252" s="437" t="s">
        <v>96</v>
      </c>
      <c r="B252" s="436"/>
      <c r="C252" s="435"/>
      <c r="D252" s="436"/>
      <c r="E252" s="435"/>
      <c r="F252" s="436"/>
      <c r="G252" s="435"/>
      <c r="H252" s="436"/>
      <c r="I252" s="435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6"/>
      <c r="U252" s="435"/>
      <c r="V252" s="436"/>
      <c r="W252" s="435"/>
      <c r="X252" s="436"/>
      <c r="Y252" s="435"/>
      <c r="Z252" s="436"/>
      <c r="AA252" s="435"/>
      <c r="AB252" s="436"/>
      <c r="AC252" s="435"/>
      <c r="AD252" s="436"/>
      <c r="AE252" s="435"/>
      <c r="AF252" s="436"/>
      <c r="AG252" s="435"/>
      <c r="AH252" s="436"/>
      <c r="AI252" s="435"/>
      <c r="AJ252" s="436"/>
      <c r="AK252" s="435"/>
      <c r="AL252" s="436"/>
      <c r="AM252" s="435"/>
      <c r="AN252" s="436"/>
      <c r="AO252" s="435"/>
      <c r="AP252" s="436"/>
      <c r="AQ252" s="435"/>
      <c r="AR252" s="436"/>
      <c r="AS252" s="435"/>
      <c r="AT252" s="436"/>
      <c r="AU252" s="435"/>
      <c r="AV252" s="436"/>
      <c r="AW252" s="435"/>
      <c r="AX252" s="436"/>
      <c r="AY252" s="435"/>
      <c r="AZ252" s="436"/>
      <c r="BA252" s="435"/>
      <c r="BB252" s="436"/>
      <c r="BC252" s="435"/>
      <c r="BD252" s="436"/>
      <c r="BE252" s="435"/>
      <c r="BF252" s="436"/>
      <c r="BG252" s="435"/>
      <c r="BH252" s="436"/>
      <c r="BI252" s="435"/>
      <c r="BJ252" s="436"/>
      <c r="BK252" s="435"/>
      <c r="BL252" s="436"/>
      <c r="BM252" s="435"/>
      <c r="BN252" s="436"/>
      <c r="BO252" s="435"/>
      <c r="BP252" s="436"/>
      <c r="BQ252" s="435"/>
      <c r="BR252" s="436"/>
      <c r="BS252" s="435"/>
      <c r="BT252" s="436"/>
      <c r="BU252" s="435"/>
      <c r="BV252" s="436"/>
      <c r="BW252" s="435"/>
      <c r="BX252" s="436"/>
      <c r="BY252" s="435"/>
      <c r="BZ252" s="436"/>
      <c r="CA252" s="435"/>
      <c r="CB252" s="436"/>
      <c r="CC252" s="435"/>
      <c r="CD252" s="436"/>
      <c r="CE252" s="435"/>
      <c r="CF252" s="436"/>
      <c r="CG252" s="435"/>
      <c r="CH252" s="436"/>
      <c r="CI252" s="435"/>
      <c r="CJ252" s="436"/>
      <c r="CK252" s="435"/>
      <c r="CL252" s="436"/>
      <c r="CM252" s="435"/>
      <c r="CN252" s="436"/>
      <c r="CO252" s="435"/>
      <c r="CP252" s="436"/>
      <c r="CQ252" s="435"/>
      <c r="CR252" s="436"/>
      <c r="CS252" s="435"/>
      <c r="CT252" s="436"/>
      <c r="CU252" s="435"/>
      <c r="CV252" s="436"/>
      <c r="CW252" s="435"/>
      <c r="CX252" s="436"/>
      <c r="CY252" s="435"/>
      <c r="CZ252" s="436"/>
      <c r="DA252" s="435"/>
      <c r="DB252" s="436"/>
      <c r="DC252" s="435"/>
      <c r="DD252" s="436"/>
      <c r="DE252" s="435"/>
      <c r="DF252" s="436"/>
      <c r="DG252" s="435"/>
      <c r="DH252" s="436"/>
      <c r="DI252" s="435"/>
      <c r="DJ252" s="436"/>
      <c r="DK252" s="435"/>
      <c r="DL252" s="436"/>
      <c r="DM252" s="435"/>
      <c r="DN252" s="436"/>
      <c r="DO252" s="435"/>
      <c r="DP252" s="436"/>
      <c r="DQ252" s="435"/>
      <c r="DR252" s="436"/>
      <c r="DS252" s="435"/>
      <c r="DT252" s="436"/>
      <c r="DU252" s="435"/>
      <c r="DV252" s="436"/>
      <c r="DW252" s="435"/>
      <c r="DX252" s="436"/>
      <c r="DY252" s="435"/>
      <c r="DZ252" s="436"/>
      <c r="EA252" s="435"/>
      <c r="EB252" s="436"/>
      <c r="EC252" s="435"/>
      <c r="ED252" s="436"/>
      <c r="EE252" s="435"/>
      <c r="EF252" s="436"/>
      <c r="EG252" s="435"/>
      <c r="EH252" s="436"/>
      <c r="EI252" s="435"/>
      <c r="EJ252" s="436"/>
      <c r="EK252" s="435"/>
      <c r="EL252" s="436"/>
      <c r="EM252" s="435"/>
      <c r="EN252" s="436"/>
      <c r="EO252" s="435"/>
      <c r="EP252" s="436"/>
      <c r="EQ252" s="436"/>
      <c r="ER252" s="435"/>
      <c r="ES252" s="436"/>
      <c r="ET252" s="435"/>
      <c r="EU252" s="436"/>
      <c r="EV252" s="435"/>
      <c r="EW252" s="436"/>
      <c r="EX252" s="435"/>
      <c r="EY252" s="436"/>
      <c r="EZ252" s="435"/>
      <c r="FA252" s="436"/>
      <c r="FB252" s="435"/>
      <c r="FC252" s="436"/>
      <c r="FD252" s="435"/>
      <c r="FE252" s="436"/>
      <c r="FF252" s="435"/>
      <c r="FG252" s="436"/>
      <c r="FH252" s="435"/>
      <c r="FI252" s="436"/>
      <c r="FJ252" s="435"/>
      <c r="FK252" s="436"/>
      <c r="FL252" s="435"/>
      <c r="FM252" s="436"/>
      <c r="FN252" s="435"/>
      <c r="FO252" s="436"/>
      <c r="FP252" s="435"/>
      <c r="FQ252" s="436"/>
      <c r="FR252" s="435"/>
      <c r="FS252" s="436"/>
      <c r="FT252" s="435"/>
      <c r="FU252" s="436"/>
      <c r="FV252" s="435"/>
      <c r="FW252" s="436"/>
      <c r="FX252" s="435"/>
      <c r="FY252" s="436"/>
      <c r="FZ252" s="435"/>
      <c r="GA252" s="436"/>
      <c r="GB252" s="435"/>
      <c r="GC252" s="436"/>
      <c r="GD252" s="435"/>
      <c r="GE252" s="436"/>
      <c r="GF252" s="435"/>
      <c r="GG252" s="436"/>
      <c r="GH252" s="435"/>
      <c r="GI252" s="436"/>
      <c r="GJ252" s="435"/>
      <c r="GK252" s="435"/>
      <c r="GL252" s="436"/>
    </row>
    <row r="253" spans="1:194" ht="12" hidden="1" customHeight="1" outlineLevel="1" x14ac:dyDescent="0.2">
      <c r="A253" s="478" t="str">
        <f>INPUT!B77</f>
        <v>Incurred Benefits</v>
      </c>
      <c r="B253" s="434">
        <f>INPUT!K231</f>
        <v>216</v>
      </c>
      <c r="C253" s="435">
        <f>INPUT!L231</f>
        <v>16.129032258064523</v>
      </c>
      <c r="D253" s="434">
        <f>INPUT!M231</f>
        <v>214</v>
      </c>
      <c r="E253" s="435">
        <f>INPUT!N231</f>
        <v>12.631578947368416</v>
      </c>
      <c r="F253" s="434">
        <f>INPUT!O231</f>
        <v>227</v>
      </c>
      <c r="G253" s="435">
        <f>INPUT!P231</f>
        <v>20.105820105820115</v>
      </c>
      <c r="H253" s="434">
        <f>INPUT!Q231</f>
        <v>230</v>
      </c>
      <c r="I253" s="435">
        <f>INPUT!R231</f>
        <v>19.17098445595855</v>
      </c>
      <c r="J253" s="434">
        <f>INPUT!S231</f>
        <v>252</v>
      </c>
      <c r="K253" s="435">
        <f>INPUT!T231</f>
        <v>16.666666666666675</v>
      </c>
      <c r="L253" s="434">
        <f>INPUT!U231</f>
        <v>272</v>
      </c>
      <c r="M253" s="435">
        <f>INPUT!V231</f>
        <v>27.10280373831775</v>
      </c>
      <c r="N253" s="434">
        <f>INPUT!W231</f>
        <v>277</v>
      </c>
      <c r="O253" s="435">
        <f>INPUT!X231</f>
        <v>22.026431718061666</v>
      </c>
      <c r="P253" s="434">
        <f>INPUT!Y231</f>
        <v>273</v>
      </c>
      <c r="Q253" s="435">
        <f>INPUT!Z231</f>
        <v>18.695652173913047</v>
      </c>
      <c r="R253" s="434">
        <f>INPUT!AA231</f>
        <v>304</v>
      </c>
      <c r="S253" s="435">
        <f>INPUT!AB231</f>
        <v>20.634920634920629</v>
      </c>
      <c r="T253" s="434">
        <f>INPUT!AC231</f>
        <v>304</v>
      </c>
      <c r="U253" s="435">
        <f>INPUT!AD231</f>
        <v>11.764705882352944</v>
      </c>
      <c r="V253" s="434">
        <f>INPUT!AE231</f>
        <v>313</v>
      </c>
      <c r="W253" s="435">
        <f>INPUT!AF231</f>
        <v>12.996389891696758</v>
      </c>
      <c r="X253" s="434">
        <f>INPUT!AG231</f>
        <v>330</v>
      </c>
      <c r="Y253" s="435">
        <f>INPUT!AH231</f>
        <v>20.879120879120872</v>
      </c>
      <c r="Z253" s="434">
        <f>INPUT!AI231</f>
        <v>341</v>
      </c>
      <c r="AA253" s="435">
        <f>INPUT!AJ231</f>
        <v>12.171052631578938</v>
      </c>
      <c r="AB253" s="434">
        <f>INPUT!AK231</f>
        <v>348</v>
      </c>
      <c r="AC253" s="435">
        <f>INPUT!AL231</f>
        <v>14.473684210526304</v>
      </c>
      <c r="AD253" s="434">
        <f>INPUT!AM231</f>
        <v>367</v>
      </c>
      <c r="AE253" s="435">
        <f>INPUT!AN231</f>
        <v>17.252396166134186</v>
      </c>
      <c r="AF253" s="434">
        <f>INPUT!AO231</f>
        <v>369</v>
      </c>
      <c r="AG253" s="435">
        <f>INPUT!AP231</f>
        <v>11.818181818181817</v>
      </c>
      <c r="AH253" s="434">
        <f>INPUT!AQ231</f>
        <v>369</v>
      </c>
      <c r="AI253" s="435">
        <f>INPUT!AR231</f>
        <v>8.2111436950146555</v>
      </c>
      <c r="AJ253" s="434">
        <f>INPUT!AS231</f>
        <v>395</v>
      </c>
      <c r="AK253" s="435">
        <f>INPUT!AT231</f>
        <v>13.505747126436773</v>
      </c>
      <c r="AL253" s="434">
        <f>INPUT!AU231</f>
        <v>400</v>
      </c>
      <c r="AM253" s="435">
        <f>INPUT!AV231</f>
        <v>8.9918256130790297</v>
      </c>
      <c r="AN253" s="434">
        <f>INPUT!AW231</f>
        <v>401</v>
      </c>
      <c r="AO253" s="435">
        <f>INPUT!AX231</f>
        <v>8.6720867208672114</v>
      </c>
      <c r="AP253" s="434">
        <f>INPUT!AY231</f>
        <v>416</v>
      </c>
      <c r="AQ253" s="435">
        <f>INPUT!AZ231</f>
        <v>12.737127371273704</v>
      </c>
      <c r="AR253" s="434">
        <f>INPUT!BA231</f>
        <v>415</v>
      </c>
      <c r="AS253" s="435">
        <f>INPUT!BB231</f>
        <v>5.0632911392405111</v>
      </c>
      <c r="AT253" s="434">
        <f>INPUT!BC231</f>
        <v>429</v>
      </c>
      <c r="AU253" s="435">
        <f>INPUT!BD231</f>
        <v>7.2500000000000009</v>
      </c>
      <c r="AV253" s="434">
        <f>INPUT!BE231</f>
        <v>297</v>
      </c>
      <c r="AW253" s="435">
        <f>INPUT!BF231</f>
        <v>-25.935162094763086</v>
      </c>
      <c r="AX253" s="434">
        <f>INPUT!BG231</f>
        <v>404</v>
      </c>
      <c r="AY253" s="435">
        <f>INPUT!BH231</f>
        <v>-2.8846153846153855</v>
      </c>
      <c r="AZ253" s="434">
        <f>INPUT!BI231</f>
        <v>449</v>
      </c>
      <c r="BA253" s="435">
        <f>INPUT!BJ231</f>
        <v>8.1927710843373589</v>
      </c>
      <c r="BB253" s="434">
        <f>INPUT!BK231</f>
        <v>462</v>
      </c>
      <c r="BC253" s="435">
        <f>INPUT!BL231</f>
        <v>7.6923076923076872</v>
      </c>
      <c r="BD253" s="434">
        <f>INPUT!BM231</f>
        <v>468</v>
      </c>
      <c r="BE253" s="435">
        <f>INPUT!BN231</f>
        <v>57.575757575757571</v>
      </c>
      <c r="BF253" s="434">
        <f>INPUT!BO231</f>
        <v>471</v>
      </c>
      <c r="BG253" s="435">
        <f>INPUT!BP231</f>
        <v>16.584158415841578</v>
      </c>
      <c r="BH253" s="434">
        <f>INPUT!BQ231</f>
        <v>483</v>
      </c>
      <c r="BI253" s="435">
        <f>INPUT!BR231</f>
        <v>7.572383073496658</v>
      </c>
      <c r="BJ253" s="434">
        <f>INPUT!BS231</f>
        <v>526</v>
      </c>
      <c r="BK253" s="435">
        <f>INPUT!BT231</f>
        <v>13.852813852813849</v>
      </c>
      <c r="BL253" s="434">
        <f>INPUT!BU231</f>
        <v>563</v>
      </c>
      <c r="BM253" s="435">
        <f>INPUT!BV231</f>
        <v>20.299145299145295</v>
      </c>
      <c r="BN253" s="434">
        <f>INPUT!BW231</f>
        <v>542</v>
      </c>
      <c r="BO253" s="435">
        <f>INPUT!BX231</f>
        <v>15.074309978768575</v>
      </c>
      <c r="BP253" s="434">
        <f>INPUT!BY231</f>
        <v>558</v>
      </c>
      <c r="BQ253" s="435">
        <f>INPUT!BZ231</f>
        <v>15.527950310559003</v>
      </c>
      <c r="BR253" s="434">
        <f>INPUT!CA231</f>
        <v>549</v>
      </c>
      <c r="BS253" s="435">
        <f>INPUT!CB231</f>
        <v>4.3726235741444963</v>
      </c>
      <c r="BT253" s="434">
        <f>INPUT!CC231</f>
        <v>576</v>
      </c>
      <c r="BU253" s="435">
        <f>INPUT!CD231</f>
        <v>2.3090586145648295</v>
      </c>
      <c r="BV253" s="434">
        <f>INPUT!CE231</f>
        <v>574</v>
      </c>
      <c r="BW253" s="435">
        <f>INPUT!CF231</f>
        <v>5.9040590405904148</v>
      </c>
      <c r="BX253" s="434">
        <f>INPUT!CG231</f>
        <v>560</v>
      </c>
      <c r="BY253" s="435">
        <f>INPUT!CH231</f>
        <v>0.35842293906809264</v>
      </c>
      <c r="BZ253" s="434">
        <f>INPUT!CI231</f>
        <v>566</v>
      </c>
      <c r="CA253" s="435">
        <f>INPUT!CJ231</f>
        <v>3.0965391621129434</v>
      </c>
      <c r="CB253" s="434">
        <f>INPUT!CK231</f>
        <v>568</v>
      </c>
      <c r="CC253" s="435">
        <f>INPUT!CL231</f>
        <v>-1.388888888888884</v>
      </c>
      <c r="CD253" s="434">
        <f>INPUT!CM231</f>
        <v>564</v>
      </c>
      <c r="CE253" s="435">
        <f>INPUT!CN231</f>
        <v>-1.7421602787456414</v>
      </c>
      <c r="CF253" s="434">
        <f>INPUT!CO231</f>
        <v>565</v>
      </c>
      <c r="CG253" s="435">
        <f>INPUT!CP231</f>
        <v>0.89285714285713969</v>
      </c>
      <c r="CH253" s="434">
        <f>INPUT!CQ231</f>
        <v>605</v>
      </c>
      <c r="CI253" s="435">
        <f>INPUT!CR231</f>
        <v>6.8904593639576017</v>
      </c>
      <c r="CJ253" s="434">
        <f>INPUT!CS231</f>
        <v>574</v>
      </c>
      <c r="CK253" s="435">
        <f>INPUT!CT231</f>
        <v>1.0563380281690238</v>
      </c>
      <c r="CL253" s="434">
        <f>INPUT!CU231</f>
        <v>593</v>
      </c>
      <c r="CM253" s="435">
        <f>INPUT!CV231</f>
        <v>5.1418439716311992</v>
      </c>
      <c r="CN253" s="434">
        <f>INPUT!CW231</f>
        <v>599</v>
      </c>
      <c r="CO253" s="435">
        <f>INPUT!CX231</f>
        <v>6.0176991150442394</v>
      </c>
      <c r="CP253" s="434">
        <f>INPUT!CY231</f>
        <v>600</v>
      </c>
      <c r="CQ253" s="435">
        <f>INPUT!CZ231</f>
        <v>-0.82644628099173278</v>
      </c>
      <c r="CR253" s="434">
        <f>INPUT!DA231</f>
        <v>593</v>
      </c>
      <c r="CS253" s="435">
        <f>INPUT!DB231</f>
        <v>3.3101045296167309</v>
      </c>
      <c r="CT253" s="434">
        <f>INPUT!DC231</f>
        <v>609</v>
      </c>
      <c r="CU253" s="435">
        <f>INPUT!DD231</f>
        <v>2.6981450252951067</v>
      </c>
      <c r="CV253" s="434">
        <f>INPUT!DE231</f>
        <v>598</v>
      </c>
      <c r="CW253" s="435">
        <f>INPUT!DF231</f>
        <v>-0.16694490818029983</v>
      </c>
      <c r="CX253" s="434">
        <f>INPUT!DG231</f>
        <v>616</v>
      </c>
      <c r="CY253" s="435">
        <f>INPUT!DH231</f>
        <v>2.6666666666666616</v>
      </c>
      <c r="CZ253" s="434">
        <f>INPUT!DI231</f>
        <v>644</v>
      </c>
      <c r="DA253" s="435">
        <f>INPUT!DJ231</f>
        <v>8.6003372681281665</v>
      </c>
      <c r="DB253" s="434">
        <f>INPUT!DK231</f>
        <v>612</v>
      </c>
      <c r="DC253" s="435">
        <f>INPUT!DL231</f>
        <v>0.49261083743843415</v>
      </c>
      <c r="DD253" s="434">
        <f>INPUT!DM231</f>
        <v>611</v>
      </c>
      <c r="DE253" s="435">
        <f>INPUT!DN231</f>
        <v>2.1739130434782705</v>
      </c>
      <c r="DF253" s="434">
        <f>INPUT!DO231</f>
        <v>630</v>
      </c>
      <c r="DG253" s="435">
        <f>INPUT!DP231</f>
        <v>2.2727272727272707</v>
      </c>
      <c r="DH253" s="434">
        <f>INPUT!DQ231</f>
        <v>624</v>
      </c>
      <c r="DI253" s="435">
        <f>INPUT!DR231</f>
        <v>-3.105590062111796</v>
      </c>
      <c r="DJ253" s="434">
        <f>INPUT!DS231</f>
        <v>617</v>
      </c>
      <c r="DK253" s="435">
        <f>INPUT!DT231</f>
        <v>0.81699346405228468</v>
      </c>
      <c r="DL253" s="434">
        <f>INPUT!DU231</f>
        <v>623</v>
      </c>
      <c r="DM253" s="435">
        <f>INPUT!DV231</f>
        <v>1.9639934533551617</v>
      </c>
      <c r="DN253" s="434">
        <f>INPUT!DW231</f>
        <v>641</v>
      </c>
      <c r="DO253" s="435">
        <f>INPUT!DX231</f>
        <v>1.7460317460317398</v>
      </c>
      <c r="DP253" s="434">
        <f>INPUT!DY231</f>
        <v>634</v>
      </c>
      <c r="DQ253" s="435">
        <f>INPUT!DZ231</f>
        <v>1.6025641025640969</v>
      </c>
      <c r="DR253" s="434">
        <f>INPUT!EA231</f>
        <v>619</v>
      </c>
      <c r="DS253" s="435">
        <f>INPUT!EB231</f>
        <v>0.32414910858995505</v>
      </c>
      <c r="DT253" s="434">
        <f>INPUT!EC231</f>
        <v>644</v>
      </c>
      <c r="DU253" s="435">
        <f>INPUT!ED231</f>
        <v>3.3707865168539408</v>
      </c>
      <c r="DV253" s="434">
        <f>INPUT!EE231</f>
        <v>617</v>
      </c>
      <c r="DW253" s="435">
        <f>INPUT!EF231</f>
        <v>-3.7441497659906342</v>
      </c>
      <c r="DX253" s="434">
        <f>INPUT!EG231</f>
        <v>634</v>
      </c>
      <c r="DY253" s="435">
        <f>INPUT!EH231</f>
        <v>0</v>
      </c>
      <c r="DZ253" s="434">
        <f>INPUT!EI231</f>
        <v>639</v>
      </c>
      <c r="EA253" s="435">
        <f>INPUT!EJ231</f>
        <v>3.2310177705977328</v>
      </c>
      <c r="EB253" s="434">
        <f>INPUT!EK231</f>
        <v>624</v>
      </c>
      <c r="EC253" s="435">
        <f>INPUT!EL231</f>
        <v>-3.105590062111796</v>
      </c>
      <c r="ED253" s="434">
        <f>INPUT!EM231</f>
        <v>628</v>
      </c>
      <c r="EE253" s="435">
        <f>INPUT!EN231</f>
        <v>1.7828200972447306</v>
      </c>
      <c r="EF253" s="434">
        <f>INPUT!EO231</f>
        <v>636</v>
      </c>
      <c r="EG253" s="435">
        <f>INPUT!EP231</f>
        <v>0.3154574132492094</v>
      </c>
      <c r="EH253" s="434">
        <f>INPUT!EQ231</f>
        <v>652.75272315136499</v>
      </c>
      <c r="EI253" s="435">
        <f>INPUT!ER231</f>
        <v>2.1522258452840282</v>
      </c>
      <c r="EJ253" s="434">
        <f>INPUT!ES231</f>
        <v>637.83035404750888</v>
      </c>
      <c r="EK253" s="435">
        <f>INPUT!ET231</f>
        <v>2.2164028922289969</v>
      </c>
      <c r="EL253" s="434">
        <f>INPUT!EU231</f>
        <v>643.36838581217148</v>
      </c>
      <c r="EM253" s="435">
        <f>INPUT!EV231</f>
        <v>2.4471951930209457</v>
      </c>
      <c r="EN253" s="434">
        <f>INPUT!EW231</f>
        <v>662.72162668865212</v>
      </c>
      <c r="EO253" s="435">
        <f>INPUT!EX231</f>
        <v>4.2015136302912204</v>
      </c>
      <c r="EP253" s="434"/>
      <c r="EQ253" s="434">
        <f>INPUT!FF231</f>
        <v>758</v>
      </c>
      <c r="ER253" s="435">
        <f>INPUT!FG231</f>
        <v>14.156626506024095</v>
      </c>
      <c r="ES253" s="434">
        <f>INPUT!FH231</f>
        <v>887</v>
      </c>
      <c r="ET253" s="435">
        <f>INPUT!FI231</f>
        <v>17.018469656992075</v>
      </c>
      <c r="EU253" s="434">
        <f>INPUT!FJ231</f>
        <v>1074</v>
      </c>
      <c r="EV253" s="435">
        <f>INPUT!FK231</f>
        <v>21.082299887260426</v>
      </c>
      <c r="EW253" s="434">
        <f>INPUT!FL231</f>
        <v>1251</v>
      </c>
      <c r="EX253" s="435">
        <f>INPUT!FM231</f>
        <v>16.480446927374292</v>
      </c>
      <c r="EY253" s="434">
        <f>INPUT!FN231</f>
        <v>1425</v>
      </c>
      <c r="EZ253" s="435">
        <f>INPUT!FO231</f>
        <v>13.908872901678659</v>
      </c>
      <c r="FA253" s="434">
        <f>INPUT!FP231</f>
        <v>1565</v>
      </c>
      <c r="FB253" s="435">
        <f>INPUT!FQ231</f>
        <v>9.8245614035087812</v>
      </c>
      <c r="FC253" s="434">
        <f>INPUT!FR231</f>
        <v>1557</v>
      </c>
      <c r="FD253" s="435">
        <f>INPUT!FS231</f>
        <v>-0.51118210862619584</v>
      </c>
      <c r="FE253" s="434">
        <f>INPUT!FT231</f>
        <v>1783</v>
      </c>
      <c r="FF253" s="435">
        <f>INPUT!FU231</f>
        <v>14.515093127809898</v>
      </c>
      <c r="FG253" s="434">
        <f>INPUT!FV231</f>
        <v>2043</v>
      </c>
      <c r="FH253" s="435">
        <f>INPUT!FW231</f>
        <v>14.582164890633752</v>
      </c>
      <c r="FI253" s="434">
        <f>INPUT!FX231</f>
        <v>2225</v>
      </c>
      <c r="FJ253" s="435">
        <f>INPUT!FY231</f>
        <v>8.9084679393049537</v>
      </c>
      <c r="FK253" s="434">
        <f>INPUT!FZ231</f>
        <v>2268</v>
      </c>
      <c r="FL253" s="435">
        <f>INPUT!GA231</f>
        <v>1.9325842696629181</v>
      </c>
      <c r="FM253" s="434">
        <f>INPUT!GB231</f>
        <v>2308</v>
      </c>
      <c r="FN253" s="435">
        <f>INPUT!GC231</f>
        <v>1.763668430335108</v>
      </c>
      <c r="FO253" s="434">
        <f>INPUT!GD231</f>
        <v>2385</v>
      </c>
      <c r="FP253" s="435">
        <f>INPUT!GE231</f>
        <v>3.3362218370883934</v>
      </c>
      <c r="FQ253" s="434">
        <f>INPUT!GF231</f>
        <v>2467</v>
      </c>
      <c r="FR253" s="435">
        <f>INPUT!GG231</f>
        <v>3.4381551362683505</v>
      </c>
      <c r="FS253" s="434">
        <f>INPUT!GH231</f>
        <v>2477</v>
      </c>
      <c r="FT253" s="435">
        <f>INPUT!GI231</f>
        <v>0.40535062829347712</v>
      </c>
      <c r="FU253" s="434">
        <f>INPUT!GJ231</f>
        <v>2515</v>
      </c>
      <c r="FV253" s="435">
        <f>INPUT!GK231</f>
        <v>1.5341138473960347</v>
      </c>
      <c r="FW253" s="434">
        <f>INPUT!GL231</f>
        <v>2514</v>
      </c>
      <c r="FX253" s="435">
        <f>INPUT!GM231</f>
        <v>-3.9761431411533543E-2</v>
      </c>
      <c r="FY253" s="434">
        <f>INPUT!GN231</f>
        <v>2527</v>
      </c>
      <c r="FZ253" s="435">
        <f>INPUT!GO231</f>
        <v>0.51710421638822002</v>
      </c>
      <c r="GA253" s="434">
        <f>INPUT!GP231</f>
        <v>2596.6730896996978</v>
      </c>
      <c r="GB253" s="435">
        <f>INPUT!GQ231</f>
        <v>2.7571464067945417</v>
      </c>
      <c r="GC253" s="434">
        <f>INPUT!GR231</f>
        <v>2815.571280674239</v>
      </c>
      <c r="GD253" s="435">
        <f>INPUT!GS231</f>
        <v>8.4299479916378992</v>
      </c>
      <c r="GE253" s="434">
        <f>INPUT!GT231</f>
        <v>3049.6942745774459</v>
      </c>
      <c r="GF253" s="435">
        <f>INPUT!GU231</f>
        <v>8.315292726211565</v>
      </c>
      <c r="GG253" s="434">
        <f>INPUT!GV231</f>
        <v>3297.3618477385389</v>
      </c>
      <c r="GH253" s="435">
        <f>INPUT!GW231</f>
        <v>8.1210623381390956</v>
      </c>
      <c r="GI253" s="434">
        <f>INPUT!GX231</f>
        <v>3561.209740263891</v>
      </c>
      <c r="GJ253" s="435">
        <f>INPUT!GY231</f>
        <v>8.0017876323251969</v>
      </c>
      <c r="GK253" s="435">
        <f>INPUT!GZ231</f>
        <v>7.1022173375313136</v>
      </c>
      <c r="GL253" s="436"/>
    </row>
    <row r="254" spans="1:194" ht="12" hidden="1" customHeight="1" outlineLevel="1" x14ac:dyDescent="0.2">
      <c r="A254" s="478" t="str">
        <f>INPUT!B78</f>
        <v>Inc in Future Benefits</v>
      </c>
      <c r="B254" s="434">
        <f>INPUT!K232</f>
        <v>56</v>
      </c>
      <c r="C254" s="435">
        <f>INPUT!L232</f>
        <v>14.285714285714279</v>
      </c>
      <c r="D254" s="434">
        <f>INPUT!M232</f>
        <v>63</v>
      </c>
      <c r="E254" s="435">
        <f>INPUT!N232</f>
        <v>36.956521739130444</v>
      </c>
      <c r="F254" s="434">
        <f>INPUT!O232</f>
        <v>61</v>
      </c>
      <c r="G254" s="435">
        <f>INPUT!P232</f>
        <v>3.3898305084745672</v>
      </c>
      <c r="H254" s="434">
        <f>INPUT!Q232</f>
        <v>64</v>
      </c>
      <c r="I254" s="435">
        <f>INPUT!R232</f>
        <v>12.280701754385959</v>
      </c>
      <c r="J254" s="434">
        <f>INPUT!S232</f>
        <v>68</v>
      </c>
      <c r="K254" s="435">
        <f>INPUT!T232</f>
        <v>21.42857142857142</v>
      </c>
      <c r="L254" s="434">
        <f>INPUT!U232</f>
        <v>64</v>
      </c>
      <c r="M254" s="435">
        <f>INPUT!V232</f>
        <v>1.5873015873015817</v>
      </c>
      <c r="N254" s="434">
        <f>INPUT!W232</f>
        <v>73</v>
      </c>
      <c r="O254" s="435">
        <f>INPUT!X232</f>
        <v>19.672131147540984</v>
      </c>
      <c r="P254" s="434">
        <f>INPUT!Y232</f>
        <v>80</v>
      </c>
      <c r="Q254" s="435">
        <f>INPUT!Z232</f>
        <v>25</v>
      </c>
      <c r="R254" s="434">
        <f>INPUT!AA232</f>
        <v>79</v>
      </c>
      <c r="S254" s="435">
        <f>INPUT!AB232</f>
        <v>16.176470588235304</v>
      </c>
      <c r="T254" s="434">
        <f>INPUT!AC232</f>
        <v>85</v>
      </c>
      <c r="U254" s="435">
        <f>INPUT!AD232</f>
        <v>32.8125</v>
      </c>
      <c r="V254" s="434">
        <f>INPUT!AE232</f>
        <v>90</v>
      </c>
      <c r="W254" s="435">
        <f>INPUT!AF232</f>
        <v>23.287671232876718</v>
      </c>
      <c r="X254" s="434">
        <f>INPUT!AG232</f>
        <v>80</v>
      </c>
      <c r="Y254" s="435">
        <f>INPUT!AH232</f>
        <v>0</v>
      </c>
      <c r="Z254" s="434">
        <f>INPUT!AI232</f>
        <v>94</v>
      </c>
      <c r="AA254" s="435">
        <f>INPUT!AJ232</f>
        <v>18.98734177215189</v>
      </c>
      <c r="AB254" s="434">
        <f>INPUT!AK232</f>
        <v>98</v>
      </c>
      <c r="AC254" s="435">
        <f>INPUT!AL232</f>
        <v>15.294117647058814</v>
      </c>
      <c r="AD254" s="434">
        <f>INPUT!AM232</f>
        <v>92</v>
      </c>
      <c r="AE254" s="435">
        <f>INPUT!AN232</f>
        <v>2.2222222222222143</v>
      </c>
      <c r="AF254" s="434">
        <f>INPUT!AO232</f>
        <v>94</v>
      </c>
      <c r="AG254" s="435">
        <f>INPUT!AP232</f>
        <v>17.500000000000004</v>
      </c>
      <c r="AH254" s="434">
        <f>INPUT!AQ232</f>
        <v>111</v>
      </c>
      <c r="AI254" s="435">
        <f>INPUT!AR232</f>
        <v>18.085106382978733</v>
      </c>
      <c r="AJ254" s="434">
        <f>INPUT!AS232</f>
        <v>99</v>
      </c>
      <c r="AK254" s="435">
        <f>INPUT!AT232</f>
        <v>1.0204081632652962</v>
      </c>
      <c r="AL254" s="434">
        <f>INPUT!AU232</f>
        <v>108</v>
      </c>
      <c r="AM254" s="435">
        <f>INPUT!AV232</f>
        <v>17.391304347826097</v>
      </c>
      <c r="AN254" s="434">
        <f>INPUT!AW232</f>
        <v>108</v>
      </c>
      <c r="AO254" s="435">
        <f>INPUT!AX232</f>
        <v>14.893617021276606</v>
      </c>
      <c r="AP254" s="434">
        <f>INPUT!AY232</f>
        <v>107</v>
      </c>
      <c r="AQ254" s="435">
        <f>INPUT!AZ232</f>
        <v>-3.6036036036036001</v>
      </c>
      <c r="AR254" s="434">
        <f>INPUT!BA232</f>
        <v>112</v>
      </c>
      <c r="AS254" s="435">
        <f>INPUT!BB232</f>
        <v>13.131313131313128</v>
      </c>
      <c r="AT254" s="434">
        <f>INPUT!BC232</f>
        <v>116</v>
      </c>
      <c r="AU254" s="435">
        <f>INPUT!BD232</f>
        <v>7.4074074074074181</v>
      </c>
      <c r="AV254" s="434">
        <f>INPUT!BE232</f>
        <v>277</v>
      </c>
      <c r="AW254" s="435" t="str">
        <f>INPUT!BF232</f>
        <v>NM</v>
      </c>
      <c r="AX254" s="434">
        <f>INPUT!BG232</f>
        <v>168</v>
      </c>
      <c r="AY254" s="435">
        <f>INPUT!BH232</f>
        <v>57.009345794392516</v>
      </c>
      <c r="AZ254" s="434">
        <f>INPUT!BI232</f>
        <v>135</v>
      </c>
      <c r="BA254" s="435">
        <f>INPUT!BJ232</f>
        <v>20.535714285714278</v>
      </c>
      <c r="BB254" s="434">
        <f>INPUT!BK232</f>
        <v>134</v>
      </c>
      <c r="BC254" s="435">
        <f>INPUT!BL232</f>
        <v>15.517241379310342</v>
      </c>
      <c r="BD254" s="434">
        <f>INPUT!BM232</f>
        <v>131</v>
      </c>
      <c r="BE254" s="435" t="str">
        <f>INPUT!BN232</f>
        <v>NM</v>
      </c>
      <c r="BF254" s="434">
        <f>INPUT!BO232</f>
        <v>145</v>
      </c>
      <c r="BG254" s="435">
        <f>INPUT!BP232</f>
        <v>-13.690476190476186</v>
      </c>
      <c r="BH254" s="434">
        <f>INPUT!BQ232</f>
        <v>145</v>
      </c>
      <c r="BI254" s="435">
        <f>INPUT!BR232</f>
        <v>7.4074074074074181</v>
      </c>
      <c r="BJ254" s="434">
        <f>INPUT!BS232</f>
        <v>111</v>
      </c>
      <c r="BK254" s="435">
        <f>INPUT!BT232</f>
        <v>-17.164179104477618</v>
      </c>
      <c r="BL254" s="434">
        <f>INPUT!BU232</f>
        <v>82</v>
      </c>
      <c r="BM254" s="435">
        <f>INPUT!BV232</f>
        <v>-37.404580152671748</v>
      </c>
      <c r="BN254" s="434">
        <f>INPUT!BW232</f>
        <v>67</v>
      </c>
      <c r="BO254" s="435" t="str">
        <f>INPUT!BX232</f>
        <v>NM</v>
      </c>
      <c r="BP254" s="434">
        <f>INPUT!BY232</f>
        <v>73</v>
      </c>
      <c r="BQ254" s="435">
        <f>INPUT!BZ232</f>
        <v>-49.655172413793103</v>
      </c>
      <c r="BR254" s="434">
        <f>INPUT!CA232</f>
        <v>93</v>
      </c>
      <c r="BS254" s="435">
        <f>INPUT!CB232</f>
        <v>-16.216216216216218</v>
      </c>
      <c r="BT254" s="434">
        <f>INPUT!CC232</f>
        <v>104</v>
      </c>
      <c r="BU254" s="435">
        <f>INPUT!CD232</f>
        <v>26.829268292682929</v>
      </c>
      <c r="BV254" s="434">
        <f>INPUT!CE232</f>
        <v>6</v>
      </c>
      <c r="BW254" s="435" t="str">
        <f>INPUT!CF232</f>
        <v>NM</v>
      </c>
      <c r="BX254" s="434">
        <f>INPUT!CG232</f>
        <v>95</v>
      </c>
      <c r="BY254" s="435">
        <f>INPUT!CH232</f>
        <v>30.136986301369873</v>
      </c>
      <c r="BZ254" s="434">
        <f>INPUT!CI232</f>
        <v>102</v>
      </c>
      <c r="CA254" s="435">
        <f>INPUT!CJ232</f>
        <v>9.6774193548387011</v>
      </c>
      <c r="CB254" s="434">
        <f>INPUT!CK232</f>
        <v>81</v>
      </c>
      <c r="CC254" s="435">
        <f>INPUT!CL232</f>
        <v>-22.115384615384613</v>
      </c>
      <c r="CD254" s="434">
        <f>INPUT!CM232</f>
        <v>78</v>
      </c>
      <c r="CE254" s="435" t="str">
        <f>INPUT!CN232</f>
        <v>NM</v>
      </c>
      <c r="CF254" s="434">
        <f>INPUT!CO232</f>
        <v>111</v>
      </c>
      <c r="CG254" s="435">
        <f>INPUT!CP232</f>
        <v>16.842105263157904</v>
      </c>
      <c r="CH254" s="434">
        <f>INPUT!CQ232</f>
        <v>100</v>
      </c>
      <c r="CI254" s="435">
        <f>INPUT!CR232</f>
        <v>-1.9607843137254943</v>
      </c>
      <c r="CJ254" s="434">
        <f>INPUT!CS232</f>
        <v>116</v>
      </c>
      <c r="CK254" s="435">
        <f>INPUT!CT232</f>
        <v>43.209876543209866</v>
      </c>
      <c r="CL254" s="434">
        <f>INPUT!CU232</f>
        <v>85</v>
      </c>
      <c r="CM254" s="435">
        <f>INPUT!CV232</f>
        <v>8.9743589743589638</v>
      </c>
      <c r="CN254" s="434">
        <f>INPUT!CW232</f>
        <v>120</v>
      </c>
      <c r="CO254" s="435">
        <f>INPUT!CX232</f>
        <v>8.1081081081081141</v>
      </c>
      <c r="CP254" s="434">
        <f>INPUT!CY232</f>
        <v>112</v>
      </c>
      <c r="CQ254" s="435">
        <f>INPUT!CZ232</f>
        <v>12.000000000000011</v>
      </c>
      <c r="CR254" s="434">
        <f>INPUT!DA232</f>
        <v>131</v>
      </c>
      <c r="CS254" s="435">
        <f>INPUT!DB232</f>
        <v>12.93103448275863</v>
      </c>
      <c r="CT254" s="434">
        <f>INPUT!DC232</f>
        <v>82</v>
      </c>
      <c r="CU254" s="435">
        <f>INPUT!DD232</f>
        <v>-3.5294117647058809</v>
      </c>
      <c r="CV254" s="434">
        <f>INPUT!DE232</f>
        <v>116</v>
      </c>
      <c r="CW254" s="435">
        <f>INPUT!DF232</f>
        <v>-3.3333333333333326</v>
      </c>
      <c r="CX254" s="434">
        <f>INPUT!DG232</f>
        <v>108</v>
      </c>
      <c r="CY254" s="435">
        <f>INPUT!DH232</f>
        <v>-3.5714285714285698</v>
      </c>
      <c r="CZ254" s="434">
        <f>INPUT!DI232</f>
        <v>117</v>
      </c>
      <c r="DA254" s="435">
        <f>INPUT!DJ232</f>
        <v>-10.687022900763354</v>
      </c>
      <c r="DB254" s="434">
        <f>INPUT!DK232</f>
        <v>74</v>
      </c>
      <c r="DC254" s="435">
        <f>INPUT!DL232</f>
        <v>-9.7560975609756078</v>
      </c>
      <c r="DD254" s="434">
        <f>INPUT!DM232</f>
        <v>97</v>
      </c>
      <c r="DE254" s="435">
        <f>INPUT!DN232</f>
        <v>-16.379310344827591</v>
      </c>
      <c r="DF254" s="434">
        <f>INPUT!DO232</f>
        <v>92</v>
      </c>
      <c r="DG254" s="435">
        <f>INPUT!DP232</f>
        <v>-14.814814814814813</v>
      </c>
      <c r="DH254" s="434">
        <f>INPUT!DQ232</f>
        <v>113</v>
      </c>
      <c r="DI254" s="435">
        <f>INPUT!DR232</f>
        <v>-3.4188034188034178</v>
      </c>
      <c r="DJ254" s="434">
        <f>INPUT!DS232</f>
        <v>93</v>
      </c>
      <c r="DK254" s="435">
        <f>INPUT!DT232</f>
        <v>25.675675675675681</v>
      </c>
      <c r="DL254" s="434">
        <f>INPUT!DU232</f>
        <v>92</v>
      </c>
      <c r="DM254" s="435">
        <f>INPUT!DV232</f>
        <v>-5.1546391752577359</v>
      </c>
      <c r="DN254" s="434">
        <f>INPUT!DW232</f>
        <v>94</v>
      </c>
      <c r="DO254" s="435">
        <f>INPUT!DX232</f>
        <v>2.1739130434782705</v>
      </c>
      <c r="DP254" s="434">
        <f>INPUT!DY232</f>
        <v>78</v>
      </c>
      <c r="DQ254" s="435">
        <f>INPUT!DZ232</f>
        <v>-30.973451327433633</v>
      </c>
      <c r="DR254" s="434">
        <f>INPUT!EA232</f>
        <v>71</v>
      </c>
      <c r="DS254" s="435">
        <f>INPUT!EB232</f>
        <v>-23.655913978494624</v>
      </c>
      <c r="DT254" s="434">
        <f>INPUT!EC232</f>
        <v>99</v>
      </c>
      <c r="DU254" s="435">
        <f>INPUT!ED232</f>
        <v>7.6086956521739024</v>
      </c>
      <c r="DV254" s="434">
        <f>INPUT!EE232</f>
        <v>98</v>
      </c>
      <c r="DW254" s="435">
        <f>INPUT!EF232</f>
        <v>4.2553191489361764</v>
      </c>
      <c r="DX254" s="434">
        <f>INPUT!EG232</f>
        <v>88</v>
      </c>
      <c r="DY254" s="435">
        <f>INPUT!EH232</f>
        <v>12.820512820512819</v>
      </c>
      <c r="DZ254" s="434">
        <f>INPUT!EI232</f>
        <v>71</v>
      </c>
      <c r="EA254" s="435">
        <f>INPUT!EJ232</f>
        <v>0</v>
      </c>
      <c r="EB254" s="434">
        <f>INPUT!EK232</f>
        <v>91</v>
      </c>
      <c r="EC254" s="435">
        <f>INPUT!EL232</f>
        <v>-8.0808080808080778</v>
      </c>
      <c r="ED254" s="434">
        <f>INPUT!EM232</f>
        <v>103</v>
      </c>
      <c r="EE254" s="435">
        <f>INPUT!EN232</f>
        <v>5.1020408163265252</v>
      </c>
      <c r="EF254" s="434">
        <f>INPUT!EO232</f>
        <v>93</v>
      </c>
      <c r="EG254" s="435">
        <f>INPUT!EP232</f>
        <v>5.6818181818181879</v>
      </c>
      <c r="EH254" s="434">
        <f>INPUT!EQ232</f>
        <v>72.528080350151669</v>
      </c>
      <c r="EI254" s="435">
        <f>INPUT!ER232</f>
        <v>2.1522258452840504</v>
      </c>
      <c r="EJ254" s="434">
        <f>INPUT!ES232</f>
        <v>93.016926631928357</v>
      </c>
      <c r="EK254" s="435">
        <f>INPUT!ET232</f>
        <v>2.2164028922289525</v>
      </c>
      <c r="EL254" s="434">
        <f>INPUT!EU232</f>
        <v>105.52061104881156</v>
      </c>
      <c r="EM254" s="435">
        <f>INPUT!EV232</f>
        <v>2.4471951930209235</v>
      </c>
      <c r="EN254" s="434">
        <f>INPUT!EW232</f>
        <v>96.907407676170848</v>
      </c>
      <c r="EO254" s="435">
        <f>INPUT!EX232</f>
        <v>4.2015136302912426</v>
      </c>
      <c r="EP254" s="434"/>
      <c r="EQ254" s="434">
        <f>INPUT!FF232</f>
        <v>211</v>
      </c>
      <c r="ER254" s="435">
        <f>INPUT!FG232</f>
        <v>16.574585635359117</v>
      </c>
      <c r="ES254" s="434">
        <f>INPUT!FH232</f>
        <v>244</v>
      </c>
      <c r="ET254" s="435">
        <f>INPUT!FI232</f>
        <v>15.639810426540279</v>
      </c>
      <c r="EU254" s="434">
        <f>INPUT!FJ232</f>
        <v>285</v>
      </c>
      <c r="EV254" s="435">
        <f>INPUT!FK232</f>
        <v>16.803278688524582</v>
      </c>
      <c r="EW254" s="434">
        <f>INPUT!FL232</f>
        <v>334</v>
      </c>
      <c r="EX254" s="435">
        <f>INPUT!FM232</f>
        <v>17.19298245614036</v>
      </c>
      <c r="EY254" s="434">
        <f>INPUT!FN232</f>
        <v>378</v>
      </c>
      <c r="EZ254" s="435">
        <f>INPUT!FO232</f>
        <v>13.173652694610771</v>
      </c>
      <c r="FA254" s="434">
        <f>INPUT!FP232</f>
        <v>426</v>
      </c>
      <c r="FB254" s="435">
        <f>INPUT!FQ232</f>
        <v>12.698412698412698</v>
      </c>
      <c r="FC254" s="434">
        <f>INPUT!FR232</f>
        <v>612</v>
      </c>
      <c r="FD254" s="435">
        <f>INPUT!FS232</f>
        <v>43.661971830985927</v>
      </c>
      <c r="FE254" s="434">
        <f>INPUT!FT232</f>
        <v>568</v>
      </c>
      <c r="FF254" s="435">
        <f>INPUT!FU232</f>
        <v>-7.1895424836601274</v>
      </c>
      <c r="FG254" s="434">
        <f>INPUT!FV232</f>
        <v>483</v>
      </c>
      <c r="FH254" s="435">
        <f>INPUT!FW232</f>
        <v>-14.964788732394362</v>
      </c>
      <c r="FI254" s="434">
        <f>INPUT!FX232</f>
        <v>337</v>
      </c>
      <c r="FJ254" s="435">
        <f>INPUT!FY232</f>
        <v>-30.227743271221531</v>
      </c>
      <c r="FK254" s="434">
        <f>INPUT!FZ232</f>
        <v>284</v>
      </c>
      <c r="FL254" s="435">
        <f>INPUT!GA232</f>
        <v>-15.727002967359049</v>
      </c>
      <c r="FM254" s="434">
        <f>INPUT!GB232</f>
        <v>405</v>
      </c>
      <c r="FN254" s="435">
        <f>INPUT!GC232</f>
        <v>42.605633802816897</v>
      </c>
      <c r="FO254" s="434">
        <f>INPUT!GD232</f>
        <v>448</v>
      </c>
      <c r="FP254" s="435">
        <f>INPUT!GE232</f>
        <v>10.617283950617274</v>
      </c>
      <c r="FQ254" s="434">
        <f>INPUT!GF232</f>
        <v>423</v>
      </c>
      <c r="FR254" s="435">
        <f>INPUT!GG232</f>
        <v>-5.5803571428571397</v>
      </c>
      <c r="FS254" s="434">
        <f>INPUT!GH232</f>
        <v>376</v>
      </c>
      <c r="FT254" s="435">
        <f>INPUT!GI232</f>
        <v>-11.111111111111116</v>
      </c>
      <c r="FU254" s="434">
        <f>INPUT!GJ232</f>
        <v>357</v>
      </c>
      <c r="FV254" s="435">
        <f>INPUT!GK232</f>
        <v>-5.0531914893616969</v>
      </c>
      <c r="FW254" s="434">
        <f>INPUT!GL232</f>
        <v>356</v>
      </c>
      <c r="FX254" s="435">
        <f>INPUT!GM232</f>
        <v>-0.28011204481792618</v>
      </c>
      <c r="FY254" s="434">
        <f>INPUT!GN232</f>
        <v>358</v>
      </c>
      <c r="FZ254" s="435">
        <f>INPUT!GO232</f>
        <v>0.56179775280897903</v>
      </c>
      <c r="GA254" s="434">
        <f>INPUT!GP232</f>
        <v>367.97302570706245</v>
      </c>
      <c r="GB254" s="435">
        <f>INPUT!GQ232</f>
        <v>2.7857613706878448</v>
      </c>
      <c r="GC254" s="434">
        <f>INPUT!GR232</f>
        <v>392.43421690349561</v>
      </c>
      <c r="GD254" s="435">
        <f>INPUT!GS232</f>
        <v>6.6475500886052252</v>
      </c>
      <c r="GE254" s="434">
        <f>INPUT!GT232</f>
        <v>432.98610146300985</v>
      </c>
      <c r="GF254" s="435">
        <f>INPUT!GU232</f>
        <v>10.333422217738587</v>
      </c>
      <c r="GG254" s="434">
        <f>INPUT!GV232</f>
        <v>478.32371903583459</v>
      </c>
      <c r="GH254" s="435">
        <f>INPUT!GW232</f>
        <v>10.470917523595835</v>
      </c>
      <c r="GI254" s="434">
        <f>INPUT!GX232</f>
        <v>522.50120002000392</v>
      </c>
      <c r="GJ254" s="435">
        <f>INPUT!GY232</f>
        <v>9.2358959478778591</v>
      </c>
      <c r="GK254" s="435">
        <f>INPUT!GZ232</f>
        <v>7.8551415453641971</v>
      </c>
      <c r="GL254" s="436"/>
    </row>
    <row r="255" spans="1:194" ht="12" hidden="1" customHeight="1" outlineLevel="1" x14ac:dyDescent="0.2">
      <c r="A255" s="433" t="str">
        <f>INPUT!B79</f>
        <v>Benefits</v>
      </c>
      <c r="B255" s="434">
        <f>INPUT!K233</f>
        <v>272</v>
      </c>
      <c r="C255" s="435">
        <f>INPUT!L233</f>
        <v>15.744680851063819</v>
      </c>
      <c r="D255" s="434">
        <f>INPUT!M233</f>
        <v>277</v>
      </c>
      <c r="E255" s="435">
        <f>INPUT!N233</f>
        <v>17.372881355932201</v>
      </c>
      <c r="F255" s="434">
        <f>INPUT!O233</f>
        <v>288</v>
      </c>
      <c r="G255" s="435">
        <f>INPUT!P233</f>
        <v>16.129032258064523</v>
      </c>
      <c r="H255" s="434">
        <f>INPUT!Q233</f>
        <v>294</v>
      </c>
      <c r="I255" s="435">
        <f>INPUT!R233</f>
        <v>17.599999999999994</v>
      </c>
      <c r="J255" s="434">
        <f>INPUT!S233</f>
        <v>320</v>
      </c>
      <c r="K255" s="435">
        <f>INPUT!T233</f>
        <v>17.647058823529417</v>
      </c>
      <c r="L255" s="434">
        <f>INPUT!U233</f>
        <v>336</v>
      </c>
      <c r="M255" s="435">
        <f>INPUT!V233</f>
        <v>21.299638989169665</v>
      </c>
      <c r="N255" s="434">
        <f>INPUT!W233</f>
        <v>350</v>
      </c>
      <c r="O255" s="435">
        <f>INPUT!X233</f>
        <v>21.527777777777768</v>
      </c>
      <c r="P255" s="434">
        <f>INPUT!Y233</f>
        <v>353</v>
      </c>
      <c r="Q255" s="435">
        <f>INPUT!Z233</f>
        <v>20.068027210884342</v>
      </c>
      <c r="R255" s="434">
        <f>INPUT!AA233</f>
        <v>383</v>
      </c>
      <c r="S255" s="435">
        <f>INPUT!AB233</f>
        <v>19.687499999999993</v>
      </c>
      <c r="T255" s="434">
        <f>INPUT!AC233</f>
        <v>389</v>
      </c>
      <c r="U255" s="435">
        <f>INPUT!AD233</f>
        <v>15.773809523809534</v>
      </c>
      <c r="V255" s="434">
        <f>INPUT!AE233</f>
        <v>403</v>
      </c>
      <c r="W255" s="435">
        <f>INPUT!AF233</f>
        <v>15.142857142857146</v>
      </c>
      <c r="X255" s="434">
        <f>INPUT!AG233</f>
        <v>410</v>
      </c>
      <c r="Y255" s="435">
        <f>INPUT!AH233</f>
        <v>16.147308781869697</v>
      </c>
      <c r="Z255" s="434">
        <f>INPUT!AI233</f>
        <v>435</v>
      </c>
      <c r="AA255" s="435">
        <f>INPUT!AJ233</f>
        <v>13.577023498694519</v>
      </c>
      <c r="AB255" s="434">
        <f>INPUT!AK233</f>
        <v>446</v>
      </c>
      <c r="AC255" s="435">
        <f>INPUT!AL233</f>
        <v>14.652956298200515</v>
      </c>
      <c r="AD255" s="434">
        <f>INPUT!AM233</f>
        <v>459</v>
      </c>
      <c r="AE255" s="435">
        <f>INPUT!AN233</f>
        <v>13.895781637717119</v>
      </c>
      <c r="AF255" s="434">
        <f>INPUT!AO233</f>
        <v>463</v>
      </c>
      <c r="AG255" s="435">
        <f>INPUT!AP233</f>
        <v>12.926829268292671</v>
      </c>
      <c r="AH255" s="434">
        <f>INPUT!AQ233</f>
        <v>480</v>
      </c>
      <c r="AI255" s="435">
        <f>INPUT!AR233</f>
        <v>10.344827586206895</v>
      </c>
      <c r="AJ255" s="434">
        <f>INPUT!AS233</f>
        <v>494</v>
      </c>
      <c r="AK255" s="435">
        <f>INPUT!AT233</f>
        <v>10.762331838565032</v>
      </c>
      <c r="AL255" s="434">
        <f>INPUT!AU233</f>
        <v>508</v>
      </c>
      <c r="AM255" s="435">
        <f>INPUT!AV233</f>
        <v>10.675381263616558</v>
      </c>
      <c r="AN255" s="434">
        <f>INPUT!AW233</f>
        <v>509</v>
      </c>
      <c r="AO255" s="435">
        <f>INPUT!AX233</f>
        <v>9.935205183585305</v>
      </c>
      <c r="AP255" s="434">
        <f>INPUT!AY233</f>
        <v>523</v>
      </c>
      <c r="AQ255" s="435">
        <f>INPUT!AZ233</f>
        <v>8.9583333333333357</v>
      </c>
      <c r="AR255" s="434">
        <f>INPUT!BA233</f>
        <v>527</v>
      </c>
      <c r="AS255" s="435">
        <f>INPUT!BB233</f>
        <v>6.68016194331984</v>
      </c>
      <c r="AT255" s="434">
        <f>INPUT!BC233</f>
        <v>545</v>
      </c>
      <c r="AU255" s="435">
        <f>INPUT!BD233</f>
        <v>7.2834645669291431</v>
      </c>
      <c r="AV255" s="434">
        <f>INPUT!BE233</f>
        <v>574</v>
      </c>
      <c r="AW255" s="435">
        <f>INPUT!BF233</f>
        <v>12.770137524557956</v>
      </c>
      <c r="AX255" s="434">
        <f>INPUT!BG233</f>
        <v>572</v>
      </c>
      <c r="AY255" s="435">
        <f>INPUT!BH233</f>
        <v>9.3690248565965639</v>
      </c>
      <c r="AZ255" s="434">
        <f>INPUT!BI233</f>
        <v>584</v>
      </c>
      <c r="BA255" s="435">
        <f>INPUT!BJ233</f>
        <v>10.815939278937382</v>
      </c>
      <c r="BB255" s="434">
        <f>INPUT!BK233</f>
        <v>596</v>
      </c>
      <c r="BC255" s="435">
        <f>INPUT!BL233</f>
        <v>9.3577981651376199</v>
      </c>
      <c r="BD255" s="434">
        <f>INPUT!BM233</f>
        <v>599</v>
      </c>
      <c r="BE255" s="435">
        <f>INPUT!BN233</f>
        <v>4.355400696864109</v>
      </c>
      <c r="BF255" s="434">
        <f>INPUT!BO233</f>
        <v>616</v>
      </c>
      <c r="BG255" s="435">
        <f>INPUT!BP233</f>
        <v>7.6923076923076872</v>
      </c>
      <c r="BH255" s="434">
        <f>INPUT!BQ233</f>
        <v>628</v>
      </c>
      <c r="BI255" s="435">
        <f>INPUT!BR233</f>
        <v>7.5342465753424737</v>
      </c>
      <c r="BJ255" s="434">
        <f>INPUT!BS233</f>
        <v>637</v>
      </c>
      <c r="BK255" s="435">
        <f>INPUT!BT233</f>
        <v>6.8791946308724761</v>
      </c>
      <c r="BL255" s="434">
        <f>INPUT!BU233</f>
        <v>645</v>
      </c>
      <c r="BM255" s="435">
        <f>INPUT!BV233</f>
        <v>7.6794657762938145</v>
      </c>
      <c r="BN255" s="434">
        <f>INPUT!BW233</f>
        <v>609</v>
      </c>
      <c r="BO255" s="435">
        <f>INPUT!BX233</f>
        <v>-1.1363636363636354</v>
      </c>
      <c r="BP255" s="434">
        <f>INPUT!BY233</f>
        <v>631</v>
      </c>
      <c r="BQ255" s="435">
        <f>INPUT!BZ233</f>
        <v>0.47770700636942109</v>
      </c>
      <c r="BR255" s="434">
        <f>INPUT!CA233</f>
        <v>642</v>
      </c>
      <c r="BS255" s="435">
        <f>INPUT!CB233</f>
        <v>0.78492935635792183</v>
      </c>
      <c r="BT255" s="434">
        <f>INPUT!CC233</f>
        <v>680</v>
      </c>
      <c r="BU255" s="435">
        <f>INPUT!CD233</f>
        <v>5.4263565891472965</v>
      </c>
      <c r="BV255" s="434">
        <f>INPUT!CE233</f>
        <v>580</v>
      </c>
      <c r="BW255" s="435">
        <f>INPUT!CF233</f>
        <v>-4.7619047619047672</v>
      </c>
      <c r="BX255" s="434">
        <f>INPUT!CG233</f>
        <v>655</v>
      </c>
      <c r="BY255" s="435">
        <f>INPUT!CH233</f>
        <v>3.8034865293185449</v>
      </c>
      <c r="BZ255" s="434">
        <f>INPUT!CI233</f>
        <v>668</v>
      </c>
      <c r="CA255" s="435">
        <f>INPUT!CJ233</f>
        <v>4.049844236760114</v>
      </c>
      <c r="CB255" s="434">
        <f>INPUT!CK233</f>
        <v>649</v>
      </c>
      <c r="CC255" s="435">
        <f>INPUT!CL233</f>
        <v>-4.5588235294117592</v>
      </c>
      <c r="CD255" s="434">
        <f>INPUT!CM233</f>
        <v>642</v>
      </c>
      <c r="CE255" s="435">
        <f>INPUT!CN233</f>
        <v>10.689655172413804</v>
      </c>
      <c r="CF255" s="434">
        <f>INPUT!CO233</f>
        <v>676</v>
      </c>
      <c r="CG255" s="435">
        <f>INPUT!CP233</f>
        <v>3.2061068702289974</v>
      </c>
      <c r="CH255" s="434">
        <f>INPUT!CQ233</f>
        <v>705</v>
      </c>
      <c r="CI255" s="435">
        <f>INPUT!CR233</f>
        <v>5.5389221556886303</v>
      </c>
      <c r="CJ255" s="434">
        <f>INPUT!CS233</f>
        <v>690</v>
      </c>
      <c r="CK255" s="435">
        <f>INPUT!CT233</f>
        <v>6.3174114021571581</v>
      </c>
      <c r="CL255" s="434">
        <f>INPUT!CU233</f>
        <v>678</v>
      </c>
      <c r="CM255" s="435">
        <f>INPUT!CV233</f>
        <v>5.6074766355140193</v>
      </c>
      <c r="CN255" s="434">
        <f>INPUT!CW233</f>
        <v>719</v>
      </c>
      <c r="CO255" s="435">
        <f>INPUT!CX233</f>
        <v>6.3609467455621349</v>
      </c>
      <c r="CP255" s="434">
        <f>INPUT!CY233</f>
        <v>712</v>
      </c>
      <c r="CQ255" s="435">
        <f>INPUT!CZ233</f>
        <v>0.99290780141843005</v>
      </c>
      <c r="CR255" s="434">
        <f>INPUT!DA233</f>
        <v>724</v>
      </c>
      <c r="CS255" s="435">
        <f>INPUT!DB233</f>
        <v>4.9275362318840665</v>
      </c>
      <c r="CT255" s="434">
        <f>INPUT!DC233</f>
        <v>691</v>
      </c>
      <c r="CU255" s="435">
        <f>INPUT!DD233</f>
        <v>1.9174041297935096</v>
      </c>
      <c r="CV255" s="434">
        <f>INPUT!DE233</f>
        <v>714</v>
      </c>
      <c r="CW255" s="435">
        <f>INPUT!DF233</f>
        <v>-0.69541029207231819</v>
      </c>
      <c r="CX255" s="434">
        <f>INPUT!DG233</f>
        <v>724</v>
      </c>
      <c r="CY255" s="435">
        <f>INPUT!DH233</f>
        <v>1.6853932584269593</v>
      </c>
      <c r="CZ255" s="434">
        <f>INPUT!DI233</f>
        <v>761</v>
      </c>
      <c r="DA255" s="435">
        <f>INPUT!DJ233</f>
        <v>5.1104972375690672</v>
      </c>
      <c r="DB255" s="434">
        <f>INPUT!DK233</f>
        <v>686</v>
      </c>
      <c r="DC255" s="435">
        <f>INPUT!DL233</f>
        <v>-0.72358900144717797</v>
      </c>
      <c r="DD255" s="434">
        <f>INPUT!DM233</f>
        <v>708</v>
      </c>
      <c r="DE255" s="435">
        <f>INPUT!DN233</f>
        <v>-0.84033613445377853</v>
      </c>
      <c r="DF255" s="434">
        <f>INPUT!DO233</f>
        <v>722</v>
      </c>
      <c r="DG255" s="435">
        <f>INPUT!DP233</f>
        <v>-0.27624309392265678</v>
      </c>
      <c r="DH255" s="434">
        <f>INPUT!DQ233</f>
        <v>737</v>
      </c>
      <c r="DI255" s="435">
        <f>INPUT!DR233</f>
        <v>-3.1537450722733285</v>
      </c>
      <c r="DJ255" s="434">
        <f>INPUT!DS233</f>
        <v>710</v>
      </c>
      <c r="DK255" s="435">
        <f>INPUT!DT233</f>
        <v>3.4985422740524852</v>
      </c>
      <c r="DL255" s="434">
        <f>INPUT!DU233</f>
        <v>715</v>
      </c>
      <c r="DM255" s="435">
        <f>INPUT!DV233</f>
        <v>0.98870056497175618</v>
      </c>
      <c r="DN255" s="434">
        <f>INPUT!DW233</f>
        <v>735</v>
      </c>
      <c r="DO255" s="435">
        <f>INPUT!DX233</f>
        <v>1.8005540166204925</v>
      </c>
      <c r="DP255" s="434">
        <f>INPUT!DY233</f>
        <v>712</v>
      </c>
      <c r="DQ255" s="435">
        <f>INPUT!DZ233</f>
        <v>-3.3921302578018953</v>
      </c>
      <c r="DR255" s="434">
        <f>INPUT!EA233</f>
        <v>690</v>
      </c>
      <c r="DS255" s="435">
        <f>INPUT!EB233</f>
        <v>-2.8169014084507005</v>
      </c>
      <c r="DT255" s="434">
        <f>INPUT!EC233</f>
        <v>743</v>
      </c>
      <c r="DU255" s="435">
        <f>INPUT!ED233</f>
        <v>3.9160839160839123</v>
      </c>
      <c r="DV255" s="434">
        <f>INPUT!EE233</f>
        <v>715</v>
      </c>
      <c r="DW255" s="435">
        <f>INPUT!EF233</f>
        <v>-2.7210884353741527</v>
      </c>
      <c r="DX255" s="434">
        <f>INPUT!EG233</f>
        <v>722</v>
      </c>
      <c r="DY255" s="435">
        <f>INPUT!EH233</f>
        <v>1.4044943820224809</v>
      </c>
      <c r="DZ255" s="434">
        <f>INPUT!EI233</f>
        <v>710</v>
      </c>
      <c r="EA255" s="435">
        <f>INPUT!EJ233</f>
        <v>2.8985507246376718</v>
      </c>
      <c r="EB255" s="434">
        <f>INPUT!EK233</f>
        <v>715</v>
      </c>
      <c r="EC255" s="435">
        <f>INPUT!EL233</f>
        <v>-3.7685060565275874</v>
      </c>
      <c r="ED255" s="434">
        <f>INPUT!EM233</f>
        <v>731</v>
      </c>
      <c r="EE255" s="435">
        <f>INPUT!EN233</f>
        <v>2.2377622377622419</v>
      </c>
      <c r="EF255" s="434">
        <f>INPUT!EO233</f>
        <v>729</v>
      </c>
      <c r="EG255" s="435">
        <f>INPUT!EP233</f>
        <v>0.96952908587257802</v>
      </c>
      <c r="EH255" s="434">
        <f>INPUT!EQ233</f>
        <v>725.28080350151663</v>
      </c>
      <c r="EI255" s="435">
        <f>INPUT!ER233</f>
        <v>2.1522258452840282</v>
      </c>
      <c r="EJ255" s="434">
        <f>INPUT!ES233</f>
        <v>730.84728067943729</v>
      </c>
      <c r="EK255" s="435">
        <f>INPUT!ET233</f>
        <v>2.2164028922289969</v>
      </c>
      <c r="EL255" s="434">
        <f>INPUT!EU233</f>
        <v>748.88899686098307</v>
      </c>
      <c r="EM255" s="435">
        <f>INPUT!EV233</f>
        <v>2.4471951930209457</v>
      </c>
      <c r="EN255" s="434">
        <f>INPUT!EW233</f>
        <v>759.62903436482293</v>
      </c>
      <c r="EO255" s="435">
        <f>INPUT!EX233</f>
        <v>4.2015136302912204</v>
      </c>
      <c r="EP255" s="434"/>
      <c r="EQ255" s="434">
        <f>INPUT!FF233</f>
        <v>969</v>
      </c>
      <c r="ER255" s="435">
        <f>INPUT!FG233</f>
        <v>14.674556213017741</v>
      </c>
      <c r="ES255" s="434">
        <f>INPUT!FH233</f>
        <v>1131</v>
      </c>
      <c r="ET255" s="435">
        <f>INPUT!FI233</f>
        <v>16.718266253869963</v>
      </c>
      <c r="EU255" s="434">
        <f>INPUT!FJ233</f>
        <v>1359</v>
      </c>
      <c r="EV255" s="435">
        <f>INPUT!FK233</f>
        <v>20.15915119363396</v>
      </c>
      <c r="EW255" s="434">
        <f>INPUT!FL233</f>
        <v>1585</v>
      </c>
      <c r="EX255" s="435">
        <f>INPUT!FM233</f>
        <v>16.629874908020614</v>
      </c>
      <c r="EY255" s="434">
        <f>INPUT!FN233</f>
        <v>1803</v>
      </c>
      <c r="EZ255" s="435">
        <f>INPUT!FO233</f>
        <v>13.75394321766561</v>
      </c>
      <c r="FA255" s="434">
        <f>INPUT!FP233</f>
        <v>1991</v>
      </c>
      <c r="FB255" s="435">
        <f>INPUT!FQ233</f>
        <v>10.427066001109253</v>
      </c>
      <c r="FC255" s="434">
        <f>INPUT!FR233</f>
        <v>2169</v>
      </c>
      <c r="FD255" s="435">
        <f>INPUT!FS233</f>
        <v>8.940231039678558</v>
      </c>
      <c r="FE255" s="434">
        <f>INPUT!FT233</f>
        <v>2351</v>
      </c>
      <c r="FF255" s="435">
        <f>INPUT!FU233</f>
        <v>8.3909635776855609</v>
      </c>
      <c r="FG255" s="434">
        <f>INPUT!FV233</f>
        <v>2526</v>
      </c>
      <c r="FH255" s="435">
        <f>INPUT!FW233</f>
        <v>7.4436410038281497</v>
      </c>
      <c r="FI255" s="434">
        <f>INPUT!FX233</f>
        <v>2562</v>
      </c>
      <c r="FJ255" s="435">
        <f>INPUT!FY233</f>
        <v>1.4251781472684133</v>
      </c>
      <c r="FK255" s="434">
        <f>INPUT!FZ233</f>
        <v>2552</v>
      </c>
      <c r="FL255" s="435">
        <f>INPUT!GA233</f>
        <v>-0.39032006245121043</v>
      </c>
      <c r="FM255" s="434">
        <f>INPUT!GB233</f>
        <v>2713</v>
      </c>
      <c r="FN255" s="435">
        <f>INPUT!GC233</f>
        <v>6.308777429467094</v>
      </c>
      <c r="FO255" s="434">
        <f>INPUT!GD233</f>
        <v>2833</v>
      </c>
      <c r="FP255" s="435">
        <f>INPUT!GE233</f>
        <v>4.4231478068558872</v>
      </c>
      <c r="FQ255" s="434">
        <f>INPUT!GF233</f>
        <v>2890</v>
      </c>
      <c r="FR255" s="435">
        <f>INPUT!GG233</f>
        <v>2.0120014119308083</v>
      </c>
      <c r="FS255" s="434">
        <f>INPUT!GH233</f>
        <v>2853</v>
      </c>
      <c r="FT255" s="435">
        <f>INPUT!GI233</f>
        <v>-1.280276816608994</v>
      </c>
      <c r="FU255" s="434">
        <f>INPUT!GJ233</f>
        <v>2872</v>
      </c>
      <c r="FV255" s="435">
        <f>INPUT!GK233</f>
        <v>0.66596565019279019</v>
      </c>
      <c r="FW255" s="434">
        <f>INPUT!GL233</f>
        <v>2870</v>
      </c>
      <c r="FX255" s="435">
        <f>INPUT!GM233</f>
        <v>-6.9637883008355494E-2</v>
      </c>
      <c r="FY255" s="434">
        <f>INPUT!GN233</f>
        <v>2885</v>
      </c>
      <c r="FZ255" s="435">
        <f>INPUT!GO233</f>
        <v>0.52264808362370019</v>
      </c>
      <c r="GA255" s="434">
        <f>INPUT!GP233</f>
        <v>2964.6461154067601</v>
      </c>
      <c r="GB255" s="435">
        <f>INPUT!GQ233</f>
        <v>2.7606972411355235</v>
      </c>
      <c r="GC255" s="434">
        <f>INPUT!GR233</f>
        <v>3208.0054975777348</v>
      </c>
      <c r="GD255" s="435">
        <f>INPUT!GS233</f>
        <v>8.2087160725955677</v>
      </c>
      <c r="GE255" s="434">
        <f>INPUT!GT233</f>
        <v>3482.6803760404555</v>
      </c>
      <c r="GF255" s="435">
        <f>INPUT!GU233</f>
        <v>8.5621698176676873</v>
      </c>
      <c r="GG255" s="434">
        <f>INPUT!GV233</f>
        <v>3775.6855667743735</v>
      </c>
      <c r="GH255" s="435">
        <f>INPUT!GW233</f>
        <v>8.4132093415659082</v>
      </c>
      <c r="GI255" s="434">
        <f>INPUT!GX233</f>
        <v>4083.7109402838951</v>
      </c>
      <c r="GJ255" s="435">
        <f>INPUT!GY233</f>
        <v>8.1581309688526957</v>
      </c>
      <c r="GK255" s="435">
        <f>INPUT!GZ233</f>
        <v>7.1968034726311414</v>
      </c>
      <c r="GL255" s="436"/>
    </row>
    <row r="256" spans="1:194" ht="12" hidden="1" customHeight="1" outlineLevel="1" x14ac:dyDescent="0.2"/>
    <row r="257" spans="1:194" ht="12" hidden="1" customHeight="1" outlineLevel="1" x14ac:dyDescent="0.2">
      <c r="A257" s="433" t="str">
        <f>INPUT!B100</f>
        <v>Operating Expenses</v>
      </c>
      <c r="B257" s="434">
        <f>INPUT!K254</f>
        <v>127</v>
      </c>
      <c r="C257" s="435">
        <f>INPUT!L254</f>
        <v>16.5137614678899</v>
      </c>
      <c r="D257" s="434">
        <f>INPUT!M254</f>
        <v>128</v>
      </c>
      <c r="E257" s="435">
        <f>INPUT!N254</f>
        <v>17.431192660550465</v>
      </c>
      <c r="F257" s="434">
        <f>INPUT!O254</f>
        <v>140</v>
      </c>
      <c r="G257" s="435">
        <f>INPUT!P254</f>
        <v>23.893805309734507</v>
      </c>
      <c r="H257" s="434">
        <f>INPUT!Q254</f>
        <v>134</v>
      </c>
      <c r="I257" s="435">
        <f>INPUT!R254</f>
        <v>9.8360655737705027</v>
      </c>
      <c r="J257" s="434">
        <f>INPUT!S254</f>
        <v>152</v>
      </c>
      <c r="K257" s="435">
        <f>INPUT!T254</f>
        <v>19.685039370078748</v>
      </c>
      <c r="L257" s="434">
        <f>INPUT!U254</f>
        <v>150</v>
      </c>
      <c r="M257" s="435">
        <f>INPUT!V254</f>
        <v>17.1875</v>
      </c>
      <c r="N257" s="434">
        <f>INPUT!W254</f>
        <v>162</v>
      </c>
      <c r="O257" s="435">
        <f>INPUT!X254</f>
        <v>15.714285714285726</v>
      </c>
      <c r="P257" s="434">
        <f>INPUT!Y254</f>
        <v>160</v>
      </c>
      <c r="Q257" s="435">
        <f>INPUT!Z254</f>
        <v>19.402985074626855</v>
      </c>
      <c r="R257" s="434">
        <f>INPUT!AA254</f>
        <v>174</v>
      </c>
      <c r="S257" s="435">
        <f>INPUT!AB254</f>
        <v>14.473684210526304</v>
      </c>
      <c r="T257" s="434">
        <f>INPUT!AC254</f>
        <v>183</v>
      </c>
      <c r="U257" s="435">
        <f>INPUT!AD254</f>
        <v>21.999999999999996</v>
      </c>
      <c r="V257" s="434">
        <f>INPUT!AE254</f>
        <v>187</v>
      </c>
      <c r="W257" s="435">
        <f>INPUT!AF254</f>
        <v>15.432098765432102</v>
      </c>
      <c r="X257" s="434">
        <f>INPUT!AG254</f>
        <v>178</v>
      </c>
      <c r="Y257" s="435">
        <f>INPUT!AH254</f>
        <v>11.250000000000004</v>
      </c>
      <c r="Z257" s="434">
        <f>INPUT!AI254</f>
        <v>194</v>
      </c>
      <c r="AA257" s="435">
        <f>INPUT!AJ254</f>
        <v>11.494252873563227</v>
      </c>
      <c r="AB257" s="434">
        <f>INPUT!AK254</f>
        <v>199</v>
      </c>
      <c r="AC257" s="435">
        <f>INPUT!AL254</f>
        <v>8.7431693989071135</v>
      </c>
      <c r="AD257" s="434">
        <f>INPUT!AM254</f>
        <v>202</v>
      </c>
      <c r="AE257" s="435">
        <f>INPUT!AN254</f>
        <v>8.0213903743315598</v>
      </c>
      <c r="AF257" s="434">
        <f>INPUT!AO254</f>
        <v>199</v>
      </c>
      <c r="AG257" s="435">
        <f>INPUT!AP254</f>
        <v>11.79775280898876</v>
      </c>
      <c r="AH257" s="434">
        <f>INPUT!AQ254</f>
        <v>214</v>
      </c>
      <c r="AI257" s="435">
        <f>INPUT!AR254</f>
        <v>10.309278350515472</v>
      </c>
      <c r="AJ257" s="434">
        <f>INPUT!AS254</f>
        <v>224</v>
      </c>
      <c r="AK257" s="435">
        <f>INPUT!AT254</f>
        <v>12.562814070351758</v>
      </c>
      <c r="AL257" s="434">
        <f>INPUT!AU254</f>
        <v>228</v>
      </c>
      <c r="AM257" s="435">
        <f>INPUT!AV254</f>
        <v>12.871287128712861</v>
      </c>
      <c r="AN257" s="434">
        <f>INPUT!AW254</f>
        <v>235</v>
      </c>
      <c r="AO257" s="435">
        <f>INPUT!AX254</f>
        <v>18.090452261306524</v>
      </c>
      <c r="AP257" s="434">
        <f>INPUT!AY254</f>
        <v>235</v>
      </c>
      <c r="AQ257" s="435">
        <f>INPUT!AZ254</f>
        <v>9.8130841121495394</v>
      </c>
      <c r="AR257" s="434">
        <f>INPUT!BA254</f>
        <v>247</v>
      </c>
      <c r="AS257" s="435">
        <f>INPUT!BB254</f>
        <v>10.267857142857139</v>
      </c>
      <c r="AT257" s="434">
        <f>INPUT!BC254</f>
        <v>246</v>
      </c>
      <c r="AU257" s="435">
        <f>INPUT!BD254</f>
        <v>7.8947368421052655</v>
      </c>
      <c r="AV257" s="434">
        <f>INPUT!BE254</f>
        <v>256</v>
      </c>
      <c r="AW257" s="435">
        <f>INPUT!BF254</f>
        <v>8.9361702127659584</v>
      </c>
      <c r="AX257" s="434">
        <f>INPUT!BG254</f>
        <v>264</v>
      </c>
      <c r="AY257" s="435">
        <f>INPUT!BH254</f>
        <v>12.340425531914899</v>
      </c>
      <c r="AZ257" s="434">
        <f>INPUT!BI254</f>
        <v>265</v>
      </c>
      <c r="BA257" s="435">
        <f>INPUT!BJ254</f>
        <v>7.2874493927125528</v>
      </c>
      <c r="BB257" s="434">
        <f>INPUT!BK254</f>
        <v>268</v>
      </c>
      <c r="BC257" s="435">
        <f>INPUT!BL254</f>
        <v>8.9430894308943021</v>
      </c>
      <c r="BD257" s="434">
        <f>INPUT!BM254</f>
        <v>283</v>
      </c>
      <c r="BE257" s="435">
        <f>INPUT!BN254</f>
        <v>10.546875</v>
      </c>
      <c r="BF257" s="434">
        <f>INPUT!BO254</f>
        <v>274</v>
      </c>
      <c r="BG257" s="435">
        <f>INPUT!BP254</f>
        <v>3.7878787878787845</v>
      </c>
      <c r="BH257" s="434">
        <f>INPUT!BQ254</f>
        <v>288</v>
      </c>
      <c r="BI257" s="435">
        <f>INPUT!BR254</f>
        <v>8.6792452830188651</v>
      </c>
      <c r="BJ257" s="434">
        <f>INPUT!BS254</f>
        <v>280</v>
      </c>
      <c r="BK257" s="435">
        <f>INPUT!BT254</f>
        <v>4.4776119402984982</v>
      </c>
      <c r="BL257" s="434">
        <f>INPUT!BU254</f>
        <v>304</v>
      </c>
      <c r="BM257" s="435">
        <f>INPUT!BV254</f>
        <v>7.4204946996466514</v>
      </c>
      <c r="BN257" s="434">
        <f>INPUT!BW254</f>
        <v>291</v>
      </c>
      <c r="BO257" s="435">
        <f>INPUT!BX254</f>
        <v>6.2043795620438047</v>
      </c>
      <c r="BP257" s="434">
        <f>INPUT!BY254</f>
        <v>290</v>
      </c>
      <c r="BQ257" s="435">
        <f>INPUT!BZ254</f>
        <v>0.69444444444444198</v>
      </c>
      <c r="BR257" s="434">
        <f>INPUT!CA254</f>
        <v>285</v>
      </c>
      <c r="BS257" s="435">
        <f>INPUT!CB254</f>
        <v>1.7857142857142794</v>
      </c>
      <c r="BT257" s="434">
        <f>INPUT!CC254</f>
        <v>330</v>
      </c>
      <c r="BU257" s="435">
        <f>INPUT!CD254</f>
        <v>8.5526315789473664</v>
      </c>
      <c r="BV257" s="434">
        <f>INPUT!CE254</f>
        <v>325</v>
      </c>
      <c r="BW257" s="435">
        <f>INPUT!CF254</f>
        <v>11.683848797250862</v>
      </c>
      <c r="BX257" s="434">
        <f>INPUT!CG254</f>
        <v>323</v>
      </c>
      <c r="BY257" s="435">
        <f>INPUT!CH254</f>
        <v>11.379310344827577</v>
      </c>
      <c r="BZ257" s="434">
        <f>INPUT!CI254</f>
        <v>307</v>
      </c>
      <c r="CA257" s="435">
        <f>INPUT!CJ254</f>
        <v>7.7192982456140369</v>
      </c>
      <c r="CB257" s="434">
        <f>INPUT!CK254</f>
        <v>320.3</v>
      </c>
      <c r="CC257" s="435">
        <f>INPUT!CL254</f>
        <v>-2.9393939393939306</v>
      </c>
      <c r="CD257" s="434">
        <f>INPUT!CM254</f>
        <v>316</v>
      </c>
      <c r="CE257" s="435">
        <f>INPUT!CN254</f>
        <v>-2.7692307692307683</v>
      </c>
      <c r="CF257" s="434">
        <f>INPUT!CO254</f>
        <v>329</v>
      </c>
      <c r="CG257" s="435">
        <f>INPUT!CP254</f>
        <v>1.8575851393188847</v>
      </c>
      <c r="CH257" s="434">
        <f>INPUT!CQ254</f>
        <v>332.3</v>
      </c>
      <c r="CI257" s="435">
        <f>INPUT!CR254</f>
        <v>8.2410423452768722</v>
      </c>
      <c r="CJ257" s="434">
        <f>INPUT!CS254</f>
        <v>365</v>
      </c>
      <c r="CK257" s="435">
        <f>INPUT!CT254</f>
        <v>13.955666562597568</v>
      </c>
      <c r="CL257" s="434">
        <f>INPUT!CU254</f>
        <v>326</v>
      </c>
      <c r="CM257" s="435">
        <f>INPUT!CV254</f>
        <v>3.1645569620253111</v>
      </c>
      <c r="CN257" s="434">
        <f>INPUT!CW254</f>
        <v>337</v>
      </c>
      <c r="CO257" s="435">
        <f>INPUT!CX254</f>
        <v>2.4316109422492405</v>
      </c>
      <c r="CP257" s="434">
        <f>INPUT!CY254</f>
        <v>339</v>
      </c>
      <c r="CQ257" s="435">
        <f>INPUT!CZ254</f>
        <v>2.0162503761661066</v>
      </c>
      <c r="CR257" s="434">
        <f>INPUT!DA254</f>
        <v>395</v>
      </c>
      <c r="CS257" s="435">
        <f>INPUT!DB254</f>
        <v>8.2191780821917924</v>
      </c>
      <c r="CT257" s="434">
        <f>INPUT!DC254</f>
        <v>346</v>
      </c>
      <c r="CU257" s="435">
        <f>INPUT!DD254</f>
        <v>6.1349693251533832</v>
      </c>
      <c r="CV257" s="434">
        <f>INPUT!DE254</f>
        <v>359</v>
      </c>
      <c r="CW257" s="435">
        <f>INPUT!DF254</f>
        <v>6.5281899109792318</v>
      </c>
      <c r="CX257" s="434">
        <f>INPUT!DG254</f>
        <v>357</v>
      </c>
      <c r="CY257" s="435">
        <f>INPUT!DH254</f>
        <v>5.3097345132743445</v>
      </c>
      <c r="CZ257" s="434">
        <f>INPUT!DI254</f>
        <v>368</v>
      </c>
      <c r="DA257" s="435">
        <f>INPUT!DJ254</f>
        <v>-6.8354430379746862</v>
      </c>
      <c r="DB257" s="434">
        <f>INPUT!DK254</f>
        <v>336</v>
      </c>
      <c r="DC257" s="435">
        <f>INPUT!DL254</f>
        <v>-2.8901734104046284</v>
      </c>
      <c r="DD257" s="434">
        <f>INPUT!DM254</f>
        <v>357</v>
      </c>
      <c r="DE257" s="435">
        <f>INPUT!DN254</f>
        <v>-0.55710306406685506</v>
      </c>
      <c r="DF257" s="434">
        <f>INPUT!DO254</f>
        <v>365</v>
      </c>
      <c r="DG257" s="435">
        <f>INPUT!DP254</f>
        <v>2.2408963585434094</v>
      </c>
      <c r="DH257" s="434">
        <f>INPUT!DQ254</f>
        <v>416</v>
      </c>
      <c r="DI257" s="435">
        <f>INPUT!DR254</f>
        <v>13.043478260869556</v>
      </c>
      <c r="DJ257" s="434">
        <f>INPUT!DS254</f>
        <v>385</v>
      </c>
      <c r="DK257" s="435">
        <f>INPUT!DT254</f>
        <v>14.583333333333325</v>
      </c>
      <c r="DL257" s="434">
        <f>INPUT!DU254</f>
        <v>380</v>
      </c>
      <c r="DM257" s="435">
        <f>INPUT!DV254</f>
        <v>6.4425770308123242</v>
      </c>
      <c r="DN257" s="434">
        <f>INPUT!DW254</f>
        <v>385</v>
      </c>
      <c r="DO257" s="435">
        <f>INPUT!DX254</f>
        <v>5.4794520547945202</v>
      </c>
      <c r="DP257" s="434">
        <f>INPUT!DY254</f>
        <v>422</v>
      </c>
      <c r="DQ257" s="435">
        <f>INPUT!DZ254</f>
        <v>1.4423076923076872</v>
      </c>
      <c r="DR257" s="434">
        <f>INPUT!EA254</f>
        <v>381</v>
      </c>
      <c r="DS257" s="435">
        <f>INPUT!EB254</f>
        <v>-1.0389610389610393</v>
      </c>
      <c r="DT257" s="434">
        <f>INPUT!EC254</f>
        <v>387</v>
      </c>
      <c r="DU257" s="435">
        <f>INPUT!ED254</f>
        <v>1.8421052631578894</v>
      </c>
      <c r="DV257" s="434">
        <f>INPUT!EE254</f>
        <v>388</v>
      </c>
      <c r="DW257" s="435">
        <f>INPUT!EF254</f>
        <v>0.77922077922076838</v>
      </c>
      <c r="DX257" s="434">
        <f>INPUT!EG254</f>
        <v>434</v>
      </c>
      <c r="DY257" s="435">
        <f>INPUT!EH254</f>
        <v>2.8436018957346043</v>
      </c>
      <c r="DZ257" s="434">
        <f>INPUT!EI254</f>
        <v>409</v>
      </c>
      <c r="EA257" s="435">
        <f>INPUT!EJ254</f>
        <v>7.3490813648293907</v>
      </c>
      <c r="EB257" s="434">
        <f>INPUT!EK254</f>
        <v>408</v>
      </c>
      <c r="EC257" s="435">
        <f>INPUT!EL254</f>
        <v>5.4263565891472965</v>
      </c>
      <c r="ED257" s="434">
        <f>INPUT!EM254</f>
        <v>412</v>
      </c>
      <c r="EE257" s="435">
        <f>INPUT!EN254</f>
        <v>6.1855670103092786</v>
      </c>
      <c r="EF257" s="434">
        <f>INPUT!EO254</f>
        <v>427</v>
      </c>
      <c r="EG257" s="435">
        <f>INPUT!EP254</f>
        <v>-1.6129032258064502</v>
      </c>
      <c r="EH257" s="434">
        <f>INPUT!EQ254</f>
        <v>422.61090897774926</v>
      </c>
      <c r="EI257" s="435">
        <f>INPUT!ER254</f>
        <v>3.3278506058066704</v>
      </c>
      <c r="EJ257" s="434">
        <f>INPUT!ES254</f>
        <v>425.00047076545428</v>
      </c>
      <c r="EK257" s="435">
        <f>INPUT!ET254</f>
        <v>4.1667820503564323</v>
      </c>
      <c r="EL257" s="434">
        <f>INPUT!EU254</f>
        <v>426.9230741681165</v>
      </c>
      <c r="EM257" s="435">
        <f>INPUT!EV254</f>
        <v>3.6221053806108072</v>
      </c>
      <c r="EN257" s="434">
        <f>INPUT!EW254</f>
        <v>449.86398472037484</v>
      </c>
      <c r="EO257" s="435">
        <f>INPUT!EX254</f>
        <v>5.3545631663641347</v>
      </c>
      <c r="EP257" s="434"/>
      <c r="EQ257" s="434">
        <f>INPUT!FF254</f>
        <v>453</v>
      </c>
      <c r="ER257" s="435">
        <f>INPUT!FG254</f>
        <v>13.250000000000007</v>
      </c>
      <c r="ES257" s="434">
        <f>INPUT!FH254</f>
        <v>529</v>
      </c>
      <c r="ET257" s="435">
        <f>INPUT!FI254</f>
        <v>16.777041942604853</v>
      </c>
      <c r="EU257" s="434">
        <f>INPUT!FJ254</f>
        <v>624</v>
      </c>
      <c r="EV257" s="435">
        <f>INPUT!FK254</f>
        <v>17.95841209829867</v>
      </c>
      <c r="EW257" s="434">
        <f>INPUT!FL254</f>
        <v>722</v>
      </c>
      <c r="EX257" s="435">
        <f>INPUT!FM254</f>
        <v>15.705128205128215</v>
      </c>
      <c r="EY257" s="434">
        <f>INPUT!FN254</f>
        <v>794</v>
      </c>
      <c r="EZ257" s="435">
        <f>INPUT!FO254</f>
        <v>9.9722991689750629</v>
      </c>
      <c r="FA257" s="434">
        <f>INPUT!FP254</f>
        <v>901</v>
      </c>
      <c r="FB257" s="435">
        <f>INPUT!FQ254</f>
        <v>13.476070528967243</v>
      </c>
      <c r="FC257" s="434">
        <f>INPUT!FR254</f>
        <v>984</v>
      </c>
      <c r="FD257" s="435">
        <f>INPUT!FS254</f>
        <v>9.2119866814650351</v>
      </c>
      <c r="FE257" s="434">
        <f>INPUT!FT254</f>
        <v>1080</v>
      </c>
      <c r="FF257" s="435">
        <f>INPUT!FU254</f>
        <v>9.7560975609756184</v>
      </c>
      <c r="FG257" s="434">
        <f>INPUT!FV254</f>
        <v>1146</v>
      </c>
      <c r="FH257" s="435">
        <f>INPUT!FW254</f>
        <v>6.1111111111111116</v>
      </c>
      <c r="FI257" s="434">
        <f>INPUT!FX254</f>
        <v>1196</v>
      </c>
      <c r="FJ257" s="435">
        <f>INPUT!FY254</f>
        <v>4.3630017452007008</v>
      </c>
      <c r="FK257" s="434">
        <f>INPUT!FZ254</f>
        <v>1275.3</v>
      </c>
      <c r="FL257" s="435">
        <f>INPUT!GA254</f>
        <v>6.6304347826086962</v>
      </c>
      <c r="FM257" s="434">
        <f>INPUT!GB254</f>
        <v>1342.3</v>
      </c>
      <c r="FN257" s="435">
        <f>INPUT!GC254</f>
        <v>5.2536658041245188</v>
      </c>
      <c r="FO257" s="434">
        <f>INPUT!GD254</f>
        <v>1397</v>
      </c>
      <c r="FP257" s="435">
        <f>INPUT!GE254</f>
        <v>4.0750949862176977</v>
      </c>
      <c r="FQ257" s="434">
        <f>INPUT!GF254</f>
        <v>1430</v>
      </c>
      <c r="FR257" s="435">
        <f>INPUT!GG254</f>
        <v>2.3622047244094446</v>
      </c>
      <c r="FS257" s="434">
        <f>INPUT!GH254</f>
        <v>1474</v>
      </c>
      <c r="FT257" s="435">
        <f>INPUT!GI254</f>
        <v>3.076923076923066</v>
      </c>
      <c r="FU257" s="434">
        <f>INPUT!GJ254</f>
        <v>1572</v>
      </c>
      <c r="FV257" s="435">
        <f>INPUT!GK254</f>
        <v>6.6485753052917262</v>
      </c>
      <c r="FW257" s="434">
        <f>INPUT!GL254</f>
        <v>1590</v>
      </c>
      <c r="FX257" s="435">
        <f>INPUT!GM254</f>
        <v>1.1450381679389388</v>
      </c>
      <c r="FY257" s="434">
        <f>INPUT!GN254</f>
        <v>1656</v>
      </c>
      <c r="FZ257" s="435">
        <f>INPUT!GO254</f>
        <v>4.1509433962264142</v>
      </c>
      <c r="GA257" s="434">
        <f>INPUT!GP254</f>
        <v>1724.3984386316949</v>
      </c>
      <c r="GB257" s="435">
        <f>INPUT!GQ254</f>
        <v>4.1303404970830293</v>
      </c>
      <c r="GC257" s="434">
        <f>INPUT!GR254</f>
        <v>1839.0286885668631</v>
      </c>
      <c r="GD257" s="435">
        <f>INPUT!GS254</f>
        <v>6.6475500886052252</v>
      </c>
      <c r="GE257" s="434">
        <f>INPUT!GT254</f>
        <v>1975.4182352249168</v>
      </c>
      <c r="GF257" s="435">
        <f>INPUT!GU254</f>
        <v>7.4163903753095228</v>
      </c>
      <c r="GG257" s="434">
        <f>INPUT!GV254</f>
        <v>2114.2441980883236</v>
      </c>
      <c r="GH257" s="435">
        <f>INPUT!GW254</f>
        <v>7.0276744634586441</v>
      </c>
      <c r="GI257" s="434">
        <f>INPUT!GX254</f>
        <v>2257.1365087523595</v>
      </c>
      <c r="GJ257" s="435">
        <f>INPUT!GY254</f>
        <v>6.7585528101833159</v>
      </c>
      <c r="GK257" s="435">
        <f>INPUT!GZ254</f>
        <v>6.3896790161431793</v>
      </c>
      <c r="GL257" s="436"/>
    </row>
    <row r="258" spans="1:194" ht="12" hidden="1" customHeight="1" outlineLevel="1" x14ac:dyDescent="0.2">
      <c r="A258" s="437" t="str">
        <f>INPUT!B106</f>
        <v xml:space="preserve"> Total Expenses </v>
      </c>
      <c r="B258" s="438">
        <f>INPUT!K259</f>
        <v>432</v>
      </c>
      <c r="C258" s="435">
        <f>INPUT!L259</f>
        <v>16.129032258064523</v>
      </c>
      <c r="D258" s="438">
        <f>INPUT!M259</f>
        <v>444</v>
      </c>
      <c r="E258" s="435">
        <f>INPUT!N259</f>
        <v>18.085106382978733</v>
      </c>
      <c r="F258" s="438">
        <f>INPUT!O259</f>
        <v>464</v>
      </c>
      <c r="G258" s="435">
        <f>INPUT!P259</f>
        <v>18.367346938775508</v>
      </c>
      <c r="H258" s="438">
        <f>INPUT!Q259</f>
        <v>470</v>
      </c>
      <c r="I258" s="435">
        <f>INPUT!R259</f>
        <v>15.479115479115467</v>
      </c>
      <c r="J258" s="438">
        <f>INPUT!S259</f>
        <v>514</v>
      </c>
      <c r="K258" s="435">
        <f>INPUT!T259</f>
        <v>18.981481481481488</v>
      </c>
      <c r="L258" s="438">
        <f>INPUT!U259</f>
        <v>529</v>
      </c>
      <c r="M258" s="435">
        <f>INPUT!V259</f>
        <v>19.144144144144136</v>
      </c>
      <c r="N258" s="438">
        <f>INPUT!W259</f>
        <v>554</v>
      </c>
      <c r="O258" s="435">
        <f>INPUT!X259</f>
        <v>19.396551724137922</v>
      </c>
      <c r="P258" s="438">
        <f>INPUT!Y259</f>
        <v>562</v>
      </c>
      <c r="Q258" s="435">
        <f>INPUT!Z259</f>
        <v>19.574468085106389</v>
      </c>
      <c r="R258" s="438">
        <f>INPUT!AA259</f>
        <v>607</v>
      </c>
      <c r="S258" s="435">
        <f>INPUT!AB259</f>
        <v>18.093385214007785</v>
      </c>
      <c r="T258" s="438">
        <f>INPUT!AC259</f>
        <v>623</v>
      </c>
      <c r="U258" s="435">
        <f>INPUT!AD259</f>
        <v>17.76937618147447</v>
      </c>
      <c r="V258" s="438">
        <f>INPUT!AE259</f>
        <v>638</v>
      </c>
      <c r="W258" s="435">
        <f>INPUT!AF259</f>
        <v>15.162454873646203</v>
      </c>
      <c r="X258" s="438">
        <f>INPUT!AG259</f>
        <v>648</v>
      </c>
      <c r="Y258" s="435">
        <f>INPUT!AH259</f>
        <v>15.302491103202854</v>
      </c>
      <c r="Z258" s="438">
        <f>INPUT!AI259</f>
        <v>688</v>
      </c>
      <c r="AA258" s="435">
        <f>INPUT!AJ259</f>
        <v>13.344316309719929</v>
      </c>
      <c r="AB258" s="438">
        <f>INPUT!AK259</f>
        <v>706</v>
      </c>
      <c r="AC258" s="435">
        <f>INPUT!AL259</f>
        <v>13.322632423756019</v>
      </c>
      <c r="AD258" s="438">
        <f>INPUT!AM259</f>
        <v>720</v>
      </c>
      <c r="AE258" s="435">
        <f>INPUT!AN259</f>
        <v>12.852664576802496</v>
      </c>
      <c r="AF258" s="438">
        <f>INPUT!AO259</f>
        <v>728</v>
      </c>
      <c r="AG258" s="435">
        <f>INPUT!AP259</f>
        <v>12.345679012345689</v>
      </c>
      <c r="AH258" s="438">
        <f>INPUT!AQ259</f>
        <v>758</v>
      </c>
      <c r="AI258" s="435">
        <f>INPUT!AR259</f>
        <v>10.174418604651159</v>
      </c>
      <c r="AJ258" s="438">
        <f>INPUT!AS259</f>
        <v>780</v>
      </c>
      <c r="AK258" s="435">
        <f>INPUT!AT259</f>
        <v>10.481586402266284</v>
      </c>
      <c r="AL258" s="438">
        <f>INPUT!AU259</f>
        <v>796</v>
      </c>
      <c r="AM258" s="435">
        <f>INPUT!AV259</f>
        <v>10.555555555555562</v>
      </c>
      <c r="AN258" s="438">
        <f>INPUT!AW259</f>
        <v>816</v>
      </c>
      <c r="AO258" s="435">
        <f>INPUT!AX259</f>
        <v>12.087912087912089</v>
      </c>
      <c r="AP258" s="438">
        <f>INPUT!AY259</f>
        <v>833</v>
      </c>
      <c r="AQ258" s="435">
        <f>INPUT!AZ259</f>
        <v>9.8944591029023634</v>
      </c>
      <c r="AR258" s="438">
        <f>INPUT!BA259</f>
        <v>844</v>
      </c>
      <c r="AS258" s="435">
        <f>INPUT!BB259</f>
        <v>8.2051282051281973</v>
      </c>
      <c r="AT258" s="438">
        <f>INPUT!BC259</f>
        <v>859</v>
      </c>
      <c r="AU258" s="435">
        <f>INPUT!BD259</f>
        <v>7.9145728643216007</v>
      </c>
      <c r="AV258" s="438">
        <f>INPUT!BE259</f>
        <v>907</v>
      </c>
      <c r="AW258" s="435">
        <f>INPUT!BF259</f>
        <v>11.151960784313729</v>
      </c>
      <c r="AX258" s="438">
        <f>INPUT!BG259</f>
        <v>916</v>
      </c>
      <c r="AY258" s="435">
        <f>INPUT!BH259</f>
        <v>9.9639855942377018</v>
      </c>
      <c r="AZ258" s="438">
        <f>INPUT!BI259</f>
        <v>928</v>
      </c>
      <c r="BA258" s="435">
        <f>INPUT!BJ259</f>
        <v>9.952606635071092</v>
      </c>
      <c r="BB258" s="438">
        <f>INPUT!BK259</f>
        <v>940</v>
      </c>
      <c r="BC258" s="435">
        <f>INPUT!BL259</f>
        <v>9.4295692665890662</v>
      </c>
      <c r="BD258" s="438">
        <f>INPUT!BM259</f>
        <v>970</v>
      </c>
      <c r="BE258" s="435">
        <f>INPUT!BN259</f>
        <v>6.9459757442116965</v>
      </c>
      <c r="BF258" s="438">
        <f>INPUT!BO259</f>
        <v>985</v>
      </c>
      <c r="BG258" s="435">
        <f>INPUT!BP259</f>
        <v>7.5327510917030605</v>
      </c>
      <c r="BH258" s="438">
        <f>INPUT!BQ259</f>
        <v>1001</v>
      </c>
      <c r="BI258" s="435">
        <f>INPUT!BR259</f>
        <v>7.8663793103448176</v>
      </c>
      <c r="BJ258" s="438">
        <f>INPUT!BS259</f>
        <v>1005</v>
      </c>
      <c r="BK258" s="435">
        <f>INPUT!BT259</f>
        <v>6.9148936170212671</v>
      </c>
      <c r="BL258" s="438">
        <f>INPUT!BU259</f>
        <v>1051</v>
      </c>
      <c r="BM258" s="435">
        <f>INPUT!BV259</f>
        <v>8.3505154639175174</v>
      </c>
      <c r="BN258" s="438">
        <f>INPUT!BW259</f>
        <v>1026</v>
      </c>
      <c r="BO258" s="435">
        <f>INPUT!BX259</f>
        <v>4.1624365482233472</v>
      </c>
      <c r="BP258" s="438">
        <f>INPUT!BY259</f>
        <v>1025</v>
      </c>
      <c r="BQ258" s="435">
        <f>INPUT!BZ259</f>
        <v>2.3976023976024052</v>
      </c>
      <c r="BR258" s="438">
        <f>INPUT!CA259</f>
        <v>1020</v>
      </c>
      <c r="BS258" s="435">
        <f>INPUT!CB259</f>
        <v>1.4925373134328401</v>
      </c>
      <c r="BT258" s="438">
        <f>INPUT!CC259</f>
        <v>1106</v>
      </c>
      <c r="BU258" s="435">
        <f>INPUT!CD259</f>
        <v>5.2331113225499548</v>
      </c>
      <c r="BV258" s="438">
        <f>INPUT!CE259</f>
        <v>1030</v>
      </c>
      <c r="BW258" s="435">
        <f>INPUT!CF259</f>
        <v>0.38986354775829568</v>
      </c>
      <c r="BX258" s="438">
        <f>INPUT!CG259</f>
        <v>1060</v>
      </c>
      <c r="BY258" s="435">
        <f>INPUT!CH259</f>
        <v>3.4146341463414664</v>
      </c>
      <c r="BZ258" s="438">
        <f>INPUT!CI259</f>
        <v>1064</v>
      </c>
      <c r="CA258" s="435">
        <f>INPUT!CJ259</f>
        <v>4.3137254901960853</v>
      </c>
      <c r="CB258" s="438">
        <f>INPUT!CK259</f>
        <v>1069.5999999999999</v>
      </c>
      <c r="CC258" s="435">
        <f>INPUT!CL259</f>
        <v>-3.2911392405063356</v>
      </c>
      <c r="CD258" s="438">
        <f>INPUT!CM259</f>
        <v>1065</v>
      </c>
      <c r="CE258" s="435">
        <f>INPUT!CN259</f>
        <v>3.398058252427183</v>
      </c>
      <c r="CF258" s="438">
        <f>INPUT!CO259</f>
        <v>1094</v>
      </c>
      <c r="CG258" s="435">
        <f>INPUT!CP259</f>
        <v>3.2075471698113311</v>
      </c>
      <c r="CH258" s="438">
        <f>INPUT!CQ259</f>
        <v>1128.5999999999999</v>
      </c>
      <c r="CI258" s="435">
        <f>INPUT!CR259</f>
        <v>6.0714285714285721</v>
      </c>
      <c r="CJ258" s="438">
        <f>INPUT!CS259</f>
        <v>1151</v>
      </c>
      <c r="CK258" s="435">
        <f>INPUT!CT259</f>
        <v>7.6103216155572362</v>
      </c>
      <c r="CL258" s="438">
        <f>INPUT!CU259</f>
        <v>1114</v>
      </c>
      <c r="CM258" s="435">
        <f>INPUT!CV259</f>
        <v>4.6009389671361589</v>
      </c>
      <c r="CN258" s="438">
        <f>INPUT!CW259</f>
        <v>1148</v>
      </c>
      <c r="CO258" s="435">
        <f>INPUT!CX259</f>
        <v>4.9360146252285242</v>
      </c>
      <c r="CP258" s="438">
        <f>INPUT!CY259</f>
        <v>1152</v>
      </c>
      <c r="CQ258" s="435">
        <f>INPUT!CZ259</f>
        <v>2.0733652312599826</v>
      </c>
      <c r="CR258" s="438">
        <f>INPUT!DA259</f>
        <v>1217</v>
      </c>
      <c r="CS258" s="435">
        <f>INPUT!DB259</f>
        <v>5.7341442224152939</v>
      </c>
      <c r="CT258" s="438">
        <f>INPUT!DC259</f>
        <v>1157</v>
      </c>
      <c r="CU258" s="435">
        <f>INPUT!DD259</f>
        <v>3.859964093357271</v>
      </c>
      <c r="CV258" s="438">
        <f>INPUT!DE259</f>
        <v>1171</v>
      </c>
      <c r="CW258" s="435">
        <f>INPUT!DF259</f>
        <v>2.0034843205574804</v>
      </c>
      <c r="CX258" s="438">
        <f>INPUT!DG259</f>
        <v>1184</v>
      </c>
      <c r="CY258" s="435">
        <f>INPUT!DH259</f>
        <v>2.7777777777777679</v>
      </c>
      <c r="CZ258" s="438">
        <f>INPUT!DI259</f>
        <v>1241</v>
      </c>
      <c r="DA258" s="435">
        <f>INPUT!DJ259</f>
        <v>1.9720624486442073</v>
      </c>
      <c r="DB258" s="438">
        <f>INPUT!DK259</f>
        <v>1152</v>
      </c>
      <c r="DC258" s="435">
        <f>INPUT!DL259</f>
        <v>-0.4321521175453813</v>
      </c>
      <c r="DD258" s="438">
        <f>INPUT!DM259</f>
        <v>1173</v>
      </c>
      <c r="DE258" s="435">
        <f>INPUT!DN259</f>
        <v>0.17079419299743659</v>
      </c>
      <c r="DF258" s="438">
        <f>INPUT!DO259</f>
        <v>1199</v>
      </c>
      <c r="DG258" s="435">
        <f>INPUT!DP259</f>
        <v>1.2668918918918859</v>
      </c>
      <c r="DH258" s="438">
        <f>INPUT!DQ259</f>
        <v>1262</v>
      </c>
      <c r="DI258" s="435">
        <f>INPUT!DR259</f>
        <v>1.6921837228041969</v>
      </c>
      <c r="DJ258" s="438">
        <f>INPUT!DS259</f>
        <v>1223</v>
      </c>
      <c r="DK258" s="435">
        <f>INPUT!DT259</f>
        <v>6.163194444444442</v>
      </c>
      <c r="DL258" s="438">
        <f>INPUT!DU259</f>
        <v>1208</v>
      </c>
      <c r="DM258" s="435">
        <f>INPUT!DV259</f>
        <v>2.9838022165388001</v>
      </c>
      <c r="DN258" s="438">
        <f>INPUT!DW259</f>
        <v>1234</v>
      </c>
      <c r="DO258" s="435">
        <f>INPUT!DX259</f>
        <v>2.9190992493744794</v>
      </c>
      <c r="DP258" s="438">
        <f>INPUT!DY259</f>
        <v>1267</v>
      </c>
      <c r="DQ258" s="435">
        <f>INPUT!DZ259</f>
        <v>0.3961965134706924</v>
      </c>
      <c r="DR258" s="438">
        <f>INPUT!EA259</f>
        <v>1212</v>
      </c>
      <c r="DS258" s="435">
        <f>INPUT!EB259</f>
        <v>-0.89942763695829431</v>
      </c>
      <c r="DT258" s="438">
        <f>INPUT!EC259</f>
        <v>1247</v>
      </c>
      <c r="DU258" s="435">
        <f>INPUT!ED259</f>
        <v>3.22847682119205</v>
      </c>
      <c r="DV258" s="438">
        <f>INPUT!EE259</f>
        <v>1219</v>
      </c>
      <c r="DW258" s="435">
        <f>INPUT!EF259</f>
        <v>-1.2155591572123203</v>
      </c>
      <c r="DX258" s="438">
        <f>INPUT!EG259</f>
        <v>1280</v>
      </c>
      <c r="DY258" s="435">
        <f>INPUT!EH259</f>
        <v>1.0260457774269982</v>
      </c>
      <c r="DZ258" s="438">
        <f>INPUT!EI259</f>
        <v>1259</v>
      </c>
      <c r="EA258" s="435">
        <f>INPUT!EJ259</f>
        <v>3.8778877887788887</v>
      </c>
      <c r="EB258" s="438">
        <f>INPUT!EK259</f>
        <v>1239</v>
      </c>
      <c r="EC258" s="435">
        <f>INPUT!EL259</f>
        <v>-0.64153969526864474</v>
      </c>
      <c r="ED258" s="438">
        <f>INPUT!EM259</f>
        <v>1259</v>
      </c>
      <c r="EE258" s="435">
        <f>INPUT!EN259</f>
        <v>3.2813781788351148</v>
      </c>
      <c r="EF258" s="438">
        <f>INPUT!EO259</f>
        <v>1287</v>
      </c>
      <c r="EG258" s="435">
        <f>INPUT!EP259</f>
        <v>0.54687499999999112</v>
      </c>
      <c r="EH258" s="438">
        <f>INPUT!EQ259</f>
        <v>1293.3997670021904</v>
      </c>
      <c r="EI258" s="435">
        <f>INPUT!ER259</f>
        <v>2.7323087372669086</v>
      </c>
      <c r="EJ258" s="438">
        <f>INPUT!ES259</f>
        <v>1280.7007519002818</v>
      </c>
      <c r="EK258" s="435">
        <f>INPUT!ET259</f>
        <v>3.3656781194739249</v>
      </c>
      <c r="EL258" s="438">
        <f>INPUT!EU259</f>
        <v>1300.7911089674128</v>
      </c>
      <c r="EM258" s="435">
        <f>INPUT!EV259</f>
        <v>3.3193891157595523</v>
      </c>
      <c r="EN258" s="438">
        <f>INPUT!EW259</f>
        <v>1341.4484167364283</v>
      </c>
      <c r="EO258" s="435">
        <f>INPUT!EX259</f>
        <v>4.2306462110666798</v>
      </c>
      <c r="EP258" s="439"/>
      <c r="EQ258" s="438">
        <f>INPUT!FF259</f>
        <v>1547</v>
      </c>
      <c r="ER258" s="435">
        <f>INPUT!FG259</f>
        <v>14.592592592592602</v>
      </c>
      <c r="ES258" s="438">
        <f>INPUT!FH259</f>
        <v>1810</v>
      </c>
      <c r="ET258" s="435">
        <f>INPUT!FI259</f>
        <v>17.000646412411125</v>
      </c>
      <c r="EU258" s="438">
        <f>INPUT!FJ259</f>
        <v>2159</v>
      </c>
      <c r="EV258" s="435">
        <f>INPUT!FK259</f>
        <v>19.281767955801101</v>
      </c>
      <c r="EW258" s="438">
        <f>INPUT!FL259</f>
        <v>2516</v>
      </c>
      <c r="EX258" s="435">
        <f>INPUT!FM259</f>
        <v>16.535433070866134</v>
      </c>
      <c r="EY258" s="438">
        <f>INPUT!FN259</f>
        <v>2842</v>
      </c>
      <c r="EZ258" s="435">
        <f>INPUT!FO259</f>
        <v>12.957074721780604</v>
      </c>
      <c r="FA258" s="438">
        <f>INPUT!FP259</f>
        <v>3150</v>
      </c>
      <c r="FB258" s="435">
        <f>INPUT!FQ259</f>
        <v>10.837438423645329</v>
      </c>
      <c r="FC258" s="438">
        <f>INPUT!FR259</f>
        <v>3443</v>
      </c>
      <c r="FD258" s="435">
        <f>INPUT!FS259</f>
        <v>9.3015873015873005</v>
      </c>
      <c r="FE258" s="438">
        <f>INPUT!FT259</f>
        <v>3754</v>
      </c>
      <c r="FF258" s="435">
        <f>INPUT!FU259</f>
        <v>9.0328202149288384</v>
      </c>
      <c r="FG258" s="438">
        <f>INPUT!FV259</f>
        <v>4042</v>
      </c>
      <c r="FH258" s="435">
        <f>INPUT!FW259</f>
        <v>7.6718167288226002</v>
      </c>
      <c r="FI258" s="438">
        <f>INPUT!FX259</f>
        <v>4177</v>
      </c>
      <c r="FJ258" s="435">
        <f>INPUT!FY259</f>
        <v>3.3399307273626944</v>
      </c>
      <c r="FK258" s="438">
        <f>INPUT!FZ259</f>
        <v>4223.6000000000004</v>
      </c>
      <c r="FL258" s="435">
        <f>INPUT!GA259</f>
        <v>1.115633229590629</v>
      </c>
      <c r="FM258" s="438">
        <f>INPUT!GB259</f>
        <v>4438.6000000000004</v>
      </c>
      <c r="FN258" s="435">
        <f>INPUT!GC259</f>
        <v>5.0904441708495174</v>
      </c>
      <c r="FO258" s="438">
        <f>INPUT!GD259</f>
        <v>4631</v>
      </c>
      <c r="FP258" s="435">
        <f>INPUT!GE259</f>
        <v>4.3347001306718314</v>
      </c>
      <c r="FQ258" s="438">
        <f>INPUT!GF259</f>
        <v>4753</v>
      </c>
      <c r="FR258" s="435">
        <f>INPUT!GG259</f>
        <v>2.6344202116173721</v>
      </c>
      <c r="FS258" s="438">
        <f>INPUT!GH259</f>
        <v>4786</v>
      </c>
      <c r="FT258" s="435">
        <f>INPUT!GI259</f>
        <v>0.69429833789185214</v>
      </c>
      <c r="FU258" s="438">
        <f>INPUT!GJ259</f>
        <v>4932</v>
      </c>
      <c r="FV258" s="435">
        <f>INPUT!GK259</f>
        <v>3.0505641454241506</v>
      </c>
      <c r="FW258" s="438">
        <f>INPUT!GL259</f>
        <v>4958</v>
      </c>
      <c r="FX258" s="435">
        <f>INPUT!GM259</f>
        <v>0.52716950527169626</v>
      </c>
      <c r="FY258" s="438">
        <f>INPUT!GN259</f>
        <v>5044</v>
      </c>
      <c r="FZ258" s="435">
        <f>INPUT!GO259</f>
        <v>1.734570391286816</v>
      </c>
      <c r="GA258" s="438">
        <f>INPUT!GP259</f>
        <v>5216.3400446063133</v>
      </c>
      <c r="GB258" s="435">
        <f>INPUT!GQ259</f>
        <v>3.4167336361283329</v>
      </c>
      <c r="GC258" s="438">
        <f>INPUT!GR259</f>
        <v>5575.9408688174299</v>
      </c>
      <c r="GD258" s="435">
        <f>INPUT!GS259</f>
        <v>6.8937381600139958</v>
      </c>
      <c r="GE258" s="438">
        <f>INPUT!GT259</f>
        <v>5991.4840461511121</v>
      </c>
      <c r="GF258" s="435">
        <f>INPUT!GU259</f>
        <v>7.4524315646448569</v>
      </c>
      <c r="GG258" s="438">
        <f>INPUT!GV259</f>
        <v>6432.2951224025255</v>
      </c>
      <c r="GH258" s="435">
        <f>INPUT!GW259</f>
        <v>7.3572936664095367</v>
      </c>
      <c r="GI258" s="438">
        <f>INPUT!GX259</f>
        <v>6896.3102696518945</v>
      </c>
      <c r="GJ258" s="435">
        <f>INPUT!GY259</f>
        <v>7.2138348508495431</v>
      </c>
      <c r="GK258" s="435">
        <f>INPUT!GZ259</f>
        <v>6.4555585423351269</v>
      </c>
      <c r="GL258" s="436"/>
    </row>
    <row r="259" spans="1:194" ht="12" hidden="1" customHeight="1" outlineLevel="1" x14ac:dyDescent="0.2">
      <c r="B259" s="436"/>
      <c r="C259" s="435"/>
      <c r="D259" s="436"/>
      <c r="E259" s="435"/>
      <c r="F259" s="436"/>
      <c r="G259" s="435"/>
      <c r="H259" s="436"/>
      <c r="I259" s="435"/>
      <c r="J259" s="436"/>
      <c r="K259" s="435"/>
      <c r="L259" s="436"/>
      <c r="M259" s="435"/>
      <c r="N259" s="436"/>
      <c r="O259" s="435"/>
      <c r="P259" s="436"/>
      <c r="Q259" s="435"/>
      <c r="R259" s="436"/>
      <c r="S259" s="435"/>
      <c r="T259" s="436"/>
      <c r="U259" s="435"/>
      <c r="V259" s="436"/>
      <c r="W259" s="435"/>
      <c r="X259" s="436"/>
      <c r="Y259" s="435"/>
      <c r="Z259" s="436"/>
      <c r="AA259" s="435"/>
      <c r="AB259" s="436"/>
      <c r="AC259" s="435"/>
      <c r="AD259" s="436"/>
      <c r="AE259" s="435"/>
      <c r="AF259" s="436"/>
      <c r="AG259" s="435"/>
      <c r="AH259" s="436"/>
      <c r="AI259" s="435"/>
      <c r="AJ259" s="436"/>
      <c r="AK259" s="435"/>
      <c r="AL259" s="436"/>
      <c r="AM259" s="435"/>
      <c r="AN259" s="436"/>
      <c r="AO259" s="435"/>
      <c r="AP259" s="436"/>
      <c r="AQ259" s="435"/>
      <c r="AR259" s="436"/>
      <c r="AS259" s="435"/>
      <c r="AT259" s="436"/>
      <c r="AU259" s="435"/>
      <c r="AV259" s="436"/>
      <c r="AW259" s="435"/>
      <c r="AX259" s="436"/>
      <c r="AY259" s="435"/>
      <c r="AZ259" s="436"/>
      <c r="BA259" s="435"/>
      <c r="BB259" s="436"/>
      <c r="BC259" s="435"/>
      <c r="BD259" s="436"/>
      <c r="BE259" s="435"/>
      <c r="BF259" s="436"/>
      <c r="BG259" s="435"/>
      <c r="BH259" s="436"/>
      <c r="BI259" s="435"/>
      <c r="BJ259" s="436"/>
      <c r="BK259" s="435"/>
      <c r="BL259" s="436"/>
      <c r="BM259" s="435"/>
      <c r="BN259" s="436"/>
      <c r="BO259" s="435"/>
      <c r="BP259" s="436"/>
      <c r="BQ259" s="435"/>
      <c r="BR259" s="436"/>
      <c r="BS259" s="435"/>
      <c r="BT259" s="436"/>
      <c r="BU259" s="435"/>
      <c r="BV259" s="436"/>
      <c r="BW259" s="435"/>
      <c r="BX259" s="436"/>
      <c r="BY259" s="435"/>
      <c r="BZ259" s="436"/>
      <c r="CA259" s="435"/>
      <c r="CB259" s="436"/>
      <c r="CC259" s="435"/>
      <c r="CD259" s="436"/>
      <c r="CE259" s="435"/>
      <c r="CF259" s="436"/>
      <c r="CG259" s="435"/>
      <c r="CH259" s="436"/>
      <c r="CI259" s="435"/>
      <c r="CJ259" s="436"/>
      <c r="CK259" s="435"/>
      <c r="CL259" s="436"/>
      <c r="CM259" s="435"/>
      <c r="CN259" s="436"/>
      <c r="CO259" s="435"/>
      <c r="CP259" s="436"/>
      <c r="CQ259" s="435"/>
      <c r="CR259" s="436"/>
      <c r="CS259" s="435"/>
      <c r="CT259" s="436"/>
      <c r="CU259" s="435"/>
      <c r="CV259" s="436"/>
      <c r="CW259" s="435"/>
      <c r="CX259" s="436"/>
      <c r="CY259" s="435"/>
      <c r="CZ259" s="436"/>
      <c r="DA259" s="435"/>
      <c r="DB259" s="436"/>
      <c r="DC259" s="435"/>
      <c r="DD259" s="436"/>
      <c r="DE259" s="435"/>
      <c r="DF259" s="436"/>
      <c r="DG259" s="435"/>
      <c r="DH259" s="436"/>
      <c r="DI259" s="435"/>
      <c r="DJ259" s="436"/>
      <c r="DK259" s="435"/>
      <c r="DL259" s="436"/>
      <c r="DM259" s="435"/>
      <c r="DN259" s="436"/>
      <c r="DO259" s="435"/>
      <c r="DP259" s="436"/>
      <c r="DQ259" s="435"/>
      <c r="DR259" s="436"/>
      <c r="DS259" s="435"/>
      <c r="DT259" s="436"/>
      <c r="DU259" s="435"/>
      <c r="DV259" s="436"/>
      <c r="DW259" s="435"/>
      <c r="DX259" s="436"/>
      <c r="DY259" s="435"/>
      <c r="DZ259" s="436"/>
      <c r="EA259" s="435"/>
      <c r="EB259" s="436"/>
      <c r="EC259" s="435"/>
      <c r="ED259" s="436"/>
      <c r="EE259" s="435"/>
      <c r="EF259" s="436"/>
      <c r="EG259" s="435"/>
      <c r="EH259" s="436"/>
      <c r="EI259" s="435"/>
      <c r="EJ259" s="436"/>
      <c r="EK259" s="435"/>
      <c r="EL259" s="436"/>
      <c r="EM259" s="435"/>
      <c r="EN259" s="436"/>
      <c r="EO259" s="435"/>
      <c r="EP259" s="436"/>
      <c r="EQ259" s="436"/>
      <c r="ER259" s="435"/>
      <c r="ES259" s="436"/>
      <c r="ET259" s="435"/>
      <c r="EU259" s="436"/>
      <c r="EV259" s="435"/>
      <c r="EW259" s="436"/>
      <c r="EX259" s="435"/>
      <c r="EY259" s="436"/>
      <c r="EZ259" s="435"/>
      <c r="FA259" s="436"/>
      <c r="FB259" s="435"/>
      <c r="FC259" s="436"/>
      <c r="FD259" s="435"/>
      <c r="FE259" s="436"/>
      <c r="FF259" s="435"/>
      <c r="FG259" s="436"/>
      <c r="FH259" s="435"/>
      <c r="FI259" s="436"/>
      <c r="FJ259" s="435"/>
      <c r="FK259" s="436"/>
      <c r="FL259" s="435"/>
      <c r="FM259" s="436"/>
      <c r="FN259" s="435"/>
      <c r="FO259" s="436"/>
      <c r="FP259" s="435"/>
      <c r="FQ259" s="436"/>
      <c r="FR259" s="435"/>
      <c r="FS259" s="436"/>
      <c r="FT259" s="435"/>
      <c r="FU259" s="436"/>
      <c r="FV259" s="435"/>
      <c r="FW259" s="436"/>
      <c r="FX259" s="435"/>
      <c r="FY259" s="436"/>
      <c r="FZ259" s="435"/>
      <c r="GA259" s="436"/>
      <c r="GB259" s="435"/>
      <c r="GC259" s="436"/>
      <c r="GD259" s="435"/>
      <c r="GE259" s="436"/>
      <c r="GF259" s="435"/>
      <c r="GG259" s="436"/>
      <c r="GH259" s="435"/>
      <c r="GI259" s="436"/>
      <c r="GJ259" s="435"/>
      <c r="GK259" s="435"/>
      <c r="GL259" s="436"/>
    </row>
    <row r="260" spans="1:194" s="437" customFormat="1" ht="12" hidden="1" customHeight="1" outlineLevel="1" thickBot="1" x14ac:dyDescent="0.25">
      <c r="A260" s="479" t="str">
        <f>INPUT!B120</f>
        <v>Pretax Earnings</v>
      </c>
      <c r="B260" s="480">
        <f>INPUT!K273</f>
        <v>81</v>
      </c>
      <c r="C260" s="481">
        <f>INPUT!L273</f>
        <v>15.714285714285726</v>
      </c>
      <c r="D260" s="480">
        <f>INPUT!M273</f>
        <v>85</v>
      </c>
      <c r="E260" s="481">
        <f>INPUT!N273</f>
        <v>19.718309859154925</v>
      </c>
      <c r="F260" s="480">
        <f>INPUT!O273</f>
        <v>86</v>
      </c>
      <c r="G260" s="481">
        <f>INPUT!P273</f>
        <v>14.666666666666671</v>
      </c>
      <c r="H260" s="480">
        <f>INPUT!Q273</f>
        <v>93</v>
      </c>
      <c r="I260" s="481">
        <f>INPUT!R273</f>
        <v>25.675675675675681</v>
      </c>
      <c r="J260" s="480">
        <f>INPUT!S273</f>
        <v>92</v>
      </c>
      <c r="K260" s="481">
        <f>INPUT!T273</f>
        <v>13.58024691358024</v>
      </c>
      <c r="L260" s="480">
        <f>INPUT!U273</f>
        <v>98</v>
      </c>
      <c r="M260" s="481">
        <f>INPUT!V273</f>
        <v>15.294117647058814</v>
      </c>
      <c r="N260" s="480">
        <f>INPUT!W273</f>
        <v>100</v>
      </c>
      <c r="O260" s="481">
        <f>INPUT!X273</f>
        <v>16.279069767441868</v>
      </c>
      <c r="P260" s="480">
        <f>INPUT!Y273</f>
        <v>112</v>
      </c>
      <c r="Q260" s="481">
        <f>INPUT!Z273</f>
        <v>20.430107526881724</v>
      </c>
      <c r="R260" s="480">
        <f>INPUT!AA273</f>
        <v>107</v>
      </c>
      <c r="S260" s="481">
        <f>INPUT!AB273</f>
        <v>16.304347826086961</v>
      </c>
      <c r="T260" s="480">
        <f>INPUT!AC273</f>
        <v>104</v>
      </c>
      <c r="U260" s="481">
        <f>INPUT!AD273</f>
        <v>6.1224489795918435</v>
      </c>
      <c r="V260" s="480">
        <f>INPUT!AE273</f>
        <v>117</v>
      </c>
      <c r="W260" s="481">
        <f>INPUT!AF273</f>
        <v>16.999999999999993</v>
      </c>
      <c r="X260" s="480">
        <f>INPUT!AG273</f>
        <v>123</v>
      </c>
      <c r="Y260" s="481">
        <f>INPUT!AH273</f>
        <v>9.8214285714285801</v>
      </c>
      <c r="Z260" s="480">
        <f>INPUT!AI273</f>
        <v>122</v>
      </c>
      <c r="AA260" s="481">
        <f>INPUT!AJ273</f>
        <v>14.018691588785037</v>
      </c>
      <c r="AB260" s="480">
        <f>INPUT!AK273</f>
        <v>121</v>
      </c>
      <c r="AC260" s="481">
        <f>INPUT!AL273</f>
        <v>16.346153846153854</v>
      </c>
      <c r="AD260" s="480">
        <f>INPUT!AM273</f>
        <v>127</v>
      </c>
      <c r="AE260" s="481">
        <f>INPUT!AN273</f>
        <v>8.547008547008538</v>
      </c>
      <c r="AF260" s="480">
        <f>INPUT!AO273</f>
        <v>129</v>
      </c>
      <c r="AG260" s="481">
        <f>INPUT!AP273</f>
        <v>4.8780487804878092</v>
      </c>
      <c r="AH260" s="480">
        <f>INPUT!AQ273</f>
        <v>133</v>
      </c>
      <c r="AI260" s="481">
        <f>INPUT!AR273</f>
        <v>9.0163934426229488</v>
      </c>
      <c r="AJ260" s="480">
        <f>INPUT!AS273</f>
        <v>130</v>
      </c>
      <c r="AK260" s="481">
        <f>INPUT!AT273</f>
        <v>7.4380165289256173</v>
      </c>
      <c r="AL260" s="480">
        <f>INPUT!AU273</f>
        <v>133</v>
      </c>
      <c r="AM260" s="481">
        <f>INPUT!AV273</f>
        <v>4.7244094488188892</v>
      </c>
      <c r="AN260" s="480">
        <f>INPUT!AW273</f>
        <v>129</v>
      </c>
      <c r="AO260" s="481">
        <f>INPUT!AX273</f>
        <v>0</v>
      </c>
      <c r="AP260" s="480">
        <f>INPUT!AY273</f>
        <v>147</v>
      </c>
      <c r="AQ260" s="481">
        <f>INPUT!AZ273</f>
        <v>10.526315789473696</v>
      </c>
      <c r="AR260" s="480">
        <f>INPUT!BA273</f>
        <v>150</v>
      </c>
      <c r="AS260" s="481">
        <f>INPUT!BB273</f>
        <v>15.384615384615374</v>
      </c>
      <c r="AT260" s="480">
        <f>INPUT!BC273</f>
        <v>162</v>
      </c>
      <c r="AU260" s="481">
        <f>INPUT!BD273</f>
        <v>21.804511278195491</v>
      </c>
      <c r="AV260" s="480">
        <f>INPUT!BE273</f>
        <v>126</v>
      </c>
      <c r="AW260" s="481">
        <f>INPUT!BF273</f>
        <v>-2.3255813953488413</v>
      </c>
      <c r="AX260" s="480">
        <f>INPUT!BG273</f>
        <v>169</v>
      </c>
      <c r="AY260" s="481">
        <f>INPUT!BH273</f>
        <v>14.965986394557817</v>
      </c>
      <c r="AZ260" s="480">
        <f>INPUT!BI273</f>
        <v>171</v>
      </c>
      <c r="BA260" s="481">
        <f>INPUT!BJ273</f>
        <v>13.999999999999989</v>
      </c>
      <c r="BB260" s="480">
        <f>INPUT!BK273</f>
        <v>182</v>
      </c>
      <c r="BC260" s="481">
        <f>INPUT!BL273</f>
        <v>12.345679012345689</v>
      </c>
      <c r="BD260" s="480">
        <f>INPUT!BM273</f>
        <v>170</v>
      </c>
      <c r="BE260" s="481">
        <f>INPUT!BN273</f>
        <v>34.920634920634932</v>
      </c>
      <c r="BF260" s="480">
        <f>INPUT!BO273</f>
        <v>191</v>
      </c>
      <c r="BG260" s="481">
        <f>INPUT!BP273</f>
        <v>13.017751479289942</v>
      </c>
      <c r="BH260" s="480">
        <f>INPUT!BQ273</f>
        <v>190</v>
      </c>
      <c r="BI260" s="481">
        <f>INPUT!BR273</f>
        <v>11.111111111111116</v>
      </c>
      <c r="BJ260" s="480">
        <f>INPUT!BS273</f>
        <v>204</v>
      </c>
      <c r="BK260" s="481">
        <f>INPUT!BT273</f>
        <v>12.087912087912089</v>
      </c>
      <c r="BL260" s="480">
        <f>INPUT!BU273</f>
        <v>160</v>
      </c>
      <c r="BM260" s="481">
        <f>INPUT!BV273</f>
        <v>-5.8823529411764719</v>
      </c>
      <c r="BN260" s="480">
        <f>INPUT!BW273</f>
        <v>204</v>
      </c>
      <c r="BO260" s="481">
        <f>INPUT!BX273</f>
        <v>6.8062827225130906</v>
      </c>
      <c r="BP260" s="480">
        <f>INPUT!BY273</f>
        <v>198</v>
      </c>
      <c r="BQ260" s="481">
        <f>INPUT!BZ273</f>
        <v>4.2105263157894646</v>
      </c>
      <c r="BR260" s="480">
        <f>INPUT!CA273</f>
        <v>216</v>
      </c>
      <c r="BS260" s="481">
        <f>INPUT!CB273</f>
        <v>5.8823529411764719</v>
      </c>
      <c r="BT260" s="480">
        <f>INPUT!CC273</f>
        <v>158</v>
      </c>
      <c r="BU260" s="481">
        <f>INPUT!CD273</f>
        <v>-1.2499999999999956</v>
      </c>
      <c r="BV260" s="480">
        <f>INPUT!CE273</f>
        <v>246</v>
      </c>
      <c r="BW260" s="481">
        <f>INPUT!CF273</f>
        <v>20.588235294117641</v>
      </c>
      <c r="BX260" s="480">
        <f>INPUT!CG273</f>
        <v>225</v>
      </c>
      <c r="BY260" s="481">
        <f>INPUT!CH273</f>
        <v>13.636363636363647</v>
      </c>
      <c r="BZ260" s="480">
        <f>INPUT!CI273</f>
        <v>226.29999999999995</v>
      </c>
      <c r="CA260" s="481">
        <f>INPUT!CJ273</f>
        <v>4.7685185185184942</v>
      </c>
      <c r="CB260" s="480">
        <f>INPUT!CK273</f>
        <v>225.40000000000009</v>
      </c>
      <c r="CC260" s="481">
        <f>INPUT!CL273</f>
        <v>42.658227848101319</v>
      </c>
      <c r="CD260" s="480">
        <f>INPUT!CM273</f>
        <v>251</v>
      </c>
      <c r="CE260" s="481">
        <f>INPUT!CN273</f>
        <v>2.0325203252032464</v>
      </c>
      <c r="CF260" s="480">
        <f>INPUT!CO273</f>
        <v>243</v>
      </c>
      <c r="CG260" s="481">
        <f>INPUT!CP273</f>
        <v>8.0000000000000071</v>
      </c>
      <c r="CH260" s="480">
        <f>INPUT!CQ273</f>
        <v>213.40000000000009</v>
      </c>
      <c r="CI260" s="481">
        <f>INPUT!CR273</f>
        <v>-5.7003977021652048</v>
      </c>
      <c r="CJ260" s="480">
        <f>INPUT!CS273</f>
        <v>196</v>
      </c>
      <c r="CK260" s="481">
        <f>INPUT!CT273</f>
        <v>-13.043478260869602</v>
      </c>
      <c r="CL260" s="480">
        <f>INPUT!CU273</f>
        <v>271</v>
      </c>
      <c r="CM260" s="481">
        <f>INPUT!CV273</f>
        <v>7.9681274900398336</v>
      </c>
      <c r="CN260" s="480">
        <f>INPUT!CW273</f>
        <v>258</v>
      </c>
      <c r="CO260" s="481">
        <f>INPUT!CX273</f>
        <v>6.1728395061728447</v>
      </c>
      <c r="CP260" s="480">
        <f>INPUT!CY273</f>
        <v>260</v>
      </c>
      <c r="CQ260" s="481">
        <f>INPUT!CZ273</f>
        <v>21.836925960637245</v>
      </c>
      <c r="CR260" s="480">
        <f>INPUT!DA273</f>
        <v>208</v>
      </c>
      <c r="CS260" s="481">
        <f>INPUT!DB273</f>
        <v>6.1224489795918435</v>
      </c>
      <c r="CT260" s="480">
        <f>INPUT!DC273</f>
        <v>281</v>
      </c>
      <c r="CU260" s="481">
        <f>INPUT!DD273</f>
        <v>3.6900369003689981</v>
      </c>
      <c r="CV260" s="480">
        <f>INPUT!DE273</f>
        <v>283</v>
      </c>
      <c r="CW260" s="481">
        <f>INPUT!DF273</f>
        <v>9.6899224806201509</v>
      </c>
      <c r="CX260" s="480">
        <f>INPUT!DG273</f>
        <v>269</v>
      </c>
      <c r="CY260" s="481">
        <f>INPUT!DH273</f>
        <v>3.4615384615384714</v>
      </c>
      <c r="CZ260" s="480">
        <f>INPUT!DI273</f>
        <v>205</v>
      </c>
      <c r="DA260" s="481">
        <f>INPUT!DJ273</f>
        <v>-1.4423076923076872</v>
      </c>
      <c r="DB260" s="480">
        <f>INPUT!DK273</f>
        <v>303</v>
      </c>
      <c r="DC260" s="481">
        <f>INPUT!DL273</f>
        <v>7.8291814946619187</v>
      </c>
      <c r="DD260" s="480">
        <f>INPUT!DM273</f>
        <v>300</v>
      </c>
      <c r="DE260" s="481">
        <f>INPUT!DN273</f>
        <v>6.0070671378091856</v>
      </c>
      <c r="DF260" s="480">
        <f>INPUT!DO273</f>
        <v>269</v>
      </c>
      <c r="DG260" s="481">
        <f>INPUT!DP273</f>
        <v>0</v>
      </c>
      <c r="DH260" s="480">
        <f>INPUT!DQ273</f>
        <v>201</v>
      </c>
      <c r="DI260" s="481">
        <f>INPUT!DR273</f>
        <v>-1.9512195121951237</v>
      </c>
      <c r="DJ260" s="480">
        <f>INPUT!DS273</f>
        <v>285</v>
      </c>
      <c r="DK260" s="481">
        <f>INPUT!DT273</f>
        <v>-5.9405940594059459</v>
      </c>
      <c r="DL260" s="480">
        <f>INPUT!DU273</f>
        <v>293</v>
      </c>
      <c r="DM260" s="481">
        <f>INPUT!DV273</f>
        <v>-2.3333333333333317</v>
      </c>
      <c r="DN260" s="480">
        <f>INPUT!DW273</f>
        <v>286</v>
      </c>
      <c r="DO260" s="481">
        <f>INPUT!DX273</f>
        <v>6.3197026022304925</v>
      </c>
      <c r="DP260" s="480">
        <f>INPUT!DY273</f>
        <v>237</v>
      </c>
      <c r="DQ260" s="481">
        <f>INPUT!DZ273</f>
        <v>17.910447761194035</v>
      </c>
      <c r="DR260" s="480">
        <f>INPUT!EA273</f>
        <v>332</v>
      </c>
      <c r="DS260" s="481">
        <f>INPUT!EB273</f>
        <v>16.491228070175445</v>
      </c>
      <c r="DT260" s="480">
        <f>INPUT!EC273</f>
        <v>291</v>
      </c>
      <c r="DU260" s="481">
        <f>INPUT!ED273</f>
        <v>-0.68259385665528916</v>
      </c>
      <c r="DV260" s="480">
        <f>INPUT!EE273</f>
        <v>323</v>
      </c>
      <c r="DW260" s="481">
        <f>INPUT!EF273</f>
        <v>12.937062937062937</v>
      </c>
      <c r="DX260" s="480">
        <f>INPUT!EG273</f>
        <v>263</v>
      </c>
      <c r="DY260" s="481">
        <f>INPUT!EH273</f>
        <v>10.970464135021096</v>
      </c>
      <c r="DZ260" s="480">
        <f>INPUT!EI273</f>
        <v>310</v>
      </c>
      <c r="EA260" s="481">
        <f>INPUT!EJ273</f>
        <v>-6.6265060240963898</v>
      </c>
      <c r="EB260" s="480">
        <f>INPUT!EK273</f>
        <v>330</v>
      </c>
      <c r="EC260" s="481">
        <f>INPUT!EL273</f>
        <v>13.4020618556701</v>
      </c>
      <c r="ED260" s="480">
        <f>INPUT!EM273</f>
        <v>316</v>
      </c>
      <c r="EE260" s="481">
        <f>INPUT!EN273</f>
        <v>-2.1671826625387025</v>
      </c>
      <c r="EF260" s="480">
        <f>INPUT!EO273</f>
        <v>288</v>
      </c>
      <c r="EG260" s="481">
        <f>INPUT!EP273</f>
        <v>9.5057034220532355</v>
      </c>
      <c r="EH260" s="480">
        <f>INPUT!EQ273</f>
        <v>309.36865651031621</v>
      </c>
      <c r="EI260" s="481">
        <f>INPUT!ER273</f>
        <v>-0.20365919022057311</v>
      </c>
      <c r="EJ260" s="480">
        <f>INPUT!ES273</f>
        <v>323.07460947879076</v>
      </c>
      <c r="EK260" s="481">
        <f>INPUT!ET273</f>
        <v>-2.0986031882452183</v>
      </c>
      <c r="EL260" s="480">
        <f>INPUT!EU273</f>
        <v>312.75221532266687</v>
      </c>
      <c r="EM260" s="481">
        <f>INPUT!EV273</f>
        <v>-1.0277799611813743</v>
      </c>
      <c r="EN260" s="480">
        <f>INPUT!EW273</f>
        <v>299.72542294065852</v>
      </c>
      <c r="EO260" s="481">
        <f>INPUT!EX273</f>
        <v>4.0713274099508645</v>
      </c>
      <c r="EP260" s="480"/>
      <c r="EQ260" s="480">
        <f>INPUT!FF273</f>
        <v>290</v>
      </c>
      <c r="ER260" s="481">
        <f>INPUT!FG273</f>
        <v>13.28125</v>
      </c>
      <c r="ES260" s="480">
        <f>INPUT!FH273</f>
        <v>345</v>
      </c>
      <c r="ET260" s="481">
        <f>INPUT!FI273</f>
        <v>18.965517241379317</v>
      </c>
      <c r="EU260" s="480">
        <f>INPUT!FJ273</f>
        <v>402</v>
      </c>
      <c r="EV260" s="481">
        <f>INPUT!FK273</f>
        <v>16.521739130434774</v>
      </c>
      <c r="EW260" s="480">
        <f>INPUT!FL273</f>
        <v>451</v>
      </c>
      <c r="EX260" s="481">
        <f>INPUT!FM273</f>
        <v>12.189054726368154</v>
      </c>
      <c r="EY260" s="480">
        <f>INPUT!FN273</f>
        <v>499</v>
      </c>
      <c r="EZ260" s="481">
        <f>INPUT!FO273</f>
        <v>10.643015521064303</v>
      </c>
      <c r="FA260" s="480">
        <f>INPUT!FP273</f>
        <v>525</v>
      </c>
      <c r="FB260" s="481">
        <f>INPUT!FQ273</f>
        <v>5.2104208416833719</v>
      </c>
      <c r="FC260" s="480">
        <f>INPUT!FR273</f>
        <v>585</v>
      </c>
      <c r="FD260" s="481">
        <f>INPUT!FS273</f>
        <v>11.428571428571432</v>
      </c>
      <c r="FE260" s="480">
        <f>INPUT!FT273</f>
        <v>692</v>
      </c>
      <c r="FF260" s="481">
        <f>INPUT!FU273</f>
        <v>18.290598290598293</v>
      </c>
      <c r="FG260" s="480">
        <f>INPUT!FV273</f>
        <v>745</v>
      </c>
      <c r="FH260" s="481">
        <f>INPUT!FW273</f>
        <v>7.6589595375722519</v>
      </c>
      <c r="FI260" s="480">
        <f>INPUT!FX273</f>
        <v>776</v>
      </c>
      <c r="FJ260" s="481">
        <f>INPUT!FY273</f>
        <v>4.1610738255033475</v>
      </c>
      <c r="FK260" s="480">
        <f>INPUT!FZ273</f>
        <v>922.7</v>
      </c>
      <c r="FL260" s="481">
        <f>INPUT!GA273</f>
        <v>18.904639175257731</v>
      </c>
      <c r="FM260" s="480">
        <f>INPUT!GB273</f>
        <v>903.40000000000009</v>
      </c>
      <c r="FN260" s="481">
        <f>INPUT!GC273</f>
        <v>-2.0916874390376039</v>
      </c>
      <c r="FO260" s="480">
        <f>INPUT!GD273</f>
        <v>997</v>
      </c>
      <c r="FP260" s="481">
        <f>INPUT!GE273</f>
        <v>10.360858977197251</v>
      </c>
      <c r="FQ260" s="480">
        <f>INPUT!GF273</f>
        <v>1038</v>
      </c>
      <c r="FR260" s="481">
        <f>INPUT!GG273</f>
        <v>4.112337011033107</v>
      </c>
      <c r="FS260" s="480">
        <f>INPUT!GH273</f>
        <v>1073</v>
      </c>
      <c r="FT260" s="481">
        <f>INPUT!GI273</f>
        <v>3.3718689788053924</v>
      </c>
      <c r="FU260" s="480">
        <f>INPUT!GJ273</f>
        <v>1101</v>
      </c>
      <c r="FV260" s="481">
        <f>INPUT!GK273</f>
        <v>2.6095060577819185</v>
      </c>
      <c r="FW260" s="480">
        <f>INPUT!GL273</f>
        <v>1209</v>
      </c>
      <c r="FX260" s="481">
        <f>INPUT!GM273</f>
        <v>9.809264305177102</v>
      </c>
      <c r="FY260" s="480">
        <f>INPUT!GN273</f>
        <v>1244</v>
      </c>
      <c r="FZ260" s="481">
        <f>INPUT!GO273</f>
        <v>2.8949545078577277</v>
      </c>
      <c r="GA260" s="480">
        <f>INPUT!GP273</f>
        <v>1244.9209042524324</v>
      </c>
      <c r="GB260" s="481">
        <f>INPUT!GQ273</f>
        <v>7.4027673025112151E-2</v>
      </c>
      <c r="GC260" s="480">
        <f>INPUT!GR273</f>
        <v>1314.8356379721899</v>
      </c>
      <c r="GD260" s="481">
        <f>INPUT!GS273</f>
        <v>5.6159980510360974</v>
      </c>
      <c r="GE260" s="480">
        <f>INPUT!GT273</f>
        <v>1390.9760714413487</v>
      </c>
      <c r="GF260" s="481">
        <f>INPUT!GU273</f>
        <v>5.7908708336037007</v>
      </c>
      <c r="GG260" s="480">
        <f>INPUT!GV273</f>
        <v>1454.2436188998872</v>
      </c>
      <c r="GH260" s="481">
        <f>INPUT!GW273</f>
        <v>4.5484281690755246</v>
      </c>
      <c r="GI260" s="480">
        <f>INPUT!GX273</f>
        <v>1510.7004486292462</v>
      </c>
      <c r="GJ260" s="481">
        <f>INPUT!GY273</f>
        <v>3.8822126496293574</v>
      </c>
      <c r="GK260" s="481">
        <f>INPUT!GZ273</f>
        <v>3.961274625867639</v>
      </c>
      <c r="GL260" s="436"/>
    </row>
    <row r="261" spans="1:194" s="446" customFormat="1" ht="12" hidden="1" customHeight="1" outlineLevel="2" x14ac:dyDescent="0.2">
      <c r="A261" s="444" t="s">
        <v>328</v>
      </c>
      <c r="B261" s="445">
        <f>(B247+B248+B249-B253-B254-B256-B257)-B260</f>
        <v>33</v>
      </c>
      <c r="D261" s="445">
        <f>(D247+D248+D249-D253-D254-D256-D257)-D260</f>
        <v>39</v>
      </c>
      <c r="F261" s="445">
        <f>(F247+F248+F249-F253-F254-F256-F257)-F260</f>
        <v>36</v>
      </c>
      <c r="H261" s="445">
        <f>(H247+H248+H249-H253-H254-H256-H257)-H260</f>
        <v>42</v>
      </c>
      <c r="J261" s="445">
        <f>(J247+J248+J249-J253-J254-J256-J257)-J260</f>
        <v>42</v>
      </c>
      <c r="L261" s="445">
        <f>(L247+L248+L249-L253-L254-L256-L257)-L260</f>
        <v>43</v>
      </c>
      <c r="N261" s="445">
        <f>(N247+N248+N249-N253-N254-N256-N257)-N260</f>
        <v>42</v>
      </c>
      <c r="P261" s="445">
        <f>(P247+P248+P249-P253-P254-P256-P257)-P260</f>
        <v>49</v>
      </c>
      <c r="R261" s="445">
        <f>(R247+R248+R249-R253-R254-R256-R257)-R260</f>
        <v>50</v>
      </c>
      <c r="T261" s="445">
        <f>(T247+T248+T249-T253-T254-T256-T257)-T260</f>
        <v>51</v>
      </c>
      <c r="V261" s="445">
        <f>(V247+V248+V249-V253-V254-V256-V257)-V260</f>
        <v>48</v>
      </c>
      <c r="X261" s="445">
        <f>(X247+X248+X249-X253-X254-X256-X257)-X260</f>
        <v>60</v>
      </c>
      <c r="Z261" s="445">
        <f>(Z247+Z248+Z249-Z253-Z254-Z256-Z257)-Z260</f>
        <v>59</v>
      </c>
      <c r="AB261" s="445">
        <f>(AB247+AB248+AB249-AB253-AB254-AB256-AB257)-AB260</f>
        <v>61</v>
      </c>
      <c r="AD261" s="445">
        <f>(AD247+AD248+AD249-AD253-AD254-AD256-AD257)-AD260</f>
        <v>59</v>
      </c>
      <c r="AF261" s="445">
        <f>(AF247+AF248+AF249-AF253-AF254-AF256-AF257)-AF260</f>
        <v>66</v>
      </c>
      <c r="AH261" s="445">
        <f>(AH247+AH248+AH249-AH253-AH254-AH256-AH257)-AH260</f>
        <v>64</v>
      </c>
      <c r="AJ261" s="445">
        <f>(AJ247+AJ248+AJ249-AJ253-AJ254-AJ256-AJ257)-AJ260</f>
        <v>62</v>
      </c>
      <c r="AL261" s="445">
        <f>(AL247+AL248+AL249-AL253-AL254-AL256-AL257)-AL260</f>
        <v>60</v>
      </c>
      <c r="AN261" s="445">
        <f>(AN247+AN248+AN249-AN253-AN254-AN256-AN257)-AN260</f>
        <v>72</v>
      </c>
      <c r="AP261" s="445">
        <f>(AP247+AP248+AP249-AP253-AP254-AP256-AP257)-AP260</f>
        <v>75</v>
      </c>
      <c r="AR261" s="445">
        <f>(AR247+AR248+AR249-AR253-AR254-AR256-AR257)-AR260</f>
        <v>70</v>
      </c>
      <c r="AT261" s="445">
        <f>(AT247+AT248+AT249-AT253-AT254-AT256-AT257)-AT260</f>
        <v>68</v>
      </c>
      <c r="AV261" s="445">
        <f>(AV247+AV248+AV249-AV253-AV254-AV256-AV257)-AV260</f>
        <v>77</v>
      </c>
      <c r="AX261" s="445">
        <f>(AX247+AX248+AX249-AX253-AX254-AX256-AX257)-AX260</f>
        <v>80</v>
      </c>
      <c r="AZ261" s="445">
        <f>(AZ247+AZ248+AZ249-AZ253-AZ254-AZ256-AZ257)-AZ260</f>
        <v>79</v>
      </c>
      <c r="BB261" s="445">
        <f>(BB247+BB248+BB249-BB253-BB254-BB256-BB257)-BB260</f>
        <v>76</v>
      </c>
      <c r="BD261" s="445">
        <f>(BD247+BD248+BD249-BD253-BD254-BD256-BD257)-BD260</f>
        <v>88</v>
      </c>
      <c r="BF261" s="445">
        <f>(BF247+BF248+BF249-BF253-BF254-BF256-BF257)-BF260</f>
        <v>95</v>
      </c>
      <c r="BH261" s="445">
        <f>(BH247+BH248+BH249-BH253-BH254-BH256-BH257)-BH260</f>
        <v>85</v>
      </c>
      <c r="BJ261" s="445">
        <f>(BJ247+BJ248+BJ249-BJ253-BJ254-BJ256-BJ257)-BJ260</f>
        <v>88</v>
      </c>
      <c r="BL261" s="445">
        <f>(BL247+BL248+BL249-BL253-BL254-BL256-BL257)-BL260</f>
        <v>102</v>
      </c>
      <c r="BN261" s="445">
        <f>(BN247+BN248+BN249-BN253-BN254-BN256-BN257)-BN260</f>
        <v>126</v>
      </c>
      <c r="BP261" s="445">
        <f>(BP247+BP248+BP249-BP253-BP254-BP256-BP257)-BP260</f>
        <v>104</v>
      </c>
      <c r="BR261" s="445">
        <f>(BR247+BR248+BR249-BR253-BR254-BR256-BR257)-BR260</f>
        <v>93</v>
      </c>
      <c r="BT261" s="445">
        <f>(BT247+BT248+BT249-BT253-BT254-BT256-BT257)-BT260</f>
        <v>96</v>
      </c>
      <c r="BV261" s="445">
        <f>(BV247+BV248+BV249-BV253-BV254-BV256-BV257)-BV260</f>
        <v>125</v>
      </c>
      <c r="BX261" s="445">
        <f>(BX247+BX248+BX249-BX253-BX254-BX256-BX257)-BX260</f>
        <v>82</v>
      </c>
      <c r="BZ261" s="445">
        <f>(BZ247+BZ248+BZ249-BZ253-BZ254-BZ256-BZ257)-BZ260</f>
        <v>89</v>
      </c>
      <c r="CB261" s="445">
        <f>(CB247+CB248+CB249-CB253-CB254-CB256-CB257)-CB260</f>
        <v>100.2999999999999</v>
      </c>
      <c r="CD261" s="445">
        <f>(CD247+CD248+CD249-CD253-CD254-CD256-CD257)-CD260</f>
        <v>107</v>
      </c>
      <c r="CF261" s="445">
        <f>(CF247+CF248+CF249-CF253-CF254-CF256-CF257)-CF260</f>
        <v>89</v>
      </c>
      <c r="CH261" s="445">
        <f>(CH247+CH248+CH249-CH253-CH254-CH256-CH257)-CH260</f>
        <v>91.299999999999898</v>
      </c>
      <c r="CJ261" s="445">
        <f>(CJ247+CJ248+CJ249-CJ253-CJ254-CJ256-CJ257)-CJ260</f>
        <v>96</v>
      </c>
      <c r="CL261" s="445">
        <f>(CL247+CL248+CL249-CL253-CL254-CL256-CL257)-CL260</f>
        <v>110</v>
      </c>
      <c r="CN261" s="445">
        <f>(CN247+CN248+CN249-CN253-CN254-CN256-CN257)-CN260</f>
        <v>92</v>
      </c>
      <c r="CP261" s="445">
        <f>(CP247+CP248+CP249-CP253-CP254-CP256-CP257)-CP260</f>
        <v>101</v>
      </c>
      <c r="CR261" s="445">
        <f>(CR247+CR248+CR249-CR253-CR254-CR256-CR257)-CR260</f>
        <v>98</v>
      </c>
      <c r="CT261" s="445">
        <f>(CT247+CT248+CT249-CT253-CT254-CT256-CT257)-CT260</f>
        <v>120</v>
      </c>
      <c r="CV261" s="445">
        <f>(CV247+CV248+CV249-CV253-CV254-CV256-CV257)-CV260</f>
        <v>98</v>
      </c>
      <c r="CX261" s="445">
        <f>(CX247+CX248+CX249-CX253-CX254-CX256-CX257)-CX260</f>
        <v>103</v>
      </c>
      <c r="CZ261" s="445">
        <f>(CZ247+CZ248+CZ249-CZ253-CZ254-CZ256-CZ257)-CZ260</f>
        <v>112</v>
      </c>
      <c r="DB261" s="445">
        <f>(DB247+DB248+DB249-DB253-DB254-DB256-DB257)-DB260</f>
        <v>130</v>
      </c>
      <c r="DD261" s="445">
        <f>(DD247+DD248+DD249-DD253-DD254-DD256-DD257)-DD260</f>
        <v>108</v>
      </c>
      <c r="DF261" s="445">
        <f>(DF247+DF248+DF249-DF253-DF254-DF256-DF257)-DF260</f>
        <v>112</v>
      </c>
      <c r="DH261" s="445">
        <f>(DH247+DH248+DH249-DH253-DH254-DH256-DH257)-DH260</f>
        <v>109</v>
      </c>
      <c r="DJ261" s="445">
        <f>(DJ247+DJ248+DJ249-DJ253-DJ254-DJ256-DJ257)-DJ260</f>
        <v>128</v>
      </c>
      <c r="DL261" s="445">
        <f>(DL247+DL248+DL249-DL253-DL254-DL256-DL257)-DL260</f>
        <v>113</v>
      </c>
      <c r="DN261" s="445">
        <f>(DN247+DN248+DN249-DN253-DN254-DN256-DN257)-DN260</f>
        <v>114</v>
      </c>
      <c r="DP261" s="445">
        <f>(DP247+DP248+DP249-DP253-DP254-DP256-DP257)-DP260</f>
        <v>133</v>
      </c>
      <c r="DR261" s="445">
        <f>(DR247+DR248+DR249-DR253-DR254-DR256-DR257)-DR260</f>
        <v>141</v>
      </c>
      <c r="DT261" s="445">
        <f>(DT247+DT248+DT249-DT253-DT254-DT256-DT257)-DT260</f>
        <v>117</v>
      </c>
      <c r="DV261" s="445">
        <f>(DV247+DV248+DV249-DV253-DV254-DV256-DV257)-DV260</f>
        <v>116</v>
      </c>
      <c r="DX261" s="445">
        <f>(DX247+DX248+DX249-DX253-DX254-DX256-DX257)-DX260</f>
        <v>124</v>
      </c>
      <c r="DZ261" s="445">
        <f>(DZ247+DZ248+DZ249-DZ253-DZ254-DZ256-DZ257)-DZ260</f>
        <v>140</v>
      </c>
      <c r="EB261" s="445">
        <f>(EB247+EB248+EB249-EB253-EB254-EB256-EB257)-EB260</f>
        <v>116</v>
      </c>
      <c r="ED261" s="445">
        <f>(ED247+ED248+ED249-ED253-ED254-ED256-ED257)-ED260</f>
        <v>116</v>
      </c>
      <c r="EF261" s="445">
        <f>(EF247+EF248+EF249-EF253-EF254-EF256-EF257)-EF260</f>
        <v>131</v>
      </c>
      <c r="EH261" s="445">
        <f t="shared" ref="EH261" si="145">(EH247+EH248+EH249-EH253-EH254-EH256-EH257)-EH260</f>
        <v>145.50805452292451</v>
      </c>
      <c r="EJ261" s="445">
        <f t="shared" ref="EJ261" si="146">(EJ247+EJ248+EJ249-EJ253-EJ254-EJ256-EJ257)-EJ260</f>
        <v>124.85300045539003</v>
      </c>
      <c r="EL261" s="445">
        <f t="shared" ref="EL261" si="147">(EL247+EL248+EL249-EL253-EL254-EL256-EL257)-EL260</f>
        <v>124.97903793831301</v>
      </c>
      <c r="EN261" s="445">
        <f t="shared" ref="EN261" si="148">(EN247+EN248+EN249-EN253-EN254-EN256-EN257)-EN260</f>
        <v>131.9553976512305</v>
      </c>
      <c r="EQ261" s="445">
        <f>(EQ247+EQ248+EQ249-EQ253-EQ254-EQ256-EQ257)-EQ260</f>
        <v>125</v>
      </c>
      <c r="ES261" s="445">
        <f>(ES247+ES248+ES249-ES253-ES254-ES256-ES257)-ES260</f>
        <v>150</v>
      </c>
      <c r="EU261" s="445">
        <f>(EU247+EU248+EU249-EU253-EU254-EU256-EU257)-EU260</f>
        <v>176</v>
      </c>
      <c r="EW261" s="445">
        <f>(EW247+EW248+EW249-EW253-EW254-EW256-EW257)-EW260</f>
        <v>209</v>
      </c>
      <c r="EY261" s="445">
        <f>(EY247+EY248+EY249-EY253-EY254-EY256-EY257)-EY260</f>
        <v>245</v>
      </c>
      <c r="FA261" s="445">
        <f>(FA247+FA248+FA249-FA253-FA254-FA256-FA257)-FA260</f>
        <v>258</v>
      </c>
      <c r="FC261" s="445">
        <f>(FC247+FC248+FC249-FC253-FC254-FC256-FC257)-FC260</f>
        <v>290</v>
      </c>
      <c r="FE261" s="445">
        <f>(FE247+FE248+FE249-FE253-FE254-FE256-FE257)-FE260</f>
        <v>323</v>
      </c>
      <c r="FG261" s="445">
        <f>(FG247+FG248+FG249-FG253-FG254-FG256-FG257)-FG260</f>
        <v>370</v>
      </c>
      <c r="FI261" s="445">
        <f>(FI247+FI248+FI249-FI253-FI254-FI256-FI257)-FI260</f>
        <v>419</v>
      </c>
      <c r="FK261" s="445">
        <f>(FK247+FK248+FK249-FK253-FK254-FK256-FK257)-FK260</f>
        <v>396.30000000000018</v>
      </c>
      <c r="FM261" s="445">
        <f>(FM247+FM248+FM249-FM253-FM254-FM256-FM257)-FM260</f>
        <v>383.29999999999995</v>
      </c>
      <c r="FO261" s="445">
        <f>(FO247+FO248+FO249-FO253-FO254-FO256-FO257)-FO260</f>
        <v>401</v>
      </c>
      <c r="FQ261" s="445">
        <f>(FQ247+FQ248+FQ249-FQ253-FQ254-FQ256-FQ257)-FQ260</f>
        <v>433</v>
      </c>
      <c r="FS261" s="445">
        <f>(FS247+FS248+FS249-FS253-FS254-FS256-FS257)-FS260</f>
        <v>459</v>
      </c>
      <c r="FU261" s="445">
        <f>(FU247+FU248+FU249-FU253-FU254-FU256-FU257)-FU260</f>
        <v>488</v>
      </c>
      <c r="FW261" s="445">
        <f>(FW247+FW248+FW249-FW253-FW254-FW256-FW257)-FW260</f>
        <v>498</v>
      </c>
      <c r="FY261" s="445">
        <f>(FY247+FY248+FY249-FY253-FY254-FY256-FY257)-FY260</f>
        <v>503</v>
      </c>
      <c r="GA261" s="445">
        <f>(GA247+GA248+GA249-GA253-GA254-GA256-GA257)-GA260</f>
        <v>527.29549056785845</v>
      </c>
      <c r="GC261" s="445">
        <f>(GC247+GC248+GC249-GC253-GC254-GC256-GC257)-GC260</f>
        <v>528.90668267283195</v>
      </c>
      <c r="GE261" s="445">
        <f>(GE247+GE248+GE249-GE253-GE254-GE256-GE257)-GE260</f>
        <v>533.38543488573987</v>
      </c>
      <c r="GG261" s="445">
        <f>(GG247+GG248+GG249-GG253-GG254-GG256-GG257)-GG260</f>
        <v>542.36535753982798</v>
      </c>
      <c r="GI261" s="445">
        <f>(GI247+GI248+GI249-GI253-GI254-GI256-GI257)-GI260</f>
        <v>555.46282061563988</v>
      </c>
    </row>
    <row r="262" spans="1:194" ht="12" hidden="1" customHeight="1" outlineLevel="1" x14ac:dyDescent="0.2">
      <c r="B262" s="436"/>
      <c r="C262" s="435"/>
      <c r="D262" s="436"/>
      <c r="E262" s="435"/>
      <c r="F262" s="436"/>
      <c r="G262" s="435"/>
      <c r="H262" s="436"/>
      <c r="I262" s="435"/>
      <c r="J262" s="436"/>
      <c r="K262" s="435"/>
      <c r="L262" s="436"/>
      <c r="M262" s="435"/>
      <c r="N262" s="436"/>
      <c r="O262" s="435"/>
      <c r="P262" s="436"/>
      <c r="Q262" s="435"/>
      <c r="R262" s="436"/>
      <c r="S262" s="435"/>
      <c r="T262" s="436"/>
      <c r="U262" s="435"/>
      <c r="V262" s="436"/>
      <c r="W262" s="435"/>
      <c r="X262" s="436"/>
      <c r="Y262" s="435"/>
      <c r="Z262" s="436"/>
      <c r="AA262" s="435"/>
      <c r="AB262" s="436"/>
      <c r="AC262" s="435"/>
      <c r="AD262" s="436"/>
      <c r="AE262" s="435"/>
      <c r="AF262" s="436"/>
      <c r="AG262" s="435"/>
      <c r="AH262" s="436"/>
      <c r="AI262" s="435"/>
      <c r="AJ262" s="436"/>
      <c r="AK262" s="435"/>
      <c r="AL262" s="436"/>
      <c r="AM262" s="435"/>
      <c r="AN262" s="436"/>
      <c r="AO262" s="435"/>
      <c r="AP262" s="436"/>
      <c r="AQ262" s="435"/>
      <c r="AR262" s="436"/>
      <c r="AS262" s="435"/>
      <c r="AT262" s="436"/>
      <c r="AU262" s="435"/>
      <c r="AV262" s="436"/>
      <c r="AW262" s="435"/>
      <c r="AX262" s="436"/>
      <c r="AY262" s="435"/>
      <c r="AZ262" s="436"/>
      <c r="BA262" s="435"/>
      <c r="BB262" s="436"/>
      <c r="BC262" s="435"/>
      <c r="BD262" s="436"/>
      <c r="BE262" s="435"/>
      <c r="BF262" s="436"/>
      <c r="BG262" s="435"/>
      <c r="BH262" s="436"/>
      <c r="BI262" s="435"/>
      <c r="BJ262" s="436"/>
      <c r="BK262" s="435"/>
      <c r="BL262" s="436"/>
      <c r="BM262" s="435"/>
      <c r="BN262" s="436"/>
      <c r="BO262" s="435"/>
      <c r="BP262" s="436"/>
      <c r="BQ262" s="435"/>
      <c r="BR262" s="436"/>
      <c r="BS262" s="435"/>
      <c r="BT262" s="436"/>
      <c r="BU262" s="435"/>
      <c r="BV262" s="436"/>
      <c r="BW262" s="435"/>
      <c r="BX262" s="436"/>
      <c r="BY262" s="435"/>
      <c r="BZ262" s="436"/>
      <c r="CA262" s="435"/>
      <c r="CB262" s="436"/>
      <c r="CC262" s="435"/>
      <c r="CD262" s="436"/>
      <c r="CE262" s="435"/>
      <c r="CF262" s="436"/>
      <c r="CG262" s="435"/>
      <c r="CH262" s="436"/>
      <c r="CI262" s="435"/>
      <c r="CJ262" s="436"/>
      <c r="CK262" s="435"/>
      <c r="CL262" s="436"/>
      <c r="CM262" s="435"/>
      <c r="CN262" s="436"/>
      <c r="CO262" s="435"/>
      <c r="CP262" s="436"/>
      <c r="CQ262" s="435"/>
      <c r="CR262" s="436"/>
      <c r="CS262" s="435"/>
      <c r="CT262" s="436"/>
      <c r="CU262" s="435"/>
      <c r="CV262" s="436"/>
      <c r="CW262" s="435"/>
      <c r="CX262" s="436"/>
      <c r="CY262" s="435"/>
      <c r="CZ262" s="436"/>
      <c r="DA262" s="435"/>
      <c r="DB262" s="436"/>
      <c r="DC262" s="435"/>
      <c r="DD262" s="436"/>
      <c r="DE262" s="435"/>
      <c r="DF262" s="436"/>
      <c r="DG262" s="435"/>
      <c r="DH262" s="436"/>
      <c r="DI262" s="435"/>
      <c r="DJ262" s="436"/>
      <c r="DK262" s="435"/>
      <c r="DL262" s="436"/>
      <c r="DM262" s="435"/>
      <c r="DN262" s="436"/>
      <c r="DO262" s="435"/>
      <c r="DP262" s="436"/>
      <c r="DQ262" s="435"/>
      <c r="DR262" s="436"/>
      <c r="DS262" s="435"/>
      <c r="DT262" s="436"/>
      <c r="DU262" s="435"/>
      <c r="DV262" s="436"/>
      <c r="DW262" s="435"/>
      <c r="DX262" s="436"/>
      <c r="DY262" s="435"/>
      <c r="DZ262" s="436"/>
      <c r="EA262" s="435"/>
      <c r="EB262" s="436"/>
      <c r="EC262" s="435"/>
      <c r="ED262" s="436"/>
      <c r="EE262" s="435"/>
      <c r="EF262" s="436"/>
      <c r="EG262" s="435"/>
      <c r="EH262" s="436"/>
      <c r="EI262" s="435"/>
      <c r="EJ262" s="436"/>
      <c r="EK262" s="435"/>
      <c r="EL262" s="436"/>
      <c r="EM262" s="435"/>
      <c r="EN262" s="436"/>
      <c r="EO262" s="435"/>
      <c r="EP262" s="436"/>
      <c r="EQ262" s="436"/>
      <c r="ER262" s="435"/>
      <c r="ES262" s="436"/>
      <c r="ET262" s="435"/>
      <c r="EU262" s="436"/>
      <c r="EV262" s="435"/>
      <c r="EW262" s="436"/>
      <c r="EX262" s="435"/>
      <c r="EY262" s="436"/>
      <c r="EZ262" s="435"/>
      <c r="FA262" s="436"/>
      <c r="FB262" s="435"/>
      <c r="FC262" s="436"/>
      <c r="FD262" s="435"/>
      <c r="FE262" s="436"/>
      <c r="FF262" s="435"/>
      <c r="FG262" s="436"/>
      <c r="FH262" s="435"/>
      <c r="FI262" s="436"/>
      <c r="FJ262" s="435"/>
      <c r="FK262" s="436"/>
      <c r="FL262" s="435"/>
      <c r="FM262" s="436"/>
      <c r="FN262" s="435"/>
      <c r="FO262" s="436"/>
      <c r="FP262" s="435"/>
      <c r="FQ262" s="436"/>
      <c r="FR262" s="435"/>
      <c r="FS262" s="436"/>
      <c r="FT262" s="435"/>
      <c r="FU262" s="436"/>
      <c r="FV262" s="435"/>
      <c r="FW262" s="436"/>
      <c r="FX262" s="435"/>
      <c r="FY262" s="436"/>
      <c r="FZ262" s="435"/>
      <c r="GA262" s="436"/>
      <c r="GB262" s="435"/>
      <c r="GC262" s="436"/>
      <c r="GD262" s="435"/>
      <c r="GE262" s="436"/>
      <c r="GF262" s="435"/>
      <c r="GG262" s="436"/>
      <c r="GH262" s="435"/>
      <c r="GI262" s="436"/>
      <c r="GJ262" s="435"/>
      <c r="GK262" s="435"/>
      <c r="GL262" s="436"/>
    </row>
    <row r="263" spans="1:194" ht="12" hidden="1" customHeight="1" outlineLevel="1" x14ac:dyDescent="0.2">
      <c r="A263" s="437" t="s">
        <v>91</v>
      </c>
      <c r="B263" s="436"/>
      <c r="C263" s="435"/>
      <c r="D263" s="436"/>
      <c r="E263" s="435"/>
      <c r="F263" s="436"/>
      <c r="G263" s="435"/>
      <c r="H263" s="436"/>
      <c r="I263" s="435"/>
      <c r="J263" s="436"/>
      <c r="K263" s="435"/>
      <c r="L263" s="436"/>
      <c r="M263" s="435"/>
      <c r="N263" s="436"/>
      <c r="O263" s="435"/>
      <c r="P263" s="436"/>
      <c r="Q263" s="435"/>
      <c r="R263" s="436"/>
      <c r="S263" s="435"/>
      <c r="T263" s="436"/>
      <c r="U263" s="435"/>
      <c r="V263" s="436"/>
      <c r="W263" s="435"/>
      <c r="X263" s="436"/>
      <c r="Y263" s="435"/>
      <c r="Z263" s="436"/>
      <c r="AA263" s="435"/>
      <c r="AB263" s="436"/>
      <c r="AC263" s="435"/>
      <c r="AD263" s="436"/>
      <c r="AE263" s="435"/>
      <c r="AF263" s="436"/>
      <c r="AG263" s="435"/>
      <c r="AH263" s="436"/>
      <c r="AI263" s="435"/>
      <c r="AJ263" s="436"/>
      <c r="AK263" s="435"/>
      <c r="AL263" s="436"/>
      <c r="AM263" s="435"/>
      <c r="AN263" s="436"/>
      <c r="AO263" s="435"/>
      <c r="AP263" s="436"/>
      <c r="AQ263" s="435"/>
      <c r="AR263" s="436"/>
      <c r="AS263" s="435"/>
      <c r="AT263" s="436"/>
      <c r="AU263" s="435"/>
      <c r="AV263" s="436"/>
      <c r="AW263" s="435"/>
      <c r="AX263" s="436"/>
      <c r="AY263" s="435"/>
      <c r="AZ263" s="436"/>
      <c r="BA263" s="435"/>
      <c r="BB263" s="436"/>
      <c r="BC263" s="435"/>
      <c r="BD263" s="436"/>
      <c r="BE263" s="435"/>
      <c r="BF263" s="436"/>
      <c r="BG263" s="435"/>
      <c r="BH263" s="436"/>
      <c r="BI263" s="435"/>
      <c r="BJ263" s="436"/>
      <c r="BK263" s="435"/>
      <c r="BL263" s="436"/>
      <c r="BM263" s="435"/>
      <c r="BN263" s="436"/>
      <c r="BO263" s="435"/>
      <c r="BP263" s="436"/>
      <c r="BQ263" s="435"/>
      <c r="BR263" s="436"/>
      <c r="BS263" s="435"/>
      <c r="BT263" s="436"/>
      <c r="BU263" s="435"/>
      <c r="BV263" s="436"/>
      <c r="BW263" s="435"/>
      <c r="BX263" s="436"/>
      <c r="BY263" s="435"/>
      <c r="BZ263" s="436"/>
      <c r="CA263" s="435"/>
      <c r="CB263" s="436"/>
      <c r="CC263" s="435"/>
      <c r="CD263" s="436"/>
      <c r="CE263" s="435"/>
      <c r="CF263" s="436"/>
      <c r="CG263" s="435"/>
      <c r="CH263" s="436"/>
      <c r="CI263" s="435"/>
      <c r="CJ263" s="436"/>
      <c r="CK263" s="435"/>
      <c r="CL263" s="436"/>
      <c r="CM263" s="435"/>
      <c r="CN263" s="436"/>
      <c r="CO263" s="435"/>
      <c r="CP263" s="436"/>
      <c r="CQ263" s="435"/>
      <c r="CR263" s="436"/>
      <c r="CS263" s="435"/>
      <c r="CT263" s="436"/>
      <c r="CU263" s="435"/>
      <c r="CV263" s="436"/>
      <c r="CW263" s="435"/>
      <c r="CX263" s="436"/>
      <c r="CY263" s="435"/>
      <c r="CZ263" s="436"/>
      <c r="DA263" s="435"/>
      <c r="DB263" s="436"/>
      <c r="DC263" s="435"/>
      <c r="DD263" s="436"/>
      <c r="DE263" s="435"/>
      <c r="DF263" s="436"/>
      <c r="DG263" s="435"/>
      <c r="DH263" s="436"/>
      <c r="DI263" s="435"/>
      <c r="DJ263" s="436"/>
      <c r="DK263" s="435"/>
      <c r="DL263" s="436"/>
      <c r="DM263" s="435"/>
      <c r="DN263" s="436"/>
      <c r="DO263" s="435"/>
      <c r="DP263" s="436"/>
      <c r="DQ263" s="435"/>
      <c r="DR263" s="436"/>
      <c r="DS263" s="435"/>
      <c r="DT263" s="436"/>
      <c r="DU263" s="435"/>
      <c r="DV263" s="436"/>
      <c r="DW263" s="435"/>
      <c r="DX263" s="436"/>
      <c r="DY263" s="435"/>
      <c r="DZ263" s="436"/>
      <c r="EA263" s="435"/>
      <c r="EB263" s="436"/>
      <c r="EC263" s="435"/>
      <c r="ED263" s="436"/>
      <c r="EE263" s="435"/>
      <c r="EF263" s="436"/>
      <c r="EG263" s="435"/>
      <c r="EH263" s="436"/>
      <c r="EI263" s="435"/>
      <c r="EJ263" s="436"/>
      <c r="EK263" s="435"/>
      <c r="EL263" s="436"/>
      <c r="EM263" s="435"/>
      <c r="EN263" s="436"/>
      <c r="EO263" s="435"/>
      <c r="EP263" s="436"/>
      <c r="EQ263" s="436"/>
      <c r="ER263" s="435"/>
      <c r="ES263" s="436"/>
      <c r="ET263" s="435"/>
      <c r="EU263" s="436"/>
      <c r="EV263" s="435"/>
      <c r="EW263" s="436"/>
      <c r="EX263" s="435"/>
      <c r="EY263" s="436"/>
      <c r="EZ263" s="435"/>
      <c r="FA263" s="436"/>
      <c r="FB263" s="435"/>
      <c r="FC263" s="436"/>
      <c r="FD263" s="435"/>
      <c r="FE263" s="436"/>
      <c r="FF263" s="435"/>
      <c r="FG263" s="436"/>
      <c r="FH263" s="435"/>
      <c r="FI263" s="436"/>
      <c r="FJ263" s="435"/>
      <c r="FK263" s="436"/>
      <c r="FL263" s="435"/>
      <c r="FM263" s="436"/>
      <c r="FN263" s="435"/>
      <c r="FO263" s="436"/>
      <c r="FP263" s="435"/>
      <c r="FQ263" s="436"/>
      <c r="FR263" s="435"/>
      <c r="FS263" s="436"/>
      <c r="FT263" s="435"/>
      <c r="FU263" s="436"/>
      <c r="FV263" s="435"/>
      <c r="FW263" s="436"/>
      <c r="FX263" s="435"/>
      <c r="FY263" s="436"/>
      <c r="FZ263" s="435"/>
      <c r="GA263" s="436"/>
      <c r="GB263" s="435"/>
      <c r="GC263" s="436"/>
      <c r="GD263" s="435"/>
      <c r="GE263" s="436"/>
      <c r="GF263" s="435"/>
      <c r="GG263" s="436"/>
      <c r="GH263" s="435"/>
      <c r="GI263" s="436"/>
      <c r="GJ263" s="435"/>
      <c r="GK263" s="435"/>
      <c r="GL263" s="436"/>
    </row>
    <row r="264" spans="1:194" ht="12" hidden="1" customHeight="1" outlineLevel="1" x14ac:dyDescent="0.2">
      <c r="A264" s="433" t="str">
        <f>INPUT!B207</f>
        <v>EOP Premiums In Force</v>
      </c>
      <c r="B264" s="434">
        <f>INPUT!K207</f>
        <v>1934</v>
      </c>
      <c r="C264" s="435">
        <f>INPUT!L207</f>
        <v>18.070818070818074</v>
      </c>
      <c r="D264" s="434">
        <f>INPUT!M207</f>
        <v>2013</v>
      </c>
      <c r="E264" s="435">
        <f>INPUT!N207</f>
        <v>18.90135853514472</v>
      </c>
      <c r="F264" s="434">
        <f>INPUT!O207</f>
        <v>2090</v>
      </c>
      <c r="G264" s="435">
        <f>INPUT!P207</f>
        <v>19.292237442922367</v>
      </c>
      <c r="H264" s="434">
        <f>INPUT!Q207</f>
        <v>2238</v>
      </c>
      <c r="I264" s="435">
        <f>INPUT!R207</f>
        <v>20.257925846319182</v>
      </c>
      <c r="J264" s="434">
        <f>INPUT!S207</f>
        <v>2307</v>
      </c>
      <c r="K264" s="435">
        <f>INPUT!T207</f>
        <v>19.286452947259569</v>
      </c>
      <c r="L264" s="434">
        <f>INPUT!U207</f>
        <v>2417</v>
      </c>
      <c r="M264" s="435">
        <f>INPUT!V207</f>
        <v>20.06954793840039</v>
      </c>
      <c r="N264" s="434">
        <f>INPUT!W207</f>
        <v>2518</v>
      </c>
      <c r="O264" s="435">
        <f>INPUT!X207</f>
        <v>20.478468899521541</v>
      </c>
      <c r="P264" s="434">
        <f>INPUT!Y207</f>
        <v>2674</v>
      </c>
      <c r="Q264" s="435">
        <f>INPUT!Z207</f>
        <v>19.481680071492402</v>
      </c>
      <c r="R264" s="434">
        <f>INPUT!AA207</f>
        <v>2731</v>
      </c>
      <c r="S264" s="435">
        <f>INPUT!AB207</f>
        <v>18.378846987429554</v>
      </c>
      <c r="T264" s="434">
        <f>INPUT!AC207</f>
        <v>2819</v>
      </c>
      <c r="U264" s="435">
        <f>INPUT!AD207</f>
        <v>16.632188663632608</v>
      </c>
      <c r="V264" s="434">
        <f>INPUT!AE207</f>
        <v>2902</v>
      </c>
      <c r="W264" s="435">
        <f>INPUT!AF207</f>
        <v>15.250198570293882</v>
      </c>
      <c r="X264" s="434">
        <f>INPUT!AG207</f>
        <v>3043</v>
      </c>
      <c r="Y264" s="435">
        <f>INPUT!AH207</f>
        <v>13.799551234106211</v>
      </c>
      <c r="Z264" s="434">
        <f>INPUT!AI207</f>
        <v>3117</v>
      </c>
      <c r="AA264" s="435">
        <f>INPUT!AJ207</f>
        <v>14.134016843647013</v>
      </c>
      <c r="AB264" s="434">
        <f>INPUT!AK207</f>
        <v>3190</v>
      </c>
      <c r="AC264" s="435">
        <f>INPUT!AL207</f>
        <v>13.160695282014888</v>
      </c>
      <c r="AD264" s="434">
        <f>INPUT!AM207</f>
        <v>3251</v>
      </c>
      <c r="AE264" s="435">
        <f>INPUT!AN207</f>
        <v>12.02618883528601</v>
      </c>
      <c r="AF264" s="434">
        <f>INPUT!AO207</f>
        <v>3374</v>
      </c>
      <c r="AG264" s="435">
        <f>INPUT!AP207</f>
        <v>10.877423595136371</v>
      </c>
      <c r="AH264" s="434">
        <f>INPUT!AQ207</f>
        <v>3421</v>
      </c>
      <c r="AI264" s="435">
        <f>INPUT!AR207</f>
        <v>9.7529675970484462</v>
      </c>
      <c r="AJ264" s="434">
        <f>INPUT!AS207</f>
        <v>3506</v>
      </c>
      <c r="AK264" s="435">
        <f>INPUT!AT207</f>
        <v>9.9059561128526532</v>
      </c>
      <c r="AL264" s="434">
        <f>INPUT!AU207</f>
        <v>3585</v>
      </c>
      <c r="AM264" s="435">
        <f>INPUT!AV207</f>
        <v>10.273761919409408</v>
      </c>
      <c r="AN264" s="434">
        <f>INPUT!AW207</f>
        <v>3711</v>
      </c>
      <c r="AO264" s="435">
        <f>INPUT!AX207</f>
        <v>9.9881446354475489</v>
      </c>
      <c r="AP264" s="434">
        <f>INPUT!AY207</f>
        <v>3759</v>
      </c>
      <c r="AQ264" s="435">
        <f>INPUT!AZ207</f>
        <v>9.8801520023384946</v>
      </c>
      <c r="AR264" s="434">
        <f>INPUT!BA207</f>
        <v>3836</v>
      </c>
      <c r="AS264" s="435">
        <f>INPUT!BB207</f>
        <v>9.4124358243012018</v>
      </c>
      <c r="AT264" s="434">
        <f>INPUT!BC207</f>
        <v>3919</v>
      </c>
      <c r="AU264" s="435">
        <f>INPUT!BD207</f>
        <v>9.3165969316596922</v>
      </c>
      <c r="AV264" s="434">
        <f>INPUT!BE207</f>
        <v>4101</v>
      </c>
      <c r="AW264" s="435">
        <f>INPUT!BF207</f>
        <v>10.509296685529513</v>
      </c>
      <c r="AX264" s="434">
        <f>INPUT!BG207</f>
        <v>4160</v>
      </c>
      <c r="AY264" s="435">
        <f>INPUT!BH207</f>
        <v>10.667730779462614</v>
      </c>
      <c r="AZ264" s="434">
        <f>INPUT!BI207</f>
        <v>4241</v>
      </c>
      <c r="BA264" s="435">
        <f>INPUT!BJ207</f>
        <v>10.557872784150145</v>
      </c>
      <c r="BB264" s="434">
        <f>INPUT!BK207</f>
        <v>4332</v>
      </c>
      <c r="BC264" s="435">
        <f>INPUT!BL207</f>
        <v>10.538402653738199</v>
      </c>
      <c r="BD264" s="434">
        <f>INPUT!BM207</f>
        <v>4510</v>
      </c>
      <c r="BE264" s="435">
        <f>INPUT!BN207</f>
        <v>9.9731772738356419</v>
      </c>
      <c r="BF264" s="434">
        <f>INPUT!BO207</f>
        <v>4539</v>
      </c>
      <c r="BG264" s="435">
        <f>INPUT!BP207</f>
        <v>9.1105769230769305</v>
      </c>
      <c r="BH264" s="434">
        <f>INPUT!BQ207</f>
        <v>4617</v>
      </c>
      <c r="BI264" s="435">
        <f>INPUT!BR207</f>
        <v>8.8658335298278601</v>
      </c>
      <c r="BJ264" s="434">
        <f>INPUT!BS207</f>
        <v>4680</v>
      </c>
      <c r="BK264" s="435">
        <f>INPUT!BT207</f>
        <v>8.0332409972299068</v>
      </c>
      <c r="BL264" s="434">
        <f>INPUT!BU207</f>
        <v>4789</v>
      </c>
      <c r="BM264" s="435">
        <f>INPUT!BV207</f>
        <v>6.1862527716186166</v>
      </c>
      <c r="BN264" s="434">
        <f>INPUT!BW207</f>
        <v>4737</v>
      </c>
      <c r="BO264" s="435">
        <f>INPUT!BX207</f>
        <v>4.3621943159286136</v>
      </c>
      <c r="BP264" s="434">
        <f>INPUT!BY207</f>
        <v>4742</v>
      </c>
      <c r="BQ264" s="435">
        <f>INPUT!BZ207</f>
        <v>2.7073857483214114</v>
      </c>
      <c r="BR264" s="434">
        <f>INPUT!CA207</f>
        <v>4774</v>
      </c>
      <c r="BS264" s="435">
        <f>INPUT!CB207</f>
        <v>2.0085470085470014</v>
      </c>
      <c r="BT264" s="434">
        <f>INPUT!CC207</f>
        <v>4956</v>
      </c>
      <c r="BU264" s="435">
        <f>INPUT!CD207</f>
        <v>3.4871580705784</v>
      </c>
      <c r="BV264" s="434">
        <f>INPUT!CE207</f>
        <v>4868</v>
      </c>
      <c r="BW264" s="435">
        <f>INPUT!CF207</f>
        <v>2.7654633734431</v>
      </c>
      <c r="BX264" s="434">
        <f>INPUT!CG207</f>
        <v>4887</v>
      </c>
      <c r="BY264" s="435">
        <f>INPUT!CH207</f>
        <v>3.0577815267819553</v>
      </c>
      <c r="BZ264" s="434">
        <f>INPUT!CI207</f>
        <v>4897</v>
      </c>
      <c r="CA264" s="435">
        <f>INPUT!CJ207</f>
        <v>2.5764558022622452</v>
      </c>
      <c r="CB264" s="434">
        <f>INPUT!CK207</f>
        <v>4973</v>
      </c>
      <c r="CC264" s="435">
        <f>INPUT!CL207</f>
        <v>0.34301856335754444</v>
      </c>
      <c r="CD264" s="434">
        <f>INPUT!CM207</f>
        <v>4981</v>
      </c>
      <c r="CE264" s="435">
        <f>INPUT!CN207</f>
        <v>2.3212818405916158</v>
      </c>
      <c r="CF264" s="434">
        <f>INPUT!CO207</f>
        <v>5038</v>
      </c>
      <c r="CG264" s="435">
        <f>INPUT!CP207</f>
        <v>3.0898301616533619</v>
      </c>
      <c r="CH264" s="434">
        <f>INPUT!CQ207</f>
        <v>5085</v>
      </c>
      <c r="CI264" s="435">
        <f>INPUT!CR207</f>
        <v>3.8390851541760362</v>
      </c>
      <c r="CJ264" s="434">
        <f>INPUT!CS207</f>
        <v>5188</v>
      </c>
      <c r="CK264" s="435">
        <f>INPUT!CT207</f>
        <v>4.323346068771361</v>
      </c>
      <c r="CL264" s="434">
        <f>INPUT!CU207</f>
        <v>5237</v>
      </c>
      <c r="CM264" s="435">
        <f>INPUT!CV207</f>
        <v>5.1395302148163013</v>
      </c>
      <c r="CN264" s="434">
        <f>INPUT!CW207</f>
        <v>5295</v>
      </c>
      <c r="CO264" s="435">
        <f>INPUT!CX207</f>
        <v>5.1012306470821667</v>
      </c>
      <c r="CP264" s="434">
        <f>INPUT!CY207</f>
        <v>5324</v>
      </c>
      <c r="CQ264" s="435">
        <f>INPUT!CZ207</f>
        <v>4.7000983284169129</v>
      </c>
      <c r="CR264" s="434">
        <f>INPUT!DA207</f>
        <v>5451</v>
      </c>
      <c r="CS264" s="435">
        <f>INPUT!DB207</f>
        <v>5.0693909020817163</v>
      </c>
      <c r="CT264" s="434">
        <f>INPUT!DC207</f>
        <v>5427</v>
      </c>
      <c r="CU264" s="435">
        <f>INPUT!DD207</f>
        <v>3.6280313156387134</v>
      </c>
      <c r="CV264" s="434">
        <f>INPUT!DE207</f>
        <v>5484</v>
      </c>
      <c r="CW264" s="435">
        <f>INPUT!DF207</f>
        <v>3.5694050991501358</v>
      </c>
      <c r="CX264" s="434">
        <f>INPUT!DG207</f>
        <v>5494</v>
      </c>
      <c r="CY264" s="435">
        <f>INPUT!DH207</f>
        <v>3.1930879038317039</v>
      </c>
      <c r="CZ264" s="434">
        <f>INPUT!DI207</f>
        <v>5570</v>
      </c>
      <c r="DA264" s="435">
        <f>INPUT!DJ207</f>
        <v>2.1830856723537018</v>
      </c>
      <c r="DB264" s="434">
        <f>INPUT!DK207</f>
        <v>5506</v>
      </c>
      <c r="DC264" s="435">
        <f>INPUT!DL207</f>
        <v>1.4556845402616592</v>
      </c>
      <c r="DD264" s="434">
        <f>INPUT!DM207</f>
        <v>5537</v>
      </c>
      <c r="DE264" s="435">
        <f>INPUT!DN207</f>
        <v>0.96644784828592289</v>
      </c>
      <c r="DF264" s="434">
        <f>INPUT!DO207</f>
        <v>5525</v>
      </c>
      <c r="DG264" s="435">
        <f>INPUT!DP207</f>
        <v>0.56425191117583928</v>
      </c>
      <c r="DH264" s="434">
        <f>INPUT!DQ207</f>
        <v>5668</v>
      </c>
      <c r="DI264" s="435">
        <f>INPUT!DR207</f>
        <v>1.7594254937163267</v>
      </c>
      <c r="DJ264" s="434">
        <f>INPUT!DS207</f>
        <v>5607</v>
      </c>
      <c r="DK264" s="435">
        <f>INPUT!DT207</f>
        <v>1.8343625136215014</v>
      </c>
      <c r="DL264" s="434">
        <f>INPUT!DU207</f>
        <v>5624</v>
      </c>
      <c r="DM264" s="435">
        <f>INPUT!DV207</f>
        <v>1.5712479682138403</v>
      </c>
      <c r="DN264" s="434">
        <f>INPUT!DW207</f>
        <v>5627</v>
      </c>
      <c r="DO264" s="435">
        <f>INPUT!DX207</f>
        <v>1.8461538461538529</v>
      </c>
      <c r="DP264" s="434">
        <f>INPUT!DY207</f>
        <v>5760</v>
      </c>
      <c r="DQ264" s="435">
        <f>INPUT!DZ207</f>
        <v>1.6231474947071334</v>
      </c>
      <c r="DR264" s="434">
        <f>INPUT!EA207</f>
        <v>5736</v>
      </c>
      <c r="DS264" s="435">
        <f>INPUT!EB207</f>
        <v>2.3006955591225342</v>
      </c>
      <c r="DT264" s="434">
        <f>INPUT!EC207</f>
        <v>5756</v>
      </c>
      <c r="DU264" s="435">
        <f>INPUT!ED207</f>
        <v>2.3470839260312903</v>
      </c>
      <c r="DV264" s="434">
        <f>INPUT!EE207</f>
        <v>5762</v>
      </c>
      <c r="DW264" s="435">
        <f>INPUT!EF207</f>
        <v>2.3991469699662371</v>
      </c>
      <c r="DX264" s="434">
        <f>INPUT!EG207</f>
        <v>5896</v>
      </c>
      <c r="DY264" s="435">
        <f>INPUT!EH207</f>
        <v>2.3611111111111027</v>
      </c>
      <c r="DZ264" s="434">
        <f>INPUT!EI207</f>
        <v>5858</v>
      </c>
      <c r="EA264" s="435">
        <f>INPUT!EJ207</f>
        <v>2.1269177126917782</v>
      </c>
      <c r="EB264" s="434">
        <f>INPUT!EK207</f>
        <v>5882</v>
      </c>
      <c r="EC264" s="435">
        <f>INPUT!EL207</f>
        <v>2.1890201528839581</v>
      </c>
      <c r="ED264" s="434">
        <f>INPUT!EM207</f>
        <v>5909</v>
      </c>
      <c r="EE264" s="435">
        <f>INPUT!EN207</f>
        <v>2.5511975008677634</v>
      </c>
      <c r="EF264" s="434">
        <f>INPUT!EO207</f>
        <v>6052</v>
      </c>
      <c r="EG264" s="435">
        <f>INPUT!EP207</f>
        <v>2.6458616010854863</v>
      </c>
      <c r="EH264" s="434">
        <f>INPUT!EQ207</f>
        <v>6023.8938534599729</v>
      </c>
      <c r="EI264" s="435">
        <f>INPUT!ER207</f>
        <v>2.8319196561962023</v>
      </c>
      <c r="EJ264" s="434">
        <f>INPUT!ES207</f>
        <v>6059.5918802014021</v>
      </c>
      <c r="EK264" s="435">
        <f>INPUT!ET207</f>
        <v>3.0192431180109169</v>
      </c>
      <c r="EL264" s="434">
        <f>INPUT!EU207</f>
        <v>6097.5401097925878</v>
      </c>
      <c r="EM264" s="435">
        <f>INPUT!EV207</f>
        <v>3.1907278692264063</v>
      </c>
      <c r="EN264" s="434">
        <f>INPUT!EW207</f>
        <v>6259.6206021190656</v>
      </c>
      <c r="EO264" s="435">
        <f>INPUT!EX207</f>
        <v>3.4306114031570578</v>
      </c>
      <c r="EP264" s="434"/>
      <c r="EQ264" s="434">
        <f>INPUT!FF207</f>
        <v>1861</v>
      </c>
      <c r="ER264" s="435">
        <f>INPUT!FG207</f>
        <v>16.896984924623126</v>
      </c>
      <c r="ES264" s="434">
        <f>INPUT!FH207</f>
        <v>2238</v>
      </c>
      <c r="ET264" s="435">
        <f>INPUT!FI207</f>
        <v>20.257925846319182</v>
      </c>
      <c r="EU264" s="434">
        <f>INPUT!FJ207</f>
        <v>2674</v>
      </c>
      <c r="EV264" s="435">
        <f>INPUT!FK207</f>
        <v>19.481680071492402</v>
      </c>
      <c r="EW264" s="434">
        <f>INPUT!FL207</f>
        <v>3043</v>
      </c>
      <c r="EX264" s="435">
        <f>INPUT!FM207</f>
        <v>13.799551234106211</v>
      </c>
      <c r="EY264" s="434">
        <f>INPUT!FN207</f>
        <v>3374</v>
      </c>
      <c r="EZ264" s="435">
        <f>INPUT!FO207</f>
        <v>10.877423595136371</v>
      </c>
      <c r="FA264" s="434">
        <f>INPUT!FP207</f>
        <v>3711</v>
      </c>
      <c r="FB264" s="435">
        <f>INPUT!FQ207</f>
        <v>9.9881446354475489</v>
      </c>
      <c r="FC264" s="434">
        <f>INPUT!FR207</f>
        <v>4101</v>
      </c>
      <c r="FD264" s="435">
        <f>INPUT!FS207</f>
        <v>10.509296685529513</v>
      </c>
      <c r="FE264" s="434">
        <f>INPUT!FT207</f>
        <v>4510</v>
      </c>
      <c r="FF264" s="435">
        <f>INPUT!FU207</f>
        <v>9.9731772738356419</v>
      </c>
      <c r="FG264" s="434">
        <f>INPUT!FV207</f>
        <v>4789</v>
      </c>
      <c r="FH264" s="435">
        <f>INPUT!FW207</f>
        <v>6.1862527716186166</v>
      </c>
      <c r="FI264" s="434">
        <f>INPUT!FX207</f>
        <v>4956</v>
      </c>
      <c r="FJ264" s="435">
        <f>INPUT!FY207</f>
        <v>3.4871580705784</v>
      </c>
      <c r="FK264" s="434">
        <f>INPUT!FZ207</f>
        <v>4973</v>
      </c>
      <c r="FL264" s="435">
        <f>INPUT!GA207</f>
        <v>0.34301856335754444</v>
      </c>
      <c r="FM264" s="434">
        <f>INPUT!GB207</f>
        <v>5188</v>
      </c>
      <c r="FN264" s="435">
        <f>INPUT!GC207</f>
        <v>4.323346068771361</v>
      </c>
      <c r="FO264" s="434">
        <f>INPUT!GD207</f>
        <v>5451</v>
      </c>
      <c r="FP264" s="435">
        <f>INPUT!GE207</f>
        <v>5.0693909020817163</v>
      </c>
      <c r="FQ264" s="434">
        <f>INPUT!GF207</f>
        <v>5570</v>
      </c>
      <c r="FR264" s="435">
        <f>INPUT!GG207</f>
        <v>2.1830856723537018</v>
      </c>
      <c r="FS264" s="434">
        <f>INPUT!GH207</f>
        <v>5668</v>
      </c>
      <c r="FT264" s="435">
        <f>INPUT!GI207</f>
        <v>1.7594254937163267</v>
      </c>
      <c r="FU264" s="434">
        <f>INPUT!GJ207</f>
        <v>5760</v>
      </c>
      <c r="FV264" s="435">
        <f>INPUT!GK207</f>
        <v>1.6231474947071334</v>
      </c>
      <c r="FW264" s="434">
        <f>INPUT!GL207</f>
        <v>5896</v>
      </c>
      <c r="FX264" s="435">
        <f>INPUT!GM207</f>
        <v>2.3611111111111027</v>
      </c>
      <c r="FY264" s="434">
        <f>INPUT!GN207</f>
        <v>6052</v>
      </c>
      <c r="FZ264" s="435">
        <f>INPUT!GO207</f>
        <v>2.6458616010854863</v>
      </c>
      <c r="GA264" s="434">
        <f>INPUT!GP207</f>
        <v>6259.6206021190656</v>
      </c>
      <c r="GB264" s="435">
        <f>INPUT!GQ207</f>
        <v>3.4306114031570578</v>
      </c>
      <c r="GC264" s="434">
        <f>INPUT!GR207</f>
        <v>6725.1139992867766</v>
      </c>
      <c r="GD264" s="435">
        <f>INPUT!GS207</f>
        <v>7.4364474583352269</v>
      </c>
      <c r="GE264" s="434">
        <f>INPUT!GT207</f>
        <v>7199.7140634322732</v>
      </c>
      <c r="GF264" s="435">
        <f>INPUT!GU207</f>
        <v>7.0571303950510034</v>
      </c>
      <c r="GG264" s="434">
        <f>INPUT!GV207</f>
        <v>7687.95251689209</v>
      </c>
      <c r="GH264" s="435">
        <f>INPUT!GW207</f>
        <v>6.7813589422891951</v>
      </c>
      <c r="GI264" s="434">
        <f>INPUT!GX207</f>
        <v>8193.8391129141037</v>
      </c>
      <c r="GJ264" s="435">
        <f>INPUT!GY207</f>
        <v>6.5802513076202329</v>
      </c>
      <c r="GK264" s="435">
        <f>INPUT!GZ207</f>
        <v>6.2472511181437929</v>
      </c>
      <c r="GL264" s="436"/>
    </row>
    <row r="265" spans="1:194" ht="12" hidden="1" customHeight="1" outlineLevel="1" x14ac:dyDescent="0.2">
      <c r="A265" s="433" t="str">
        <f>INPUT!B208</f>
        <v>Average Premiums In Force</v>
      </c>
      <c r="B265" s="434">
        <f>INPUT!K208</f>
        <v>1897.5</v>
      </c>
      <c r="C265" s="435" t="str">
        <f>INPUT!L208</f>
        <v>NM</v>
      </c>
      <c r="D265" s="434">
        <f>INPUT!M208</f>
        <v>1973.5</v>
      </c>
      <c r="E265" s="435">
        <f>INPUT!N208</f>
        <v>18.492945061543086</v>
      </c>
      <c r="F265" s="434">
        <f>INPUT!O208</f>
        <v>2051.5</v>
      </c>
      <c r="G265" s="435">
        <f>INPUT!P208</f>
        <v>19.100145137880986</v>
      </c>
      <c r="H265" s="434">
        <f>INPUT!Q208</f>
        <v>2164</v>
      </c>
      <c r="I265" s="435">
        <f>INPUT!R208</f>
        <v>19.789648491558264</v>
      </c>
      <c r="J265" s="434">
        <f>INPUT!S208</f>
        <v>2272.5</v>
      </c>
      <c r="K265" s="435">
        <f>INPUT!T208</f>
        <v>19.762845849802368</v>
      </c>
      <c r="L265" s="434">
        <f>INPUT!U208</f>
        <v>2362</v>
      </c>
      <c r="M265" s="435">
        <f>INPUT!V208</f>
        <v>19.685837344818857</v>
      </c>
      <c r="N265" s="434">
        <f>INPUT!W208</f>
        <v>2467.5</v>
      </c>
      <c r="O265" s="435">
        <f>INPUT!X208</f>
        <v>20.277845478917868</v>
      </c>
      <c r="P265" s="434">
        <f>INPUT!Y208</f>
        <v>2596</v>
      </c>
      <c r="Q265" s="435">
        <f>INPUT!Z208</f>
        <v>19.963031423290211</v>
      </c>
      <c r="R265" s="434">
        <f>INPUT!AA208</f>
        <v>2702.5</v>
      </c>
      <c r="S265" s="435">
        <f>INPUT!AB208</f>
        <v>18.921892189218916</v>
      </c>
      <c r="T265" s="434">
        <f>INPUT!AC208</f>
        <v>2775</v>
      </c>
      <c r="U265" s="435">
        <f>INPUT!AD208</f>
        <v>17.485182049110914</v>
      </c>
      <c r="V265" s="434">
        <f>INPUT!AE208</f>
        <v>2860.5</v>
      </c>
      <c r="W265" s="435">
        <f>INPUT!AF208</f>
        <v>15.927051671732517</v>
      </c>
      <c r="X265" s="434">
        <f>INPUT!AG208</f>
        <v>2972.5</v>
      </c>
      <c r="Y265" s="435">
        <f>INPUT!AH208</f>
        <v>14.503081664098616</v>
      </c>
      <c r="Z265" s="434">
        <f>INPUT!AI208</f>
        <v>3080</v>
      </c>
      <c r="AA265" s="435">
        <f>INPUT!AJ208</f>
        <v>13.968547641073069</v>
      </c>
      <c r="AB265" s="434">
        <f>INPUT!AK208</f>
        <v>3153.5</v>
      </c>
      <c r="AC265" s="435">
        <f>INPUT!AL208</f>
        <v>13.639639639639633</v>
      </c>
      <c r="AD265" s="434">
        <f>INPUT!AM208</f>
        <v>3220.5</v>
      </c>
      <c r="AE265" s="435">
        <f>INPUT!AN208</f>
        <v>12.585212375458843</v>
      </c>
      <c r="AF265" s="434">
        <f>INPUT!AO208</f>
        <v>3312.5</v>
      </c>
      <c r="AG265" s="435">
        <f>INPUT!AP208</f>
        <v>11.438183347350716</v>
      </c>
      <c r="AH265" s="434">
        <f>INPUT!AQ208</f>
        <v>3397.5</v>
      </c>
      <c r="AI265" s="435">
        <f>INPUT!AR208</f>
        <v>10.308441558441551</v>
      </c>
      <c r="AJ265" s="434">
        <f>INPUT!AS208</f>
        <v>3463.5</v>
      </c>
      <c r="AK265" s="435">
        <f>INPUT!AT208</f>
        <v>9.8303472332329065</v>
      </c>
      <c r="AL265" s="434">
        <f>INPUT!AU208</f>
        <v>3545.5</v>
      </c>
      <c r="AM265" s="435">
        <f>INPUT!AV208</f>
        <v>10.091600683123737</v>
      </c>
      <c r="AN265" s="434">
        <f>INPUT!AW208</f>
        <v>3648</v>
      </c>
      <c r="AO265" s="435">
        <f>INPUT!AX208</f>
        <v>10.128301886792457</v>
      </c>
      <c r="AP265" s="434">
        <f>INPUT!AY208</f>
        <v>3735</v>
      </c>
      <c r="AQ265" s="435">
        <f>INPUT!AZ208</f>
        <v>9.9337748344370915</v>
      </c>
      <c r="AR265" s="434">
        <f>INPUT!BA208</f>
        <v>3797.5</v>
      </c>
      <c r="AS265" s="435">
        <f>INPUT!BB208</f>
        <v>9.6434242817958769</v>
      </c>
      <c r="AT265" s="434">
        <f>INPUT!BC208</f>
        <v>3877.5</v>
      </c>
      <c r="AU265" s="435">
        <f>INPUT!BD208</f>
        <v>9.3639825130447107</v>
      </c>
      <c r="AV265" s="434">
        <f>INPUT!BE208</f>
        <v>4010</v>
      </c>
      <c r="AW265" s="435">
        <f>INPUT!BF208</f>
        <v>9.923245614035082</v>
      </c>
      <c r="AX265" s="434">
        <f>INPUT!BG208</f>
        <v>4130.5</v>
      </c>
      <c r="AY265" s="435">
        <f>INPUT!BH208</f>
        <v>10.589022757697464</v>
      </c>
      <c r="AZ265" s="434">
        <f>INPUT!BI208</f>
        <v>4200.5</v>
      </c>
      <c r="BA265" s="435">
        <f>INPUT!BJ208</f>
        <v>10.612244897959178</v>
      </c>
      <c r="BB265" s="434">
        <f>INPUT!BK208</f>
        <v>4286.5</v>
      </c>
      <c r="BC265" s="435">
        <f>INPUT!BL208</f>
        <v>10.548033526756928</v>
      </c>
      <c r="BD265" s="434">
        <f>INPUT!BM208</f>
        <v>4421</v>
      </c>
      <c r="BE265" s="435">
        <f>INPUT!BN208</f>
        <v>10.249376558603496</v>
      </c>
      <c r="BF265" s="434">
        <f>INPUT!BO208</f>
        <v>4524.5</v>
      </c>
      <c r="BG265" s="435">
        <f>INPUT!BP208</f>
        <v>9.538796755840707</v>
      </c>
      <c r="BH265" s="434">
        <f>INPUT!BQ208</f>
        <v>4578</v>
      </c>
      <c r="BI265" s="435">
        <f>INPUT!BR208</f>
        <v>8.9870253541245013</v>
      </c>
      <c r="BJ265" s="434">
        <f>INPUT!BS208</f>
        <v>4648.5</v>
      </c>
      <c r="BK265" s="435">
        <f>INPUT!BT208</f>
        <v>8.4451183949609145</v>
      </c>
      <c r="BL265" s="434">
        <f>INPUT!BU208</f>
        <v>4734.5</v>
      </c>
      <c r="BM265" s="435">
        <f>INPUT!BV208</f>
        <v>7.0911558470934111</v>
      </c>
      <c r="BN265" s="434">
        <f>INPUT!BW208</f>
        <v>4763</v>
      </c>
      <c r="BO265" s="435">
        <f>INPUT!BX208</f>
        <v>5.2713006962095355</v>
      </c>
      <c r="BP265" s="434">
        <f>INPUT!BY208</f>
        <v>4739.5</v>
      </c>
      <c r="BQ265" s="435">
        <f>INPUT!BZ208</f>
        <v>3.5277413717780703</v>
      </c>
      <c r="BR265" s="434">
        <f>INPUT!CA208</f>
        <v>4758</v>
      </c>
      <c r="BS265" s="435">
        <f>INPUT!CB208</f>
        <v>2.3555985801871682</v>
      </c>
      <c r="BT265" s="434">
        <f>INPUT!CC208</f>
        <v>4865</v>
      </c>
      <c r="BU265" s="435">
        <f>INPUT!CD208</f>
        <v>2.7563628683071162</v>
      </c>
      <c r="BV265" s="434">
        <f>INPUT!CE208</f>
        <v>4912</v>
      </c>
      <c r="BW265" s="435">
        <f>INPUT!CF208</f>
        <v>3.1282804954860355</v>
      </c>
      <c r="BX265" s="434">
        <f>INPUT!CG208</f>
        <v>4877.5</v>
      </c>
      <c r="BY265" s="435">
        <f>INPUT!CH208</f>
        <v>2.9116995463656536</v>
      </c>
      <c r="BZ265" s="434">
        <f>INPUT!CI208</f>
        <v>4892</v>
      </c>
      <c r="CA265" s="435">
        <f>INPUT!CJ208</f>
        <v>2.8163093736864209</v>
      </c>
      <c r="CB265" s="434">
        <f>INPUT!CK208</f>
        <v>4935</v>
      </c>
      <c r="CC265" s="435">
        <f>INPUT!CL208</f>
        <v>1.4388489208633004</v>
      </c>
      <c r="CD265" s="434">
        <f>INPUT!CM208</f>
        <v>4977</v>
      </c>
      <c r="CE265" s="435">
        <f>INPUT!CN208</f>
        <v>1.3232899022801226</v>
      </c>
      <c r="CF265" s="434">
        <f>INPUT!CO208</f>
        <v>5009.5</v>
      </c>
      <c r="CG265" s="435">
        <f>INPUT!CP208</f>
        <v>2.7063044592516627</v>
      </c>
      <c r="CH265" s="434">
        <f>INPUT!CQ208</f>
        <v>5061.5</v>
      </c>
      <c r="CI265" s="435">
        <f>INPUT!CR208</f>
        <v>3.4648405560098183</v>
      </c>
      <c r="CJ265" s="434">
        <f>INPUT!CS208</f>
        <v>5136.5</v>
      </c>
      <c r="CK265" s="435">
        <f>INPUT!CT208</f>
        <v>4.083080040526843</v>
      </c>
      <c r="CL265" s="434">
        <f>INPUT!CU208</f>
        <v>5212.5</v>
      </c>
      <c r="CM265" s="435">
        <f>INPUT!CV208</f>
        <v>4.7317661241711884</v>
      </c>
      <c r="CN265" s="434">
        <f>INPUT!CW208</f>
        <v>5266</v>
      </c>
      <c r="CO265" s="435">
        <f>INPUT!CX208</f>
        <v>5.1202714841800612</v>
      </c>
      <c r="CP265" s="434">
        <f>INPUT!CY208</f>
        <v>5309.5</v>
      </c>
      <c r="CQ265" s="435">
        <f>INPUT!CZ208</f>
        <v>4.8997332806480332</v>
      </c>
      <c r="CR265" s="434">
        <f>INPUT!DA208</f>
        <v>5387.5</v>
      </c>
      <c r="CS265" s="435">
        <f>INPUT!DB208</f>
        <v>4.8865959310814722</v>
      </c>
      <c r="CT265" s="434">
        <f>INPUT!DC208</f>
        <v>5439</v>
      </c>
      <c r="CU265" s="435">
        <f>INPUT!DD208</f>
        <v>4.345323741007201</v>
      </c>
      <c r="CV265" s="434">
        <f>INPUT!DE208</f>
        <v>5455.5</v>
      </c>
      <c r="CW265" s="435">
        <f>INPUT!DF208</f>
        <v>3.5985567793391571</v>
      </c>
      <c r="CX265" s="434">
        <f>INPUT!DG208</f>
        <v>5489</v>
      </c>
      <c r="CY265" s="435">
        <f>INPUT!DH208</f>
        <v>3.380732649025342</v>
      </c>
      <c r="CZ265" s="434">
        <f>INPUT!DI208</f>
        <v>5532</v>
      </c>
      <c r="DA265" s="435">
        <f>INPUT!DJ208</f>
        <v>2.6821345707656707</v>
      </c>
      <c r="DB265" s="434">
        <f>INPUT!DK208</f>
        <v>5538</v>
      </c>
      <c r="DC265" s="435">
        <f>INPUT!DL208</f>
        <v>1.8201875344732388</v>
      </c>
      <c r="DD265" s="434">
        <f>INPUT!DM208</f>
        <v>5521.5</v>
      </c>
      <c r="DE265" s="435">
        <f>INPUT!DN208</f>
        <v>1.2097882870497623</v>
      </c>
      <c r="DF265" s="434">
        <f>INPUT!DO208</f>
        <v>5531</v>
      </c>
      <c r="DG265" s="435">
        <f>INPUT!DP208</f>
        <v>0.76516669703041718</v>
      </c>
      <c r="DH265" s="434">
        <f>INPUT!DQ208</f>
        <v>5596.5</v>
      </c>
      <c r="DI265" s="435">
        <f>INPUT!DR208</f>
        <v>1.1659436008676805</v>
      </c>
      <c r="DJ265" s="434">
        <f>INPUT!DS208</f>
        <v>5637.5</v>
      </c>
      <c r="DK265" s="435">
        <f>INPUT!DT208</f>
        <v>1.7966775009028435</v>
      </c>
      <c r="DL265" s="434">
        <f>INPUT!DU208</f>
        <v>5615.5</v>
      </c>
      <c r="DM265" s="435">
        <f>INPUT!DV208</f>
        <v>1.7024359322647786</v>
      </c>
      <c r="DN265" s="434">
        <f>INPUT!DW208</f>
        <v>5625.5</v>
      </c>
      <c r="DO265" s="435">
        <f>INPUT!DX208</f>
        <v>1.7085517989513743</v>
      </c>
      <c r="DP265" s="434">
        <f>INPUT!DY208</f>
        <v>5693.5</v>
      </c>
      <c r="DQ265" s="435">
        <f>INPUT!DZ208</f>
        <v>1.7332261234700219</v>
      </c>
      <c r="DR265" s="434">
        <f>INPUT!EA208</f>
        <v>5748</v>
      </c>
      <c r="DS265" s="435">
        <f>INPUT!EB208</f>
        <v>1.9600886917960025</v>
      </c>
      <c r="DT265" s="434">
        <f>INPUT!EC208</f>
        <v>5746</v>
      </c>
      <c r="DU265" s="435">
        <f>INPUT!ED208</f>
        <v>2.3239248508592381</v>
      </c>
      <c r="DV265" s="434">
        <f>INPUT!EE208</f>
        <v>5759</v>
      </c>
      <c r="DW265" s="435">
        <f>INPUT!EF208</f>
        <v>2.3731223891209741</v>
      </c>
      <c r="DX265" s="434">
        <f>INPUT!EG208</f>
        <v>5829</v>
      </c>
      <c r="DY265" s="435">
        <f>INPUT!EH208</f>
        <v>2.3799069113901838</v>
      </c>
      <c r="DZ265" s="434">
        <f>INPUT!EI208</f>
        <v>5877</v>
      </c>
      <c r="EA265" s="435">
        <f>INPUT!EJ208</f>
        <v>2.2442588726513613</v>
      </c>
      <c r="EB265" s="434">
        <f>INPUT!EK208</f>
        <v>5870</v>
      </c>
      <c r="EC265" s="435">
        <f>INPUT!EL208</f>
        <v>2.1580229725026046</v>
      </c>
      <c r="ED265" s="434">
        <f>INPUT!EM208</f>
        <v>5895.5</v>
      </c>
      <c r="EE265" s="435">
        <f>INPUT!EN208</f>
        <v>2.3702031602708784</v>
      </c>
      <c r="EF265" s="434">
        <f>INPUT!EO208</f>
        <v>5980.5</v>
      </c>
      <c r="EG265" s="435">
        <f>INPUT!EP208</f>
        <v>2.5990735975295998</v>
      </c>
      <c r="EH265" s="434">
        <f>INPUT!EQ208</f>
        <v>6037.9469267299864</v>
      </c>
      <c r="EI265" s="435">
        <f>INPUT!ER208</f>
        <v>2.7385898711925538</v>
      </c>
      <c r="EJ265" s="434">
        <f>INPUT!ES208</f>
        <v>6041.7428668306875</v>
      </c>
      <c r="EK265" s="435">
        <f>INPUT!ET208</f>
        <v>2.9257728591258525</v>
      </c>
      <c r="EL265" s="434">
        <f>INPUT!EU208</f>
        <v>6078.565994996995</v>
      </c>
      <c r="EM265" s="435">
        <f>INPUT!EV208</f>
        <v>3.1051818335509296</v>
      </c>
      <c r="EN265" s="434">
        <f>INPUT!EW208</f>
        <v>6178.5803559558262</v>
      </c>
      <c r="EO265" s="435">
        <f>INPUT!EX208</f>
        <v>3.3121036026390049</v>
      </c>
      <c r="EP265" s="434"/>
      <c r="EQ265" s="434">
        <f>INPUT!FF208</f>
        <v>1749.5</v>
      </c>
      <c r="ER265" s="435">
        <f>INPUT!FG208</f>
        <v>17.219430485762153</v>
      </c>
      <c r="ES265" s="434">
        <f>INPUT!FH208</f>
        <v>2049.5</v>
      </c>
      <c r="ET265" s="435">
        <f>INPUT!FI208</f>
        <v>17.147756501857671</v>
      </c>
      <c r="EU265" s="434">
        <f>INPUT!FJ208</f>
        <v>2456</v>
      </c>
      <c r="EV265" s="435">
        <f>INPUT!FK208</f>
        <v>19.834105879482799</v>
      </c>
      <c r="EW265" s="434">
        <f>INPUT!FL208</f>
        <v>2858.5</v>
      </c>
      <c r="EX265" s="435">
        <f>INPUT!FM208</f>
        <v>16.3884364820847</v>
      </c>
      <c r="EY265" s="434">
        <f>INPUT!FN208</f>
        <v>3208.5</v>
      </c>
      <c r="EZ265" s="435">
        <f>INPUT!FO208</f>
        <v>12.244184012594017</v>
      </c>
      <c r="FA265" s="434">
        <f>INPUT!FP208</f>
        <v>3542.5</v>
      </c>
      <c r="FB265" s="435">
        <f>INPUT!FQ208</f>
        <v>10.40984883902134</v>
      </c>
      <c r="FC265" s="434">
        <f>INPUT!FR208</f>
        <v>3855</v>
      </c>
      <c r="FD265" s="435">
        <f>INPUT!FS208</f>
        <v>8.82145377558221</v>
      </c>
      <c r="FE265" s="434">
        <f>INPUT!FT208</f>
        <v>4259.625</v>
      </c>
      <c r="FF265" s="435">
        <f>INPUT!FU208</f>
        <v>10.49610894941635</v>
      </c>
      <c r="FG265" s="434">
        <f>INPUT!FV208</f>
        <v>4621.375</v>
      </c>
      <c r="FH265" s="435">
        <f>INPUT!FW208</f>
        <v>8.4925316195674441</v>
      </c>
      <c r="FI265" s="434">
        <f>INPUT!FX208</f>
        <v>4781.375</v>
      </c>
      <c r="FJ265" s="435">
        <f>INPUT!FY208</f>
        <v>3.4621730545562723</v>
      </c>
      <c r="FK265" s="434">
        <f>INPUT!FZ208</f>
        <v>4904.125</v>
      </c>
      <c r="FL265" s="435">
        <f>INPUT!GA208</f>
        <v>2.5672531437086699</v>
      </c>
      <c r="FM265" s="434">
        <f>INPUT!GB208</f>
        <v>5046.125</v>
      </c>
      <c r="FN265" s="435">
        <f>INPUT!GC208</f>
        <v>2.8955216272015916</v>
      </c>
      <c r="FO265" s="434">
        <f>INPUT!GD208</f>
        <v>5293.875</v>
      </c>
      <c r="FP265" s="435">
        <f>INPUT!GE208</f>
        <v>4.9097079442146141</v>
      </c>
      <c r="FQ265" s="434">
        <f>INPUT!GF208</f>
        <v>5478.875</v>
      </c>
      <c r="FR265" s="435">
        <f>INPUT!GG208</f>
        <v>3.4946046138225828</v>
      </c>
      <c r="FS265" s="434">
        <f>INPUT!GH208</f>
        <v>5546.75</v>
      </c>
      <c r="FT265" s="435">
        <f>INPUT!GI208</f>
        <v>1.2388492163081022</v>
      </c>
      <c r="FU265" s="434">
        <f>INPUT!GJ208</f>
        <v>5643</v>
      </c>
      <c r="FV265" s="435">
        <f>INPUT!GK208</f>
        <v>1.7352503718393697</v>
      </c>
      <c r="FW265" s="434">
        <f>INPUT!GL208</f>
        <v>5770.5</v>
      </c>
      <c r="FX265" s="435">
        <f>INPUT!GM208</f>
        <v>2.2594364699627834</v>
      </c>
      <c r="FY265" s="434">
        <f>INPUT!GN208</f>
        <v>5905.75</v>
      </c>
      <c r="FZ265" s="435">
        <f>INPUT!GO208</f>
        <v>2.3438176934407862</v>
      </c>
      <c r="GA265" s="434">
        <f>INPUT!GP208</f>
        <v>6084.2090361283736</v>
      </c>
      <c r="GB265" s="435">
        <f>INPUT!GQ208</f>
        <v>3.0217844664669702</v>
      </c>
      <c r="GC265" s="434">
        <f>INPUT!GR208</f>
        <v>6492.3673007029211</v>
      </c>
      <c r="GD265" s="435">
        <f>INPUT!GS208</f>
        <v>6.7084852303870735</v>
      </c>
      <c r="GE265" s="434">
        <f>INPUT!GT208</f>
        <v>6962.4140313595253</v>
      </c>
      <c r="GF265" s="435">
        <f>INPUT!GU208</f>
        <v>7.2399898047313727</v>
      </c>
      <c r="GG265" s="434">
        <f>INPUT!GV208</f>
        <v>7443.8332901621816</v>
      </c>
      <c r="GH265" s="435">
        <f>INPUT!GW208</f>
        <v>6.9145451079796194</v>
      </c>
      <c r="GI265" s="434">
        <f>INPUT!GX208</f>
        <v>7940.8958149030968</v>
      </c>
      <c r="GJ265" s="435">
        <f>INPUT!GY208</f>
        <v>6.6775074798872236</v>
      </c>
      <c r="GK265" s="435">
        <f>INPUT!GZ208</f>
        <v>6.1008560432865622</v>
      </c>
      <c r="GL265" s="436"/>
    </row>
    <row r="266" spans="1:194" ht="12" hidden="1" customHeight="1" outlineLevel="1" x14ac:dyDescent="0.2">
      <c r="B266" s="436"/>
      <c r="C266" s="435"/>
      <c r="D266" s="436"/>
      <c r="E266" s="435"/>
      <c r="F266" s="436"/>
      <c r="G266" s="435"/>
      <c r="H266" s="436"/>
      <c r="I266" s="435"/>
      <c r="J266" s="436"/>
      <c r="K266" s="435"/>
      <c r="L266" s="436"/>
      <c r="M266" s="435"/>
      <c r="N266" s="436"/>
      <c r="O266" s="435"/>
      <c r="P266" s="436"/>
      <c r="Q266" s="435"/>
      <c r="R266" s="436"/>
      <c r="S266" s="435"/>
      <c r="T266" s="436"/>
      <c r="U266" s="435"/>
      <c r="V266" s="436"/>
      <c r="W266" s="435"/>
      <c r="X266" s="436"/>
      <c r="Y266" s="435"/>
      <c r="Z266" s="436"/>
      <c r="AA266" s="435"/>
      <c r="AB266" s="436"/>
      <c r="AC266" s="435"/>
      <c r="AD266" s="436"/>
      <c r="AE266" s="435"/>
      <c r="AF266" s="436"/>
      <c r="AG266" s="435"/>
      <c r="AH266" s="436"/>
      <c r="AI266" s="435"/>
      <c r="AJ266" s="436"/>
      <c r="AK266" s="435"/>
      <c r="AL266" s="436"/>
      <c r="AM266" s="435"/>
      <c r="AN266" s="436"/>
      <c r="AO266" s="435"/>
      <c r="AP266" s="436"/>
      <c r="AQ266" s="435"/>
      <c r="AR266" s="436"/>
      <c r="AS266" s="435"/>
      <c r="AT266" s="436"/>
      <c r="AU266" s="435"/>
      <c r="AV266" s="436"/>
      <c r="AW266" s="435"/>
      <c r="AX266" s="436"/>
      <c r="AY266" s="435"/>
      <c r="AZ266" s="436"/>
      <c r="BA266" s="435"/>
      <c r="BB266" s="436"/>
      <c r="BC266" s="435"/>
      <c r="BD266" s="436"/>
      <c r="BE266" s="435"/>
      <c r="BF266" s="436"/>
      <c r="BG266" s="435"/>
      <c r="BH266" s="436"/>
      <c r="BI266" s="435"/>
      <c r="BJ266" s="436"/>
      <c r="BK266" s="435"/>
      <c r="BL266" s="436"/>
      <c r="BM266" s="435"/>
      <c r="BN266" s="436"/>
      <c r="BO266" s="435"/>
      <c r="BP266" s="436"/>
      <c r="BQ266" s="435"/>
      <c r="BR266" s="436"/>
      <c r="BS266" s="435"/>
      <c r="BT266" s="436"/>
      <c r="BU266" s="435"/>
      <c r="BV266" s="436"/>
      <c r="BW266" s="435"/>
      <c r="BX266" s="436"/>
      <c r="BY266" s="435"/>
      <c r="BZ266" s="436"/>
      <c r="CA266" s="435"/>
      <c r="CB266" s="436"/>
      <c r="CC266" s="435"/>
      <c r="CD266" s="436"/>
      <c r="CE266" s="435"/>
      <c r="CF266" s="436"/>
      <c r="CG266" s="435"/>
      <c r="CH266" s="436"/>
      <c r="CI266" s="435"/>
      <c r="CJ266" s="436"/>
      <c r="CK266" s="435"/>
      <c r="CL266" s="436"/>
      <c r="CM266" s="435"/>
      <c r="CN266" s="436"/>
      <c r="CO266" s="435"/>
      <c r="CP266" s="436"/>
      <c r="CQ266" s="435"/>
      <c r="CR266" s="436"/>
      <c r="CS266" s="435"/>
      <c r="CT266" s="436"/>
      <c r="CU266" s="435"/>
      <c r="CV266" s="436"/>
      <c r="CW266" s="435"/>
      <c r="CX266" s="436"/>
      <c r="CY266" s="435"/>
      <c r="CZ266" s="436"/>
      <c r="DA266" s="435"/>
      <c r="DB266" s="436"/>
      <c r="DC266" s="435"/>
      <c r="DD266" s="436"/>
      <c r="DE266" s="435"/>
      <c r="DF266" s="436"/>
      <c r="DG266" s="435"/>
      <c r="DH266" s="436"/>
      <c r="DI266" s="435"/>
      <c r="DJ266" s="436"/>
      <c r="DK266" s="435"/>
      <c r="DL266" s="436"/>
      <c r="DM266" s="435"/>
      <c r="DN266" s="436"/>
      <c r="DO266" s="435"/>
      <c r="DP266" s="436"/>
      <c r="DQ266" s="435"/>
      <c r="DR266" s="436"/>
      <c r="DS266" s="435"/>
      <c r="DT266" s="436"/>
      <c r="DU266" s="435"/>
      <c r="DV266" s="436"/>
      <c r="DW266" s="435"/>
      <c r="DX266" s="436"/>
      <c r="DY266" s="435"/>
      <c r="DZ266" s="436"/>
      <c r="EA266" s="435"/>
      <c r="EB266" s="436"/>
      <c r="EC266" s="435"/>
      <c r="ED266" s="436"/>
      <c r="EE266" s="435"/>
      <c r="EF266" s="436"/>
      <c r="EG266" s="435"/>
      <c r="EH266" s="436"/>
      <c r="EI266" s="435"/>
      <c r="EJ266" s="436"/>
      <c r="EK266" s="435"/>
      <c r="EL266" s="436"/>
      <c r="EM266" s="435"/>
      <c r="EN266" s="436"/>
      <c r="EO266" s="435"/>
      <c r="EP266" s="436"/>
      <c r="EQ266" s="436"/>
      <c r="ER266" s="435"/>
      <c r="ES266" s="436"/>
      <c r="ET266" s="435"/>
      <c r="EU266" s="436"/>
      <c r="EV266" s="435"/>
      <c r="EW266" s="436"/>
      <c r="EX266" s="435"/>
      <c r="EY266" s="436"/>
      <c r="EZ266" s="435"/>
      <c r="FA266" s="436"/>
      <c r="FB266" s="435"/>
      <c r="FC266" s="436"/>
      <c r="FD266" s="435"/>
      <c r="FE266" s="436"/>
      <c r="FF266" s="435"/>
      <c r="FG266" s="436"/>
      <c r="FH266" s="435"/>
      <c r="FI266" s="436"/>
      <c r="FJ266" s="435"/>
      <c r="FK266" s="436"/>
      <c r="FL266" s="435"/>
      <c r="FM266" s="436"/>
      <c r="FN266" s="435"/>
      <c r="FO266" s="436"/>
      <c r="FP266" s="435"/>
      <c r="FQ266" s="436"/>
      <c r="FR266" s="435"/>
      <c r="FS266" s="436"/>
      <c r="FT266" s="435"/>
      <c r="FU266" s="436"/>
      <c r="FV266" s="435"/>
      <c r="FW266" s="436"/>
      <c r="FX266" s="435"/>
      <c r="FY266" s="436"/>
      <c r="FZ266" s="435"/>
      <c r="GA266" s="436"/>
      <c r="GB266" s="435"/>
      <c r="GC266" s="436"/>
      <c r="GD266" s="435"/>
      <c r="GE266" s="436"/>
      <c r="GF266" s="435"/>
      <c r="GG266" s="436"/>
      <c r="GH266" s="435"/>
      <c r="GI266" s="436"/>
      <c r="GJ266" s="435"/>
      <c r="GK266" s="435"/>
      <c r="GL266" s="436"/>
    </row>
    <row r="267" spans="1:194" ht="12" hidden="1" customHeight="1" outlineLevel="1" x14ac:dyDescent="0.2">
      <c r="A267" s="437" t="s">
        <v>406</v>
      </c>
      <c r="B267" s="436"/>
      <c r="C267" s="435"/>
      <c r="D267" s="436"/>
      <c r="E267" s="435"/>
      <c r="F267" s="436"/>
      <c r="G267" s="435"/>
      <c r="H267" s="436"/>
      <c r="I267" s="435"/>
      <c r="J267" s="436"/>
      <c r="K267" s="435"/>
      <c r="L267" s="436"/>
      <c r="M267" s="435"/>
      <c r="N267" s="436"/>
      <c r="O267" s="435"/>
      <c r="P267" s="436"/>
      <c r="Q267" s="435"/>
      <c r="R267" s="436"/>
      <c r="S267" s="435"/>
      <c r="T267" s="436"/>
      <c r="U267" s="435"/>
      <c r="V267" s="436"/>
      <c r="W267" s="435"/>
      <c r="X267" s="436"/>
      <c r="Y267" s="435"/>
      <c r="Z267" s="436"/>
      <c r="AA267" s="435"/>
      <c r="AB267" s="436"/>
      <c r="AC267" s="435"/>
      <c r="AD267" s="436"/>
      <c r="AE267" s="435"/>
      <c r="AF267" s="436"/>
      <c r="AG267" s="435"/>
      <c r="AH267" s="436"/>
      <c r="AI267" s="435"/>
      <c r="AJ267" s="436"/>
      <c r="AK267" s="435"/>
      <c r="AL267" s="436"/>
      <c r="AM267" s="435"/>
      <c r="AN267" s="436"/>
      <c r="AO267" s="435"/>
      <c r="AP267" s="436"/>
      <c r="AQ267" s="435"/>
      <c r="AR267" s="436"/>
      <c r="AS267" s="435"/>
      <c r="AT267" s="436"/>
      <c r="AU267" s="435"/>
      <c r="AV267" s="436"/>
      <c r="AW267" s="435"/>
      <c r="AX267" s="436"/>
      <c r="AY267" s="435"/>
      <c r="AZ267" s="436"/>
      <c r="BA267" s="435"/>
      <c r="BB267" s="436"/>
      <c r="BC267" s="435"/>
      <c r="BD267" s="436"/>
      <c r="BE267" s="435"/>
      <c r="BF267" s="436"/>
      <c r="BG267" s="435"/>
      <c r="BH267" s="436"/>
      <c r="BI267" s="435"/>
      <c r="BJ267" s="436"/>
      <c r="BK267" s="435"/>
      <c r="BL267" s="436"/>
      <c r="BM267" s="435"/>
      <c r="BN267" s="436"/>
      <c r="BO267" s="435"/>
      <c r="BP267" s="436"/>
      <c r="BQ267" s="435"/>
      <c r="BR267" s="436"/>
      <c r="BS267" s="435"/>
      <c r="BT267" s="436"/>
      <c r="BU267" s="435"/>
      <c r="BV267" s="436"/>
      <c r="BW267" s="435"/>
      <c r="BX267" s="436"/>
      <c r="BY267" s="435"/>
      <c r="BZ267" s="436"/>
      <c r="CA267" s="435"/>
      <c r="CB267" s="436"/>
      <c r="CC267" s="435"/>
      <c r="CD267" s="436"/>
      <c r="CE267" s="435"/>
      <c r="CF267" s="436"/>
      <c r="CG267" s="435"/>
      <c r="CH267" s="436"/>
      <c r="CI267" s="435"/>
      <c r="CJ267" s="436"/>
      <c r="CK267" s="435"/>
      <c r="CL267" s="436"/>
      <c r="CM267" s="435"/>
      <c r="CN267" s="436"/>
      <c r="CO267" s="435"/>
      <c r="CP267" s="436"/>
      <c r="CQ267" s="435"/>
      <c r="CR267" s="436"/>
      <c r="CS267" s="435"/>
      <c r="CT267" s="436"/>
      <c r="CU267" s="435"/>
      <c r="CV267" s="436"/>
      <c r="CW267" s="435"/>
      <c r="CX267" s="436"/>
      <c r="CY267" s="435"/>
      <c r="CZ267" s="436"/>
      <c r="DA267" s="435"/>
      <c r="DB267" s="436"/>
      <c r="DC267" s="435"/>
      <c r="DD267" s="436"/>
      <c r="DE267" s="435"/>
      <c r="DF267" s="436"/>
      <c r="DG267" s="435"/>
      <c r="DH267" s="436"/>
      <c r="DI267" s="435"/>
      <c r="DJ267" s="436"/>
      <c r="DK267" s="435"/>
      <c r="DL267" s="436"/>
      <c r="DM267" s="435"/>
      <c r="DN267" s="436"/>
      <c r="DO267" s="435"/>
      <c r="DP267" s="436"/>
      <c r="DQ267" s="435"/>
      <c r="DR267" s="436"/>
      <c r="DS267" s="435"/>
      <c r="DT267" s="436"/>
      <c r="DU267" s="435"/>
      <c r="DV267" s="436"/>
      <c r="DW267" s="435"/>
      <c r="DX267" s="436"/>
      <c r="DY267" s="435"/>
      <c r="DZ267" s="436"/>
      <c r="EA267" s="435"/>
      <c r="EB267" s="436"/>
      <c r="EC267" s="435"/>
      <c r="ED267" s="436"/>
      <c r="EE267" s="435"/>
      <c r="EF267" s="436"/>
      <c r="EG267" s="435"/>
      <c r="EH267" s="436"/>
      <c r="EI267" s="435"/>
      <c r="EJ267" s="436"/>
      <c r="EK267" s="435"/>
      <c r="EL267" s="436"/>
      <c r="EM267" s="435"/>
      <c r="EN267" s="436"/>
      <c r="EO267" s="435"/>
      <c r="EP267" s="436"/>
      <c r="EQ267" s="436"/>
      <c r="ER267" s="435"/>
      <c r="ES267" s="436"/>
      <c r="ET267" s="435"/>
      <c r="EU267" s="436"/>
      <c r="EV267" s="435"/>
      <c r="EW267" s="436"/>
      <c r="EX267" s="435"/>
      <c r="EY267" s="436"/>
      <c r="EZ267" s="435"/>
      <c r="FA267" s="436"/>
      <c r="FB267" s="435"/>
      <c r="FC267" s="436"/>
      <c r="FD267" s="435"/>
      <c r="FE267" s="436"/>
      <c r="FF267" s="435"/>
      <c r="FG267" s="436"/>
      <c r="FH267" s="435"/>
      <c r="FI267" s="436"/>
      <c r="FJ267" s="435"/>
      <c r="FK267" s="436"/>
      <c r="FL267" s="435"/>
      <c r="FM267" s="436"/>
      <c r="FN267" s="435"/>
      <c r="FO267" s="436"/>
      <c r="FP267" s="435"/>
      <c r="FQ267" s="436"/>
      <c r="FR267" s="435"/>
      <c r="FS267" s="436"/>
      <c r="FT267" s="435"/>
      <c r="FU267" s="436"/>
      <c r="FV267" s="435"/>
      <c r="FW267" s="436"/>
      <c r="FX267" s="435"/>
      <c r="FY267" s="436"/>
      <c r="FZ267" s="435"/>
      <c r="GA267" s="436"/>
      <c r="GB267" s="435"/>
      <c r="GC267" s="436"/>
      <c r="GD267" s="435"/>
      <c r="GE267" s="436"/>
      <c r="GF267" s="435"/>
      <c r="GG267" s="436"/>
      <c r="GH267" s="435"/>
      <c r="GI267" s="436"/>
      <c r="GJ267" s="435"/>
      <c r="GK267" s="435"/>
      <c r="GL267" s="436"/>
    </row>
    <row r="268" spans="1:194" ht="12" hidden="1" customHeight="1" outlineLevel="1" x14ac:dyDescent="0.2">
      <c r="A268" s="433" t="s">
        <v>379</v>
      </c>
      <c r="B268" s="434">
        <f>INPUT!K199</f>
        <v>198</v>
      </c>
      <c r="C268" s="435">
        <f>INPUT!L199</f>
        <v>35.616438356164394</v>
      </c>
      <c r="D268" s="434">
        <f>INPUT!M199</f>
        <v>212</v>
      </c>
      <c r="E268" s="435">
        <f>INPUT!N199</f>
        <v>28.484848484848492</v>
      </c>
      <c r="F268" s="434">
        <f>INPUT!O199</f>
        <v>209</v>
      </c>
      <c r="G268" s="435">
        <f>INPUT!P199</f>
        <v>22.222222222222232</v>
      </c>
      <c r="H268" s="434">
        <f>INPUT!Q199</f>
        <v>289</v>
      </c>
      <c r="I268" s="435">
        <f>INPUT!R199</f>
        <v>31.963470319634713</v>
      </c>
      <c r="J268" s="434">
        <f>INPUT!S199</f>
        <v>231</v>
      </c>
      <c r="K268" s="435">
        <f>INPUT!T199</f>
        <v>16.666666666666675</v>
      </c>
      <c r="L268" s="434">
        <f>INPUT!U199</f>
        <v>252</v>
      </c>
      <c r="M268" s="435">
        <f>INPUT!V199</f>
        <v>18.867924528301884</v>
      </c>
      <c r="N268" s="434">
        <f>INPUT!W199</f>
        <v>258</v>
      </c>
      <c r="O268" s="435">
        <f>INPUT!X199</f>
        <v>23.444976076555022</v>
      </c>
      <c r="P268" s="434">
        <f>INPUT!Y199</f>
        <v>318</v>
      </c>
      <c r="Q268" s="435">
        <f>INPUT!Z199</f>
        <v>10.034602076124566</v>
      </c>
      <c r="R268" s="434">
        <f>INPUT!AA199</f>
        <v>251.85</v>
      </c>
      <c r="S268" s="435">
        <f>INPUT!AB199</f>
        <v>9.0259740259740262</v>
      </c>
      <c r="T268" s="434">
        <f>INPUT!AC199</f>
        <v>261</v>
      </c>
      <c r="U268" s="435">
        <f>INPUT!AD199</f>
        <v>3.5714285714285809</v>
      </c>
      <c r="V268" s="434">
        <f>INPUT!AE199</f>
        <v>259</v>
      </c>
      <c r="W268" s="435">
        <f>INPUT!AF199</f>
        <v>0.38759689922480689</v>
      </c>
      <c r="X268" s="434">
        <f>INPUT!AG199</f>
        <v>339.3</v>
      </c>
      <c r="Y268" s="435">
        <f>INPUT!AH199</f>
        <v>6.6981132075471628</v>
      </c>
      <c r="Z268" s="434">
        <f>INPUT!AI199</f>
        <v>277</v>
      </c>
      <c r="AA268" s="435">
        <f>INPUT!AJ199</f>
        <v>9.9861028389914619</v>
      </c>
      <c r="AB268" s="434">
        <f>INPUT!AK199</f>
        <v>275</v>
      </c>
      <c r="AC268" s="435">
        <f>INPUT!AL199</f>
        <v>5.3639846743295028</v>
      </c>
      <c r="AD268" s="434">
        <f>INPUT!AM199</f>
        <v>265</v>
      </c>
      <c r="AE268" s="435">
        <f>INPUT!AN199</f>
        <v>2.316602316602312</v>
      </c>
      <c r="AF268" s="434">
        <f>INPUT!AO199</f>
        <v>339</v>
      </c>
      <c r="AG268" s="435">
        <f>INPUT!AP199</f>
        <v>-8.8417329796641742E-2</v>
      </c>
      <c r="AH268" s="434">
        <f>INPUT!AQ199</f>
        <v>275</v>
      </c>
      <c r="AI268" s="435">
        <f>INPUT!AR199</f>
        <v>-0.72202166064981865</v>
      </c>
      <c r="AJ268" s="434">
        <f>INPUT!AS199</f>
        <v>302</v>
      </c>
      <c r="AK268" s="435">
        <f>INPUT!AT199</f>
        <v>9.8181818181818148</v>
      </c>
      <c r="AL268" s="434">
        <f>INPUT!AU199</f>
        <v>292</v>
      </c>
      <c r="AM268" s="435">
        <f>INPUT!AV199</f>
        <v>10.188679245283016</v>
      </c>
      <c r="AN268" s="434">
        <f>INPUT!AW199</f>
        <v>365</v>
      </c>
      <c r="AO268" s="435">
        <f>INPUT!AX199</f>
        <v>7.6696165191740384</v>
      </c>
      <c r="AP268" s="434">
        <f>INPUT!AY199</f>
        <v>306</v>
      </c>
      <c r="AQ268" s="435">
        <f>INPUT!AZ199</f>
        <v>11.272727272727279</v>
      </c>
      <c r="AR268" s="434">
        <f>INPUT!BA199</f>
        <v>321</v>
      </c>
      <c r="AS268" s="435">
        <f>INPUT!BB199</f>
        <v>6.29139072847682</v>
      </c>
      <c r="AT268" s="434">
        <f>INPUT!BC199</f>
        <v>326</v>
      </c>
      <c r="AU268" s="435">
        <f>INPUT!BD199</f>
        <v>11.643835616438359</v>
      </c>
      <c r="AV268" s="434">
        <f>INPUT!BE199</f>
        <v>442</v>
      </c>
      <c r="AW268" s="435">
        <f>INPUT!BF199</f>
        <v>21.095890410958894</v>
      </c>
      <c r="AX268" s="434">
        <f>INPUT!BG199</f>
        <v>339</v>
      </c>
      <c r="AY268" s="435">
        <f>INPUT!BH199</f>
        <v>10.784313725490202</v>
      </c>
      <c r="AZ268" s="434">
        <f>INPUT!BI199</f>
        <v>359</v>
      </c>
      <c r="BA268" s="435">
        <f>INPUT!BJ199</f>
        <v>11.838006230529597</v>
      </c>
      <c r="BB268" s="434">
        <f>INPUT!BK199</f>
        <v>363</v>
      </c>
      <c r="BC268" s="435">
        <f>INPUT!BL199</f>
        <v>11.349693251533743</v>
      </c>
      <c r="BD268" s="434">
        <f>INPUT!BM199</f>
        <v>461</v>
      </c>
      <c r="BE268" s="435">
        <f>INPUT!BN199</f>
        <v>4.2986425339366585</v>
      </c>
      <c r="BF268" s="434">
        <f>INPUT!BO199</f>
        <v>346</v>
      </c>
      <c r="BG268" s="435">
        <f>INPUT!BP199</f>
        <v>2.0648967551622377</v>
      </c>
      <c r="BH268" s="434">
        <f>INPUT!BQ199</f>
        <v>375</v>
      </c>
      <c r="BI268" s="435">
        <f>INPUT!BR199</f>
        <v>4.4568245125348183</v>
      </c>
      <c r="BJ268" s="434">
        <f>INPUT!BS199</f>
        <v>361</v>
      </c>
      <c r="BK268" s="435">
        <f>INPUT!BT199</f>
        <v>-0.55096418732781816</v>
      </c>
      <c r="BL268" s="434">
        <f>INPUT!BU199</f>
        <v>436</v>
      </c>
      <c r="BM268" s="435">
        <f>INPUT!BV199</f>
        <v>-5.4229934924078123</v>
      </c>
      <c r="BN268" s="434">
        <f>INPUT!BW199</f>
        <v>345</v>
      </c>
      <c r="BO268" s="435">
        <f>INPUT!BX199</f>
        <v>-0.28901734104046506</v>
      </c>
      <c r="BP268" s="434">
        <f>INPUT!BY199</f>
        <v>337</v>
      </c>
      <c r="BQ268" s="435">
        <f>INPUT!BZ199</f>
        <v>-10.133333333333338</v>
      </c>
      <c r="BR268" s="434">
        <f>INPUT!CA199</f>
        <v>336</v>
      </c>
      <c r="BS268" s="435">
        <f>INPUT!CB199</f>
        <v>-6.9252077562326875</v>
      </c>
      <c r="BT268" s="434">
        <f>INPUT!CC199</f>
        <v>408</v>
      </c>
      <c r="BU268" s="435">
        <f>INPUT!CD199</f>
        <v>-6.4220183486238476</v>
      </c>
      <c r="BV268" s="434">
        <f>INPUT!CE199</f>
        <v>309</v>
      </c>
      <c r="BW268" s="435">
        <f>INPUT!CF199</f>
        <v>-10.434782608695647</v>
      </c>
      <c r="BX268" s="434">
        <f>INPUT!CG199</f>
        <v>327</v>
      </c>
      <c r="BY268" s="435">
        <f>INPUT!CH199</f>
        <v>-2.9673590504451064</v>
      </c>
      <c r="BZ268" s="434">
        <f>INPUT!CI199</f>
        <v>319</v>
      </c>
      <c r="CA268" s="435">
        <f>INPUT!CJ199</f>
        <v>-5.0595238095238138</v>
      </c>
      <c r="CB268" s="434">
        <f>INPUT!CK199</f>
        <v>401</v>
      </c>
      <c r="CC268" s="435">
        <f>INPUT!CL199</f>
        <v>-1.7156862745098089</v>
      </c>
      <c r="CD268" s="434">
        <f>INPUT!CM199</f>
        <v>329</v>
      </c>
      <c r="CE268" s="435">
        <f>INPUT!CN199</f>
        <v>6.472491909385103</v>
      </c>
      <c r="CF268" s="434">
        <f>INPUT!CO199</f>
        <v>348</v>
      </c>
      <c r="CG268" s="435">
        <f>INPUT!CP199</f>
        <v>6.4220183486238591</v>
      </c>
      <c r="CH268" s="434">
        <f>INPUT!CQ199</f>
        <v>336</v>
      </c>
      <c r="CI268" s="435">
        <f>INPUT!CR199</f>
        <v>5.3291536050156685</v>
      </c>
      <c r="CJ268" s="434">
        <f>INPUT!CS199</f>
        <v>440</v>
      </c>
      <c r="CK268" s="435">
        <f>INPUT!CT199</f>
        <v>9.7256857855361645</v>
      </c>
      <c r="CL268" s="434">
        <f>INPUT!CU199</f>
        <v>345</v>
      </c>
      <c r="CM268" s="435">
        <f>INPUT!CV199</f>
        <v>4.8632218844984809</v>
      </c>
      <c r="CN268" s="434">
        <f>INPUT!CW199</f>
        <v>354</v>
      </c>
      <c r="CO268" s="435">
        <f>INPUT!CX199</f>
        <v>1.7241379310344751</v>
      </c>
      <c r="CP268" s="434">
        <f>INPUT!CY199</f>
        <v>331</v>
      </c>
      <c r="CQ268" s="435">
        <f>INPUT!CZ199</f>
        <v>-1.4880952380952328</v>
      </c>
      <c r="CR268" s="434">
        <f>INPUT!DA199</f>
        <v>438</v>
      </c>
      <c r="CS268" s="435">
        <f>INPUT!DB199</f>
        <v>-0.45454545454545192</v>
      </c>
      <c r="CT268" s="434">
        <f>INPUT!DC199</f>
        <v>328</v>
      </c>
      <c r="CU268" s="435">
        <f>INPUT!DD199</f>
        <v>-4.927536231884055</v>
      </c>
      <c r="CV268" s="434">
        <f>INPUT!DE199</f>
        <v>359</v>
      </c>
      <c r="CW268" s="435">
        <f>INPUT!DF199</f>
        <v>1.4124293785310771</v>
      </c>
      <c r="CX268" s="434">
        <f>INPUT!DG199</f>
        <v>327</v>
      </c>
      <c r="CY268" s="435">
        <f>INPUT!DH199</f>
        <v>-1.2084592145015116</v>
      </c>
      <c r="CZ268" s="434">
        <f>INPUT!DI199</f>
        <v>393</v>
      </c>
      <c r="DA268" s="435">
        <f>INPUT!DJ199</f>
        <v>-10.273972602739722</v>
      </c>
      <c r="DB268" s="434">
        <f>INPUT!DK199</f>
        <v>314</v>
      </c>
      <c r="DC268" s="435">
        <f>INPUT!DL199</f>
        <v>-4.2682926829268331</v>
      </c>
      <c r="DD268" s="434">
        <f>INPUT!DM199</f>
        <v>331</v>
      </c>
      <c r="DE268" s="435">
        <f>INPUT!DN199</f>
        <v>-7.799442896935938</v>
      </c>
      <c r="DF268" s="434">
        <f>INPUT!DO199</f>
        <v>324</v>
      </c>
      <c r="DG268" s="435">
        <f>INPUT!DP199</f>
        <v>-0.91743119266054496</v>
      </c>
      <c r="DH268" s="434">
        <f>INPUT!DQ199</f>
        <v>447</v>
      </c>
      <c r="DI268" s="435">
        <f>INPUT!DR199</f>
        <v>13.740458015267176</v>
      </c>
      <c r="DJ268" s="434">
        <f>INPUT!DS199</f>
        <v>310</v>
      </c>
      <c r="DK268" s="435">
        <f>INPUT!DT199</f>
        <v>-1.2738853503184711</v>
      </c>
      <c r="DL268" s="434">
        <f>INPUT!DU199</f>
        <v>339</v>
      </c>
      <c r="DM268" s="435">
        <f>INPUT!DV199</f>
        <v>2.4169184290030232</v>
      </c>
      <c r="DN268" s="434">
        <f>INPUT!DW199</f>
        <v>324</v>
      </c>
      <c r="DO268" s="435">
        <f>INPUT!DX199</f>
        <v>0</v>
      </c>
      <c r="DP268" s="434">
        <f>INPUT!DY199</f>
        <v>487</v>
      </c>
      <c r="DQ268" s="435">
        <f>INPUT!DZ199</f>
        <v>8.948545861297541</v>
      </c>
      <c r="DR268" s="434">
        <f>INPUT!EA199</f>
        <v>321</v>
      </c>
      <c r="DS268" s="435">
        <f>INPUT!EB199</f>
        <v>3.548387096774186</v>
      </c>
      <c r="DT268" s="434">
        <f>INPUT!EC199</f>
        <v>341</v>
      </c>
      <c r="DU268" s="435">
        <f>INPUT!ED199</f>
        <v>0.58997050147493457</v>
      </c>
      <c r="DV268" s="434">
        <f>INPUT!EE199</f>
        <v>318</v>
      </c>
      <c r="DW268" s="435">
        <f>INPUT!EF199</f>
        <v>-1.851851851851849</v>
      </c>
      <c r="DX268" s="434">
        <f>INPUT!EG199</f>
        <v>475</v>
      </c>
      <c r="DY268" s="435">
        <f>INPUT!EH199</f>
        <v>-2.4640657084188944</v>
      </c>
      <c r="DZ268" s="434">
        <f>INPUT!EI199</f>
        <v>327</v>
      </c>
      <c r="EA268" s="435">
        <f>INPUT!EJ199</f>
        <v>1.8691588785046731</v>
      </c>
      <c r="EB268" s="434">
        <f>INPUT!EK199</f>
        <v>0</v>
      </c>
      <c r="EC268" s="435" t="str">
        <f>INPUT!EL199</f>
        <v>NM</v>
      </c>
      <c r="ED268" s="434">
        <f>INPUT!EM199</f>
        <v>0</v>
      </c>
      <c r="EE268" s="435" t="str">
        <f>INPUT!EN199</f>
        <v>NM</v>
      </c>
      <c r="EF268" s="434">
        <f>INPUT!EO199</f>
        <v>0</v>
      </c>
      <c r="EG268" s="435" t="str">
        <f>INPUT!EP199</f>
        <v>NM</v>
      </c>
      <c r="EH268" s="434">
        <f>INPUT!EQ199</f>
        <v>346.34999999999997</v>
      </c>
      <c r="EI268" s="435">
        <f>INPUT!ER199</f>
        <v>5.9174311926605494</v>
      </c>
      <c r="EJ268" s="434">
        <f>INPUT!ES199</f>
        <v>377.1</v>
      </c>
      <c r="EK268" s="435" t="str">
        <f>INPUT!ET199</f>
        <v>NM</v>
      </c>
      <c r="EL268" s="434">
        <f>INPUT!EU199</f>
        <v>368.64</v>
      </c>
      <c r="EM268" s="435" t="str">
        <f>INPUT!EV199</f>
        <v>NM</v>
      </c>
      <c r="EN268" s="434">
        <f>INPUT!EW199</f>
        <v>545.94999999999993</v>
      </c>
      <c r="EO268" s="435" t="str">
        <f>INPUT!EX199</f>
        <v>NM</v>
      </c>
      <c r="EP268" s="434"/>
      <c r="EQ268" s="434">
        <f>INPUT!FF199</f>
        <v>701</v>
      </c>
      <c r="ER268" s="435">
        <f>INPUT!FG199</f>
        <v>28.860294117647058</v>
      </c>
      <c r="ES268" s="434">
        <f>INPUT!FH199</f>
        <v>908</v>
      </c>
      <c r="ET268" s="435">
        <f>INPUT!FI199</f>
        <v>29.529243937232529</v>
      </c>
      <c r="EU268" s="434">
        <f>INPUT!FJ199</f>
        <v>1059</v>
      </c>
      <c r="EV268" s="435">
        <f>INPUT!FK199</f>
        <v>16.629955947136565</v>
      </c>
      <c r="EW268" s="434">
        <f>INPUT!FL199</f>
        <v>1111.1500000000001</v>
      </c>
      <c r="EX268" s="435">
        <f>INPUT!FM199</f>
        <v>4.924457034938623</v>
      </c>
      <c r="EY268" s="434">
        <f>INPUT!FN199</f>
        <v>1156</v>
      </c>
      <c r="EZ268" s="435">
        <f>INPUT!FO199</f>
        <v>4.0363587274445223</v>
      </c>
      <c r="FA268" s="434">
        <f>INPUT!FP199</f>
        <v>1234</v>
      </c>
      <c r="FB268" s="435">
        <f>INPUT!FQ199</f>
        <v>6.7474048442906609</v>
      </c>
      <c r="FC268" s="434">
        <f>INPUT!FR199</f>
        <v>1395</v>
      </c>
      <c r="FD268" s="435">
        <f>INPUT!FS199</f>
        <v>13.047001620745547</v>
      </c>
      <c r="FE268" s="434">
        <f>INPUT!FT199</f>
        <v>1522</v>
      </c>
      <c r="FF268" s="435">
        <f>INPUT!FU199</f>
        <v>9.103942652329744</v>
      </c>
      <c r="FG268" s="434">
        <f>INPUT!FV199</f>
        <v>1518</v>
      </c>
      <c r="FH268" s="435">
        <f>INPUT!FW199</f>
        <v>-0.26281208935611255</v>
      </c>
      <c r="FI268" s="434">
        <f>INPUT!FX199</f>
        <v>1426</v>
      </c>
      <c r="FJ268" s="435">
        <f>INPUT!FY199</f>
        <v>-6.0606060606060552</v>
      </c>
      <c r="FK268" s="434">
        <f>INPUT!FZ199</f>
        <v>1356</v>
      </c>
      <c r="FL268" s="435">
        <f>INPUT!GA199</f>
        <v>-4.9088359046283276</v>
      </c>
      <c r="FM268" s="434">
        <f>INPUT!GB199</f>
        <v>1453</v>
      </c>
      <c r="FN268" s="435">
        <f>INPUT!GC199</f>
        <v>7.153392330383479</v>
      </c>
      <c r="FO268" s="434">
        <f>INPUT!GD199</f>
        <v>1468</v>
      </c>
      <c r="FP268" s="435">
        <f>INPUT!GE199</f>
        <v>1.0323468685478288</v>
      </c>
      <c r="FQ268" s="434">
        <f>INPUT!GF199</f>
        <v>1407</v>
      </c>
      <c r="FR268" s="435">
        <f>INPUT!GG199</f>
        <v>-4.1553133514986351</v>
      </c>
      <c r="FS268" s="434">
        <f>INPUT!GH199</f>
        <v>1416</v>
      </c>
      <c r="FT268" s="435">
        <f>INPUT!GI199</f>
        <v>0.63965884861407751</v>
      </c>
      <c r="FU268" s="434">
        <f>INPUT!GJ199</f>
        <v>1460</v>
      </c>
      <c r="FV268" s="435">
        <f>INPUT!GK199</f>
        <v>3.1073446327683607</v>
      </c>
      <c r="FW268" s="434">
        <f>INPUT!GL199</f>
        <v>1455</v>
      </c>
      <c r="FX268" s="435">
        <f>INPUT!GM199</f>
        <v>-0.3424657534246589</v>
      </c>
      <c r="FY268" s="434">
        <f>INPUT!GN199</f>
        <v>327</v>
      </c>
      <c r="FZ268" s="435" t="str">
        <f>INPUT!GO199</f>
        <v>NM</v>
      </c>
      <c r="GA268" s="434">
        <f>INPUT!GP199</f>
        <v>1638.04</v>
      </c>
      <c r="GB268" s="435" t="str">
        <f>INPUT!GQ199</f>
        <v>NM</v>
      </c>
      <c r="GC268" s="434">
        <f>INPUT!GR199</f>
        <v>1735.7144000000001</v>
      </c>
      <c r="GD268" s="435">
        <f>INPUT!GS199</f>
        <v>5.9628824692925742</v>
      </c>
      <c r="GE268" s="434">
        <f>INPUT!GT199</f>
        <v>1839.3772240000003</v>
      </c>
      <c r="GF268" s="435">
        <f>INPUT!GU199</f>
        <v>5.9723433763066325</v>
      </c>
      <c r="GG268" s="434">
        <f>INPUT!GV199</f>
        <v>1949.4052606400003</v>
      </c>
      <c r="GH268" s="435">
        <f>INPUT!GW199</f>
        <v>5.9818092343628892</v>
      </c>
      <c r="GI268" s="434">
        <f>INPUT!GX199</f>
        <v>2066.1995560024006</v>
      </c>
      <c r="GJ268" s="435">
        <f>INPUT!GY199</f>
        <v>5.9912783514319834</v>
      </c>
      <c r="GK268" s="435">
        <f>INPUT!GZ199</f>
        <v>44.585553618535776</v>
      </c>
      <c r="GL268" s="436"/>
    </row>
    <row r="269" spans="1:194" ht="12" hidden="1" customHeight="1" outlineLevel="1" x14ac:dyDescent="0.2">
      <c r="A269" s="433" t="s">
        <v>407</v>
      </c>
      <c r="B269" s="434">
        <f>INPUT!K200</f>
        <v>4</v>
      </c>
      <c r="C269" s="435">
        <f>INPUT!L200</f>
        <v>0</v>
      </c>
      <c r="D269" s="434">
        <f>INPUT!M200</f>
        <v>2</v>
      </c>
      <c r="E269" s="435">
        <f>INPUT!N200</f>
        <v>0</v>
      </c>
      <c r="F269" s="434">
        <f>INPUT!O200</f>
        <v>2</v>
      </c>
      <c r="G269" s="435">
        <f>INPUT!P200</f>
        <v>0</v>
      </c>
      <c r="H269" s="434">
        <f>INPUT!Q200</f>
        <v>2</v>
      </c>
      <c r="I269" s="435">
        <f>INPUT!R200</f>
        <v>0</v>
      </c>
      <c r="J269" s="434">
        <f>INPUT!S200</f>
        <v>5</v>
      </c>
      <c r="K269" s="435">
        <f>INPUT!T200</f>
        <v>25</v>
      </c>
      <c r="L269" s="434">
        <f>INPUT!U200</f>
        <v>2</v>
      </c>
      <c r="M269" s="435">
        <f>INPUT!V200</f>
        <v>0</v>
      </c>
      <c r="N269" s="434">
        <f>INPUT!W200</f>
        <v>2</v>
      </c>
      <c r="O269" s="435">
        <f>INPUT!X200</f>
        <v>0</v>
      </c>
      <c r="P269" s="434">
        <f>INPUT!Y200</f>
        <v>2</v>
      </c>
      <c r="Q269" s="435">
        <f>INPUT!Z200</f>
        <v>0</v>
      </c>
      <c r="R269" s="434">
        <f>INPUT!AA200</f>
        <v>5</v>
      </c>
      <c r="S269" s="435">
        <f>INPUT!AB200</f>
        <v>0</v>
      </c>
      <c r="T269" s="434">
        <f>INPUT!AC200</f>
        <v>3</v>
      </c>
      <c r="U269" s="435">
        <f>INPUT!AD200</f>
        <v>50</v>
      </c>
      <c r="V269" s="434">
        <f>INPUT!AE200</f>
        <v>4</v>
      </c>
      <c r="W269" s="435">
        <f>INPUT!AF200</f>
        <v>100</v>
      </c>
      <c r="X269" s="434">
        <f>INPUT!AG200</f>
        <v>5.3</v>
      </c>
      <c r="Y269" s="435" t="str">
        <f>INPUT!AH200</f>
        <v>NM</v>
      </c>
      <c r="Z269" s="434">
        <f>INPUT!AI200</f>
        <v>14</v>
      </c>
      <c r="AA269" s="435" t="str">
        <f>INPUT!AJ200</f>
        <v>NM</v>
      </c>
      <c r="AB269" s="434">
        <f>INPUT!AK200</f>
        <v>6</v>
      </c>
      <c r="AC269" s="435">
        <f>INPUT!AL200</f>
        <v>100</v>
      </c>
      <c r="AD269" s="434">
        <f>INPUT!AM200</f>
        <v>5</v>
      </c>
      <c r="AE269" s="435">
        <f>INPUT!AN200</f>
        <v>25</v>
      </c>
      <c r="AF269" s="434">
        <f>INPUT!AO200</f>
        <v>4</v>
      </c>
      <c r="AG269" s="435">
        <f>INPUT!AP200</f>
        <v>-24.528301886792448</v>
      </c>
      <c r="AH269" s="434">
        <f>INPUT!AQ200</f>
        <v>11</v>
      </c>
      <c r="AI269" s="435">
        <f>INPUT!AR200</f>
        <v>-21.428571428571431</v>
      </c>
      <c r="AJ269" s="434">
        <f>INPUT!AS200</f>
        <v>5</v>
      </c>
      <c r="AK269" s="435">
        <f>INPUT!AT200</f>
        <v>-16.666666666666664</v>
      </c>
      <c r="AL269" s="434">
        <f>INPUT!AU200</f>
        <v>5</v>
      </c>
      <c r="AM269" s="435">
        <f>INPUT!AV200</f>
        <v>0</v>
      </c>
      <c r="AN269" s="434">
        <f>INPUT!AW200</f>
        <v>4</v>
      </c>
      <c r="AO269" s="435">
        <f>INPUT!AX200</f>
        <v>0</v>
      </c>
      <c r="AP269" s="434">
        <f>INPUT!AY200</f>
        <v>12</v>
      </c>
      <c r="AQ269" s="435">
        <f>INPUT!AZ200</f>
        <v>9.0909090909090828</v>
      </c>
      <c r="AR269" s="434">
        <f>INPUT!BA200</f>
        <v>6</v>
      </c>
      <c r="AS269" s="435">
        <f>INPUT!BB200</f>
        <v>19.999999999999996</v>
      </c>
      <c r="AT269" s="434">
        <f>INPUT!BC200</f>
        <v>6</v>
      </c>
      <c r="AU269" s="435">
        <f>INPUT!BD200</f>
        <v>19.999999999999996</v>
      </c>
      <c r="AV269" s="434">
        <f>INPUT!BE200</f>
        <v>5</v>
      </c>
      <c r="AW269" s="435">
        <f>INPUT!BF200</f>
        <v>25</v>
      </c>
      <c r="AX269" s="434">
        <f>INPUT!BG200</f>
        <v>13</v>
      </c>
      <c r="AY269" s="435">
        <f>INPUT!BH200</f>
        <v>8.333333333333325</v>
      </c>
      <c r="AZ269" s="434">
        <f>INPUT!BI200</f>
        <v>6</v>
      </c>
      <c r="BA269" s="435">
        <f>INPUT!BJ200</f>
        <v>0</v>
      </c>
      <c r="BB269" s="434">
        <f>INPUT!BK200</f>
        <v>5</v>
      </c>
      <c r="BC269" s="435">
        <f>INPUT!BL200</f>
        <v>-16.666666666666664</v>
      </c>
      <c r="BD269" s="434">
        <f>INPUT!BM200</f>
        <v>12</v>
      </c>
      <c r="BE269" s="435" t="str">
        <f>INPUT!BN200</f>
        <v>NM</v>
      </c>
      <c r="BF269" s="434">
        <f>INPUT!BO200</f>
        <v>7</v>
      </c>
      <c r="BG269" s="435">
        <f>INPUT!BP200</f>
        <v>-46.153846153846153</v>
      </c>
      <c r="BH269" s="434">
        <f>INPUT!BQ200</f>
        <v>8</v>
      </c>
      <c r="BI269" s="435">
        <f>INPUT!BR200</f>
        <v>33.333333333333329</v>
      </c>
      <c r="BJ269" s="434">
        <f>INPUT!BS200</f>
        <v>8</v>
      </c>
      <c r="BK269" s="435">
        <f>INPUT!BT200</f>
        <v>60.000000000000007</v>
      </c>
      <c r="BL269" s="434">
        <f>INPUT!BU200</f>
        <v>10</v>
      </c>
      <c r="BM269" s="435">
        <f>INPUT!BV200</f>
        <v>-16.666666666666664</v>
      </c>
      <c r="BN269" s="434">
        <f>INPUT!BW200</f>
        <v>6</v>
      </c>
      <c r="BO269" s="435">
        <f>INPUT!BX200</f>
        <v>-14.28571428571429</v>
      </c>
      <c r="BP269" s="434">
        <f>INPUT!BY200</f>
        <v>4</v>
      </c>
      <c r="BQ269" s="435">
        <f>INPUT!BZ200</f>
        <v>-50</v>
      </c>
      <c r="BR269" s="434">
        <f>INPUT!CA200</f>
        <v>6</v>
      </c>
      <c r="BS269" s="435">
        <f>INPUT!CB200</f>
        <v>-25</v>
      </c>
      <c r="BT269" s="434">
        <f>INPUT!CC200</f>
        <v>11</v>
      </c>
      <c r="BU269" s="435">
        <f>INPUT!CD200</f>
        <v>10.000000000000009</v>
      </c>
      <c r="BV269" s="434">
        <f>INPUT!CE200</f>
        <v>7</v>
      </c>
      <c r="BW269" s="435">
        <f>INPUT!CF200</f>
        <v>16.666666666666675</v>
      </c>
      <c r="BX269" s="434">
        <f>INPUT!CG200</f>
        <v>6</v>
      </c>
      <c r="BY269" s="435">
        <f>INPUT!CH200</f>
        <v>50</v>
      </c>
      <c r="BZ269" s="434">
        <f>INPUT!CI200</f>
        <v>5</v>
      </c>
      <c r="CA269" s="435">
        <f>INPUT!CJ200</f>
        <v>-16.666666666666664</v>
      </c>
      <c r="CB269" s="434">
        <f>INPUT!CK200</f>
        <v>8</v>
      </c>
      <c r="CC269" s="435">
        <f>INPUT!CL200</f>
        <v>-27.27272727272727</v>
      </c>
      <c r="CD269" s="434">
        <f>INPUT!CM200</f>
        <v>7</v>
      </c>
      <c r="CE269" s="435">
        <f>INPUT!CN200</f>
        <v>0</v>
      </c>
      <c r="CF269" s="434">
        <f>INPUT!CO200</f>
        <v>5</v>
      </c>
      <c r="CG269" s="435">
        <f>INPUT!CP200</f>
        <v>-16.666666666666664</v>
      </c>
      <c r="CH269" s="434">
        <f>INPUT!CQ200</f>
        <v>4</v>
      </c>
      <c r="CI269" s="435">
        <f>INPUT!CR200</f>
        <v>-19.999999999999996</v>
      </c>
      <c r="CJ269" s="434">
        <f>INPUT!CS200</f>
        <v>7</v>
      </c>
      <c r="CK269" s="435">
        <f>INPUT!CT200</f>
        <v>-12.5</v>
      </c>
      <c r="CL269" s="434">
        <f>INPUT!CU200</f>
        <v>6</v>
      </c>
      <c r="CM269" s="435">
        <f>INPUT!CV200</f>
        <v>-14.28571428571429</v>
      </c>
      <c r="CN269" s="434">
        <f>INPUT!CW200</f>
        <v>5</v>
      </c>
      <c r="CO269" s="435">
        <f>INPUT!CX200</f>
        <v>0</v>
      </c>
      <c r="CP269" s="434">
        <f>INPUT!CY200</f>
        <v>4</v>
      </c>
      <c r="CQ269" s="435">
        <f>INPUT!CZ200</f>
        <v>0</v>
      </c>
      <c r="CR269" s="434">
        <f>INPUT!DA200</f>
        <v>6</v>
      </c>
      <c r="CS269" s="435">
        <f>INPUT!DB200</f>
        <v>-14.28571428571429</v>
      </c>
      <c r="CT269" s="434">
        <f>INPUT!DC200</f>
        <v>4</v>
      </c>
      <c r="CU269" s="435">
        <f>INPUT!DD200</f>
        <v>-33.333333333333336</v>
      </c>
      <c r="CV269" s="434">
        <f>INPUT!DE200</f>
        <v>5</v>
      </c>
      <c r="CW269" s="435">
        <f>INPUT!DF200</f>
        <v>0</v>
      </c>
      <c r="CX269" s="434">
        <f>INPUT!DG200</f>
        <v>3</v>
      </c>
      <c r="CY269" s="435">
        <f>INPUT!DH200</f>
        <v>-25</v>
      </c>
      <c r="CZ269" s="434">
        <f>INPUT!DI200</f>
        <v>4</v>
      </c>
      <c r="DA269" s="435">
        <f>INPUT!DJ200</f>
        <v>-33.333333333333336</v>
      </c>
      <c r="DB269" s="434">
        <f>INPUT!DK200</f>
        <v>4</v>
      </c>
      <c r="DC269" s="435">
        <f>INPUT!DL200</f>
        <v>0</v>
      </c>
      <c r="DD269" s="434">
        <f>INPUT!DM200</f>
        <v>3</v>
      </c>
      <c r="DE269" s="435">
        <f>INPUT!DN200</f>
        <v>-40</v>
      </c>
      <c r="DF269" s="434">
        <f>INPUT!DO200</f>
        <v>4</v>
      </c>
      <c r="DG269" s="435">
        <f>INPUT!DP200</f>
        <v>33.333333333333329</v>
      </c>
      <c r="DH269" s="434">
        <f>INPUT!DQ200</f>
        <v>7</v>
      </c>
      <c r="DI269" s="435">
        <f>INPUT!DR200</f>
        <v>75</v>
      </c>
      <c r="DJ269" s="434">
        <f>INPUT!DS200</f>
        <v>6</v>
      </c>
      <c r="DK269" s="435">
        <f>INPUT!DT200</f>
        <v>50</v>
      </c>
      <c r="DL269" s="434">
        <f>INPUT!DU200</f>
        <v>5</v>
      </c>
      <c r="DM269" s="435">
        <f>INPUT!DV200</f>
        <v>66.666666666666671</v>
      </c>
      <c r="DN269" s="434">
        <f>INPUT!DW200</f>
        <v>6</v>
      </c>
      <c r="DO269" s="435">
        <f>INPUT!DX200</f>
        <v>50</v>
      </c>
      <c r="DP269" s="434">
        <f>INPUT!DY200</f>
        <v>9</v>
      </c>
      <c r="DQ269" s="435">
        <f>INPUT!DZ200</f>
        <v>28.57142857142858</v>
      </c>
      <c r="DR269" s="434">
        <f>INPUT!EA200</f>
        <v>7</v>
      </c>
      <c r="DS269" s="435">
        <f>INPUT!EB200</f>
        <v>16.666666666666675</v>
      </c>
      <c r="DT269" s="434">
        <f>INPUT!EC200</f>
        <v>6</v>
      </c>
      <c r="DU269" s="435">
        <f>INPUT!ED200</f>
        <v>19.999999999999996</v>
      </c>
      <c r="DV269" s="434">
        <f>INPUT!EE200</f>
        <v>6</v>
      </c>
      <c r="DW269" s="435">
        <f>INPUT!EF200</f>
        <v>0</v>
      </c>
      <c r="DX269" s="434">
        <f>INPUT!EG200</f>
        <v>8</v>
      </c>
      <c r="DY269" s="435">
        <f>INPUT!EH200</f>
        <v>-11.111111111111116</v>
      </c>
      <c r="DZ269" s="434">
        <f>INPUT!EI200</f>
        <v>6</v>
      </c>
      <c r="EA269" s="435">
        <f>INPUT!EJ200</f>
        <v>-14.28571428571429</v>
      </c>
      <c r="EB269" s="434">
        <f>INPUT!EK200</f>
        <v>0</v>
      </c>
      <c r="EC269" s="435" t="str">
        <f>INPUT!EL200</f>
        <v>NM</v>
      </c>
      <c r="ED269" s="434">
        <f>INPUT!EM200</f>
        <v>0</v>
      </c>
      <c r="EE269" s="435" t="str">
        <f>INPUT!EN200</f>
        <v>NM</v>
      </c>
      <c r="EF269" s="434">
        <f>INPUT!EO200</f>
        <v>0</v>
      </c>
      <c r="EG269" s="435" t="str">
        <f>INPUT!EP200</f>
        <v>NM</v>
      </c>
      <c r="EH269" s="434">
        <f>INPUT!EQ200</f>
        <v>6.36</v>
      </c>
      <c r="EI269" s="435">
        <f>INPUT!ER200</f>
        <v>6.0000000000000053</v>
      </c>
      <c r="EJ269" s="434">
        <f>INPUT!ES200</f>
        <v>0</v>
      </c>
      <c r="EK269" s="435" t="str">
        <f>INPUT!ET200</f>
        <v>NM</v>
      </c>
      <c r="EL269" s="434">
        <f>INPUT!EU200</f>
        <v>0</v>
      </c>
      <c r="EM269" s="435" t="str">
        <f>INPUT!EV200</f>
        <v>NM</v>
      </c>
      <c r="EN269" s="434">
        <f>INPUT!EW200</f>
        <v>0</v>
      </c>
      <c r="EO269" s="435" t="str">
        <f>INPUT!EX200</f>
        <v>NM</v>
      </c>
      <c r="EP269" s="434"/>
      <c r="EQ269" s="434">
        <f>INPUT!FF200</f>
        <v>10</v>
      </c>
      <c r="ER269" s="435">
        <f>INPUT!FG200</f>
        <v>-9.0909090909090935</v>
      </c>
      <c r="ES269" s="434">
        <f>INPUT!FH200</f>
        <v>10</v>
      </c>
      <c r="ET269" s="435">
        <f>INPUT!FI200</f>
        <v>0</v>
      </c>
      <c r="EU269" s="434">
        <f>INPUT!FJ200</f>
        <v>11</v>
      </c>
      <c r="EV269" s="435">
        <f>INPUT!FK200</f>
        <v>10.000000000000009</v>
      </c>
      <c r="EW269" s="434">
        <f>INPUT!FL200</f>
        <v>17.3</v>
      </c>
      <c r="EX269" s="435">
        <f>INPUT!FM200</f>
        <v>57.272727272727273</v>
      </c>
      <c r="EY269" s="434">
        <f>INPUT!FN200</f>
        <v>29</v>
      </c>
      <c r="EZ269" s="435">
        <f>INPUT!FO200</f>
        <v>67.630057803468205</v>
      </c>
      <c r="FA269" s="434">
        <f>INPUT!FP200</f>
        <v>25</v>
      </c>
      <c r="FB269" s="435">
        <f>INPUT!FQ200</f>
        <v>-13.793103448275868</v>
      </c>
      <c r="FC269" s="434">
        <f>INPUT!FR200</f>
        <v>29</v>
      </c>
      <c r="FD269" s="435">
        <f>INPUT!FS200</f>
        <v>15.999999999999993</v>
      </c>
      <c r="FE269" s="434">
        <f>INPUT!FT200</f>
        <v>36</v>
      </c>
      <c r="FF269" s="435">
        <f>INPUT!FU200</f>
        <v>24.137931034482762</v>
      </c>
      <c r="FG269" s="434">
        <f>INPUT!FV200</f>
        <v>33</v>
      </c>
      <c r="FH269" s="435">
        <f>INPUT!FW200</f>
        <v>-8.3333333333333375</v>
      </c>
      <c r="FI269" s="434">
        <f>INPUT!FX200</f>
        <v>27</v>
      </c>
      <c r="FJ269" s="435">
        <f>INPUT!FY200</f>
        <v>-18.181818181818176</v>
      </c>
      <c r="FK269" s="434">
        <f>INPUT!FZ200</f>
        <v>26</v>
      </c>
      <c r="FL269" s="435">
        <f>INPUT!GA200</f>
        <v>-3.703703703703709</v>
      </c>
      <c r="FM269" s="434">
        <f>INPUT!GB200</f>
        <v>23</v>
      </c>
      <c r="FN269" s="435">
        <f>INPUT!GC200</f>
        <v>-11.538461538461542</v>
      </c>
      <c r="FO269" s="434">
        <f>INPUT!GD200</f>
        <v>21</v>
      </c>
      <c r="FP269" s="435">
        <f>INPUT!GE200</f>
        <v>-8.6956521739130483</v>
      </c>
      <c r="FQ269" s="434">
        <f>INPUT!GF200</f>
        <v>16</v>
      </c>
      <c r="FR269" s="435">
        <f>INPUT!GG200</f>
        <v>-23.809523809523814</v>
      </c>
      <c r="FS269" s="434">
        <f>INPUT!GH200</f>
        <v>18</v>
      </c>
      <c r="FT269" s="435">
        <f>INPUT!GI200</f>
        <v>12.5</v>
      </c>
      <c r="FU269" s="434">
        <f>INPUT!GJ200</f>
        <v>26</v>
      </c>
      <c r="FV269" s="435">
        <f>INPUT!GK200</f>
        <v>44.444444444444443</v>
      </c>
      <c r="FW269" s="434">
        <f>INPUT!GL200</f>
        <v>27</v>
      </c>
      <c r="FX269" s="435">
        <f>INPUT!GM200</f>
        <v>3.8461538461538547</v>
      </c>
      <c r="FY269" s="434">
        <f>INPUT!GN200</f>
        <v>6</v>
      </c>
      <c r="FZ269" s="435" t="str">
        <f>INPUT!GO200</f>
        <v>NM</v>
      </c>
      <c r="GA269" s="434">
        <f>INPUT!GP200</f>
        <v>6.36</v>
      </c>
      <c r="GB269" s="435">
        <f>INPUT!GQ200</f>
        <v>6.0000000000000053</v>
      </c>
      <c r="GC269" s="434">
        <f>INPUT!GR200</f>
        <v>6.7416000000000009</v>
      </c>
      <c r="GD269" s="435">
        <f>INPUT!GS200</f>
        <v>6.0000000000000053</v>
      </c>
      <c r="GE269" s="434">
        <f>INPUT!GT200</f>
        <v>7.1460960000000018</v>
      </c>
      <c r="GF269" s="435">
        <f>INPUT!GU200</f>
        <v>6.0000000000000053</v>
      </c>
      <c r="GG269" s="434">
        <f>INPUT!GV200</f>
        <v>7.5748617600000019</v>
      </c>
      <c r="GH269" s="435">
        <f>INPUT!GW200</f>
        <v>6.0000000000000053</v>
      </c>
      <c r="GI269" s="434">
        <f>INPUT!GX200</f>
        <v>8.0293534656000016</v>
      </c>
      <c r="GJ269" s="435">
        <f>INPUT!GY200</f>
        <v>6.0000000000000053</v>
      </c>
      <c r="GK269" s="435">
        <f>INPUT!GZ200</f>
        <v>6.0000000000000053</v>
      </c>
      <c r="GL269" s="436"/>
    </row>
    <row r="270" spans="1:194" ht="12" hidden="1" customHeight="1" outlineLevel="1" x14ac:dyDescent="0.2">
      <c r="A270" s="433" t="s">
        <v>109</v>
      </c>
      <c r="B270" s="434">
        <f>INPUT!K201</f>
        <v>202</v>
      </c>
      <c r="C270" s="435">
        <f>INPUT!L201</f>
        <v>34.666666666666671</v>
      </c>
      <c r="D270" s="434">
        <f>INPUT!M201</f>
        <v>214</v>
      </c>
      <c r="E270" s="435">
        <f>INPUT!N201</f>
        <v>28.143712574850312</v>
      </c>
      <c r="F270" s="434">
        <f>INPUT!O201</f>
        <v>211</v>
      </c>
      <c r="G270" s="435">
        <f>INPUT!P201</f>
        <v>21.965317919075144</v>
      </c>
      <c r="H270" s="434">
        <f>INPUT!Q201</f>
        <v>291</v>
      </c>
      <c r="I270" s="435">
        <f>INPUT!R201</f>
        <v>31.674208144796378</v>
      </c>
      <c r="J270" s="434">
        <f>INPUT!S201</f>
        <v>236</v>
      </c>
      <c r="K270" s="435">
        <f>INPUT!T201</f>
        <v>16.831683168316825</v>
      </c>
      <c r="L270" s="434">
        <f>INPUT!U201</f>
        <v>254</v>
      </c>
      <c r="M270" s="435">
        <f>INPUT!V201</f>
        <v>18.691588785046733</v>
      </c>
      <c r="N270" s="434">
        <f>INPUT!W201</f>
        <v>260</v>
      </c>
      <c r="O270" s="435">
        <f>INPUT!X201</f>
        <v>23.222748815165883</v>
      </c>
      <c r="P270" s="434">
        <f>INPUT!Y201</f>
        <v>320</v>
      </c>
      <c r="Q270" s="435">
        <f>INPUT!Z201</f>
        <v>9.9656357388316241</v>
      </c>
      <c r="R270" s="434">
        <f>INPUT!AA201</f>
        <v>256.85000000000002</v>
      </c>
      <c r="S270" s="435">
        <f>INPUT!AB201</f>
        <v>8.8347457627118828</v>
      </c>
      <c r="T270" s="434">
        <f>INPUT!AC201</f>
        <v>264</v>
      </c>
      <c r="U270" s="435">
        <f>INPUT!AD201</f>
        <v>3.937007874015741</v>
      </c>
      <c r="V270" s="434">
        <f>INPUT!AE201</f>
        <v>263</v>
      </c>
      <c r="W270" s="435">
        <f>INPUT!AF201</f>
        <v>1.1538461538461497</v>
      </c>
      <c r="X270" s="434">
        <f>INPUT!AG201</f>
        <v>344.6</v>
      </c>
      <c r="Y270" s="435">
        <f>INPUT!AH201</f>
        <v>7.6875000000000027</v>
      </c>
      <c r="Z270" s="434">
        <f>INPUT!AI201</f>
        <v>291</v>
      </c>
      <c r="AA270" s="435">
        <f>INPUT!AJ201</f>
        <v>13.295697878138979</v>
      </c>
      <c r="AB270" s="434">
        <f>INPUT!AK201</f>
        <v>281</v>
      </c>
      <c r="AC270" s="435">
        <f>INPUT!AL201</f>
        <v>6.4393939393939448</v>
      </c>
      <c r="AD270" s="434">
        <f>INPUT!AM201</f>
        <v>270</v>
      </c>
      <c r="AE270" s="435">
        <f>INPUT!AN201</f>
        <v>2.6615969581748944</v>
      </c>
      <c r="AF270" s="434">
        <f>INPUT!AO201</f>
        <v>343</v>
      </c>
      <c r="AG270" s="435">
        <f>INPUT!AP201</f>
        <v>-0.46430644225189388</v>
      </c>
      <c r="AH270" s="434">
        <f>INPUT!AQ201</f>
        <v>286</v>
      </c>
      <c r="AI270" s="435">
        <f>INPUT!AR201</f>
        <v>-1.718213058419249</v>
      </c>
      <c r="AJ270" s="434">
        <f>INPUT!AS201</f>
        <v>307</v>
      </c>
      <c r="AK270" s="435">
        <f>INPUT!AT201</f>
        <v>9.2526690391458999</v>
      </c>
      <c r="AL270" s="434">
        <f>INPUT!AU201</f>
        <v>297</v>
      </c>
      <c r="AM270" s="435">
        <f>INPUT!AV201</f>
        <v>10.000000000000009</v>
      </c>
      <c r="AN270" s="434">
        <f>INPUT!AW201</f>
        <v>369</v>
      </c>
      <c r="AO270" s="435">
        <f>INPUT!AX201</f>
        <v>7.580174927113692</v>
      </c>
      <c r="AP270" s="434">
        <f>INPUT!AY201</f>
        <v>318</v>
      </c>
      <c r="AQ270" s="435">
        <f>INPUT!AZ201</f>
        <v>11.188811188811187</v>
      </c>
      <c r="AR270" s="434">
        <f>INPUT!BA201</f>
        <v>327</v>
      </c>
      <c r="AS270" s="435">
        <f>INPUT!BB201</f>
        <v>6.514657980456029</v>
      </c>
      <c r="AT270" s="434">
        <f>INPUT!BC201</f>
        <v>332</v>
      </c>
      <c r="AU270" s="435">
        <f>INPUT!BD201</f>
        <v>11.784511784511785</v>
      </c>
      <c r="AV270" s="434">
        <f>INPUT!BE201</f>
        <v>447</v>
      </c>
      <c r="AW270" s="435">
        <f>INPUT!BF201</f>
        <v>21.138211382113823</v>
      </c>
      <c r="AX270" s="434">
        <f>INPUT!BG201</f>
        <v>352</v>
      </c>
      <c r="AY270" s="435">
        <f>INPUT!BH201</f>
        <v>10.691823899371066</v>
      </c>
      <c r="AZ270" s="434">
        <f>INPUT!BI201</f>
        <v>365</v>
      </c>
      <c r="BA270" s="435">
        <f>INPUT!BJ201</f>
        <v>11.620795107033643</v>
      </c>
      <c r="BB270" s="434">
        <f>INPUT!BK201</f>
        <v>368</v>
      </c>
      <c r="BC270" s="435">
        <f>INPUT!BL201</f>
        <v>10.843373493975905</v>
      </c>
      <c r="BD270" s="434">
        <f>INPUT!BM201</f>
        <v>473</v>
      </c>
      <c r="BE270" s="435">
        <f>INPUT!BN201</f>
        <v>5.8165548098433995</v>
      </c>
      <c r="BF270" s="434">
        <f>INPUT!BO201</f>
        <v>353</v>
      </c>
      <c r="BG270" s="435">
        <f>INPUT!BP201</f>
        <v>0.28409090909091717</v>
      </c>
      <c r="BH270" s="434">
        <f>INPUT!BQ201</f>
        <v>383</v>
      </c>
      <c r="BI270" s="435">
        <f>INPUT!BR201</f>
        <v>4.9315068493150704</v>
      </c>
      <c r="BJ270" s="434">
        <f>INPUT!BS201</f>
        <v>369</v>
      </c>
      <c r="BK270" s="435">
        <f>INPUT!BT201</f>
        <v>0.27173913043478937</v>
      </c>
      <c r="BL270" s="434">
        <f>INPUT!BU201</f>
        <v>446</v>
      </c>
      <c r="BM270" s="435">
        <f>INPUT!BV201</f>
        <v>-5.7082452431289621</v>
      </c>
      <c r="BN270" s="434">
        <f>INPUT!BW201</f>
        <v>351</v>
      </c>
      <c r="BO270" s="435">
        <f>INPUT!BX201</f>
        <v>-0.56657223796033884</v>
      </c>
      <c r="BP270" s="434">
        <f>INPUT!BY201</f>
        <v>341</v>
      </c>
      <c r="BQ270" s="435">
        <f>INPUT!BZ201</f>
        <v>-10.966057441253263</v>
      </c>
      <c r="BR270" s="434">
        <f>INPUT!CA201</f>
        <v>342</v>
      </c>
      <c r="BS270" s="435">
        <f>INPUT!CB201</f>
        <v>-7.3170731707317032</v>
      </c>
      <c r="BT270" s="434">
        <f>INPUT!CC201</f>
        <v>419</v>
      </c>
      <c r="BU270" s="435">
        <f>INPUT!CD201</f>
        <v>-6.0538116591928208</v>
      </c>
      <c r="BV270" s="434">
        <f>INPUT!CE201</f>
        <v>316</v>
      </c>
      <c r="BW270" s="435">
        <f>INPUT!CF201</f>
        <v>-9.971509971509974</v>
      </c>
      <c r="BX270" s="434">
        <f>INPUT!CG201</f>
        <v>333</v>
      </c>
      <c r="BY270" s="435">
        <f>INPUT!CH201</f>
        <v>-2.346041055718473</v>
      </c>
      <c r="BZ270" s="434">
        <f>INPUT!CI201</f>
        <v>324</v>
      </c>
      <c r="CA270" s="435">
        <f>INPUT!CJ201</f>
        <v>-5.2631578947368478</v>
      </c>
      <c r="CB270" s="434">
        <f>INPUT!CK201</f>
        <v>409</v>
      </c>
      <c r="CC270" s="435">
        <f>INPUT!CL201</f>
        <v>-2.3866348448687402</v>
      </c>
      <c r="CD270" s="434">
        <f>INPUT!CM201</f>
        <v>336</v>
      </c>
      <c r="CE270" s="435">
        <f>INPUT!CN201</f>
        <v>6.3291139240506222</v>
      </c>
      <c r="CF270" s="434">
        <f>INPUT!CO201</f>
        <v>353</v>
      </c>
      <c r="CG270" s="435">
        <f>INPUT!CP201</f>
        <v>6.0060060060060039</v>
      </c>
      <c r="CH270" s="434">
        <f>INPUT!CQ201</f>
        <v>340</v>
      </c>
      <c r="CI270" s="435">
        <f>INPUT!CR201</f>
        <v>4.9382716049382713</v>
      </c>
      <c r="CJ270" s="434">
        <f>INPUT!CS201</f>
        <v>447</v>
      </c>
      <c r="CK270" s="435">
        <f>INPUT!CT201</f>
        <v>9.2909535452322842</v>
      </c>
      <c r="CL270" s="434">
        <f>INPUT!CU201</f>
        <v>351</v>
      </c>
      <c r="CM270" s="435">
        <f>INPUT!CV201</f>
        <v>4.4642857142857206</v>
      </c>
      <c r="CN270" s="434">
        <f>INPUT!CW201</f>
        <v>359</v>
      </c>
      <c r="CO270" s="435">
        <f>INPUT!CX201</f>
        <v>1.6997167138810276</v>
      </c>
      <c r="CP270" s="434">
        <f>INPUT!CY201</f>
        <v>335</v>
      </c>
      <c r="CQ270" s="435">
        <f>INPUT!CZ201</f>
        <v>-1.4705882352941124</v>
      </c>
      <c r="CR270" s="434">
        <f>INPUT!DA201</f>
        <v>444</v>
      </c>
      <c r="CS270" s="435">
        <f>INPUT!DB201</f>
        <v>-0.67114093959731447</v>
      </c>
      <c r="CT270" s="434">
        <f>INPUT!DC201</f>
        <v>332</v>
      </c>
      <c r="CU270" s="435">
        <f>INPUT!DD201</f>
        <v>-5.4131054131054128</v>
      </c>
      <c r="CV270" s="434">
        <f>INPUT!DE201</f>
        <v>364</v>
      </c>
      <c r="CW270" s="435">
        <f>INPUT!DF201</f>
        <v>1.3927576601671321</v>
      </c>
      <c r="CX270" s="434">
        <f>INPUT!DG201</f>
        <v>330</v>
      </c>
      <c r="CY270" s="435">
        <f>INPUT!DH201</f>
        <v>-1.4925373134328401</v>
      </c>
      <c r="CZ270" s="434">
        <f>INPUT!DI201</f>
        <v>397</v>
      </c>
      <c r="DA270" s="435">
        <f>INPUT!DJ201</f>
        <v>-10.585585585585589</v>
      </c>
      <c r="DB270" s="434">
        <f>INPUT!DK201</f>
        <v>318</v>
      </c>
      <c r="DC270" s="435">
        <f>INPUT!DL201</f>
        <v>-4.2168674698795154</v>
      </c>
      <c r="DD270" s="434">
        <f>INPUT!DM201</f>
        <v>334</v>
      </c>
      <c r="DE270" s="435">
        <f>INPUT!DN201</f>
        <v>-8.2417582417582462</v>
      </c>
      <c r="DF270" s="434">
        <f>INPUT!DO201</f>
        <v>328</v>
      </c>
      <c r="DG270" s="435">
        <f>INPUT!DP201</f>
        <v>-0.60606060606060996</v>
      </c>
      <c r="DH270" s="434">
        <f>INPUT!DQ201</f>
        <v>454</v>
      </c>
      <c r="DI270" s="435">
        <f>INPUT!DR201</f>
        <v>14.35768261964736</v>
      </c>
      <c r="DJ270" s="434">
        <f>INPUT!DS201</f>
        <v>316</v>
      </c>
      <c r="DK270" s="435">
        <f>INPUT!DT201</f>
        <v>-0.62893081761006275</v>
      </c>
      <c r="DL270" s="434">
        <f>INPUT!DU201</f>
        <v>344</v>
      </c>
      <c r="DM270" s="435">
        <f>INPUT!DV201</f>
        <v>2.9940119760478945</v>
      </c>
      <c r="DN270" s="434">
        <f>INPUT!DW201</f>
        <v>330</v>
      </c>
      <c r="DO270" s="435">
        <f>INPUT!DX201</f>
        <v>0.60975609756097615</v>
      </c>
      <c r="DP270" s="434">
        <f>INPUT!DY201</f>
        <v>496</v>
      </c>
      <c r="DQ270" s="435">
        <f>INPUT!DZ201</f>
        <v>9.2511013215859084</v>
      </c>
      <c r="DR270" s="434">
        <f>INPUT!EA201</f>
        <v>328</v>
      </c>
      <c r="DS270" s="435">
        <f>INPUT!EB201</f>
        <v>3.7974683544303778</v>
      </c>
      <c r="DT270" s="434">
        <f>INPUT!EC201</f>
        <v>347</v>
      </c>
      <c r="DU270" s="435">
        <f>INPUT!ED201</f>
        <v>0.8720930232558155</v>
      </c>
      <c r="DV270" s="434">
        <f>INPUT!EE201</f>
        <v>324</v>
      </c>
      <c r="DW270" s="435">
        <f>INPUT!EF201</f>
        <v>-1.8181818181818188</v>
      </c>
      <c r="DX270" s="434">
        <f>INPUT!EG201</f>
        <v>483</v>
      </c>
      <c r="DY270" s="435">
        <f>INPUT!EH201</f>
        <v>-2.6209677419354871</v>
      </c>
      <c r="DZ270" s="434">
        <f>INPUT!EI201</f>
        <v>333</v>
      </c>
      <c r="EA270" s="435">
        <f>INPUT!EJ201</f>
        <v>1.5243902439024293</v>
      </c>
      <c r="EB270" s="434">
        <f>INPUT!EK201</f>
        <v>356</v>
      </c>
      <c r="EC270" s="435">
        <f>INPUT!EL201</f>
        <v>2.5936599423631135</v>
      </c>
      <c r="ED270" s="434">
        <f>INPUT!EM201</f>
        <v>348</v>
      </c>
      <c r="EE270" s="435">
        <f>INPUT!EN201</f>
        <v>7.4074074074074181</v>
      </c>
      <c r="EF270" s="434">
        <f>INPUT!EO201</f>
        <v>515</v>
      </c>
      <c r="EG270" s="435">
        <f>INPUT!EP201</f>
        <v>6.6252587991718404</v>
      </c>
      <c r="EH270" s="434">
        <f>INPUT!EQ201</f>
        <v>352.71</v>
      </c>
      <c r="EI270" s="435">
        <f>INPUT!ER201</f>
        <v>5.918918918918914</v>
      </c>
      <c r="EJ270" s="434">
        <f>INPUT!ES201</f>
        <v>377.1</v>
      </c>
      <c r="EK270" s="435">
        <f>INPUT!ET201</f>
        <v>5.9269662921348276</v>
      </c>
      <c r="EL270" s="434">
        <f>INPUT!EU201</f>
        <v>368.64</v>
      </c>
      <c r="EM270" s="435">
        <f>INPUT!EV201</f>
        <v>5.9310344827586237</v>
      </c>
      <c r="EN270" s="434">
        <f>INPUT!EW201</f>
        <v>545.94999999999993</v>
      </c>
      <c r="EO270" s="435">
        <f>INPUT!EX201</f>
        <v>6.0097087378640612</v>
      </c>
      <c r="EP270" s="434"/>
      <c r="EQ270" s="434">
        <f>INPUT!FF201</f>
        <v>711</v>
      </c>
      <c r="ER270" s="435">
        <f>INPUT!FG201</f>
        <v>28.108108108108109</v>
      </c>
      <c r="ES270" s="434">
        <f>INPUT!FH201</f>
        <v>918</v>
      </c>
      <c r="ET270" s="435">
        <f>INPUT!FI201</f>
        <v>29.11392405063291</v>
      </c>
      <c r="EU270" s="434">
        <f>INPUT!FJ201</f>
        <v>1070</v>
      </c>
      <c r="EV270" s="435">
        <f>INPUT!FK201</f>
        <v>16.557734204793029</v>
      </c>
      <c r="EW270" s="434">
        <f>INPUT!FL201</f>
        <v>1128.45</v>
      </c>
      <c r="EX270" s="435">
        <f>INPUT!FM201</f>
        <v>5.4626168224298999</v>
      </c>
      <c r="EY270" s="434">
        <f>INPUT!FN201</f>
        <v>1185</v>
      </c>
      <c r="EZ270" s="435">
        <f>INPUT!FO201</f>
        <v>5.0112986840356255</v>
      </c>
      <c r="FA270" s="434">
        <f>INPUT!FP201</f>
        <v>1259</v>
      </c>
      <c r="FB270" s="435">
        <f>INPUT!FQ201</f>
        <v>6.2447257383966281</v>
      </c>
      <c r="FC270" s="434">
        <f>INPUT!FR201</f>
        <v>1424</v>
      </c>
      <c r="FD270" s="435">
        <f>INPUT!FS201</f>
        <v>13.105639396346302</v>
      </c>
      <c r="FE270" s="434">
        <f>INPUT!FT201</f>
        <v>1558</v>
      </c>
      <c r="FF270" s="435">
        <f>INPUT!FU201</f>
        <v>9.4101123595505598</v>
      </c>
      <c r="FG270" s="434">
        <f>INPUT!FV201</f>
        <v>1551</v>
      </c>
      <c r="FH270" s="435">
        <f>INPUT!FW201</f>
        <v>-0.449293966623876</v>
      </c>
      <c r="FI270" s="434">
        <f>INPUT!FX201</f>
        <v>1453</v>
      </c>
      <c r="FJ270" s="435">
        <f>INPUT!FY201</f>
        <v>-6.3185041908446209</v>
      </c>
      <c r="FK270" s="434">
        <f>INPUT!FZ201</f>
        <v>1382</v>
      </c>
      <c r="FL270" s="435">
        <f>INPUT!GA201</f>
        <v>-4.8864418444597435</v>
      </c>
      <c r="FM270" s="434">
        <f>INPUT!GB201</f>
        <v>1476</v>
      </c>
      <c r="FN270" s="435">
        <f>INPUT!GC201</f>
        <v>6.8017366136034818</v>
      </c>
      <c r="FO270" s="434">
        <f>INPUT!GD201</f>
        <v>1489</v>
      </c>
      <c r="FP270" s="435">
        <f>INPUT!GE201</f>
        <v>0.88075880758806679</v>
      </c>
      <c r="FQ270" s="434">
        <f>INPUT!GF201</f>
        <v>1423</v>
      </c>
      <c r="FR270" s="435">
        <f>INPUT!GG201</f>
        <v>-4.4325050369375401</v>
      </c>
      <c r="FS270" s="434">
        <f>INPUT!GH201</f>
        <v>1434</v>
      </c>
      <c r="FT270" s="435">
        <f>INPUT!GI201</f>
        <v>0.7730147575544688</v>
      </c>
      <c r="FU270" s="434">
        <f>INPUT!GJ201</f>
        <v>1486</v>
      </c>
      <c r="FV270" s="435">
        <f>INPUT!GK201</f>
        <v>3.6262203626220346</v>
      </c>
      <c r="FW270" s="434">
        <f>INPUT!GL201</f>
        <v>1482</v>
      </c>
      <c r="FX270" s="435">
        <f>INPUT!GM201</f>
        <v>-0.26917900403768957</v>
      </c>
      <c r="FY270" s="434">
        <f>INPUT!GN201</f>
        <v>1552</v>
      </c>
      <c r="FZ270" s="435">
        <f>INPUT!GO201</f>
        <v>4.7233468286099756</v>
      </c>
      <c r="GA270" s="434">
        <f>INPUT!GP201</f>
        <v>1644.3999999999999</v>
      </c>
      <c r="GB270" s="435">
        <f>INPUT!GQ201</f>
        <v>5.9536082474226815</v>
      </c>
      <c r="GC270" s="434">
        <f>INPUT!GR201</f>
        <v>1742.4560000000001</v>
      </c>
      <c r="GD270" s="435">
        <f>INPUT!GS201</f>
        <v>5.9630260277304892</v>
      </c>
      <c r="GE270" s="434">
        <f>INPUT!GT201</f>
        <v>1846.5233200000002</v>
      </c>
      <c r="GF270" s="435">
        <f>INPUT!GU201</f>
        <v>5.9724503803826323</v>
      </c>
      <c r="GG270" s="434">
        <f>INPUT!GV201</f>
        <v>1956.9801224000003</v>
      </c>
      <c r="GH270" s="435">
        <f>INPUT!GW201</f>
        <v>5.9818796331258861</v>
      </c>
      <c r="GI270" s="434">
        <f>INPUT!GX201</f>
        <v>2074.2289094680004</v>
      </c>
      <c r="GJ270" s="435">
        <f>INPUT!GY201</f>
        <v>5.9913121102225908</v>
      </c>
      <c r="GK270" s="435">
        <f>INPUT!GZ201</f>
        <v>5.9724544413326752</v>
      </c>
      <c r="GL270" s="436"/>
    </row>
    <row r="271" spans="1:194" ht="12" hidden="1" customHeight="1" outlineLevel="1" x14ac:dyDescent="0.2">
      <c r="A271" s="433" t="str">
        <f>INPUT!B210</f>
        <v>Implied Annualized Lapse Rate (%)</v>
      </c>
      <c r="B271" s="434">
        <f>INPUT!K210</f>
        <v>27.727028479312199</v>
      </c>
      <c r="C271" s="435" t="str">
        <f>INPUT!L210</f>
        <v>NM</v>
      </c>
      <c r="D271" s="434">
        <f>INPUT!M210</f>
        <v>27.921406411582211</v>
      </c>
      <c r="E271" s="435">
        <f>INPUT!N210</f>
        <v>2.0876421923474497</v>
      </c>
      <c r="F271" s="434">
        <f>INPUT!O210</f>
        <v>26.626924987580725</v>
      </c>
      <c r="G271" s="435">
        <f>INPUT!P210</f>
        <v>-1.1417017456706868</v>
      </c>
      <c r="H271" s="434">
        <f>INPUT!Q210</f>
        <v>27.368421052631582</v>
      </c>
      <c r="I271" s="435">
        <f>INPUT!R210</f>
        <v>7.0300751879699419</v>
      </c>
      <c r="J271" s="434">
        <f>INPUT!S210</f>
        <v>29.848078641644328</v>
      </c>
      <c r="K271" s="435">
        <f>INPUT!T210</f>
        <v>7.6497564963180054</v>
      </c>
      <c r="L271" s="434">
        <f>INPUT!U210</f>
        <v>24.967490247074124</v>
      </c>
      <c r="M271" s="435">
        <f>INPUT!V210</f>
        <v>-10.579396041034517</v>
      </c>
      <c r="N271" s="434">
        <f>INPUT!W210</f>
        <v>26.31361191559785</v>
      </c>
      <c r="O271" s="435">
        <f>INPUT!X210</f>
        <v>-1.1766776378759891</v>
      </c>
      <c r="P271" s="434">
        <f>INPUT!Y210</f>
        <v>26.052422557585388</v>
      </c>
      <c r="Q271" s="435">
        <f>INPUT!Z210</f>
        <v>-4.808456039591869</v>
      </c>
      <c r="R271" s="434">
        <f>INPUT!AA210</f>
        <v>29.895287958115187</v>
      </c>
      <c r="S271" s="435">
        <f>INPUT!AB210</f>
        <v>0.15816534470327603</v>
      </c>
      <c r="T271" s="434">
        <f>INPUT!AC210</f>
        <v>25.778103258879533</v>
      </c>
      <c r="U271" s="435">
        <f>INPUT!AD210</f>
        <v>3.2466739899914554</v>
      </c>
      <c r="V271" s="434">
        <f>INPUT!AE210</f>
        <v>25.540971975877969</v>
      </c>
      <c r="W271" s="435">
        <f>INPUT!AF210</f>
        <v>-2.9362747394700461</v>
      </c>
      <c r="X271" s="434">
        <f>INPUT!AG210</f>
        <v>28.063404548587183</v>
      </c>
      <c r="Y271" s="435">
        <f>INPUT!AH210</f>
        <v>7.7189827032660308</v>
      </c>
      <c r="Z271" s="434">
        <f>INPUT!AI210</f>
        <v>28.524482418665791</v>
      </c>
      <c r="AA271" s="435">
        <f>INPUT!AJ210</f>
        <v>-4.5853565330093655</v>
      </c>
      <c r="AB271" s="434">
        <f>INPUT!AK210</f>
        <v>26.692332370869426</v>
      </c>
      <c r="AC271" s="435">
        <f>INPUT!AL210</f>
        <v>3.5465336716539841</v>
      </c>
      <c r="AD271" s="434">
        <f>INPUT!AM210</f>
        <v>26.206896551724139</v>
      </c>
      <c r="AE271" s="435">
        <f>INPUT!AN210</f>
        <v>2.6072796934865972</v>
      </c>
      <c r="AF271" s="434">
        <f>INPUT!AO210</f>
        <v>27.068594278683484</v>
      </c>
      <c r="AG271" s="435">
        <f>INPUT!AP210</f>
        <v>-3.5448666542982954</v>
      </c>
      <c r="AH271" s="434">
        <f>INPUT!AQ210</f>
        <v>28.33432128037937</v>
      </c>
      <c r="AI271" s="435">
        <f>INPUT!AR210</f>
        <v>-0.66665938226448951</v>
      </c>
      <c r="AJ271" s="434">
        <f>INPUT!AS210</f>
        <v>25.95732242034493</v>
      </c>
      <c r="AK271" s="435">
        <f>INPUT!AT210</f>
        <v>-2.7536370382029496</v>
      </c>
      <c r="AL271" s="434">
        <f>INPUT!AU210</f>
        <v>24.871648602395894</v>
      </c>
      <c r="AM271" s="435">
        <f>INPUT!AV210</f>
        <v>-5.095025069805148</v>
      </c>
      <c r="AN271" s="434">
        <f>INPUT!AW210</f>
        <v>27.11297071129707</v>
      </c>
      <c r="AO271" s="435">
        <f>INPUT!AX210</f>
        <v>0.1639406618485939</v>
      </c>
      <c r="AP271" s="434">
        <f>INPUT!AY210</f>
        <v>29.102667744543247</v>
      </c>
      <c r="AQ271" s="435">
        <f>INPUT!AZ210</f>
        <v>2.7117164959089113</v>
      </c>
      <c r="AR271" s="434">
        <f>INPUT!BA210</f>
        <v>26.602819898909285</v>
      </c>
      <c r="AS271" s="435">
        <f>INPUT!BB210</f>
        <v>2.4867644979376768</v>
      </c>
      <c r="AT271" s="434">
        <f>INPUT!BC210</f>
        <v>25.964546402502609</v>
      </c>
      <c r="AU271" s="435">
        <f>INPUT!BD210</f>
        <v>4.3941510174015486</v>
      </c>
      <c r="AV271" s="434">
        <f>INPUT!BE210</f>
        <v>27.047716254146465</v>
      </c>
      <c r="AW271" s="435">
        <f>INPUT!BF210</f>
        <v>-0.24067616140424075</v>
      </c>
      <c r="AX271" s="434">
        <f>INPUT!BG210</f>
        <v>28.57839551328944</v>
      </c>
      <c r="AY271" s="435">
        <f>INPUT!BH210</f>
        <v>-1.8014576390582238</v>
      </c>
      <c r="AZ271" s="434">
        <f>INPUT!BI210</f>
        <v>27.307692307692307</v>
      </c>
      <c r="BA271" s="435">
        <f>INPUT!BJ210</f>
        <v>2.6496153846153891</v>
      </c>
      <c r="BB271" s="434">
        <f>INPUT!BK210</f>
        <v>26.125913699599153</v>
      </c>
      <c r="BC271" s="435">
        <f>INPUT!BL210</f>
        <v>0.62149091532364142</v>
      </c>
      <c r="BD271" s="434">
        <f>INPUT!BM210</f>
        <v>27.239150507848571</v>
      </c>
      <c r="BE271" s="435">
        <f>INPUT!BN210</f>
        <v>0.70776494364015452</v>
      </c>
      <c r="BF271" s="434">
        <f>INPUT!BO210</f>
        <v>28.736141906873613</v>
      </c>
      <c r="BG271" s="435">
        <f>INPUT!BP210</f>
        <v>0.5519777816456406</v>
      </c>
      <c r="BH271" s="434">
        <f>INPUT!BQ210</f>
        <v>26.878166997135931</v>
      </c>
      <c r="BI271" s="435">
        <f>INPUT!BR210</f>
        <v>-1.5729095879529198</v>
      </c>
      <c r="BJ271" s="434">
        <f>INPUT!BS210</f>
        <v>26.510721247563353</v>
      </c>
      <c r="BK271" s="435">
        <f>INPUT!BT210</f>
        <v>1.4728960387330181</v>
      </c>
      <c r="BL271" s="434">
        <f>INPUT!BU210</f>
        <v>28.803418803418801</v>
      </c>
      <c r="BM271" s="435">
        <f>INPUT!BV210</f>
        <v>5.7427205562798678</v>
      </c>
      <c r="BN271" s="434">
        <f>INPUT!BW210</f>
        <v>33.660471914804759</v>
      </c>
      <c r="BO271" s="435">
        <f>INPUT!BX210</f>
        <v>17.136364456612242</v>
      </c>
      <c r="BP271" s="434">
        <f>INPUT!BY210</f>
        <v>28.372387587080432</v>
      </c>
      <c r="BQ271" s="435">
        <f>INPUT!BZ210</f>
        <v>5.5592354571787572</v>
      </c>
      <c r="BR271" s="434">
        <f>INPUT!CA210</f>
        <v>26.149304091100799</v>
      </c>
      <c r="BS271" s="435">
        <f>INPUT!CB210</f>
        <v>-1.3632867740094867</v>
      </c>
      <c r="BT271" s="434">
        <f>INPUT!CC210</f>
        <v>19.857561793045665</v>
      </c>
      <c r="BU271" s="435">
        <f>INPUT!CD210</f>
        <v>-31.058316623550652</v>
      </c>
      <c r="BV271" s="434">
        <f>INPUT!CE210</f>
        <v>32.606941081517355</v>
      </c>
      <c r="BW271" s="435">
        <f>INPUT!CF210</f>
        <v>-3.1298754098097903</v>
      </c>
      <c r="BX271" s="434">
        <f>INPUT!CG210</f>
        <v>25.801150369761711</v>
      </c>
      <c r="BY271" s="435">
        <f>INPUT!CH210</f>
        <v>-9.0624633172907583</v>
      </c>
      <c r="BZ271" s="434">
        <f>INPUT!CI210</f>
        <v>25.700838960507465</v>
      </c>
      <c r="CA271" s="435">
        <f>INPUT!CJ210</f>
        <v>-1.7150174590916056</v>
      </c>
      <c r="CB271" s="434">
        <f>INPUT!CK210</f>
        <v>27.200326730651419</v>
      </c>
      <c r="CC271" s="435">
        <f>INPUT!CL210</f>
        <v>36.977172797605348</v>
      </c>
      <c r="CD271" s="434">
        <f>INPUT!CM210</f>
        <v>26.38246531268852</v>
      </c>
      <c r="CE271" s="435">
        <f>INPUT!CN210</f>
        <v>-19.089419498957739</v>
      </c>
      <c r="CF271" s="434">
        <f>INPUT!CO210</f>
        <v>23.770327243525397</v>
      </c>
      <c r="CG271" s="435">
        <f>INPUT!CP210</f>
        <v>-7.8710565115592157</v>
      </c>
      <c r="CH271" s="434">
        <f>INPUT!CQ210</f>
        <v>23.263199682413656</v>
      </c>
      <c r="CI271" s="435">
        <f>INPUT!CR210</f>
        <v>-9.4846681146850678</v>
      </c>
      <c r="CJ271" s="434">
        <f>INPUT!CS210</f>
        <v>27.05998033431662</v>
      </c>
      <c r="CK271" s="435">
        <f>INPUT!CT210</f>
        <v>-0.51597320033897054</v>
      </c>
      <c r="CL271" s="434">
        <f>INPUT!CU210</f>
        <v>23.284502698535082</v>
      </c>
      <c r="CM271" s="435">
        <f>INPUT!CV210</f>
        <v>-11.742506158677624</v>
      </c>
      <c r="CN271" s="434">
        <f>INPUT!CW210</f>
        <v>22.99026160015276</v>
      </c>
      <c r="CO271" s="435">
        <f>INPUT!CX210</f>
        <v>-3.2816781838168163</v>
      </c>
      <c r="CP271" s="434">
        <f>INPUT!CY210</f>
        <v>23.116147308781869</v>
      </c>
      <c r="CQ271" s="435">
        <f>INPUT!CZ210</f>
        <v>-0.63212445252298632</v>
      </c>
      <c r="CR271" s="434">
        <f>INPUT!DA210</f>
        <v>23.816679188580014</v>
      </c>
      <c r="CS271" s="435">
        <f>INPUT!DB210</f>
        <v>-11.985600527667618</v>
      </c>
      <c r="CT271" s="434">
        <f>INPUT!DC210</f>
        <v>26.123647037240872</v>
      </c>
      <c r="CU271" s="435">
        <f>INPUT!DD210</f>
        <v>12.193278832123866</v>
      </c>
      <c r="CV271" s="434">
        <f>INPUT!DE210</f>
        <v>22.627602727105213</v>
      </c>
      <c r="CW271" s="435">
        <f>INPUT!DF210</f>
        <v>-1.5774456130813963</v>
      </c>
      <c r="CX271" s="434">
        <f>INPUT!DG210</f>
        <v>23.340627279358134</v>
      </c>
      <c r="CY271" s="435">
        <f>INPUT!DH210</f>
        <v>0.97109595114486247</v>
      </c>
      <c r="CZ271" s="434">
        <f>INPUT!DI210</f>
        <v>23.370950127411721</v>
      </c>
      <c r="DA271" s="435">
        <f>INPUT!DJ210</f>
        <v>-1.8714996227602532</v>
      </c>
      <c r="DB271" s="434">
        <f>INPUT!DK210</f>
        <v>27.432675044883304</v>
      </c>
      <c r="DC271" s="435">
        <f>INPUT!DL210</f>
        <v>5.0108930264458618</v>
      </c>
      <c r="DD271" s="434">
        <f>INPUT!DM210</f>
        <v>22.012350163458049</v>
      </c>
      <c r="DE271" s="435">
        <f>INPUT!DN210</f>
        <v>-2.71903555611821</v>
      </c>
      <c r="DF271" s="434">
        <f>INPUT!DO210</f>
        <v>24.562037204262236</v>
      </c>
      <c r="DG271" s="435">
        <f>INPUT!DP210</f>
        <v>5.2329781470110026</v>
      </c>
      <c r="DH271" s="434">
        <f>INPUT!DQ210</f>
        <v>22.515837104072396</v>
      </c>
      <c r="DI271" s="435">
        <f>INPUT!DR210</f>
        <v>-3.6588714565624958</v>
      </c>
      <c r="DJ271" s="434">
        <f>INPUT!DS210</f>
        <v>26.605504587155966</v>
      </c>
      <c r="DK271" s="435">
        <f>INPUT!DT210</f>
        <v>-3.0152745088620869</v>
      </c>
      <c r="DL271" s="434">
        <f>INPUT!DU210</f>
        <v>23.327982878544677</v>
      </c>
      <c r="DM271" s="435">
        <f>INPUT!DV210</f>
        <v>5.9767935059958477</v>
      </c>
      <c r="DN271" s="434">
        <f>INPUT!DW210</f>
        <v>23.257467994310097</v>
      </c>
      <c r="DO271" s="435">
        <f>INPUT!DX210</f>
        <v>-5.3113233202242593</v>
      </c>
      <c r="DP271" s="434">
        <f>INPUT!DY210</f>
        <v>25.80415852141461</v>
      </c>
      <c r="DQ271" s="435">
        <f>INPUT!DZ210</f>
        <v>14.60448217911232</v>
      </c>
      <c r="DR271" s="434">
        <f>INPUT!EA210</f>
        <v>24.444444444444443</v>
      </c>
      <c r="DS271" s="435">
        <f>INPUT!EB210</f>
        <v>-8.1226053639846914</v>
      </c>
      <c r="DT271" s="434">
        <f>INPUT!EC210</f>
        <v>22.80334728033473</v>
      </c>
      <c r="DU271" s="435">
        <f>INPUT!ED210</f>
        <v>-2.2489539748953957</v>
      </c>
      <c r="DV271" s="434">
        <f>INPUT!EE210</f>
        <v>22.098679638637943</v>
      </c>
      <c r="DW271" s="435">
        <f>INPUT!EF210</f>
        <v>-4.9824355598625303</v>
      </c>
      <c r="DX271" s="434">
        <f>INPUT!EG210</f>
        <v>24.227698715723708</v>
      </c>
      <c r="DY271" s="435">
        <f>INPUT!EH210</f>
        <v>-6.1093246051120538</v>
      </c>
      <c r="DZ271" s="434">
        <f>INPUT!EI210</f>
        <v>25.169606512890098</v>
      </c>
      <c r="EA271" s="435">
        <f>INPUT!EJ210</f>
        <v>2.9665720981867816</v>
      </c>
      <c r="EB271" s="434">
        <f>INPUT!EK210</f>
        <v>22.669853192215772</v>
      </c>
      <c r="EC271" s="435">
        <f>INPUT!EL210</f>
        <v>-0.58541444147579558</v>
      </c>
      <c r="ED271" s="434">
        <f>INPUT!EM210</f>
        <v>21.829309758585516</v>
      </c>
      <c r="EE271" s="435">
        <f>INPUT!EN210</f>
        <v>-1.2189410609919515</v>
      </c>
      <c r="EF271" s="434">
        <f>INPUT!EO210</f>
        <v>25.181925875782706</v>
      </c>
      <c r="EG271" s="435">
        <f>INPUT!EP210</f>
        <v>3.9385794385816242</v>
      </c>
      <c r="EH271" s="434">
        <f>INPUT!EQ210</f>
        <v>25.169606512890098</v>
      </c>
      <c r="EI271" s="435">
        <f>INPUT!ER210</f>
        <v>0</v>
      </c>
      <c r="EJ271" s="434">
        <f>INPUT!ES210</f>
        <v>22.669853192215772</v>
      </c>
      <c r="EK271" s="435">
        <f>INPUT!ET210</f>
        <v>0</v>
      </c>
      <c r="EL271" s="434">
        <f>INPUT!EU210</f>
        <v>21.829309758585516</v>
      </c>
      <c r="EM271" s="435">
        <f>INPUT!EV210</f>
        <v>0</v>
      </c>
      <c r="EN271" s="434">
        <f>INPUT!EW210</f>
        <v>25.181925875782706</v>
      </c>
      <c r="EO271" s="435">
        <f>INPUT!EX210</f>
        <v>0</v>
      </c>
      <c r="EP271" s="434"/>
      <c r="EQ271" s="434">
        <f>INPUT!FF210</f>
        <v>29.792429792429793</v>
      </c>
      <c r="ER271" s="435">
        <f>INPUT!FG210</f>
        <v>16.575434552962641</v>
      </c>
      <c r="ES271" s="434">
        <f>INPUT!FH210</f>
        <v>29.070392262224608</v>
      </c>
      <c r="ET271" s="435">
        <f>INPUT!FI210</f>
        <v>-2.4235603985165888</v>
      </c>
      <c r="EU271" s="434">
        <f>INPUT!FJ210</f>
        <v>28.328865058087576</v>
      </c>
      <c r="EV271" s="435">
        <f>INPUT!FK210</f>
        <v>-2.5507987558207379</v>
      </c>
      <c r="EW271" s="434">
        <f>INPUT!FL210</f>
        <v>28.401271503365745</v>
      </c>
      <c r="EX271" s="435">
        <f>INPUT!FM210</f>
        <v>0.25559246771693633</v>
      </c>
      <c r="EY271" s="434">
        <f>INPUT!FN210</f>
        <v>28.064410121590537</v>
      </c>
      <c r="EZ271" s="435">
        <f>INPUT!FO210</f>
        <v>-1.1860785237565397</v>
      </c>
      <c r="FA271" s="434">
        <f>INPUT!FP210</f>
        <v>27.326615293420272</v>
      </c>
      <c r="FB271" s="435">
        <f>INPUT!FQ210</f>
        <v>-2.6289340305879594</v>
      </c>
      <c r="FC271" s="434">
        <f>INPUT!FR210</f>
        <v>27.863109673942333</v>
      </c>
      <c r="FD271" s="435">
        <f>INPUT!FS210</f>
        <v>1.9632668545351839</v>
      </c>
      <c r="FE271" s="434">
        <f>INPUT!FT210</f>
        <v>28.017556693489393</v>
      </c>
      <c r="FF271" s="435">
        <f>INPUT!FU210</f>
        <v>0.55430646957363994</v>
      </c>
      <c r="FG271" s="434">
        <f>INPUT!FV210</f>
        <v>28.203991130820398</v>
      </c>
      <c r="FH271" s="435">
        <f>INPUT!FW210</f>
        <v>0.66542004133547383</v>
      </c>
      <c r="FI271" s="434">
        <f>INPUT!FX210</f>
        <v>26.853205262058882</v>
      </c>
      <c r="FJ271" s="435">
        <f>INPUT!FY210</f>
        <v>-4.7893429780773928</v>
      </c>
      <c r="FK271" s="434">
        <f>INPUT!FZ210</f>
        <v>27.542372881355931</v>
      </c>
      <c r="FL271" s="435">
        <f>INPUT!GA210</f>
        <v>2.5664259166513048</v>
      </c>
      <c r="FM271" s="434">
        <f>INPUT!GB210</f>
        <v>25.356927408003216</v>
      </c>
      <c r="FN271" s="435">
        <f>INPUT!GC210</f>
        <v>-7.9348481801729376</v>
      </c>
      <c r="FO271" s="434">
        <f>INPUT!GD210</f>
        <v>23.631457208943715</v>
      </c>
      <c r="FP271" s="435">
        <f>INPUT!GE210</f>
        <v>-6.8047290245225156</v>
      </c>
      <c r="FQ271" s="434">
        <f>INPUT!GF210</f>
        <v>23.922216107136304</v>
      </c>
      <c r="FR271" s="435">
        <f>INPUT!GG210</f>
        <v>1.2303892037709208</v>
      </c>
      <c r="FS271" s="434">
        <f>INPUT!GH210</f>
        <v>23.98563734290844</v>
      </c>
      <c r="FT271" s="435">
        <f>INPUT!GI210</f>
        <v>0.26511438358429729</v>
      </c>
      <c r="FU271" s="434">
        <f>INPUT!GJ210</f>
        <v>24.594213126323218</v>
      </c>
      <c r="FV271" s="435">
        <f>INPUT!GK210</f>
        <v>2.5372508335481436</v>
      </c>
      <c r="FW271" s="434">
        <f>INPUT!GL210</f>
        <v>23.368055555555557</v>
      </c>
      <c r="FX271" s="435">
        <f>INPUT!GM210</f>
        <v>-4.9855531643551725</v>
      </c>
      <c r="FY271" s="434">
        <f>INPUT!GN210</f>
        <v>23.677069199457261</v>
      </c>
      <c r="FZ271" s="435">
        <f>INPUT!GO210</f>
        <v>1.3223763661766919</v>
      </c>
      <c r="GA271" s="434">
        <f>INPUT!GP210</f>
        <v>23.740571676816497</v>
      </c>
      <c r="GB271" s="435">
        <f>INPUT!GQ210</f>
        <v>0.26820244019345463</v>
      </c>
      <c r="GC271" s="434">
        <f>INPUT!GR210</f>
        <v>20.399999999999999</v>
      </c>
      <c r="GD271" s="435">
        <f>INPUT!GS210</f>
        <v>-14.071150949067857</v>
      </c>
      <c r="GE271" s="434">
        <f>INPUT!GT210</f>
        <v>20.399999999999999</v>
      </c>
      <c r="GF271" s="435">
        <f>INPUT!GU210</f>
        <v>0</v>
      </c>
      <c r="GG271" s="434">
        <f>INPUT!GV210</f>
        <v>20.399999999999999</v>
      </c>
      <c r="GH271" s="435">
        <f>INPUT!GW210</f>
        <v>0</v>
      </c>
      <c r="GI271" s="434">
        <f>INPUT!GX210</f>
        <v>20.399999999999999</v>
      </c>
      <c r="GJ271" s="435">
        <f>INPUT!GY210</f>
        <v>0</v>
      </c>
      <c r="GK271" s="435">
        <f>INPUT!GZ210</f>
        <v>-2.9354948465392994</v>
      </c>
      <c r="GL271" s="436"/>
    </row>
    <row r="272" spans="1:194" ht="12" hidden="1" customHeight="1" outlineLevel="1" x14ac:dyDescent="0.2">
      <c r="A272" s="433" t="str">
        <f>INPUT!B211</f>
        <v>Persistency (Implied)</v>
      </c>
      <c r="B272" s="434">
        <f>INPUT!K211</f>
        <v>72.272971520687804</v>
      </c>
      <c r="C272" s="435" t="str">
        <f>INPUT!L211</f>
        <v>NM</v>
      </c>
      <c r="D272" s="434">
        <f>INPUT!M211</f>
        <v>72.078593588417789</v>
      </c>
      <c r="E272" s="435">
        <f>INPUT!N211</f>
        <v>-0.78593588417786853</v>
      </c>
      <c r="F272" s="434">
        <f>INPUT!O211</f>
        <v>73.373075012419278</v>
      </c>
      <c r="G272" s="435">
        <f>INPUT!P211</f>
        <v>0.42086984318985277</v>
      </c>
      <c r="H272" s="434">
        <f>INPUT!Q211</f>
        <v>72.631578947368411</v>
      </c>
      <c r="I272" s="435">
        <f>INPUT!R211</f>
        <v>-2.4152405553761969</v>
      </c>
      <c r="J272" s="434">
        <f>INPUT!S211</f>
        <v>70.151921358355679</v>
      </c>
      <c r="K272" s="435">
        <f>INPUT!T211</f>
        <v>-2.9347764699628853</v>
      </c>
      <c r="L272" s="434">
        <f>INPUT!U211</f>
        <v>75.032509752925876</v>
      </c>
      <c r="M272" s="435">
        <f>INPUT!V211</f>
        <v>4.0981878494681823</v>
      </c>
      <c r="N272" s="434">
        <f>INPUT!W211</f>
        <v>73.686388084402154</v>
      </c>
      <c r="O272" s="435">
        <f>INPUT!X211</f>
        <v>0.42701368578301757</v>
      </c>
      <c r="P272" s="434">
        <f>INPUT!Y211</f>
        <v>73.947577442414612</v>
      </c>
      <c r="Q272" s="435">
        <f>INPUT!Z211</f>
        <v>1.8118819859331836</v>
      </c>
      <c r="R272" s="434">
        <f>INPUT!AA211</f>
        <v>70.10471204188481</v>
      </c>
      <c r="S272" s="435">
        <f>INPUT!AB211</f>
        <v>-6.7295828192237561E-2</v>
      </c>
      <c r="T272" s="434">
        <f>INPUT!AC211</f>
        <v>74.221896741120474</v>
      </c>
      <c r="U272" s="435">
        <f>INPUT!AD211</f>
        <v>-1.0803490573281671</v>
      </c>
      <c r="V272" s="434">
        <f>INPUT!AE211</f>
        <v>74.459028024122034</v>
      </c>
      <c r="W272" s="435">
        <f>INPUT!AF211</f>
        <v>1.0485517879297968</v>
      </c>
      <c r="X272" s="434">
        <f>INPUT!AG211</f>
        <v>71.936595451412813</v>
      </c>
      <c r="Y272" s="435">
        <f>INPUT!AH211</f>
        <v>-2.7194697386372368</v>
      </c>
      <c r="Z272" s="434">
        <f>INPUT!AI211</f>
        <v>71.475517581334202</v>
      </c>
      <c r="AA272" s="435">
        <f>INPUT!AJ211</f>
        <v>1.9553686186320585</v>
      </c>
      <c r="AB272" s="434">
        <f>INPUT!AK211</f>
        <v>73.307667629130577</v>
      </c>
      <c r="AC272" s="435">
        <f>INPUT!AL211</f>
        <v>-1.231751211072718</v>
      </c>
      <c r="AD272" s="434">
        <f>INPUT!AM211</f>
        <v>73.793103448275858</v>
      </c>
      <c r="AE272" s="435">
        <f>INPUT!AN211</f>
        <v>-0.89435034745610764</v>
      </c>
      <c r="AF272" s="434">
        <f>INPUT!AO211</f>
        <v>72.931405721316509</v>
      </c>
      <c r="AG272" s="435">
        <f>INPUT!AP211</f>
        <v>1.3828987369517654</v>
      </c>
      <c r="AH272" s="434">
        <f>INPUT!AQ211</f>
        <v>71.66567871962063</v>
      </c>
      <c r="AI272" s="435">
        <f>INPUT!AR211</f>
        <v>0.26605073278418434</v>
      </c>
      <c r="AJ272" s="434">
        <f>INPUT!AS211</f>
        <v>74.042677579655077</v>
      </c>
      <c r="AK272" s="435">
        <f>INPUT!AT211</f>
        <v>1.0026372060327748</v>
      </c>
      <c r="AL272" s="434">
        <f>INPUT!AU211</f>
        <v>75.128351397604106</v>
      </c>
      <c r="AM272" s="435">
        <f>INPUT!AV211</f>
        <v>1.8094481556317321</v>
      </c>
      <c r="AN272" s="434">
        <f>INPUT!AW211</f>
        <v>72.887029288702934</v>
      </c>
      <c r="AO272" s="435">
        <f>INPUT!AX211</f>
        <v>-6.0846808277825737E-2</v>
      </c>
      <c r="AP272" s="434">
        <f>INPUT!AY211</f>
        <v>70.897332255456746</v>
      </c>
      <c r="AQ272" s="435">
        <f>INPUT!AZ211</f>
        <v>-1.0721261249333924</v>
      </c>
      <c r="AR272" s="434">
        <f>INPUT!BA211</f>
        <v>73.397180101090711</v>
      </c>
      <c r="AS272" s="435">
        <f>INPUT!BB211</f>
        <v>-0.87179110705436491</v>
      </c>
      <c r="AT272" s="434">
        <f>INPUT!BC211</f>
        <v>74.035453597497394</v>
      </c>
      <c r="AU272" s="435">
        <f>INPUT!BD211</f>
        <v>-1.4547075501800011</v>
      </c>
      <c r="AV272" s="434">
        <f>INPUT!BE211</f>
        <v>72.952283745853535</v>
      </c>
      <c r="AW272" s="435">
        <f>INPUT!BF211</f>
        <v>8.9528216182510612E-2</v>
      </c>
      <c r="AX272" s="434">
        <f>INPUT!BG211</f>
        <v>71.421604486710564</v>
      </c>
      <c r="AY272" s="435">
        <f>INPUT!BH211</f>
        <v>0.73948090086770613</v>
      </c>
      <c r="AZ272" s="434">
        <f>INPUT!BI211</f>
        <v>72.692307692307693</v>
      </c>
      <c r="BA272" s="435">
        <f>INPUT!BJ211</f>
        <v>-0.96035352831292942</v>
      </c>
      <c r="BB272" s="434">
        <f>INPUT!BK211</f>
        <v>73.874086300400847</v>
      </c>
      <c r="BC272" s="435">
        <f>INPUT!BL211</f>
        <v>-0.21795949002195725</v>
      </c>
      <c r="BD272" s="434">
        <f>INPUT!BM211</f>
        <v>72.760849492151436</v>
      </c>
      <c r="BE272" s="435">
        <f>INPUT!BN211</f>
        <v>-0.26241022744264431</v>
      </c>
      <c r="BF272" s="434">
        <f>INPUT!BO211</f>
        <v>71.263858093126387</v>
      </c>
      <c r="BG272" s="435">
        <f>INPUT!BP211</f>
        <v>-0.22086649371413358</v>
      </c>
      <c r="BH272" s="434">
        <f>INPUT!BQ211</f>
        <v>73.121833002864065</v>
      </c>
      <c r="BI272" s="435">
        <f>INPUT!BR211</f>
        <v>0.59088137960134901</v>
      </c>
      <c r="BJ272" s="434">
        <f>INPUT!BS211</f>
        <v>73.489278752436647</v>
      </c>
      <c r="BK272" s="435">
        <f>INPUT!BT211</f>
        <v>-0.52089652439073486</v>
      </c>
      <c r="BL272" s="434">
        <f>INPUT!BU211</f>
        <v>71.196581196581207</v>
      </c>
      <c r="BM272" s="435">
        <f>INPUT!BV211</f>
        <v>-2.1498763503839613</v>
      </c>
      <c r="BN272" s="434">
        <f>INPUT!BW211</f>
        <v>66.339528085195241</v>
      </c>
      <c r="BO272" s="435">
        <f>INPUT!BX211</f>
        <v>-6.9099963708056826</v>
      </c>
      <c r="BP272" s="434">
        <f>INPUT!BY211</f>
        <v>71.627612412919575</v>
      </c>
      <c r="BQ272" s="435">
        <f>INPUT!BZ211</f>
        <v>-2.0434670857963355</v>
      </c>
      <c r="BR272" s="434">
        <f>INPUT!CA211</f>
        <v>73.850695908899198</v>
      </c>
      <c r="BS272" s="435">
        <f>INPUT!CB211</f>
        <v>0.49179575932436492</v>
      </c>
      <c r="BT272" s="434">
        <f>INPUT!CC211</f>
        <v>80.142438206954338</v>
      </c>
      <c r="BU272" s="435">
        <f>INPUT!CD211</f>
        <v>12.565009246262381</v>
      </c>
      <c r="BV272" s="434">
        <f>INPUT!CE211</f>
        <v>67.393058918482637</v>
      </c>
      <c r="BW272" s="435">
        <f>INPUT!CF211</f>
        <v>1.5880891283013288</v>
      </c>
      <c r="BX272" s="434">
        <f>INPUT!CG211</f>
        <v>74.198849630238286</v>
      </c>
      <c r="BY272" s="435">
        <f>INPUT!CH211</f>
        <v>3.589729059368918</v>
      </c>
      <c r="BZ272" s="434">
        <f>INPUT!CI211</f>
        <v>74.299161039492532</v>
      </c>
      <c r="CA272" s="435">
        <f>INPUT!CJ211</f>
        <v>0.60725918026087733</v>
      </c>
      <c r="CB272" s="434">
        <f>INPUT!CK211</f>
        <v>72.799673269348574</v>
      </c>
      <c r="CC272" s="435">
        <f>INPUT!CL211</f>
        <v>-9.1621431814244421</v>
      </c>
      <c r="CD272" s="434">
        <f>INPUT!CM211</f>
        <v>73.617534687311476</v>
      </c>
      <c r="CE272" s="435">
        <f>INPUT!CN211</f>
        <v>9.2360784162621954</v>
      </c>
      <c r="CF272" s="434">
        <f>INPUT!CO211</f>
        <v>76.229672756474599</v>
      </c>
      <c r="CG272" s="435">
        <f>INPUT!CP211</f>
        <v>2.7370008246174971</v>
      </c>
      <c r="CH272" s="434">
        <f>INPUT!CQ211</f>
        <v>76.736800317586344</v>
      </c>
      <c r="CI272" s="435">
        <f>INPUT!CR211</f>
        <v>3.2808436111386508</v>
      </c>
      <c r="CJ272" s="434">
        <f>INPUT!CS211</f>
        <v>72.94001966568338</v>
      </c>
      <c r="CK272" s="435">
        <f>INPUT!CT211</f>
        <v>0.19278437667644699</v>
      </c>
      <c r="CL272" s="434">
        <f>INPUT!CU211</f>
        <v>76.715497301464922</v>
      </c>
      <c r="CM272" s="435">
        <f>INPUT!CV211</f>
        <v>4.2081857635031694</v>
      </c>
      <c r="CN272" s="434">
        <f>INPUT!CW211</f>
        <v>77.009738399847237</v>
      </c>
      <c r="CO272" s="435">
        <f>INPUT!CX211</f>
        <v>1.0233097102025468</v>
      </c>
      <c r="CP272" s="434">
        <f>INPUT!CY211</f>
        <v>76.883852691218124</v>
      </c>
      <c r="CQ272" s="435">
        <f>INPUT!CZ211</f>
        <v>0.1916321413235611</v>
      </c>
      <c r="CR272" s="434">
        <f>INPUT!DA211</f>
        <v>76.183320811419989</v>
      </c>
      <c r="CS272" s="435">
        <f>INPUT!DB211</f>
        <v>4.4465317676113836</v>
      </c>
      <c r="CT272" s="434">
        <f>INPUT!DC211</f>
        <v>73.876352962759128</v>
      </c>
      <c r="CU272" s="435">
        <f>INPUT!DD211</f>
        <v>-3.700874580202429</v>
      </c>
      <c r="CV272" s="434">
        <f>INPUT!DE211</f>
        <v>77.372397272894787</v>
      </c>
      <c r="CW272" s="435">
        <f>INPUT!DF211</f>
        <v>0.47092599011901992</v>
      </c>
      <c r="CX272" s="434">
        <f>INPUT!DG211</f>
        <v>76.659372720641869</v>
      </c>
      <c r="CY272" s="435">
        <f>INPUT!DH211</f>
        <v>-0.29197284308555282</v>
      </c>
      <c r="CZ272" s="434">
        <f>INPUT!DI211</f>
        <v>76.629049872588283</v>
      </c>
      <c r="DA272" s="435">
        <f>INPUT!DJ211</f>
        <v>0.58507433965975242</v>
      </c>
      <c r="DB272" s="434">
        <f>INPUT!DK211</f>
        <v>72.567324955116703</v>
      </c>
      <c r="DC272" s="435">
        <f>INPUT!DL211</f>
        <v>-1.7719174744620925</v>
      </c>
      <c r="DD272" s="434">
        <f>INPUT!DM211</f>
        <v>77.987649836541948</v>
      </c>
      <c r="DE272" s="435">
        <f>INPUT!DN211</f>
        <v>0.79518353486858206</v>
      </c>
      <c r="DF272" s="434">
        <f>INPUT!DO211</f>
        <v>75.437962795737761</v>
      </c>
      <c r="DG272" s="435">
        <f>INPUT!DP211</f>
        <v>-1.5932949638853833</v>
      </c>
      <c r="DH272" s="434">
        <f>INPUT!DQ211</f>
        <v>77.484162895927597</v>
      </c>
      <c r="DI272" s="435">
        <f>INPUT!DR211</f>
        <v>1.1159123397211923</v>
      </c>
      <c r="DJ272" s="434">
        <f>INPUT!DS211</f>
        <v>73.394495412844037</v>
      </c>
      <c r="DK272" s="435">
        <f>INPUT!DT211</f>
        <v>1.1398662665861536</v>
      </c>
      <c r="DL272" s="434">
        <f>INPUT!DU211</f>
        <v>76.672017121455326</v>
      </c>
      <c r="DM272" s="435">
        <f>INPUT!DV211</f>
        <v>-1.686975717109207</v>
      </c>
      <c r="DN272" s="434">
        <f>INPUT!DW211</f>
        <v>76.742532005689895</v>
      </c>
      <c r="DO272" s="435">
        <f>INPUT!DX211</f>
        <v>1.7293272002645299</v>
      </c>
      <c r="DP272" s="434">
        <f>INPUT!DY211</f>
        <v>74.195841478585393</v>
      </c>
      <c r="DQ272" s="435">
        <f>INPUT!DZ211</f>
        <v>-4.2438626093939895</v>
      </c>
      <c r="DR272" s="434">
        <f>INPUT!EA211</f>
        <v>75.555555555555557</v>
      </c>
      <c r="DS272" s="435">
        <f>INPUT!EB211</f>
        <v>2.9444444444444384</v>
      </c>
      <c r="DT272" s="434">
        <f>INPUT!EC211</f>
        <v>77.196652719665266</v>
      </c>
      <c r="DU272" s="435">
        <f>INPUT!ED211</f>
        <v>0.6842595485375913</v>
      </c>
      <c r="DV272" s="434">
        <f>INPUT!EE211</f>
        <v>77.901320361362053</v>
      </c>
      <c r="DW272" s="435">
        <f>INPUT!EF211</f>
        <v>1.5099688860751304</v>
      </c>
      <c r="DX272" s="434">
        <f>INPUT!EG211</f>
        <v>75.772301284276296</v>
      </c>
      <c r="DY272" s="435">
        <f>INPUT!EH211</f>
        <v>2.1247279824246013</v>
      </c>
      <c r="DZ272" s="434">
        <f>INPUT!EI211</f>
        <v>74.830393487109902</v>
      </c>
      <c r="EA272" s="435">
        <f>INPUT!EJ211</f>
        <v>-0.95977332588395026</v>
      </c>
      <c r="EB272" s="434">
        <f>INPUT!EK211</f>
        <v>77.330146807784232</v>
      </c>
      <c r="EC272" s="435">
        <f>INPUT!EL211</f>
        <v>0.17292730114055743</v>
      </c>
      <c r="ED272" s="434">
        <f>INPUT!EM211</f>
        <v>78.170690241414491</v>
      </c>
      <c r="EE272" s="435">
        <f>INPUT!EN211</f>
        <v>0.34578345887195105</v>
      </c>
      <c r="EF272" s="434">
        <f>INPUT!EO211</f>
        <v>74.81807412421729</v>
      </c>
      <c r="EG272" s="435">
        <f>INPUT!EP211</f>
        <v>-1.2593350655657365</v>
      </c>
      <c r="EH272" s="434">
        <f>INPUT!EQ211</f>
        <v>74.830393487109902</v>
      </c>
      <c r="EI272" s="435">
        <f>INPUT!ER211</f>
        <v>0</v>
      </c>
      <c r="EJ272" s="434">
        <f>INPUT!ES211</f>
        <v>77.330146807784232</v>
      </c>
      <c r="EK272" s="435">
        <f>INPUT!ET211</f>
        <v>0</v>
      </c>
      <c r="EL272" s="434">
        <f>INPUT!EU211</f>
        <v>78.170690241414491</v>
      </c>
      <c r="EM272" s="435">
        <f>INPUT!EV211</f>
        <v>0</v>
      </c>
      <c r="EN272" s="434">
        <f>INPUT!EW211</f>
        <v>74.81807412421729</v>
      </c>
      <c r="EO272" s="435">
        <f>INPUT!EX211</f>
        <v>0</v>
      </c>
      <c r="EP272" s="434"/>
      <c r="EQ272" s="434">
        <f>INPUT!FF211</f>
        <v>70.2075702075702</v>
      </c>
      <c r="ER272" s="435">
        <f>INPUT!FG211</f>
        <v>-5.6903131155783049</v>
      </c>
      <c r="ES272" s="434">
        <f>INPUT!FH211</f>
        <v>70.929607737775399</v>
      </c>
      <c r="ET272" s="435">
        <f>INPUT!FI211</f>
        <v>1.0284325865009603</v>
      </c>
      <c r="EU272" s="434">
        <f>INPUT!FJ211</f>
        <v>71.671134941912428</v>
      </c>
      <c r="EV272" s="435">
        <f>INPUT!FK211</f>
        <v>1.0454410052265217</v>
      </c>
      <c r="EW272" s="434">
        <f>INPUT!FL211</f>
        <v>71.598728496634251</v>
      </c>
      <c r="EX272" s="435">
        <f>INPUT!FM211</f>
        <v>-0.10102595045671237</v>
      </c>
      <c r="EY272" s="434">
        <f>INPUT!FN211</f>
        <v>71.935589878409459</v>
      </c>
      <c r="EZ272" s="435">
        <f>INPUT!FO211</f>
        <v>0.47048514526488727</v>
      </c>
      <c r="FA272" s="434">
        <f>INPUT!FP211</f>
        <v>72.673384706579725</v>
      </c>
      <c r="FB272" s="435">
        <f>INPUT!FQ211</f>
        <v>1.0256325546469158</v>
      </c>
      <c r="FC272" s="434">
        <f>INPUT!FR211</f>
        <v>72.136890326057667</v>
      </c>
      <c r="FD272" s="435">
        <f>INPUT!FS211</f>
        <v>-0.73822676993532399</v>
      </c>
      <c r="FE272" s="434">
        <f>INPUT!FT211</f>
        <v>71.982443306510604</v>
      </c>
      <c r="FF272" s="435">
        <f>INPUT!FU211</f>
        <v>-0.2141026856702144</v>
      </c>
      <c r="FG272" s="434">
        <f>INPUT!FV211</f>
        <v>71.796008869179602</v>
      </c>
      <c r="FH272" s="435">
        <f>INPUT!FW211</f>
        <v>-0.25899987381248213</v>
      </c>
      <c r="FI272" s="434">
        <f>INPUT!FX211</f>
        <v>73.146794737941121</v>
      </c>
      <c r="FJ272" s="435">
        <f>INPUT!FY211</f>
        <v>1.8814219481514627</v>
      </c>
      <c r="FK272" s="434">
        <f>INPUT!FZ211</f>
        <v>72.457627118644069</v>
      </c>
      <c r="FL272" s="435">
        <f>INPUT!GA211</f>
        <v>-0.94217063340381602</v>
      </c>
      <c r="FM272" s="434">
        <f>INPUT!GB211</f>
        <v>74.643072591996784</v>
      </c>
      <c r="FN272" s="435">
        <f>INPUT!GC211</f>
        <v>3.0161703608844403</v>
      </c>
      <c r="FO272" s="434">
        <f>INPUT!GD211</f>
        <v>76.368542791056285</v>
      </c>
      <c r="FP272" s="435">
        <f>INPUT!GE211</f>
        <v>2.3116280441602743</v>
      </c>
      <c r="FQ272" s="434">
        <f>INPUT!GF211</f>
        <v>76.077783892863692</v>
      </c>
      <c r="FR272" s="435">
        <f>INPUT!GG211</f>
        <v>-0.38073123771407147</v>
      </c>
      <c r="FS272" s="434">
        <f>INPUT!GH211</f>
        <v>76.014362657091567</v>
      </c>
      <c r="FT272" s="435">
        <f>INPUT!GI211</f>
        <v>-8.336367402793643E-2</v>
      </c>
      <c r="FU272" s="434">
        <f>INPUT!GJ211</f>
        <v>75.405786873676789</v>
      </c>
      <c r="FV272" s="435">
        <f>INPUT!GK211</f>
        <v>-0.80060630931041432</v>
      </c>
      <c r="FW272" s="434">
        <f>INPUT!GL211</f>
        <v>76.631944444444443</v>
      </c>
      <c r="FX272" s="435">
        <f>INPUT!GM211</f>
        <v>1.6260788748505117</v>
      </c>
      <c r="FY272" s="434">
        <f>INPUT!GN211</f>
        <v>76.322930800542736</v>
      </c>
      <c r="FZ272" s="435">
        <f>INPUT!GO211</f>
        <v>-0.40324390323376313</v>
      </c>
      <c r="GA272" s="434">
        <f>INPUT!GP211</f>
        <v>76.259428323183499</v>
      </c>
      <c r="GB272" s="435">
        <f>INPUT!GQ211</f>
        <v>-8.3202357002232219E-2</v>
      </c>
      <c r="GC272" s="434">
        <f>INPUT!GR211</f>
        <v>79.599999999999994</v>
      </c>
      <c r="GD272" s="435">
        <f>INPUT!GS211</f>
        <v>4.3805359550550538</v>
      </c>
      <c r="GE272" s="434">
        <f>INPUT!GT211</f>
        <v>79.599999999999994</v>
      </c>
      <c r="GF272" s="435">
        <f>INPUT!GU211</f>
        <v>0</v>
      </c>
      <c r="GG272" s="434">
        <f>INPUT!GV211</f>
        <v>79.599999999999994</v>
      </c>
      <c r="GH272" s="435">
        <f>INPUT!GW211</f>
        <v>0</v>
      </c>
      <c r="GI272" s="434">
        <f>INPUT!GX211</f>
        <v>79.599999999999994</v>
      </c>
      <c r="GJ272" s="435">
        <f>INPUT!GY211</f>
        <v>0</v>
      </c>
      <c r="GK272" s="435">
        <f>INPUT!GZ211</f>
        <v>0.84435806246405676</v>
      </c>
      <c r="GL272" s="436"/>
    </row>
    <row r="273" spans="1:194" ht="12" hidden="1" customHeight="1" outlineLevel="1" x14ac:dyDescent="0.2">
      <c r="B273" s="436"/>
      <c r="C273" s="435"/>
      <c r="D273" s="436"/>
      <c r="E273" s="435"/>
      <c r="F273" s="436"/>
      <c r="G273" s="435"/>
      <c r="H273" s="436"/>
      <c r="I273" s="435"/>
      <c r="J273" s="436"/>
      <c r="K273" s="435"/>
      <c r="L273" s="436"/>
      <c r="M273" s="435"/>
      <c r="N273" s="436"/>
      <c r="O273" s="435"/>
      <c r="P273" s="436"/>
      <c r="Q273" s="435"/>
      <c r="R273" s="436"/>
      <c r="S273" s="435"/>
      <c r="T273" s="436"/>
      <c r="U273" s="435"/>
      <c r="V273" s="436"/>
      <c r="W273" s="435"/>
      <c r="X273" s="436"/>
      <c r="Y273" s="435"/>
      <c r="Z273" s="436"/>
      <c r="AA273" s="435"/>
      <c r="AB273" s="436"/>
      <c r="AC273" s="435"/>
      <c r="AD273" s="436"/>
      <c r="AE273" s="435"/>
      <c r="AF273" s="436"/>
      <c r="AG273" s="435"/>
      <c r="AH273" s="436"/>
      <c r="AI273" s="435"/>
      <c r="AJ273" s="436"/>
      <c r="AK273" s="435"/>
      <c r="AL273" s="436"/>
      <c r="AM273" s="435"/>
      <c r="AN273" s="436"/>
      <c r="AO273" s="435"/>
      <c r="AP273" s="436"/>
      <c r="AQ273" s="435"/>
      <c r="AR273" s="436"/>
      <c r="AS273" s="435"/>
      <c r="AT273" s="436"/>
      <c r="AU273" s="435"/>
      <c r="AV273" s="436"/>
      <c r="AW273" s="435"/>
      <c r="AX273" s="436"/>
      <c r="AY273" s="435"/>
      <c r="AZ273" s="436"/>
      <c r="BA273" s="435"/>
      <c r="BB273" s="436"/>
      <c r="BC273" s="435"/>
      <c r="BD273" s="436"/>
      <c r="BE273" s="435"/>
      <c r="BF273" s="436"/>
      <c r="BG273" s="435"/>
      <c r="BH273" s="436"/>
      <c r="BI273" s="435"/>
      <c r="BJ273" s="436"/>
      <c r="BK273" s="435"/>
      <c r="BL273" s="436"/>
      <c r="BM273" s="435"/>
      <c r="BN273" s="436"/>
      <c r="BO273" s="435"/>
      <c r="BP273" s="436"/>
      <c r="BQ273" s="435"/>
      <c r="BR273" s="436"/>
      <c r="BS273" s="435"/>
      <c r="BT273" s="436"/>
      <c r="BU273" s="435"/>
      <c r="BV273" s="436"/>
      <c r="BW273" s="435"/>
      <c r="BX273" s="436"/>
      <c r="BY273" s="435"/>
      <c r="BZ273" s="436"/>
      <c r="CA273" s="435"/>
      <c r="CB273" s="436"/>
      <c r="CC273" s="435"/>
      <c r="CD273" s="436"/>
      <c r="CE273" s="435"/>
      <c r="CF273" s="436"/>
      <c r="CG273" s="435"/>
      <c r="CH273" s="436"/>
      <c r="CI273" s="435"/>
      <c r="CJ273" s="436"/>
      <c r="CK273" s="435"/>
      <c r="CL273" s="436"/>
      <c r="CM273" s="435"/>
      <c r="CN273" s="436"/>
      <c r="CO273" s="435"/>
      <c r="CP273" s="436"/>
      <c r="CQ273" s="435"/>
      <c r="CR273" s="436"/>
      <c r="CS273" s="435"/>
      <c r="CT273" s="436"/>
      <c r="CU273" s="435"/>
      <c r="CV273" s="436"/>
      <c r="CW273" s="435"/>
      <c r="CX273" s="436"/>
      <c r="CY273" s="435"/>
      <c r="CZ273" s="436"/>
      <c r="DA273" s="435"/>
      <c r="DB273" s="436"/>
      <c r="DC273" s="435"/>
      <c r="DD273" s="436"/>
      <c r="DE273" s="435"/>
      <c r="DF273" s="436"/>
      <c r="DG273" s="435"/>
      <c r="DH273" s="436"/>
      <c r="DI273" s="435"/>
      <c r="DJ273" s="436"/>
      <c r="DK273" s="435"/>
      <c r="DL273" s="436"/>
      <c r="DM273" s="435"/>
      <c r="DN273" s="436"/>
      <c r="DO273" s="435"/>
      <c r="DP273" s="436"/>
      <c r="DQ273" s="435"/>
      <c r="DR273" s="436"/>
      <c r="DS273" s="435"/>
      <c r="DT273" s="436"/>
      <c r="DU273" s="435"/>
      <c r="DV273" s="436"/>
      <c r="DW273" s="435"/>
      <c r="DX273" s="436"/>
      <c r="DY273" s="435"/>
      <c r="DZ273" s="436"/>
      <c r="EA273" s="435"/>
      <c r="EB273" s="436"/>
      <c r="EC273" s="435"/>
      <c r="ED273" s="436"/>
      <c r="EE273" s="435"/>
      <c r="EF273" s="436"/>
      <c r="EG273" s="435"/>
      <c r="EH273" s="436"/>
      <c r="EI273" s="435"/>
      <c r="EJ273" s="436"/>
      <c r="EK273" s="435"/>
      <c r="EL273" s="436"/>
      <c r="EM273" s="435"/>
      <c r="EN273" s="436"/>
      <c r="EO273" s="435"/>
      <c r="EP273" s="436"/>
      <c r="EQ273" s="436"/>
      <c r="ER273" s="435"/>
      <c r="ES273" s="436"/>
      <c r="ET273" s="435"/>
      <c r="EU273" s="436"/>
      <c r="EV273" s="435"/>
      <c r="EW273" s="436"/>
      <c r="EX273" s="435"/>
      <c r="EY273" s="436"/>
      <c r="EZ273" s="435"/>
      <c r="FA273" s="436"/>
      <c r="FB273" s="435"/>
      <c r="FC273" s="436"/>
      <c r="FD273" s="435"/>
      <c r="FE273" s="436"/>
      <c r="FF273" s="435"/>
      <c r="FG273" s="436"/>
      <c r="FH273" s="435"/>
      <c r="FI273" s="436"/>
      <c r="FJ273" s="435"/>
      <c r="FK273" s="436"/>
      <c r="FL273" s="435"/>
      <c r="FM273" s="436"/>
      <c r="FN273" s="435"/>
      <c r="FO273" s="436"/>
      <c r="FP273" s="435"/>
      <c r="FQ273" s="436"/>
      <c r="FR273" s="435"/>
      <c r="FS273" s="436"/>
      <c r="FT273" s="435"/>
      <c r="FU273" s="436"/>
      <c r="FV273" s="435"/>
      <c r="FW273" s="436"/>
      <c r="FX273" s="435"/>
      <c r="FY273" s="436"/>
      <c r="FZ273" s="435"/>
      <c r="GA273" s="436"/>
      <c r="GB273" s="435"/>
      <c r="GC273" s="436"/>
      <c r="GD273" s="435"/>
      <c r="GE273" s="436"/>
      <c r="GF273" s="435"/>
      <c r="GG273" s="436"/>
      <c r="GH273" s="435"/>
      <c r="GI273" s="436"/>
      <c r="GJ273" s="435"/>
      <c r="GK273" s="435"/>
      <c r="GL273" s="436"/>
    </row>
    <row r="274" spans="1:194" ht="12" hidden="1" customHeight="1" outlineLevel="1" x14ac:dyDescent="0.2">
      <c r="A274" s="437" t="s">
        <v>138</v>
      </c>
      <c r="B274" s="436"/>
      <c r="C274" s="435"/>
      <c r="D274" s="436"/>
      <c r="E274" s="435"/>
      <c r="F274" s="436"/>
      <c r="G274" s="435"/>
      <c r="H274" s="436"/>
      <c r="I274" s="435"/>
      <c r="J274" s="436"/>
      <c r="K274" s="435"/>
      <c r="L274" s="436"/>
      <c r="M274" s="435"/>
      <c r="N274" s="436"/>
      <c r="O274" s="435"/>
      <c r="P274" s="436"/>
      <c r="Q274" s="435"/>
      <c r="R274" s="436"/>
      <c r="S274" s="435"/>
      <c r="T274" s="436"/>
      <c r="U274" s="435"/>
      <c r="V274" s="436"/>
      <c r="W274" s="435"/>
      <c r="X274" s="436"/>
      <c r="Y274" s="435"/>
      <c r="Z274" s="436"/>
      <c r="AA274" s="435"/>
      <c r="AB274" s="436"/>
      <c r="AC274" s="435"/>
      <c r="AD274" s="436"/>
      <c r="AE274" s="435"/>
      <c r="AF274" s="436"/>
      <c r="AG274" s="435"/>
      <c r="AH274" s="436"/>
      <c r="AI274" s="435"/>
      <c r="AJ274" s="436"/>
      <c r="AK274" s="435"/>
      <c r="AL274" s="436"/>
      <c r="AM274" s="435"/>
      <c r="AN274" s="436"/>
      <c r="AO274" s="435"/>
      <c r="AP274" s="436"/>
      <c r="AQ274" s="435"/>
      <c r="AR274" s="436"/>
      <c r="AS274" s="435"/>
      <c r="AT274" s="436"/>
      <c r="AU274" s="435"/>
      <c r="AV274" s="436"/>
      <c r="AW274" s="435"/>
      <c r="AX274" s="436"/>
      <c r="AY274" s="435"/>
      <c r="AZ274" s="436"/>
      <c r="BA274" s="435"/>
      <c r="BB274" s="436"/>
      <c r="BC274" s="435"/>
      <c r="BD274" s="436"/>
      <c r="BE274" s="435"/>
      <c r="BF274" s="436"/>
      <c r="BG274" s="435"/>
      <c r="BH274" s="436"/>
      <c r="BI274" s="435"/>
      <c r="BJ274" s="436"/>
      <c r="BK274" s="435"/>
      <c r="BL274" s="436"/>
      <c r="BM274" s="435"/>
      <c r="BN274" s="436"/>
      <c r="BO274" s="435"/>
      <c r="BP274" s="436"/>
      <c r="BQ274" s="435"/>
      <c r="BR274" s="436"/>
      <c r="BS274" s="435"/>
      <c r="BT274" s="436"/>
      <c r="BU274" s="435"/>
      <c r="BV274" s="436"/>
      <c r="BW274" s="435"/>
      <c r="BX274" s="436"/>
      <c r="BY274" s="435"/>
      <c r="BZ274" s="436"/>
      <c r="CA274" s="435"/>
      <c r="CB274" s="436"/>
      <c r="CC274" s="435"/>
      <c r="CD274" s="436"/>
      <c r="CE274" s="435"/>
      <c r="CF274" s="436"/>
      <c r="CG274" s="435"/>
      <c r="CH274" s="436"/>
      <c r="CI274" s="435"/>
      <c r="CJ274" s="436"/>
      <c r="CK274" s="435"/>
      <c r="CL274" s="436"/>
      <c r="CM274" s="435"/>
      <c r="CN274" s="436"/>
      <c r="CO274" s="435"/>
      <c r="CP274" s="436"/>
      <c r="CQ274" s="435"/>
      <c r="CR274" s="436"/>
      <c r="CS274" s="435"/>
      <c r="CT274" s="436"/>
      <c r="CU274" s="435"/>
      <c r="CV274" s="436"/>
      <c r="CW274" s="435"/>
      <c r="CX274" s="436"/>
      <c r="CY274" s="435"/>
      <c r="CZ274" s="436"/>
      <c r="DA274" s="435"/>
      <c r="DB274" s="436"/>
      <c r="DC274" s="435"/>
      <c r="DD274" s="436"/>
      <c r="DE274" s="435"/>
      <c r="DF274" s="436"/>
      <c r="DG274" s="435"/>
      <c r="DH274" s="436"/>
      <c r="DI274" s="435"/>
      <c r="DJ274" s="436"/>
      <c r="DK274" s="435"/>
      <c r="DL274" s="436"/>
      <c r="DM274" s="435"/>
      <c r="DN274" s="436"/>
      <c r="DO274" s="435"/>
      <c r="DP274" s="436"/>
      <c r="DQ274" s="435"/>
      <c r="DR274" s="436"/>
      <c r="DS274" s="435"/>
      <c r="DT274" s="436"/>
      <c r="DU274" s="435"/>
      <c r="DV274" s="436"/>
      <c r="DW274" s="435"/>
      <c r="DX274" s="436"/>
      <c r="DY274" s="435"/>
      <c r="DZ274" s="436"/>
      <c r="EA274" s="435"/>
      <c r="EB274" s="436"/>
      <c r="EC274" s="435"/>
      <c r="ED274" s="436"/>
      <c r="EE274" s="435"/>
      <c r="EF274" s="436"/>
      <c r="EG274" s="435"/>
      <c r="EH274" s="436"/>
      <c r="EI274" s="435"/>
      <c r="EJ274" s="436"/>
      <c r="EK274" s="435"/>
      <c r="EL274" s="436"/>
      <c r="EM274" s="435"/>
      <c r="EN274" s="436"/>
      <c r="EO274" s="435"/>
      <c r="EP274" s="436"/>
      <c r="EQ274" s="436"/>
      <c r="ER274" s="435"/>
      <c r="ES274" s="436"/>
      <c r="ET274" s="435"/>
      <c r="EU274" s="436"/>
      <c r="EV274" s="435"/>
      <c r="EW274" s="436"/>
      <c r="EX274" s="435"/>
      <c r="EY274" s="436"/>
      <c r="EZ274" s="435"/>
      <c r="FA274" s="436"/>
      <c r="FB274" s="435"/>
      <c r="FC274" s="436"/>
      <c r="FD274" s="435"/>
      <c r="FE274" s="436"/>
      <c r="FF274" s="435"/>
      <c r="FG274" s="436"/>
      <c r="FH274" s="435"/>
      <c r="FI274" s="436"/>
      <c r="FJ274" s="435"/>
      <c r="FK274" s="436"/>
      <c r="FL274" s="435"/>
      <c r="FM274" s="436"/>
      <c r="FN274" s="435"/>
      <c r="FO274" s="436"/>
      <c r="FP274" s="435"/>
      <c r="FQ274" s="436"/>
      <c r="FR274" s="435"/>
      <c r="FS274" s="436"/>
      <c r="FT274" s="435"/>
      <c r="FU274" s="436"/>
      <c r="FV274" s="435"/>
      <c r="FW274" s="436"/>
      <c r="FX274" s="435"/>
      <c r="FY274" s="436"/>
      <c r="FZ274" s="435"/>
      <c r="GA274" s="436"/>
      <c r="GB274" s="435"/>
      <c r="GC274" s="436"/>
      <c r="GD274" s="435"/>
      <c r="GE274" s="436"/>
      <c r="GF274" s="435"/>
      <c r="GG274" s="436"/>
      <c r="GH274" s="435"/>
      <c r="GI274" s="436"/>
      <c r="GJ274" s="435"/>
      <c r="GK274" s="435"/>
      <c r="GL274" s="436"/>
    </row>
    <row r="275" spans="1:194" ht="12" hidden="1" customHeight="1" outlineLevel="1" x14ac:dyDescent="0.2">
      <c r="A275" s="433" t="s">
        <v>450</v>
      </c>
      <c r="B275" s="434">
        <f>INPUT!K221</f>
        <v>3751</v>
      </c>
      <c r="C275" s="435">
        <f>INPUT!L221</f>
        <v>11.140740740740739</v>
      </c>
      <c r="D275" s="434">
        <f>INPUT!M221</f>
        <v>3939.5</v>
      </c>
      <c r="E275" s="435">
        <f>INPUT!N221</f>
        <v>14.687045123726339</v>
      </c>
      <c r="F275" s="434">
        <f>INPUT!O221</f>
        <v>4078</v>
      </c>
      <c r="G275" s="435">
        <f>INPUT!P221</f>
        <v>16.232007980618501</v>
      </c>
      <c r="H275" s="434">
        <f>INPUT!Q221</f>
        <v>4143.5</v>
      </c>
      <c r="I275" s="435">
        <f>INPUT!R221</f>
        <v>14.68308884583449</v>
      </c>
      <c r="J275" s="434">
        <f>INPUT!S221</f>
        <v>4158</v>
      </c>
      <c r="K275" s="435">
        <f>INPUT!T221</f>
        <v>10.850439882697938</v>
      </c>
      <c r="L275" s="434">
        <f>INPUT!U221</f>
        <v>4355.5</v>
      </c>
      <c r="M275" s="435">
        <f>INPUT!V221</f>
        <v>10.559715699961924</v>
      </c>
      <c r="N275" s="434">
        <f>INPUT!W221</f>
        <v>4621</v>
      </c>
      <c r="O275" s="435">
        <f>INPUT!X221</f>
        <v>13.315350662089266</v>
      </c>
      <c r="P275" s="434">
        <f>INPUT!Y221</f>
        <v>4757</v>
      </c>
      <c r="Q275" s="435">
        <f>INPUT!Z221</f>
        <v>14.806323156751544</v>
      </c>
      <c r="R275" s="434">
        <f>INPUT!AA221</f>
        <v>4899</v>
      </c>
      <c r="S275" s="435">
        <f>INPUT!AB221</f>
        <v>17.821067821067828</v>
      </c>
      <c r="T275" s="434">
        <f>INPUT!AC221</f>
        <v>5203</v>
      </c>
      <c r="U275" s="435">
        <f>INPUT!AD221</f>
        <v>19.45815635403514</v>
      </c>
      <c r="V275" s="434">
        <f>INPUT!AE221</f>
        <v>5577</v>
      </c>
      <c r="W275" s="435">
        <f>INPUT!AF221</f>
        <v>20.688162735338665</v>
      </c>
      <c r="X275" s="434">
        <f>INPUT!AG221</f>
        <v>5794</v>
      </c>
      <c r="Y275" s="435">
        <f>INPUT!AH221</f>
        <v>21.79945343704015</v>
      </c>
      <c r="Z275" s="434">
        <f>INPUT!AI221</f>
        <v>6034</v>
      </c>
      <c r="AA275" s="435">
        <f>INPUT!AJ221</f>
        <v>23.167993468054714</v>
      </c>
      <c r="AB275" s="434">
        <f>INPUT!AK221</f>
        <v>6129.5</v>
      </c>
      <c r="AC275" s="435">
        <f>INPUT!AL221</f>
        <v>17.807034403228904</v>
      </c>
      <c r="AD275" s="434">
        <f>INPUT!AM221</f>
        <v>6202</v>
      </c>
      <c r="AE275" s="435">
        <f>INPUT!AN221</f>
        <v>11.206741975972756</v>
      </c>
      <c r="AF275" s="434">
        <f>INPUT!AO221</f>
        <v>7735.5</v>
      </c>
      <c r="AG275" s="435">
        <f>INPUT!AP221</f>
        <v>33.508802209181908</v>
      </c>
      <c r="AH275" s="434">
        <f>INPUT!AQ221</f>
        <v>6613</v>
      </c>
      <c r="AI275" s="435">
        <f>INPUT!AR221</f>
        <v>9.5956247928405745</v>
      </c>
      <c r="AJ275" s="434">
        <f>INPUT!AS221</f>
        <v>6802</v>
      </c>
      <c r="AK275" s="435">
        <f>INPUT!AT221</f>
        <v>10.971531119993472</v>
      </c>
      <c r="AL275" s="434">
        <f>INPUT!AU221</f>
        <v>6930.5</v>
      </c>
      <c r="AM275" s="435">
        <f>INPUT!AV221</f>
        <v>11.746210899709775</v>
      </c>
      <c r="AN275" s="434">
        <f>INPUT!AW221</f>
        <v>6955</v>
      </c>
      <c r="AO275" s="435">
        <f>INPUT!AX221</f>
        <v>-10.089845517419693</v>
      </c>
      <c r="AP275" s="434">
        <f>INPUT!AY221</f>
        <v>6999.5</v>
      </c>
      <c r="AQ275" s="435">
        <f>INPUT!AZ221</f>
        <v>5.8445486163617222</v>
      </c>
      <c r="AR275" s="434">
        <f>INPUT!BA221</f>
        <v>6926</v>
      </c>
      <c r="AS275" s="435">
        <f>INPUT!BB221</f>
        <v>1.8229932372831437</v>
      </c>
      <c r="AT275" s="434">
        <f>INPUT!BC221</f>
        <v>7145</v>
      </c>
      <c r="AU275" s="435">
        <f>INPUT!BD221</f>
        <v>3.0950147896977143</v>
      </c>
      <c r="AV275" s="434">
        <f>INPUT!BE221</f>
        <v>7441.5</v>
      </c>
      <c r="AW275" s="435">
        <f>INPUT!BF221</f>
        <v>6.9949676491732671</v>
      </c>
      <c r="AX275" s="434">
        <f>INPUT!BG221</f>
        <v>7544</v>
      </c>
      <c r="AY275" s="435">
        <f>INPUT!BH221</f>
        <v>7.7791270805057433</v>
      </c>
      <c r="AZ275" s="434">
        <f>INPUT!BI221</f>
        <v>7682</v>
      </c>
      <c r="BA275" s="435">
        <f>INPUT!BJ221</f>
        <v>10.915391279237664</v>
      </c>
      <c r="BB275" s="434">
        <f>INPUT!BK221</f>
        <v>7743</v>
      </c>
      <c r="BC275" s="435">
        <f>INPUT!BL221</f>
        <v>8.3694891532540172</v>
      </c>
      <c r="BD275" s="434">
        <f>INPUT!BM221</f>
        <v>7560</v>
      </c>
      <c r="BE275" s="435">
        <f>INPUT!BN221</f>
        <v>1.5924208828865138</v>
      </c>
      <c r="BF275" s="434">
        <f>INPUT!BO221</f>
        <v>7393.5</v>
      </c>
      <c r="BG275" s="435">
        <f>INPUT!BP221</f>
        <v>-1.9949628844114553</v>
      </c>
      <c r="BH275" s="434">
        <f>INPUT!BQ221</f>
        <v>7535</v>
      </c>
      <c r="BI275" s="435">
        <f>INPUT!BR221</f>
        <v>-1.91356417599583</v>
      </c>
      <c r="BJ275" s="434">
        <f>INPUT!BS221</f>
        <v>7302.5</v>
      </c>
      <c r="BK275" s="435">
        <f>INPUT!BT221</f>
        <v>-5.6890094278703396</v>
      </c>
      <c r="BL275" s="434">
        <f>INPUT!BU221</f>
        <v>6659.5</v>
      </c>
      <c r="BM275" s="435">
        <f>INPUT!BV221</f>
        <v>-11.911375661375656</v>
      </c>
      <c r="BN275" s="434">
        <f>INPUT!BW221</f>
        <v>6410</v>
      </c>
      <c r="BO275" s="435">
        <f>INPUT!BX221</f>
        <v>-13.30222492730101</v>
      </c>
      <c r="BP275" s="434">
        <f>INPUT!BY221</f>
        <v>6645.5</v>
      </c>
      <c r="BQ275" s="435">
        <f>INPUT!BZ221</f>
        <v>-11.804910418049108</v>
      </c>
      <c r="BR275" s="434">
        <f>INPUT!CA221</f>
        <v>7240.5</v>
      </c>
      <c r="BS275" s="435">
        <f>INPUT!CB221</f>
        <v>-0.84902430674426155</v>
      </c>
      <c r="BT275" s="434">
        <f>INPUT!CC221</f>
        <v>7990.5</v>
      </c>
      <c r="BU275" s="435">
        <f>INPUT!CD221</f>
        <v>19.986485471882265</v>
      </c>
      <c r="BV275" s="434">
        <f>INPUT!CE221</f>
        <v>8571.5</v>
      </c>
      <c r="BW275" s="435">
        <f>INPUT!CF221</f>
        <v>33.720748829953195</v>
      </c>
      <c r="BX275" s="434">
        <f>INPUT!CG221</f>
        <v>9090.5</v>
      </c>
      <c r="BY275" s="435">
        <f>INPUT!CH221</f>
        <v>36.791814009480106</v>
      </c>
      <c r="BZ275" s="434">
        <f>INPUT!CI221</f>
        <v>9672.5</v>
      </c>
      <c r="CA275" s="435">
        <f>INPUT!CJ221</f>
        <v>33.588840549685806</v>
      </c>
      <c r="CB275" s="434">
        <f>INPUT!CK221</f>
        <v>9748</v>
      </c>
      <c r="CC275" s="435">
        <f>INPUT!CL221</f>
        <v>21.994868906826849</v>
      </c>
      <c r="CD275" s="434">
        <f>INPUT!CM221</f>
        <v>9630.5</v>
      </c>
      <c r="CE275" s="435">
        <f>INPUT!CN221</f>
        <v>12.354897042524637</v>
      </c>
      <c r="CF275" s="434">
        <f>INPUT!CO221</f>
        <v>9662.5</v>
      </c>
      <c r="CG275" s="435">
        <f>INPUT!CP221</f>
        <v>6.2922831527418843</v>
      </c>
      <c r="CH275" s="434">
        <f>INPUT!CQ221</f>
        <v>9999</v>
      </c>
      <c r="CI275" s="435">
        <f>INPUT!CR221</f>
        <v>3.3755492375290741</v>
      </c>
      <c r="CJ275" s="434">
        <f>INPUT!CS221</f>
        <v>10415.5</v>
      </c>
      <c r="CK275" s="435">
        <f>INPUT!CT221</f>
        <v>6.8475584735330219</v>
      </c>
      <c r="CL275" s="434">
        <f>INPUT!CU221</f>
        <v>10534</v>
      </c>
      <c r="CM275" s="435">
        <f>INPUT!CV221</f>
        <v>9.3816520429884207</v>
      </c>
      <c r="CN275" s="434">
        <f>INPUT!CW221</f>
        <v>10817</v>
      </c>
      <c r="CO275" s="435">
        <f>INPUT!CX221</f>
        <v>11.948253557567924</v>
      </c>
      <c r="CP275" s="434">
        <f>INPUT!CY221</f>
        <v>11571.5</v>
      </c>
      <c r="CQ275" s="435">
        <f>INPUT!CZ221</f>
        <v>15.726572657265736</v>
      </c>
      <c r="CR275" s="434">
        <f>INPUT!DA221</f>
        <v>12273.5</v>
      </c>
      <c r="CS275" s="435">
        <f>INPUT!DB221</f>
        <v>17.83879794536989</v>
      </c>
      <c r="CT275" s="434">
        <f>INPUT!DC221</f>
        <v>12399</v>
      </c>
      <c r="CU275" s="435">
        <f>INPUT!DD221</f>
        <v>17.704575659768373</v>
      </c>
      <c r="CV275" s="434">
        <f>INPUT!DE221</f>
        <v>12099.5</v>
      </c>
      <c r="CW275" s="435">
        <f>INPUT!DF221</f>
        <v>11.856337246926142</v>
      </c>
      <c r="CX275" s="434">
        <f>INPUT!DG221</f>
        <v>12050.5</v>
      </c>
      <c r="CY275" s="435">
        <f>INPUT!DH221</f>
        <v>4.1394806204899881</v>
      </c>
      <c r="CZ275" s="434">
        <f>INPUT!DI221</f>
        <v>12250.5</v>
      </c>
      <c r="DA275" s="435">
        <f>INPUT!DJ221</f>
        <v>-0.18739560842465641</v>
      </c>
      <c r="DB275" s="434">
        <f>INPUT!DK221</f>
        <v>12510</v>
      </c>
      <c r="DC275" s="435">
        <f>INPUT!DL221</f>
        <v>0.89523348657150059</v>
      </c>
      <c r="DD275" s="434">
        <f>INPUT!DM221</f>
        <v>12947</v>
      </c>
      <c r="DE275" s="435">
        <f>INPUT!DN221</f>
        <v>7.0044216703169626</v>
      </c>
      <c r="DF275" s="434">
        <f>INPUT!DO221</f>
        <v>13248</v>
      </c>
      <c r="DG275" s="435">
        <f>INPUT!DP221</f>
        <v>9.9373469980498683</v>
      </c>
      <c r="DH275" s="434">
        <f>INPUT!DQ221</f>
        <v>13856</v>
      </c>
      <c r="DI275" s="435">
        <f>INPUT!DR221</f>
        <v>13.10558752703972</v>
      </c>
      <c r="DJ275" s="434">
        <f>INPUT!DS221</f>
        <v>14513.5</v>
      </c>
      <c r="DK275" s="435">
        <f>INPUT!DT221</f>
        <v>16.015187849720224</v>
      </c>
      <c r="DL275" s="434">
        <f>INPUT!DU221</f>
        <v>14269</v>
      </c>
      <c r="DM275" s="435">
        <f>INPUT!DV221</f>
        <v>10.210859658608173</v>
      </c>
      <c r="DN275" s="434">
        <f>INPUT!DW221</f>
        <v>14205.5</v>
      </c>
      <c r="DO275" s="435">
        <f>INPUT!DX221</f>
        <v>7.2275060386473466</v>
      </c>
      <c r="DP275" s="434">
        <f>INPUT!DY221</f>
        <v>14464.5</v>
      </c>
      <c r="DQ275" s="435">
        <f>INPUT!DZ221</f>
        <v>4.3915993071593551</v>
      </c>
      <c r="DR275" s="434">
        <f>INPUT!EA221</f>
        <v>14791.5</v>
      </c>
      <c r="DS275" s="435">
        <f>INPUT!EB221</f>
        <v>1.9154580218417427</v>
      </c>
      <c r="DT275" s="434">
        <f>INPUT!EC221</f>
        <v>15338</v>
      </c>
      <c r="DU275" s="435">
        <f>INPUT!ED221</f>
        <v>7.4917653654775984</v>
      </c>
      <c r="DV275" s="434">
        <f>INPUT!EE221</f>
        <v>15669.5</v>
      </c>
      <c r="DW275" s="435">
        <f>INPUT!EF221</f>
        <v>10.305867445707651</v>
      </c>
      <c r="DX275" s="434">
        <f>INPUT!EG221</f>
        <v>15564.5</v>
      </c>
      <c r="DY275" s="435">
        <f>INPUT!EH221</f>
        <v>7.6048256075218701</v>
      </c>
      <c r="DZ275" s="434">
        <f>INPUT!EI221</f>
        <v>15427</v>
      </c>
      <c r="EA275" s="435">
        <f>INPUT!EJ221</f>
        <v>4.2963864381570405</v>
      </c>
      <c r="EB275" s="434">
        <f>INPUT!EK221</f>
        <v>15666.5</v>
      </c>
      <c r="EC275" s="435">
        <f>INPUT!EL221</f>
        <v>2.1417394705959047</v>
      </c>
      <c r="ED275" s="434">
        <f>INPUT!EM221</f>
        <v>15854</v>
      </c>
      <c r="EE275" s="435">
        <f>INPUT!EN221</f>
        <v>1.1774466319920851</v>
      </c>
      <c r="EF275" s="434">
        <f>INPUT!EO221</f>
        <v>15747</v>
      </c>
      <c r="EG275" s="435">
        <f>INPUT!EP221</f>
        <v>1.1725400751710691</v>
      </c>
      <c r="EH275" s="434">
        <f>INPUT!EQ221</f>
        <v>15452.036021347329</v>
      </c>
      <c r="EI275" s="435">
        <f>INPUT!ER221</f>
        <v>0.16228703796803412</v>
      </c>
      <c r="EJ275" s="434">
        <f>INPUT!ES221</f>
        <v>15461.750416634781</v>
      </c>
      <c r="EK275" s="435">
        <f>INPUT!ET221</f>
        <v>-1.3069261377156249</v>
      </c>
      <c r="EL275" s="434">
        <f>INPUT!EU221</f>
        <v>15555.986472325423</v>
      </c>
      <c r="EM275" s="435">
        <f>INPUT!EV221</f>
        <v>-1.8797371494548853</v>
      </c>
      <c r="EN275" s="434">
        <f>INPUT!EW221</f>
        <v>15811.938624098453</v>
      </c>
      <c r="EO275" s="435">
        <f>INPUT!EX221</f>
        <v>0.41238727439165679</v>
      </c>
      <c r="EP275" s="434"/>
      <c r="EQ275" s="434">
        <f>INPUT!FF221</f>
        <v>3482.875</v>
      </c>
      <c r="ER275" s="435">
        <f>INPUT!FG221</f>
        <v>6.0665353095773922</v>
      </c>
      <c r="ES275" s="434">
        <f>INPUT!FH221</f>
        <v>3978</v>
      </c>
      <c r="ET275" s="435">
        <f>INPUT!FI221</f>
        <v>14.215985356924964</v>
      </c>
      <c r="EU275" s="434">
        <f>INPUT!FJ221</f>
        <v>4490.5</v>
      </c>
      <c r="EV275" s="435">
        <f>INPUT!FK221</f>
        <v>12.883358471593764</v>
      </c>
      <c r="EW275" s="434">
        <f>INPUT!FL221</f>
        <v>5345</v>
      </c>
      <c r="EX275" s="435">
        <f>INPUT!FM221</f>
        <v>19.029061351742559</v>
      </c>
      <c r="EY275" s="434">
        <f>INPUT!FN221</f>
        <v>7495</v>
      </c>
      <c r="EZ275" s="435">
        <f>INPUT!FO221</f>
        <v>40.224508886810106</v>
      </c>
      <c r="FA275" s="434">
        <f>INPUT!FP221</f>
        <v>8082</v>
      </c>
      <c r="FB275" s="435">
        <f>INPUT!FQ221</f>
        <v>7.8318879252835316</v>
      </c>
      <c r="FC275" s="434">
        <f>INPUT!FR221</f>
        <v>7263</v>
      </c>
      <c r="FD275" s="435">
        <f>INPUT!FS221</f>
        <v>-10.133630289532292</v>
      </c>
      <c r="FE275" s="434">
        <f>INPUT!FT221</f>
        <v>7441</v>
      </c>
      <c r="FF275" s="435">
        <f>INPUT!FU221</f>
        <v>2.4507779154619325</v>
      </c>
      <c r="FG275" s="434">
        <f>INPUT!FV221</f>
        <v>6894.5</v>
      </c>
      <c r="FH275" s="435">
        <f>INPUT!FW221</f>
        <v>-7.3444429512162346</v>
      </c>
      <c r="FI275" s="434">
        <f>INPUT!FX221</f>
        <v>7378.5</v>
      </c>
      <c r="FJ275" s="435">
        <f>INPUT!FY221</f>
        <v>7.0200884763216953</v>
      </c>
      <c r="FK275" s="434">
        <f>INPUT!FZ221</f>
        <v>8958.5</v>
      </c>
      <c r="FL275" s="435">
        <f>INPUT!GA221</f>
        <v>21.413566443043976</v>
      </c>
      <c r="FM275" s="434">
        <f>INPUT!GB221</f>
        <v>10001.5</v>
      </c>
      <c r="FN275" s="435">
        <f>INPUT!GC221</f>
        <v>11.642574091644796</v>
      </c>
      <c r="FO275" s="434">
        <f>INPUT!GD221</f>
        <v>11435</v>
      </c>
      <c r="FP275" s="435">
        <f>INPUT!GE221</f>
        <v>14.332850072489123</v>
      </c>
      <c r="FQ275" s="434">
        <f>INPUT!GF221</f>
        <v>12320.5</v>
      </c>
      <c r="FR275" s="435">
        <f>INPUT!GG221</f>
        <v>7.7437691298644529</v>
      </c>
      <c r="FS275" s="434">
        <f>INPUT!GH221</f>
        <v>13140.25</v>
      </c>
      <c r="FT275" s="435">
        <f>INPUT!GI221</f>
        <v>6.6535449048334083</v>
      </c>
      <c r="FU275" s="434">
        <f>INPUT!GJ221</f>
        <v>14363.125</v>
      </c>
      <c r="FV275" s="435">
        <f>INPUT!GK221</f>
        <v>9.3063297882460372</v>
      </c>
      <c r="FW275" s="434">
        <f>INPUT!GL221</f>
        <v>15340.875</v>
      </c>
      <c r="FX275" s="435">
        <f>INPUT!GM221</f>
        <v>6.8073626038901658</v>
      </c>
      <c r="FY275" s="434">
        <f>INPUT!GN221</f>
        <v>15673.625</v>
      </c>
      <c r="FZ275" s="435">
        <f>INPUT!GO221</f>
        <v>2.1690418571300496</v>
      </c>
      <c r="GA275" s="434">
        <f>INPUT!GP221</f>
        <v>15570.427883601496</v>
      </c>
      <c r="GB275" s="435">
        <f>INPUT!GQ221</f>
        <v>-0.65841256504799439</v>
      </c>
      <c r="GC275" s="434">
        <f>INPUT!GR221</f>
        <v>16490.48829361955</v>
      </c>
      <c r="GD275" s="435">
        <f>INPUT!GS221</f>
        <v>5.9090245746364234</v>
      </c>
      <c r="GE275" s="434">
        <f>INPUT!GT221</f>
        <v>17487.898413112933</v>
      </c>
      <c r="GF275" s="435">
        <f>INPUT!GU221</f>
        <v>6.0483965164287889</v>
      </c>
      <c r="GG275" s="434">
        <f>INPUT!GV221</f>
        <v>18555.475775623869</v>
      </c>
      <c r="GH275" s="435">
        <f>INPUT!GW221</f>
        <v>6.1046635638644542</v>
      </c>
      <c r="GI275" s="434">
        <f>INPUT!GX221</f>
        <v>19657.073987995776</v>
      </c>
      <c r="GJ275" s="435">
        <f>INPUT!GY221</f>
        <v>5.936782358440329</v>
      </c>
      <c r="GK275" s="435">
        <f>INPUT!GZ221</f>
        <v>4.6332907180357985</v>
      </c>
      <c r="GL275" s="436"/>
    </row>
    <row r="276" spans="1:194" ht="12" hidden="1" customHeight="1" outlineLevel="1" x14ac:dyDescent="0.2">
      <c r="A276" s="433" t="s">
        <v>409</v>
      </c>
      <c r="B276" s="466">
        <f>INPUT!K224</f>
        <v>7.7845907757931228</v>
      </c>
      <c r="C276" s="435">
        <f>INPUT!L224</f>
        <v>-1.9664407899187109</v>
      </c>
      <c r="D276" s="466">
        <f>INPUT!M224</f>
        <v>7.6151795913186948</v>
      </c>
      <c r="E276" s="435">
        <f>INPUT!N224</f>
        <v>-3.830360675809874</v>
      </c>
      <c r="F276" s="466">
        <f>INPUT!O224</f>
        <v>7.5527219225110356</v>
      </c>
      <c r="G276" s="435">
        <f>INPUT!P224</f>
        <v>-5.3616969102501022</v>
      </c>
      <c r="H276" s="466">
        <f>INPUT!Q224</f>
        <v>7.626402799565585</v>
      </c>
      <c r="I276" s="435">
        <f>INPUT!R224</f>
        <v>-4.3257176568386901</v>
      </c>
      <c r="J276" s="466">
        <f>INPUT!S224</f>
        <v>7.6960076960076966</v>
      </c>
      <c r="K276" s="435">
        <f>INPUT!T224</f>
        <v>-1.1379285351888146</v>
      </c>
      <c r="L276" s="466">
        <f>INPUT!U224</f>
        <v>7.438870393755022</v>
      </c>
      <c r="M276" s="435">
        <f>INPUT!V224</f>
        <v>-2.3152336126736284</v>
      </c>
      <c r="N276" s="466">
        <f>INPUT!W224</f>
        <v>7.2711534299935083</v>
      </c>
      <c r="O276" s="435">
        <f>INPUT!X224</f>
        <v>-3.7280399756054461</v>
      </c>
      <c r="P276" s="466">
        <f>INPUT!Y224</f>
        <v>7.2314483918435997</v>
      </c>
      <c r="Q276" s="435">
        <f>INPUT!Z224</f>
        <v>-5.1787771784684971</v>
      </c>
      <c r="R276" s="466">
        <f>INPUT!AA224</f>
        <v>7.1851398244539704</v>
      </c>
      <c r="S276" s="435">
        <f>INPUT!AB224</f>
        <v>-6.6380894060012352</v>
      </c>
      <c r="T276" s="466">
        <f>INPUT!AC224</f>
        <v>6.6884489717470688</v>
      </c>
      <c r="U276" s="435">
        <f>INPUT!AD224</f>
        <v>-10.087841060356917</v>
      </c>
      <c r="V276" s="466">
        <f>INPUT!AE224</f>
        <v>6.5985296754527525</v>
      </c>
      <c r="W276" s="435">
        <f>INPUT!AF224</f>
        <v>-9.2505784813477163</v>
      </c>
      <c r="X276" s="466">
        <f>INPUT!AG224</f>
        <v>6.5585088022091815</v>
      </c>
      <c r="Y276" s="435">
        <f>INPUT!AH224</f>
        <v>-9.3057372903806002</v>
      </c>
      <c r="Z276" s="466">
        <f>INPUT!AI224</f>
        <v>6.4302287040106068</v>
      </c>
      <c r="AA276" s="435">
        <f>INPUT!AJ224</f>
        <v>-10.506561304125107</v>
      </c>
      <c r="AB276" s="466">
        <f>INPUT!AK224</f>
        <v>6.3953014112080915</v>
      </c>
      <c r="AC276" s="435">
        <f>INPUT!AL224</f>
        <v>-4.3828929812767203</v>
      </c>
      <c r="AD276" s="466">
        <f>INPUT!AM224</f>
        <v>6.449532408900355</v>
      </c>
      <c r="AE276" s="435">
        <f>INPUT!AN224</f>
        <v>-2.2580373792465247</v>
      </c>
      <c r="AF276" s="466">
        <f>INPUT!AO224</f>
        <v>5.2226746816624656</v>
      </c>
      <c r="AG276" s="435">
        <f>INPUT!AP224</f>
        <v>-20.367954985388614</v>
      </c>
      <c r="AH276" s="466">
        <f>INPUT!AQ224</f>
        <v>6.1696658097686372</v>
      </c>
      <c r="AI276" s="435">
        <f>INPUT!AR224</f>
        <v>-4.0521559377733052</v>
      </c>
      <c r="AJ276" s="466">
        <f>INPUT!AS224</f>
        <v>6.115848279917671</v>
      </c>
      <c r="AK276" s="435">
        <f>INPUT!AT224</f>
        <v>-4.3696631842975346</v>
      </c>
      <c r="AL276" s="466">
        <f>INPUT!AU224</f>
        <v>6.1756006060168813</v>
      </c>
      <c r="AM276" s="435">
        <f>INPUT!AV224</f>
        <v>-4.2473126037082531</v>
      </c>
      <c r="AN276" s="466">
        <f>INPUT!AW224</f>
        <v>6.2113587347232206</v>
      </c>
      <c r="AO276" s="435">
        <f>INPUT!AX224</f>
        <v>18.930607654582854</v>
      </c>
      <c r="AP276" s="466">
        <f>INPUT!AY224</f>
        <v>6.2861632973783843</v>
      </c>
      <c r="AQ276" s="435">
        <f>INPUT!AZ224</f>
        <v>1.8882301116746492</v>
      </c>
      <c r="AR276" s="466">
        <f>INPUT!BA224</f>
        <v>6.6416401963615366</v>
      </c>
      <c r="AS276" s="435">
        <f>INPUT!BB224</f>
        <v>8.5972034030076259</v>
      </c>
      <c r="AT276" s="466">
        <f>INPUT!BC224</f>
        <v>6.7179846046186142</v>
      </c>
      <c r="AU276" s="435">
        <f>INPUT!BD224</f>
        <v>8.7826922951152131</v>
      </c>
      <c r="AV276" s="466">
        <f>INPUT!BE224</f>
        <v>6.4503124370086677</v>
      </c>
      <c r="AW276" s="435">
        <f>INPUT!BF224</f>
        <v>3.847043980081688</v>
      </c>
      <c r="AX276" s="466">
        <f>INPUT!BG224</f>
        <v>6.4687168610816537</v>
      </c>
      <c r="AY276" s="435">
        <f>INPUT!BH224</f>
        <v>2.9040537935023591</v>
      </c>
      <c r="AZ276" s="466">
        <f>INPUT!BI224</f>
        <v>6.4566519135641762</v>
      </c>
      <c r="BA276" s="435">
        <f>INPUT!BJ224</f>
        <v>-2.7852801014228601</v>
      </c>
      <c r="BB276" s="466">
        <f>INPUT!BK224</f>
        <v>6.5607645615394548</v>
      </c>
      <c r="BC276" s="435">
        <f>INPUT!BL224</f>
        <v>-2.3402858495845669</v>
      </c>
      <c r="BD276" s="466">
        <f>INPUT!BM224</f>
        <v>6.71957671957672</v>
      </c>
      <c r="BE276" s="435">
        <f>INPUT!BN224</f>
        <v>4.1744378306878271</v>
      </c>
      <c r="BF276" s="466">
        <f>INPUT!BO224</f>
        <v>6.6544938121322783</v>
      </c>
      <c r="BG276" s="435">
        <f>INPUT!BP224</f>
        <v>2.871928931815404</v>
      </c>
      <c r="BH276" s="466">
        <f>INPUT!BQ224</f>
        <v>6.6357000663570007</v>
      </c>
      <c r="BI276" s="435">
        <f>INPUT!BR224</f>
        <v>2.7730804632146722</v>
      </c>
      <c r="BJ276" s="466">
        <f>INPUT!BS224</f>
        <v>7.0660732625813072</v>
      </c>
      <c r="BK276" s="435">
        <f>INPUT!BT224</f>
        <v>7.7019788822186186</v>
      </c>
      <c r="BL276" s="466">
        <f>INPUT!BU224</f>
        <v>7.6882648847511073</v>
      </c>
      <c r="BM276" s="435">
        <f>INPUT!BV224</f>
        <v>14.415910489603089</v>
      </c>
      <c r="BN276" s="466">
        <f>INPUT!BW224</f>
        <v>7.8003120124804992</v>
      </c>
      <c r="BO276" s="435">
        <f>INPUT!BX224</f>
        <v>17.218713138769459</v>
      </c>
      <c r="BP276" s="466">
        <f>INPUT!BY224</f>
        <v>7.6442705590249043</v>
      </c>
      <c r="BQ276" s="435">
        <f>INPUT!BZ224</f>
        <v>15.199157324505297</v>
      </c>
      <c r="BR276" s="466">
        <f>INPUT!CA224</f>
        <v>6.795110834887093</v>
      </c>
      <c r="BS276" s="435">
        <f>INPUT!CB224</f>
        <v>-3.8346959849554274</v>
      </c>
      <c r="BT276" s="466">
        <f>INPUT!CC224</f>
        <v>6.2073712533633687</v>
      </c>
      <c r="BU276" s="435">
        <f>INPUT!CD224</f>
        <v>-19.261740504348911</v>
      </c>
      <c r="BV276" s="466">
        <f>INPUT!CE224</f>
        <v>6.159948667094441</v>
      </c>
      <c r="BW276" s="435">
        <f>INPUT!CF224</f>
        <v>-21.029458087849264</v>
      </c>
      <c r="BX276" s="466">
        <f>INPUT!CG224</f>
        <v>5.9402673120290412</v>
      </c>
      <c r="BY276" s="435">
        <f>INPUT!CH224</f>
        <v>-22.291247200612219</v>
      </c>
      <c r="BZ276" s="466">
        <f>INPUT!CI224</f>
        <v>5.7069010080124061</v>
      </c>
      <c r="CA276" s="435">
        <f>INPUT!CJ224</f>
        <v>-16.014600104646693</v>
      </c>
      <c r="CB276" s="466">
        <f>INPUT!CK224</f>
        <v>5.9089043906442349</v>
      </c>
      <c r="CC276" s="435">
        <f>INPUT!CL224</f>
        <v>-4.8082650535428151</v>
      </c>
      <c r="CD276" s="466">
        <f>INPUT!CM224</f>
        <v>5.9809978713462435</v>
      </c>
      <c r="CE276" s="435">
        <f>INPUT!CN224</f>
        <v>-2.9050695942342331</v>
      </c>
      <c r="CF276" s="466">
        <f>INPUT!CO224</f>
        <v>6.1267787839586028</v>
      </c>
      <c r="CG276" s="435">
        <f>INPUT!CP224</f>
        <v>3.1397824732882995</v>
      </c>
      <c r="CH276" s="466">
        <f>INPUT!CQ224</f>
        <v>5.8805880588058805</v>
      </c>
      <c r="CI276" s="435">
        <f>INPUT!CR224</f>
        <v>3.0434565195650132</v>
      </c>
      <c r="CJ276" s="466">
        <f>INPUT!CS224</f>
        <v>5.7222408909797897</v>
      </c>
      <c r="CK276" s="435">
        <f>INPUT!CT224</f>
        <v>-3.1590204769600949</v>
      </c>
      <c r="CL276" s="466">
        <f>INPUT!CU224</f>
        <v>5.7717865957850769</v>
      </c>
      <c r="CM276" s="435">
        <f>INPUT!CV224</f>
        <v>-3.4979326202982941</v>
      </c>
      <c r="CN276" s="466">
        <f>INPUT!CW224</f>
        <v>5.6577609318665072</v>
      </c>
      <c r="CO276" s="435">
        <f>INPUT!CX224</f>
        <v>-7.6552111416214093</v>
      </c>
      <c r="CP276" s="466">
        <f>INPUT!CY224</f>
        <v>5.2888562416281388</v>
      </c>
      <c r="CQ276" s="435">
        <f>INPUT!CZ224</f>
        <v>-10.062459931905165</v>
      </c>
      <c r="CR276" s="466">
        <f>INPUT!DA224</f>
        <v>5.0841243329123724</v>
      </c>
      <c r="CS276" s="435">
        <f>INPUT!DB224</f>
        <v>-11.151515118374466</v>
      </c>
      <c r="CT276" s="466">
        <f>INPUT!DC224</f>
        <v>5.0649245906927982</v>
      </c>
      <c r="CU276" s="435">
        <f>INPUT!DD224</f>
        <v>-12.246849279016548</v>
      </c>
      <c r="CV276" s="466">
        <f>INPUT!DE224</f>
        <v>5.2233563370387204</v>
      </c>
      <c r="CW276" s="435">
        <f>INPUT!DF224</f>
        <v>-7.6780302324381822</v>
      </c>
      <c r="CX276" s="466">
        <f>INPUT!DG224</f>
        <v>5.2777893033484089</v>
      </c>
      <c r="CY276" s="435">
        <f>INPUT!DH224</f>
        <v>-0.20925012467957194</v>
      </c>
      <c r="CZ276" s="466">
        <f>INPUT!DI224</f>
        <v>5.1916248316395253</v>
      </c>
      <c r="DA276" s="435">
        <f>INPUT!DJ224</f>
        <v>2.1144348896277476</v>
      </c>
      <c r="DB276" s="466">
        <f>INPUT!DK224</f>
        <v>5.1478816946442842</v>
      </c>
      <c r="DC276" s="435">
        <f>INPUT!DL224</f>
        <v>1.6378744138447088</v>
      </c>
      <c r="DD276" s="466">
        <f>INPUT!DM224</f>
        <v>4.9741252799876419</v>
      </c>
      <c r="DE276" s="435">
        <f>INPUT!DN224</f>
        <v>-4.7714733778315255</v>
      </c>
      <c r="DF276" s="466">
        <f>INPUT!DO224</f>
        <v>4.8913043478260869</v>
      </c>
      <c r="DG276" s="435">
        <f>INPUT!DP224</f>
        <v>-7.3228568498769464</v>
      </c>
      <c r="DH276" s="466">
        <f>INPUT!DQ224</f>
        <v>4.6478060046189373</v>
      </c>
      <c r="DI276" s="435">
        <f>INPUT!DR224</f>
        <v>-10.474925378012124</v>
      </c>
      <c r="DJ276" s="466">
        <f>INPUT!DS224</f>
        <v>4.575050814758673</v>
      </c>
      <c r="DK276" s="435">
        <f>INPUT!DT224</f>
        <v>-11.127506688461175</v>
      </c>
      <c r="DL276" s="466">
        <f>INPUT!DU224</f>
        <v>4.7095101268484125</v>
      </c>
      <c r="DM276" s="435">
        <f>INPUT!DV224</f>
        <v>-5.3198329001453493</v>
      </c>
      <c r="DN276" s="466">
        <f>INPUT!DW224</f>
        <v>4.8713526451022489</v>
      </c>
      <c r="DO276" s="435">
        <f>INPUT!DX224</f>
        <v>-0.40790147790957798</v>
      </c>
      <c r="DP276" s="466">
        <f>INPUT!DY224</f>
        <v>4.7288188323135953</v>
      </c>
      <c r="DQ276" s="435">
        <f>INPUT!DZ224</f>
        <v>1.7430337585981004</v>
      </c>
      <c r="DR276" s="466">
        <f>INPUT!EA224</f>
        <v>4.7054051313254233</v>
      </c>
      <c r="DS276" s="435">
        <f>INPUT!EB224</f>
        <v>2.849243032366755</v>
      </c>
      <c r="DT276" s="466">
        <f>INPUT!EC224</f>
        <v>4.5899074194810279</v>
      </c>
      <c r="DU276" s="435">
        <f>INPUT!ED224</f>
        <v>-2.5395997491446609</v>
      </c>
      <c r="DV276" s="466">
        <f>INPUT!EE224</f>
        <v>4.4928044928044928</v>
      </c>
      <c r="DW276" s="435">
        <f>INPUT!EF224</f>
        <v>-7.7709043026962021</v>
      </c>
      <c r="DX276" s="466">
        <f>INPUT!EG224</f>
        <v>4.5488130039512988</v>
      </c>
      <c r="DY276" s="435">
        <f>INPUT!EH224</f>
        <v>-3.8065706203895266</v>
      </c>
      <c r="DZ276" s="466">
        <f>INPUT!EI224</f>
        <v>4.6152848901276977</v>
      </c>
      <c r="EA276" s="435">
        <f>INPUT!EJ224</f>
        <v>-1.915249350109427</v>
      </c>
      <c r="EB276" s="466">
        <f>INPUT!EK224</f>
        <v>4.5957935722720453</v>
      </c>
      <c r="EC276" s="435">
        <f>INPUT!EL224</f>
        <v>0.12824120952930063</v>
      </c>
      <c r="ED276" s="466">
        <f>INPUT!EM224</f>
        <v>4.5666708717043019</v>
      </c>
      <c r="EE276" s="435">
        <f>INPUT!EN224</f>
        <v>1.6441040116059069</v>
      </c>
      <c r="EF276" s="466">
        <f>INPUT!EO224</f>
        <v>4.6231028132342669</v>
      </c>
      <c r="EG276" s="435">
        <f>INPUT!EP224</f>
        <v>1.6331691194700015</v>
      </c>
      <c r="EH276" s="466">
        <f>INPUT!EQ224</f>
        <v>4.6331028132342666</v>
      </c>
      <c r="EI276" s="435">
        <f>INPUT!ER224</f>
        <v>0.3860633423666382</v>
      </c>
      <c r="EJ276" s="466">
        <f>INPUT!ES224</f>
        <v>4.6331028132342666</v>
      </c>
      <c r="EK276" s="435">
        <f>INPUT!ET224</f>
        <v>0.81181281046478482</v>
      </c>
      <c r="EL276" s="466">
        <f>INPUT!EU224</f>
        <v>4.6331028132342666</v>
      </c>
      <c r="EM276" s="435">
        <f>INPUT!EV224</f>
        <v>1.4547127085857259</v>
      </c>
      <c r="EN276" s="466">
        <f>INPUT!EW224</f>
        <v>4.6331028132342666</v>
      </c>
      <c r="EO276" s="435">
        <f>INPUT!EX224</f>
        <v>0.21630494505493481</v>
      </c>
      <c r="EP276" s="466"/>
      <c r="EQ276" s="466">
        <f>INPUT!FF224</f>
        <v>7.9531995836772786</v>
      </c>
      <c r="ER276" s="435">
        <f>INPUT!FG224</f>
        <v>6.5946239874839607</v>
      </c>
      <c r="ES276" s="466">
        <f>INPUT!FH224</f>
        <v>7.6420311714429365</v>
      </c>
      <c r="ET276" s="435">
        <f>INPUT!FI224</f>
        <v>-3.9124934431793656</v>
      </c>
      <c r="EU276" s="466">
        <f>INPUT!FJ224</f>
        <v>7.3711168021378466</v>
      </c>
      <c r="EV276" s="435">
        <f>INPUT!FK224</f>
        <v>-3.5450571088672667</v>
      </c>
      <c r="EW276" s="466">
        <f>INPUT!FL224</f>
        <v>6.7726847521047713</v>
      </c>
      <c r="EX276" s="435">
        <f>INPUT!FM224</f>
        <v>-8.1186076153278659</v>
      </c>
      <c r="EY276" s="466">
        <f>INPUT!FN224</f>
        <v>5.2835223482321547</v>
      </c>
      <c r="EZ276" s="435">
        <f>INPUT!FO224</f>
        <v>-21.987770852760047</v>
      </c>
      <c r="FA276" s="466">
        <f>INPUT!FP224</f>
        <v>5.2091066567681272</v>
      </c>
      <c r="FB276" s="435">
        <f>INPUT!FQ224</f>
        <v>-1.4084485038456718</v>
      </c>
      <c r="FC276" s="466">
        <f>INPUT!FR224</f>
        <v>6.402313093762908</v>
      </c>
      <c r="FD276" s="435">
        <f>INPUT!FS224</f>
        <v>22.906162526821426</v>
      </c>
      <c r="FE276" s="466">
        <f>INPUT!FT224</f>
        <v>6.7195269453030502</v>
      </c>
      <c r="FF276" s="435">
        <f>INPUT!FU224</f>
        <v>4.954675706959244</v>
      </c>
      <c r="FG276" s="466">
        <f>INPUT!FV224</f>
        <v>7.3246790920298785</v>
      </c>
      <c r="FH276" s="435">
        <f>INPUT!FW224</f>
        <v>9.0058742475886522</v>
      </c>
      <c r="FI276" s="466">
        <f>INPUT!FX224</f>
        <v>6.7628921867588261</v>
      </c>
      <c r="FJ276" s="435">
        <f>INPUT!FY224</f>
        <v>-7.6697818185965776</v>
      </c>
      <c r="FK276" s="466">
        <f>INPUT!FZ224</f>
        <v>6.1282580789194618</v>
      </c>
      <c r="FL276" s="435">
        <f>INPUT!GA224</f>
        <v>-9.3840636566988938</v>
      </c>
      <c r="FM276" s="466">
        <f>INPUT!GB224</f>
        <v>5.8791181322801584</v>
      </c>
      <c r="FN276" s="435">
        <f>INPUT!GC224</f>
        <v>-4.0654284371005485</v>
      </c>
      <c r="FO276" s="466">
        <f>INPUT!GD224</f>
        <v>5.3694796676869254</v>
      </c>
      <c r="FP276" s="435">
        <f>INPUT!GE224</f>
        <v>-8.6686209245394945</v>
      </c>
      <c r="FQ276" s="466">
        <f>INPUT!GF224</f>
        <v>5.1377784992492188</v>
      </c>
      <c r="FR276" s="435">
        <f>INPUT!GG224</f>
        <v>-4.3151512395524065</v>
      </c>
      <c r="FS276" s="466">
        <f>INPUT!GH224</f>
        <v>4.9085824090104833</v>
      </c>
      <c r="FT276" s="435">
        <f>INPUT!GI224</f>
        <v>-4.460995939630874</v>
      </c>
      <c r="FU276" s="466">
        <f>INPUT!GJ224</f>
        <v>4.7204212175275231</v>
      </c>
      <c r="FV276" s="435">
        <f>INPUT!GK224</f>
        <v>-3.8333102269518915</v>
      </c>
      <c r="FW276" s="466">
        <f>INPUT!GL224</f>
        <v>4.5825287019156331</v>
      </c>
      <c r="FX276" s="435">
        <f>INPUT!GM224</f>
        <v>-2.9211909119439938</v>
      </c>
      <c r="FY276" s="466">
        <f>INPUT!GN224</f>
        <v>4.6000845369211012</v>
      </c>
      <c r="FZ276" s="435">
        <f>INPUT!GO224</f>
        <v>0.38310365624396603</v>
      </c>
      <c r="GA276" s="466">
        <f>INPUT!GP224</f>
        <v>4.6331028132342666</v>
      </c>
      <c r="GB276" s="435">
        <f>INPUT!GQ224</f>
        <v>0.71777542452002852</v>
      </c>
      <c r="GC276" s="466">
        <f>INPUT!GR224</f>
        <v>4.6431028132342664</v>
      </c>
      <c r="GD276" s="435">
        <f>INPUT!GS224</f>
        <v>0.21583807662188814</v>
      </c>
      <c r="GE276" s="466">
        <f>INPUT!GT224</f>
        <v>4.6531028132342662</v>
      </c>
      <c r="GF276" s="435">
        <f>INPUT!GU224</f>
        <v>0.21537321920799268</v>
      </c>
      <c r="GG276" s="466">
        <f>INPUT!GV224</f>
        <v>4.6531028132342662</v>
      </c>
      <c r="GH276" s="435">
        <f>INPUT!GW224</f>
        <v>0</v>
      </c>
      <c r="GI276" s="466">
        <f>INPUT!GX224</f>
        <v>4.6531028132342662</v>
      </c>
      <c r="GJ276" s="435">
        <f>INPUT!GY224</f>
        <v>0</v>
      </c>
      <c r="GK276" s="435">
        <f>INPUT!GZ224</f>
        <v>0.22945460143537488</v>
      </c>
      <c r="GL276" s="436"/>
    </row>
    <row r="277" spans="1:194" ht="12" hidden="1" customHeight="1" outlineLevel="2" x14ac:dyDescent="0.2">
      <c r="A277" s="433" t="s">
        <v>553</v>
      </c>
      <c r="B277" s="465">
        <f>INPUT!K225</f>
        <v>7.87</v>
      </c>
      <c r="C277" s="435">
        <f>INPUT!L225</f>
        <v>-2.9593094944512899</v>
      </c>
      <c r="D277" s="465">
        <f>INPUT!M225</f>
        <v>8.1702085844071064</v>
      </c>
      <c r="E277" s="435">
        <f>INPUT!N225</f>
        <v>-3.1965807534703017</v>
      </c>
      <c r="F277" s="465">
        <f>INPUT!O225</f>
        <v>7.7202776406448237</v>
      </c>
      <c r="G277" s="435" t="str">
        <f>INPUT!P225</f>
        <v>NM</v>
      </c>
      <c r="H277" s="465">
        <f>INPUT!Q225</f>
        <v>7.52</v>
      </c>
      <c r="I277" s="435">
        <f>INPUT!R225</f>
        <v>-5.5276381909547752</v>
      </c>
      <c r="J277" s="465">
        <f>INPUT!S225</f>
        <v>7.52</v>
      </c>
      <c r="K277" s="435">
        <f>INPUT!T225</f>
        <v>-4.4472681067344366</v>
      </c>
      <c r="L277" s="465">
        <f>INPUT!U225</f>
        <v>7.53</v>
      </c>
      <c r="M277" s="435">
        <f>INPUT!V225</f>
        <v>-7.8358903300088105</v>
      </c>
      <c r="N277" s="465">
        <f>INPUT!W225</f>
        <v>7.66</v>
      </c>
      <c r="O277" s="435">
        <f>INPUT!X225</f>
        <v>-0.78077037446788733</v>
      </c>
      <c r="P277" s="465">
        <f>INPUT!Y225</f>
        <v>7.64</v>
      </c>
      <c r="Q277" s="435">
        <f>INPUT!Z225</f>
        <v>1.5957446808510634</v>
      </c>
      <c r="R277" s="465">
        <f>INPUT!AA225</f>
        <v>7.05</v>
      </c>
      <c r="S277" s="435">
        <f>INPUT!AB225</f>
        <v>-6.25</v>
      </c>
      <c r="T277" s="465">
        <f>INPUT!AC225</f>
        <v>6.21</v>
      </c>
      <c r="U277" s="435">
        <f>INPUT!AD225</f>
        <v>-17.529880478087655</v>
      </c>
      <c r="V277" s="465">
        <f>INPUT!AE225</f>
        <v>6.29</v>
      </c>
      <c r="W277" s="435">
        <f>INPUT!AF225</f>
        <v>-17.885117493472592</v>
      </c>
      <c r="X277" s="465">
        <f>INPUT!AG225</f>
        <v>6.64</v>
      </c>
      <c r="Y277" s="435">
        <f>INPUT!AH225</f>
        <v>-13.089005235602091</v>
      </c>
      <c r="Z277" s="465">
        <f>INPUT!AI225</f>
        <v>6.1</v>
      </c>
      <c r="AA277" s="435">
        <f>INPUT!AJ225</f>
        <v>-13.475177304964546</v>
      </c>
      <c r="AB277" s="465">
        <f>INPUT!AK225</f>
        <v>6.74</v>
      </c>
      <c r="AC277" s="435">
        <f>INPUT!AL225</f>
        <v>8.5346215780998325</v>
      </c>
      <c r="AD277" s="465">
        <f>INPUT!AM225</f>
        <v>6.33</v>
      </c>
      <c r="AE277" s="435">
        <f>INPUT!AN225</f>
        <v>0.63593004769475492</v>
      </c>
      <c r="AF277" s="465">
        <f>INPUT!AO225</f>
        <v>6.2</v>
      </c>
      <c r="AG277" s="435">
        <f>INPUT!AP225</f>
        <v>-6.6265060240963791</v>
      </c>
      <c r="AH277" s="465">
        <f>INPUT!AQ225</f>
        <v>6.04</v>
      </c>
      <c r="AI277" s="435">
        <f>INPUT!AR225</f>
        <v>-0.98360655737704805</v>
      </c>
      <c r="AJ277" s="465">
        <f>INPUT!AS225</f>
        <v>6.06</v>
      </c>
      <c r="AK277" s="435">
        <f>INPUT!AT225</f>
        <v>-10.089020771513358</v>
      </c>
      <c r="AL277" s="465">
        <f>INPUT!AU225</f>
        <v>6.22</v>
      </c>
      <c r="AM277" s="435">
        <f>INPUT!AV225</f>
        <v>-1.7377567140600347</v>
      </c>
      <c r="AN277" s="465">
        <f>INPUT!AW225</f>
        <v>6.3</v>
      </c>
      <c r="AO277" s="435">
        <f>INPUT!AX225</f>
        <v>1.6129032258064502</v>
      </c>
      <c r="AP277" s="465">
        <f>INPUT!AY225</f>
        <v>6.21</v>
      </c>
      <c r="AQ277" s="435">
        <f>INPUT!AZ225</f>
        <v>2.8145695364238499</v>
      </c>
      <c r="AR277" s="465">
        <f>INPUT!BA225</f>
        <v>6.54</v>
      </c>
      <c r="AS277" s="435">
        <f>INPUT!BB225</f>
        <v>7.9207920792079278</v>
      </c>
      <c r="AT277" s="465">
        <f>INPUT!BC225</f>
        <v>6.61</v>
      </c>
      <c r="AU277" s="435">
        <f>INPUT!BD225</f>
        <v>6.2700964630225231</v>
      </c>
      <c r="AV277" s="465">
        <f>INPUT!BE225</f>
        <v>6.44</v>
      </c>
      <c r="AW277" s="435">
        <f>INPUT!BF225</f>
        <v>2.2222222222222365</v>
      </c>
      <c r="AX277" s="465">
        <f>INPUT!BG225</f>
        <v>6.27</v>
      </c>
      <c r="AY277" s="435">
        <f>INPUT!BH225</f>
        <v>0.96618357487923134</v>
      </c>
      <c r="AZ277" s="465">
        <f>INPUT!BI225</f>
        <v>6.51</v>
      </c>
      <c r="BA277" s="435">
        <f>INPUT!BJ225</f>
        <v>-0.45871559633028358</v>
      </c>
      <c r="BB277" s="465">
        <f>INPUT!BK225</f>
        <v>7.01</v>
      </c>
      <c r="BC277" s="435">
        <f>INPUT!BL225</f>
        <v>6.051437216338873</v>
      </c>
      <c r="BD277" s="465">
        <f>INPUT!BM225</f>
        <v>6.29</v>
      </c>
      <c r="BE277" s="435">
        <f>INPUT!BN225</f>
        <v>-2.3291925465838581</v>
      </c>
      <c r="BF277" s="465">
        <f>INPUT!BO225</f>
        <v>7.03</v>
      </c>
      <c r="BG277" s="435">
        <f>INPUT!BP225</f>
        <v>12.121212121212132</v>
      </c>
      <c r="BH277" s="465">
        <f>INPUT!BQ225</f>
        <v>7.29</v>
      </c>
      <c r="BI277" s="435">
        <f>INPUT!BR225</f>
        <v>11.981566820276512</v>
      </c>
      <c r="BJ277" s="465">
        <f>INPUT!BS225</f>
        <v>7.48</v>
      </c>
      <c r="BK277" s="435">
        <f>INPUT!BT225</f>
        <v>6.7047075606276874</v>
      </c>
      <c r="BL277" s="465">
        <f>INPUT!BU225</f>
        <v>9.08</v>
      </c>
      <c r="BM277" s="435">
        <f>INPUT!BV225</f>
        <v>44.356120826709059</v>
      </c>
      <c r="BN277" s="465">
        <f>INPUT!BW225</f>
        <v>8.67</v>
      </c>
      <c r="BO277" s="435">
        <f>INPUT!BX225</f>
        <v>23.328591749644367</v>
      </c>
      <c r="BP277" s="465">
        <f>INPUT!BY225</f>
        <v>7.45</v>
      </c>
      <c r="BQ277" s="435">
        <f>INPUT!BZ225</f>
        <v>2.1947873799725626</v>
      </c>
      <c r="BR277" s="465">
        <f>INPUT!CA225</f>
        <v>7.36</v>
      </c>
      <c r="BS277" s="435">
        <f>INPUT!CB225</f>
        <v>-1.6042780748663166</v>
      </c>
      <c r="BT277" s="465">
        <f>INPUT!CC225</f>
        <v>6.25</v>
      </c>
      <c r="BU277" s="435">
        <f>INPUT!CD225</f>
        <v>-31.167400881057272</v>
      </c>
      <c r="BV277" s="465">
        <f>INPUT!CE225</f>
        <v>5.98</v>
      </c>
      <c r="BW277" s="435">
        <f>INPUT!CF225</f>
        <v>-31.026528258362163</v>
      </c>
      <c r="BX277" s="465">
        <f>INPUT!CG225</f>
        <v>6.11</v>
      </c>
      <c r="BY277" s="435">
        <f>INPUT!CH225</f>
        <v>-17.986577181208052</v>
      </c>
      <c r="BZ277" s="465">
        <f>INPUT!CI225</f>
        <v>5.69</v>
      </c>
      <c r="CA277" s="435">
        <f>INPUT!CJ225</f>
        <v>-22.690217391304344</v>
      </c>
      <c r="CB277" s="465">
        <f>INPUT!CK225</f>
        <v>5.45</v>
      </c>
      <c r="CC277" s="435">
        <f>INPUT!CL225</f>
        <v>-12.8</v>
      </c>
      <c r="CD277" s="465">
        <f>INPUT!CM225</f>
        <v>5.77</v>
      </c>
      <c r="CE277" s="435">
        <f>INPUT!CN225</f>
        <v>-3.5117056856187379</v>
      </c>
      <c r="CF277" s="465">
        <f>INPUT!CO225</f>
        <v>5.72</v>
      </c>
      <c r="CG277" s="435">
        <f>INPUT!CP225</f>
        <v>-6.3829787234042641</v>
      </c>
      <c r="CH277" s="465">
        <f>INPUT!CQ225</f>
        <v>5.77</v>
      </c>
      <c r="CI277" s="435">
        <f>INPUT!CR225</f>
        <v>1.4059753954305698</v>
      </c>
      <c r="CJ277" s="465">
        <f>INPUT!CS225</f>
        <v>5.35</v>
      </c>
      <c r="CK277" s="435">
        <f>INPUT!CT225</f>
        <v>-1.8348623853211121</v>
      </c>
      <c r="CL277" s="467">
        <f>INPUT!CU225</f>
        <v>4.7</v>
      </c>
      <c r="CM277" s="435">
        <f>INPUT!CV225</f>
        <v>-18.544194107452327</v>
      </c>
      <c r="CN277" s="467">
        <f>INPUT!CW225</f>
        <v>4.3600000000000003</v>
      </c>
      <c r="CO277" s="435">
        <f>INPUT!CX225</f>
        <v>-23.77622377622377</v>
      </c>
      <c r="CP277" s="467">
        <f>INPUT!CY225</f>
        <v>3.98</v>
      </c>
      <c r="CQ277" s="435">
        <f>INPUT!CZ225</f>
        <v>-31.02253032928942</v>
      </c>
      <c r="CR277" s="467">
        <f>INPUT!DA225</f>
        <v>3.47</v>
      </c>
      <c r="CS277" s="435">
        <f>INPUT!DB225</f>
        <v>-35.140186915887838</v>
      </c>
      <c r="CT277" s="467">
        <f>INPUT!DC225</f>
        <v>3.69</v>
      </c>
      <c r="CU277" s="435">
        <f>INPUT!DD225</f>
        <v>-21.489361702127663</v>
      </c>
      <c r="CV277" s="467">
        <f>INPUT!DE225</f>
        <v>3.7</v>
      </c>
      <c r="CW277" s="435">
        <f>INPUT!DF225</f>
        <v>-15.13761467889908</v>
      </c>
      <c r="CX277" s="467">
        <f>INPUT!DG225</f>
        <v>4.51</v>
      </c>
      <c r="CY277" s="435">
        <f>INPUT!DH225</f>
        <v>13.31658291457285</v>
      </c>
      <c r="CZ277" s="467">
        <f>INPUT!DI225</f>
        <v>4.32</v>
      </c>
      <c r="DA277" s="435">
        <f>INPUT!DJ225</f>
        <v>24.495677233429404</v>
      </c>
      <c r="DB277" s="467">
        <f>INPUT!DK225</f>
        <v>4.33</v>
      </c>
      <c r="DC277" s="435">
        <f>INPUT!DL225</f>
        <v>17.344173441734423</v>
      </c>
      <c r="DD277" s="467">
        <f>INPUT!DM225</f>
        <v>4.3099999999999996</v>
      </c>
      <c r="DE277" s="435">
        <f>INPUT!DN225</f>
        <v>16.486486486486474</v>
      </c>
      <c r="DF277" s="467">
        <f>INPUT!DO225</f>
        <v>4.3600000000000003</v>
      </c>
      <c r="DG277" s="435">
        <f>INPUT!DP225</f>
        <v>-3.325942350332578</v>
      </c>
      <c r="DH277" s="467">
        <f>INPUT!DQ225</f>
        <v>4.26</v>
      </c>
      <c r="DI277" s="435">
        <f>INPUT!DR225</f>
        <v>-1.3888888888888951</v>
      </c>
      <c r="DJ277" s="467">
        <f>INPUT!DS225</f>
        <v>3.79</v>
      </c>
      <c r="DK277" s="435">
        <f>INPUT!DT225</f>
        <v>-12.471131639722866</v>
      </c>
      <c r="DL277" s="467">
        <f>INPUT!DU225</f>
        <v>4.5599999999999996</v>
      </c>
      <c r="DM277" s="435">
        <f>INPUT!DV225</f>
        <v>5.8004640371229765</v>
      </c>
      <c r="DN277" s="467">
        <f>INPUT!DW225</f>
        <v>4.6500000000000004</v>
      </c>
      <c r="DO277" s="435">
        <f>INPUT!DX225</f>
        <v>6.6513761467889898</v>
      </c>
      <c r="DP277" s="467">
        <f>INPUT!DY225</f>
        <v>4.8600000000000003</v>
      </c>
      <c r="DQ277" s="435">
        <f>INPUT!DZ225</f>
        <v>14.084507042253524</v>
      </c>
      <c r="DR277" s="467">
        <f>INPUT!EA225</f>
        <v>4.67</v>
      </c>
      <c r="DS277" s="435">
        <f>INPUT!EB225</f>
        <v>23.218997361477566</v>
      </c>
      <c r="DT277" s="467">
        <f>INPUT!EC225</f>
        <v>3.7</v>
      </c>
      <c r="DU277" s="435">
        <f>INPUT!ED225</f>
        <v>-18.85964912280701</v>
      </c>
      <c r="DV277" s="467">
        <f>INPUT!EE225</f>
        <v>3.28</v>
      </c>
      <c r="DW277" s="435">
        <f>INPUT!EF225</f>
        <v>-29.462365591397855</v>
      </c>
      <c r="DX277" s="467">
        <f>INPUT!EG225</f>
        <v>3.79</v>
      </c>
      <c r="DY277" s="435">
        <f>INPUT!EH225</f>
        <v>-22.016460905349799</v>
      </c>
      <c r="DZ277" s="467">
        <f>INPUT!EI225</f>
        <v>4.33</v>
      </c>
      <c r="EA277" s="435">
        <f>INPUT!EJ225</f>
        <v>-7.2805139186295502</v>
      </c>
      <c r="EB277" s="467">
        <f>INPUT!EK225</f>
        <v>4.46</v>
      </c>
      <c r="EC277" s="435">
        <f>INPUT!EL225</f>
        <v>20.54054054054053</v>
      </c>
      <c r="ED277" s="467">
        <f>INPUT!EM225</f>
        <v>4.4000000000000004</v>
      </c>
      <c r="EE277" s="435">
        <f>INPUT!EN225</f>
        <v>34.146341463414643</v>
      </c>
      <c r="EF277" s="467">
        <f>INPUT!EO225</f>
        <v>4.8</v>
      </c>
      <c r="EG277" s="435">
        <f>INPUT!EP225</f>
        <v>26.649076517150384</v>
      </c>
      <c r="EH277" s="467">
        <f>INPUT!EQ225</f>
        <v>0</v>
      </c>
      <c r="EI277" s="435" t="str">
        <f>INPUT!ER225</f>
        <v>NM</v>
      </c>
      <c r="EJ277" s="467">
        <f>INPUT!ES225</f>
        <v>0</v>
      </c>
      <c r="EK277" s="435" t="str">
        <f>INPUT!ET225</f>
        <v>NM</v>
      </c>
      <c r="EL277" s="467">
        <f>INPUT!EU225</f>
        <v>0</v>
      </c>
      <c r="EM277" s="435" t="str">
        <f>INPUT!EV225</f>
        <v>NM</v>
      </c>
      <c r="EN277" s="467">
        <f>INPUT!EW225</f>
        <v>0</v>
      </c>
      <c r="EO277" s="435" t="str">
        <f>INPUT!EX225</f>
        <v>NM</v>
      </c>
      <c r="EP277" s="436"/>
      <c r="EQ277" s="465"/>
      <c r="ER277" s="435" t="str">
        <f>INPUT!FG225</f>
        <v>NM</v>
      </c>
      <c r="ES277" s="465"/>
      <c r="ET277" s="435" t="str">
        <f>INPUT!FI225</f>
        <v>NM</v>
      </c>
      <c r="EU277" s="465"/>
      <c r="EV277" s="435" t="str">
        <f>INPUT!FK225</f>
        <v>NM</v>
      </c>
      <c r="EW277" s="465"/>
      <c r="EX277" s="435" t="str">
        <f>INPUT!FM225</f>
        <v>NM</v>
      </c>
      <c r="EY277" s="465"/>
      <c r="EZ277" s="435" t="str">
        <f>INPUT!FO225</f>
        <v>NM</v>
      </c>
      <c r="FA277" s="465"/>
      <c r="FB277" s="435" t="str">
        <f>INPUT!FQ225</f>
        <v>NM</v>
      </c>
      <c r="FC277" s="465"/>
      <c r="FD277" s="435" t="str">
        <f>INPUT!FS225</f>
        <v>NM</v>
      </c>
      <c r="FE277" s="465"/>
      <c r="FF277" s="435" t="str">
        <f>INPUT!FU225</f>
        <v>NM</v>
      </c>
      <c r="FG277" s="465"/>
      <c r="FH277" s="435" t="str">
        <f>INPUT!FW225</f>
        <v>NM</v>
      </c>
      <c r="FI277" s="465"/>
      <c r="FJ277" s="435" t="str">
        <f>INPUT!FY225</f>
        <v>NM</v>
      </c>
      <c r="FK277" s="465"/>
      <c r="FL277" s="435" t="str">
        <f>INPUT!GA225</f>
        <v>NM</v>
      </c>
      <c r="FN277" s="435" t="str">
        <f>INPUT!GC225</f>
        <v>NM</v>
      </c>
      <c r="FP277" s="435">
        <f>INPUT!GE225</f>
        <v>0</v>
      </c>
      <c r="FR277" s="435">
        <f>INPUT!GG225</f>
        <v>0</v>
      </c>
      <c r="FT277" s="435">
        <f>INPUT!GI225</f>
        <v>0</v>
      </c>
      <c r="FV277" s="435">
        <f>INPUT!GK225</f>
        <v>0</v>
      </c>
      <c r="FX277" s="435">
        <f>INPUT!GM225</f>
        <v>0</v>
      </c>
      <c r="FZ277" s="435">
        <f>INPUT!GO225</f>
        <v>0</v>
      </c>
      <c r="GB277" s="435">
        <f>INPUT!GQ225</f>
        <v>0</v>
      </c>
      <c r="GD277" s="435">
        <f>INPUT!GS225</f>
        <v>0</v>
      </c>
      <c r="GF277" s="435">
        <f>INPUT!GU225</f>
        <v>0</v>
      </c>
      <c r="GH277" s="435">
        <f>INPUT!GW225</f>
        <v>0</v>
      </c>
      <c r="GJ277" s="435">
        <f>INPUT!GY225</f>
        <v>0</v>
      </c>
      <c r="GK277" s="435" t="str">
        <f>INPUT!GZ225</f>
        <v/>
      </c>
      <c r="GL277" s="436"/>
    </row>
    <row r="278" spans="1:194" ht="12" hidden="1" customHeight="1" outlineLevel="2" x14ac:dyDescent="0.2">
      <c r="A278" s="433" t="s">
        <v>408</v>
      </c>
      <c r="B278" s="465">
        <f>INPUT!K226</f>
        <v>8</v>
      </c>
      <c r="C278" s="435">
        <f>INPUT!L226</f>
        <v>0.50251256281406143</v>
      </c>
      <c r="D278" s="465">
        <f>INPUT!M226</f>
        <v>8.120033333333339</v>
      </c>
      <c r="E278" s="435">
        <f>INPUT!N226</f>
        <v>1.7548036758563645</v>
      </c>
      <c r="F278" s="465">
        <f>INPUT!O226</f>
        <v>8.0000111042565862</v>
      </c>
      <c r="G278" s="435">
        <f>INPUT!P226</f>
        <v>0.12529542248542747</v>
      </c>
      <c r="H278" s="465">
        <f>INPUT!Q226</f>
        <v>8.02</v>
      </c>
      <c r="I278" s="435">
        <f>INPUT!R226</f>
        <v>0.12484394506866447</v>
      </c>
      <c r="J278" s="465">
        <f>INPUT!S226</f>
        <v>8</v>
      </c>
      <c r="K278" s="435">
        <f>INPUT!T226</f>
        <v>0</v>
      </c>
      <c r="L278" s="465">
        <f>INPUT!U226</f>
        <v>7.98</v>
      </c>
      <c r="M278" s="435">
        <f>INPUT!V226</f>
        <v>-1.7245413606677085</v>
      </c>
      <c r="N278" s="465">
        <f>INPUT!W226</f>
        <v>7.98</v>
      </c>
      <c r="O278" s="435">
        <f>INPUT!X226</f>
        <v>-0.2501384560071207</v>
      </c>
      <c r="P278" s="465">
        <f>INPUT!Y226</f>
        <v>7.98</v>
      </c>
      <c r="Q278" s="435">
        <f>INPUT!Z226</f>
        <v>-0.49875311720697368</v>
      </c>
      <c r="R278" s="465">
        <f>INPUT!AA226</f>
        <v>7.94</v>
      </c>
      <c r="S278" s="435">
        <f>INPUT!AB226</f>
        <v>-0.74999999999999512</v>
      </c>
      <c r="T278" s="465">
        <f>INPUT!AC226</f>
        <v>7.79</v>
      </c>
      <c r="U278" s="435">
        <f>INPUT!AD226</f>
        <v>-2.3809523809523836</v>
      </c>
      <c r="V278" s="465">
        <f>INPUT!AE226</f>
        <v>7.63</v>
      </c>
      <c r="W278" s="435">
        <f>INPUT!AF226</f>
        <v>-4.3859649122807038</v>
      </c>
      <c r="X278" s="465">
        <f>INPUT!AG226</f>
        <v>7.56</v>
      </c>
      <c r="Y278" s="435">
        <f>INPUT!AH226</f>
        <v>-5.2631578947368478</v>
      </c>
      <c r="Z278" s="465">
        <f>INPUT!AI226</f>
        <v>7.52</v>
      </c>
      <c r="AA278" s="435">
        <f>INPUT!AJ226</f>
        <v>-5.2896725440806147</v>
      </c>
      <c r="AB278" s="465">
        <f>INPUT!AK226</f>
        <v>7.48</v>
      </c>
      <c r="AC278" s="435">
        <f>INPUT!AL226</f>
        <v>-3.9794608472400461</v>
      </c>
      <c r="AD278" s="465">
        <f>INPUT!AM226</f>
        <v>7.45</v>
      </c>
      <c r="AE278" s="435">
        <f>INPUT!AN226</f>
        <v>-2.3591087811271283</v>
      </c>
      <c r="AF278" s="465">
        <f>INPUT!AO226</f>
        <v>7.39</v>
      </c>
      <c r="AG278" s="435">
        <f>INPUT!AP226</f>
        <v>-2.2486772486772444</v>
      </c>
      <c r="AH278" s="465">
        <f>INPUT!AQ226</f>
        <v>7.31</v>
      </c>
      <c r="AI278" s="435">
        <f>INPUT!AR226</f>
        <v>-2.7925531914893664</v>
      </c>
      <c r="AJ278" s="465">
        <f>INPUT!AS226</f>
        <v>7.3</v>
      </c>
      <c r="AK278" s="435">
        <f>INPUT!AT226</f>
        <v>-2.4064171122994749</v>
      </c>
      <c r="AL278" s="465">
        <f>INPUT!AU226</f>
        <v>7.25</v>
      </c>
      <c r="AM278" s="435">
        <f>INPUT!AV226</f>
        <v>-2.684563758389269</v>
      </c>
      <c r="AN278" s="465">
        <f>INPUT!AW226</f>
        <v>7.24</v>
      </c>
      <c r="AO278" s="435">
        <f>INPUT!AX226</f>
        <v>-2.0297699594045926</v>
      </c>
      <c r="AP278" s="465">
        <f>INPUT!AY226</f>
        <v>7.21</v>
      </c>
      <c r="AQ278" s="435">
        <f>INPUT!AZ226</f>
        <v>-1.3679890560875485</v>
      </c>
      <c r="AR278" s="465">
        <f>INPUT!BA226</f>
        <v>7.19</v>
      </c>
      <c r="AS278" s="435">
        <f>INPUT!BB226</f>
        <v>-1.5068493150684814</v>
      </c>
      <c r="AT278" s="465">
        <f>INPUT!BC226</f>
        <v>7.17</v>
      </c>
      <c r="AU278" s="435">
        <f>INPUT!BD226</f>
        <v>-1.1034482758620734</v>
      </c>
      <c r="AV278" s="465">
        <f>INPUT!BE226</f>
        <v>7.15</v>
      </c>
      <c r="AW278" s="435">
        <f>INPUT!BF226</f>
        <v>-1.2430939226519278</v>
      </c>
      <c r="AX278" s="465">
        <f>INPUT!BG226</f>
        <v>7.07</v>
      </c>
      <c r="AY278" s="435">
        <f>INPUT!BH226</f>
        <v>-1.9417475728155331</v>
      </c>
      <c r="AZ278" s="465">
        <f>INPUT!BI226</f>
        <v>7.01</v>
      </c>
      <c r="BA278" s="435">
        <f>INPUT!BJ226</f>
        <v>-2.5034770514603677</v>
      </c>
      <c r="BB278" s="465">
        <f>INPUT!BK226</f>
        <v>7.01</v>
      </c>
      <c r="BC278" s="435">
        <f>INPUT!BL226</f>
        <v>-2.2315202231520281</v>
      </c>
      <c r="BD278" s="465">
        <f>INPUT!BM226</f>
        <v>7</v>
      </c>
      <c r="BE278" s="435">
        <f>INPUT!BN226</f>
        <v>-2.0979020979021046</v>
      </c>
      <c r="BF278" s="465">
        <f>INPUT!BO226</f>
        <v>7.01</v>
      </c>
      <c r="BG278" s="435">
        <f>INPUT!BP226</f>
        <v>-0.84865629420085575</v>
      </c>
      <c r="BH278" s="465">
        <f>INPUT!BQ226</f>
        <v>7.04</v>
      </c>
      <c r="BI278" s="435">
        <f>INPUT!BR226</f>
        <v>0.42796005706133844</v>
      </c>
      <c r="BJ278" s="465">
        <f>INPUT!BS226</f>
        <v>7.05</v>
      </c>
      <c r="BK278" s="435">
        <f>INPUT!BT226</f>
        <v>0.57061340941513272</v>
      </c>
      <c r="BL278" s="465">
        <f>INPUT!BU226</f>
        <v>7.1</v>
      </c>
      <c r="BM278" s="435">
        <f>INPUT!BV226</f>
        <v>1.4285714285714235</v>
      </c>
      <c r="BN278" s="465">
        <f>INPUT!BW226</f>
        <v>7.18</v>
      </c>
      <c r="BO278" s="435">
        <f>INPUT!BX226</f>
        <v>2.4251069900142586</v>
      </c>
      <c r="BP278" s="465">
        <f>INPUT!BY226</f>
        <v>6.8</v>
      </c>
      <c r="BQ278" s="435">
        <f>INPUT!BZ226</f>
        <v>-3.4090909090909172</v>
      </c>
      <c r="BR278" s="465">
        <f>INPUT!CA226</f>
        <v>7.2</v>
      </c>
      <c r="BS278" s="435">
        <f>INPUT!CB226</f>
        <v>2.1276595744680993</v>
      </c>
      <c r="BT278" s="465">
        <f>INPUT!CC226</f>
        <v>7.17</v>
      </c>
      <c r="BU278" s="435">
        <f>INPUT!CD226</f>
        <v>0.98591549295774517</v>
      </c>
      <c r="BV278" s="465">
        <f>INPUT!CE226</f>
        <v>7.06</v>
      </c>
      <c r="BW278" s="435">
        <f>INPUT!CF226</f>
        <v>-1.6713091922005541</v>
      </c>
      <c r="BX278" s="465">
        <f>INPUT!CG226</f>
        <v>7.04</v>
      </c>
      <c r="BY278" s="435">
        <f>INPUT!CH226</f>
        <v>3.529411764705892</v>
      </c>
      <c r="BZ278" s="465">
        <f>INPUT!CI226</f>
        <v>6.96</v>
      </c>
      <c r="CA278" s="435">
        <f>INPUT!CJ226</f>
        <v>-3.3333333333333326</v>
      </c>
      <c r="CB278" s="465">
        <f>INPUT!CK226</f>
        <v>6.92</v>
      </c>
      <c r="CC278" s="435">
        <f>INPUT!CL226</f>
        <v>-3.4867503486750384</v>
      </c>
      <c r="CD278" s="465">
        <f>INPUT!CM226</f>
        <v>6.84</v>
      </c>
      <c r="CE278" s="435">
        <f>INPUT!CN226</f>
        <v>-3.1161473087818692</v>
      </c>
      <c r="CF278" s="465">
        <f>INPUT!CO226</f>
        <v>6.76</v>
      </c>
      <c r="CG278" s="435">
        <f>INPUT!CP226</f>
        <v>-3.9772727272727293</v>
      </c>
      <c r="CH278" s="465">
        <f>INPUT!CQ226</f>
        <v>6.72</v>
      </c>
      <c r="CI278" s="435">
        <f>INPUT!CR226</f>
        <v>-3.4482758620689724</v>
      </c>
      <c r="CJ278" s="465">
        <f>INPUT!CS226</f>
        <v>6.72</v>
      </c>
      <c r="CK278" s="435">
        <f>INPUT!CT226</f>
        <v>-2.8901734104046284</v>
      </c>
      <c r="CL278" s="467">
        <f>INPUT!CU226</f>
        <v>6.61</v>
      </c>
      <c r="CM278" s="435">
        <f>INPUT!CV226</f>
        <v>-3.3625730994152003</v>
      </c>
      <c r="CN278" s="467">
        <f>INPUT!CW226</f>
        <v>6.54</v>
      </c>
      <c r="CO278" s="435">
        <f>INPUT!CX226</f>
        <v>-3.2544378698224796</v>
      </c>
      <c r="CP278" s="467">
        <f>INPUT!CY226</f>
        <v>6.46</v>
      </c>
      <c r="CQ278" s="435">
        <f>INPUT!CZ226</f>
        <v>-3.8690476190476164</v>
      </c>
      <c r="CR278" s="467">
        <f>INPUT!DA226</f>
        <v>6.28</v>
      </c>
      <c r="CS278" s="435">
        <f>INPUT!DB226</f>
        <v>-6.547619047619035</v>
      </c>
      <c r="CT278" s="467">
        <f>INPUT!DC226</f>
        <v>6.19</v>
      </c>
      <c r="CU278" s="435">
        <f>INPUT!DD226</f>
        <v>-6.35400907715582</v>
      </c>
      <c r="CV278" s="467">
        <f>INPUT!DE226</f>
        <v>6.15</v>
      </c>
      <c r="CW278" s="435">
        <f>INPUT!DF226</f>
        <v>-5.9633027522935755</v>
      </c>
      <c r="CX278" s="467">
        <f>INPUT!DG226</f>
        <v>6.06</v>
      </c>
      <c r="CY278" s="435">
        <f>INPUT!DH226</f>
        <v>-6.1919504643962897</v>
      </c>
      <c r="CZ278" s="467">
        <f>INPUT!DI226</f>
        <v>6.05</v>
      </c>
      <c r="DA278" s="435">
        <f>INPUT!DJ226</f>
        <v>-3.6624203821656098</v>
      </c>
      <c r="DB278" s="467">
        <f>INPUT!DK226</f>
        <v>5.96</v>
      </c>
      <c r="DC278" s="435">
        <f>INPUT!DL226</f>
        <v>-3.7156704361874016</v>
      </c>
      <c r="DD278" s="467">
        <f>INPUT!DM226</f>
        <v>5.99</v>
      </c>
      <c r="DE278" s="435">
        <f>INPUT!DN226</f>
        <v>-2.6016260162601612</v>
      </c>
      <c r="DF278" s="467">
        <f>INPUT!DO226</f>
        <v>5.92</v>
      </c>
      <c r="DG278" s="435">
        <f>INPUT!DP226</f>
        <v>-2.3102310231023049</v>
      </c>
      <c r="DH278" s="467">
        <f>INPUT!DQ226</f>
        <v>5.89</v>
      </c>
      <c r="DI278" s="435">
        <f>INPUT!DR226</f>
        <v>-2.6446280991735516</v>
      </c>
      <c r="DJ278" s="467">
        <f>INPUT!DS226</f>
        <v>5.85</v>
      </c>
      <c r="DK278" s="435">
        <f>INPUT!DT226</f>
        <v>-1.8456375838926231</v>
      </c>
      <c r="DL278" s="467">
        <f>INPUT!DU226</f>
        <v>5.81</v>
      </c>
      <c r="DM278" s="435">
        <f>INPUT!DV226</f>
        <v>-3.0050083472454192</v>
      </c>
      <c r="DN278" s="467">
        <f>INPUT!DW226</f>
        <v>5.79</v>
      </c>
      <c r="DO278" s="435">
        <f>INPUT!DX226</f>
        <v>-2.1959459459459429</v>
      </c>
      <c r="DP278" s="467">
        <f>INPUT!DY226</f>
        <v>5.77</v>
      </c>
      <c r="DQ278" s="435">
        <f>INPUT!DZ226</f>
        <v>-2.0373514431239359</v>
      </c>
      <c r="DR278" s="467">
        <f>INPUT!EA226</f>
        <v>5.74</v>
      </c>
      <c r="DS278" s="435">
        <f>INPUT!EB226</f>
        <v>-1.8803418803418737</v>
      </c>
      <c r="DT278" s="467">
        <f>INPUT!EC226</f>
        <v>5.69</v>
      </c>
      <c r="DU278" s="435">
        <f>INPUT!ED226</f>
        <v>-2.06540447504302</v>
      </c>
      <c r="DV278" s="467">
        <f>INPUT!EE226</f>
        <v>5.65</v>
      </c>
      <c r="DW278" s="435">
        <f>INPUT!EF226</f>
        <v>-2.4179620034542215</v>
      </c>
      <c r="DX278" s="467">
        <f>INPUT!EG226</f>
        <v>5.6</v>
      </c>
      <c r="DY278" s="435">
        <f>INPUT!EH226</f>
        <v>-2.9462738301559765</v>
      </c>
      <c r="DZ278" s="467">
        <f>INPUT!EI226</f>
        <v>5.56</v>
      </c>
      <c r="EA278" s="435">
        <f>INPUT!EJ226</f>
        <v>-3.1358885017421678</v>
      </c>
      <c r="EB278" s="467">
        <f>INPUT!EK226</f>
        <v>5.54</v>
      </c>
      <c r="EC278" s="435">
        <f>INPUT!EL226</f>
        <v>-2.6362038664323406</v>
      </c>
      <c r="ED278" s="467">
        <f>INPUT!EM226</f>
        <v>5.5</v>
      </c>
      <c r="EE278" s="435">
        <f>INPUT!EN226</f>
        <v>-2.6548672566371723</v>
      </c>
      <c r="EF278" s="467">
        <f>INPUT!EO226</f>
        <v>5.52</v>
      </c>
      <c r="EG278" s="435">
        <f>INPUT!EP226</f>
        <v>-1.4285714285714346</v>
      </c>
      <c r="EH278" s="467">
        <f>INPUT!EQ226</f>
        <v>0</v>
      </c>
      <c r="EI278" s="435" t="str">
        <f>INPUT!ER226</f>
        <v>NM</v>
      </c>
      <c r="EJ278" s="467">
        <f>INPUT!ES226</f>
        <v>0</v>
      </c>
      <c r="EK278" s="435" t="str">
        <f>INPUT!ET226</f>
        <v>NM</v>
      </c>
      <c r="EL278" s="467">
        <f>INPUT!EU226</f>
        <v>0</v>
      </c>
      <c r="EM278" s="435" t="str">
        <f>INPUT!EV226</f>
        <v>NM</v>
      </c>
      <c r="EN278" s="467">
        <f>INPUT!EW226</f>
        <v>0</v>
      </c>
      <c r="EO278" s="435" t="str">
        <f>INPUT!EX226</f>
        <v>NM</v>
      </c>
      <c r="EP278" s="436"/>
      <c r="EQ278" s="465"/>
      <c r="ER278" s="435" t="str">
        <f>INPUT!FG226</f>
        <v>NM</v>
      </c>
      <c r="ES278" s="465"/>
      <c r="ET278" s="435" t="str">
        <f>INPUT!FI226</f>
        <v>NM</v>
      </c>
      <c r="EU278" s="465"/>
      <c r="EV278" s="435" t="str">
        <f>INPUT!FK226</f>
        <v>NM</v>
      </c>
      <c r="EW278" s="465"/>
      <c r="EX278" s="435" t="str">
        <f>INPUT!FM226</f>
        <v>NM</v>
      </c>
      <c r="EY278" s="465"/>
      <c r="EZ278" s="435" t="str">
        <f>INPUT!FO226</f>
        <v>NM</v>
      </c>
      <c r="FA278" s="465"/>
      <c r="FB278" s="435" t="str">
        <f>INPUT!FQ226</f>
        <v>NM</v>
      </c>
      <c r="FC278" s="465"/>
      <c r="FD278" s="435" t="str">
        <f>INPUT!FS226</f>
        <v>NM</v>
      </c>
      <c r="FE278" s="465"/>
      <c r="FF278" s="435" t="str">
        <f>INPUT!FU226</f>
        <v>NM</v>
      </c>
      <c r="FG278" s="465"/>
      <c r="FH278" s="435" t="str">
        <f>INPUT!FW226</f>
        <v>NM</v>
      </c>
      <c r="FI278" s="465"/>
      <c r="FJ278" s="435" t="str">
        <f>INPUT!FY226</f>
        <v>NM</v>
      </c>
      <c r="FK278" s="465"/>
      <c r="FL278" s="435" t="str">
        <f>INPUT!GA226</f>
        <v>NM</v>
      </c>
      <c r="FN278" s="435" t="str">
        <f>INPUT!GC226</f>
        <v>NM</v>
      </c>
      <c r="FP278" s="435">
        <f>INPUT!GE226</f>
        <v>0</v>
      </c>
      <c r="FR278" s="435">
        <f>INPUT!GG226</f>
        <v>0</v>
      </c>
      <c r="FT278" s="435">
        <f>INPUT!GI226</f>
        <v>0</v>
      </c>
      <c r="FV278" s="435">
        <f>INPUT!GK226</f>
        <v>0</v>
      </c>
      <c r="FX278" s="435">
        <f>INPUT!GM226</f>
        <v>0</v>
      </c>
      <c r="FZ278" s="435">
        <f>INPUT!GO226</f>
        <v>0</v>
      </c>
      <c r="GB278" s="435">
        <f>INPUT!GQ226</f>
        <v>0</v>
      </c>
      <c r="GD278" s="435">
        <f>INPUT!GS226</f>
        <v>0</v>
      </c>
      <c r="GF278" s="435">
        <f>INPUT!GU226</f>
        <v>0</v>
      </c>
      <c r="GH278" s="435">
        <f>INPUT!GW226</f>
        <v>0</v>
      </c>
      <c r="GJ278" s="435">
        <f>INPUT!GY226</f>
        <v>0</v>
      </c>
      <c r="GK278" s="435" t="str">
        <f>INPUT!GZ226</f>
        <v/>
      </c>
      <c r="GL278" s="436"/>
    </row>
    <row r="279" spans="1:194" ht="12" hidden="1" customHeight="1" outlineLevel="1" x14ac:dyDescent="0.2">
      <c r="B279" s="436"/>
      <c r="C279" s="435"/>
      <c r="D279" s="436"/>
      <c r="E279" s="435"/>
      <c r="F279" s="436"/>
      <c r="G279" s="435"/>
      <c r="H279" s="436"/>
      <c r="I279" s="435"/>
      <c r="J279" s="436"/>
      <c r="K279" s="435"/>
      <c r="L279" s="436"/>
      <c r="M279" s="435"/>
      <c r="N279" s="436"/>
      <c r="O279" s="435"/>
      <c r="P279" s="436"/>
      <c r="Q279" s="435"/>
      <c r="R279" s="436"/>
      <c r="S279" s="435"/>
      <c r="T279" s="436"/>
      <c r="U279" s="435"/>
      <c r="V279" s="436"/>
      <c r="W279" s="435"/>
      <c r="X279" s="436"/>
      <c r="Y279" s="435"/>
      <c r="Z279" s="436"/>
      <c r="AA279" s="435"/>
      <c r="AB279" s="436"/>
      <c r="AC279" s="435"/>
      <c r="AD279" s="436"/>
      <c r="AE279" s="435"/>
      <c r="AF279" s="436"/>
      <c r="AG279" s="435"/>
      <c r="AH279" s="436"/>
      <c r="AI279" s="435"/>
      <c r="AJ279" s="436"/>
      <c r="AK279" s="435"/>
      <c r="AL279" s="436"/>
      <c r="AM279" s="435"/>
      <c r="AN279" s="436"/>
      <c r="AO279" s="435"/>
      <c r="AP279" s="436"/>
      <c r="AQ279" s="435"/>
      <c r="AR279" s="436"/>
      <c r="AS279" s="435"/>
      <c r="AT279" s="436"/>
      <c r="AU279" s="435"/>
      <c r="AV279" s="436"/>
      <c r="AW279" s="435"/>
      <c r="AX279" s="436"/>
      <c r="AY279" s="435"/>
      <c r="AZ279" s="436"/>
      <c r="BA279" s="435"/>
      <c r="BB279" s="436"/>
      <c r="BC279" s="435"/>
      <c r="BD279" s="436"/>
      <c r="BE279" s="435"/>
      <c r="BF279" s="436"/>
      <c r="BG279" s="435"/>
      <c r="BH279" s="436"/>
      <c r="BI279" s="435"/>
      <c r="BJ279" s="436"/>
      <c r="BK279" s="435"/>
      <c r="BL279" s="436"/>
      <c r="BM279" s="435"/>
      <c r="BN279" s="436"/>
      <c r="BO279" s="435"/>
      <c r="BP279" s="436"/>
      <c r="BQ279" s="435"/>
      <c r="BR279" s="436"/>
      <c r="BS279" s="435"/>
      <c r="BT279" s="436"/>
      <c r="BU279" s="435"/>
      <c r="BV279" s="436"/>
      <c r="BW279" s="435"/>
      <c r="BX279" s="436"/>
      <c r="BY279" s="435"/>
      <c r="BZ279" s="436"/>
      <c r="CA279" s="435"/>
      <c r="CB279" s="436"/>
      <c r="CC279" s="435"/>
      <c r="CD279" s="436"/>
      <c r="CE279" s="435"/>
      <c r="CF279" s="436"/>
      <c r="CG279" s="435"/>
      <c r="CH279" s="436"/>
      <c r="CI279" s="435"/>
      <c r="CJ279" s="436"/>
      <c r="CK279" s="435"/>
      <c r="CM279" s="435"/>
      <c r="CO279" s="435"/>
      <c r="CQ279" s="435"/>
      <c r="CS279" s="435"/>
      <c r="CU279" s="435"/>
      <c r="CW279" s="435"/>
      <c r="CY279" s="435"/>
      <c r="DA279" s="435"/>
      <c r="DC279" s="435"/>
      <c r="DE279" s="435"/>
      <c r="DG279" s="435"/>
      <c r="DI279" s="435"/>
      <c r="DK279" s="435"/>
      <c r="DM279" s="435"/>
      <c r="DO279" s="435"/>
      <c r="DQ279" s="435"/>
      <c r="DS279" s="435"/>
      <c r="DU279" s="435"/>
      <c r="DW279" s="435"/>
      <c r="DY279" s="435"/>
      <c r="EA279" s="435"/>
      <c r="EC279" s="435"/>
      <c r="EE279" s="435"/>
      <c r="EG279" s="435"/>
      <c r="EI279" s="435"/>
      <c r="EK279" s="435"/>
      <c r="EM279" s="435"/>
      <c r="EO279" s="435"/>
      <c r="EP279" s="436"/>
      <c r="EQ279" s="436"/>
      <c r="ER279" s="435"/>
      <c r="ES279" s="436"/>
      <c r="ET279" s="435"/>
      <c r="EU279" s="436"/>
      <c r="EV279" s="435"/>
      <c r="EW279" s="436"/>
      <c r="EX279" s="435"/>
      <c r="EY279" s="436"/>
      <c r="EZ279" s="435"/>
      <c r="FA279" s="436"/>
      <c r="FB279" s="435"/>
      <c r="FC279" s="436"/>
      <c r="FD279" s="435"/>
      <c r="FE279" s="436"/>
      <c r="FF279" s="435"/>
      <c r="FG279" s="436"/>
      <c r="FH279" s="435"/>
      <c r="FI279" s="436"/>
      <c r="FJ279" s="435"/>
      <c r="FK279" s="436"/>
      <c r="FL279" s="435"/>
      <c r="FN279" s="435"/>
      <c r="FP279" s="435"/>
      <c r="FR279" s="435"/>
      <c r="FT279" s="435"/>
      <c r="FV279" s="435"/>
      <c r="FX279" s="435"/>
      <c r="FZ279" s="435"/>
      <c r="GB279" s="435"/>
      <c r="GD279" s="435"/>
      <c r="GF279" s="435"/>
      <c r="GH279" s="435"/>
      <c r="GJ279" s="435"/>
      <c r="GK279" s="435"/>
      <c r="GL279" s="436"/>
    </row>
    <row r="280" spans="1:194" ht="12" hidden="1" customHeight="1" outlineLevel="1" x14ac:dyDescent="0.2">
      <c r="A280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280" s="436"/>
      <c r="C280" s="435"/>
      <c r="D280" s="436"/>
      <c r="E280" s="435"/>
      <c r="F280" s="436"/>
      <c r="G280" s="435"/>
      <c r="H280" s="436"/>
      <c r="I280" s="435"/>
      <c r="J280" s="436"/>
      <c r="K280" s="435"/>
      <c r="L280" s="436"/>
      <c r="M280" s="435"/>
      <c r="N280" s="436"/>
      <c r="O280" s="435"/>
      <c r="P280" s="436"/>
      <c r="Q280" s="435"/>
      <c r="R280" s="436"/>
      <c r="S280" s="435"/>
      <c r="T280" s="436"/>
      <c r="U280" s="435"/>
      <c r="V280" s="436"/>
      <c r="W280" s="435"/>
      <c r="X280" s="436"/>
      <c r="Y280" s="435"/>
      <c r="Z280" s="436"/>
      <c r="AA280" s="435"/>
      <c r="AB280" s="436"/>
      <c r="AC280" s="435"/>
      <c r="AD280" s="436"/>
      <c r="AE280" s="435"/>
      <c r="AF280" s="436"/>
      <c r="AG280" s="435"/>
      <c r="AH280" s="436"/>
      <c r="AI280" s="435"/>
      <c r="AJ280" s="436"/>
      <c r="AK280" s="435"/>
      <c r="AL280" s="436"/>
      <c r="AM280" s="435"/>
      <c r="AN280" s="436"/>
      <c r="AO280" s="435"/>
      <c r="AP280" s="436"/>
      <c r="AQ280" s="435"/>
      <c r="AR280" s="436"/>
      <c r="AS280" s="435"/>
      <c r="AT280" s="436"/>
      <c r="AU280" s="435"/>
      <c r="AV280" s="436"/>
      <c r="AW280" s="435"/>
      <c r="AX280" s="436"/>
      <c r="AY280" s="435"/>
      <c r="AZ280" s="436"/>
      <c r="BA280" s="435"/>
      <c r="BB280" s="436"/>
      <c r="BC280" s="435"/>
      <c r="BD280" s="436"/>
      <c r="BE280" s="435"/>
      <c r="BF280" s="436"/>
      <c r="BG280" s="435"/>
      <c r="BH280" s="436"/>
      <c r="BI280" s="435"/>
      <c r="BJ280" s="436"/>
      <c r="BK280" s="435"/>
      <c r="BL280" s="436"/>
      <c r="BM280" s="435"/>
      <c r="BN280" s="436"/>
      <c r="BO280" s="435"/>
      <c r="BP280" s="436"/>
      <c r="BQ280" s="435"/>
      <c r="BR280" s="436"/>
      <c r="BS280" s="435"/>
      <c r="BT280" s="436"/>
      <c r="BU280" s="435"/>
      <c r="BV280" s="436"/>
      <c r="BW280" s="435"/>
      <c r="BX280" s="436"/>
      <c r="BY280" s="435"/>
      <c r="BZ280" s="436"/>
      <c r="CA280" s="435"/>
      <c r="CB280" s="436"/>
      <c r="CC280" s="435"/>
      <c r="CD280" s="436"/>
      <c r="CE280" s="435"/>
      <c r="CF280" s="436"/>
      <c r="CG280" s="435"/>
      <c r="CH280" s="436"/>
      <c r="CI280" s="435"/>
      <c r="CJ280" s="436"/>
      <c r="CK280" s="435"/>
      <c r="CM280" s="435"/>
      <c r="CO280" s="435"/>
      <c r="CQ280" s="435"/>
      <c r="CS280" s="435"/>
      <c r="CU280" s="435"/>
      <c r="CW280" s="435"/>
      <c r="CY280" s="435"/>
      <c r="DA280" s="435"/>
      <c r="DC280" s="435"/>
      <c r="DE280" s="435"/>
      <c r="DG280" s="435"/>
      <c r="DI280" s="435"/>
      <c r="DK280" s="435"/>
      <c r="DM280" s="435"/>
      <c r="DO280" s="435"/>
      <c r="DQ280" s="435"/>
      <c r="DS280" s="435"/>
      <c r="DU280" s="435"/>
      <c r="DW280" s="435"/>
      <c r="DY280" s="435"/>
      <c r="EA280" s="435"/>
      <c r="EC280" s="435"/>
      <c r="EE280" s="435"/>
      <c r="EG280" s="435"/>
      <c r="EI280" s="435"/>
      <c r="EK280" s="435"/>
      <c r="EM280" s="435"/>
      <c r="EO280" s="435"/>
      <c r="EP280" s="436"/>
      <c r="EQ280" s="436"/>
      <c r="ER280" s="435"/>
      <c r="ES280" s="436"/>
      <c r="ET280" s="435"/>
      <c r="EU280" s="436"/>
      <c r="EV280" s="435"/>
      <c r="EW280" s="436"/>
      <c r="EX280" s="435"/>
      <c r="EY280" s="436"/>
      <c r="EZ280" s="435"/>
      <c r="FA280" s="436"/>
      <c r="FB280" s="435"/>
      <c r="FC280" s="436"/>
      <c r="FD280" s="435"/>
      <c r="FE280" s="436"/>
      <c r="FF280" s="435"/>
      <c r="FG280" s="436"/>
      <c r="FH280" s="435"/>
      <c r="FI280" s="436"/>
      <c r="FJ280" s="435"/>
      <c r="FK280" s="436"/>
      <c r="FL280" s="435"/>
      <c r="FN280" s="435"/>
      <c r="FP280" s="435"/>
      <c r="FR280" s="435"/>
      <c r="FT280" s="435"/>
      <c r="FV280" s="435"/>
      <c r="FX280" s="435"/>
      <c r="FZ280" s="435"/>
      <c r="GB280" s="435"/>
      <c r="GD280" s="435"/>
      <c r="GF280" s="435"/>
      <c r="GH280" s="435"/>
      <c r="GJ280" s="435"/>
      <c r="GK280" s="435"/>
      <c r="GL280" s="436"/>
    </row>
    <row r="281" spans="1:194" ht="12" hidden="1" customHeight="1" outlineLevel="1" x14ac:dyDescent="0.2">
      <c r="A281" s="468" t="s">
        <v>156</v>
      </c>
      <c r="B281" s="436"/>
      <c r="C281" s="435"/>
      <c r="D281" s="436"/>
      <c r="E281" s="435"/>
      <c r="F281" s="436"/>
      <c r="G281" s="435"/>
      <c r="H281" s="436"/>
      <c r="I281" s="435"/>
      <c r="J281" s="436"/>
      <c r="K281" s="435"/>
      <c r="L281" s="436"/>
      <c r="M281" s="435"/>
      <c r="N281" s="436"/>
      <c r="O281" s="435"/>
      <c r="P281" s="436"/>
      <c r="Q281" s="435"/>
      <c r="R281" s="436"/>
      <c r="S281" s="435"/>
      <c r="T281" s="436"/>
      <c r="U281" s="435"/>
      <c r="V281" s="436"/>
      <c r="W281" s="435"/>
      <c r="X281" s="436"/>
      <c r="Y281" s="435"/>
      <c r="Z281" s="436"/>
      <c r="AA281" s="435"/>
      <c r="AB281" s="436"/>
      <c r="AC281" s="435"/>
      <c r="AD281" s="436"/>
      <c r="AE281" s="435"/>
      <c r="AF281" s="436"/>
      <c r="AG281" s="435"/>
      <c r="AH281" s="436"/>
      <c r="AI281" s="435"/>
      <c r="AJ281" s="436"/>
      <c r="AK281" s="435"/>
      <c r="AL281" s="436"/>
      <c r="AM281" s="435"/>
      <c r="AN281" s="436"/>
      <c r="AO281" s="435"/>
      <c r="AP281" s="436"/>
      <c r="AQ281" s="435"/>
      <c r="AR281" s="436"/>
      <c r="AS281" s="435"/>
      <c r="AT281" s="436"/>
      <c r="AU281" s="435"/>
      <c r="AV281" s="436"/>
      <c r="AW281" s="435"/>
      <c r="AX281" s="436"/>
      <c r="AY281" s="435"/>
      <c r="AZ281" s="436"/>
      <c r="BA281" s="435"/>
      <c r="BB281" s="436"/>
      <c r="BC281" s="435"/>
      <c r="BD281" s="436"/>
      <c r="BE281" s="435"/>
      <c r="BF281" s="436"/>
      <c r="BG281" s="435"/>
      <c r="BH281" s="436"/>
      <c r="BI281" s="435"/>
      <c r="BJ281" s="436"/>
      <c r="BK281" s="435"/>
      <c r="BL281" s="436"/>
      <c r="BM281" s="435"/>
      <c r="BN281" s="436"/>
      <c r="BO281" s="435"/>
      <c r="BP281" s="436"/>
      <c r="BQ281" s="435"/>
      <c r="BR281" s="436"/>
      <c r="BS281" s="435"/>
      <c r="BT281" s="436"/>
      <c r="BU281" s="435"/>
      <c r="BV281" s="436"/>
      <c r="BW281" s="435"/>
      <c r="BX281" s="436"/>
      <c r="BY281" s="435"/>
      <c r="BZ281" s="436"/>
      <c r="CA281" s="435"/>
      <c r="CB281" s="436"/>
      <c r="CC281" s="435"/>
      <c r="CD281" s="436"/>
      <c r="CE281" s="435"/>
      <c r="CF281" s="436"/>
      <c r="CG281" s="435"/>
      <c r="CH281" s="436"/>
      <c r="CI281" s="435"/>
      <c r="CJ281" s="436"/>
      <c r="CK281" s="435"/>
      <c r="CM281" s="435"/>
      <c r="CO281" s="435"/>
      <c r="CQ281" s="435"/>
      <c r="CS281" s="435"/>
      <c r="CU281" s="435"/>
      <c r="CW281" s="435"/>
      <c r="CY281" s="435"/>
      <c r="DA281" s="435"/>
      <c r="DC281" s="435"/>
      <c r="DE281" s="435"/>
      <c r="DG281" s="435"/>
      <c r="DI281" s="435"/>
      <c r="DK281" s="435"/>
      <c r="DM281" s="435"/>
      <c r="DO281" s="435"/>
      <c r="DQ281" s="435"/>
      <c r="DS281" s="435"/>
      <c r="DU281" s="435"/>
      <c r="DW281" s="435"/>
      <c r="DY281" s="435"/>
      <c r="EA281" s="435"/>
      <c r="EC281" s="435"/>
      <c r="EE281" s="435"/>
      <c r="EG281" s="435"/>
      <c r="EI281" s="435"/>
      <c r="EK281" s="435"/>
      <c r="EM281" s="435"/>
      <c r="EO281" s="435"/>
      <c r="EP281" s="436"/>
      <c r="EQ281" s="436"/>
      <c r="ER281" s="435"/>
      <c r="ES281" s="436"/>
      <c r="ET281" s="435"/>
      <c r="EU281" s="436"/>
      <c r="EV281" s="435"/>
      <c r="EW281" s="436"/>
      <c r="EX281" s="435"/>
      <c r="EY281" s="436"/>
      <c r="EZ281" s="435"/>
      <c r="FA281" s="436"/>
      <c r="FB281" s="435"/>
      <c r="FC281" s="436"/>
      <c r="FD281" s="435"/>
      <c r="FE281" s="436"/>
      <c r="FF281" s="435"/>
      <c r="FG281" s="436"/>
      <c r="FH281" s="435"/>
      <c r="FI281" s="436"/>
      <c r="FJ281" s="435"/>
      <c r="FK281" s="436"/>
      <c r="FL281" s="435"/>
      <c r="FN281" s="435"/>
      <c r="FP281" s="435"/>
      <c r="FR281" s="435"/>
      <c r="FT281" s="435"/>
      <c r="FV281" s="435"/>
      <c r="FX281" s="435"/>
      <c r="FZ281" s="435"/>
      <c r="GB281" s="435"/>
      <c r="GD281" s="435"/>
      <c r="GF281" s="435"/>
      <c r="GH281" s="435"/>
      <c r="GJ281" s="435"/>
      <c r="GK281" s="435"/>
      <c r="GL281" s="436"/>
    </row>
    <row r="282" spans="1:194" s="475" customFormat="1" ht="12" hidden="1" customHeight="1" outlineLevel="1" x14ac:dyDescent="0.2">
      <c r="A282" s="471"/>
      <c r="B282" s="472"/>
      <c r="C282" s="473"/>
      <c r="D282" s="472"/>
      <c r="E282" s="473"/>
      <c r="F282" s="472"/>
      <c r="G282" s="473"/>
      <c r="H282" s="472"/>
      <c r="I282" s="473"/>
      <c r="J282" s="472"/>
      <c r="K282" s="473"/>
      <c r="L282" s="472"/>
      <c r="M282" s="473"/>
      <c r="N282" s="472"/>
      <c r="O282" s="473"/>
      <c r="P282" s="472"/>
      <c r="Q282" s="473"/>
      <c r="R282" s="472"/>
      <c r="S282" s="473"/>
      <c r="T282" s="472"/>
      <c r="U282" s="473"/>
      <c r="V282" s="472"/>
      <c r="W282" s="473"/>
      <c r="X282" s="472"/>
      <c r="Y282" s="473"/>
      <c r="Z282" s="472"/>
      <c r="AA282" s="473"/>
      <c r="AB282" s="472"/>
      <c r="AC282" s="473"/>
      <c r="AD282" s="472"/>
      <c r="AE282" s="473"/>
      <c r="AF282" s="472"/>
      <c r="AG282" s="473"/>
      <c r="AH282" s="472"/>
      <c r="AI282" s="473"/>
      <c r="AJ282" s="472"/>
      <c r="AK282" s="473"/>
      <c r="AL282" s="472"/>
      <c r="AM282" s="473"/>
      <c r="AN282" s="472"/>
      <c r="AO282" s="473"/>
      <c r="AP282" s="472"/>
      <c r="AQ282" s="473"/>
      <c r="AR282" s="472"/>
      <c r="AS282" s="473"/>
      <c r="AT282" s="472"/>
      <c r="AU282" s="473"/>
      <c r="AV282" s="472"/>
      <c r="AW282" s="473"/>
      <c r="AX282" s="472"/>
      <c r="AY282" s="473"/>
      <c r="AZ282" s="472"/>
      <c r="BA282" s="473"/>
      <c r="BB282" s="472"/>
      <c r="BC282" s="473"/>
      <c r="BD282" s="472"/>
      <c r="BE282" s="473"/>
      <c r="BF282" s="472"/>
      <c r="BG282" s="473"/>
      <c r="BH282" s="472"/>
      <c r="BI282" s="473"/>
      <c r="BJ282" s="472"/>
      <c r="BK282" s="473"/>
      <c r="BL282" s="472"/>
      <c r="BM282" s="473"/>
      <c r="BN282" s="472"/>
      <c r="BO282" s="473"/>
      <c r="BP282" s="472"/>
      <c r="BQ282" s="473"/>
      <c r="BR282" s="472"/>
      <c r="BS282" s="473"/>
      <c r="BT282" s="472"/>
      <c r="BU282" s="473"/>
      <c r="BV282" s="472"/>
      <c r="BW282" s="473"/>
      <c r="BX282" s="472"/>
      <c r="BY282" s="473"/>
      <c r="BZ282" s="472"/>
      <c r="CA282" s="473"/>
      <c r="CB282" s="472"/>
      <c r="CC282" s="473"/>
      <c r="CD282" s="472"/>
      <c r="CE282" s="473"/>
      <c r="CF282" s="472"/>
      <c r="CG282" s="473"/>
      <c r="CH282" s="472"/>
      <c r="CI282" s="473"/>
      <c r="CJ282" s="472"/>
      <c r="CK282" s="473"/>
      <c r="CL282" s="474"/>
      <c r="CM282" s="473"/>
      <c r="CN282" s="474"/>
      <c r="CO282" s="473"/>
      <c r="CP282" s="474"/>
      <c r="CQ282" s="473"/>
      <c r="CR282" s="474"/>
      <c r="CS282" s="473"/>
      <c r="CT282" s="474"/>
      <c r="CU282" s="473"/>
      <c r="CV282" s="474"/>
      <c r="CW282" s="473"/>
      <c r="CX282" s="474"/>
      <c r="CY282" s="473"/>
      <c r="CZ282" s="474"/>
      <c r="DA282" s="473"/>
      <c r="DB282" s="474"/>
      <c r="DC282" s="473"/>
      <c r="DD282" s="474"/>
      <c r="DE282" s="473"/>
      <c r="DF282" s="474"/>
      <c r="DG282" s="473"/>
      <c r="DH282" s="474"/>
      <c r="DI282" s="473"/>
      <c r="DJ282" s="474"/>
      <c r="DK282" s="473"/>
      <c r="DL282" s="474"/>
      <c r="DM282" s="473"/>
      <c r="DN282" s="474"/>
      <c r="DO282" s="473"/>
      <c r="DP282" s="474"/>
      <c r="DQ282" s="473"/>
      <c r="DR282" s="474"/>
      <c r="DS282" s="473"/>
      <c r="DT282" s="474"/>
      <c r="DU282" s="473"/>
      <c r="DV282" s="474"/>
      <c r="DW282" s="473"/>
      <c r="DX282" s="474"/>
      <c r="DY282" s="473"/>
      <c r="DZ282" s="474"/>
      <c r="EA282" s="473"/>
      <c r="EB282" s="474"/>
      <c r="EC282" s="473"/>
      <c r="ED282" s="474"/>
      <c r="EE282" s="473"/>
      <c r="EF282" s="474"/>
      <c r="EG282" s="473"/>
      <c r="EH282" s="474"/>
      <c r="EI282" s="473"/>
      <c r="EJ282" s="474"/>
      <c r="EK282" s="473"/>
      <c r="EL282" s="474"/>
      <c r="EM282" s="473"/>
      <c r="EN282" s="474"/>
      <c r="EO282" s="473"/>
      <c r="EP282" s="472"/>
      <c r="EQ282" s="472"/>
      <c r="ER282" s="473"/>
      <c r="ES282" s="472"/>
      <c r="ET282" s="473"/>
      <c r="EU282" s="472"/>
      <c r="EV282" s="473"/>
      <c r="EW282" s="472"/>
      <c r="EX282" s="473"/>
      <c r="EY282" s="472"/>
      <c r="EZ282" s="473"/>
      <c r="FA282" s="472"/>
      <c r="FB282" s="473"/>
      <c r="FC282" s="472"/>
      <c r="FD282" s="473"/>
      <c r="FE282" s="472"/>
      <c r="FF282" s="473"/>
      <c r="FG282" s="472"/>
      <c r="FH282" s="473"/>
      <c r="FI282" s="472"/>
      <c r="FJ282" s="473"/>
      <c r="FK282" s="472"/>
      <c r="FL282" s="473"/>
      <c r="FM282" s="474"/>
      <c r="FN282" s="473"/>
      <c r="FO282" s="474"/>
      <c r="FP282" s="473"/>
      <c r="FQ282" s="474"/>
      <c r="FR282" s="473"/>
      <c r="FS282" s="474"/>
      <c r="FT282" s="473"/>
      <c r="FU282" s="474"/>
      <c r="FV282" s="473"/>
      <c r="FW282" s="474"/>
      <c r="FX282" s="473"/>
      <c r="FY282" s="474"/>
      <c r="FZ282" s="473"/>
      <c r="GA282" s="474"/>
      <c r="GB282" s="473"/>
      <c r="GC282" s="474"/>
      <c r="GD282" s="473"/>
      <c r="GE282" s="474"/>
      <c r="GF282" s="473"/>
      <c r="GG282" s="474"/>
      <c r="GH282" s="473"/>
      <c r="GI282" s="474"/>
      <c r="GJ282" s="473"/>
      <c r="GK282" s="473"/>
      <c r="GL282" s="472"/>
    </row>
    <row r="283" spans="1:194" s="413" customFormat="1" ht="20.100000000000001" hidden="1" customHeight="1" outlineLevel="1" x14ac:dyDescent="0.25">
      <c r="A283" s="412" t="str">
        <f>A240</f>
        <v>AFLAC U.S.</v>
      </c>
      <c r="C283" s="414"/>
      <c r="E283" s="414"/>
      <c r="G283" s="414"/>
      <c r="I283" s="414"/>
      <c r="J283" s="415"/>
      <c r="K283" s="414"/>
      <c r="L283" s="415"/>
      <c r="M283" s="414"/>
      <c r="N283" s="415"/>
      <c r="O283" s="414"/>
      <c r="P283" s="415"/>
      <c r="Q283" s="414"/>
      <c r="R283" s="415"/>
      <c r="S283" s="414"/>
      <c r="T283" s="415"/>
      <c r="U283" s="414"/>
      <c r="V283" s="415"/>
      <c r="W283" s="414"/>
      <c r="X283" s="415"/>
      <c r="Y283" s="414"/>
      <c r="Z283" s="415"/>
      <c r="AA283" s="414"/>
      <c r="AB283" s="415"/>
      <c r="AC283" s="414"/>
      <c r="AD283" s="415"/>
      <c r="AE283" s="414"/>
      <c r="AF283" s="415"/>
      <c r="AG283" s="414"/>
      <c r="AH283" s="415"/>
      <c r="AI283" s="414"/>
      <c r="AJ283" s="415"/>
      <c r="AK283" s="414"/>
      <c r="AL283" s="415"/>
      <c r="AM283" s="414"/>
      <c r="AN283" s="415"/>
      <c r="AO283" s="414"/>
      <c r="AP283" s="415"/>
      <c r="AQ283" s="414"/>
      <c r="AR283" s="415"/>
      <c r="AS283" s="414"/>
      <c r="AT283" s="415"/>
      <c r="AU283" s="414"/>
      <c r="AV283" s="415"/>
      <c r="AW283" s="414"/>
      <c r="AX283" s="415"/>
      <c r="AY283" s="414"/>
      <c r="AZ283" s="415"/>
      <c r="BA283" s="414"/>
      <c r="BB283" s="415"/>
      <c r="BC283" s="414"/>
      <c r="BD283" s="415"/>
      <c r="BE283" s="414"/>
      <c r="BF283" s="415"/>
      <c r="BG283" s="414"/>
      <c r="BH283" s="415"/>
      <c r="BI283" s="414"/>
      <c r="BJ283" s="415"/>
      <c r="BK283" s="414"/>
      <c r="BL283" s="415"/>
      <c r="BM283" s="414"/>
      <c r="BN283" s="415"/>
      <c r="BO283" s="414"/>
      <c r="BP283" s="415"/>
      <c r="BQ283" s="414"/>
      <c r="BR283" s="415"/>
      <c r="BS283" s="414"/>
      <c r="BT283" s="415"/>
      <c r="BU283" s="414"/>
      <c r="BV283" s="415"/>
      <c r="BW283" s="414"/>
      <c r="BX283" s="415"/>
      <c r="BY283" s="414"/>
      <c r="BZ283" s="415"/>
      <c r="CA283" s="414"/>
      <c r="CB283" s="415"/>
      <c r="CC283" s="414"/>
      <c r="CD283" s="415"/>
      <c r="CE283" s="414"/>
      <c r="CF283" s="415"/>
      <c r="CG283" s="414"/>
      <c r="CH283" s="415"/>
      <c r="CI283" s="414"/>
      <c r="CJ283" s="415"/>
      <c r="CK283" s="414"/>
      <c r="CL283" s="416"/>
      <c r="CM283" s="414"/>
      <c r="CN283" s="416"/>
      <c r="CO283" s="414"/>
      <c r="CP283" s="416"/>
      <c r="CQ283" s="414"/>
      <c r="CR283" s="416"/>
      <c r="CS283" s="414"/>
      <c r="CT283" s="416"/>
      <c r="CU283" s="414"/>
      <c r="CV283" s="416"/>
      <c r="CW283" s="414"/>
      <c r="CX283" s="416"/>
      <c r="CY283" s="414"/>
      <c r="CZ283" s="416"/>
      <c r="DA283" s="414"/>
      <c r="DB283" s="416"/>
      <c r="DC283" s="414"/>
      <c r="DD283" s="416"/>
      <c r="DE283" s="414"/>
      <c r="DF283" s="416"/>
      <c r="DG283" s="414"/>
      <c r="DH283" s="416"/>
      <c r="DI283" s="414"/>
      <c r="DJ283" s="416"/>
      <c r="DK283" s="414"/>
      <c r="DL283" s="416"/>
      <c r="DM283" s="414"/>
      <c r="DN283" s="416"/>
      <c r="DO283" s="414"/>
      <c r="DP283" s="416"/>
      <c r="DQ283" s="414"/>
      <c r="DR283" s="416"/>
      <c r="DS283" s="414"/>
      <c r="DT283" s="416"/>
      <c r="DU283" s="414"/>
      <c r="DV283" s="416"/>
      <c r="DW283" s="414"/>
      <c r="DX283" s="416"/>
      <c r="DY283" s="414"/>
      <c r="DZ283" s="416"/>
      <c r="EA283" s="414"/>
      <c r="EB283" s="416"/>
      <c r="EC283" s="414"/>
      <c r="ED283" s="416"/>
      <c r="EE283" s="414"/>
      <c r="EF283" s="416"/>
      <c r="EG283" s="414"/>
      <c r="EH283" s="416"/>
      <c r="EI283" s="414"/>
      <c r="EJ283" s="416"/>
      <c r="EK283" s="414"/>
      <c r="EL283" s="416"/>
      <c r="EM283" s="414"/>
      <c r="EN283" s="416"/>
      <c r="EO283" s="414"/>
      <c r="EP283" s="415"/>
      <c r="EQ283" s="415"/>
      <c r="ER283" s="414"/>
      <c r="ES283" s="415"/>
      <c r="ET283" s="414"/>
      <c r="EU283" s="415"/>
      <c r="EV283" s="414"/>
      <c r="EW283" s="415"/>
      <c r="EX283" s="414"/>
      <c r="EY283" s="415"/>
      <c r="EZ283" s="414"/>
      <c r="FA283" s="415"/>
      <c r="FB283" s="414"/>
      <c r="FC283" s="415"/>
      <c r="FD283" s="414"/>
      <c r="FE283" s="415"/>
      <c r="FF283" s="414"/>
      <c r="FG283" s="415"/>
      <c r="FH283" s="414"/>
      <c r="FI283" s="415"/>
      <c r="FJ283" s="414"/>
      <c r="FK283" s="415"/>
      <c r="FL283" s="414"/>
      <c r="FM283" s="416"/>
      <c r="FN283" s="414"/>
      <c r="FO283" s="416"/>
      <c r="FP283" s="414"/>
      <c r="FQ283" s="417"/>
      <c r="FR283" s="414"/>
      <c r="FS283" s="418"/>
      <c r="FT283" s="414"/>
      <c r="FU283" s="418"/>
      <c r="FV283" s="414"/>
      <c r="FW283" s="418"/>
      <c r="FX283" s="414"/>
      <c r="FY283" s="416"/>
      <c r="FZ283" s="414"/>
      <c r="GA283" s="416"/>
      <c r="GB283" s="414"/>
      <c r="GC283" s="416"/>
      <c r="GD283" s="414"/>
      <c r="GE283" s="416"/>
      <c r="GF283" s="414"/>
      <c r="GG283" s="416"/>
      <c r="GH283" s="414"/>
      <c r="GI283" s="416"/>
      <c r="GJ283" s="414"/>
      <c r="GK283" s="414"/>
      <c r="GL283" s="415"/>
    </row>
    <row r="284" spans="1:194" s="425" customFormat="1" ht="12" hidden="1" customHeight="1" outlineLevel="1" x14ac:dyDescent="0.2">
      <c r="A284" s="419" t="s">
        <v>289</v>
      </c>
      <c r="B284" s="420"/>
      <c r="C284" s="421"/>
      <c r="D284" s="420"/>
      <c r="E284" s="421"/>
      <c r="F284" s="420"/>
      <c r="G284" s="421"/>
      <c r="H284" s="420"/>
      <c r="I284" s="421"/>
      <c r="J284" s="422"/>
      <c r="K284" s="421"/>
      <c r="L284" s="422"/>
      <c r="M284" s="421"/>
      <c r="N284" s="422"/>
      <c r="O284" s="421"/>
      <c r="P284" s="422"/>
      <c r="Q284" s="421"/>
      <c r="R284" s="422"/>
      <c r="S284" s="421"/>
      <c r="T284" s="422"/>
      <c r="U284" s="421"/>
      <c r="V284" s="422"/>
      <c r="W284" s="421"/>
      <c r="X284" s="422"/>
      <c r="Y284" s="421"/>
      <c r="Z284" s="422"/>
      <c r="AA284" s="421"/>
      <c r="AB284" s="422"/>
      <c r="AC284" s="421"/>
      <c r="AD284" s="422"/>
      <c r="AE284" s="421"/>
      <c r="AF284" s="422"/>
      <c r="AG284" s="421"/>
      <c r="AH284" s="422"/>
      <c r="AI284" s="421"/>
      <c r="AJ284" s="422"/>
      <c r="AK284" s="421"/>
      <c r="AL284" s="422"/>
      <c r="AM284" s="421"/>
      <c r="AN284" s="422"/>
      <c r="AO284" s="421"/>
      <c r="AP284" s="422"/>
      <c r="AQ284" s="421"/>
      <c r="AR284" s="422"/>
      <c r="AS284" s="421"/>
      <c r="AT284" s="422"/>
      <c r="AU284" s="421"/>
      <c r="AV284" s="422"/>
      <c r="AW284" s="421"/>
      <c r="AX284" s="422"/>
      <c r="AY284" s="421"/>
      <c r="AZ284" s="422"/>
      <c r="BA284" s="421"/>
      <c r="BB284" s="422"/>
      <c r="BC284" s="421"/>
      <c r="BD284" s="422"/>
      <c r="BE284" s="421"/>
      <c r="BF284" s="422"/>
      <c r="BG284" s="421"/>
      <c r="BH284" s="422"/>
      <c r="BI284" s="421"/>
      <c r="BJ284" s="422"/>
      <c r="BK284" s="421"/>
      <c r="BL284" s="422"/>
      <c r="BM284" s="421"/>
      <c r="BN284" s="422"/>
      <c r="BO284" s="421"/>
      <c r="BP284" s="422"/>
      <c r="BQ284" s="421"/>
      <c r="BR284" s="422"/>
      <c r="BS284" s="421"/>
      <c r="BT284" s="422"/>
      <c r="BU284" s="421"/>
      <c r="BV284" s="422"/>
      <c r="BW284" s="421"/>
      <c r="BX284" s="422"/>
      <c r="BY284" s="421"/>
      <c r="BZ284" s="422"/>
      <c r="CA284" s="421"/>
      <c r="CB284" s="422"/>
      <c r="CC284" s="421"/>
      <c r="CD284" s="422"/>
      <c r="CE284" s="421"/>
      <c r="CF284" s="422"/>
      <c r="CG284" s="421"/>
      <c r="CH284" s="422"/>
      <c r="CI284" s="421"/>
      <c r="CJ284" s="422"/>
      <c r="CK284" s="421"/>
      <c r="CL284" s="423"/>
      <c r="CM284" s="421"/>
      <c r="CN284" s="423"/>
      <c r="CO284" s="421"/>
      <c r="CP284" s="423"/>
      <c r="CQ284" s="421"/>
      <c r="CR284" s="423"/>
      <c r="CS284" s="421"/>
      <c r="CT284" s="423"/>
      <c r="CU284" s="421"/>
      <c r="CV284" s="423"/>
      <c r="CW284" s="421"/>
      <c r="CX284" s="423"/>
      <c r="CY284" s="421"/>
      <c r="CZ284" s="423"/>
      <c r="DA284" s="421"/>
      <c r="DB284" s="423"/>
      <c r="DC284" s="421"/>
      <c r="DD284" s="423"/>
      <c r="DE284" s="421"/>
      <c r="DF284" s="423"/>
      <c r="DG284" s="421"/>
      <c r="DH284" s="423"/>
      <c r="DI284" s="421"/>
      <c r="DJ284" s="423"/>
      <c r="DK284" s="421"/>
      <c r="DL284" s="423"/>
      <c r="DM284" s="421"/>
      <c r="DN284" s="423"/>
      <c r="DO284" s="421"/>
      <c r="DP284" s="423"/>
      <c r="DQ284" s="421"/>
      <c r="DR284" s="423"/>
      <c r="DS284" s="421"/>
      <c r="DT284" s="423"/>
      <c r="DU284" s="421"/>
      <c r="DV284" s="423"/>
      <c r="DW284" s="421"/>
      <c r="DX284" s="423"/>
      <c r="DY284" s="421"/>
      <c r="DZ284" s="423"/>
      <c r="EA284" s="421"/>
      <c r="EB284" s="423"/>
      <c r="EC284" s="421"/>
      <c r="ED284" s="423"/>
      <c r="EE284" s="421"/>
      <c r="EF284" s="423"/>
      <c r="EG284" s="421"/>
      <c r="EH284" s="423"/>
      <c r="EI284" s="421"/>
      <c r="EJ284" s="423"/>
      <c r="EK284" s="421"/>
      <c r="EL284" s="423"/>
      <c r="EM284" s="421"/>
      <c r="EN284" s="423"/>
      <c r="EO284" s="421"/>
      <c r="EP284" s="422"/>
      <c r="EQ284" s="422"/>
      <c r="ER284" s="421"/>
      <c r="ES284" s="422"/>
      <c r="ET284" s="421"/>
      <c r="EU284" s="422"/>
      <c r="EV284" s="421"/>
      <c r="EW284" s="422"/>
      <c r="EX284" s="421"/>
      <c r="EY284" s="422"/>
      <c r="EZ284" s="421"/>
      <c r="FA284" s="422"/>
      <c r="FB284" s="421"/>
      <c r="FC284" s="422"/>
      <c r="FD284" s="421"/>
      <c r="FE284" s="422"/>
      <c r="FF284" s="421"/>
      <c r="FG284" s="422"/>
      <c r="FH284" s="421"/>
      <c r="FI284" s="422"/>
      <c r="FJ284" s="421"/>
      <c r="FK284" s="422"/>
      <c r="FL284" s="421"/>
      <c r="FM284" s="423"/>
      <c r="FN284" s="421"/>
      <c r="FO284" s="423"/>
      <c r="FP284" s="421"/>
      <c r="FQ284" s="423"/>
      <c r="FR284" s="421"/>
      <c r="FS284" s="423"/>
      <c r="FT284" s="421"/>
      <c r="FU284" s="423"/>
      <c r="FV284" s="421"/>
      <c r="FW284" s="423"/>
      <c r="FX284" s="421"/>
      <c r="FY284" s="423"/>
      <c r="FZ284" s="421"/>
      <c r="GA284" s="423"/>
      <c r="GB284" s="421"/>
      <c r="GC284" s="423"/>
      <c r="GD284" s="421"/>
      <c r="GE284" s="423"/>
      <c r="GF284" s="421"/>
      <c r="GG284" s="423"/>
      <c r="GH284" s="421"/>
      <c r="GI284" s="423"/>
      <c r="GJ284" s="421"/>
      <c r="GK284" s="421"/>
      <c r="GL284" s="424"/>
    </row>
    <row r="285" spans="1:194" s="428" customFormat="1" ht="12" hidden="1" customHeight="1" outlineLevel="1" x14ac:dyDescent="0.2">
      <c r="A285" s="410" t="str">
        <f>A$3</f>
        <v>($Millions Except Per Share Data)</v>
      </c>
      <c r="B285" s="426"/>
      <c r="C285" s="427" t="str">
        <f>C$3</f>
        <v>1Q01/</v>
      </c>
      <c r="D285" s="426"/>
      <c r="E285" s="427" t="str">
        <f>E$3</f>
        <v>2Q01/</v>
      </c>
      <c r="F285" s="426"/>
      <c r="G285" s="427" t="str">
        <f>G$3</f>
        <v>3Q01/</v>
      </c>
      <c r="H285" s="426"/>
      <c r="I285" s="427" t="str">
        <f>I$3</f>
        <v>4Q01/</v>
      </c>
      <c r="J285" s="426"/>
      <c r="K285" s="427" t="str">
        <f>K$3</f>
        <v>1Q02/</v>
      </c>
      <c r="L285" s="426"/>
      <c r="M285" s="427" t="str">
        <f>M$3</f>
        <v>2Q02/</v>
      </c>
      <c r="N285" s="426"/>
      <c r="O285" s="427" t="str">
        <f>O$3</f>
        <v>3Q02/</v>
      </c>
      <c r="P285" s="426"/>
      <c r="Q285" s="427" t="str">
        <f>Q$3</f>
        <v>4Q02/</v>
      </c>
      <c r="R285" s="426"/>
      <c r="S285" s="427" t="str">
        <f>S$3</f>
        <v>1Q03/</v>
      </c>
      <c r="T285" s="426"/>
      <c r="U285" s="427" t="str">
        <f>U$3</f>
        <v>2Q03/</v>
      </c>
      <c r="V285" s="426"/>
      <c r="W285" s="427" t="str">
        <f>W$3</f>
        <v>3Q03/</v>
      </c>
      <c r="X285" s="426"/>
      <c r="Y285" s="427" t="str">
        <f>Y$3</f>
        <v>4Q03/</v>
      </c>
      <c r="Z285" s="426"/>
      <c r="AA285" s="427" t="str">
        <f>AA$3</f>
        <v>1Q04/</v>
      </c>
      <c r="AB285" s="426"/>
      <c r="AC285" s="427" t="str">
        <f>AC$3</f>
        <v>2Q04/</v>
      </c>
      <c r="AD285" s="426"/>
      <c r="AE285" s="427" t="str">
        <f>AE$3</f>
        <v>3Q04/</v>
      </c>
      <c r="AF285" s="426"/>
      <c r="AG285" s="427" t="str">
        <f>AG$3</f>
        <v>4Q04/</v>
      </c>
      <c r="AH285" s="426"/>
      <c r="AI285" s="427" t="str">
        <f>AI$3</f>
        <v>1Q05/</v>
      </c>
      <c r="AJ285" s="426"/>
      <c r="AK285" s="427" t="str">
        <f>AK$3</f>
        <v>2Q05/</v>
      </c>
      <c r="AL285" s="426"/>
      <c r="AM285" s="427" t="str">
        <f>AM$3</f>
        <v>3Q05/</v>
      </c>
      <c r="AN285" s="426"/>
      <c r="AO285" s="427" t="str">
        <f>AO$3</f>
        <v>4Q05/</v>
      </c>
      <c r="AP285" s="426"/>
      <c r="AQ285" s="427" t="str">
        <f>AQ$3</f>
        <v>1Q06/</v>
      </c>
      <c r="AR285" s="426"/>
      <c r="AS285" s="427" t="str">
        <f>AS$3</f>
        <v>2Q06/</v>
      </c>
      <c r="AT285" s="426"/>
      <c r="AU285" s="427" t="str">
        <f>AU$3</f>
        <v>3Q06/</v>
      </c>
      <c r="AV285" s="426"/>
      <c r="AW285" s="427" t="str">
        <f>AW$3</f>
        <v>4Q06/</v>
      </c>
      <c r="AX285" s="426"/>
      <c r="AY285" s="427" t="str">
        <f>AY$3</f>
        <v>1Q07/</v>
      </c>
      <c r="AZ285" s="426"/>
      <c r="BA285" s="427" t="str">
        <f>BA$3</f>
        <v>2Q07/</v>
      </c>
      <c r="BB285" s="426"/>
      <c r="BC285" s="427" t="str">
        <f>BC$3</f>
        <v>3Q07/</v>
      </c>
      <c r="BD285" s="426"/>
      <c r="BE285" s="427" t="str">
        <f>BE$3</f>
        <v>4Q07/</v>
      </c>
      <c r="BF285" s="426"/>
      <c r="BG285" s="427" t="str">
        <f>BG$3</f>
        <v>1Q08/</v>
      </c>
      <c r="BH285" s="426"/>
      <c r="BI285" s="427" t="str">
        <f>BI$3</f>
        <v>2Q08/</v>
      </c>
      <c r="BJ285" s="426"/>
      <c r="BK285" s="427" t="str">
        <f>BK$3</f>
        <v>3Q08/</v>
      </c>
      <c r="BL285" s="426"/>
      <c r="BM285" s="427" t="str">
        <f>BM$3</f>
        <v>4Q08/</v>
      </c>
      <c r="BN285" s="426"/>
      <c r="BO285" s="427" t="str">
        <f>BO$3</f>
        <v>1Q09/</v>
      </c>
      <c r="BP285" s="426"/>
      <c r="BQ285" s="427" t="str">
        <f>BQ$3</f>
        <v>2Q09/</v>
      </c>
      <c r="BR285" s="426"/>
      <c r="BS285" s="427" t="str">
        <f>BS$3</f>
        <v>3Q09/</v>
      </c>
      <c r="BT285" s="426"/>
      <c r="BU285" s="427" t="str">
        <f>BU$3</f>
        <v>4Q09/</v>
      </c>
      <c r="BV285" s="426"/>
      <c r="BW285" s="427" t="str">
        <f>BW$3</f>
        <v>1Q10/</v>
      </c>
      <c r="BX285" s="426"/>
      <c r="BY285" s="427" t="str">
        <f>BY$3</f>
        <v>2Q10/</v>
      </c>
      <c r="BZ285" s="426"/>
      <c r="CA285" s="427" t="str">
        <f>CA$3</f>
        <v>3Q10/</v>
      </c>
      <c r="CB285" s="426"/>
      <c r="CC285" s="427" t="str">
        <f>CC$3</f>
        <v>4Q10/</v>
      </c>
      <c r="CD285" s="426"/>
      <c r="CE285" s="427" t="str">
        <f>CE$3</f>
        <v>1Q11/</v>
      </c>
      <c r="CF285" s="426"/>
      <c r="CG285" s="427" t="str">
        <f>CG$3</f>
        <v>2Q11/</v>
      </c>
      <c r="CH285" s="426"/>
      <c r="CI285" s="427" t="str">
        <f>CI$3</f>
        <v>3Q11/</v>
      </c>
      <c r="CJ285" s="426"/>
      <c r="CK285" s="427" t="str">
        <f>CK$3</f>
        <v>4Q11/</v>
      </c>
      <c r="CL285" s="426"/>
      <c r="CM285" s="427" t="str">
        <f>CM$3</f>
        <v>1Q12/</v>
      </c>
      <c r="CN285" s="426"/>
      <c r="CO285" s="427" t="str">
        <f>CO$3</f>
        <v>2Q12/</v>
      </c>
      <c r="CP285" s="426"/>
      <c r="CQ285" s="427" t="str">
        <f>CQ$3</f>
        <v>3Q12/</v>
      </c>
      <c r="CR285" s="426"/>
      <c r="CS285" s="427" t="str">
        <f>CS$3</f>
        <v>4Q12/</v>
      </c>
      <c r="CT285" s="426"/>
      <c r="CU285" s="427" t="str">
        <f>CU$3</f>
        <v>1Q13/</v>
      </c>
      <c r="CV285" s="426"/>
      <c r="CW285" s="427" t="str">
        <f>CW$3</f>
        <v>2Q13/</v>
      </c>
      <c r="CX285" s="426"/>
      <c r="CY285" s="427" t="str">
        <f>CY$3</f>
        <v>3Q13/</v>
      </c>
      <c r="CZ285" s="426"/>
      <c r="DA285" s="427" t="str">
        <f>DA$3</f>
        <v>4Q13/</v>
      </c>
      <c r="DB285" s="426"/>
      <c r="DC285" s="427" t="str">
        <f>DC$3</f>
        <v>1Q14/</v>
      </c>
      <c r="DD285" s="426"/>
      <c r="DE285" s="427" t="str">
        <f>DE$3</f>
        <v>2Q14/</v>
      </c>
      <c r="DF285" s="426"/>
      <c r="DG285" s="427" t="str">
        <f>DG$3</f>
        <v>3Q14/</v>
      </c>
      <c r="DH285" s="426"/>
      <c r="DI285" s="427" t="str">
        <f>DI$3</f>
        <v>4Q14/</v>
      </c>
      <c r="DJ285" s="426"/>
      <c r="DK285" s="427" t="str">
        <f>DK$3</f>
        <v>1Q15/</v>
      </c>
      <c r="DL285" s="426"/>
      <c r="DM285" s="427" t="str">
        <f>DM$3</f>
        <v>2Q15/</v>
      </c>
      <c r="DN285" s="426"/>
      <c r="DO285" s="427" t="str">
        <f>DO$3</f>
        <v>3Q15/</v>
      </c>
      <c r="DP285" s="426"/>
      <c r="DQ285" s="427" t="str">
        <f>DQ$3</f>
        <v>4Q15/</v>
      </c>
      <c r="DR285" s="426"/>
      <c r="DS285" s="427" t="str">
        <f>DS$3</f>
        <v>1Q16/</v>
      </c>
      <c r="DT285" s="426"/>
      <c r="DU285" s="427" t="str">
        <f>DU$3</f>
        <v>2Q16/</v>
      </c>
      <c r="DV285" s="426"/>
      <c r="DW285" s="427" t="str">
        <f>DW$3</f>
        <v>3Q16/</v>
      </c>
      <c r="DX285" s="426"/>
      <c r="DY285" s="427" t="str">
        <f>DY$3</f>
        <v>4Q16/</v>
      </c>
      <c r="DZ285" s="426"/>
      <c r="EA285" s="427" t="str">
        <f>EA$3</f>
        <v>1Q17/</v>
      </c>
      <c r="EB285" s="426"/>
      <c r="EC285" s="427" t="str">
        <f>EC$3</f>
        <v>2Q17/</v>
      </c>
      <c r="ED285" s="426"/>
      <c r="EE285" s="427" t="str">
        <f>EE$3</f>
        <v>3Q17/</v>
      </c>
      <c r="EF285" s="426"/>
      <c r="EG285" s="427" t="str">
        <f>EG$3</f>
        <v>4Q17/</v>
      </c>
      <c r="EH285" s="426"/>
      <c r="EI285" s="427" t="str">
        <f t="shared" ref="EI285" si="149">EI$3</f>
        <v>1Q18E/</v>
      </c>
      <c r="EJ285" s="426"/>
      <c r="EK285" s="427" t="str">
        <f t="shared" ref="EK285" si="150">EK$3</f>
        <v>2Q18E/</v>
      </c>
      <c r="EL285" s="426"/>
      <c r="EM285" s="427" t="str">
        <f t="shared" ref="EM285" si="151">EM$3</f>
        <v>3Q18E/</v>
      </c>
      <c r="EN285" s="426"/>
      <c r="EO285" s="427" t="str">
        <f t="shared" ref="EO285" si="152">EO$3</f>
        <v>4Q18E/</v>
      </c>
      <c r="EP285" s="426"/>
      <c r="EQ285" s="426"/>
      <c r="ER285" s="427" t="str">
        <f>ER$3</f>
        <v>2000/</v>
      </c>
      <c r="ES285" s="426"/>
      <c r="ET285" s="427" t="str">
        <f>ET$3</f>
        <v>2001/</v>
      </c>
      <c r="EU285" s="426"/>
      <c r="EV285" s="427" t="str">
        <f>EV$3</f>
        <v>2002/</v>
      </c>
      <c r="EW285" s="426"/>
      <c r="EX285" s="427" t="str">
        <f>EX$3</f>
        <v>2003/</v>
      </c>
      <c r="EY285" s="426"/>
      <c r="EZ285" s="427" t="str">
        <f>EZ$3</f>
        <v>2004/</v>
      </c>
      <c r="FA285" s="426"/>
      <c r="FB285" s="427" t="str">
        <f>FB$3</f>
        <v>2005/</v>
      </c>
      <c r="FC285" s="426"/>
      <c r="FD285" s="427" t="str">
        <f>FD$3</f>
        <v>2006/</v>
      </c>
      <c r="FE285" s="426"/>
      <c r="FF285" s="427" t="str">
        <f>FF$3</f>
        <v>2007/</v>
      </c>
      <c r="FG285" s="426"/>
      <c r="FH285" s="427" t="str">
        <f>FH$3</f>
        <v>2008/</v>
      </c>
      <c r="FI285" s="426"/>
      <c r="FJ285" s="427" t="str">
        <f>FJ$3</f>
        <v>2009/</v>
      </c>
      <c r="FK285" s="426"/>
      <c r="FL285" s="427" t="str">
        <f>FL$3</f>
        <v>2010/</v>
      </c>
      <c r="FM285" s="426"/>
      <c r="FN285" s="427" t="str">
        <f>FN$3</f>
        <v>2011/</v>
      </c>
      <c r="FO285" s="426"/>
      <c r="FP285" s="427" t="str">
        <f>FP$3</f>
        <v>2012/</v>
      </c>
      <c r="FQ285" s="426"/>
      <c r="FR285" s="427" t="str">
        <f>FR$3</f>
        <v>2013/</v>
      </c>
      <c r="FS285" s="426"/>
      <c r="FT285" s="427" t="str">
        <f>FT$3</f>
        <v>2014/</v>
      </c>
      <c r="FU285" s="426"/>
      <c r="FV285" s="427" t="str">
        <f>FV$3</f>
        <v>2015/</v>
      </c>
      <c r="FW285" s="426"/>
      <c r="FX285" s="427" t="str">
        <f>FX$3</f>
        <v>2016/</v>
      </c>
      <c r="FY285" s="426"/>
      <c r="FZ285" s="427" t="str">
        <f>FZ$3</f>
        <v>2017/</v>
      </c>
      <c r="GA285" s="426"/>
      <c r="GB285" s="427" t="str">
        <f>GB$3</f>
        <v>2018E/</v>
      </c>
      <c r="GC285" s="426"/>
      <c r="GD285" s="427" t="str">
        <f>GD$3</f>
        <v>2019E/</v>
      </c>
      <c r="GE285" s="426"/>
      <c r="GF285" s="427" t="str">
        <f>GF$3</f>
        <v>2020E/</v>
      </c>
      <c r="GG285" s="426"/>
      <c r="GH285" s="427" t="str">
        <f>GH$3</f>
        <v>2021E/</v>
      </c>
      <c r="GI285" s="426"/>
      <c r="GJ285" s="427" t="str">
        <f>GJ$3</f>
        <v>2022E/</v>
      </c>
      <c r="GK285" s="427">
        <f>GK$3</f>
        <v>0</v>
      </c>
      <c r="GL285" s="426"/>
    </row>
    <row r="286" spans="1:194" s="428" customFormat="1" ht="12" hidden="1" customHeight="1" outlineLevel="1" x14ac:dyDescent="0.2">
      <c r="B286" s="426"/>
      <c r="C286" s="427" t="str">
        <f>C$4</f>
        <v>1Q00</v>
      </c>
      <c r="D286" s="426"/>
      <c r="E286" s="427" t="str">
        <f>E$4</f>
        <v>2Q00</v>
      </c>
      <c r="F286" s="426"/>
      <c r="G286" s="427" t="str">
        <f>G$4</f>
        <v>3Q00</v>
      </c>
      <c r="H286" s="426"/>
      <c r="I286" s="427" t="str">
        <f>I$4</f>
        <v>4Q00</v>
      </c>
      <c r="J286" s="426"/>
      <c r="K286" s="427" t="str">
        <f>K$4</f>
        <v>1Q01</v>
      </c>
      <c r="L286" s="426"/>
      <c r="M286" s="427" t="str">
        <f>M$4</f>
        <v>2Q01</v>
      </c>
      <c r="N286" s="426"/>
      <c r="O286" s="427" t="str">
        <f>O$4</f>
        <v>3Q01</v>
      </c>
      <c r="P286" s="426"/>
      <c r="Q286" s="427" t="str">
        <f>Q$4</f>
        <v>4Q01</v>
      </c>
      <c r="R286" s="426"/>
      <c r="S286" s="427" t="str">
        <f>S$4</f>
        <v>1Q02</v>
      </c>
      <c r="T286" s="426"/>
      <c r="U286" s="427" t="str">
        <f>U$4</f>
        <v>2Q02</v>
      </c>
      <c r="V286" s="426"/>
      <c r="W286" s="427" t="str">
        <f>W$4</f>
        <v>3Q02</v>
      </c>
      <c r="X286" s="426"/>
      <c r="Y286" s="427" t="str">
        <f>Y$4</f>
        <v>4Q02</v>
      </c>
      <c r="Z286" s="426"/>
      <c r="AA286" s="427" t="str">
        <f>AA$4</f>
        <v>1Q03</v>
      </c>
      <c r="AB286" s="426"/>
      <c r="AC286" s="427" t="str">
        <f>AC$4</f>
        <v>2Q03</v>
      </c>
      <c r="AD286" s="426"/>
      <c r="AE286" s="427" t="str">
        <f>AE$4</f>
        <v>3Q03</v>
      </c>
      <c r="AF286" s="426"/>
      <c r="AG286" s="427" t="str">
        <f>AG$4</f>
        <v>4Q03</v>
      </c>
      <c r="AH286" s="426"/>
      <c r="AI286" s="427" t="str">
        <f>AI$4</f>
        <v>1Q04</v>
      </c>
      <c r="AJ286" s="426"/>
      <c r="AK286" s="427" t="str">
        <f>AK$4</f>
        <v>2Q04</v>
      </c>
      <c r="AL286" s="426"/>
      <c r="AM286" s="427" t="str">
        <f>AM$4</f>
        <v>3Q04</v>
      </c>
      <c r="AN286" s="426"/>
      <c r="AO286" s="427" t="str">
        <f>AO$4</f>
        <v>4Q04</v>
      </c>
      <c r="AP286" s="426"/>
      <c r="AQ286" s="427" t="str">
        <f>AQ$4</f>
        <v>1Q05</v>
      </c>
      <c r="AR286" s="426"/>
      <c r="AS286" s="427" t="str">
        <f>AS$4</f>
        <v>2Q05</v>
      </c>
      <c r="AT286" s="426"/>
      <c r="AU286" s="427" t="str">
        <f>AU$4</f>
        <v>3Q05</v>
      </c>
      <c r="AV286" s="426"/>
      <c r="AW286" s="427" t="str">
        <f>AW$4</f>
        <v>4Q05</v>
      </c>
      <c r="AX286" s="426"/>
      <c r="AY286" s="427" t="str">
        <f>AY$4</f>
        <v>1Q06</v>
      </c>
      <c r="AZ286" s="426"/>
      <c r="BA286" s="427" t="str">
        <f>BA$4</f>
        <v>2Q06</v>
      </c>
      <c r="BB286" s="426"/>
      <c r="BC286" s="427" t="str">
        <f>BC$4</f>
        <v>3Q06</v>
      </c>
      <c r="BD286" s="426"/>
      <c r="BE286" s="427" t="str">
        <f>BE$4</f>
        <v>4Q06</v>
      </c>
      <c r="BF286" s="426"/>
      <c r="BG286" s="427" t="str">
        <f>BG$4</f>
        <v>1Q07</v>
      </c>
      <c r="BH286" s="426"/>
      <c r="BI286" s="427" t="str">
        <f>BI$4</f>
        <v>2Q07</v>
      </c>
      <c r="BJ286" s="426"/>
      <c r="BK286" s="427" t="str">
        <f>BK$4</f>
        <v>3Q07</v>
      </c>
      <c r="BL286" s="426"/>
      <c r="BM286" s="427" t="str">
        <f>BM$4</f>
        <v>4Q07</v>
      </c>
      <c r="BN286" s="426"/>
      <c r="BO286" s="427" t="str">
        <f>BO$4</f>
        <v>1Q08</v>
      </c>
      <c r="BP286" s="426"/>
      <c r="BQ286" s="427" t="str">
        <f>BQ$4</f>
        <v>2Q08</v>
      </c>
      <c r="BR286" s="426"/>
      <c r="BS286" s="427" t="str">
        <f>BS$4</f>
        <v>3Q08</v>
      </c>
      <c r="BT286" s="426"/>
      <c r="BU286" s="427" t="str">
        <f>BU$4</f>
        <v>4Q08</v>
      </c>
      <c r="BV286" s="426"/>
      <c r="BW286" s="427" t="str">
        <f>BW$4</f>
        <v>1Q09</v>
      </c>
      <c r="BX286" s="426"/>
      <c r="BY286" s="427" t="str">
        <f>BY$4</f>
        <v>2Q09</v>
      </c>
      <c r="BZ286" s="426"/>
      <c r="CA286" s="427" t="str">
        <f>CA$4</f>
        <v>3Q09</v>
      </c>
      <c r="CB286" s="426"/>
      <c r="CC286" s="427" t="str">
        <f>CC$4</f>
        <v>4Q09</v>
      </c>
      <c r="CD286" s="426"/>
      <c r="CE286" s="427" t="str">
        <f>CE$4</f>
        <v>1Q10</v>
      </c>
      <c r="CF286" s="426"/>
      <c r="CG286" s="427" t="str">
        <f>CG$4</f>
        <v>2Q10</v>
      </c>
      <c r="CH286" s="426"/>
      <c r="CI286" s="427" t="str">
        <f>CI$4</f>
        <v>3Q10</v>
      </c>
      <c r="CJ286" s="426"/>
      <c r="CK286" s="427" t="str">
        <f>CK$4</f>
        <v>4Q10</v>
      </c>
      <c r="CL286" s="426"/>
      <c r="CM286" s="427" t="str">
        <f>CM$4</f>
        <v>1Q11</v>
      </c>
      <c r="CN286" s="426"/>
      <c r="CO286" s="427" t="str">
        <f>CO$4</f>
        <v>2Q11</v>
      </c>
      <c r="CP286" s="426"/>
      <c r="CQ286" s="427" t="str">
        <f>CQ$4</f>
        <v>3Q11</v>
      </c>
      <c r="CR286" s="426"/>
      <c r="CS286" s="427" t="str">
        <f>CS$4</f>
        <v>4Q11</v>
      </c>
      <c r="CT286" s="426"/>
      <c r="CU286" s="427" t="str">
        <f>CU$4</f>
        <v>1Q12</v>
      </c>
      <c r="CV286" s="426"/>
      <c r="CW286" s="427" t="str">
        <f>CW$4</f>
        <v>2Q12</v>
      </c>
      <c r="CX286" s="426"/>
      <c r="CY286" s="427" t="str">
        <f>CY$4</f>
        <v>3Q12</v>
      </c>
      <c r="CZ286" s="426"/>
      <c r="DA286" s="427" t="str">
        <f>DA$4</f>
        <v>4Q12</v>
      </c>
      <c r="DB286" s="426"/>
      <c r="DC286" s="427" t="str">
        <f>DC$4</f>
        <v>1Q13</v>
      </c>
      <c r="DD286" s="426"/>
      <c r="DE286" s="427" t="str">
        <f>DE$4</f>
        <v>2Q13</v>
      </c>
      <c r="DF286" s="426"/>
      <c r="DG286" s="427" t="str">
        <f>DG$4</f>
        <v>3Q13</v>
      </c>
      <c r="DH286" s="426"/>
      <c r="DI286" s="427" t="str">
        <f>DI$4</f>
        <v>4Q13</v>
      </c>
      <c r="DJ286" s="426"/>
      <c r="DK286" s="427" t="str">
        <f>DK$4</f>
        <v>1Q14</v>
      </c>
      <c r="DL286" s="426"/>
      <c r="DM286" s="427" t="str">
        <f>DM$4</f>
        <v>2Q14</v>
      </c>
      <c r="DN286" s="426"/>
      <c r="DO286" s="427" t="str">
        <f>DO$4</f>
        <v>3Q14</v>
      </c>
      <c r="DP286" s="426"/>
      <c r="DQ286" s="427" t="str">
        <f>DQ$4</f>
        <v>4Q14</v>
      </c>
      <c r="DR286" s="426"/>
      <c r="DS286" s="427" t="str">
        <f>DS$4</f>
        <v>1Q15</v>
      </c>
      <c r="DT286" s="426"/>
      <c r="DU286" s="427" t="str">
        <f>DU$4</f>
        <v>2Q15</v>
      </c>
      <c r="DV286" s="426"/>
      <c r="DW286" s="427" t="str">
        <f>DW$4</f>
        <v>3Q15</v>
      </c>
      <c r="DX286" s="426"/>
      <c r="DY286" s="427" t="str">
        <f>DY$4</f>
        <v>4Q15</v>
      </c>
      <c r="DZ286" s="426"/>
      <c r="EA286" s="427" t="str">
        <f>EA$4</f>
        <v>1Q16</v>
      </c>
      <c r="EB286" s="426"/>
      <c r="EC286" s="427" t="str">
        <f>EC$4</f>
        <v>2Q16</v>
      </c>
      <c r="ED286" s="426"/>
      <c r="EE286" s="427" t="str">
        <f>EE$4</f>
        <v>3Q16</v>
      </c>
      <c r="EF286" s="426"/>
      <c r="EG286" s="427" t="str">
        <f>EG$4</f>
        <v>4Q16</v>
      </c>
      <c r="EH286" s="426"/>
      <c r="EI286" s="427" t="str">
        <f t="shared" ref="EI286" si="153">EI$4</f>
        <v>1Q17</v>
      </c>
      <c r="EJ286" s="426"/>
      <c r="EK286" s="427" t="str">
        <f t="shared" ref="EK286" si="154">EK$4</f>
        <v>2Q17</v>
      </c>
      <c r="EL286" s="426"/>
      <c r="EM286" s="427" t="str">
        <f t="shared" ref="EM286" si="155">EM$4</f>
        <v>3Q17</v>
      </c>
      <c r="EN286" s="426"/>
      <c r="EO286" s="427" t="str">
        <f t="shared" ref="EO286" si="156">EO$4</f>
        <v>4Q17</v>
      </c>
      <c r="EP286" s="426"/>
      <c r="EQ286" s="426"/>
      <c r="ER286" s="427" t="str">
        <f>ER$4</f>
        <v>1999</v>
      </c>
      <c r="ES286" s="426"/>
      <c r="ET286" s="427" t="str">
        <f>ET$4</f>
        <v>2000</v>
      </c>
      <c r="EU286" s="426"/>
      <c r="EV286" s="427">
        <f>EV$4</f>
        <v>2001</v>
      </c>
      <c r="EW286" s="426"/>
      <c r="EX286" s="427">
        <f>EX$4</f>
        <v>2002</v>
      </c>
      <c r="EY286" s="426"/>
      <c r="EZ286" s="427" t="str">
        <f>EZ$4</f>
        <v>2003</v>
      </c>
      <c r="FA286" s="426"/>
      <c r="FB286" s="427" t="str">
        <f>FB$4</f>
        <v>2004</v>
      </c>
      <c r="FC286" s="426"/>
      <c r="FD286" s="427" t="str">
        <f>FD$4</f>
        <v>2005</v>
      </c>
      <c r="FE286" s="426"/>
      <c r="FF286" s="427" t="str">
        <f>FF$4</f>
        <v>2006</v>
      </c>
      <c r="FG286" s="426"/>
      <c r="FH286" s="427">
        <f>FH$4</f>
        <v>2007</v>
      </c>
      <c r="FI286" s="426"/>
      <c r="FJ286" s="427" t="str">
        <f>FJ$4</f>
        <v>2008</v>
      </c>
      <c r="FK286" s="426"/>
      <c r="FL286" s="427" t="str">
        <f>FL$4</f>
        <v>2009</v>
      </c>
      <c r="FM286" s="426"/>
      <c r="FN286" s="427" t="str">
        <f>FN$4</f>
        <v>2010</v>
      </c>
      <c r="FO286" s="426"/>
      <c r="FP286" s="427" t="str">
        <f>FP$4</f>
        <v>2011</v>
      </c>
      <c r="FQ286" s="426"/>
      <c r="FR286" s="427" t="str">
        <f>FR$4</f>
        <v>2012</v>
      </c>
      <c r="FS286" s="426"/>
      <c r="FT286" s="427" t="str">
        <f>FT$4</f>
        <v>2013</v>
      </c>
      <c r="FU286" s="426"/>
      <c r="FV286" s="427" t="str">
        <f>FV$4</f>
        <v>2014</v>
      </c>
      <c r="FW286" s="426"/>
      <c r="FX286" s="427" t="str">
        <f>FX$4</f>
        <v>2015</v>
      </c>
      <c r="FY286" s="426"/>
      <c r="FZ286" s="427" t="str">
        <f>FZ$4</f>
        <v>2016</v>
      </c>
      <c r="GA286" s="426"/>
      <c r="GB286" s="427" t="str">
        <f>GB$4</f>
        <v>2017</v>
      </c>
      <c r="GC286" s="426"/>
      <c r="GD286" s="427" t="str">
        <f>GD$4</f>
        <v>2018E</v>
      </c>
      <c r="GE286" s="426"/>
      <c r="GF286" s="427" t="str">
        <f>GF$4</f>
        <v>2019E</v>
      </c>
      <c r="GG286" s="426"/>
      <c r="GH286" s="427" t="str">
        <f>GH$4</f>
        <v>2020E</v>
      </c>
      <c r="GI286" s="426"/>
      <c r="GJ286" s="427" t="str">
        <f>GJ$4</f>
        <v>2021E</v>
      </c>
      <c r="GK286" s="427" t="str">
        <f>GK$4</f>
        <v>5-Yr</v>
      </c>
      <c r="GL286" s="426"/>
    </row>
    <row r="287" spans="1:194" s="428" customFormat="1" ht="12" hidden="1" customHeight="1" outlineLevel="1" x14ac:dyDescent="0.2">
      <c r="A287" s="429"/>
      <c r="B287" s="430" t="str">
        <f t="shared" ref="B287:DB287" si="157">B$5</f>
        <v>1Q01</v>
      </c>
      <c r="C287" s="431" t="str">
        <f t="shared" si="157"/>
        <v>% Chg</v>
      </c>
      <c r="D287" s="430" t="str">
        <f t="shared" si="157"/>
        <v>2Q01</v>
      </c>
      <c r="E287" s="431" t="str">
        <f t="shared" si="157"/>
        <v>% Chg</v>
      </c>
      <c r="F287" s="430" t="str">
        <f t="shared" si="157"/>
        <v>3Q01</v>
      </c>
      <c r="G287" s="431" t="str">
        <f t="shared" si="157"/>
        <v>% Chg</v>
      </c>
      <c r="H287" s="430" t="str">
        <f t="shared" si="157"/>
        <v>4Q01</v>
      </c>
      <c r="I287" s="431" t="str">
        <f t="shared" si="157"/>
        <v>% Chg</v>
      </c>
      <c r="J287" s="430" t="str">
        <f t="shared" si="157"/>
        <v>1Q02</v>
      </c>
      <c r="K287" s="431" t="str">
        <f t="shared" si="157"/>
        <v>% Chg</v>
      </c>
      <c r="L287" s="430" t="str">
        <f t="shared" si="157"/>
        <v>2Q02</v>
      </c>
      <c r="M287" s="431" t="str">
        <f t="shared" si="157"/>
        <v>% Chg</v>
      </c>
      <c r="N287" s="430" t="str">
        <f t="shared" si="157"/>
        <v>3Q02</v>
      </c>
      <c r="O287" s="431" t="str">
        <f t="shared" si="157"/>
        <v>% Chg</v>
      </c>
      <c r="P287" s="430" t="str">
        <f t="shared" si="157"/>
        <v>4Q02</v>
      </c>
      <c r="Q287" s="431" t="str">
        <f t="shared" si="157"/>
        <v>% Chg</v>
      </c>
      <c r="R287" s="430" t="str">
        <f t="shared" si="157"/>
        <v>1Q03</v>
      </c>
      <c r="S287" s="431" t="str">
        <f t="shared" si="157"/>
        <v>% Chg</v>
      </c>
      <c r="T287" s="430" t="str">
        <f t="shared" si="157"/>
        <v>2Q03</v>
      </c>
      <c r="U287" s="431" t="str">
        <f t="shared" si="157"/>
        <v>% Chg</v>
      </c>
      <c r="V287" s="430" t="str">
        <f t="shared" si="157"/>
        <v>3Q03</v>
      </c>
      <c r="W287" s="431" t="str">
        <f t="shared" si="157"/>
        <v>% Chg</v>
      </c>
      <c r="X287" s="430" t="str">
        <f t="shared" si="157"/>
        <v>4Q03</v>
      </c>
      <c r="Y287" s="431" t="str">
        <f t="shared" si="157"/>
        <v>% Chg</v>
      </c>
      <c r="Z287" s="430" t="str">
        <f t="shared" si="157"/>
        <v>1Q04</v>
      </c>
      <c r="AA287" s="431" t="str">
        <f t="shared" si="157"/>
        <v>% Chg</v>
      </c>
      <c r="AB287" s="430" t="str">
        <f t="shared" si="157"/>
        <v>2Q04</v>
      </c>
      <c r="AC287" s="431" t="str">
        <f t="shared" si="157"/>
        <v>% Chg</v>
      </c>
      <c r="AD287" s="430" t="str">
        <f t="shared" si="157"/>
        <v>3Q04</v>
      </c>
      <c r="AE287" s="431" t="str">
        <f t="shared" si="157"/>
        <v>% Chg</v>
      </c>
      <c r="AF287" s="430" t="str">
        <f t="shared" si="157"/>
        <v>4Q04</v>
      </c>
      <c r="AG287" s="431" t="str">
        <f t="shared" si="157"/>
        <v>% Chg</v>
      </c>
      <c r="AH287" s="430" t="str">
        <f t="shared" si="157"/>
        <v>1Q05</v>
      </c>
      <c r="AI287" s="431" t="str">
        <f t="shared" si="157"/>
        <v>% Chg</v>
      </c>
      <c r="AJ287" s="430" t="str">
        <f t="shared" si="157"/>
        <v>2Q05</v>
      </c>
      <c r="AK287" s="431" t="str">
        <f t="shared" si="157"/>
        <v>% Chg</v>
      </c>
      <c r="AL287" s="430" t="str">
        <f t="shared" si="157"/>
        <v>3Q05</v>
      </c>
      <c r="AM287" s="431" t="str">
        <f t="shared" si="157"/>
        <v>% Chg</v>
      </c>
      <c r="AN287" s="430" t="str">
        <f t="shared" si="157"/>
        <v>4Q05</v>
      </c>
      <c r="AO287" s="431" t="str">
        <f t="shared" si="157"/>
        <v>% Chg</v>
      </c>
      <c r="AP287" s="430" t="str">
        <f t="shared" si="157"/>
        <v>1Q06</v>
      </c>
      <c r="AQ287" s="431" t="str">
        <f t="shared" si="157"/>
        <v>% Chg</v>
      </c>
      <c r="AR287" s="430" t="str">
        <f t="shared" si="157"/>
        <v>2Q06</v>
      </c>
      <c r="AS287" s="431" t="str">
        <f t="shared" si="157"/>
        <v>% Chg</v>
      </c>
      <c r="AT287" s="430" t="str">
        <f t="shared" si="157"/>
        <v>3Q06</v>
      </c>
      <c r="AU287" s="431" t="str">
        <f t="shared" si="157"/>
        <v>% Chg</v>
      </c>
      <c r="AV287" s="430" t="str">
        <f t="shared" si="157"/>
        <v>4Q06</v>
      </c>
      <c r="AW287" s="431" t="str">
        <f t="shared" si="157"/>
        <v>% Chg</v>
      </c>
      <c r="AX287" s="430" t="str">
        <f t="shared" si="157"/>
        <v>1Q07</v>
      </c>
      <c r="AY287" s="431" t="str">
        <f t="shared" si="157"/>
        <v>% Chg</v>
      </c>
      <c r="AZ287" s="430" t="str">
        <f t="shared" si="157"/>
        <v>2Q07</v>
      </c>
      <c r="BA287" s="431" t="str">
        <f t="shared" si="157"/>
        <v>% Chg</v>
      </c>
      <c r="BB287" s="430" t="str">
        <f t="shared" si="157"/>
        <v>3Q07</v>
      </c>
      <c r="BC287" s="431" t="str">
        <f t="shared" si="157"/>
        <v>% Chg</v>
      </c>
      <c r="BD287" s="430" t="str">
        <f t="shared" si="157"/>
        <v>4Q07</v>
      </c>
      <c r="BE287" s="431" t="str">
        <f t="shared" si="157"/>
        <v>% Chg</v>
      </c>
      <c r="BF287" s="430" t="str">
        <f t="shared" si="157"/>
        <v>1Q08</v>
      </c>
      <c r="BG287" s="431" t="str">
        <f t="shared" si="157"/>
        <v>% Chg</v>
      </c>
      <c r="BH287" s="430" t="str">
        <f t="shared" si="157"/>
        <v>2Q08</v>
      </c>
      <c r="BI287" s="431" t="str">
        <f t="shared" si="157"/>
        <v>% Chg</v>
      </c>
      <c r="BJ287" s="430" t="str">
        <f t="shared" si="157"/>
        <v>3Q08</v>
      </c>
      <c r="BK287" s="431" t="str">
        <f t="shared" si="157"/>
        <v>% Chg</v>
      </c>
      <c r="BL287" s="430" t="str">
        <f t="shared" si="157"/>
        <v>4Q08</v>
      </c>
      <c r="BM287" s="431" t="str">
        <f t="shared" si="157"/>
        <v>% Chg</v>
      </c>
      <c r="BN287" s="430" t="str">
        <f t="shared" si="157"/>
        <v>1Q09</v>
      </c>
      <c r="BO287" s="431" t="str">
        <f t="shared" si="157"/>
        <v>% Chg</v>
      </c>
      <c r="BP287" s="430" t="str">
        <f t="shared" si="157"/>
        <v>2Q09</v>
      </c>
      <c r="BQ287" s="431" t="str">
        <f t="shared" si="157"/>
        <v>% Chg</v>
      </c>
      <c r="BR287" s="430" t="str">
        <f t="shared" si="157"/>
        <v>3Q09</v>
      </c>
      <c r="BS287" s="431" t="str">
        <f t="shared" si="157"/>
        <v>% Chg</v>
      </c>
      <c r="BT287" s="430" t="str">
        <f t="shared" si="157"/>
        <v>4Q09</v>
      </c>
      <c r="BU287" s="431" t="str">
        <f t="shared" si="157"/>
        <v>% Chg</v>
      </c>
      <c r="BV287" s="430" t="str">
        <f t="shared" si="157"/>
        <v>1Q10</v>
      </c>
      <c r="BW287" s="431" t="str">
        <f t="shared" si="157"/>
        <v>% Chg</v>
      </c>
      <c r="BX287" s="430" t="str">
        <f t="shared" si="157"/>
        <v>2Q10</v>
      </c>
      <c r="BY287" s="431" t="str">
        <f t="shared" si="157"/>
        <v>% Chg</v>
      </c>
      <c r="BZ287" s="430" t="str">
        <f t="shared" si="157"/>
        <v>3Q10</v>
      </c>
      <c r="CA287" s="431" t="str">
        <f t="shared" si="157"/>
        <v>% Chg</v>
      </c>
      <c r="CB287" s="430" t="str">
        <f t="shared" si="157"/>
        <v>4Q10</v>
      </c>
      <c r="CC287" s="431" t="str">
        <f t="shared" si="157"/>
        <v>% Chg</v>
      </c>
      <c r="CD287" s="430" t="str">
        <f t="shared" si="157"/>
        <v>1Q11</v>
      </c>
      <c r="CE287" s="431" t="str">
        <f t="shared" si="157"/>
        <v>% Chg</v>
      </c>
      <c r="CF287" s="430" t="str">
        <f t="shared" si="157"/>
        <v>2Q11</v>
      </c>
      <c r="CG287" s="431" t="str">
        <f t="shared" si="157"/>
        <v>% Chg</v>
      </c>
      <c r="CH287" s="430" t="str">
        <f t="shared" si="157"/>
        <v>3Q11</v>
      </c>
      <c r="CI287" s="431" t="str">
        <f t="shared" si="157"/>
        <v>% Chg</v>
      </c>
      <c r="CJ287" s="430" t="str">
        <f t="shared" si="157"/>
        <v>4Q11</v>
      </c>
      <c r="CK287" s="431" t="str">
        <f t="shared" si="157"/>
        <v>% Chg</v>
      </c>
      <c r="CL287" s="430" t="str">
        <f t="shared" si="157"/>
        <v>1Q12</v>
      </c>
      <c r="CM287" s="431" t="str">
        <f t="shared" si="157"/>
        <v>% Chg</v>
      </c>
      <c r="CN287" s="430" t="str">
        <f t="shared" si="157"/>
        <v>2Q12</v>
      </c>
      <c r="CO287" s="431" t="str">
        <f t="shared" si="157"/>
        <v>% Chg</v>
      </c>
      <c r="CP287" s="430" t="str">
        <f t="shared" si="157"/>
        <v>3Q12</v>
      </c>
      <c r="CQ287" s="431" t="str">
        <f t="shared" si="157"/>
        <v>% Chg</v>
      </c>
      <c r="CR287" s="430" t="str">
        <f t="shared" si="157"/>
        <v>4Q12</v>
      </c>
      <c r="CS287" s="431" t="str">
        <f t="shared" si="157"/>
        <v>% Chg</v>
      </c>
      <c r="CT287" s="430" t="str">
        <f t="shared" si="157"/>
        <v>1Q13</v>
      </c>
      <c r="CU287" s="431" t="str">
        <f t="shared" si="157"/>
        <v>% Chg</v>
      </c>
      <c r="CV287" s="430" t="str">
        <f t="shared" si="157"/>
        <v>2Q13</v>
      </c>
      <c r="CW287" s="431" t="str">
        <f t="shared" si="157"/>
        <v>% Chg</v>
      </c>
      <c r="CX287" s="430" t="str">
        <f t="shared" si="157"/>
        <v>3Q13</v>
      </c>
      <c r="CY287" s="431" t="str">
        <f t="shared" si="157"/>
        <v>% Chg</v>
      </c>
      <c r="CZ287" s="430" t="str">
        <f t="shared" si="157"/>
        <v>4Q13</v>
      </c>
      <c r="DA287" s="431" t="str">
        <f t="shared" si="157"/>
        <v>% Chg</v>
      </c>
      <c r="DB287" s="430" t="str">
        <f t="shared" si="157"/>
        <v>1Q14</v>
      </c>
      <c r="DC287" s="431" t="str">
        <f t="shared" ref="DC287:EO287" si="158">DC$5</f>
        <v>% Chg</v>
      </c>
      <c r="DD287" s="430" t="str">
        <f t="shared" si="158"/>
        <v>2Q14</v>
      </c>
      <c r="DE287" s="431" t="str">
        <f t="shared" si="158"/>
        <v>% Chg</v>
      </c>
      <c r="DF287" s="430" t="str">
        <f t="shared" si="158"/>
        <v>3Q14</v>
      </c>
      <c r="DG287" s="431" t="str">
        <f t="shared" si="158"/>
        <v>% Chg</v>
      </c>
      <c r="DH287" s="430" t="str">
        <f t="shared" si="158"/>
        <v>4Q14</v>
      </c>
      <c r="DI287" s="431" t="str">
        <f t="shared" si="158"/>
        <v>% Chg</v>
      </c>
      <c r="DJ287" s="430" t="str">
        <f t="shared" si="158"/>
        <v>1Q15</v>
      </c>
      <c r="DK287" s="431" t="str">
        <f t="shared" si="158"/>
        <v>% Chg</v>
      </c>
      <c r="DL287" s="430" t="str">
        <f t="shared" si="158"/>
        <v>2Q15</v>
      </c>
      <c r="DM287" s="431" t="str">
        <f t="shared" si="158"/>
        <v>% Chg</v>
      </c>
      <c r="DN287" s="430" t="str">
        <f t="shared" si="158"/>
        <v>3Q15</v>
      </c>
      <c r="DO287" s="431" t="str">
        <f t="shared" si="158"/>
        <v>% Chg</v>
      </c>
      <c r="DP287" s="430" t="str">
        <f t="shared" si="158"/>
        <v>4Q15</v>
      </c>
      <c r="DQ287" s="431" t="str">
        <f t="shared" si="158"/>
        <v>% Chg</v>
      </c>
      <c r="DR287" s="430" t="str">
        <f t="shared" si="158"/>
        <v>1Q16</v>
      </c>
      <c r="DS287" s="431" t="str">
        <f t="shared" si="158"/>
        <v>% Chg</v>
      </c>
      <c r="DT287" s="430" t="str">
        <f t="shared" si="158"/>
        <v>2Q16</v>
      </c>
      <c r="DU287" s="431" t="str">
        <f t="shared" si="158"/>
        <v>% Chg</v>
      </c>
      <c r="DV287" s="430" t="str">
        <f t="shared" si="158"/>
        <v>3Q16</v>
      </c>
      <c r="DW287" s="431" t="str">
        <f t="shared" si="158"/>
        <v>% Chg</v>
      </c>
      <c r="DX287" s="430" t="str">
        <f t="shared" si="158"/>
        <v>4Q16</v>
      </c>
      <c r="DY287" s="431" t="str">
        <f t="shared" si="158"/>
        <v>% Chg</v>
      </c>
      <c r="DZ287" s="430" t="str">
        <f t="shared" si="158"/>
        <v>1Q17</v>
      </c>
      <c r="EA287" s="431" t="str">
        <f t="shared" si="158"/>
        <v>% Chg</v>
      </c>
      <c r="EB287" s="430" t="str">
        <f t="shared" si="158"/>
        <v>2Q17</v>
      </c>
      <c r="EC287" s="431" t="str">
        <f t="shared" si="158"/>
        <v>% Chg</v>
      </c>
      <c r="ED287" s="430" t="str">
        <f t="shared" si="158"/>
        <v>3Q17</v>
      </c>
      <c r="EE287" s="431" t="str">
        <f t="shared" si="158"/>
        <v>% Chg</v>
      </c>
      <c r="EF287" s="430" t="str">
        <f t="shared" si="158"/>
        <v>4Q17</v>
      </c>
      <c r="EG287" s="431" t="str">
        <f t="shared" si="158"/>
        <v>% Chg</v>
      </c>
      <c r="EH287" s="430" t="str">
        <f t="shared" si="158"/>
        <v>1Q18E</v>
      </c>
      <c r="EI287" s="431" t="str">
        <f t="shared" si="158"/>
        <v>% Chg</v>
      </c>
      <c r="EJ287" s="430" t="str">
        <f t="shared" si="158"/>
        <v>2Q18E</v>
      </c>
      <c r="EK287" s="431" t="str">
        <f t="shared" si="158"/>
        <v>% Chg</v>
      </c>
      <c r="EL287" s="430" t="str">
        <f t="shared" si="158"/>
        <v>3Q18E</v>
      </c>
      <c r="EM287" s="431" t="str">
        <f t="shared" si="158"/>
        <v>% Chg</v>
      </c>
      <c r="EN287" s="430" t="str">
        <f t="shared" si="158"/>
        <v>4Q18E</v>
      </c>
      <c r="EO287" s="431" t="str">
        <f t="shared" si="158"/>
        <v>% Chg</v>
      </c>
      <c r="EP287" s="430"/>
      <c r="EQ287" s="432" t="str">
        <f t="shared" ref="EQ287:GK287" si="159">EQ$5</f>
        <v>2000</v>
      </c>
      <c r="ER287" s="431" t="str">
        <f t="shared" si="159"/>
        <v>% Chg</v>
      </c>
      <c r="ES287" s="432">
        <f t="shared" si="159"/>
        <v>2001</v>
      </c>
      <c r="ET287" s="431" t="str">
        <f t="shared" si="159"/>
        <v>% Chg</v>
      </c>
      <c r="EU287" s="432">
        <f t="shared" si="159"/>
        <v>2002</v>
      </c>
      <c r="EV287" s="431" t="str">
        <f t="shared" si="159"/>
        <v>% Chg</v>
      </c>
      <c r="EW287" s="432" t="str">
        <f t="shared" si="159"/>
        <v>2003</v>
      </c>
      <c r="EX287" s="431" t="str">
        <f t="shared" si="159"/>
        <v>% Chg</v>
      </c>
      <c r="EY287" s="432" t="str">
        <f t="shared" si="159"/>
        <v>2004</v>
      </c>
      <c r="EZ287" s="431" t="str">
        <f t="shared" si="159"/>
        <v>% Chg</v>
      </c>
      <c r="FA287" s="432" t="str">
        <f t="shared" si="159"/>
        <v>2005</v>
      </c>
      <c r="FB287" s="431" t="str">
        <f t="shared" si="159"/>
        <v>% Chg</v>
      </c>
      <c r="FC287" s="432" t="str">
        <f t="shared" si="159"/>
        <v>2006</v>
      </c>
      <c r="FD287" s="431" t="str">
        <f t="shared" si="159"/>
        <v>% Chg</v>
      </c>
      <c r="FE287" s="432">
        <f t="shared" si="159"/>
        <v>2007</v>
      </c>
      <c r="FF287" s="431" t="str">
        <f t="shared" si="159"/>
        <v>% Chg</v>
      </c>
      <c r="FG287" s="432" t="str">
        <f t="shared" si="159"/>
        <v>2008</v>
      </c>
      <c r="FH287" s="431" t="str">
        <f t="shared" si="159"/>
        <v>% Chg</v>
      </c>
      <c r="FI287" s="432" t="str">
        <f t="shared" si="159"/>
        <v>2009</v>
      </c>
      <c r="FJ287" s="431" t="str">
        <f t="shared" si="159"/>
        <v>% Chg</v>
      </c>
      <c r="FK287" s="432" t="str">
        <f t="shared" si="159"/>
        <v>2010</v>
      </c>
      <c r="FL287" s="431" t="str">
        <f t="shared" si="159"/>
        <v>% Chg</v>
      </c>
      <c r="FM287" s="430" t="str">
        <f t="shared" si="159"/>
        <v>2011</v>
      </c>
      <c r="FN287" s="431" t="str">
        <f t="shared" si="159"/>
        <v>% Chg</v>
      </c>
      <c r="FO287" s="430" t="str">
        <f t="shared" si="159"/>
        <v>2012</v>
      </c>
      <c r="FP287" s="431" t="str">
        <f t="shared" si="159"/>
        <v>% Chg</v>
      </c>
      <c r="FQ287" s="430" t="str">
        <f t="shared" si="159"/>
        <v>2013</v>
      </c>
      <c r="FR287" s="431" t="str">
        <f t="shared" si="159"/>
        <v>% Chg</v>
      </c>
      <c r="FS287" s="430" t="str">
        <f t="shared" si="159"/>
        <v>2014</v>
      </c>
      <c r="FT287" s="431" t="str">
        <f t="shared" si="159"/>
        <v>% Chg</v>
      </c>
      <c r="FU287" s="430" t="str">
        <f t="shared" si="159"/>
        <v>2015</v>
      </c>
      <c r="FV287" s="431" t="str">
        <f t="shared" si="159"/>
        <v>% Chg</v>
      </c>
      <c r="FW287" s="430" t="str">
        <f t="shared" si="159"/>
        <v>2016</v>
      </c>
      <c r="FX287" s="431" t="str">
        <f t="shared" si="159"/>
        <v>% Chg</v>
      </c>
      <c r="FY287" s="430" t="str">
        <f t="shared" si="159"/>
        <v>2017</v>
      </c>
      <c r="FZ287" s="431" t="str">
        <f t="shared" si="159"/>
        <v>% Chg</v>
      </c>
      <c r="GA287" s="430" t="str">
        <f t="shared" si="159"/>
        <v>2018E</v>
      </c>
      <c r="GB287" s="431" t="str">
        <f t="shared" si="159"/>
        <v>% Chg</v>
      </c>
      <c r="GC287" s="430" t="str">
        <f t="shared" si="159"/>
        <v>2019E</v>
      </c>
      <c r="GD287" s="431" t="str">
        <f t="shared" si="159"/>
        <v>% Chg</v>
      </c>
      <c r="GE287" s="430" t="str">
        <f t="shared" si="159"/>
        <v>2020E</v>
      </c>
      <c r="GF287" s="431" t="str">
        <f t="shared" si="159"/>
        <v>% Chg</v>
      </c>
      <c r="GG287" s="430" t="str">
        <f t="shared" si="159"/>
        <v>2021E</v>
      </c>
      <c r="GH287" s="431" t="str">
        <f t="shared" si="159"/>
        <v>% Chg</v>
      </c>
      <c r="GI287" s="430" t="str">
        <f t="shared" si="159"/>
        <v>2022E</v>
      </c>
      <c r="GJ287" s="431" t="str">
        <f t="shared" si="159"/>
        <v>% Chg</v>
      </c>
      <c r="GK287" s="431" t="str">
        <f t="shared" si="159"/>
        <v>CAGR (%)</v>
      </c>
      <c r="GL287" s="426"/>
    </row>
    <row r="288" spans="1:194" s="428" customFormat="1" ht="12" hidden="1" customHeight="1" outlineLevel="1" x14ac:dyDescent="0.2">
      <c r="B288" s="426"/>
      <c r="C288" s="427"/>
      <c r="D288" s="426"/>
      <c r="E288" s="427"/>
      <c r="F288" s="426"/>
      <c r="G288" s="427"/>
      <c r="H288" s="426"/>
      <c r="I288" s="427"/>
      <c r="J288" s="426"/>
      <c r="K288" s="427"/>
      <c r="L288" s="426"/>
      <c r="M288" s="427"/>
      <c r="N288" s="426"/>
      <c r="O288" s="427"/>
      <c r="P288" s="426"/>
      <c r="Q288" s="427"/>
      <c r="R288" s="426"/>
      <c r="S288" s="427"/>
      <c r="T288" s="426"/>
      <c r="U288" s="427"/>
      <c r="V288" s="426"/>
      <c r="W288" s="427"/>
      <c r="X288" s="426"/>
      <c r="Y288" s="427"/>
      <c r="Z288" s="426"/>
      <c r="AA288" s="427"/>
      <c r="AB288" s="426"/>
      <c r="AC288" s="427"/>
      <c r="AD288" s="426"/>
      <c r="AE288" s="427"/>
      <c r="AF288" s="426"/>
      <c r="AG288" s="427"/>
      <c r="AH288" s="426"/>
      <c r="AI288" s="427"/>
      <c r="AJ288" s="426"/>
      <c r="AK288" s="427"/>
      <c r="AL288" s="426"/>
      <c r="AM288" s="427"/>
      <c r="AN288" s="426"/>
      <c r="AO288" s="427"/>
      <c r="AP288" s="426"/>
      <c r="AQ288" s="427"/>
      <c r="AR288" s="426"/>
      <c r="AS288" s="427"/>
      <c r="AT288" s="426"/>
      <c r="AU288" s="427"/>
      <c r="AV288" s="426"/>
      <c r="AW288" s="427"/>
      <c r="AX288" s="426"/>
      <c r="AY288" s="427"/>
      <c r="AZ288" s="426"/>
      <c r="BA288" s="427"/>
      <c r="BB288" s="426"/>
      <c r="BC288" s="427"/>
      <c r="BD288" s="426"/>
      <c r="BE288" s="427"/>
      <c r="BF288" s="426"/>
      <c r="BG288" s="427"/>
      <c r="BH288" s="426"/>
      <c r="BI288" s="427"/>
      <c r="BJ288" s="426"/>
      <c r="BK288" s="427"/>
      <c r="BL288" s="426"/>
      <c r="BM288" s="427"/>
      <c r="BN288" s="426"/>
      <c r="BO288" s="427"/>
      <c r="BP288" s="426"/>
      <c r="BQ288" s="427"/>
      <c r="BR288" s="426"/>
      <c r="BS288" s="427"/>
      <c r="BT288" s="426"/>
      <c r="BU288" s="427"/>
      <c r="BV288" s="426"/>
      <c r="BW288" s="427"/>
      <c r="BX288" s="426"/>
      <c r="BY288" s="427"/>
      <c r="BZ288" s="426"/>
      <c r="CA288" s="427"/>
      <c r="CB288" s="426"/>
      <c r="CC288" s="427"/>
      <c r="CD288" s="426"/>
      <c r="CE288" s="427"/>
      <c r="CF288" s="426"/>
      <c r="CG288" s="427"/>
      <c r="CH288" s="426"/>
      <c r="CI288" s="427"/>
      <c r="CJ288" s="426"/>
      <c r="CK288" s="427"/>
      <c r="CL288" s="426"/>
      <c r="CM288" s="427"/>
      <c r="CN288" s="426"/>
      <c r="CO288" s="427"/>
      <c r="CP288" s="426"/>
      <c r="CQ288" s="427"/>
      <c r="CR288" s="426"/>
      <c r="CS288" s="427"/>
      <c r="CT288" s="426"/>
      <c r="CU288" s="427"/>
      <c r="CV288" s="426"/>
      <c r="CW288" s="427"/>
      <c r="CX288" s="426"/>
      <c r="CY288" s="427"/>
      <c r="CZ288" s="426"/>
      <c r="DA288" s="427"/>
      <c r="DB288" s="426"/>
      <c r="DC288" s="427"/>
      <c r="DD288" s="426"/>
      <c r="DE288" s="427"/>
      <c r="DF288" s="426"/>
      <c r="DG288" s="427"/>
      <c r="DH288" s="426"/>
      <c r="DI288" s="427"/>
      <c r="DJ288" s="426"/>
      <c r="DK288" s="427"/>
      <c r="DL288" s="426"/>
      <c r="DM288" s="427"/>
      <c r="DN288" s="426"/>
      <c r="DO288" s="427"/>
      <c r="DP288" s="426"/>
      <c r="DQ288" s="427"/>
      <c r="DR288" s="426"/>
      <c r="DS288" s="427"/>
      <c r="DT288" s="426"/>
      <c r="DU288" s="427"/>
      <c r="DV288" s="426"/>
      <c r="DW288" s="427"/>
      <c r="DX288" s="426"/>
      <c r="DY288" s="427"/>
      <c r="DZ288" s="426"/>
      <c r="EA288" s="427"/>
      <c r="EB288" s="426"/>
      <c r="EC288" s="427"/>
      <c r="ED288" s="426"/>
      <c r="EE288" s="427"/>
      <c r="EF288" s="426"/>
      <c r="EG288" s="427"/>
      <c r="EH288" s="426"/>
      <c r="EI288" s="427"/>
      <c r="EJ288" s="426"/>
      <c r="EK288" s="427"/>
      <c r="EL288" s="426"/>
      <c r="EM288" s="427"/>
      <c r="EN288" s="426"/>
      <c r="EO288" s="427"/>
      <c r="EP288" s="426"/>
      <c r="EQ288" s="470"/>
      <c r="ER288" s="427"/>
      <c r="ES288" s="470"/>
      <c r="ET288" s="427"/>
      <c r="EU288" s="470"/>
      <c r="EV288" s="427"/>
      <c r="EW288" s="470"/>
      <c r="EX288" s="427"/>
      <c r="EY288" s="470"/>
      <c r="EZ288" s="427"/>
      <c r="FA288" s="470"/>
      <c r="FB288" s="427"/>
      <c r="FC288" s="470"/>
      <c r="FD288" s="427"/>
      <c r="FE288" s="470"/>
      <c r="FF288" s="427"/>
      <c r="FG288" s="470"/>
      <c r="FH288" s="427"/>
      <c r="FI288" s="470"/>
      <c r="FJ288" s="427"/>
      <c r="FK288" s="470"/>
      <c r="FL288" s="427"/>
      <c r="FM288" s="426"/>
      <c r="FN288" s="427"/>
      <c r="FO288" s="426"/>
      <c r="FP288" s="427"/>
      <c r="FQ288" s="426"/>
      <c r="FR288" s="427"/>
      <c r="FS288" s="426"/>
      <c r="FT288" s="427"/>
      <c r="FU288" s="426"/>
      <c r="FV288" s="427"/>
      <c r="FW288" s="426"/>
      <c r="FX288" s="427"/>
      <c r="FY288" s="426"/>
      <c r="FZ288" s="427"/>
      <c r="GA288" s="426"/>
      <c r="GB288" s="427"/>
      <c r="GC288" s="426"/>
      <c r="GD288" s="427"/>
      <c r="GE288" s="426"/>
      <c r="GF288" s="427"/>
      <c r="GG288" s="426"/>
      <c r="GH288" s="427"/>
      <c r="GI288" s="426"/>
      <c r="GJ288" s="427"/>
      <c r="GK288" s="427"/>
      <c r="GL288" s="426"/>
    </row>
    <row r="289" spans="1:194" ht="12" hidden="1" customHeight="1" outlineLevel="1" x14ac:dyDescent="0.2">
      <c r="A289" s="437" t="s">
        <v>45</v>
      </c>
      <c r="B289" s="436"/>
      <c r="C289" s="435"/>
      <c r="D289" s="436"/>
      <c r="E289" s="435"/>
      <c r="F289" s="436"/>
      <c r="G289" s="435"/>
      <c r="H289" s="436"/>
      <c r="I289" s="435"/>
      <c r="J289" s="436"/>
      <c r="K289" s="435"/>
      <c r="L289" s="436"/>
      <c r="M289" s="435"/>
      <c r="N289" s="436"/>
      <c r="O289" s="435"/>
      <c r="P289" s="436"/>
      <c r="Q289" s="435"/>
      <c r="R289" s="436"/>
      <c r="S289" s="435"/>
      <c r="T289" s="436"/>
      <c r="U289" s="435"/>
      <c r="V289" s="436"/>
      <c r="W289" s="435"/>
      <c r="X289" s="436"/>
      <c r="Y289" s="435"/>
      <c r="Z289" s="436"/>
      <c r="AA289" s="435"/>
      <c r="AB289" s="436"/>
      <c r="AC289" s="435"/>
      <c r="AD289" s="436"/>
      <c r="AE289" s="435"/>
      <c r="AF289" s="436"/>
      <c r="AG289" s="435"/>
      <c r="AH289" s="436"/>
      <c r="AI289" s="435"/>
      <c r="AJ289" s="436"/>
      <c r="AK289" s="435"/>
      <c r="AL289" s="436"/>
      <c r="AM289" s="435"/>
      <c r="AN289" s="436"/>
      <c r="AO289" s="435"/>
      <c r="AP289" s="436"/>
      <c r="AQ289" s="435"/>
      <c r="AR289" s="436"/>
      <c r="AS289" s="435"/>
      <c r="AT289" s="436"/>
      <c r="AU289" s="435"/>
      <c r="AV289" s="436"/>
      <c r="AW289" s="435"/>
      <c r="AX289" s="436"/>
      <c r="AY289" s="435"/>
      <c r="AZ289" s="436"/>
      <c r="BA289" s="435"/>
      <c r="BB289" s="436"/>
      <c r="BC289" s="435"/>
      <c r="BD289" s="436"/>
      <c r="BE289" s="435"/>
      <c r="BF289" s="436"/>
      <c r="BG289" s="435"/>
      <c r="BH289" s="436"/>
      <c r="BI289" s="435"/>
      <c r="BJ289" s="436"/>
      <c r="BK289" s="435"/>
      <c r="BL289" s="436"/>
      <c r="BM289" s="435"/>
      <c r="BN289" s="436"/>
      <c r="BO289" s="435"/>
      <c r="BP289" s="436"/>
      <c r="BQ289" s="435"/>
      <c r="BR289" s="436"/>
      <c r="BS289" s="435"/>
      <c r="BT289" s="436"/>
      <c r="BU289" s="435"/>
      <c r="BV289" s="436"/>
      <c r="BW289" s="435"/>
      <c r="BX289" s="436"/>
      <c r="BY289" s="435"/>
      <c r="BZ289" s="436"/>
      <c r="CA289" s="435"/>
      <c r="CB289" s="436"/>
      <c r="CC289" s="435"/>
      <c r="CD289" s="436"/>
      <c r="CE289" s="435"/>
      <c r="CF289" s="436"/>
      <c r="CG289" s="435"/>
      <c r="CH289" s="436"/>
      <c r="CI289" s="435"/>
      <c r="CJ289" s="436"/>
      <c r="CK289" s="435"/>
      <c r="CL289" s="436"/>
      <c r="CM289" s="435"/>
      <c r="CN289" s="436"/>
      <c r="CO289" s="435"/>
      <c r="CP289" s="436"/>
      <c r="CQ289" s="435"/>
      <c r="CR289" s="436"/>
      <c r="CS289" s="435"/>
      <c r="CT289" s="436"/>
      <c r="CU289" s="435"/>
      <c r="CV289" s="436"/>
      <c r="CW289" s="435"/>
      <c r="CX289" s="436"/>
      <c r="CY289" s="435"/>
      <c r="CZ289" s="436"/>
      <c r="DA289" s="435"/>
      <c r="DB289" s="436"/>
      <c r="DC289" s="435"/>
      <c r="DD289" s="436"/>
      <c r="DE289" s="435"/>
      <c r="DF289" s="436"/>
      <c r="DG289" s="435"/>
      <c r="DH289" s="436"/>
      <c r="DI289" s="435"/>
      <c r="DJ289" s="436"/>
      <c r="DK289" s="435"/>
      <c r="DL289" s="436"/>
      <c r="DM289" s="435"/>
      <c r="DN289" s="436"/>
      <c r="DO289" s="435"/>
      <c r="DP289" s="436"/>
      <c r="DQ289" s="435"/>
      <c r="DR289" s="436"/>
      <c r="DS289" s="435"/>
      <c r="DT289" s="436"/>
      <c r="DU289" s="435"/>
      <c r="DV289" s="436"/>
      <c r="DW289" s="435"/>
      <c r="DX289" s="436"/>
      <c r="DY289" s="435"/>
      <c r="DZ289" s="436"/>
      <c r="EA289" s="435"/>
      <c r="EB289" s="436"/>
      <c r="EC289" s="435"/>
      <c r="ED289" s="436"/>
      <c r="EE289" s="435"/>
      <c r="EF289" s="436"/>
      <c r="EG289" s="435"/>
      <c r="EH289" s="436"/>
      <c r="EI289" s="435"/>
      <c r="EJ289" s="436"/>
      <c r="EK289" s="435"/>
      <c r="EL289" s="436"/>
      <c r="EM289" s="435"/>
      <c r="EN289" s="436"/>
      <c r="EO289" s="435"/>
      <c r="EP289" s="436"/>
      <c r="EQ289" s="436"/>
      <c r="ER289" s="435"/>
      <c r="ES289" s="436"/>
      <c r="ET289" s="435"/>
      <c r="EU289" s="436"/>
      <c r="EV289" s="435"/>
      <c r="EW289" s="436"/>
      <c r="EX289" s="435"/>
      <c r="EY289" s="436"/>
      <c r="EZ289" s="435"/>
      <c r="FA289" s="436"/>
      <c r="FB289" s="435"/>
      <c r="FC289" s="436"/>
      <c r="FD289" s="435"/>
      <c r="FE289" s="436"/>
      <c r="FF289" s="435"/>
      <c r="FG289" s="436"/>
      <c r="FH289" s="435"/>
      <c r="FI289" s="436"/>
      <c r="FJ289" s="435"/>
      <c r="FK289" s="436"/>
      <c r="FL289" s="435"/>
      <c r="FM289" s="436"/>
      <c r="FN289" s="435"/>
      <c r="FO289" s="436"/>
      <c r="FP289" s="435"/>
      <c r="FQ289" s="436"/>
      <c r="FR289" s="435"/>
      <c r="FS289" s="436"/>
      <c r="FT289" s="435"/>
      <c r="FU289" s="436"/>
      <c r="FV289" s="435"/>
      <c r="FW289" s="436"/>
      <c r="FX289" s="435"/>
      <c r="FY289" s="436"/>
      <c r="FZ289" s="435"/>
      <c r="GA289" s="436"/>
      <c r="GB289" s="435"/>
      <c r="GC289" s="436"/>
      <c r="GD289" s="435"/>
      <c r="GE289" s="436"/>
      <c r="GF289" s="435"/>
      <c r="GG289" s="436"/>
      <c r="GH289" s="435"/>
      <c r="GI289" s="436"/>
      <c r="GJ289" s="435"/>
      <c r="GK289" s="435"/>
      <c r="GL289" s="436"/>
    </row>
    <row r="290" spans="1:194" ht="12" hidden="1" customHeight="1" outlineLevel="1" x14ac:dyDescent="0.2">
      <c r="A290" s="433" t="str">
        <f>INPUT!B236</f>
        <v>Incurred Benefits (%)</v>
      </c>
      <c r="B290" s="443">
        <f>INPUT!K236</f>
        <v>42.105263157894733</v>
      </c>
      <c r="C290" s="435">
        <f>INPUT!L236</f>
        <v>5.6593095642321067E-2</v>
      </c>
      <c r="D290" s="443">
        <f>INPUT!M236</f>
        <v>40.453686200378073</v>
      </c>
      <c r="E290" s="435">
        <f>INPUT!N236</f>
        <v>-4.8273803601631577</v>
      </c>
      <c r="F290" s="443">
        <f>INPUT!O236</f>
        <v>41.272727272727273</v>
      </c>
      <c r="G290" s="435">
        <f>INPUT!P236</f>
        <v>1.9807599807599718</v>
      </c>
      <c r="H290" s="443">
        <f>INPUT!Q236</f>
        <v>40.852575488454704</v>
      </c>
      <c r="I290" s="435">
        <f>INPUT!R236</f>
        <v>1.8139316577549858</v>
      </c>
      <c r="J290" s="443">
        <f>INPUT!S236</f>
        <v>41.584158415841586</v>
      </c>
      <c r="K290" s="435">
        <f>INPUT!T236</f>
        <v>-1.2376237623762276</v>
      </c>
      <c r="L290" s="443">
        <f>INPUT!U236</f>
        <v>43.38118022328549</v>
      </c>
      <c r="M290" s="435">
        <f>INPUT!V236</f>
        <v>7.236655785598245</v>
      </c>
      <c r="N290" s="443">
        <f>INPUT!W236</f>
        <v>42.354740061162076</v>
      </c>
      <c r="O290" s="435">
        <f>INPUT!X236</f>
        <v>2.6216168882781554</v>
      </c>
      <c r="P290" s="443">
        <f>INPUT!Y236</f>
        <v>40.504451038575667</v>
      </c>
      <c r="Q290" s="435">
        <f>INPUT!Z236</f>
        <v>-0.85214810992129131</v>
      </c>
      <c r="R290" s="443">
        <f>INPUT!AA236</f>
        <v>42.577030812324928</v>
      </c>
      <c r="S290" s="435">
        <f>INPUT!AB236</f>
        <v>2.3876217153528057</v>
      </c>
      <c r="T290" s="443">
        <f>INPUT!AC236</f>
        <v>41.815680880330127</v>
      </c>
      <c r="U290" s="435">
        <f>INPUT!AD236</f>
        <v>-3.6087062060037201</v>
      </c>
      <c r="V290" s="443">
        <f>INPUT!AE236</f>
        <v>41.4569536423841</v>
      </c>
      <c r="W290" s="435">
        <f>INPUT!AF236</f>
        <v>-2.1196834580534119</v>
      </c>
      <c r="X290" s="443">
        <f>INPUT!AG236</f>
        <v>42.80155642023346</v>
      </c>
      <c r="Y290" s="435">
        <f>INPUT!AH236</f>
        <v>5.6712418580122881</v>
      </c>
      <c r="Z290" s="443">
        <f>INPUT!AI236</f>
        <v>42.098765432098766</v>
      </c>
      <c r="AA290" s="435">
        <f>INPUT!AJ236</f>
        <v>-1.1232943469785539</v>
      </c>
      <c r="AB290" s="443">
        <f>INPUT!AK236</f>
        <v>42.079806529625152</v>
      </c>
      <c r="AC290" s="435">
        <f>INPUT!AL236</f>
        <v>0.63164258893908531</v>
      </c>
      <c r="AD290" s="443">
        <f>INPUT!AM236</f>
        <v>43.329397874852418</v>
      </c>
      <c r="AE290" s="435">
        <f>INPUT!AN236</f>
        <v>4.516598707711128</v>
      </c>
      <c r="AF290" s="443">
        <f>INPUT!AO236</f>
        <v>43.057176196032671</v>
      </c>
      <c r="AG290" s="435">
        <f>INPUT!AP236</f>
        <v>0.59722074891270793</v>
      </c>
      <c r="AH290" s="443">
        <f>INPUT!AQ236</f>
        <v>41.414141414141412</v>
      </c>
      <c r="AI290" s="435">
        <f>INPUT!AR236</f>
        <v>-1.6262330045321294</v>
      </c>
      <c r="AJ290" s="443">
        <f>INPUT!AS236</f>
        <v>43.406593406593409</v>
      </c>
      <c r="AK290" s="435">
        <f>INPUT!AT236</f>
        <v>3.1530251357837491</v>
      </c>
      <c r="AL290" s="443">
        <f>INPUT!AU236</f>
        <v>43.057050592034443</v>
      </c>
      <c r="AM290" s="435">
        <f>INPUT!AV236</f>
        <v>-0.62855081347908959</v>
      </c>
      <c r="AN290" s="443">
        <f>INPUT!AW236</f>
        <v>42.433862433862437</v>
      </c>
      <c r="AO290" s="435">
        <f>INPUT!AX236</f>
        <v>-1.4476419896473969</v>
      </c>
      <c r="AP290" s="443">
        <f>INPUT!AY236</f>
        <v>42.448979591836732</v>
      </c>
      <c r="AQ290" s="435">
        <f>INPUT!AZ236</f>
        <v>2.4987555998009059</v>
      </c>
      <c r="AR290" s="443">
        <f>INPUT!BA236</f>
        <v>41.750503018108652</v>
      </c>
      <c r="AS290" s="435">
        <f>INPUT!BB236</f>
        <v>-3.8152968443572854</v>
      </c>
      <c r="AT290" s="443">
        <f>INPUT!BC236</f>
        <v>42.017629774730658</v>
      </c>
      <c r="AU290" s="435">
        <f>INPUT!BD236</f>
        <v>-2.4140548481880408</v>
      </c>
      <c r="AV290" s="443">
        <f>INPUT!BE236</f>
        <v>28.751210067763793</v>
      </c>
      <c r="AW290" s="435">
        <f>INPUT!BF236</f>
        <v>-32.244654578461883</v>
      </c>
      <c r="AX290" s="443">
        <f>INPUT!BG236</f>
        <v>37.235023041474655</v>
      </c>
      <c r="AY290" s="435">
        <f>INPUT!BH236</f>
        <v>-12.282878411910659</v>
      </c>
      <c r="AZ290" s="443">
        <f>INPUT!BI236</f>
        <v>40.855323020928111</v>
      </c>
      <c r="BA290" s="435">
        <f>INPUT!BJ236</f>
        <v>-2.1441178727649612</v>
      </c>
      <c r="BB290" s="443">
        <f>INPUT!BK236</f>
        <v>41.17647058823529</v>
      </c>
      <c r="BC290" s="435">
        <f>INPUT!BL236</f>
        <v>-2.0019196489784896</v>
      </c>
      <c r="BD290" s="443">
        <f>INPUT!BM236</f>
        <v>41.05263157894737</v>
      </c>
      <c r="BE290" s="435">
        <f>INPUT!BN236</f>
        <v>42.785752259436485</v>
      </c>
      <c r="BF290" s="443">
        <f>INPUT!BO236</f>
        <v>40.051020408163261</v>
      </c>
      <c r="BG290" s="435">
        <f>INPUT!BP236</f>
        <v>7.5627652050919147</v>
      </c>
      <c r="BH290" s="443">
        <f>INPUT!BQ236</f>
        <v>40.554156171284632</v>
      </c>
      <c r="BI290" s="435">
        <f>INPUT!BR236</f>
        <v>-0.7371544938935104</v>
      </c>
      <c r="BJ290" s="443">
        <f>INPUT!BS236</f>
        <v>43.5070306038048</v>
      </c>
      <c r="BK290" s="435">
        <f>INPUT!BT236</f>
        <v>5.6599314663831057</v>
      </c>
      <c r="BL290" s="443">
        <f>INPUT!BU236</f>
        <v>46.490503715937244</v>
      </c>
      <c r="BM290" s="435">
        <f>INPUT!BV236</f>
        <v>13.246098795231752</v>
      </c>
      <c r="BN290" s="443">
        <f>INPUT!BW236</f>
        <v>44.065040650406509</v>
      </c>
      <c r="BO290" s="435">
        <f>INPUT!BX236</f>
        <v>10.022267101651927</v>
      </c>
      <c r="BP290" s="443">
        <f>INPUT!BY236</f>
        <v>45.625511038430091</v>
      </c>
      <c r="BQ290" s="435">
        <f>INPUT!BZ236</f>
        <v>12.505142125818303</v>
      </c>
      <c r="BR290" s="443">
        <f>INPUT!CA236</f>
        <v>44.417475728155345</v>
      </c>
      <c r="BS290" s="435">
        <f>INPUT!CB236</f>
        <v>2.092639078592784</v>
      </c>
      <c r="BT290" s="443">
        <f>INPUT!CC236</f>
        <v>45.569620253164558</v>
      </c>
      <c r="BU290" s="435">
        <f>INPUT!CD236</f>
        <v>-1.9807990646851237</v>
      </c>
      <c r="BV290" s="443">
        <f>INPUT!CE236</f>
        <v>44.98432601880878</v>
      </c>
      <c r="BW290" s="435">
        <f>INPUT!CF236</f>
        <v>2.0862011127948277</v>
      </c>
      <c r="BX290" s="443">
        <f>INPUT!CG236</f>
        <v>43.579766536964982</v>
      </c>
      <c r="BY290" s="435">
        <f>INPUT!CH236</f>
        <v>-4.4837733428168995</v>
      </c>
      <c r="BZ290" s="443">
        <f>INPUT!CI236</f>
        <v>43.865767650933897</v>
      </c>
      <c r="CA290" s="435">
        <f>INPUT!CJ236</f>
        <v>-1.2420968733073079</v>
      </c>
      <c r="CB290" s="443">
        <f>INPUT!CK236</f>
        <v>43.861003861003859</v>
      </c>
      <c r="CC290" s="435">
        <f>INPUT!CL236</f>
        <v>-3.749463749463755</v>
      </c>
      <c r="CD290" s="443">
        <f>INPUT!CM236</f>
        <v>42.857142857142854</v>
      </c>
      <c r="CE290" s="435">
        <f>INPUT!CN236</f>
        <v>-4.7287207565953278</v>
      </c>
      <c r="CF290" s="443">
        <f>INPUT!CO236</f>
        <v>42.258788332086759</v>
      </c>
      <c r="CG290" s="435">
        <f>INPUT!CP236</f>
        <v>-3.0311732022652027</v>
      </c>
      <c r="CH290" s="443">
        <f>INPUT!CQ236</f>
        <v>45.081967213114751</v>
      </c>
      <c r="CI290" s="435">
        <f>INPUT!CR236</f>
        <v>2.7725482245264166</v>
      </c>
      <c r="CJ290" s="443">
        <f>INPUT!CS236</f>
        <v>42.613214550853748</v>
      </c>
      <c r="CK290" s="435">
        <f>INPUT!CT236</f>
        <v>-2.8448717546556201</v>
      </c>
      <c r="CL290" s="443">
        <f>INPUT!CU236</f>
        <v>42.815884476534293</v>
      </c>
      <c r="CM290" s="435">
        <f>INPUT!CV236</f>
        <v>-9.6269554753303233E-2</v>
      </c>
      <c r="CN290" s="443">
        <f>INPUT!CW236</f>
        <v>42.603129445234714</v>
      </c>
      <c r="CO290" s="435">
        <f>INPUT!CX236</f>
        <v>0.81483905890056274</v>
      </c>
      <c r="CP290" s="443">
        <f>INPUT!CY236</f>
        <v>42.492917847025495</v>
      </c>
      <c r="CQ290" s="435">
        <f>INPUT!CZ236</f>
        <v>-5.7429822302343503</v>
      </c>
      <c r="CR290" s="443">
        <f>INPUT!DA236</f>
        <v>41.614035087719294</v>
      </c>
      <c r="CS290" s="435">
        <f>INPUT!DB236</f>
        <v>-2.3447643498991422</v>
      </c>
      <c r="CT290" s="443">
        <f>INPUT!DC236</f>
        <v>42.350486787204453</v>
      </c>
      <c r="CU290" s="435">
        <f>INPUT!DD236</f>
        <v>-1.0869743671531706</v>
      </c>
      <c r="CV290" s="443">
        <f>INPUT!DE236</f>
        <v>41.127922971114167</v>
      </c>
      <c r="CW290" s="435">
        <f>INPUT!DF236</f>
        <v>-3.462671623728697</v>
      </c>
      <c r="CX290" s="443">
        <f>INPUT!DG236</f>
        <v>42.395044735030964</v>
      </c>
      <c r="CY290" s="435">
        <f>INPUT!DH236</f>
        <v>-0.23032805689379154</v>
      </c>
      <c r="CZ290" s="443">
        <f>INPUT!DI236</f>
        <v>44.536652835408027</v>
      </c>
      <c r="DA290" s="435">
        <f>INPUT!DJ236</f>
        <v>7.0231539468068149</v>
      </c>
      <c r="DB290" s="443">
        <f>INPUT!DK236</f>
        <v>42.061855670103093</v>
      </c>
      <c r="DC290" s="435">
        <f>INPUT!DL236</f>
        <v>-0.68152963282718249</v>
      </c>
      <c r="DD290" s="443">
        <f>INPUT!DM236</f>
        <v>41.479972844534963</v>
      </c>
      <c r="DE290" s="435">
        <f>INPUT!DN236</f>
        <v>0.85598748487263343</v>
      </c>
      <c r="DF290" s="443">
        <f>INPUT!DO236</f>
        <v>42.915531335149865</v>
      </c>
      <c r="DG290" s="435">
        <f>INPUT!DP236</f>
        <v>1.2277062174882447</v>
      </c>
      <c r="DH290" s="443">
        <f>INPUT!DQ236</f>
        <v>42.652084757347914</v>
      </c>
      <c r="DI290" s="435">
        <f>INPUT!DR236</f>
        <v>-4.2314991317933597</v>
      </c>
      <c r="DJ290" s="443">
        <f>INPUT!DS236</f>
        <v>40.915119363395227</v>
      </c>
      <c r="DK290" s="435">
        <f>INPUT!DT236</f>
        <v>-2.7263093566338936</v>
      </c>
      <c r="DL290" s="443">
        <f>INPUT!DU236</f>
        <v>41.505662891405734</v>
      </c>
      <c r="DM290" s="435">
        <f>INPUT!DV236</f>
        <v>6.1933615451148505E-2</v>
      </c>
      <c r="DN290" s="443">
        <f>INPUT!DW236</f>
        <v>42.171052631578945</v>
      </c>
      <c r="DO290" s="435">
        <f>INPUT!DX236</f>
        <v>-1.7347535505430334</v>
      </c>
      <c r="DP290" s="443">
        <f>INPUT!DY236</f>
        <v>42.154255319148938</v>
      </c>
      <c r="DQ290" s="435">
        <f>INPUT!DZ236</f>
        <v>-1.1671866475722825</v>
      </c>
      <c r="DR290" s="443">
        <f>INPUT!EA236</f>
        <v>40.090673575129529</v>
      </c>
      <c r="DS290" s="435">
        <f>INPUT!EB236</f>
        <v>-2.0150149897968817</v>
      </c>
      <c r="DT290" s="443">
        <f>INPUT!EC236</f>
        <v>41.872561768530559</v>
      </c>
      <c r="DU290" s="435">
        <f>INPUT!ED236</f>
        <v>0.88397305708565188</v>
      </c>
      <c r="DV290" s="443">
        <f>INPUT!EE236</f>
        <v>40.012970168612192</v>
      </c>
      <c r="DW290" s="435">
        <f>INPUT!EF236</f>
        <v>-5.1174498341801318</v>
      </c>
      <c r="DX290" s="443">
        <f>INPUT!EG236</f>
        <v>41.088788075178222</v>
      </c>
      <c r="DY290" s="435">
        <f>INPUT!EH236</f>
        <v>-2.5275437459494565</v>
      </c>
      <c r="DZ290" s="443">
        <f>INPUT!EI236</f>
        <v>40.726577437858509</v>
      </c>
      <c r="EA290" s="435">
        <f>INPUT!EJ236</f>
        <v>1.5861640776309249</v>
      </c>
      <c r="EB290" s="443">
        <f>INPUT!EK236</f>
        <v>39.770554493307841</v>
      </c>
      <c r="EC290" s="435">
        <f>INPUT!EL236</f>
        <v>-5.0200111634977285</v>
      </c>
      <c r="ED290" s="443">
        <f>INPUT!EM236</f>
        <v>39.873015873015873</v>
      </c>
      <c r="EE290" s="435">
        <f>INPUT!EN236</f>
        <v>-0.34977232384039159</v>
      </c>
      <c r="EF290" s="443">
        <f>INPUT!EO236</f>
        <v>40.38095238095238</v>
      </c>
      <c r="EG290" s="435">
        <f>INPUT!EP236</f>
        <v>-1.7226979119723596</v>
      </c>
      <c r="EH290" s="443">
        <f>INPUT!EQ236</f>
        <v>40.726577437858509</v>
      </c>
      <c r="EI290" s="435">
        <f>INPUT!ER236</f>
        <v>0</v>
      </c>
      <c r="EJ290" s="443">
        <f>INPUT!ES236</f>
        <v>39.770554493307841</v>
      </c>
      <c r="EK290" s="435">
        <f>INPUT!ET236</f>
        <v>0</v>
      </c>
      <c r="EL290" s="443">
        <f>INPUT!EU236</f>
        <v>39.873015873015873</v>
      </c>
      <c r="EM290" s="435">
        <f>INPUT!EV236</f>
        <v>0</v>
      </c>
      <c r="EN290" s="443">
        <f>INPUT!EW236</f>
        <v>40.38095238095238</v>
      </c>
      <c r="EO290" s="435">
        <f>INPUT!EX236</f>
        <v>0</v>
      </c>
      <c r="EP290" s="436"/>
      <c r="EQ290" s="443">
        <f>INPUT!FF236</f>
        <v>41.262928688078389</v>
      </c>
      <c r="ER290" s="435">
        <f>INPUT!FG236</f>
        <v>-0.19839838395498965</v>
      </c>
      <c r="ES290" s="443">
        <f>INPUT!FH236</f>
        <v>41.16009280742459</v>
      </c>
      <c r="ET290" s="435">
        <f>INPUT!FI236</f>
        <v>-0.24922099308842816</v>
      </c>
      <c r="EU290" s="443">
        <f>INPUT!FJ236</f>
        <v>41.936743459586104</v>
      </c>
      <c r="EV290" s="435">
        <f>INPUT!FK236</f>
        <v>1.8869020917791079</v>
      </c>
      <c r="EW290" s="443">
        <f>INPUT!FL236</f>
        <v>42.163801820020225</v>
      </c>
      <c r="EX290" s="435">
        <f>INPUT!FM236</f>
        <v>0.54143059690110462</v>
      </c>
      <c r="EY290" s="443">
        <f>INPUT!FN236</f>
        <v>42.651900628554323</v>
      </c>
      <c r="EZ290" s="435">
        <f>INPUT!FO236</f>
        <v>1.157625231751136</v>
      </c>
      <c r="FA290" s="443">
        <f>INPUT!FP236</f>
        <v>42.585034013605444</v>
      </c>
      <c r="FB290" s="435">
        <f>INPUT!FQ236</f>
        <v>-0.15677288459242655</v>
      </c>
      <c r="FC290" s="443">
        <f>INPUT!FR236</f>
        <v>38.65441906653426</v>
      </c>
      <c r="FD290" s="435">
        <f>INPUT!FS236</f>
        <v>-9.2300382942406394</v>
      </c>
      <c r="FE290" s="443">
        <f>INPUT!FT236</f>
        <v>40.103463787674315</v>
      </c>
      <c r="FF290" s="435">
        <f>INPUT!FU236</f>
        <v>3.7487168508363089</v>
      </c>
      <c r="FG290" s="443">
        <f>INPUT!FV236</f>
        <v>42.678086484228118</v>
      </c>
      <c r="FH290" s="435">
        <f>INPUT!FW236</f>
        <v>6.419950930385987</v>
      </c>
      <c r="FI290" s="443">
        <f>INPUT!FX236</f>
        <v>44.922269331718148</v>
      </c>
      <c r="FJ290" s="435">
        <f>INPUT!FY236</f>
        <v>5.2583961287003378</v>
      </c>
      <c r="FK290" s="443">
        <f>INPUT!FZ236</f>
        <v>44.07049725045178</v>
      </c>
      <c r="FL290" s="435">
        <f>INPUT!GA236</f>
        <v>-1.8961020757358726</v>
      </c>
      <c r="FM290" s="443">
        <f>INPUT!GB236</f>
        <v>43.204792212654439</v>
      </c>
      <c r="FN290" s="435">
        <f>INPUT!GC236</f>
        <v>-1.9643641252277133</v>
      </c>
      <c r="FO290" s="443">
        <f>INPUT!GD236</f>
        <v>42.377398720682301</v>
      </c>
      <c r="FP290" s="435">
        <f>INPUT!GE236</f>
        <v>-1.9150502747465992</v>
      </c>
      <c r="FQ290" s="443">
        <f>INPUT!GF236</f>
        <v>42.600587117941636</v>
      </c>
      <c r="FR290" s="435">
        <f>INPUT!GG236</f>
        <v>0.52666846950757407</v>
      </c>
      <c r="FS290" s="443">
        <f>INPUT!GH236</f>
        <v>42.276839051032603</v>
      </c>
      <c r="FT290" s="435">
        <f>INPUT!GI236</f>
        <v>-0.7599615141752003</v>
      </c>
      <c r="FU290" s="443">
        <f>INPUT!GJ236</f>
        <v>41.687386043427814</v>
      </c>
      <c r="FV290" s="435">
        <f>INPUT!GK236</f>
        <v>-1.3942693466114098</v>
      </c>
      <c r="FW290" s="443">
        <f>INPUT!GL236</f>
        <v>40.765364034376525</v>
      </c>
      <c r="FX290" s="435">
        <f>INPUT!GM236</f>
        <v>-2.2117529942769054</v>
      </c>
      <c r="FY290" s="443">
        <f>INPUT!GN236</f>
        <v>40.18765903307888</v>
      </c>
      <c r="FZ290" s="435">
        <f>INPUT!GO236</f>
        <v>-1.4171466758164608</v>
      </c>
      <c r="GA290" s="443">
        <f>INPUT!GP236</f>
        <v>40.188333364841874</v>
      </c>
      <c r="GB290" s="435">
        <f>INPUT!GQ236</f>
        <v>1.6779573113190338E-3</v>
      </c>
      <c r="GC290" s="443">
        <f>INPUT!GR236</f>
        <v>40.86</v>
      </c>
      <c r="GD290" s="435">
        <f>INPUT!GS236</f>
        <v>1.6712975605644775</v>
      </c>
      <c r="GE290" s="443">
        <f>INPUT!GT236</f>
        <v>41.31</v>
      </c>
      <c r="GF290" s="435">
        <f>INPUT!GU236</f>
        <v>1.1013215859030812</v>
      </c>
      <c r="GG290" s="443">
        <f>INPUT!GV236</f>
        <v>41.81</v>
      </c>
      <c r="GH290" s="435">
        <f>INPUT!GW236</f>
        <v>1.2103606874848793</v>
      </c>
      <c r="GI290" s="443">
        <f>INPUT!GX236</f>
        <v>42.36</v>
      </c>
      <c r="GJ290" s="435">
        <f>INPUT!GY236</f>
        <v>1.3154747668021827</v>
      </c>
      <c r="GK290" s="435">
        <f>INPUT!GZ236</f>
        <v>1.0584536339056649</v>
      </c>
      <c r="GL290" s="436"/>
    </row>
    <row r="291" spans="1:194" ht="12" hidden="1" customHeight="1" outlineLevel="1" x14ac:dyDescent="0.2">
      <c r="A291" s="433" t="str">
        <f>INPUT!B238</f>
        <v>Inc in Future Benefits (%)</v>
      </c>
      <c r="B291" s="443">
        <f>INPUT!K238</f>
        <v>10.916179337231968</v>
      </c>
      <c r="C291" s="435">
        <f>INPUT!L238</f>
        <v>-1.531606794764695</v>
      </c>
      <c r="D291" s="443">
        <f>INPUT!M238</f>
        <v>11.909262759924385</v>
      </c>
      <c r="E291" s="435">
        <f>INPUT!N238</f>
        <v>15.72696638448261</v>
      </c>
      <c r="F291" s="443">
        <f>INPUT!O238</f>
        <v>11.090909090909092</v>
      </c>
      <c r="G291" s="435">
        <f>INPUT!P238</f>
        <v>-12.212634822804313</v>
      </c>
      <c r="H291" s="443">
        <f>INPUT!Q238</f>
        <v>11.367673179396093</v>
      </c>
      <c r="I291" s="435">
        <f>INPUT!R238</f>
        <v>-4.0727929949206931</v>
      </c>
      <c r="J291" s="443">
        <f>INPUT!S238</f>
        <v>11.221122112211221</v>
      </c>
      <c r="K291" s="435">
        <f>INPUT!T238</f>
        <v>2.7934936350777928</v>
      </c>
      <c r="L291" s="443">
        <f>INPUT!U238</f>
        <v>10.207336523125997</v>
      </c>
      <c r="M291" s="435">
        <f>INPUT!V238</f>
        <v>-14.290777448672177</v>
      </c>
      <c r="N291" s="443">
        <f>INPUT!W238</f>
        <v>11.162079510703364</v>
      </c>
      <c r="O291" s="435">
        <f>INPUT!X238</f>
        <v>0.64170050634180242</v>
      </c>
      <c r="P291" s="443">
        <f>INPUT!Y238</f>
        <v>11.869436201780417</v>
      </c>
      <c r="Q291" s="435">
        <f>INPUT!Z238</f>
        <v>4.4139465875371098</v>
      </c>
      <c r="R291" s="443">
        <f>INPUT!AA238</f>
        <v>11.064425770308123</v>
      </c>
      <c r="S291" s="435">
        <f>INPUT!AB238</f>
        <v>-1.3964409293129032</v>
      </c>
      <c r="T291" s="443">
        <f>INPUT!AC238</f>
        <v>11.691884456671252</v>
      </c>
      <c r="U291" s="435">
        <f>INPUT!AD238</f>
        <v>14.543930536451155</v>
      </c>
      <c r="V291" s="443">
        <f>INPUT!AE238</f>
        <v>11.920529801324504</v>
      </c>
      <c r="W291" s="435">
        <f>INPUT!AF238</f>
        <v>6.794883425564735</v>
      </c>
      <c r="X291" s="443">
        <f>INPUT!AG238</f>
        <v>10.376134889753567</v>
      </c>
      <c r="Y291" s="435">
        <f>INPUT!AH238</f>
        <v>-12.58106355382621</v>
      </c>
      <c r="Z291" s="443">
        <f>INPUT!AI238</f>
        <v>11.604938271604938</v>
      </c>
      <c r="AA291" s="435">
        <f>INPUT!AJ238</f>
        <v>4.885138302859815</v>
      </c>
      <c r="AB291" s="443">
        <f>INPUT!AK238</f>
        <v>11.850060459492139</v>
      </c>
      <c r="AC291" s="435">
        <f>INPUT!AL238</f>
        <v>1.352870047656296</v>
      </c>
      <c r="AD291" s="443">
        <f>INPUT!AM238</f>
        <v>10.861865407319952</v>
      </c>
      <c r="AE291" s="435">
        <f>INPUT!AN238</f>
        <v>-8.8810179719270739</v>
      </c>
      <c r="AF291" s="443">
        <f>INPUT!AO238</f>
        <v>10.968494749124854</v>
      </c>
      <c r="AG291" s="435">
        <f>INPUT!AP238</f>
        <v>5.7088681446907819</v>
      </c>
      <c r="AH291" s="443">
        <f>INPUT!AQ238</f>
        <v>12.457912457912458</v>
      </c>
      <c r="AI291" s="435">
        <f>INPUT!AR238</f>
        <v>7.350096711798848</v>
      </c>
      <c r="AJ291" s="443">
        <f>INPUT!AS238</f>
        <v>10.87912087912088</v>
      </c>
      <c r="AK291" s="435">
        <f>INPUT!AT238</f>
        <v>-8.1935411527248156</v>
      </c>
      <c r="AL291" s="443">
        <f>INPUT!AU238</f>
        <v>11.625403659849299</v>
      </c>
      <c r="AM291" s="435">
        <f>INPUT!AV238</f>
        <v>7.02953152056911</v>
      </c>
      <c r="AN291" s="443">
        <f>INPUT!AW238</f>
        <v>11.428571428571429</v>
      </c>
      <c r="AO291" s="435">
        <f>INPUT!AX238</f>
        <v>4.1945288753799437</v>
      </c>
      <c r="AP291" s="443">
        <f>INPUT!AY238</f>
        <v>10.918367346938776</v>
      </c>
      <c r="AQ291" s="435">
        <f>INPUT!AZ238</f>
        <v>-12.357970215113067</v>
      </c>
      <c r="AR291" s="443">
        <f>INPUT!BA238</f>
        <v>11.267605633802818</v>
      </c>
      <c r="AS291" s="435">
        <f>INPUT!BB238</f>
        <v>3.5709204723289201</v>
      </c>
      <c r="AT291" s="443">
        <f>INPUT!BC238</f>
        <v>11.361410381978452</v>
      </c>
      <c r="AU291" s="435">
        <f>INPUT!BD238</f>
        <v>-2.2708310661297859</v>
      </c>
      <c r="AV291" s="443">
        <f>INPUT!BE238</f>
        <v>26.815101645692156</v>
      </c>
      <c r="AW291" s="435" t="str">
        <f>INPUT!BF238</f>
        <v>NM</v>
      </c>
      <c r="AX291" s="443">
        <f>INPUT!BG238</f>
        <v>15.483870967741936</v>
      </c>
      <c r="AY291" s="435">
        <f>INPUT!BH238</f>
        <v>41.814892975580342</v>
      </c>
      <c r="AZ291" s="443">
        <f>INPUT!BI238</f>
        <v>12.283894449499545</v>
      </c>
      <c r="BA291" s="435">
        <f>INPUT!BJ238</f>
        <v>9.019563239308459</v>
      </c>
      <c r="BB291" s="443">
        <f>INPUT!BK238</f>
        <v>11.942959001782532</v>
      </c>
      <c r="BC291" s="435">
        <f>INPUT!BL238</f>
        <v>5.1186305243100527</v>
      </c>
      <c r="BD291" s="443">
        <f>INPUT!BM238</f>
        <v>11.491228070175438</v>
      </c>
      <c r="BE291" s="435" t="str">
        <f>INPUT!BN238</f>
        <v>NM</v>
      </c>
      <c r="BF291" s="443">
        <f>INPUT!BO238</f>
        <v>12.329931972789115</v>
      </c>
      <c r="BG291" s="435">
        <f>INPUT!BP238</f>
        <v>-20.369189342403637</v>
      </c>
      <c r="BH291" s="443">
        <f>INPUT!BQ238</f>
        <v>12.174643157010916</v>
      </c>
      <c r="BI291" s="435">
        <f>INPUT!BR238</f>
        <v>-0.8893864477407698</v>
      </c>
      <c r="BJ291" s="443">
        <f>INPUT!BS238</f>
        <v>9.1811414392059554</v>
      </c>
      <c r="BK291" s="435">
        <f>INPUT!BT238</f>
        <v>-23.125069441872526</v>
      </c>
      <c r="BL291" s="443">
        <f>INPUT!BU238</f>
        <v>6.7712634186622624</v>
      </c>
      <c r="BM291" s="435">
        <f>INPUT!BV238</f>
        <v>-41.07450154751924</v>
      </c>
      <c r="BN291" s="443">
        <f>INPUT!BW238</f>
        <v>5.4471544715447155</v>
      </c>
      <c r="BO291" s="435" t="str">
        <f>INPUT!BX238</f>
        <v>NM</v>
      </c>
      <c r="BP291" s="443">
        <f>INPUT!BY238</f>
        <v>5.9689288634505315</v>
      </c>
      <c r="BQ291" s="435" t="str">
        <f>INPUT!BZ238</f>
        <v>NM</v>
      </c>
      <c r="BR291" s="443">
        <f>INPUT!CA238</f>
        <v>7.5242718446601939</v>
      </c>
      <c r="BS291" s="435">
        <f>INPUT!CB238</f>
        <v>-18.046444502755186</v>
      </c>
      <c r="BT291" s="443">
        <f>INPUT!CC238</f>
        <v>8.2278481012658222</v>
      </c>
      <c r="BU291" s="435">
        <f>INPUT!CD238</f>
        <v>21.511268910157444</v>
      </c>
      <c r="BV291" s="443">
        <f>INPUT!CE238</f>
        <v>0.47021943573667713</v>
      </c>
      <c r="BW291" s="435" t="str">
        <f>INPUT!CF238</f>
        <v>NM</v>
      </c>
      <c r="BX291" s="443">
        <f>INPUT!CG238</f>
        <v>7.3929961089494167</v>
      </c>
      <c r="BY291" s="435">
        <f>INPUT!CH238</f>
        <v>23.858003304727895</v>
      </c>
      <c r="BZ291" s="443">
        <f>INPUT!CI238</f>
        <v>7.9051383399209492</v>
      </c>
      <c r="CA291" s="435">
        <f>INPUT!CJ238</f>
        <v>5.0618385821751932</v>
      </c>
      <c r="CB291" s="443">
        <f>INPUT!CK238</f>
        <v>6.2548262548262556</v>
      </c>
      <c r="CC291" s="435">
        <f>INPUT!CL238</f>
        <v>-23.979803979803961</v>
      </c>
      <c r="CD291" s="443">
        <f>INPUT!CM238</f>
        <v>5.9270516717325226</v>
      </c>
      <c r="CE291" s="435" t="str">
        <f>INPUT!CN238</f>
        <v>NM</v>
      </c>
      <c r="CF291" s="443">
        <f>INPUT!CO238</f>
        <v>8.3021690351533284</v>
      </c>
      <c r="CG291" s="435">
        <f>INPUT!CP238</f>
        <v>12.297760107073952</v>
      </c>
      <c r="CH291" s="443">
        <f>INPUT!CQ238</f>
        <v>7.4515648286140088</v>
      </c>
      <c r="CI291" s="435">
        <f>INPUT!CR238</f>
        <v>-5.7377049180327937</v>
      </c>
      <c r="CJ291" s="443">
        <f>INPUT!CS238</f>
        <v>8.6117297698589468</v>
      </c>
      <c r="CK291" s="435">
        <f>INPUT!CT238</f>
        <v>37.681358666263385</v>
      </c>
      <c r="CL291" s="443">
        <f>INPUT!CU238</f>
        <v>6.1371841155234659</v>
      </c>
      <c r="CM291" s="435">
        <f>INPUT!CV238</f>
        <v>3.5453114875497516</v>
      </c>
      <c r="CN291" s="443">
        <f>INPUT!CW238</f>
        <v>8.5348506401137971</v>
      </c>
      <c r="CO291" s="435">
        <f>INPUT!CX238</f>
        <v>2.8026604129022248</v>
      </c>
      <c r="CP291" s="443">
        <f>INPUT!CY238</f>
        <v>7.9320113314447589</v>
      </c>
      <c r="CQ291" s="435">
        <f>INPUT!CZ238</f>
        <v>6.4475920679886611</v>
      </c>
      <c r="CR291" s="443">
        <f>INPUT!DA238</f>
        <v>9.192982456140351</v>
      </c>
      <c r="CS291" s="435">
        <f>INPUT!DB238</f>
        <v>6.7495462794918248</v>
      </c>
      <c r="CT291" s="443">
        <f>INPUT!DC238</f>
        <v>5.7023643949930456</v>
      </c>
      <c r="CU291" s="435">
        <f>INPUT!DD238</f>
        <v>-7.0850036815839008</v>
      </c>
      <c r="CV291" s="443">
        <f>INPUT!DE238</f>
        <v>7.9779917469050883</v>
      </c>
      <c r="CW291" s="435">
        <f>INPUT!DF238</f>
        <v>-6.5245300320953774</v>
      </c>
      <c r="CX291" s="443">
        <f>INPUT!DG238</f>
        <v>7.4328974535443901</v>
      </c>
      <c r="CY291" s="435">
        <f>INPUT!DH238</f>
        <v>-6.2923999606725012</v>
      </c>
      <c r="CZ291" s="443">
        <f>INPUT!DI238</f>
        <v>8.0912863070539416</v>
      </c>
      <c r="DA291" s="435">
        <f>INPUT!DJ238</f>
        <v>-11.984099331665144</v>
      </c>
      <c r="DB291" s="443">
        <f>INPUT!DK238</f>
        <v>5.0859106529209619</v>
      </c>
      <c r="DC291" s="435">
        <f>INPUT!DL238</f>
        <v>-10.810493671947031</v>
      </c>
      <c r="DD291" s="443">
        <f>INPUT!DM238</f>
        <v>6.5852002715546503</v>
      </c>
      <c r="DE291" s="435">
        <f>INPUT!DN238</f>
        <v>-17.457920734133936</v>
      </c>
      <c r="DF291" s="443">
        <f>INPUT!DO238</f>
        <v>6.2670299727520433</v>
      </c>
      <c r="DG291" s="435">
        <f>INPUT!DP238</f>
        <v>-15.685235644363704</v>
      </c>
      <c r="DH291" s="443">
        <f>INPUT!DQ238</f>
        <v>7.7238550922761453</v>
      </c>
      <c r="DI291" s="435">
        <f>INPUT!DR238</f>
        <v>-4.5410729621255808</v>
      </c>
      <c r="DJ291" s="443">
        <f>INPUT!DS238</f>
        <v>6.1671087533156497</v>
      </c>
      <c r="DK291" s="435">
        <f>INPUT!DT238</f>
        <v>21.258692379382026</v>
      </c>
      <c r="DL291" s="443">
        <f>INPUT!DU238</f>
        <v>6.1292471685542971</v>
      </c>
      <c r="DM291" s="435">
        <f>INPUT!DV238</f>
        <v>-6.9239063991703098</v>
      </c>
      <c r="DN291" s="443">
        <f>INPUT!DW238</f>
        <v>6.1842105263157894</v>
      </c>
      <c r="DO291" s="435">
        <f>INPUT!DX238</f>
        <v>-1.3215102974828308</v>
      </c>
      <c r="DP291" s="443">
        <f>INPUT!DY238</f>
        <v>5.1861702127659575</v>
      </c>
      <c r="DQ291" s="435">
        <f>INPUT!DZ238</f>
        <v>-32.855159103746942</v>
      </c>
      <c r="DR291" s="443">
        <f>INPUT!EA238</f>
        <v>4.5984455958549217</v>
      </c>
      <c r="DS291" s="435">
        <f>INPUT!EB238</f>
        <v>-25.435957434954602</v>
      </c>
      <c r="DT291" s="443">
        <f>INPUT!EC238</f>
        <v>6.4369310793237977</v>
      </c>
      <c r="DU291" s="435">
        <f>INPUT!ED238</f>
        <v>5.0199298920110991</v>
      </c>
      <c r="DV291" s="443">
        <f>INPUT!EE238</f>
        <v>6.3553826199740593</v>
      </c>
      <c r="DW291" s="435">
        <f>INPUT!EF238</f>
        <v>2.7678891740486211</v>
      </c>
      <c r="DX291" s="443">
        <f>INPUT!EG238</f>
        <v>5.7031756318859363</v>
      </c>
      <c r="DY291" s="435">
        <f>INPUT!EH238</f>
        <v>9.9689250045698508</v>
      </c>
      <c r="DZ291" s="443">
        <f>INPUT!EI238</f>
        <v>4.5251752708731674</v>
      </c>
      <c r="EA291" s="435">
        <f>INPUT!EJ238</f>
        <v>-1.5933715742511123</v>
      </c>
      <c r="EB291" s="443">
        <f>INPUT!EK238</f>
        <v>5.7998725302740599</v>
      </c>
      <c r="EC291" s="435">
        <f>INPUT!EL238</f>
        <v>-9.8969297822070423</v>
      </c>
      <c r="ED291" s="443">
        <f>INPUT!EM238</f>
        <v>6.5396825396825395</v>
      </c>
      <c r="EE291" s="435">
        <f>INPUT!EN238</f>
        <v>2.8999028182701725</v>
      </c>
      <c r="EF291" s="443">
        <f>INPUT!EO238</f>
        <v>5.9047619047619051</v>
      </c>
      <c r="EG291" s="435">
        <f>INPUT!EP238</f>
        <v>3.5346320346320459</v>
      </c>
      <c r="EH291" s="443">
        <f>INPUT!EQ238</f>
        <v>4.5251752708731674</v>
      </c>
      <c r="EI291" s="435">
        <f>INPUT!ER238</f>
        <v>0</v>
      </c>
      <c r="EJ291" s="443">
        <f>INPUT!ES238</f>
        <v>5.7998725302740599</v>
      </c>
      <c r="EK291" s="435">
        <f>INPUT!ET238</f>
        <v>0</v>
      </c>
      <c r="EL291" s="443">
        <f>INPUT!EU238</f>
        <v>6.5396825396825395</v>
      </c>
      <c r="EM291" s="435">
        <f>INPUT!EV238</f>
        <v>0</v>
      </c>
      <c r="EN291" s="443">
        <f>INPUT!EW238</f>
        <v>5.9047619047619051</v>
      </c>
      <c r="EO291" s="435">
        <f>INPUT!EX238</f>
        <v>0</v>
      </c>
      <c r="EP291" s="436"/>
      <c r="EQ291" s="443">
        <f>INPUT!FF238</f>
        <v>11.486118671747414</v>
      </c>
      <c r="ER291" s="435">
        <f>INPUT!FG238</f>
        <v>1.9155060045654482</v>
      </c>
      <c r="ES291" s="443">
        <f>INPUT!FH238</f>
        <v>11.322505800464038</v>
      </c>
      <c r="ET291" s="435">
        <f>INPUT!FI238</f>
        <v>-1.4244400215524311</v>
      </c>
      <c r="EU291" s="443">
        <f>INPUT!FJ238</f>
        <v>11.128465443186256</v>
      </c>
      <c r="EV291" s="435">
        <f>INPUT!FK238</f>
        <v>-1.7137580734984392</v>
      </c>
      <c r="EW291" s="443">
        <f>INPUT!FL238</f>
        <v>11.257162116616112</v>
      </c>
      <c r="EX291" s="435">
        <f>INPUT!FM238</f>
        <v>1.1564637917679255</v>
      </c>
      <c r="EY291" s="443">
        <f>INPUT!FN238</f>
        <v>11.313977850942832</v>
      </c>
      <c r="EZ291" s="435">
        <f>INPUT!FO238</f>
        <v>0.50470743636941151</v>
      </c>
      <c r="FA291" s="443">
        <f>INPUT!FP238</f>
        <v>11.591836734693878</v>
      </c>
      <c r="FB291" s="435">
        <f>INPUT!FQ238</f>
        <v>2.4558902926249848</v>
      </c>
      <c r="FC291" s="443">
        <f>INPUT!FR238</f>
        <v>15.193644488579942</v>
      </c>
      <c r="FD291" s="435">
        <f>INPUT!FS238</f>
        <v>31.071933088101609</v>
      </c>
      <c r="FE291" s="443">
        <f>INPUT!FT238</f>
        <v>12.775528565002251</v>
      </c>
      <c r="FF291" s="435">
        <f>INPUT!FU238</f>
        <v>-15.915311993743364</v>
      </c>
      <c r="FG291" s="443">
        <f>INPUT!FV238</f>
        <v>10.08982661374556</v>
      </c>
      <c r="FH291" s="435">
        <f>INPUT!FW238</f>
        <v>-21.022237456491631</v>
      </c>
      <c r="FI291" s="443">
        <f>INPUT!FX238</f>
        <v>6.8039571976579856</v>
      </c>
      <c r="FJ291" s="435">
        <f>INPUT!FY238</f>
        <v>-32.566163343294448</v>
      </c>
      <c r="FK291" s="443">
        <f>INPUT!FZ238</f>
        <v>5.5185278743951969</v>
      </c>
      <c r="FL291" s="435">
        <f>INPUT!GA238</f>
        <v>-18.892378154660506</v>
      </c>
      <c r="FM291" s="443">
        <f>INPUT!GB238</f>
        <v>7.5814301759640585</v>
      </c>
      <c r="FN291" s="435">
        <f>INPUT!GC238</f>
        <v>37.381387727337433</v>
      </c>
      <c r="FO291" s="443">
        <f>INPUT!GD238</f>
        <v>7.9601990049751246</v>
      </c>
      <c r="FP291" s="435">
        <f>INPUT!GE238</f>
        <v>4.9960076162397948</v>
      </c>
      <c r="FQ291" s="443">
        <f>INPUT!GF238</f>
        <v>7.3044379209117594</v>
      </c>
      <c r="FR291" s="435">
        <f>INPUT!GG238</f>
        <v>-8.2379986185460279</v>
      </c>
      <c r="FS291" s="443">
        <f>INPUT!GH238</f>
        <v>6.4174773852193212</v>
      </c>
      <c r="FT291" s="435">
        <f>INPUT!GI238</f>
        <v>-12.142762321973777</v>
      </c>
      <c r="FU291" s="443">
        <f>INPUT!GJ238</f>
        <v>5.9174540029835905</v>
      </c>
      <c r="FV291" s="435">
        <f>INPUT!GK238</f>
        <v>-7.7915877566998581</v>
      </c>
      <c r="FW291" s="443">
        <f>INPUT!GL238</f>
        <v>5.7726609372466351</v>
      </c>
      <c r="FX291" s="435">
        <f>INPUT!GM238</f>
        <v>-2.4468811361093912</v>
      </c>
      <c r="FY291" s="443">
        <f>INPUT!GN238</f>
        <v>5.6933842239185752</v>
      </c>
      <c r="FZ291" s="435">
        <f>INPUT!GO238</f>
        <v>-1.3733131772307394</v>
      </c>
      <c r="GA291" s="443">
        <f>INPUT!GP238</f>
        <v>5.695065229830373</v>
      </c>
      <c r="GB291" s="435">
        <f>INPUT!GQ238</f>
        <v>2.9525601042967864E-2</v>
      </c>
      <c r="GC291" s="443">
        <f>INPUT!GR238</f>
        <v>5.695065229830373</v>
      </c>
      <c r="GD291" s="435">
        <f>INPUT!GS238</f>
        <v>0</v>
      </c>
      <c r="GE291" s="443">
        <f>INPUT!GT238</f>
        <v>5.8650652298303729</v>
      </c>
      <c r="GF291" s="435">
        <f>INPUT!GU238</f>
        <v>2.9850404365792116</v>
      </c>
      <c r="GG291" s="443">
        <f>INPUT!GV238</f>
        <v>6.0650652298303731</v>
      </c>
      <c r="GH291" s="435">
        <f>INPUT!GW238</f>
        <v>3.4100217501892072</v>
      </c>
      <c r="GI291" s="443">
        <f>INPUT!GX238</f>
        <v>6.2150652298303735</v>
      </c>
      <c r="GJ291" s="435">
        <f>INPUT!GY238</f>
        <v>2.4731803256169638</v>
      </c>
      <c r="GK291" s="435">
        <f>INPUT!GZ238</f>
        <v>1.7688904300676933</v>
      </c>
      <c r="GL291" s="436"/>
    </row>
    <row r="292" spans="1:194" ht="12" hidden="1" customHeight="1" outlineLevel="1" x14ac:dyDescent="0.2">
      <c r="A292" s="433" t="str">
        <f>INPUT!B239</f>
        <v xml:space="preserve"> Total Benefits (%)</v>
      </c>
      <c r="B292" s="443">
        <f>INPUT!K239</f>
        <v>53.021442495126706</v>
      </c>
      <c r="C292" s="435">
        <f>INPUT!L239</f>
        <v>-0.27456347725105523</v>
      </c>
      <c r="D292" s="443">
        <f>INPUT!M239</f>
        <v>52.362948960302461</v>
      </c>
      <c r="E292" s="435">
        <f>INPUT!N239</f>
        <v>-0.8210246387491571</v>
      </c>
      <c r="F292" s="443">
        <f>INPUT!O239</f>
        <v>52.363636363636367</v>
      </c>
      <c r="G292" s="435">
        <f>INPUT!P239</f>
        <v>-1.3958944281524888</v>
      </c>
      <c r="H292" s="443">
        <f>INPUT!Q239</f>
        <v>52.220248667850797</v>
      </c>
      <c r="I292" s="435">
        <f>INPUT!R239</f>
        <v>0.47175843694493569</v>
      </c>
      <c r="J292" s="443">
        <f>INPUT!S239</f>
        <v>52.805280528052798</v>
      </c>
      <c r="K292" s="435">
        <f>INPUT!T239</f>
        <v>-0.40768782760630673</v>
      </c>
      <c r="L292" s="443">
        <f>INPUT!U239</f>
        <v>53.588516746411486</v>
      </c>
      <c r="M292" s="435">
        <f>INPUT!V239</f>
        <v>2.3405247611973712</v>
      </c>
      <c r="N292" s="443">
        <f>INPUT!W239</f>
        <v>53.516819571865447</v>
      </c>
      <c r="O292" s="435">
        <f>INPUT!X239</f>
        <v>2.2022595990485838</v>
      </c>
      <c r="P292" s="443">
        <f>INPUT!Y239</f>
        <v>52.37388724035609</v>
      </c>
      <c r="Q292" s="435">
        <f>INPUT!Z239</f>
        <v>0.2942126405458545</v>
      </c>
      <c r="R292" s="443">
        <f>INPUT!AA239</f>
        <v>53.641456582633054</v>
      </c>
      <c r="S292" s="435">
        <f>INPUT!AB239</f>
        <v>1.5835084033613667</v>
      </c>
      <c r="T292" s="443">
        <f>INPUT!AC239</f>
        <v>53.507565337001374</v>
      </c>
      <c r="U292" s="435">
        <f>INPUT!AD239</f>
        <v>-0.15106111220279939</v>
      </c>
      <c r="V292" s="443">
        <f>INPUT!AE239</f>
        <v>53.377483443708606</v>
      </c>
      <c r="W292" s="435">
        <f>INPUT!AF239</f>
        <v>-0.26035950804164099</v>
      </c>
      <c r="X292" s="443">
        <f>INPUT!AG239</f>
        <v>53.177691309987033</v>
      </c>
      <c r="Y292" s="435">
        <f>INPUT!AH239</f>
        <v>1.5347420479638885</v>
      </c>
      <c r="Z292" s="443">
        <f>INPUT!AI239</f>
        <v>53.703703703703709</v>
      </c>
      <c r="AA292" s="435">
        <f>INPUT!AJ239</f>
        <v>0.11604293588629577</v>
      </c>
      <c r="AB292" s="443">
        <f>INPUT!AK239</f>
        <v>53.929866989117293</v>
      </c>
      <c r="AC292" s="435">
        <f>INPUT!AL239</f>
        <v>0.78923727786188724</v>
      </c>
      <c r="AD292" s="443">
        <f>INPUT!AM239</f>
        <v>54.191263282172372</v>
      </c>
      <c r="AE292" s="435">
        <f>INPUT!AN239</f>
        <v>1.5245751316132594</v>
      </c>
      <c r="AF292" s="443">
        <f>INPUT!AO239</f>
        <v>54.025670945157522</v>
      </c>
      <c r="AG292" s="435">
        <f>INPUT!AP239</f>
        <v>1.5946153627230508</v>
      </c>
      <c r="AH292" s="443">
        <f>INPUT!AQ239</f>
        <v>53.872053872053868</v>
      </c>
      <c r="AI292" s="435">
        <f>INPUT!AR239</f>
        <v>0.31347962382444194</v>
      </c>
      <c r="AJ292" s="443">
        <f>INPUT!AS239</f>
        <v>54.285714285714285</v>
      </c>
      <c r="AK292" s="435">
        <f>INPUT!AT239</f>
        <v>0.65983344010249745</v>
      </c>
      <c r="AL292" s="443">
        <f>INPUT!AU239</f>
        <v>54.682454251883748</v>
      </c>
      <c r="AM292" s="435">
        <f>INPUT!AV239</f>
        <v>0.90640250837807912</v>
      </c>
      <c r="AN292" s="443">
        <f>INPUT!AW239</f>
        <v>53.862433862433868</v>
      </c>
      <c r="AO292" s="435">
        <f>INPUT!AX239</f>
        <v>-0.30214725679086341</v>
      </c>
      <c r="AP292" s="443">
        <f>INPUT!AY239</f>
        <v>53.367346938775505</v>
      </c>
      <c r="AQ292" s="435">
        <f>INPUT!AZ239</f>
        <v>-0.93686224489796244</v>
      </c>
      <c r="AR292" s="443">
        <f>INPUT!BA239</f>
        <v>53.018108651911469</v>
      </c>
      <c r="AS292" s="435">
        <f>INPUT!BB239</f>
        <v>-2.3350630096367619</v>
      </c>
      <c r="AT292" s="443">
        <f>INPUT!BC239</f>
        <v>53.37904015670911</v>
      </c>
      <c r="AU292" s="435">
        <f>INPUT!BD239</f>
        <v>-2.3836056976717312</v>
      </c>
      <c r="AV292" s="443">
        <f>INPUT!BE239</f>
        <v>55.566311713455953</v>
      </c>
      <c r="AW292" s="435">
        <f>INPUT!BF239</f>
        <v>3.1633881517011186</v>
      </c>
      <c r="AX292" s="443">
        <f>INPUT!BG239</f>
        <v>52.718894009216591</v>
      </c>
      <c r="AY292" s="435">
        <f>INPUT!BH239</f>
        <v>-1.2150743230740613</v>
      </c>
      <c r="AZ292" s="443">
        <f>INPUT!BI239</f>
        <v>53.13921747042766</v>
      </c>
      <c r="BA292" s="435">
        <f>INPUT!BJ239</f>
        <v>0.22842915674590181</v>
      </c>
      <c r="BB292" s="443">
        <f>INPUT!BK239</f>
        <v>53.11942959001783</v>
      </c>
      <c r="BC292" s="435">
        <f>INPUT!BL239</f>
        <v>-0.48635300659045644</v>
      </c>
      <c r="BD292" s="443">
        <f>INPUT!BM239</f>
        <v>52.543859649122801</v>
      </c>
      <c r="BE292" s="435">
        <f>INPUT!BN239</f>
        <v>-5.4393605966134961</v>
      </c>
      <c r="BF292" s="443">
        <f>INPUT!BO239</f>
        <v>52.380952380952387</v>
      </c>
      <c r="BG292" s="435">
        <f>INPUT!BP239</f>
        <v>-0.64102564102562765</v>
      </c>
      <c r="BH292" s="443">
        <f>INPUT!BQ239</f>
        <v>52.728799328295551</v>
      </c>
      <c r="BI292" s="435">
        <f>INPUT!BR239</f>
        <v>-0.77234509966299658</v>
      </c>
      <c r="BJ292" s="443">
        <f>INPUT!BS239</f>
        <v>52.688172043010752</v>
      </c>
      <c r="BK292" s="435">
        <f>INPUT!BT239</f>
        <v>-0.81186403983547484</v>
      </c>
      <c r="BL292" s="443">
        <f>INPUT!BU239</f>
        <v>53.261767134599502</v>
      </c>
      <c r="BM292" s="435">
        <f>INPUT!BV239</f>
        <v>1.366301391391378</v>
      </c>
      <c r="BN292" s="443">
        <f>INPUT!BW239</f>
        <v>49.512195121951223</v>
      </c>
      <c r="BO292" s="435">
        <f>INPUT!BX239</f>
        <v>-5.4767184035476753</v>
      </c>
      <c r="BP292" s="443">
        <f>INPUT!BY239</f>
        <v>51.594439901880619</v>
      </c>
      <c r="BQ292" s="435">
        <f>INPUT!BZ239</f>
        <v>-2.1513090395862799</v>
      </c>
      <c r="BR292" s="443">
        <f>INPUT!CA239</f>
        <v>51.94174757281553</v>
      </c>
      <c r="BS292" s="435">
        <f>INPUT!CB239</f>
        <v>-1.4166831781256217</v>
      </c>
      <c r="BT292" s="443">
        <f>INPUT!CC239</f>
        <v>53.797468354430379</v>
      </c>
      <c r="BU292" s="435">
        <f>INPUT!CD239</f>
        <v>1.0057894220390606</v>
      </c>
      <c r="BV292" s="443">
        <f>INPUT!CE239</f>
        <v>45.454545454545453</v>
      </c>
      <c r="BW292" s="435">
        <f>INPUT!CF239</f>
        <v>-8.195253022839232</v>
      </c>
      <c r="BX292" s="443">
        <f>INPUT!CG239</f>
        <v>50.972762645914393</v>
      </c>
      <c r="BY292" s="435">
        <f>INPUT!CH239</f>
        <v>-1.2049307195668657</v>
      </c>
      <c r="BZ292" s="443">
        <f>INPUT!CI239</f>
        <v>51.770905990854843</v>
      </c>
      <c r="CA292" s="435">
        <f>INPUT!CJ239</f>
        <v>-0.32890996153178698</v>
      </c>
      <c r="CB292" s="443">
        <f>INPUT!CK239</f>
        <v>50.115830115830121</v>
      </c>
      <c r="CC292" s="435">
        <f>INPUT!CL239</f>
        <v>-6.8435157846922445</v>
      </c>
      <c r="CD292" s="443">
        <f>INPUT!CM239</f>
        <v>48.784194528875382</v>
      </c>
      <c r="CE292" s="435">
        <f>INPUT!CN239</f>
        <v>7.3252279635258377</v>
      </c>
      <c r="CF292" s="443">
        <f>INPUT!CO239</f>
        <v>50.560957367240093</v>
      </c>
      <c r="CG292" s="435">
        <f>INPUT!CP239</f>
        <v>-0.80789279862057972</v>
      </c>
      <c r="CH292" s="443">
        <f>INPUT!CQ239</f>
        <v>52.533532041728762</v>
      </c>
      <c r="CI292" s="435">
        <f>INPUT!CR239</f>
        <v>1.4730784332973368</v>
      </c>
      <c r="CJ292" s="443">
        <f>INPUT!CS239</f>
        <v>51.224944320712694</v>
      </c>
      <c r="CK292" s="435">
        <f>INPUT!CT239</f>
        <v>2.2131015336254833</v>
      </c>
      <c r="CL292" s="443">
        <f>INPUT!CU239</f>
        <v>48.953068592057761</v>
      </c>
      <c r="CM292" s="435">
        <f>INPUT!CV239</f>
        <v>0.34616552515267518</v>
      </c>
      <c r="CN292" s="443">
        <f>INPUT!CW239</f>
        <v>51.137980085348509</v>
      </c>
      <c r="CO292" s="435">
        <f>INPUT!CX239</f>
        <v>1.141241677678928</v>
      </c>
      <c r="CP292" s="443">
        <f>INPUT!CY239</f>
        <v>50.424929178470258</v>
      </c>
      <c r="CQ292" s="435">
        <f>INPUT!CZ239</f>
        <v>-4.0138227553090928</v>
      </c>
      <c r="CR292" s="443">
        <f>INPUT!DA239</f>
        <v>50.807017543859644</v>
      </c>
      <c r="CS292" s="435">
        <f>INPUT!DB239</f>
        <v>-0.8158657513348655</v>
      </c>
      <c r="CT292" s="443">
        <f>INPUT!DC239</f>
        <v>48.0528511821975</v>
      </c>
      <c r="CU292" s="435">
        <f>INPUT!DD239</f>
        <v>-1.8389396941835723</v>
      </c>
      <c r="CV292" s="443">
        <f>INPUT!DE239</f>
        <v>49.105914718019257</v>
      </c>
      <c r="CW292" s="435">
        <f>INPUT!DF239</f>
        <v>-3.9736911077398185</v>
      </c>
      <c r="CX292" s="443">
        <f>INPUT!DG239</f>
        <v>49.827942188575364</v>
      </c>
      <c r="CY292" s="435">
        <f>INPUT!DH239</f>
        <v>-1.1839124013084179</v>
      </c>
      <c r="CZ292" s="443">
        <f>INPUT!DI239</f>
        <v>52.627939142461969</v>
      </c>
      <c r="DA292" s="435">
        <f>INPUT!DJ239</f>
        <v>3.5839962403429793</v>
      </c>
      <c r="DB292" s="443">
        <f>INPUT!DK239</f>
        <v>53.013910355486857</v>
      </c>
      <c r="DC292" s="435">
        <f>INPUT!DL239</f>
        <v>10.32417234615064</v>
      </c>
      <c r="DD292" s="443">
        <f>INPUT!DM239</f>
        <v>54.004576659038904</v>
      </c>
      <c r="DE292" s="435">
        <f>INPUT!DN239</f>
        <v>9.9757065297515055</v>
      </c>
      <c r="DF292" s="443">
        <f>INPUT!DO239</f>
        <v>55.283307810107196</v>
      </c>
      <c r="DG292" s="435">
        <f>INPUT!DP239</f>
        <v>10.948406420007938</v>
      </c>
      <c r="DH292" s="443">
        <f>INPUT!DQ239</f>
        <v>56.648731744811684</v>
      </c>
      <c r="DI292" s="435">
        <f>INPUT!DR239</f>
        <v>7.6400343009167981</v>
      </c>
      <c r="DJ292" s="443">
        <f>INPUT!DS239</f>
        <v>53.024645257654967</v>
      </c>
      <c r="DK292" s="435">
        <f>INPUT!DT239</f>
        <v>2.0249217792334129E-2</v>
      </c>
      <c r="DL292" s="443">
        <f>INPUT!DU239</f>
        <v>53.719008264462808</v>
      </c>
      <c r="DM292" s="435">
        <f>INPUT!DV239</f>
        <v>-0.52878554419387713</v>
      </c>
      <c r="DN292" s="443">
        <f>INPUT!DW239</f>
        <v>54.606240713224366</v>
      </c>
      <c r="DO292" s="435">
        <f>INPUT!DX239</f>
        <v>-1.2247224771869458</v>
      </c>
      <c r="DP292" s="443">
        <f>INPUT!DY239</f>
        <v>53.49361382419233</v>
      </c>
      <c r="DQ292" s="435">
        <f>INPUT!DZ239</f>
        <v>-5.5696179304284605</v>
      </c>
      <c r="DR292" s="443">
        <f>INPUT!EA239</f>
        <v>50.475493782004385</v>
      </c>
      <c r="DS292" s="435">
        <f>INPUT!EB239</f>
        <v>-4.8074842618255342</v>
      </c>
      <c r="DT292" s="443">
        <f>INPUT!EC239</f>
        <v>54.552129221732748</v>
      </c>
      <c r="DU292" s="435">
        <f>INPUT!ED239</f>
        <v>1.5508867050717301</v>
      </c>
      <c r="DV292" s="443">
        <f>INPUT!EE239</f>
        <v>52.380952380952387</v>
      </c>
      <c r="DW292" s="435">
        <f>INPUT!EF239</f>
        <v>-4.0751538710722235</v>
      </c>
      <c r="DX292" s="443">
        <f>INPUT!EG239</f>
        <v>53.049228508449666</v>
      </c>
      <c r="DY292" s="435">
        <f>INPUT!EH239</f>
        <v>-0.83072592029983516</v>
      </c>
      <c r="DZ292" s="443">
        <f>INPUT!EI239</f>
        <v>51.079136690647488</v>
      </c>
      <c r="EA292" s="435">
        <f>INPUT!EJ239</f>
        <v>1.1959128349494419</v>
      </c>
      <c r="EB292" s="443">
        <f>INPUT!EK239</f>
        <v>51.512968299711815</v>
      </c>
      <c r="EC292" s="435">
        <f>INPUT!EL239</f>
        <v>-5.5711132917799606</v>
      </c>
      <c r="ED292" s="443">
        <f>INPUT!EM239</f>
        <v>52.476669059583635</v>
      </c>
      <c r="EE292" s="435">
        <f>INPUT!EN239</f>
        <v>0.18273184102328699</v>
      </c>
      <c r="EF292" s="443">
        <f>INPUT!EO239</f>
        <v>52.408339324227171</v>
      </c>
      <c r="EG292" s="435">
        <f>INPUT!EP239</f>
        <v>-1.2081027420039026</v>
      </c>
      <c r="EH292" s="443">
        <f>INPUT!EQ239</f>
        <v>50.979494408848545</v>
      </c>
      <c r="EI292" s="435">
        <f>INPUT!ER239</f>
        <v>-0.19507432633877331</v>
      </c>
      <c r="EJ292" s="443">
        <f>INPUT!ES239</f>
        <v>51.338482795677564</v>
      </c>
      <c r="EK292" s="435">
        <f>INPUT!ET239</f>
        <v>-0.3387215099294294</v>
      </c>
      <c r="EL292" s="443">
        <f>INPUT!EU239</f>
        <v>52.287147044376759</v>
      </c>
      <c r="EM292" s="435">
        <f>INPUT!EV239</f>
        <v>-0.36115481146810069</v>
      </c>
      <c r="EN292" s="443">
        <f>INPUT!EW239</f>
        <v>52.178487861053</v>
      </c>
      <c r="EO292" s="435">
        <f>INPUT!EX239</f>
        <v>-0.4385780319276722</v>
      </c>
      <c r="EP292" s="436"/>
      <c r="EQ292" s="443">
        <f>INPUT!FF239</f>
        <v>52.749047359825809</v>
      </c>
      <c r="ER292" s="435">
        <f>INPUT!FG239</f>
        <v>0.25440243772811844</v>
      </c>
      <c r="ES292" s="443">
        <f>INPUT!FH239</f>
        <v>52.482598607888633</v>
      </c>
      <c r="ET292" s="435">
        <f>INPUT!FI239</f>
        <v>-0.5051252397405448</v>
      </c>
      <c r="EU292" s="443">
        <f>INPUT!FJ239</f>
        <v>53.065208902772355</v>
      </c>
      <c r="EV292" s="435">
        <f>INPUT!FK239</f>
        <v>1.1101018439207966</v>
      </c>
      <c r="EW292" s="443">
        <f>INPUT!FL239</f>
        <v>53.420963936636333</v>
      </c>
      <c r="EX292" s="435">
        <f>INPUT!FM239</f>
        <v>0.67041106823080288</v>
      </c>
      <c r="EY292" s="443">
        <f>INPUT!FN239</f>
        <v>53.965878479497157</v>
      </c>
      <c r="EZ292" s="435">
        <f>INPUT!FO239</f>
        <v>1.0200387688757528</v>
      </c>
      <c r="FA292" s="443">
        <f>INPUT!FP239</f>
        <v>54.176870748299322</v>
      </c>
      <c r="FB292" s="435">
        <f>INPUT!FQ239</f>
        <v>0.39097347202885491</v>
      </c>
      <c r="FC292" s="443">
        <f>INPUT!FR239</f>
        <v>53.848063555114202</v>
      </c>
      <c r="FD292" s="435">
        <f>INPUT!FS239</f>
        <v>-0.60691433197153088</v>
      </c>
      <c r="FE292" s="443">
        <f>INPUT!FT239</f>
        <v>52.878992352676569</v>
      </c>
      <c r="FF292" s="435">
        <f>INPUT!FU239</f>
        <v>-1.7996398356010967</v>
      </c>
      <c r="FG292" s="443">
        <f>INPUT!FV239</f>
        <v>52.767913097973675</v>
      </c>
      <c r="FH292" s="435">
        <f>INPUT!FW239</f>
        <v>-0.21006310778777237</v>
      </c>
      <c r="FI292" s="443">
        <f>INPUT!FX239</f>
        <v>51.726226529376142</v>
      </c>
      <c r="FJ292" s="435">
        <f>INPUT!FY239</f>
        <v>-1.9740908962297632</v>
      </c>
      <c r="FK292" s="443">
        <f>INPUT!FZ239</f>
        <v>49.589025124846977</v>
      </c>
      <c r="FL292" s="435">
        <f>INPUT!GA239</f>
        <v>-4.1317558769059186</v>
      </c>
      <c r="FM292" s="443">
        <f>INPUT!GB239</f>
        <v>50.786222388618498</v>
      </c>
      <c r="FN292" s="435">
        <f>INPUT!GC239</f>
        <v>2.4142383536627676</v>
      </c>
      <c r="FO292" s="443">
        <f>INPUT!GD239</f>
        <v>50.337597725657425</v>
      </c>
      <c r="FP292" s="435">
        <f>INPUT!GE239</f>
        <v>-0.88335899356359882</v>
      </c>
      <c r="FQ292" s="443">
        <f>INPUT!GF239</f>
        <v>56.083834659421697</v>
      </c>
      <c r="FR292" s="435">
        <f>INPUT!GG239</f>
        <v>11.415397622035051</v>
      </c>
      <c r="FS292" s="443">
        <f>INPUT!GH239</f>
        <v>54.7390636991558</v>
      </c>
      <c r="FT292" s="435">
        <f>INPUT!GI239</f>
        <v>-2.3977871135813733</v>
      </c>
      <c r="FU292" s="443">
        <f>INPUT!GJ239</f>
        <v>53.712362072190011</v>
      </c>
      <c r="FV292" s="435">
        <f>INPUT!GK239</f>
        <v>-1.8756287696269469</v>
      </c>
      <c r="FW292" s="443">
        <f>INPUT!GL239</f>
        <v>52.612282309807512</v>
      </c>
      <c r="FX292" s="435">
        <f>INPUT!GM239</f>
        <v>-2.0480941815665843</v>
      </c>
      <c r="FY292" s="443">
        <f>INPUT!GN239</f>
        <v>51.869830996044584</v>
      </c>
      <c r="FZ292" s="435">
        <f>INPUT!GO239</f>
        <v>-1.4111748838246618</v>
      </c>
      <c r="GA292" s="443">
        <f>INPUT!GP239</f>
        <v>51.69962276306974</v>
      </c>
      <c r="GB292" s="435">
        <f>INPUT!GQ239</f>
        <v>-0.32814495383226561</v>
      </c>
      <c r="GC292" s="443">
        <f>INPUT!GR239</f>
        <v>52.426475631726291</v>
      </c>
      <c r="GD292" s="435">
        <f>INPUT!GS239</f>
        <v>1.405915226862664</v>
      </c>
      <c r="GE292" s="443">
        <f>INPUT!GT239</f>
        <v>53.072850536789019</v>
      </c>
      <c r="GF292" s="435">
        <f>INPUT!GU239</f>
        <v>1.2329169513572547</v>
      </c>
      <c r="GG292" s="443">
        <f>INPUT!GV239</f>
        <v>53.816794055359161</v>
      </c>
      <c r="GH292" s="435">
        <f>INPUT!GW239</f>
        <v>1.4017402702996895</v>
      </c>
      <c r="GI292" s="443">
        <f>INPUT!GX239</f>
        <v>54.563740729138587</v>
      </c>
      <c r="GJ292" s="435">
        <f>INPUT!GY239</f>
        <v>1.3879434605693408</v>
      </c>
      <c r="GK292" s="435">
        <f>INPUT!GZ239</f>
        <v>1.0177894548559774</v>
      </c>
      <c r="GL292" s="436"/>
    </row>
    <row r="293" spans="1:194" ht="12" hidden="1" customHeight="1" outlineLevel="1" x14ac:dyDescent="0.2">
      <c r="B293" s="436"/>
      <c r="C293" s="435"/>
      <c r="D293" s="436"/>
      <c r="E293" s="435"/>
      <c r="F293" s="436"/>
      <c r="G293" s="435"/>
      <c r="H293" s="436"/>
      <c r="I293" s="435"/>
      <c r="J293" s="436"/>
      <c r="K293" s="435"/>
      <c r="L293" s="436"/>
      <c r="M293" s="435"/>
      <c r="N293" s="436"/>
      <c r="O293" s="435"/>
      <c r="P293" s="436"/>
      <c r="Q293" s="435"/>
      <c r="R293" s="436"/>
      <c r="S293" s="435"/>
      <c r="T293" s="436"/>
      <c r="U293" s="435"/>
      <c r="V293" s="436"/>
      <c r="W293" s="435"/>
      <c r="X293" s="436"/>
      <c r="Y293" s="435"/>
      <c r="Z293" s="436"/>
      <c r="AA293" s="435"/>
      <c r="AB293" s="436"/>
      <c r="AC293" s="435"/>
      <c r="AD293" s="436"/>
      <c r="AE293" s="435"/>
      <c r="AF293" s="436"/>
      <c r="AG293" s="435"/>
      <c r="AH293" s="436"/>
      <c r="AI293" s="435"/>
      <c r="AJ293" s="436"/>
      <c r="AK293" s="435"/>
      <c r="AL293" s="436"/>
      <c r="AM293" s="435"/>
      <c r="AN293" s="436"/>
      <c r="AO293" s="435"/>
      <c r="AP293" s="436"/>
      <c r="AQ293" s="435"/>
      <c r="AR293" s="436"/>
      <c r="AS293" s="435"/>
      <c r="AT293" s="436"/>
      <c r="AU293" s="435"/>
      <c r="AV293" s="436"/>
      <c r="AW293" s="435"/>
      <c r="AX293" s="436"/>
      <c r="AY293" s="435"/>
      <c r="AZ293" s="436"/>
      <c r="BA293" s="435"/>
      <c r="BB293" s="436"/>
      <c r="BC293" s="435"/>
      <c r="BD293" s="436"/>
      <c r="BE293" s="435"/>
      <c r="BF293" s="436"/>
      <c r="BG293" s="435"/>
      <c r="BH293" s="436"/>
      <c r="BI293" s="435"/>
      <c r="BJ293" s="436"/>
      <c r="BK293" s="435"/>
      <c r="BL293" s="436"/>
      <c r="BM293" s="435"/>
      <c r="BN293" s="436"/>
      <c r="BO293" s="435"/>
      <c r="BP293" s="436"/>
      <c r="BQ293" s="435"/>
      <c r="BR293" s="436"/>
      <c r="BS293" s="435"/>
      <c r="BT293" s="436"/>
      <c r="BU293" s="435"/>
      <c r="BV293" s="436"/>
      <c r="BW293" s="435"/>
      <c r="BX293" s="436"/>
      <c r="BY293" s="435"/>
      <c r="BZ293" s="436"/>
      <c r="CA293" s="435"/>
      <c r="CB293" s="436"/>
      <c r="CC293" s="435"/>
      <c r="CD293" s="436"/>
      <c r="CE293" s="435"/>
      <c r="CF293" s="436"/>
      <c r="CG293" s="435"/>
      <c r="CH293" s="436"/>
      <c r="CI293" s="435"/>
      <c r="CJ293" s="436"/>
      <c r="CK293" s="435"/>
      <c r="CL293" s="436"/>
      <c r="CM293" s="435"/>
      <c r="CN293" s="436"/>
      <c r="CO293" s="435"/>
      <c r="CP293" s="436"/>
      <c r="CQ293" s="435"/>
      <c r="CR293" s="436"/>
      <c r="CS293" s="435"/>
      <c r="CT293" s="436"/>
      <c r="CU293" s="435"/>
      <c r="CV293" s="436"/>
      <c r="CW293" s="435"/>
      <c r="CX293" s="436"/>
      <c r="CY293" s="435"/>
      <c r="CZ293" s="436"/>
      <c r="DA293" s="435"/>
      <c r="DB293" s="436"/>
      <c r="DC293" s="435"/>
      <c r="DD293" s="436"/>
      <c r="DE293" s="435"/>
      <c r="DF293" s="436"/>
      <c r="DG293" s="435"/>
      <c r="DH293" s="436"/>
      <c r="DI293" s="435"/>
      <c r="DJ293" s="436"/>
      <c r="DK293" s="435"/>
      <c r="DL293" s="436"/>
      <c r="DM293" s="435"/>
      <c r="DN293" s="436"/>
      <c r="DO293" s="435"/>
      <c r="DP293" s="436"/>
      <c r="DQ293" s="435"/>
      <c r="DR293" s="436"/>
      <c r="DS293" s="435"/>
      <c r="DT293" s="436"/>
      <c r="DU293" s="435"/>
      <c r="DV293" s="436"/>
      <c r="DW293" s="435"/>
      <c r="DX293" s="436"/>
      <c r="DY293" s="435"/>
      <c r="DZ293" s="436"/>
      <c r="EA293" s="435"/>
      <c r="EB293" s="436"/>
      <c r="EC293" s="435"/>
      <c r="ED293" s="436"/>
      <c r="EE293" s="435"/>
      <c r="EF293" s="436"/>
      <c r="EG293" s="435"/>
      <c r="EH293" s="436"/>
      <c r="EI293" s="435"/>
      <c r="EJ293" s="436"/>
      <c r="EK293" s="435"/>
      <c r="EL293" s="436"/>
      <c r="EM293" s="435"/>
      <c r="EN293" s="436"/>
      <c r="EO293" s="435"/>
      <c r="EP293" s="436"/>
      <c r="EQ293" s="436"/>
      <c r="ER293" s="435"/>
      <c r="ES293" s="436"/>
      <c r="ET293" s="435"/>
      <c r="EU293" s="436"/>
      <c r="EV293" s="435"/>
      <c r="EW293" s="436"/>
      <c r="EX293" s="435"/>
      <c r="EY293" s="436"/>
      <c r="EZ293" s="435"/>
      <c r="FA293" s="436"/>
      <c r="FB293" s="435"/>
      <c r="FC293" s="436"/>
      <c r="FD293" s="435"/>
      <c r="FE293" s="436"/>
      <c r="FF293" s="435"/>
      <c r="FG293" s="436"/>
      <c r="FH293" s="435"/>
      <c r="FI293" s="436"/>
      <c r="FJ293" s="435"/>
      <c r="FK293" s="436"/>
      <c r="FL293" s="435"/>
      <c r="FM293" s="436"/>
      <c r="FN293" s="435"/>
      <c r="FO293" s="436"/>
      <c r="FP293" s="435"/>
      <c r="FQ293" s="436"/>
      <c r="FR293" s="435"/>
      <c r="FS293" s="436"/>
      <c r="FT293" s="435"/>
      <c r="FU293" s="436"/>
      <c r="FV293" s="435"/>
      <c r="FW293" s="436"/>
      <c r="FX293" s="435"/>
      <c r="FY293" s="436"/>
      <c r="FZ293" s="435"/>
      <c r="GA293" s="436"/>
      <c r="GB293" s="435"/>
      <c r="GC293" s="436"/>
      <c r="GD293" s="435"/>
      <c r="GE293" s="436"/>
      <c r="GF293" s="435"/>
      <c r="GG293" s="436"/>
      <c r="GH293" s="435"/>
      <c r="GI293" s="436"/>
      <c r="GJ293" s="435"/>
      <c r="GK293" s="435"/>
      <c r="GL293" s="436"/>
    </row>
    <row r="294" spans="1:194" ht="12" hidden="1" customHeight="1" outlineLevel="1" x14ac:dyDescent="0.2">
      <c r="A294" s="437" t="s">
        <v>46</v>
      </c>
      <c r="B294" s="436"/>
      <c r="C294" s="435"/>
      <c r="D294" s="436"/>
      <c r="E294" s="435"/>
      <c r="F294" s="436"/>
      <c r="G294" s="435"/>
      <c r="H294" s="436"/>
      <c r="I294" s="435"/>
      <c r="J294" s="436"/>
      <c r="K294" s="435"/>
      <c r="L294" s="436"/>
      <c r="M294" s="435"/>
      <c r="N294" s="436"/>
      <c r="O294" s="435"/>
      <c r="P294" s="436"/>
      <c r="Q294" s="435"/>
      <c r="R294" s="436"/>
      <c r="S294" s="435"/>
      <c r="T294" s="436"/>
      <c r="U294" s="435"/>
      <c r="V294" s="436"/>
      <c r="W294" s="435"/>
      <c r="X294" s="436"/>
      <c r="Y294" s="435"/>
      <c r="Z294" s="436"/>
      <c r="AA294" s="435"/>
      <c r="AB294" s="436"/>
      <c r="AC294" s="435"/>
      <c r="AD294" s="436"/>
      <c r="AE294" s="435"/>
      <c r="AF294" s="436"/>
      <c r="AG294" s="435"/>
      <c r="AH294" s="436"/>
      <c r="AI294" s="435"/>
      <c r="AJ294" s="436"/>
      <c r="AK294" s="435"/>
      <c r="AL294" s="436"/>
      <c r="AM294" s="435"/>
      <c r="AN294" s="436"/>
      <c r="AO294" s="435"/>
      <c r="AP294" s="436"/>
      <c r="AQ294" s="435"/>
      <c r="AR294" s="436"/>
      <c r="AS294" s="435"/>
      <c r="AT294" s="436"/>
      <c r="AU294" s="435"/>
      <c r="AV294" s="436"/>
      <c r="AW294" s="435"/>
      <c r="AX294" s="436"/>
      <c r="AY294" s="435"/>
      <c r="AZ294" s="436"/>
      <c r="BA294" s="435"/>
      <c r="BB294" s="436"/>
      <c r="BC294" s="435"/>
      <c r="BD294" s="436"/>
      <c r="BE294" s="435"/>
      <c r="BF294" s="436"/>
      <c r="BG294" s="435"/>
      <c r="BH294" s="436"/>
      <c r="BI294" s="435"/>
      <c r="BJ294" s="436"/>
      <c r="BK294" s="435"/>
      <c r="BL294" s="436"/>
      <c r="BM294" s="435"/>
      <c r="BN294" s="436"/>
      <c r="BO294" s="435"/>
      <c r="BP294" s="436"/>
      <c r="BQ294" s="435"/>
      <c r="BR294" s="436"/>
      <c r="BS294" s="435"/>
      <c r="BT294" s="436"/>
      <c r="BU294" s="435"/>
      <c r="BV294" s="436"/>
      <c r="BW294" s="435"/>
      <c r="BX294" s="436"/>
      <c r="BY294" s="435"/>
      <c r="BZ294" s="436"/>
      <c r="CA294" s="435"/>
      <c r="CB294" s="436"/>
      <c r="CC294" s="435"/>
      <c r="CD294" s="436"/>
      <c r="CE294" s="435"/>
      <c r="CF294" s="436"/>
      <c r="CG294" s="435"/>
      <c r="CH294" s="436"/>
      <c r="CI294" s="435"/>
      <c r="CJ294" s="436"/>
      <c r="CK294" s="435"/>
      <c r="CL294" s="436"/>
      <c r="CM294" s="435"/>
      <c r="CN294" s="436"/>
      <c r="CO294" s="435"/>
      <c r="CP294" s="436"/>
      <c r="CQ294" s="435"/>
      <c r="CR294" s="436"/>
      <c r="CS294" s="435"/>
      <c r="CT294" s="436"/>
      <c r="CU294" s="435"/>
      <c r="CV294" s="436"/>
      <c r="CW294" s="435"/>
      <c r="CX294" s="436"/>
      <c r="CY294" s="435"/>
      <c r="CZ294" s="436"/>
      <c r="DA294" s="435"/>
      <c r="DB294" s="436"/>
      <c r="DC294" s="435"/>
      <c r="DD294" s="436"/>
      <c r="DE294" s="435"/>
      <c r="DF294" s="436"/>
      <c r="DG294" s="435"/>
      <c r="DH294" s="436"/>
      <c r="DI294" s="435"/>
      <c r="DJ294" s="436"/>
      <c r="DK294" s="435"/>
      <c r="DL294" s="436"/>
      <c r="DM294" s="435"/>
      <c r="DN294" s="436"/>
      <c r="DO294" s="435"/>
      <c r="DP294" s="436"/>
      <c r="DQ294" s="435"/>
      <c r="DR294" s="436"/>
      <c r="DS294" s="435"/>
      <c r="DT294" s="436"/>
      <c r="DU294" s="435"/>
      <c r="DV294" s="436"/>
      <c r="DW294" s="435"/>
      <c r="DX294" s="436"/>
      <c r="DY294" s="435"/>
      <c r="DZ294" s="436"/>
      <c r="EA294" s="435"/>
      <c r="EB294" s="436"/>
      <c r="EC294" s="435"/>
      <c r="ED294" s="436"/>
      <c r="EE294" s="435"/>
      <c r="EF294" s="436"/>
      <c r="EG294" s="435"/>
      <c r="EH294" s="436"/>
      <c r="EI294" s="435"/>
      <c r="EJ294" s="436"/>
      <c r="EK294" s="435"/>
      <c r="EL294" s="436"/>
      <c r="EM294" s="435"/>
      <c r="EN294" s="436"/>
      <c r="EO294" s="435"/>
      <c r="EP294" s="436"/>
      <c r="EQ294" s="436"/>
      <c r="ER294" s="435"/>
      <c r="ES294" s="436"/>
      <c r="ET294" s="435"/>
      <c r="EU294" s="436"/>
      <c r="EV294" s="435"/>
      <c r="EW294" s="436"/>
      <c r="EX294" s="435"/>
      <c r="EY294" s="436"/>
      <c r="EZ294" s="435"/>
      <c r="FA294" s="436"/>
      <c r="FB294" s="435"/>
      <c r="FC294" s="436"/>
      <c r="FD294" s="435"/>
      <c r="FE294" s="436"/>
      <c r="FF294" s="435"/>
      <c r="FG294" s="436"/>
      <c r="FH294" s="435"/>
      <c r="FI294" s="436"/>
      <c r="FJ294" s="435"/>
      <c r="FK294" s="436"/>
      <c r="FL294" s="435"/>
      <c r="FM294" s="436"/>
      <c r="FN294" s="435"/>
      <c r="FO294" s="436"/>
      <c r="FP294" s="435"/>
      <c r="FQ294" s="436"/>
      <c r="FR294" s="435"/>
      <c r="FS294" s="436"/>
      <c r="FT294" s="435"/>
      <c r="FU294" s="436"/>
      <c r="FV294" s="435"/>
      <c r="FW294" s="436"/>
      <c r="FX294" s="435"/>
      <c r="FY294" s="436"/>
      <c r="FZ294" s="435"/>
      <c r="GA294" s="436"/>
      <c r="GB294" s="435"/>
      <c r="GC294" s="436"/>
      <c r="GD294" s="435"/>
      <c r="GE294" s="436"/>
      <c r="GF294" s="435"/>
      <c r="GG294" s="436"/>
      <c r="GH294" s="435"/>
      <c r="GI294" s="436"/>
      <c r="GJ294" s="435"/>
      <c r="GK294" s="435"/>
      <c r="GL294" s="436"/>
    </row>
    <row r="295" spans="1:194" ht="12" hidden="1" customHeight="1" outlineLevel="1" x14ac:dyDescent="0.2">
      <c r="A295" s="433" t="s">
        <v>47</v>
      </c>
      <c r="B295" s="434">
        <f>INPUT!K244</f>
        <v>1022</v>
      </c>
      <c r="C295" s="435">
        <f>INPUT!L244</f>
        <v>18.150289017341038</v>
      </c>
      <c r="D295" s="434">
        <f>INPUT!M244</f>
        <v>1065</v>
      </c>
      <c r="E295" s="435">
        <f>INPUT!N244</f>
        <v>19.260918253079517</v>
      </c>
      <c r="F295" s="434">
        <f>INPUT!O244</f>
        <v>1108</v>
      </c>
      <c r="G295" s="435">
        <f>INPUT!P244</f>
        <v>19.396551724137922</v>
      </c>
      <c r="H295" s="434">
        <f>INPUT!Q244</f>
        <v>1175</v>
      </c>
      <c r="I295" s="435">
        <f>INPUT!R244</f>
        <v>20.020429009193052</v>
      </c>
      <c r="J295" s="434">
        <f>INPUT!S244</f>
        <v>1217</v>
      </c>
      <c r="K295" s="435">
        <f>INPUT!T244</f>
        <v>19.080234833659482</v>
      </c>
      <c r="L295" s="434">
        <f>INPUT!U244</f>
        <v>1272</v>
      </c>
      <c r="M295" s="435">
        <f>INPUT!V244</f>
        <v>19.436619718309856</v>
      </c>
      <c r="N295" s="434">
        <f>INPUT!W244</f>
        <v>1336</v>
      </c>
      <c r="O295" s="435">
        <f>INPUT!X244</f>
        <v>20.57761732851986</v>
      </c>
      <c r="P295" s="434">
        <f>INPUT!Y244</f>
        <v>1410</v>
      </c>
      <c r="Q295" s="435">
        <f>INPUT!Z244</f>
        <v>19.999999999999996</v>
      </c>
      <c r="R295" s="434">
        <f>INPUT!AA244</f>
        <v>1448</v>
      </c>
      <c r="S295" s="435">
        <f>INPUT!AB244</f>
        <v>18.981101068200502</v>
      </c>
      <c r="T295" s="434">
        <f>INPUT!AC244</f>
        <v>1495</v>
      </c>
      <c r="U295" s="435">
        <f>INPUT!AD244</f>
        <v>17.531446540880502</v>
      </c>
      <c r="V295" s="434">
        <f>INPUT!AE244</f>
        <v>1538</v>
      </c>
      <c r="W295" s="435">
        <f>INPUT!AF244</f>
        <v>15.119760479041911</v>
      </c>
      <c r="X295" s="434">
        <f>INPUT!AG244</f>
        <v>1604</v>
      </c>
      <c r="Y295" s="435">
        <f>INPUT!AH244</f>
        <v>13.758865248226959</v>
      </c>
      <c r="Z295" s="434">
        <f>INPUT!AI244</f>
        <v>1642</v>
      </c>
      <c r="AA295" s="435">
        <f>INPUT!AJ244</f>
        <v>13.397790055248615</v>
      </c>
      <c r="AB295" s="434">
        <f>INPUT!AK244</f>
        <v>1683</v>
      </c>
      <c r="AC295" s="435">
        <f>INPUT!AL244</f>
        <v>12.575250836120411</v>
      </c>
      <c r="AD295" s="434">
        <f>INPUT!AM244</f>
        <v>1719</v>
      </c>
      <c r="AE295" s="435">
        <f>INPUT!AN244</f>
        <v>11.768530559167756</v>
      </c>
      <c r="AF295" s="434">
        <f>INPUT!AO244</f>
        <v>1783</v>
      </c>
      <c r="AG295" s="435">
        <f>INPUT!AP244</f>
        <v>11.159600997506235</v>
      </c>
      <c r="AH295" s="434">
        <f>INPUT!AQ244</f>
        <v>1816</v>
      </c>
      <c r="AI295" s="435">
        <f>INPUT!AR244</f>
        <v>10.596833130328864</v>
      </c>
      <c r="AJ295" s="434">
        <f>INPUT!AS244</f>
        <v>1864</v>
      </c>
      <c r="AK295" s="435">
        <f>INPUT!AT244</f>
        <v>10.754604872251928</v>
      </c>
      <c r="AL295" s="434">
        <f>INPUT!AU244</f>
        <v>1909</v>
      </c>
      <c r="AM295" s="435">
        <f>INPUT!AV244</f>
        <v>11.052937754508442</v>
      </c>
      <c r="AN295" s="434">
        <f>INPUT!AW244</f>
        <v>1966</v>
      </c>
      <c r="AO295" s="435">
        <f>INPUT!AX244</f>
        <v>10.263600673022989</v>
      </c>
      <c r="AP295" s="434">
        <f>INPUT!AY244</f>
        <v>1997</v>
      </c>
      <c r="AQ295" s="435">
        <f>INPUT!AZ244</f>
        <v>9.9669603524229053</v>
      </c>
      <c r="AR295" s="434">
        <f>INPUT!BA244</f>
        <v>2046</v>
      </c>
      <c r="AS295" s="435">
        <f>INPUT!BB244</f>
        <v>9.76394849785407</v>
      </c>
      <c r="AT295" s="434">
        <f>INPUT!BC244</f>
        <v>2096</v>
      </c>
      <c r="AU295" s="435">
        <f>INPUT!BD244</f>
        <v>9.7957045573598744</v>
      </c>
      <c r="AV295" s="434">
        <f>INPUT!BE244</f>
        <v>2168</v>
      </c>
      <c r="AW295" s="435">
        <f>INPUT!BF244</f>
        <v>10.274669379450652</v>
      </c>
      <c r="AX295" s="434">
        <f>INPUT!BG244</f>
        <v>2208</v>
      </c>
      <c r="AY295" s="435">
        <f>INPUT!BH244</f>
        <v>10.565848773159736</v>
      </c>
      <c r="AZ295" s="434">
        <f>INPUT!BI244</f>
        <v>2258</v>
      </c>
      <c r="BA295" s="435">
        <f>INPUT!BJ244</f>
        <v>10.361681329423256</v>
      </c>
      <c r="BB295" s="434">
        <f>INPUT!BK244</f>
        <v>2313</v>
      </c>
      <c r="BC295" s="435">
        <f>INPUT!BL244</f>
        <v>10.3530534351145</v>
      </c>
      <c r="BD295" s="434">
        <f>INPUT!BM244</f>
        <v>2385</v>
      </c>
      <c r="BE295" s="435">
        <f>INPUT!BN244</f>
        <v>10.009225092250929</v>
      </c>
      <c r="BF295" s="434">
        <f>INPUT!BO244</f>
        <v>2426</v>
      </c>
      <c r="BG295" s="435">
        <f>INPUT!BP244</f>
        <v>9.8731884057970944</v>
      </c>
      <c r="BH295" s="434">
        <f>INPUT!BQ244</f>
        <v>2486</v>
      </c>
      <c r="BI295" s="435">
        <f>INPUT!BR244</f>
        <v>10.097431355181573</v>
      </c>
      <c r="BJ295" s="434">
        <f>INPUT!BS244</f>
        <v>2538</v>
      </c>
      <c r="BK295" s="435">
        <f>INPUT!BT244</f>
        <v>9.7276264591439787</v>
      </c>
      <c r="BL295" s="434">
        <f>INPUT!BU244</f>
        <v>2593</v>
      </c>
      <c r="BM295" s="435">
        <f>INPUT!BV244</f>
        <v>8.7211740041928785</v>
      </c>
      <c r="BN295" s="434">
        <f>INPUT!BW244</f>
        <v>2588</v>
      </c>
      <c r="BO295" s="435">
        <f>INPUT!BX244</f>
        <v>6.6776586974443441</v>
      </c>
      <c r="BP295" s="434">
        <f>INPUT!BY244</f>
        <v>2608</v>
      </c>
      <c r="BQ295" s="435">
        <f>INPUT!BZ244</f>
        <v>4.9074818986323487</v>
      </c>
      <c r="BR295" s="434">
        <f>INPUT!CA244</f>
        <v>2642</v>
      </c>
      <c r="BS295" s="435">
        <f>INPUT!CB244</f>
        <v>4.0977147360126143</v>
      </c>
      <c r="BT295" s="434">
        <f>INPUT!CC244</f>
        <v>2687</v>
      </c>
      <c r="BU295" s="435">
        <f>INPUT!CD244</f>
        <v>3.6251446201311266</v>
      </c>
      <c r="BV295" s="434">
        <f>INPUT!CE244</f>
        <v>2668</v>
      </c>
      <c r="BW295" s="435">
        <f>INPUT!CF244</f>
        <v>3.0911901081916549</v>
      </c>
      <c r="BX295" s="434">
        <f>INPUT!CG244</f>
        <v>2668</v>
      </c>
      <c r="BY295" s="435">
        <f>INPUT!CH244</f>
        <v>2.3006134969325132</v>
      </c>
      <c r="BZ295" s="434">
        <f>INPUT!CI244</f>
        <v>2735</v>
      </c>
      <c r="CA295" s="435">
        <f>INPUT!CJ244</f>
        <v>3.5200605601816815</v>
      </c>
      <c r="CB295" s="434">
        <f>INPUT!CK244</f>
        <v>2549</v>
      </c>
      <c r="CC295" s="435">
        <f>INPUT!CL244</f>
        <v>-5.1358392259024939</v>
      </c>
      <c r="CD295" s="434">
        <f>INPUT!CM244</f>
        <v>2548</v>
      </c>
      <c r="CE295" s="435">
        <f>INPUT!CN244</f>
        <v>-4.4977511244377766</v>
      </c>
      <c r="CF295" s="434">
        <f>INPUT!CO244</f>
        <v>2588</v>
      </c>
      <c r="CG295" s="435">
        <f>INPUT!CP244</f>
        <v>-2.9985007496251881</v>
      </c>
      <c r="CH295" s="434">
        <f>INPUT!CQ244</f>
        <v>2627</v>
      </c>
      <c r="CI295" s="435">
        <f>INPUT!CR244</f>
        <v>-3.9488117001828194</v>
      </c>
      <c r="CJ295" s="434">
        <f>INPUT!CS244</f>
        <v>2687</v>
      </c>
      <c r="CK295" s="435">
        <f>INPUT!CT244</f>
        <v>5.4138877991369183</v>
      </c>
      <c r="CL295" s="434">
        <f>INPUT!CU244</f>
        <v>2716</v>
      </c>
      <c r="CM295" s="435">
        <f>INPUT!CV244</f>
        <v>6.5934065934065922</v>
      </c>
      <c r="CN295" s="434">
        <f>INPUT!CW244</f>
        <v>2770</v>
      </c>
      <c r="CO295" s="435">
        <f>INPUT!CX244</f>
        <v>7.0324574961360131</v>
      </c>
      <c r="CP295" s="434">
        <f>INPUT!CY244</f>
        <v>2805</v>
      </c>
      <c r="CQ295" s="435">
        <f>INPUT!CZ244</f>
        <v>6.7757898743814327</v>
      </c>
      <c r="CR295" s="434">
        <f>INPUT!DA244</f>
        <v>2857</v>
      </c>
      <c r="CS295" s="435">
        <f>INPUT!DB244</f>
        <v>6.3267584666914845</v>
      </c>
      <c r="CT295" s="434">
        <f>INPUT!DC244</f>
        <v>2864</v>
      </c>
      <c r="CU295" s="435">
        <f>INPUT!DD244</f>
        <v>5.4491899852724623</v>
      </c>
      <c r="CV295" s="434">
        <f>INPUT!DE244</f>
        <v>2912</v>
      </c>
      <c r="CW295" s="435">
        <f>INPUT!DF244</f>
        <v>5.1263537906137246</v>
      </c>
      <c r="CX295" s="434">
        <f>INPUT!DG244</f>
        <v>2939</v>
      </c>
      <c r="CY295" s="435">
        <f>INPUT!DH244</f>
        <v>4.7771836007130197</v>
      </c>
      <c r="CZ295" s="434">
        <f>INPUT!DI244</f>
        <v>2979</v>
      </c>
      <c r="DA295" s="435">
        <f>INPUT!DJ244</f>
        <v>4.2702135106755357</v>
      </c>
      <c r="DB295" s="434">
        <f>INPUT!DK244</f>
        <v>2970</v>
      </c>
      <c r="DC295" s="435">
        <f>INPUT!DL244</f>
        <v>3.7011173184357649</v>
      </c>
      <c r="DD295" s="434">
        <f>INPUT!DM244</f>
        <v>3000</v>
      </c>
      <c r="DE295" s="435">
        <f>INPUT!DN244</f>
        <v>3.0219780219780112</v>
      </c>
      <c r="DF295" s="434">
        <f>INPUT!DO244</f>
        <v>3007</v>
      </c>
      <c r="DG295" s="435">
        <f>INPUT!DP244</f>
        <v>2.3137121469887667</v>
      </c>
      <c r="DH295" s="434">
        <f>INPUT!DQ244</f>
        <v>3062</v>
      </c>
      <c r="DI295" s="435">
        <f>INPUT!DR244</f>
        <v>2.7861698556562509</v>
      </c>
      <c r="DJ295" s="434">
        <f>INPUT!DS244</f>
        <v>3069</v>
      </c>
      <c r="DK295" s="435">
        <f>INPUT!DT244</f>
        <v>3.3333333333333437</v>
      </c>
      <c r="DL295" s="434">
        <f>INPUT!DU244</f>
        <v>3095</v>
      </c>
      <c r="DM295" s="435">
        <f>INPUT!DV244</f>
        <v>3.1666666666666732</v>
      </c>
      <c r="DN295" s="434">
        <f>INPUT!DW244</f>
        <v>3111</v>
      </c>
      <c r="DO295" s="435">
        <f>INPUT!DX244</f>
        <v>3.4585966079148545</v>
      </c>
      <c r="DP295" s="434">
        <f>INPUT!DY244</f>
        <v>3142</v>
      </c>
      <c r="DQ295" s="435">
        <f>INPUT!DZ244</f>
        <v>2.6126714565643416</v>
      </c>
      <c r="DR295" s="434">
        <f>INPUT!EA244</f>
        <v>3135</v>
      </c>
      <c r="DS295" s="435">
        <f>INPUT!EB244</f>
        <v>2.1505376344086002</v>
      </c>
      <c r="DT295" s="434">
        <f>INPUT!EC244</f>
        <v>3162</v>
      </c>
      <c r="DU295" s="435">
        <f>INPUT!ED244</f>
        <v>2.1647819063004947</v>
      </c>
      <c r="DV295" s="434">
        <f>INPUT!EE244</f>
        <v>3189</v>
      </c>
      <c r="DW295" s="435">
        <f>INPUT!EF244</f>
        <v>2.5072324011571778</v>
      </c>
      <c r="DX295" s="434">
        <f>INPUT!EG244</f>
        <v>3228</v>
      </c>
      <c r="DY295" s="435">
        <f>INPUT!EH244</f>
        <v>2.7371101209420656</v>
      </c>
      <c r="DZ295" s="434">
        <f>INPUT!EI244</f>
        <v>3227</v>
      </c>
      <c r="EA295" s="435">
        <f>INPUT!EJ244</f>
        <v>2.9346092503987231</v>
      </c>
      <c r="EB295" s="434">
        <f>INPUT!EK244</f>
        <v>3264</v>
      </c>
      <c r="EC295" s="435">
        <f>INPUT!EL244</f>
        <v>3.2258064516129004</v>
      </c>
      <c r="ED295" s="434">
        <f>INPUT!EM244</f>
        <v>3309</v>
      </c>
      <c r="EE295" s="435">
        <f>INPUT!EN244</f>
        <v>3.7629350893697122</v>
      </c>
      <c r="EF295" s="434">
        <f>INPUT!EO244</f>
        <v>3355</v>
      </c>
      <c r="EG295" s="435">
        <f>INPUT!EP244</f>
        <v>3.9343246592317138</v>
      </c>
      <c r="EH295" s="434">
        <f>INPUT!EQ244</f>
        <v>3329.4133454770758</v>
      </c>
      <c r="EI295" s="435">
        <f>INPUT!ER244</f>
        <v>3.1736394631879605</v>
      </c>
      <c r="EJ295" s="434">
        <f>INPUT!ES244</f>
        <v>3332.7743450216853</v>
      </c>
      <c r="EK295" s="435">
        <f>INPUT!ET244</f>
        <v>2.1070571391447634</v>
      </c>
      <c r="EL295" s="434">
        <f>INPUT!EU244</f>
        <v>3333.1329070833722</v>
      </c>
      <c r="EM295" s="435">
        <f>INPUT!EV244</f>
        <v>0.72931118414543139</v>
      </c>
      <c r="EN295" s="434">
        <f>INPUT!EW244</f>
        <v>3386.8005094321416</v>
      </c>
      <c r="EO295" s="435">
        <f>INPUT!EX244</f>
        <v>0.94785423046621631</v>
      </c>
      <c r="EP295" s="436"/>
      <c r="EQ295" s="434">
        <f>INPUT!FF244</f>
        <v>979</v>
      </c>
      <c r="ER295" s="435">
        <f>INPUT!FG244</f>
        <v>17.105263157894733</v>
      </c>
      <c r="ES295" s="434">
        <f>INPUT!FH244</f>
        <v>1175</v>
      </c>
      <c r="ET295" s="435">
        <f>INPUT!FI244</f>
        <v>20.020429009193052</v>
      </c>
      <c r="EU295" s="434">
        <f>INPUT!FJ244</f>
        <v>1410</v>
      </c>
      <c r="EV295" s="435">
        <f>INPUT!FK244</f>
        <v>19.999999999999996</v>
      </c>
      <c r="EW295" s="434">
        <f>INPUT!FL244</f>
        <v>1604</v>
      </c>
      <c r="EX295" s="435">
        <f>INPUT!FM244</f>
        <v>13.758865248226959</v>
      </c>
      <c r="EY295" s="434">
        <f>INPUT!FN244</f>
        <v>1783</v>
      </c>
      <c r="EZ295" s="435">
        <f>INPUT!FO244</f>
        <v>11.159600997506235</v>
      </c>
      <c r="FA295" s="434">
        <f>INPUT!FP244</f>
        <v>1966</v>
      </c>
      <c r="FB295" s="435">
        <f>INPUT!FQ244</f>
        <v>10.263600673022989</v>
      </c>
      <c r="FC295" s="434">
        <f>INPUT!FR244</f>
        <v>2168</v>
      </c>
      <c r="FD295" s="435">
        <f>INPUT!FS244</f>
        <v>10.274669379450652</v>
      </c>
      <c r="FE295" s="434">
        <f>INPUT!FT244</f>
        <v>2385</v>
      </c>
      <c r="FF295" s="435">
        <f>INPUT!FU244</f>
        <v>10.009225092250929</v>
      </c>
      <c r="FG295" s="434">
        <f>INPUT!FV244</f>
        <v>2593</v>
      </c>
      <c r="FH295" s="435">
        <f>INPUT!FW244</f>
        <v>8.7211740041928785</v>
      </c>
      <c r="FI295" s="434">
        <f>INPUT!FX244</f>
        <v>2687</v>
      </c>
      <c r="FJ295" s="435">
        <f>INPUT!FY244</f>
        <v>3.6251446201311266</v>
      </c>
      <c r="FK295" s="434">
        <f>INPUT!FZ244</f>
        <v>2549</v>
      </c>
      <c r="FL295" s="435">
        <f>INPUT!GA244</f>
        <v>-5.1358392259024939</v>
      </c>
      <c r="FM295" s="434">
        <f>INPUT!GB244</f>
        <v>2687</v>
      </c>
      <c r="FN295" s="435">
        <f>INPUT!GC244</f>
        <v>5.4138877991369183</v>
      </c>
      <c r="FO295" s="434">
        <f>INPUT!GD244</f>
        <v>2857</v>
      </c>
      <c r="FP295" s="435">
        <f>INPUT!GE244</f>
        <v>6.3267584666914845</v>
      </c>
      <c r="FQ295" s="434">
        <f>INPUT!GF244</f>
        <v>2979</v>
      </c>
      <c r="FR295" s="435">
        <f>INPUT!GG244</f>
        <v>4.2702135106755357</v>
      </c>
      <c r="FS295" s="434">
        <f>INPUT!GH244</f>
        <v>3062</v>
      </c>
      <c r="FT295" s="435">
        <f>INPUT!GI244</f>
        <v>2.7861698556562509</v>
      </c>
      <c r="FU295" s="434">
        <f>INPUT!GJ244</f>
        <v>3142</v>
      </c>
      <c r="FV295" s="435">
        <f>INPUT!GK244</f>
        <v>2.6126714565643416</v>
      </c>
      <c r="FW295" s="434">
        <f>INPUT!GL244</f>
        <v>3228</v>
      </c>
      <c r="FX295" s="435">
        <f>INPUT!GM244</f>
        <v>2.7371101209420656</v>
      </c>
      <c r="FY295" s="434">
        <f>INPUT!GN244</f>
        <v>3355</v>
      </c>
      <c r="FZ295" s="435">
        <f>INPUT!GO244</f>
        <v>3.9343246592317138</v>
      </c>
      <c r="GA295" s="434">
        <f>INPUT!GP244</f>
        <v>3386.8005094321416</v>
      </c>
      <c r="GB295" s="435">
        <f>INPUT!GQ244</f>
        <v>0.94785423046621631</v>
      </c>
      <c r="GC295" s="434">
        <f>INPUT!GR244</f>
        <v>3415.4797467593103</v>
      </c>
      <c r="GD295" s="435">
        <f>INPUT!GS244</f>
        <v>0.84679440809394269</v>
      </c>
      <c r="GE295" s="434">
        <f>INPUT!GT244</f>
        <v>3472.9817742735704</v>
      </c>
      <c r="GF295" s="435">
        <f>INPUT!GU244</f>
        <v>1.6835710288962913</v>
      </c>
      <c r="GG295" s="434">
        <f>INPUT!GV244</f>
        <v>3556.8500559017416</v>
      </c>
      <c r="GH295" s="435">
        <f>INPUT!GW244</f>
        <v>2.4148782538806701</v>
      </c>
      <c r="GI295" s="434">
        <f>INPUT!GX244</f>
        <v>3665.1404863158614</v>
      </c>
      <c r="GJ295" s="435">
        <f>INPUT!GY244</f>
        <v>3.0445598974417676</v>
      </c>
      <c r="GK295" s="435">
        <f>INPUT!GZ244</f>
        <v>1.784024871781309</v>
      </c>
      <c r="GL295" s="436"/>
    </row>
    <row r="296" spans="1:194" ht="12" hidden="1" customHeight="1" outlineLevel="1" x14ac:dyDescent="0.2">
      <c r="A296" s="433" t="s">
        <v>366</v>
      </c>
      <c r="B296" s="443">
        <f>INPUT!K247</f>
        <v>13.48314606741573</v>
      </c>
      <c r="C296" s="435">
        <f>INPUT!L247</f>
        <v>0.64205457463883953</v>
      </c>
      <c r="D296" s="443">
        <f>INPUT!M247</f>
        <v>15.264187866927593</v>
      </c>
      <c r="E296" s="435">
        <f>INPUT!N247</f>
        <v>6.4800202007448959</v>
      </c>
      <c r="F296" s="443">
        <f>INPUT!O247</f>
        <v>13.521126760563378</v>
      </c>
      <c r="G296" s="435">
        <f>INPUT!P247</f>
        <v>-2.6260790549750279</v>
      </c>
      <c r="H296" s="443">
        <f>INPUT!Q247</f>
        <v>15.162454873646208</v>
      </c>
      <c r="I296" s="435">
        <f>INPUT!R247</f>
        <v>0.50541516245485862</v>
      </c>
      <c r="J296" s="443">
        <f>INPUT!S247</f>
        <v>14.297872340425533</v>
      </c>
      <c r="K296" s="435">
        <f>INPUT!T247</f>
        <v>6.042553191489386</v>
      </c>
      <c r="L296" s="443">
        <f>INPUT!U247</f>
        <v>14.133114215283484</v>
      </c>
      <c r="M296" s="435">
        <f>INPUT!V247</f>
        <v>-7.409982512694091</v>
      </c>
      <c r="N296" s="443">
        <f>INPUT!W247</f>
        <v>13.20754716981132</v>
      </c>
      <c r="O296" s="435">
        <f>INPUT!X247</f>
        <v>-2.3191823899370911</v>
      </c>
      <c r="P296" s="443">
        <f>INPUT!Y247</f>
        <v>14.67065868263473</v>
      </c>
      <c r="Q296" s="435">
        <f>INPUT!Z247</f>
        <v>-3.2435129740518875</v>
      </c>
      <c r="R296" s="443">
        <f>INPUT!AA247</f>
        <v>14.184397163120568</v>
      </c>
      <c r="S296" s="435">
        <f>INPUT!AB247</f>
        <v>-0.79365079365079083</v>
      </c>
      <c r="T296" s="443">
        <f>INPUT!AC247</f>
        <v>14.088397790055248</v>
      </c>
      <c r="U296" s="435">
        <f>INPUT!AD247</f>
        <v>-0.31639470641141587</v>
      </c>
      <c r="V296" s="443">
        <f>INPUT!AE247</f>
        <v>12.842809364548494</v>
      </c>
      <c r="W296" s="435">
        <f>INPUT!AF247</f>
        <v>-2.7615862398471136</v>
      </c>
      <c r="X296" s="443">
        <f>INPUT!AG247</f>
        <v>15.604681404421328</v>
      </c>
      <c r="Y296" s="435">
        <f>INPUT!AH247</f>
        <v>6.3666038587086415</v>
      </c>
      <c r="Z296" s="443">
        <f>INPUT!AI247</f>
        <v>14.713216957605985</v>
      </c>
      <c r="AA296" s="435">
        <f>INPUT!AJ247</f>
        <v>3.7281795511221905</v>
      </c>
      <c r="AB296" s="443">
        <f>INPUT!AK247</f>
        <v>14.859926918392205</v>
      </c>
      <c r="AC296" s="435">
        <f>INPUT!AL247</f>
        <v>5.4763440089799609</v>
      </c>
      <c r="AD296" s="443">
        <f>INPUT!AM247</f>
        <v>14.022578728461083</v>
      </c>
      <c r="AE296" s="435">
        <f>INPUT!AN247</f>
        <v>9.1862249950485531</v>
      </c>
      <c r="AF296" s="443">
        <f>INPUT!AO247</f>
        <v>15.357766143106458</v>
      </c>
      <c r="AG296" s="435">
        <f>INPUT!AP247</f>
        <v>-1.5823152995927847</v>
      </c>
      <c r="AH296" s="443">
        <f>INPUT!AQ247</f>
        <v>14.35782389231632</v>
      </c>
      <c r="AI296" s="435">
        <f>INPUT!AR247</f>
        <v>-2.4154681217145035</v>
      </c>
      <c r="AJ296" s="443">
        <f>INPUT!AS247</f>
        <v>13.656387665198238</v>
      </c>
      <c r="AK296" s="435">
        <f>INPUT!AT247</f>
        <v>-8.0992272694446417</v>
      </c>
      <c r="AL296" s="443">
        <f>INPUT!AU247</f>
        <v>12.875536480686694</v>
      </c>
      <c r="AM296" s="435">
        <f>INPUT!AV247</f>
        <v>-8.1799665381537938</v>
      </c>
      <c r="AN296" s="443">
        <f>INPUT!AW247</f>
        <v>15.086432687270824</v>
      </c>
      <c r="AO296" s="435">
        <f>INPUT!AX247</f>
        <v>-1.766750797657024</v>
      </c>
      <c r="AP296" s="443">
        <f>INPUT!AY247</f>
        <v>15.25940996948118</v>
      </c>
      <c r="AQ296" s="435">
        <f>INPUT!AZ247</f>
        <v>6.2794061546286972</v>
      </c>
      <c r="AR296" s="443">
        <f>INPUT!BA247</f>
        <v>14.02103154732098</v>
      </c>
      <c r="AS296" s="435">
        <f>INPUT!BB247</f>
        <v>2.6701342336084677</v>
      </c>
      <c r="AT296" s="443">
        <f>INPUT!BC247</f>
        <v>13.294232649071358</v>
      </c>
      <c r="AU296" s="435">
        <f>INPUT!BD247</f>
        <v>3.2518735744542226</v>
      </c>
      <c r="AV296" s="443">
        <f>INPUT!BE247</f>
        <v>14.694656488549619</v>
      </c>
      <c r="AW296" s="435">
        <f>INPUT!BF247</f>
        <v>-2.5968776505513214</v>
      </c>
      <c r="AX296" s="443">
        <f>INPUT!BG247</f>
        <v>14.760147601476014</v>
      </c>
      <c r="AY296" s="435">
        <f>INPUT!BH247</f>
        <v>-3.2718327183271834</v>
      </c>
      <c r="AZ296" s="443">
        <f>INPUT!BI247</f>
        <v>14.311594202898551</v>
      </c>
      <c r="BA296" s="435">
        <f>INPUT!BJ247</f>
        <v>2.0723343685300266</v>
      </c>
      <c r="BB296" s="443">
        <f>INPUT!BK247</f>
        <v>13.463241806908769</v>
      </c>
      <c r="BC296" s="435">
        <f>INPUT!BL247</f>
        <v>1.2712968269681824</v>
      </c>
      <c r="BD296" s="443">
        <f>INPUT!BM247</f>
        <v>15.218331171638564</v>
      </c>
      <c r="BE296" s="435">
        <f>INPUT!BN247</f>
        <v>3.5637082329689207</v>
      </c>
      <c r="BF296" s="443">
        <f>INPUT!BO247</f>
        <v>15.932914046121594</v>
      </c>
      <c r="BG296" s="435">
        <f>INPUT!BP247</f>
        <v>7.9454926624737965</v>
      </c>
      <c r="BH296" s="443">
        <f>INPUT!BQ247</f>
        <v>14.014839241549875</v>
      </c>
      <c r="BI296" s="435">
        <f>INPUT!BR247</f>
        <v>-2.0735283375249214</v>
      </c>
      <c r="BJ296" s="443">
        <f>INPUT!BS247</f>
        <v>14.159292035398231</v>
      </c>
      <c r="BK296" s="435">
        <f>INPUT!BT247</f>
        <v>5.1700046576618641</v>
      </c>
      <c r="BL296" s="443">
        <f>INPUT!BU247</f>
        <v>16.07565011820331</v>
      </c>
      <c r="BM296" s="435">
        <f>INPUT!BV247</f>
        <v>5.6334622823984493</v>
      </c>
      <c r="BN296" s="443">
        <f>INPUT!BW247</f>
        <v>19.436945622830699</v>
      </c>
      <c r="BO296" s="435">
        <f>INPUT!BX247</f>
        <v>21.992408711713729</v>
      </c>
      <c r="BP296" s="443">
        <f>INPUT!BY247</f>
        <v>16.0741885625966</v>
      </c>
      <c r="BQ296" s="435">
        <f>INPUT!BZ247</f>
        <v>14.694063096645159</v>
      </c>
      <c r="BR296" s="443">
        <f>INPUT!CA247</f>
        <v>14.263803680981596</v>
      </c>
      <c r="BS296" s="435">
        <f>INPUT!CB247</f>
        <v>0.73811349693251316</v>
      </c>
      <c r="BT296" s="443">
        <f>INPUT!CC247</f>
        <v>14.534443603330811</v>
      </c>
      <c r="BU296" s="435">
        <f>INPUT!CD247</f>
        <v>-9.5872111145745116</v>
      </c>
      <c r="BV296" s="443">
        <f>INPUT!CE247</f>
        <v>18.608113137327877</v>
      </c>
      <c r="BW296" s="435">
        <f>INPUT!CF247</f>
        <v>-4.2642115772000384</v>
      </c>
      <c r="BX296" s="443">
        <f>INPUT!CG247</f>
        <v>12.293853073463268</v>
      </c>
      <c r="BY296" s="435">
        <f>INPUT!CH247</f>
        <v>-23.518048667973712</v>
      </c>
      <c r="BZ296" s="443">
        <f>INPUT!CI247</f>
        <v>13.343328335832084</v>
      </c>
      <c r="CA296" s="435">
        <f>INPUT!CJ247</f>
        <v>-6.4532250004030285</v>
      </c>
      <c r="CB296" s="443">
        <f>INPUT!CK247</f>
        <v>14.6691042047532</v>
      </c>
      <c r="CC296" s="435">
        <f>INPUT!CL247</f>
        <v>0.92649299207800961</v>
      </c>
      <c r="CD296" s="443">
        <f>INPUT!CM247</f>
        <v>16.790898391526088</v>
      </c>
      <c r="CE296" s="435">
        <f>INPUT!CN247</f>
        <v>-9.7657120439388123</v>
      </c>
      <c r="CF296" s="443">
        <f>INPUT!CO247</f>
        <v>13.971742543171114</v>
      </c>
      <c r="CG296" s="435">
        <f>INPUT!CP247</f>
        <v>13.648198491404063</v>
      </c>
      <c r="CH296" s="443">
        <f>INPUT!CQ247</f>
        <v>14.111282843894898</v>
      </c>
      <c r="CI296" s="435">
        <f>INPUT!CR247</f>
        <v>5.7553444593022141</v>
      </c>
      <c r="CJ296" s="443">
        <f>INPUT!CS247</f>
        <v>14.617434335744194</v>
      </c>
      <c r="CK296" s="435">
        <f>INPUT!CT247</f>
        <v>-0.3522360212852238</v>
      </c>
      <c r="CL296" s="443">
        <f>INPUT!CU247</f>
        <v>16.375139560848531</v>
      </c>
      <c r="CM296" s="435">
        <f>INPUT!CV247</f>
        <v>-2.4760964004605035</v>
      </c>
      <c r="CN296" s="443">
        <f>INPUT!CW247</f>
        <v>13.549337260677467</v>
      </c>
      <c r="CO296" s="435">
        <f>INPUT!CX247</f>
        <v>-3.0232827522298167</v>
      </c>
      <c r="CP296" s="443">
        <f>INPUT!CY247</f>
        <v>14.584837545126353</v>
      </c>
      <c r="CQ296" s="435">
        <f>INPUT!CZ247</f>
        <v>3.3558586166128279</v>
      </c>
      <c r="CR296" s="443">
        <f>INPUT!DA247</f>
        <v>13.975044563279857</v>
      </c>
      <c r="CS296" s="435">
        <f>INPUT!DB247</f>
        <v>-4.3946821152703546</v>
      </c>
      <c r="CT296" s="443">
        <f>INPUT!DC247</f>
        <v>16.8008400420021</v>
      </c>
      <c r="CU296" s="435">
        <f>INPUT!DD247</f>
        <v>2.5996754383173615</v>
      </c>
      <c r="CV296" s="443">
        <f>INPUT!DE247</f>
        <v>13.687150837988826</v>
      </c>
      <c r="CW296" s="435">
        <f>INPUT!DF247</f>
        <v>1.0171241195044978</v>
      </c>
      <c r="CX296" s="443">
        <f>INPUT!DG247</f>
        <v>14.148351648351648</v>
      </c>
      <c r="CY296" s="435">
        <f>INPUT!DH247</f>
        <v>-2.9927374605592472</v>
      </c>
      <c r="CZ296" s="443">
        <f>INPUT!DI247</f>
        <v>15.243280027220143</v>
      </c>
      <c r="DA296" s="435">
        <f>INPUT!DJ247</f>
        <v>9.0750012151849635</v>
      </c>
      <c r="DB296" s="443">
        <f>INPUT!DK247</f>
        <v>17.45552198724404</v>
      </c>
      <c r="DC296" s="435">
        <f>INPUT!DL247</f>
        <v>3.8967214949088058</v>
      </c>
      <c r="DD296" s="443">
        <f>INPUT!DM247</f>
        <v>14.545454545454545</v>
      </c>
      <c r="DE296" s="435">
        <f>INPUT!DN247</f>
        <v>6.2708719851576999</v>
      </c>
      <c r="DF296" s="443">
        <f>INPUT!DO247</f>
        <v>14.933333333333335</v>
      </c>
      <c r="DG296" s="435">
        <f>INPUT!DP247</f>
        <v>5.5482200647249291</v>
      </c>
      <c r="DH296" s="443">
        <f>INPUT!DQ247</f>
        <v>14.499501163950782</v>
      </c>
      <c r="DI296" s="435">
        <f>INPUT!DR247</f>
        <v>-4.879388569528242</v>
      </c>
      <c r="DJ296" s="443">
        <f>INPUT!DS247</f>
        <v>16.721097322011758</v>
      </c>
      <c r="DK296" s="435">
        <f>INPUT!DT247</f>
        <v>-4.2074059187057085</v>
      </c>
      <c r="DL296" s="443">
        <f>INPUT!DU247</f>
        <v>14.727924405343758</v>
      </c>
      <c r="DM296" s="435">
        <f>INPUT!DV247</f>
        <v>1.2544802867383353</v>
      </c>
      <c r="DN296" s="443">
        <f>INPUT!DW247</f>
        <v>14.733441033925686</v>
      </c>
      <c r="DO296" s="435">
        <f>INPUT!DX247</f>
        <v>-1.3385645049619366</v>
      </c>
      <c r="DP296" s="443">
        <f>INPUT!DY247</f>
        <v>17.100610736097718</v>
      </c>
      <c r="DQ296" s="435">
        <f>INPUT!DZ247</f>
        <v>17.939303861114308</v>
      </c>
      <c r="DR296" s="443">
        <f>INPUT!EA247</f>
        <v>17.950350095480587</v>
      </c>
      <c r="DS296" s="435">
        <f>INPUT!EB247</f>
        <v>7.3515077975811582</v>
      </c>
      <c r="DT296" s="443">
        <f>INPUT!EC247</f>
        <v>14.928229665071772</v>
      </c>
      <c r="DU296" s="435">
        <f>INPUT!ED247</f>
        <v>1.3600372612948552</v>
      </c>
      <c r="DV296" s="443">
        <f>INPUT!EE247</f>
        <v>14.674256799493989</v>
      </c>
      <c r="DW296" s="435">
        <f>INPUT!EF247</f>
        <v>-0.40170001220636298</v>
      </c>
      <c r="DX296" s="443">
        <f>INPUT!EG247</f>
        <v>15.553465036061462</v>
      </c>
      <c r="DY296" s="435">
        <f>INPUT!EH247</f>
        <v>-9.0473125428811798</v>
      </c>
      <c r="DZ296" s="443">
        <f>INPUT!EI247</f>
        <v>17.348203221809168</v>
      </c>
      <c r="EA296" s="435">
        <f>INPUT!EJ247</f>
        <v>-3.3545132572262437</v>
      </c>
      <c r="EB296" s="443">
        <f>INPUT!EK247</f>
        <v>14.378679888441276</v>
      </c>
      <c r="EC296" s="435">
        <f>INPUT!EL247</f>
        <v>-3.681278952428646</v>
      </c>
      <c r="ED296" s="443">
        <f>INPUT!EM247</f>
        <v>14.215686274509803</v>
      </c>
      <c r="EE296" s="435">
        <f>INPUT!EN247</f>
        <v>-3.1249999999999889</v>
      </c>
      <c r="EF296" s="443">
        <f>INPUT!EO247</f>
        <v>15.835599879117559</v>
      </c>
      <c r="EG296" s="435">
        <f>INPUT!EP247</f>
        <v>1.8139677711812352</v>
      </c>
      <c r="EH296" s="443">
        <f>INPUT!EQ247</f>
        <v>17.348203221809168</v>
      </c>
      <c r="EI296" s="435">
        <f>INPUT!ER247</f>
        <v>0</v>
      </c>
      <c r="EJ296" s="443">
        <f>INPUT!ES247</f>
        <v>15</v>
      </c>
      <c r="EK296" s="435">
        <f>INPUT!ET247</f>
        <v>4.3211206896551779</v>
      </c>
      <c r="EL296" s="443">
        <f>INPUT!EU247</f>
        <v>15</v>
      </c>
      <c r="EM296" s="435">
        <f>INPUT!EV247</f>
        <v>5.5172413793103559</v>
      </c>
      <c r="EN296" s="443">
        <f>INPUT!EW247</f>
        <v>15.835599879117559</v>
      </c>
      <c r="EO296" s="435">
        <f>INPUT!EX247</f>
        <v>0</v>
      </c>
      <c r="EP296" s="436"/>
      <c r="EQ296" s="443">
        <f>INPUT!FF247</f>
        <v>14.952153110047847</v>
      </c>
      <c r="ER296" s="435">
        <f>INPUT!FG247</f>
        <v>3.5791182501708763</v>
      </c>
      <c r="ES296" s="443">
        <f>INPUT!FH247</f>
        <v>15.321756894790603</v>
      </c>
      <c r="ET296" s="435">
        <f>INPUT!FI247</f>
        <v>2.4719101123595433</v>
      </c>
      <c r="EU296" s="443">
        <f>INPUT!FJ247</f>
        <v>14.978723404255319</v>
      </c>
      <c r="EV296" s="435">
        <f>INPUT!FK247</f>
        <v>-2.2388652482269511</v>
      </c>
      <c r="EW296" s="443">
        <f>INPUT!FL247</f>
        <v>14.822695035460992</v>
      </c>
      <c r="EX296" s="435">
        <f>INPUT!FM247</f>
        <v>-1.0416666666666741</v>
      </c>
      <c r="EY296" s="443">
        <f>INPUT!FN247</f>
        <v>15.274314214463841</v>
      </c>
      <c r="EZ296" s="435">
        <f>INPUT!FO247</f>
        <v>3.0468088152823869</v>
      </c>
      <c r="FA296" s="443">
        <f>INPUT!FP247</f>
        <v>14.469994391475041</v>
      </c>
      <c r="FB296" s="435">
        <f>INPUT!FQ247</f>
        <v>-5.2658326370368824</v>
      </c>
      <c r="FC296" s="443">
        <f>INPUT!FR247</f>
        <v>14.750762970498474</v>
      </c>
      <c r="FD296" s="435">
        <f>INPUT!FS247</f>
        <v>1.9403502961193198</v>
      </c>
      <c r="FE296" s="443">
        <f>INPUT!FT247</f>
        <v>14.898523985239853</v>
      </c>
      <c r="FF296" s="435">
        <f>INPUT!FU247</f>
        <v>1.0017177757984497</v>
      </c>
      <c r="FG296" s="443">
        <f>INPUT!FV247</f>
        <v>15.513626834381553</v>
      </c>
      <c r="FH296" s="435">
        <f>INPUT!FW247</f>
        <v>4.1286160276755579</v>
      </c>
      <c r="FI296" s="443">
        <f>INPUT!FX247</f>
        <v>16.15888931739298</v>
      </c>
      <c r="FJ296" s="435">
        <f>INPUT!FY247</f>
        <v>4.1593270864385135</v>
      </c>
      <c r="FK296" s="443">
        <f>INPUT!FZ247</f>
        <v>14.748790472646073</v>
      </c>
      <c r="FL296" s="435">
        <f>INPUT!GA247</f>
        <v>-8.7264589604504224</v>
      </c>
      <c r="FM296" s="443">
        <f>INPUT!GB247</f>
        <v>15.037269517457826</v>
      </c>
      <c r="FN296" s="435">
        <f>INPUT!GC247</f>
        <v>1.9559505258874177</v>
      </c>
      <c r="FO296" s="443">
        <f>INPUT!GD247</f>
        <v>14.923706736136955</v>
      </c>
      <c r="FP296" s="435">
        <f>INPUT!GE247</f>
        <v>-0.75520879099113536</v>
      </c>
      <c r="FQ296" s="443">
        <f>INPUT!GF247</f>
        <v>15.155757787889396</v>
      </c>
      <c r="FR296" s="435">
        <f>INPUT!GG247</f>
        <v>1.5549156510194617</v>
      </c>
      <c r="FS296" s="443">
        <f>INPUT!GH247</f>
        <v>15.407854984894259</v>
      </c>
      <c r="FT296" s="435">
        <f>INPUT!GI247</f>
        <v>1.6633757317387809</v>
      </c>
      <c r="FU296" s="443">
        <f>INPUT!GJ247</f>
        <v>15.937295885042454</v>
      </c>
      <c r="FV296" s="435">
        <f>INPUT!GK247</f>
        <v>3.4361752539029844</v>
      </c>
      <c r="FW296" s="443">
        <f>INPUT!GL247</f>
        <v>15.8497772119669</v>
      </c>
      <c r="FX296" s="435">
        <f>INPUT!GM247</f>
        <v>-0.54914380524045958</v>
      </c>
      <c r="FY296" s="443">
        <f>INPUT!GN247</f>
        <v>15.582403965303593</v>
      </c>
      <c r="FZ296" s="435">
        <f>INPUT!GO247</f>
        <v>-1.686921166699018</v>
      </c>
      <c r="GA296" s="443">
        <f>INPUT!GP247</f>
        <v>15.716706127208896</v>
      </c>
      <c r="GB296" s="435">
        <f>INPUT!GQ247</f>
        <v>0.86188345652151721</v>
      </c>
      <c r="GC296" s="443">
        <f>INPUT!GR247</f>
        <v>15.616706127208897</v>
      </c>
      <c r="GD296" s="435">
        <f>INPUT!GS247</f>
        <v>-0.63626563473677678</v>
      </c>
      <c r="GE296" s="443">
        <f>INPUT!GT247</f>
        <v>15.616706127208897</v>
      </c>
      <c r="GF296" s="435">
        <f>INPUT!GU247</f>
        <v>0</v>
      </c>
      <c r="GG296" s="443">
        <f>INPUT!GV247</f>
        <v>15.616706127208897</v>
      </c>
      <c r="GH296" s="435">
        <f>INPUT!GW247</f>
        <v>0</v>
      </c>
      <c r="GI296" s="443">
        <f>INPUT!GX247</f>
        <v>15.616706127208897</v>
      </c>
      <c r="GJ296" s="435">
        <f>INPUT!GY247</f>
        <v>0</v>
      </c>
      <c r="GK296" s="435">
        <f>INPUT!GZ247</f>
        <v>4.3988074666923005E-2</v>
      </c>
      <c r="GL296" s="436"/>
    </row>
    <row r="297" spans="1:194" ht="12" hidden="1" customHeight="1" outlineLevel="1" x14ac:dyDescent="0.2">
      <c r="A297" s="433" t="s">
        <v>269</v>
      </c>
      <c r="B297" s="434">
        <f>INPUT!K248</f>
        <v>7.416666666666667</v>
      </c>
      <c r="C297" s="435">
        <f>INPUT!L248</f>
        <v>-0.63795853269535963</v>
      </c>
      <c r="D297" s="434">
        <f>INPUT!M248</f>
        <v>6.5512820512820511</v>
      </c>
      <c r="E297" s="435">
        <f>INPUT!N248</f>
        <v>-6.08566770416481</v>
      </c>
      <c r="F297" s="434">
        <f>INPUT!O248</f>
        <v>7.3958333333333348</v>
      </c>
      <c r="G297" s="435">
        <f>INPUT!P248</f>
        <v>2.696901829040721</v>
      </c>
      <c r="H297" s="434">
        <f>INPUT!Q248</f>
        <v>6.5952380952380958</v>
      </c>
      <c r="I297" s="435">
        <f>INPUT!R248</f>
        <v>-0.50287356321837562</v>
      </c>
      <c r="J297" s="434">
        <f>INPUT!S248</f>
        <v>6.9940476190476186</v>
      </c>
      <c r="K297" s="435">
        <f>INPUT!T248</f>
        <v>-5.6982343499197512</v>
      </c>
      <c r="L297" s="434">
        <f>INPUT!U248</f>
        <v>7.0755813953488369</v>
      </c>
      <c r="M297" s="435">
        <f>INPUT!V248</f>
        <v>8.0030036863423248</v>
      </c>
      <c r="N297" s="434">
        <f>INPUT!W248</f>
        <v>7.5714285714285712</v>
      </c>
      <c r="O297" s="435">
        <f>INPUT!X248</f>
        <v>2.3742454728369999</v>
      </c>
      <c r="P297" s="434">
        <f>INPUT!Y248</f>
        <v>6.8163265306122449</v>
      </c>
      <c r="Q297" s="435">
        <f>INPUT!Z248</f>
        <v>3.3522434244455779</v>
      </c>
      <c r="R297" s="434">
        <f>INPUT!AA248</f>
        <v>7.05</v>
      </c>
      <c r="S297" s="435">
        <f>INPUT!AB248</f>
        <v>0.80000000000000071</v>
      </c>
      <c r="T297" s="434">
        <f>INPUT!AC248</f>
        <v>7.098039215686275</v>
      </c>
      <c r="U297" s="435">
        <f>INPUT!AD248</f>
        <v>0.31739893985534007</v>
      </c>
      <c r="V297" s="434">
        <f>INPUT!AE248</f>
        <v>7.7864583333333339</v>
      </c>
      <c r="W297" s="435">
        <f>INPUT!AF248</f>
        <v>2.8400157232704615</v>
      </c>
      <c r="X297" s="434">
        <f>INPUT!AG248</f>
        <v>6.4083333333333323</v>
      </c>
      <c r="Y297" s="435">
        <f>INPUT!AH248</f>
        <v>-5.9855289421157813</v>
      </c>
      <c r="Z297" s="434">
        <f>INPUT!AI248</f>
        <v>6.796610169491526</v>
      </c>
      <c r="AA297" s="435">
        <f>INPUT!AJ248</f>
        <v>-3.5941819930280006</v>
      </c>
      <c r="AB297" s="434">
        <f>INPUT!AK248</f>
        <v>6.7295081967213113</v>
      </c>
      <c r="AC297" s="435">
        <f>INPUT!AL248</f>
        <v>-5.1920115931528006</v>
      </c>
      <c r="AD297" s="434">
        <f>INPUT!AM248</f>
        <v>7.1313559322033893</v>
      </c>
      <c r="AE297" s="435">
        <f>INPUT!AN248</f>
        <v>-8.4133552519698558</v>
      </c>
      <c r="AF297" s="434">
        <f>INPUT!AO248</f>
        <v>6.5113636363636358</v>
      </c>
      <c r="AG297" s="435">
        <f>INPUT!AP248</f>
        <v>1.607755053788873</v>
      </c>
      <c r="AH297" s="434">
        <f>INPUT!AQ248</f>
        <v>6.96484375</v>
      </c>
      <c r="AI297" s="435">
        <f>INPUT!AR248</f>
        <v>2.4752571695760617</v>
      </c>
      <c r="AJ297" s="434">
        <f>INPUT!AS248</f>
        <v>7.32258064516129</v>
      </c>
      <c r="AK297" s="435">
        <f>INPUT!AT248</f>
        <v>8.8130132411300188</v>
      </c>
      <c r="AL297" s="434">
        <f>INPUT!AU248</f>
        <v>7.7666666666666675</v>
      </c>
      <c r="AM297" s="435">
        <f>INPUT!AV248</f>
        <v>8.9086947910477434</v>
      </c>
      <c r="AN297" s="434">
        <f>INPUT!AW248</f>
        <v>6.6284722222222214</v>
      </c>
      <c r="AO297" s="435">
        <f>INPUT!AX248</f>
        <v>1.7985262749660613</v>
      </c>
      <c r="AP297" s="434">
        <f>INPUT!AY248</f>
        <v>6.5533333333333337</v>
      </c>
      <c r="AQ297" s="435">
        <f>INPUT!AZ248</f>
        <v>-5.9083940923537082</v>
      </c>
      <c r="AR297" s="434">
        <f>INPUT!BA248</f>
        <v>7.132142857142858</v>
      </c>
      <c r="AS297" s="435">
        <f>INPUT!BB248</f>
        <v>-2.6006922592825554</v>
      </c>
      <c r="AT297" s="434">
        <f>INPUT!BC248</f>
        <v>7.5220588235294121</v>
      </c>
      <c r="AU297" s="435">
        <f>INPUT!BD248</f>
        <v>-3.1494572077758187</v>
      </c>
      <c r="AV297" s="434">
        <f>INPUT!BE248</f>
        <v>6.8051948051948052</v>
      </c>
      <c r="AW297" s="435">
        <f>INPUT!BF248</f>
        <v>2.6661133523365077</v>
      </c>
      <c r="AX297" s="434">
        <f>INPUT!BG248</f>
        <v>6.7750000000000004</v>
      </c>
      <c r="AY297" s="435">
        <f>INPUT!BH248</f>
        <v>3.3825025432349998</v>
      </c>
      <c r="AZ297" s="434">
        <f>INPUT!BI248</f>
        <v>6.9873417721518987</v>
      </c>
      <c r="BA297" s="435">
        <f>INPUT!BJ248</f>
        <v>-2.0302605807445473</v>
      </c>
      <c r="BB297" s="434">
        <f>INPUT!BK248</f>
        <v>7.4276315789473681</v>
      </c>
      <c r="BC297" s="435">
        <f>INPUT!BL248</f>
        <v>-1.255337757884456</v>
      </c>
      <c r="BD297" s="434">
        <f>INPUT!BM248</f>
        <v>6.5710227272727275</v>
      </c>
      <c r="BE297" s="435">
        <f>INPUT!BN248</f>
        <v>-3.4410782442748089</v>
      </c>
      <c r="BF297" s="434">
        <f>INPUT!BO248</f>
        <v>6.2763157894736841</v>
      </c>
      <c r="BG297" s="435">
        <f>INPUT!BP248</f>
        <v>-7.3606525538939653</v>
      </c>
      <c r="BH297" s="434">
        <f>INPUT!BQ248</f>
        <v>7.1352941176470592</v>
      </c>
      <c r="BI297" s="435">
        <f>INPUT!BR248</f>
        <v>2.1174339300937817</v>
      </c>
      <c r="BJ297" s="434">
        <f>INPUT!BS248</f>
        <v>7.0625</v>
      </c>
      <c r="BK297" s="435">
        <f>INPUT!BT248</f>
        <v>-4.9158547387068152</v>
      </c>
      <c r="BL297" s="434">
        <f>INPUT!BU248</f>
        <v>6.2205882352941178</v>
      </c>
      <c r="BM297" s="435">
        <f>INPUT!BV248</f>
        <v>-5.3330281528954027</v>
      </c>
      <c r="BN297" s="434">
        <f>INPUT!BW248</f>
        <v>5.1448412698412698</v>
      </c>
      <c r="BO297" s="435">
        <f>INPUT!BX248</f>
        <v>-18.027686266679975</v>
      </c>
      <c r="BP297" s="434">
        <f>INPUT!BY248</f>
        <v>6.2211538461538458</v>
      </c>
      <c r="BQ297" s="435">
        <f>INPUT!BZ248</f>
        <v>-12.811528949204142</v>
      </c>
      <c r="BR297" s="434">
        <f>INPUT!CA248</f>
        <v>7.010752688172043</v>
      </c>
      <c r="BS297" s="435">
        <f>INPUT!CB248</f>
        <v>-0.73270530021886104</v>
      </c>
      <c r="BT297" s="434">
        <f>INPUT!CC248</f>
        <v>6.880208333333333</v>
      </c>
      <c r="BU297" s="435">
        <f>INPUT!CD248</f>
        <v>10.603821907013389</v>
      </c>
      <c r="BV297" s="434">
        <f>INPUT!CE248</f>
        <v>5.3739999999999997</v>
      </c>
      <c r="BW297" s="435">
        <f>INPUT!CF248</f>
        <v>4.4541457770921555</v>
      </c>
      <c r="BX297" s="434">
        <f>INPUT!CG248</f>
        <v>8.1341463414634152</v>
      </c>
      <c r="BY297" s="435">
        <f>INPUT!CH248</f>
        <v>30.749802088438205</v>
      </c>
      <c r="BZ297" s="434">
        <f>INPUT!CI248</f>
        <v>7.4943820224719104</v>
      </c>
      <c r="CA297" s="435">
        <f>INPUT!CJ248</f>
        <v>6.8983938788171217</v>
      </c>
      <c r="CB297" s="434">
        <f>INPUT!CK248</f>
        <v>6.8170488534396805</v>
      </c>
      <c r="CC297" s="435">
        <f>INPUT!CL248</f>
        <v>-0.91798789853000384</v>
      </c>
      <c r="CD297" s="434">
        <f>INPUT!CM248</f>
        <v>5.9556074766355138</v>
      </c>
      <c r="CE297" s="435">
        <f>INPUT!CN248</f>
        <v>10.822617726749417</v>
      </c>
      <c r="CF297" s="434">
        <f>INPUT!CO248</f>
        <v>7.1573033707865168</v>
      </c>
      <c r="CG297" s="435">
        <f>INPUT!CP248</f>
        <v>-12.00916395734718</v>
      </c>
      <c r="CH297" s="434">
        <f>INPUT!CQ248</f>
        <v>7.0865279299014245</v>
      </c>
      <c r="CI297" s="435">
        <f>INPUT!CR248</f>
        <v>-5.4421310702808423</v>
      </c>
      <c r="CJ297" s="434">
        <f>INPUT!CS248</f>
        <v>6.8411458333333339</v>
      </c>
      <c r="CK297" s="435">
        <f>INPUT!CT248</f>
        <v>0.35348110907984509</v>
      </c>
      <c r="CL297" s="434">
        <f>INPUT!CU248</f>
        <v>6.1068181818181815</v>
      </c>
      <c r="CM297" s="435">
        <f>INPUT!CV248</f>
        <v>2.5389635864331739</v>
      </c>
      <c r="CN297" s="434">
        <f>INPUT!CW248</f>
        <v>7.3804347826086953</v>
      </c>
      <c r="CO297" s="435">
        <f>INPUT!CX248</f>
        <v>3.1175346392737557</v>
      </c>
      <c r="CP297" s="434">
        <f>INPUT!CY248</f>
        <v>6.8564356435643568</v>
      </c>
      <c r="CQ297" s="435">
        <f>INPUT!CZ248</f>
        <v>-3.2468973327008155</v>
      </c>
      <c r="CR297" s="434">
        <f>INPUT!DA248</f>
        <v>7.1556122448979593</v>
      </c>
      <c r="CS297" s="435">
        <f>INPUT!DB248</f>
        <v>4.5966921218430157</v>
      </c>
      <c r="CT297" s="434">
        <f>INPUT!DC248</f>
        <v>5.9520833333333334</v>
      </c>
      <c r="CU297" s="435">
        <f>INPUT!DD248</f>
        <v>-2.5338047388661411</v>
      </c>
      <c r="CV297" s="434">
        <f>INPUT!DE248</f>
        <v>7.3061224489795924</v>
      </c>
      <c r="CW297" s="435">
        <f>INPUT!DF248</f>
        <v>-1.006882870968695</v>
      </c>
      <c r="CX297" s="434">
        <f>INPUT!DG248</f>
        <v>7.0679611650485441</v>
      </c>
      <c r="CY297" s="435">
        <f>INPUT!DH248</f>
        <v>3.085065367494999</v>
      </c>
      <c r="CZ297" s="434">
        <f>INPUT!DI248</f>
        <v>6.5602678571428568</v>
      </c>
      <c r="DA297" s="435">
        <f>INPUT!DJ248</f>
        <v>-8.319964349376118</v>
      </c>
      <c r="DB297" s="434">
        <f>INPUT!DK248</f>
        <v>5.7288461538461544</v>
      </c>
      <c r="DC297" s="435">
        <f>INPUT!DL248</f>
        <v>-3.7505721439918038</v>
      </c>
      <c r="DD297" s="434">
        <f>INPUT!DM248</f>
        <v>6.875</v>
      </c>
      <c r="DE297" s="435">
        <f>INPUT!DN248</f>
        <v>-5.9008379888268241</v>
      </c>
      <c r="DF297" s="434">
        <f>INPUT!DO248</f>
        <v>6.6964285714285703</v>
      </c>
      <c r="DG297" s="435">
        <f>INPUT!DP248</f>
        <v>-5.256573783359519</v>
      </c>
      <c r="DH297" s="434">
        <f>INPUT!DQ248</f>
        <v>6.8967889908256881</v>
      </c>
      <c r="DI297" s="435">
        <f>INPUT!DR248</f>
        <v>5.129685875804979</v>
      </c>
      <c r="DJ297" s="434">
        <f>INPUT!DS248</f>
        <v>5.98046875</v>
      </c>
      <c r="DK297" s="435">
        <f>INPUT!DT248</f>
        <v>4.3922037596508812</v>
      </c>
      <c r="DL297" s="434">
        <f>INPUT!DU248</f>
        <v>6.7898230088495586</v>
      </c>
      <c r="DM297" s="435">
        <f>INPUT!DV248</f>
        <v>-1.2389380530973271</v>
      </c>
      <c r="DN297" s="434">
        <f>INPUT!DW248</f>
        <v>6.7872807017543861</v>
      </c>
      <c r="DO297" s="435">
        <f>INPUT!DX248</f>
        <v>1.356725146198845</v>
      </c>
      <c r="DP297" s="434">
        <f>INPUT!DY248</f>
        <v>5.8477443609022561</v>
      </c>
      <c r="DQ297" s="435">
        <f>INPUT!DZ248</f>
        <v>-15.210623832611114</v>
      </c>
      <c r="DR297" s="434">
        <f>INPUT!EA248</f>
        <v>5.5709219858156027</v>
      </c>
      <c r="DS297" s="435">
        <f>INPUT!EB248</f>
        <v>-6.8480713018423067</v>
      </c>
      <c r="DT297" s="434">
        <f>INPUT!EC248</f>
        <v>6.698717948717948</v>
      </c>
      <c r="DU297" s="435">
        <f>INPUT!ED248</f>
        <v>-1.3417884385626633</v>
      </c>
      <c r="DV297" s="434">
        <f>INPUT!EE248</f>
        <v>6.8146551724137945</v>
      </c>
      <c r="DW297" s="435">
        <f>INPUT!EF248</f>
        <v>0.40332014929531645</v>
      </c>
      <c r="DX297" s="434">
        <f>INPUT!EG248</f>
        <v>6.4294354838709671</v>
      </c>
      <c r="DY297" s="435">
        <f>INPUT!EH248</f>
        <v>9.9472734625314807</v>
      </c>
      <c r="DZ297" s="434">
        <f>INPUT!EI248</f>
        <v>5.7642857142857151</v>
      </c>
      <c r="EA297" s="435">
        <f>INPUT!EJ248</f>
        <v>3.4709466218059593</v>
      </c>
      <c r="EB297" s="434">
        <f>INPUT!EK248</f>
        <v>6.9547413793103452</v>
      </c>
      <c r="EC297" s="435">
        <f>INPUT!EL248</f>
        <v>3.8219765715228782</v>
      </c>
      <c r="ED297" s="434">
        <f>INPUT!EM248</f>
        <v>7.0344827586206904</v>
      </c>
      <c r="EE297" s="435">
        <f>INPUT!EN248</f>
        <v>3.2258064516129004</v>
      </c>
      <c r="EF297" s="434">
        <f>INPUT!EO248</f>
        <v>6.3148854961832059</v>
      </c>
      <c r="EG297" s="435">
        <f>INPUT!EP248</f>
        <v>-1.7816492283828644</v>
      </c>
      <c r="EH297" s="434">
        <f>INPUT!EQ248</f>
        <v>5.7642857142857151</v>
      </c>
      <c r="EI297" s="435">
        <f>INPUT!ER248</f>
        <v>0</v>
      </c>
      <c r="EJ297" s="434">
        <f>INPUT!ES248</f>
        <v>6.666666666666667</v>
      </c>
      <c r="EK297" s="435">
        <f>INPUT!ET248</f>
        <v>-4.1421340770581576</v>
      </c>
      <c r="EL297" s="434">
        <f>INPUT!EU248</f>
        <v>6.666666666666667</v>
      </c>
      <c r="EM297" s="435">
        <f>INPUT!EV248</f>
        <v>-5.2287581699346442</v>
      </c>
      <c r="EN297" s="434">
        <f>INPUT!EW248</f>
        <v>6.3148854961832059</v>
      </c>
      <c r="EO297" s="435">
        <f>INPUT!EX248</f>
        <v>0</v>
      </c>
      <c r="EP297" s="436"/>
      <c r="EQ297" s="434">
        <f>INPUT!FF248</f>
        <v>6.6879999999999997</v>
      </c>
      <c r="ER297" s="435">
        <f>INPUT!FG248</f>
        <v>-3.4554438294467582</v>
      </c>
      <c r="ES297" s="434">
        <f>INPUT!FH248</f>
        <v>6.5266666666666664</v>
      </c>
      <c r="ET297" s="435">
        <f>INPUT!FI248</f>
        <v>-2.4122807017543879</v>
      </c>
      <c r="EU297" s="434">
        <f>INPUT!FJ248</f>
        <v>6.6761363636363633</v>
      </c>
      <c r="EV297" s="435">
        <f>INPUT!FK248</f>
        <v>2.2901383601077185</v>
      </c>
      <c r="EW297" s="434">
        <f>INPUT!FL248</f>
        <v>6.7464114832535893</v>
      </c>
      <c r="EX297" s="435">
        <f>INPUT!FM248</f>
        <v>1.0526315789473939</v>
      </c>
      <c r="EY297" s="434">
        <f>INPUT!FN248</f>
        <v>6.5469387755102035</v>
      </c>
      <c r="EZ297" s="435">
        <f>INPUT!FO248</f>
        <v>-2.9567231147778483</v>
      </c>
      <c r="FA297" s="434">
        <f>INPUT!FP248</f>
        <v>6.9108527131782953</v>
      </c>
      <c r="FB297" s="435">
        <f>INPUT!FQ248</f>
        <v>5.5585358309652388</v>
      </c>
      <c r="FC297" s="434">
        <f>INPUT!FR248</f>
        <v>6.7793103448275858</v>
      </c>
      <c r="FD297" s="435">
        <f>INPUT!FS248</f>
        <v>-1.9034173322761139</v>
      </c>
      <c r="FE297" s="434">
        <f>INPUT!FT248</f>
        <v>6.7120743034055721</v>
      </c>
      <c r="FF297" s="435">
        <f>INPUT!FU248</f>
        <v>-0.99178291009074382</v>
      </c>
      <c r="FG297" s="434">
        <f>INPUT!FV248</f>
        <v>6.4459459459459456</v>
      </c>
      <c r="FH297" s="435">
        <f>INPUT!FW248</f>
        <v>-3.9649197167647254</v>
      </c>
      <c r="FI297" s="434">
        <f>INPUT!FX248</f>
        <v>6.1885441527446305</v>
      </c>
      <c r="FJ297" s="435">
        <f>INPUT!FY248</f>
        <v>-3.9932353662258557</v>
      </c>
      <c r="FK297" s="434">
        <f>INPUT!FZ248</f>
        <v>6.7802170073176891</v>
      </c>
      <c r="FL297" s="435">
        <f>INPUT!GA248</f>
        <v>9.5607761691520068</v>
      </c>
      <c r="FM297" s="434">
        <f>INPUT!GB248</f>
        <v>6.6501434907383254</v>
      </c>
      <c r="FN297" s="435">
        <f>INPUT!GC248</f>
        <v>-1.9184270420692928</v>
      </c>
      <c r="FO297" s="434">
        <f>INPUT!GD248</f>
        <v>6.7007481296758105</v>
      </c>
      <c r="FP297" s="435">
        <f>INPUT!GE248</f>
        <v>0.76095559453659423</v>
      </c>
      <c r="FQ297" s="434">
        <f>INPUT!GF248</f>
        <v>6.5981524249422625</v>
      </c>
      <c r="FR297" s="435">
        <f>INPUT!GG248</f>
        <v>-1.5311082098307671</v>
      </c>
      <c r="FS297" s="434">
        <f>INPUT!GH248</f>
        <v>6.4901960784313726</v>
      </c>
      <c r="FT297" s="435">
        <f>INPUT!GI248</f>
        <v>-1.6361602393845098</v>
      </c>
      <c r="FU297" s="434">
        <f>INPUT!GJ248</f>
        <v>6.2745901639344268</v>
      </c>
      <c r="FV297" s="435">
        <f>INPUT!GK248</f>
        <v>-3.3220246644544482</v>
      </c>
      <c r="FW297" s="434">
        <f>INPUT!GL248</f>
        <v>6.3092369477911641</v>
      </c>
      <c r="FX297" s="435">
        <f>INPUT!GM248</f>
        <v>0.55217604578994273</v>
      </c>
      <c r="FY297" s="434">
        <f>INPUT!GN248</f>
        <v>6.4174950298210742</v>
      </c>
      <c r="FZ297" s="435">
        <f>INPUT!GO248</f>
        <v>1.7158664815689173</v>
      </c>
      <c r="GA297" s="434">
        <f>INPUT!GP248</f>
        <v>6.3626563473677953</v>
      </c>
      <c r="GB297" s="435">
        <f>INPUT!GQ248</f>
        <v>-0.85451850291199394</v>
      </c>
      <c r="GC297" s="434">
        <f>INPUT!GR248</f>
        <v>6.4033989744976108</v>
      </c>
      <c r="GD297" s="435">
        <f>INPUT!GS248</f>
        <v>0.64033989744975983</v>
      </c>
      <c r="GE297" s="434">
        <f>INPUT!GT248</f>
        <v>6.4033989744976108</v>
      </c>
      <c r="GF297" s="435">
        <f>INPUT!GU248</f>
        <v>0</v>
      </c>
      <c r="GG297" s="434">
        <f>INPUT!GV248</f>
        <v>6.4033989744976108</v>
      </c>
      <c r="GH297" s="435">
        <f>INPUT!GW248</f>
        <v>0</v>
      </c>
      <c r="GI297" s="434">
        <f>INPUT!GX248</f>
        <v>6.4033989744976108</v>
      </c>
      <c r="GJ297" s="435">
        <f>INPUT!GY248</f>
        <v>0</v>
      </c>
      <c r="GK297" s="435">
        <f>INPUT!GZ248</f>
        <v>-4.3968733667532067E-2</v>
      </c>
      <c r="GL297" s="436"/>
    </row>
    <row r="298" spans="1:194" ht="12" hidden="1" customHeight="1" outlineLevel="1" x14ac:dyDescent="0.2">
      <c r="A298" s="433" t="s">
        <v>87</v>
      </c>
      <c r="B298" s="466">
        <f>INPUT!K250</f>
        <v>7.5170842824601358</v>
      </c>
      <c r="C298" s="435">
        <f>INPUT!L250</f>
        <v>0.40676863000324026</v>
      </c>
      <c r="D298" s="466">
        <f>INPUT!M250</f>
        <v>8.6474501108647441</v>
      </c>
      <c r="E298" s="435">
        <f>INPUT!N250</f>
        <v>5.164151348258339</v>
      </c>
      <c r="F298" s="466">
        <f>INPUT!O250</f>
        <v>7.6433121019108281</v>
      </c>
      <c r="G298" s="435">
        <f>INPUT!P250</f>
        <v>-2.6094103143620262</v>
      </c>
      <c r="H298" s="466">
        <f>INPUT!Q250</f>
        <v>8.695652173913043</v>
      </c>
      <c r="I298" s="435">
        <f>INPUT!R250</f>
        <v>1.3664596273291973</v>
      </c>
      <c r="J298" s="466">
        <f>INPUT!S250</f>
        <v>8.015267175572518</v>
      </c>
      <c r="K298" s="435">
        <f>INPUT!T250</f>
        <v>6.6273421235253371</v>
      </c>
      <c r="L298" s="466">
        <f>INPUT!U250</f>
        <v>7.9044117647058822</v>
      </c>
      <c r="M298" s="435">
        <f>INPUT!V250</f>
        <v>-8.5925716440422235</v>
      </c>
      <c r="N298" s="466">
        <f>INPUT!W250</f>
        <v>7.3943661971830981</v>
      </c>
      <c r="O298" s="435">
        <f>INPUT!X250</f>
        <v>-3.2570422535211363</v>
      </c>
      <c r="P298" s="466">
        <f>INPUT!Y250</f>
        <v>8.3617747440273025</v>
      </c>
      <c r="Q298" s="435">
        <f>INPUT!Z250</f>
        <v>-3.839590443686014</v>
      </c>
      <c r="R298" s="466">
        <f>INPUT!AA250</f>
        <v>8.0128205128205128</v>
      </c>
      <c r="S298" s="435">
        <f>INPUT!AB250</f>
        <v>-3.0525030525019314E-2</v>
      </c>
      <c r="T298" s="466">
        <f>INPUT!AC250</f>
        <v>8.0062794348508639</v>
      </c>
      <c r="U298" s="435">
        <f>INPUT!AD250</f>
        <v>1.2887444781132462</v>
      </c>
      <c r="V298" s="466">
        <f>INPUT!AE250</f>
        <v>7.2727272727272725</v>
      </c>
      <c r="W298" s="435">
        <f>INPUT!AF250</f>
        <v>-1.6450216450216382</v>
      </c>
      <c r="X298" s="466">
        <f>INPUT!AG250</f>
        <v>8.9153046062407135</v>
      </c>
      <c r="Y298" s="435">
        <f>INPUT!AH250</f>
        <v>6.6197652909603777</v>
      </c>
      <c r="Z298" s="466">
        <f>INPUT!AI250</f>
        <v>8.3098591549295779</v>
      </c>
      <c r="AA298" s="435">
        <f>INPUT!AJ250</f>
        <v>3.7070422535211422</v>
      </c>
      <c r="AB298" s="466">
        <f>INPUT!AK250</f>
        <v>8.4022038567493116</v>
      </c>
      <c r="AC298" s="435">
        <f>INPUT!AL250</f>
        <v>4.945173661751201</v>
      </c>
      <c r="AD298" s="466">
        <f>INPUT!AM250</f>
        <v>7.9194630872483227</v>
      </c>
      <c r="AE298" s="435">
        <f>INPUT!AN250</f>
        <v>8.8926174496644315</v>
      </c>
      <c r="AF298" s="466">
        <f>INPUT!AO250</f>
        <v>8.7649402390438258</v>
      </c>
      <c r="AG298" s="435">
        <f>INPUT!AP250</f>
        <v>-1.6865869853917581</v>
      </c>
      <c r="AH298" s="466">
        <f>INPUT!AQ250</f>
        <v>8.132147395171538</v>
      </c>
      <c r="AI298" s="435">
        <f>INPUT!AR250</f>
        <v>-2.1385652445459091</v>
      </c>
      <c r="AJ298" s="466">
        <f>INPUT!AS250</f>
        <v>7.7210460772104614</v>
      </c>
      <c r="AK298" s="435">
        <f>INPUT!AT250</f>
        <v>-8.1068942286099173</v>
      </c>
      <c r="AL298" s="466">
        <f>INPUT!AU250</f>
        <v>7.3170731707317067</v>
      </c>
      <c r="AM298" s="435">
        <f>INPUT!AV250</f>
        <v>-7.6064489458454005</v>
      </c>
      <c r="AN298" s="466">
        <f>INPUT!AW250</f>
        <v>8.6227544910179645</v>
      </c>
      <c r="AO298" s="435">
        <f>INPUT!AX250</f>
        <v>-1.6222101252041488</v>
      </c>
      <c r="AP298" s="466">
        <f>INPUT!AY250</f>
        <v>8.6605080831408774</v>
      </c>
      <c r="AQ298" s="435">
        <f>INPUT!AZ250</f>
        <v>6.4971853348729791</v>
      </c>
      <c r="AR298" s="466">
        <f>INPUT!BA250</f>
        <v>7.9726651480637818</v>
      </c>
      <c r="AS298" s="435">
        <f>INPUT!BB250</f>
        <v>3.2588728047615589</v>
      </c>
      <c r="AT298" s="466">
        <f>INPUT!BC250</f>
        <v>7.5723830734966597</v>
      </c>
      <c r="AU298" s="435">
        <f>INPUT!BD250</f>
        <v>3.4892353377876884</v>
      </c>
      <c r="AV298" s="466">
        <f>INPUT!BE250</f>
        <v>8.4615384615384617</v>
      </c>
      <c r="AW298" s="435">
        <f>INPUT!BF250</f>
        <v>-1.8696581196581241</v>
      </c>
      <c r="AX298" s="466">
        <f>INPUT!BG250</f>
        <v>8.3246618106139447</v>
      </c>
      <c r="AY298" s="435">
        <f>INPUT!BH250</f>
        <v>-3.8779049601109783</v>
      </c>
      <c r="AZ298" s="466">
        <f>INPUT!BI250</f>
        <v>8.1275720164609062</v>
      </c>
      <c r="BA298" s="435">
        <f>INPUT!BJ250</f>
        <v>1.9429747207525105</v>
      </c>
      <c r="BB298" s="466">
        <f>INPUT!BK250</f>
        <v>7.6535750251762336</v>
      </c>
      <c r="BC298" s="435">
        <f>INPUT!BL250</f>
        <v>1.0722113618861329</v>
      </c>
      <c r="BD298" s="466">
        <f>INPUT!BM250</f>
        <v>8.7128712871287117</v>
      </c>
      <c r="BE298" s="435">
        <f>INPUT!BN250</f>
        <v>2.9702970297029507</v>
      </c>
      <c r="BF298" s="466">
        <f>INPUT!BO250</f>
        <v>9.0476190476190474</v>
      </c>
      <c r="BG298" s="435">
        <f>INPUT!BP250</f>
        <v>8.6845238095238031</v>
      </c>
      <c r="BH298" s="466">
        <f>INPUT!BQ250</f>
        <v>7.9887218045112789</v>
      </c>
      <c r="BI298" s="435">
        <f>INPUT!BR250</f>
        <v>-1.7083848862663009</v>
      </c>
      <c r="BJ298" s="466">
        <f>INPUT!BS250</f>
        <v>8.1632653061224492</v>
      </c>
      <c r="BK298" s="435">
        <f>INPUT!BT250</f>
        <v>6.6595059076262064</v>
      </c>
      <c r="BL298" s="466">
        <f>INPUT!BU250</f>
        <v>9.4444444444444446</v>
      </c>
      <c r="BM298" s="435">
        <f>INPUT!BV250</f>
        <v>8.3964646464646631</v>
      </c>
      <c r="BN298" s="466">
        <f>INPUT!BW250</f>
        <v>11.423390752493201</v>
      </c>
      <c r="BO298" s="435">
        <f>INPUT!BX250</f>
        <v>26.258529369661709</v>
      </c>
      <c r="BP298" s="466">
        <f>INPUT!BY250</f>
        <v>9.506398537477148</v>
      </c>
      <c r="BQ298" s="435">
        <f>INPUT!BZ250</f>
        <v>18.997741692655111</v>
      </c>
      <c r="BR298" s="466">
        <f>INPUT!CA250</f>
        <v>8.378378378378379</v>
      </c>
      <c r="BS298" s="435">
        <f>INPUT!CB250</f>
        <v>2.635135135135136</v>
      </c>
      <c r="BT298" s="466">
        <f>INPUT!CC250</f>
        <v>8.4507042253521121</v>
      </c>
      <c r="BU298" s="435">
        <f>INPUT!CD250</f>
        <v>-10.521955260977634</v>
      </c>
      <c r="BV298" s="466">
        <f>INPUT!CE250</f>
        <v>10.945709281961472</v>
      </c>
      <c r="BW298" s="435">
        <f>INPUT!CF250</f>
        <v>-4.1816084285436368</v>
      </c>
      <c r="BX298" s="466">
        <f>INPUT!CG250</f>
        <v>7.1490845684394069</v>
      </c>
      <c r="BY298" s="435">
        <f>INPUT!CH250</f>
        <v>-24.797129635839323</v>
      </c>
      <c r="BZ298" s="466">
        <f>INPUT!CI250</f>
        <v>7.7371120577240733</v>
      </c>
      <c r="CA298" s="435">
        <f>INPUT!CJ250</f>
        <v>-7.6538238271642971</v>
      </c>
      <c r="CB298" s="466">
        <f>INPUT!CK250</f>
        <v>8.7369337979094084</v>
      </c>
      <c r="CC298" s="435">
        <f>INPUT!CL250</f>
        <v>3.3870499419279998</v>
      </c>
      <c r="CD298" s="466">
        <f>INPUT!CM250</f>
        <v>9.1531223267750228</v>
      </c>
      <c r="CE298" s="435">
        <f>INPUT!CN250</f>
        <v>-16.377074422583394</v>
      </c>
      <c r="CF298" s="466">
        <f>INPUT!CO250</f>
        <v>7.5042158516020239</v>
      </c>
      <c r="CG298" s="435">
        <f>INPUT!CP250</f>
        <v>4.9675070949697808</v>
      </c>
      <c r="CH298" s="466">
        <f>INPUT!CQ250</f>
        <v>7.6593959731543624</v>
      </c>
      <c r="CI298" s="435">
        <f>INPUT!CR250</f>
        <v>-1.0044585627026814</v>
      </c>
      <c r="CJ298" s="466">
        <f>INPUT!CS250</f>
        <v>8.03347280334728</v>
      </c>
      <c r="CK298" s="435">
        <f>INPUT!CT250</f>
        <v>-8.0515774851178783</v>
      </c>
      <c r="CL298" s="443">
        <f>INPUT!CU250</f>
        <v>8.9358245329000816</v>
      </c>
      <c r="CM298" s="435">
        <f>INPUT!CV250</f>
        <v>-2.3740291685963144</v>
      </c>
      <c r="CN298" s="443">
        <f>INPUT!CW250</f>
        <v>7.3541167066346915</v>
      </c>
      <c r="CO298" s="435">
        <f>INPUT!CX250</f>
        <v>-2.0001975947332107</v>
      </c>
      <c r="CP298" s="443">
        <f>INPUT!CY250</f>
        <v>8.0542264752791066</v>
      </c>
      <c r="CQ298" s="435">
        <f>INPUT!CZ250</f>
        <v>5.1548516816286361</v>
      </c>
      <c r="CR298" s="443">
        <f>INPUT!DA250</f>
        <v>7.7716098334655035</v>
      </c>
      <c r="CS298" s="435">
        <f>INPUT!DB250</f>
        <v>-3.2596484271741999</v>
      </c>
      <c r="CT298" s="443">
        <f>INPUT!DC250</f>
        <v>9.375</v>
      </c>
      <c r="CU298" s="435">
        <f>INPUT!DD250</f>
        <v>4.9147727272727204</v>
      </c>
      <c r="CV298" s="443">
        <f>INPUT!DE250</f>
        <v>7.5675675675675684</v>
      </c>
      <c r="CW298" s="435">
        <f>INPUT!DF250</f>
        <v>2.9024676850764042</v>
      </c>
      <c r="CX298" s="443">
        <f>INPUT!DG250</f>
        <v>7.9659706109822119</v>
      </c>
      <c r="CY298" s="435">
        <f>INPUT!DH250</f>
        <v>-1.0957708299832225</v>
      </c>
      <c r="CZ298" s="443">
        <f>INPUT!DI250</f>
        <v>8.7159533073929953</v>
      </c>
      <c r="DA298" s="435">
        <f>INPUT!DJ250</f>
        <v>12.151195108393553</v>
      </c>
      <c r="DB298" s="443">
        <f>INPUT!DK250</f>
        <v>10.046367851622875</v>
      </c>
      <c r="DC298" s="435">
        <f>INPUT!DL250</f>
        <v>7.1612570839773459</v>
      </c>
      <c r="DD298" s="443">
        <f>INPUT!DM250</f>
        <v>8.2379862700228834</v>
      </c>
      <c r="DE298" s="435">
        <f>INPUT!DN250</f>
        <v>8.8591042824452302</v>
      </c>
      <c r="DF298" s="443">
        <f>INPUT!DO250</f>
        <v>8.5758039816232774</v>
      </c>
      <c r="DG298" s="435">
        <f>INPUT!DP250</f>
        <v>7.6554810508630888</v>
      </c>
      <c r="DH298" s="443">
        <f>INPUT!DQ250</f>
        <v>8.3781706379707916</v>
      </c>
      <c r="DI298" s="435">
        <f>INPUT!DR250</f>
        <v>-3.8754529482815325</v>
      </c>
      <c r="DJ298" s="443">
        <f>INPUT!DS250</f>
        <v>9.5593726661687839</v>
      </c>
      <c r="DK298" s="435">
        <f>INPUT!DT250</f>
        <v>-4.8474751536738081</v>
      </c>
      <c r="DL298" s="443">
        <f>INPUT!DU250</f>
        <v>8.4898572501878284</v>
      </c>
      <c r="DM298" s="435">
        <f>INPUT!DV250</f>
        <v>3.0574338425578107</v>
      </c>
      <c r="DN298" s="443">
        <f>INPUT!DW250</f>
        <v>8.4695393759286777</v>
      </c>
      <c r="DO298" s="435">
        <f>INPUT!DX250</f>
        <v>-1.2391212056888201</v>
      </c>
      <c r="DP298" s="443">
        <f>INPUT!DY250</f>
        <v>9.992486851990984</v>
      </c>
      <c r="DQ298" s="435">
        <f>INPUT!DZ250</f>
        <v>19.268122884773131</v>
      </c>
      <c r="DR298" s="443">
        <f>INPUT!EA250</f>
        <v>10.314557425018288</v>
      </c>
      <c r="DS298" s="435">
        <f>INPUT!EB250</f>
        <v>7.8999405632772302</v>
      </c>
      <c r="DT298" s="443">
        <f>INPUT!EC250</f>
        <v>8.5903083700440526</v>
      </c>
      <c r="DU298" s="435">
        <f>INPUT!ED250</f>
        <v>1.1831897391914481</v>
      </c>
      <c r="DV298" s="443">
        <f>INPUT!EE250</f>
        <v>8.4981684981684982</v>
      </c>
      <c r="DW298" s="435">
        <f>INPUT!EF250</f>
        <v>0.33802454855085262</v>
      </c>
      <c r="DX298" s="443">
        <f>INPUT!EG250</f>
        <v>9.1109478324761213</v>
      </c>
      <c r="DY298" s="435">
        <f>INPUT!EH250</f>
        <v>-8.8220183080773058</v>
      </c>
      <c r="DZ298" s="443">
        <f>INPUT!EI250</f>
        <v>10.071942446043165</v>
      </c>
      <c r="EA298" s="435">
        <f>INPUT!EJ250</f>
        <v>-2.3521608245318681</v>
      </c>
      <c r="EB298" s="443">
        <f>INPUT!EK250</f>
        <v>8.3573487031700289</v>
      </c>
      <c r="EC298" s="435">
        <f>INPUT!EL250</f>
        <v>-2.711889455405303</v>
      </c>
      <c r="ED298" s="443">
        <f>INPUT!EM250</f>
        <v>8.3273510409188809</v>
      </c>
      <c r="EE298" s="435">
        <f>INPUT!EN250</f>
        <v>-2.0100502512562679</v>
      </c>
      <c r="EF298" s="443">
        <f>INPUT!EO250</f>
        <v>9.4176851186196977</v>
      </c>
      <c r="EG298" s="435">
        <f>INPUT!EP250</f>
        <v>3.3666890842048991</v>
      </c>
      <c r="EH298" s="443">
        <f>INPUT!EQ250</f>
        <v>10.227662191225145</v>
      </c>
      <c r="EI298" s="435">
        <f>INPUT!ER250</f>
        <v>1.5460746128782343</v>
      </c>
      <c r="EJ298" s="443">
        <f>INPUT!ES250</f>
        <v>8.7703187592199807</v>
      </c>
      <c r="EK298" s="435">
        <f>INPUT!ET250</f>
        <v>4.9414003258390737</v>
      </c>
      <c r="EL298" s="443">
        <f>INPUT!EU250</f>
        <v>8.7259892474536969</v>
      </c>
      <c r="EM298" s="435">
        <f>INPUT!EV250</f>
        <v>4.7870950146810198</v>
      </c>
      <c r="EN298" s="443">
        <f>INPUT!EW250</f>
        <v>9.0639414807286318</v>
      </c>
      <c r="EO298" s="435">
        <f>INPUT!EX250</f>
        <v>-3.7561633611181144</v>
      </c>
      <c r="EP298" s="436"/>
      <c r="EQ298" s="466">
        <f>INPUT!FF250</f>
        <v>8.0437580437580447</v>
      </c>
      <c r="ER298" s="435">
        <f>INPUT!FG250</f>
        <v>4.0326040326040369</v>
      </c>
      <c r="ES298" s="466">
        <f>INPUT!FH250</f>
        <v>8.1344902386117131</v>
      </c>
      <c r="ET298" s="435">
        <f>INPUT!FI250</f>
        <v>1.1279826464207998</v>
      </c>
      <c r="EU298" s="466">
        <f>INPUT!FJ250</f>
        <v>7.9207920792079207</v>
      </c>
      <c r="EV298" s="435">
        <f>INPUT!FK250</f>
        <v>-2.627062706270622</v>
      </c>
      <c r="EW298" s="466">
        <f>INPUT!FL250</f>
        <v>8.0570547417116423</v>
      </c>
      <c r="EX298" s="435">
        <f>INPUT!FM250</f>
        <v>1.7203161141094769</v>
      </c>
      <c r="EY298" s="466">
        <f>INPUT!FN250</f>
        <v>8.3503749147920932</v>
      </c>
      <c r="EZ298" s="435">
        <f>INPUT!FO250</f>
        <v>3.6405384161277032</v>
      </c>
      <c r="FA298" s="466">
        <f>INPUT!FP250</f>
        <v>7.9506933744221877</v>
      </c>
      <c r="FB298" s="435">
        <f>INPUT!FQ250</f>
        <v>-4.7863903650828714</v>
      </c>
      <c r="FC298" s="466">
        <f>INPUT!FR250</f>
        <v>8.1644144144144146</v>
      </c>
      <c r="FD298" s="435">
        <f>INPUT!FS250</f>
        <v>2.6880805223828519</v>
      </c>
      <c r="FE298" s="466">
        <f>INPUT!FT250</f>
        <v>8.2063008130081307</v>
      </c>
      <c r="FF298" s="435">
        <f>INPUT!FU250</f>
        <v>0.51303616484441594</v>
      </c>
      <c r="FG298" s="466">
        <f>INPUT!FV250</f>
        <v>8.6610486891385765</v>
      </c>
      <c r="FH298" s="435">
        <f>INPUT!FW250</f>
        <v>5.5414478032490333</v>
      </c>
      <c r="FI298" s="466">
        <f>INPUT!FX250</f>
        <v>9.4305649336034207</v>
      </c>
      <c r="FJ298" s="435">
        <f>INPUT!FY250</f>
        <v>8.8847929631184144</v>
      </c>
      <c r="FK298" s="466">
        <f>INPUT!FZ250</f>
        <v>8.6390687332417766</v>
      </c>
      <c r="FL298" s="435">
        <f>INPUT!GA250</f>
        <v>-8.3928821436916152</v>
      </c>
      <c r="FM298" s="443">
        <f>INPUT!GB250</f>
        <v>8.0830873049346277</v>
      </c>
      <c r="FN298" s="435">
        <f>INPUT!GC250</f>
        <v>-6.4356639063168908</v>
      </c>
      <c r="FO298" s="443">
        <f>INPUT!GD250</f>
        <v>8.0248148889333599</v>
      </c>
      <c r="FP298" s="435">
        <f>INPUT!GE250</f>
        <v>-0.72091781027396884</v>
      </c>
      <c r="FQ298" s="443">
        <f>INPUT!GF250</f>
        <v>8.4028721133320392</v>
      </c>
      <c r="FR298" s="435">
        <f>INPUT!GG250</f>
        <v>4.7111021204992554</v>
      </c>
      <c r="FS298" s="443">
        <f>INPUT!GH250</f>
        <v>8.8066001534919423</v>
      </c>
      <c r="FT298" s="435">
        <f>INPUT!GI250</f>
        <v>4.804643397099273</v>
      </c>
      <c r="FU298" s="443">
        <f>INPUT!GJ250</f>
        <v>9.1266130540490007</v>
      </c>
      <c r="FV298" s="435">
        <f>INPUT!GK250</f>
        <v>3.6337848315977972</v>
      </c>
      <c r="FW298" s="443">
        <f>INPUT!GL250</f>
        <v>9.1292392300641616</v>
      </c>
      <c r="FX298" s="435">
        <f>INPUT!GM250</f>
        <v>2.8774924493979448E-2</v>
      </c>
      <c r="FY298" s="443">
        <f>INPUT!GN250</f>
        <v>9.0435095289464229</v>
      </c>
      <c r="FZ298" s="435">
        <f>INPUT!GO250</f>
        <v>-0.93906730842824304</v>
      </c>
      <c r="GA298" s="443">
        <f>INPUT!GP250</f>
        <v>9.195356506584524</v>
      </c>
      <c r="GB298" s="435">
        <f>INPUT!GQ250</f>
        <v>1.6790713511394051</v>
      </c>
      <c r="GC298" s="443">
        <f>INPUT!GR250</f>
        <v>8.6435990622651602</v>
      </c>
      <c r="GD298" s="435">
        <f>INPUT!GS250</f>
        <v>-6.0003920883792468</v>
      </c>
      <c r="GE298" s="443">
        <f>INPUT!GT250</f>
        <v>8.1283041817278328</v>
      </c>
      <c r="GF298" s="435">
        <f>INPUT!GU250</f>
        <v>-5.9615777736257929</v>
      </c>
      <c r="GG298" s="443">
        <f>INPUT!GV250</f>
        <v>7.7306132179905758</v>
      </c>
      <c r="GH298" s="435">
        <f>INPUT!GW250</f>
        <v>-4.8926683210411053</v>
      </c>
      <c r="GI298" s="443">
        <f>INPUT!GX250</f>
        <v>7.4217126951303838</v>
      </c>
      <c r="GJ298" s="435">
        <f>INPUT!GY250</f>
        <v>-3.9958087948485543</v>
      </c>
      <c r="GK298" s="435">
        <f>INPUT!GZ250</f>
        <v>-3.8756474668327989</v>
      </c>
      <c r="GL298" s="436"/>
    </row>
    <row r="299" spans="1:194" ht="12" hidden="1" customHeight="1" outlineLevel="1" x14ac:dyDescent="0.2">
      <c r="A299" s="433" t="s">
        <v>18</v>
      </c>
      <c r="B299" s="466">
        <f>INPUT!K251</f>
        <v>6.4327485380116958</v>
      </c>
      <c r="C299" s="435">
        <f>INPUT!L251</f>
        <v>1.5455304928989166</v>
      </c>
      <c r="D299" s="466">
        <f>INPUT!M251</f>
        <v>7.3724007561436666</v>
      </c>
      <c r="E299" s="435">
        <f>INPUT!N251</f>
        <v>6.3052625160070486</v>
      </c>
      <c r="F299" s="466">
        <f>INPUT!O251</f>
        <v>6.5454545454545459</v>
      </c>
      <c r="G299" s="435">
        <f>INPUT!P251</f>
        <v>-1.3958944281524888</v>
      </c>
      <c r="H299" s="466">
        <f>INPUT!Q251</f>
        <v>7.4600355239786849</v>
      </c>
      <c r="I299" s="435">
        <f>INPUT!R251</f>
        <v>2.5222024866784931</v>
      </c>
      <c r="J299" s="466">
        <f>INPUT!S251</f>
        <v>6.9306930693069315</v>
      </c>
      <c r="K299" s="435">
        <f>INPUT!T251</f>
        <v>7.7407740774077638</v>
      </c>
      <c r="L299" s="466">
        <f>INPUT!U251</f>
        <v>6.8580542264752795</v>
      </c>
      <c r="M299" s="435">
        <f>INPUT!V251</f>
        <v>-6.9766490819122229</v>
      </c>
      <c r="N299" s="466">
        <f>INPUT!W251</f>
        <v>6.4220183486238538</v>
      </c>
      <c r="O299" s="435">
        <f>INPUT!X251</f>
        <v>-1.885830784913356</v>
      </c>
      <c r="P299" s="466">
        <f>INPUT!Y251</f>
        <v>7.2700296735905043</v>
      </c>
      <c r="Q299" s="435">
        <f>INPUT!Z251</f>
        <v>-2.5469831849653679</v>
      </c>
      <c r="R299" s="466">
        <f>INPUT!AA251</f>
        <v>7.0028011204481793</v>
      </c>
      <c r="S299" s="435">
        <f>INPUT!AB251</f>
        <v>1.0404161664665734</v>
      </c>
      <c r="T299" s="466">
        <f>INPUT!AC251</f>
        <v>7.0151306740027506</v>
      </c>
      <c r="U299" s="435">
        <f>INPUT!AD251</f>
        <v>2.290393781388933</v>
      </c>
      <c r="V299" s="466">
        <f>INPUT!AE251</f>
        <v>6.3576158940397347</v>
      </c>
      <c r="W299" s="435">
        <f>INPUT!AF251</f>
        <v>-1.0028382213812859</v>
      </c>
      <c r="X299" s="466">
        <f>INPUT!AG251</f>
        <v>7.782101167315175</v>
      </c>
      <c r="Y299" s="435">
        <f>INPUT!AH251</f>
        <v>7.0435956483760886</v>
      </c>
      <c r="Z299" s="466">
        <f>INPUT!AI251</f>
        <v>7.2839506172839501</v>
      </c>
      <c r="AA299" s="435">
        <f>INPUT!AJ251</f>
        <v>4.0148148148148044</v>
      </c>
      <c r="AB299" s="466">
        <f>INPUT!AK251</f>
        <v>7.3760580411124543</v>
      </c>
      <c r="AC299" s="435">
        <f>INPUT!AL251</f>
        <v>5.1449842331128259</v>
      </c>
      <c r="AD299" s="466">
        <f>INPUT!AM251</f>
        <v>6.9657615112160567</v>
      </c>
      <c r="AE299" s="435">
        <f>INPUT!AN251</f>
        <v>9.5656237701692284</v>
      </c>
      <c r="AF299" s="466">
        <f>INPUT!AO251</f>
        <v>7.7012835472578773</v>
      </c>
      <c r="AG299" s="435">
        <f>INPUT!AP251</f>
        <v>-1.0385064177362735</v>
      </c>
      <c r="AH299" s="466">
        <f>INPUT!AQ251</f>
        <v>7.1829405162738507</v>
      </c>
      <c r="AI299" s="435">
        <f>INPUT!AR251</f>
        <v>-1.3867488443759401</v>
      </c>
      <c r="AJ299" s="466">
        <f>INPUT!AS251</f>
        <v>6.813186813186813</v>
      </c>
      <c r="AK299" s="435">
        <f>INPUT!AT251</f>
        <v>-7.6310574671230373</v>
      </c>
      <c r="AL299" s="466">
        <f>INPUT!AU251</f>
        <v>6.4585575888051663</v>
      </c>
      <c r="AM299" s="435">
        <f>INPUT!AV251</f>
        <v>-7.2813851234241334</v>
      </c>
      <c r="AN299" s="466">
        <f>INPUT!AW251</f>
        <v>7.6190476190476195</v>
      </c>
      <c r="AO299" s="435">
        <f>INPUT!AX251</f>
        <v>-1.0678210678210731</v>
      </c>
      <c r="AP299" s="466">
        <f>INPUT!AY251</f>
        <v>7.6530612244897958</v>
      </c>
      <c r="AQ299" s="435">
        <f>INPUT!AZ251</f>
        <v>6.5449617346938549</v>
      </c>
      <c r="AR299" s="466">
        <f>INPUT!BA251</f>
        <v>7.042253521126761</v>
      </c>
      <c r="AS299" s="435">
        <f>INPUT!BB251</f>
        <v>3.3621081326669744</v>
      </c>
      <c r="AT299" s="466">
        <f>INPUT!BC251</f>
        <v>6.6601371204701278</v>
      </c>
      <c r="AU299" s="435">
        <f>INPUT!BD251</f>
        <v>3.1211230819458313</v>
      </c>
      <c r="AV299" s="466">
        <f>INPUT!BE251</f>
        <v>7.4540174249757989</v>
      </c>
      <c r="AW299" s="435">
        <f>INPUT!BF251</f>
        <v>-2.166021297192644</v>
      </c>
      <c r="AX299" s="466">
        <f>INPUT!BG251</f>
        <v>7.3732718894009217</v>
      </c>
      <c r="AY299" s="435">
        <f>INPUT!BH251</f>
        <v>-3.6559139784946182</v>
      </c>
      <c r="AZ299" s="466">
        <f>INPUT!BI251</f>
        <v>7.1883530482256592</v>
      </c>
      <c r="BA299" s="435">
        <f>INPUT!BJ251</f>
        <v>2.0746132848043608</v>
      </c>
      <c r="BB299" s="466">
        <f>INPUT!BK251</f>
        <v>6.7736185383244205</v>
      </c>
      <c r="BC299" s="435">
        <f>INPUT!BL251</f>
        <v>1.703890112194606</v>
      </c>
      <c r="BD299" s="466">
        <f>INPUT!BM251</f>
        <v>7.7192982456140351</v>
      </c>
      <c r="BE299" s="435">
        <f>INPUT!BN251</f>
        <v>3.5588972431077615</v>
      </c>
      <c r="BF299" s="466">
        <f>INPUT!BO251</f>
        <v>8.0782312925170068</v>
      </c>
      <c r="BG299" s="435">
        <f>INPUT!BP251</f>
        <v>9.5610119047619069</v>
      </c>
      <c r="BH299" s="466">
        <f>INPUT!BQ251</f>
        <v>7.1368597816960531</v>
      </c>
      <c r="BI299" s="435">
        <f>INPUT!BR251</f>
        <v>-0.71634303691185952</v>
      </c>
      <c r="BJ299" s="466">
        <f>INPUT!BS251</f>
        <v>7.2787427626137307</v>
      </c>
      <c r="BK299" s="435">
        <f>INPUT!BT251</f>
        <v>7.4572286796395604</v>
      </c>
      <c r="BL299" s="466">
        <f>INPUT!BU251</f>
        <v>8.4227910817506189</v>
      </c>
      <c r="BM299" s="435">
        <f>INPUT!BV251</f>
        <v>9.1134299226784741</v>
      </c>
      <c r="BN299" s="466">
        <f>INPUT!BW251</f>
        <v>10.24390243902439</v>
      </c>
      <c r="BO299" s="435">
        <f>INPUT!BX251</f>
        <v>26.808729139922981</v>
      </c>
      <c r="BP299" s="466">
        <f>INPUT!BY251</f>
        <v>8.5036794766966484</v>
      </c>
      <c r="BQ299" s="435">
        <f>INPUT!BZ251</f>
        <v>19.15155596171423</v>
      </c>
      <c r="BR299" s="466">
        <f>INPUT!CA251</f>
        <v>7.5242718446601939</v>
      </c>
      <c r="BS299" s="435">
        <f>INPUT!CB251</f>
        <v>3.3732347749337865</v>
      </c>
      <c r="BT299" s="466">
        <f>INPUT!CC251</f>
        <v>7.59493670886076</v>
      </c>
      <c r="BU299" s="435">
        <f>INPUT!CD251</f>
        <v>-9.8287416232315632</v>
      </c>
      <c r="BV299" s="466">
        <f>INPUT!CE251</f>
        <v>9.7962382445141056</v>
      </c>
      <c r="BW299" s="435">
        <f>INPUT!CF251</f>
        <v>-4.3700552321242032</v>
      </c>
      <c r="BX299" s="466">
        <f>INPUT!CG251</f>
        <v>6.3813229571984431</v>
      </c>
      <c r="BY299" s="435">
        <f>INPUT!CH251</f>
        <v>-24.958096378329852</v>
      </c>
      <c r="BZ299" s="466">
        <f>INPUT!CI251</f>
        <v>6.897620708362397</v>
      </c>
      <c r="CA299" s="435">
        <f>INPUT!CJ251</f>
        <v>-8.3283957469255547</v>
      </c>
      <c r="CB299" s="466">
        <f>INPUT!CK251</f>
        <v>7.7451737451737444</v>
      </c>
      <c r="CC299" s="435">
        <f>INPUT!CL251</f>
        <v>1.9781209781209563</v>
      </c>
      <c r="CD299" s="466">
        <f>INPUT!CM251</f>
        <v>8.1306990881458976</v>
      </c>
      <c r="CE299" s="435">
        <f>INPUT!CN251</f>
        <v>-17.001823708206665</v>
      </c>
      <c r="CF299" s="466">
        <f>INPUT!CO251</f>
        <v>6.656694091249066</v>
      </c>
      <c r="CG299" s="435">
        <f>INPUT!CP251</f>
        <v>4.3152671616469629</v>
      </c>
      <c r="CH299" s="466">
        <f>INPUT!CQ251</f>
        <v>6.8032786885245899</v>
      </c>
      <c r="CI299" s="435">
        <f>INPUT!CR251</f>
        <v>-1.3677472831092441</v>
      </c>
      <c r="CJ299" s="466">
        <f>INPUT!CS251</f>
        <v>7.1269487750556788</v>
      </c>
      <c r="CK299" s="435">
        <f>INPUT!CT251</f>
        <v>-7.9820671615443146</v>
      </c>
      <c r="CL299" s="443">
        <f>INPUT!CU251</f>
        <v>7.9422382671480145</v>
      </c>
      <c r="CM299" s="435">
        <f>INPUT!CV251</f>
        <v>-2.3178919666655529</v>
      </c>
      <c r="CN299" s="443">
        <f>INPUT!CW251</f>
        <v>6.5433854907539111</v>
      </c>
      <c r="CO299" s="435">
        <f>INPUT!CX251</f>
        <v>-1.7021752681126046</v>
      </c>
      <c r="CP299" s="443">
        <f>INPUT!CY251</f>
        <v>7.1529745042492916</v>
      </c>
      <c r="CQ299" s="435">
        <f>INPUT!CZ251</f>
        <v>5.1401071708932156</v>
      </c>
      <c r="CR299" s="443">
        <f>INPUT!DA251</f>
        <v>6.8771929824561404</v>
      </c>
      <c r="CS299" s="435">
        <f>INPUT!DB251</f>
        <v>-3.5043859649122711</v>
      </c>
      <c r="CT299" s="443">
        <f>INPUT!DC251</f>
        <v>8.3449235048678716</v>
      </c>
      <c r="CU299" s="435">
        <f>INPUT!DD251</f>
        <v>5.070173220381835</v>
      </c>
      <c r="CV299" s="443">
        <f>INPUT!DE251</f>
        <v>6.7400275103163683</v>
      </c>
      <c r="CW299" s="435">
        <f>INPUT!DF251</f>
        <v>3.0052030380958161</v>
      </c>
      <c r="CX299" s="443">
        <f>INPUT!DG251</f>
        <v>7.0887818306951136</v>
      </c>
      <c r="CY299" s="435">
        <f>INPUT!DH251</f>
        <v>-0.89742628770791422</v>
      </c>
      <c r="CZ299" s="443">
        <f>INPUT!DI251</f>
        <v>7.7455048409405256</v>
      </c>
      <c r="DA299" s="435">
        <f>INPUT!DJ251</f>
        <v>12.625963248369887</v>
      </c>
      <c r="DB299" s="443">
        <f>INPUT!DK251</f>
        <v>8.934707903780069</v>
      </c>
      <c r="DC299" s="435">
        <f>INPUT!DL251</f>
        <v>7.0675830469645096</v>
      </c>
      <c r="DD299" s="443">
        <f>INPUT!DM251</f>
        <v>7.3319755600814664</v>
      </c>
      <c r="DE299" s="435">
        <f>INPUT!DN251</f>
        <v>8.7825761669229951</v>
      </c>
      <c r="DF299" s="443">
        <f>INPUT!DO251</f>
        <v>7.6294277929155312</v>
      </c>
      <c r="DG299" s="435">
        <f>INPUT!DP251</f>
        <v>7.6267823602550244</v>
      </c>
      <c r="DH299" s="443">
        <f>INPUT!DQ251</f>
        <v>7.4504442925495562</v>
      </c>
      <c r="DI299" s="435">
        <f>INPUT!DR251</f>
        <v>-3.8094424372619784</v>
      </c>
      <c r="DJ299" s="443">
        <f>INPUT!DS251</f>
        <v>8.4880636604774526</v>
      </c>
      <c r="DK299" s="435">
        <f>INPUT!DT251</f>
        <v>-4.9989798000408259</v>
      </c>
      <c r="DL299" s="443">
        <f>INPUT!DU251</f>
        <v>7.5283144570286478</v>
      </c>
      <c r="DM299" s="435">
        <f>INPUT!DV251</f>
        <v>2.6778444000296053</v>
      </c>
      <c r="DN299" s="443">
        <f>INPUT!DW251</f>
        <v>7.5</v>
      </c>
      <c r="DO299" s="435">
        <f>INPUT!DX251</f>
        <v>-1.6964285714285654</v>
      </c>
      <c r="DP299" s="443">
        <f>INPUT!DY251</f>
        <v>8.8430851063829792</v>
      </c>
      <c r="DQ299" s="435">
        <f>INPUT!DZ251</f>
        <v>18.692050556314665</v>
      </c>
      <c r="DR299" s="443">
        <f>INPUT!EA251</f>
        <v>9.1321243523316067</v>
      </c>
      <c r="DS299" s="435">
        <f>INPUT!EB251</f>
        <v>7.5878400259067558</v>
      </c>
      <c r="DT299" s="443">
        <f>INPUT!EC251</f>
        <v>7.6072821846553964</v>
      </c>
      <c r="DU299" s="435">
        <f>INPUT!ED251</f>
        <v>1.0489430014845036</v>
      </c>
      <c r="DV299" s="443">
        <f>INPUT!EE251</f>
        <v>7.5226977950713358</v>
      </c>
      <c r="DW299" s="435">
        <f>INPUT!EF251</f>
        <v>0.30263726761781129</v>
      </c>
      <c r="DX299" s="443">
        <f>INPUT!EG251</f>
        <v>8.0362929358392741</v>
      </c>
      <c r="DY299" s="435">
        <f>INPUT!EH251</f>
        <v>-9.1234242443438482</v>
      </c>
      <c r="DZ299" s="443">
        <f>INPUT!EI251</f>
        <v>8.9228808158062467</v>
      </c>
      <c r="EA299" s="435">
        <f>INPUT!EJ251</f>
        <v>-2.2912909247883362</v>
      </c>
      <c r="EB299" s="443">
        <f>INPUT!EK251</f>
        <v>7.3932441045251744</v>
      </c>
      <c r="EC299" s="435">
        <f>INPUT!EL251</f>
        <v>-2.8135945917972749</v>
      </c>
      <c r="ED299" s="443">
        <f>INPUT!EM251</f>
        <v>7.3650793650793647</v>
      </c>
      <c r="EE299" s="435">
        <f>INPUT!EN251</f>
        <v>-2.0952380952380945</v>
      </c>
      <c r="EF299" s="443">
        <f>INPUT!EO251</f>
        <v>8.3174603174603181</v>
      </c>
      <c r="EG299" s="435">
        <f>INPUT!EP251</f>
        <v>3.4987199180747552</v>
      </c>
      <c r="EH299" s="443">
        <f>INPUT!EQ251</f>
        <v>9.0785451215740753</v>
      </c>
      <c r="EI299" s="435">
        <f>INPUT!ER251</f>
        <v>1.7445521124980212</v>
      </c>
      <c r="EJ299" s="443">
        <f>INPUT!ES251</f>
        <v>7.7849431698483214</v>
      </c>
      <c r="EK299" s="435">
        <f>INPUT!ET251</f>
        <v>5.2980675301036007</v>
      </c>
      <c r="EL299" s="443">
        <f>INPUT!EU251</f>
        <v>7.7456264146672966</v>
      </c>
      <c r="EM299" s="435">
        <f>INPUT!EV251</f>
        <v>5.1669103715602738</v>
      </c>
      <c r="EN299" s="443">
        <f>INPUT!EW251</f>
        <v>8.0403059359752973</v>
      </c>
      <c r="EO299" s="435">
        <f>INPUT!EX251</f>
        <v>-3.3321996247244856</v>
      </c>
      <c r="EP299" s="436"/>
      <c r="EQ299" s="466">
        <f>INPUT!FF251</f>
        <v>6.8045726728361453</v>
      </c>
      <c r="ER299" s="435">
        <f>INPUT!FG251</f>
        <v>4.0775591673795297</v>
      </c>
      <c r="ES299" s="466">
        <f>INPUT!FH251</f>
        <v>6.9605568445475638</v>
      </c>
      <c r="ET299" s="435">
        <f>INPUT!FI251</f>
        <v>2.2923433874709964</v>
      </c>
      <c r="EU299" s="466">
        <f>INPUT!FJ251</f>
        <v>6.872315501757126</v>
      </c>
      <c r="EV299" s="435">
        <f>INPUT!FK251</f>
        <v>-1.2677339580892899</v>
      </c>
      <c r="EW299" s="466">
        <f>INPUT!FL251</f>
        <v>7.0441523424334349</v>
      </c>
      <c r="EX299" s="435">
        <f>INPUT!FM251</f>
        <v>2.500421300977429</v>
      </c>
      <c r="EY299" s="466">
        <f>INPUT!FN251</f>
        <v>7.3331337922777617</v>
      </c>
      <c r="EZ299" s="435">
        <f>INPUT!FO251</f>
        <v>4.1024304386991339</v>
      </c>
      <c r="FA299" s="466">
        <f>INPUT!FP251</f>
        <v>7.0204081632653059</v>
      </c>
      <c r="FB299" s="435">
        <f>INPUT!FQ251</f>
        <v>-4.2645564348188341</v>
      </c>
      <c r="FC299" s="466">
        <f>INPUT!FR251</f>
        <v>7.1996027805362459</v>
      </c>
      <c r="FD299" s="435">
        <f>INPUT!FS251</f>
        <v>2.5524814669407148</v>
      </c>
      <c r="FE299" s="466">
        <f>INPUT!FT251</f>
        <v>7.2649572649572658</v>
      </c>
      <c r="FF299" s="435">
        <f>INPUT!FU251</f>
        <v>0.90775125257884781</v>
      </c>
      <c r="FG299" s="466">
        <f>INPUT!FV251</f>
        <v>7.7292667641529142</v>
      </c>
      <c r="FH299" s="435">
        <f>INPUT!FW251</f>
        <v>6.3910836948106953</v>
      </c>
      <c r="FI299" s="466">
        <f>INPUT!FX251</f>
        <v>8.4595194831415306</v>
      </c>
      <c r="FJ299" s="435">
        <f>INPUT!FY251</f>
        <v>9.4478912589148756</v>
      </c>
      <c r="FK299" s="466">
        <f>INPUT!FZ251</f>
        <v>7.7006781571225922</v>
      </c>
      <c r="FL299" s="435">
        <f>INPUT!GA251</f>
        <v>-8.9702651259470194</v>
      </c>
      <c r="FM299" s="443">
        <f>INPUT!GB251</f>
        <v>7.1752152751778357</v>
      </c>
      <c r="FN299" s="435">
        <f>INPUT!GC251</f>
        <v>-6.8235923021758733</v>
      </c>
      <c r="FO299" s="443">
        <f>INPUT!GD251</f>
        <v>7.1250888415067521</v>
      </c>
      <c r="FP299" s="435">
        <f>INPUT!GE251</f>
        <v>-0.69860529264526017</v>
      </c>
      <c r="FQ299" s="443">
        <f>INPUT!GF251</f>
        <v>7.4771196684510448</v>
      </c>
      <c r="FR299" s="435">
        <f>INPUT!GG251</f>
        <v>4.9407219302805006</v>
      </c>
      <c r="FS299" s="443">
        <f>INPUT!GH251</f>
        <v>7.8341013824884786</v>
      </c>
      <c r="FT299" s="435">
        <f>INPUT!GI251</f>
        <v>4.7743212609486774</v>
      </c>
      <c r="FU299" s="443">
        <f>INPUT!GJ251</f>
        <v>8.0888446875517985</v>
      </c>
      <c r="FV299" s="435">
        <f>INPUT!GK251</f>
        <v>3.2517233646317978</v>
      </c>
      <c r="FW299" s="443">
        <f>INPUT!GL251</f>
        <v>8.0752391762607427</v>
      </c>
      <c r="FX299" s="435">
        <f>INPUT!GM251</f>
        <v>-0.16820092135028109</v>
      </c>
      <c r="FY299" s="443">
        <f>INPUT!GN251</f>
        <v>7.9993638676844778</v>
      </c>
      <c r="FZ299" s="435">
        <f>INPUT!GO251</f>
        <v>-0.93960447387515522</v>
      </c>
      <c r="GA299" s="443">
        <f>INPUT!GP251</f>
        <v>8.1608759457547482</v>
      </c>
      <c r="GB299" s="435">
        <f>INPUT!GQ251</f>
        <v>2.0190615246637345</v>
      </c>
      <c r="GC299" s="443">
        <f>INPUT!GR251</f>
        <v>7.6755744748315244</v>
      </c>
      <c r="GD299" s="435">
        <f>INPUT!GS251</f>
        <v>-5.9466835931463402</v>
      </c>
      <c r="GE299" s="443">
        <f>INPUT!GT251</f>
        <v>7.2250364565421537</v>
      </c>
      <c r="GF299" s="435">
        <f>INPUT!GU251</f>
        <v>-5.8697628401196633</v>
      </c>
      <c r="GG299" s="443">
        <f>INPUT!GV251</f>
        <v>6.8771025583050722</v>
      </c>
      <c r="GH299" s="435">
        <f>INPUT!GW251</f>
        <v>-4.815669793915478</v>
      </c>
      <c r="GI299" s="443">
        <f>INPUT!GX251</f>
        <v>6.6071382472224061</v>
      </c>
      <c r="GJ299" s="435">
        <f>INPUT!GY251</f>
        <v>-3.92555307695166</v>
      </c>
      <c r="GK299" s="435">
        <f>INPUT!GZ251</f>
        <v>-3.7520277869718455</v>
      </c>
      <c r="GL299" s="436"/>
    </row>
    <row r="300" spans="1:194" ht="12" hidden="1" customHeight="1" outlineLevel="1" x14ac:dyDescent="0.2">
      <c r="B300" s="436"/>
      <c r="C300" s="435"/>
      <c r="D300" s="436"/>
      <c r="E300" s="435"/>
      <c r="F300" s="436"/>
      <c r="G300" s="435"/>
      <c r="H300" s="436"/>
      <c r="I300" s="435"/>
      <c r="J300" s="436"/>
      <c r="K300" s="435"/>
      <c r="L300" s="436"/>
      <c r="M300" s="435"/>
      <c r="N300" s="436"/>
      <c r="O300" s="435"/>
      <c r="P300" s="436"/>
      <c r="Q300" s="435"/>
      <c r="R300" s="436"/>
      <c r="S300" s="435"/>
      <c r="T300" s="436"/>
      <c r="U300" s="435"/>
      <c r="V300" s="436"/>
      <c r="W300" s="435"/>
      <c r="X300" s="436"/>
      <c r="Y300" s="435"/>
      <c r="Z300" s="436"/>
      <c r="AA300" s="435"/>
      <c r="AB300" s="436"/>
      <c r="AC300" s="435"/>
      <c r="AD300" s="436"/>
      <c r="AE300" s="435"/>
      <c r="AF300" s="436"/>
      <c r="AG300" s="435"/>
      <c r="AH300" s="436"/>
      <c r="AI300" s="435"/>
      <c r="AJ300" s="436"/>
      <c r="AK300" s="435"/>
      <c r="AL300" s="436"/>
      <c r="AM300" s="435"/>
      <c r="AN300" s="436"/>
      <c r="AO300" s="435"/>
      <c r="AP300" s="436"/>
      <c r="AQ300" s="435"/>
      <c r="AR300" s="436"/>
      <c r="AS300" s="435"/>
      <c r="AT300" s="436"/>
      <c r="AU300" s="435"/>
      <c r="AV300" s="436"/>
      <c r="AW300" s="435"/>
      <c r="AX300" s="436"/>
      <c r="AY300" s="435"/>
      <c r="AZ300" s="436"/>
      <c r="BA300" s="435"/>
      <c r="BB300" s="436"/>
      <c r="BC300" s="435"/>
      <c r="BD300" s="436"/>
      <c r="BE300" s="435"/>
      <c r="BF300" s="436"/>
      <c r="BG300" s="435"/>
      <c r="BH300" s="436"/>
      <c r="BI300" s="435"/>
      <c r="BJ300" s="436"/>
      <c r="BK300" s="435"/>
      <c r="BL300" s="436"/>
      <c r="BM300" s="435"/>
      <c r="BN300" s="436"/>
      <c r="BO300" s="435"/>
      <c r="BP300" s="436"/>
      <c r="BQ300" s="435"/>
      <c r="BR300" s="436"/>
      <c r="BS300" s="435"/>
      <c r="BT300" s="436"/>
      <c r="BU300" s="435"/>
      <c r="BV300" s="436"/>
      <c r="BW300" s="435"/>
      <c r="BX300" s="436"/>
      <c r="BY300" s="435"/>
      <c r="BZ300" s="436"/>
      <c r="CA300" s="435"/>
      <c r="CB300" s="436"/>
      <c r="CC300" s="435"/>
      <c r="CD300" s="436"/>
      <c r="CE300" s="435"/>
      <c r="CF300" s="436"/>
      <c r="CG300" s="435"/>
      <c r="CH300" s="436"/>
      <c r="CI300" s="435"/>
      <c r="CJ300" s="436"/>
      <c r="CK300" s="435"/>
      <c r="CL300" s="436"/>
      <c r="CM300" s="435"/>
      <c r="CN300" s="436"/>
      <c r="CO300" s="435"/>
      <c r="CP300" s="436"/>
      <c r="CQ300" s="435"/>
      <c r="CR300" s="436"/>
      <c r="CS300" s="435"/>
      <c r="CT300" s="436"/>
      <c r="CU300" s="435"/>
      <c r="CV300" s="436"/>
      <c r="CW300" s="435"/>
      <c r="CX300" s="436"/>
      <c r="CY300" s="435"/>
      <c r="CZ300" s="436"/>
      <c r="DA300" s="435"/>
      <c r="DB300" s="436"/>
      <c r="DC300" s="435"/>
      <c r="DD300" s="436"/>
      <c r="DE300" s="435"/>
      <c r="DF300" s="436"/>
      <c r="DG300" s="435"/>
      <c r="DH300" s="436"/>
      <c r="DI300" s="435"/>
      <c r="DJ300" s="436"/>
      <c r="DK300" s="435"/>
      <c r="DL300" s="436"/>
      <c r="DM300" s="435"/>
      <c r="DN300" s="436"/>
      <c r="DO300" s="435"/>
      <c r="DP300" s="436"/>
      <c r="DQ300" s="435"/>
      <c r="DR300" s="436"/>
      <c r="DS300" s="435"/>
      <c r="DT300" s="436"/>
      <c r="DU300" s="435"/>
      <c r="DV300" s="436"/>
      <c r="DW300" s="435"/>
      <c r="DX300" s="436"/>
      <c r="DY300" s="435"/>
      <c r="DZ300" s="436"/>
      <c r="EA300" s="435"/>
      <c r="EB300" s="436"/>
      <c r="EC300" s="435"/>
      <c r="ED300" s="436"/>
      <c r="EE300" s="435"/>
      <c r="EF300" s="436"/>
      <c r="EG300" s="435"/>
      <c r="EH300" s="436"/>
      <c r="EI300" s="435"/>
      <c r="EJ300" s="436"/>
      <c r="EK300" s="435"/>
      <c r="EL300" s="436"/>
      <c r="EM300" s="435"/>
      <c r="EN300" s="436"/>
      <c r="EO300" s="435"/>
      <c r="EP300" s="436"/>
      <c r="EQ300" s="436"/>
      <c r="ER300" s="435"/>
      <c r="ES300" s="436"/>
      <c r="ET300" s="435"/>
      <c r="EU300" s="436"/>
      <c r="EV300" s="435"/>
      <c r="EW300" s="436"/>
      <c r="EX300" s="435"/>
      <c r="EY300" s="436"/>
      <c r="EZ300" s="435"/>
      <c r="FA300" s="436"/>
      <c r="FB300" s="435"/>
      <c r="FC300" s="436"/>
      <c r="FD300" s="435"/>
      <c r="FE300" s="436"/>
      <c r="FF300" s="435"/>
      <c r="FG300" s="436"/>
      <c r="FH300" s="435"/>
      <c r="FI300" s="436"/>
      <c r="FJ300" s="435"/>
      <c r="FK300" s="436"/>
      <c r="FL300" s="435"/>
      <c r="FM300" s="436"/>
      <c r="FN300" s="435"/>
      <c r="FO300" s="436"/>
      <c r="FP300" s="435"/>
      <c r="FQ300" s="436"/>
      <c r="FR300" s="435"/>
      <c r="FS300" s="436"/>
      <c r="FT300" s="435"/>
      <c r="FU300" s="436"/>
      <c r="FV300" s="435"/>
      <c r="FW300" s="436"/>
      <c r="FX300" s="435"/>
      <c r="FY300" s="436"/>
      <c r="FZ300" s="435"/>
      <c r="GA300" s="436"/>
      <c r="GB300" s="435"/>
      <c r="GC300" s="436"/>
      <c r="GD300" s="435"/>
      <c r="GE300" s="436"/>
      <c r="GF300" s="435"/>
      <c r="GG300" s="436"/>
      <c r="GH300" s="435"/>
      <c r="GI300" s="436"/>
      <c r="GJ300" s="435"/>
      <c r="GK300" s="435"/>
      <c r="GL300" s="436"/>
    </row>
    <row r="301" spans="1:194" ht="12" hidden="1" customHeight="1" outlineLevel="1" x14ac:dyDescent="0.2">
      <c r="A301" s="437" t="s">
        <v>95</v>
      </c>
      <c r="B301" s="436"/>
      <c r="C301" s="435"/>
      <c r="D301" s="436"/>
      <c r="E301" s="435"/>
      <c r="F301" s="436"/>
      <c r="G301" s="435"/>
      <c r="H301" s="436"/>
      <c r="I301" s="435"/>
      <c r="J301" s="436"/>
      <c r="K301" s="435"/>
      <c r="L301" s="436"/>
      <c r="M301" s="435"/>
      <c r="N301" s="436"/>
      <c r="O301" s="435"/>
      <c r="P301" s="436"/>
      <c r="Q301" s="435"/>
      <c r="R301" s="436"/>
      <c r="S301" s="435"/>
      <c r="T301" s="436"/>
      <c r="U301" s="435"/>
      <c r="V301" s="436"/>
      <c r="W301" s="435"/>
      <c r="X301" s="436"/>
      <c r="Y301" s="435"/>
      <c r="Z301" s="436"/>
      <c r="AA301" s="435"/>
      <c r="AB301" s="436"/>
      <c r="AC301" s="435"/>
      <c r="AD301" s="436"/>
      <c r="AE301" s="435"/>
      <c r="AF301" s="436"/>
      <c r="AG301" s="435"/>
      <c r="AH301" s="436"/>
      <c r="AI301" s="435"/>
      <c r="AJ301" s="436"/>
      <c r="AK301" s="435"/>
      <c r="AL301" s="436"/>
      <c r="AM301" s="435"/>
      <c r="AN301" s="436"/>
      <c r="AO301" s="435"/>
      <c r="AP301" s="436"/>
      <c r="AQ301" s="435"/>
      <c r="AR301" s="436"/>
      <c r="AS301" s="435"/>
      <c r="AT301" s="436"/>
      <c r="AU301" s="435"/>
      <c r="AV301" s="436"/>
      <c r="AW301" s="435"/>
      <c r="AX301" s="436"/>
      <c r="AY301" s="435"/>
      <c r="AZ301" s="436"/>
      <c r="BA301" s="435"/>
      <c r="BB301" s="436"/>
      <c r="BC301" s="435"/>
      <c r="BD301" s="436"/>
      <c r="BE301" s="435"/>
      <c r="BF301" s="436"/>
      <c r="BG301" s="435"/>
      <c r="BH301" s="436"/>
      <c r="BI301" s="435"/>
      <c r="BJ301" s="436"/>
      <c r="BK301" s="435"/>
      <c r="BL301" s="436"/>
      <c r="BM301" s="435"/>
      <c r="BN301" s="436"/>
      <c r="BO301" s="435"/>
      <c r="BP301" s="436"/>
      <c r="BQ301" s="435"/>
      <c r="BR301" s="436"/>
      <c r="BS301" s="435"/>
      <c r="BT301" s="436"/>
      <c r="BU301" s="435"/>
      <c r="BV301" s="436"/>
      <c r="BW301" s="435"/>
      <c r="BX301" s="436"/>
      <c r="BY301" s="435"/>
      <c r="BZ301" s="436"/>
      <c r="CA301" s="435"/>
      <c r="CB301" s="436"/>
      <c r="CC301" s="435"/>
      <c r="CD301" s="436"/>
      <c r="CE301" s="435"/>
      <c r="CF301" s="436"/>
      <c r="CG301" s="435"/>
      <c r="CH301" s="436"/>
      <c r="CI301" s="435"/>
      <c r="CJ301" s="436"/>
      <c r="CK301" s="435"/>
      <c r="CL301" s="436"/>
      <c r="CM301" s="435"/>
      <c r="CN301" s="436"/>
      <c r="CO301" s="435"/>
      <c r="CP301" s="436"/>
      <c r="CQ301" s="435"/>
      <c r="CR301" s="436"/>
      <c r="CS301" s="435"/>
      <c r="CT301" s="436"/>
      <c r="CU301" s="435"/>
      <c r="CV301" s="436"/>
      <c r="CW301" s="435"/>
      <c r="CX301" s="436"/>
      <c r="CY301" s="435"/>
      <c r="CZ301" s="436"/>
      <c r="DA301" s="435"/>
      <c r="DB301" s="436"/>
      <c r="DC301" s="435"/>
      <c r="DD301" s="436"/>
      <c r="DE301" s="435"/>
      <c r="DF301" s="436"/>
      <c r="DG301" s="435"/>
      <c r="DH301" s="436"/>
      <c r="DI301" s="435"/>
      <c r="DJ301" s="436"/>
      <c r="DK301" s="435"/>
      <c r="DL301" s="436"/>
      <c r="DM301" s="435"/>
      <c r="DN301" s="436"/>
      <c r="DO301" s="435"/>
      <c r="DP301" s="436"/>
      <c r="DQ301" s="435"/>
      <c r="DR301" s="436"/>
      <c r="DS301" s="435"/>
      <c r="DT301" s="436"/>
      <c r="DU301" s="435"/>
      <c r="DV301" s="436"/>
      <c r="DW301" s="435"/>
      <c r="DX301" s="436"/>
      <c r="DY301" s="435"/>
      <c r="DZ301" s="436"/>
      <c r="EA301" s="435"/>
      <c r="EB301" s="436"/>
      <c r="EC301" s="435"/>
      <c r="ED301" s="436"/>
      <c r="EE301" s="435"/>
      <c r="EF301" s="436"/>
      <c r="EG301" s="435"/>
      <c r="EH301" s="436"/>
      <c r="EI301" s="435"/>
      <c r="EJ301" s="436"/>
      <c r="EK301" s="435"/>
      <c r="EL301" s="436"/>
      <c r="EM301" s="435"/>
      <c r="EN301" s="436"/>
      <c r="EO301" s="435"/>
      <c r="EP301" s="436"/>
      <c r="EQ301" s="436"/>
      <c r="ER301" s="435"/>
      <c r="ES301" s="436"/>
      <c r="ET301" s="435"/>
      <c r="EU301" s="436"/>
      <c r="EV301" s="435"/>
      <c r="EW301" s="436"/>
      <c r="EX301" s="435"/>
      <c r="EY301" s="436"/>
      <c r="EZ301" s="435"/>
      <c r="FA301" s="436"/>
      <c r="FB301" s="435"/>
      <c r="FC301" s="436"/>
      <c r="FD301" s="435"/>
      <c r="FE301" s="436"/>
      <c r="FF301" s="435"/>
      <c r="FG301" s="436"/>
      <c r="FH301" s="435"/>
      <c r="FI301" s="436"/>
      <c r="FJ301" s="435"/>
      <c r="FK301" s="436"/>
      <c r="FL301" s="435"/>
      <c r="FM301" s="436"/>
      <c r="FN301" s="435"/>
      <c r="FO301" s="436"/>
      <c r="FP301" s="435"/>
      <c r="FQ301" s="436"/>
      <c r="FR301" s="435"/>
      <c r="FS301" s="436"/>
      <c r="FT301" s="435"/>
      <c r="FU301" s="436"/>
      <c r="FV301" s="435"/>
      <c r="FW301" s="436"/>
      <c r="FX301" s="435"/>
      <c r="FY301" s="436"/>
      <c r="FZ301" s="435"/>
      <c r="GA301" s="436"/>
      <c r="GB301" s="435"/>
      <c r="GC301" s="436"/>
      <c r="GD301" s="435"/>
      <c r="GE301" s="436"/>
      <c r="GF301" s="435"/>
      <c r="GG301" s="436"/>
      <c r="GH301" s="435"/>
      <c r="GI301" s="436"/>
      <c r="GJ301" s="435"/>
      <c r="GK301" s="435"/>
      <c r="GL301" s="436"/>
    </row>
    <row r="302" spans="1:194" ht="12" hidden="1" customHeight="1" outlineLevel="1" x14ac:dyDescent="0.2">
      <c r="A302" s="433" t="s">
        <v>212</v>
      </c>
      <c r="B302" s="443">
        <f>INPUT!K255</f>
        <v>28.929384965831435</v>
      </c>
      <c r="C302" s="435">
        <f>INPUT!L255</f>
        <v>-0.73770663100040101</v>
      </c>
      <c r="D302" s="443">
        <f>INPUT!M255</f>
        <v>28.381374722838139</v>
      </c>
      <c r="E302" s="435">
        <f>INPUT!N255</f>
        <v>-1.836896600825888</v>
      </c>
      <c r="F302" s="443">
        <f>INPUT!O255</f>
        <v>29.723991507430998</v>
      </c>
      <c r="G302" s="435">
        <f>INPUT!P255</f>
        <v>3.902448189692409</v>
      </c>
      <c r="H302" s="443">
        <f>INPUT!Q255</f>
        <v>27.74327122153209</v>
      </c>
      <c r="I302" s="435">
        <f>INPUT!R255</f>
        <v>-7.2192241115975992</v>
      </c>
      <c r="J302" s="443">
        <f>INPUT!S255</f>
        <v>29.007633587786259</v>
      </c>
      <c r="K302" s="435">
        <f>INPUT!T255</f>
        <v>0.27048145699344328</v>
      </c>
      <c r="L302" s="443">
        <f>INPUT!U255</f>
        <v>27.573529411764707</v>
      </c>
      <c r="M302" s="435">
        <f>INPUT!V255</f>
        <v>-2.8463924632352922</v>
      </c>
      <c r="N302" s="443">
        <f>INPUT!W255</f>
        <v>28.52112676056338</v>
      </c>
      <c r="O302" s="435">
        <f>INPUT!X255</f>
        <v>-4.0467806841046343</v>
      </c>
      <c r="P302" s="443">
        <f>INPUT!Y255</f>
        <v>27.303754266211605</v>
      </c>
      <c r="Q302" s="435">
        <f>INPUT!Z255</f>
        <v>-1.5842290255208558</v>
      </c>
      <c r="R302" s="443">
        <f>INPUT!AA255</f>
        <v>27.884615384615387</v>
      </c>
      <c r="S302" s="435">
        <f>INPUT!AB255</f>
        <v>-3.8714574898785381</v>
      </c>
      <c r="T302" s="443">
        <f>INPUT!AC255</f>
        <v>28.728414442700156</v>
      </c>
      <c r="U302" s="435">
        <f>INPUT!AD255</f>
        <v>4.1883830455258897</v>
      </c>
      <c r="V302" s="443">
        <f>INPUT!AE255</f>
        <v>28.333333333333332</v>
      </c>
      <c r="W302" s="435">
        <f>INPUT!AF255</f>
        <v>-0.65843621399177543</v>
      </c>
      <c r="X302" s="443">
        <f>INPUT!AG255</f>
        <v>26.448736998514118</v>
      </c>
      <c r="Y302" s="435">
        <f>INPUT!AH255</f>
        <v>-3.1315007429420505</v>
      </c>
      <c r="Z302" s="443">
        <f>INPUT!AI255</f>
        <v>27.323943661971832</v>
      </c>
      <c r="AA302" s="435">
        <f>INPUT!AJ255</f>
        <v>-2.0106847984458498</v>
      </c>
      <c r="AB302" s="443">
        <f>INPUT!AK255</f>
        <v>27.410468319559229</v>
      </c>
      <c r="AC302" s="435">
        <f>INPUT!AL255</f>
        <v>-4.587604811151758</v>
      </c>
      <c r="AD302" s="443">
        <f>INPUT!AM255</f>
        <v>27.114093959731544</v>
      </c>
      <c r="AE302" s="435">
        <f>INPUT!AN255</f>
        <v>-4.3031977891827777</v>
      </c>
      <c r="AF302" s="443">
        <f>INPUT!AO255</f>
        <v>26.427622841965469</v>
      </c>
      <c r="AG302" s="435">
        <f>INPUT!AP255</f>
        <v>-7.9830490771015672E-2</v>
      </c>
      <c r="AH302" s="443">
        <f>INPUT!AQ255</f>
        <v>27.19186785260483</v>
      </c>
      <c r="AI302" s="435">
        <f>INPUT!AR255</f>
        <v>-0.48337023015758707</v>
      </c>
      <c r="AJ302" s="443">
        <f>INPUT!AS255</f>
        <v>27.895392278953924</v>
      </c>
      <c r="AK302" s="435">
        <f>INPUT!AT255</f>
        <v>1.7691195704550244</v>
      </c>
      <c r="AL302" s="443">
        <f>INPUT!AU255</f>
        <v>27.804878048780491</v>
      </c>
      <c r="AM302" s="435">
        <f>INPUT!AV255</f>
        <v>2.5476937937696231</v>
      </c>
      <c r="AN302" s="443">
        <f>INPUT!AW255</f>
        <v>28.143712574850298</v>
      </c>
      <c r="AO302" s="435">
        <f>INPUT!AX255</f>
        <v>6.4935455721722324</v>
      </c>
      <c r="AP302" s="443">
        <f>INPUT!AY255</f>
        <v>27.136258660508084</v>
      </c>
      <c r="AQ302" s="435">
        <f>INPUT!AZ255</f>
        <v>-0.20450670177635244</v>
      </c>
      <c r="AR302" s="443">
        <f>INPUT!BA255</f>
        <v>28.132118451025057</v>
      </c>
      <c r="AS302" s="435">
        <f>INPUT!BB255</f>
        <v>0.84862105434428958</v>
      </c>
      <c r="AT302" s="443">
        <f>INPUT!BC255</f>
        <v>27.394209354120271</v>
      </c>
      <c r="AU302" s="435">
        <f>INPUT!BD255</f>
        <v>-1.4769663579885073</v>
      </c>
      <c r="AV302" s="443">
        <f>INPUT!BE255</f>
        <v>28.131868131868131</v>
      </c>
      <c r="AW302" s="435">
        <f>INPUT!BF255</f>
        <v>-4.208557400046109E-2</v>
      </c>
      <c r="AX302" s="443">
        <f>INPUT!BG255</f>
        <v>27.471383975026015</v>
      </c>
      <c r="AY302" s="435">
        <f>INPUT!BH255</f>
        <v>1.2349724356277791</v>
      </c>
      <c r="AZ302" s="443">
        <f>INPUT!BI255</f>
        <v>27.26337448559671</v>
      </c>
      <c r="BA302" s="435">
        <f>INPUT!BJ255</f>
        <v>-3.0880858366238439</v>
      </c>
      <c r="BB302" s="443">
        <f>INPUT!BK255</f>
        <v>26.988922457200403</v>
      </c>
      <c r="BC302" s="435">
        <f>INPUT!BL255</f>
        <v>-1.4794619245286245</v>
      </c>
      <c r="BD302" s="443">
        <f>INPUT!BM255</f>
        <v>28.019801980198022</v>
      </c>
      <c r="BE302" s="435">
        <f>INPUT!BN255</f>
        <v>-0.39836014851484247</v>
      </c>
      <c r="BF302" s="443">
        <f>INPUT!BO255</f>
        <v>26.095238095238095</v>
      </c>
      <c r="BG302" s="435">
        <f>INPUT!BP255</f>
        <v>-5.0093795093795084</v>
      </c>
      <c r="BH302" s="443">
        <f>INPUT!BQ255</f>
        <v>27.06766917293233</v>
      </c>
      <c r="BI302" s="435">
        <f>INPUT!BR255</f>
        <v>-0.71783231664066527</v>
      </c>
      <c r="BJ302" s="443">
        <f>INPUT!BS255</f>
        <v>25.97402597402597</v>
      </c>
      <c r="BK302" s="435">
        <f>INPUT!BT255</f>
        <v>-3.7604186857918331</v>
      </c>
      <c r="BL302" s="443">
        <f>INPUT!BU255</f>
        <v>28.148148148148149</v>
      </c>
      <c r="BM302" s="435">
        <f>INPUT!BV255</f>
        <v>0.4580552283732553</v>
      </c>
      <c r="BN302" s="443">
        <f>INPUT!BW255</f>
        <v>26.382592928377154</v>
      </c>
      <c r="BO302" s="435">
        <f>INPUT!BX255</f>
        <v>1.10117728027741</v>
      </c>
      <c r="BP302" s="443">
        <f>INPUT!BY255</f>
        <v>26.508226691042047</v>
      </c>
      <c r="BQ302" s="435">
        <f>INPUT!BZ255</f>
        <v>-2.0668291692057639</v>
      </c>
      <c r="BR302" s="443">
        <f>INPUT!CA255</f>
        <v>25.675675675675674</v>
      </c>
      <c r="BS302" s="435">
        <f>INPUT!CB255</f>
        <v>-1.1486486486486425</v>
      </c>
      <c r="BT302" s="443">
        <f>INPUT!CC255</f>
        <v>29.049295774647888</v>
      </c>
      <c r="BU302" s="435">
        <f>INPUT!CD255</f>
        <v>3.2014455151964327</v>
      </c>
      <c r="BV302" s="443">
        <f>INPUT!CE255</f>
        <v>28.458844133099824</v>
      </c>
      <c r="BW302" s="435">
        <f>INPUT!CF255</f>
        <v>7.8697769031240705</v>
      </c>
      <c r="BX302" s="443">
        <f>INPUT!CG255</f>
        <v>28.160418482999127</v>
      </c>
      <c r="BY302" s="435">
        <f>INPUT!CH255</f>
        <v>6.2327511048311912</v>
      </c>
      <c r="BZ302" s="443">
        <f>INPUT!CI255</f>
        <v>26.688689906980791</v>
      </c>
      <c r="CA302" s="435">
        <f>INPUT!CJ255</f>
        <v>3.945423848240992</v>
      </c>
      <c r="CB302" s="443">
        <f>INPUT!CK255</f>
        <v>27.900696864111502</v>
      </c>
      <c r="CC302" s="435">
        <f>INPUT!CL255</f>
        <v>-3.9539647344525308</v>
      </c>
      <c r="CD302" s="443">
        <f>INPUT!CM255</f>
        <v>27.03165098374679</v>
      </c>
      <c r="CE302" s="435">
        <f>INPUT!CN255</f>
        <v>-5.0149371586497349</v>
      </c>
      <c r="CF302" s="443">
        <f>INPUT!CO255</f>
        <v>27.740303541315349</v>
      </c>
      <c r="CG302" s="435">
        <f>INPUT!CP255</f>
        <v>-1.4918632758863626</v>
      </c>
      <c r="CH302" s="443">
        <f>INPUT!CQ255</f>
        <v>27.877516778523493</v>
      </c>
      <c r="CI302" s="435">
        <f>INPUT!CR255</f>
        <v>4.4544219880637392</v>
      </c>
      <c r="CJ302" s="443">
        <f>INPUT!CS255</f>
        <v>30.543933054393307</v>
      </c>
      <c r="CK302" s="435">
        <f>INPUT!CT255</f>
        <v>9.4737282124368161</v>
      </c>
      <c r="CL302" s="443">
        <f>INPUT!CU255</f>
        <v>26.482534524776604</v>
      </c>
      <c r="CM302" s="435">
        <f>INPUT!CV255</f>
        <v>-2.0313833561270478</v>
      </c>
      <c r="CN302" s="443">
        <f>INPUT!CW255</f>
        <v>26.938449240607515</v>
      </c>
      <c r="CO302" s="435">
        <f>INPUT!CX255</f>
        <v>-2.8905750779315897</v>
      </c>
      <c r="CP302" s="443">
        <f>INPUT!CY255</f>
        <v>27.033492822966508</v>
      </c>
      <c r="CQ302" s="435">
        <f>INPUT!CZ255</f>
        <v>-3.0276152724162619</v>
      </c>
      <c r="CR302" s="443">
        <f>INPUT!DA255</f>
        <v>31.324345757335447</v>
      </c>
      <c r="CS302" s="435">
        <f>INPUT!DB255</f>
        <v>2.5550498082626216</v>
      </c>
      <c r="CT302" s="443">
        <f>INPUT!DC255</f>
        <v>27.03125</v>
      </c>
      <c r="CU302" s="435">
        <f>INPUT!DD255</f>
        <v>2.0719900306748418</v>
      </c>
      <c r="CV302" s="443">
        <f>INPUT!DE255</f>
        <v>27.722007722007724</v>
      </c>
      <c r="CW302" s="435">
        <f>INPUT!DF255</f>
        <v>2.9086992885212437</v>
      </c>
      <c r="CX302" s="443">
        <f>INPUT!DG255</f>
        <v>27.610208816705335</v>
      </c>
      <c r="CY302" s="435">
        <f>INPUT!DH255</f>
        <v>2.1333388086976157</v>
      </c>
      <c r="CZ302" s="443">
        <f>INPUT!DI255</f>
        <v>28.638132295719842</v>
      </c>
      <c r="DA302" s="435">
        <f>INPUT!DJ255</f>
        <v>-8.5754814559424801</v>
      </c>
      <c r="DB302" s="443">
        <f>INPUT!DK255</f>
        <v>25.965996908809892</v>
      </c>
      <c r="DC302" s="435">
        <f>INPUT!DL255</f>
        <v>-3.9408206841714977</v>
      </c>
      <c r="DD302" s="443">
        <f>INPUT!DM255</f>
        <v>27.231121281464532</v>
      </c>
      <c r="DE302" s="435">
        <f>INPUT!DN255</f>
        <v>-1.7707463523772504</v>
      </c>
      <c r="DF302" s="443">
        <f>INPUT!DO255</f>
        <v>27.947932618683001</v>
      </c>
      <c r="DG302" s="435">
        <f>INPUT!DP255</f>
        <v>1.2231845264905505</v>
      </c>
      <c r="DH302" s="443">
        <f>INPUT!DQ255</f>
        <v>31.975403535741737</v>
      </c>
      <c r="DI302" s="435">
        <f>INPUT!DR255</f>
        <v>11.653243324532969</v>
      </c>
      <c r="DJ302" s="443">
        <f>INPUT!DS255</f>
        <v>28.752800597460791</v>
      </c>
      <c r="DK302" s="435">
        <f>INPUT!DT255</f>
        <v>10.73251182474484</v>
      </c>
      <c r="DL302" s="443">
        <f>INPUT!DU255</f>
        <v>28.549962434259957</v>
      </c>
      <c r="DM302" s="435">
        <f>INPUT!DV255</f>
        <v>4.8431393594252192</v>
      </c>
      <c r="DN302" s="443">
        <f>INPUT!DW255</f>
        <v>28.603268945022286</v>
      </c>
      <c r="DO302" s="435">
        <f>INPUT!DX255</f>
        <v>2.3448472389016706</v>
      </c>
      <c r="DP302" s="443">
        <f>INPUT!DY255</f>
        <v>31.705484598046578</v>
      </c>
      <c r="DQ302" s="435">
        <f>INPUT!DZ255</f>
        <v>-0.84414552389759923</v>
      </c>
      <c r="DR302" s="443">
        <f>INPUT!EA255</f>
        <v>27.871250914411121</v>
      </c>
      <c r="DS302" s="435">
        <f>INPUT!EB255</f>
        <v>-3.0659611054636549</v>
      </c>
      <c r="DT302" s="443">
        <f>INPUT!EC255</f>
        <v>28.41409691629956</v>
      </c>
      <c r="DU302" s="435">
        <f>INPUT!ED255</f>
        <v>-0.47588685369812644</v>
      </c>
      <c r="DV302" s="443">
        <f>INPUT!EE255</f>
        <v>28.424908424908423</v>
      </c>
      <c r="DW302" s="435">
        <f>INPUT!EF255</f>
        <v>-0.62356690928119241</v>
      </c>
      <c r="DX302" s="443">
        <f>INPUT!EG255</f>
        <v>31.888317413666421</v>
      </c>
      <c r="DY302" s="435">
        <f>INPUT!EH255</f>
        <v>0.57665989950239638</v>
      </c>
      <c r="DZ302" s="443">
        <f>INPUT!EI255</f>
        <v>29.424460431654676</v>
      </c>
      <c r="EA302" s="435">
        <f>INPUT!EJ255</f>
        <v>5.5728016012386972</v>
      </c>
      <c r="EB302" s="443">
        <f>INPUT!EK255</f>
        <v>29.394812680115272</v>
      </c>
      <c r="EC302" s="435">
        <f>INPUT!EL255</f>
        <v>3.4515112928087843</v>
      </c>
      <c r="ED302" s="443">
        <f>INPUT!EM255</f>
        <v>29.576453697056714</v>
      </c>
      <c r="EE302" s="435">
        <f>INPUT!EN255</f>
        <v>4.051183753820653</v>
      </c>
      <c r="EF302" s="443">
        <f>INPUT!EO255</f>
        <v>30.697340043134435</v>
      </c>
      <c r="EG302" s="435">
        <f>INPUT!EP255</f>
        <v>-3.7348391734885578</v>
      </c>
      <c r="EH302" s="443">
        <f>INPUT!EQ255</f>
        <v>29.705033370988044</v>
      </c>
      <c r="EI302" s="435">
        <f>INPUT!ER255</f>
        <v>0.95353639528943379</v>
      </c>
      <c r="EJ302" s="443">
        <f>INPUT!ES255</f>
        <v>29.854225271609501</v>
      </c>
      <c r="EK302" s="435">
        <f>INPUT!ET255</f>
        <v>1.5629036200833113</v>
      </c>
      <c r="EL302" s="443">
        <f>INPUT!EU255</f>
        <v>29.807607868765945</v>
      </c>
      <c r="EM302" s="435">
        <f>INPUT!EV255</f>
        <v>0.78154796405571769</v>
      </c>
      <c r="EN302" s="443">
        <f>INPUT!EW255</f>
        <v>30.900902156122239</v>
      </c>
      <c r="EO302" s="435">
        <f>INPUT!EX255</f>
        <v>0.66312622755511086</v>
      </c>
      <c r="EP302" s="436"/>
      <c r="EQ302" s="443">
        <f>INPUT!FF255</f>
        <v>29.150579150579148</v>
      </c>
      <c r="ER302" s="435">
        <f>INPUT!FG255</f>
        <v>-1.0337837837838038</v>
      </c>
      <c r="ES302" s="443">
        <f>INPUT!FH255</f>
        <v>28.687635574837312</v>
      </c>
      <c r="ET302" s="435">
        <f>INPUT!FI255</f>
        <v>-1.5881110743991456</v>
      </c>
      <c r="EU302" s="443">
        <f>INPUT!FJ255</f>
        <v>28.082808280828083</v>
      </c>
      <c r="EV302" s="435">
        <f>INPUT!FK255</f>
        <v>-2.108320472879055</v>
      </c>
      <c r="EW302" s="443">
        <f>INPUT!FL255</f>
        <v>27.833461835003853</v>
      </c>
      <c r="EX302" s="435">
        <f>INPUT!FM255</f>
        <v>-0.88789711958563444</v>
      </c>
      <c r="EY302" s="443">
        <f>INPUT!FN255</f>
        <v>27.062031356509884</v>
      </c>
      <c r="EZ302" s="435">
        <f>INPUT!FO255</f>
        <v>-2.7715937135919022</v>
      </c>
      <c r="FA302" s="443">
        <f>INPUT!FP255</f>
        <v>27.765793528505395</v>
      </c>
      <c r="FB302" s="435">
        <f>INPUT!FQ255</f>
        <v>2.6005519050816384</v>
      </c>
      <c r="FC302" s="443">
        <f>INPUT!FR255</f>
        <v>27.702702702702702</v>
      </c>
      <c r="FD302" s="435">
        <f>INPUT!FS255</f>
        <v>-0.22722500524943179</v>
      </c>
      <c r="FE302" s="443">
        <f>INPUT!FT255</f>
        <v>27.439024390243905</v>
      </c>
      <c r="FF302" s="435">
        <f>INPUT!FU255</f>
        <v>-0.95181439619272945</v>
      </c>
      <c r="FG302" s="443">
        <f>INPUT!FV255</f>
        <v>26.825842696629216</v>
      </c>
      <c r="FH302" s="435">
        <f>INPUT!FW255</f>
        <v>-2.2347066167290874</v>
      </c>
      <c r="FI302" s="443">
        <f>INPUT!FX255</f>
        <v>26.918748593292818</v>
      </c>
      <c r="FJ302" s="435">
        <f>INPUT!FY255</f>
        <v>0.3463298346831678</v>
      </c>
      <c r="FK302" s="443">
        <f>INPUT!FZ255</f>
        <v>27.800667059054344</v>
      </c>
      <c r="FL302" s="435">
        <f>INPUT!GA255</f>
        <v>3.2762238657010556</v>
      </c>
      <c r="FM302" s="443">
        <f>INPUT!GB255</f>
        <v>28.306621678616615</v>
      </c>
      <c r="FN302" s="435">
        <f>INPUT!GC255</f>
        <v>1.819936976647063</v>
      </c>
      <c r="FO302" s="443">
        <f>INPUT!GD255</f>
        <v>27.956774064438662</v>
      </c>
      <c r="FP302" s="435">
        <f>INPUT!GE255</f>
        <v>-1.235921467951917</v>
      </c>
      <c r="FQ302" s="443">
        <f>INPUT!GF255</f>
        <v>27.750824762274402</v>
      </c>
      <c r="FR302" s="435">
        <f>INPUT!GG255</f>
        <v>-0.73667048168561955</v>
      </c>
      <c r="FS302" s="443">
        <f>INPUT!GH255</f>
        <v>28.280890253261703</v>
      </c>
      <c r="FT302" s="435">
        <f>INPUT!GI255</f>
        <v>1.9100891433968981</v>
      </c>
      <c r="FU302" s="443">
        <f>INPUT!GJ255</f>
        <v>29.399663362633255</v>
      </c>
      <c r="FV302" s="435">
        <f>INPUT!GK255</f>
        <v>3.9559331384291241</v>
      </c>
      <c r="FW302" s="443">
        <f>INPUT!GL255</f>
        <v>29.147571035747021</v>
      </c>
      <c r="FX302" s="435">
        <f>INPUT!GM255</f>
        <v>-0.85746671237957317</v>
      </c>
      <c r="FY302" s="443">
        <f>INPUT!GN255</f>
        <v>29.773462783171524</v>
      </c>
      <c r="FZ302" s="435">
        <f>INPUT!GO255</f>
        <v>2.1473204290570314</v>
      </c>
      <c r="GA302" s="443">
        <f>INPUT!GP255</f>
        <v>30.071295291260519</v>
      </c>
      <c r="GB302" s="435">
        <f>INPUT!GQ255</f>
        <v>1.0003287499945612</v>
      </c>
      <c r="GC302" s="443">
        <f>INPUT!GR255</f>
        <v>30.054123286258477</v>
      </c>
      <c r="GD302" s="435">
        <f>INPUT!GS255</f>
        <v>-5.7104307731736803E-2</v>
      </c>
      <c r="GE302" s="443">
        <f>INPUT!GT255</f>
        <v>30.10355973720905</v>
      </c>
      <c r="GF302" s="435">
        <f>INPUT!GU255</f>
        <v>0.16449140931413808</v>
      </c>
      <c r="GG302" s="443">
        <f>INPUT!GV255</f>
        <v>30.135413179668692</v>
      </c>
      <c r="GH302" s="435">
        <f>INPUT!GW255</f>
        <v>0.10581287640967219</v>
      </c>
      <c r="GI302" s="443">
        <f>INPUT!GX255</f>
        <v>30.158307738910388</v>
      </c>
      <c r="GJ302" s="435">
        <f>INPUT!GY255</f>
        <v>7.5972275890823227E-2</v>
      </c>
      <c r="GK302" s="435">
        <f>INPUT!GZ255</f>
        <v>0.25718908462029066</v>
      </c>
      <c r="GL302" s="436"/>
    </row>
    <row r="303" spans="1:194" ht="12" hidden="1" customHeight="1" outlineLevel="1" x14ac:dyDescent="0.2">
      <c r="A303" s="433" t="s">
        <v>285</v>
      </c>
      <c r="B303" s="443">
        <f>INPUT!K256</f>
        <v>24.756335282651072</v>
      </c>
      <c r="C303" s="435">
        <f>INPUT!L256</f>
        <v>0.38807518286030351</v>
      </c>
      <c r="D303" s="443">
        <f>INPUT!M256</f>
        <v>24.196597353497165</v>
      </c>
      <c r="E303" s="435">
        <f>INPUT!N256</f>
        <v>-0.77175213749327565</v>
      </c>
      <c r="F303" s="443">
        <f>INPUT!O256</f>
        <v>25.454545454545453</v>
      </c>
      <c r="G303" s="435">
        <f>INPUT!P256</f>
        <v>5.1971037811745724</v>
      </c>
      <c r="H303" s="443">
        <f>INPUT!Q256</f>
        <v>23.801065719360569</v>
      </c>
      <c r="I303" s="435">
        <f>INPUT!R256</f>
        <v>-6.161372040881707</v>
      </c>
      <c r="J303" s="443">
        <f>INPUT!S256</f>
        <v>25.082508250825082</v>
      </c>
      <c r="K303" s="435">
        <f>INPUT!T256</f>
        <v>1.3175333281359558</v>
      </c>
      <c r="L303" s="443">
        <f>INPUT!U256</f>
        <v>23.923444976076556</v>
      </c>
      <c r="M303" s="435">
        <f>INPUT!V256</f>
        <v>-1.1288875598086112</v>
      </c>
      <c r="N303" s="443">
        <f>INPUT!W256</f>
        <v>24.770642201834864</v>
      </c>
      <c r="O303" s="435">
        <f>INPUT!X256</f>
        <v>-2.6867627785058912</v>
      </c>
      <c r="P303" s="443">
        <f>INPUT!Y256</f>
        <v>23.738872403560833</v>
      </c>
      <c r="Q303" s="435">
        <f>INPUT!Z256</f>
        <v>-0.2613047522033618</v>
      </c>
      <c r="R303" s="443">
        <f>INPUT!AA256</f>
        <v>24.369747899159663</v>
      </c>
      <c r="S303" s="435">
        <f>INPUT!AB256</f>
        <v>-2.8416629809818739</v>
      </c>
      <c r="T303" s="443">
        <f>INPUT!AC256</f>
        <v>25.17193947730399</v>
      </c>
      <c r="U303" s="435">
        <f>INPUT!AD256</f>
        <v>5.2187070151306747</v>
      </c>
      <c r="V303" s="443">
        <f>INPUT!AE256</f>
        <v>24.768211920529801</v>
      </c>
      <c r="W303" s="435">
        <f>INPUT!AF256</f>
        <v>-9.8111356389596338E-3</v>
      </c>
      <c r="X303" s="443">
        <f>INPUT!AG256</f>
        <v>23.086900129701686</v>
      </c>
      <c r="Y303" s="435">
        <f>INPUT!AH256</f>
        <v>-2.7464332036316597</v>
      </c>
      <c r="Z303" s="443">
        <f>INPUT!AI256</f>
        <v>23.950617283950617</v>
      </c>
      <c r="AA303" s="435">
        <f>INPUT!AJ256</f>
        <v>-1.7198808003405675</v>
      </c>
      <c r="AB303" s="443">
        <f>INPUT!AK256</f>
        <v>24.062877871825876</v>
      </c>
      <c r="AC303" s="435">
        <f>INPUT!AL256</f>
        <v>-4.4059441922545854</v>
      </c>
      <c r="AD303" s="443">
        <f>INPUT!AM256</f>
        <v>23.848878394332939</v>
      </c>
      <c r="AE303" s="435">
        <f>INPUT!AN256</f>
        <v>-3.7117476592440135</v>
      </c>
      <c r="AF303" s="443">
        <f>INPUT!AO256</f>
        <v>23.22053675612602</v>
      </c>
      <c r="AG303" s="435">
        <f>INPUT!AP256</f>
        <v>0.57884179198404162</v>
      </c>
      <c r="AH303" s="443">
        <f>INPUT!AQ256</f>
        <v>24.017957351290683</v>
      </c>
      <c r="AI303" s="435">
        <f>INPUT!AR256</f>
        <v>0.2811621368322248</v>
      </c>
      <c r="AJ303" s="443">
        <f>INPUT!AS256</f>
        <v>24.615384615384617</v>
      </c>
      <c r="AK303" s="435">
        <f>INPUT!AT256</f>
        <v>2.2960958639350659</v>
      </c>
      <c r="AL303" s="443">
        <f>INPUT!AU256</f>
        <v>24.542518837459635</v>
      </c>
      <c r="AM303" s="435">
        <f>INPUT!AV256</f>
        <v>2.9084824521203645</v>
      </c>
      <c r="AN303" s="443">
        <f>INPUT!AW256</f>
        <v>24.867724867724867</v>
      </c>
      <c r="AO303" s="435">
        <f>INPUT!AX256</f>
        <v>7.0936694052271987</v>
      </c>
      <c r="AP303" s="443">
        <f>INPUT!AY256</f>
        <v>23.979591836734691</v>
      </c>
      <c r="AQ303" s="435">
        <f>INPUT!AZ256</f>
        <v>-0.15973679191303436</v>
      </c>
      <c r="AR303" s="443">
        <f>INPUT!BA256</f>
        <v>24.849094567404425</v>
      </c>
      <c r="AS303" s="435">
        <f>INPUT!BB256</f>
        <v>0.94944668008047906</v>
      </c>
      <c r="AT303" s="443">
        <f>INPUT!BC256</f>
        <v>24.094025465230168</v>
      </c>
      <c r="AU303" s="435">
        <f>INPUT!BD256</f>
        <v>-1.8274137842156812</v>
      </c>
      <c r="AV303" s="443">
        <f>INPUT!BE256</f>
        <v>24.78218780251694</v>
      </c>
      <c r="AW303" s="435">
        <f>INPUT!BF256</f>
        <v>-0.34396819838932169</v>
      </c>
      <c r="AX303" s="443">
        <f>INPUT!BG256</f>
        <v>24.331797235023043</v>
      </c>
      <c r="AY303" s="435">
        <f>INPUT!BH256</f>
        <v>1.4687714481812053</v>
      </c>
      <c r="AZ303" s="443">
        <f>INPUT!BI256</f>
        <v>24.112829845313922</v>
      </c>
      <c r="BA303" s="435">
        <f>INPUT!BJ256</f>
        <v>-2.9629438613682613</v>
      </c>
      <c r="BB303" s="443">
        <f>INPUT!BK256</f>
        <v>23.885918003565063</v>
      </c>
      <c r="BC303" s="435">
        <f>INPUT!BL256</f>
        <v>-0.86373056243931323</v>
      </c>
      <c r="BD303" s="443">
        <f>INPUT!BM256</f>
        <v>24.82456140350877</v>
      </c>
      <c r="BE303" s="435">
        <f>INPUT!BN256</f>
        <v>0.17098410087719174</v>
      </c>
      <c r="BF303" s="443">
        <f>INPUT!BO256</f>
        <v>23.299319727891156</v>
      </c>
      <c r="BG303" s="435">
        <f>INPUT!BP256</f>
        <v>-4.243326118326129</v>
      </c>
      <c r="BH303" s="443">
        <f>INPUT!BQ256</f>
        <v>24.181360201511335</v>
      </c>
      <c r="BI303" s="435">
        <f>INPUT!BR256</f>
        <v>0.2842070243809669</v>
      </c>
      <c r="BJ303" s="443">
        <f>INPUT!BS256</f>
        <v>23.159636062861868</v>
      </c>
      <c r="BK303" s="435">
        <f>INPUT!BT256</f>
        <v>-3.0406281248842704</v>
      </c>
      <c r="BL303" s="443">
        <f>INPUT!BU256</f>
        <v>25.103220478943022</v>
      </c>
      <c r="BM303" s="435">
        <f>INPUT!BV256</f>
        <v>1.122513590088503</v>
      </c>
      <c r="BN303" s="443">
        <f>INPUT!BW256</f>
        <v>23.658536585365852</v>
      </c>
      <c r="BO303" s="435">
        <f>INPUT!BX256</f>
        <v>1.541748264197973</v>
      </c>
      <c r="BP303" s="443">
        <f>INPUT!BY256</f>
        <v>23.712183156173346</v>
      </c>
      <c r="BQ303" s="435">
        <f>INPUT!BZ256</f>
        <v>-1.9402425729081463</v>
      </c>
      <c r="BR303" s="443">
        <f>INPUT!CA256</f>
        <v>23.058252427184467</v>
      </c>
      <c r="BS303" s="435">
        <f>INPUT!CB256</f>
        <v>-0.43776005547848662</v>
      </c>
      <c r="BT303" s="443">
        <f>INPUT!CC256</f>
        <v>26.10759493670886</v>
      </c>
      <c r="BU303" s="435">
        <f>INPUT!CD256</f>
        <v>4.0009785143237719</v>
      </c>
      <c r="BV303" s="443">
        <f>INPUT!CE256</f>
        <v>25.470219435736681</v>
      </c>
      <c r="BW303" s="435">
        <f>INPUT!CF256</f>
        <v>7.6576285428045399</v>
      </c>
      <c r="BX303" s="443">
        <f>INPUT!CG256</f>
        <v>25.136186770428015</v>
      </c>
      <c r="BY303" s="435">
        <f>INPUT!CH256</f>
        <v>6.0053669663222786</v>
      </c>
      <c r="BZ303" s="443">
        <f>INPUT!CI256</f>
        <v>23.792916376036583</v>
      </c>
      <c r="CA303" s="435">
        <f>INPUT!CJ256</f>
        <v>3.186121546600762</v>
      </c>
      <c r="CB303" s="443">
        <f>INPUT!CK256</f>
        <v>24.733590733590734</v>
      </c>
      <c r="CC303" s="435">
        <f>INPUT!CL256</f>
        <v>-5.2628524628524627</v>
      </c>
      <c r="CD303" s="443">
        <f>INPUT!CM256</f>
        <v>24.012158054711247</v>
      </c>
      <c r="CE303" s="435">
        <f>INPUT!CN256</f>
        <v>-5.7245732990413911</v>
      </c>
      <c r="CF303" s="443">
        <f>INPUT!CO256</f>
        <v>24.607329842931939</v>
      </c>
      <c r="CG303" s="435">
        <f>INPUT!CP256</f>
        <v>-2.1039664143419734</v>
      </c>
      <c r="CH303" s="443">
        <f>INPUT!CQ256</f>
        <v>24.761549925484353</v>
      </c>
      <c r="CI303" s="435">
        <f>INPUT!CR256</f>
        <v>4.0711005500080111</v>
      </c>
      <c r="CJ303" s="443">
        <f>INPUT!CS256</f>
        <v>27.097253155159613</v>
      </c>
      <c r="CK303" s="435">
        <f>INPUT!CT256</f>
        <v>9.5564871555781963</v>
      </c>
      <c r="CL303" s="443">
        <f>INPUT!CU256</f>
        <v>23.537906137184113</v>
      </c>
      <c r="CM303" s="435">
        <f>INPUT!CV256</f>
        <v>-1.9750491248914814</v>
      </c>
      <c r="CN303" s="443">
        <f>INPUT!CW256</f>
        <v>23.968705547652917</v>
      </c>
      <c r="CO303" s="435">
        <f>INPUT!CX256</f>
        <v>-2.5952604340062413</v>
      </c>
      <c r="CP303" s="443">
        <f>INPUT!CY256</f>
        <v>24.008498583569406</v>
      </c>
      <c r="CQ303" s="435">
        <f>INPUT!CZ256</f>
        <v>-3.0412124611792324</v>
      </c>
      <c r="CR303" s="443">
        <f>INPUT!DA256</f>
        <v>27.719298245614034</v>
      </c>
      <c r="CS303" s="435">
        <f>INPUT!DB256</f>
        <v>2.2956020187455017</v>
      </c>
      <c r="CT303" s="443">
        <f>INPUT!DC256</f>
        <v>24.061196105702365</v>
      </c>
      <c r="CU303" s="435">
        <f>INPUT!DD256</f>
        <v>2.2231797742263248</v>
      </c>
      <c r="CV303" s="443">
        <f>INPUT!DE256</f>
        <v>24.690508940852819</v>
      </c>
      <c r="CW303" s="435">
        <f>INPUT!DF256</f>
        <v>3.0114408630239176</v>
      </c>
      <c r="CX303" s="443">
        <f>INPUT!DG256</f>
        <v>24.569855471438405</v>
      </c>
      <c r="CY303" s="435">
        <f>INPUT!DH256</f>
        <v>2.3381590727759027</v>
      </c>
      <c r="CZ303" s="443">
        <f>INPUT!DI256</f>
        <v>25.44951590594744</v>
      </c>
      <c r="DA303" s="435">
        <f>INPUT!DJ256</f>
        <v>-8.1884552760123963</v>
      </c>
      <c r="DB303" s="443">
        <f>INPUT!DK256</f>
        <v>23.092783505154639</v>
      </c>
      <c r="DC303" s="435">
        <f>INPUT!DL256</f>
        <v>-4.0247899410047143</v>
      </c>
      <c r="DD303" s="443">
        <f>INPUT!DM256</f>
        <v>24.236252545824847</v>
      </c>
      <c r="DE303" s="435">
        <f>INPUT!DN256</f>
        <v>-1.8398016667706685</v>
      </c>
      <c r="DF303" s="443">
        <f>INPUT!DO256</f>
        <v>24.863760217983653</v>
      </c>
      <c r="DG303" s="435">
        <f>INPUT!DP256</f>
        <v>1.1962005510651075</v>
      </c>
      <c r="DH303" s="443">
        <f>INPUT!DQ256</f>
        <v>28.434723171565281</v>
      </c>
      <c r="DI303" s="435">
        <f>INPUT!DR256</f>
        <v>11.729917679574452</v>
      </c>
      <c r="DJ303" s="443">
        <f>INPUT!DS256</f>
        <v>25.530503978779841</v>
      </c>
      <c r="DK303" s="435">
        <f>INPUT!DT256</f>
        <v>10.556200265251992</v>
      </c>
      <c r="DL303" s="443">
        <f>INPUT!DU256</f>
        <v>25.316455696202532</v>
      </c>
      <c r="DM303" s="435">
        <f>INPUT!DV256</f>
        <v>4.4569726624827055</v>
      </c>
      <c r="DN303" s="443">
        <f>INPUT!DW256</f>
        <v>25.328947368421051</v>
      </c>
      <c r="DO303" s="435">
        <f>INPUT!DX256</f>
        <v>1.8709444844988932</v>
      </c>
      <c r="DP303" s="443">
        <f>INPUT!DY256</f>
        <v>28.058510638297875</v>
      </c>
      <c r="DQ303" s="435">
        <f>INPUT!DZ256</f>
        <v>-1.323074365793786</v>
      </c>
      <c r="DR303" s="443">
        <f>INPUT!EA256</f>
        <v>24.676165803108809</v>
      </c>
      <c r="DS303" s="435">
        <f>INPUT!EB256</f>
        <v>-3.3463427763945841</v>
      </c>
      <c r="DT303" s="443">
        <f>INPUT!EC256</f>
        <v>25.162548764629388</v>
      </c>
      <c r="DU303" s="435">
        <f>INPUT!ED256</f>
        <v>-0.60793237971391578</v>
      </c>
      <c r="DV303" s="443">
        <f>INPUT!EE256</f>
        <v>25.162127107652399</v>
      </c>
      <c r="DW303" s="435">
        <f>INPUT!EF256</f>
        <v>-0.65861505550220967</v>
      </c>
      <c r="DX303" s="443">
        <f>INPUT!EG256</f>
        <v>28.127025275437461</v>
      </c>
      <c r="DY303" s="435">
        <f>INPUT!EH256</f>
        <v>0.24418486790980243</v>
      </c>
      <c r="DZ303" s="443">
        <f>INPUT!EI256</f>
        <v>26.06755895474825</v>
      </c>
      <c r="EA303" s="435">
        <f>INPUT!EJ256</f>
        <v>5.6386116171425193</v>
      </c>
      <c r="EB303" s="443">
        <f>INPUT!EK256</f>
        <v>26.003824091778206</v>
      </c>
      <c r="EC303" s="435">
        <f>INPUT!EL256</f>
        <v>3.3433629280487986</v>
      </c>
      <c r="ED303" s="443">
        <f>INPUT!EM256</f>
        <v>26.158730158730158</v>
      </c>
      <c r="EE303" s="435">
        <f>INPUT!EN256</f>
        <v>3.9607265586647067</v>
      </c>
      <c r="EF303" s="443">
        <f>INPUT!EO256</f>
        <v>27.111111111111114</v>
      </c>
      <c r="EG303" s="435">
        <f>INPUT!EP256</f>
        <v>-3.6118791602662514</v>
      </c>
      <c r="EH303" s="443">
        <f>INPUT!EQ256</f>
        <v>26.367558954748251</v>
      </c>
      <c r="EI303" s="435">
        <f>INPUT!ER256</f>
        <v>1.1508557457212687</v>
      </c>
      <c r="EJ303" s="443">
        <f>INPUT!ES256</f>
        <v>26.5</v>
      </c>
      <c r="EK303" s="435">
        <f>INPUT!ET256</f>
        <v>1.9080882352941142</v>
      </c>
      <c r="EL303" s="443">
        <f>INPUT!EU256</f>
        <v>26.458730158730159</v>
      </c>
      <c r="EM303" s="435">
        <f>INPUT!EV256</f>
        <v>1.1468446601941684</v>
      </c>
      <c r="EN303" s="443">
        <f>INPUT!EW256</f>
        <v>27.411111111111115</v>
      </c>
      <c r="EO303" s="435">
        <f>INPUT!EX256</f>
        <v>1.1065573770491888</v>
      </c>
      <c r="EP303" s="436"/>
      <c r="EQ303" s="443">
        <f>INPUT!FF256</f>
        <v>24.659771366358193</v>
      </c>
      <c r="ER303" s="435">
        <f>INPUT!FG256</f>
        <v>-0.99101796407186082</v>
      </c>
      <c r="ES303" s="443">
        <f>INPUT!FH256</f>
        <v>24.547563805104406</v>
      </c>
      <c r="ET303" s="435">
        <f>INPUT!FI256</f>
        <v>-0.45502271528301552</v>
      </c>
      <c r="EU303" s="443">
        <f>INPUT!FJ256</f>
        <v>24.36548223350254</v>
      </c>
      <c r="EV303" s="435">
        <f>INPUT!FK256</f>
        <v>-0.741750069569036</v>
      </c>
      <c r="EW303" s="443">
        <f>INPUT!FL256</f>
        <v>24.334344455679137</v>
      </c>
      <c r="EX303" s="435">
        <f>INPUT!FM256</f>
        <v>-0.12779462981687972</v>
      </c>
      <c r="EY303" s="443">
        <f>INPUT!FN256</f>
        <v>23.765339718647109</v>
      </c>
      <c r="EZ303" s="435">
        <f>INPUT!FO256</f>
        <v>-2.338278469216104</v>
      </c>
      <c r="FA303" s="443">
        <f>INPUT!FP256</f>
        <v>24.517006802721088</v>
      </c>
      <c r="FB303" s="435">
        <f>INPUT!FQ256</f>
        <v>3.1628711938175957</v>
      </c>
      <c r="FC303" s="443">
        <f>INPUT!FR256</f>
        <v>24.42899702085402</v>
      </c>
      <c r="FD303" s="435">
        <f>INPUT!FS256</f>
        <v>-0.35897441549553877</v>
      </c>
      <c r="FE303" s="443">
        <f>INPUT!FT256</f>
        <v>24.291497975708502</v>
      </c>
      <c r="FF303" s="435">
        <f>INPUT!FU256</f>
        <v>-0.56285178236397115</v>
      </c>
      <c r="FG303" s="443">
        <f>INPUT!FV256</f>
        <v>23.939837058700647</v>
      </c>
      <c r="FH303" s="435">
        <f>INPUT!FW256</f>
        <v>-1.4476707750156748</v>
      </c>
      <c r="FI303" s="443">
        <f>INPUT!FX256</f>
        <v>24.146981627296586</v>
      </c>
      <c r="FJ303" s="435">
        <f>INPUT!FY256</f>
        <v>0.86527142222405651</v>
      </c>
      <c r="FK303" s="443">
        <f>INPUT!FZ256</f>
        <v>24.780910557099272</v>
      </c>
      <c r="FL303" s="435">
        <f>INPUT!GA256</f>
        <v>2.6252926332045901</v>
      </c>
      <c r="FM303" s="443">
        <f>INPUT!GB256</f>
        <v>25.127293148633466</v>
      </c>
      <c r="FN303" s="435">
        <f>INPUT!GC256</f>
        <v>1.397779919087605</v>
      </c>
      <c r="FO303" s="443">
        <f>INPUT!GD256</f>
        <v>24.822316986496091</v>
      </c>
      <c r="FP303" s="435">
        <f>INPUT!GE256</f>
        <v>-1.2137246950293279</v>
      </c>
      <c r="FQ303" s="443">
        <f>INPUT!GF256</f>
        <v>24.693489898117768</v>
      </c>
      <c r="FR303" s="435">
        <f>INPUT!GG256</f>
        <v>-0.51899703177752388</v>
      </c>
      <c r="FS303" s="443">
        <f>INPUT!GH256</f>
        <v>25.157876770779996</v>
      </c>
      <c r="FT303" s="435">
        <f>INPUT!GI256</f>
        <v>1.8806044612496242</v>
      </c>
      <c r="FU303" s="443">
        <f>INPUT!GJ256</f>
        <v>26.056688214818497</v>
      </c>
      <c r="FV303" s="435">
        <f>INPUT!GK256</f>
        <v>3.5726840234881818</v>
      </c>
      <c r="FW303" s="443">
        <f>INPUT!GL256</f>
        <v>25.782390141073456</v>
      </c>
      <c r="FX303" s="435">
        <f>INPUT!GM256</f>
        <v>-1.0526973784375504</v>
      </c>
      <c r="FY303" s="443">
        <f>INPUT!GN256</f>
        <v>26.335877862595421</v>
      </c>
      <c r="FZ303" s="435">
        <f>INPUT!GO256</f>
        <v>2.1467665274377046</v>
      </c>
      <c r="GA303" s="443">
        <f>INPUT!GP256</f>
        <v>26.688264911143634</v>
      </c>
      <c r="GB303" s="435">
        <f>INPUT!GQ256</f>
        <v>1.3380493727482845</v>
      </c>
      <c r="GC303" s="443">
        <f>INPUT!GR256</f>
        <v>26.688264911143634</v>
      </c>
      <c r="GD303" s="435">
        <f>INPUT!GS256</f>
        <v>0</v>
      </c>
      <c r="GE303" s="443">
        <f>INPUT!GT256</f>
        <v>26.758264911143634</v>
      </c>
      <c r="GF303" s="435">
        <f>INPUT!GU256</f>
        <v>0.26228756433983591</v>
      </c>
      <c r="GG303" s="443">
        <f>INPUT!GV256</f>
        <v>26.808264911143635</v>
      </c>
      <c r="GH303" s="435">
        <f>INPUT!GW256</f>
        <v>0.18685815454042576</v>
      </c>
      <c r="GI303" s="443">
        <f>INPUT!GX256</f>
        <v>26.848264911143634</v>
      </c>
      <c r="GJ303" s="435">
        <f>INPUT!GY256</f>
        <v>0.14920771684621137</v>
      </c>
      <c r="GK303" s="435">
        <f>INPUT!GZ256</f>
        <v>0.38612375405404631</v>
      </c>
      <c r="GL303" s="436"/>
    </row>
    <row r="304" spans="1:194" ht="12" hidden="1" customHeight="1" outlineLevel="1" x14ac:dyDescent="0.2">
      <c r="B304" s="436"/>
      <c r="C304" s="435"/>
      <c r="D304" s="436"/>
      <c r="E304" s="435"/>
      <c r="F304" s="436"/>
      <c r="G304" s="435"/>
      <c r="H304" s="436"/>
      <c r="I304" s="435"/>
      <c r="J304" s="436"/>
      <c r="K304" s="435"/>
      <c r="L304" s="436"/>
      <c r="M304" s="435"/>
      <c r="N304" s="436"/>
      <c r="O304" s="435"/>
      <c r="P304" s="436"/>
      <c r="Q304" s="435"/>
      <c r="R304" s="436"/>
      <c r="S304" s="435"/>
      <c r="T304" s="436"/>
      <c r="U304" s="435"/>
      <c r="V304" s="436"/>
      <c r="W304" s="435"/>
      <c r="X304" s="436"/>
      <c r="Y304" s="435"/>
      <c r="Z304" s="436"/>
      <c r="AA304" s="435"/>
      <c r="AB304" s="436"/>
      <c r="AC304" s="435"/>
      <c r="AD304" s="436"/>
      <c r="AE304" s="435"/>
      <c r="AF304" s="436"/>
      <c r="AG304" s="435"/>
      <c r="AH304" s="436"/>
      <c r="AI304" s="435"/>
      <c r="AJ304" s="436"/>
      <c r="AK304" s="435"/>
      <c r="AL304" s="436"/>
      <c r="AM304" s="435"/>
      <c r="AN304" s="436"/>
      <c r="AO304" s="435"/>
      <c r="AP304" s="436"/>
      <c r="AQ304" s="435"/>
      <c r="AR304" s="436"/>
      <c r="AS304" s="435"/>
      <c r="AT304" s="436"/>
      <c r="AU304" s="435"/>
      <c r="AV304" s="436"/>
      <c r="AW304" s="435"/>
      <c r="AX304" s="436"/>
      <c r="AY304" s="435"/>
      <c r="AZ304" s="436"/>
      <c r="BA304" s="435"/>
      <c r="BB304" s="436"/>
      <c r="BC304" s="435"/>
      <c r="BD304" s="436"/>
      <c r="BE304" s="435"/>
      <c r="BF304" s="436"/>
      <c r="BG304" s="435"/>
      <c r="BH304" s="436"/>
      <c r="BI304" s="435"/>
      <c r="BJ304" s="436"/>
      <c r="BK304" s="435"/>
      <c r="BL304" s="436"/>
      <c r="BM304" s="435"/>
      <c r="BN304" s="436"/>
      <c r="BO304" s="435"/>
      <c r="BP304" s="436"/>
      <c r="BQ304" s="435"/>
      <c r="BR304" s="436"/>
      <c r="BS304" s="435"/>
      <c r="BT304" s="436"/>
      <c r="BU304" s="435"/>
      <c r="BV304" s="436"/>
      <c r="BW304" s="435"/>
      <c r="BX304" s="436"/>
      <c r="BY304" s="435"/>
      <c r="BZ304" s="436"/>
      <c r="CA304" s="435"/>
      <c r="CB304" s="436"/>
      <c r="CC304" s="435"/>
      <c r="CD304" s="436"/>
      <c r="CE304" s="435"/>
      <c r="CF304" s="436"/>
      <c r="CG304" s="435"/>
      <c r="CH304" s="436"/>
      <c r="CI304" s="435"/>
      <c r="CJ304" s="436"/>
      <c r="CK304" s="435"/>
      <c r="CL304" s="436"/>
      <c r="CM304" s="435"/>
      <c r="CN304" s="436"/>
      <c r="CO304" s="435"/>
      <c r="CP304" s="436"/>
      <c r="CQ304" s="435"/>
      <c r="CR304" s="436"/>
      <c r="CS304" s="435"/>
      <c r="CT304" s="436"/>
      <c r="CU304" s="435"/>
      <c r="CV304" s="436"/>
      <c r="CW304" s="435"/>
      <c r="CX304" s="436"/>
      <c r="CY304" s="435"/>
      <c r="CZ304" s="436"/>
      <c r="DA304" s="435"/>
      <c r="DB304" s="436"/>
      <c r="DC304" s="435"/>
      <c r="DD304" s="436"/>
      <c r="DE304" s="435"/>
      <c r="DF304" s="436"/>
      <c r="DG304" s="435"/>
      <c r="DH304" s="436"/>
      <c r="DI304" s="435"/>
      <c r="DJ304" s="436"/>
      <c r="DK304" s="435"/>
      <c r="DL304" s="436"/>
      <c r="DM304" s="435"/>
      <c r="DN304" s="436"/>
      <c r="DO304" s="435"/>
      <c r="DP304" s="436"/>
      <c r="DQ304" s="435"/>
      <c r="DR304" s="436"/>
      <c r="DS304" s="435"/>
      <c r="DT304" s="436"/>
      <c r="DU304" s="435"/>
      <c r="DV304" s="436"/>
      <c r="DW304" s="435"/>
      <c r="DX304" s="436"/>
      <c r="DY304" s="435"/>
      <c r="DZ304" s="436"/>
      <c r="EA304" s="435"/>
      <c r="EB304" s="436"/>
      <c r="EC304" s="435"/>
      <c r="ED304" s="436"/>
      <c r="EE304" s="435"/>
      <c r="EF304" s="436"/>
      <c r="EG304" s="435"/>
      <c r="EH304" s="436"/>
      <c r="EI304" s="435"/>
      <c r="EJ304" s="436"/>
      <c r="EK304" s="435"/>
      <c r="EL304" s="436"/>
      <c r="EM304" s="435"/>
      <c r="EN304" s="436"/>
      <c r="EO304" s="435"/>
      <c r="EP304" s="436"/>
      <c r="EQ304" s="436"/>
      <c r="ER304" s="435"/>
      <c r="ES304" s="436"/>
      <c r="ET304" s="435"/>
      <c r="EU304" s="436"/>
      <c r="EV304" s="435"/>
      <c r="EW304" s="436"/>
      <c r="EX304" s="435"/>
      <c r="EY304" s="436"/>
      <c r="EZ304" s="435"/>
      <c r="FA304" s="436"/>
      <c r="FB304" s="435"/>
      <c r="FC304" s="436"/>
      <c r="FD304" s="435"/>
      <c r="FE304" s="436"/>
      <c r="FF304" s="435"/>
      <c r="FG304" s="436"/>
      <c r="FH304" s="435"/>
      <c r="FI304" s="436"/>
      <c r="FJ304" s="435"/>
      <c r="FK304" s="436"/>
      <c r="FL304" s="435"/>
      <c r="FM304" s="436"/>
      <c r="FN304" s="435"/>
      <c r="FO304" s="436"/>
      <c r="FP304" s="435"/>
      <c r="FQ304" s="436"/>
      <c r="FR304" s="435"/>
      <c r="FS304" s="436"/>
      <c r="FT304" s="435"/>
      <c r="FU304" s="436"/>
      <c r="FV304" s="435"/>
      <c r="FW304" s="436"/>
      <c r="FX304" s="435"/>
      <c r="FY304" s="436"/>
      <c r="FZ304" s="435"/>
      <c r="GA304" s="436"/>
      <c r="GB304" s="435"/>
      <c r="GC304" s="436"/>
      <c r="GD304" s="435"/>
      <c r="GE304" s="436"/>
      <c r="GF304" s="435"/>
      <c r="GG304" s="436"/>
      <c r="GH304" s="435"/>
      <c r="GI304" s="436"/>
      <c r="GJ304" s="435"/>
      <c r="GK304" s="435"/>
      <c r="GL304" s="436"/>
    </row>
    <row r="305" spans="1:194" ht="12" hidden="1" customHeight="1" outlineLevel="1" x14ac:dyDescent="0.2">
      <c r="A305" s="437" t="s">
        <v>20</v>
      </c>
      <c r="B305" s="443">
        <f>INPUT!K274</f>
        <v>15.789473684210526</v>
      </c>
      <c r="C305" s="435">
        <f>INPUT!L274</f>
        <v>-0.30075187969924588</v>
      </c>
      <c r="D305" s="443">
        <f>INPUT!M274</f>
        <v>16.068052930056712</v>
      </c>
      <c r="E305" s="435">
        <f>INPUT!N274</f>
        <v>1.1608402779626603</v>
      </c>
      <c r="F305" s="443">
        <f>INPUT!O274</f>
        <v>15.636363636363637</v>
      </c>
      <c r="G305" s="435">
        <f>INPUT!P274</f>
        <v>-2.6375757575757497</v>
      </c>
      <c r="H305" s="443">
        <f>INPUT!Q274</f>
        <v>16.518650088809945</v>
      </c>
      <c r="I305" s="435">
        <f>INPUT!R274</f>
        <v>7.3712255772646396</v>
      </c>
      <c r="J305" s="443">
        <f>INPUT!S274</f>
        <v>15.181518151815181</v>
      </c>
      <c r="K305" s="435">
        <f>INPUT!T274</f>
        <v>-3.8503850385038452</v>
      </c>
      <c r="L305" s="443">
        <f>INPUT!U274</f>
        <v>15.629984051036683</v>
      </c>
      <c r="M305" s="435">
        <f>INPUT!V274</f>
        <v>-2.7263345529599525</v>
      </c>
      <c r="N305" s="443">
        <f>INPUT!W274</f>
        <v>15.290519877675839</v>
      </c>
      <c r="O305" s="435">
        <f>INPUT!X274</f>
        <v>-2.2117914799800964</v>
      </c>
      <c r="P305" s="443">
        <f>INPUT!Y274</f>
        <v>16.61721068249258</v>
      </c>
      <c r="Q305" s="435">
        <f>INPUT!Z274</f>
        <v>0.59666251874541665</v>
      </c>
      <c r="R305" s="443">
        <f>INPUT!AA274</f>
        <v>14.985994397759104</v>
      </c>
      <c r="S305" s="435">
        <f>INPUT!AB274</f>
        <v>-1.2879064669345963</v>
      </c>
      <c r="T305" s="443">
        <f>INPUT!AC274</f>
        <v>14.305364511691884</v>
      </c>
      <c r="U305" s="435">
        <f>INPUT!AD274</f>
        <v>-8.4748617466243736</v>
      </c>
      <c r="V305" s="443">
        <f>INPUT!AE274</f>
        <v>15.496688741721854</v>
      </c>
      <c r="W305" s="435">
        <f>INPUT!AF274</f>
        <v>1.3483443708609322</v>
      </c>
      <c r="X305" s="443">
        <f>INPUT!AG274</f>
        <v>15.953307392996107</v>
      </c>
      <c r="Y305" s="435">
        <f>INPUT!AH274</f>
        <v>-3.9952751528626984</v>
      </c>
      <c r="Z305" s="443">
        <f>INPUT!AI274</f>
        <v>15.06172839506173</v>
      </c>
      <c r="AA305" s="435">
        <f>INPUT!AJ274</f>
        <v>0.5053651782623847</v>
      </c>
      <c r="AB305" s="443">
        <f>INPUT!AK274</f>
        <v>14.631197097944376</v>
      </c>
      <c r="AC305" s="435">
        <f>INPUT!AL274</f>
        <v>2.2776950981304056</v>
      </c>
      <c r="AD305" s="443">
        <f>INPUT!AM274</f>
        <v>14.994096812278631</v>
      </c>
      <c r="AE305" s="435">
        <f>INPUT!AN274</f>
        <v>-3.2432214250395996</v>
      </c>
      <c r="AF305" s="443">
        <f>INPUT!AO274</f>
        <v>15.052508751458577</v>
      </c>
      <c r="AG305" s="435">
        <f>INPUT!AP274</f>
        <v>-5.6464695335401327</v>
      </c>
      <c r="AH305" s="443">
        <f>INPUT!AQ274</f>
        <v>14.927048260381593</v>
      </c>
      <c r="AI305" s="435">
        <f>INPUT!AR274</f>
        <v>-0.89418777943369721</v>
      </c>
      <c r="AJ305" s="443">
        <f>INPUT!AS274</f>
        <v>14.285714285714285</v>
      </c>
      <c r="AK305" s="435">
        <f>INPUT!AT274</f>
        <v>-2.3612750885478206</v>
      </c>
      <c r="AL305" s="443">
        <f>INPUT!AU274</f>
        <v>14.316469321851452</v>
      </c>
      <c r="AM305" s="435">
        <f>INPUT!AV274</f>
        <v>-4.5192951526915053</v>
      </c>
      <c r="AN305" s="443">
        <f>INPUT!AW274</f>
        <v>13.65079365079365</v>
      </c>
      <c r="AO305" s="435">
        <f>INPUT!AX274</f>
        <v>-9.312169312169317</v>
      </c>
      <c r="AP305" s="443">
        <f>INPUT!AY274</f>
        <v>15</v>
      </c>
      <c r="AQ305" s="435">
        <f>INPUT!AZ274</f>
        <v>0.48872180451129399</v>
      </c>
      <c r="AR305" s="443">
        <f>INPUT!BA274</f>
        <v>15.090543259557343</v>
      </c>
      <c r="AS305" s="435">
        <f>INPUT!BB274</f>
        <v>5.6338028169014009</v>
      </c>
      <c r="AT305" s="443">
        <f>INPUT!BC274</f>
        <v>15.866797257590598</v>
      </c>
      <c r="AU305" s="435">
        <f>INPUT!BD274</f>
        <v>10.828982348132833</v>
      </c>
      <c r="AV305" s="443">
        <f>INPUT!BE274</f>
        <v>12.197483059051308</v>
      </c>
      <c r="AW305" s="435">
        <f>INPUT!BF274</f>
        <v>-10.646345032531112</v>
      </c>
      <c r="AX305" s="443">
        <f>INPUT!BG274</f>
        <v>15.576036866359447</v>
      </c>
      <c r="AY305" s="435">
        <f>INPUT!BH274</f>
        <v>3.8402457757296338</v>
      </c>
      <c r="AZ305" s="443">
        <f>INPUT!BI274</f>
        <v>15.559599636032756</v>
      </c>
      <c r="BA305" s="435">
        <f>INPUT!BJ274</f>
        <v>3.1082802547770738</v>
      </c>
      <c r="BB305" s="443">
        <f>INPUT!BK274</f>
        <v>16.22103386809269</v>
      </c>
      <c r="BC305" s="435">
        <f>INPUT!BL274</f>
        <v>2.2325653044607208</v>
      </c>
      <c r="BD305" s="443">
        <f>INPUT!BM274</f>
        <v>14.912280701754385</v>
      </c>
      <c r="BE305" s="435">
        <f>INPUT!BN274</f>
        <v>22.257031467557773</v>
      </c>
      <c r="BF305" s="443">
        <f>INPUT!BO274</f>
        <v>16.241496598639458</v>
      </c>
      <c r="BG305" s="435">
        <f>INPUT!BP274</f>
        <v>4.2723302338687041</v>
      </c>
      <c r="BH305" s="443">
        <f>INPUT!BQ274</f>
        <v>15.952980688497062</v>
      </c>
      <c r="BI305" s="435">
        <f>INPUT!BR274</f>
        <v>2.5282209161302527</v>
      </c>
      <c r="BJ305" s="443">
        <f>INPUT!BS274</f>
        <v>16.873449131513649</v>
      </c>
      <c r="BK305" s="435">
        <f>INPUT!BT274</f>
        <v>4.0220325580127225</v>
      </c>
      <c r="BL305" s="443">
        <f>INPUT!BU274</f>
        <v>13.212221304706853</v>
      </c>
      <c r="BM305" s="435">
        <f>INPUT!BV274</f>
        <v>-11.400398309612857</v>
      </c>
      <c r="BN305" s="443">
        <f>INPUT!BW274</f>
        <v>16.585365853658537</v>
      </c>
      <c r="BO305" s="435">
        <f>INPUT!BX274</f>
        <v>2.1172264078661573</v>
      </c>
      <c r="BP305" s="443">
        <f>INPUT!BY274</f>
        <v>16.189697465249388</v>
      </c>
      <c r="BQ305" s="435">
        <f>INPUT!BZ274</f>
        <v>1.4838404269053695</v>
      </c>
      <c r="BR305" s="443">
        <f>INPUT!CA274</f>
        <v>17.475728155339805</v>
      </c>
      <c r="BS305" s="435">
        <f>INPUT!CB274</f>
        <v>3.5693889206167784</v>
      </c>
      <c r="BT305" s="443">
        <f>INPUT!CC274</f>
        <v>12.5</v>
      </c>
      <c r="BU305" s="435">
        <f>INPUT!CD274</f>
        <v>-5.3906249999999929</v>
      </c>
      <c r="BV305" s="443">
        <f>INPUT!CE274</f>
        <v>19.278996865203762</v>
      </c>
      <c r="BW305" s="435">
        <f>INPUT!CF274</f>
        <v>16.24101051078739</v>
      </c>
      <c r="BX305" s="443">
        <f>INPUT!CG274</f>
        <v>17.509727626459142</v>
      </c>
      <c r="BY305" s="435">
        <f>INPUT!CH274</f>
        <v>8.153519632118833</v>
      </c>
      <c r="BZ305" s="443">
        <f>INPUT!CI274</f>
        <v>17.538556924746178</v>
      </c>
      <c r="CA305" s="435">
        <f>INPUT!CJ274</f>
        <v>0.35952018049201229</v>
      </c>
      <c r="CB305" s="443">
        <f>INPUT!CK274</f>
        <v>17.405405405405414</v>
      </c>
      <c r="CC305" s="435">
        <f>INPUT!CL274</f>
        <v>39.243243243243306</v>
      </c>
      <c r="CD305" s="443">
        <f>INPUT!CM274</f>
        <v>19.072948328267479</v>
      </c>
      <c r="CE305" s="435">
        <f>INPUT!CN274</f>
        <v>-1.0687720858971406</v>
      </c>
      <c r="CF305" s="443">
        <f>INPUT!CO274</f>
        <v>18.175018698578906</v>
      </c>
      <c r="CG305" s="435">
        <f>INPUT!CP274</f>
        <v>3.7995512341062021</v>
      </c>
      <c r="CH305" s="443">
        <f>INPUT!CQ274</f>
        <v>15.901639344262303</v>
      </c>
      <c r="CI305" s="435">
        <f>INPUT!CR274</f>
        <v>-9.3332512333112909</v>
      </c>
      <c r="CJ305" s="443">
        <f>INPUT!CS274</f>
        <v>14.550853749072012</v>
      </c>
      <c r="CK305" s="435">
        <f>INPUT!CT274</f>
        <v>-16.400374423033515</v>
      </c>
      <c r="CL305" s="443">
        <f>INPUT!CU274</f>
        <v>19.566787003610109</v>
      </c>
      <c r="CM305" s="435">
        <f>INPUT!CV274</f>
        <v>2.5892099472147434</v>
      </c>
      <c r="CN305" s="443">
        <f>INPUT!CW274</f>
        <v>18.349928876244665</v>
      </c>
      <c r="CO305" s="435">
        <f>INPUT!CX274</f>
        <v>0.96236587464657575</v>
      </c>
      <c r="CP305" s="443">
        <f>INPUT!CY274</f>
        <v>18.413597733711047</v>
      </c>
      <c r="CQ305" s="435">
        <f>INPUT!CZ274</f>
        <v>15.796851727461171</v>
      </c>
      <c r="CR305" s="443">
        <f>INPUT!DA274</f>
        <v>14.596491228070175</v>
      </c>
      <c r="CS305" s="435">
        <f>INPUT!DB274</f>
        <v>0.31364124597206278</v>
      </c>
      <c r="CT305" s="443">
        <f>INPUT!DC274</f>
        <v>19.541029207232267</v>
      </c>
      <c r="CU305" s="435">
        <f>INPUT!DD274</f>
        <v>-0.13164039846240705</v>
      </c>
      <c r="CV305" s="443">
        <f>INPUT!DE274</f>
        <v>19.463548830811554</v>
      </c>
      <c r="CW305" s="435">
        <f>INPUT!DF274</f>
        <v>6.0687971167482369</v>
      </c>
      <c r="CX305" s="443">
        <f>INPUT!DG274</f>
        <v>18.513420509291123</v>
      </c>
      <c r="CY305" s="435">
        <f>INPUT!DH274</f>
        <v>0.54211445815026682</v>
      </c>
      <c r="CZ305" s="443">
        <f>INPUT!DI274</f>
        <v>14.177040110650069</v>
      </c>
      <c r="DA305" s="435">
        <f>INPUT!DJ274</f>
        <v>-2.8736434727098636</v>
      </c>
      <c r="DB305" s="443">
        <f>INPUT!DK274</f>
        <v>20.824742268041238</v>
      </c>
      <c r="DC305" s="435">
        <f>INPUT!DL274</f>
        <v>6.5693216421469858</v>
      </c>
      <c r="DD305" s="443">
        <f>INPUT!DM274</f>
        <v>20.366598778004075</v>
      </c>
      <c r="DE305" s="435">
        <f>INPUT!DN274</f>
        <v>4.6396983152576787</v>
      </c>
      <c r="DF305" s="443">
        <f>INPUT!DO274</f>
        <v>18.324250681198912</v>
      </c>
      <c r="DG305" s="435">
        <f>INPUT!DP274</f>
        <v>-1.021798365122617</v>
      </c>
      <c r="DH305" s="443">
        <f>INPUT!DQ274</f>
        <v>13.738892686261106</v>
      </c>
      <c r="DI305" s="435">
        <f>INPUT!DR274</f>
        <v>-3.0905423203240967</v>
      </c>
      <c r="DJ305" s="443">
        <f>INPUT!DS274</f>
        <v>18.899204244031832</v>
      </c>
      <c r="DK305" s="435">
        <f>INPUT!DT274</f>
        <v>-9.2463954618273387</v>
      </c>
      <c r="DL305" s="443">
        <f>INPUT!DU274</f>
        <v>19.520319786808791</v>
      </c>
      <c r="DM305" s="435">
        <f>INPUT!DV274</f>
        <v>-4.1552298467688491</v>
      </c>
      <c r="DN305" s="443">
        <f>INPUT!DW274</f>
        <v>18.815789473684212</v>
      </c>
      <c r="DO305" s="435">
        <f>INPUT!DX274</f>
        <v>2.6824496184699731</v>
      </c>
      <c r="DP305" s="443">
        <f>INPUT!DY274</f>
        <v>15.757978723404257</v>
      </c>
      <c r="DQ305" s="435">
        <f>INPUT!DZ274</f>
        <v>14.696133693235968</v>
      </c>
      <c r="DR305" s="443">
        <f>INPUT!EA274</f>
        <v>21.502590673575128</v>
      </c>
      <c r="DS305" s="435">
        <f>INPUT!EB274</f>
        <v>13.775111353513303</v>
      </c>
      <c r="DT305" s="443">
        <f>INPUT!EC274</f>
        <v>18.920676202860857</v>
      </c>
      <c r="DU305" s="435">
        <f>INPUT!ED274</f>
        <v>-3.0718942645250769</v>
      </c>
      <c r="DV305" s="443">
        <f>INPUT!EE274</f>
        <v>20.946822308690013</v>
      </c>
      <c r="DW305" s="435">
        <f>INPUT!EF274</f>
        <v>11.325768913317535</v>
      </c>
      <c r="DX305" s="443">
        <f>INPUT!EG274</f>
        <v>17.044718081659106</v>
      </c>
      <c r="DY305" s="435">
        <f>INPUT!EH274</f>
        <v>8.1656371089252833</v>
      </c>
      <c r="DZ305" s="443">
        <f>INPUT!EI274</f>
        <v>19.757807520713829</v>
      </c>
      <c r="EA305" s="435">
        <f>INPUT!EJ274</f>
        <v>-8.1142927349935121</v>
      </c>
      <c r="EB305" s="443">
        <f>INPUT!EK274</f>
        <v>21.032504780114721</v>
      </c>
      <c r="EC305" s="435">
        <f>INPUT!EL274</f>
        <v>11.161485745073673</v>
      </c>
      <c r="ED305" s="443">
        <f>INPUT!EM274</f>
        <v>20.063492063492063</v>
      </c>
      <c r="EE305" s="435">
        <f>INPUT!EN274</f>
        <v>-4.2170131210378941</v>
      </c>
      <c r="EF305" s="443">
        <f>INPUT!EO274</f>
        <v>18.285714285714285</v>
      </c>
      <c r="EG305" s="435">
        <f>INPUT!EP274</f>
        <v>7.2808256382400849</v>
      </c>
      <c r="EH305" s="443">
        <f>INPUT!EQ274</f>
        <v>19.302143214945996</v>
      </c>
      <c r="EI305" s="435">
        <f>INPUT!ER274</f>
        <v>-2.3062493411281637</v>
      </c>
      <c r="EJ305" s="443">
        <f>INPUT!ES274</f>
        <v>20.144629806569775</v>
      </c>
      <c r="EK305" s="435">
        <f>INPUT!ET274</f>
        <v>-4.2214419196727864</v>
      </c>
      <c r="EL305" s="443">
        <f>INPUT!EU274</f>
        <v>19.382945013904127</v>
      </c>
      <c r="EM305" s="435">
        <f>INPUT!EV274</f>
        <v>-3.3919670984208894</v>
      </c>
      <c r="EN305" s="443">
        <f>INPUT!EW274</f>
        <v>18.26286866719931</v>
      </c>
      <c r="EO305" s="435">
        <f>INPUT!EX274</f>
        <v>-0.12493697625376443</v>
      </c>
      <c r="EP305" s="436"/>
      <c r="EQ305" s="443">
        <f>INPUT!FF274</f>
        <v>15.786608600979859</v>
      </c>
      <c r="ER305" s="435">
        <f>INPUT!FG274</f>
        <v>-0.96369760479041444</v>
      </c>
      <c r="ES305" s="443">
        <f>INPUT!FH274</f>
        <v>16.009280742459396</v>
      </c>
      <c r="ET305" s="435">
        <f>INPUT!FI274</f>
        <v>1.4105128410272672</v>
      </c>
      <c r="EU305" s="443">
        <f>INPUT!FJ274</f>
        <v>15.696993361967982</v>
      </c>
      <c r="EV305" s="435">
        <f>INPUT!FK274</f>
        <v>-1.9506646520550674</v>
      </c>
      <c r="EW305" s="443">
        <f>INPUT!FL274</f>
        <v>15.200539265251095</v>
      </c>
      <c r="EX305" s="435">
        <f>INPUT!FM274</f>
        <v>-3.162733685800867</v>
      </c>
      <c r="EY305" s="443">
        <f>INPUT!FN274</f>
        <v>14.935648009577971</v>
      </c>
      <c r="EZ305" s="435">
        <f>INPUT!FO274</f>
        <v>-1.7426438039515713</v>
      </c>
      <c r="FA305" s="443">
        <f>INPUT!FP274</f>
        <v>14.285714285714285</v>
      </c>
      <c r="FB305" s="435">
        <f>INPUT!FQ274</f>
        <v>-4.351560263383913</v>
      </c>
      <c r="FC305" s="443">
        <f>INPUT!FR274</f>
        <v>14.523336643495533</v>
      </c>
      <c r="FD305" s="435">
        <f>INPUT!FS274</f>
        <v>1.6633565044687382</v>
      </c>
      <c r="FE305" s="443">
        <f>INPUT!FT274</f>
        <v>15.56455240665767</v>
      </c>
      <c r="FF305" s="435">
        <f>INPUT!FU274</f>
        <v>7.1692599897728027</v>
      </c>
      <c r="FG305" s="443">
        <f>INPUT!FV274</f>
        <v>15.56298307917276</v>
      </c>
      <c r="FH305" s="435">
        <f>INPUT!FW274</f>
        <v>-1.0082702309122116E-2</v>
      </c>
      <c r="FI305" s="443">
        <f>INPUT!FX274</f>
        <v>15.667272360185747</v>
      </c>
      <c r="FJ305" s="435">
        <f>INPUT!FY274</f>
        <v>0.670111125112971</v>
      </c>
      <c r="FK305" s="443">
        <f>INPUT!FZ274</f>
        <v>17.929386160931156</v>
      </c>
      <c r="FL305" s="435">
        <f>INPUT!GA274</f>
        <v>14.438466050376309</v>
      </c>
      <c r="FM305" s="443">
        <f>INPUT!GB274</f>
        <v>16.911269187570198</v>
      </c>
      <c r="FN305" s="435">
        <f>INPUT!GC274</f>
        <v>-5.6784820418418702</v>
      </c>
      <c r="FO305" s="443">
        <f>INPUT!GD274</f>
        <v>17.714996446339729</v>
      </c>
      <c r="FP305" s="435">
        <f>INPUT!GE274</f>
        <v>4.752613478356027</v>
      </c>
      <c r="FQ305" s="443">
        <f>INPUT!GF274</f>
        <v>17.924365394577794</v>
      </c>
      <c r="FR305" s="435">
        <f>INPUT!GG274</f>
        <v>1.1818740628724456</v>
      </c>
      <c r="FS305" s="443">
        <f>INPUT!GH274</f>
        <v>18.313705410479603</v>
      </c>
      <c r="FT305" s="435">
        <f>INPUT!GI274</f>
        <v>2.1721271985427393</v>
      </c>
      <c r="FU305" s="443">
        <f>INPUT!GJ274</f>
        <v>18.249627051218301</v>
      </c>
      <c r="FV305" s="435">
        <f>INPUT!GK274</f>
        <v>-0.34989292349670853</v>
      </c>
      <c r="FW305" s="443">
        <f>INPUT!GL274</f>
        <v>19.604345711042644</v>
      </c>
      <c r="FX305" s="435">
        <f>INPUT!GM274</f>
        <v>7.4232676427976818</v>
      </c>
      <c r="FY305" s="443">
        <f>INPUT!GN274</f>
        <v>19.783715012722645</v>
      </c>
      <c r="FZ305" s="435">
        <f>INPUT!GO274</f>
        <v>0.91494663644380303</v>
      </c>
      <c r="GA305" s="443">
        <f>INPUT!GP274</f>
        <v>19.267460548429373</v>
      </c>
      <c r="GB305" s="435">
        <f>INPUT!GQ274</f>
        <v>-2.6094920188714621</v>
      </c>
      <c r="GC305" s="443">
        <f>INPUT!GR274</f>
        <v>19.081095384194455</v>
      </c>
      <c r="GD305" s="435">
        <f>INPUT!GS274</f>
        <v>-0.96725338436003394</v>
      </c>
      <c r="GE305" s="443">
        <f>INPUT!GT274</f>
        <v>18.841633402483836</v>
      </c>
      <c r="GF305" s="435">
        <f>INPUT!GU274</f>
        <v>-1.2549697849578045</v>
      </c>
      <c r="GG305" s="443">
        <f>INPUT!GV274</f>
        <v>18.439567300720924</v>
      </c>
      <c r="GH305" s="435">
        <f>INPUT!GW274</f>
        <v>-2.1339238120932191</v>
      </c>
      <c r="GI305" s="443">
        <f>INPUT!GX274</f>
        <v>17.969531611803596</v>
      </c>
      <c r="GJ305" s="435">
        <f>INPUT!GY274</f>
        <v>-2.5490602965447584</v>
      </c>
      <c r="GK305" s="435">
        <f>INPUT!GZ274</f>
        <v>-1.905246103449687</v>
      </c>
      <c r="GL305" s="436"/>
    </row>
    <row r="306" spans="1:194" ht="12" hidden="1" customHeight="1" outlineLevel="1" x14ac:dyDescent="0.2">
      <c r="A306" s="437"/>
      <c r="B306" s="436"/>
      <c r="C306" s="435"/>
      <c r="D306" s="436"/>
      <c r="E306" s="435"/>
      <c r="F306" s="436"/>
      <c r="G306" s="435"/>
      <c r="H306" s="436"/>
      <c r="I306" s="435"/>
      <c r="J306" s="436"/>
      <c r="K306" s="435"/>
      <c r="L306" s="436"/>
      <c r="M306" s="435"/>
      <c r="N306" s="436"/>
      <c r="O306" s="435"/>
      <c r="P306" s="436"/>
      <c r="Q306" s="435"/>
      <c r="R306" s="436"/>
      <c r="S306" s="435"/>
      <c r="T306" s="436"/>
      <c r="U306" s="435"/>
      <c r="V306" s="436"/>
      <c r="W306" s="435"/>
      <c r="X306" s="436"/>
      <c r="Y306" s="435"/>
      <c r="Z306" s="436"/>
      <c r="AA306" s="435"/>
      <c r="AB306" s="436"/>
      <c r="AC306" s="435"/>
      <c r="AD306" s="436"/>
      <c r="AE306" s="435"/>
      <c r="AF306" s="436"/>
      <c r="AG306" s="435"/>
      <c r="AH306" s="436"/>
      <c r="AI306" s="435"/>
      <c r="AJ306" s="436"/>
      <c r="AK306" s="435"/>
      <c r="AL306" s="436"/>
      <c r="AM306" s="435"/>
      <c r="AN306" s="436"/>
      <c r="AO306" s="435"/>
      <c r="AP306" s="436"/>
      <c r="AQ306" s="435"/>
      <c r="AR306" s="436"/>
      <c r="AS306" s="435"/>
      <c r="AT306" s="436"/>
      <c r="AU306" s="435"/>
      <c r="AV306" s="436"/>
      <c r="AW306" s="435"/>
      <c r="AX306" s="436"/>
      <c r="AY306" s="435"/>
      <c r="AZ306" s="436"/>
      <c r="BA306" s="435"/>
      <c r="BB306" s="436"/>
      <c r="BC306" s="435"/>
      <c r="BD306" s="436"/>
      <c r="BE306" s="435"/>
      <c r="BF306" s="436"/>
      <c r="BG306" s="435"/>
      <c r="BH306" s="436"/>
      <c r="BI306" s="435"/>
      <c r="BJ306" s="436"/>
      <c r="BK306" s="435"/>
      <c r="BL306" s="436"/>
      <c r="BM306" s="435"/>
      <c r="BN306" s="436"/>
      <c r="BO306" s="435"/>
      <c r="BP306" s="436"/>
      <c r="BQ306" s="435"/>
      <c r="BR306" s="436"/>
      <c r="BS306" s="435"/>
      <c r="BT306" s="436"/>
      <c r="BU306" s="435"/>
      <c r="BV306" s="436"/>
      <c r="BW306" s="435"/>
      <c r="BX306" s="436"/>
      <c r="BY306" s="435"/>
      <c r="BZ306" s="436"/>
      <c r="CA306" s="435"/>
      <c r="CB306" s="436"/>
      <c r="CC306" s="435"/>
      <c r="CD306" s="436"/>
      <c r="CE306" s="435"/>
      <c r="CF306" s="436"/>
      <c r="CG306" s="435"/>
      <c r="CH306" s="436"/>
      <c r="CI306" s="435"/>
      <c r="CJ306" s="436"/>
      <c r="CK306" s="435"/>
      <c r="CM306" s="435"/>
      <c r="CO306" s="435"/>
      <c r="CQ306" s="435"/>
      <c r="CS306" s="435"/>
      <c r="CU306" s="435"/>
      <c r="CW306" s="435"/>
      <c r="CY306" s="435"/>
      <c r="DA306" s="435"/>
      <c r="DC306" s="435"/>
      <c r="DE306" s="435"/>
      <c r="DG306" s="435"/>
      <c r="DI306" s="435"/>
      <c r="DK306" s="435"/>
      <c r="DM306" s="435"/>
      <c r="DO306" s="435"/>
      <c r="DQ306" s="435"/>
      <c r="DS306" s="435"/>
      <c r="DU306" s="435"/>
      <c r="DW306" s="435"/>
      <c r="DY306" s="435"/>
      <c r="EA306" s="435"/>
      <c r="EC306" s="435"/>
      <c r="EE306" s="435"/>
      <c r="EG306" s="435"/>
      <c r="EI306" s="435"/>
      <c r="EK306" s="435"/>
      <c r="EM306" s="435"/>
      <c r="EO306" s="435"/>
      <c r="EP306" s="436"/>
      <c r="EQ306" s="436"/>
      <c r="ER306" s="435"/>
      <c r="ES306" s="436"/>
      <c r="ET306" s="435"/>
      <c r="EU306" s="436"/>
      <c r="EV306" s="435"/>
      <c r="EW306" s="436"/>
      <c r="EX306" s="435"/>
      <c r="EY306" s="436"/>
      <c r="EZ306" s="435"/>
      <c r="FA306" s="436"/>
      <c r="FB306" s="435"/>
      <c r="FC306" s="436"/>
      <c r="FD306" s="435"/>
      <c r="FE306" s="436"/>
      <c r="FF306" s="435"/>
      <c r="FG306" s="436"/>
      <c r="FH306" s="435"/>
      <c r="FI306" s="436"/>
      <c r="FJ306" s="435"/>
      <c r="FK306" s="436"/>
      <c r="FL306" s="435"/>
      <c r="FN306" s="435"/>
      <c r="FP306" s="435"/>
      <c r="FR306" s="435"/>
      <c r="FT306" s="435"/>
      <c r="FV306" s="435"/>
      <c r="FX306" s="435"/>
      <c r="FZ306" s="435"/>
      <c r="GB306" s="435"/>
      <c r="GD306" s="435"/>
      <c r="GF306" s="435"/>
      <c r="GH306" s="435"/>
      <c r="GJ306" s="435"/>
      <c r="GK306" s="435"/>
      <c r="GL306" s="436"/>
    </row>
    <row r="307" spans="1:194" ht="12" hidden="1" customHeight="1" outlineLevel="1" x14ac:dyDescent="0.2">
      <c r="A307" s="469" t="str">
        <f>+A65</f>
        <v xml:space="preserve">Quarterly income statement ratios are annualized where appropriate  E = Morgan Stanley Research Estimates  NM = Not Meaningful  NA = Not Available   CAGR = Cumulative Average Growth Rate       </v>
      </c>
      <c r="B307" s="436"/>
      <c r="C307" s="435"/>
      <c r="D307" s="436"/>
      <c r="E307" s="435"/>
      <c r="F307" s="436"/>
      <c r="G307" s="435"/>
      <c r="H307" s="436"/>
      <c r="I307" s="435"/>
      <c r="J307" s="436"/>
      <c r="K307" s="435"/>
      <c r="L307" s="436"/>
      <c r="M307" s="435"/>
      <c r="N307" s="436"/>
      <c r="O307" s="435"/>
      <c r="P307" s="436"/>
      <c r="Q307" s="435"/>
      <c r="R307" s="436"/>
      <c r="S307" s="435"/>
      <c r="T307" s="436"/>
      <c r="U307" s="435"/>
      <c r="V307" s="436"/>
      <c r="W307" s="435"/>
      <c r="X307" s="436"/>
      <c r="Y307" s="435"/>
      <c r="Z307" s="436"/>
      <c r="AA307" s="435"/>
      <c r="AB307" s="436"/>
      <c r="AC307" s="435"/>
      <c r="AD307" s="436"/>
      <c r="AE307" s="435"/>
      <c r="AF307" s="436"/>
      <c r="AG307" s="435"/>
      <c r="AH307" s="436"/>
      <c r="AI307" s="435"/>
      <c r="AJ307" s="436"/>
      <c r="AK307" s="435"/>
      <c r="AL307" s="436"/>
      <c r="AM307" s="435"/>
      <c r="AN307" s="436"/>
      <c r="AO307" s="435"/>
      <c r="AP307" s="436"/>
      <c r="AQ307" s="435"/>
      <c r="AR307" s="436"/>
      <c r="AS307" s="435"/>
      <c r="AT307" s="436"/>
      <c r="AU307" s="435"/>
      <c r="AV307" s="436"/>
      <c r="AW307" s="435"/>
      <c r="AX307" s="436"/>
      <c r="AY307" s="435"/>
      <c r="AZ307" s="436"/>
      <c r="BA307" s="435"/>
      <c r="BB307" s="436"/>
      <c r="BC307" s="435"/>
      <c r="BD307" s="436"/>
      <c r="BE307" s="435"/>
      <c r="BF307" s="436"/>
      <c r="BG307" s="435"/>
      <c r="BH307" s="436"/>
      <c r="BI307" s="435"/>
      <c r="BJ307" s="436"/>
      <c r="BK307" s="435"/>
      <c r="BL307" s="436"/>
      <c r="BM307" s="435"/>
      <c r="BN307" s="436"/>
      <c r="BO307" s="435"/>
      <c r="BP307" s="436"/>
      <c r="BQ307" s="435"/>
      <c r="BR307" s="436"/>
      <c r="BS307" s="435"/>
      <c r="BT307" s="436"/>
      <c r="BU307" s="435"/>
      <c r="BV307" s="436"/>
      <c r="BW307" s="435"/>
      <c r="BX307" s="436"/>
      <c r="BY307" s="435"/>
      <c r="BZ307" s="436"/>
      <c r="CA307" s="435"/>
      <c r="CB307" s="436"/>
      <c r="CC307" s="435"/>
      <c r="CD307" s="436"/>
      <c r="CE307" s="435"/>
      <c r="CF307" s="436"/>
      <c r="CG307" s="435"/>
      <c r="CH307" s="436"/>
      <c r="CI307" s="435"/>
      <c r="CJ307" s="436"/>
      <c r="CK307" s="435"/>
      <c r="CM307" s="435"/>
      <c r="CO307" s="435"/>
      <c r="CQ307" s="435"/>
      <c r="CS307" s="435"/>
      <c r="CU307" s="435"/>
      <c r="CW307" s="435"/>
      <c r="CY307" s="435"/>
      <c r="DA307" s="435"/>
      <c r="DC307" s="435"/>
      <c r="DE307" s="435"/>
      <c r="DG307" s="435"/>
      <c r="DI307" s="435"/>
      <c r="DK307" s="435"/>
      <c r="DM307" s="435"/>
      <c r="DO307" s="435"/>
      <c r="DQ307" s="435"/>
      <c r="DS307" s="435"/>
      <c r="DU307" s="435"/>
      <c r="DW307" s="435"/>
      <c r="DY307" s="435"/>
      <c r="EA307" s="435"/>
      <c r="EC307" s="435"/>
      <c r="EE307" s="435"/>
      <c r="EG307" s="435"/>
      <c r="EI307" s="435"/>
      <c r="EK307" s="435"/>
      <c r="EM307" s="435"/>
      <c r="EO307" s="435"/>
      <c r="EP307" s="436"/>
      <c r="EQ307" s="436"/>
      <c r="ER307" s="435"/>
      <c r="ES307" s="436"/>
      <c r="ET307" s="435"/>
      <c r="EU307" s="436"/>
      <c r="EV307" s="435"/>
      <c r="EW307" s="436"/>
      <c r="EX307" s="435"/>
      <c r="EY307" s="436"/>
      <c r="EZ307" s="435"/>
      <c r="FA307" s="436"/>
      <c r="FB307" s="435"/>
      <c r="FC307" s="436"/>
      <c r="FD307" s="435"/>
      <c r="FE307" s="436"/>
      <c r="FF307" s="435"/>
      <c r="FG307" s="436"/>
      <c r="FH307" s="435"/>
      <c r="FI307" s="436"/>
      <c r="FJ307" s="435"/>
      <c r="FK307" s="436"/>
      <c r="FL307" s="435"/>
      <c r="FN307" s="435"/>
      <c r="FP307" s="435"/>
      <c r="FR307" s="435"/>
      <c r="FT307" s="435"/>
      <c r="FV307" s="435"/>
      <c r="FX307" s="435"/>
      <c r="FZ307" s="435"/>
      <c r="GB307" s="435"/>
      <c r="GD307" s="435"/>
      <c r="GF307" s="435"/>
      <c r="GH307" s="435"/>
      <c r="GJ307" s="435"/>
      <c r="GK307" s="435"/>
      <c r="GL307" s="436"/>
    </row>
    <row r="308" spans="1:194" ht="12" hidden="1" customHeight="1" outlineLevel="1" x14ac:dyDescent="0.2">
      <c r="A308" s="468" t="s">
        <v>247</v>
      </c>
      <c r="B308" s="436"/>
      <c r="C308" s="435"/>
      <c r="D308" s="436"/>
      <c r="E308" s="435"/>
      <c r="F308" s="436"/>
      <c r="G308" s="435"/>
      <c r="H308" s="436"/>
      <c r="I308" s="435"/>
      <c r="J308" s="436"/>
      <c r="K308" s="435"/>
      <c r="L308" s="436"/>
      <c r="M308" s="435"/>
      <c r="N308" s="436"/>
      <c r="O308" s="435"/>
      <c r="P308" s="436"/>
      <c r="Q308" s="435"/>
      <c r="R308" s="436"/>
      <c r="S308" s="435"/>
      <c r="T308" s="436"/>
      <c r="U308" s="435"/>
      <c r="V308" s="436"/>
      <c r="W308" s="435"/>
      <c r="X308" s="436"/>
      <c r="Y308" s="435"/>
      <c r="Z308" s="436"/>
      <c r="AA308" s="435"/>
      <c r="AB308" s="436"/>
      <c r="AC308" s="435"/>
      <c r="AD308" s="436"/>
      <c r="AE308" s="435"/>
      <c r="AF308" s="436"/>
      <c r="AG308" s="435"/>
      <c r="AH308" s="436"/>
      <c r="AI308" s="435"/>
      <c r="AJ308" s="436"/>
      <c r="AK308" s="435"/>
      <c r="AL308" s="436"/>
      <c r="AM308" s="435"/>
      <c r="AN308" s="436"/>
      <c r="AO308" s="435"/>
      <c r="AP308" s="436"/>
      <c r="AQ308" s="435"/>
      <c r="AR308" s="436"/>
      <c r="AS308" s="435"/>
      <c r="AT308" s="436"/>
      <c r="AU308" s="435"/>
      <c r="AV308" s="436"/>
      <c r="AW308" s="435"/>
      <c r="AX308" s="436"/>
      <c r="AY308" s="435"/>
      <c r="AZ308" s="436"/>
      <c r="BA308" s="435"/>
      <c r="BB308" s="436"/>
      <c r="BC308" s="435"/>
      <c r="BD308" s="436"/>
      <c r="BE308" s="435"/>
      <c r="BF308" s="436"/>
      <c r="BG308" s="435"/>
      <c r="BH308" s="436"/>
      <c r="BI308" s="435"/>
      <c r="BJ308" s="436"/>
      <c r="BK308" s="435"/>
      <c r="BL308" s="436"/>
      <c r="BM308" s="435"/>
      <c r="BN308" s="436"/>
      <c r="BO308" s="435"/>
      <c r="BP308" s="436"/>
      <c r="BQ308" s="435"/>
      <c r="BR308" s="436"/>
      <c r="BS308" s="435"/>
      <c r="BT308" s="436"/>
      <c r="BU308" s="435"/>
      <c r="BV308" s="436"/>
      <c r="BW308" s="435"/>
      <c r="BX308" s="436"/>
      <c r="BY308" s="435"/>
      <c r="BZ308" s="436"/>
      <c r="CA308" s="435"/>
      <c r="CB308" s="436"/>
      <c r="CC308" s="435"/>
      <c r="CD308" s="436"/>
      <c r="CE308" s="435"/>
      <c r="CF308" s="436"/>
      <c r="CG308" s="435"/>
      <c r="CH308" s="436"/>
      <c r="CI308" s="435"/>
      <c r="CJ308" s="436"/>
      <c r="CK308" s="435"/>
      <c r="CM308" s="435"/>
      <c r="CO308" s="435"/>
      <c r="CQ308" s="435"/>
      <c r="CS308" s="435"/>
      <c r="CU308" s="435"/>
      <c r="CW308" s="435"/>
      <c r="CY308" s="435"/>
      <c r="DA308" s="435"/>
      <c r="DC308" s="435"/>
      <c r="DE308" s="435"/>
      <c r="DG308" s="435"/>
      <c r="DI308" s="435"/>
      <c r="DK308" s="435"/>
      <c r="DM308" s="435"/>
      <c r="DO308" s="435"/>
      <c r="DQ308" s="435"/>
      <c r="DS308" s="435"/>
      <c r="DU308" s="435"/>
      <c r="DW308" s="435"/>
      <c r="DY308" s="435"/>
      <c r="EA308" s="435"/>
      <c r="EC308" s="435"/>
      <c r="EE308" s="435"/>
      <c r="EG308" s="435"/>
      <c r="EI308" s="435"/>
      <c r="EK308" s="435"/>
      <c r="EM308" s="435"/>
      <c r="EO308" s="435"/>
      <c r="EP308" s="436"/>
      <c r="EQ308" s="436"/>
      <c r="ER308" s="435"/>
      <c r="ES308" s="436"/>
      <c r="ET308" s="435"/>
      <c r="EU308" s="436"/>
      <c r="EV308" s="435"/>
      <c r="EW308" s="436"/>
      <c r="EX308" s="435"/>
      <c r="EY308" s="436"/>
      <c r="EZ308" s="435"/>
      <c r="FA308" s="436"/>
      <c r="FB308" s="435"/>
      <c r="FC308" s="436"/>
      <c r="FD308" s="435"/>
      <c r="FE308" s="436"/>
      <c r="FF308" s="435"/>
      <c r="FG308" s="436"/>
      <c r="FH308" s="435"/>
      <c r="FI308" s="436"/>
      <c r="FJ308" s="435"/>
      <c r="FK308" s="436"/>
      <c r="FL308" s="435"/>
      <c r="FN308" s="435"/>
      <c r="FP308" s="435"/>
      <c r="FR308" s="435"/>
      <c r="FT308" s="435"/>
      <c r="FV308" s="435"/>
      <c r="FX308" s="435"/>
      <c r="FZ308" s="435"/>
      <c r="GB308" s="435"/>
      <c r="GD308" s="435"/>
      <c r="GF308" s="435"/>
      <c r="GH308" s="435"/>
      <c r="GJ308" s="435"/>
      <c r="GK308" s="435"/>
      <c r="GL308" s="436"/>
    </row>
    <row r="309" spans="1:194" ht="12" customHeight="1" collapsed="1" x14ac:dyDescent="0.2">
      <c r="B309" s="436"/>
      <c r="C309" s="435"/>
      <c r="D309" s="436"/>
      <c r="E309" s="435"/>
      <c r="F309" s="436"/>
      <c r="G309" s="435"/>
      <c r="H309" s="436"/>
      <c r="I309" s="435"/>
      <c r="J309" s="436"/>
      <c r="K309" s="435"/>
      <c r="L309" s="436"/>
      <c r="M309" s="435"/>
      <c r="N309" s="436"/>
      <c r="O309" s="435"/>
      <c r="P309" s="436"/>
      <c r="Q309" s="435"/>
      <c r="R309" s="436"/>
      <c r="S309" s="435"/>
      <c r="T309" s="436"/>
      <c r="U309" s="435"/>
      <c r="V309" s="436"/>
      <c r="W309" s="435"/>
      <c r="X309" s="436"/>
      <c r="Y309" s="435"/>
      <c r="Z309" s="436"/>
      <c r="AA309" s="435"/>
      <c r="AB309" s="436"/>
      <c r="AC309" s="435"/>
      <c r="AD309" s="436"/>
      <c r="AE309" s="435"/>
      <c r="AF309" s="436"/>
      <c r="AG309" s="435"/>
      <c r="AH309" s="436"/>
      <c r="AI309" s="435"/>
      <c r="AJ309" s="436"/>
      <c r="AK309" s="435"/>
      <c r="AL309" s="436"/>
      <c r="AM309" s="435"/>
      <c r="AN309" s="436"/>
      <c r="AO309" s="435"/>
      <c r="AP309" s="436"/>
      <c r="AQ309" s="435"/>
      <c r="AR309" s="436"/>
      <c r="AS309" s="435"/>
      <c r="AT309" s="436"/>
      <c r="AU309" s="435"/>
      <c r="AV309" s="436"/>
      <c r="AW309" s="435"/>
      <c r="AX309" s="436"/>
      <c r="AY309" s="435"/>
      <c r="AZ309" s="436"/>
      <c r="BA309" s="435"/>
      <c r="BB309" s="436"/>
      <c r="BC309" s="435"/>
      <c r="BD309" s="436"/>
      <c r="BE309" s="435"/>
      <c r="BF309" s="436"/>
      <c r="BG309" s="435"/>
      <c r="BH309" s="436"/>
      <c r="BI309" s="435"/>
      <c r="BJ309" s="436"/>
      <c r="BK309" s="435"/>
      <c r="BL309" s="436"/>
      <c r="BM309" s="435"/>
      <c r="BN309" s="436"/>
      <c r="BO309" s="435"/>
      <c r="BP309" s="436"/>
      <c r="BQ309" s="435"/>
      <c r="BR309" s="436"/>
      <c r="BS309" s="435"/>
      <c r="BT309" s="436"/>
      <c r="BU309" s="435"/>
      <c r="BV309" s="436"/>
      <c r="BW309" s="435"/>
      <c r="BX309" s="436"/>
      <c r="BY309" s="435"/>
      <c r="BZ309" s="436"/>
      <c r="CA309" s="435"/>
      <c r="CB309" s="436"/>
      <c r="CC309" s="435"/>
      <c r="CD309" s="436"/>
      <c r="CE309" s="435"/>
      <c r="CF309" s="436"/>
      <c r="CG309" s="435"/>
      <c r="CH309" s="436"/>
      <c r="CI309" s="435"/>
      <c r="CJ309" s="436"/>
      <c r="CK309" s="435"/>
      <c r="CM309" s="435"/>
      <c r="CO309" s="435"/>
      <c r="CQ309" s="435"/>
      <c r="CS309" s="435"/>
      <c r="CU309" s="435"/>
      <c r="CW309" s="435"/>
      <c r="CY309" s="435"/>
      <c r="DA309" s="435"/>
      <c r="DC309" s="435"/>
      <c r="DE309" s="435"/>
      <c r="DG309" s="435"/>
      <c r="DI309" s="435"/>
      <c r="DK309" s="435"/>
      <c r="DM309" s="435"/>
      <c r="DO309" s="435"/>
      <c r="DQ309" s="435"/>
      <c r="DS309" s="435"/>
      <c r="DU309" s="435"/>
      <c r="DW309" s="435"/>
      <c r="DY309" s="435"/>
      <c r="EA309" s="435"/>
      <c r="EC309" s="435"/>
      <c r="EE309" s="435"/>
      <c r="EG309" s="435"/>
      <c r="EI309" s="435"/>
      <c r="EK309" s="435"/>
      <c r="EM309" s="435"/>
      <c r="EO309" s="435"/>
      <c r="EP309" s="436"/>
      <c r="EQ309" s="436"/>
      <c r="ER309" s="435"/>
      <c r="ES309" s="436"/>
      <c r="ET309" s="435"/>
      <c r="EU309" s="436"/>
      <c r="EV309" s="435"/>
      <c r="EW309" s="436"/>
      <c r="EX309" s="435"/>
      <c r="EY309" s="436"/>
      <c r="EZ309" s="435"/>
      <c r="FA309" s="436"/>
      <c r="FB309" s="435"/>
      <c r="FC309" s="436"/>
      <c r="FD309" s="435"/>
      <c r="FE309" s="436"/>
      <c r="FF309" s="435"/>
      <c r="FG309" s="436"/>
      <c r="FH309" s="435"/>
      <c r="FI309" s="436"/>
      <c r="FJ309" s="435"/>
      <c r="FK309" s="436"/>
      <c r="FL309" s="435"/>
      <c r="FN309" s="435"/>
      <c r="FP309" s="435"/>
      <c r="FR309" s="435"/>
      <c r="FT309" s="435"/>
      <c r="FV309" s="435"/>
      <c r="FX309" s="435"/>
      <c r="FZ309" s="435"/>
      <c r="GB309" s="435"/>
      <c r="GD309" s="435"/>
      <c r="GF309" s="435"/>
      <c r="GH309" s="435"/>
      <c r="GJ309" s="435"/>
      <c r="GK309" s="435"/>
      <c r="GL309" s="436"/>
    </row>
  </sheetData>
  <phoneticPr fontId="6" type="noConversion"/>
  <pageMargins left="0" right="0" top="0" bottom="0" header="0" footer="0"/>
  <pageSetup paperSize="5" scale="52" orientation="landscape" horizontalDpi="300" r:id="rId1"/>
  <headerFooter alignWithMargins="0"/>
  <rowBreaks count="7" manualBreakCount="7">
    <brk id="67" max="16383" man="1"/>
    <brk id="108" max="16383" man="1"/>
    <brk id="150" max="16383" man="1"/>
    <brk id="177" max="16383" man="1"/>
    <brk id="212" max="16383" man="1"/>
    <brk id="239" max="16383" man="1"/>
    <brk id="282" max="16383" man="1"/>
  </rowBreaks>
  <ignoredErrors>
    <ignoredError sqref="FM157 FM131:FM149 EP109:EQ113 EP54:EQ72 FM219:FM238 EP131:EQ149 EQ266:EQ267 EP42:EQ42 EP24:EQ26 EP290:EQ306 EP219:EQ238 FM24:FM26 EP78:EQ107 EP28:EQ29 EQ174:EQ176 FM246 FM200:FM201 EP246:EP260 FM109:FM113 EQ200:EQ201 EQ197 EP184:EP198 FM174:FM176 FM28:FM29 EP240:EQ241 EP115:EQ129 FM151:FM152 EQ184 EP151:EQ152 FM178:FM179 EQ203:EQ204 FM213:FM214 EQ207:EQ211 EP157:EP176 EQ189:EQ190 FM52 EQ161:EQ162 EQ168:EQ169 EQ172 EQ246 FM115:FM129 EP200:EP211 EP52:EQ52 EP262:EP276 EQ273:EQ274 EQ251:EQ252 EQ259 EQ262:EQ263 FM209:FM211 FM47:FM49 FM240:FM241 EP8:EQ22 FM54:FM72 FM184 FM78:FM107 FM31:FM33 EP31:EQ33 EP178:EQ179 FM8:FM22 EP47:EQ49 EP213:EQ214 FM42 EQ157 FS20:FX24 FQ37:FX37 FV57:FX57 GK20:GK24 GA37:GE37 FW56 FY20:FY22 GA20:GF24 FZ25:GI26 FZ20:FZ24 GG20:GI24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"/>
  <sheetViews>
    <sheetView workbookViewId="0"/>
  </sheetViews>
  <sheetFormatPr defaultRowHeight="12.75" x14ac:dyDescent="0.2"/>
  <sheetData>
    <row r="1" spans="1:14" x14ac:dyDescent="0.2">
      <c r="A1" t="s">
        <v>421</v>
      </c>
    </row>
    <row r="2" spans="1:14" x14ac:dyDescent="0.2">
      <c r="A2" s="1" t="s">
        <v>278</v>
      </c>
      <c r="B2" s="1" t="s">
        <v>672</v>
      </c>
      <c r="C2" s="1" t="s">
        <v>419</v>
      </c>
      <c r="D2" s="1" t="s">
        <v>220</v>
      </c>
      <c r="E2" s="1" t="s">
        <v>296</v>
      </c>
      <c r="F2" s="1" t="s">
        <v>220</v>
      </c>
      <c r="G2" s="1" t="s">
        <v>420</v>
      </c>
      <c r="H2" s="1" t="s">
        <v>220</v>
      </c>
      <c r="I2" s="1" t="s">
        <v>276</v>
      </c>
      <c r="J2" s="1" t="s">
        <v>277</v>
      </c>
      <c r="K2" s="1" t="s">
        <v>279</v>
      </c>
      <c r="L2" s="1" t="s">
        <v>219</v>
      </c>
      <c r="M2" s="1" t="s">
        <v>418</v>
      </c>
      <c r="N2" s="1" t="s">
        <v>220</v>
      </c>
    </row>
  </sheetData>
  <phoneticPr fontId="6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L292"/>
  <sheetViews>
    <sheetView showGridLines="0" zoomScaleNormal="100" zoomScaleSheetLayoutView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J6" sqref="DJ6"/>
    </sheetView>
  </sheetViews>
  <sheetFormatPr defaultRowHeight="12" customHeight="1" outlineLevelRow="2" outlineLevelCol="1" x14ac:dyDescent="0.2"/>
  <cols>
    <col min="1" max="1" width="26.85546875" style="433" customWidth="1"/>
    <col min="2" max="2" width="8.28515625" style="433" hidden="1" customWidth="1" outlineLevel="1"/>
    <col min="3" max="3" width="8.28515625" style="469" hidden="1" customWidth="1" outlineLevel="1"/>
    <col min="4" max="4" width="8.28515625" style="433" hidden="1" customWidth="1" outlineLevel="1"/>
    <col min="5" max="5" width="8.28515625" style="469" hidden="1" customWidth="1" outlineLevel="1"/>
    <col min="6" max="6" width="8.28515625" style="433" hidden="1" customWidth="1" outlineLevel="1"/>
    <col min="7" max="7" width="8.28515625" style="469" hidden="1" customWidth="1" outlineLevel="1"/>
    <col min="8" max="8" width="8.28515625" style="433" hidden="1" customWidth="1" outlineLevel="1"/>
    <col min="9" max="9" width="8.28515625" style="469" hidden="1" customWidth="1" outlineLevel="1"/>
    <col min="10" max="10" width="8.28515625" style="485" hidden="1" customWidth="1" outlineLevel="1"/>
    <col min="11" max="11" width="8.28515625" style="469" hidden="1" customWidth="1" outlineLevel="1"/>
    <col min="12" max="12" width="8.28515625" style="485" hidden="1" customWidth="1" outlineLevel="1"/>
    <col min="13" max="13" width="8.28515625" style="469" hidden="1" customWidth="1" outlineLevel="1"/>
    <col min="14" max="14" width="8.28515625" style="485" hidden="1" customWidth="1" outlineLevel="1"/>
    <col min="15" max="15" width="8.28515625" style="469" hidden="1" customWidth="1" outlineLevel="1"/>
    <col min="16" max="16" width="8.28515625" style="485" hidden="1" customWidth="1" outlineLevel="1"/>
    <col min="17" max="17" width="8.28515625" style="469" hidden="1" customWidth="1" outlineLevel="1"/>
    <col min="18" max="18" width="8.28515625" style="485" hidden="1" customWidth="1" outlineLevel="1"/>
    <col min="19" max="19" width="8.28515625" style="469" hidden="1" customWidth="1" outlineLevel="1"/>
    <col min="20" max="20" width="8.28515625" style="485" hidden="1" customWidth="1" outlineLevel="1"/>
    <col min="21" max="21" width="8.28515625" style="469" hidden="1" customWidth="1" outlineLevel="1"/>
    <col min="22" max="22" width="8.28515625" style="485" hidden="1" customWidth="1" outlineLevel="1"/>
    <col min="23" max="23" width="8.28515625" style="469" hidden="1" customWidth="1" outlineLevel="1"/>
    <col min="24" max="24" width="8.28515625" style="485" hidden="1" customWidth="1" outlineLevel="1"/>
    <col min="25" max="25" width="8.28515625" style="469" hidden="1" customWidth="1" outlineLevel="1"/>
    <col min="26" max="26" width="8.28515625" style="485" hidden="1" customWidth="1" outlineLevel="1"/>
    <col min="27" max="27" width="8.28515625" style="469" hidden="1" customWidth="1" outlineLevel="1"/>
    <col min="28" max="28" width="8.28515625" style="485" hidden="1" customWidth="1" outlineLevel="1"/>
    <col min="29" max="29" width="8.28515625" style="469" hidden="1" customWidth="1" outlineLevel="1"/>
    <col min="30" max="30" width="8.28515625" style="485" hidden="1" customWidth="1" outlineLevel="1"/>
    <col min="31" max="31" width="8.28515625" style="469" hidden="1" customWidth="1" outlineLevel="1"/>
    <col min="32" max="32" width="8.28515625" style="485" hidden="1" customWidth="1" outlineLevel="1"/>
    <col min="33" max="33" width="8.28515625" style="469" hidden="1" customWidth="1" outlineLevel="1"/>
    <col min="34" max="34" width="8.28515625" style="485" hidden="1" customWidth="1" outlineLevel="1"/>
    <col min="35" max="35" width="8.28515625" style="469" hidden="1" customWidth="1" outlineLevel="1"/>
    <col min="36" max="36" width="8.28515625" style="485" hidden="1" customWidth="1" outlineLevel="1"/>
    <col min="37" max="37" width="8.28515625" style="469" hidden="1" customWidth="1" outlineLevel="1"/>
    <col min="38" max="38" width="8.28515625" style="485" hidden="1" customWidth="1" outlineLevel="1"/>
    <col min="39" max="39" width="8.28515625" style="469" hidden="1" customWidth="1" outlineLevel="1"/>
    <col min="40" max="40" width="8.28515625" style="485" hidden="1" customWidth="1" outlineLevel="1"/>
    <col min="41" max="41" width="8.28515625" style="469" hidden="1" customWidth="1" outlineLevel="1"/>
    <col min="42" max="42" width="8.28515625" style="485" hidden="1" customWidth="1" outlineLevel="1"/>
    <col min="43" max="43" width="8.28515625" style="469" hidden="1" customWidth="1" outlineLevel="1"/>
    <col min="44" max="44" width="8.28515625" style="485" hidden="1" customWidth="1" outlineLevel="1"/>
    <col min="45" max="45" width="8.28515625" style="469" hidden="1" customWidth="1" outlineLevel="1"/>
    <col min="46" max="46" width="8.28515625" style="485" hidden="1" customWidth="1" outlineLevel="1"/>
    <col min="47" max="47" width="8.28515625" style="469" hidden="1" customWidth="1" outlineLevel="1"/>
    <col min="48" max="48" width="8.28515625" style="485" hidden="1" customWidth="1" outlineLevel="1"/>
    <col min="49" max="49" width="8.28515625" style="469" hidden="1" customWidth="1" outlineLevel="1"/>
    <col min="50" max="50" width="8.28515625" style="485" hidden="1" customWidth="1" outlineLevel="1"/>
    <col min="51" max="51" width="8.28515625" style="469" hidden="1" customWidth="1" outlineLevel="1"/>
    <col min="52" max="52" width="8.28515625" style="485" hidden="1" customWidth="1" outlineLevel="1"/>
    <col min="53" max="53" width="8.28515625" style="469" hidden="1" customWidth="1" outlineLevel="1"/>
    <col min="54" max="54" width="8.28515625" style="485" hidden="1" customWidth="1" outlineLevel="1"/>
    <col min="55" max="55" width="8.28515625" style="469" hidden="1" customWidth="1" outlineLevel="1"/>
    <col min="56" max="56" width="8.28515625" style="485" hidden="1" customWidth="1" outlineLevel="1"/>
    <col min="57" max="57" width="8.28515625" style="469" hidden="1" customWidth="1" outlineLevel="1"/>
    <col min="58" max="58" width="8.28515625" style="485" hidden="1" customWidth="1" outlineLevel="1"/>
    <col min="59" max="59" width="8.28515625" style="469" hidden="1" customWidth="1" outlineLevel="1"/>
    <col min="60" max="60" width="8.28515625" style="485" hidden="1" customWidth="1" outlineLevel="1"/>
    <col min="61" max="61" width="8.28515625" style="469" hidden="1" customWidth="1" outlineLevel="1"/>
    <col min="62" max="62" width="8.28515625" style="485" hidden="1" customWidth="1" outlineLevel="1"/>
    <col min="63" max="63" width="8.28515625" style="469" hidden="1" customWidth="1" outlineLevel="1"/>
    <col min="64" max="64" width="8.28515625" style="485" hidden="1" customWidth="1" outlineLevel="1"/>
    <col min="65" max="65" width="8.28515625" style="469" hidden="1" customWidth="1" outlineLevel="1"/>
    <col min="66" max="66" width="8.28515625" style="485" hidden="1" customWidth="1" outlineLevel="1"/>
    <col min="67" max="67" width="8.28515625" style="469" hidden="1" customWidth="1" outlineLevel="1"/>
    <col min="68" max="68" width="8.28515625" style="485" hidden="1" customWidth="1" outlineLevel="1"/>
    <col min="69" max="69" width="8.28515625" style="469" hidden="1" customWidth="1" outlineLevel="1"/>
    <col min="70" max="70" width="8.28515625" style="485" hidden="1" customWidth="1" outlineLevel="1"/>
    <col min="71" max="71" width="8.28515625" style="469" hidden="1" customWidth="1" outlineLevel="1"/>
    <col min="72" max="72" width="8.28515625" style="485" hidden="1" customWidth="1" outlineLevel="1"/>
    <col min="73" max="73" width="8.28515625" style="469" hidden="1" customWidth="1" outlineLevel="1"/>
    <col min="74" max="74" width="8.28515625" style="485" hidden="1" customWidth="1" outlineLevel="1"/>
    <col min="75" max="75" width="8.28515625" style="469" hidden="1" customWidth="1" outlineLevel="1"/>
    <col min="76" max="76" width="8.28515625" style="485" hidden="1" customWidth="1" outlineLevel="1"/>
    <col min="77" max="77" width="8.28515625" style="469" hidden="1" customWidth="1" outlineLevel="1"/>
    <col min="78" max="78" width="8.28515625" style="485" hidden="1" customWidth="1" outlineLevel="1"/>
    <col min="79" max="79" width="8.28515625" style="469" hidden="1" customWidth="1" outlineLevel="1"/>
    <col min="80" max="80" width="8.28515625" style="485" hidden="1" customWidth="1" outlineLevel="1"/>
    <col min="81" max="81" width="8.28515625" style="469" hidden="1" customWidth="1" outlineLevel="1"/>
    <col min="82" max="82" width="8.28515625" style="485" hidden="1" customWidth="1" outlineLevel="1"/>
    <col min="83" max="83" width="8.28515625" style="469" hidden="1" customWidth="1" outlineLevel="1"/>
    <col min="84" max="84" width="8.28515625" style="485" hidden="1" customWidth="1" outlineLevel="1"/>
    <col min="85" max="85" width="8.28515625" style="469" hidden="1" customWidth="1" outlineLevel="1"/>
    <col min="86" max="86" width="8.28515625" style="485" hidden="1" customWidth="1" outlineLevel="1"/>
    <col min="87" max="87" width="8.28515625" style="469" hidden="1" customWidth="1" outlineLevel="1"/>
    <col min="88" max="88" width="8.28515625" style="485" hidden="1" customWidth="1" outlineLevel="1"/>
    <col min="89" max="89" width="8.28515625" style="469" hidden="1" customWidth="1" outlineLevel="1"/>
    <col min="90" max="90" width="8.28515625" style="467" hidden="1" customWidth="1" outlineLevel="1" collapsed="1"/>
    <col min="91" max="91" width="8.28515625" style="469" hidden="1" customWidth="1" outlineLevel="1"/>
    <col min="92" max="92" width="8.28515625" style="467" hidden="1" customWidth="1" outlineLevel="1" collapsed="1"/>
    <col min="93" max="93" width="8.28515625" style="469" hidden="1" customWidth="1" outlineLevel="1"/>
    <col min="94" max="94" width="8.28515625" style="467" hidden="1" customWidth="1" outlineLevel="1" collapsed="1"/>
    <col min="95" max="95" width="8.28515625" style="469" hidden="1" customWidth="1" outlineLevel="1"/>
    <col min="96" max="96" width="8.28515625" style="467" hidden="1" customWidth="1" outlineLevel="1" collapsed="1"/>
    <col min="97" max="97" width="8.28515625" style="469" hidden="1" customWidth="1" outlineLevel="1"/>
    <col min="98" max="98" width="8.28515625" style="467" hidden="1" customWidth="1" outlineLevel="1" collapsed="1"/>
    <col min="99" max="99" width="8.28515625" style="469" hidden="1" customWidth="1" outlineLevel="1"/>
    <col min="100" max="100" width="8.28515625" style="467" hidden="1" customWidth="1" outlineLevel="1" collapsed="1"/>
    <col min="101" max="101" width="8.28515625" style="469" hidden="1" customWidth="1" outlineLevel="1"/>
    <col min="102" max="102" width="8.28515625" style="467" hidden="1" customWidth="1" outlineLevel="1" collapsed="1"/>
    <col min="103" max="103" width="8.28515625" style="469" hidden="1" customWidth="1" outlineLevel="1"/>
    <col min="104" max="104" width="8.28515625" style="467" hidden="1" customWidth="1" outlineLevel="1" collapsed="1"/>
    <col min="105" max="105" width="8.28515625" style="469" hidden="1" customWidth="1" outlineLevel="1" collapsed="1"/>
    <col min="106" max="106" width="8.28515625" style="467" hidden="1" customWidth="1" outlineLevel="1"/>
    <col min="107" max="107" width="8.28515625" style="469" hidden="1" customWidth="1" outlineLevel="1"/>
    <col min="108" max="108" width="8.28515625" style="467" hidden="1" customWidth="1" outlineLevel="1" collapsed="1"/>
    <col min="109" max="109" width="8.28515625" style="469" hidden="1" customWidth="1" outlineLevel="1"/>
    <col min="110" max="110" width="8.28515625" style="467" hidden="1" customWidth="1" outlineLevel="1" collapsed="1"/>
    <col min="111" max="111" width="8.28515625" style="469" hidden="1" customWidth="1" outlineLevel="1"/>
    <col min="112" max="112" width="8.28515625" style="467" hidden="1" customWidth="1" outlineLevel="1" collapsed="1"/>
    <col min="113" max="113" width="8.28515625" style="469" hidden="1" customWidth="1" outlineLevel="1"/>
    <col min="114" max="114" width="8.28515625" style="467" customWidth="1" collapsed="1"/>
    <col min="115" max="115" width="8.28515625" style="469" hidden="1" customWidth="1" outlineLevel="1"/>
    <col min="116" max="116" width="8.28515625" style="467" customWidth="1" collapsed="1"/>
    <col min="117" max="117" width="8.28515625" style="469" hidden="1" customWidth="1" outlineLevel="1"/>
    <col min="118" max="118" width="8.28515625" style="467" customWidth="1" collapsed="1"/>
    <col min="119" max="119" width="8.28515625" style="469" hidden="1" customWidth="1" outlineLevel="1"/>
    <col min="120" max="120" width="8.28515625" style="467" customWidth="1" collapsed="1"/>
    <col min="121" max="121" width="8.28515625" style="469" hidden="1" customWidth="1" outlineLevel="1"/>
    <col min="122" max="122" width="8.28515625" style="467" customWidth="1" collapsed="1"/>
    <col min="123" max="123" width="8.28515625" style="469" hidden="1" customWidth="1" outlineLevel="1"/>
    <col min="124" max="124" width="8.28515625" style="467" customWidth="1" collapsed="1"/>
    <col min="125" max="125" width="8.28515625" style="469" hidden="1" customWidth="1" outlineLevel="1"/>
    <col min="126" max="126" width="8.28515625" style="467" customWidth="1" collapsed="1"/>
    <col min="127" max="127" width="8.28515625" style="469" hidden="1" customWidth="1" outlineLevel="1"/>
    <col min="128" max="128" width="8.28515625" style="467" customWidth="1" collapsed="1"/>
    <col min="129" max="129" width="8.28515625" style="469" hidden="1" customWidth="1" outlineLevel="1"/>
    <col min="130" max="130" width="8.28515625" style="467" customWidth="1" collapsed="1"/>
    <col min="131" max="131" width="8.28515625" style="469" hidden="1" customWidth="1" outlineLevel="1"/>
    <col min="132" max="132" width="8.28515625" style="467" customWidth="1" collapsed="1"/>
    <col min="133" max="133" width="8.28515625" style="469" hidden="1" customWidth="1" outlineLevel="1"/>
    <col min="134" max="134" width="8.28515625" style="467" customWidth="1" collapsed="1"/>
    <col min="135" max="135" width="8.28515625" style="469" hidden="1" customWidth="1" outlineLevel="1"/>
    <col min="136" max="136" width="8.28515625" style="467" customWidth="1" collapsed="1"/>
    <col min="137" max="137" width="8.28515625" style="469" hidden="1" customWidth="1" outlineLevel="1"/>
    <col min="138" max="138" width="8.28515625" style="467" customWidth="1" collapsed="1"/>
    <col min="139" max="139" width="8.28515625" style="469" hidden="1" customWidth="1" outlineLevel="1"/>
    <col min="140" max="140" width="8.28515625" style="467" customWidth="1" collapsed="1"/>
    <col min="141" max="141" width="8.28515625" style="469" hidden="1" customWidth="1" outlineLevel="1"/>
    <col min="142" max="142" width="8.28515625" style="467" customWidth="1" collapsed="1"/>
    <col min="143" max="143" width="8.28515625" style="469" hidden="1" customWidth="1" outlineLevel="1"/>
    <col min="144" max="144" width="8.28515625" style="467" customWidth="1" collapsed="1"/>
    <col min="145" max="145" width="8.28515625" style="469" hidden="1" customWidth="1" outlineLevel="1"/>
    <col min="146" max="146" width="1.28515625" style="435" customWidth="1" collapsed="1"/>
    <col min="147" max="147" width="8.28515625" style="467" hidden="1" customWidth="1" outlineLevel="1"/>
    <col min="148" max="148" width="8.28515625" style="469" hidden="1" customWidth="1" outlineLevel="1"/>
    <col min="149" max="149" width="8.28515625" style="467" hidden="1" customWidth="1" outlineLevel="1"/>
    <col min="150" max="150" width="8.28515625" style="469" hidden="1" customWidth="1" outlineLevel="1"/>
    <col min="151" max="151" width="8.28515625" style="467" hidden="1" customWidth="1" outlineLevel="1"/>
    <col min="152" max="152" width="8.28515625" style="469" hidden="1" customWidth="1" outlineLevel="1"/>
    <col min="153" max="153" width="8.28515625" style="467" hidden="1" customWidth="1" outlineLevel="1"/>
    <col min="154" max="154" width="8.28515625" style="469" hidden="1" customWidth="1" outlineLevel="1"/>
    <col min="155" max="155" width="8.28515625" style="467" hidden="1" customWidth="1" outlineLevel="1"/>
    <col min="156" max="156" width="8.28515625" style="469" hidden="1" customWidth="1" outlineLevel="1"/>
    <col min="157" max="157" width="8.28515625" style="467" hidden="1" customWidth="1" outlineLevel="1"/>
    <col min="158" max="158" width="8.28515625" style="469" hidden="1" customWidth="1" outlineLevel="1"/>
    <col min="159" max="159" width="8.28515625" style="467" hidden="1" customWidth="1" outlineLevel="1"/>
    <col min="160" max="160" width="8.28515625" style="469" hidden="1" customWidth="1" outlineLevel="1"/>
    <col min="161" max="161" width="8.28515625" style="485" hidden="1" customWidth="1" outlineLevel="1"/>
    <col min="162" max="162" width="8.28515625" style="469" hidden="1" customWidth="1" outlineLevel="1"/>
    <col min="163" max="163" width="8.28515625" style="485" hidden="1" customWidth="1" outlineLevel="1"/>
    <col min="164" max="164" width="8.28515625" style="469" hidden="1" customWidth="1" outlineLevel="1"/>
    <col min="165" max="165" width="8.28515625" style="485" hidden="1" customWidth="1" outlineLevel="1"/>
    <col min="166" max="166" width="8.28515625" style="469" hidden="1" customWidth="1" outlineLevel="1"/>
    <col min="167" max="167" width="8.28515625" style="485" hidden="1" customWidth="1" outlineLevel="1" collapsed="1"/>
    <col min="168" max="168" width="8.28515625" style="469" hidden="1" customWidth="1" outlineLevel="1"/>
    <col min="169" max="169" width="8.28515625" style="485" hidden="1" customWidth="1" outlineLevel="1" collapsed="1"/>
    <col min="170" max="170" width="8.28515625" style="469" hidden="1" customWidth="1" outlineLevel="1"/>
    <col min="171" max="171" width="8.28515625" style="485" hidden="1" customWidth="1" outlineLevel="1" collapsed="1"/>
    <col min="172" max="172" width="8.28515625" style="469" hidden="1" customWidth="1" outlineLevel="1"/>
    <col min="173" max="173" width="8.28515625" style="485" hidden="1" customWidth="1" outlineLevel="1"/>
    <col min="174" max="174" width="8.28515625" style="469" hidden="1" customWidth="1" outlineLevel="1"/>
    <col min="175" max="175" width="8.28515625" style="485" customWidth="1" collapsed="1"/>
    <col min="176" max="176" width="8.28515625" style="469" hidden="1" customWidth="1" outlineLevel="1"/>
    <col min="177" max="177" width="8.28515625" style="485" customWidth="1" collapsed="1"/>
    <col min="178" max="178" width="8.28515625" style="469" hidden="1" customWidth="1" outlineLevel="1"/>
    <col min="179" max="179" width="8.28515625" style="485" customWidth="1" collapsed="1"/>
    <col min="180" max="180" width="8.28515625" style="469" hidden="1" customWidth="1" outlineLevel="1"/>
    <col min="181" max="181" width="8.28515625" style="485" customWidth="1" collapsed="1"/>
    <col min="182" max="182" width="8.28515625" style="469" hidden="1" customWidth="1" outlineLevel="1"/>
    <col min="183" max="183" width="8.28515625" style="485" customWidth="1" collapsed="1"/>
    <col min="184" max="184" width="8.28515625" style="469" hidden="1" customWidth="1" outlineLevel="1"/>
    <col min="185" max="185" width="8.28515625" style="485" customWidth="1" collapsed="1"/>
    <col min="186" max="186" width="8.28515625" style="469" hidden="1" customWidth="1" outlineLevel="1"/>
    <col min="187" max="187" width="8.28515625" style="485" customWidth="1" collapsed="1"/>
    <col min="188" max="188" width="8.28515625" style="469" hidden="1" customWidth="1" outlineLevel="1"/>
    <col min="189" max="189" width="8.28515625" style="485" customWidth="1" collapsed="1"/>
    <col min="190" max="190" width="8.28515625" style="469" hidden="1" customWidth="1" outlineLevel="1"/>
    <col min="191" max="191" width="8.28515625" style="485" customWidth="1" collapsed="1"/>
    <col min="192" max="192" width="8.28515625" style="469" hidden="1" customWidth="1" outlineLevel="1"/>
    <col min="193" max="193" width="8.28515625" style="469" customWidth="1" collapsed="1"/>
    <col min="194" max="194" width="9.140625" style="485"/>
    <col min="195" max="16384" width="9.140625" style="433"/>
  </cols>
  <sheetData>
    <row r="1" spans="1:194" s="413" customFormat="1" ht="20.100000000000001" customHeight="1" x14ac:dyDescent="0.25">
      <c r="A1" s="412" t="s">
        <v>93</v>
      </c>
      <c r="C1" s="414"/>
      <c r="E1" s="414"/>
      <c r="G1" s="414"/>
      <c r="I1" s="414"/>
      <c r="J1" s="415"/>
      <c r="K1" s="414"/>
      <c r="L1" s="415"/>
      <c r="M1" s="414"/>
      <c r="N1" s="415"/>
      <c r="O1" s="414"/>
      <c r="P1" s="415"/>
      <c r="Q1" s="414"/>
      <c r="R1" s="415"/>
      <c r="S1" s="414"/>
      <c r="T1" s="415"/>
      <c r="U1" s="414"/>
      <c r="V1" s="415"/>
      <c r="W1" s="414"/>
      <c r="X1" s="415"/>
      <c r="Y1" s="414"/>
      <c r="Z1" s="415"/>
      <c r="AA1" s="414"/>
      <c r="AB1" s="415"/>
      <c r="AC1" s="414"/>
      <c r="AD1" s="415"/>
      <c r="AE1" s="414"/>
      <c r="AF1" s="415"/>
      <c r="AG1" s="414"/>
      <c r="AH1" s="415"/>
      <c r="AI1" s="414"/>
      <c r="AJ1" s="415"/>
      <c r="AK1" s="414"/>
      <c r="AL1" s="415"/>
      <c r="AM1" s="414"/>
      <c r="AN1" s="415"/>
      <c r="AO1" s="414"/>
      <c r="AP1" s="415"/>
      <c r="AQ1" s="414"/>
      <c r="AR1" s="415"/>
      <c r="AS1" s="414"/>
      <c r="AT1" s="415"/>
      <c r="AU1" s="414"/>
      <c r="AV1" s="415"/>
      <c r="AW1" s="414"/>
      <c r="AX1" s="415"/>
      <c r="AY1" s="414"/>
      <c r="AZ1" s="415"/>
      <c r="BA1" s="414"/>
      <c r="BB1" s="415"/>
      <c r="BC1" s="414"/>
      <c r="BD1" s="415"/>
      <c r="BE1" s="414"/>
      <c r="BF1" s="415"/>
      <c r="BG1" s="414"/>
      <c r="BH1" s="415"/>
      <c r="BI1" s="414"/>
      <c r="BJ1" s="415"/>
      <c r="BK1" s="414"/>
      <c r="BL1" s="415"/>
      <c r="BM1" s="414"/>
      <c r="BN1" s="415"/>
      <c r="BO1" s="414"/>
      <c r="BP1" s="415"/>
      <c r="BQ1" s="414"/>
      <c r="BR1" s="415"/>
      <c r="BS1" s="414"/>
      <c r="BT1" s="415"/>
      <c r="BU1" s="414"/>
      <c r="BV1" s="415"/>
      <c r="BW1" s="414"/>
      <c r="BX1" s="415"/>
      <c r="BY1" s="414"/>
      <c r="BZ1" s="415"/>
      <c r="CA1" s="414"/>
      <c r="CB1" s="415"/>
      <c r="CC1" s="414"/>
      <c r="CD1" s="415"/>
      <c r="CE1" s="414"/>
      <c r="CF1" s="415"/>
      <c r="CG1" s="414"/>
      <c r="CH1" s="415"/>
      <c r="CI1" s="414"/>
      <c r="CJ1" s="415"/>
      <c r="CK1" s="414"/>
      <c r="CL1" s="416"/>
      <c r="CM1" s="414"/>
      <c r="CN1" s="416"/>
      <c r="CO1" s="414"/>
      <c r="CP1" s="416"/>
      <c r="CQ1" s="414"/>
      <c r="CR1" s="416"/>
      <c r="CS1" s="414"/>
      <c r="CT1" s="416"/>
      <c r="CU1" s="414"/>
      <c r="CV1" s="416"/>
      <c r="CW1" s="414"/>
      <c r="CX1" s="416"/>
      <c r="CY1" s="414"/>
      <c r="CZ1" s="416"/>
      <c r="DA1" s="414"/>
      <c r="DB1" s="416"/>
      <c r="DC1" s="414"/>
      <c r="DD1" s="416"/>
      <c r="DE1" s="414"/>
      <c r="DF1" s="416"/>
      <c r="DG1" s="414"/>
      <c r="DH1" s="416"/>
      <c r="DI1" s="414"/>
      <c r="DJ1" s="416"/>
      <c r="DK1" s="414"/>
      <c r="DL1" s="416"/>
      <c r="DM1" s="414"/>
      <c r="DN1" s="416"/>
      <c r="DO1" s="414"/>
      <c r="DP1" s="416"/>
      <c r="DQ1" s="414"/>
      <c r="DR1" s="416"/>
      <c r="DS1" s="414"/>
      <c r="DT1" s="416"/>
      <c r="DU1" s="414"/>
      <c r="DV1" s="416"/>
      <c r="DW1" s="414"/>
      <c r="DX1" s="416"/>
      <c r="DY1" s="414"/>
      <c r="DZ1" s="416"/>
      <c r="EA1" s="414"/>
      <c r="EB1" s="416"/>
      <c r="EC1" s="414"/>
      <c r="ED1" s="416"/>
      <c r="EE1" s="414"/>
      <c r="EF1" s="416"/>
      <c r="EG1" s="414"/>
      <c r="EH1" s="416"/>
      <c r="EI1" s="414"/>
      <c r="EJ1" s="416"/>
      <c r="EK1" s="414"/>
      <c r="EL1" s="416"/>
      <c r="EM1" s="414"/>
      <c r="EN1" s="416"/>
      <c r="EO1" s="414"/>
      <c r="EP1" s="486"/>
      <c r="EQ1" s="416"/>
      <c r="ER1" s="414"/>
      <c r="ES1" s="416"/>
      <c r="ET1" s="414"/>
      <c r="EU1" s="416"/>
      <c r="EV1" s="414"/>
      <c r="EW1" s="416"/>
      <c r="EX1" s="414"/>
      <c r="EY1" s="416"/>
      <c r="EZ1" s="414"/>
      <c r="FA1" s="416"/>
      <c r="FB1" s="414"/>
      <c r="FC1" s="416"/>
      <c r="FD1" s="414"/>
      <c r="FE1" s="415"/>
      <c r="FF1" s="414"/>
      <c r="FG1" s="415"/>
      <c r="FH1" s="414"/>
      <c r="FI1" s="415"/>
      <c r="FJ1" s="414"/>
      <c r="FK1" s="415"/>
      <c r="FL1" s="414"/>
      <c r="FM1" s="415"/>
      <c r="FN1" s="414"/>
      <c r="FO1" s="415"/>
      <c r="FP1" s="414"/>
      <c r="FQ1" s="415"/>
      <c r="FR1" s="414"/>
      <c r="FS1" s="415"/>
      <c r="FT1" s="414"/>
      <c r="FU1" s="415"/>
      <c r="FV1" s="414"/>
      <c r="FW1" s="415"/>
      <c r="FX1" s="414"/>
      <c r="FY1" s="415"/>
      <c r="FZ1" s="414"/>
      <c r="GA1" s="415"/>
      <c r="GB1" s="414"/>
      <c r="GC1" s="415"/>
      <c r="GD1" s="414"/>
      <c r="GE1" s="415"/>
      <c r="GF1" s="414"/>
      <c r="GG1" s="415"/>
      <c r="GH1" s="414"/>
      <c r="GI1" s="415"/>
      <c r="GJ1" s="414"/>
      <c r="GK1" s="414"/>
      <c r="GL1" s="415"/>
    </row>
    <row r="2" spans="1:194" s="425" customFormat="1" ht="12" customHeight="1" x14ac:dyDescent="0.2">
      <c r="A2" s="487" t="s">
        <v>110</v>
      </c>
      <c r="B2" s="488"/>
      <c r="C2" s="489"/>
      <c r="D2" s="488"/>
      <c r="E2" s="489"/>
      <c r="F2" s="488"/>
      <c r="G2" s="489"/>
      <c r="H2" s="488"/>
      <c r="I2" s="489"/>
      <c r="J2" s="424"/>
      <c r="K2" s="489"/>
      <c r="L2" s="424"/>
      <c r="M2" s="489"/>
      <c r="N2" s="424"/>
      <c r="O2" s="489"/>
      <c r="P2" s="424"/>
      <c r="Q2" s="489"/>
      <c r="R2" s="424"/>
      <c r="S2" s="489"/>
      <c r="T2" s="424"/>
      <c r="U2" s="489"/>
      <c r="V2" s="424"/>
      <c r="W2" s="489"/>
      <c r="X2" s="424"/>
      <c r="Y2" s="489"/>
      <c r="Z2" s="424"/>
      <c r="AA2" s="489"/>
      <c r="AB2" s="424"/>
      <c r="AC2" s="489"/>
      <c r="AD2" s="424"/>
      <c r="AE2" s="489"/>
      <c r="AF2" s="424"/>
      <c r="AG2" s="489"/>
      <c r="AH2" s="424"/>
      <c r="AI2" s="489"/>
      <c r="AJ2" s="424"/>
      <c r="AK2" s="489"/>
      <c r="AL2" s="424"/>
      <c r="AM2" s="489"/>
      <c r="AN2" s="424"/>
      <c r="AO2" s="489"/>
      <c r="AP2" s="424"/>
      <c r="AQ2" s="489"/>
      <c r="AR2" s="424"/>
      <c r="AS2" s="489"/>
      <c r="AT2" s="424"/>
      <c r="AU2" s="489"/>
      <c r="AV2" s="424"/>
      <c r="AW2" s="489"/>
      <c r="AX2" s="424"/>
      <c r="AY2" s="489"/>
      <c r="AZ2" s="424"/>
      <c r="BA2" s="489"/>
      <c r="BB2" s="424"/>
      <c r="BC2" s="489"/>
      <c r="BD2" s="424"/>
      <c r="BE2" s="489"/>
      <c r="BF2" s="424"/>
      <c r="BG2" s="489"/>
      <c r="BH2" s="424"/>
      <c r="BI2" s="489"/>
      <c r="BJ2" s="424"/>
      <c r="BK2" s="489"/>
      <c r="BL2" s="424"/>
      <c r="BM2" s="489"/>
      <c r="BN2" s="424"/>
      <c r="BO2" s="489"/>
      <c r="BP2" s="424"/>
      <c r="BQ2" s="489"/>
      <c r="BR2" s="424"/>
      <c r="BS2" s="489"/>
      <c r="BT2" s="424"/>
      <c r="BU2" s="489"/>
      <c r="BV2" s="424"/>
      <c r="BW2" s="489"/>
      <c r="BX2" s="424"/>
      <c r="BY2" s="489"/>
      <c r="BZ2" s="424"/>
      <c r="CA2" s="489"/>
      <c r="CB2" s="424"/>
      <c r="CC2" s="489"/>
      <c r="CD2" s="424"/>
      <c r="CE2" s="489"/>
      <c r="CF2" s="424"/>
      <c r="CG2" s="489"/>
      <c r="CH2" s="424"/>
      <c r="CI2" s="489"/>
      <c r="CJ2" s="424"/>
      <c r="CK2" s="489"/>
      <c r="CL2" s="490"/>
      <c r="CM2" s="489"/>
      <c r="CN2" s="490"/>
      <c r="CO2" s="489"/>
      <c r="CP2" s="490"/>
      <c r="CQ2" s="489"/>
      <c r="CR2" s="490"/>
      <c r="CS2" s="489"/>
      <c r="CT2" s="490"/>
      <c r="CU2" s="489"/>
      <c r="CV2" s="490"/>
      <c r="CW2" s="489"/>
      <c r="CX2" s="490"/>
      <c r="CY2" s="489"/>
      <c r="CZ2" s="490"/>
      <c r="DA2" s="489"/>
      <c r="DB2" s="490"/>
      <c r="DC2" s="489"/>
      <c r="DD2" s="490"/>
      <c r="DE2" s="489"/>
      <c r="DF2" s="490"/>
      <c r="DG2" s="489"/>
      <c r="DH2" s="490"/>
      <c r="DI2" s="489"/>
      <c r="DJ2" s="490"/>
      <c r="DK2" s="489"/>
      <c r="DL2" s="490"/>
      <c r="DM2" s="489"/>
      <c r="DN2" s="490"/>
      <c r="DO2" s="489"/>
      <c r="DP2" s="490"/>
      <c r="DQ2" s="489"/>
      <c r="DR2" s="490"/>
      <c r="DS2" s="489"/>
      <c r="DT2" s="490"/>
      <c r="DU2" s="489"/>
      <c r="DV2" s="490"/>
      <c r="DW2" s="489"/>
      <c r="DX2" s="490"/>
      <c r="DY2" s="489"/>
      <c r="DZ2" s="490"/>
      <c r="EA2" s="489"/>
      <c r="EB2" s="490"/>
      <c r="EC2" s="489"/>
      <c r="ED2" s="490"/>
      <c r="EE2" s="489"/>
      <c r="EF2" s="490"/>
      <c r="EG2" s="489"/>
      <c r="EH2" s="490"/>
      <c r="EI2" s="489"/>
      <c r="EJ2" s="490"/>
      <c r="EK2" s="489"/>
      <c r="EL2" s="490"/>
      <c r="EM2" s="489"/>
      <c r="EN2" s="490"/>
      <c r="EO2" s="489"/>
      <c r="EP2" s="491"/>
      <c r="EQ2" s="490"/>
      <c r="ER2" s="489"/>
      <c r="ES2" s="490"/>
      <c r="ET2" s="489"/>
      <c r="EU2" s="490"/>
      <c r="EV2" s="489"/>
      <c r="EW2" s="490"/>
      <c r="EX2" s="489"/>
      <c r="EY2" s="490"/>
      <c r="EZ2" s="489"/>
      <c r="FA2" s="490"/>
      <c r="FB2" s="489"/>
      <c r="FC2" s="490"/>
      <c r="FD2" s="489"/>
      <c r="FE2" s="424"/>
      <c r="FF2" s="489"/>
      <c r="FG2" s="424"/>
      <c r="FH2" s="489"/>
      <c r="FI2" s="424"/>
      <c r="FJ2" s="489"/>
      <c r="FK2" s="424"/>
      <c r="FL2" s="489"/>
      <c r="FM2" s="424"/>
      <c r="FN2" s="489"/>
      <c r="FO2" s="424"/>
      <c r="FP2" s="489"/>
      <c r="FQ2" s="424"/>
      <c r="FR2" s="489"/>
      <c r="FS2" s="424"/>
      <c r="FT2" s="489"/>
      <c r="FU2" s="424"/>
      <c r="FV2" s="489"/>
      <c r="FW2" s="424"/>
      <c r="FX2" s="489"/>
      <c r="FY2" s="424"/>
      <c r="FZ2" s="489"/>
      <c r="GA2" s="424"/>
      <c r="GB2" s="489"/>
      <c r="GC2" s="424"/>
      <c r="GD2" s="489"/>
      <c r="GE2" s="424"/>
      <c r="GF2" s="489"/>
      <c r="GG2" s="424"/>
      <c r="GH2" s="489"/>
      <c r="GI2" s="424"/>
      <c r="GJ2" s="489"/>
      <c r="GK2" s="489"/>
      <c r="GL2" s="424"/>
    </row>
    <row r="3" spans="1:194" s="428" customFormat="1" ht="12" customHeight="1" x14ac:dyDescent="0.2">
      <c r="A3" s="411" t="s">
        <v>89</v>
      </c>
      <c r="B3" s="476"/>
      <c r="C3" s="477" t="str">
        <f>INPUT!L4</f>
        <v>1Q01/</v>
      </c>
      <c r="D3" s="476"/>
      <c r="E3" s="477" t="str">
        <f>INPUT!N4</f>
        <v>2Q01/</v>
      </c>
      <c r="F3" s="476"/>
      <c r="G3" s="477" t="str">
        <f>INPUT!P4</f>
        <v>3Q01/</v>
      </c>
      <c r="H3" s="476"/>
      <c r="I3" s="477" t="str">
        <f>INPUT!R4</f>
        <v>4Q01/</v>
      </c>
      <c r="J3" s="476"/>
      <c r="K3" s="477" t="str">
        <f>INPUT!T4</f>
        <v>1Q02/</v>
      </c>
      <c r="L3" s="476"/>
      <c r="M3" s="477" t="str">
        <f>INPUT!V4</f>
        <v>2Q02/</v>
      </c>
      <c r="N3" s="476"/>
      <c r="O3" s="477" t="str">
        <f>INPUT!X4</f>
        <v>3Q02/</v>
      </c>
      <c r="P3" s="476"/>
      <c r="Q3" s="477" t="str">
        <f>INPUT!Z4</f>
        <v>4Q02/</v>
      </c>
      <c r="R3" s="476"/>
      <c r="S3" s="477" t="str">
        <f>INPUT!AB4</f>
        <v>1Q03/</v>
      </c>
      <c r="T3" s="476"/>
      <c r="U3" s="477" t="str">
        <f>INPUT!AD4</f>
        <v>2Q03/</v>
      </c>
      <c r="V3" s="476"/>
      <c r="W3" s="477" t="str">
        <f>INPUT!AF4</f>
        <v>3Q03/</v>
      </c>
      <c r="X3" s="476"/>
      <c r="Y3" s="477" t="str">
        <f>INPUT!AH4</f>
        <v>4Q03/</v>
      </c>
      <c r="Z3" s="476"/>
      <c r="AA3" s="477" t="str">
        <f>INPUT!AJ4</f>
        <v>1Q04/</v>
      </c>
      <c r="AB3" s="476"/>
      <c r="AC3" s="477" t="str">
        <f>INPUT!AL4</f>
        <v>2Q04/</v>
      </c>
      <c r="AD3" s="476"/>
      <c r="AE3" s="477" t="str">
        <f>INPUT!AN4</f>
        <v>3Q04/</v>
      </c>
      <c r="AF3" s="476"/>
      <c r="AG3" s="477" t="str">
        <f>INPUT!AP4</f>
        <v>4Q04/</v>
      </c>
      <c r="AH3" s="476"/>
      <c r="AI3" s="477" t="str">
        <f>INPUT!AR4</f>
        <v>1Q05/</v>
      </c>
      <c r="AJ3" s="476"/>
      <c r="AK3" s="477" t="str">
        <f>INPUT!AT4</f>
        <v>2Q05/</v>
      </c>
      <c r="AL3" s="476"/>
      <c r="AM3" s="477" t="str">
        <f>INPUT!AV4</f>
        <v>3Q05/</v>
      </c>
      <c r="AN3" s="476"/>
      <c r="AO3" s="477" t="str">
        <f>INPUT!AX4</f>
        <v>4Q05/</v>
      </c>
      <c r="AP3" s="476"/>
      <c r="AQ3" s="477" t="str">
        <f>INPUT!AZ4</f>
        <v>1Q06/</v>
      </c>
      <c r="AR3" s="476"/>
      <c r="AS3" s="477" t="str">
        <f>INPUT!BB4</f>
        <v>2Q06/</v>
      </c>
      <c r="AT3" s="476"/>
      <c r="AU3" s="477" t="str">
        <f>INPUT!BD4</f>
        <v>3Q06/</v>
      </c>
      <c r="AV3" s="476"/>
      <c r="AW3" s="477" t="str">
        <f>INPUT!BF4</f>
        <v>4Q06/</v>
      </c>
      <c r="AX3" s="476"/>
      <c r="AY3" s="477" t="str">
        <f>INPUT!BH4</f>
        <v>1Q07/</v>
      </c>
      <c r="AZ3" s="476"/>
      <c r="BA3" s="477" t="str">
        <f>INPUT!BJ4</f>
        <v>2Q07/</v>
      </c>
      <c r="BB3" s="476"/>
      <c r="BC3" s="477" t="str">
        <f>INPUT!BL4</f>
        <v>3Q07/</v>
      </c>
      <c r="BD3" s="476"/>
      <c r="BE3" s="477" t="str">
        <f>INPUT!BN4</f>
        <v>4Q07/</v>
      </c>
      <c r="BF3" s="476"/>
      <c r="BG3" s="477" t="str">
        <f>INPUT!BP4</f>
        <v>1Q08/</v>
      </c>
      <c r="BH3" s="476"/>
      <c r="BI3" s="477" t="str">
        <f>INPUT!BR4</f>
        <v>2Q08/</v>
      </c>
      <c r="BJ3" s="476"/>
      <c r="BK3" s="477" t="str">
        <f>INPUT!BT4</f>
        <v>3Q08/</v>
      </c>
      <c r="BL3" s="476"/>
      <c r="BM3" s="477" t="str">
        <f>INPUT!BV4</f>
        <v>4Q08/</v>
      </c>
      <c r="BN3" s="476"/>
      <c r="BO3" s="477" t="str">
        <f>INPUT!BX4</f>
        <v>1Q09/</v>
      </c>
      <c r="BP3" s="476"/>
      <c r="BQ3" s="477" t="str">
        <f>INPUT!BZ4</f>
        <v>2Q09/</v>
      </c>
      <c r="BR3" s="476"/>
      <c r="BS3" s="477" t="str">
        <f>INPUT!CB4</f>
        <v>3Q09/</v>
      </c>
      <c r="BT3" s="476"/>
      <c r="BU3" s="477" t="str">
        <f>INPUT!CD4</f>
        <v>4Q09/</v>
      </c>
      <c r="BV3" s="476"/>
      <c r="BW3" s="477" t="str">
        <f>INPUT!CF4</f>
        <v>1Q10/</v>
      </c>
      <c r="BX3" s="476"/>
      <c r="BY3" s="477" t="str">
        <f>INPUT!CH4</f>
        <v>2Q10/</v>
      </c>
      <c r="BZ3" s="476"/>
      <c r="CA3" s="477" t="str">
        <f>INPUT!CJ4</f>
        <v>3Q10/</v>
      </c>
      <c r="CB3" s="476"/>
      <c r="CC3" s="477" t="str">
        <f>INPUT!CL4</f>
        <v>4Q10/</v>
      </c>
      <c r="CD3" s="476"/>
      <c r="CE3" s="477" t="str">
        <f>INPUT!CN4</f>
        <v>1Q11/</v>
      </c>
      <c r="CF3" s="476"/>
      <c r="CG3" s="477" t="str">
        <f>INPUT!CP4</f>
        <v>2Q11/</v>
      </c>
      <c r="CH3" s="476"/>
      <c r="CI3" s="477" t="str">
        <f>INPUT!CR4</f>
        <v>3Q11/</v>
      </c>
      <c r="CJ3" s="476"/>
      <c r="CK3" s="477" t="str">
        <f>INPUT!CT4</f>
        <v>4Q11/</v>
      </c>
      <c r="CL3" s="476"/>
      <c r="CM3" s="477" t="str">
        <f>INPUT!CV4</f>
        <v>1Q12/</v>
      </c>
      <c r="CN3" s="476"/>
      <c r="CO3" s="477" t="str">
        <f>INPUT!CX4</f>
        <v>2Q12/</v>
      </c>
      <c r="CP3" s="476"/>
      <c r="CQ3" s="477" t="str">
        <f>INPUT!CZ4</f>
        <v>3Q12/</v>
      </c>
      <c r="CR3" s="476"/>
      <c r="CS3" s="477" t="str">
        <f>INPUT!DB4</f>
        <v>4Q12/</v>
      </c>
      <c r="CT3" s="476"/>
      <c r="CU3" s="477" t="str">
        <f>INPUT!DD4</f>
        <v>1Q13/</v>
      </c>
      <c r="CV3" s="476"/>
      <c r="CW3" s="477" t="str">
        <f>INPUT!DF4</f>
        <v>2Q13/</v>
      </c>
      <c r="CX3" s="476"/>
      <c r="CY3" s="477" t="str">
        <f>INPUT!DH4</f>
        <v>3Q13/</v>
      </c>
      <c r="CZ3" s="476"/>
      <c r="DA3" s="477" t="str">
        <f>INPUT!DJ4</f>
        <v>4Q13/</v>
      </c>
      <c r="DB3" s="476"/>
      <c r="DC3" s="477" t="str">
        <f>INPUT!DL4</f>
        <v>1Q14/</v>
      </c>
      <c r="DD3" s="476"/>
      <c r="DE3" s="477" t="str">
        <f>INPUT!DN4</f>
        <v>2Q14/</v>
      </c>
      <c r="DF3" s="476"/>
      <c r="DG3" s="477" t="str">
        <f>INPUT!DP4</f>
        <v>3Q14/</v>
      </c>
      <c r="DH3" s="476"/>
      <c r="DI3" s="477" t="str">
        <f>INPUT!DR4</f>
        <v>4Q14/</v>
      </c>
      <c r="DJ3" s="476"/>
      <c r="DK3" s="477" t="str">
        <f>INPUT!DT4</f>
        <v>1Q15/</v>
      </c>
      <c r="DL3" s="476"/>
      <c r="DM3" s="477" t="str">
        <f>INPUT!DV4</f>
        <v>2Q15/</v>
      </c>
      <c r="DN3" s="476"/>
      <c r="DO3" s="477" t="str">
        <f>INPUT!DX4</f>
        <v>3Q15/</v>
      </c>
      <c r="DP3" s="476"/>
      <c r="DQ3" s="477" t="str">
        <f>INPUT!DZ4</f>
        <v>4Q15/</v>
      </c>
      <c r="DR3" s="476"/>
      <c r="DS3" s="477" t="str">
        <f>INPUT!EB4</f>
        <v>1Q16/</v>
      </c>
      <c r="DT3" s="476"/>
      <c r="DU3" s="477" t="str">
        <f>INPUT!ED4</f>
        <v>2Q16/</v>
      </c>
      <c r="DV3" s="476"/>
      <c r="DW3" s="477" t="str">
        <f>INPUT!EF4</f>
        <v>3Q16/</v>
      </c>
      <c r="DX3" s="476"/>
      <c r="DY3" s="477" t="str">
        <f>INPUT!EH4</f>
        <v>4Q16/</v>
      </c>
      <c r="DZ3" s="476"/>
      <c r="EA3" s="477" t="str">
        <f>INPUT!EJ4</f>
        <v>1Q17/</v>
      </c>
      <c r="EB3" s="476"/>
      <c r="EC3" s="477" t="str">
        <f>INPUT!EL4</f>
        <v>2Q17/</v>
      </c>
      <c r="ED3" s="476"/>
      <c r="EE3" s="477" t="str">
        <f>INPUT!EN4</f>
        <v>3Q17/</v>
      </c>
      <c r="EF3" s="476"/>
      <c r="EG3" s="477" t="str">
        <f>INPUT!EP4</f>
        <v>4Q17/</v>
      </c>
      <c r="EH3" s="476"/>
      <c r="EI3" s="477" t="str">
        <f>INPUT!ER4</f>
        <v>1Q18E/</v>
      </c>
      <c r="EJ3" s="476"/>
      <c r="EK3" s="477" t="str">
        <f>INPUT!ET4</f>
        <v>2Q18E/</v>
      </c>
      <c r="EL3" s="476"/>
      <c r="EM3" s="477" t="str">
        <f>INPUT!EV4</f>
        <v>3Q18E/</v>
      </c>
      <c r="EN3" s="476"/>
      <c r="EO3" s="477" t="str">
        <f>INPUT!EX4</f>
        <v>4Q18E/</v>
      </c>
      <c r="EP3" s="477"/>
      <c r="EQ3" s="476"/>
      <c r="ER3" s="477" t="str">
        <f>INPUT!FG4</f>
        <v>2000/</v>
      </c>
      <c r="ES3" s="476"/>
      <c r="ET3" s="477" t="str">
        <f>INPUT!FI4</f>
        <v>2001/</v>
      </c>
      <c r="EU3" s="476"/>
      <c r="EV3" s="477" t="str">
        <f>INPUT!FK4</f>
        <v>2002/</v>
      </c>
      <c r="EW3" s="476"/>
      <c r="EX3" s="477" t="str">
        <f>INPUT!FM4</f>
        <v>2003/</v>
      </c>
      <c r="EY3" s="476"/>
      <c r="EZ3" s="477" t="str">
        <f>INPUT!FO4</f>
        <v>2004/</v>
      </c>
      <c r="FA3" s="476"/>
      <c r="FB3" s="477" t="str">
        <f>INPUT!FQ4</f>
        <v>2005/</v>
      </c>
      <c r="FC3" s="476"/>
      <c r="FD3" s="477" t="str">
        <f>INPUT!FS4</f>
        <v>2006/</v>
      </c>
      <c r="FE3" s="476"/>
      <c r="FF3" s="477" t="str">
        <f>INPUT!FU4</f>
        <v>2007/</v>
      </c>
      <c r="FG3" s="476"/>
      <c r="FH3" s="477" t="str">
        <f>INPUT!FW4</f>
        <v>2008/</v>
      </c>
      <c r="FI3" s="476"/>
      <c r="FJ3" s="477" t="str">
        <f>INPUT!FY4</f>
        <v>2009/</v>
      </c>
      <c r="FK3" s="476"/>
      <c r="FL3" s="477" t="str">
        <f>INPUT!GA4</f>
        <v>2010/</v>
      </c>
      <c r="FM3" s="476"/>
      <c r="FN3" s="477" t="str">
        <f>INPUT!GC4</f>
        <v>2011/</v>
      </c>
      <c r="FO3" s="476"/>
      <c r="FP3" s="477" t="str">
        <f>INPUT!GE4</f>
        <v>2012/</v>
      </c>
      <c r="FQ3" s="476"/>
      <c r="FR3" s="477" t="str">
        <f>INPUT!GG4</f>
        <v>2013/</v>
      </c>
      <c r="FS3" s="476"/>
      <c r="FT3" s="477" t="str">
        <f>INPUT!GI4</f>
        <v>2014/</v>
      </c>
      <c r="FU3" s="476"/>
      <c r="FV3" s="477" t="str">
        <f>INPUT!GK4</f>
        <v>2015/</v>
      </c>
      <c r="FW3" s="476"/>
      <c r="FX3" s="477" t="str">
        <f>INPUT!GM4</f>
        <v>2016/</v>
      </c>
      <c r="FY3" s="476"/>
      <c r="FZ3" s="477" t="str">
        <f>INPUT!GO4</f>
        <v>2017/</v>
      </c>
      <c r="GA3" s="476"/>
      <c r="GB3" s="477" t="str">
        <f>INPUT!GQ4</f>
        <v>2018E/</v>
      </c>
      <c r="GC3" s="476"/>
      <c r="GD3" s="477" t="str">
        <f>INPUT!GS4</f>
        <v>2019E/</v>
      </c>
      <c r="GE3" s="476"/>
      <c r="GF3" s="477" t="str">
        <f>INPUT!GU4</f>
        <v>2020E/</v>
      </c>
      <c r="GG3" s="476"/>
      <c r="GH3" s="477" t="str">
        <f>INPUT!GW4</f>
        <v>2021E/</v>
      </c>
      <c r="GI3" s="476"/>
      <c r="GJ3" s="477" t="str">
        <f>INPUT!GY4</f>
        <v>2022E/</v>
      </c>
      <c r="GK3" s="477"/>
      <c r="GL3" s="426"/>
    </row>
    <row r="4" spans="1:194" s="428" customFormat="1" ht="12" customHeight="1" x14ac:dyDescent="0.2">
      <c r="B4" s="426"/>
      <c r="C4" s="427" t="str">
        <f>INPUT!L5</f>
        <v>1Q00</v>
      </c>
      <c r="D4" s="426"/>
      <c r="E4" s="427" t="str">
        <f>INPUT!N5</f>
        <v>2Q00</v>
      </c>
      <c r="F4" s="426"/>
      <c r="G4" s="427" t="str">
        <f>INPUT!P5</f>
        <v>3Q00</v>
      </c>
      <c r="H4" s="426"/>
      <c r="I4" s="427" t="str">
        <f>INPUT!R5</f>
        <v>4Q00</v>
      </c>
      <c r="J4" s="426"/>
      <c r="K4" s="427" t="str">
        <f>INPUT!T5</f>
        <v>1Q01</v>
      </c>
      <c r="L4" s="426"/>
      <c r="M4" s="427" t="str">
        <f>INPUT!V5</f>
        <v>2Q01</v>
      </c>
      <c r="N4" s="426"/>
      <c r="O4" s="427" t="str">
        <f>INPUT!X5</f>
        <v>3Q01</v>
      </c>
      <c r="P4" s="426"/>
      <c r="Q4" s="427" t="str">
        <f>INPUT!Z5</f>
        <v>4Q01</v>
      </c>
      <c r="R4" s="426"/>
      <c r="S4" s="427" t="str">
        <f>INPUT!AB5</f>
        <v>1Q02</v>
      </c>
      <c r="T4" s="426"/>
      <c r="U4" s="427" t="str">
        <f>INPUT!AD5</f>
        <v>2Q02</v>
      </c>
      <c r="V4" s="426"/>
      <c r="W4" s="427" t="str">
        <f>INPUT!AF5</f>
        <v>3Q02</v>
      </c>
      <c r="X4" s="426"/>
      <c r="Y4" s="427" t="str">
        <f>INPUT!AH5</f>
        <v>4Q02</v>
      </c>
      <c r="Z4" s="426"/>
      <c r="AA4" s="427" t="str">
        <f>INPUT!AJ5</f>
        <v>1Q03</v>
      </c>
      <c r="AB4" s="426"/>
      <c r="AC4" s="427" t="str">
        <f>INPUT!AL5</f>
        <v>2Q03</v>
      </c>
      <c r="AD4" s="426"/>
      <c r="AE4" s="427" t="str">
        <f>INPUT!AN5</f>
        <v>3Q03</v>
      </c>
      <c r="AF4" s="426"/>
      <c r="AG4" s="427" t="str">
        <f>INPUT!AP5</f>
        <v>4Q03</v>
      </c>
      <c r="AH4" s="426"/>
      <c r="AI4" s="427" t="str">
        <f>INPUT!AR5</f>
        <v>1Q04</v>
      </c>
      <c r="AJ4" s="426"/>
      <c r="AK4" s="427" t="str">
        <f>INPUT!AT5</f>
        <v>2Q04</v>
      </c>
      <c r="AL4" s="426"/>
      <c r="AM4" s="427" t="str">
        <f>INPUT!AV5</f>
        <v>3Q04</v>
      </c>
      <c r="AN4" s="426"/>
      <c r="AO4" s="427" t="str">
        <f>INPUT!AX5</f>
        <v>4Q04</v>
      </c>
      <c r="AP4" s="426"/>
      <c r="AQ4" s="427" t="str">
        <f>INPUT!AZ5</f>
        <v>1Q05</v>
      </c>
      <c r="AR4" s="426"/>
      <c r="AS4" s="427" t="str">
        <f>INPUT!BB5</f>
        <v>2Q05</v>
      </c>
      <c r="AT4" s="426"/>
      <c r="AU4" s="427" t="str">
        <f>INPUT!BD5</f>
        <v>3Q05</v>
      </c>
      <c r="AV4" s="426"/>
      <c r="AW4" s="427" t="str">
        <f>INPUT!BF5</f>
        <v>4Q05</v>
      </c>
      <c r="AX4" s="426"/>
      <c r="AY4" s="427" t="str">
        <f>INPUT!BH5</f>
        <v>1Q06</v>
      </c>
      <c r="AZ4" s="426"/>
      <c r="BA4" s="427" t="str">
        <f>INPUT!BJ5</f>
        <v>2Q06</v>
      </c>
      <c r="BB4" s="426"/>
      <c r="BC4" s="427" t="str">
        <f>INPUT!BL5</f>
        <v>3Q06</v>
      </c>
      <c r="BD4" s="426"/>
      <c r="BE4" s="427" t="str">
        <f>INPUT!BN5</f>
        <v>4Q06</v>
      </c>
      <c r="BF4" s="426"/>
      <c r="BG4" s="427" t="str">
        <f>INPUT!BP5</f>
        <v>1Q07</v>
      </c>
      <c r="BH4" s="426"/>
      <c r="BI4" s="427" t="str">
        <f>INPUT!BR5</f>
        <v>2Q07</v>
      </c>
      <c r="BJ4" s="426"/>
      <c r="BK4" s="427" t="str">
        <f>INPUT!BT5</f>
        <v>3Q07</v>
      </c>
      <c r="BL4" s="426"/>
      <c r="BM4" s="427" t="str">
        <f>INPUT!BV5</f>
        <v>4Q07</v>
      </c>
      <c r="BN4" s="426"/>
      <c r="BO4" s="427" t="str">
        <f>INPUT!BX5</f>
        <v>1Q08</v>
      </c>
      <c r="BP4" s="426"/>
      <c r="BQ4" s="427" t="str">
        <f>INPUT!BZ5</f>
        <v>2Q08</v>
      </c>
      <c r="BR4" s="426"/>
      <c r="BS4" s="427" t="str">
        <f>INPUT!CB5</f>
        <v>3Q08</v>
      </c>
      <c r="BT4" s="426"/>
      <c r="BU4" s="427" t="str">
        <f>INPUT!CD5</f>
        <v>4Q08</v>
      </c>
      <c r="BV4" s="426"/>
      <c r="BW4" s="427" t="str">
        <f>INPUT!CF5</f>
        <v>1Q09</v>
      </c>
      <c r="BX4" s="426"/>
      <c r="BY4" s="427" t="str">
        <f>INPUT!CH5</f>
        <v>2Q09</v>
      </c>
      <c r="BZ4" s="426"/>
      <c r="CA4" s="427" t="str">
        <f>INPUT!CJ5</f>
        <v>3Q09</v>
      </c>
      <c r="CB4" s="426"/>
      <c r="CC4" s="427" t="str">
        <f>INPUT!CL5</f>
        <v>4Q09</v>
      </c>
      <c r="CD4" s="426"/>
      <c r="CE4" s="427" t="str">
        <f>INPUT!CN5</f>
        <v>1Q10</v>
      </c>
      <c r="CF4" s="426"/>
      <c r="CG4" s="427" t="str">
        <f>INPUT!CP5</f>
        <v>2Q10</v>
      </c>
      <c r="CH4" s="426"/>
      <c r="CI4" s="427" t="str">
        <f>INPUT!CR5</f>
        <v>3Q10</v>
      </c>
      <c r="CJ4" s="426"/>
      <c r="CK4" s="427" t="str">
        <f>INPUT!CT5</f>
        <v>4Q10</v>
      </c>
      <c r="CL4" s="426"/>
      <c r="CM4" s="427" t="str">
        <f>INPUT!CV5</f>
        <v>1Q11</v>
      </c>
      <c r="CN4" s="426"/>
      <c r="CO4" s="427" t="str">
        <f>INPUT!CX5</f>
        <v>2Q11</v>
      </c>
      <c r="CP4" s="426"/>
      <c r="CQ4" s="427" t="str">
        <f>INPUT!CZ5</f>
        <v>3Q11</v>
      </c>
      <c r="CR4" s="426"/>
      <c r="CS4" s="427" t="str">
        <f>INPUT!DB5</f>
        <v>4Q11</v>
      </c>
      <c r="CT4" s="426"/>
      <c r="CU4" s="427" t="str">
        <f>INPUT!DD5</f>
        <v>1Q12</v>
      </c>
      <c r="CV4" s="426"/>
      <c r="CW4" s="427" t="str">
        <f>INPUT!DF5</f>
        <v>2Q12</v>
      </c>
      <c r="CX4" s="426"/>
      <c r="CY4" s="427" t="str">
        <f>INPUT!DH5</f>
        <v>3Q12</v>
      </c>
      <c r="CZ4" s="426"/>
      <c r="DA4" s="427" t="str">
        <f>INPUT!DJ5</f>
        <v>4Q12</v>
      </c>
      <c r="DB4" s="426"/>
      <c r="DC4" s="427" t="str">
        <f>INPUT!DL5</f>
        <v>1Q13</v>
      </c>
      <c r="DD4" s="426"/>
      <c r="DE4" s="427" t="str">
        <f>INPUT!DN5</f>
        <v>2Q13</v>
      </c>
      <c r="DF4" s="426"/>
      <c r="DG4" s="427" t="str">
        <f>INPUT!DP5</f>
        <v>3Q13</v>
      </c>
      <c r="DH4" s="426"/>
      <c r="DI4" s="427" t="str">
        <f>INPUT!DR5</f>
        <v>4Q13</v>
      </c>
      <c r="DJ4" s="426"/>
      <c r="DK4" s="427" t="str">
        <f>INPUT!DT5</f>
        <v>1Q14</v>
      </c>
      <c r="DL4" s="426"/>
      <c r="DM4" s="427" t="str">
        <f>INPUT!DV5</f>
        <v>2Q14</v>
      </c>
      <c r="DN4" s="426"/>
      <c r="DO4" s="427" t="str">
        <f>INPUT!DX5</f>
        <v>3Q14</v>
      </c>
      <c r="DP4" s="426"/>
      <c r="DQ4" s="427" t="str">
        <f>INPUT!DZ5</f>
        <v>4Q14</v>
      </c>
      <c r="DR4" s="426"/>
      <c r="DS4" s="427" t="str">
        <f>INPUT!EB5</f>
        <v>1Q15</v>
      </c>
      <c r="DT4" s="426"/>
      <c r="DU4" s="427" t="str">
        <f>INPUT!ED5</f>
        <v>2Q15</v>
      </c>
      <c r="DV4" s="426"/>
      <c r="DW4" s="427" t="str">
        <f>INPUT!EF5</f>
        <v>3Q15</v>
      </c>
      <c r="DX4" s="426"/>
      <c r="DY4" s="427" t="str">
        <f>INPUT!EH5</f>
        <v>4Q15</v>
      </c>
      <c r="DZ4" s="426"/>
      <c r="EA4" s="427" t="str">
        <f>INPUT!EJ5</f>
        <v>1Q16</v>
      </c>
      <c r="EB4" s="426"/>
      <c r="EC4" s="427" t="str">
        <f>INPUT!EL5</f>
        <v>2Q16</v>
      </c>
      <c r="ED4" s="426"/>
      <c r="EE4" s="427" t="str">
        <f>INPUT!EN5</f>
        <v>3Q16</v>
      </c>
      <c r="EF4" s="426"/>
      <c r="EG4" s="427" t="str">
        <f>INPUT!EP5</f>
        <v>4Q16</v>
      </c>
      <c r="EH4" s="426"/>
      <c r="EI4" s="427" t="str">
        <f>INPUT!ER5</f>
        <v>1Q17</v>
      </c>
      <c r="EJ4" s="426"/>
      <c r="EK4" s="427" t="str">
        <f>INPUT!ET5</f>
        <v>2Q17</v>
      </c>
      <c r="EL4" s="426"/>
      <c r="EM4" s="427" t="str">
        <f>INPUT!EV5</f>
        <v>3Q17</v>
      </c>
      <c r="EN4" s="426"/>
      <c r="EO4" s="427" t="str">
        <f>INPUT!EX5</f>
        <v>4Q17</v>
      </c>
      <c r="EP4" s="427"/>
      <c r="EQ4" s="426"/>
      <c r="ER4" s="427" t="str">
        <f>INPUT!FG5</f>
        <v>1999</v>
      </c>
      <c r="ES4" s="426"/>
      <c r="ET4" s="427" t="str">
        <f>INPUT!FI5</f>
        <v>2000</v>
      </c>
      <c r="EU4" s="426"/>
      <c r="EV4" s="427">
        <f>INPUT!FK5</f>
        <v>2001</v>
      </c>
      <c r="EW4" s="426"/>
      <c r="EX4" s="427">
        <f>INPUT!FM5</f>
        <v>2002</v>
      </c>
      <c r="EY4" s="426"/>
      <c r="EZ4" s="427" t="str">
        <f>INPUT!FO5</f>
        <v>2003</v>
      </c>
      <c r="FA4" s="426"/>
      <c r="FB4" s="427" t="str">
        <f>INPUT!FQ5</f>
        <v>2004</v>
      </c>
      <c r="FC4" s="426"/>
      <c r="FD4" s="427" t="str">
        <f>INPUT!FS5</f>
        <v>2005</v>
      </c>
      <c r="FE4" s="426"/>
      <c r="FF4" s="427" t="str">
        <f>INPUT!FU5</f>
        <v>2006</v>
      </c>
      <c r="FG4" s="426"/>
      <c r="FH4" s="427">
        <f>INPUT!FW5</f>
        <v>2007</v>
      </c>
      <c r="FI4" s="426"/>
      <c r="FJ4" s="427" t="str">
        <f>INPUT!FY5</f>
        <v>2008</v>
      </c>
      <c r="FK4" s="426"/>
      <c r="FL4" s="427" t="str">
        <f>INPUT!GA5</f>
        <v>2009</v>
      </c>
      <c r="FM4" s="426"/>
      <c r="FN4" s="427" t="str">
        <f>INPUT!GC5</f>
        <v>2010</v>
      </c>
      <c r="FO4" s="426"/>
      <c r="FP4" s="427" t="str">
        <f>INPUT!GE5</f>
        <v>2011</v>
      </c>
      <c r="FQ4" s="426"/>
      <c r="FR4" s="427" t="str">
        <f>INPUT!GG5</f>
        <v>2012</v>
      </c>
      <c r="FS4" s="426"/>
      <c r="FT4" s="427" t="str">
        <f>INPUT!GI5</f>
        <v>2013</v>
      </c>
      <c r="FU4" s="426"/>
      <c r="FV4" s="427" t="str">
        <f>INPUT!GK5</f>
        <v>2014</v>
      </c>
      <c r="FW4" s="426"/>
      <c r="FX4" s="427" t="str">
        <f>INPUT!GM5</f>
        <v>2015</v>
      </c>
      <c r="FY4" s="426"/>
      <c r="FZ4" s="427" t="str">
        <f>INPUT!GO5</f>
        <v>2016</v>
      </c>
      <c r="GA4" s="426"/>
      <c r="GB4" s="427" t="str">
        <f>INPUT!GQ5</f>
        <v>2017</v>
      </c>
      <c r="GC4" s="426"/>
      <c r="GD4" s="427" t="str">
        <f>INPUT!GS5</f>
        <v>2018E</v>
      </c>
      <c r="GE4" s="426"/>
      <c r="GF4" s="427" t="str">
        <f>INPUT!GU5</f>
        <v>2019E</v>
      </c>
      <c r="GG4" s="426"/>
      <c r="GH4" s="427" t="str">
        <f>INPUT!GW5</f>
        <v>2020E</v>
      </c>
      <c r="GI4" s="426"/>
      <c r="GJ4" s="427" t="str">
        <f>INPUT!GY5</f>
        <v>2021E</v>
      </c>
      <c r="GK4" s="427" t="str">
        <f>INPUT!GZ5</f>
        <v>5-Yr</v>
      </c>
      <c r="GL4" s="426"/>
    </row>
    <row r="5" spans="1:194" s="428" customFormat="1" ht="12" customHeight="1" x14ac:dyDescent="0.2">
      <c r="A5" s="429"/>
      <c r="B5" s="430" t="str">
        <f>INPUT!K6</f>
        <v>1Q01</v>
      </c>
      <c r="C5" s="431" t="str">
        <f>INPUT!L6</f>
        <v>% Chg</v>
      </c>
      <c r="D5" s="430" t="str">
        <f>INPUT!M6</f>
        <v>2Q01</v>
      </c>
      <c r="E5" s="431" t="str">
        <f>INPUT!N6</f>
        <v>% Chg</v>
      </c>
      <c r="F5" s="430" t="str">
        <f>INPUT!O6</f>
        <v>3Q01</v>
      </c>
      <c r="G5" s="431" t="str">
        <f>INPUT!P6</f>
        <v>% Chg</v>
      </c>
      <c r="H5" s="430" t="str">
        <f>INPUT!Q6</f>
        <v>4Q01</v>
      </c>
      <c r="I5" s="431" t="str">
        <f>INPUT!R6</f>
        <v>% Chg</v>
      </c>
      <c r="J5" s="430" t="str">
        <f>INPUT!S6</f>
        <v>1Q02</v>
      </c>
      <c r="K5" s="431" t="str">
        <f>INPUT!T6</f>
        <v>% Chg</v>
      </c>
      <c r="L5" s="430" t="str">
        <f>INPUT!U6</f>
        <v>2Q02</v>
      </c>
      <c r="M5" s="431" t="str">
        <f>INPUT!V6</f>
        <v>% Chg</v>
      </c>
      <c r="N5" s="430" t="str">
        <f>INPUT!W6</f>
        <v>3Q02</v>
      </c>
      <c r="O5" s="431" t="str">
        <f>INPUT!X6</f>
        <v>% Chg</v>
      </c>
      <c r="P5" s="430" t="str">
        <f>INPUT!Y6</f>
        <v>4Q02</v>
      </c>
      <c r="Q5" s="431" t="str">
        <f>INPUT!Z6</f>
        <v>% Chg</v>
      </c>
      <c r="R5" s="430" t="str">
        <f>INPUT!AA6</f>
        <v>1Q03</v>
      </c>
      <c r="S5" s="431" t="str">
        <f>INPUT!AB6</f>
        <v>% Chg</v>
      </c>
      <c r="T5" s="430" t="str">
        <f>INPUT!AC6</f>
        <v>2Q03</v>
      </c>
      <c r="U5" s="431" t="str">
        <f>INPUT!AD6</f>
        <v>% Chg</v>
      </c>
      <c r="V5" s="430" t="str">
        <f>INPUT!AE6</f>
        <v>3Q03</v>
      </c>
      <c r="W5" s="431" t="str">
        <f>INPUT!AF6</f>
        <v>% Chg</v>
      </c>
      <c r="X5" s="430" t="str">
        <f>INPUT!AG6</f>
        <v>4Q03</v>
      </c>
      <c r="Y5" s="431" t="str">
        <f>INPUT!AH6</f>
        <v>% Chg</v>
      </c>
      <c r="Z5" s="430" t="str">
        <f>INPUT!AI6</f>
        <v>1Q04</v>
      </c>
      <c r="AA5" s="431" t="str">
        <f>INPUT!AJ6</f>
        <v>% Chg</v>
      </c>
      <c r="AB5" s="430" t="str">
        <f>INPUT!AK6</f>
        <v>2Q04</v>
      </c>
      <c r="AC5" s="431" t="str">
        <f>INPUT!AL6</f>
        <v>% Chg</v>
      </c>
      <c r="AD5" s="430" t="str">
        <f>INPUT!AM6</f>
        <v>3Q04</v>
      </c>
      <c r="AE5" s="431" t="str">
        <f>INPUT!AN6</f>
        <v>% Chg</v>
      </c>
      <c r="AF5" s="430" t="str">
        <f>INPUT!AO6</f>
        <v>4Q04</v>
      </c>
      <c r="AG5" s="431" t="str">
        <f>INPUT!AP6</f>
        <v>% Chg</v>
      </c>
      <c r="AH5" s="430" t="str">
        <f>INPUT!AQ6</f>
        <v>1Q05</v>
      </c>
      <c r="AI5" s="431" t="str">
        <f>INPUT!AR6</f>
        <v>% Chg</v>
      </c>
      <c r="AJ5" s="430" t="str">
        <f>INPUT!AS6</f>
        <v>2Q05</v>
      </c>
      <c r="AK5" s="431" t="str">
        <f>INPUT!AT6</f>
        <v>% Chg</v>
      </c>
      <c r="AL5" s="430" t="str">
        <f>INPUT!AU6</f>
        <v>3Q05</v>
      </c>
      <c r="AM5" s="431" t="str">
        <f>INPUT!AV6</f>
        <v>% Chg</v>
      </c>
      <c r="AN5" s="430" t="str">
        <f>INPUT!AW6</f>
        <v>4Q05</v>
      </c>
      <c r="AO5" s="431" t="str">
        <f>INPUT!AX6</f>
        <v>% Chg</v>
      </c>
      <c r="AP5" s="430" t="str">
        <f>INPUT!AY6</f>
        <v>1Q06</v>
      </c>
      <c r="AQ5" s="431" t="str">
        <f>INPUT!AZ6</f>
        <v>% Chg</v>
      </c>
      <c r="AR5" s="430" t="str">
        <f>INPUT!BA6</f>
        <v>2Q06</v>
      </c>
      <c r="AS5" s="431" t="str">
        <f>INPUT!BB6</f>
        <v>% Chg</v>
      </c>
      <c r="AT5" s="430" t="str">
        <f>INPUT!BC6</f>
        <v>3Q06</v>
      </c>
      <c r="AU5" s="431" t="str">
        <f>INPUT!BD6</f>
        <v>% Chg</v>
      </c>
      <c r="AV5" s="430" t="str">
        <f>INPUT!BE6</f>
        <v>4Q06</v>
      </c>
      <c r="AW5" s="431" t="str">
        <f>INPUT!BF6</f>
        <v>% Chg</v>
      </c>
      <c r="AX5" s="430" t="str">
        <f>INPUT!BG6</f>
        <v>1Q07</v>
      </c>
      <c r="AY5" s="431" t="str">
        <f>INPUT!BH6</f>
        <v>% Chg</v>
      </c>
      <c r="AZ5" s="430" t="str">
        <f>INPUT!BI6</f>
        <v>2Q07</v>
      </c>
      <c r="BA5" s="431" t="str">
        <f>INPUT!BJ6</f>
        <v>% Chg</v>
      </c>
      <c r="BB5" s="430" t="str">
        <f>INPUT!BK6</f>
        <v>3Q07</v>
      </c>
      <c r="BC5" s="431" t="str">
        <f>INPUT!BL6</f>
        <v>% Chg</v>
      </c>
      <c r="BD5" s="430" t="str">
        <f>INPUT!BM6</f>
        <v>4Q07</v>
      </c>
      <c r="BE5" s="431" t="str">
        <f>INPUT!BN6</f>
        <v>% Chg</v>
      </c>
      <c r="BF5" s="430" t="str">
        <f>INPUT!BO6</f>
        <v>1Q08</v>
      </c>
      <c r="BG5" s="431" t="str">
        <f>INPUT!BP6</f>
        <v>% Chg</v>
      </c>
      <c r="BH5" s="430" t="str">
        <f>INPUT!BQ6</f>
        <v>2Q08</v>
      </c>
      <c r="BI5" s="431" t="str">
        <f>INPUT!BR6</f>
        <v>% Chg</v>
      </c>
      <c r="BJ5" s="430" t="str">
        <f>INPUT!BS6</f>
        <v>3Q08</v>
      </c>
      <c r="BK5" s="431" t="str">
        <f>INPUT!BT6</f>
        <v>% Chg</v>
      </c>
      <c r="BL5" s="430" t="str">
        <f>INPUT!BU6</f>
        <v>4Q08</v>
      </c>
      <c r="BM5" s="431" t="str">
        <f>INPUT!BV6</f>
        <v>% Chg</v>
      </c>
      <c r="BN5" s="430" t="str">
        <f>INPUT!BW6</f>
        <v>1Q09</v>
      </c>
      <c r="BO5" s="431" t="str">
        <f>INPUT!BX6</f>
        <v>% Chg</v>
      </c>
      <c r="BP5" s="430" t="str">
        <f>INPUT!BY6</f>
        <v>2Q09</v>
      </c>
      <c r="BQ5" s="431" t="str">
        <f>INPUT!BZ6</f>
        <v>% Chg</v>
      </c>
      <c r="BR5" s="430" t="str">
        <f>INPUT!CA6</f>
        <v>3Q09</v>
      </c>
      <c r="BS5" s="431" t="str">
        <f>INPUT!CB6</f>
        <v>% Chg</v>
      </c>
      <c r="BT5" s="430" t="str">
        <f>INPUT!CC6</f>
        <v>4Q09</v>
      </c>
      <c r="BU5" s="431" t="str">
        <f>INPUT!CD6</f>
        <v>% Chg</v>
      </c>
      <c r="BV5" s="430" t="str">
        <f>INPUT!CE6</f>
        <v>1Q10</v>
      </c>
      <c r="BW5" s="431" t="str">
        <f>INPUT!CF6</f>
        <v>% Chg</v>
      </c>
      <c r="BX5" s="430" t="str">
        <f>INPUT!CG6</f>
        <v>2Q10</v>
      </c>
      <c r="BY5" s="431" t="str">
        <f>INPUT!CH6</f>
        <v>% Chg</v>
      </c>
      <c r="BZ5" s="430" t="str">
        <f>INPUT!CI6</f>
        <v>3Q10</v>
      </c>
      <c r="CA5" s="431" t="str">
        <f>INPUT!CJ6</f>
        <v>% Chg</v>
      </c>
      <c r="CB5" s="430" t="str">
        <f>INPUT!CK6</f>
        <v>4Q10</v>
      </c>
      <c r="CC5" s="431" t="str">
        <f>INPUT!CL6</f>
        <v>% Chg</v>
      </c>
      <c r="CD5" s="430" t="str">
        <f>INPUT!CM6</f>
        <v>1Q11</v>
      </c>
      <c r="CE5" s="431" t="str">
        <f>INPUT!CN6</f>
        <v>% Chg</v>
      </c>
      <c r="CF5" s="430" t="str">
        <f>INPUT!CO6</f>
        <v>2Q11</v>
      </c>
      <c r="CG5" s="431" t="str">
        <f>INPUT!CP6</f>
        <v>% Chg</v>
      </c>
      <c r="CH5" s="430" t="str">
        <f>INPUT!CQ6</f>
        <v>3Q11</v>
      </c>
      <c r="CI5" s="431" t="str">
        <f>INPUT!CR6</f>
        <v>% Chg</v>
      </c>
      <c r="CJ5" s="430" t="str">
        <f>INPUT!CS6</f>
        <v>4Q11</v>
      </c>
      <c r="CK5" s="431" t="str">
        <f>INPUT!CT6</f>
        <v>% Chg</v>
      </c>
      <c r="CL5" s="430" t="str">
        <f>INPUT!CU6</f>
        <v>1Q12</v>
      </c>
      <c r="CM5" s="431" t="str">
        <f>INPUT!CV6</f>
        <v>% Chg</v>
      </c>
      <c r="CN5" s="430" t="str">
        <f>INPUT!CW6</f>
        <v>2Q12</v>
      </c>
      <c r="CO5" s="431" t="str">
        <f>INPUT!CX6</f>
        <v>% Chg</v>
      </c>
      <c r="CP5" s="430" t="str">
        <f>INPUT!CY6</f>
        <v>3Q12</v>
      </c>
      <c r="CQ5" s="431" t="str">
        <f>INPUT!CZ6</f>
        <v>% Chg</v>
      </c>
      <c r="CR5" s="430" t="str">
        <f>INPUT!DA6</f>
        <v>4Q12</v>
      </c>
      <c r="CS5" s="431" t="str">
        <f>INPUT!DB6</f>
        <v>% Chg</v>
      </c>
      <c r="CT5" s="430" t="str">
        <f>INPUT!DC6</f>
        <v>1Q13</v>
      </c>
      <c r="CU5" s="431" t="str">
        <f>INPUT!DD6</f>
        <v>% Chg</v>
      </c>
      <c r="CV5" s="430" t="str">
        <f>INPUT!DE6</f>
        <v>2Q13</v>
      </c>
      <c r="CW5" s="431" t="str">
        <f>INPUT!DF6</f>
        <v>% Chg</v>
      </c>
      <c r="CX5" s="430" t="str">
        <f>INPUT!DG6</f>
        <v>3Q13</v>
      </c>
      <c r="CY5" s="431" t="str">
        <f>INPUT!DH6</f>
        <v>% Chg</v>
      </c>
      <c r="CZ5" s="430" t="str">
        <f>INPUT!DI6</f>
        <v>4Q13</v>
      </c>
      <c r="DA5" s="431" t="str">
        <f>INPUT!DJ6</f>
        <v>% Chg</v>
      </c>
      <c r="DB5" s="430" t="str">
        <f>INPUT!DK6</f>
        <v>1Q14</v>
      </c>
      <c r="DC5" s="431" t="str">
        <f>INPUT!DL6</f>
        <v>% Chg</v>
      </c>
      <c r="DD5" s="430" t="str">
        <f>INPUT!DM6</f>
        <v>2Q14</v>
      </c>
      <c r="DE5" s="431" t="str">
        <f>INPUT!DN6</f>
        <v>% Chg</v>
      </c>
      <c r="DF5" s="430" t="str">
        <f>INPUT!DO6</f>
        <v>3Q14</v>
      </c>
      <c r="DG5" s="431" t="str">
        <f>INPUT!DP6</f>
        <v>% Chg</v>
      </c>
      <c r="DH5" s="430" t="str">
        <f>INPUT!DQ6</f>
        <v>4Q14</v>
      </c>
      <c r="DI5" s="431" t="str">
        <f>INPUT!DR6</f>
        <v>% Chg</v>
      </c>
      <c r="DJ5" s="430" t="str">
        <f>INPUT!DS6</f>
        <v>1Q15</v>
      </c>
      <c r="DK5" s="431" t="str">
        <f>INPUT!DT6</f>
        <v>% Chg</v>
      </c>
      <c r="DL5" s="430" t="str">
        <f>INPUT!DU6</f>
        <v>2Q15</v>
      </c>
      <c r="DM5" s="431" t="str">
        <f>INPUT!DV6</f>
        <v>% Chg</v>
      </c>
      <c r="DN5" s="430" t="str">
        <f>INPUT!DW6</f>
        <v>3Q15</v>
      </c>
      <c r="DO5" s="431" t="str">
        <f>INPUT!DX6</f>
        <v>% Chg</v>
      </c>
      <c r="DP5" s="430" t="str">
        <f>INPUT!DY6</f>
        <v>4Q15</v>
      </c>
      <c r="DQ5" s="431" t="str">
        <f>INPUT!DZ6</f>
        <v>% Chg</v>
      </c>
      <c r="DR5" s="430" t="str">
        <f>INPUT!EA6</f>
        <v>1Q16</v>
      </c>
      <c r="DS5" s="431" t="str">
        <f>INPUT!EB6</f>
        <v>% Chg</v>
      </c>
      <c r="DT5" s="430" t="str">
        <f>INPUT!EC6</f>
        <v>2Q16</v>
      </c>
      <c r="DU5" s="431" t="str">
        <f>INPUT!ED6</f>
        <v>% Chg</v>
      </c>
      <c r="DV5" s="430" t="str">
        <f>INPUT!EE6</f>
        <v>3Q16</v>
      </c>
      <c r="DW5" s="431" t="str">
        <f>INPUT!EF6</f>
        <v>% Chg</v>
      </c>
      <c r="DX5" s="430" t="str">
        <f>INPUT!EG6</f>
        <v>4Q16</v>
      </c>
      <c r="DY5" s="431" t="str">
        <f>INPUT!EH6</f>
        <v>% Chg</v>
      </c>
      <c r="DZ5" s="430" t="str">
        <f>INPUT!EI6</f>
        <v>1Q17</v>
      </c>
      <c r="EA5" s="431" t="str">
        <f>INPUT!EJ6</f>
        <v>% Chg</v>
      </c>
      <c r="EB5" s="430" t="str">
        <f>INPUT!EK6</f>
        <v>2Q17</v>
      </c>
      <c r="EC5" s="431" t="str">
        <f>INPUT!EL6</f>
        <v>% Chg</v>
      </c>
      <c r="ED5" s="430" t="str">
        <f>INPUT!EM6</f>
        <v>3Q17</v>
      </c>
      <c r="EE5" s="431" t="str">
        <f>INPUT!EN6</f>
        <v>% Chg</v>
      </c>
      <c r="EF5" s="430" t="str">
        <f>INPUT!EO6</f>
        <v>4Q17</v>
      </c>
      <c r="EG5" s="431" t="str">
        <f>INPUT!EP6</f>
        <v>% Chg</v>
      </c>
      <c r="EH5" s="430" t="str">
        <f>INPUT!EQ6</f>
        <v>1Q18E</v>
      </c>
      <c r="EI5" s="431" t="str">
        <f>INPUT!ER6</f>
        <v>% Chg</v>
      </c>
      <c r="EJ5" s="430" t="str">
        <f>INPUT!ES6</f>
        <v>2Q18E</v>
      </c>
      <c r="EK5" s="431" t="str">
        <f>INPUT!ET6</f>
        <v>% Chg</v>
      </c>
      <c r="EL5" s="430" t="str">
        <f>INPUT!EU6</f>
        <v>3Q18E</v>
      </c>
      <c r="EM5" s="431" t="str">
        <f>INPUT!EV6</f>
        <v>% Chg</v>
      </c>
      <c r="EN5" s="430" t="str">
        <f>INPUT!EW6</f>
        <v>4Q18E</v>
      </c>
      <c r="EO5" s="431" t="str">
        <f>INPUT!EX6</f>
        <v>% Chg</v>
      </c>
      <c r="EP5" s="431"/>
      <c r="EQ5" s="492" t="str">
        <f>INPUT!FF6</f>
        <v>2000</v>
      </c>
      <c r="ER5" s="431" t="str">
        <f>INPUT!FG6</f>
        <v>% Chg</v>
      </c>
      <c r="ES5" s="492">
        <f>INPUT!FH6</f>
        <v>2001</v>
      </c>
      <c r="ET5" s="431" t="str">
        <f>INPUT!FI6</f>
        <v>% Chg</v>
      </c>
      <c r="EU5" s="492">
        <f>INPUT!FJ6</f>
        <v>2002</v>
      </c>
      <c r="EV5" s="431" t="str">
        <f>INPUT!FK6</f>
        <v>% Chg</v>
      </c>
      <c r="EW5" s="430" t="str">
        <f>INPUT!FL6</f>
        <v>2003</v>
      </c>
      <c r="EX5" s="431" t="str">
        <f>INPUT!FM6</f>
        <v>% Chg</v>
      </c>
      <c r="EY5" s="430" t="str">
        <f>INPUT!FN6</f>
        <v>2004</v>
      </c>
      <c r="EZ5" s="431" t="str">
        <f>INPUT!FO6</f>
        <v>% Chg</v>
      </c>
      <c r="FA5" s="430" t="str">
        <f>INPUT!FP6</f>
        <v>2005</v>
      </c>
      <c r="FB5" s="431" t="str">
        <f>INPUT!FQ6</f>
        <v>% Chg</v>
      </c>
      <c r="FC5" s="430" t="str">
        <f>INPUT!FR6</f>
        <v>2006</v>
      </c>
      <c r="FD5" s="431" t="str">
        <f>INPUT!FS6</f>
        <v>% Chg</v>
      </c>
      <c r="FE5" s="432">
        <f>INPUT!FT6</f>
        <v>2007</v>
      </c>
      <c r="FF5" s="431" t="str">
        <f>INPUT!FU6</f>
        <v>% Chg</v>
      </c>
      <c r="FG5" s="493" t="str">
        <f>INPUT!FV6</f>
        <v>2008</v>
      </c>
      <c r="FH5" s="431" t="str">
        <f>INPUT!FW6</f>
        <v>% Chg</v>
      </c>
      <c r="FI5" s="493" t="str">
        <f>INPUT!FX6</f>
        <v>2009</v>
      </c>
      <c r="FJ5" s="431" t="str">
        <f>INPUT!FY6</f>
        <v>% Chg</v>
      </c>
      <c r="FK5" s="493" t="str">
        <f>INPUT!FZ6</f>
        <v>2010</v>
      </c>
      <c r="FL5" s="431" t="str">
        <f>INPUT!GA6</f>
        <v>% Chg</v>
      </c>
      <c r="FM5" s="493" t="str">
        <f>INPUT!GB6</f>
        <v>2011</v>
      </c>
      <c r="FN5" s="431" t="str">
        <f>INPUT!GC6</f>
        <v>% Chg</v>
      </c>
      <c r="FO5" s="430" t="str">
        <f>INPUT!GD6</f>
        <v>2012</v>
      </c>
      <c r="FP5" s="431" t="str">
        <f>INPUT!GE6</f>
        <v>% Chg</v>
      </c>
      <c r="FQ5" s="430" t="str">
        <f>INPUT!GF6</f>
        <v>2013</v>
      </c>
      <c r="FR5" s="431" t="str">
        <f>INPUT!GG6</f>
        <v>% Chg</v>
      </c>
      <c r="FS5" s="430" t="str">
        <f>INPUT!GH6</f>
        <v>2014</v>
      </c>
      <c r="FT5" s="431" t="str">
        <f>INPUT!GI6</f>
        <v>% Chg</v>
      </c>
      <c r="FU5" s="430" t="str">
        <f>INPUT!GJ6</f>
        <v>2015</v>
      </c>
      <c r="FV5" s="431" t="str">
        <f>INPUT!GK6</f>
        <v>% Chg</v>
      </c>
      <c r="FW5" s="430" t="str">
        <f>INPUT!GL6</f>
        <v>2016</v>
      </c>
      <c r="FX5" s="431" t="str">
        <f>INPUT!GM6</f>
        <v>% Chg</v>
      </c>
      <c r="FY5" s="430" t="str">
        <f>INPUT!GN6</f>
        <v>2017</v>
      </c>
      <c r="FZ5" s="431" t="str">
        <f>INPUT!GO6</f>
        <v>% Chg</v>
      </c>
      <c r="GA5" s="430" t="str">
        <f>INPUT!GP6</f>
        <v>2018E</v>
      </c>
      <c r="GB5" s="431" t="str">
        <f>INPUT!GQ6</f>
        <v>% Chg</v>
      </c>
      <c r="GC5" s="430" t="str">
        <f>INPUT!GR6</f>
        <v>2019E</v>
      </c>
      <c r="GD5" s="431" t="str">
        <f>INPUT!GS6</f>
        <v>% Chg</v>
      </c>
      <c r="GE5" s="430" t="str">
        <f>INPUT!GT6</f>
        <v>2020E</v>
      </c>
      <c r="GF5" s="431" t="str">
        <f>INPUT!GU6</f>
        <v>% Chg</v>
      </c>
      <c r="GG5" s="430" t="str">
        <f>INPUT!GV6</f>
        <v>2021E</v>
      </c>
      <c r="GH5" s="431" t="str">
        <f>INPUT!GW6</f>
        <v>% Chg</v>
      </c>
      <c r="GI5" s="430" t="str">
        <f>INPUT!GX6</f>
        <v>2022E</v>
      </c>
      <c r="GJ5" s="431" t="str">
        <f>INPUT!GY6</f>
        <v>% Chg</v>
      </c>
      <c r="GK5" s="431" t="str">
        <f>INPUT!GZ6</f>
        <v>CAGR (%)</v>
      </c>
      <c r="GL5" s="426"/>
    </row>
    <row r="6" spans="1:194" s="428" customFormat="1" ht="4.5" customHeight="1" x14ac:dyDescent="0.2">
      <c r="B6" s="426"/>
      <c r="C6" s="427"/>
      <c r="D6" s="426"/>
      <c r="E6" s="427"/>
      <c r="F6" s="426"/>
      <c r="G6" s="427"/>
      <c r="H6" s="426"/>
      <c r="I6" s="427"/>
      <c r="J6" s="426"/>
      <c r="K6" s="427"/>
      <c r="L6" s="426"/>
      <c r="M6" s="427"/>
      <c r="N6" s="426"/>
      <c r="O6" s="427"/>
      <c r="P6" s="426"/>
      <c r="Q6" s="427"/>
      <c r="R6" s="426"/>
      <c r="S6" s="427"/>
      <c r="T6" s="426"/>
      <c r="U6" s="427"/>
      <c r="V6" s="426"/>
      <c r="W6" s="427"/>
      <c r="X6" s="426"/>
      <c r="Y6" s="427"/>
      <c r="Z6" s="426"/>
      <c r="AA6" s="427"/>
      <c r="AB6" s="426"/>
      <c r="AC6" s="427"/>
      <c r="AD6" s="426"/>
      <c r="AE6" s="427"/>
      <c r="AF6" s="426"/>
      <c r="AG6" s="427"/>
      <c r="AH6" s="426"/>
      <c r="AI6" s="427"/>
      <c r="AJ6" s="426"/>
      <c r="AK6" s="427"/>
      <c r="AL6" s="426"/>
      <c r="AM6" s="427"/>
      <c r="AN6" s="426"/>
      <c r="AO6" s="427"/>
      <c r="AP6" s="426"/>
      <c r="AQ6" s="427"/>
      <c r="AR6" s="426"/>
      <c r="AS6" s="427"/>
      <c r="AT6" s="426"/>
      <c r="AU6" s="427"/>
      <c r="AV6" s="426"/>
      <c r="AW6" s="427"/>
      <c r="AX6" s="426"/>
      <c r="AY6" s="427"/>
      <c r="AZ6" s="426"/>
      <c r="BA6" s="427"/>
      <c r="BB6" s="426"/>
      <c r="BC6" s="427"/>
      <c r="BD6" s="426"/>
      <c r="BE6" s="427"/>
      <c r="BF6" s="426"/>
      <c r="BG6" s="427"/>
      <c r="BH6" s="426"/>
      <c r="BI6" s="427"/>
      <c r="BJ6" s="426"/>
      <c r="BK6" s="427"/>
      <c r="BL6" s="426"/>
      <c r="BM6" s="427"/>
      <c r="BN6" s="426"/>
      <c r="BO6" s="427"/>
      <c r="BP6" s="426"/>
      <c r="BQ6" s="427"/>
      <c r="BR6" s="426"/>
      <c r="BS6" s="427"/>
      <c r="BT6" s="426"/>
      <c r="BU6" s="427"/>
      <c r="BV6" s="426"/>
      <c r="BW6" s="427"/>
      <c r="BX6" s="426"/>
      <c r="BY6" s="427"/>
      <c r="BZ6" s="426"/>
      <c r="CA6" s="427"/>
      <c r="CB6" s="426"/>
      <c r="CC6" s="427"/>
      <c r="CD6" s="426"/>
      <c r="CE6" s="427"/>
      <c r="CF6" s="426"/>
      <c r="CG6" s="427"/>
      <c r="CH6" s="426"/>
      <c r="CI6" s="427"/>
      <c r="CJ6" s="426"/>
      <c r="CK6" s="427"/>
      <c r="CL6" s="426"/>
      <c r="CM6" s="427"/>
      <c r="CN6" s="426"/>
      <c r="CO6" s="427"/>
      <c r="CP6" s="426"/>
      <c r="CQ6" s="427"/>
      <c r="CR6" s="426"/>
      <c r="CS6" s="427"/>
      <c r="CT6" s="426"/>
      <c r="CU6" s="427"/>
      <c r="CV6" s="426"/>
      <c r="CW6" s="427"/>
      <c r="CX6" s="426"/>
      <c r="CY6" s="427"/>
      <c r="CZ6" s="426"/>
      <c r="DA6" s="427"/>
      <c r="DB6" s="426"/>
      <c r="DC6" s="427"/>
      <c r="DD6" s="426"/>
      <c r="DE6" s="427"/>
      <c r="DF6" s="426"/>
      <c r="DG6" s="427"/>
      <c r="DH6" s="426"/>
      <c r="DI6" s="427"/>
      <c r="DJ6" s="426"/>
      <c r="DK6" s="427"/>
      <c r="DL6" s="426"/>
      <c r="DM6" s="427"/>
      <c r="DN6" s="426"/>
      <c r="DO6" s="427"/>
      <c r="DP6" s="426"/>
      <c r="DQ6" s="427"/>
      <c r="DR6" s="426"/>
      <c r="DS6" s="427"/>
      <c r="DT6" s="426"/>
      <c r="DU6" s="427"/>
      <c r="DV6" s="426"/>
      <c r="DW6" s="427"/>
      <c r="DX6" s="426"/>
      <c r="DY6" s="427"/>
      <c r="DZ6" s="426"/>
      <c r="EA6" s="427"/>
      <c r="EB6" s="426"/>
      <c r="EC6" s="427"/>
      <c r="ED6" s="426"/>
      <c r="EE6" s="427"/>
      <c r="EF6" s="426"/>
      <c r="EG6" s="427"/>
      <c r="EH6" s="426"/>
      <c r="EI6" s="427"/>
      <c r="EJ6" s="426"/>
      <c r="EK6" s="427"/>
      <c r="EL6" s="426"/>
      <c r="EM6" s="427"/>
      <c r="EN6" s="426"/>
      <c r="EO6" s="427"/>
      <c r="EP6" s="427"/>
      <c r="EQ6" s="494"/>
      <c r="ER6" s="427"/>
      <c r="ES6" s="494"/>
      <c r="ET6" s="427"/>
      <c r="EU6" s="494"/>
      <c r="EV6" s="427"/>
      <c r="EW6" s="426"/>
      <c r="EX6" s="427"/>
      <c r="EY6" s="426"/>
      <c r="EZ6" s="427"/>
      <c r="FA6" s="426"/>
      <c r="FB6" s="427"/>
      <c r="FC6" s="426"/>
      <c r="FD6" s="427"/>
      <c r="FE6" s="470"/>
      <c r="FF6" s="427"/>
      <c r="FG6" s="495"/>
      <c r="FH6" s="427"/>
      <c r="FI6" s="495"/>
      <c r="FJ6" s="427"/>
      <c r="FK6" s="495"/>
      <c r="FL6" s="427"/>
      <c r="FM6" s="495"/>
      <c r="FN6" s="427"/>
      <c r="FO6" s="426"/>
      <c r="FP6" s="427"/>
      <c r="FQ6" s="426"/>
      <c r="FR6" s="427"/>
      <c r="FS6" s="426"/>
      <c r="FT6" s="427"/>
      <c r="FU6" s="426"/>
      <c r="FV6" s="427"/>
      <c r="FW6" s="426"/>
      <c r="FX6" s="427"/>
      <c r="FY6" s="426"/>
      <c r="FZ6" s="427"/>
      <c r="GA6" s="426"/>
      <c r="GB6" s="427"/>
      <c r="GC6" s="426"/>
      <c r="GD6" s="427"/>
      <c r="GE6" s="426"/>
      <c r="GF6" s="427"/>
      <c r="GG6" s="426"/>
      <c r="GH6" s="427"/>
      <c r="GI6" s="426"/>
      <c r="GJ6" s="427"/>
      <c r="GK6" s="427"/>
      <c r="GL6" s="426"/>
    </row>
    <row r="7" spans="1:194" ht="12" customHeight="1" x14ac:dyDescent="0.2">
      <c r="A7" s="496" t="s">
        <v>22</v>
      </c>
      <c r="B7" s="426"/>
      <c r="C7" s="427"/>
      <c r="D7" s="426"/>
      <c r="E7" s="427"/>
      <c r="F7" s="426"/>
      <c r="G7" s="427"/>
      <c r="H7" s="426"/>
      <c r="I7" s="427"/>
      <c r="J7" s="426"/>
      <c r="K7" s="427"/>
      <c r="L7" s="426"/>
      <c r="M7" s="427"/>
      <c r="N7" s="426"/>
      <c r="O7" s="427"/>
      <c r="P7" s="426"/>
      <c r="Q7" s="427"/>
      <c r="R7" s="426"/>
      <c r="S7" s="427"/>
      <c r="T7" s="426"/>
      <c r="U7" s="427"/>
      <c r="V7" s="426"/>
      <c r="W7" s="427"/>
      <c r="X7" s="426"/>
      <c r="Y7" s="427"/>
      <c r="Z7" s="426"/>
      <c r="AA7" s="427"/>
      <c r="AB7" s="426"/>
      <c r="AC7" s="427"/>
      <c r="AD7" s="426"/>
      <c r="AE7" s="427"/>
      <c r="AF7" s="426"/>
      <c r="AG7" s="427"/>
      <c r="AH7" s="426"/>
      <c r="AI7" s="427"/>
      <c r="AJ7" s="426"/>
      <c r="AK7" s="427"/>
      <c r="AL7" s="426"/>
      <c r="AM7" s="427"/>
      <c r="AN7" s="426"/>
      <c r="AO7" s="427"/>
      <c r="AP7" s="426"/>
      <c r="AQ7" s="427"/>
      <c r="AR7" s="426"/>
      <c r="AS7" s="427"/>
      <c r="AT7" s="426"/>
      <c r="AU7" s="427"/>
      <c r="AV7" s="426"/>
      <c r="AW7" s="427"/>
      <c r="AX7" s="426"/>
      <c r="AY7" s="427"/>
      <c r="AZ7" s="426"/>
      <c r="BA7" s="427"/>
      <c r="BB7" s="426"/>
      <c r="BC7" s="427"/>
      <c r="BD7" s="426"/>
      <c r="BE7" s="427"/>
      <c r="BF7" s="426"/>
      <c r="BG7" s="427"/>
      <c r="BH7" s="426"/>
      <c r="BI7" s="427"/>
      <c r="BJ7" s="426"/>
      <c r="BK7" s="427"/>
      <c r="BL7" s="426"/>
      <c r="BM7" s="427"/>
      <c r="BN7" s="426"/>
      <c r="BO7" s="427"/>
      <c r="BP7" s="426"/>
      <c r="BQ7" s="427"/>
      <c r="BR7" s="426"/>
      <c r="BS7" s="427"/>
      <c r="BT7" s="426"/>
      <c r="BU7" s="427"/>
      <c r="BV7" s="426"/>
      <c r="BW7" s="427"/>
      <c r="BX7" s="426"/>
      <c r="BY7" s="427"/>
      <c r="BZ7" s="426"/>
      <c r="CA7" s="427"/>
      <c r="CB7" s="426"/>
      <c r="CC7" s="427"/>
      <c r="CD7" s="426"/>
      <c r="CE7" s="427"/>
      <c r="CF7" s="426"/>
      <c r="CG7" s="427"/>
      <c r="CH7" s="426"/>
      <c r="CI7" s="427"/>
      <c r="CJ7" s="426"/>
      <c r="CK7" s="427"/>
      <c r="CL7" s="426"/>
      <c r="CM7" s="427"/>
      <c r="CN7" s="426"/>
      <c r="CO7" s="427"/>
      <c r="CP7" s="426"/>
      <c r="CQ7" s="427"/>
      <c r="CR7" s="426"/>
      <c r="CS7" s="427"/>
      <c r="CT7" s="426"/>
      <c r="CU7" s="427"/>
      <c r="CV7" s="426"/>
      <c r="CW7" s="427"/>
      <c r="CX7" s="426"/>
      <c r="CY7" s="427"/>
      <c r="CZ7" s="426"/>
      <c r="DA7" s="427"/>
      <c r="DB7" s="426"/>
      <c r="DC7" s="427"/>
      <c r="DD7" s="426"/>
      <c r="DE7" s="427"/>
      <c r="DF7" s="426"/>
      <c r="DG7" s="427"/>
      <c r="DH7" s="426"/>
      <c r="DI7" s="427"/>
      <c r="DJ7" s="426"/>
      <c r="DK7" s="427"/>
      <c r="DL7" s="426"/>
      <c r="DM7" s="427"/>
      <c r="DN7" s="426"/>
      <c r="DO7" s="427"/>
      <c r="DP7" s="426"/>
      <c r="DQ7" s="427"/>
      <c r="DR7" s="426"/>
      <c r="DS7" s="427"/>
      <c r="DT7" s="426"/>
      <c r="DU7" s="427"/>
      <c r="DV7" s="426"/>
      <c r="DW7" s="427"/>
      <c r="DX7" s="426"/>
      <c r="DY7" s="427"/>
      <c r="DZ7" s="426"/>
      <c r="EA7" s="427"/>
      <c r="EB7" s="426"/>
      <c r="EC7" s="427"/>
      <c r="ED7" s="426"/>
      <c r="EE7" s="427"/>
      <c r="EF7" s="426"/>
      <c r="EG7" s="427"/>
      <c r="EH7" s="426"/>
      <c r="EI7" s="427"/>
      <c r="EJ7" s="426"/>
      <c r="EK7" s="427"/>
      <c r="EL7" s="426"/>
      <c r="EM7" s="427"/>
      <c r="EN7" s="426"/>
      <c r="EO7" s="427"/>
      <c r="EP7" s="427"/>
      <c r="EQ7" s="426"/>
      <c r="ER7" s="427"/>
      <c r="ES7" s="426"/>
      <c r="ET7" s="427"/>
      <c r="EU7" s="426"/>
      <c r="EV7" s="427"/>
      <c r="EW7" s="426"/>
      <c r="EX7" s="427"/>
      <c r="EY7" s="426"/>
      <c r="EZ7" s="427"/>
      <c r="FA7" s="426"/>
      <c r="FB7" s="427"/>
      <c r="FC7" s="426"/>
      <c r="FD7" s="427"/>
      <c r="FE7" s="426"/>
      <c r="FF7" s="427"/>
      <c r="FG7" s="426"/>
      <c r="FH7" s="427"/>
      <c r="FI7" s="426"/>
      <c r="FJ7" s="427"/>
      <c r="FK7" s="426"/>
      <c r="FL7" s="427"/>
      <c r="FM7" s="426"/>
      <c r="FN7" s="427"/>
      <c r="FO7" s="426"/>
      <c r="FP7" s="427"/>
      <c r="FQ7" s="426"/>
      <c r="FR7" s="427"/>
      <c r="FS7" s="426"/>
      <c r="FT7" s="427"/>
      <c r="FU7" s="426"/>
      <c r="FV7" s="427"/>
      <c r="FW7" s="426"/>
      <c r="FX7" s="427"/>
      <c r="FY7" s="426"/>
      <c r="FZ7" s="427"/>
      <c r="GA7" s="426"/>
      <c r="GB7" s="427"/>
      <c r="GC7" s="426"/>
      <c r="GD7" s="427"/>
      <c r="GE7" s="426"/>
      <c r="GF7" s="427"/>
      <c r="GG7" s="426"/>
      <c r="GH7" s="427"/>
      <c r="GI7" s="426"/>
      <c r="GJ7" s="427"/>
      <c r="GK7" s="427"/>
      <c r="GL7" s="436"/>
    </row>
    <row r="8" spans="1:194" ht="12" customHeight="1" x14ac:dyDescent="0.2">
      <c r="A8" s="497" t="s">
        <v>295</v>
      </c>
      <c r="B8" s="498">
        <f>INPUT!K175</f>
        <v>1895</v>
      </c>
      <c r="C8" s="427">
        <f>INPUT!L175</f>
        <v>-2.9200819672131173</v>
      </c>
      <c r="D8" s="498">
        <f>INPUT!M175</f>
        <v>1833</v>
      </c>
      <c r="E8" s="427">
        <f>INPUT!N175</f>
        <v>-8.0280983442047145</v>
      </c>
      <c r="F8" s="498">
        <f>INPUT!O175</f>
        <v>1876</v>
      </c>
      <c r="G8" s="427">
        <f>INPUT!P175</f>
        <v>-6.3404892661008461</v>
      </c>
      <c r="H8" s="498">
        <f>INPUT!Q175</f>
        <v>1868</v>
      </c>
      <c r="I8" s="427">
        <f>INPUT!R175</f>
        <v>-6.0834590246354958</v>
      </c>
      <c r="J8" s="498">
        <f>INPUT!S175</f>
        <v>1772</v>
      </c>
      <c r="K8" s="427">
        <f>INPUT!T175</f>
        <v>-6.4907651715039538</v>
      </c>
      <c r="L8" s="498">
        <f>INPUT!U175</f>
        <v>1869</v>
      </c>
      <c r="M8" s="427">
        <f>INPUT!V175</f>
        <v>1.9639934533551617</v>
      </c>
      <c r="N8" s="498">
        <f>INPUT!W175</f>
        <v>2017</v>
      </c>
      <c r="O8" s="427">
        <f>INPUT!X175</f>
        <v>7.5159914712153553</v>
      </c>
      <c r="P8" s="498">
        <f>INPUT!Y175</f>
        <v>1991</v>
      </c>
      <c r="Q8" s="427">
        <f>INPUT!Z175</f>
        <v>6.5845824411134846</v>
      </c>
      <c r="R8" s="498">
        <f>INPUT!AA175</f>
        <v>2094.6</v>
      </c>
      <c r="S8" s="427">
        <f>INPUT!AB175</f>
        <v>18.205417607223474</v>
      </c>
      <c r="T8" s="498">
        <f>INPUT!AC175</f>
        <v>2123</v>
      </c>
      <c r="U8" s="427">
        <f>INPUT!AD175</f>
        <v>13.590155163188866</v>
      </c>
      <c r="V8" s="498">
        <f>INPUT!AE175</f>
        <v>2178</v>
      </c>
      <c r="W8" s="427">
        <f>INPUT!AF175</f>
        <v>7.9821517104610828</v>
      </c>
      <c r="X8" s="498">
        <f>INPUT!AG175</f>
        <v>2369</v>
      </c>
      <c r="Y8" s="427">
        <f>INPUT!AH175</f>
        <v>18.985434455047724</v>
      </c>
      <c r="Z8" s="498">
        <f>INPUT!AI175</f>
        <v>2443</v>
      </c>
      <c r="AA8" s="427">
        <f>INPUT!AJ175</f>
        <v>16.633247398071237</v>
      </c>
      <c r="AB8" s="498">
        <f>INPUT!AK175</f>
        <v>2430</v>
      </c>
      <c r="AC8" s="427">
        <f>INPUT!AL175</f>
        <v>14.460668864813941</v>
      </c>
      <c r="AD8" s="498">
        <f>INPUT!AM175</f>
        <v>2472</v>
      </c>
      <c r="AE8" s="427">
        <f>INPUT!AN175</f>
        <v>13.498622589531672</v>
      </c>
      <c r="AF8" s="498">
        <f>INPUT!AO175</f>
        <v>2598.4</v>
      </c>
      <c r="AG8" s="427">
        <f>INPUT!AP175</f>
        <v>9.6834107218235488</v>
      </c>
      <c r="AH8" s="498">
        <f>INPUT!AQ175</f>
        <v>2672</v>
      </c>
      <c r="AI8" s="427">
        <f>INPUT!AR175</f>
        <v>9.3737208350388901</v>
      </c>
      <c r="AJ8" s="498">
        <f>INPUT!AS175</f>
        <v>2636</v>
      </c>
      <c r="AK8" s="427">
        <f>INPUT!AT175</f>
        <v>8.4773662551440374</v>
      </c>
      <c r="AL8" s="498">
        <f>INPUT!AU175</f>
        <v>2594</v>
      </c>
      <c r="AM8" s="427">
        <f>INPUT!AV175</f>
        <v>4.935275080906143</v>
      </c>
      <c r="AN8" s="498">
        <f>INPUT!AW175</f>
        <v>2508</v>
      </c>
      <c r="AO8" s="427">
        <f>INPUT!AX175</f>
        <v>-3.4790640394088745</v>
      </c>
      <c r="AP8" s="498">
        <f>INPUT!AY175</f>
        <v>2553</v>
      </c>
      <c r="AQ8" s="427">
        <f>INPUT!AZ175</f>
        <v>-4.4535928143712544</v>
      </c>
      <c r="AR8" s="498">
        <f>INPUT!BA175</f>
        <v>2642</v>
      </c>
      <c r="AS8" s="427">
        <f>INPUT!BB175</f>
        <v>0.22761760242793194</v>
      </c>
      <c r="AT8" s="498">
        <f>INPUT!BC175</f>
        <v>2643</v>
      </c>
      <c r="AU8" s="427">
        <f>INPUT!BD175</f>
        <v>1.8889745566692318</v>
      </c>
      <c r="AV8" s="498">
        <f>INPUT!BE175</f>
        <v>2636</v>
      </c>
      <c r="AW8" s="427">
        <f>INPUT!BF175</f>
        <v>5.103668261562988</v>
      </c>
      <c r="AX8" s="498">
        <f>INPUT!BG175</f>
        <v>2641</v>
      </c>
      <c r="AY8" s="427">
        <f>INPUT!BH175</f>
        <v>3.4469251860556271</v>
      </c>
      <c r="AZ8" s="498">
        <f>INPUT!BI175</f>
        <v>2642</v>
      </c>
      <c r="BA8" s="427">
        <f>INPUT!BJ175</f>
        <v>0</v>
      </c>
      <c r="BB8" s="498">
        <f>INPUT!BK175</f>
        <v>2722</v>
      </c>
      <c r="BC8" s="427">
        <f>INPUT!BL175</f>
        <v>2.9890276201286481</v>
      </c>
      <c r="BD8" s="498">
        <f>INPUT!BM175</f>
        <v>2861</v>
      </c>
      <c r="BE8" s="427">
        <f>INPUT!BN175</f>
        <v>8.535660091047049</v>
      </c>
      <c r="BF8" s="498">
        <f>INPUT!BO175</f>
        <v>3080</v>
      </c>
      <c r="BG8" s="427">
        <f>INPUT!BP175</f>
        <v>16.622491480499811</v>
      </c>
      <c r="BH8" s="498">
        <f>INPUT!BQ175</f>
        <v>3142</v>
      </c>
      <c r="BI8" s="427">
        <f>INPUT!BR175</f>
        <v>18.925056775170333</v>
      </c>
      <c r="BJ8" s="498">
        <f>INPUT!BS175</f>
        <v>3077</v>
      </c>
      <c r="BK8" s="427">
        <f>INPUT!BT175</f>
        <v>13.041880969875086</v>
      </c>
      <c r="BL8" s="498">
        <f>INPUT!BU175</f>
        <v>3443</v>
      </c>
      <c r="BM8" s="427">
        <f>INPUT!BV175</f>
        <v>20.342537574274733</v>
      </c>
      <c r="BN8" s="498">
        <f>INPUT!BW175</f>
        <v>3579</v>
      </c>
      <c r="BO8" s="427">
        <f>INPUT!BX175</f>
        <v>16.201298701298693</v>
      </c>
      <c r="BP8" s="498">
        <f>INPUT!BY175</f>
        <v>3460</v>
      </c>
      <c r="BQ8" s="427">
        <f>INPUT!BZ175</f>
        <v>10.120942075111383</v>
      </c>
      <c r="BR8" s="498">
        <f>INPUT!CA175</f>
        <v>3630</v>
      </c>
      <c r="BS8" s="427">
        <f>INPUT!CB175</f>
        <v>17.972050698732534</v>
      </c>
      <c r="BT8" s="498">
        <f>INPUT!CC175</f>
        <v>3816</v>
      </c>
      <c r="BU8" s="427">
        <f>INPUT!CD175</f>
        <v>10.833575370316595</v>
      </c>
      <c r="BV8" s="498">
        <f>INPUT!CE175</f>
        <v>3828.1540501712898</v>
      </c>
      <c r="BW8" s="427">
        <f>INPUT!CF175</f>
        <v>6.9615549083903216</v>
      </c>
      <c r="BX8" s="498">
        <f>INPUT!CG175</f>
        <v>3777</v>
      </c>
      <c r="BY8" s="427">
        <f>INPUT!CH175</f>
        <v>9.1618497109826613</v>
      </c>
      <c r="BZ8" s="498">
        <f>INPUT!CI175</f>
        <v>4088.4</v>
      </c>
      <c r="CA8" s="427">
        <f>INPUT!CJ175</f>
        <v>12.62809917355372</v>
      </c>
      <c r="CB8" s="498">
        <f>INPUT!CK175</f>
        <v>4289</v>
      </c>
      <c r="CC8" s="427">
        <f>INPUT!CL175</f>
        <v>12.395178197064993</v>
      </c>
      <c r="CD8" s="498">
        <f>INPUT!CM175</f>
        <v>4372</v>
      </c>
      <c r="CE8" s="427">
        <f>INPUT!CN175</f>
        <v>14.206480269632205</v>
      </c>
      <c r="CF8" s="498">
        <f>INPUT!CO175</f>
        <v>4411</v>
      </c>
      <c r="CG8" s="427">
        <f>INPUT!CP175</f>
        <v>16.785808842997096</v>
      </c>
      <c r="CH8" s="498">
        <f>INPUT!CQ175</f>
        <v>4720</v>
      </c>
      <c r="CI8" s="427">
        <f>INPUT!CR175</f>
        <v>15.448586244007423</v>
      </c>
      <c r="CJ8" s="498">
        <f>INPUT!CS175</f>
        <v>4850</v>
      </c>
      <c r="CK8" s="427">
        <f>INPUT!CT175</f>
        <v>13.079972021450214</v>
      </c>
      <c r="CL8" s="498">
        <f>INPUT!CU175</f>
        <v>4894</v>
      </c>
      <c r="CM8" s="427">
        <f>INPUT!CV175</f>
        <v>11.939615736505038</v>
      </c>
      <c r="CN8" s="498">
        <f>INPUT!CW175</f>
        <v>4907</v>
      </c>
      <c r="CO8" s="427">
        <f>INPUT!CX175</f>
        <v>11.244615733393793</v>
      </c>
      <c r="CP8" s="498">
        <f>INPUT!CY175</f>
        <v>5140</v>
      </c>
      <c r="CQ8" s="427">
        <f>INPUT!CZ175</f>
        <v>8.8983050847457612</v>
      </c>
      <c r="CR8" s="498">
        <f>INPUT!DA175</f>
        <v>5111</v>
      </c>
      <c r="CS8" s="427">
        <f>INPUT!DB175</f>
        <v>5.3814432989690797</v>
      </c>
      <c r="CT8" s="498">
        <f>INPUT!DC175</f>
        <v>4601</v>
      </c>
      <c r="CU8" s="427">
        <f>INPUT!DD175</f>
        <v>-5.9869227625664045</v>
      </c>
      <c r="CV8" s="498">
        <f>INPUT!DE175</f>
        <v>4377</v>
      </c>
      <c r="CW8" s="427">
        <f>INPUT!DF175</f>
        <v>-10.8008966782148</v>
      </c>
      <c r="CX8" s="498">
        <f>INPUT!DG175</f>
        <v>4398</v>
      </c>
      <c r="CY8" s="427">
        <f>INPUT!DH175</f>
        <v>-14.435797665369654</v>
      </c>
      <c r="CZ8" s="498">
        <f>INPUT!DI175</f>
        <v>4293</v>
      </c>
      <c r="DA8" s="427">
        <f>INPUT!DJ175</f>
        <v>-16.004695754255525</v>
      </c>
      <c r="DB8" s="498">
        <f>INPUT!DK175</f>
        <v>4226</v>
      </c>
      <c r="DC8" s="427">
        <f>INPUT!DL175</f>
        <v>-8.1504020865029396</v>
      </c>
      <c r="DD8" s="498">
        <f>INPUT!DM175</f>
        <v>4260</v>
      </c>
      <c r="DE8" s="427">
        <f>INPUT!DN175</f>
        <v>-2.6730637422892389</v>
      </c>
      <c r="DF8" s="498">
        <f>INPUT!DO175</f>
        <v>4213</v>
      </c>
      <c r="DG8" s="427">
        <f>INPUT!DP175</f>
        <v>-4.2064574806730315</v>
      </c>
      <c r="DH8" s="498">
        <f>INPUT!DQ175</f>
        <v>3833</v>
      </c>
      <c r="DI8" s="427">
        <f>INPUT!DR175</f>
        <v>-10.71511763335663</v>
      </c>
      <c r="DJ8" s="498">
        <f>INPUT!DS175</f>
        <v>3691</v>
      </c>
      <c r="DK8" s="427">
        <f>INPUT!DT175</f>
        <v>-12.659725508755326</v>
      </c>
      <c r="DL8" s="498">
        <f>INPUT!DU175</f>
        <v>3580</v>
      </c>
      <c r="DM8" s="427">
        <f>INPUT!DV175</f>
        <v>-15.962441314553988</v>
      </c>
      <c r="DN8" s="498">
        <f>INPUT!DW175</f>
        <v>3584</v>
      </c>
      <c r="DO8" s="427">
        <f>INPUT!DX175</f>
        <v>-14.929978637550434</v>
      </c>
      <c r="DP8" s="498">
        <f>INPUT!DY175</f>
        <v>3613</v>
      </c>
      <c r="DQ8" s="427">
        <f>INPUT!DZ175</f>
        <v>-5.7396295330028657</v>
      </c>
      <c r="DR8" s="498">
        <f>INPUT!EA175</f>
        <v>3777</v>
      </c>
      <c r="DS8" s="427">
        <f>INPUT!EB175</f>
        <v>2.329991872121373</v>
      </c>
      <c r="DT8" s="498">
        <f>INPUT!EC175</f>
        <v>4018</v>
      </c>
      <c r="DU8" s="427">
        <f>INPUT!ED175</f>
        <v>12.234636871508386</v>
      </c>
      <c r="DV8" s="498">
        <f>INPUT!EE175</f>
        <v>4214</v>
      </c>
      <c r="DW8" s="427">
        <f>INPUT!EF175</f>
        <v>17.578125</v>
      </c>
      <c r="DX8" s="498">
        <f>INPUT!EG175</f>
        <v>3958</v>
      </c>
      <c r="DY8" s="427">
        <f>INPUT!EH175</f>
        <v>9.5488513700525921</v>
      </c>
      <c r="DZ8" s="498">
        <f>INPUT!EI175</f>
        <v>3761</v>
      </c>
      <c r="EA8" s="427">
        <f>INPUT!EJ175</f>
        <v>-0.42361662695260538</v>
      </c>
      <c r="EB8" s="498">
        <f>INPUT!EK175</f>
        <v>3789</v>
      </c>
      <c r="EC8" s="427">
        <f>INPUT!EL175</f>
        <v>-5.6993529118964714</v>
      </c>
      <c r="ED8" s="498">
        <f>INPUT!EM175</f>
        <v>3772</v>
      </c>
      <c r="EE8" s="427">
        <f>INPUT!EN175</f>
        <v>-10.488846701471289</v>
      </c>
      <c r="EF8" s="498">
        <f>INPUT!EO175</f>
        <v>3705</v>
      </c>
      <c r="EG8" s="427">
        <f>INPUT!EP175</f>
        <v>-6.3921172309247094</v>
      </c>
      <c r="EH8" s="498">
        <f>INPUT!EQ175</f>
        <v>3842.6503564365785</v>
      </c>
      <c r="EI8" s="427">
        <f>INPUT!ER175</f>
        <v>2.1709746460137902</v>
      </c>
      <c r="EJ8" s="498">
        <f>INPUT!ES175</f>
        <v>3875.8867731353039</v>
      </c>
      <c r="EK8" s="427">
        <f>INPUT!ET175</f>
        <v>2.293132043687085</v>
      </c>
      <c r="EL8" s="498">
        <f>INPUT!EU175</f>
        <v>3858.8746203267474</v>
      </c>
      <c r="EM8" s="427">
        <f>INPUT!EV175</f>
        <v>2.303144759457787</v>
      </c>
      <c r="EN8" s="498">
        <f>INPUT!EW175</f>
        <v>3852.6854281070728</v>
      </c>
      <c r="EO8" s="427">
        <f>INPUT!EX175</f>
        <v>3.9861114198940006</v>
      </c>
      <c r="EP8" s="427"/>
      <c r="EQ8" s="498">
        <f>INPUT!FF175</f>
        <v>7937</v>
      </c>
      <c r="ER8" s="427">
        <f>INPUT!FG175</f>
        <v>13.046574562028201</v>
      </c>
      <c r="ES8" s="498">
        <f>INPUT!FH175</f>
        <v>7472</v>
      </c>
      <c r="ET8" s="427">
        <f>INPUT!FI175</f>
        <v>-5.8586367645205968</v>
      </c>
      <c r="EU8" s="498">
        <f>INPUT!FJ175</f>
        <v>7649</v>
      </c>
      <c r="EV8" s="427">
        <f>INPUT!FK175</f>
        <v>2.3688436830835213</v>
      </c>
      <c r="EW8" s="498">
        <f>INPUT!FL175</f>
        <v>8764.6</v>
      </c>
      <c r="EX8" s="427">
        <f>INPUT!FM175</f>
        <v>14.584913060530802</v>
      </c>
      <c r="EY8" s="498">
        <f>INPUT!FN175</f>
        <v>9943.4</v>
      </c>
      <c r="EZ8" s="427">
        <f>INPUT!FO175</f>
        <v>13.449558451041677</v>
      </c>
      <c r="FA8" s="498">
        <f>INPUT!FP175</f>
        <v>10410</v>
      </c>
      <c r="FB8" s="427">
        <f>INPUT!FQ175</f>
        <v>4.6925598889715925</v>
      </c>
      <c r="FC8" s="498">
        <f>INPUT!FR175</f>
        <v>10474</v>
      </c>
      <c r="FD8" s="427">
        <f>INPUT!FS175</f>
        <v>0.6147934678194078</v>
      </c>
      <c r="FE8" s="498">
        <f>INPUT!FT175</f>
        <v>10866</v>
      </c>
      <c r="FF8" s="427">
        <f>INPUT!FU175</f>
        <v>3.7426007256062599</v>
      </c>
      <c r="FG8" s="498">
        <f>INPUT!FV175</f>
        <v>12742</v>
      </c>
      <c r="FH8" s="427">
        <f>INPUT!FW175</f>
        <v>17.264862875023002</v>
      </c>
      <c r="FI8" s="498">
        <f>INPUT!FX175</f>
        <v>14485</v>
      </c>
      <c r="FJ8" s="427">
        <f>INPUT!FY175</f>
        <v>13.679171244702548</v>
      </c>
      <c r="FK8" s="498">
        <f>INPUT!FZ175</f>
        <v>15982.554050171289</v>
      </c>
      <c r="FL8" s="427">
        <f>INPUT!GA175</f>
        <v>10.33865412613939</v>
      </c>
      <c r="FM8" s="498">
        <f>INPUT!GB175</f>
        <v>18353</v>
      </c>
      <c r="FN8" s="427">
        <f>INPUT!GC175</f>
        <v>14.831458992020785</v>
      </c>
      <c r="FO8" s="498">
        <f>INPUT!GD175</f>
        <v>20052</v>
      </c>
      <c r="FP8" s="427">
        <f>INPUT!GE175</f>
        <v>9.2573421239034559</v>
      </c>
      <c r="FQ8" s="498">
        <f>INPUT!GF175</f>
        <v>17669</v>
      </c>
      <c r="FR8" s="427">
        <f>INPUT!GG175</f>
        <v>-11.884101336525033</v>
      </c>
      <c r="FS8" s="498">
        <f>INPUT!GH175</f>
        <v>16532</v>
      </c>
      <c r="FT8" s="427">
        <f>INPUT!GI175</f>
        <v>-6.4349991510555204</v>
      </c>
      <c r="FU8" s="498">
        <f>INPUT!GJ175</f>
        <v>14468</v>
      </c>
      <c r="FV8" s="427">
        <f>INPUT!GK175</f>
        <v>-12.484877812726836</v>
      </c>
      <c r="FW8" s="498">
        <f>INPUT!GL175</f>
        <v>15967</v>
      </c>
      <c r="FX8" s="427">
        <f>INPUT!GM175</f>
        <v>10.360796239977876</v>
      </c>
      <c r="FY8" s="498">
        <f>INPUT!GN175</f>
        <v>15027</v>
      </c>
      <c r="FZ8" s="427">
        <f>INPUT!GO175</f>
        <v>-5.8871422308511274</v>
      </c>
      <c r="GA8" s="498">
        <f>INPUT!GP175</f>
        <v>15430.097178005704</v>
      </c>
      <c r="GB8" s="427">
        <f>INPUT!GQ175</f>
        <v>2.6824860451567512</v>
      </c>
      <c r="GC8" s="498">
        <f>INPUT!GR175</f>
        <v>15099.084407953753</v>
      </c>
      <c r="GD8" s="427">
        <f>INPUT!GS175</f>
        <v>-2.1452409938401584</v>
      </c>
      <c r="GE8" s="498">
        <f>INPUT!GT175</f>
        <v>15162.072048464426</v>
      </c>
      <c r="GF8" s="427">
        <f>INPUT!GU175</f>
        <v>0.41716198683869887</v>
      </c>
      <c r="GG8" s="498">
        <f>INPUT!GV175</f>
        <v>15345.314394020337</v>
      </c>
      <c r="GH8" s="427">
        <f>INPUT!GW175</f>
        <v>1.2085574120093145</v>
      </c>
      <c r="GI8" s="498">
        <f>INPUT!GX175</f>
        <v>15645.197353180076</v>
      </c>
      <c r="GJ8" s="427">
        <f>INPUT!GY175</f>
        <v>1.9542314445939013</v>
      </c>
      <c r="GK8" s="427">
        <f>INPUT!GZ175</f>
        <v>0.80956758784247462</v>
      </c>
      <c r="GL8" s="436"/>
    </row>
    <row r="9" spans="1:194" ht="12" customHeight="1" x14ac:dyDescent="0.2">
      <c r="A9" s="497" t="s">
        <v>96</v>
      </c>
      <c r="B9" s="498">
        <f>INPUT!K180</f>
        <v>1691</v>
      </c>
      <c r="C9" s="427">
        <f>INPUT!L180</f>
        <v>-4.1383219954648549</v>
      </c>
      <c r="D9" s="498">
        <f>INPUT!M180</f>
        <v>1632</v>
      </c>
      <c r="E9" s="427">
        <f>INPUT!N180</f>
        <v>-9.3836757357023899</v>
      </c>
      <c r="F9" s="498">
        <f>INPUT!O180</f>
        <v>1665</v>
      </c>
      <c r="G9" s="427">
        <f>INPUT!P180</f>
        <v>-7.9092920353982299</v>
      </c>
      <c r="H9" s="498">
        <f>INPUT!Q180</f>
        <v>1660</v>
      </c>
      <c r="I9" s="427">
        <f>INPUT!R180</f>
        <v>-7.3660714285714306</v>
      </c>
      <c r="J9" s="498">
        <f>INPUT!S180</f>
        <v>1551</v>
      </c>
      <c r="K9" s="427">
        <f>INPUT!T180</f>
        <v>-8.2791247782377333</v>
      </c>
      <c r="L9" s="498">
        <f>INPUT!U180</f>
        <v>1635</v>
      </c>
      <c r="M9" s="427">
        <f>INPUT!V180</f>
        <v>0.18382352941177516</v>
      </c>
      <c r="N9" s="498">
        <f>INPUT!W180</f>
        <v>1775</v>
      </c>
      <c r="O9" s="427">
        <f>INPUT!X180</f>
        <v>6.6066066066066131</v>
      </c>
      <c r="P9" s="498">
        <f>INPUT!Y180</f>
        <v>1750</v>
      </c>
      <c r="Q9" s="427">
        <f>INPUT!Z180</f>
        <v>5.4216867469879526</v>
      </c>
      <c r="R9" s="498">
        <f>INPUT!AA180</f>
        <v>1810</v>
      </c>
      <c r="S9" s="427">
        <f>INPUT!AB180</f>
        <v>16.698903932946486</v>
      </c>
      <c r="T9" s="498">
        <f>INPUT!AC180</f>
        <v>1841</v>
      </c>
      <c r="U9" s="427">
        <f>INPUT!AD180</f>
        <v>12.599388379204889</v>
      </c>
      <c r="V9" s="498">
        <f>INPUT!AE180</f>
        <v>1902</v>
      </c>
      <c r="W9" s="427">
        <f>INPUT!AF180</f>
        <v>7.154929577464797</v>
      </c>
      <c r="X9" s="498">
        <f>INPUT!AG180</f>
        <v>2072</v>
      </c>
      <c r="Y9" s="427">
        <f>INPUT!AH180</f>
        <v>18.399999999999995</v>
      </c>
      <c r="Z9" s="498">
        <f>INPUT!AI180</f>
        <v>2094</v>
      </c>
      <c r="AA9" s="427">
        <f>INPUT!AJ180</f>
        <v>15.690607734806639</v>
      </c>
      <c r="AB9" s="498">
        <f>INPUT!AK180</f>
        <v>2086</v>
      </c>
      <c r="AC9" s="427">
        <f>INPUT!AL180</f>
        <v>13.307984790874517</v>
      </c>
      <c r="AD9" s="498">
        <f>INPUT!AM180</f>
        <v>2126</v>
      </c>
      <c r="AE9" s="427">
        <f>INPUT!AN180</f>
        <v>11.777076761303885</v>
      </c>
      <c r="AF9" s="498">
        <f>INPUT!AO180</f>
        <v>2244</v>
      </c>
      <c r="AG9" s="427">
        <f>INPUT!AP180</f>
        <v>8.3011583011582957</v>
      </c>
      <c r="AH9" s="498">
        <f>INPUT!AQ180</f>
        <v>2273</v>
      </c>
      <c r="AI9" s="427">
        <f>INPUT!AR180</f>
        <v>8.5482330468003909</v>
      </c>
      <c r="AJ9" s="498">
        <f>INPUT!AS180</f>
        <v>2249</v>
      </c>
      <c r="AK9" s="427">
        <f>INPUT!AT180</f>
        <v>7.8139980824544653</v>
      </c>
      <c r="AL9" s="498">
        <f>INPUT!AU180</f>
        <v>2202</v>
      </c>
      <c r="AM9" s="427">
        <f>INPUT!AV180</f>
        <v>3.5747883349012133</v>
      </c>
      <c r="AN9" s="498">
        <f>INPUT!AW180</f>
        <v>2171</v>
      </c>
      <c r="AO9" s="427">
        <f>INPUT!AX180</f>
        <v>-3.2531194295900123</v>
      </c>
      <c r="AP9" s="498">
        <f>INPUT!AY180</f>
        <v>2127.5</v>
      </c>
      <c r="AQ9" s="427">
        <f>INPUT!AZ180</f>
        <v>-6.4012318521777356</v>
      </c>
      <c r="AR9" s="498">
        <f>INPUT!BA180</f>
        <v>2210</v>
      </c>
      <c r="AS9" s="427">
        <f>INPUT!BB180</f>
        <v>-1.7341040462427793</v>
      </c>
      <c r="AT9" s="498">
        <f>INPUT!BC180</f>
        <v>2236</v>
      </c>
      <c r="AU9" s="427">
        <f>INPUT!BD180</f>
        <v>1.5440508628519423</v>
      </c>
      <c r="AV9" s="498">
        <f>INPUT!BE180</f>
        <v>2248</v>
      </c>
      <c r="AW9" s="427">
        <f>INPUT!BF180</f>
        <v>3.5467526485490453</v>
      </c>
      <c r="AX9" s="498">
        <f>INPUT!BG180</f>
        <v>2176</v>
      </c>
      <c r="AY9" s="427">
        <f>INPUT!BH180</f>
        <v>2.2796709753231559</v>
      </c>
      <c r="AZ9" s="498">
        <f>INPUT!BI180</f>
        <v>2181</v>
      </c>
      <c r="BA9" s="427">
        <f>INPUT!BJ180</f>
        <v>-1.3122171945701311</v>
      </c>
      <c r="BB9" s="498">
        <f>INPUT!BK180</f>
        <v>2254</v>
      </c>
      <c r="BC9" s="427">
        <f>INPUT!BL180</f>
        <v>0.80500894454382799</v>
      </c>
      <c r="BD9" s="498">
        <f>INPUT!BM180</f>
        <v>2433</v>
      </c>
      <c r="BE9" s="427">
        <f>INPUT!BN180</f>
        <v>8.2295373665480334</v>
      </c>
      <c r="BF9" s="498">
        <f>INPUT!BO180</f>
        <v>2526</v>
      </c>
      <c r="BG9" s="427">
        <f>INPUT!BP180</f>
        <v>16.084558823529417</v>
      </c>
      <c r="BH9" s="498">
        <f>INPUT!BQ180</f>
        <v>2569</v>
      </c>
      <c r="BI9" s="427">
        <f>INPUT!BR180</f>
        <v>17.790004585052731</v>
      </c>
      <c r="BJ9" s="498">
        <f>INPUT!BS180</f>
        <v>2514</v>
      </c>
      <c r="BK9" s="427">
        <f>INPUT!BT180</f>
        <v>11.535048802129545</v>
      </c>
      <c r="BL9" s="498">
        <f>INPUT!BU180</f>
        <v>2883</v>
      </c>
      <c r="BM9" s="427">
        <f>INPUT!BV180</f>
        <v>18.495684340320583</v>
      </c>
      <c r="BN9" s="498">
        <f>INPUT!BW180</f>
        <v>2898</v>
      </c>
      <c r="BO9" s="427">
        <f>INPUT!BX180</f>
        <v>14.726840855106893</v>
      </c>
      <c r="BP9" s="498">
        <f>INPUT!BY180</f>
        <v>2781</v>
      </c>
      <c r="BQ9" s="427">
        <f>INPUT!BZ180</f>
        <v>8.2522382249902613</v>
      </c>
      <c r="BR9" s="498">
        <f>INPUT!CA180</f>
        <v>2905</v>
      </c>
      <c r="BS9" s="427">
        <f>INPUT!CB180</f>
        <v>15.552903739061264</v>
      </c>
      <c r="BT9" s="498">
        <f>INPUT!CC180</f>
        <v>3102</v>
      </c>
      <c r="BU9" s="427">
        <f>INPUT!CD180</f>
        <v>7.5962539021852127</v>
      </c>
      <c r="BV9" s="498">
        <f>INPUT!CE180</f>
        <v>3012.4735329870705</v>
      </c>
      <c r="BW9" s="427">
        <f>INPUT!CF180</f>
        <v>3.950087404660807</v>
      </c>
      <c r="BX9" s="498">
        <f>INPUT!CG180</f>
        <v>2985.1868549701248</v>
      </c>
      <c r="BY9" s="427">
        <f>INPUT!CH180</f>
        <v>7.3422098155384807</v>
      </c>
      <c r="BZ9" s="498">
        <f>INPUT!CI180</f>
        <v>3227.4802892465596</v>
      </c>
      <c r="CA9" s="427">
        <f>INPUT!CJ180</f>
        <v>11.100870542050245</v>
      </c>
      <c r="CB9" s="498">
        <f>INPUT!CK180</f>
        <v>3495.254541051102</v>
      </c>
      <c r="CC9" s="427">
        <f>INPUT!CL180</f>
        <v>12.677451355612579</v>
      </c>
      <c r="CD9" s="498">
        <f>INPUT!CM180</f>
        <v>3397</v>
      </c>
      <c r="CE9" s="427">
        <f>INPUT!CN180</f>
        <v>12.764476195468699</v>
      </c>
      <c r="CF9" s="498">
        <f>INPUT!CO180</f>
        <v>3486.2287605737401</v>
      </c>
      <c r="CG9" s="427">
        <f>INPUT!CP180</f>
        <v>16.784272809235247</v>
      </c>
      <c r="CH9" s="498">
        <f>INPUT!CQ180</f>
        <v>3700.8464901002826</v>
      </c>
      <c r="CI9" s="427">
        <f>INPUT!CR180</f>
        <v>14.666741805702198</v>
      </c>
      <c r="CJ9" s="498">
        <f>INPUT!CS180</f>
        <v>3939.5</v>
      </c>
      <c r="CK9" s="427">
        <f>INPUT!CT180</f>
        <v>12.70996013970711</v>
      </c>
      <c r="CL9" s="498">
        <f>INPUT!CU180</f>
        <v>3854</v>
      </c>
      <c r="CM9" s="427">
        <f>INPUT!CV180</f>
        <v>13.453046806005297</v>
      </c>
      <c r="CN9" s="498">
        <f>INPUT!CW180</f>
        <v>3943</v>
      </c>
      <c r="CO9" s="427">
        <f>INPUT!CX180</f>
        <v>13.10215911795436</v>
      </c>
      <c r="CP9" s="498">
        <f>INPUT!CY180</f>
        <v>4146</v>
      </c>
      <c r="CQ9" s="427">
        <f>INPUT!CZ180</f>
        <v>12.028424067047826</v>
      </c>
      <c r="CR9" s="498">
        <f>INPUT!DA180</f>
        <v>4205</v>
      </c>
      <c r="CS9" s="427">
        <f>INPUT!DB180</f>
        <v>6.739433938317041</v>
      </c>
      <c r="CT9" s="498">
        <f>INPUT!DC180</f>
        <v>3616</v>
      </c>
      <c r="CU9" s="427">
        <f>INPUT!DD180</f>
        <v>-6.1754021795537124</v>
      </c>
      <c r="CV9" s="498">
        <f>INPUT!DE180</f>
        <v>3441</v>
      </c>
      <c r="CW9" s="427">
        <f>INPUT!DF180</f>
        <v>-12.73142277453716</v>
      </c>
      <c r="CX9" s="498">
        <f>INPUT!DG180</f>
        <v>3556</v>
      </c>
      <c r="CY9" s="427">
        <f>INPUT!DH180</f>
        <v>-14.23058369512783</v>
      </c>
      <c r="CZ9" s="498">
        <f>INPUT!DI180</f>
        <v>3445</v>
      </c>
      <c r="DA9" s="427">
        <f>INPUT!DJ180</f>
        <v>-18.073721759809747</v>
      </c>
      <c r="DB9" s="498">
        <f>INPUT!DK180</f>
        <v>3298</v>
      </c>
      <c r="DC9" s="427">
        <f>INPUT!DL180</f>
        <v>-8.7942477876106206</v>
      </c>
      <c r="DD9" s="498">
        <f>INPUT!DM180</f>
        <v>3339</v>
      </c>
      <c r="DE9" s="427">
        <f>INPUT!DN180</f>
        <v>-2.9642545771577988</v>
      </c>
      <c r="DF9" s="498">
        <f>INPUT!DO180</f>
        <v>3391</v>
      </c>
      <c r="DG9" s="427">
        <f>INPUT!DP180</f>
        <v>-4.6400449943757032</v>
      </c>
      <c r="DH9" s="498">
        <f>INPUT!DQ180</f>
        <v>3069</v>
      </c>
      <c r="DI9" s="427">
        <f>INPUT!DR180</f>
        <v>-10.91436865021771</v>
      </c>
      <c r="DJ9" s="498">
        <f>INPUT!DS180</f>
        <v>2880</v>
      </c>
      <c r="DK9" s="427">
        <f>INPUT!DT180</f>
        <v>-12.674348089751364</v>
      </c>
      <c r="DL9" s="498">
        <f>INPUT!DU180</f>
        <v>2833</v>
      </c>
      <c r="DM9" s="427">
        <f>INPUT!DV180</f>
        <v>-15.154237795747228</v>
      </c>
      <c r="DN9" s="498">
        <f>INPUT!DW180</f>
        <v>2805</v>
      </c>
      <c r="DO9" s="427">
        <f>INPUT!DX180</f>
        <v>-17.281038041875551</v>
      </c>
      <c r="DP9" s="498">
        <f>INPUT!DY180</f>
        <v>2820</v>
      </c>
      <c r="DQ9" s="427">
        <f>INPUT!DZ180</f>
        <v>-8.1133919843597297</v>
      </c>
      <c r="DR9" s="498">
        <f>INPUT!EA180</f>
        <v>2971</v>
      </c>
      <c r="DS9" s="427">
        <f>INPUT!EB180</f>
        <v>3.1597222222222276</v>
      </c>
      <c r="DT9" s="498">
        <f>INPUT!EC180</f>
        <v>3216</v>
      </c>
      <c r="DU9" s="427">
        <f>INPUT!ED180</f>
        <v>13.519237557359688</v>
      </c>
      <c r="DV9" s="498">
        <f>INPUT!EE180</f>
        <v>3386</v>
      </c>
      <c r="DW9" s="427">
        <f>INPUT!EF180</f>
        <v>20.713012477718351</v>
      </c>
      <c r="DX9" s="498">
        <f>INPUT!EG180</f>
        <v>3224</v>
      </c>
      <c r="DY9" s="427">
        <f>INPUT!EH180</f>
        <v>14.326241134751783</v>
      </c>
      <c r="DZ9" s="498">
        <f>INPUT!EI180</f>
        <v>2992</v>
      </c>
      <c r="EA9" s="427">
        <f>INPUT!EJ180</f>
        <v>0.70683271625715527</v>
      </c>
      <c r="EB9" s="498">
        <f>INPUT!EK180</f>
        <v>2998</v>
      </c>
      <c r="EC9" s="427">
        <f>INPUT!EL180</f>
        <v>-6.7786069651741272</v>
      </c>
      <c r="ED9" s="498">
        <f>INPUT!EM180</f>
        <v>3024.0699999999997</v>
      </c>
      <c r="EE9" s="427">
        <f>INPUT!EN180</f>
        <v>-10.689013585351459</v>
      </c>
      <c r="EF9" s="498">
        <f>INPUT!EO180</f>
        <v>2958</v>
      </c>
      <c r="EG9" s="427">
        <f>INPUT!EP180</f>
        <v>-8.2506203473945448</v>
      </c>
      <c r="EH9" s="498">
        <f>INPUT!EQ180</f>
        <v>3053.0578429676757</v>
      </c>
      <c r="EI9" s="427">
        <f>INPUT!ER180</f>
        <v>2.0407033077431747</v>
      </c>
      <c r="EJ9" s="498">
        <f>INPUT!ES180</f>
        <v>3099.0489194618694</v>
      </c>
      <c r="EK9" s="427">
        <f>INPUT!ET180</f>
        <v>3.3705443449589589</v>
      </c>
      <c r="EL9" s="498">
        <f>INPUT!EU180</f>
        <v>3062.2117675320051</v>
      </c>
      <c r="EM9" s="427">
        <f>INPUT!EV180</f>
        <v>1.2612726402499108</v>
      </c>
      <c r="EN9" s="498">
        <f>INPUT!EW180</f>
        <v>3074.3609680394366</v>
      </c>
      <c r="EO9" s="427">
        <f>INPUT!EX180</f>
        <v>3.9337717389938076</v>
      </c>
      <c r="EP9" s="427"/>
      <c r="EQ9" s="498">
        <f>INPUT!FF180</f>
        <v>7165</v>
      </c>
      <c r="ER9" s="427">
        <f>INPUT!FG180</f>
        <v>12.480376766091062</v>
      </c>
      <c r="ES9" s="498">
        <f>INPUT!FH180</f>
        <v>6648</v>
      </c>
      <c r="ET9" s="427">
        <f>INPUT!FI180</f>
        <v>-7.2156315422191248</v>
      </c>
      <c r="EU9" s="498">
        <f>INPUT!FJ180</f>
        <v>6711</v>
      </c>
      <c r="EV9" s="427">
        <f>INPUT!FK180</f>
        <v>0.94765342960287935</v>
      </c>
      <c r="EW9" s="498">
        <f>INPUT!FL180</f>
        <v>7625</v>
      </c>
      <c r="EX9" s="427">
        <f>INPUT!FM180</f>
        <v>13.619430785277897</v>
      </c>
      <c r="EY9" s="498">
        <f>INPUT!FN180</f>
        <v>8550</v>
      </c>
      <c r="EZ9" s="427">
        <f>INPUT!FO180</f>
        <v>12.131147540983612</v>
      </c>
      <c r="FA9" s="498">
        <f>INPUT!FP180</f>
        <v>8895</v>
      </c>
      <c r="FB9" s="427">
        <f>INPUT!FQ180</f>
        <v>4.035087719298236</v>
      </c>
      <c r="FC9" s="498">
        <f>INPUT!FR180</f>
        <v>8821.5</v>
      </c>
      <c r="FD9" s="427">
        <f>INPUT!FS180</f>
        <v>-0.82630691399663281</v>
      </c>
      <c r="FE9" s="498">
        <f>INPUT!FT180</f>
        <v>9044</v>
      </c>
      <c r="FF9" s="427">
        <f>INPUT!FU180</f>
        <v>2.5222467834268514</v>
      </c>
      <c r="FG9" s="498">
        <f>INPUT!FV180</f>
        <v>10492</v>
      </c>
      <c r="FH9" s="427">
        <f>INPUT!FW180</f>
        <v>16.010614772224674</v>
      </c>
      <c r="FI9" s="498">
        <f>INPUT!FX180</f>
        <v>11686</v>
      </c>
      <c r="FJ9" s="427">
        <f>INPUT!FY180</f>
        <v>11.380099123141441</v>
      </c>
      <c r="FK9" s="498">
        <f>INPUT!FZ180</f>
        <v>12720.395218254856</v>
      </c>
      <c r="FL9" s="427">
        <f>INPUT!GA180</f>
        <v>8.8515764012909059</v>
      </c>
      <c r="FM9" s="498">
        <f>INPUT!GB180</f>
        <v>14523.575250674023</v>
      </c>
      <c r="FN9" s="427">
        <f>INPUT!GC180</f>
        <v>14.175503209455709</v>
      </c>
      <c r="FO9" s="498">
        <f>INPUT!GD180</f>
        <v>16148</v>
      </c>
      <c r="FP9" s="427">
        <f>INPUT!GE180</f>
        <v>11.1847442608912</v>
      </c>
      <c r="FQ9" s="498">
        <f>INPUT!GF180</f>
        <v>14058</v>
      </c>
      <c r="FR9" s="427">
        <f>INPUT!GG180</f>
        <v>-12.94277929155313</v>
      </c>
      <c r="FS9" s="498">
        <f>INPUT!GH180</f>
        <v>13097</v>
      </c>
      <c r="FT9" s="427">
        <f>INPUT!GI180</f>
        <v>-6.8359652866695093</v>
      </c>
      <c r="FU9" s="498">
        <f>INPUT!GJ180</f>
        <v>11338</v>
      </c>
      <c r="FV9" s="427">
        <f>INPUT!GK180</f>
        <v>-13.43055661601894</v>
      </c>
      <c r="FW9" s="498">
        <f>INPUT!GL180</f>
        <v>12797</v>
      </c>
      <c r="FX9" s="427">
        <f>INPUT!GM180</f>
        <v>12.868230728523544</v>
      </c>
      <c r="FY9" s="498">
        <f>INPUT!GN180</f>
        <v>11972.07</v>
      </c>
      <c r="FZ9" s="427">
        <f>INPUT!GO180</f>
        <v>-6.4462764710479075</v>
      </c>
      <c r="GA9" s="498">
        <f>INPUT!GP180</f>
        <v>12288.679498000987</v>
      </c>
      <c r="GB9" s="427">
        <f>INPUT!GQ180</f>
        <v>2.6445677146975211</v>
      </c>
      <c r="GC9" s="498">
        <f>INPUT!GR180</f>
        <v>11978.72828212421</v>
      </c>
      <c r="GD9" s="427">
        <f>INPUT!GS180</f>
        <v>-2.5222499775276686</v>
      </c>
      <c r="GE9" s="498">
        <f>INPUT!GT180</f>
        <v>11902.436244474447</v>
      </c>
      <c r="GF9" s="427">
        <f>INPUT!GU180</f>
        <v>-0.63689596969664919</v>
      </c>
      <c r="GG9" s="498">
        <f>INPUT!GV180</f>
        <v>11980.293543179067</v>
      </c>
      <c r="GH9" s="427">
        <f>INPUT!GW180</f>
        <v>0.65412909681212827</v>
      </c>
      <c r="GI9" s="498">
        <f>INPUT!GX180</f>
        <v>12150.784601790458</v>
      </c>
      <c r="GJ9" s="427">
        <f>INPUT!GY180</f>
        <v>1.423095836482724</v>
      </c>
      <c r="GK9" s="427">
        <f>INPUT!GZ180</f>
        <v>0.29678567987416749</v>
      </c>
      <c r="GL9" s="436"/>
    </row>
    <row r="10" spans="1:194" ht="12" customHeight="1" x14ac:dyDescent="0.2">
      <c r="A10" s="497" t="s">
        <v>315</v>
      </c>
      <c r="B10" s="498">
        <f>INPUT!K182</f>
        <v>204</v>
      </c>
      <c r="C10" s="427">
        <f>INPUT!L182</f>
        <v>8.5106382978723296</v>
      </c>
      <c r="D10" s="498">
        <f>INPUT!M182</f>
        <v>201</v>
      </c>
      <c r="E10" s="427">
        <f>INPUT!N182</f>
        <v>4.6875</v>
      </c>
      <c r="F10" s="498">
        <f>INPUT!O182</f>
        <v>211</v>
      </c>
      <c r="G10" s="427">
        <f>INPUT!P182</f>
        <v>8.2051282051281973</v>
      </c>
      <c r="H10" s="498">
        <f>INPUT!Q182</f>
        <v>208</v>
      </c>
      <c r="I10" s="427">
        <f>INPUT!R182</f>
        <v>5.5837563451776706</v>
      </c>
      <c r="J10" s="498">
        <f>INPUT!S182</f>
        <v>221</v>
      </c>
      <c r="K10" s="427">
        <f>INPUT!T182</f>
        <v>8.333333333333325</v>
      </c>
      <c r="L10" s="498">
        <f>INPUT!U182</f>
        <v>234</v>
      </c>
      <c r="M10" s="427">
        <f>INPUT!V182</f>
        <v>16.417910447761198</v>
      </c>
      <c r="N10" s="498">
        <f>INPUT!W182</f>
        <v>242</v>
      </c>
      <c r="O10" s="427">
        <f>INPUT!X182</f>
        <v>14.691943127962093</v>
      </c>
      <c r="P10" s="498">
        <f>INPUT!Y182</f>
        <v>241</v>
      </c>
      <c r="Q10" s="427">
        <f>INPUT!Z182</f>
        <v>15.865384615384626</v>
      </c>
      <c r="R10" s="498">
        <f>INPUT!AA182</f>
        <v>284.59999999999991</v>
      </c>
      <c r="S10" s="427">
        <f>INPUT!AB182</f>
        <v>28.778280542986391</v>
      </c>
      <c r="T10" s="498">
        <f>INPUT!AC182</f>
        <v>282</v>
      </c>
      <c r="U10" s="427">
        <f>INPUT!AD182</f>
        <v>20.512820512820507</v>
      </c>
      <c r="V10" s="498">
        <f>INPUT!AE182</f>
        <v>276</v>
      </c>
      <c r="W10" s="427">
        <f>INPUT!AF182</f>
        <v>14.049586776859503</v>
      </c>
      <c r="X10" s="498">
        <f>INPUT!AG182</f>
        <v>297</v>
      </c>
      <c r="Y10" s="427">
        <f>INPUT!AH182</f>
        <v>23.236514522821583</v>
      </c>
      <c r="Z10" s="498">
        <f>INPUT!AI182</f>
        <v>349</v>
      </c>
      <c r="AA10" s="427">
        <f>INPUT!AJ182</f>
        <v>22.628250175685217</v>
      </c>
      <c r="AB10" s="498">
        <f>INPUT!AK182</f>
        <v>344</v>
      </c>
      <c r="AC10" s="427">
        <f>INPUT!AL182</f>
        <v>21.98581560283688</v>
      </c>
      <c r="AD10" s="498">
        <f>INPUT!AM182</f>
        <v>346</v>
      </c>
      <c r="AE10" s="427">
        <f>INPUT!AN182</f>
        <v>25.362318840579711</v>
      </c>
      <c r="AF10" s="498">
        <f>INPUT!AO182</f>
        <v>354.40000000000009</v>
      </c>
      <c r="AG10" s="427">
        <f>INPUT!AP182</f>
        <v>19.326599326599347</v>
      </c>
      <c r="AH10" s="498">
        <f>INPUT!AQ182</f>
        <v>399</v>
      </c>
      <c r="AI10" s="427">
        <f>INPUT!AR182</f>
        <v>14.326647564469909</v>
      </c>
      <c r="AJ10" s="498">
        <f>INPUT!AS182</f>
        <v>387</v>
      </c>
      <c r="AK10" s="427">
        <f>INPUT!AT182</f>
        <v>12.5</v>
      </c>
      <c r="AL10" s="498">
        <f>INPUT!AU182</f>
        <v>392</v>
      </c>
      <c r="AM10" s="427">
        <f>INPUT!AV182</f>
        <v>13.294797687861282</v>
      </c>
      <c r="AN10" s="498">
        <f>INPUT!AW182</f>
        <v>337</v>
      </c>
      <c r="AO10" s="427">
        <f>INPUT!AX182</f>
        <v>-4.9097065462754159</v>
      </c>
      <c r="AP10" s="498">
        <f>INPUT!AY182</f>
        <v>424.5</v>
      </c>
      <c r="AQ10" s="427">
        <f>INPUT!AZ182</f>
        <v>6.3909774436090139</v>
      </c>
      <c r="AR10" s="498">
        <f>INPUT!BA182</f>
        <v>432</v>
      </c>
      <c r="AS10" s="427">
        <f>INPUT!BB182</f>
        <v>11.627906976744185</v>
      </c>
      <c r="AT10" s="498">
        <f>INPUT!BC182</f>
        <v>407</v>
      </c>
      <c r="AU10" s="427">
        <f>INPUT!BD182</f>
        <v>3.8265306122448939</v>
      </c>
      <c r="AV10" s="498">
        <f>INPUT!BE182</f>
        <v>388</v>
      </c>
      <c r="AW10" s="427">
        <f>INPUT!BF182</f>
        <v>15.133531157270031</v>
      </c>
      <c r="AX10" s="498">
        <f>INPUT!BG182</f>
        <v>465</v>
      </c>
      <c r="AY10" s="427">
        <f>INPUT!BH182</f>
        <v>9.5406360424028271</v>
      </c>
      <c r="AZ10" s="498">
        <f>INPUT!BI182</f>
        <v>461</v>
      </c>
      <c r="BA10" s="427">
        <f>INPUT!BJ182</f>
        <v>6.7129629629629539</v>
      </c>
      <c r="BB10" s="498">
        <f>INPUT!BK182</f>
        <v>468</v>
      </c>
      <c r="BC10" s="427">
        <f>INPUT!BL182</f>
        <v>14.987714987714984</v>
      </c>
      <c r="BD10" s="498">
        <f>INPUT!BM182</f>
        <v>428</v>
      </c>
      <c r="BE10" s="427">
        <f>INPUT!BN182</f>
        <v>10.309278350515472</v>
      </c>
      <c r="BF10" s="498">
        <f>INPUT!BO182</f>
        <v>554</v>
      </c>
      <c r="BG10" s="427">
        <f>INPUT!BP182</f>
        <v>19.13978494623656</v>
      </c>
      <c r="BH10" s="498">
        <f>INPUT!BQ182</f>
        <v>573</v>
      </c>
      <c r="BI10" s="427">
        <f>INPUT!BR182</f>
        <v>24.295010845986976</v>
      </c>
      <c r="BJ10" s="498">
        <f>INPUT!BS182</f>
        <v>563</v>
      </c>
      <c r="BK10" s="427">
        <f>INPUT!BT182</f>
        <v>20.299145299145295</v>
      </c>
      <c r="BL10" s="498">
        <f>INPUT!BU182</f>
        <v>560</v>
      </c>
      <c r="BM10" s="427">
        <f>INPUT!BV182</f>
        <v>30.841121495327094</v>
      </c>
      <c r="BN10" s="498">
        <f>INPUT!BW182</f>
        <v>681</v>
      </c>
      <c r="BO10" s="427">
        <f>INPUT!BX182</f>
        <v>22.924187725631761</v>
      </c>
      <c r="BP10" s="498">
        <f>INPUT!BY182</f>
        <v>679</v>
      </c>
      <c r="BQ10" s="427">
        <f>INPUT!BZ182</f>
        <v>18.499127399650959</v>
      </c>
      <c r="BR10" s="498">
        <f>INPUT!CA182</f>
        <v>725</v>
      </c>
      <c r="BS10" s="427">
        <f>INPUT!CB182</f>
        <v>28.774422735346363</v>
      </c>
      <c r="BT10" s="498">
        <f>INPUT!CC182</f>
        <v>714</v>
      </c>
      <c r="BU10" s="427">
        <f>INPUT!CD182</f>
        <v>27.499999999999993</v>
      </c>
      <c r="BV10" s="498">
        <f>INPUT!CE182</f>
        <v>815.6805171842193</v>
      </c>
      <c r="BW10" s="427">
        <f>INPUT!CF182</f>
        <v>19.776874770076258</v>
      </c>
      <c r="BX10" s="498">
        <f>INPUT!CG182</f>
        <v>791.81314502987516</v>
      </c>
      <c r="BY10" s="427">
        <f>INPUT!CH182</f>
        <v>16.614601624429337</v>
      </c>
      <c r="BZ10" s="498">
        <f>INPUT!CI182</f>
        <v>860.91971075344054</v>
      </c>
      <c r="CA10" s="427">
        <f>INPUT!CJ182</f>
        <v>18.747546310819384</v>
      </c>
      <c r="CB10" s="498">
        <f>INPUT!CK182</f>
        <v>793.74545894889798</v>
      </c>
      <c r="CC10" s="427">
        <f>INPUT!CL182</f>
        <v>11.168831785559941</v>
      </c>
      <c r="CD10" s="498">
        <f>INPUT!CM182</f>
        <v>975</v>
      </c>
      <c r="CE10" s="427">
        <f>INPUT!CN182</f>
        <v>19.532093688563457</v>
      </c>
      <c r="CF10" s="498">
        <f>INPUT!CO182</f>
        <v>924.77123942625985</v>
      </c>
      <c r="CG10" s="427">
        <f>INPUT!CP182</f>
        <v>16.791599789792343</v>
      </c>
      <c r="CH10" s="498">
        <f>INPUT!CQ182</f>
        <v>1019.1535098997174</v>
      </c>
      <c r="CI10" s="427">
        <f>INPUT!CR182</f>
        <v>18.37962322965021</v>
      </c>
      <c r="CJ10" s="498">
        <f>INPUT!CS182</f>
        <v>910.5</v>
      </c>
      <c r="CK10" s="427">
        <f>INPUT!CT182</f>
        <v>14.709317670391719</v>
      </c>
      <c r="CL10" s="498">
        <f>INPUT!CU182</f>
        <v>1040</v>
      </c>
      <c r="CM10" s="427">
        <f>INPUT!CV182</f>
        <v>6.6666666666666652</v>
      </c>
      <c r="CN10" s="498">
        <f>INPUT!CW182</f>
        <v>964</v>
      </c>
      <c r="CO10" s="427">
        <f>INPUT!CX182</f>
        <v>4.2419961717319543</v>
      </c>
      <c r="CP10" s="498">
        <f>INPUT!CY182</f>
        <v>994</v>
      </c>
      <c r="CQ10" s="427">
        <f>INPUT!CZ182</f>
        <v>-2.4680786216585204</v>
      </c>
      <c r="CR10" s="498">
        <f>INPUT!DA182</f>
        <v>906</v>
      </c>
      <c r="CS10" s="427">
        <f>INPUT!DB182</f>
        <v>-0.49423393739703725</v>
      </c>
      <c r="CT10" s="498">
        <f>INPUT!DC182</f>
        <v>985</v>
      </c>
      <c r="CU10" s="427">
        <f>INPUT!DD182</f>
        <v>-5.2884615384615419</v>
      </c>
      <c r="CV10" s="498">
        <f>INPUT!DE182</f>
        <v>936</v>
      </c>
      <c r="CW10" s="427">
        <f>INPUT!DF182</f>
        <v>-2.9045643153526979</v>
      </c>
      <c r="CX10" s="498">
        <f>INPUT!DG182</f>
        <v>842</v>
      </c>
      <c r="CY10" s="427">
        <f>INPUT!DH182</f>
        <v>-15.291750503018109</v>
      </c>
      <c r="CZ10" s="498">
        <f>INPUT!DI182</f>
        <v>848</v>
      </c>
      <c r="DA10" s="427">
        <f>INPUT!DJ182</f>
        <v>-6.4017660044150109</v>
      </c>
      <c r="DB10" s="498">
        <f>INPUT!DK182</f>
        <v>928</v>
      </c>
      <c r="DC10" s="427">
        <f>INPUT!DL182</f>
        <v>-5.7868020304568502</v>
      </c>
      <c r="DD10" s="498">
        <f>INPUT!DM182</f>
        <v>921</v>
      </c>
      <c r="DE10" s="427">
        <f>INPUT!DN182</f>
        <v>-1.602564102564108</v>
      </c>
      <c r="DF10" s="498">
        <f>INPUT!DO182</f>
        <v>822</v>
      </c>
      <c r="DG10" s="427">
        <f>INPUT!DP182</f>
        <v>-2.3752969121140111</v>
      </c>
      <c r="DH10" s="498">
        <f>INPUT!DQ182</f>
        <v>764</v>
      </c>
      <c r="DI10" s="427">
        <f>INPUT!DR182</f>
        <v>-9.9056603773584939</v>
      </c>
      <c r="DJ10" s="498">
        <f>INPUT!DS182</f>
        <v>811</v>
      </c>
      <c r="DK10" s="427">
        <f>INPUT!DT182</f>
        <v>-12.607758620689658</v>
      </c>
      <c r="DL10" s="498">
        <f>INPUT!DU182</f>
        <v>747</v>
      </c>
      <c r="DM10" s="427">
        <f>INPUT!DV182</f>
        <v>-18.892508143322473</v>
      </c>
      <c r="DN10" s="498">
        <f>INPUT!DW182</f>
        <v>779</v>
      </c>
      <c r="DO10" s="427">
        <f>INPUT!DX182</f>
        <v>-5.2311435523114351</v>
      </c>
      <c r="DP10" s="498">
        <f>INPUT!DY182</f>
        <v>793</v>
      </c>
      <c r="DQ10" s="427">
        <f>INPUT!DZ182</f>
        <v>3.7958115183245988</v>
      </c>
      <c r="DR10" s="498">
        <f>INPUT!EA182</f>
        <v>806</v>
      </c>
      <c r="DS10" s="427">
        <f>INPUT!EB182</f>
        <v>-0.61652281134402243</v>
      </c>
      <c r="DT10" s="498">
        <f>INPUT!EC182</f>
        <v>802</v>
      </c>
      <c r="DU10" s="427">
        <f>INPUT!ED182</f>
        <v>7.3627844712182089</v>
      </c>
      <c r="DV10" s="498">
        <f>INPUT!EE182</f>
        <v>828</v>
      </c>
      <c r="DW10" s="427">
        <f>INPUT!EF182</f>
        <v>6.2901155327342639</v>
      </c>
      <c r="DX10" s="498">
        <f>INPUT!EG182</f>
        <v>734</v>
      </c>
      <c r="DY10" s="427">
        <f>INPUT!EH182</f>
        <v>-7.4401008827238329</v>
      </c>
      <c r="DZ10" s="498">
        <f>INPUT!EI182</f>
        <v>769</v>
      </c>
      <c r="EA10" s="427">
        <f>INPUT!EJ182</f>
        <v>-4.5905707196029821</v>
      </c>
      <c r="EB10" s="498">
        <f>INPUT!EK182</f>
        <v>791</v>
      </c>
      <c r="EC10" s="427">
        <f>INPUT!EL182</f>
        <v>-1.3715710723191998</v>
      </c>
      <c r="ED10" s="498">
        <f>INPUT!EM182</f>
        <v>747.93000000000029</v>
      </c>
      <c r="EE10" s="427">
        <f>INPUT!EN182</f>
        <v>-9.6702898550724328</v>
      </c>
      <c r="EF10" s="498">
        <f>INPUT!EO182</f>
        <v>747</v>
      </c>
      <c r="EG10" s="427">
        <f>INPUT!EP182</f>
        <v>1.7711171662125436</v>
      </c>
      <c r="EH10" s="498">
        <f>INPUT!EQ182</f>
        <v>789.59251346890278</v>
      </c>
      <c r="EI10" s="427">
        <f>INPUT!ER182</f>
        <v>2.6778300999873661</v>
      </c>
      <c r="EJ10" s="498">
        <f>INPUT!ES182</f>
        <v>776.83785367343444</v>
      </c>
      <c r="EK10" s="427">
        <f>INPUT!ET182</f>
        <v>-1.7904104079096816</v>
      </c>
      <c r="EL10" s="498">
        <f>INPUT!EU182</f>
        <v>796.66285279474232</v>
      </c>
      <c r="EM10" s="427">
        <f>INPUT!EV182</f>
        <v>6.515697029767753</v>
      </c>
      <c r="EN10" s="498">
        <f>INPUT!EW182</f>
        <v>778.32446006763621</v>
      </c>
      <c r="EO10" s="427">
        <f>INPUT!EX182</f>
        <v>4.1933681482779317</v>
      </c>
      <c r="EP10" s="427"/>
      <c r="EQ10" s="498">
        <f>INPUT!FF182</f>
        <v>772</v>
      </c>
      <c r="ER10" s="427">
        <f>INPUT!FG182</f>
        <v>18.586789554531478</v>
      </c>
      <c r="ES10" s="498">
        <f>INPUT!FH182</f>
        <v>824</v>
      </c>
      <c r="ET10" s="427">
        <f>INPUT!FI182</f>
        <v>6.7357512953367893</v>
      </c>
      <c r="EU10" s="498">
        <f>INPUT!FJ182</f>
        <v>938</v>
      </c>
      <c r="EV10" s="427">
        <f>INPUT!FK182</f>
        <v>13.834951456310684</v>
      </c>
      <c r="EW10" s="498">
        <f>INPUT!FL182</f>
        <v>1139.5999999999999</v>
      </c>
      <c r="EX10" s="427">
        <f>INPUT!FM182</f>
        <v>21.492537313432834</v>
      </c>
      <c r="EY10" s="498">
        <f>INPUT!FN182</f>
        <v>1393.4</v>
      </c>
      <c r="EZ10" s="427">
        <f>INPUT!FO182</f>
        <v>22.27097227097228</v>
      </c>
      <c r="FA10" s="498">
        <f>INPUT!FP182</f>
        <v>1515</v>
      </c>
      <c r="FB10" s="427">
        <f>INPUT!FQ182</f>
        <v>8.7268551743935561</v>
      </c>
      <c r="FC10" s="498">
        <f>INPUT!FR182</f>
        <v>1651.5</v>
      </c>
      <c r="FD10" s="427">
        <f>INPUT!FS182</f>
        <v>9.0099009900990179</v>
      </c>
      <c r="FE10" s="498">
        <f>INPUT!FT182</f>
        <v>1822</v>
      </c>
      <c r="FF10" s="427">
        <f>INPUT!FU182</f>
        <v>10.323947926127763</v>
      </c>
      <c r="FG10" s="498">
        <f>INPUT!FV182</f>
        <v>2250</v>
      </c>
      <c r="FH10" s="427">
        <f>INPUT!FW182</f>
        <v>23.490669593852907</v>
      </c>
      <c r="FI10" s="498">
        <f>INPUT!FX182</f>
        <v>2799</v>
      </c>
      <c r="FJ10" s="427">
        <f>INPUT!FY182</f>
        <v>24.4</v>
      </c>
      <c r="FK10" s="498">
        <f>INPUT!FZ182</f>
        <v>3262.158831916433</v>
      </c>
      <c r="FL10" s="427">
        <f>INPUT!GA182</f>
        <v>16.547296602945096</v>
      </c>
      <c r="FM10" s="498">
        <f>INPUT!GB182</f>
        <v>3829.4247493259772</v>
      </c>
      <c r="FN10" s="427">
        <f>INPUT!GC182</f>
        <v>17.389279512067478</v>
      </c>
      <c r="FO10" s="498">
        <f>INPUT!GD182</f>
        <v>3904</v>
      </c>
      <c r="FP10" s="427">
        <f>INPUT!GE182</f>
        <v>1.9474269780898279</v>
      </c>
      <c r="FQ10" s="498">
        <f>INPUT!GF182</f>
        <v>3611</v>
      </c>
      <c r="FR10" s="427">
        <f>INPUT!GG182</f>
        <v>-7.5051229508196755</v>
      </c>
      <c r="FS10" s="498">
        <f>INPUT!GH182</f>
        <v>3435</v>
      </c>
      <c r="FT10" s="427">
        <f>INPUT!GI182</f>
        <v>-4.8739961229576245</v>
      </c>
      <c r="FU10" s="498">
        <f>INPUT!GJ182</f>
        <v>3130</v>
      </c>
      <c r="FV10" s="427">
        <f>INPUT!GK182</f>
        <v>-8.879184861717615</v>
      </c>
      <c r="FW10" s="498">
        <f>INPUT!GL182</f>
        <v>3170</v>
      </c>
      <c r="FX10" s="427">
        <f>INPUT!GM182</f>
        <v>1.2779552715654896</v>
      </c>
      <c r="FY10" s="498">
        <f>INPUT!GN182</f>
        <v>3054.9300000000003</v>
      </c>
      <c r="FZ10" s="427">
        <f>INPUT!GO182</f>
        <v>-3.6299684542586697</v>
      </c>
      <c r="GA10" s="498">
        <f>INPUT!GP182</f>
        <v>3141.4176800047157</v>
      </c>
      <c r="GB10" s="427">
        <f>INPUT!GQ182</f>
        <v>2.8310854914749495</v>
      </c>
      <c r="GC10" s="498">
        <f>INPUT!GR182</f>
        <v>3120.3561258295431</v>
      </c>
      <c r="GD10" s="427">
        <f>INPUT!GS182</f>
        <v>-0.67044743235611381</v>
      </c>
      <c r="GE10" s="498">
        <f>INPUT!GT182</f>
        <v>3259.6358039899787</v>
      </c>
      <c r="GF10" s="427">
        <f>INPUT!GU182</f>
        <v>4.4635827624774249</v>
      </c>
      <c r="GG10" s="498">
        <f>INPUT!GV182</f>
        <v>3365.0208508412707</v>
      </c>
      <c r="GH10" s="427">
        <f>INPUT!GW182</f>
        <v>3.2330313319756332</v>
      </c>
      <c r="GI10" s="498">
        <f>INPUT!GX182</f>
        <v>3494.4127513896183</v>
      </c>
      <c r="GJ10" s="427">
        <f>INPUT!GY182</f>
        <v>3.8452035301950405</v>
      </c>
      <c r="GK10" s="427">
        <f>INPUT!GZ182</f>
        <v>2.724630461929789</v>
      </c>
      <c r="GL10" s="436"/>
    </row>
    <row r="11" spans="1:194" ht="4.5" customHeight="1" x14ac:dyDescent="0.2">
      <c r="A11" s="497"/>
      <c r="B11" s="426"/>
      <c r="C11" s="427"/>
      <c r="D11" s="426"/>
      <c r="E11" s="427"/>
      <c r="F11" s="426"/>
      <c r="G11" s="427"/>
      <c r="H11" s="426"/>
      <c r="I11" s="427"/>
      <c r="J11" s="426"/>
      <c r="K11" s="427"/>
      <c r="L11" s="426"/>
      <c r="M11" s="427"/>
      <c r="N11" s="426"/>
      <c r="O11" s="427"/>
      <c r="P11" s="426"/>
      <c r="Q11" s="427"/>
      <c r="R11" s="426"/>
      <c r="S11" s="427"/>
      <c r="T11" s="426"/>
      <c r="U11" s="427"/>
      <c r="V11" s="426"/>
      <c r="W11" s="427"/>
      <c r="X11" s="426"/>
      <c r="Y11" s="427"/>
      <c r="Z11" s="426"/>
      <c r="AA11" s="427"/>
      <c r="AB11" s="426"/>
      <c r="AC11" s="427"/>
      <c r="AD11" s="426"/>
      <c r="AE11" s="427"/>
      <c r="AF11" s="426"/>
      <c r="AG11" s="427"/>
      <c r="AH11" s="426"/>
      <c r="AI11" s="427"/>
      <c r="AJ11" s="426"/>
      <c r="AK11" s="427"/>
      <c r="AL11" s="426"/>
      <c r="AM11" s="427"/>
      <c r="AN11" s="426"/>
      <c r="AO11" s="427"/>
      <c r="AP11" s="426"/>
      <c r="AQ11" s="427"/>
      <c r="AR11" s="426"/>
      <c r="AS11" s="427"/>
      <c r="AT11" s="426"/>
      <c r="AU11" s="427"/>
      <c r="AV11" s="426"/>
      <c r="AW11" s="427"/>
      <c r="AX11" s="426"/>
      <c r="AY11" s="427"/>
      <c r="AZ11" s="426"/>
      <c r="BA11" s="427"/>
      <c r="BB11" s="426"/>
      <c r="BC11" s="427"/>
      <c r="BD11" s="426"/>
      <c r="BE11" s="427"/>
      <c r="BF11" s="426"/>
      <c r="BG11" s="427"/>
      <c r="BH11" s="426"/>
      <c r="BI11" s="427"/>
      <c r="BJ11" s="426"/>
      <c r="BK11" s="427"/>
      <c r="BL11" s="426"/>
      <c r="BM11" s="427"/>
      <c r="BN11" s="426"/>
      <c r="BO11" s="427"/>
      <c r="BP11" s="426"/>
      <c r="BQ11" s="427"/>
      <c r="BR11" s="426"/>
      <c r="BS11" s="427"/>
      <c r="BT11" s="426"/>
      <c r="BU11" s="427"/>
      <c r="BV11" s="426"/>
      <c r="BW11" s="427"/>
      <c r="BX11" s="426"/>
      <c r="BY11" s="427"/>
      <c r="BZ11" s="426"/>
      <c r="CA11" s="427"/>
      <c r="CB11" s="426"/>
      <c r="CC11" s="427"/>
      <c r="CD11" s="426"/>
      <c r="CE11" s="427"/>
      <c r="CF11" s="426"/>
      <c r="CG11" s="427"/>
      <c r="CH11" s="426"/>
      <c r="CI11" s="427"/>
      <c r="CJ11" s="426"/>
      <c r="CK11" s="427"/>
      <c r="CL11" s="426"/>
      <c r="CM11" s="427"/>
      <c r="CN11" s="426"/>
      <c r="CO11" s="427"/>
      <c r="CP11" s="426"/>
      <c r="CQ11" s="427"/>
      <c r="CR11" s="426"/>
      <c r="CS11" s="427"/>
      <c r="CT11" s="426"/>
      <c r="CU11" s="427"/>
      <c r="CV11" s="426"/>
      <c r="CW11" s="427"/>
      <c r="CX11" s="426"/>
      <c r="CY11" s="427"/>
      <c r="CZ11" s="426"/>
      <c r="DA11" s="427"/>
      <c r="DB11" s="426"/>
      <c r="DC11" s="427"/>
      <c r="DD11" s="426"/>
      <c r="DE11" s="427"/>
      <c r="DF11" s="426"/>
      <c r="DG11" s="427"/>
      <c r="DH11" s="426"/>
      <c r="DI11" s="427"/>
      <c r="DJ11" s="426"/>
      <c r="DK11" s="427"/>
      <c r="DL11" s="426"/>
      <c r="DM11" s="427"/>
      <c r="DN11" s="426"/>
      <c r="DO11" s="427"/>
      <c r="DP11" s="426"/>
      <c r="DQ11" s="427"/>
      <c r="DR11" s="426"/>
      <c r="DS11" s="427"/>
      <c r="DT11" s="426"/>
      <c r="DU11" s="427"/>
      <c r="DV11" s="426"/>
      <c r="DW11" s="427"/>
      <c r="DX11" s="426"/>
      <c r="DY11" s="427"/>
      <c r="DZ11" s="426"/>
      <c r="EA11" s="427"/>
      <c r="EB11" s="426"/>
      <c r="EC11" s="427"/>
      <c r="ED11" s="426"/>
      <c r="EE11" s="427"/>
      <c r="EF11" s="426"/>
      <c r="EG11" s="427"/>
      <c r="EH11" s="426"/>
      <c r="EI11" s="427"/>
      <c r="EJ11" s="426"/>
      <c r="EK11" s="427"/>
      <c r="EL11" s="426"/>
      <c r="EM11" s="427"/>
      <c r="EN11" s="426"/>
      <c r="EO11" s="427"/>
      <c r="EP11" s="427"/>
      <c r="EQ11" s="426"/>
      <c r="ER11" s="427"/>
      <c r="ES11" s="426"/>
      <c r="ET11" s="427"/>
      <c r="EU11" s="426"/>
      <c r="EV11" s="427"/>
      <c r="EW11" s="426"/>
      <c r="EX11" s="427"/>
      <c r="EY11" s="426"/>
      <c r="EZ11" s="427"/>
      <c r="FA11" s="426"/>
      <c r="FB11" s="427"/>
      <c r="FC11" s="426"/>
      <c r="FD11" s="427"/>
      <c r="FE11" s="426"/>
      <c r="FF11" s="427"/>
      <c r="FG11" s="426"/>
      <c r="FH11" s="427"/>
      <c r="FI11" s="426"/>
      <c r="FJ11" s="427"/>
      <c r="FK11" s="426"/>
      <c r="FL11" s="427"/>
      <c r="FM11" s="426"/>
      <c r="FN11" s="427"/>
      <c r="FO11" s="426"/>
      <c r="FP11" s="427"/>
      <c r="FQ11" s="426"/>
      <c r="FR11" s="427"/>
      <c r="FS11" s="426"/>
      <c r="FT11" s="427"/>
      <c r="FU11" s="426"/>
      <c r="FV11" s="427"/>
      <c r="FW11" s="426"/>
      <c r="FX11" s="427"/>
      <c r="FY11" s="426"/>
      <c r="FZ11" s="427"/>
      <c r="GA11" s="426"/>
      <c r="GB11" s="427"/>
      <c r="GC11" s="426"/>
      <c r="GD11" s="427"/>
      <c r="GE11" s="426"/>
      <c r="GF11" s="427"/>
      <c r="GG11" s="426"/>
      <c r="GH11" s="427"/>
      <c r="GI11" s="426"/>
      <c r="GJ11" s="427"/>
      <c r="GK11" s="427"/>
      <c r="GL11" s="436"/>
    </row>
    <row r="12" spans="1:194" ht="12" customHeight="1" x14ac:dyDescent="0.2">
      <c r="A12" s="496" t="s">
        <v>23</v>
      </c>
      <c r="B12" s="426"/>
      <c r="C12" s="499"/>
      <c r="D12" s="426"/>
      <c r="E12" s="499"/>
      <c r="F12" s="426"/>
      <c r="G12" s="499"/>
      <c r="H12" s="426"/>
      <c r="I12" s="499"/>
      <c r="J12" s="426"/>
      <c r="K12" s="499"/>
      <c r="L12" s="426"/>
      <c r="M12" s="499"/>
      <c r="N12" s="426"/>
      <c r="O12" s="499"/>
      <c r="P12" s="426"/>
      <c r="Q12" s="499"/>
      <c r="R12" s="426"/>
      <c r="S12" s="499"/>
      <c r="T12" s="426"/>
      <c r="U12" s="499"/>
      <c r="V12" s="426"/>
      <c r="W12" s="499"/>
      <c r="X12" s="426"/>
      <c r="Y12" s="499"/>
      <c r="Z12" s="426"/>
      <c r="AA12" s="499"/>
      <c r="AB12" s="426"/>
      <c r="AC12" s="499"/>
      <c r="AD12" s="426"/>
      <c r="AE12" s="499"/>
      <c r="AF12" s="426"/>
      <c r="AG12" s="499"/>
      <c r="AH12" s="426"/>
      <c r="AI12" s="499"/>
      <c r="AJ12" s="426"/>
      <c r="AK12" s="499"/>
      <c r="AL12" s="426"/>
      <c r="AM12" s="499"/>
      <c r="AN12" s="426"/>
      <c r="AO12" s="499"/>
      <c r="AP12" s="426"/>
      <c r="AQ12" s="499"/>
      <c r="AR12" s="426"/>
      <c r="AS12" s="499"/>
      <c r="AT12" s="426"/>
      <c r="AU12" s="499"/>
      <c r="AV12" s="426"/>
      <c r="AW12" s="499"/>
      <c r="AX12" s="426"/>
      <c r="AY12" s="499"/>
      <c r="AZ12" s="426"/>
      <c r="BA12" s="499"/>
      <c r="BB12" s="426"/>
      <c r="BC12" s="499"/>
      <c r="BD12" s="426"/>
      <c r="BE12" s="499"/>
      <c r="BF12" s="426"/>
      <c r="BG12" s="499"/>
      <c r="BH12" s="426"/>
      <c r="BI12" s="499"/>
      <c r="BJ12" s="426"/>
      <c r="BK12" s="499"/>
      <c r="BL12" s="426"/>
      <c r="BM12" s="499"/>
      <c r="BN12" s="426"/>
      <c r="BO12" s="499"/>
      <c r="BP12" s="426"/>
      <c r="BQ12" s="499"/>
      <c r="BR12" s="426"/>
      <c r="BS12" s="499"/>
      <c r="BT12" s="426"/>
      <c r="BU12" s="499"/>
      <c r="BV12" s="426"/>
      <c r="BW12" s="499"/>
      <c r="BX12" s="426"/>
      <c r="BY12" s="499"/>
      <c r="BZ12" s="426"/>
      <c r="CA12" s="499"/>
      <c r="CB12" s="426"/>
      <c r="CC12" s="499"/>
      <c r="CD12" s="426"/>
      <c r="CE12" s="499"/>
      <c r="CF12" s="426"/>
      <c r="CG12" s="499"/>
      <c r="CH12" s="426"/>
      <c r="CI12" s="499"/>
      <c r="CJ12" s="426"/>
      <c r="CK12" s="499"/>
      <c r="CL12" s="426"/>
      <c r="CM12" s="499"/>
      <c r="CN12" s="426"/>
      <c r="CO12" s="499"/>
      <c r="CP12" s="426"/>
      <c r="CQ12" s="499"/>
      <c r="CR12" s="426"/>
      <c r="CS12" s="499"/>
      <c r="CT12" s="426"/>
      <c r="CU12" s="499"/>
      <c r="CV12" s="426"/>
      <c r="CW12" s="499"/>
      <c r="CX12" s="426"/>
      <c r="CY12" s="499"/>
      <c r="CZ12" s="426"/>
      <c r="DA12" s="499"/>
      <c r="DB12" s="426"/>
      <c r="DC12" s="499"/>
      <c r="DD12" s="426"/>
      <c r="DE12" s="499"/>
      <c r="DF12" s="426"/>
      <c r="DG12" s="499"/>
      <c r="DH12" s="426"/>
      <c r="DI12" s="499"/>
      <c r="DJ12" s="426"/>
      <c r="DK12" s="499"/>
      <c r="DL12" s="426"/>
      <c r="DM12" s="499"/>
      <c r="DN12" s="426"/>
      <c r="DO12" s="499"/>
      <c r="DP12" s="426"/>
      <c r="DQ12" s="499"/>
      <c r="DR12" s="426"/>
      <c r="DS12" s="499"/>
      <c r="DT12" s="426"/>
      <c r="DU12" s="499"/>
      <c r="DV12" s="426"/>
      <c r="DW12" s="499"/>
      <c r="DX12" s="426"/>
      <c r="DY12" s="499"/>
      <c r="DZ12" s="426"/>
      <c r="EA12" s="499"/>
      <c r="EB12" s="426"/>
      <c r="EC12" s="499"/>
      <c r="ED12" s="426"/>
      <c r="EE12" s="499"/>
      <c r="EF12" s="426"/>
      <c r="EG12" s="499"/>
      <c r="EH12" s="426"/>
      <c r="EI12" s="499"/>
      <c r="EJ12" s="426"/>
      <c r="EK12" s="499"/>
      <c r="EL12" s="426"/>
      <c r="EM12" s="499"/>
      <c r="EN12" s="426"/>
      <c r="EO12" s="499"/>
      <c r="EP12" s="499"/>
      <c r="EQ12" s="426"/>
      <c r="ER12" s="499"/>
      <c r="ES12" s="426"/>
      <c r="ET12" s="499"/>
      <c r="EU12" s="426"/>
      <c r="EV12" s="499"/>
      <c r="EW12" s="426"/>
      <c r="EX12" s="499"/>
      <c r="EY12" s="426"/>
      <c r="EZ12" s="499"/>
      <c r="FA12" s="426"/>
      <c r="FB12" s="499"/>
      <c r="FC12" s="426"/>
      <c r="FD12" s="499"/>
      <c r="FE12" s="500"/>
      <c r="FF12" s="499"/>
      <c r="FG12" s="500"/>
      <c r="FH12" s="499"/>
      <c r="FI12" s="500"/>
      <c r="FJ12" s="499"/>
      <c r="FK12" s="500"/>
      <c r="FL12" s="499"/>
      <c r="FM12" s="500"/>
      <c r="FN12" s="499"/>
      <c r="FO12" s="500"/>
      <c r="FP12" s="499"/>
      <c r="FQ12" s="500"/>
      <c r="FR12" s="499"/>
      <c r="FS12" s="500"/>
      <c r="FT12" s="499"/>
      <c r="FU12" s="500"/>
      <c r="FV12" s="499"/>
      <c r="FW12" s="500"/>
      <c r="FX12" s="499"/>
      <c r="FY12" s="500"/>
      <c r="FZ12" s="499"/>
      <c r="GA12" s="500"/>
      <c r="GB12" s="499"/>
      <c r="GC12" s="500"/>
      <c r="GD12" s="499"/>
      <c r="GE12" s="500"/>
      <c r="GF12" s="499"/>
      <c r="GG12" s="500"/>
      <c r="GH12" s="499"/>
      <c r="GI12" s="500"/>
      <c r="GJ12" s="499"/>
      <c r="GK12" s="499"/>
      <c r="GL12" s="436"/>
    </row>
    <row r="13" spans="1:194" ht="12" customHeight="1" x14ac:dyDescent="0.2">
      <c r="A13" s="497" t="s">
        <v>295</v>
      </c>
      <c r="B13" s="498">
        <f>INPUT!K266</f>
        <v>513</v>
      </c>
      <c r="C13" s="427">
        <f>INPUT!L266</f>
        <v>16.063348416289603</v>
      </c>
      <c r="D13" s="498">
        <f>INPUT!M266</f>
        <v>529</v>
      </c>
      <c r="E13" s="427">
        <f>INPUT!N266</f>
        <v>18.344519015659966</v>
      </c>
      <c r="F13" s="498">
        <f>INPUT!O266</f>
        <v>550</v>
      </c>
      <c r="G13" s="427">
        <f>INPUT!P266</f>
        <v>17.773019271948609</v>
      </c>
      <c r="H13" s="498">
        <f>INPUT!Q266</f>
        <v>563</v>
      </c>
      <c r="I13" s="427">
        <f>INPUT!R266</f>
        <v>17.047817047817038</v>
      </c>
      <c r="J13" s="498">
        <f>INPUT!S266</f>
        <v>606</v>
      </c>
      <c r="K13" s="427">
        <f>INPUT!T266</f>
        <v>18.128654970760238</v>
      </c>
      <c r="L13" s="498">
        <f>INPUT!U266</f>
        <v>627</v>
      </c>
      <c r="M13" s="427">
        <f>INPUT!V266</f>
        <v>18.525519848771268</v>
      </c>
      <c r="N13" s="498">
        <f>INPUT!W266</f>
        <v>654</v>
      </c>
      <c r="O13" s="427">
        <f>INPUT!X266</f>
        <v>18.909090909090921</v>
      </c>
      <c r="P13" s="498">
        <f>INPUT!Y266</f>
        <v>674</v>
      </c>
      <c r="Q13" s="427">
        <f>INPUT!Z266</f>
        <v>19.715808170515103</v>
      </c>
      <c r="R13" s="498">
        <f>INPUT!AA266</f>
        <v>714</v>
      </c>
      <c r="S13" s="427">
        <f>INPUT!AB266</f>
        <v>17.821782178217816</v>
      </c>
      <c r="T13" s="498">
        <f>INPUT!AC266</f>
        <v>727</v>
      </c>
      <c r="U13" s="427">
        <f>INPUT!AD266</f>
        <v>15.948963317384379</v>
      </c>
      <c r="V13" s="498">
        <f>INPUT!AE266</f>
        <v>755</v>
      </c>
      <c r="W13" s="427">
        <f>INPUT!AF266</f>
        <v>15.443425076452598</v>
      </c>
      <c r="X13" s="498">
        <f>INPUT!AG266</f>
        <v>771</v>
      </c>
      <c r="Y13" s="427">
        <f>INPUT!AH266</f>
        <v>14.391691394658746</v>
      </c>
      <c r="Z13" s="498">
        <f>INPUT!AI266</f>
        <v>810</v>
      </c>
      <c r="AA13" s="427">
        <f>INPUT!AJ266</f>
        <v>13.445378151260501</v>
      </c>
      <c r="AB13" s="498">
        <f>INPUT!AK266</f>
        <v>827</v>
      </c>
      <c r="AC13" s="427">
        <f>INPUT!AL266</f>
        <v>13.755158184319116</v>
      </c>
      <c r="AD13" s="498">
        <f>INPUT!AM266</f>
        <v>847</v>
      </c>
      <c r="AE13" s="427">
        <f>INPUT!AN266</f>
        <v>12.185430463576164</v>
      </c>
      <c r="AF13" s="498">
        <f>INPUT!AO266</f>
        <v>857</v>
      </c>
      <c r="AG13" s="427">
        <f>INPUT!AP266</f>
        <v>11.154345006485089</v>
      </c>
      <c r="AH13" s="498">
        <f>INPUT!AQ266</f>
        <v>891</v>
      </c>
      <c r="AI13" s="427">
        <f>INPUT!AR266</f>
        <v>10.000000000000009</v>
      </c>
      <c r="AJ13" s="498">
        <f>INPUT!AS266</f>
        <v>910</v>
      </c>
      <c r="AK13" s="427">
        <f>INPUT!AT266</f>
        <v>10.036275695284157</v>
      </c>
      <c r="AL13" s="498">
        <f>INPUT!AU266</f>
        <v>929</v>
      </c>
      <c r="AM13" s="427">
        <f>INPUT!AV266</f>
        <v>9.681227863046038</v>
      </c>
      <c r="AN13" s="498">
        <f>INPUT!AW266</f>
        <v>945</v>
      </c>
      <c r="AO13" s="427">
        <f>INPUT!AX266</f>
        <v>10.268378063010509</v>
      </c>
      <c r="AP13" s="498">
        <f>INPUT!AY266</f>
        <v>980</v>
      </c>
      <c r="AQ13" s="427">
        <f>INPUT!AZ266</f>
        <v>9.9887766554433313</v>
      </c>
      <c r="AR13" s="498">
        <f>INPUT!BA266</f>
        <v>994</v>
      </c>
      <c r="AS13" s="427">
        <f>INPUT!BB266</f>
        <v>9.2307692307692193</v>
      </c>
      <c r="AT13" s="498">
        <f>INPUT!BC266</f>
        <v>1021</v>
      </c>
      <c r="AU13" s="427">
        <f>INPUT!BD266</f>
        <v>9.9031216361679331</v>
      </c>
      <c r="AV13" s="498">
        <f>INPUT!BE266</f>
        <v>1033</v>
      </c>
      <c r="AW13" s="427">
        <f>INPUT!BF266</f>
        <v>9.312169312169317</v>
      </c>
      <c r="AX13" s="498">
        <f>INPUT!BG266</f>
        <v>1085</v>
      </c>
      <c r="AY13" s="427">
        <f>INPUT!BH266</f>
        <v>10.714285714285721</v>
      </c>
      <c r="AZ13" s="498">
        <f>INPUT!BI266</f>
        <v>1099</v>
      </c>
      <c r="BA13" s="427">
        <f>INPUT!BJ266</f>
        <v>10.563380281690149</v>
      </c>
      <c r="BB13" s="498">
        <f>INPUT!BK266</f>
        <v>1122</v>
      </c>
      <c r="BC13" s="427">
        <f>INPUT!BL266</f>
        <v>9.8922624877570975</v>
      </c>
      <c r="BD13" s="498">
        <f>INPUT!BM266</f>
        <v>1140</v>
      </c>
      <c r="BE13" s="427">
        <f>INPUT!BN266</f>
        <v>10.358180058083244</v>
      </c>
      <c r="BF13" s="498">
        <f>INPUT!BO266</f>
        <v>1176</v>
      </c>
      <c r="BG13" s="427">
        <f>INPUT!BP266</f>
        <v>8.3870967741935587</v>
      </c>
      <c r="BH13" s="498">
        <f>INPUT!BQ266</f>
        <v>1191</v>
      </c>
      <c r="BI13" s="427">
        <f>INPUT!BR266</f>
        <v>8.3712465878071018</v>
      </c>
      <c r="BJ13" s="498">
        <f>INPUT!BS266</f>
        <v>1209</v>
      </c>
      <c r="BK13" s="427">
        <f>INPUT!BT266</f>
        <v>7.7540106951871746</v>
      </c>
      <c r="BL13" s="498">
        <f>INPUT!BU266</f>
        <v>1211</v>
      </c>
      <c r="BM13" s="427">
        <f>INPUT!BV266</f>
        <v>6.2280701754386047</v>
      </c>
      <c r="BN13" s="498">
        <f>INPUT!BW266</f>
        <v>1230</v>
      </c>
      <c r="BO13" s="427">
        <f>INPUT!BX266</f>
        <v>4.5918367346938771</v>
      </c>
      <c r="BP13" s="498">
        <f>INPUT!BY266</f>
        <v>1223</v>
      </c>
      <c r="BQ13" s="427">
        <f>INPUT!BZ266</f>
        <v>2.6868178001679288</v>
      </c>
      <c r="BR13" s="498">
        <f>INPUT!CA266</f>
        <v>1236</v>
      </c>
      <c r="BS13" s="427">
        <f>INPUT!CB266</f>
        <v>2.2332506203474045</v>
      </c>
      <c r="BT13" s="498">
        <f>INPUT!CC266</f>
        <v>1264</v>
      </c>
      <c r="BU13" s="427">
        <f>INPUT!CD266</f>
        <v>4.3765483071841471</v>
      </c>
      <c r="BV13" s="498">
        <f>INPUT!CE266</f>
        <v>1276</v>
      </c>
      <c r="BW13" s="427">
        <f>INPUT!CF266</f>
        <v>3.7398373983739797</v>
      </c>
      <c r="BX13" s="498">
        <f>INPUT!CG266</f>
        <v>1285</v>
      </c>
      <c r="BY13" s="427">
        <f>INPUT!CH266</f>
        <v>5.0695012264922346</v>
      </c>
      <c r="BZ13" s="498">
        <f>INPUT!CI266</f>
        <v>1290.3</v>
      </c>
      <c r="CA13" s="427">
        <f>INPUT!CJ266</f>
        <v>4.3932038834951337</v>
      </c>
      <c r="CB13" s="498">
        <f>INPUT!CK266</f>
        <v>1295</v>
      </c>
      <c r="CC13" s="427">
        <f>INPUT!CL266</f>
        <v>2.4525316455696222</v>
      </c>
      <c r="CD13" s="498">
        <f>INPUT!CM266</f>
        <v>1316</v>
      </c>
      <c r="CE13" s="427">
        <f>INPUT!CN266</f>
        <v>3.1347962382445083</v>
      </c>
      <c r="CF13" s="498">
        <f>INPUT!CO266</f>
        <v>1337</v>
      </c>
      <c r="CG13" s="427">
        <f>INPUT!CP266</f>
        <v>4.0466926070038989</v>
      </c>
      <c r="CH13" s="498">
        <f>INPUT!CQ266</f>
        <v>1342</v>
      </c>
      <c r="CI13" s="427">
        <f>INPUT!CR266</f>
        <v>4.0068201193520947</v>
      </c>
      <c r="CJ13" s="498">
        <f>INPUT!CS266</f>
        <v>1347</v>
      </c>
      <c r="CK13" s="427">
        <f>INPUT!CT266</f>
        <v>4.0154440154440252</v>
      </c>
      <c r="CL13" s="498">
        <f>INPUT!CU266</f>
        <v>1385</v>
      </c>
      <c r="CM13" s="427">
        <f>INPUT!CV266</f>
        <v>5.2431610942249129</v>
      </c>
      <c r="CN13" s="498">
        <f>INPUT!CW266</f>
        <v>1406</v>
      </c>
      <c r="CO13" s="427">
        <f>INPUT!CX266</f>
        <v>5.1608077786088336</v>
      </c>
      <c r="CP13" s="498">
        <f>INPUT!CY266</f>
        <v>1412</v>
      </c>
      <c r="CQ13" s="427">
        <f>INPUT!CZ266</f>
        <v>5.216095380029806</v>
      </c>
      <c r="CR13" s="498">
        <f>INPUT!DA266</f>
        <v>1425</v>
      </c>
      <c r="CS13" s="427">
        <f>INPUT!DB266</f>
        <v>5.7906458797327476</v>
      </c>
      <c r="CT13" s="498">
        <f>INPUT!DC266</f>
        <v>1438</v>
      </c>
      <c r="CU13" s="427">
        <f>INPUT!DD266</f>
        <v>3.8267148014440533</v>
      </c>
      <c r="CV13" s="498">
        <f>INPUT!DE266</f>
        <v>1454</v>
      </c>
      <c r="CW13" s="427">
        <f>INPUT!DF266</f>
        <v>3.4139402560455112</v>
      </c>
      <c r="CX13" s="498">
        <f>INPUT!DG266</f>
        <v>1453</v>
      </c>
      <c r="CY13" s="427">
        <f>INPUT!DH266</f>
        <v>2.9036827195467518</v>
      </c>
      <c r="CZ13" s="498">
        <f>INPUT!DI266</f>
        <v>1446</v>
      </c>
      <c r="DA13" s="427">
        <f>INPUT!DJ266</f>
        <v>1.4736842105263159</v>
      </c>
      <c r="DB13" s="498">
        <f>INPUT!DK266</f>
        <v>1455</v>
      </c>
      <c r="DC13" s="427">
        <f>INPUT!DL266</f>
        <v>1.182197496522952</v>
      </c>
      <c r="DD13" s="498">
        <f>INPUT!DM266</f>
        <v>1473</v>
      </c>
      <c r="DE13" s="427">
        <f>INPUT!DN266</f>
        <v>1.3067400275103225</v>
      </c>
      <c r="DF13" s="498">
        <f>INPUT!DO266</f>
        <v>1468</v>
      </c>
      <c r="DG13" s="427">
        <f>INPUT!DP266</f>
        <v>1.0323468685478288</v>
      </c>
      <c r="DH13" s="498">
        <f>INPUT!DQ266</f>
        <v>1463</v>
      </c>
      <c r="DI13" s="427">
        <f>INPUT!DR266</f>
        <v>1.1756569847856113</v>
      </c>
      <c r="DJ13" s="498">
        <f>INPUT!DS266</f>
        <v>1508</v>
      </c>
      <c r="DK13" s="427">
        <f>INPUT!DT266</f>
        <v>3.6426116838488065</v>
      </c>
      <c r="DL13" s="498">
        <f>INPUT!DU266</f>
        <v>1501</v>
      </c>
      <c r="DM13" s="427">
        <f>INPUT!DV266</f>
        <v>1.9008825526137141</v>
      </c>
      <c r="DN13" s="498">
        <f>INPUT!DW266</f>
        <v>1520</v>
      </c>
      <c r="DO13" s="427">
        <f>INPUT!DX266</f>
        <v>3.5422343324250649</v>
      </c>
      <c r="DP13" s="498">
        <f>INPUT!DY266</f>
        <v>1504</v>
      </c>
      <c r="DQ13" s="427">
        <f>INPUT!DZ266</f>
        <v>2.8024606971975397</v>
      </c>
      <c r="DR13" s="498">
        <f>INPUT!EA266</f>
        <v>1544</v>
      </c>
      <c r="DS13" s="427">
        <f>INPUT!EB266</f>
        <v>2.3872679045092937</v>
      </c>
      <c r="DT13" s="498">
        <f>INPUT!EC266</f>
        <v>1538</v>
      </c>
      <c r="DU13" s="427">
        <f>INPUT!ED266</f>
        <v>2.4650233177881509</v>
      </c>
      <c r="DV13" s="498">
        <f>INPUT!EE266</f>
        <v>1542</v>
      </c>
      <c r="DW13" s="427">
        <f>INPUT!EF266</f>
        <v>1.4473684210526416</v>
      </c>
      <c r="DX13" s="498">
        <f>INPUT!EG266</f>
        <v>1543</v>
      </c>
      <c r="DY13" s="427">
        <f>INPUT!EH266</f>
        <v>2.5930851063829863</v>
      </c>
      <c r="DZ13" s="498">
        <f>INPUT!EI266</f>
        <v>1569</v>
      </c>
      <c r="EA13" s="427">
        <f>INPUT!EJ266</f>
        <v>1.6191709844559643</v>
      </c>
      <c r="EB13" s="498">
        <f>INPUT!EK266</f>
        <v>1569</v>
      </c>
      <c r="EC13" s="427">
        <f>INPUT!EL266</f>
        <v>2.0156046814044259</v>
      </c>
      <c r="ED13" s="498">
        <f>INPUT!EM266</f>
        <v>1575</v>
      </c>
      <c r="EE13" s="427">
        <f>INPUT!EN266</f>
        <v>2.1400778210116655</v>
      </c>
      <c r="EF13" s="498">
        <f>INPUT!EO266</f>
        <v>1575</v>
      </c>
      <c r="EG13" s="427">
        <f>INPUT!EP266</f>
        <v>2.0738820479585307</v>
      </c>
      <c r="EH13" s="498">
        <f>INPUT!EQ266</f>
        <v>1602.7684235125066</v>
      </c>
      <c r="EI13" s="427">
        <f>INPUT!ER266</f>
        <v>2.1522258452840504</v>
      </c>
      <c r="EJ13" s="498">
        <f>INPUT!ES266</f>
        <v>1603.7753613790726</v>
      </c>
      <c r="EK13" s="427">
        <f>INPUT!ET266</f>
        <v>2.2164028922289747</v>
      </c>
      <c r="EL13" s="498">
        <f>INPUT!EU266</f>
        <v>1613.5433242900797</v>
      </c>
      <c r="EM13" s="427">
        <f>INPUT!EV266</f>
        <v>2.4471951930209235</v>
      </c>
      <c r="EN13" s="498">
        <f>INPUT!EW266</f>
        <v>1641.1738396770868</v>
      </c>
      <c r="EO13" s="427">
        <f>INPUT!EX266</f>
        <v>4.2015136302912204</v>
      </c>
      <c r="EP13" s="427"/>
      <c r="EQ13" s="498">
        <f>INPUT!FF266</f>
        <v>1837</v>
      </c>
      <c r="ER13" s="427">
        <f>INPUT!FG266</f>
        <v>14.383561643835607</v>
      </c>
      <c r="ES13" s="498">
        <f>INPUT!FH266</f>
        <v>2155</v>
      </c>
      <c r="ET13" s="427">
        <f>INPUT!FI266</f>
        <v>17.310832879695148</v>
      </c>
      <c r="EU13" s="498">
        <f>INPUT!FJ266</f>
        <v>2561</v>
      </c>
      <c r="EV13" s="427">
        <f>INPUT!FK266</f>
        <v>18.839907192575399</v>
      </c>
      <c r="EW13" s="498">
        <f>INPUT!FL266</f>
        <v>2967</v>
      </c>
      <c r="EX13" s="427">
        <f>INPUT!FM266</f>
        <v>15.853182350644278</v>
      </c>
      <c r="EY13" s="498">
        <f>INPUT!FN266</f>
        <v>3341</v>
      </c>
      <c r="EZ13" s="427">
        <f>INPUT!FO266</f>
        <v>12.60532524435456</v>
      </c>
      <c r="FA13" s="498">
        <f>INPUT!FP266</f>
        <v>3675</v>
      </c>
      <c r="FB13" s="427">
        <f>INPUT!FQ266</f>
        <v>9.9970068841664261</v>
      </c>
      <c r="FC13" s="498">
        <f>INPUT!FR266</f>
        <v>4028</v>
      </c>
      <c r="FD13" s="427">
        <f>INPUT!FS266</f>
        <v>9.6054421768707385</v>
      </c>
      <c r="FE13" s="498">
        <f>INPUT!FT266</f>
        <v>4446</v>
      </c>
      <c r="FF13" s="427">
        <f>INPUT!FU266</f>
        <v>10.377358490566046</v>
      </c>
      <c r="FG13" s="498">
        <f>INPUT!FV266</f>
        <v>4787</v>
      </c>
      <c r="FH13" s="427">
        <f>INPUT!FW266</f>
        <v>7.6698155645523958</v>
      </c>
      <c r="FI13" s="498">
        <f>INPUT!FX266</f>
        <v>4953</v>
      </c>
      <c r="FJ13" s="427">
        <f>INPUT!FY266</f>
        <v>3.4677250887821254</v>
      </c>
      <c r="FK13" s="498">
        <f>INPUT!FZ266</f>
        <v>5146.3</v>
      </c>
      <c r="FL13" s="427">
        <f>INPUT!GA266</f>
        <v>3.9026852412679114</v>
      </c>
      <c r="FM13" s="498">
        <f>INPUT!GB266</f>
        <v>5342</v>
      </c>
      <c r="FN13" s="427">
        <f>INPUT!GC266</f>
        <v>3.8027320599265391</v>
      </c>
      <c r="FO13" s="498">
        <f>INPUT!GD266</f>
        <v>5628</v>
      </c>
      <c r="FP13" s="427">
        <f>INPUT!GE266</f>
        <v>5.3538000748783121</v>
      </c>
      <c r="FQ13" s="498">
        <f>INPUT!GF266</f>
        <v>5791</v>
      </c>
      <c r="FR13" s="427">
        <f>INPUT!GG266</f>
        <v>2.8962331201137115</v>
      </c>
      <c r="FS13" s="498">
        <f>INPUT!GH266</f>
        <v>5859</v>
      </c>
      <c r="FT13" s="427">
        <f>INPUT!GI266</f>
        <v>1.1742358832671496</v>
      </c>
      <c r="FU13" s="498">
        <f>INPUT!GJ266</f>
        <v>6033</v>
      </c>
      <c r="FV13" s="427">
        <f>INPUT!GK266</f>
        <v>2.9697900665642596</v>
      </c>
      <c r="FW13" s="498">
        <f>INPUT!GL266</f>
        <v>6167</v>
      </c>
      <c r="FX13" s="427">
        <f>INPUT!GM266</f>
        <v>2.2211171887949632</v>
      </c>
      <c r="FY13" s="498">
        <f>INPUT!GN266</f>
        <v>6288</v>
      </c>
      <c r="FZ13" s="427">
        <f>INPUT!GO266</f>
        <v>1.9620561050754048</v>
      </c>
      <c r="GA13" s="498">
        <f>INPUT!GP266</f>
        <v>6461.2609488587459</v>
      </c>
      <c r="GB13" s="427">
        <f>INPUT!GQ266</f>
        <v>2.7554222146747076</v>
      </c>
      <c r="GC13" s="498">
        <f>INPUT!GR266</f>
        <v>6890.7765067896198</v>
      </c>
      <c r="GD13" s="427">
        <f>INPUT!GS266</f>
        <v>6.6475500886052252</v>
      </c>
      <c r="GE13" s="498">
        <f>INPUT!GT266</f>
        <v>7382.4601175924608</v>
      </c>
      <c r="GF13" s="427">
        <f>INPUT!GU266</f>
        <v>7.1353875766885677</v>
      </c>
      <c r="GG13" s="498">
        <f>INPUT!GV266</f>
        <v>7886.5387413024127</v>
      </c>
      <c r="GH13" s="427">
        <f>INPUT!GW266</f>
        <v>6.8280575266330024</v>
      </c>
      <c r="GI13" s="498">
        <f>INPUT!GX266</f>
        <v>8407.0107182811407</v>
      </c>
      <c r="GJ13" s="427">
        <f>INPUT!GY266</f>
        <v>6.5994981328497904</v>
      </c>
      <c r="GK13" s="427">
        <f>INPUT!GZ266</f>
        <v>5.9804632727904039</v>
      </c>
      <c r="GL13" s="436"/>
    </row>
    <row r="14" spans="1:194" ht="12" customHeight="1" x14ac:dyDescent="0.2">
      <c r="A14" s="497" t="s">
        <v>96</v>
      </c>
      <c r="B14" s="498">
        <f>INPUT!K271</f>
        <v>432</v>
      </c>
      <c r="C14" s="427">
        <f>INPUT!L271</f>
        <v>16.129032258064523</v>
      </c>
      <c r="D14" s="498">
        <f>INPUT!M271</f>
        <v>444</v>
      </c>
      <c r="E14" s="427">
        <f>INPUT!N271</f>
        <v>18.085106382978733</v>
      </c>
      <c r="F14" s="498">
        <f>INPUT!O271</f>
        <v>464</v>
      </c>
      <c r="G14" s="427">
        <f>INPUT!P271</f>
        <v>18.367346938775508</v>
      </c>
      <c r="H14" s="498">
        <f>INPUT!Q271</f>
        <v>470</v>
      </c>
      <c r="I14" s="427">
        <f>INPUT!R271</f>
        <v>15.479115479115467</v>
      </c>
      <c r="J14" s="498">
        <f>INPUT!S271</f>
        <v>514</v>
      </c>
      <c r="K14" s="427">
        <f>INPUT!T271</f>
        <v>18.981481481481488</v>
      </c>
      <c r="L14" s="498">
        <f>INPUT!U271</f>
        <v>529</v>
      </c>
      <c r="M14" s="427">
        <f>INPUT!V271</f>
        <v>19.144144144144136</v>
      </c>
      <c r="N14" s="498">
        <f>INPUT!W271</f>
        <v>554</v>
      </c>
      <c r="O14" s="427">
        <f>INPUT!X271</f>
        <v>19.396551724137922</v>
      </c>
      <c r="P14" s="498">
        <f>INPUT!Y271</f>
        <v>562</v>
      </c>
      <c r="Q14" s="427">
        <f>INPUT!Z271</f>
        <v>19.574468085106389</v>
      </c>
      <c r="R14" s="498">
        <f>INPUT!AA271</f>
        <v>607</v>
      </c>
      <c r="S14" s="427">
        <f>INPUT!AB271</f>
        <v>18.093385214007785</v>
      </c>
      <c r="T14" s="498">
        <f>INPUT!AC271</f>
        <v>623</v>
      </c>
      <c r="U14" s="427">
        <f>INPUT!AD271</f>
        <v>17.76937618147447</v>
      </c>
      <c r="V14" s="498">
        <f>INPUT!AE271</f>
        <v>638</v>
      </c>
      <c r="W14" s="427">
        <f>INPUT!AF271</f>
        <v>15.162454873646203</v>
      </c>
      <c r="X14" s="498">
        <f>INPUT!AG271</f>
        <v>648</v>
      </c>
      <c r="Y14" s="427">
        <f>INPUT!AH271</f>
        <v>15.302491103202854</v>
      </c>
      <c r="Z14" s="498">
        <f>INPUT!AI271</f>
        <v>688</v>
      </c>
      <c r="AA14" s="427">
        <f>INPUT!AJ271</f>
        <v>13.344316309719929</v>
      </c>
      <c r="AB14" s="498">
        <f>INPUT!AK271</f>
        <v>706</v>
      </c>
      <c r="AC14" s="427">
        <f>INPUT!AL271</f>
        <v>13.322632423756019</v>
      </c>
      <c r="AD14" s="498">
        <f>INPUT!AM271</f>
        <v>720</v>
      </c>
      <c r="AE14" s="427">
        <f>INPUT!AN271</f>
        <v>12.852664576802496</v>
      </c>
      <c r="AF14" s="498">
        <f>INPUT!AO271</f>
        <v>728</v>
      </c>
      <c r="AG14" s="427">
        <f>INPUT!AP271</f>
        <v>12.345679012345689</v>
      </c>
      <c r="AH14" s="498">
        <f>INPUT!AQ271</f>
        <v>758</v>
      </c>
      <c r="AI14" s="427">
        <f>INPUT!AR271</f>
        <v>10.174418604651159</v>
      </c>
      <c r="AJ14" s="498">
        <f>INPUT!AS271</f>
        <v>780</v>
      </c>
      <c r="AK14" s="427">
        <f>INPUT!AT271</f>
        <v>10.481586402266284</v>
      </c>
      <c r="AL14" s="498">
        <f>INPUT!AU271</f>
        <v>796</v>
      </c>
      <c r="AM14" s="427">
        <f>INPUT!AV271</f>
        <v>10.555555555555562</v>
      </c>
      <c r="AN14" s="498">
        <f>INPUT!AW271</f>
        <v>816</v>
      </c>
      <c r="AO14" s="427">
        <f>INPUT!AX271</f>
        <v>12.087912087912089</v>
      </c>
      <c r="AP14" s="498">
        <f>INPUT!AY271</f>
        <v>833</v>
      </c>
      <c r="AQ14" s="427">
        <f>INPUT!AZ271</f>
        <v>9.8944591029023634</v>
      </c>
      <c r="AR14" s="498">
        <f>INPUT!BA271</f>
        <v>844</v>
      </c>
      <c r="AS14" s="427">
        <f>INPUT!BB271</f>
        <v>8.2051282051281973</v>
      </c>
      <c r="AT14" s="498">
        <f>INPUT!BC271</f>
        <v>859</v>
      </c>
      <c r="AU14" s="427">
        <f>INPUT!BD271</f>
        <v>7.9145728643216007</v>
      </c>
      <c r="AV14" s="498">
        <f>INPUT!BE271</f>
        <v>907</v>
      </c>
      <c r="AW14" s="427">
        <f>INPUT!BF271</f>
        <v>11.151960784313729</v>
      </c>
      <c r="AX14" s="498">
        <f>INPUT!BG271</f>
        <v>916</v>
      </c>
      <c r="AY14" s="427">
        <f>INPUT!BH271</f>
        <v>9.9639855942377018</v>
      </c>
      <c r="AZ14" s="498">
        <f>INPUT!BI271</f>
        <v>928</v>
      </c>
      <c r="BA14" s="427">
        <f>INPUT!BJ271</f>
        <v>9.952606635071092</v>
      </c>
      <c r="BB14" s="498">
        <f>INPUT!BK271</f>
        <v>940</v>
      </c>
      <c r="BC14" s="427">
        <f>INPUT!BL271</f>
        <v>9.4295692665890662</v>
      </c>
      <c r="BD14" s="498">
        <f>INPUT!BM271</f>
        <v>970</v>
      </c>
      <c r="BE14" s="427">
        <f>INPUT!BN271</f>
        <v>6.9459757442116965</v>
      </c>
      <c r="BF14" s="498">
        <f>INPUT!BO271</f>
        <v>985</v>
      </c>
      <c r="BG14" s="427">
        <f>INPUT!BP271</f>
        <v>7.5327510917030605</v>
      </c>
      <c r="BH14" s="498">
        <f>INPUT!BQ271</f>
        <v>1001</v>
      </c>
      <c r="BI14" s="427">
        <f>INPUT!BR271</f>
        <v>7.8663793103448176</v>
      </c>
      <c r="BJ14" s="498">
        <f>INPUT!BS271</f>
        <v>1005</v>
      </c>
      <c r="BK14" s="427">
        <f>INPUT!BT271</f>
        <v>6.9148936170212671</v>
      </c>
      <c r="BL14" s="498">
        <f>INPUT!BU271</f>
        <v>1051</v>
      </c>
      <c r="BM14" s="427">
        <f>INPUT!BV271</f>
        <v>8.3505154639175174</v>
      </c>
      <c r="BN14" s="498">
        <f>INPUT!BW271</f>
        <v>1026</v>
      </c>
      <c r="BO14" s="427">
        <f>INPUT!BX271</f>
        <v>4.1624365482233472</v>
      </c>
      <c r="BP14" s="498">
        <f>INPUT!BY271</f>
        <v>1025</v>
      </c>
      <c r="BQ14" s="427">
        <f>INPUT!BZ271</f>
        <v>2.3976023976024052</v>
      </c>
      <c r="BR14" s="498">
        <f>INPUT!CA271</f>
        <v>1020</v>
      </c>
      <c r="BS14" s="427">
        <f>INPUT!CB271</f>
        <v>1.4925373134328401</v>
      </c>
      <c r="BT14" s="498">
        <f>INPUT!CC271</f>
        <v>1106</v>
      </c>
      <c r="BU14" s="427">
        <f>INPUT!CD271</f>
        <v>5.2331113225499548</v>
      </c>
      <c r="BV14" s="498">
        <f>INPUT!CE271</f>
        <v>1030</v>
      </c>
      <c r="BW14" s="427">
        <f>INPUT!CF271</f>
        <v>0.38986354775829568</v>
      </c>
      <c r="BX14" s="498">
        <f>INPUT!CG271</f>
        <v>1060</v>
      </c>
      <c r="BY14" s="427">
        <f>INPUT!CH271</f>
        <v>3.4146341463414664</v>
      </c>
      <c r="BZ14" s="498">
        <f>INPUT!CI271</f>
        <v>1064</v>
      </c>
      <c r="CA14" s="427">
        <f>INPUT!CJ271</f>
        <v>4.3137254901960853</v>
      </c>
      <c r="CB14" s="498">
        <f>INPUT!CK271</f>
        <v>1069.5999999999999</v>
      </c>
      <c r="CC14" s="427">
        <f>INPUT!CL271</f>
        <v>-3.2911392405063356</v>
      </c>
      <c r="CD14" s="498">
        <f>INPUT!CM271</f>
        <v>1065</v>
      </c>
      <c r="CE14" s="427">
        <f>INPUT!CN271</f>
        <v>3.398058252427183</v>
      </c>
      <c r="CF14" s="498">
        <f>INPUT!CO271</f>
        <v>1094</v>
      </c>
      <c r="CG14" s="427">
        <f>INPUT!CP271</f>
        <v>3.2075471698113311</v>
      </c>
      <c r="CH14" s="498">
        <f>INPUT!CQ271</f>
        <v>1128.5999999999999</v>
      </c>
      <c r="CI14" s="427">
        <f>INPUT!CR271</f>
        <v>6.0714285714285721</v>
      </c>
      <c r="CJ14" s="498">
        <f>INPUT!CS271</f>
        <v>1151</v>
      </c>
      <c r="CK14" s="427">
        <f>INPUT!CT271</f>
        <v>7.6103216155572362</v>
      </c>
      <c r="CL14" s="498">
        <f>INPUT!CU271</f>
        <v>1114</v>
      </c>
      <c r="CM14" s="427">
        <f>INPUT!CV271</f>
        <v>4.6009389671361589</v>
      </c>
      <c r="CN14" s="498">
        <f>INPUT!CW271</f>
        <v>1148</v>
      </c>
      <c r="CO14" s="427">
        <f>INPUT!CX271</f>
        <v>4.9360146252285242</v>
      </c>
      <c r="CP14" s="498">
        <f>INPUT!CY271</f>
        <v>1152</v>
      </c>
      <c r="CQ14" s="427">
        <f>INPUT!CZ271</f>
        <v>2.0733652312599826</v>
      </c>
      <c r="CR14" s="498">
        <f>INPUT!DA271</f>
        <v>1217</v>
      </c>
      <c r="CS14" s="427">
        <f>INPUT!DB271</f>
        <v>5.7341442224152939</v>
      </c>
      <c r="CT14" s="498">
        <f>INPUT!DC271</f>
        <v>1157</v>
      </c>
      <c r="CU14" s="427">
        <f>INPUT!DD271</f>
        <v>3.859964093357271</v>
      </c>
      <c r="CV14" s="498">
        <f>INPUT!DE271</f>
        <v>1171</v>
      </c>
      <c r="CW14" s="427">
        <f>INPUT!DF271</f>
        <v>2.0034843205574804</v>
      </c>
      <c r="CX14" s="498">
        <f>INPUT!DG271</f>
        <v>1184</v>
      </c>
      <c r="CY14" s="427">
        <f>INPUT!DH271</f>
        <v>2.7777777777777679</v>
      </c>
      <c r="CZ14" s="498">
        <f>INPUT!DI271</f>
        <v>1241</v>
      </c>
      <c r="DA14" s="427">
        <f>INPUT!DJ271</f>
        <v>1.9720624486442073</v>
      </c>
      <c r="DB14" s="498">
        <f>INPUT!DK271</f>
        <v>1152</v>
      </c>
      <c r="DC14" s="427">
        <f>INPUT!DL271</f>
        <v>-0.4321521175453813</v>
      </c>
      <c r="DD14" s="498">
        <f>INPUT!DM271</f>
        <v>1173</v>
      </c>
      <c r="DE14" s="427">
        <f>INPUT!DN271</f>
        <v>0.17079419299743659</v>
      </c>
      <c r="DF14" s="498">
        <f>INPUT!DO271</f>
        <v>1199</v>
      </c>
      <c r="DG14" s="427">
        <f>INPUT!DP271</f>
        <v>1.2668918918918859</v>
      </c>
      <c r="DH14" s="498">
        <f>INPUT!DQ271</f>
        <v>1262</v>
      </c>
      <c r="DI14" s="427">
        <f>INPUT!DR271</f>
        <v>1.6921837228041969</v>
      </c>
      <c r="DJ14" s="498">
        <f>INPUT!DS271</f>
        <v>1223</v>
      </c>
      <c r="DK14" s="427">
        <f>INPUT!DT271</f>
        <v>6.163194444444442</v>
      </c>
      <c r="DL14" s="498">
        <f>INPUT!DU271</f>
        <v>1208</v>
      </c>
      <c r="DM14" s="427">
        <f>INPUT!DV271</f>
        <v>2.9838022165388001</v>
      </c>
      <c r="DN14" s="498">
        <f>INPUT!DW271</f>
        <v>1234</v>
      </c>
      <c r="DO14" s="427">
        <f>INPUT!DX271</f>
        <v>2.9190992493744794</v>
      </c>
      <c r="DP14" s="498">
        <f>INPUT!DY271</f>
        <v>1267</v>
      </c>
      <c r="DQ14" s="427">
        <f>INPUT!DZ271</f>
        <v>0.3961965134706924</v>
      </c>
      <c r="DR14" s="498">
        <f>INPUT!EA271</f>
        <v>1212</v>
      </c>
      <c r="DS14" s="427">
        <f>INPUT!EB271</f>
        <v>-0.89942763695829431</v>
      </c>
      <c r="DT14" s="498">
        <f>INPUT!EC271</f>
        <v>1247</v>
      </c>
      <c r="DU14" s="427">
        <f>INPUT!ED271</f>
        <v>3.22847682119205</v>
      </c>
      <c r="DV14" s="498">
        <f>INPUT!EE271</f>
        <v>1219</v>
      </c>
      <c r="DW14" s="427">
        <f>INPUT!EF271</f>
        <v>-1.2155591572123203</v>
      </c>
      <c r="DX14" s="498">
        <f>INPUT!EG271</f>
        <v>1280</v>
      </c>
      <c r="DY14" s="427">
        <f>INPUT!EH271</f>
        <v>1.0260457774269982</v>
      </c>
      <c r="DZ14" s="498">
        <f>INPUT!EI271</f>
        <v>1259</v>
      </c>
      <c r="EA14" s="427">
        <f>INPUT!EJ271</f>
        <v>3.8778877887788887</v>
      </c>
      <c r="EB14" s="498">
        <f>INPUT!EK271</f>
        <v>1239</v>
      </c>
      <c r="EC14" s="427">
        <f>INPUT!EL271</f>
        <v>-0.64153969526864474</v>
      </c>
      <c r="ED14" s="498">
        <f>INPUT!EM271</f>
        <v>1259</v>
      </c>
      <c r="EE14" s="427">
        <f>INPUT!EN271</f>
        <v>3.2813781788351148</v>
      </c>
      <c r="EF14" s="498">
        <f>INPUT!EO271</f>
        <v>1287</v>
      </c>
      <c r="EG14" s="427">
        <f>INPUT!EP271</f>
        <v>0.54687499999999112</v>
      </c>
      <c r="EH14" s="498">
        <f>INPUT!EQ271</f>
        <v>1293.3997670021904</v>
      </c>
      <c r="EI14" s="427">
        <f>INPUT!ER271</f>
        <v>2.7323087372669086</v>
      </c>
      <c r="EJ14" s="498">
        <f>INPUT!ES271</f>
        <v>1280.7007519002818</v>
      </c>
      <c r="EK14" s="427">
        <f>INPUT!ET271</f>
        <v>3.3656781194739249</v>
      </c>
      <c r="EL14" s="498">
        <f>INPUT!EU271</f>
        <v>1300.7911089674128</v>
      </c>
      <c r="EM14" s="427">
        <f>INPUT!EV271</f>
        <v>3.3193891157595523</v>
      </c>
      <c r="EN14" s="498">
        <f>INPUT!EW271</f>
        <v>1341.4484167364283</v>
      </c>
      <c r="EO14" s="427">
        <f>INPUT!EX271</f>
        <v>4.2306462110666798</v>
      </c>
      <c r="EP14" s="427"/>
      <c r="EQ14" s="498">
        <f>INPUT!FF271</f>
        <v>1547</v>
      </c>
      <c r="ER14" s="427">
        <f>INPUT!FG271</f>
        <v>14.592592592592602</v>
      </c>
      <c r="ES14" s="498">
        <f>INPUT!FH271</f>
        <v>1810</v>
      </c>
      <c r="ET14" s="427">
        <f>INPUT!FI271</f>
        <v>17.000646412411125</v>
      </c>
      <c r="EU14" s="498">
        <f>INPUT!FJ271</f>
        <v>2159</v>
      </c>
      <c r="EV14" s="427">
        <f>INPUT!FK271</f>
        <v>19.281767955801101</v>
      </c>
      <c r="EW14" s="498">
        <f>INPUT!FL271</f>
        <v>2516</v>
      </c>
      <c r="EX14" s="427">
        <f>INPUT!FM271</f>
        <v>16.535433070866134</v>
      </c>
      <c r="EY14" s="498">
        <f>INPUT!FN271</f>
        <v>2842</v>
      </c>
      <c r="EZ14" s="427">
        <f>INPUT!FO271</f>
        <v>12.957074721780604</v>
      </c>
      <c r="FA14" s="498">
        <f>INPUT!FP271</f>
        <v>3150</v>
      </c>
      <c r="FB14" s="427">
        <f>INPUT!FQ271</f>
        <v>10.837438423645329</v>
      </c>
      <c r="FC14" s="498">
        <f>INPUT!FR271</f>
        <v>3443</v>
      </c>
      <c r="FD14" s="427">
        <f>INPUT!FS271</f>
        <v>9.3015873015873005</v>
      </c>
      <c r="FE14" s="498">
        <f>INPUT!FT271</f>
        <v>3754</v>
      </c>
      <c r="FF14" s="427">
        <f>INPUT!FU271</f>
        <v>9.0328202149288384</v>
      </c>
      <c r="FG14" s="498">
        <f>INPUT!FV271</f>
        <v>4042</v>
      </c>
      <c r="FH14" s="427">
        <f>INPUT!FW271</f>
        <v>7.6718167288226002</v>
      </c>
      <c r="FI14" s="498">
        <f>INPUT!FX271</f>
        <v>4177</v>
      </c>
      <c r="FJ14" s="427">
        <f>INPUT!FY271</f>
        <v>3.3399307273626944</v>
      </c>
      <c r="FK14" s="498">
        <f>INPUT!FZ271</f>
        <v>4223.6000000000004</v>
      </c>
      <c r="FL14" s="427">
        <f>INPUT!GA271</f>
        <v>1.115633229590629</v>
      </c>
      <c r="FM14" s="498">
        <f>INPUT!GB271</f>
        <v>4438.6000000000004</v>
      </c>
      <c r="FN14" s="427">
        <f>INPUT!GC271</f>
        <v>5.0904441708495174</v>
      </c>
      <c r="FO14" s="498">
        <f>INPUT!GD271</f>
        <v>4631</v>
      </c>
      <c r="FP14" s="427">
        <f>INPUT!GE271</f>
        <v>4.3347001306718314</v>
      </c>
      <c r="FQ14" s="498">
        <f>INPUT!GF271</f>
        <v>4753</v>
      </c>
      <c r="FR14" s="427">
        <f>INPUT!GG271</f>
        <v>2.6344202116173721</v>
      </c>
      <c r="FS14" s="498">
        <f>INPUT!GH271</f>
        <v>4786</v>
      </c>
      <c r="FT14" s="427">
        <f>INPUT!GI271</f>
        <v>0.69429833789185214</v>
      </c>
      <c r="FU14" s="498">
        <f>INPUT!GJ271</f>
        <v>4932</v>
      </c>
      <c r="FV14" s="427">
        <f>INPUT!GK271</f>
        <v>3.0505641454241506</v>
      </c>
      <c r="FW14" s="498">
        <f>INPUT!GL271</f>
        <v>4958</v>
      </c>
      <c r="FX14" s="427">
        <f>INPUT!GM271</f>
        <v>0.52716950527169626</v>
      </c>
      <c r="FY14" s="498">
        <f>INPUT!GN271</f>
        <v>5044</v>
      </c>
      <c r="FZ14" s="427">
        <f>INPUT!GO271</f>
        <v>1.734570391286816</v>
      </c>
      <c r="GA14" s="498">
        <f>INPUT!GP271</f>
        <v>5216.3400446063133</v>
      </c>
      <c r="GB14" s="427">
        <f>INPUT!GQ271</f>
        <v>3.4167336361283329</v>
      </c>
      <c r="GC14" s="498">
        <f>INPUT!GR271</f>
        <v>5575.9408688174299</v>
      </c>
      <c r="GD14" s="427">
        <f>INPUT!GS271</f>
        <v>6.8937381600139958</v>
      </c>
      <c r="GE14" s="498">
        <f>INPUT!GT271</f>
        <v>5991.4840461511121</v>
      </c>
      <c r="GF14" s="427">
        <f>INPUT!GU271</f>
        <v>7.4524315646448569</v>
      </c>
      <c r="GG14" s="498">
        <f>INPUT!GV271</f>
        <v>6432.2951224025255</v>
      </c>
      <c r="GH14" s="427">
        <f>INPUT!GW271</f>
        <v>7.3572936664095367</v>
      </c>
      <c r="GI14" s="498">
        <f>INPUT!GX271</f>
        <v>6896.3102696518945</v>
      </c>
      <c r="GJ14" s="427">
        <f>INPUT!GY271</f>
        <v>7.2138348508495431</v>
      </c>
      <c r="GK14" s="427">
        <f>INPUT!GZ271</f>
        <v>6.4555585423351269</v>
      </c>
      <c r="GL14" s="436"/>
    </row>
    <row r="15" spans="1:194" ht="12" customHeight="1" x14ac:dyDescent="0.2">
      <c r="A15" s="497" t="s">
        <v>315</v>
      </c>
      <c r="B15" s="498">
        <f>INPUT!K273</f>
        <v>81</v>
      </c>
      <c r="C15" s="427">
        <f>INPUT!L273</f>
        <v>15.714285714285726</v>
      </c>
      <c r="D15" s="498">
        <f>INPUT!M273</f>
        <v>85</v>
      </c>
      <c r="E15" s="427">
        <f>INPUT!N273</f>
        <v>19.718309859154925</v>
      </c>
      <c r="F15" s="498">
        <f>INPUT!O273</f>
        <v>86</v>
      </c>
      <c r="G15" s="427">
        <f>INPUT!P273</f>
        <v>14.666666666666671</v>
      </c>
      <c r="H15" s="498">
        <f>INPUT!Q273</f>
        <v>93</v>
      </c>
      <c r="I15" s="427">
        <f>INPUT!R273</f>
        <v>25.675675675675681</v>
      </c>
      <c r="J15" s="498">
        <f>INPUT!S273</f>
        <v>92</v>
      </c>
      <c r="K15" s="427">
        <f>INPUT!T273</f>
        <v>13.58024691358024</v>
      </c>
      <c r="L15" s="498">
        <f>INPUT!U273</f>
        <v>98</v>
      </c>
      <c r="M15" s="427">
        <f>INPUT!V273</f>
        <v>15.294117647058814</v>
      </c>
      <c r="N15" s="498">
        <f>INPUT!W273</f>
        <v>100</v>
      </c>
      <c r="O15" s="427">
        <f>INPUT!X273</f>
        <v>16.279069767441868</v>
      </c>
      <c r="P15" s="498">
        <f>INPUT!Y273</f>
        <v>112</v>
      </c>
      <c r="Q15" s="427">
        <f>INPUT!Z273</f>
        <v>20.430107526881724</v>
      </c>
      <c r="R15" s="498">
        <f>INPUT!AA273</f>
        <v>107</v>
      </c>
      <c r="S15" s="427">
        <f>INPUT!AB273</f>
        <v>16.304347826086961</v>
      </c>
      <c r="T15" s="498">
        <f>INPUT!AC273</f>
        <v>104</v>
      </c>
      <c r="U15" s="427">
        <f>INPUT!AD273</f>
        <v>6.1224489795918435</v>
      </c>
      <c r="V15" s="498">
        <f>INPUT!AE273</f>
        <v>117</v>
      </c>
      <c r="W15" s="427">
        <f>INPUT!AF273</f>
        <v>16.999999999999993</v>
      </c>
      <c r="X15" s="498">
        <f>INPUT!AG273</f>
        <v>123</v>
      </c>
      <c r="Y15" s="427">
        <f>INPUT!AH273</f>
        <v>9.8214285714285801</v>
      </c>
      <c r="Z15" s="498">
        <f>INPUT!AI273</f>
        <v>122</v>
      </c>
      <c r="AA15" s="427">
        <f>INPUT!AJ273</f>
        <v>14.018691588785037</v>
      </c>
      <c r="AB15" s="498">
        <f>INPUT!AK273</f>
        <v>121</v>
      </c>
      <c r="AC15" s="427">
        <f>INPUT!AL273</f>
        <v>16.346153846153854</v>
      </c>
      <c r="AD15" s="498">
        <f>INPUT!AM273</f>
        <v>127</v>
      </c>
      <c r="AE15" s="427">
        <f>INPUT!AN273</f>
        <v>8.547008547008538</v>
      </c>
      <c r="AF15" s="498">
        <f>INPUT!AO273</f>
        <v>129</v>
      </c>
      <c r="AG15" s="427">
        <f>INPUT!AP273</f>
        <v>4.8780487804878092</v>
      </c>
      <c r="AH15" s="498">
        <f>INPUT!AQ273</f>
        <v>133</v>
      </c>
      <c r="AI15" s="427">
        <f>INPUT!AR273</f>
        <v>9.0163934426229488</v>
      </c>
      <c r="AJ15" s="498">
        <f>INPUT!AS273</f>
        <v>130</v>
      </c>
      <c r="AK15" s="427">
        <f>INPUT!AT273</f>
        <v>7.4380165289256173</v>
      </c>
      <c r="AL15" s="498">
        <f>INPUT!AU273</f>
        <v>133</v>
      </c>
      <c r="AM15" s="427">
        <f>INPUT!AV273</f>
        <v>4.7244094488188892</v>
      </c>
      <c r="AN15" s="498">
        <f>INPUT!AW273</f>
        <v>129</v>
      </c>
      <c r="AO15" s="427">
        <f>INPUT!AX273</f>
        <v>0</v>
      </c>
      <c r="AP15" s="498">
        <f>INPUT!AY273</f>
        <v>147</v>
      </c>
      <c r="AQ15" s="427">
        <f>INPUT!AZ273</f>
        <v>10.526315789473696</v>
      </c>
      <c r="AR15" s="498">
        <f>INPUT!BA273</f>
        <v>150</v>
      </c>
      <c r="AS15" s="427">
        <f>INPUT!BB273</f>
        <v>15.384615384615374</v>
      </c>
      <c r="AT15" s="498">
        <f>INPUT!BC273</f>
        <v>162</v>
      </c>
      <c r="AU15" s="427">
        <f>INPUT!BD273</f>
        <v>21.804511278195491</v>
      </c>
      <c r="AV15" s="498">
        <f>INPUT!BE273</f>
        <v>126</v>
      </c>
      <c r="AW15" s="427">
        <f>INPUT!BF273</f>
        <v>-2.3255813953488413</v>
      </c>
      <c r="AX15" s="498">
        <f>INPUT!BG273</f>
        <v>169</v>
      </c>
      <c r="AY15" s="427">
        <f>INPUT!BH273</f>
        <v>14.965986394557817</v>
      </c>
      <c r="AZ15" s="498">
        <f>INPUT!BI273</f>
        <v>171</v>
      </c>
      <c r="BA15" s="427">
        <f>INPUT!BJ273</f>
        <v>13.999999999999989</v>
      </c>
      <c r="BB15" s="498">
        <f>INPUT!BK273</f>
        <v>182</v>
      </c>
      <c r="BC15" s="427">
        <f>INPUT!BL273</f>
        <v>12.345679012345689</v>
      </c>
      <c r="BD15" s="498">
        <f>INPUT!BM273</f>
        <v>170</v>
      </c>
      <c r="BE15" s="427">
        <f>INPUT!BN273</f>
        <v>34.920634920634932</v>
      </c>
      <c r="BF15" s="498">
        <f>INPUT!BO273</f>
        <v>191</v>
      </c>
      <c r="BG15" s="427">
        <f>INPUT!BP273</f>
        <v>13.017751479289942</v>
      </c>
      <c r="BH15" s="498">
        <f>INPUT!BQ273</f>
        <v>190</v>
      </c>
      <c r="BI15" s="427">
        <f>INPUT!BR273</f>
        <v>11.111111111111116</v>
      </c>
      <c r="BJ15" s="498">
        <f>INPUT!BS273</f>
        <v>204</v>
      </c>
      <c r="BK15" s="427">
        <f>INPUT!BT273</f>
        <v>12.087912087912089</v>
      </c>
      <c r="BL15" s="498">
        <f>INPUT!BU273</f>
        <v>160</v>
      </c>
      <c r="BM15" s="427">
        <f>INPUT!BV273</f>
        <v>-5.8823529411764719</v>
      </c>
      <c r="BN15" s="498">
        <f>INPUT!BW273</f>
        <v>204</v>
      </c>
      <c r="BO15" s="427">
        <f>INPUT!BX273</f>
        <v>6.8062827225130906</v>
      </c>
      <c r="BP15" s="498">
        <f>INPUT!BY273</f>
        <v>198</v>
      </c>
      <c r="BQ15" s="427">
        <f>INPUT!BZ273</f>
        <v>4.2105263157894646</v>
      </c>
      <c r="BR15" s="498">
        <f>INPUT!CA273</f>
        <v>216</v>
      </c>
      <c r="BS15" s="427">
        <f>INPUT!CB273</f>
        <v>5.8823529411764719</v>
      </c>
      <c r="BT15" s="498">
        <f>INPUT!CC273</f>
        <v>158</v>
      </c>
      <c r="BU15" s="427">
        <f>INPUT!CD273</f>
        <v>-1.2499999999999956</v>
      </c>
      <c r="BV15" s="498">
        <f>INPUT!CE273</f>
        <v>246</v>
      </c>
      <c r="BW15" s="427">
        <f>INPUT!CF273</f>
        <v>20.588235294117641</v>
      </c>
      <c r="BX15" s="498">
        <f>INPUT!CG273</f>
        <v>225</v>
      </c>
      <c r="BY15" s="427">
        <f>INPUT!CH273</f>
        <v>13.636363636363647</v>
      </c>
      <c r="BZ15" s="498">
        <f>INPUT!CI273</f>
        <v>226.29999999999995</v>
      </c>
      <c r="CA15" s="427">
        <f>INPUT!CJ273</f>
        <v>4.7685185185184942</v>
      </c>
      <c r="CB15" s="498">
        <f>INPUT!CK273</f>
        <v>225.40000000000009</v>
      </c>
      <c r="CC15" s="427">
        <f>INPUT!CL273</f>
        <v>42.658227848101319</v>
      </c>
      <c r="CD15" s="498">
        <f>INPUT!CM273</f>
        <v>251</v>
      </c>
      <c r="CE15" s="427">
        <f>INPUT!CN273</f>
        <v>2.0325203252032464</v>
      </c>
      <c r="CF15" s="498">
        <f>INPUT!CO273</f>
        <v>243</v>
      </c>
      <c r="CG15" s="427">
        <f>INPUT!CP273</f>
        <v>8.0000000000000071</v>
      </c>
      <c r="CH15" s="498">
        <f>INPUT!CQ273</f>
        <v>213.40000000000009</v>
      </c>
      <c r="CI15" s="427">
        <f>INPUT!CR273</f>
        <v>-5.7003977021652048</v>
      </c>
      <c r="CJ15" s="498">
        <f>INPUT!CS273</f>
        <v>196</v>
      </c>
      <c r="CK15" s="427">
        <f>INPUT!CT273</f>
        <v>-13.043478260869602</v>
      </c>
      <c r="CL15" s="498">
        <f>INPUT!CU273</f>
        <v>271</v>
      </c>
      <c r="CM15" s="427">
        <f>INPUT!CV273</f>
        <v>7.9681274900398336</v>
      </c>
      <c r="CN15" s="498">
        <f>INPUT!CW273</f>
        <v>258</v>
      </c>
      <c r="CO15" s="427">
        <f>INPUT!CX273</f>
        <v>6.1728395061728447</v>
      </c>
      <c r="CP15" s="498">
        <f>INPUT!CY273</f>
        <v>260</v>
      </c>
      <c r="CQ15" s="427">
        <f>INPUT!CZ273</f>
        <v>21.836925960637245</v>
      </c>
      <c r="CR15" s="498">
        <f>INPUT!DA273</f>
        <v>208</v>
      </c>
      <c r="CS15" s="427">
        <f>INPUT!DB273</f>
        <v>6.1224489795918435</v>
      </c>
      <c r="CT15" s="498">
        <f>INPUT!DC273</f>
        <v>281</v>
      </c>
      <c r="CU15" s="427">
        <f>INPUT!DD273</f>
        <v>3.6900369003689981</v>
      </c>
      <c r="CV15" s="498">
        <f>INPUT!DE273</f>
        <v>283</v>
      </c>
      <c r="CW15" s="427">
        <f>INPUT!DF273</f>
        <v>9.6899224806201509</v>
      </c>
      <c r="CX15" s="498">
        <f>INPUT!DG273</f>
        <v>269</v>
      </c>
      <c r="CY15" s="427">
        <f>INPUT!DH273</f>
        <v>3.4615384615384714</v>
      </c>
      <c r="CZ15" s="498">
        <f>INPUT!DI273</f>
        <v>205</v>
      </c>
      <c r="DA15" s="427">
        <f>INPUT!DJ273</f>
        <v>-1.4423076923076872</v>
      </c>
      <c r="DB15" s="498">
        <f>INPUT!DK273</f>
        <v>303</v>
      </c>
      <c r="DC15" s="427">
        <f>INPUT!DL273</f>
        <v>7.8291814946619187</v>
      </c>
      <c r="DD15" s="498">
        <f>INPUT!DM273</f>
        <v>300</v>
      </c>
      <c r="DE15" s="427">
        <f>INPUT!DN273</f>
        <v>6.0070671378091856</v>
      </c>
      <c r="DF15" s="498">
        <f>INPUT!DO273</f>
        <v>269</v>
      </c>
      <c r="DG15" s="427">
        <f>INPUT!DP273</f>
        <v>0</v>
      </c>
      <c r="DH15" s="498">
        <f>INPUT!DQ273</f>
        <v>201</v>
      </c>
      <c r="DI15" s="427">
        <f>INPUT!DR273</f>
        <v>-1.9512195121951237</v>
      </c>
      <c r="DJ15" s="498">
        <f>INPUT!DS273</f>
        <v>285</v>
      </c>
      <c r="DK15" s="427">
        <f>INPUT!DT273</f>
        <v>-5.9405940594059459</v>
      </c>
      <c r="DL15" s="498">
        <f>INPUT!DU273</f>
        <v>293</v>
      </c>
      <c r="DM15" s="427">
        <f>INPUT!DV273</f>
        <v>-2.3333333333333317</v>
      </c>
      <c r="DN15" s="498">
        <f>INPUT!DW273</f>
        <v>286</v>
      </c>
      <c r="DO15" s="427">
        <f>INPUT!DX273</f>
        <v>6.3197026022304925</v>
      </c>
      <c r="DP15" s="498">
        <f>INPUT!DY273</f>
        <v>237</v>
      </c>
      <c r="DQ15" s="427">
        <f>INPUT!DZ273</f>
        <v>17.910447761194035</v>
      </c>
      <c r="DR15" s="498">
        <f>INPUT!EA273</f>
        <v>332</v>
      </c>
      <c r="DS15" s="427">
        <f>INPUT!EB273</f>
        <v>16.491228070175445</v>
      </c>
      <c r="DT15" s="498">
        <f>INPUT!EC273</f>
        <v>291</v>
      </c>
      <c r="DU15" s="427">
        <f>INPUT!ED273</f>
        <v>-0.68259385665528916</v>
      </c>
      <c r="DV15" s="498">
        <f>INPUT!EE273</f>
        <v>323</v>
      </c>
      <c r="DW15" s="427">
        <f>INPUT!EF273</f>
        <v>12.937062937062937</v>
      </c>
      <c r="DX15" s="498">
        <f>INPUT!EG273</f>
        <v>263</v>
      </c>
      <c r="DY15" s="427">
        <f>INPUT!EH273</f>
        <v>10.970464135021096</v>
      </c>
      <c r="DZ15" s="498">
        <f>INPUT!EI273</f>
        <v>310</v>
      </c>
      <c r="EA15" s="427">
        <f>INPUT!EJ273</f>
        <v>-6.6265060240963898</v>
      </c>
      <c r="EB15" s="498">
        <f>INPUT!EK273</f>
        <v>330</v>
      </c>
      <c r="EC15" s="427">
        <f>INPUT!EL273</f>
        <v>13.4020618556701</v>
      </c>
      <c r="ED15" s="498">
        <f>INPUT!EM273</f>
        <v>316</v>
      </c>
      <c r="EE15" s="427">
        <f>INPUT!EN273</f>
        <v>-2.1671826625387025</v>
      </c>
      <c r="EF15" s="498">
        <f>INPUT!EO273</f>
        <v>288</v>
      </c>
      <c r="EG15" s="427">
        <f>INPUT!EP273</f>
        <v>9.5057034220532355</v>
      </c>
      <c r="EH15" s="498">
        <f>INPUT!EQ273</f>
        <v>309.36865651031621</v>
      </c>
      <c r="EI15" s="427">
        <f>INPUT!ER273</f>
        <v>-0.20365919022057311</v>
      </c>
      <c r="EJ15" s="498">
        <f>INPUT!ES273</f>
        <v>323.07460947879076</v>
      </c>
      <c r="EK15" s="427">
        <f>INPUT!ET273</f>
        <v>-2.0986031882452183</v>
      </c>
      <c r="EL15" s="498">
        <f>INPUT!EU273</f>
        <v>312.75221532266687</v>
      </c>
      <c r="EM15" s="427">
        <f>INPUT!EV273</f>
        <v>-1.0277799611813743</v>
      </c>
      <c r="EN15" s="498">
        <f>INPUT!EW273</f>
        <v>299.72542294065852</v>
      </c>
      <c r="EO15" s="427">
        <f>INPUT!EX273</f>
        <v>4.0713274099508645</v>
      </c>
      <c r="EP15" s="427"/>
      <c r="EQ15" s="498">
        <f>INPUT!FF273</f>
        <v>290</v>
      </c>
      <c r="ER15" s="427">
        <f>INPUT!FG273</f>
        <v>13.28125</v>
      </c>
      <c r="ES15" s="498">
        <f>INPUT!FH273</f>
        <v>345</v>
      </c>
      <c r="ET15" s="427">
        <f>INPUT!FI273</f>
        <v>18.965517241379317</v>
      </c>
      <c r="EU15" s="498">
        <f>INPUT!FJ273</f>
        <v>402</v>
      </c>
      <c r="EV15" s="427">
        <f>INPUT!FK273</f>
        <v>16.521739130434774</v>
      </c>
      <c r="EW15" s="498">
        <f>INPUT!FL273</f>
        <v>451</v>
      </c>
      <c r="EX15" s="427">
        <f>INPUT!FM273</f>
        <v>12.189054726368154</v>
      </c>
      <c r="EY15" s="498">
        <f>INPUT!FN273</f>
        <v>499</v>
      </c>
      <c r="EZ15" s="427">
        <f>INPUT!FO273</f>
        <v>10.643015521064303</v>
      </c>
      <c r="FA15" s="498">
        <f>INPUT!FP273</f>
        <v>525</v>
      </c>
      <c r="FB15" s="427">
        <f>INPUT!FQ273</f>
        <v>5.2104208416833719</v>
      </c>
      <c r="FC15" s="498">
        <f>INPUT!FR273</f>
        <v>585</v>
      </c>
      <c r="FD15" s="427">
        <f>INPUT!FS273</f>
        <v>11.428571428571432</v>
      </c>
      <c r="FE15" s="498">
        <f>INPUT!FT273</f>
        <v>692</v>
      </c>
      <c r="FF15" s="427">
        <f>INPUT!FU273</f>
        <v>18.290598290598293</v>
      </c>
      <c r="FG15" s="498">
        <f>INPUT!FV273</f>
        <v>745</v>
      </c>
      <c r="FH15" s="427">
        <f>INPUT!FW273</f>
        <v>7.6589595375722519</v>
      </c>
      <c r="FI15" s="498">
        <f>INPUT!FX273</f>
        <v>776</v>
      </c>
      <c r="FJ15" s="427">
        <f>INPUT!FY273</f>
        <v>4.1610738255033475</v>
      </c>
      <c r="FK15" s="498">
        <f>INPUT!FZ273</f>
        <v>922.7</v>
      </c>
      <c r="FL15" s="427">
        <f>INPUT!GA273</f>
        <v>18.904639175257731</v>
      </c>
      <c r="FM15" s="498">
        <f>INPUT!GB273</f>
        <v>903.40000000000009</v>
      </c>
      <c r="FN15" s="427">
        <f>INPUT!GC273</f>
        <v>-2.0916874390376039</v>
      </c>
      <c r="FO15" s="498">
        <f>INPUT!GD273</f>
        <v>997</v>
      </c>
      <c r="FP15" s="427">
        <f>INPUT!GE273</f>
        <v>10.360858977197251</v>
      </c>
      <c r="FQ15" s="498">
        <f>INPUT!GF273</f>
        <v>1038</v>
      </c>
      <c r="FR15" s="427">
        <f>INPUT!GG273</f>
        <v>4.112337011033107</v>
      </c>
      <c r="FS15" s="498">
        <f>INPUT!GH273</f>
        <v>1073</v>
      </c>
      <c r="FT15" s="427">
        <f>INPUT!GI273</f>
        <v>3.3718689788053924</v>
      </c>
      <c r="FU15" s="498">
        <f>INPUT!GJ273</f>
        <v>1101</v>
      </c>
      <c r="FV15" s="427">
        <f>INPUT!GK273</f>
        <v>2.6095060577819185</v>
      </c>
      <c r="FW15" s="498">
        <f>INPUT!GL273</f>
        <v>1209</v>
      </c>
      <c r="FX15" s="427">
        <f>INPUT!GM273</f>
        <v>9.809264305177102</v>
      </c>
      <c r="FY15" s="498">
        <f>INPUT!GN273</f>
        <v>1244</v>
      </c>
      <c r="FZ15" s="427">
        <f>INPUT!GO273</f>
        <v>2.8949545078577277</v>
      </c>
      <c r="GA15" s="498">
        <f>INPUT!GP273</f>
        <v>1244.9209042524324</v>
      </c>
      <c r="GB15" s="427">
        <f>INPUT!GQ273</f>
        <v>7.4027673025112151E-2</v>
      </c>
      <c r="GC15" s="498">
        <f>INPUT!GR273</f>
        <v>1314.8356379721899</v>
      </c>
      <c r="GD15" s="427">
        <f>INPUT!GS273</f>
        <v>5.6159980510360974</v>
      </c>
      <c r="GE15" s="498">
        <f>INPUT!GT273</f>
        <v>1390.9760714413487</v>
      </c>
      <c r="GF15" s="427">
        <f>INPUT!GU273</f>
        <v>5.7908708336037007</v>
      </c>
      <c r="GG15" s="498">
        <f>INPUT!GV273</f>
        <v>1454.2436188998872</v>
      </c>
      <c r="GH15" s="427">
        <f>INPUT!GW273</f>
        <v>4.5484281690755246</v>
      </c>
      <c r="GI15" s="498">
        <f>INPUT!GX273</f>
        <v>1510.7004486292462</v>
      </c>
      <c r="GJ15" s="427">
        <f>INPUT!GY273</f>
        <v>3.8822126496293574</v>
      </c>
      <c r="GK15" s="427">
        <f>INPUT!GZ273</f>
        <v>3.961274625867639</v>
      </c>
      <c r="GL15" s="436"/>
    </row>
    <row r="16" spans="1:194" ht="4.5" customHeight="1" x14ac:dyDescent="0.2">
      <c r="A16" s="497"/>
      <c r="B16" s="426"/>
      <c r="C16" s="427"/>
      <c r="D16" s="426"/>
      <c r="E16" s="427"/>
      <c r="F16" s="426"/>
      <c r="G16" s="427"/>
      <c r="H16" s="426"/>
      <c r="I16" s="427"/>
      <c r="J16" s="426"/>
      <c r="K16" s="427"/>
      <c r="L16" s="426"/>
      <c r="M16" s="427"/>
      <c r="N16" s="426"/>
      <c r="O16" s="427"/>
      <c r="P16" s="426"/>
      <c r="Q16" s="427"/>
      <c r="R16" s="426"/>
      <c r="S16" s="427"/>
      <c r="T16" s="426"/>
      <c r="U16" s="427"/>
      <c r="V16" s="426"/>
      <c r="W16" s="427"/>
      <c r="X16" s="426"/>
      <c r="Y16" s="427"/>
      <c r="Z16" s="426"/>
      <c r="AA16" s="427"/>
      <c r="AB16" s="426"/>
      <c r="AC16" s="427"/>
      <c r="AD16" s="426"/>
      <c r="AE16" s="427"/>
      <c r="AF16" s="426"/>
      <c r="AG16" s="427"/>
      <c r="AH16" s="426"/>
      <c r="AI16" s="427"/>
      <c r="AJ16" s="426"/>
      <c r="AK16" s="427"/>
      <c r="AL16" s="426"/>
      <c r="AM16" s="427"/>
      <c r="AN16" s="426"/>
      <c r="AO16" s="427"/>
      <c r="AP16" s="426"/>
      <c r="AQ16" s="427"/>
      <c r="AR16" s="426"/>
      <c r="AS16" s="427"/>
      <c r="AT16" s="426"/>
      <c r="AU16" s="427"/>
      <c r="AV16" s="426"/>
      <c r="AW16" s="427"/>
      <c r="AX16" s="426"/>
      <c r="AY16" s="427"/>
      <c r="AZ16" s="426"/>
      <c r="BA16" s="427"/>
      <c r="BB16" s="426"/>
      <c r="BC16" s="427"/>
      <c r="BD16" s="426"/>
      <c r="BE16" s="427"/>
      <c r="BF16" s="426"/>
      <c r="BG16" s="427"/>
      <c r="BH16" s="426"/>
      <c r="BI16" s="427"/>
      <c r="BJ16" s="426"/>
      <c r="BK16" s="427"/>
      <c r="BL16" s="426"/>
      <c r="BM16" s="427"/>
      <c r="BN16" s="426"/>
      <c r="BO16" s="427"/>
      <c r="BP16" s="426"/>
      <c r="BQ16" s="427"/>
      <c r="BR16" s="426"/>
      <c r="BS16" s="427"/>
      <c r="BT16" s="426"/>
      <c r="BU16" s="427"/>
      <c r="BV16" s="426"/>
      <c r="BW16" s="427"/>
      <c r="BX16" s="426"/>
      <c r="BY16" s="427"/>
      <c r="BZ16" s="426"/>
      <c r="CA16" s="427"/>
      <c r="CB16" s="426"/>
      <c r="CC16" s="427"/>
      <c r="CD16" s="426"/>
      <c r="CE16" s="427"/>
      <c r="CF16" s="426"/>
      <c r="CG16" s="427"/>
      <c r="CH16" s="426"/>
      <c r="CI16" s="427"/>
      <c r="CJ16" s="426"/>
      <c r="CK16" s="427"/>
      <c r="CL16" s="426"/>
      <c r="CM16" s="427"/>
      <c r="CN16" s="426"/>
      <c r="CO16" s="427"/>
      <c r="CP16" s="426"/>
      <c r="CQ16" s="427"/>
      <c r="CR16" s="426"/>
      <c r="CS16" s="427"/>
      <c r="CT16" s="426"/>
      <c r="CU16" s="427"/>
      <c r="CV16" s="426"/>
      <c r="CW16" s="427"/>
      <c r="CX16" s="426"/>
      <c r="CY16" s="427"/>
      <c r="CZ16" s="426"/>
      <c r="DA16" s="427"/>
      <c r="DB16" s="426"/>
      <c r="DC16" s="427"/>
      <c r="DD16" s="426"/>
      <c r="DE16" s="427"/>
      <c r="DF16" s="426"/>
      <c r="DG16" s="427"/>
      <c r="DH16" s="426"/>
      <c r="DI16" s="427"/>
      <c r="DJ16" s="426"/>
      <c r="DK16" s="427"/>
      <c r="DL16" s="426"/>
      <c r="DM16" s="427"/>
      <c r="DN16" s="426"/>
      <c r="DO16" s="427"/>
      <c r="DP16" s="426"/>
      <c r="DQ16" s="427"/>
      <c r="DR16" s="426"/>
      <c r="DS16" s="427"/>
      <c r="DT16" s="426"/>
      <c r="DU16" s="427"/>
      <c r="DV16" s="426"/>
      <c r="DW16" s="427"/>
      <c r="DX16" s="426"/>
      <c r="DY16" s="427"/>
      <c r="DZ16" s="426"/>
      <c r="EA16" s="427"/>
      <c r="EB16" s="426"/>
      <c r="EC16" s="427"/>
      <c r="ED16" s="426"/>
      <c r="EE16" s="427"/>
      <c r="EF16" s="426"/>
      <c r="EG16" s="427"/>
      <c r="EH16" s="426"/>
      <c r="EI16" s="427"/>
      <c r="EJ16" s="426"/>
      <c r="EK16" s="427"/>
      <c r="EL16" s="426"/>
      <c r="EM16" s="427"/>
      <c r="EN16" s="426"/>
      <c r="EO16" s="427"/>
      <c r="EP16" s="427"/>
      <c r="EQ16" s="426"/>
      <c r="ER16" s="427"/>
      <c r="ES16" s="426"/>
      <c r="ET16" s="427"/>
      <c r="EU16" s="426"/>
      <c r="EV16" s="427"/>
      <c r="EW16" s="426"/>
      <c r="EX16" s="427"/>
      <c r="EY16" s="426"/>
      <c r="EZ16" s="427"/>
      <c r="FA16" s="426"/>
      <c r="FB16" s="427"/>
      <c r="FC16" s="426"/>
      <c r="FD16" s="427"/>
      <c r="FE16" s="426"/>
      <c r="FF16" s="427"/>
      <c r="FG16" s="426"/>
      <c r="FH16" s="427"/>
      <c r="FI16" s="426"/>
      <c r="FJ16" s="427"/>
      <c r="FK16" s="426"/>
      <c r="FL16" s="427"/>
      <c r="FM16" s="426"/>
      <c r="FN16" s="427"/>
      <c r="FO16" s="426"/>
      <c r="FP16" s="427"/>
      <c r="FQ16" s="426"/>
      <c r="FR16" s="427"/>
      <c r="FS16" s="426"/>
      <c r="FT16" s="427"/>
      <c r="FU16" s="426"/>
      <c r="FV16" s="427"/>
      <c r="FW16" s="426"/>
      <c r="FX16" s="427"/>
      <c r="FY16" s="426"/>
      <c r="FZ16" s="427"/>
      <c r="GA16" s="426"/>
      <c r="GB16" s="427"/>
      <c r="GC16" s="426"/>
      <c r="GD16" s="427"/>
      <c r="GE16" s="426"/>
      <c r="GF16" s="427"/>
      <c r="GG16" s="426"/>
      <c r="GH16" s="427"/>
      <c r="GI16" s="426"/>
      <c r="GJ16" s="427"/>
      <c r="GK16" s="427"/>
      <c r="GL16" s="436"/>
    </row>
    <row r="17" spans="1:194" ht="12" customHeight="1" x14ac:dyDescent="0.2">
      <c r="A17" s="496" t="s">
        <v>301</v>
      </c>
      <c r="B17" s="426"/>
      <c r="C17" s="427"/>
      <c r="D17" s="426"/>
      <c r="E17" s="427"/>
      <c r="F17" s="426"/>
      <c r="G17" s="427"/>
      <c r="H17" s="426"/>
      <c r="I17" s="427"/>
      <c r="J17" s="426"/>
      <c r="K17" s="427"/>
      <c r="L17" s="426"/>
      <c r="M17" s="427"/>
      <c r="N17" s="426"/>
      <c r="O17" s="427"/>
      <c r="P17" s="426"/>
      <c r="Q17" s="427"/>
      <c r="R17" s="426"/>
      <c r="S17" s="427"/>
      <c r="T17" s="426"/>
      <c r="U17" s="427"/>
      <c r="V17" s="426"/>
      <c r="W17" s="427"/>
      <c r="X17" s="426"/>
      <c r="Y17" s="427"/>
      <c r="Z17" s="426"/>
      <c r="AA17" s="427"/>
      <c r="AB17" s="426"/>
      <c r="AC17" s="427"/>
      <c r="AD17" s="426"/>
      <c r="AE17" s="427"/>
      <c r="AF17" s="426"/>
      <c r="AG17" s="427"/>
      <c r="AH17" s="426"/>
      <c r="AI17" s="427"/>
      <c r="AJ17" s="426"/>
      <c r="AK17" s="427"/>
      <c r="AL17" s="426"/>
      <c r="AM17" s="427"/>
      <c r="AN17" s="426"/>
      <c r="AO17" s="427"/>
      <c r="AP17" s="426"/>
      <c r="AQ17" s="427"/>
      <c r="AR17" s="426"/>
      <c r="AS17" s="427"/>
      <c r="AT17" s="426"/>
      <c r="AU17" s="427"/>
      <c r="AV17" s="426"/>
      <c r="AW17" s="427"/>
      <c r="AX17" s="426"/>
      <c r="AY17" s="427"/>
      <c r="AZ17" s="426"/>
      <c r="BA17" s="427"/>
      <c r="BB17" s="426"/>
      <c r="BC17" s="427"/>
      <c r="BD17" s="426"/>
      <c r="BE17" s="427"/>
      <c r="BF17" s="426"/>
      <c r="BG17" s="427"/>
      <c r="BH17" s="426"/>
      <c r="BI17" s="427"/>
      <c r="BJ17" s="426"/>
      <c r="BK17" s="427"/>
      <c r="BL17" s="426"/>
      <c r="BM17" s="427"/>
      <c r="BN17" s="426"/>
      <c r="BO17" s="427"/>
      <c r="BP17" s="426"/>
      <c r="BQ17" s="427"/>
      <c r="BR17" s="426"/>
      <c r="BS17" s="427"/>
      <c r="BT17" s="426"/>
      <c r="BU17" s="427"/>
      <c r="BV17" s="426"/>
      <c r="BW17" s="427"/>
      <c r="BX17" s="426"/>
      <c r="BY17" s="427"/>
      <c r="BZ17" s="426"/>
      <c r="CA17" s="427"/>
      <c r="CB17" s="426"/>
      <c r="CC17" s="427"/>
      <c r="CD17" s="426"/>
      <c r="CE17" s="427"/>
      <c r="CF17" s="426"/>
      <c r="CG17" s="427"/>
      <c r="CH17" s="426"/>
      <c r="CI17" s="427"/>
      <c r="CJ17" s="426"/>
      <c r="CK17" s="427"/>
      <c r="CL17" s="426"/>
      <c r="CM17" s="427"/>
      <c r="CN17" s="426"/>
      <c r="CO17" s="427"/>
      <c r="CP17" s="426"/>
      <c r="CQ17" s="427"/>
      <c r="CR17" s="426"/>
      <c r="CS17" s="427"/>
      <c r="CT17" s="426"/>
      <c r="CU17" s="427"/>
      <c r="CV17" s="426"/>
      <c r="CW17" s="427"/>
      <c r="CX17" s="426"/>
      <c r="CY17" s="427"/>
      <c r="CZ17" s="426"/>
      <c r="DA17" s="427"/>
      <c r="DB17" s="426"/>
      <c r="DC17" s="427"/>
      <c r="DD17" s="426"/>
      <c r="DE17" s="427"/>
      <c r="DF17" s="426"/>
      <c r="DG17" s="427"/>
      <c r="DH17" s="426"/>
      <c r="DI17" s="427"/>
      <c r="DJ17" s="426"/>
      <c r="DK17" s="427"/>
      <c r="DL17" s="426"/>
      <c r="DM17" s="427"/>
      <c r="DN17" s="426"/>
      <c r="DO17" s="427"/>
      <c r="DP17" s="426"/>
      <c r="DQ17" s="427"/>
      <c r="DR17" s="426"/>
      <c r="DS17" s="427"/>
      <c r="DT17" s="426"/>
      <c r="DU17" s="427"/>
      <c r="DV17" s="426"/>
      <c r="DW17" s="427"/>
      <c r="DX17" s="426"/>
      <c r="DY17" s="427"/>
      <c r="DZ17" s="426"/>
      <c r="EA17" s="427"/>
      <c r="EB17" s="426"/>
      <c r="EC17" s="427"/>
      <c r="ED17" s="426"/>
      <c r="EE17" s="427"/>
      <c r="EF17" s="426"/>
      <c r="EG17" s="427"/>
      <c r="EH17" s="426"/>
      <c r="EI17" s="427"/>
      <c r="EJ17" s="426"/>
      <c r="EK17" s="427"/>
      <c r="EL17" s="426"/>
      <c r="EM17" s="427"/>
      <c r="EN17" s="426"/>
      <c r="EO17" s="427"/>
      <c r="EP17" s="427"/>
      <c r="EQ17" s="426"/>
      <c r="ER17" s="427"/>
      <c r="ES17" s="426"/>
      <c r="ET17" s="427"/>
      <c r="EU17" s="426"/>
      <c r="EV17" s="427"/>
      <c r="EW17" s="426"/>
      <c r="EX17" s="427"/>
      <c r="EY17" s="426"/>
      <c r="EZ17" s="427"/>
      <c r="FA17" s="426"/>
      <c r="FB17" s="427"/>
      <c r="FC17" s="426"/>
      <c r="FD17" s="427"/>
      <c r="FE17" s="426"/>
      <c r="FF17" s="427"/>
      <c r="FG17" s="426"/>
      <c r="FH17" s="427"/>
      <c r="FI17" s="426"/>
      <c r="FJ17" s="427"/>
      <c r="FK17" s="426"/>
      <c r="FL17" s="427"/>
      <c r="FM17" s="426"/>
      <c r="FN17" s="427"/>
      <c r="FO17" s="426"/>
      <c r="FP17" s="427"/>
      <c r="FQ17" s="426"/>
      <c r="FR17" s="427"/>
      <c r="FS17" s="426"/>
      <c r="FT17" s="427"/>
      <c r="FU17" s="426"/>
      <c r="FV17" s="427"/>
      <c r="FW17" s="426"/>
      <c r="FX17" s="427"/>
      <c r="FY17" s="426"/>
      <c r="FZ17" s="427"/>
      <c r="GA17" s="426"/>
      <c r="GB17" s="427"/>
      <c r="GC17" s="426"/>
      <c r="GD17" s="427"/>
      <c r="GE17" s="426"/>
      <c r="GF17" s="427"/>
      <c r="GG17" s="426"/>
      <c r="GH17" s="427"/>
      <c r="GI17" s="426"/>
      <c r="GJ17" s="427"/>
      <c r="GK17" s="427"/>
      <c r="GL17" s="436"/>
    </row>
    <row r="18" spans="1:194" ht="12" customHeight="1" x14ac:dyDescent="0.2">
      <c r="A18" s="497" t="s">
        <v>295</v>
      </c>
      <c r="B18" s="498">
        <f t="shared" ref="B18:J18" si="0">B8+B13</f>
        <v>2408</v>
      </c>
      <c r="C18" s="427">
        <f t="shared" si="0"/>
        <v>13.143266449076485</v>
      </c>
      <c r="D18" s="498">
        <f t="shared" si="0"/>
        <v>2362</v>
      </c>
      <c r="E18" s="427">
        <f t="shared" si="0"/>
        <v>10.316420671455251</v>
      </c>
      <c r="F18" s="498">
        <f t="shared" si="0"/>
        <v>2426</v>
      </c>
      <c r="G18" s="427">
        <f t="shared" si="0"/>
        <v>11.432530005847763</v>
      </c>
      <c r="H18" s="498">
        <f t="shared" si="0"/>
        <v>2431</v>
      </c>
      <c r="I18" s="427">
        <f t="shared" si="0"/>
        <v>10.964358023181543</v>
      </c>
      <c r="J18" s="498">
        <f t="shared" si="0"/>
        <v>2378</v>
      </c>
      <c r="K18" s="427">
        <f t="shared" ref="K18:P20" si="1">K8+K13</f>
        <v>11.637889799256284</v>
      </c>
      <c r="L18" s="498">
        <f t="shared" si="1"/>
        <v>2496</v>
      </c>
      <c r="M18" s="427">
        <f t="shared" si="1"/>
        <v>20.489513302126429</v>
      </c>
      <c r="N18" s="498">
        <f t="shared" si="1"/>
        <v>2671</v>
      </c>
      <c r="O18" s="427">
        <f t="shared" si="1"/>
        <v>26.425082380306275</v>
      </c>
      <c r="P18" s="498">
        <f t="shared" si="1"/>
        <v>2665</v>
      </c>
      <c r="Q18" s="427">
        <f t="shared" ref="Q18:S20" si="2">Q8+Q13</f>
        <v>26.300390611628586</v>
      </c>
      <c r="R18" s="498">
        <f t="shared" si="2"/>
        <v>2808.6</v>
      </c>
      <c r="S18" s="427">
        <f t="shared" si="2"/>
        <v>36.02719978544129</v>
      </c>
      <c r="T18" s="498">
        <f t="shared" ref="T18:X20" si="3">T8+T13</f>
        <v>2850</v>
      </c>
      <c r="U18" s="427">
        <f t="shared" si="3"/>
        <v>29.539118480573244</v>
      </c>
      <c r="V18" s="498">
        <f t="shared" si="3"/>
        <v>2933</v>
      </c>
      <c r="W18" s="427">
        <f t="shared" si="3"/>
        <v>23.42557678691368</v>
      </c>
      <c r="X18" s="498">
        <f t="shared" si="3"/>
        <v>3140</v>
      </c>
      <c r="Y18" s="427">
        <f t="shared" ref="Y18:AA20" si="4">Y8+Y13</f>
        <v>33.377125849706474</v>
      </c>
      <c r="Z18" s="498">
        <f t="shared" si="4"/>
        <v>3253</v>
      </c>
      <c r="AA18" s="427">
        <f t="shared" si="4"/>
        <v>30.07862554933174</v>
      </c>
      <c r="AB18" s="498">
        <f t="shared" ref="AB18:AF20" si="5">AB8+AB13</f>
        <v>3257</v>
      </c>
      <c r="AC18" s="427">
        <f t="shared" si="5"/>
        <v>28.215827049133058</v>
      </c>
      <c r="AD18" s="498">
        <f t="shared" si="5"/>
        <v>3319</v>
      </c>
      <c r="AE18" s="427">
        <f t="shared" si="5"/>
        <v>25.684053053107839</v>
      </c>
      <c r="AF18" s="498">
        <f t="shared" si="5"/>
        <v>3455.4</v>
      </c>
      <c r="AG18" s="427">
        <f t="shared" ref="AG18:AI20" si="6">AG8+AG13</f>
        <v>20.837755728308636</v>
      </c>
      <c r="AH18" s="498">
        <f t="shared" si="6"/>
        <v>3563</v>
      </c>
      <c r="AI18" s="427">
        <f t="shared" si="6"/>
        <v>19.373720835038899</v>
      </c>
      <c r="AJ18" s="498">
        <f t="shared" ref="AJ18:AN20" si="7">AJ8+AJ13</f>
        <v>3546</v>
      </c>
      <c r="AK18" s="427">
        <f t="shared" si="7"/>
        <v>18.513641950428195</v>
      </c>
      <c r="AL18" s="498">
        <f t="shared" si="7"/>
        <v>3523</v>
      </c>
      <c r="AM18" s="427">
        <f t="shared" si="7"/>
        <v>14.616502943952181</v>
      </c>
      <c r="AN18" s="498">
        <f t="shared" si="7"/>
        <v>3453</v>
      </c>
      <c r="AO18" s="427">
        <f t="shared" ref="AO18:AQ20" si="8">AO8+AO13</f>
        <v>6.7893140236016345</v>
      </c>
      <c r="AP18" s="498">
        <f t="shared" si="8"/>
        <v>3533</v>
      </c>
      <c r="AQ18" s="427">
        <f t="shared" si="8"/>
        <v>5.5351838410720768</v>
      </c>
      <c r="AR18" s="498">
        <f t="shared" ref="AR18:AV20" si="9">AR8+AR13</f>
        <v>3636</v>
      </c>
      <c r="AS18" s="427">
        <f t="shared" si="9"/>
        <v>9.4583868331971512</v>
      </c>
      <c r="AT18" s="498">
        <f t="shared" si="9"/>
        <v>3664</v>
      </c>
      <c r="AU18" s="427">
        <f t="shared" si="9"/>
        <v>11.792096192837164</v>
      </c>
      <c r="AV18" s="498">
        <f t="shared" si="9"/>
        <v>3669</v>
      </c>
      <c r="AW18" s="427">
        <f t="shared" ref="AW18:AY20" si="10">AW8+AW13</f>
        <v>14.415837573732304</v>
      </c>
      <c r="AX18" s="498">
        <f t="shared" si="10"/>
        <v>3726</v>
      </c>
      <c r="AY18" s="427">
        <f t="shared" si="10"/>
        <v>14.161210900341349</v>
      </c>
      <c r="AZ18" s="498">
        <f t="shared" ref="AZ18:BD20" si="11">AZ8+AZ13</f>
        <v>3741</v>
      </c>
      <c r="BA18" s="427">
        <f t="shared" si="11"/>
        <v>10.563380281690149</v>
      </c>
      <c r="BB18" s="498">
        <f t="shared" si="11"/>
        <v>3844</v>
      </c>
      <c r="BC18" s="427">
        <f t="shared" si="11"/>
        <v>12.881290107885746</v>
      </c>
      <c r="BD18" s="498">
        <f t="shared" si="11"/>
        <v>4001</v>
      </c>
      <c r="BE18" s="427">
        <f t="shared" ref="BE18:BG20" si="12">BE8+BE13</f>
        <v>18.893840149130291</v>
      </c>
      <c r="BF18" s="498">
        <f t="shared" si="12"/>
        <v>4256</v>
      </c>
      <c r="BG18" s="427">
        <f t="shared" si="12"/>
        <v>25.009588254693369</v>
      </c>
      <c r="BH18" s="498">
        <f t="shared" ref="BH18:BL20" si="13">BH8+BH13</f>
        <v>4333</v>
      </c>
      <c r="BI18" s="427">
        <f t="shared" si="13"/>
        <v>27.296303362977433</v>
      </c>
      <c r="BJ18" s="498">
        <f t="shared" si="13"/>
        <v>4286</v>
      </c>
      <c r="BK18" s="427">
        <f t="shared" si="13"/>
        <v>20.795891665062261</v>
      </c>
      <c r="BL18" s="498">
        <f t="shared" si="13"/>
        <v>4654</v>
      </c>
      <c r="BM18" s="427">
        <f t="shared" ref="BM18:BO20" si="14">BM8+BM13</f>
        <v>26.570607749713339</v>
      </c>
      <c r="BN18" s="498">
        <f t="shared" si="14"/>
        <v>4809</v>
      </c>
      <c r="BO18" s="427">
        <f t="shared" si="14"/>
        <v>20.793135435992571</v>
      </c>
      <c r="BP18" s="498">
        <f t="shared" ref="BP18:BT20" si="15">BP8+BP13</f>
        <v>4683</v>
      </c>
      <c r="BQ18" s="427">
        <f t="shared" si="15"/>
        <v>12.807759875279313</v>
      </c>
      <c r="BR18" s="498">
        <f t="shared" si="15"/>
        <v>4866</v>
      </c>
      <c r="BS18" s="427">
        <f t="shared" si="15"/>
        <v>20.20530131907994</v>
      </c>
      <c r="BT18" s="498">
        <f t="shared" si="15"/>
        <v>5080</v>
      </c>
      <c r="BU18" s="427">
        <f t="shared" ref="BU18:BW20" si="16">BU8+BU13</f>
        <v>15.210123677500743</v>
      </c>
      <c r="BV18" s="498">
        <f t="shared" si="16"/>
        <v>5104.1540501712898</v>
      </c>
      <c r="BW18" s="427">
        <f t="shared" si="16"/>
        <v>10.701392306764301</v>
      </c>
      <c r="BX18" s="498">
        <f t="shared" ref="BX18:CB20" si="17">BX8+BX13</f>
        <v>5062</v>
      </c>
      <c r="BY18" s="427">
        <f t="shared" si="17"/>
        <v>14.231350937474897</v>
      </c>
      <c r="BZ18" s="498">
        <f t="shared" si="17"/>
        <v>5378.7</v>
      </c>
      <c r="CA18" s="427">
        <f t="shared" si="17"/>
        <v>17.021303057048854</v>
      </c>
      <c r="CB18" s="498">
        <f t="shared" si="17"/>
        <v>5584</v>
      </c>
      <c r="CC18" s="427">
        <f t="shared" ref="CC18:CE20" si="18">CC8+CC13</f>
        <v>14.847709842634615</v>
      </c>
      <c r="CD18" s="498">
        <f t="shared" si="18"/>
        <v>5688</v>
      </c>
      <c r="CE18" s="427">
        <f t="shared" si="18"/>
        <v>17.341276507876714</v>
      </c>
      <c r="CF18" s="498">
        <f t="shared" ref="CF18:DA18" si="19">CF8+CF13</f>
        <v>5748</v>
      </c>
      <c r="CG18" s="427">
        <f t="shared" si="19"/>
        <v>20.832501450000994</v>
      </c>
      <c r="CH18" s="498">
        <f t="shared" si="19"/>
        <v>6062</v>
      </c>
      <c r="CI18" s="427">
        <f t="shared" si="19"/>
        <v>19.455406363359518</v>
      </c>
      <c r="CJ18" s="498">
        <f t="shared" si="19"/>
        <v>6197</v>
      </c>
      <c r="CK18" s="427">
        <f t="shared" si="19"/>
        <v>17.095416036894239</v>
      </c>
      <c r="CL18" s="498">
        <f t="shared" si="19"/>
        <v>6279</v>
      </c>
      <c r="CM18" s="427">
        <f t="shared" si="19"/>
        <v>17.182776830729949</v>
      </c>
      <c r="CN18" s="498">
        <f t="shared" si="19"/>
        <v>6313</v>
      </c>
      <c r="CO18" s="427">
        <f t="shared" si="19"/>
        <v>16.405423512002628</v>
      </c>
      <c r="CP18" s="498">
        <f t="shared" si="19"/>
        <v>6552</v>
      </c>
      <c r="CQ18" s="427">
        <f t="shared" si="19"/>
        <v>14.114400464775567</v>
      </c>
      <c r="CR18" s="498">
        <f t="shared" si="19"/>
        <v>6536</v>
      </c>
      <c r="CS18" s="427">
        <f t="shared" si="19"/>
        <v>11.172089178701828</v>
      </c>
      <c r="CT18" s="498">
        <f t="shared" si="19"/>
        <v>6039</v>
      </c>
      <c r="CU18" s="427">
        <f t="shared" si="19"/>
        <v>-2.1602079611223513</v>
      </c>
      <c r="CV18" s="498">
        <f t="shared" si="19"/>
        <v>5831</v>
      </c>
      <c r="CW18" s="427">
        <f t="shared" si="19"/>
        <v>-7.3869564221692885</v>
      </c>
      <c r="CX18" s="498">
        <f t="shared" si="19"/>
        <v>5851</v>
      </c>
      <c r="CY18" s="427">
        <f t="shared" si="19"/>
        <v>-11.532114945822901</v>
      </c>
      <c r="CZ18" s="498">
        <f t="shared" si="19"/>
        <v>5739</v>
      </c>
      <c r="DA18" s="427">
        <f t="shared" si="19"/>
        <v>-14.53101154372921</v>
      </c>
      <c r="DB18" s="498">
        <f t="shared" ref="DB18:DI18" si="20">DB8+DB13</f>
        <v>5681</v>
      </c>
      <c r="DC18" s="427">
        <f t="shared" si="20"/>
        <v>-6.9682045899799876</v>
      </c>
      <c r="DD18" s="498">
        <f t="shared" si="20"/>
        <v>5733</v>
      </c>
      <c r="DE18" s="427">
        <f t="shared" si="20"/>
        <v>-1.3663237147789165</v>
      </c>
      <c r="DF18" s="498">
        <f t="shared" si="20"/>
        <v>5681</v>
      </c>
      <c r="DG18" s="427">
        <f t="shared" si="20"/>
        <v>-3.1741106121252027</v>
      </c>
      <c r="DH18" s="498">
        <f t="shared" si="20"/>
        <v>5296</v>
      </c>
      <c r="DI18" s="427">
        <f t="shared" si="20"/>
        <v>-9.5394606485710192</v>
      </c>
      <c r="DJ18" s="498">
        <f t="shared" ref="DJ18:DQ18" si="21">DJ8+DJ13</f>
        <v>5199</v>
      </c>
      <c r="DK18" s="427">
        <f t="shared" si="21"/>
        <v>-9.0171138249065201</v>
      </c>
      <c r="DL18" s="498">
        <f t="shared" si="21"/>
        <v>5081</v>
      </c>
      <c r="DM18" s="427">
        <f t="shared" si="21"/>
        <v>-14.061558761940274</v>
      </c>
      <c r="DN18" s="498">
        <f t="shared" si="21"/>
        <v>5104</v>
      </c>
      <c r="DO18" s="427">
        <f t="shared" si="21"/>
        <v>-11.38774430512537</v>
      </c>
      <c r="DP18" s="498">
        <f t="shared" si="21"/>
        <v>5117</v>
      </c>
      <c r="DQ18" s="427">
        <f t="shared" si="21"/>
        <v>-2.9371688358053261</v>
      </c>
      <c r="DR18" s="498">
        <f t="shared" ref="DR18:DY18" si="22">DR8+DR13</f>
        <v>5321</v>
      </c>
      <c r="DS18" s="427">
        <f t="shared" si="22"/>
        <v>4.7172597766306668</v>
      </c>
      <c r="DT18" s="498">
        <f t="shared" si="22"/>
        <v>5556</v>
      </c>
      <c r="DU18" s="427">
        <f t="shared" si="22"/>
        <v>14.699660189296537</v>
      </c>
      <c r="DV18" s="498">
        <f t="shared" si="22"/>
        <v>5756</v>
      </c>
      <c r="DW18" s="427">
        <f t="shared" si="22"/>
        <v>19.025493421052641</v>
      </c>
      <c r="DX18" s="498">
        <f t="shared" si="22"/>
        <v>5501</v>
      </c>
      <c r="DY18" s="427">
        <f t="shared" si="22"/>
        <v>12.141936476435578</v>
      </c>
      <c r="DZ18" s="498">
        <f t="shared" ref="DZ18:EG18" si="23">DZ8+DZ13</f>
        <v>5330</v>
      </c>
      <c r="EA18" s="427">
        <f t="shared" si="23"/>
        <v>1.1955543575033589</v>
      </c>
      <c r="EB18" s="498">
        <f t="shared" si="23"/>
        <v>5358</v>
      </c>
      <c r="EC18" s="427">
        <f t="shared" si="23"/>
        <v>-3.6837482304920455</v>
      </c>
      <c r="ED18" s="498">
        <f t="shared" si="23"/>
        <v>5347</v>
      </c>
      <c r="EE18" s="427">
        <f t="shared" si="23"/>
        <v>-8.3487688804596232</v>
      </c>
      <c r="EF18" s="498">
        <f t="shared" si="23"/>
        <v>5280</v>
      </c>
      <c r="EG18" s="427">
        <f t="shared" si="23"/>
        <v>-4.3182351829661787</v>
      </c>
      <c r="EH18" s="498">
        <f t="shared" ref="EH18:EO18" si="24">EH8+EH13</f>
        <v>5445.4187799490846</v>
      </c>
      <c r="EI18" s="427">
        <f t="shared" si="24"/>
        <v>4.3232004912978406</v>
      </c>
      <c r="EJ18" s="498">
        <f t="shared" si="24"/>
        <v>5479.6621345143767</v>
      </c>
      <c r="EK18" s="427">
        <f t="shared" si="24"/>
        <v>4.5095349359160597</v>
      </c>
      <c r="EL18" s="498">
        <f t="shared" si="24"/>
        <v>5472.4179446168273</v>
      </c>
      <c r="EM18" s="427">
        <f t="shared" si="24"/>
        <v>4.7503399524787104</v>
      </c>
      <c r="EN18" s="498">
        <f t="shared" si="24"/>
        <v>5493.8592677841598</v>
      </c>
      <c r="EO18" s="427">
        <f t="shared" si="24"/>
        <v>8.1876250501852219</v>
      </c>
      <c r="EP18" s="427"/>
      <c r="EQ18" s="498">
        <f t="shared" ref="EQ18:ES20" si="25">EQ8+EQ13</f>
        <v>9774</v>
      </c>
      <c r="ER18" s="427">
        <f t="shared" si="25"/>
        <v>27.430136205863811</v>
      </c>
      <c r="ES18" s="498">
        <f t="shared" si="25"/>
        <v>9627</v>
      </c>
      <c r="ET18" s="427">
        <f>ES18/EQ18*100-100</f>
        <v>-1.5039901780233293</v>
      </c>
      <c r="EU18" s="498">
        <f>EU8+EU13</f>
        <v>10210</v>
      </c>
      <c r="EV18" s="427">
        <f>EU18/ES18*100-100</f>
        <v>6.0558844915342291</v>
      </c>
      <c r="EW18" s="498">
        <f>EW8+EW13</f>
        <v>11731.6</v>
      </c>
      <c r="EX18" s="427">
        <f>EW18/EU18*100-100</f>
        <v>14.9030362389814</v>
      </c>
      <c r="EY18" s="498">
        <f>EY8+EY13</f>
        <v>13284.4</v>
      </c>
      <c r="EZ18" s="427">
        <f>EY18/EW18*100-100</f>
        <v>13.236046234102744</v>
      </c>
      <c r="FA18" s="498">
        <f>FA8+FA13</f>
        <v>14085</v>
      </c>
      <c r="FB18" s="427">
        <f>FA18/EY18*100-100</f>
        <v>6.0266176869109671</v>
      </c>
      <c r="FC18" s="498">
        <f>FC8+FC13</f>
        <v>14502</v>
      </c>
      <c r="FD18" s="427">
        <f>FC18/FA18*100-100</f>
        <v>2.9605963791267413</v>
      </c>
      <c r="FE18" s="498">
        <f>FE8+FE13</f>
        <v>15312</v>
      </c>
      <c r="FF18" s="427">
        <f>FE18/FC18*100-100</f>
        <v>5.5854364915184078</v>
      </c>
      <c r="FG18" s="498">
        <f>FG8+FG13</f>
        <v>17529</v>
      </c>
      <c r="FH18" s="427">
        <f>FG18/FE18*100-100</f>
        <v>14.478840125391841</v>
      </c>
      <c r="FI18" s="498">
        <f>FI8+FI13</f>
        <v>19438</v>
      </c>
      <c r="FJ18" s="427">
        <f>FI18/FG18*100-100</f>
        <v>10.890524274060127</v>
      </c>
      <c r="FK18" s="498">
        <f>FK8+FK13</f>
        <v>21128.854050171289</v>
      </c>
      <c r="FL18" s="427">
        <f>FK18/FI18*100-100</f>
        <v>8.6987038284354696</v>
      </c>
      <c r="FM18" s="498">
        <f>FM8+FM13</f>
        <v>23695</v>
      </c>
      <c r="FN18" s="427">
        <f>FM18/FK18*100-100</f>
        <v>12.145220671860855</v>
      </c>
      <c r="FO18" s="498">
        <f>FO8+FO13</f>
        <v>25680</v>
      </c>
      <c r="FP18" s="427">
        <f>FO18/FM18*100-100</f>
        <v>8.3772947879299409</v>
      </c>
      <c r="FQ18" s="498">
        <f>FQ8+FQ13</f>
        <v>23460</v>
      </c>
      <c r="FR18" s="427">
        <f>FQ18/FO18*100-100</f>
        <v>-8.6448598130841106</v>
      </c>
      <c r="FS18" s="498">
        <f>FS8+FS13</f>
        <v>22391</v>
      </c>
      <c r="FT18" s="427">
        <f>FS18/FQ18*100-100</f>
        <v>-4.556692242114238</v>
      </c>
      <c r="FU18" s="498">
        <f>FU8+FU13</f>
        <v>20501</v>
      </c>
      <c r="FV18" s="427">
        <f>FU18/FS18*100-100</f>
        <v>-8.4408914295922415</v>
      </c>
      <c r="FW18" s="498">
        <f>FW8+FW13</f>
        <v>22134</v>
      </c>
      <c r="FX18" s="427">
        <f>FW18/FU18*100-100</f>
        <v>7.9654650992634544</v>
      </c>
      <c r="FY18" s="498">
        <f>FY8+FY13</f>
        <v>21315</v>
      </c>
      <c r="FZ18" s="427">
        <f>FY18/FW18*100-100</f>
        <v>-3.7001897533206858</v>
      </c>
      <c r="GA18" s="498">
        <f>GA8+GA13</f>
        <v>21891.358126864448</v>
      </c>
      <c r="GB18" s="427">
        <f>GA18/FY18*100-100</f>
        <v>2.7040024718013171</v>
      </c>
      <c r="GC18" s="498">
        <f>GC8+GC13</f>
        <v>21989.860914743374</v>
      </c>
      <c r="GD18" s="427">
        <f>GC18/GA18*100-100</f>
        <v>0.44996197727013509</v>
      </c>
      <c r="GE18" s="498">
        <f>GE8+GE13</f>
        <v>22544.532166056888</v>
      </c>
      <c r="GF18" s="427">
        <f>GE18/GC18*100-100</f>
        <v>2.5223954506307393</v>
      </c>
      <c r="GG18" s="498">
        <f>GG8+GG13</f>
        <v>23231.853135322752</v>
      </c>
      <c r="GH18" s="427">
        <f>GG18/GE18*100-100</f>
        <v>3.0487258027944222</v>
      </c>
      <c r="GI18" s="498">
        <f>GI8+GI13</f>
        <v>24052.208071461217</v>
      </c>
      <c r="GJ18" s="427">
        <f>GI18/GG18*100-100</f>
        <v>3.5311644377226088</v>
      </c>
      <c r="GK18" s="67">
        <f>IF(ISERROR(((GC18/FS18)^0.2-1)*100),"",((GC18/FS18)^0.2-1)*100)</f>
        <v>-0.36089944271432417</v>
      </c>
      <c r="GL18" s="436"/>
    </row>
    <row r="19" spans="1:194" ht="12" customHeight="1" x14ac:dyDescent="0.2">
      <c r="A19" s="497" t="s">
        <v>96</v>
      </c>
      <c r="B19" s="498">
        <f t="shared" ref="B19:J19" si="26">B9+B14</f>
        <v>2123</v>
      </c>
      <c r="C19" s="427">
        <f t="shared" si="26"/>
        <v>11.990710262599668</v>
      </c>
      <c r="D19" s="498">
        <f t="shared" si="26"/>
        <v>2076</v>
      </c>
      <c r="E19" s="427">
        <f t="shared" si="26"/>
        <v>8.701430647276343</v>
      </c>
      <c r="F19" s="498">
        <f t="shared" si="26"/>
        <v>2129</v>
      </c>
      <c r="G19" s="427">
        <f t="shared" si="26"/>
        <v>10.458054903377278</v>
      </c>
      <c r="H19" s="498">
        <f t="shared" si="26"/>
        <v>2130</v>
      </c>
      <c r="I19" s="427">
        <f t="shared" si="26"/>
        <v>8.1130440505440369</v>
      </c>
      <c r="J19" s="498">
        <f t="shared" si="26"/>
        <v>2065</v>
      </c>
      <c r="K19" s="427">
        <f t="shared" si="1"/>
        <v>10.702356703243755</v>
      </c>
      <c r="L19" s="498">
        <f t="shared" si="1"/>
        <v>2164</v>
      </c>
      <c r="M19" s="427">
        <f t="shared" si="1"/>
        <v>19.327967673555911</v>
      </c>
      <c r="N19" s="498">
        <f t="shared" si="1"/>
        <v>2329</v>
      </c>
      <c r="O19" s="427">
        <f t="shared" si="1"/>
        <v>26.003158330744533</v>
      </c>
      <c r="P19" s="498">
        <f t="shared" si="1"/>
        <v>2312</v>
      </c>
      <c r="Q19" s="427">
        <f>Q9+Q14</f>
        <v>24.996154832094341</v>
      </c>
      <c r="R19" s="498">
        <f>R9+R14</f>
        <v>2417</v>
      </c>
      <c r="S19" s="427">
        <f t="shared" si="2"/>
        <v>34.792289146954275</v>
      </c>
      <c r="T19" s="498">
        <f t="shared" si="3"/>
        <v>2464</v>
      </c>
      <c r="U19" s="427">
        <f t="shared" si="3"/>
        <v>30.368764560679359</v>
      </c>
      <c r="V19" s="498">
        <f t="shared" si="3"/>
        <v>2540</v>
      </c>
      <c r="W19" s="427">
        <f t="shared" si="3"/>
        <v>22.317384451111</v>
      </c>
      <c r="X19" s="498">
        <f t="shared" si="3"/>
        <v>2720</v>
      </c>
      <c r="Y19" s="427">
        <f>Y9+Y14</f>
        <v>33.702491103202846</v>
      </c>
      <c r="Z19" s="498">
        <f>Z9+Z14</f>
        <v>2782</v>
      </c>
      <c r="AA19" s="427">
        <f t="shared" si="4"/>
        <v>29.034924044526569</v>
      </c>
      <c r="AB19" s="498">
        <f t="shared" si="5"/>
        <v>2792</v>
      </c>
      <c r="AC19" s="427">
        <f t="shared" si="5"/>
        <v>26.630617214630536</v>
      </c>
      <c r="AD19" s="498">
        <f t="shared" si="5"/>
        <v>2846</v>
      </c>
      <c r="AE19" s="427">
        <f t="shared" si="5"/>
        <v>24.629741338106381</v>
      </c>
      <c r="AF19" s="498">
        <f t="shared" si="5"/>
        <v>2972</v>
      </c>
      <c r="AG19" s="427">
        <f>AG9+AG14</f>
        <v>20.646837313503987</v>
      </c>
      <c r="AH19" s="498">
        <f>AH9+AH14</f>
        <v>3031</v>
      </c>
      <c r="AI19" s="427">
        <f t="shared" si="6"/>
        <v>18.72265165145155</v>
      </c>
      <c r="AJ19" s="498">
        <f t="shared" si="7"/>
        <v>3029</v>
      </c>
      <c r="AK19" s="427">
        <f t="shared" si="7"/>
        <v>18.295584484720749</v>
      </c>
      <c r="AL19" s="498">
        <f t="shared" si="7"/>
        <v>2998</v>
      </c>
      <c r="AM19" s="427">
        <f t="shared" si="7"/>
        <v>14.130343890456775</v>
      </c>
      <c r="AN19" s="498">
        <f t="shared" si="7"/>
        <v>2987</v>
      </c>
      <c r="AO19" s="427">
        <f>AO9+AO14</f>
        <v>8.8347926583220762</v>
      </c>
      <c r="AP19" s="498">
        <f>AP9+AP14</f>
        <v>2960.5</v>
      </c>
      <c r="AQ19" s="427">
        <f t="shared" si="8"/>
        <v>3.4932272507246278</v>
      </c>
      <c r="AR19" s="498">
        <f t="shared" si="9"/>
        <v>3054</v>
      </c>
      <c r="AS19" s="427">
        <f t="shared" si="9"/>
        <v>6.4710241588854185</v>
      </c>
      <c r="AT19" s="498">
        <f t="shared" si="9"/>
        <v>3095</v>
      </c>
      <c r="AU19" s="427">
        <f t="shared" si="9"/>
        <v>9.4586237271735421</v>
      </c>
      <c r="AV19" s="498">
        <f t="shared" si="9"/>
        <v>3155</v>
      </c>
      <c r="AW19" s="427">
        <f>AW9+AW14</f>
        <v>14.698713432862775</v>
      </c>
      <c r="AX19" s="498">
        <f>AX9+AX14</f>
        <v>3092</v>
      </c>
      <c r="AY19" s="427">
        <f t="shared" si="10"/>
        <v>12.243656569560859</v>
      </c>
      <c r="AZ19" s="498">
        <f t="shared" si="11"/>
        <v>3109</v>
      </c>
      <c r="BA19" s="427">
        <f t="shared" si="11"/>
        <v>8.6403894405009609</v>
      </c>
      <c r="BB19" s="498">
        <f t="shared" si="11"/>
        <v>3194</v>
      </c>
      <c r="BC19" s="427">
        <f t="shared" si="11"/>
        <v>10.234578211132895</v>
      </c>
      <c r="BD19" s="498">
        <f t="shared" si="11"/>
        <v>3403</v>
      </c>
      <c r="BE19" s="427">
        <f>BE9+BE14</f>
        <v>15.175513110759731</v>
      </c>
      <c r="BF19" s="498">
        <f>BF9+BF14</f>
        <v>3511</v>
      </c>
      <c r="BG19" s="427">
        <f t="shared" si="12"/>
        <v>23.617309915232475</v>
      </c>
      <c r="BH19" s="498">
        <f t="shared" si="13"/>
        <v>3570</v>
      </c>
      <c r="BI19" s="427">
        <f t="shared" si="13"/>
        <v>25.65638389539755</v>
      </c>
      <c r="BJ19" s="498">
        <f t="shared" si="13"/>
        <v>3519</v>
      </c>
      <c r="BK19" s="427">
        <f t="shared" si="13"/>
        <v>18.449942419150812</v>
      </c>
      <c r="BL19" s="498">
        <f t="shared" si="13"/>
        <v>3934</v>
      </c>
      <c r="BM19" s="427">
        <f>BM9+BM14</f>
        <v>26.8461998042381</v>
      </c>
      <c r="BN19" s="498">
        <f>BN9+BN14</f>
        <v>3924</v>
      </c>
      <c r="BO19" s="427">
        <f t="shared" si="14"/>
        <v>18.88927740333024</v>
      </c>
      <c r="BP19" s="498">
        <f t="shared" si="15"/>
        <v>3806</v>
      </c>
      <c r="BQ19" s="427">
        <f t="shared" si="15"/>
        <v>10.649840622592667</v>
      </c>
      <c r="BR19" s="498">
        <f t="shared" si="15"/>
        <v>3925</v>
      </c>
      <c r="BS19" s="427">
        <f t="shared" si="15"/>
        <v>17.045441052494105</v>
      </c>
      <c r="BT19" s="498">
        <f t="shared" si="15"/>
        <v>4208</v>
      </c>
      <c r="BU19" s="427">
        <f>BU9+BU14</f>
        <v>12.829365224735167</v>
      </c>
      <c r="BV19" s="498">
        <f>BV9+BV14</f>
        <v>4042.4735329870705</v>
      </c>
      <c r="BW19" s="427">
        <f t="shared" si="16"/>
        <v>4.3399509524191027</v>
      </c>
      <c r="BX19" s="498">
        <f t="shared" si="17"/>
        <v>4045.1868549701248</v>
      </c>
      <c r="BY19" s="427">
        <f t="shared" si="17"/>
        <v>10.756843961879948</v>
      </c>
      <c r="BZ19" s="498">
        <f t="shared" si="17"/>
        <v>4291.4802892465596</v>
      </c>
      <c r="CA19" s="427">
        <f t="shared" si="17"/>
        <v>15.41459603224633</v>
      </c>
      <c r="CB19" s="498">
        <f t="shared" si="17"/>
        <v>4564.8545410511015</v>
      </c>
      <c r="CC19" s="427">
        <f>CC9+CC14</f>
        <v>9.386312115106243</v>
      </c>
      <c r="CD19" s="498">
        <f>CD9+CD14</f>
        <v>4462</v>
      </c>
      <c r="CE19" s="427">
        <f t="shared" si="18"/>
        <v>16.162534447895883</v>
      </c>
      <c r="CF19" s="498">
        <f t="shared" ref="CF19:DA19" si="27">CF9+CF14</f>
        <v>4580.2287605737401</v>
      </c>
      <c r="CG19" s="427">
        <f t="shared" si="27"/>
        <v>19.991819979046578</v>
      </c>
      <c r="CH19" s="498">
        <f t="shared" si="27"/>
        <v>4829.446490100283</v>
      </c>
      <c r="CI19" s="427">
        <f t="shared" si="27"/>
        <v>20.738170377130771</v>
      </c>
      <c r="CJ19" s="498">
        <f t="shared" si="27"/>
        <v>5090.5</v>
      </c>
      <c r="CK19" s="427">
        <f t="shared" si="27"/>
        <v>20.320281755264347</v>
      </c>
      <c r="CL19" s="498">
        <f t="shared" si="27"/>
        <v>4968</v>
      </c>
      <c r="CM19" s="427">
        <f t="shared" si="27"/>
        <v>18.053985773141456</v>
      </c>
      <c r="CN19" s="498">
        <f t="shared" si="27"/>
        <v>5091</v>
      </c>
      <c r="CO19" s="427">
        <f t="shared" si="27"/>
        <v>18.038173743182885</v>
      </c>
      <c r="CP19" s="498">
        <f t="shared" si="27"/>
        <v>5298</v>
      </c>
      <c r="CQ19" s="427">
        <f t="shared" si="27"/>
        <v>14.101789298307809</v>
      </c>
      <c r="CR19" s="498">
        <f t="shared" si="27"/>
        <v>5422</v>
      </c>
      <c r="CS19" s="427">
        <f t="shared" si="27"/>
        <v>12.473578160732334</v>
      </c>
      <c r="CT19" s="498">
        <f t="shared" si="27"/>
        <v>4773</v>
      </c>
      <c r="CU19" s="427">
        <f t="shared" si="27"/>
        <v>-2.3154380861964414</v>
      </c>
      <c r="CV19" s="498">
        <f t="shared" si="27"/>
        <v>4612</v>
      </c>
      <c r="CW19" s="427">
        <f t="shared" si="27"/>
        <v>-10.727938453979679</v>
      </c>
      <c r="CX19" s="498">
        <f t="shared" si="27"/>
        <v>4740</v>
      </c>
      <c r="CY19" s="427">
        <f t="shared" si="27"/>
        <v>-11.452805917350062</v>
      </c>
      <c r="CZ19" s="498">
        <f t="shared" si="27"/>
        <v>4686</v>
      </c>
      <c r="DA19" s="427">
        <f t="shared" si="27"/>
        <v>-16.101659311165541</v>
      </c>
      <c r="DB19" s="498">
        <f t="shared" ref="DB19:DI19" si="28">DB9+DB14</f>
        <v>4450</v>
      </c>
      <c r="DC19" s="427">
        <f t="shared" si="28"/>
        <v>-9.2263999051560024</v>
      </c>
      <c r="DD19" s="498">
        <f t="shared" si="28"/>
        <v>4512</v>
      </c>
      <c r="DE19" s="427">
        <f t="shared" si="28"/>
        <v>-2.7934603841603622</v>
      </c>
      <c r="DF19" s="498">
        <f t="shared" si="28"/>
        <v>4590</v>
      </c>
      <c r="DG19" s="427">
        <f t="shared" si="28"/>
        <v>-3.3731531024838173</v>
      </c>
      <c r="DH19" s="498">
        <f t="shared" si="28"/>
        <v>4331</v>
      </c>
      <c r="DI19" s="427">
        <f t="shared" si="28"/>
        <v>-9.2221849274135135</v>
      </c>
      <c r="DJ19" s="498">
        <f t="shared" ref="DJ19:DQ19" si="29">DJ9+DJ14</f>
        <v>4103</v>
      </c>
      <c r="DK19" s="427">
        <f t="shared" si="29"/>
        <v>-6.5111536453069219</v>
      </c>
      <c r="DL19" s="498">
        <f t="shared" si="29"/>
        <v>4041</v>
      </c>
      <c r="DM19" s="427">
        <f t="shared" si="29"/>
        <v>-12.170435579208428</v>
      </c>
      <c r="DN19" s="498">
        <f t="shared" si="29"/>
        <v>4039</v>
      </c>
      <c r="DO19" s="427">
        <f t="shared" si="29"/>
        <v>-14.361938792501071</v>
      </c>
      <c r="DP19" s="498">
        <f t="shared" si="29"/>
        <v>4087</v>
      </c>
      <c r="DQ19" s="427">
        <f t="shared" si="29"/>
        <v>-7.7171954708890373</v>
      </c>
      <c r="DR19" s="498">
        <f t="shared" ref="DR19:DY19" si="30">DR9+DR14</f>
        <v>4183</v>
      </c>
      <c r="DS19" s="427">
        <f t="shared" si="30"/>
        <v>2.2602945852639333</v>
      </c>
      <c r="DT19" s="498">
        <f t="shared" si="30"/>
        <v>4463</v>
      </c>
      <c r="DU19" s="427">
        <f t="shared" si="30"/>
        <v>16.747714378551738</v>
      </c>
      <c r="DV19" s="498">
        <f t="shared" si="30"/>
        <v>4605</v>
      </c>
      <c r="DW19" s="427">
        <f t="shared" si="30"/>
        <v>19.497453320506033</v>
      </c>
      <c r="DX19" s="498">
        <f t="shared" si="30"/>
        <v>4504</v>
      </c>
      <c r="DY19" s="427">
        <f t="shared" si="30"/>
        <v>15.35228691217878</v>
      </c>
      <c r="DZ19" s="498">
        <f t="shared" ref="DZ19:EG19" si="31">DZ9+DZ14</f>
        <v>4251</v>
      </c>
      <c r="EA19" s="427">
        <f t="shared" si="31"/>
        <v>4.584720505036044</v>
      </c>
      <c r="EB19" s="498">
        <f t="shared" si="31"/>
        <v>4237</v>
      </c>
      <c r="EC19" s="427">
        <f t="shared" si="31"/>
        <v>-7.4201466604427715</v>
      </c>
      <c r="ED19" s="498">
        <f t="shared" si="31"/>
        <v>4283.07</v>
      </c>
      <c r="EE19" s="427">
        <f t="shared" si="31"/>
        <v>-7.4076354065163441</v>
      </c>
      <c r="EF19" s="498">
        <f t="shared" si="31"/>
        <v>4245</v>
      </c>
      <c r="EG19" s="427">
        <f t="shared" si="31"/>
        <v>-7.7037453473945536</v>
      </c>
      <c r="EH19" s="498">
        <f t="shared" ref="EH19:EO19" si="32">EH9+EH14</f>
        <v>4346.4576099698661</v>
      </c>
      <c r="EI19" s="427">
        <f t="shared" si="32"/>
        <v>4.7730120450100832</v>
      </c>
      <c r="EJ19" s="498">
        <f t="shared" si="32"/>
        <v>4379.7496713621513</v>
      </c>
      <c r="EK19" s="427">
        <f t="shared" si="32"/>
        <v>6.7362224644328839</v>
      </c>
      <c r="EL19" s="498">
        <f t="shared" si="32"/>
        <v>4363.0028764994177</v>
      </c>
      <c r="EM19" s="427">
        <f t="shared" si="32"/>
        <v>4.5806617560094631</v>
      </c>
      <c r="EN19" s="498">
        <f t="shared" si="32"/>
        <v>4415.8093847758646</v>
      </c>
      <c r="EO19" s="427">
        <f t="shared" si="32"/>
        <v>8.1644179500604874</v>
      </c>
      <c r="EP19" s="427"/>
      <c r="EQ19" s="498">
        <f t="shared" si="25"/>
        <v>8712</v>
      </c>
      <c r="ER19" s="427">
        <f t="shared" si="25"/>
        <v>27.072969358683665</v>
      </c>
      <c r="ES19" s="498">
        <f t="shared" si="25"/>
        <v>8458</v>
      </c>
      <c r="ET19" s="427">
        <f>ES19/EQ19*100-100</f>
        <v>-2.9155188246097339</v>
      </c>
      <c r="EU19" s="498">
        <f>EU9+EU14</f>
        <v>8870</v>
      </c>
      <c r="EV19" s="427">
        <f>EU19/ES19*100-100</f>
        <v>4.8711279262236786</v>
      </c>
      <c r="EW19" s="498">
        <f>EW9+EW14</f>
        <v>10141</v>
      </c>
      <c r="EX19" s="427">
        <f>EW19/EU19*100-100</f>
        <v>14.329199549041704</v>
      </c>
      <c r="EY19" s="498">
        <f>EY9+EY14</f>
        <v>11392</v>
      </c>
      <c r="EZ19" s="427">
        <f>EY19/EW19*100-100</f>
        <v>12.336061532393259</v>
      </c>
      <c r="FA19" s="498">
        <f>FA9+FA14</f>
        <v>12045</v>
      </c>
      <c r="FB19" s="427">
        <f>FA19/EY19*100-100</f>
        <v>5.7320926966292234</v>
      </c>
      <c r="FC19" s="498">
        <f>FC9+FC14</f>
        <v>12264.5</v>
      </c>
      <c r="FD19" s="427">
        <f>FC19/FA19*100-100</f>
        <v>1.8223329182233385</v>
      </c>
      <c r="FE19" s="498">
        <f>FE9+FE14</f>
        <v>12798</v>
      </c>
      <c r="FF19" s="427">
        <f>FE19/FC19*100-100</f>
        <v>4.3499531167189929</v>
      </c>
      <c r="FG19" s="498">
        <f>FG9+FG14</f>
        <v>14534</v>
      </c>
      <c r="FH19" s="427">
        <f>FG19/FE19*100-100</f>
        <v>13.564619471792454</v>
      </c>
      <c r="FI19" s="498">
        <f>FI9+FI14</f>
        <v>15863</v>
      </c>
      <c r="FJ19" s="427">
        <f>FI19/FG19*100-100</f>
        <v>9.1440759598183661</v>
      </c>
      <c r="FK19" s="498">
        <f>FK9+FK14</f>
        <v>16943.995218254859</v>
      </c>
      <c r="FL19" s="427">
        <f>FK19/FI19*100-100</f>
        <v>6.8145698685926988</v>
      </c>
      <c r="FM19" s="498">
        <f>FM9+FM14</f>
        <v>18962.175250674023</v>
      </c>
      <c r="FN19" s="427">
        <f>FM19/FK19*100-100</f>
        <v>11.91088646109182</v>
      </c>
      <c r="FO19" s="498">
        <f>FO9+FO14</f>
        <v>20779</v>
      </c>
      <c r="FP19" s="427">
        <f>FO19/FM19*100-100</f>
        <v>9.5813097669867631</v>
      </c>
      <c r="FQ19" s="498">
        <f>FQ9+FQ14</f>
        <v>18811</v>
      </c>
      <c r="FR19" s="427">
        <f>FQ19/FO19*100-100</f>
        <v>-9.471100630444198</v>
      </c>
      <c r="FS19" s="498">
        <f>FS9+FS14</f>
        <v>17883</v>
      </c>
      <c r="FT19" s="427">
        <f>FS19/FQ19*100-100</f>
        <v>-4.9332837169741168</v>
      </c>
      <c r="FU19" s="498">
        <f>FU9+FU14</f>
        <v>16270</v>
      </c>
      <c r="FV19" s="427">
        <f>FU19/FS19*100-100</f>
        <v>-9.01973941732372</v>
      </c>
      <c r="FW19" s="498">
        <f>FW9+FW14</f>
        <v>17755</v>
      </c>
      <c r="FX19" s="427">
        <f>FW19/FU19*100-100</f>
        <v>9.1272280270436426</v>
      </c>
      <c r="FY19" s="498">
        <f>FY9+FY14</f>
        <v>17016.07</v>
      </c>
      <c r="FZ19" s="427">
        <f>FY19/FW19*100-100</f>
        <v>-4.1618135736412256</v>
      </c>
      <c r="GA19" s="498">
        <f>GA9+GA14</f>
        <v>17505.019542607301</v>
      </c>
      <c r="GB19" s="427">
        <f>GA19/FY19*100-100</f>
        <v>2.8734575175543</v>
      </c>
      <c r="GC19" s="498">
        <f>GC9+GC14</f>
        <v>17554.669150941641</v>
      </c>
      <c r="GD19" s="427">
        <f>GC19/GA19*100-100</f>
        <v>0.28363069354759318</v>
      </c>
      <c r="GE19" s="498">
        <f>GE9+GE14</f>
        <v>17893.92029062556</v>
      </c>
      <c r="GF19" s="427">
        <f>GE19/GC19*100-100</f>
        <v>1.9325407774245775</v>
      </c>
      <c r="GG19" s="498">
        <f>GG9+GG14</f>
        <v>18412.588665581592</v>
      </c>
      <c r="GH19" s="427">
        <f>GG19/GE19*100-100</f>
        <v>2.8985731831372874</v>
      </c>
      <c r="GI19" s="498">
        <f>GI9+GI14</f>
        <v>19047.09487144235</v>
      </c>
      <c r="GJ19" s="427">
        <f>GI19/GG19*100-100</f>
        <v>3.4460456233774011</v>
      </c>
      <c r="GK19" s="67">
        <f>IF(ISERROR(((GC19/FS19)^0.2-1)*100),"",((GC19/FS19)^0.2-1)*100)</f>
        <v>-0.36992564082907187</v>
      </c>
      <c r="GL19" s="436"/>
    </row>
    <row r="20" spans="1:194" ht="12" customHeight="1" x14ac:dyDescent="0.2">
      <c r="A20" s="496" t="s">
        <v>315</v>
      </c>
      <c r="B20" s="501">
        <f t="shared" ref="B20:J20" si="33">B10+B15</f>
        <v>285</v>
      </c>
      <c r="C20" s="427">
        <f t="shared" si="33"/>
        <v>24.224924012158056</v>
      </c>
      <c r="D20" s="501">
        <f t="shared" si="33"/>
        <v>286</v>
      </c>
      <c r="E20" s="427">
        <f t="shared" si="33"/>
        <v>24.405809859154925</v>
      </c>
      <c r="F20" s="501">
        <f t="shared" si="33"/>
        <v>297</v>
      </c>
      <c r="G20" s="427">
        <f t="shared" si="33"/>
        <v>22.871794871794869</v>
      </c>
      <c r="H20" s="501">
        <f t="shared" si="33"/>
        <v>301</v>
      </c>
      <c r="I20" s="427">
        <f t="shared" si="33"/>
        <v>31.259432020853353</v>
      </c>
      <c r="J20" s="501">
        <f t="shared" si="33"/>
        <v>313</v>
      </c>
      <c r="K20" s="427">
        <f t="shared" si="1"/>
        <v>21.913580246913565</v>
      </c>
      <c r="L20" s="501">
        <f t="shared" si="1"/>
        <v>332</v>
      </c>
      <c r="M20" s="427">
        <f t="shared" si="1"/>
        <v>31.712028094820013</v>
      </c>
      <c r="N20" s="501">
        <f t="shared" si="1"/>
        <v>342</v>
      </c>
      <c r="O20" s="427">
        <f t="shared" si="1"/>
        <v>30.971012895403959</v>
      </c>
      <c r="P20" s="501">
        <f t="shared" si="1"/>
        <v>353</v>
      </c>
      <c r="Q20" s="427">
        <f>Q10+Q15</f>
        <v>36.295492142266347</v>
      </c>
      <c r="R20" s="501">
        <f>R10+R15</f>
        <v>391.59999999999991</v>
      </c>
      <c r="S20" s="427">
        <f t="shared" si="2"/>
        <v>45.082628369073348</v>
      </c>
      <c r="T20" s="501">
        <f t="shared" si="3"/>
        <v>386</v>
      </c>
      <c r="U20" s="427">
        <f t="shared" si="3"/>
        <v>26.635269492412352</v>
      </c>
      <c r="V20" s="501">
        <f t="shared" si="3"/>
        <v>393</v>
      </c>
      <c r="W20" s="427">
        <f t="shared" si="3"/>
        <v>31.049586776859496</v>
      </c>
      <c r="X20" s="501">
        <f t="shared" si="3"/>
        <v>420</v>
      </c>
      <c r="Y20" s="427">
        <f>Y10+Y15</f>
        <v>33.057943094250163</v>
      </c>
      <c r="Z20" s="501">
        <f>Z10+Z15</f>
        <v>471</v>
      </c>
      <c r="AA20" s="427">
        <f t="shared" si="4"/>
        <v>36.646941764470256</v>
      </c>
      <c r="AB20" s="501">
        <f t="shared" si="5"/>
        <v>465</v>
      </c>
      <c r="AC20" s="427">
        <f t="shared" si="5"/>
        <v>38.331969448990733</v>
      </c>
      <c r="AD20" s="501">
        <f t="shared" si="5"/>
        <v>473</v>
      </c>
      <c r="AE20" s="427">
        <f t="shared" si="5"/>
        <v>33.909327387588249</v>
      </c>
      <c r="AF20" s="501">
        <f t="shared" si="5"/>
        <v>483.40000000000009</v>
      </c>
      <c r="AG20" s="427">
        <f>AG10+AG15</f>
        <v>24.204648107087156</v>
      </c>
      <c r="AH20" s="501">
        <f>AH10+AH15</f>
        <v>532</v>
      </c>
      <c r="AI20" s="427">
        <f t="shared" si="6"/>
        <v>23.343041007092857</v>
      </c>
      <c r="AJ20" s="501">
        <f t="shared" si="7"/>
        <v>517</v>
      </c>
      <c r="AK20" s="427">
        <f t="shared" si="7"/>
        <v>19.938016528925615</v>
      </c>
      <c r="AL20" s="501">
        <f t="shared" si="7"/>
        <v>525</v>
      </c>
      <c r="AM20" s="427">
        <f t="shared" si="7"/>
        <v>18.019207136680173</v>
      </c>
      <c r="AN20" s="501">
        <f t="shared" si="7"/>
        <v>466</v>
      </c>
      <c r="AO20" s="427">
        <f>AO10+AO15</f>
        <v>-4.9097065462754159</v>
      </c>
      <c r="AP20" s="501">
        <f>AP10+AP15</f>
        <v>571.5</v>
      </c>
      <c r="AQ20" s="427">
        <f t="shared" si="8"/>
        <v>16.917293233082709</v>
      </c>
      <c r="AR20" s="501">
        <f t="shared" si="9"/>
        <v>582</v>
      </c>
      <c r="AS20" s="427">
        <f t="shared" si="9"/>
        <v>27.012522361359558</v>
      </c>
      <c r="AT20" s="501">
        <f t="shared" si="9"/>
        <v>569</v>
      </c>
      <c r="AU20" s="427">
        <f t="shared" si="9"/>
        <v>25.631041890440386</v>
      </c>
      <c r="AV20" s="501">
        <f t="shared" si="9"/>
        <v>514</v>
      </c>
      <c r="AW20" s="427">
        <f>AW10+AW15</f>
        <v>12.80794976192119</v>
      </c>
      <c r="AX20" s="501">
        <f>AX10+AX15</f>
        <v>634</v>
      </c>
      <c r="AY20" s="427">
        <f t="shared" si="10"/>
        <v>24.506622436960644</v>
      </c>
      <c r="AZ20" s="501">
        <f t="shared" si="11"/>
        <v>632</v>
      </c>
      <c r="BA20" s="427">
        <f t="shared" si="11"/>
        <v>20.712962962962944</v>
      </c>
      <c r="BB20" s="501">
        <f t="shared" si="11"/>
        <v>650</v>
      </c>
      <c r="BC20" s="427">
        <f t="shared" si="11"/>
        <v>27.333394000060672</v>
      </c>
      <c r="BD20" s="501">
        <f t="shared" si="11"/>
        <v>598</v>
      </c>
      <c r="BE20" s="427">
        <f>BE10+BE15</f>
        <v>45.229913271150401</v>
      </c>
      <c r="BF20" s="501">
        <f>BF10+BF15</f>
        <v>745</v>
      </c>
      <c r="BG20" s="427">
        <f t="shared" si="12"/>
        <v>32.157536425526501</v>
      </c>
      <c r="BH20" s="501">
        <f t="shared" si="13"/>
        <v>763</v>
      </c>
      <c r="BI20" s="427">
        <f t="shared" si="13"/>
        <v>35.406121957098094</v>
      </c>
      <c r="BJ20" s="501">
        <f t="shared" si="13"/>
        <v>767</v>
      </c>
      <c r="BK20" s="427">
        <f t="shared" si="13"/>
        <v>32.387057387057382</v>
      </c>
      <c r="BL20" s="501">
        <f t="shared" si="13"/>
        <v>720</v>
      </c>
      <c r="BM20" s="427">
        <f>BM10+BM15</f>
        <v>24.958768554150623</v>
      </c>
      <c r="BN20" s="501">
        <f>BN10+BN15</f>
        <v>885</v>
      </c>
      <c r="BO20" s="427">
        <f t="shared" si="14"/>
        <v>29.73047044814485</v>
      </c>
      <c r="BP20" s="501">
        <f t="shared" si="15"/>
        <v>877</v>
      </c>
      <c r="BQ20" s="427">
        <f t="shared" si="15"/>
        <v>22.709653715440425</v>
      </c>
      <c r="BR20" s="501">
        <f t="shared" si="15"/>
        <v>941</v>
      </c>
      <c r="BS20" s="427">
        <f t="shared" si="15"/>
        <v>34.656775676522834</v>
      </c>
      <c r="BT20" s="501">
        <f t="shared" si="15"/>
        <v>872</v>
      </c>
      <c r="BU20" s="427">
        <f>BU10+BU15</f>
        <v>26.249999999999996</v>
      </c>
      <c r="BV20" s="501">
        <f>BV10+BV15</f>
        <v>1061.6805171842193</v>
      </c>
      <c r="BW20" s="427">
        <f t="shared" si="16"/>
        <v>40.3651100641939</v>
      </c>
      <c r="BX20" s="501">
        <f t="shared" si="17"/>
        <v>1016.8131450298752</v>
      </c>
      <c r="BY20" s="427">
        <f t="shared" si="17"/>
        <v>30.250965260792984</v>
      </c>
      <c r="BZ20" s="501">
        <f t="shared" si="17"/>
        <v>1087.2197107534405</v>
      </c>
      <c r="CA20" s="427">
        <f t="shared" si="17"/>
        <v>23.516064829337878</v>
      </c>
      <c r="CB20" s="501">
        <f t="shared" si="17"/>
        <v>1019.1454589488981</v>
      </c>
      <c r="CC20" s="427">
        <f>CC10+CC15</f>
        <v>53.827059633661264</v>
      </c>
      <c r="CD20" s="501">
        <f>CD10+CD15</f>
        <v>1226</v>
      </c>
      <c r="CE20" s="427">
        <f t="shared" si="18"/>
        <v>21.564614013766704</v>
      </c>
      <c r="CF20" s="501">
        <f t="shared" ref="CF20:DA20" si="34">CF10+CF15</f>
        <v>1167.7712394262599</v>
      </c>
      <c r="CG20" s="427">
        <f t="shared" si="34"/>
        <v>24.79159978979235</v>
      </c>
      <c r="CH20" s="501">
        <f t="shared" si="34"/>
        <v>1232.5535098997175</v>
      </c>
      <c r="CI20" s="427">
        <f t="shared" si="34"/>
        <v>12.679225527485006</v>
      </c>
      <c r="CJ20" s="501">
        <f t="shared" si="34"/>
        <v>1106.5</v>
      </c>
      <c r="CK20" s="427">
        <f t="shared" si="34"/>
        <v>1.6658394095221176</v>
      </c>
      <c r="CL20" s="501">
        <f t="shared" si="34"/>
        <v>1311</v>
      </c>
      <c r="CM20" s="427">
        <f t="shared" si="34"/>
        <v>14.634794156706498</v>
      </c>
      <c r="CN20" s="501">
        <f t="shared" si="34"/>
        <v>1222</v>
      </c>
      <c r="CO20" s="427">
        <f t="shared" si="34"/>
        <v>10.414835677904799</v>
      </c>
      <c r="CP20" s="501">
        <f t="shared" si="34"/>
        <v>1254</v>
      </c>
      <c r="CQ20" s="427">
        <f t="shared" si="34"/>
        <v>19.368847338978725</v>
      </c>
      <c r="CR20" s="501">
        <f t="shared" si="34"/>
        <v>1114</v>
      </c>
      <c r="CS20" s="427">
        <f t="shared" si="34"/>
        <v>5.6282150421948067</v>
      </c>
      <c r="CT20" s="501">
        <f t="shared" si="34"/>
        <v>1266</v>
      </c>
      <c r="CU20" s="427">
        <f t="shared" si="34"/>
        <v>-1.5984246380925438</v>
      </c>
      <c r="CV20" s="501">
        <f t="shared" si="34"/>
        <v>1219</v>
      </c>
      <c r="CW20" s="427">
        <f t="shared" si="34"/>
        <v>6.7853581652674535</v>
      </c>
      <c r="CX20" s="501">
        <f t="shared" si="34"/>
        <v>1111</v>
      </c>
      <c r="CY20" s="427">
        <f t="shared" si="34"/>
        <v>-11.830212041479637</v>
      </c>
      <c r="CZ20" s="501">
        <f t="shared" si="34"/>
        <v>1053</v>
      </c>
      <c r="DA20" s="427">
        <f t="shared" si="34"/>
        <v>-7.8440736967226981</v>
      </c>
      <c r="DB20" s="501">
        <f t="shared" ref="DB20:DI20" si="35">DB10+DB15</f>
        <v>1231</v>
      </c>
      <c r="DC20" s="427">
        <f t="shared" si="35"/>
        <v>2.0423794642050686</v>
      </c>
      <c r="DD20" s="501">
        <f t="shared" si="35"/>
        <v>1221</v>
      </c>
      <c r="DE20" s="427">
        <f t="shared" si="35"/>
        <v>4.404503035245078</v>
      </c>
      <c r="DF20" s="501">
        <f t="shared" si="35"/>
        <v>1091</v>
      </c>
      <c r="DG20" s="427">
        <f t="shared" si="35"/>
        <v>-2.3752969121140111</v>
      </c>
      <c r="DH20" s="501">
        <f t="shared" si="35"/>
        <v>965</v>
      </c>
      <c r="DI20" s="427">
        <f t="shared" si="35"/>
        <v>-11.856879889553618</v>
      </c>
      <c r="DJ20" s="501">
        <f t="shared" ref="DJ20:DQ20" si="36">DJ10+DJ15</f>
        <v>1096</v>
      </c>
      <c r="DK20" s="427">
        <f t="shared" si="36"/>
        <v>-18.548352680095604</v>
      </c>
      <c r="DL20" s="501">
        <f t="shared" si="36"/>
        <v>1040</v>
      </c>
      <c r="DM20" s="427">
        <f t="shared" si="36"/>
        <v>-21.225841476655805</v>
      </c>
      <c r="DN20" s="501">
        <f t="shared" si="36"/>
        <v>1065</v>
      </c>
      <c r="DO20" s="427">
        <f t="shared" si="36"/>
        <v>1.0885590499190574</v>
      </c>
      <c r="DP20" s="501">
        <f t="shared" si="36"/>
        <v>1030</v>
      </c>
      <c r="DQ20" s="427">
        <f t="shared" si="36"/>
        <v>21.706259279518633</v>
      </c>
      <c r="DR20" s="501">
        <f t="shared" ref="DR20:DY20" si="37">DR10+DR15</f>
        <v>1138</v>
      </c>
      <c r="DS20" s="427">
        <f t="shared" si="37"/>
        <v>15.874705258831423</v>
      </c>
      <c r="DT20" s="501">
        <f t="shared" si="37"/>
        <v>1093</v>
      </c>
      <c r="DU20" s="427">
        <f t="shared" si="37"/>
        <v>6.6801906145629193</v>
      </c>
      <c r="DV20" s="501">
        <f t="shared" si="37"/>
        <v>1151</v>
      </c>
      <c r="DW20" s="427">
        <f t="shared" si="37"/>
        <v>19.227178469797202</v>
      </c>
      <c r="DX20" s="501">
        <f t="shared" si="37"/>
        <v>997</v>
      </c>
      <c r="DY20" s="427">
        <f t="shared" si="37"/>
        <v>3.5303632522972634</v>
      </c>
      <c r="DZ20" s="501">
        <f t="shared" ref="DZ20:EG20" si="38">DZ10+DZ15</f>
        <v>1079</v>
      </c>
      <c r="EA20" s="427">
        <f t="shared" si="38"/>
        <v>-11.217076743699373</v>
      </c>
      <c r="EB20" s="501">
        <f t="shared" si="38"/>
        <v>1121</v>
      </c>
      <c r="EC20" s="427">
        <f t="shared" si="38"/>
        <v>12.030490783350899</v>
      </c>
      <c r="ED20" s="501">
        <f t="shared" si="38"/>
        <v>1063.9300000000003</v>
      </c>
      <c r="EE20" s="427">
        <f t="shared" si="38"/>
        <v>-11.837472517611136</v>
      </c>
      <c r="EF20" s="501">
        <f t="shared" si="38"/>
        <v>1035</v>
      </c>
      <c r="EG20" s="427">
        <f t="shared" si="38"/>
        <v>11.276820588265778</v>
      </c>
      <c r="EH20" s="501">
        <f t="shared" ref="EH20:EO20" si="39">EH10+EH15</f>
        <v>1098.961169979219</v>
      </c>
      <c r="EI20" s="427">
        <f t="shared" si="39"/>
        <v>2.474170909766793</v>
      </c>
      <c r="EJ20" s="501">
        <f t="shared" si="39"/>
        <v>1099.9124631522252</v>
      </c>
      <c r="EK20" s="427">
        <f t="shared" si="39"/>
        <v>-3.8890135961548999</v>
      </c>
      <c r="EL20" s="501">
        <f t="shared" si="39"/>
        <v>1109.4150681174092</v>
      </c>
      <c r="EM20" s="427">
        <f t="shared" si="39"/>
        <v>5.4879170685863787</v>
      </c>
      <c r="EN20" s="501">
        <f t="shared" si="39"/>
        <v>1078.0498830082947</v>
      </c>
      <c r="EO20" s="427">
        <f t="shared" si="39"/>
        <v>8.2646955582287962</v>
      </c>
      <c r="EP20" s="427"/>
      <c r="EQ20" s="501">
        <f t="shared" si="25"/>
        <v>1062</v>
      </c>
      <c r="ER20" s="427">
        <f t="shared" si="25"/>
        <v>31.868039554531478</v>
      </c>
      <c r="ES20" s="501">
        <f t="shared" si="25"/>
        <v>1169</v>
      </c>
      <c r="ET20" s="427">
        <f>ES20/EQ20*100-100</f>
        <v>10.07532956685499</v>
      </c>
      <c r="EU20" s="501">
        <f>EU10+EU15</f>
        <v>1340</v>
      </c>
      <c r="EV20" s="427">
        <f>EU20/ES20*100-100</f>
        <v>14.627887082976912</v>
      </c>
      <c r="EW20" s="501">
        <f>EW10+EW15</f>
        <v>1590.6</v>
      </c>
      <c r="EX20" s="427">
        <f>EW20/EU20*100-100</f>
        <v>18.701492537313442</v>
      </c>
      <c r="EY20" s="501">
        <f>EY10+EY15</f>
        <v>1892.4</v>
      </c>
      <c r="EZ20" s="427">
        <f>EY20/EW20*100-100</f>
        <v>18.97397208600529</v>
      </c>
      <c r="FA20" s="501">
        <f>FA10+FA15</f>
        <v>2040</v>
      </c>
      <c r="FB20" s="427">
        <f>FA20/EY20*100-100</f>
        <v>7.7996195307545833</v>
      </c>
      <c r="FC20" s="501">
        <f>FC10+FC15</f>
        <v>2236.5</v>
      </c>
      <c r="FD20" s="427">
        <f>FC20/FA20*100-100</f>
        <v>9.6323529411764781</v>
      </c>
      <c r="FE20" s="501">
        <f>FE10+FE15</f>
        <v>2514</v>
      </c>
      <c r="FF20" s="427">
        <f>FE20/FC20*100-100</f>
        <v>12.407780013413827</v>
      </c>
      <c r="FG20" s="501">
        <f>FG10+FG15</f>
        <v>2995</v>
      </c>
      <c r="FH20" s="427">
        <f>FG20/FE20*100-100</f>
        <v>19.132856006364364</v>
      </c>
      <c r="FI20" s="501">
        <f>FI10+FI15</f>
        <v>3575</v>
      </c>
      <c r="FJ20" s="427">
        <f>FI20/FG20*100-100</f>
        <v>19.365609348914845</v>
      </c>
      <c r="FK20" s="501">
        <f>FK10+FK15</f>
        <v>4184.8588319164328</v>
      </c>
      <c r="FL20" s="427">
        <f>FK20/FI20*100-100</f>
        <v>17.058988305354774</v>
      </c>
      <c r="FM20" s="501">
        <f>FM10+FM15</f>
        <v>4732.8247493259769</v>
      </c>
      <c r="FN20" s="427">
        <f>FM20/FK20*100-100</f>
        <v>13.094011994631757</v>
      </c>
      <c r="FO20" s="501">
        <f>FO10+FO15</f>
        <v>4901</v>
      </c>
      <c r="FP20" s="427">
        <f>FO20/FM20*100-100</f>
        <v>3.5533800548599288</v>
      </c>
      <c r="FQ20" s="501">
        <f>FQ10+FQ15</f>
        <v>4649</v>
      </c>
      <c r="FR20" s="427">
        <f>FQ20/FO20*100-100</f>
        <v>-5.1418077943276899</v>
      </c>
      <c r="FS20" s="501">
        <f>FS10+FS15</f>
        <v>4508</v>
      </c>
      <c r="FT20" s="427">
        <f>FS20/FQ20*100-100</f>
        <v>-3.0329103032910325</v>
      </c>
      <c r="FU20" s="501">
        <f>FU10+FU15</f>
        <v>4231</v>
      </c>
      <c r="FV20" s="427">
        <f>FU20/FS20*100-100</f>
        <v>-6.1446317657497787</v>
      </c>
      <c r="FW20" s="501">
        <f>FW10+FW15</f>
        <v>4379</v>
      </c>
      <c r="FX20" s="427">
        <f>FW20/FU20*100-100</f>
        <v>3.4979910186716978</v>
      </c>
      <c r="FY20" s="501">
        <f>FY10+FY15</f>
        <v>4298.93</v>
      </c>
      <c r="FZ20" s="427">
        <f>FY20/FW20*100-100</f>
        <v>-1.8284996574560353</v>
      </c>
      <c r="GA20" s="501">
        <f>GA10+GA15</f>
        <v>4386.3385842571479</v>
      </c>
      <c r="GB20" s="427">
        <f>GA20/FY20*100-100</f>
        <v>2.033263725093164</v>
      </c>
      <c r="GC20" s="501">
        <f>GC10+GC15</f>
        <v>4435.191763801733</v>
      </c>
      <c r="GD20" s="427">
        <f>GC20/GA20*100-100</f>
        <v>1.1137576045753121</v>
      </c>
      <c r="GE20" s="501">
        <f>GE10+GE15</f>
        <v>4650.6118754313275</v>
      </c>
      <c r="GF20" s="427">
        <f>GE20/GC20*100-100</f>
        <v>4.8570642060568332</v>
      </c>
      <c r="GG20" s="501">
        <f>GG10+GG15</f>
        <v>4819.2644697411579</v>
      </c>
      <c r="GH20" s="427">
        <f>GG20/GE20*100-100</f>
        <v>3.6264603202172907</v>
      </c>
      <c r="GI20" s="501">
        <f>GI10+GI15</f>
        <v>5005.1132000188645</v>
      </c>
      <c r="GJ20" s="427">
        <f>GI20/GG20*100-100</f>
        <v>3.8563712667067733</v>
      </c>
      <c r="GK20" s="67">
        <f>IF(ISERROR(((GC20/FS20)^0.2-1)*100),"",((GC20/FS20)^0.2-1)*100)</f>
        <v>-0.32512517197944568</v>
      </c>
      <c r="GL20" s="436"/>
    </row>
    <row r="21" spans="1:194" ht="4.5" customHeight="1" x14ac:dyDescent="0.2">
      <c r="A21" s="497"/>
      <c r="B21" s="426"/>
      <c r="C21" s="427"/>
      <c r="D21" s="426"/>
      <c r="E21" s="427"/>
      <c r="F21" s="426"/>
      <c r="G21" s="427"/>
      <c r="H21" s="426"/>
      <c r="I21" s="427"/>
      <c r="J21" s="426"/>
      <c r="K21" s="427"/>
      <c r="L21" s="426"/>
      <c r="M21" s="427"/>
      <c r="N21" s="426"/>
      <c r="O21" s="427"/>
      <c r="P21" s="426"/>
      <c r="Q21" s="427"/>
      <c r="R21" s="426"/>
      <c r="S21" s="427"/>
      <c r="T21" s="426"/>
      <c r="U21" s="427"/>
      <c r="V21" s="426"/>
      <c r="W21" s="427"/>
      <c r="X21" s="426"/>
      <c r="Y21" s="427"/>
      <c r="Z21" s="426"/>
      <c r="AA21" s="427"/>
      <c r="AB21" s="426"/>
      <c r="AC21" s="427"/>
      <c r="AD21" s="426"/>
      <c r="AE21" s="427"/>
      <c r="AF21" s="426"/>
      <c r="AG21" s="427"/>
      <c r="AH21" s="426"/>
      <c r="AI21" s="427"/>
      <c r="AJ21" s="426"/>
      <c r="AK21" s="427"/>
      <c r="AL21" s="426"/>
      <c r="AM21" s="427"/>
      <c r="AN21" s="426"/>
      <c r="AO21" s="427"/>
      <c r="AP21" s="426"/>
      <c r="AQ21" s="427"/>
      <c r="AR21" s="426"/>
      <c r="AS21" s="427"/>
      <c r="AT21" s="426"/>
      <c r="AU21" s="427"/>
      <c r="AV21" s="426"/>
      <c r="AW21" s="427"/>
      <c r="AX21" s="426"/>
      <c r="AY21" s="427"/>
      <c r="AZ21" s="426"/>
      <c r="BA21" s="427"/>
      <c r="BB21" s="426"/>
      <c r="BC21" s="427"/>
      <c r="BD21" s="426"/>
      <c r="BE21" s="427"/>
      <c r="BF21" s="426"/>
      <c r="BG21" s="427"/>
      <c r="BH21" s="426"/>
      <c r="BI21" s="427"/>
      <c r="BJ21" s="426"/>
      <c r="BK21" s="427"/>
      <c r="BL21" s="426"/>
      <c r="BM21" s="427"/>
      <c r="BN21" s="426"/>
      <c r="BO21" s="427"/>
      <c r="BP21" s="426"/>
      <c r="BQ21" s="427"/>
      <c r="BR21" s="426"/>
      <c r="BS21" s="427"/>
      <c r="BT21" s="426"/>
      <c r="BU21" s="427"/>
      <c r="BV21" s="426"/>
      <c r="BW21" s="427"/>
      <c r="BX21" s="426"/>
      <c r="BY21" s="427"/>
      <c r="BZ21" s="426"/>
      <c r="CA21" s="427"/>
      <c r="CB21" s="426"/>
      <c r="CC21" s="427"/>
      <c r="CD21" s="426"/>
      <c r="CE21" s="427"/>
      <c r="CF21" s="426"/>
      <c r="CG21" s="427"/>
      <c r="CH21" s="426"/>
      <c r="CI21" s="427"/>
      <c r="CJ21" s="426"/>
      <c r="CK21" s="427"/>
      <c r="CL21" s="426"/>
      <c r="CM21" s="427"/>
      <c r="CN21" s="426"/>
      <c r="CO21" s="427"/>
      <c r="CP21" s="426"/>
      <c r="CQ21" s="427"/>
      <c r="CR21" s="426"/>
      <c r="CS21" s="427"/>
      <c r="CT21" s="426"/>
      <c r="CU21" s="427"/>
      <c r="CV21" s="426"/>
      <c r="CW21" s="427"/>
      <c r="CX21" s="426"/>
      <c r="CY21" s="427"/>
      <c r="CZ21" s="426"/>
      <c r="DA21" s="427"/>
      <c r="DB21" s="426"/>
      <c r="DC21" s="427"/>
      <c r="DD21" s="426"/>
      <c r="DE21" s="427"/>
      <c r="DF21" s="426"/>
      <c r="DG21" s="427"/>
      <c r="DH21" s="426"/>
      <c r="DI21" s="427"/>
      <c r="DJ21" s="426"/>
      <c r="DK21" s="427"/>
      <c r="DL21" s="426"/>
      <c r="DM21" s="427"/>
      <c r="DN21" s="426"/>
      <c r="DO21" s="427"/>
      <c r="DP21" s="426"/>
      <c r="DQ21" s="427"/>
      <c r="DR21" s="426"/>
      <c r="DS21" s="427"/>
      <c r="DT21" s="426"/>
      <c r="DU21" s="427"/>
      <c r="DV21" s="426"/>
      <c r="DW21" s="427"/>
      <c r="DX21" s="426"/>
      <c r="DY21" s="427"/>
      <c r="DZ21" s="426"/>
      <c r="EA21" s="427"/>
      <c r="EB21" s="426"/>
      <c r="EC21" s="427"/>
      <c r="ED21" s="426"/>
      <c r="EE21" s="427"/>
      <c r="EF21" s="426"/>
      <c r="EG21" s="427"/>
      <c r="EH21" s="426"/>
      <c r="EI21" s="427"/>
      <c r="EJ21" s="426"/>
      <c r="EK21" s="427"/>
      <c r="EL21" s="426"/>
      <c r="EM21" s="427"/>
      <c r="EN21" s="426"/>
      <c r="EO21" s="427"/>
      <c r="EP21" s="427"/>
      <c r="EQ21" s="426"/>
      <c r="ER21" s="427"/>
      <c r="ES21" s="426"/>
      <c r="ET21" s="427"/>
      <c r="EU21" s="426"/>
      <c r="EV21" s="427"/>
      <c r="EW21" s="426"/>
      <c r="EX21" s="427"/>
      <c r="EY21" s="426"/>
      <c r="EZ21" s="427"/>
      <c r="FA21" s="426"/>
      <c r="FB21" s="427"/>
      <c r="FC21" s="426"/>
      <c r="FD21" s="427"/>
      <c r="FE21" s="426"/>
      <c r="FF21" s="427"/>
      <c r="FG21" s="426"/>
      <c r="FH21" s="427"/>
      <c r="FI21" s="426"/>
      <c r="FJ21" s="427"/>
      <c r="FK21" s="426"/>
      <c r="FL21" s="427"/>
      <c r="FM21" s="426"/>
      <c r="FN21" s="427"/>
      <c r="FO21" s="426"/>
      <c r="FP21" s="427"/>
      <c r="FQ21" s="426"/>
      <c r="FR21" s="427"/>
      <c r="FS21" s="426"/>
      <c r="FT21" s="427"/>
      <c r="FU21" s="426"/>
      <c r="FV21" s="427"/>
      <c r="FW21" s="426"/>
      <c r="FX21" s="427"/>
      <c r="FY21" s="426"/>
      <c r="FZ21" s="427"/>
      <c r="GA21" s="426"/>
      <c r="GB21" s="427"/>
      <c r="GC21" s="426"/>
      <c r="GD21" s="427"/>
      <c r="GE21" s="426"/>
      <c r="GF21" s="427"/>
      <c r="GG21" s="426"/>
      <c r="GH21" s="427"/>
      <c r="GI21" s="426"/>
      <c r="GJ21" s="427"/>
      <c r="GK21" s="427"/>
      <c r="GL21" s="436"/>
    </row>
    <row r="22" spans="1:194" ht="12" customHeight="1" x14ac:dyDescent="0.2">
      <c r="A22" s="497" t="s">
        <v>290</v>
      </c>
      <c r="B22" s="498">
        <f>INPUT!K307</f>
        <v>-4</v>
      </c>
      <c r="C22" s="427">
        <f>INPUT!L307</f>
        <v>0</v>
      </c>
      <c r="D22" s="498">
        <f>INPUT!M307</f>
        <v>-4</v>
      </c>
      <c r="E22" s="427">
        <f>INPUT!N307</f>
        <v>0</v>
      </c>
      <c r="F22" s="498">
        <f>INPUT!O307</f>
        <v>-4.0999999999999996</v>
      </c>
      <c r="G22" s="427">
        <f>INPUT!P307</f>
        <v>0</v>
      </c>
      <c r="H22" s="498">
        <f>INPUT!Q307</f>
        <v>-4</v>
      </c>
      <c r="I22" s="427">
        <f>INPUT!R307</f>
        <v>0</v>
      </c>
      <c r="J22" s="498">
        <f>INPUT!S307</f>
        <v>-4</v>
      </c>
      <c r="K22" s="427">
        <f>INPUT!T307</f>
        <v>0</v>
      </c>
      <c r="L22" s="498">
        <f>INPUT!U307</f>
        <v>-4</v>
      </c>
      <c r="M22" s="427">
        <f>INPUT!V307</f>
        <v>0</v>
      </c>
      <c r="N22" s="498">
        <f>INPUT!W307</f>
        <v>-4</v>
      </c>
      <c r="O22" s="427">
        <f>INPUT!X307</f>
        <v>-2.4390243902438935</v>
      </c>
      <c r="P22" s="498">
        <f>INPUT!Y307</f>
        <v>-4</v>
      </c>
      <c r="Q22" s="427">
        <f>INPUT!Z307</f>
        <v>0</v>
      </c>
      <c r="R22" s="498">
        <f>INPUT!AA307</f>
        <v>-4</v>
      </c>
      <c r="S22" s="427">
        <f>INPUT!AB307</f>
        <v>0</v>
      </c>
      <c r="T22" s="498">
        <f>INPUT!AC307</f>
        <v>-5</v>
      </c>
      <c r="U22" s="427">
        <f>INPUT!AD307</f>
        <v>25</v>
      </c>
      <c r="V22" s="498">
        <f>INPUT!AE307</f>
        <v>-5</v>
      </c>
      <c r="W22" s="427">
        <f>INPUT!AF307</f>
        <v>25</v>
      </c>
      <c r="X22" s="498">
        <f>INPUT!AG307</f>
        <v>-5</v>
      </c>
      <c r="Y22" s="427">
        <f>INPUT!AH307</f>
        <v>25</v>
      </c>
      <c r="Z22" s="498">
        <f>INPUT!AI307</f>
        <v>-5</v>
      </c>
      <c r="AA22" s="427">
        <f>INPUT!AJ307</f>
        <v>25</v>
      </c>
      <c r="AB22" s="498">
        <f>INPUT!AK307</f>
        <v>-5</v>
      </c>
      <c r="AC22" s="427">
        <f>INPUT!AL307</f>
        <v>0</v>
      </c>
      <c r="AD22" s="498">
        <f>INPUT!AM307</f>
        <v>-5</v>
      </c>
      <c r="AE22" s="427">
        <f>INPUT!AN307</f>
        <v>0</v>
      </c>
      <c r="AF22" s="498">
        <f>INPUT!AO307</f>
        <v>-5</v>
      </c>
      <c r="AG22" s="427">
        <f>INPUT!AP307</f>
        <v>0</v>
      </c>
      <c r="AH22" s="498">
        <f>INPUT!AQ307</f>
        <v>-5</v>
      </c>
      <c r="AI22" s="427">
        <f>INPUT!AR307</f>
        <v>0</v>
      </c>
      <c r="AJ22" s="498">
        <f>INPUT!AS307</f>
        <v>-5</v>
      </c>
      <c r="AK22" s="427">
        <f>INPUT!AT307</f>
        <v>0</v>
      </c>
      <c r="AL22" s="498">
        <f>INPUT!AU307</f>
        <v>-5</v>
      </c>
      <c r="AM22" s="427">
        <f>INPUT!AV307</f>
        <v>0</v>
      </c>
      <c r="AN22" s="498">
        <f>INPUT!AW307</f>
        <v>-4</v>
      </c>
      <c r="AO22" s="427">
        <f>INPUT!AX307</f>
        <v>-19.999999999999996</v>
      </c>
      <c r="AP22" s="498">
        <f>INPUT!AY307</f>
        <v>-4</v>
      </c>
      <c r="AQ22" s="427">
        <f>INPUT!AZ307</f>
        <v>-19.999999999999996</v>
      </c>
      <c r="AR22" s="498">
        <f>INPUT!BA307</f>
        <v>-4</v>
      </c>
      <c r="AS22" s="427">
        <f>INPUT!BB307</f>
        <v>-19.999999999999996</v>
      </c>
      <c r="AT22" s="498">
        <f>INPUT!BC307</f>
        <v>-3</v>
      </c>
      <c r="AU22" s="427">
        <f>INPUT!BD307</f>
        <v>-40</v>
      </c>
      <c r="AV22" s="498">
        <f>INPUT!BE307</f>
        <v>-5</v>
      </c>
      <c r="AW22" s="427">
        <f>INPUT!BF307</f>
        <v>25</v>
      </c>
      <c r="AX22" s="498">
        <f>INPUT!BG307</f>
        <v>-5</v>
      </c>
      <c r="AY22" s="427">
        <f>INPUT!BH307</f>
        <v>25</v>
      </c>
      <c r="AZ22" s="498">
        <f>INPUT!BI307</f>
        <v>-5</v>
      </c>
      <c r="BA22" s="427">
        <f>INPUT!BJ307</f>
        <v>25</v>
      </c>
      <c r="BB22" s="498">
        <f>INPUT!BK307</f>
        <v>-6</v>
      </c>
      <c r="BC22" s="427">
        <f>INPUT!BL307</f>
        <v>100</v>
      </c>
      <c r="BD22" s="498">
        <f>INPUT!BM307</f>
        <v>-6</v>
      </c>
      <c r="BE22" s="427">
        <f>INPUT!BN307</f>
        <v>19.999999999999996</v>
      </c>
      <c r="BF22" s="498">
        <f>INPUT!BO307</f>
        <v>-7</v>
      </c>
      <c r="BG22" s="427">
        <f>INPUT!BP307</f>
        <v>39.999999999999993</v>
      </c>
      <c r="BH22" s="498">
        <f>INPUT!BQ307</f>
        <v>-6</v>
      </c>
      <c r="BI22" s="427">
        <f>INPUT!BR307</f>
        <v>19.999999999999996</v>
      </c>
      <c r="BJ22" s="498">
        <f>INPUT!BS307</f>
        <v>-6.4</v>
      </c>
      <c r="BK22" s="427">
        <f>INPUT!BT307</f>
        <v>6.6666666666666652</v>
      </c>
      <c r="BL22" s="498">
        <f>INPUT!BU307</f>
        <v>-7</v>
      </c>
      <c r="BM22" s="427">
        <f>INPUT!BV307</f>
        <v>16.666666666666675</v>
      </c>
      <c r="BN22" s="498">
        <f>INPUT!BW307</f>
        <v>-7</v>
      </c>
      <c r="BO22" s="427">
        <f>INPUT!BX307</f>
        <v>0</v>
      </c>
      <c r="BP22" s="498">
        <f>INPUT!BY307</f>
        <v>-17</v>
      </c>
      <c r="BQ22" s="427" t="str">
        <f>INPUT!BZ307</f>
        <v>NM</v>
      </c>
      <c r="BR22" s="498">
        <f>INPUT!CA307</f>
        <v>-24</v>
      </c>
      <c r="BS22" s="427" t="str">
        <f>INPUT!CB307</f>
        <v>NM</v>
      </c>
      <c r="BT22" s="498">
        <f>INPUT!CC307</f>
        <v>-25</v>
      </c>
      <c r="BU22" s="427" t="str">
        <f>INPUT!CD307</f>
        <v>NM</v>
      </c>
      <c r="BV22" s="498">
        <f>INPUT!CE307</f>
        <v>-31</v>
      </c>
      <c r="BW22" s="427" t="str">
        <f>INPUT!CF307</f>
        <v>NM</v>
      </c>
      <c r="BX22" s="498">
        <f>INPUT!CG307</f>
        <v>-31</v>
      </c>
      <c r="BY22" s="427">
        <f>INPUT!CH307</f>
        <v>82.35294117647058</v>
      </c>
      <c r="BZ22" s="498">
        <f>INPUT!CI307</f>
        <v>-37</v>
      </c>
      <c r="CA22" s="427">
        <f>INPUT!CJ307</f>
        <v>54.166666666666671</v>
      </c>
      <c r="CB22" s="498">
        <f>INPUT!CK307</f>
        <v>-41</v>
      </c>
      <c r="CC22" s="427">
        <f>INPUT!CL307</f>
        <v>63.999999999999993</v>
      </c>
      <c r="CD22" s="498">
        <f>INPUT!CM307</f>
        <v>-41</v>
      </c>
      <c r="CE22" s="427">
        <f>INPUT!CN307</f>
        <v>32.258064516129025</v>
      </c>
      <c r="CF22" s="498">
        <f>INPUT!CO307</f>
        <v>-41</v>
      </c>
      <c r="CG22" s="427">
        <f>INPUT!CP307</f>
        <v>32.258064516129025</v>
      </c>
      <c r="CH22" s="498">
        <f>INPUT!CQ307</f>
        <v>-44</v>
      </c>
      <c r="CI22" s="427">
        <f>INPUT!CR307</f>
        <v>18.918918918918926</v>
      </c>
      <c r="CJ22" s="498">
        <f>INPUT!CS307</f>
        <v>-42</v>
      </c>
      <c r="CK22" s="427">
        <f>INPUT!CT307</f>
        <v>2.4390243902439046</v>
      </c>
      <c r="CL22" s="498">
        <f>INPUT!CU307</f>
        <v>-44</v>
      </c>
      <c r="CM22" s="427">
        <f>INPUT!CV307</f>
        <v>7.3170731707317138</v>
      </c>
      <c r="CN22" s="498">
        <f>INPUT!CW307</f>
        <v>-45</v>
      </c>
      <c r="CO22" s="427">
        <f>INPUT!CX307</f>
        <v>9.7560975609756184</v>
      </c>
      <c r="CP22" s="498">
        <f>INPUT!CY307</f>
        <v>-45</v>
      </c>
      <c r="CQ22" s="427">
        <f>INPUT!CZ307</f>
        <v>2.2727272727272707</v>
      </c>
      <c r="CR22" s="498">
        <f>INPUT!DA307</f>
        <v>-50</v>
      </c>
      <c r="CS22" s="427">
        <f>INPUT!DB307</f>
        <v>19.047619047619047</v>
      </c>
      <c r="CT22" s="498">
        <f>INPUT!DC307</f>
        <v>-48</v>
      </c>
      <c r="CU22" s="427">
        <f>INPUT!DD307</f>
        <v>9.0909090909090828</v>
      </c>
      <c r="CV22" s="498">
        <f>INPUT!DE307</f>
        <v>-48</v>
      </c>
      <c r="CW22" s="427">
        <f>INPUT!DF307</f>
        <v>6.6666666666666652</v>
      </c>
      <c r="CX22" s="498">
        <f>INPUT!DG307</f>
        <v>-50</v>
      </c>
      <c r="CY22" s="427">
        <f>INPUT!DH307</f>
        <v>11.111111111111116</v>
      </c>
      <c r="CZ22" s="498">
        <f>INPUT!DI307</f>
        <v>-51</v>
      </c>
      <c r="DA22" s="427">
        <f>INPUT!DJ307</f>
        <v>2.0000000000000018</v>
      </c>
      <c r="DB22" s="498">
        <f>INPUT!DK307</f>
        <v>-50</v>
      </c>
      <c r="DC22" s="427">
        <f>INPUT!DL307</f>
        <v>4.1666666666666741</v>
      </c>
      <c r="DD22" s="498">
        <f>INPUT!DM307</f>
        <v>-51</v>
      </c>
      <c r="DE22" s="427">
        <f>INPUT!DN307</f>
        <v>6.25</v>
      </c>
      <c r="DF22" s="498">
        <f>INPUT!DO307</f>
        <v>-49</v>
      </c>
      <c r="DG22" s="427">
        <f>INPUT!DP307</f>
        <v>-2.0000000000000018</v>
      </c>
      <c r="DH22" s="498">
        <f>INPUT!DQ307</f>
        <v>-48</v>
      </c>
      <c r="DI22" s="427">
        <f>INPUT!DR307</f>
        <v>-5.8823529411764719</v>
      </c>
      <c r="DJ22" s="498">
        <f>INPUT!DS307</f>
        <v>-49</v>
      </c>
      <c r="DK22" s="427">
        <f>INPUT!DT307</f>
        <v>-2.0000000000000018</v>
      </c>
      <c r="DL22" s="498">
        <f>INPUT!DU307</f>
        <v>-38</v>
      </c>
      <c r="DM22" s="427">
        <f>INPUT!DV307</f>
        <v>-25.490196078431371</v>
      </c>
      <c r="DN22" s="498">
        <f>INPUT!DW307</f>
        <v>-30</v>
      </c>
      <c r="DO22" s="427">
        <f>INPUT!DX307</f>
        <v>-38.775510204081634</v>
      </c>
      <c r="DP22" s="498">
        <f>INPUT!DY307</f>
        <v>-29</v>
      </c>
      <c r="DQ22" s="427">
        <f>INPUT!DZ307</f>
        <v>-39.583333333333336</v>
      </c>
      <c r="DR22" s="498">
        <f>INPUT!EA307</f>
        <v>-29</v>
      </c>
      <c r="DS22" s="427">
        <f>INPUT!EB307</f>
        <v>-40.816326530612244</v>
      </c>
      <c r="DT22" s="498">
        <f>INPUT!EC307</f>
        <v>-30</v>
      </c>
      <c r="DU22" s="427">
        <f>INPUT!ED307</f>
        <v>-21.052631578947366</v>
      </c>
      <c r="DV22" s="498">
        <f>INPUT!EE307</f>
        <v>-31</v>
      </c>
      <c r="DW22" s="427">
        <f>INPUT!EF307</f>
        <v>3.3333333333333437</v>
      </c>
      <c r="DX22" s="498">
        <f>INPUT!EG307</f>
        <v>-38</v>
      </c>
      <c r="DY22" s="427">
        <f>INPUT!EH307</f>
        <v>31.034482758620683</v>
      </c>
      <c r="DZ22" s="498">
        <f>INPUT!EI307</f>
        <v>-29</v>
      </c>
      <c r="EA22" s="427">
        <f>INPUT!EJ307</f>
        <v>0</v>
      </c>
      <c r="EB22" s="498">
        <f>INPUT!EK307</f>
        <v>-30</v>
      </c>
      <c r="EC22" s="427">
        <f>INPUT!EL307</f>
        <v>0</v>
      </c>
      <c r="ED22" s="498">
        <f>INPUT!EM307</f>
        <v>-30</v>
      </c>
      <c r="EE22" s="427">
        <f>INPUT!EN307</f>
        <v>-3.2258064516129004</v>
      </c>
      <c r="EF22" s="498">
        <f>INPUT!EO307</f>
        <v>-33</v>
      </c>
      <c r="EG22" s="427">
        <f>INPUT!EP307</f>
        <v>-13.157894736842103</v>
      </c>
      <c r="EH22" s="498">
        <f>INPUT!EQ307</f>
        <v>-30</v>
      </c>
      <c r="EI22" s="427">
        <f>INPUT!ER307</f>
        <v>3.4482758620689724</v>
      </c>
      <c r="EJ22" s="498">
        <f>INPUT!ES307</f>
        <v>-30</v>
      </c>
      <c r="EK22" s="427">
        <f>INPUT!ET307</f>
        <v>0</v>
      </c>
      <c r="EL22" s="498">
        <f>INPUT!EU307</f>
        <v>-30</v>
      </c>
      <c r="EM22" s="427">
        <f>INPUT!EV307</f>
        <v>0</v>
      </c>
      <c r="EN22" s="498">
        <f>INPUT!EW307</f>
        <v>-30</v>
      </c>
      <c r="EO22" s="427">
        <f>INPUT!EX307</f>
        <v>-9.0909090909090935</v>
      </c>
      <c r="EP22" s="427"/>
      <c r="EQ22" s="498">
        <f>INPUT!FF307</f>
        <v>-16.100000000000001</v>
      </c>
      <c r="ER22" s="427">
        <f>INPUT!FG307</f>
        <v>7.3333333333333472</v>
      </c>
      <c r="ES22" s="498">
        <f>INPUT!FH307</f>
        <v>-16.100000000000001</v>
      </c>
      <c r="ET22" s="427">
        <f>INPUT!FI307</f>
        <v>0</v>
      </c>
      <c r="EU22" s="498">
        <f>INPUT!FJ307</f>
        <v>-16</v>
      </c>
      <c r="EV22" s="427">
        <f>INPUT!FK307</f>
        <v>-0.62111801242237252</v>
      </c>
      <c r="EW22" s="498">
        <f>INPUT!FL307</f>
        <v>-19</v>
      </c>
      <c r="EX22" s="427">
        <f>INPUT!FM307</f>
        <v>18.75</v>
      </c>
      <c r="EY22" s="498">
        <f>INPUT!FN307</f>
        <v>-20</v>
      </c>
      <c r="EZ22" s="427">
        <f>INPUT!FO307</f>
        <v>5.2631578947368363</v>
      </c>
      <c r="FA22" s="498">
        <f>INPUT!FP307</f>
        <v>-19</v>
      </c>
      <c r="FB22" s="427">
        <f>INPUT!FQ307</f>
        <v>-5.0000000000000044</v>
      </c>
      <c r="FC22" s="498">
        <f>INPUT!FR307</f>
        <v>-16</v>
      </c>
      <c r="FD22" s="427">
        <f>INPUT!FS307</f>
        <v>-15.789473684210531</v>
      </c>
      <c r="FE22" s="498">
        <f>INPUT!FT307</f>
        <v>-22</v>
      </c>
      <c r="FF22" s="427">
        <f>INPUT!FU307</f>
        <v>37.5</v>
      </c>
      <c r="FG22" s="498">
        <f>INPUT!FV307</f>
        <v>-26.4</v>
      </c>
      <c r="FH22" s="427">
        <f>INPUT!FW307</f>
        <v>19.999999999999996</v>
      </c>
      <c r="FI22" s="498">
        <f>INPUT!FX307</f>
        <v>-73</v>
      </c>
      <c r="FJ22" s="427" t="str">
        <f>INPUT!FY307</f>
        <v>NM</v>
      </c>
      <c r="FK22" s="498">
        <f>INPUT!FZ307</f>
        <v>-140</v>
      </c>
      <c r="FL22" s="427">
        <f>INPUT!GA307</f>
        <v>91.780821917808211</v>
      </c>
      <c r="FM22" s="498">
        <f>INPUT!GB307</f>
        <v>-168</v>
      </c>
      <c r="FN22" s="427">
        <f>INPUT!GC307</f>
        <v>19.999999999999996</v>
      </c>
      <c r="FO22" s="498">
        <f>INPUT!GD307</f>
        <v>-184</v>
      </c>
      <c r="FP22" s="427">
        <f>INPUT!GE307</f>
        <v>9.5238095238095344</v>
      </c>
      <c r="FQ22" s="498">
        <f>INPUT!GF307</f>
        <v>-197</v>
      </c>
      <c r="FR22" s="427">
        <f>INPUT!GG307</f>
        <v>7.0652173913043459</v>
      </c>
      <c r="FS22" s="498">
        <f>INPUT!GH307</f>
        <v>-198</v>
      </c>
      <c r="FT22" s="427">
        <f>INPUT!GI307</f>
        <v>0.50761421319795996</v>
      </c>
      <c r="FU22" s="498">
        <f>INPUT!GJ307</f>
        <v>-146</v>
      </c>
      <c r="FV22" s="427">
        <f>INPUT!GK307</f>
        <v>-26.262626262626267</v>
      </c>
      <c r="FW22" s="498">
        <f>INPUT!GL307</f>
        <v>-128</v>
      </c>
      <c r="FX22" s="427">
        <f>INPUT!GM307</f>
        <v>-12.328767123287676</v>
      </c>
      <c r="FY22" s="498">
        <f>INPUT!GN307</f>
        <v>-122</v>
      </c>
      <c r="FZ22" s="427">
        <f>INPUT!GO307</f>
        <v>-4.6875</v>
      </c>
      <c r="GA22" s="498">
        <f>INPUT!GP307</f>
        <v>-120</v>
      </c>
      <c r="GB22" s="427">
        <f>INPUT!GQ307</f>
        <v>-1.6393442622950838</v>
      </c>
      <c r="GC22" s="498">
        <f>INPUT!GR307</f>
        <v>-126</v>
      </c>
      <c r="GD22" s="427">
        <f>INPUT!GS307</f>
        <v>5.0000000000000044</v>
      </c>
      <c r="GE22" s="498">
        <f>INPUT!GT307</f>
        <v>-132.30000000000001</v>
      </c>
      <c r="GF22" s="427">
        <f>INPUT!GU307</f>
        <v>5.0000000000000044</v>
      </c>
      <c r="GG22" s="498">
        <f>INPUT!GV307</f>
        <v>-137.59200000000001</v>
      </c>
      <c r="GH22" s="427">
        <f>INPUT!GW307</f>
        <v>4.0000000000000036</v>
      </c>
      <c r="GI22" s="498">
        <f>INPUT!GX307</f>
        <v>-144.47160000000002</v>
      </c>
      <c r="GJ22" s="427">
        <f>INPUT!GY307</f>
        <v>5.0000000000000044</v>
      </c>
      <c r="GK22" s="427">
        <f>INPUT!GZ307</f>
        <v>3.4390516940001614</v>
      </c>
      <c r="GL22" s="436"/>
    </row>
    <row r="23" spans="1:194" ht="12" customHeight="1" x14ac:dyDescent="0.2">
      <c r="A23" s="497" t="s">
        <v>371</v>
      </c>
      <c r="B23" s="498">
        <f>INPUT!K308</f>
        <v>-8</v>
      </c>
      <c r="C23" s="427">
        <f>INPUT!L308</f>
        <v>0</v>
      </c>
      <c r="D23" s="498">
        <f>INPUT!M308</f>
        <v>-8</v>
      </c>
      <c r="E23" s="427">
        <f>INPUT!N308</f>
        <v>0</v>
      </c>
      <c r="F23" s="498">
        <f>INPUT!O308</f>
        <v>-9</v>
      </c>
      <c r="G23" s="427">
        <f>INPUT!P308</f>
        <v>26.760563380281699</v>
      </c>
      <c r="H23" s="498">
        <f>INPUT!Q308</f>
        <v>-16</v>
      </c>
      <c r="I23" s="427">
        <f>INPUT!R308</f>
        <v>100</v>
      </c>
      <c r="J23" s="498">
        <f>INPUT!S308</f>
        <v>-12</v>
      </c>
      <c r="K23" s="427">
        <f>INPUT!T308</f>
        <v>50</v>
      </c>
      <c r="L23" s="498">
        <f>INPUT!U308</f>
        <v>-17</v>
      </c>
      <c r="M23" s="427" t="str">
        <f>INPUT!V308</f>
        <v>NM</v>
      </c>
      <c r="N23" s="498">
        <f>INPUT!W308</f>
        <v>-11</v>
      </c>
      <c r="O23" s="427">
        <f>INPUT!X308</f>
        <v>22.222222222222232</v>
      </c>
      <c r="P23" s="498">
        <f>INPUT!Y308</f>
        <v>-9</v>
      </c>
      <c r="Q23" s="427">
        <f>INPUT!Z308</f>
        <v>-43.75</v>
      </c>
      <c r="R23" s="498">
        <f>INPUT!AA308</f>
        <v>-11</v>
      </c>
      <c r="S23" s="427">
        <f>INPUT!AB308</f>
        <v>-8.3333333333333375</v>
      </c>
      <c r="T23" s="498">
        <f>INPUT!AC308</f>
        <v>-10</v>
      </c>
      <c r="U23" s="427">
        <f>INPUT!AD308</f>
        <v>-41.17647058823529</v>
      </c>
      <c r="V23" s="498">
        <f>INPUT!AE308</f>
        <v>-10</v>
      </c>
      <c r="W23" s="427">
        <f>INPUT!AF308</f>
        <v>-9.0909090909090935</v>
      </c>
      <c r="X23" s="498">
        <f>INPUT!AG308</f>
        <v>-11</v>
      </c>
      <c r="Y23" s="427">
        <f>INPUT!AH308</f>
        <v>22.222222222222232</v>
      </c>
      <c r="Z23" s="498">
        <f>INPUT!AI308</f>
        <v>-11</v>
      </c>
      <c r="AA23" s="427">
        <f>INPUT!AJ308</f>
        <v>0</v>
      </c>
      <c r="AB23" s="498">
        <f>INPUT!AK308</f>
        <v>-11</v>
      </c>
      <c r="AC23" s="427">
        <f>INPUT!AL308</f>
        <v>10.000000000000009</v>
      </c>
      <c r="AD23" s="498">
        <f>INPUT!AM308</f>
        <v>-14</v>
      </c>
      <c r="AE23" s="427">
        <f>INPUT!AN308</f>
        <v>39.999999999999993</v>
      </c>
      <c r="AF23" s="498">
        <f>INPUT!AO308</f>
        <v>-21</v>
      </c>
      <c r="AG23" s="427">
        <f>INPUT!AP308</f>
        <v>90.909090909090921</v>
      </c>
      <c r="AH23" s="498">
        <f>INPUT!AQ308</f>
        <v>-11</v>
      </c>
      <c r="AI23" s="427">
        <f>INPUT!AR308</f>
        <v>0</v>
      </c>
      <c r="AJ23" s="498">
        <f>INPUT!AS308</f>
        <v>-11</v>
      </c>
      <c r="AK23" s="427">
        <f>INPUT!AT308</f>
        <v>0</v>
      </c>
      <c r="AL23" s="498">
        <f>INPUT!AU308</f>
        <v>-12</v>
      </c>
      <c r="AM23" s="427">
        <f>INPUT!AV308</f>
        <v>-14.28571428571429</v>
      </c>
      <c r="AN23" s="498">
        <f>INPUT!AW308</f>
        <v>-7</v>
      </c>
      <c r="AO23" s="427" t="str">
        <f>INPUT!AX308</f>
        <v>NM</v>
      </c>
      <c r="AP23" s="498">
        <f>INPUT!AY308</f>
        <v>-10</v>
      </c>
      <c r="AQ23" s="427">
        <f>INPUT!AZ308</f>
        <v>-9.0909090909090935</v>
      </c>
      <c r="AR23" s="498">
        <f>INPUT!BA308</f>
        <v>-5</v>
      </c>
      <c r="AS23" s="427" t="str">
        <f>INPUT!BB308</f>
        <v>NM</v>
      </c>
      <c r="AT23" s="498">
        <f>INPUT!BC308</f>
        <v>-15</v>
      </c>
      <c r="AU23" s="427">
        <f>INPUT!BD308</f>
        <v>25</v>
      </c>
      <c r="AV23" s="498">
        <f>INPUT!BE308</f>
        <v>-6</v>
      </c>
      <c r="AW23" s="427">
        <f>INPUT!BF308</f>
        <v>-14.28571428571429</v>
      </c>
      <c r="AX23" s="498">
        <f>INPUT!BG308</f>
        <v>-6</v>
      </c>
      <c r="AY23" s="427">
        <f>INPUT!BH308</f>
        <v>-40</v>
      </c>
      <c r="AZ23" s="498">
        <f>INPUT!BI308</f>
        <v>-5</v>
      </c>
      <c r="BA23" s="427">
        <f>INPUT!BJ308</f>
        <v>0</v>
      </c>
      <c r="BB23" s="498">
        <f>INPUT!BK308</f>
        <v>-6</v>
      </c>
      <c r="BC23" s="427" t="str">
        <f>INPUT!BL308</f>
        <v>NM</v>
      </c>
      <c r="BD23" s="498">
        <f>INPUT!BM308</f>
        <v>-7</v>
      </c>
      <c r="BE23" s="427">
        <f>INPUT!BN308</f>
        <v>16.666666666666675</v>
      </c>
      <c r="BF23" s="498">
        <f>INPUT!BO308</f>
        <v>-10</v>
      </c>
      <c r="BG23" s="427">
        <f>INPUT!BP308</f>
        <v>66.666666666666671</v>
      </c>
      <c r="BH23" s="498">
        <f>INPUT!BQ308</f>
        <v>-11</v>
      </c>
      <c r="BI23" s="427" t="str">
        <f>INPUT!BR308</f>
        <v>NM</v>
      </c>
      <c r="BJ23" s="498">
        <f>INPUT!BS308</f>
        <v>-9</v>
      </c>
      <c r="BK23" s="427">
        <f>INPUT!BT308</f>
        <v>50</v>
      </c>
      <c r="BL23" s="498">
        <f>INPUT!BU308</f>
        <v>-12</v>
      </c>
      <c r="BM23" s="427">
        <f>INPUT!BV308</f>
        <v>71.428571428571416</v>
      </c>
      <c r="BN23" s="498">
        <f>INPUT!BW308</f>
        <v>-9</v>
      </c>
      <c r="BO23" s="427">
        <f>INPUT!BX308</f>
        <v>-9.9999999999999982</v>
      </c>
      <c r="BP23" s="498">
        <f>INPUT!BY308</f>
        <v>-6</v>
      </c>
      <c r="BQ23" s="427">
        <f>INPUT!BZ308</f>
        <v>-45.45454545454546</v>
      </c>
      <c r="BR23" s="498">
        <f>INPUT!CA308</f>
        <v>-21</v>
      </c>
      <c r="BS23" s="427" t="str">
        <f>INPUT!CB308</f>
        <v>NM</v>
      </c>
      <c r="BT23" s="498">
        <f>INPUT!CC308</f>
        <v>-32</v>
      </c>
      <c r="BU23" s="427" t="str">
        <f>INPUT!CD308</f>
        <v>NM</v>
      </c>
      <c r="BV23" s="498">
        <f>INPUT!CE308</f>
        <v>-14</v>
      </c>
      <c r="BW23" s="427">
        <f>INPUT!CF308</f>
        <v>55.555555555555557</v>
      </c>
      <c r="BX23" s="498">
        <f>INPUT!CG308</f>
        <v>-16</v>
      </c>
      <c r="BY23" s="427" t="str">
        <f>INPUT!CH308</f>
        <v>NM</v>
      </c>
      <c r="BZ23" s="498">
        <f>INPUT!CI308</f>
        <v>-11</v>
      </c>
      <c r="CA23" s="427">
        <f>INPUT!CJ308</f>
        <v>-47.619047619047613</v>
      </c>
      <c r="CB23" s="498">
        <f>INPUT!CK308</f>
        <v>-20</v>
      </c>
      <c r="CC23" s="427">
        <f>INPUT!CL308</f>
        <v>-37.5</v>
      </c>
      <c r="CD23" s="498">
        <f>INPUT!CM308</f>
        <v>-14</v>
      </c>
      <c r="CE23" s="427">
        <f>INPUT!CN308</f>
        <v>0</v>
      </c>
      <c r="CF23" s="498">
        <f>INPUT!CO308</f>
        <v>-16</v>
      </c>
      <c r="CG23" s="427">
        <f>INPUT!CP308</f>
        <v>0</v>
      </c>
      <c r="CH23" s="498">
        <f>INPUT!CQ308</f>
        <v>-14</v>
      </c>
      <c r="CI23" s="427">
        <f>INPUT!CR308</f>
        <v>27.27272727272727</v>
      </c>
      <c r="CJ23" s="498">
        <f>INPUT!CS308</f>
        <v>-22</v>
      </c>
      <c r="CK23" s="427">
        <f>INPUT!CT308</f>
        <v>10.000000000000009</v>
      </c>
      <c r="CL23" s="498">
        <f>INPUT!CU308</f>
        <v>-20</v>
      </c>
      <c r="CM23" s="427">
        <f>INPUT!CV308</f>
        <v>42.857142857142861</v>
      </c>
      <c r="CN23" s="498">
        <f>INPUT!CW308</f>
        <v>-18</v>
      </c>
      <c r="CO23" s="427">
        <f>INPUT!CX308</f>
        <v>12.5</v>
      </c>
      <c r="CP23" s="498">
        <f>INPUT!CY308</f>
        <v>-15</v>
      </c>
      <c r="CQ23" s="427">
        <f>INPUT!CZ308</f>
        <v>7.1428571428571397</v>
      </c>
      <c r="CR23" s="498">
        <f>INPUT!DA308</f>
        <v>-6</v>
      </c>
      <c r="CS23" s="427" t="str">
        <f>INPUT!DB308</f>
        <v>NM</v>
      </c>
      <c r="CT23" s="498">
        <f>INPUT!DC308</f>
        <v>-17</v>
      </c>
      <c r="CU23" s="427">
        <f>INPUT!DD308</f>
        <v>-15.000000000000002</v>
      </c>
      <c r="CV23" s="498">
        <f>INPUT!DE308</f>
        <v>-18</v>
      </c>
      <c r="CW23" s="427">
        <f>INPUT!DF308</f>
        <v>0</v>
      </c>
      <c r="CX23" s="498">
        <f>INPUT!DG308</f>
        <v>-18</v>
      </c>
      <c r="CY23" s="427">
        <f>INPUT!DH308</f>
        <v>19.999999999999996</v>
      </c>
      <c r="CZ23" s="498">
        <f>INPUT!DI308</f>
        <v>-17</v>
      </c>
      <c r="DA23" s="427" t="str">
        <f>INPUT!DJ308</f>
        <v>NM</v>
      </c>
      <c r="DB23" s="498">
        <f>INPUT!DK308</f>
        <v>-17</v>
      </c>
      <c r="DC23" s="427">
        <f>INPUT!DL308</f>
        <v>0</v>
      </c>
      <c r="DD23" s="498">
        <f>INPUT!DM308</f>
        <v>-19</v>
      </c>
      <c r="DE23" s="427">
        <f>INPUT!DN308</f>
        <v>5.555555555555558</v>
      </c>
      <c r="DF23" s="498">
        <f>INPUT!DO308</f>
        <v>-7</v>
      </c>
      <c r="DG23" s="427" t="str">
        <f>INPUT!DP308</f>
        <v>NM</v>
      </c>
      <c r="DH23" s="498">
        <f>INPUT!DQ308</f>
        <v>-37</v>
      </c>
      <c r="DI23" s="427" t="str">
        <f>INPUT!DR308</f>
        <v>NM</v>
      </c>
      <c r="DJ23" s="498">
        <f>INPUT!DS308</f>
        <v>-20</v>
      </c>
      <c r="DK23" s="427">
        <f>INPUT!DT308</f>
        <v>17.647058823529417</v>
      </c>
      <c r="DL23" s="498">
        <f>INPUT!DU308</f>
        <v>-17</v>
      </c>
      <c r="DM23" s="427">
        <f>INPUT!DV308</f>
        <v>-10.526315789473683</v>
      </c>
      <c r="DN23" s="498">
        <f>INPUT!DW308</f>
        <v>-18</v>
      </c>
      <c r="DO23" s="427" t="str">
        <f>INPUT!DX308</f>
        <v>NM</v>
      </c>
      <c r="DP23" s="498">
        <f>INPUT!DY308</f>
        <v>-3</v>
      </c>
      <c r="DQ23" s="427" t="str">
        <f>INPUT!DZ308</f>
        <v>NM</v>
      </c>
      <c r="DR23" s="498">
        <f>INPUT!EA308</f>
        <v>-32</v>
      </c>
      <c r="DS23" s="427">
        <f>INPUT!EB308</f>
        <v>60.000000000000007</v>
      </c>
      <c r="DT23" s="498">
        <f>INPUT!EC308</f>
        <v>-21</v>
      </c>
      <c r="DU23" s="427">
        <f>INPUT!ED308</f>
        <v>23.529411764705888</v>
      </c>
      <c r="DV23" s="498">
        <f>INPUT!EE308</f>
        <v>-27</v>
      </c>
      <c r="DW23" s="427">
        <f>INPUT!EF308</f>
        <v>50</v>
      </c>
      <c r="DX23" s="498">
        <f>INPUT!EG308</f>
        <v>-33</v>
      </c>
      <c r="DY23" s="427" t="str">
        <f>INPUT!EH308</f>
        <v>NM</v>
      </c>
      <c r="DZ23" s="498">
        <f>INPUT!EI308</f>
        <v>-23</v>
      </c>
      <c r="EA23" s="427">
        <f>INPUT!EJ308</f>
        <v>-28.125</v>
      </c>
      <c r="EB23" s="498">
        <f>INPUT!EK308</f>
        <v>-18</v>
      </c>
      <c r="EC23" s="427">
        <f>INPUT!EL308</f>
        <v>-14.28571428571429</v>
      </c>
      <c r="ED23" s="498">
        <f>INPUT!EM308</f>
        <v>-20</v>
      </c>
      <c r="EE23" s="427">
        <f>INPUT!EN308</f>
        <v>-25.925925925925931</v>
      </c>
      <c r="EF23" s="498">
        <f>INPUT!EO308</f>
        <v>-31</v>
      </c>
      <c r="EG23" s="427">
        <f>INPUT!EP308</f>
        <v>-6.0606060606060552</v>
      </c>
      <c r="EH23" s="498">
        <f>INPUT!EQ308</f>
        <v>-31</v>
      </c>
      <c r="EI23" s="427">
        <f>INPUT!ER308</f>
        <v>34.782608695652172</v>
      </c>
      <c r="EJ23" s="498">
        <f>INPUT!ES308</f>
        <v>-31</v>
      </c>
      <c r="EK23" s="427">
        <f>INPUT!ET308</f>
        <v>72.222222222222229</v>
      </c>
      <c r="EL23" s="498">
        <f>INPUT!EU308</f>
        <v>-31</v>
      </c>
      <c r="EM23" s="427">
        <f>INPUT!EV308</f>
        <v>55.000000000000007</v>
      </c>
      <c r="EN23" s="498">
        <f>INPUT!EW308</f>
        <v>-31</v>
      </c>
      <c r="EO23" s="427">
        <f>INPUT!EX308</f>
        <v>0</v>
      </c>
      <c r="EP23" s="427"/>
      <c r="EQ23" s="498">
        <f>INPUT!FF308</f>
        <v>-31.1</v>
      </c>
      <c r="ER23" s="427">
        <f>INPUT!FG308</f>
        <v>-13.611111111111107</v>
      </c>
      <c r="ES23" s="498">
        <f>INPUT!FH308</f>
        <v>-41</v>
      </c>
      <c r="ET23" s="427">
        <f>INPUT!FI308</f>
        <v>31.832797427652725</v>
      </c>
      <c r="EU23" s="498">
        <f>INPUT!FJ308</f>
        <v>-49</v>
      </c>
      <c r="EV23" s="427">
        <f>INPUT!FK308</f>
        <v>19.512195121951216</v>
      </c>
      <c r="EW23" s="498">
        <f>INPUT!FL308</f>
        <v>-42</v>
      </c>
      <c r="EX23" s="427">
        <f>INPUT!FM308</f>
        <v>-14.28571428571429</v>
      </c>
      <c r="EY23" s="498">
        <f>INPUT!FN308</f>
        <v>-57</v>
      </c>
      <c r="EZ23" s="427">
        <f>INPUT!FO308</f>
        <v>35.714285714285722</v>
      </c>
      <c r="FA23" s="498">
        <f>INPUT!FP308</f>
        <v>-41</v>
      </c>
      <c r="FB23" s="427">
        <f>INPUT!FQ308</f>
        <v>-28.07017543859649</v>
      </c>
      <c r="FC23" s="498">
        <f>INPUT!FR308</f>
        <v>-36</v>
      </c>
      <c r="FD23" s="427">
        <f>INPUT!FS308</f>
        <v>-12.195121951219512</v>
      </c>
      <c r="FE23" s="498">
        <f>INPUT!FT308</f>
        <v>-24</v>
      </c>
      <c r="FF23" s="427">
        <f>INPUT!FU308</f>
        <v>-33.333333333333336</v>
      </c>
      <c r="FG23" s="498">
        <f>INPUT!FV308</f>
        <v>-42</v>
      </c>
      <c r="FH23" s="427">
        <f>INPUT!FW308</f>
        <v>75</v>
      </c>
      <c r="FI23" s="498">
        <f>INPUT!FX308</f>
        <v>-68</v>
      </c>
      <c r="FJ23" s="427">
        <f>INPUT!FY308</f>
        <v>61.904761904761905</v>
      </c>
      <c r="FK23" s="498">
        <f>INPUT!FZ308</f>
        <v>-61</v>
      </c>
      <c r="FL23" s="427">
        <f>INPUT!GA308</f>
        <v>-10.294117647058821</v>
      </c>
      <c r="FM23" s="498">
        <f>INPUT!GB308</f>
        <v>-66</v>
      </c>
      <c r="FN23" s="427">
        <f>INPUT!GC308</f>
        <v>8.196721311475418</v>
      </c>
      <c r="FO23" s="498">
        <f>INPUT!GD308</f>
        <v>-59</v>
      </c>
      <c r="FP23" s="427">
        <f>INPUT!GE308</f>
        <v>-10.606060606060607</v>
      </c>
      <c r="FQ23" s="498">
        <f>INPUT!GF308</f>
        <v>-70</v>
      </c>
      <c r="FR23" s="427">
        <f>INPUT!GG308</f>
        <v>18.644067796610166</v>
      </c>
      <c r="FS23" s="498">
        <f>INPUT!GH308</f>
        <v>-80</v>
      </c>
      <c r="FT23" s="427">
        <f>INPUT!GI308</f>
        <v>14.285714285714279</v>
      </c>
      <c r="FU23" s="498">
        <f>INPUT!GJ308</f>
        <v>-58</v>
      </c>
      <c r="FV23" s="427">
        <f>INPUT!GK308</f>
        <v>-27.500000000000004</v>
      </c>
      <c r="FW23" s="498">
        <f>INPUT!GL308</f>
        <v>-113</v>
      </c>
      <c r="FX23" s="427">
        <f>INPUT!GM308</f>
        <v>94.827586206896555</v>
      </c>
      <c r="FY23" s="498">
        <f>INPUT!GN308</f>
        <v>-92</v>
      </c>
      <c r="FZ23" s="427">
        <f>INPUT!GO308</f>
        <v>-18.584070796460171</v>
      </c>
      <c r="GA23" s="498">
        <f>INPUT!GP308</f>
        <v>-124</v>
      </c>
      <c r="GB23" s="427">
        <f>INPUT!GQ308</f>
        <v>34.782608695652172</v>
      </c>
      <c r="GC23" s="498">
        <f>INPUT!GR308</f>
        <v>-126.48</v>
      </c>
      <c r="GD23" s="427">
        <f>INPUT!GS308</f>
        <v>2.0000000000000018</v>
      </c>
      <c r="GE23" s="498">
        <f>INPUT!GT308</f>
        <v>-129.00960000000001</v>
      </c>
      <c r="GF23" s="427">
        <f>INPUT!GU308</f>
        <v>2.0000000000000018</v>
      </c>
      <c r="GG23" s="498">
        <f>INPUT!GV308</f>
        <v>-131.58979200000002</v>
      </c>
      <c r="GH23" s="427">
        <f>INPUT!GW308</f>
        <v>2.0000000000000018</v>
      </c>
      <c r="GI23" s="498">
        <f>INPUT!GX308</f>
        <v>-134.22158784000001</v>
      </c>
      <c r="GJ23" s="427">
        <f>INPUT!GY308</f>
        <v>2.0000000000000018</v>
      </c>
      <c r="GK23" s="427">
        <f>INPUT!GZ308</f>
        <v>7.8467119949317432</v>
      </c>
      <c r="GL23" s="436"/>
    </row>
    <row r="24" spans="1:194" ht="12" customHeight="1" x14ac:dyDescent="0.2">
      <c r="A24" s="496" t="s">
        <v>454</v>
      </c>
      <c r="B24" s="501">
        <f>INPUT!K311</f>
        <v>273</v>
      </c>
      <c r="C24" s="427">
        <f>INPUT!L311</f>
        <v>10.975609756097571</v>
      </c>
      <c r="D24" s="501">
        <f>INPUT!M311</f>
        <v>274</v>
      </c>
      <c r="E24" s="427">
        <f>INPUT!N311</f>
        <v>9.1633466135458086</v>
      </c>
      <c r="F24" s="501">
        <f>INPUT!O311</f>
        <v>283.89999999999998</v>
      </c>
      <c r="G24" s="427">
        <f>INPUT!P311</f>
        <v>9.6986089644513171</v>
      </c>
      <c r="H24" s="501">
        <f>INPUT!Q311</f>
        <v>281</v>
      </c>
      <c r="I24" s="427">
        <f>INPUT!R311</f>
        <v>8.4942084942085003</v>
      </c>
      <c r="J24" s="501">
        <f>INPUT!S311</f>
        <v>297</v>
      </c>
      <c r="K24" s="427">
        <f>INPUT!T311</f>
        <v>8.7912087912087813</v>
      </c>
      <c r="L24" s="501">
        <f>INPUT!U311</f>
        <v>311</v>
      </c>
      <c r="M24" s="427">
        <f>INPUT!V311</f>
        <v>13.503649635036496</v>
      </c>
      <c r="N24" s="501">
        <f>INPUT!W311</f>
        <v>327</v>
      </c>
      <c r="O24" s="427">
        <f>INPUT!X311</f>
        <v>15.181401902078196</v>
      </c>
      <c r="P24" s="501">
        <f>INPUT!Y311</f>
        <v>340</v>
      </c>
      <c r="Q24" s="427">
        <f>INPUT!Z311</f>
        <v>20.9964412811388</v>
      </c>
      <c r="R24" s="501">
        <f>INPUT!AA311</f>
        <v>376.59999999999991</v>
      </c>
      <c r="S24" s="427">
        <f>INPUT!AB311</f>
        <v>26.801346801346781</v>
      </c>
      <c r="T24" s="501">
        <f>INPUT!AC311</f>
        <v>371</v>
      </c>
      <c r="U24" s="427">
        <f>INPUT!AD311</f>
        <v>19.292604501607723</v>
      </c>
      <c r="V24" s="501">
        <f>INPUT!AE311</f>
        <v>378</v>
      </c>
      <c r="W24" s="427">
        <f>INPUT!AF311</f>
        <v>15.596330275229352</v>
      </c>
      <c r="X24" s="501">
        <f>INPUT!AG311</f>
        <v>404</v>
      </c>
      <c r="Y24" s="427">
        <f>INPUT!AH311</f>
        <v>18.823529411764707</v>
      </c>
      <c r="Z24" s="501">
        <f>INPUT!AI311</f>
        <v>455</v>
      </c>
      <c r="AA24" s="427">
        <f>INPUT!AJ311</f>
        <v>20.817843866171025</v>
      </c>
      <c r="AB24" s="501">
        <f>INPUT!AK311</f>
        <v>449</v>
      </c>
      <c r="AC24" s="427">
        <f>INPUT!AL311</f>
        <v>21.024258760107806</v>
      </c>
      <c r="AD24" s="501">
        <f>INPUT!AM311</f>
        <v>454</v>
      </c>
      <c r="AE24" s="427">
        <f>INPUT!AN311</f>
        <v>20.105820105820115</v>
      </c>
      <c r="AF24" s="501">
        <f>INPUT!AO311</f>
        <v>457.40000000000009</v>
      </c>
      <c r="AG24" s="427">
        <f>INPUT!AP311</f>
        <v>13.21782178217823</v>
      </c>
      <c r="AH24" s="501">
        <f>INPUT!AQ311</f>
        <v>516</v>
      </c>
      <c r="AI24" s="427">
        <f>INPUT!AR311</f>
        <v>13.406593406593403</v>
      </c>
      <c r="AJ24" s="501">
        <f>INPUT!AS311</f>
        <v>501</v>
      </c>
      <c r="AK24" s="427">
        <f>INPUT!AT311</f>
        <v>11.581291759465472</v>
      </c>
      <c r="AL24" s="501">
        <f>INPUT!AU311</f>
        <v>508</v>
      </c>
      <c r="AM24" s="427">
        <f>INPUT!AV311</f>
        <v>11.894273127753308</v>
      </c>
      <c r="AN24" s="501">
        <f>INPUT!AW311</f>
        <v>455</v>
      </c>
      <c r="AO24" s="427">
        <f>INPUT!AX311</f>
        <v>-0.52470485351991947</v>
      </c>
      <c r="AP24" s="501">
        <f>INPUT!AY311</f>
        <v>557.5</v>
      </c>
      <c r="AQ24" s="427">
        <f>INPUT!AZ311</f>
        <v>8.0426356589147208</v>
      </c>
      <c r="AR24" s="501">
        <f>INPUT!BA311</f>
        <v>573</v>
      </c>
      <c r="AS24" s="427">
        <f>INPUT!BB311</f>
        <v>14.371257485029943</v>
      </c>
      <c r="AT24" s="501">
        <f>INPUT!BC311</f>
        <v>551</v>
      </c>
      <c r="AU24" s="427">
        <f>INPUT!BD311</f>
        <v>8.4645669291338663</v>
      </c>
      <c r="AV24" s="501">
        <f>INPUT!BE311</f>
        <v>502.99999999999994</v>
      </c>
      <c r="AW24" s="427">
        <f>INPUT!BF311</f>
        <v>10.549450549450533</v>
      </c>
      <c r="AX24" s="501">
        <f>INPUT!BG311</f>
        <v>623</v>
      </c>
      <c r="AY24" s="427">
        <f>INPUT!BH311</f>
        <v>11.748878923766814</v>
      </c>
      <c r="AZ24" s="501">
        <f>INPUT!BI311</f>
        <v>622</v>
      </c>
      <c r="BA24" s="427">
        <f>INPUT!BJ311</f>
        <v>8.5514834205933745</v>
      </c>
      <c r="BB24" s="501">
        <f>INPUT!BK311</f>
        <v>638</v>
      </c>
      <c r="BC24" s="427">
        <f>INPUT!BL311</f>
        <v>15.789473684210531</v>
      </c>
      <c r="BD24" s="501">
        <f>INPUT!BM311</f>
        <v>585</v>
      </c>
      <c r="BE24" s="427">
        <f>INPUT!BN311</f>
        <v>16.302186878727642</v>
      </c>
      <c r="BF24" s="501">
        <f>INPUT!BO311</f>
        <v>728</v>
      </c>
      <c r="BG24" s="427">
        <f>INPUT!BP311</f>
        <v>16.853932584269661</v>
      </c>
      <c r="BH24" s="501">
        <f>INPUT!BQ311</f>
        <v>746</v>
      </c>
      <c r="BI24" s="427">
        <f>INPUT!BR311</f>
        <v>19.935691318327976</v>
      </c>
      <c r="BJ24" s="501">
        <f>INPUT!BS311</f>
        <v>751.6</v>
      </c>
      <c r="BK24" s="427">
        <f>INPUT!BT311</f>
        <v>17.805642633228835</v>
      </c>
      <c r="BL24" s="501">
        <f>INPUT!BU311</f>
        <v>701</v>
      </c>
      <c r="BM24" s="427">
        <f>INPUT!BV311</f>
        <v>19.829059829059826</v>
      </c>
      <c r="BN24" s="501">
        <f>INPUT!BW311</f>
        <v>869</v>
      </c>
      <c r="BO24" s="427">
        <f>INPUT!BX311</f>
        <v>19.368131868131865</v>
      </c>
      <c r="BP24" s="501">
        <f>INPUT!BY311</f>
        <v>854</v>
      </c>
      <c r="BQ24" s="427">
        <f>INPUT!BZ311</f>
        <v>14.477211796246658</v>
      </c>
      <c r="BR24" s="501">
        <f>INPUT!CA311</f>
        <v>896</v>
      </c>
      <c r="BS24" s="427">
        <f>INPUT!CB311</f>
        <v>19.212346993081432</v>
      </c>
      <c r="BT24" s="501">
        <f>INPUT!CC311</f>
        <v>815</v>
      </c>
      <c r="BU24" s="427">
        <f>INPUT!CD311</f>
        <v>16.262482168330948</v>
      </c>
      <c r="BV24" s="501">
        <f>INPUT!CE311</f>
        <v>1016.6805171842193</v>
      </c>
      <c r="BW24" s="427">
        <f>INPUT!CF311</f>
        <v>16.994305774938923</v>
      </c>
      <c r="BX24" s="501">
        <f>INPUT!CG311</f>
        <v>969.81314502987516</v>
      </c>
      <c r="BY24" s="427">
        <f>INPUT!CH311</f>
        <v>13.561258200219584</v>
      </c>
      <c r="BZ24" s="501">
        <f>INPUT!CI311</f>
        <v>1039.2197107534405</v>
      </c>
      <c r="CA24" s="427">
        <f>INPUT!CJ311</f>
        <v>15.984342718017919</v>
      </c>
      <c r="CB24" s="501">
        <f>INPUT!CK311</f>
        <v>958.14545894889807</v>
      </c>
      <c r="CC24" s="427">
        <f>INPUT!CL311</f>
        <v>17.563859993729825</v>
      </c>
      <c r="CD24" s="501">
        <f>INPUT!CM311</f>
        <v>1171</v>
      </c>
      <c r="CE24" s="427">
        <f>INPUT!CN311</f>
        <v>15.178758735652886</v>
      </c>
      <c r="CF24" s="501">
        <f>INPUT!CO311</f>
        <v>1110.7712394262599</v>
      </c>
      <c r="CG24" s="427">
        <f>INPUT!CP311</f>
        <v>14.534562159604715</v>
      </c>
      <c r="CH24" s="501">
        <f>INPUT!CQ311</f>
        <v>1174.5535098997175</v>
      </c>
      <c r="CI24" s="427">
        <f>INPUT!CR311</f>
        <v>13.022635901330171</v>
      </c>
      <c r="CJ24" s="501">
        <f>INPUT!CS311</f>
        <v>1042.5</v>
      </c>
      <c r="CK24" s="427">
        <f>INPUT!CT311</f>
        <v>8.8039389284003242</v>
      </c>
      <c r="CL24" s="501">
        <f>INPUT!CU311</f>
        <v>1247</v>
      </c>
      <c r="CM24" s="427">
        <f>INPUT!CV311</f>
        <v>6.490179333902657</v>
      </c>
      <c r="CN24" s="501">
        <f>INPUT!CW311</f>
        <v>1159</v>
      </c>
      <c r="CO24" s="427">
        <f>INPUT!CX311</f>
        <v>4.3419165766887646</v>
      </c>
      <c r="CP24" s="501">
        <f>INPUT!CY311</f>
        <v>1194</v>
      </c>
      <c r="CQ24" s="427">
        <f>INPUT!CZ311</f>
        <v>1.6556495669526994</v>
      </c>
      <c r="CR24" s="501">
        <f>INPUT!DA311</f>
        <v>1058</v>
      </c>
      <c r="CS24" s="427">
        <f>INPUT!DB311</f>
        <v>1.4868105515587482</v>
      </c>
      <c r="CT24" s="501">
        <f>INPUT!DC311</f>
        <v>1201</v>
      </c>
      <c r="CU24" s="427">
        <f>INPUT!DD311</f>
        <v>-3.68885324779471</v>
      </c>
      <c r="CV24" s="501">
        <f>INPUT!DE311</f>
        <v>1153</v>
      </c>
      <c r="CW24" s="427">
        <f>INPUT!DF311</f>
        <v>-0.51768766177739955</v>
      </c>
      <c r="CX24" s="501">
        <f>INPUT!DG311</f>
        <v>1043</v>
      </c>
      <c r="CY24" s="427">
        <f>INPUT!DH311</f>
        <v>-12.646566164154105</v>
      </c>
      <c r="CZ24" s="501">
        <f>INPUT!DI311</f>
        <v>985</v>
      </c>
      <c r="DA24" s="427">
        <f>INPUT!DJ311</f>
        <v>-6.8998109640831746</v>
      </c>
      <c r="DB24" s="501">
        <f>INPUT!DK311</f>
        <v>1164</v>
      </c>
      <c r="DC24" s="427">
        <f>INPUT!DL311</f>
        <v>-3.0807660283097449</v>
      </c>
      <c r="DD24" s="501">
        <f>INPUT!DM311</f>
        <v>1151</v>
      </c>
      <c r="DE24" s="427">
        <f>INPUT!DN311</f>
        <v>-0.17346053772766545</v>
      </c>
      <c r="DF24" s="501">
        <f>INPUT!DO311</f>
        <v>1035</v>
      </c>
      <c r="DG24" s="427">
        <f>INPUT!DP311</f>
        <v>-0.76701821668264669</v>
      </c>
      <c r="DH24" s="501">
        <f>INPUT!DQ311</f>
        <v>880</v>
      </c>
      <c r="DI24" s="427">
        <f>INPUT!DR311</f>
        <v>-10.659898477157359</v>
      </c>
      <c r="DJ24" s="501">
        <f>INPUT!DS311</f>
        <v>1027</v>
      </c>
      <c r="DK24" s="427">
        <f>INPUT!DT311</f>
        <v>-11.769759450171824</v>
      </c>
      <c r="DL24" s="501">
        <f>INPUT!DU311</f>
        <v>985</v>
      </c>
      <c r="DM24" s="427">
        <f>INPUT!DV311</f>
        <v>-14.422241529105129</v>
      </c>
      <c r="DN24" s="501">
        <f>INPUT!DW311</f>
        <v>1017</v>
      </c>
      <c r="DO24" s="427">
        <f>INPUT!DX311</f>
        <v>-1.7391304347826098</v>
      </c>
      <c r="DP24" s="501">
        <f>INPUT!DY311</f>
        <v>998</v>
      </c>
      <c r="DQ24" s="427">
        <f>INPUT!DZ311</f>
        <v>13.409090909090903</v>
      </c>
      <c r="DR24" s="501">
        <f>INPUT!EA311</f>
        <v>1077</v>
      </c>
      <c r="DS24" s="427">
        <f>INPUT!EB311</f>
        <v>4.8685491723466479</v>
      </c>
      <c r="DT24" s="501">
        <f>INPUT!EC311</f>
        <v>1042</v>
      </c>
      <c r="DU24" s="427">
        <f>INPUT!ED311</f>
        <v>5.7868020304568502</v>
      </c>
      <c r="DV24" s="501">
        <f>INPUT!EE311</f>
        <v>1093</v>
      </c>
      <c r="DW24" s="427">
        <f>INPUT!EF311</f>
        <v>7.4729596853490676</v>
      </c>
      <c r="DX24" s="501">
        <f>INPUT!EG311</f>
        <v>926</v>
      </c>
      <c r="DY24" s="427">
        <f>INPUT!EH311</f>
        <v>-7.2144288577154274</v>
      </c>
      <c r="DZ24" s="501">
        <f>INPUT!EI311</f>
        <v>1027</v>
      </c>
      <c r="EA24" s="427">
        <f>INPUT!EJ311</f>
        <v>-4.6425255338904403</v>
      </c>
      <c r="EB24" s="501">
        <f>INPUT!EK311</f>
        <v>1073</v>
      </c>
      <c r="EC24" s="427">
        <f>INPUT!EL311</f>
        <v>2.9750479846449185</v>
      </c>
      <c r="ED24" s="501">
        <f>INPUT!EM311</f>
        <v>1013.9300000000003</v>
      </c>
      <c r="EE24" s="427">
        <f>INPUT!EN311</f>
        <v>-7.2342177493137871</v>
      </c>
      <c r="EF24" s="501">
        <f>INPUT!EO311</f>
        <v>971</v>
      </c>
      <c r="EG24" s="427">
        <f>INPUT!EP311</f>
        <v>4.8596112311015016</v>
      </c>
      <c r="EH24" s="501">
        <f>INPUT!EQ311</f>
        <v>1037.961169979219</v>
      </c>
      <c r="EI24" s="427">
        <f>INPUT!ER311</f>
        <v>1.067299900605545</v>
      </c>
      <c r="EJ24" s="501">
        <f>INPUT!ES311</f>
        <v>1038.9124631522252</v>
      </c>
      <c r="EK24" s="427">
        <f>INPUT!ET311</f>
        <v>-3.1768440678261678</v>
      </c>
      <c r="EL24" s="501">
        <f>INPUT!EU311</f>
        <v>1048.4150681174092</v>
      </c>
      <c r="EM24" s="427">
        <f>INPUT!EV311</f>
        <v>3.401129083606258</v>
      </c>
      <c r="EN24" s="501">
        <f>INPUT!EW311</f>
        <v>1017.0498830082947</v>
      </c>
      <c r="EO24" s="427">
        <f>INPUT!EX311</f>
        <v>4.7425214220694789</v>
      </c>
      <c r="EP24" s="427"/>
      <c r="EQ24" s="501">
        <f>INPUT!FF311</f>
        <v>1014.8000000000001</v>
      </c>
      <c r="ER24" s="427">
        <f>INPUT!FG311</f>
        <v>18.551401869158891</v>
      </c>
      <c r="ES24" s="501">
        <f>INPUT!FH311</f>
        <v>1111.9000000000001</v>
      </c>
      <c r="ET24" s="427">
        <f>INPUT!FI311</f>
        <v>9.5683878596767755</v>
      </c>
      <c r="EU24" s="501">
        <f>INPUT!FJ311</f>
        <v>1275</v>
      </c>
      <c r="EV24" s="427">
        <f>INPUT!FK311</f>
        <v>14.668585304433845</v>
      </c>
      <c r="EW24" s="501">
        <f>INPUT!FL311</f>
        <v>1529.6</v>
      </c>
      <c r="EX24" s="427">
        <f>INPUT!FM311</f>
        <v>19.968627450980382</v>
      </c>
      <c r="EY24" s="501">
        <f>INPUT!FN311</f>
        <v>1815.4</v>
      </c>
      <c r="EZ24" s="427">
        <f>INPUT!FO311</f>
        <v>18.684623430962354</v>
      </c>
      <c r="FA24" s="501">
        <f>INPUT!FP311</f>
        <v>1980</v>
      </c>
      <c r="FB24" s="427">
        <f>INPUT!FQ311</f>
        <v>9.0668723146414045</v>
      </c>
      <c r="FC24" s="501">
        <f>INPUT!FR311</f>
        <v>2184.5</v>
      </c>
      <c r="FD24" s="427">
        <f>INPUT!FS311</f>
        <v>10.32828282828282</v>
      </c>
      <c r="FE24" s="501">
        <f>INPUT!FT311</f>
        <v>2468</v>
      </c>
      <c r="FF24" s="427">
        <f>INPUT!FU311</f>
        <v>12.977798123140305</v>
      </c>
      <c r="FG24" s="501">
        <f>INPUT!FV311</f>
        <v>2926.6</v>
      </c>
      <c r="FH24" s="427">
        <f>INPUT!FW311</f>
        <v>18.58184764991897</v>
      </c>
      <c r="FI24" s="501">
        <f>INPUT!FX311</f>
        <v>3434</v>
      </c>
      <c r="FJ24" s="427">
        <f>INPUT!FY311</f>
        <v>17.337524772773861</v>
      </c>
      <c r="FK24" s="501">
        <f>INPUT!FZ311</f>
        <v>3983.8588319164332</v>
      </c>
      <c r="FL24" s="427">
        <f>INPUT!GA311</f>
        <v>16.012196619581644</v>
      </c>
      <c r="FM24" s="501">
        <f>INPUT!GB311</f>
        <v>4498.8247493259769</v>
      </c>
      <c r="FN24" s="427">
        <f>INPUT!GC311</f>
        <v>12.926309368292044</v>
      </c>
      <c r="FO24" s="501">
        <f>INPUT!GD311</f>
        <v>4658</v>
      </c>
      <c r="FP24" s="427">
        <f>INPUT!GE311</f>
        <v>3.5381518406083945</v>
      </c>
      <c r="FQ24" s="501">
        <f>INPUT!GF311</f>
        <v>4382</v>
      </c>
      <c r="FR24" s="427">
        <f>INPUT!GG311</f>
        <v>-5.9252898239587797</v>
      </c>
      <c r="FS24" s="501">
        <f>INPUT!GH311</f>
        <v>4230</v>
      </c>
      <c r="FT24" s="427">
        <f>INPUT!GI311</f>
        <v>-3.4687357371063432</v>
      </c>
      <c r="FU24" s="501">
        <f>INPUT!GJ311</f>
        <v>4027</v>
      </c>
      <c r="FV24" s="427">
        <f>INPUT!GK311</f>
        <v>-4.79905437352246</v>
      </c>
      <c r="FW24" s="501">
        <f>INPUT!GL311</f>
        <v>4138</v>
      </c>
      <c r="FX24" s="427">
        <f>INPUT!GM311</f>
        <v>2.7563943382170386</v>
      </c>
      <c r="FY24" s="501">
        <f>INPUT!GN311</f>
        <v>4084.9300000000003</v>
      </c>
      <c r="FZ24" s="427">
        <f>INPUT!GO311</f>
        <v>-1.2825036249395794</v>
      </c>
      <c r="GA24" s="501">
        <f>INPUT!GP311</f>
        <v>4142.3385842571479</v>
      </c>
      <c r="GB24" s="427">
        <f>INPUT!GQ311</f>
        <v>1.4053749821208106</v>
      </c>
      <c r="GC24" s="501">
        <f>INPUT!GR311</f>
        <v>4182.7117638017335</v>
      </c>
      <c r="GD24" s="427">
        <f>INPUT!GS311</f>
        <v>0.97464701939196097</v>
      </c>
      <c r="GE24" s="501">
        <f>INPUT!GT311</f>
        <v>4389.302275431327</v>
      </c>
      <c r="GF24" s="427">
        <f>INPUT!GU311</f>
        <v>4.9391524756135841</v>
      </c>
      <c r="GG24" s="501">
        <f>INPUT!GV311</f>
        <v>4550.0826777411585</v>
      </c>
      <c r="GH24" s="427">
        <f>INPUT!GW311</f>
        <v>3.6630059225992051</v>
      </c>
      <c r="GI24" s="501">
        <f>INPUT!GX311</f>
        <v>4726.4200121788645</v>
      </c>
      <c r="GJ24" s="427">
        <f>INPUT!GY311</f>
        <v>3.8754753908174511</v>
      </c>
      <c r="GK24" s="427">
        <f>INPUT!GZ311</f>
        <v>2.9602382223702817</v>
      </c>
      <c r="GL24" s="436"/>
    </row>
    <row r="25" spans="1:194" ht="4.5" customHeight="1" x14ac:dyDescent="0.2">
      <c r="A25" s="497"/>
      <c r="B25" s="498"/>
      <c r="C25" s="427"/>
      <c r="D25" s="498"/>
      <c r="E25" s="427"/>
      <c r="F25" s="498"/>
      <c r="G25" s="427"/>
      <c r="H25" s="498"/>
      <c r="I25" s="427"/>
      <c r="J25" s="498"/>
      <c r="K25" s="427"/>
      <c r="L25" s="498"/>
      <c r="M25" s="427"/>
      <c r="N25" s="498"/>
      <c r="O25" s="427"/>
      <c r="P25" s="498"/>
      <c r="Q25" s="427"/>
      <c r="R25" s="498"/>
      <c r="S25" s="427"/>
      <c r="T25" s="498"/>
      <c r="U25" s="427"/>
      <c r="V25" s="498"/>
      <c r="W25" s="427"/>
      <c r="X25" s="498"/>
      <c r="Y25" s="427"/>
      <c r="Z25" s="498"/>
      <c r="AA25" s="427"/>
      <c r="AB25" s="498"/>
      <c r="AC25" s="427"/>
      <c r="AD25" s="498"/>
      <c r="AE25" s="427"/>
      <c r="AF25" s="498"/>
      <c r="AG25" s="427"/>
      <c r="AH25" s="498"/>
      <c r="AI25" s="427"/>
      <c r="AJ25" s="498"/>
      <c r="AK25" s="427"/>
      <c r="AL25" s="498"/>
      <c r="AM25" s="427"/>
      <c r="AN25" s="498"/>
      <c r="AO25" s="427"/>
      <c r="AP25" s="498"/>
      <c r="AQ25" s="427"/>
      <c r="AR25" s="498"/>
      <c r="AS25" s="427"/>
      <c r="AT25" s="498"/>
      <c r="AU25" s="427"/>
      <c r="AV25" s="498"/>
      <c r="AW25" s="427"/>
      <c r="AX25" s="498"/>
      <c r="AY25" s="427"/>
      <c r="AZ25" s="498"/>
      <c r="BA25" s="427"/>
      <c r="BB25" s="498"/>
      <c r="BC25" s="427"/>
      <c r="BD25" s="498"/>
      <c r="BE25" s="427"/>
      <c r="BF25" s="498"/>
      <c r="BG25" s="427"/>
      <c r="BH25" s="498"/>
      <c r="BI25" s="427"/>
      <c r="BJ25" s="498"/>
      <c r="BK25" s="427"/>
      <c r="BL25" s="498"/>
      <c r="BM25" s="427"/>
      <c r="BN25" s="498"/>
      <c r="BO25" s="427"/>
      <c r="BP25" s="498"/>
      <c r="BQ25" s="427"/>
      <c r="BR25" s="498"/>
      <c r="BS25" s="427"/>
      <c r="BT25" s="498"/>
      <c r="BU25" s="427"/>
      <c r="BV25" s="498"/>
      <c r="BW25" s="427"/>
      <c r="BX25" s="498"/>
      <c r="BY25" s="427"/>
      <c r="BZ25" s="498"/>
      <c r="CA25" s="427"/>
      <c r="CB25" s="498"/>
      <c r="CC25" s="427"/>
      <c r="CD25" s="498"/>
      <c r="CE25" s="427"/>
      <c r="CF25" s="498"/>
      <c r="CG25" s="427"/>
      <c r="CH25" s="498"/>
      <c r="CI25" s="427"/>
      <c r="CJ25" s="498"/>
      <c r="CK25" s="427"/>
      <c r="CL25" s="498"/>
      <c r="CM25" s="427"/>
      <c r="CN25" s="498"/>
      <c r="CO25" s="427"/>
      <c r="CP25" s="498"/>
      <c r="CQ25" s="427"/>
      <c r="CR25" s="498"/>
      <c r="CS25" s="427"/>
      <c r="CT25" s="498"/>
      <c r="CU25" s="427"/>
      <c r="CV25" s="498"/>
      <c r="CW25" s="427"/>
      <c r="CX25" s="498"/>
      <c r="CY25" s="427"/>
      <c r="CZ25" s="498"/>
      <c r="DA25" s="427"/>
      <c r="DB25" s="498"/>
      <c r="DC25" s="427"/>
      <c r="DD25" s="498"/>
      <c r="DE25" s="427"/>
      <c r="DF25" s="498"/>
      <c r="DG25" s="427"/>
      <c r="DH25" s="498"/>
      <c r="DI25" s="427"/>
      <c r="DJ25" s="498"/>
      <c r="DK25" s="427"/>
      <c r="DL25" s="498"/>
      <c r="DM25" s="427"/>
      <c r="DN25" s="498"/>
      <c r="DO25" s="427"/>
      <c r="DP25" s="498"/>
      <c r="DQ25" s="427"/>
      <c r="DR25" s="498"/>
      <c r="DS25" s="427"/>
      <c r="DT25" s="498"/>
      <c r="DU25" s="427"/>
      <c r="DV25" s="498"/>
      <c r="DW25" s="427"/>
      <c r="DX25" s="498"/>
      <c r="DY25" s="427"/>
      <c r="DZ25" s="498"/>
      <c r="EA25" s="427"/>
      <c r="EB25" s="498"/>
      <c r="EC25" s="427"/>
      <c r="ED25" s="498"/>
      <c r="EE25" s="427"/>
      <c r="EF25" s="498"/>
      <c r="EG25" s="427"/>
      <c r="EH25" s="498"/>
      <c r="EI25" s="427"/>
      <c r="EJ25" s="498"/>
      <c r="EK25" s="427"/>
      <c r="EL25" s="498"/>
      <c r="EM25" s="427"/>
      <c r="EN25" s="498"/>
      <c r="EO25" s="427"/>
      <c r="EP25" s="427"/>
      <c r="EQ25" s="498"/>
      <c r="ER25" s="427"/>
      <c r="ES25" s="498"/>
      <c r="ET25" s="427"/>
      <c r="EU25" s="498"/>
      <c r="EV25" s="427"/>
      <c r="EW25" s="498"/>
      <c r="EX25" s="427"/>
      <c r="EY25" s="498"/>
      <c r="EZ25" s="427"/>
      <c r="FA25" s="498"/>
      <c r="FB25" s="427"/>
      <c r="FC25" s="498"/>
      <c r="FD25" s="427"/>
      <c r="FE25" s="498"/>
      <c r="FF25" s="427"/>
      <c r="FG25" s="498"/>
      <c r="FH25" s="427"/>
      <c r="FI25" s="498"/>
      <c r="FJ25" s="427"/>
      <c r="FK25" s="498"/>
      <c r="FL25" s="427"/>
      <c r="FM25" s="498"/>
      <c r="FN25" s="427"/>
      <c r="FO25" s="498"/>
      <c r="FP25" s="427"/>
      <c r="FQ25" s="498"/>
      <c r="FR25" s="427"/>
      <c r="FS25" s="498"/>
      <c r="FT25" s="427"/>
      <c r="FU25" s="498"/>
      <c r="FV25" s="427"/>
      <c r="FW25" s="498"/>
      <c r="FX25" s="427"/>
      <c r="FY25" s="498"/>
      <c r="FZ25" s="427"/>
      <c r="GA25" s="498"/>
      <c r="GB25" s="427"/>
      <c r="GC25" s="498"/>
      <c r="GD25" s="427"/>
      <c r="GE25" s="498"/>
      <c r="GF25" s="427"/>
      <c r="GG25" s="498"/>
      <c r="GH25" s="427"/>
      <c r="GI25" s="498"/>
      <c r="GJ25" s="427"/>
      <c r="GK25" s="427"/>
      <c r="GL25" s="436"/>
    </row>
    <row r="26" spans="1:194" ht="12" customHeight="1" x14ac:dyDescent="0.2">
      <c r="A26" s="497" t="s">
        <v>464</v>
      </c>
      <c r="B26" s="498">
        <f>INPUT!K312</f>
        <v>96</v>
      </c>
      <c r="C26" s="427">
        <f>INPUT!L312</f>
        <v>10.344827586206895</v>
      </c>
      <c r="D26" s="498">
        <f>INPUT!M312</f>
        <v>97</v>
      </c>
      <c r="E26" s="427">
        <f>INPUT!N312</f>
        <v>7.7777777777777724</v>
      </c>
      <c r="F26" s="498">
        <f>INPUT!O312</f>
        <v>100</v>
      </c>
      <c r="G26" s="427">
        <f>INPUT!P312</f>
        <v>11.856823266219241</v>
      </c>
      <c r="H26" s="498">
        <f>INPUT!Q312</f>
        <v>99</v>
      </c>
      <c r="I26" s="427">
        <f>INPUT!R312</f>
        <v>8.7912087912087813</v>
      </c>
      <c r="J26" s="498">
        <f>INPUT!S312</f>
        <v>105</v>
      </c>
      <c r="K26" s="427">
        <f>INPUT!T312</f>
        <v>9.375</v>
      </c>
      <c r="L26" s="498">
        <f>INPUT!U312</f>
        <v>109</v>
      </c>
      <c r="M26" s="427">
        <f>INPUT!V312</f>
        <v>12.371134020618557</v>
      </c>
      <c r="N26" s="498">
        <f>INPUT!W312</f>
        <v>117</v>
      </c>
      <c r="O26" s="427">
        <f>INPUT!X312</f>
        <v>16.999999999999993</v>
      </c>
      <c r="P26" s="498">
        <f>INPUT!Y312</f>
        <v>119</v>
      </c>
      <c r="Q26" s="427">
        <f>INPUT!Z312</f>
        <v>20.202020202020201</v>
      </c>
      <c r="R26" s="498">
        <f>INPUT!AA312</f>
        <v>133</v>
      </c>
      <c r="S26" s="427">
        <f>INPUT!AB312</f>
        <v>26.666666666666661</v>
      </c>
      <c r="T26" s="498">
        <f>INPUT!AC312</f>
        <v>131</v>
      </c>
      <c r="U26" s="427">
        <f>INPUT!AD312</f>
        <v>20.183486238532101</v>
      </c>
      <c r="V26" s="498">
        <f>INPUT!AE312</f>
        <v>133</v>
      </c>
      <c r="W26" s="427">
        <f>INPUT!AF312</f>
        <v>13.675213675213671</v>
      </c>
      <c r="X26" s="498">
        <f>INPUT!AG312</f>
        <v>142</v>
      </c>
      <c r="Y26" s="427">
        <f>INPUT!AH312</f>
        <v>19.327731092436974</v>
      </c>
      <c r="Z26" s="498">
        <f>INPUT!AI312</f>
        <v>160</v>
      </c>
      <c r="AA26" s="427">
        <f>INPUT!AJ312</f>
        <v>20.300751879699241</v>
      </c>
      <c r="AB26" s="498">
        <f>INPUT!AK312</f>
        <v>158</v>
      </c>
      <c r="AC26" s="427">
        <f>INPUT!AL312</f>
        <v>20.610687022900763</v>
      </c>
      <c r="AD26" s="498">
        <f>INPUT!AM312</f>
        <v>162</v>
      </c>
      <c r="AE26" s="427">
        <f>INPUT!AN312</f>
        <v>21.804511278195491</v>
      </c>
      <c r="AF26" s="498">
        <f>INPUT!AO312</f>
        <v>163</v>
      </c>
      <c r="AG26" s="427">
        <f>INPUT!AP312</f>
        <v>14.7887323943662</v>
      </c>
      <c r="AH26" s="498">
        <f>INPUT!AQ312</f>
        <v>181</v>
      </c>
      <c r="AI26" s="427">
        <f>INPUT!AR312</f>
        <v>13.125000000000009</v>
      </c>
      <c r="AJ26" s="498">
        <f>INPUT!AS312</f>
        <v>175</v>
      </c>
      <c r="AK26" s="427">
        <f>INPUT!AT312</f>
        <v>10.759493670886066</v>
      </c>
      <c r="AL26" s="498">
        <f>INPUT!AU312</f>
        <v>175</v>
      </c>
      <c r="AM26" s="427">
        <f>INPUT!AV312</f>
        <v>8.0246913580246826</v>
      </c>
      <c r="AN26" s="498">
        <f>INPUT!AW312</f>
        <v>157</v>
      </c>
      <c r="AO26" s="427">
        <f>INPUT!AX312</f>
        <v>-3.6809815950920255</v>
      </c>
      <c r="AP26" s="498">
        <f>INPUT!AY312</f>
        <v>194</v>
      </c>
      <c r="AQ26" s="427">
        <f>INPUT!AZ312</f>
        <v>7.182320441988943</v>
      </c>
      <c r="AR26" s="498">
        <f>INPUT!BA312</f>
        <v>197</v>
      </c>
      <c r="AS26" s="427">
        <f>INPUT!BB312</f>
        <v>12.571428571428566</v>
      </c>
      <c r="AT26" s="498">
        <f>INPUT!BC312</f>
        <v>188</v>
      </c>
      <c r="AU26" s="427">
        <f>INPUT!BD312</f>
        <v>7.4285714285714288</v>
      </c>
      <c r="AV26" s="498">
        <f>INPUT!BE312</f>
        <v>174</v>
      </c>
      <c r="AW26" s="427">
        <f>INPUT!BF312</f>
        <v>10.828025477707005</v>
      </c>
      <c r="AX26" s="498">
        <f>INPUT!BG312</f>
        <v>216</v>
      </c>
      <c r="AY26" s="427">
        <f>INPUT!BH312</f>
        <v>11.340206185567014</v>
      </c>
      <c r="AZ26" s="498">
        <f>INPUT!BI312</f>
        <v>215</v>
      </c>
      <c r="BA26" s="427">
        <f>INPUT!BJ312</f>
        <v>9.137055837563457</v>
      </c>
      <c r="BB26" s="498">
        <f>INPUT!BK312</f>
        <v>221</v>
      </c>
      <c r="BC26" s="427">
        <f>INPUT!BL312</f>
        <v>17.553191489361698</v>
      </c>
      <c r="BD26" s="498">
        <f>INPUT!BM312</f>
        <v>203</v>
      </c>
      <c r="BE26" s="427">
        <f>INPUT!BN312</f>
        <v>16.666666666666675</v>
      </c>
      <c r="BF26" s="498">
        <f>INPUT!BO312</f>
        <v>253</v>
      </c>
      <c r="BG26" s="427">
        <f>INPUT!BP312</f>
        <v>17.129629629629626</v>
      </c>
      <c r="BH26" s="498">
        <f>INPUT!BQ312</f>
        <v>259</v>
      </c>
      <c r="BI26" s="427">
        <f>INPUT!BR312</f>
        <v>20.465116279069772</v>
      </c>
      <c r="BJ26" s="498">
        <f>INPUT!BS312</f>
        <v>259</v>
      </c>
      <c r="BK26" s="427">
        <f>INPUT!BT312</f>
        <v>17.194570135746613</v>
      </c>
      <c r="BL26" s="498">
        <f>INPUT!BU312</f>
        <v>243</v>
      </c>
      <c r="BM26" s="427">
        <f>INPUT!BV312</f>
        <v>19.704433497536943</v>
      </c>
      <c r="BN26" s="498">
        <f>INPUT!BW312</f>
        <v>301</v>
      </c>
      <c r="BO26" s="427">
        <f>INPUT!BX312</f>
        <v>18.972332015810277</v>
      </c>
      <c r="BP26" s="498">
        <f>INPUT!BY312</f>
        <v>292</v>
      </c>
      <c r="BQ26" s="427">
        <f>INPUT!BZ312</f>
        <v>12.741312741312738</v>
      </c>
      <c r="BR26" s="498">
        <f>INPUT!CA312</f>
        <v>307</v>
      </c>
      <c r="BS26" s="427">
        <f>INPUT!CB312</f>
        <v>18.532818532818538</v>
      </c>
      <c r="BT26" s="498">
        <f>INPUT!CC312</f>
        <v>257</v>
      </c>
      <c r="BU26" s="427">
        <f>INPUT!CD312</f>
        <v>5.7613168724279795</v>
      </c>
      <c r="BV26" s="498">
        <f>INPUT!CE312</f>
        <v>353</v>
      </c>
      <c r="BW26" s="427">
        <f>INPUT!CF312</f>
        <v>17.275747508305649</v>
      </c>
      <c r="BX26" s="498">
        <f>INPUT!CG312</f>
        <v>336</v>
      </c>
      <c r="BY26" s="427">
        <f>INPUT!CH312</f>
        <v>15.068493150684926</v>
      </c>
      <c r="BZ26" s="498">
        <f>INPUT!CI312</f>
        <v>361.6</v>
      </c>
      <c r="CA26" s="427">
        <f>INPUT!CJ312</f>
        <v>17.78501628664495</v>
      </c>
      <c r="CB26" s="498">
        <f>INPUT!CK312</f>
        <v>332</v>
      </c>
      <c r="CC26" s="427">
        <f>INPUT!CL312</f>
        <v>29.182879377431913</v>
      </c>
      <c r="CD26" s="498">
        <f>INPUT!CM312</f>
        <v>405.4</v>
      </c>
      <c r="CE26" s="427">
        <f>INPUT!CN312</f>
        <v>14.844192634560894</v>
      </c>
      <c r="CF26" s="498">
        <f>INPUT!CO312</f>
        <v>384.1</v>
      </c>
      <c r="CG26" s="427">
        <f>INPUT!CP312</f>
        <v>14.315476190476195</v>
      </c>
      <c r="CH26" s="498">
        <f>INPUT!CQ312</f>
        <v>405</v>
      </c>
      <c r="CI26" s="427">
        <f>INPUT!CR312</f>
        <v>12.002212389380528</v>
      </c>
      <c r="CJ26" s="498">
        <f>INPUT!CS312</f>
        <v>362</v>
      </c>
      <c r="CK26" s="427">
        <f>INPUT!CT312</f>
        <v>9.0361445783132552</v>
      </c>
      <c r="CL26" s="498">
        <f>INPUT!CU312</f>
        <v>433</v>
      </c>
      <c r="CM26" s="427">
        <f>INPUT!CV312</f>
        <v>6.8080907745436736</v>
      </c>
      <c r="CN26" s="498">
        <f>INPUT!CW312</f>
        <v>404</v>
      </c>
      <c r="CO26" s="427">
        <f>INPUT!CX312</f>
        <v>5.1809424629002843</v>
      </c>
      <c r="CP26" s="498">
        <f>INPUT!CY312</f>
        <v>363</v>
      </c>
      <c r="CQ26" s="427">
        <f>INPUT!CZ312</f>
        <v>-10.370370370370374</v>
      </c>
      <c r="CR26" s="498">
        <f>INPUT!DA312</f>
        <v>361</v>
      </c>
      <c r="CS26" s="427">
        <f>INPUT!DB312</f>
        <v>-0.27624309392265678</v>
      </c>
      <c r="CT26" s="498">
        <f>INPUT!DC312</f>
        <v>415</v>
      </c>
      <c r="CU26" s="427">
        <f>INPUT!DD312</f>
        <v>-4.1570438799076186</v>
      </c>
      <c r="CV26" s="498">
        <f>INPUT!DE312</f>
        <v>398</v>
      </c>
      <c r="CW26" s="427">
        <f>INPUT!DF312</f>
        <v>-1.4851485148514865</v>
      </c>
      <c r="CX26" s="498">
        <f>INPUT!DG312</f>
        <v>360</v>
      </c>
      <c r="CY26" s="427">
        <f>INPUT!DH312</f>
        <v>-0.82644628099173278</v>
      </c>
      <c r="CZ26" s="498">
        <f>INPUT!DI312</f>
        <v>339</v>
      </c>
      <c r="DA26" s="427">
        <f>INPUT!DJ312</f>
        <v>-6.0941828254847614</v>
      </c>
      <c r="DB26" s="498">
        <f>INPUT!DK312</f>
        <v>395</v>
      </c>
      <c r="DC26" s="427">
        <f>INPUT!DL312</f>
        <v>-4.8192771084337398</v>
      </c>
      <c r="DD26" s="498">
        <f>INPUT!DM312</f>
        <v>400</v>
      </c>
      <c r="DE26" s="427">
        <f>INPUT!DN312</f>
        <v>0.50251256281406143</v>
      </c>
      <c r="DF26" s="498">
        <f>INPUT!DO312</f>
        <v>356</v>
      </c>
      <c r="DG26" s="427">
        <f>INPUT!DP312</f>
        <v>-1.1111111111111072</v>
      </c>
      <c r="DH26" s="498">
        <f>INPUT!DQ312</f>
        <v>305</v>
      </c>
      <c r="DI26" s="427">
        <f>INPUT!DR312</f>
        <v>-10.029498525073743</v>
      </c>
      <c r="DJ26" s="498">
        <f>INPUT!DS312</f>
        <v>357</v>
      </c>
      <c r="DK26" s="427">
        <f>INPUT!DT312</f>
        <v>-9.6202531645569582</v>
      </c>
      <c r="DL26" s="498">
        <f>INPUT!DU312</f>
        <v>344</v>
      </c>
      <c r="DM26" s="427">
        <f>INPUT!DV312</f>
        <v>-14.000000000000002</v>
      </c>
      <c r="DN26" s="498">
        <f>INPUT!DW312</f>
        <v>355</v>
      </c>
      <c r="DO26" s="427">
        <f>INPUT!DX312</f>
        <v>-0.28089887640448952</v>
      </c>
      <c r="DP26" s="498">
        <f>INPUT!DY312</f>
        <v>347</v>
      </c>
      <c r="DQ26" s="427">
        <f>INPUT!DZ312</f>
        <v>13.770491803278695</v>
      </c>
      <c r="DR26" s="498">
        <f>INPUT!EA312</f>
        <v>372</v>
      </c>
      <c r="DS26" s="427">
        <f>INPUT!EB312</f>
        <v>4.2016806722689148</v>
      </c>
      <c r="DT26" s="498">
        <f>INPUT!EC312</f>
        <v>359</v>
      </c>
      <c r="DU26" s="427">
        <f>INPUT!ED312</f>
        <v>4.3604651162790775</v>
      </c>
      <c r="DV26" s="498">
        <f>INPUT!EE312</f>
        <v>379</v>
      </c>
      <c r="DW26" s="427">
        <f>INPUT!EF312</f>
        <v>6.7605633802816811</v>
      </c>
      <c r="DX26" s="498">
        <f>INPUT!EG312</f>
        <v>337</v>
      </c>
      <c r="DY26" s="427">
        <f>INPUT!EH312</f>
        <v>-2.8818443804034533</v>
      </c>
      <c r="DZ26" s="498">
        <f>INPUT!EI312</f>
        <v>351</v>
      </c>
      <c r="EA26" s="427">
        <f>INPUT!EJ312</f>
        <v>-5.6451612903225756</v>
      </c>
      <c r="EB26" s="498">
        <f>INPUT!EK312</f>
        <v>342</v>
      </c>
      <c r="EC26" s="427">
        <f>INPUT!EL312</f>
        <v>-4.7353760445682402</v>
      </c>
      <c r="ED26" s="498">
        <f>INPUT!EM312</f>
        <v>338</v>
      </c>
      <c r="EE26" s="427">
        <f>INPUT!EN312</f>
        <v>-10.817941952506594</v>
      </c>
      <c r="EF26" s="498">
        <f>INPUT!EO312</f>
        <v>338.5</v>
      </c>
      <c r="EG26" s="427">
        <f>INPUT!EP312</f>
        <v>0.4451038575667754</v>
      </c>
      <c r="EH26" s="498">
        <f>INPUT!EQ312</f>
        <v>269.86990419459693</v>
      </c>
      <c r="EI26" s="427">
        <f>INPUT!ER312</f>
        <v>-23.113987408946745</v>
      </c>
      <c r="EJ26" s="498">
        <f>INPUT!ES312</f>
        <v>270.11724041957854</v>
      </c>
      <c r="EK26" s="427">
        <f>INPUT!ET312</f>
        <v>-21.018350754509196</v>
      </c>
      <c r="EL26" s="498">
        <f>INPUT!EU312</f>
        <v>272.58791771052637</v>
      </c>
      <c r="EM26" s="427">
        <f>INPUT!EV312</f>
        <v>-19.352687067891605</v>
      </c>
      <c r="EN26" s="498">
        <f>INPUT!EW312</f>
        <v>264.4329695821566</v>
      </c>
      <c r="EO26" s="427">
        <f>INPUT!EX312</f>
        <v>-21.880954333188598</v>
      </c>
      <c r="EP26" s="427"/>
      <c r="EQ26" s="498">
        <f>INPUT!FF312</f>
        <v>357.4</v>
      </c>
      <c r="ER26" s="427">
        <f>INPUT!FG312</f>
        <v>16.797385620915016</v>
      </c>
      <c r="ES26" s="498">
        <f>INPUT!FH312</f>
        <v>392</v>
      </c>
      <c r="ET26" s="427">
        <f>INPUT!FI312</f>
        <v>9.6810296586457909</v>
      </c>
      <c r="EU26" s="498">
        <f>INPUT!FJ312</f>
        <v>450</v>
      </c>
      <c r="EV26" s="427">
        <f>INPUT!FK312</f>
        <v>14.79591836734695</v>
      </c>
      <c r="EW26" s="498">
        <f>INPUT!FL312</f>
        <v>539</v>
      </c>
      <c r="EX26" s="427">
        <f>INPUT!FM312</f>
        <v>19.777777777777782</v>
      </c>
      <c r="EY26" s="498">
        <f>INPUT!FN312</f>
        <v>643</v>
      </c>
      <c r="EZ26" s="427">
        <f>INPUT!FO312</f>
        <v>19.294990723562154</v>
      </c>
      <c r="FA26" s="498">
        <f>INPUT!FP312</f>
        <v>688</v>
      </c>
      <c r="FB26" s="427">
        <f>INPUT!FQ312</f>
        <v>6.998444790046654</v>
      </c>
      <c r="FC26" s="498">
        <f>INPUT!FR312</f>
        <v>753</v>
      </c>
      <c r="FD26" s="427">
        <f>INPUT!FS312</f>
        <v>9.447674418604656</v>
      </c>
      <c r="FE26" s="498">
        <f>INPUT!FT312</f>
        <v>855</v>
      </c>
      <c r="FF26" s="427">
        <f>INPUT!FU312</f>
        <v>13.545816733067738</v>
      </c>
      <c r="FG26" s="498">
        <f>INPUT!FV312</f>
        <v>1014</v>
      </c>
      <c r="FH26" s="427">
        <f>INPUT!FW312</f>
        <v>18.596491228070168</v>
      </c>
      <c r="FI26" s="498">
        <f>INPUT!FX312</f>
        <v>1157</v>
      </c>
      <c r="FJ26" s="427">
        <f>INPUT!FY312</f>
        <v>14.102564102564097</v>
      </c>
      <c r="FK26" s="498">
        <f>INPUT!FZ312</f>
        <v>1382.6</v>
      </c>
      <c r="FL26" s="427">
        <f>INPUT!GA312</f>
        <v>19.498703543647355</v>
      </c>
      <c r="FM26" s="498">
        <f>INPUT!GB312</f>
        <v>1556.5</v>
      </c>
      <c r="FN26" s="427">
        <f>INPUT!GC312</f>
        <v>12.577752061333737</v>
      </c>
      <c r="FO26" s="498">
        <f>INPUT!GD312</f>
        <v>1561</v>
      </c>
      <c r="FP26" s="427">
        <f>INPUT!GE312</f>
        <v>0.28911018310311398</v>
      </c>
      <c r="FQ26" s="498">
        <f>INPUT!GF312</f>
        <v>1512</v>
      </c>
      <c r="FR26" s="427">
        <f>INPUT!GG312</f>
        <v>-3.1390134529147962</v>
      </c>
      <c r="FS26" s="498">
        <f>INPUT!GH312</f>
        <v>1456</v>
      </c>
      <c r="FT26" s="427">
        <f>INPUT!GI312</f>
        <v>-3.703703703703709</v>
      </c>
      <c r="FU26" s="498">
        <f>INPUT!GJ312</f>
        <v>1403</v>
      </c>
      <c r="FV26" s="427">
        <f>INPUT!GK312</f>
        <v>-3.6401098901098883</v>
      </c>
      <c r="FW26" s="498">
        <f>INPUT!GL312</f>
        <v>1447</v>
      </c>
      <c r="FX26" s="427">
        <f>INPUT!GM312</f>
        <v>3.1361368496079844</v>
      </c>
      <c r="FY26" s="498">
        <f>INPUT!GN312</f>
        <v>1369.5</v>
      </c>
      <c r="FZ26" s="427">
        <f>INPUT!GO312</f>
        <v>-5.3559087767795388</v>
      </c>
      <c r="GA26" s="498">
        <f>INPUT!GP312</f>
        <v>1077.0080319068584</v>
      </c>
      <c r="GB26" s="427">
        <f>INPUT!GQ312</f>
        <v>-21.357573427757693</v>
      </c>
      <c r="GC26" s="498">
        <f>INPUT!GR312</f>
        <v>1087.5050585884508</v>
      </c>
      <c r="GD26" s="427">
        <f>INPUT!GS312</f>
        <v>0.97464701939198317</v>
      </c>
      <c r="GE26" s="498">
        <f>INPUT!GT312</f>
        <v>1141.218591612145</v>
      </c>
      <c r="GF26" s="427">
        <f>INPUT!GU312</f>
        <v>4.9391524756135619</v>
      </c>
      <c r="GG26" s="498">
        <f>INPUT!GV312</f>
        <v>1183.0214962127011</v>
      </c>
      <c r="GH26" s="427">
        <f>INPUT!GW312</f>
        <v>3.6630059225992051</v>
      </c>
      <c r="GI26" s="498">
        <f>INPUT!GX312</f>
        <v>1228.8692031665048</v>
      </c>
      <c r="GJ26" s="427">
        <f>INPUT!GY312</f>
        <v>3.8754753908174511</v>
      </c>
      <c r="GK26" s="427">
        <f>INPUT!GZ312</f>
        <v>-2.1437148825650065</v>
      </c>
      <c r="GL26" s="436"/>
    </row>
    <row r="27" spans="1:194" ht="12" customHeight="1" x14ac:dyDescent="0.2">
      <c r="A27" s="497" t="s">
        <v>550</v>
      </c>
      <c r="B27" s="502">
        <f>INPUT!K313</f>
        <v>0.35164835164835168</v>
      </c>
      <c r="C27" s="427">
        <f>INPUT!L313</f>
        <v>-0.56839712012124455</v>
      </c>
      <c r="D27" s="502">
        <f>INPUT!M313</f>
        <v>0.354014598540146</v>
      </c>
      <c r="E27" s="427">
        <f>INPUT!N313</f>
        <v>-1.2692619626926249</v>
      </c>
      <c r="F27" s="502">
        <f>INPUT!O313</f>
        <v>0.35223670306445937</v>
      </c>
      <c r="G27" s="427">
        <f>INPUT!P313</f>
        <v>1.9674035269374279</v>
      </c>
      <c r="H27" s="502">
        <f>INPUT!Q313</f>
        <v>0.35231316725978645</v>
      </c>
      <c r="I27" s="427">
        <f>INPUT!R313</f>
        <v>0.27374760470844084</v>
      </c>
      <c r="J27" s="502">
        <f>INPUT!S313</f>
        <v>0.35353535353535354</v>
      </c>
      <c r="K27" s="427">
        <f>INPUT!T313</f>
        <v>0.53661616161615466</v>
      </c>
      <c r="L27" s="502">
        <f>INPUT!U313</f>
        <v>0.35048231511254019</v>
      </c>
      <c r="M27" s="427">
        <f>INPUT!V313</f>
        <v>-0.99777903006597057</v>
      </c>
      <c r="N27" s="502">
        <f>INPUT!W313</f>
        <v>0.3577981651376147</v>
      </c>
      <c r="O27" s="427">
        <f>INPUT!X313</f>
        <v>1.5788990825688076</v>
      </c>
      <c r="P27" s="502">
        <f>INPUT!Y313</f>
        <v>0.35</v>
      </c>
      <c r="Q27" s="427">
        <f>INPUT!Z313</f>
        <v>-0.65656565656565524</v>
      </c>
      <c r="R27" s="502">
        <f>INPUT!AA313</f>
        <v>35.315985130111535</v>
      </c>
      <c r="S27" s="427" t="str">
        <f>INPUT!AB313</f>
        <v>NM</v>
      </c>
      <c r="T27" s="502">
        <f>INPUT!AC313</f>
        <v>35.309973045822105</v>
      </c>
      <c r="U27" s="427" t="str">
        <f>INPUT!AD313</f>
        <v>NM</v>
      </c>
      <c r="V27" s="502">
        <f>INPUT!AE313</f>
        <v>35.185185185185183</v>
      </c>
      <c r="W27" s="427" t="str">
        <f>INPUT!AF313</f>
        <v>NM</v>
      </c>
      <c r="X27" s="502">
        <f>INPUT!AG313</f>
        <v>35.148514851485146</v>
      </c>
      <c r="Y27" s="427" t="str">
        <f>INPUT!AH313</f>
        <v>NM</v>
      </c>
      <c r="Z27" s="502">
        <f>INPUT!AI313</f>
        <v>35.164835164835168</v>
      </c>
      <c r="AA27" s="427">
        <f>INPUT!AJ313</f>
        <v>-0.42799305957202938</v>
      </c>
      <c r="AB27" s="502">
        <f>INPUT!AK313</f>
        <v>35.189309576837417</v>
      </c>
      <c r="AC27" s="427">
        <f>INPUT!AL313</f>
        <v>-0.341726312926105</v>
      </c>
      <c r="AD27" s="502">
        <f>INPUT!AM313</f>
        <v>35.682819383259911</v>
      </c>
      <c r="AE27" s="427">
        <f>INPUT!AN313</f>
        <v>1.4143287734755372</v>
      </c>
      <c r="AF27" s="502">
        <f>INPUT!AO313</f>
        <v>35.636204634892863</v>
      </c>
      <c r="AG27" s="427">
        <f>INPUT!AP313</f>
        <v>1.387511778145889</v>
      </c>
      <c r="AH27" s="502">
        <f>INPUT!AQ313</f>
        <v>35.077519379844965</v>
      </c>
      <c r="AI27" s="427">
        <f>INPUT!AR313</f>
        <v>-0.24830426356589053</v>
      </c>
      <c r="AJ27" s="502">
        <f>INPUT!AS313</f>
        <v>33.71868978805395</v>
      </c>
      <c r="AK27" s="427">
        <f>INPUT!AT313</f>
        <v>-4.1791663617960495</v>
      </c>
      <c r="AL27" s="502">
        <f>INPUT!AU313</f>
        <v>34.448818897637793</v>
      </c>
      <c r="AM27" s="427">
        <f>INPUT!AV313</f>
        <v>-3.4582482745212473</v>
      </c>
      <c r="AN27" s="502">
        <f>INPUT!AW313</f>
        <v>32.557078572465421</v>
      </c>
      <c r="AO27" s="427">
        <f>INPUT!AX313</f>
        <v>-8.6404433187381109</v>
      </c>
      <c r="AP27" s="502">
        <f>INPUT!AY313</f>
        <v>34.798206278026903</v>
      </c>
      <c r="AQ27" s="427">
        <f>INPUT!AZ313</f>
        <v>-0.79627381512773487</v>
      </c>
      <c r="AR27" s="502">
        <f>INPUT!BA313</f>
        <v>34.380453752181502</v>
      </c>
      <c r="AS27" s="427">
        <f>INPUT!BB313</f>
        <v>1.9626028421839914</v>
      </c>
      <c r="AT27" s="502">
        <f>INPUT!BC313</f>
        <v>34.119782214156082</v>
      </c>
      <c r="AU27" s="427">
        <f>INPUT!BD313</f>
        <v>-0.9551464869069104</v>
      </c>
      <c r="AV27" s="502">
        <f>INPUT!BE313</f>
        <v>32.749858836815363</v>
      </c>
      <c r="AW27" s="427">
        <f>INPUT!BF313</f>
        <v>0.59213010749983308</v>
      </c>
      <c r="AX27" s="502">
        <f>INPUT!BG313</f>
        <v>34.670947030497587</v>
      </c>
      <c r="AY27" s="427">
        <f>INPUT!BH313</f>
        <v>-0.36570634277109937</v>
      </c>
      <c r="AZ27" s="502">
        <f>INPUT!BI313</f>
        <v>34.565916398713824</v>
      </c>
      <c r="BA27" s="427">
        <f>INPUT!BJ313</f>
        <v>0.53944211402547904</v>
      </c>
      <c r="BB27" s="502">
        <f>INPUT!BK313</f>
        <v>34.639498432601876</v>
      </c>
      <c r="BC27" s="427">
        <f>INPUT!BL313</f>
        <v>1.5232108317214443</v>
      </c>
      <c r="BD27" s="502">
        <f>INPUT!BM313</f>
        <v>33.609271523178805</v>
      </c>
      <c r="BE27" s="427">
        <f>INPUT!BN313</f>
        <v>2.624172185430429</v>
      </c>
      <c r="BF27" s="502">
        <f>INPUT!BO313</f>
        <v>34.752747252747248</v>
      </c>
      <c r="BG27" s="427">
        <f>INPUT!BP313</f>
        <v>0.23593304843305685</v>
      </c>
      <c r="BH27" s="502">
        <f>INPUT!BQ313</f>
        <v>34.718498659517429</v>
      </c>
      <c r="BI27" s="427">
        <f>INPUT!BR313</f>
        <v>0.44142402892950461</v>
      </c>
      <c r="BJ27" s="502">
        <f>INPUT!BS313</f>
        <v>34.4598190526876</v>
      </c>
      <c r="BK27" s="427">
        <f>INPUT!BT313</f>
        <v>-0.51871241803307377</v>
      </c>
      <c r="BL27" s="502">
        <f>INPUT!BU313</f>
        <v>34.664764621968622</v>
      </c>
      <c r="BM27" s="427">
        <f>INPUT!BV313</f>
        <v>3.140481929404193</v>
      </c>
      <c r="BN27" s="502">
        <f>INPUT!BW313</f>
        <v>34.637514384349828</v>
      </c>
      <c r="BO27" s="427">
        <f>INPUT!BX313</f>
        <v>-0.33157916281945088</v>
      </c>
      <c r="BP27" s="502">
        <f>INPUT!BY313</f>
        <v>34.192037470725992</v>
      </c>
      <c r="BQ27" s="427">
        <f>INPUT!BZ313</f>
        <v>-1.5163708372139428</v>
      </c>
      <c r="BR27" s="502">
        <f>INPUT!CA313</f>
        <v>34.263392857142854</v>
      </c>
      <c r="BS27" s="427">
        <f>INPUT!CB313</f>
        <v>-0.57001516822946519</v>
      </c>
      <c r="BT27" s="502">
        <f>INPUT!CC313</f>
        <v>31.533742331288344</v>
      </c>
      <c r="BU27" s="427">
        <f>INPUT!CD313</f>
        <v>-9.0322906410159387</v>
      </c>
      <c r="BV27" s="502">
        <f>INPUT!CE313</f>
        <v>34.720838457459841</v>
      </c>
      <c r="BW27" s="427">
        <f>INPUT!CF313</f>
        <v>0.24056019778273541</v>
      </c>
      <c r="BX27" s="502">
        <f>INPUT!CG313</f>
        <v>34.645849225899028</v>
      </c>
      <c r="BY27" s="427">
        <f>INPUT!CH313</f>
        <v>1.3272439688964743</v>
      </c>
      <c r="BZ27" s="502">
        <f>INPUT!CI313</f>
        <v>34.795336949280717</v>
      </c>
      <c r="CA27" s="427">
        <f>INPUT!CJ313</f>
        <v>1.5525143536010644</v>
      </c>
      <c r="CB27" s="502">
        <f>INPUT!CK313</f>
        <v>31.584591568514814</v>
      </c>
      <c r="CC27" s="427">
        <f>INPUT!CL313</f>
        <v>0.16125341766370926</v>
      </c>
      <c r="CD27" s="502">
        <f>INPUT!CM313</f>
        <v>34.038623005877412</v>
      </c>
      <c r="CE27" s="427">
        <f>INPUT!CN313</f>
        <v>-1.9648588049458682</v>
      </c>
      <c r="CF27" s="502">
        <f>INPUT!CO313</f>
        <v>34.585804706993194</v>
      </c>
      <c r="CG27" s="427">
        <f>INPUT!CP313</f>
        <v>-0.17330941583890702</v>
      </c>
      <c r="CH27" s="502">
        <f>INPUT!CQ313</f>
        <v>34.487060036511878</v>
      </c>
      <c r="CI27" s="427">
        <f>INPUT!CR313</f>
        <v>-0.88597191404755637</v>
      </c>
      <c r="CJ27" s="502">
        <f>INPUT!CS313</f>
        <v>31.059631059631059</v>
      </c>
      <c r="CK27" s="427">
        <f>INPUT!CT313</f>
        <v>-1.6620778766284983</v>
      </c>
      <c r="CL27" s="502">
        <f>INPUT!CU313</f>
        <v>35.726072607260726</v>
      </c>
      <c r="CM27" s="427">
        <f>INPUT!CV313</f>
        <v>4.9574555383510743</v>
      </c>
      <c r="CN27" s="502">
        <f>INPUT!CW313</f>
        <v>34.857635893011221</v>
      </c>
      <c r="CO27" s="427">
        <f>INPUT!CX313</f>
        <v>0.78596172135056985</v>
      </c>
      <c r="CP27" s="502">
        <f>INPUT!CY313</f>
        <v>30.402010050251256</v>
      </c>
      <c r="CQ27" s="427">
        <f>INPUT!CZ313</f>
        <v>-11.845167381434452</v>
      </c>
      <c r="CR27" s="502">
        <f>INPUT!DA313</f>
        <v>34.120982986767487</v>
      </c>
      <c r="CS27" s="427">
        <f>INPUT!DB313</f>
        <v>9.8563692571201891</v>
      </c>
      <c r="CT27" s="502">
        <f>INPUT!DC313</f>
        <v>34.554537885095755</v>
      </c>
      <c r="CU27" s="427">
        <f>INPUT!DD313</f>
        <v>-3.2792149728959497</v>
      </c>
      <c r="CV27" s="502">
        <f>INPUT!DE313</f>
        <v>34.518647007805725</v>
      </c>
      <c r="CW27" s="427">
        <f>INPUT!DF313</f>
        <v>-0.97249534146823802</v>
      </c>
      <c r="CX27" s="502">
        <f>INPUT!DG313</f>
        <v>34.515819750719082</v>
      </c>
      <c r="CY27" s="427">
        <f>INPUT!DH313</f>
        <v>13.531374056084244</v>
      </c>
      <c r="CZ27" s="502">
        <f>INPUT!DI313</f>
        <v>34.416243654822338</v>
      </c>
      <c r="DA27" s="427">
        <f>INPUT!DJ313</f>
        <v>0.86533458947930519</v>
      </c>
      <c r="DB27" s="502">
        <f>INPUT!DK313</f>
        <v>33.934707903780073</v>
      </c>
      <c r="DC27" s="427">
        <f>INPUT!DL313</f>
        <v>-1.7937730302653887</v>
      </c>
      <c r="DD27" s="502">
        <f>INPUT!DM313</f>
        <v>34.752389226759341</v>
      </c>
      <c r="DE27" s="427">
        <f>INPUT!DN313</f>
        <v>0.67714768455657826</v>
      </c>
      <c r="DF27" s="502">
        <f>INPUT!DO313</f>
        <v>34.396135265700487</v>
      </c>
      <c r="DG27" s="427">
        <f>INPUT!DP313</f>
        <v>-0.34675254965109703</v>
      </c>
      <c r="DH27" s="502">
        <f>INPUT!DQ313</f>
        <v>34.659090909090914</v>
      </c>
      <c r="DI27" s="427">
        <f>INPUT!DR313</f>
        <v>0.7056181281845042</v>
      </c>
      <c r="DJ27" s="502">
        <f>INPUT!DS313</f>
        <v>34.76144109055501</v>
      </c>
      <c r="DK27" s="427">
        <f>INPUT!DT313</f>
        <v>2.4362466567241281</v>
      </c>
      <c r="DL27" s="502">
        <f>INPUT!DU313</f>
        <v>34.923857868020306</v>
      </c>
      <c r="DM27" s="427">
        <f>INPUT!DV313</f>
        <v>0.49340101522843405</v>
      </c>
      <c r="DN27" s="502">
        <f>INPUT!DW313</f>
        <v>36.447638603696099</v>
      </c>
      <c r="DO27" s="427">
        <f>INPUT!DX313</f>
        <v>5.9643425697344377</v>
      </c>
      <c r="DP27" s="502">
        <f>INPUT!DY313</f>
        <v>34.769539078156313</v>
      </c>
      <c r="DQ27" s="427">
        <f>INPUT!DZ313</f>
        <v>0.31867012713950871</v>
      </c>
      <c r="DR27" s="502">
        <f>INPUT!EA313</f>
        <v>34.540389972144844</v>
      </c>
      <c r="DS27" s="427">
        <f>INPUT!EB313</f>
        <v>-0.63590895968415051</v>
      </c>
      <c r="DT27" s="502">
        <f>INPUT!EC313</f>
        <v>34.452975047984644</v>
      </c>
      <c r="DU27" s="427">
        <f>INPUT!ED313</f>
        <v>-1.34831272597421</v>
      </c>
      <c r="DV27" s="502">
        <f>INPUT!EE313</f>
        <v>34.675205855443728</v>
      </c>
      <c r="DW27" s="427">
        <f>INPUT!EF313</f>
        <v>-4.8629563290079165</v>
      </c>
      <c r="DX27" s="502">
        <f>INPUT!EG313</f>
        <v>34.458077709611452</v>
      </c>
      <c r="DY27" s="427">
        <f>INPUT!EH313</f>
        <v>-0.89578802826447701</v>
      </c>
      <c r="DZ27" s="502">
        <f>INPUT!EI313</f>
        <v>34.177215189873415</v>
      </c>
      <c r="EA27" s="427">
        <f>INPUT!EJ313</f>
        <v>-1.051449571253571</v>
      </c>
      <c r="EB27" s="502">
        <f>INPUT!EK313</f>
        <v>31.873252562907734</v>
      </c>
      <c r="EC27" s="427">
        <f>INPUT!EL313</f>
        <v>-7.4876624775769951</v>
      </c>
      <c r="ED27" s="502">
        <f>INPUT!EM313</f>
        <v>34.074985129999078</v>
      </c>
      <c r="EE27" s="427">
        <f>INPUT!EN313</f>
        <v>-1.7309795591319288</v>
      </c>
      <c r="EF27" s="502">
        <f>INPUT!EO313</f>
        <v>34.860968074150364</v>
      </c>
      <c r="EG27" s="427">
        <f>INPUT!EP313</f>
        <v>1.1692189214215221</v>
      </c>
      <c r="EH27" s="502">
        <f>INPUT!EQ313</f>
        <v>26</v>
      </c>
      <c r="EI27" s="427">
        <f>INPUT!ER313</f>
        <v>-23.925925925925917</v>
      </c>
      <c r="EJ27" s="502">
        <f>INPUT!ES313</f>
        <v>26</v>
      </c>
      <c r="EK27" s="427">
        <f>INPUT!ET313</f>
        <v>-18.426900584795312</v>
      </c>
      <c r="EL27" s="502">
        <f>INPUT!EU313</f>
        <v>26</v>
      </c>
      <c r="EM27" s="427">
        <f>INPUT!EV313</f>
        <v>-23.697692307692275</v>
      </c>
      <c r="EN27" s="502">
        <f>INPUT!EW313</f>
        <v>26</v>
      </c>
      <c r="EO27" s="427">
        <f>INPUT!EX313</f>
        <v>-25.418020679468246</v>
      </c>
      <c r="EP27" s="427"/>
      <c r="EQ27" s="502">
        <f>INPUT!FF313</f>
        <v>35.218762317698065</v>
      </c>
      <c r="ER27" s="427">
        <f>INPUT!FG313</f>
        <v>-1.4795407060472443</v>
      </c>
      <c r="ES27" s="502">
        <f>INPUT!FH313</f>
        <v>35.254968972029857</v>
      </c>
      <c r="ET27" s="427">
        <f>INPUT!FI313</f>
        <v>0.10280501627282224</v>
      </c>
      <c r="EU27" s="502">
        <f>INPUT!FJ313</f>
        <v>35.294117647058826</v>
      </c>
      <c r="EV27" s="427">
        <f>INPUT!FK313</f>
        <v>0.11104441776712548</v>
      </c>
      <c r="EW27" s="502">
        <f>INPUT!FL313</f>
        <v>35.237970711297073</v>
      </c>
      <c r="EX27" s="427">
        <f>INPUT!FM313</f>
        <v>-0.15908298465829862</v>
      </c>
      <c r="EY27" s="502">
        <f>INPUT!FN313</f>
        <v>35.419191362785057</v>
      </c>
      <c r="EZ27" s="427">
        <f>INPUT!FO313</f>
        <v>0.51427663917629207</v>
      </c>
      <c r="FA27" s="502">
        <f>INPUT!FP313</f>
        <v>33.971450156278543</v>
      </c>
      <c r="FB27" s="427">
        <f>INPUT!FQ313</f>
        <v>-4.0874485012316057</v>
      </c>
      <c r="FC27" s="502">
        <f>INPUT!FR313</f>
        <v>34.029284164859</v>
      </c>
      <c r="FD27" s="427">
        <f>INPUT!FS313</f>
        <v>0.17024297848458048</v>
      </c>
      <c r="FE27" s="502">
        <f>INPUT!FT313</f>
        <v>34.378769601930038</v>
      </c>
      <c r="FF27" s="427">
        <f>INPUT!FU313</f>
        <v>1.0270137784207156</v>
      </c>
      <c r="FG27" s="502">
        <f>INPUT!FV313</f>
        <v>34.647714070935557</v>
      </c>
      <c r="FH27" s="427">
        <f>INPUT!FW313</f>
        <v>0.78229812212482486</v>
      </c>
      <c r="FI27" s="502">
        <f>INPUT!FX313</f>
        <v>33.692486895748395</v>
      </c>
      <c r="FJ27" s="427">
        <f>INPUT!FY313</f>
        <v>-2.756970267162473</v>
      </c>
      <c r="FK27" s="502">
        <f>INPUT!FZ313</f>
        <v>33.913364602572535</v>
      </c>
      <c r="FL27" s="427">
        <f>INPUT!GA313</f>
        <v>0.65556961558694837</v>
      </c>
      <c r="FM27" s="502">
        <f>INPUT!GB313</f>
        <v>33.534961441010829</v>
      </c>
      <c r="FN27" s="427">
        <f>INPUT!GC313</f>
        <v>-1.1157936288427206</v>
      </c>
      <c r="FO27" s="502">
        <f>INPUT!GD313</f>
        <v>33.765952844473283</v>
      </c>
      <c r="FP27" s="427">
        <f>INPUT!GE313</f>
        <v>0.68880772047039684</v>
      </c>
      <c r="FQ27" s="502">
        <f>INPUT!GF313</f>
        <v>34.504792332268366</v>
      </c>
      <c r="FR27" s="427">
        <f>INPUT!GG313</f>
        <v>2.1881197643027983</v>
      </c>
      <c r="FS27" s="502">
        <f>INPUT!GH313</f>
        <v>34.420803782505907</v>
      </c>
      <c r="FT27" s="427">
        <f>INPUT!GI313</f>
        <v>-0.2434112599597249</v>
      </c>
      <c r="FU27" s="502">
        <f>INPUT!GJ313</f>
        <v>35.21586345381526</v>
      </c>
      <c r="FV27" s="427">
        <f>INPUT!GK313</f>
        <v>2.3098230835429723</v>
      </c>
      <c r="FW27" s="502">
        <f>INPUT!GL313</f>
        <v>34.534606205250597</v>
      </c>
      <c r="FX27" s="427">
        <f>INPUT!GM313</f>
        <v>-1.9345180885827595</v>
      </c>
      <c r="FY27" s="502">
        <f>INPUT!GN313</f>
        <v>33.707201453138495</v>
      </c>
      <c r="FZ27" s="427">
        <f>INPUT!GO313</f>
        <v>-2.3958713969244649</v>
      </c>
      <c r="GA27" s="502">
        <f>INPUT!GP313</f>
        <v>26</v>
      </c>
      <c r="GB27" s="427">
        <f>INPUT!GQ313</f>
        <v>-22.865147864183999</v>
      </c>
      <c r="GC27" s="502">
        <f>INPUT!GR313</f>
        <v>26</v>
      </c>
      <c r="GD27" s="427">
        <f>INPUT!GS313</f>
        <v>0</v>
      </c>
      <c r="GE27" s="502">
        <f>INPUT!GT313</f>
        <v>26</v>
      </c>
      <c r="GF27" s="427">
        <f>INPUT!GU313</f>
        <v>0</v>
      </c>
      <c r="GG27" s="502">
        <f>INPUT!GV313</f>
        <v>26</v>
      </c>
      <c r="GH27" s="427">
        <f>INPUT!GW313</f>
        <v>0</v>
      </c>
      <c r="GI27" s="502">
        <f>INPUT!GX313</f>
        <v>26</v>
      </c>
      <c r="GJ27" s="427">
        <f>INPUT!GY313</f>
        <v>0</v>
      </c>
      <c r="GK27" s="427">
        <f>INPUT!GZ313</f>
        <v>-5.0598026224706549</v>
      </c>
      <c r="GL27" s="436"/>
    </row>
    <row r="28" spans="1:194" ht="12" customHeight="1" x14ac:dyDescent="0.2">
      <c r="A28" s="496" t="s">
        <v>24</v>
      </c>
      <c r="B28" s="501">
        <f>INPUT!K314</f>
        <v>177</v>
      </c>
      <c r="C28" s="427">
        <f>INPUT!L314</f>
        <v>11.32075471698113</v>
      </c>
      <c r="D28" s="501">
        <f>INPUT!M314</f>
        <v>177</v>
      </c>
      <c r="E28" s="427">
        <f>INPUT!N314</f>
        <v>9.9378881987577614</v>
      </c>
      <c r="F28" s="501">
        <f>INPUT!O314</f>
        <v>183.89999999999998</v>
      </c>
      <c r="G28" s="427">
        <f>INPUT!P314</f>
        <v>8.5596221959858489</v>
      </c>
      <c r="H28" s="501">
        <f>INPUT!Q314</f>
        <v>182</v>
      </c>
      <c r="I28" s="427">
        <f>INPUT!R314</f>
        <v>8.333333333333325</v>
      </c>
      <c r="J28" s="501">
        <f>INPUT!S314</f>
        <v>192</v>
      </c>
      <c r="K28" s="427">
        <f>INPUT!T314</f>
        <v>8.4745762711864394</v>
      </c>
      <c r="L28" s="501">
        <f>INPUT!U314</f>
        <v>202</v>
      </c>
      <c r="M28" s="427">
        <f>INPUT!V314</f>
        <v>14.124293785310726</v>
      </c>
      <c r="N28" s="501">
        <f>INPUT!W314</f>
        <v>210</v>
      </c>
      <c r="O28" s="427">
        <f>INPUT!X314</f>
        <v>14.19249592169658</v>
      </c>
      <c r="P28" s="501">
        <f>INPUT!Y314</f>
        <v>221</v>
      </c>
      <c r="Q28" s="427">
        <f>INPUT!Z314</f>
        <v>21.42857142857142</v>
      </c>
      <c r="R28" s="501">
        <f>INPUT!AA314</f>
        <v>243.59999999999991</v>
      </c>
      <c r="S28" s="427">
        <f>INPUT!AB314</f>
        <v>26.874999999999961</v>
      </c>
      <c r="T28" s="501">
        <f>INPUT!AC314</f>
        <v>240</v>
      </c>
      <c r="U28" s="427">
        <f>INPUT!AD314</f>
        <v>18.811881188118807</v>
      </c>
      <c r="V28" s="501">
        <f>INPUT!AE314</f>
        <v>245</v>
      </c>
      <c r="W28" s="427">
        <f>INPUT!AF314</f>
        <v>16.666666666666675</v>
      </c>
      <c r="X28" s="501">
        <f>INPUT!AG314</f>
        <v>262</v>
      </c>
      <c r="Y28" s="427">
        <f>INPUT!AH314</f>
        <v>18.552036199095024</v>
      </c>
      <c r="Z28" s="501">
        <f>INPUT!AI314</f>
        <v>295</v>
      </c>
      <c r="AA28" s="427">
        <f>INPUT!AJ314</f>
        <v>21.100164203612515</v>
      </c>
      <c r="AB28" s="501">
        <f>INPUT!AK314</f>
        <v>291</v>
      </c>
      <c r="AC28" s="427">
        <f>INPUT!AL314</f>
        <v>21.249999999999993</v>
      </c>
      <c r="AD28" s="501">
        <f>INPUT!AM314</f>
        <v>292</v>
      </c>
      <c r="AE28" s="427">
        <f>INPUT!AN314</f>
        <v>19.183673469387763</v>
      </c>
      <c r="AF28" s="501">
        <f>INPUT!AO314</f>
        <v>294.40000000000009</v>
      </c>
      <c r="AG28" s="427">
        <f>INPUT!AP314</f>
        <v>12.366412213740485</v>
      </c>
      <c r="AH28" s="501">
        <f>INPUT!AQ314</f>
        <v>335</v>
      </c>
      <c r="AI28" s="427">
        <f>INPUT!AR314</f>
        <v>13.559322033898313</v>
      </c>
      <c r="AJ28" s="501">
        <f>INPUT!AS314</f>
        <v>326</v>
      </c>
      <c r="AK28" s="427">
        <f>INPUT!AT314</f>
        <v>12.02749140893471</v>
      </c>
      <c r="AL28" s="501">
        <f>INPUT!AU314</f>
        <v>333</v>
      </c>
      <c r="AM28" s="427">
        <f>INPUT!AV314</f>
        <v>14.04109589041096</v>
      </c>
      <c r="AN28" s="501">
        <f>INPUT!AW314</f>
        <v>298</v>
      </c>
      <c r="AO28" s="427">
        <f>INPUT!AX314</f>
        <v>1.2228260869564966</v>
      </c>
      <c r="AP28" s="501">
        <f>INPUT!AY314</f>
        <v>363.5</v>
      </c>
      <c r="AQ28" s="427">
        <f>INPUT!AZ314</f>
        <v>8.5074626865671696</v>
      </c>
      <c r="AR28" s="501">
        <f>INPUT!BA314</f>
        <v>376</v>
      </c>
      <c r="AS28" s="427">
        <f>INPUT!BB314</f>
        <v>15.337423312883436</v>
      </c>
      <c r="AT28" s="501">
        <f>INPUT!BC314</f>
        <v>363</v>
      </c>
      <c r="AU28" s="427">
        <f>INPUT!BD314</f>
        <v>9.0090090090090058</v>
      </c>
      <c r="AV28" s="501">
        <f>INPUT!BE314</f>
        <v>328.99999999999994</v>
      </c>
      <c r="AW28" s="427">
        <f>INPUT!BF314</f>
        <v>10.402684563758369</v>
      </c>
      <c r="AX28" s="501">
        <f>INPUT!BG314</f>
        <v>407</v>
      </c>
      <c r="AY28" s="427">
        <f>INPUT!BH314</f>
        <v>11.966987620357639</v>
      </c>
      <c r="AZ28" s="501">
        <f>INPUT!BI314</f>
        <v>407</v>
      </c>
      <c r="BA28" s="427">
        <f>INPUT!BJ314</f>
        <v>8.2446808510638228</v>
      </c>
      <c r="BB28" s="501">
        <f>INPUT!BK314</f>
        <v>417</v>
      </c>
      <c r="BC28" s="427">
        <f>INPUT!BL314</f>
        <v>14.876033057851235</v>
      </c>
      <c r="BD28" s="501">
        <f>INPUT!BM314</f>
        <v>382</v>
      </c>
      <c r="BE28" s="427">
        <f>INPUT!BN314</f>
        <v>16.109422492401237</v>
      </c>
      <c r="BF28" s="501">
        <f>INPUT!BO314</f>
        <v>475</v>
      </c>
      <c r="BG28" s="427">
        <f>INPUT!BP314</f>
        <v>16.707616707616712</v>
      </c>
      <c r="BH28" s="501">
        <f>INPUT!BQ314</f>
        <v>487</v>
      </c>
      <c r="BI28" s="427">
        <f>INPUT!BR314</f>
        <v>19.656019656019662</v>
      </c>
      <c r="BJ28" s="501">
        <f>INPUT!BS314</f>
        <v>492.6</v>
      </c>
      <c r="BK28" s="427">
        <f>INPUT!BT314</f>
        <v>18.129496402877709</v>
      </c>
      <c r="BL28" s="501">
        <f>INPUT!BU314</f>
        <v>458</v>
      </c>
      <c r="BM28" s="427">
        <f>INPUT!BV314</f>
        <v>19.895287958115194</v>
      </c>
      <c r="BN28" s="501">
        <f>INPUT!BW314</f>
        <v>568</v>
      </c>
      <c r="BO28" s="427">
        <f>INPUT!BX314</f>
        <v>19.578947368421051</v>
      </c>
      <c r="BP28" s="501">
        <f>INPUT!BY314</f>
        <v>562</v>
      </c>
      <c r="BQ28" s="427">
        <f>INPUT!BZ314</f>
        <v>15.400410677618058</v>
      </c>
      <c r="BR28" s="501">
        <f>INPUT!CA314</f>
        <v>589</v>
      </c>
      <c r="BS28" s="427">
        <f>INPUT!CB314</f>
        <v>19.569630531871685</v>
      </c>
      <c r="BT28" s="501">
        <f>INPUT!CC314</f>
        <v>558</v>
      </c>
      <c r="BU28" s="427">
        <f>INPUT!CD314</f>
        <v>21.834061135371186</v>
      </c>
      <c r="BV28" s="501">
        <f>INPUT!CE314</f>
        <v>663.6805171842193</v>
      </c>
      <c r="BW28" s="427">
        <f>INPUT!CF314</f>
        <v>16.845161476094937</v>
      </c>
      <c r="BX28" s="501">
        <f>INPUT!CG314</f>
        <v>633.81314502987516</v>
      </c>
      <c r="BY28" s="427">
        <f>INPUT!CH314</f>
        <v>12.778139685031164</v>
      </c>
      <c r="BZ28" s="501">
        <f>INPUT!CI314</f>
        <v>677.61971075344047</v>
      </c>
      <c r="CA28" s="427">
        <f>INPUT!CJ314</f>
        <v>15.045791299395672</v>
      </c>
      <c r="CB28" s="501">
        <f>INPUT!CK314</f>
        <v>626.14545894889807</v>
      </c>
      <c r="CC28" s="427">
        <f>INPUT!CL314</f>
        <v>12.212447840304307</v>
      </c>
      <c r="CD28" s="501">
        <f>INPUT!CM314</f>
        <v>765.6</v>
      </c>
      <c r="CE28" s="427">
        <f>INPUT!CN314</f>
        <v>15.356708563359977</v>
      </c>
      <c r="CF28" s="501">
        <f>INPUT!CO314</f>
        <v>726.67123942625983</v>
      </c>
      <c r="CG28" s="427">
        <f>INPUT!CP314</f>
        <v>14.650705042100022</v>
      </c>
      <c r="CH28" s="501">
        <f>INPUT!CQ314</f>
        <v>769.55350989971748</v>
      </c>
      <c r="CI28" s="427">
        <f>INPUT!CR314</f>
        <v>13.567167201210317</v>
      </c>
      <c r="CJ28" s="501">
        <f>INPUT!CS314</f>
        <v>680.5</v>
      </c>
      <c r="CK28" s="427">
        <f>INPUT!CT314</f>
        <v>8.6808169370654156</v>
      </c>
      <c r="CL28" s="501">
        <f>INPUT!CU314</f>
        <v>814</v>
      </c>
      <c r="CM28" s="427">
        <f>INPUT!CV314</f>
        <v>6.3218390804597568</v>
      </c>
      <c r="CN28" s="501">
        <f>INPUT!CW314</f>
        <v>755</v>
      </c>
      <c r="CO28" s="427">
        <f>INPUT!CX314</f>
        <v>3.8984287579768573</v>
      </c>
      <c r="CP28" s="501">
        <f>INPUT!CY314</f>
        <v>831</v>
      </c>
      <c r="CQ28" s="427">
        <f>INPUT!CZ314</f>
        <v>7.9846936320633111</v>
      </c>
      <c r="CR28" s="501">
        <f>INPUT!DA314</f>
        <v>697</v>
      </c>
      <c r="CS28" s="427">
        <f>INPUT!DB314</f>
        <v>2.4246877296105751</v>
      </c>
      <c r="CT28" s="501">
        <f>INPUT!DC314</f>
        <v>786</v>
      </c>
      <c r="CU28" s="427">
        <f>INPUT!DD314</f>
        <v>-3.4398034398034349</v>
      </c>
      <c r="CV28" s="501">
        <f>INPUT!DE314</f>
        <v>755</v>
      </c>
      <c r="CW28" s="427">
        <f>INPUT!DF314</f>
        <v>0</v>
      </c>
      <c r="CX28" s="501">
        <f>INPUT!DG314</f>
        <v>683</v>
      </c>
      <c r="CY28" s="427">
        <f>INPUT!DH314</f>
        <v>-17.80986762936222</v>
      </c>
      <c r="CZ28" s="501">
        <f>INPUT!DI314</f>
        <v>646</v>
      </c>
      <c r="DA28" s="427">
        <f>INPUT!DJ314</f>
        <v>-7.3170731707317032</v>
      </c>
      <c r="DB28" s="501">
        <f>INPUT!DK314</f>
        <v>769</v>
      </c>
      <c r="DC28" s="427">
        <f>INPUT!DL314</f>
        <v>-2.1628498727735423</v>
      </c>
      <c r="DD28" s="501">
        <f>INPUT!DM314</f>
        <v>751</v>
      </c>
      <c r="DE28" s="427">
        <f>INPUT!DN314</f>
        <v>-0.52980132450330952</v>
      </c>
      <c r="DF28" s="501">
        <f>INPUT!DO314</f>
        <v>679</v>
      </c>
      <c r="DG28" s="427">
        <f>INPUT!DP314</f>
        <v>-0.58565153733528552</v>
      </c>
      <c r="DH28" s="501">
        <f>INPUT!DQ314</f>
        <v>575</v>
      </c>
      <c r="DI28" s="427">
        <f>INPUT!DR314</f>
        <v>-10.99071207430341</v>
      </c>
      <c r="DJ28" s="501">
        <f>INPUT!DS314</f>
        <v>670</v>
      </c>
      <c r="DK28" s="427">
        <f>INPUT!DT314</f>
        <v>-12.873862158647597</v>
      </c>
      <c r="DL28" s="501">
        <f>INPUT!DU314</f>
        <v>641</v>
      </c>
      <c r="DM28" s="427">
        <f>INPUT!DV314</f>
        <v>-14.647137150466049</v>
      </c>
      <c r="DN28" s="501">
        <f>INPUT!DW314</f>
        <v>662</v>
      </c>
      <c r="DO28" s="427">
        <f>INPUT!DX314</f>
        <v>-2.5036818851251863</v>
      </c>
      <c r="DP28" s="501">
        <f>INPUT!DY314</f>
        <v>651</v>
      </c>
      <c r="DQ28" s="427">
        <f>INPUT!DZ314</f>
        <v>13.217391304347824</v>
      </c>
      <c r="DR28" s="501">
        <f>INPUT!EA314</f>
        <v>705</v>
      </c>
      <c r="DS28" s="427">
        <f>INPUT!EB314</f>
        <v>5.2238805970149294</v>
      </c>
      <c r="DT28" s="501">
        <f>INPUT!EC314</f>
        <v>683</v>
      </c>
      <c r="DU28" s="427">
        <f>INPUT!ED314</f>
        <v>6.5522620904836293</v>
      </c>
      <c r="DV28" s="501">
        <f>INPUT!EE314</f>
        <v>714</v>
      </c>
      <c r="DW28" s="427">
        <f>INPUT!EF314</f>
        <v>7.8549848942598199</v>
      </c>
      <c r="DX28" s="501">
        <f>INPUT!EG314</f>
        <v>589</v>
      </c>
      <c r="DY28" s="427">
        <f>INPUT!EH314</f>
        <v>-9.5238095238095237</v>
      </c>
      <c r="DZ28" s="501">
        <f>INPUT!EI314</f>
        <v>676</v>
      </c>
      <c r="EA28" s="427">
        <f>INPUT!EJ314</f>
        <v>-4.1134751773049594</v>
      </c>
      <c r="EB28" s="501">
        <f>INPUT!EK314</f>
        <v>731</v>
      </c>
      <c r="EC28" s="427">
        <f>INPUT!EL314</f>
        <v>7.0278184480234263</v>
      </c>
      <c r="ED28" s="501">
        <f>INPUT!EM314</f>
        <v>675.93000000000029</v>
      </c>
      <c r="EE28" s="427">
        <f>INPUT!EN314</f>
        <v>-5.3319327731092052</v>
      </c>
      <c r="EF28" s="501">
        <f>INPUT!EO314</f>
        <v>632.5</v>
      </c>
      <c r="EG28" s="427">
        <f>INPUT!EP314</f>
        <v>7.3853989813242871</v>
      </c>
      <c r="EH28" s="501">
        <f>INPUT!EQ314</f>
        <v>768.09126578462201</v>
      </c>
      <c r="EI28" s="427">
        <f>INPUT!ER314</f>
        <v>13.622968311334628</v>
      </c>
      <c r="EJ28" s="501">
        <f>INPUT!ES314</f>
        <v>768.79522273264661</v>
      </c>
      <c r="EK28" s="427">
        <f>INPUT!ET314</f>
        <v>5.1703451070651996</v>
      </c>
      <c r="EL28" s="501">
        <f>INPUT!EU314</f>
        <v>775.82715040688277</v>
      </c>
      <c r="EM28" s="427">
        <f>INPUT!EV314</f>
        <v>14.779215363555753</v>
      </c>
      <c r="EN28" s="501">
        <f>INPUT!EW314</f>
        <v>752.61691342613813</v>
      </c>
      <c r="EO28" s="427">
        <f>INPUT!EX314</f>
        <v>18.990816351958607</v>
      </c>
      <c r="EP28" s="427"/>
      <c r="EQ28" s="501">
        <f>INPUT!FF314</f>
        <v>657.40000000000009</v>
      </c>
      <c r="ER28" s="427">
        <f>INPUT!FG314</f>
        <v>19.527272727272749</v>
      </c>
      <c r="ES28" s="501">
        <f>INPUT!FH314</f>
        <v>719.90000000000009</v>
      </c>
      <c r="ET28" s="427">
        <f>INPUT!FI314</f>
        <v>9.5071493763309931</v>
      </c>
      <c r="EU28" s="501">
        <f>INPUT!FJ314</f>
        <v>825</v>
      </c>
      <c r="EV28" s="427">
        <f>INPUT!FK314</f>
        <v>14.599249895818843</v>
      </c>
      <c r="EW28" s="501">
        <f>INPUT!FL314</f>
        <v>990.59999999999991</v>
      </c>
      <c r="EX28" s="427">
        <f>INPUT!FM314</f>
        <v>20.072727272727263</v>
      </c>
      <c r="EY28" s="501">
        <f>INPUT!FN314</f>
        <v>1172.4000000000001</v>
      </c>
      <c r="EZ28" s="427">
        <f>INPUT!FO314</f>
        <v>18.352513628104195</v>
      </c>
      <c r="FA28" s="501">
        <f>INPUT!FP314</f>
        <v>1292</v>
      </c>
      <c r="FB28" s="427">
        <f>INPUT!FQ314</f>
        <v>10.201296485841006</v>
      </c>
      <c r="FC28" s="501">
        <f>INPUT!FR314</f>
        <v>1431.5</v>
      </c>
      <c r="FD28" s="427">
        <f>INPUT!FS314</f>
        <v>10.797213622291025</v>
      </c>
      <c r="FE28" s="501">
        <f>INPUT!FT314</f>
        <v>1613</v>
      </c>
      <c r="FF28" s="427">
        <f>INPUT!FU314</f>
        <v>12.679008033531257</v>
      </c>
      <c r="FG28" s="501">
        <f>INPUT!FV314</f>
        <v>1912.6</v>
      </c>
      <c r="FH28" s="427">
        <f>INPUT!FW314</f>
        <v>18.574085554866706</v>
      </c>
      <c r="FI28" s="501">
        <f>INPUT!FX314</f>
        <v>2277</v>
      </c>
      <c r="FJ28" s="427">
        <f>INPUT!FY314</f>
        <v>19.052598556938193</v>
      </c>
      <c r="FK28" s="501">
        <f>INPUT!FZ314</f>
        <v>2601.2588319164333</v>
      </c>
      <c r="FL28" s="427">
        <f>INPUT!GA314</f>
        <v>14.240616245780991</v>
      </c>
      <c r="FM28" s="501">
        <f>INPUT!GB314</f>
        <v>2942.3247493259769</v>
      </c>
      <c r="FN28" s="427">
        <f>INPUT!GC314</f>
        <v>13.111571721537185</v>
      </c>
      <c r="FO28" s="501">
        <f>INPUT!GD314</f>
        <v>3097</v>
      </c>
      <c r="FP28" s="427">
        <f>INPUT!GE314</f>
        <v>5.2569061491072988</v>
      </c>
      <c r="FQ28" s="501">
        <f>INPUT!GF314</f>
        <v>2870</v>
      </c>
      <c r="FR28" s="427">
        <f>INPUT!GG314</f>
        <v>-7.3296738779463961</v>
      </c>
      <c r="FS28" s="501">
        <f>INPUT!GH314</f>
        <v>2774</v>
      </c>
      <c r="FT28" s="427">
        <f>INPUT!GI314</f>
        <v>-3.344947735191639</v>
      </c>
      <c r="FU28" s="501">
        <f>INPUT!GJ314</f>
        <v>2624</v>
      </c>
      <c r="FV28" s="427">
        <f>INPUT!GK314</f>
        <v>-5.4073540014419663</v>
      </c>
      <c r="FW28" s="501">
        <f>INPUT!GL314</f>
        <v>2691</v>
      </c>
      <c r="FX28" s="427">
        <f>INPUT!GM314</f>
        <v>2.5533536585365946</v>
      </c>
      <c r="FY28" s="501">
        <f>INPUT!GN314</f>
        <v>2715.4300000000003</v>
      </c>
      <c r="FZ28" s="427">
        <f>INPUT!GO314</f>
        <v>0.90784095131921649</v>
      </c>
      <c r="GA28" s="501">
        <f>INPUT!GP314</f>
        <v>3065.3305523502895</v>
      </c>
      <c r="GB28" s="427">
        <f>INPUT!GQ314</f>
        <v>12.885640666498087</v>
      </c>
      <c r="GC28" s="501">
        <f>INPUT!GR314</f>
        <v>3095.2067052132825</v>
      </c>
      <c r="GD28" s="427">
        <f>INPUT!GS314</f>
        <v>0.97464701939196097</v>
      </c>
      <c r="GE28" s="501">
        <f>INPUT!GT314</f>
        <v>3248.0836838191817</v>
      </c>
      <c r="GF28" s="427">
        <f>INPUT!GU314</f>
        <v>4.9391524756135841</v>
      </c>
      <c r="GG28" s="501">
        <f>INPUT!GV314</f>
        <v>3367.0611815284574</v>
      </c>
      <c r="GH28" s="427">
        <f>INPUT!GW314</f>
        <v>3.6630059225992273</v>
      </c>
      <c r="GI28" s="501">
        <f>INPUT!GX314</f>
        <v>3497.5508090123594</v>
      </c>
      <c r="GJ28" s="427">
        <f>INPUT!GY314</f>
        <v>3.8754753908174289</v>
      </c>
      <c r="GK28" s="427">
        <f>INPUT!GZ314</f>
        <v>5.1925744653381178</v>
      </c>
      <c r="GL28" s="436"/>
    </row>
    <row r="29" spans="1:194" s="446" customFormat="1" ht="12" hidden="1" customHeight="1" outlineLevel="1" x14ac:dyDescent="0.2">
      <c r="A29" s="503" t="s">
        <v>328</v>
      </c>
      <c r="B29" s="504">
        <f>(B8-B9+B13-B14+B22+B23-B26)-B28</f>
        <v>0</v>
      </c>
      <c r="C29" s="505"/>
      <c r="D29" s="504">
        <f>(D8-D9+D13-D14+D22+D23-D26)-D28</f>
        <v>0</v>
      </c>
      <c r="E29" s="505"/>
      <c r="F29" s="504">
        <f>(F8-F9+F13-F14+F22+F23-F26)-F28</f>
        <v>0</v>
      </c>
      <c r="G29" s="505"/>
      <c r="H29" s="504">
        <f>(H8-H9+H13-H14+H22+H23-H26)-H28</f>
        <v>0</v>
      </c>
      <c r="I29" s="505"/>
      <c r="J29" s="504">
        <f>(J8-J9+J13-J14+J22+J23-J26)-J28</f>
        <v>0</v>
      </c>
      <c r="K29" s="505"/>
      <c r="L29" s="504">
        <f>(L8-L9+L13-L14+L22+L23-L26)-L28</f>
        <v>0</v>
      </c>
      <c r="M29" s="505"/>
      <c r="N29" s="504">
        <f>(N8-N9+N13-N14+N22+N23-N26)-N28</f>
        <v>0</v>
      </c>
      <c r="O29" s="505"/>
      <c r="P29" s="504">
        <f>(P8-P9+P13-P14+P22+P23-P26)-P28</f>
        <v>0</v>
      </c>
      <c r="Q29" s="505"/>
      <c r="R29" s="504">
        <f>(R8-R9+R13-R14+R22+R23-R26)-R28</f>
        <v>0</v>
      </c>
      <c r="S29" s="505"/>
      <c r="T29" s="504">
        <f>(T8-T9+T13-T14+T22+T23-T26)-T28</f>
        <v>0</v>
      </c>
      <c r="U29" s="505"/>
      <c r="V29" s="504">
        <f>(V8-V9+V13-V14+V22+V23-V26)-V28</f>
        <v>0</v>
      </c>
      <c r="W29" s="505"/>
      <c r="X29" s="504">
        <f>(X8-X9+X13-X14+X22+X23-X26)-X28</f>
        <v>0</v>
      </c>
      <c r="Y29" s="505"/>
      <c r="Z29" s="504">
        <f>(Z8-Z9+Z13-Z14+Z22+Z23-Z26)-Z28</f>
        <v>0</v>
      </c>
      <c r="AA29" s="505"/>
      <c r="AB29" s="504">
        <f>(AB8-AB9+AB13-AB14+AB22+AB23-AB26)-AB28</f>
        <v>0</v>
      </c>
      <c r="AC29" s="505"/>
      <c r="AD29" s="504">
        <f>(AD8-AD9+AD13-AD14+AD22+AD23-AD26)-AD28</f>
        <v>0</v>
      </c>
      <c r="AE29" s="505"/>
      <c r="AF29" s="504">
        <f>(AF8-AF9+AF13-AF14+AF22+AF23-AF26)-AF28</f>
        <v>0</v>
      </c>
      <c r="AG29" s="505"/>
      <c r="AH29" s="504">
        <f>(AH8-AH9+AH13-AH14+AH22+AH23-AH26)-AH28</f>
        <v>0</v>
      </c>
      <c r="AI29" s="505"/>
      <c r="AJ29" s="504">
        <f>(AJ8-AJ9+AJ13-AJ14+AJ22+AJ23-AJ26)-AJ28</f>
        <v>0</v>
      </c>
      <c r="AK29" s="505"/>
      <c r="AL29" s="504">
        <f>(AL8-AL9+AL13-AL14+AL22+AL23-AL26)-AL28</f>
        <v>0</v>
      </c>
      <c r="AM29" s="505"/>
      <c r="AN29" s="504">
        <f>(AN8-AN9+AN13-AN14+AN22+AN23-AN26)-AN28</f>
        <v>0</v>
      </c>
      <c r="AO29" s="505"/>
      <c r="AP29" s="504">
        <f>(AP8-AP9+AP13-AP14+AP22+AP23-AP26)-AP28</f>
        <v>1</v>
      </c>
      <c r="AQ29" s="505"/>
      <c r="AR29" s="504">
        <f>(AR8-AR9+AR13-AR14+AR22+AR23-AR26)-AR28</f>
        <v>0</v>
      </c>
      <c r="AS29" s="505"/>
      <c r="AT29" s="504">
        <f>(AT8-AT9+AT13-AT14+AT22+AT23-AT26)-AT28</f>
        <v>0</v>
      </c>
      <c r="AU29" s="505"/>
      <c r="AV29" s="504">
        <f>(AV8-AV9+AV13-AV14+AV22+AV23-AV26)-AV28</f>
        <v>0</v>
      </c>
      <c r="AW29" s="505"/>
      <c r="AX29" s="504">
        <f>(AX8-AX9+AX13-AX14+AX22+AX23-AX26)-AX28</f>
        <v>0</v>
      </c>
      <c r="AY29" s="505"/>
      <c r="AZ29" s="504">
        <f>(AZ8-AZ9+AZ13-AZ14+AZ22+AZ23-AZ26)-AZ28</f>
        <v>0</v>
      </c>
      <c r="BA29" s="505"/>
      <c r="BB29" s="504">
        <f>(BB8-BB9+BB13-BB14+BB22+BB23-BB26)-BB28</f>
        <v>0</v>
      </c>
      <c r="BC29" s="505"/>
      <c r="BD29" s="504">
        <f>(BD8-BD9+BD13-BD14+BD22+BD23-BD26)-BD28</f>
        <v>0</v>
      </c>
      <c r="BE29" s="505"/>
      <c r="BF29" s="504">
        <f>(BF8-BF9+BF13-BF14+BF22+BF23-BF26)-BF28</f>
        <v>0</v>
      </c>
      <c r="BG29" s="505"/>
      <c r="BH29" s="504">
        <f>(BH8-BH9+BH13-BH14+BH22+BH23-BH26)-BH28</f>
        <v>0</v>
      </c>
      <c r="BI29" s="505"/>
      <c r="BJ29" s="504">
        <f>(BJ8-BJ9+BJ13-BJ14+BJ22+BJ23-BJ26)-BJ28</f>
        <v>0</v>
      </c>
      <c r="BK29" s="505"/>
      <c r="BL29" s="504">
        <f>(BL8-BL9+BL13-BL14+BL22+BL23-BL26)-BL28</f>
        <v>0</v>
      </c>
      <c r="BM29" s="505"/>
      <c r="BN29" s="504">
        <f>(BN8-BN9+BN13-BN14+BN22+BN23-BN26)-BN28</f>
        <v>0</v>
      </c>
      <c r="BO29" s="505"/>
      <c r="BP29" s="504">
        <f>(BP8-BP9+BP13-BP14+BP22+BP23-BP26)-BP28</f>
        <v>0</v>
      </c>
      <c r="BQ29" s="505"/>
      <c r="BR29" s="504">
        <f>(BR8-BR9+BR13-BR14+BR22+BR23-BR26)-BR28</f>
        <v>0</v>
      </c>
      <c r="BS29" s="505"/>
      <c r="BT29" s="504">
        <f>(BT8-BT9+BT13-BT14+BT22+BT23-BT26)-BT28</f>
        <v>0</v>
      </c>
      <c r="BU29" s="505"/>
      <c r="BV29" s="504">
        <f>(BV8-BV9+BV13-BV14+BV22+BV23-BV26)-BV28</f>
        <v>0</v>
      </c>
      <c r="BW29" s="505"/>
      <c r="BX29" s="504">
        <f>(BX8-BX9+BX13-BX14+BX22+BX23-BX26)-BX28</f>
        <v>0</v>
      </c>
      <c r="BY29" s="505"/>
      <c r="BZ29" s="504">
        <f>(BZ8-BZ9+BZ13-BZ14+BZ22+BZ23-BZ26)-BZ28</f>
        <v>0</v>
      </c>
      <c r="CA29" s="505"/>
      <c r="CB29" s="504">
        <f>(CB8-CB9+CB13-CB14+CB22+CB23-CB26)-CB28</f>
        <v>0</v>
      </c>
      <c r="CC29" s="505"/>
      <c r="CD29" s="504">
        <f>(CD8-CD9+CD13-CD14+CD22+CD23-CD26)-CD28</f>
        <v>0</v>
      </c>
      <c r="CE29" s="505"/>
      <c r="CF29" s="504">
        <f>(CF8-CF9+CF13-CF14+CF22+CF23-CF26)-CF28</f>
        <v>0</v>
      </c>
      <c r="CG29" s="505"/>
      <c r="CH29" s="504">
        <f>(CH8-CH9+CH13-CH14+CH22+CH23-CH26)-CH28</f>
        <v>0</v>
      </c>
      <c r="CI29" s="505"/>
      <c r="CJ29" s="504">
        <f>(CJ8-CJ9+CJ13-CJ14+CJ22+CJ23-CJ26)-CJ28</f>
        <v>0</v>
      </c>
      <c r="CK29" s="505"/>
      <c r="CL29" s="504">
        <f>(CL8-CL9+CL13-CL14+CL22+CL23-CL26)-CL28</f>
        <v>0</v>
      </c>
      <c r="CM29" s="505"/>
      <c r="CN29" s="504">
        <f>(CN8-CN9+CN13-CN14+CN22+CN23-CN26)-CN28</f>
        <v>0</v>
      </c>
      <c r="CO29" s="505"/>
      <c r="CP29" s="504">
        <f>(CP8-CP9+CP13-CP14+CP22+CP23-CP26)-CP28</f>
        <v>0</v>
      </c>
      <c r="CQ29" s="505"/>
      <c r="CR29" s="504">
        <f>(CR8-CR9+CR13-CR14+CR22+CR23-CR26)-CR28</f>
        <v>0</v>
      </c>
      <c r="CS29" s="505"/>
      <c r="CT29" s="504">
        <f>(CT8-CT9+CT13-CT14+CT22+CT23-CT26)-CT28</f>
        <v>0</v>
      </c>
      <c r="CU29" s="505"/>
      <c r="CV29" s="504">
        <f>(CV8-CV9+CV13-CV14+CV22+CV23-CV26)-CV28</f>
        <v>0</v>
      </c>
      <c r="CW29" s="505"/>
      <c r="CX29" s="504">
        <f>(CX8-CX9+CX13-CX14+CX22+CX23-CX26)-CX28</f>
        <v>0</v>
      </c>
      <c r="CY29" s="505"/>
      <c r="CZ29" s="504">
        <f>(CZ8-CZ9+CZ13-CZ14+CZ22+CZ23-CZ26)-CZ28</f>
        <v>0</v>
      </c>
      <c r="DA29" s="505"/>
      <c r="DB29" s="504">
        <f>(DB8-DB9+DB13-DB14+DB22+DB23-DB26)-DB28</f>
        <v>0</v>
      </c>
      <c r="DC29" s="505"/>
      <c r="DD29" s="504">
        <f>(DD8-DD9+DD13-DD14+DD22+DD23-DD26)-DD28</f>
        <v>0</v>
      </c>
      <c r="DE29" s="505"/>
      <c r="DF29" s="504">
        <f>(DF8-DF9+DF13-DF14+DF22+DF23-DF26)-DF28</f>
        <v>0</v>
      </c>
      <c r="DG29" s="505"/>
      <c r="DH29" s="504">
        <f>(DH8-DH9+DH13-DH14+DH22+DH23-DH26)-DH28</f>
        <v>0</v>
      </c>
      <c r="DI29" s="505"/>
      <c r="DJ29" s="504">
        <f>(DJ8-DJ9+DJ13-DJ14+DJ22+DJ23-DJ26)-DJ28</f>
        <v>0</v>
      </c>
      <c r="DK29" s="505"/>
      <c r="DL29" s="504">
        <f>(DL8-DL9+DL13-DL14+DL22+DL23-DL26)-DL28</f>
        <v>0</v>
      </c>
      <c r="DM29" s="505"/>
      <c r="DN29" s="504">
        <f>(DN8-DN9+DN13-DN14+DN22+DN23-DN26)-DN28</f>
        <v>0</v>
      </c>
      <c r="DO29" s="505"/>
      <c r="DP29" s="504">
        <f>(DP8-DP9+DP13-DP14+DP22+DP23-DP26)-DP28</f>
        <v>0</v>
      </c>
      <c r="DQ29" s="505"/>
      <c r="DR29" s="504">
        <f>(DR8-DR9+DR13-DR14+DR22+DR23-DR26)-DR28</f>
        <v>0</v>
      </c>
      <c r="DS29" s="505"/>
      <c r="DT29" s="504">
        <f>(DT8-DT9+DT13-DT14+DT22+DT23-DT26)-DT28</f>
        <v>0</v>
      </c>
      <c r="DU29" s="505"/>
      <c r="DV29" s="504">
        <f>(DV8-DV9+DV13-DV14+DV22+DV23-DV26)-DV28</f>
        <v>0</v>
      </c>
      <c r="DW29" s="505"/>
      <c r="DX29" s="504">
        <f>(DX8-DX9+DX13-DX14+DX22+DX23-DX26)-DX28</f>
        <v>0</v>
      </c>
      <c r="DY29" s="505"/>
      <c r="DZ29" s="504">
        <f t="shared" ref="DZ29" si="40">(DZ8-DZ9+DZ13-DZ14+DZ22+DZ23-DZ26)-DZ28</f>
        <v>0</v>
      </c>
      <c r="EA29" s="505"/>
      <c r="EB29" s="504">
        <f t="shared" ref="EB29" si="41">(EB8-EB9+EB13-EB14+EB22+EB23-EB26)-EB28</f>
        <v>0</v>
      </c>
      <c r="EC29" s="505"/>
      <c r="ED29" s="504">
        <f t="shared" ref="ED29" si="42">(ED8-ED9+ED13-ED14+ED22+ED23-ED26)-ED28</f>
        <v>0</v>
      </c>
      <c r="EE29" s="505"/>
      <c r="EF29" s="504">
        <f t="shared" ref="EF29:EN29" si="43">(EF8-EF9+EF13-EF14+EF22+EF23-EF26)-EF28</f>
        <v>0</v>
      </c>
      <c r="EG29" s="505"/>
      <c r="EH29" s="504">
        <f t="shared" si="43"/>
        <v>0</v>
      </c>
      <c r="EI29" s="505"/>
      <c r="EJ29" s="504">
        <f t="shared" si="43"/>
        <v>0</v>
      </c>
      <c r="EK29" s="505"/>
      <c r="EL29" s="504">
        <f t="shared" si="43"/>
        <v>0</v>
      </c>
      <c r="EM29" s="505"/>
      <c r="EN29" s="504">
        <f t="shared" si="43"/>
        <v>0</v>
      </c>
      <c r="EO29" s="505"/>
      <c r="EP29" s="505"/>
      <c r="EQ29" s="504">
        <f>(EQ8-EQ9+EQ13-EQ14+EQ22+EQ23-EQ26)-EQ28</f>
        <v>0</v>
      </c>
      <c r="ER29" s="505"/>
      <c r="ES29" s="504">
        <f>(ES8-ES9+ES13-ES14+ES22+ES23-ES26)-ES28</f>
        <v>0</v>
      </c>
      <c r="ET29" s="505"/>
      <c r="EU29" s="504">
        <f>(EU8-EU9+EU13-EU14+EU22+EU23-EU26)-EU28</f>
        <v>0</v>
      </c>
      <c r="EV29" s="505"/>
      <c r="EW29" s="504">
        <f>(EW8-EW9+EW13-EW14+EW22+EW23-EW26)-EW28</f>
        <v>0</v>
      </c>
      <c r="EX29" s="505"/>
      <c r="EY29" s="504">
        <f>(EY8-EY9+EY13-EY14+EY22+EY23-EY26)-EY28</f>
        <v>0</v>
      </c>
      <c r="EZ29" s="505"/>
      <c r="FA29" s="504">
        <f>(FA8-FA9+FA13-FA14+FA22+FA23-FA26)-FA28</f>
        <v>0</v>
      </c>
      <c r="FB29" s="505"/>
      <c r="FC29" s="504">
        <f>(FC8-FC9+FC13-FC14+FC22+FC23-FC26)-FC28</f>
        <v>1</v>
      </c>
      <c r="FD29" s="505"/>
      <c r="FE29" s="504">
        <f>(FE8-FE9+FE13-FE14+FE22+FE23-FE26)-FE28</f>
        <v>0</v>
      </c>
      <c r="FF29" s="505"/>
      <c r="FG29" s="504">
        <f>(FG8-FG9+FG13-FG14+FG22+FG23-FG26)-FG28</f>
        <v>0</v>
      </c>
      <c r="FH29" s="505"/>
      <c r="FI29" s="504">
        <f>(FI8-FI9+FI13-FI14+FI22+FI23-FI26)-FI28</f>
        <v>0</v>
      </c>
      <c r="FJ29" s="505"/>
      <c r="FK29" s="504">
        <f>(FK8-FK9+FK13-FK14+FK22+FK23-FK26)-FK28</f>
        <v>0</v>
      </c>
      <c r="FL29" s="505"/>
      <c r="FM29" s="504">
        <f>(FM8-FM9+FM13-FM14+FM22+FM23-FM26)-FM28</f>
        <v>0</v>
      </c>
      <c r="FN29" s="505"/>
      <c r="FO29" s="504">
        <f>(FO8-FO9+FO13-FO14+FO22+FO23-FO26)-FO28</f>
        <v>0</v>
      </c>
      <c r="FP29" s="505"/>
      <c r="FQ29" s="504">
        <f>(FQ8-FQ9+FQ13-FQ14+FQ22+FQ23-FQ26)-FQ28</f>
        <v>0</v>
      </c>
      <c r="FR29" s="505"/>
      <c r="FS29" s="504">
        <f>(FS8-FS9+FS13-FS14+FS22+FS23-FS26)-FS28</f>
        <v>0</v>
      </c>
      <c r="FT29" s="505"/>
      <c r="FU29" s="504">
        <f>(FU8-FU9+FU13-FU14+FU22+FU23-FU26)-FU28</f>
        <v>0</v>
      </c>
      <c r="FV29" s="505"/>
      <c r="FW29" s="504">
        <f>(FW8-FW9+FW13-FW14+FW22+FW23-FW26)-FW28</f>
        <v>0</v>
      </c>
      <c r="FX29" s="505"/>
      <c r="FY29" s="504">
        <f>(FY8-FY9+FY13-FY14+FY22+FY23-FY26)-FY28</f>
        <v>0</v>
      </c>
      <c r="FZ29" s="505"/>
      <c r="GA29" s="504">
        <f>(GA8-GA9+GA13-GA14+GA22+GA23-GA26)-GA28</f>
        <v>0</v>
      </c>
      <c r="GB29" s="505"/>
      <c r="GC29" s="504">
        <f>(GC8-GC9+GC13-GC14+GC22+GC23-GC26)-GC28</f>
        <v>0</v>
      </c>
      <c r="GD29" s="505"/>
      <c r="GE29" s="504">
        <f>(GE8-GE9+GE13-GE14+GE22+GE23-GE26)-GE28</f>
        <v>0</v>
      </c>
      <c r="GF29" s="505"/>
      <c r="GG29" s="504">
        <f>(GG8-GG9+GG13-GG14+GG22+GG23-GG26)-GG28</f>
        <v>0</v>
      </c>
      <c r="GH29" s="505"/>
      <c r="GI29" s="504">
        <f>(GI8-GI9+GI13-GI14+GI22+GI23-GI26)-GI28</f>
        <v>0</v>
      </c>
      <c r="GJ29" s="505"/>
      <c r="GK29" s="505"/>
    </row>
    <row r="30" spans="1:194" s="510" customFormat="1" ht="4.5" customHeight="1" collapsed="1" x14ac:dyDescent="0.2">
      <c r="A30" s="506"/>
      <c r="B30" s="500"/>
      <c r="C30" s="507"/>
      <c r="D30" s="500"/>
      <c r="E30" s="507"/>
      <c r="F30" s="500"/>
      <c r="G30" s="507"/>
      <c r="H30" s="500"/>
      <c r="I30" s="507"/>
      <c r="J30" s="500"/>
      <c r="K30" s="507"/>
      <c r="L30" s="500"/>
      <c r="M30" s="507"/>
      <c r="N30" s="500"/>
      <c r="O30" s="507"/>
      <c r="P30" s="508"/>
      <c r="Q30" s="507"/>
      <c r="R30" s="500"/>
      <c r="S30" s="507"/>
      <c r="T30" s="500"/>
      <c r="U30" s="507"/>
      <c r="V30" s="500"/>
      <c r="W30" s="507"/>
      <c r="X30" s="508"/>
      <c r="Y30" s="507"/>
      <c r="Z30" s="500"/>
      <c r="AA30" s="507"/>
      <c r="AB30" s="500"/>
      <c r="AC30" s="507"/>
      <c r="AD30" s="500"/>
      <c r="AE30" s="507"/>
      <c r="AF30" s="508"/>
      <c r="AG30" s="507"/>
      <c r="AH30" s="500"/>
      <c r="AI30" s="507"/>
      <c r="AJ30" s="500"/>
      <c r="AK30" s="507"/>
      <c r="AL30" s="500"/>
      <c r="AM30" s="507"/>
      <c r="AN30" s="508"/>
      <c r="AO30" s="507"/>
      <c r="AP30" s="500"/>
      <c r="AQ30" s="507"/>
      <c r="AR30" s="500"/>
      <c r="AS30" s="507"/>
      <c r="AT30" s="500"/>
      <c r="AU30" s="507"/>
      <c r="AV30" s="508"/>
      <c r="AW30" s="507"/>
      <c r="AX30" s="500"/>
      <c r="AY30" s="507"/>
      <c r="AZ30" s="500"/>
      <c r="BA30" s="507"/>
      <c r="BB30" s="500"/>
      <c r="BC30" s="507"/>
      <c r="BD30" s="508"/>
      <c r="BE30" s="507"/>
      <c r="BF30" s="500"/>
      <c r="BG30" s="507"/>
      <c r="BH30" s="500"/>
      <c r="BI30" s="507"/>
      <c r="BJ30" s="500"/>
      <c r="BK30" s="507"/>
      <c r="BL30" s="508"/>
      <c r="BM30" s="507"/>
      <c r="BN30" s="500"/>
      <c r="BO30" s="507"/>
      <c r="BP30" s="500"/>
      <c r="BQ30" s="507"/>
      <c r="BR30" s="500"/>
      <c r="BS30" s="507"/>
      <c r="BT30" s="508"/>
      <c r="BU30" s="507"/>
      <c r="BV30" s="500"/>
      <c r="BW30" s="507"/>
      <c r="BX30" s="500"/>
      <c r="BY30" s="507"/>
      <c r="BZ30" s="500"/>
      <c r="CA30" s="507"/>
      <c r="CB30" s="508"/>
      <c r="CC30" s="507"/>
      <c r="CD30" s="500"/>
      <c r="CE30" s="507"/>
      <c r="CF30" s="500"/>
      <c r="CG30" s="507"/>
      <c r="CH30" s="500"/>
      <c r="CI30" s="507"/>
      <c r="CJ30" s="508"/>
      <c r="CK30" s="507"/>
      <c r="CL30" s="508"/>
      <c r="CM30" s="507"/>
      <c r="CN30" s="508"/>
      <c r="CO30" s="507"/>
      <c r="CP30" s="508"/>
      <c r="CQ30" s="507"/>
      <c r="CR30" s="508"/>
      <c r="CS30" s="507"/>
      <c r="CT30" s="508"/>
      <c r="CU30" s="507"/>
      <c r="CV30" s="508"/>
      <c r="CW30" s="507"/>
      <c r="CX30" s="508"/>
      <c r="CY30" s="507"/>
      <c r="CZ30" s="508"/>
      <c r="DA30" s="507"/>
      <c r="DB30" s="508"/>
      <c r="DC30" s="507"/>
      <c r="DD30" s="508"/>
      <c r="DE30" s="507"/>
      <c r="DF30" s="508"/>
      <c r="DG30" s="507"/>
      <c r="DH30" s="508"/>
      <c r="DI30" s="507"/>
      <c r="DJ30" s="508"/>
      <c r="DK30" s="507"/>
      <c r="DL30" s="508"/>
      <c r="DM30" s="507"/>
      <c r="DN30" s="508"/>
      <c r="DO30" s="507"/>
      <c r="DP30" s="508"/>
      <c r="DQ30" s="507"/>
      <c r="DR30" s="508"/>
      <c r="DS30" s="507"/>
      <c r="DT30" s="508"/>
      <c r="DU30" s="507"/>
      <c r="DV30" s="508"/>
      <c r="DW30" s="507"/>
      <c r="DX30" s="508"/>
      <c r="DY30" s="507"/>
      <c r="DZ30" s="508"/>
      <c r="EA30" s="507"/>
      <c r="EB30" s="508"/>
      <c r="EC30" s="507"/>
      <c r="ED30" s="508"/>
      <c r="EE30" s="507"/>
      <c r="EF30" s="508"/>
      <c r="EG30" s="507"/>
      <c r="EH30" s="508"/>
      <c r="EI30" s="507"/>
      <c r="EJ30" s="508"/>
      <c r="EK30" s="507"/>
      <c r="EL30" s="508"/>
      <c r="EM30" s="507"/>
      <c r="EN30" s="508"/>
      <c r="EO30" s="507"/>
      <c r="EP30" s="507"/>
      <c r="EQ30" s="508"/>
      <c r="ER30" s="507"/>
      <c r="ES30" s="508"/>
      <c r="ET30" s="507"/>
      <c r="EU30" s="508"/>
      <c r="EV30" s="507"/>
      <c r="EW30" s="508"/>
      <c r="EX30" s="507"/>
      <c r="EY30" s="508"/>
      <c r="EZ30" s="507"/>
      <c r="FA30" s="508"/>
      <c r="FB30" s="507"/>
      <c r="FC30" s="508"/>
      <c r="FD30" s="507"/>
      <c r="FE30" s="508"/>
      <c r="FF30" s="507"/>
      <c r="FG30" s="508"/>
      <c r="FH30" s="507"/>
      <c r="FI30" s="508"/>
      <c r="FJ30" s="507"/>
      <c r="FK30" s="508"/>
      <c r="FL30" s="507"/>
      <c r="FM30" s="508"/>
      <c r="FN30" s="507"/>
      <c r="FO30" s="508"/>
      <c r="FP30" s="507"/>
      <c r="FQ30" s="508"/>
      <c r="FR30" s="507"/>
      <c r="FS30" s="508"/>
      <c r="FT30" s="507"/>
      <c r="FU30" s="508"/>
      <c r="FV30" s="507"/>
      <c r="FW30" s="508"/>
      <c r="FX30" s="507"/>
      <c r="FY30" s="508"/>
      <c r="FZ30" s="507"/>
      <c r="GA30" s="508"/>
      <c r="GB30" s="507"/>
      <c r="GC30" s="508"/>
      <c r="GD30" s="507"/>
      <c r="GE30" s="508"/>
      <c r="GF30" s="507"/>
      <c r="GG30" s="508"/>
      <c r="GH30" s="507"/>
      <c r="GI30" s="508"/>
      <c r="GJ30" s="507"/>
      <c r="GK30" s="507"/>
      <c r="GL30" s="509"/>
    </row>
    <row r="31" spans="1:194" ht="12" customHeight="1" x14ac:dyDescent="0.2">
      <c r="A31" s="497" t="str">
        <f>INPUT!B374</f>
        <v>Average Shares Outstanding (FD)</v>
      </c>
      <c r="B31" s="498">
        <f>INPUT!K374</f>
        <v>541.76700000000005</v>
      </c>
      <c r="C31" s="427">
        <f>INPUT!L374</f>
        <v>-0.50594833633902381</v>
      </c>
      <c r="D31" s="498">
        <f>INPUT!M374</f>
        <v>539.15099999999995</v>
      </c>
      <c r="E31" s="427">
        <f>INPUT!N374</f>
        <v>-1.0481553127213883</v>
      </c>
      <c r="F31" s="498">
        <f>INPUT!O374</f>
        <v>536.04300000000001</v>
      </c>
      <c r="G31" s="427">
        <f>INPUT!P374</f>
        <v>-1.5336375259004664</v>
      </c>
      <c r="H31" s="498">
        <f>INPUT!Q374</f>
        <v>532.64300000000003</v>
      </c>
      <c r="I31" s="427">
        <f>INPUT!R374</f>
        <v>-2.4209592971065619</v>
      </c>
      <c r="J31" s="498">
        <f>INPUT!S374</f>
        <v>529.62699999999995</v>
      </c>
      <c r="K31" s="427">
        <f>INPUT!T374</f>
        <v>-2.2408157012147489</v>
      </c>
      <c r="L31" s="498">
        <f>INPUT!U374</f>
        <v>529.60599999999999</v>
      </c>
      <c r="M31" s="427">
        <f>INPUT!V374</f>
        <v>-1.7703760171083771</v>
      </c>
      <c r="N31" s="498">
        <f>INPUT!W374</f>
        <v>527.90800000000002</v>
      </c>
      <c r="O31" s="427">
        <f>INPUT!X374</f>
        <v>-1.5176021326647304</v>
      </c>
      <c r="P31" s="498">
        <f>INPUT!Y374</f>
        <v>526.21600000000001</v>
      </c>
      <c r="Q31" s="427">
        <f>INPUT!Z374</f>
        <v>-1.2066243243598507</v>
      </c>
      <c r="R31" s="498">
        <f>INPUT!AA374</f>
        <v>524.46799999999996</v>
      </c>
      <c r="S31" s="427">
        <f>INPUT!AB374</f>
        <v>-0.97408175942691466</v>
      </c>
      <c r="T31" s="498">
        <f>INPUT!AC374</f>
        <v>522.71299999999997</v>
      </c>
      <c r="U31" s="427">
        <f>INPUT!AD374</f>
        <v>-1.3015335928973637</v>
      </c>
      <c r="V31" s="498">
        <f>INPUT!AE374</f>
        <v>521.21199999999999</v>
      </c>
      <c r="W31" s="427">
        <f>INPUT!AF374</f>
        <v>-1.2684028277654469</v>
      </c>
      <c r="X31" s="498">
        <f>INPUT!AG374</f>
        <v>520.19200000000001</v>
      </c>
      <c r="Y31" s="427">
        <f>INPUT!AH374</f>
        <v>-1.1447770497286291</v>
      </c>
      <c r="Z31" s="498">
        <f>INPUT!AI374</f>
        <v>519.35500000000002</v>
      </c>
      <c r="AA31" s="427">
        <f>INPUT!AJ374</f>
        <v>-0.97489265312659112</v>
      </c>
      <c r="AB31" s="498">
        <f>INPUT!AK374</f>
        <v>517.86</v>
      </c>
      <c r="AC31" s="427">
        <f>INPUT!AL374</f>
        <v>-0.92842535004867832</v>
      </c>
      <c r="AD31" s="498">
        <f>INPUT!AM374</f>
        <v>515.57600000000002</v>
      </c>
      <c r="AE31" s="427">
        <f>INPUT!AN374</f>
        <v>-1.0813258328664643</v>
      </c>
      <c r="AF31" s="498">
        <f>INPUT!AO374</f>
        <v>512.93399999999997</v>
      </c>
      <c r="AG31" s="427">
        <f>INPUT!AP374</f>
        <v>-1.3952540600393748</v>
      </c>
      <c r="AH31" s="498">
        <f>INPUT!AQ374</f>
        <v>509.44900000000001</v>
      </c>
      <c r="AI31" s="427">
        <f>INPUT!AR374</f>
        <v>-1.9073658672776772</v>
      </c>
      <c r="AJ31" s="498">
        <f>INPUT!AS374</f>
        <v>508.00200000000001</v>
      </c>
      <c r="AK31" s="427">
        <f>INPUT!AT374</f>
        <v>-1.9036032904646061</v>
      </c>
      <c r="AL31" s="498">
        <f>INPUT!AU374</f>
        <v>507.32299999999998</v>
      </c>
      <c r="AM31" s="427">
        <f>INPUT!AV374</f>
        <v>-1.6007339364128792</v>
      </c>
      <c r="AN31" s="498">
        <f>INPUT!AW374</f>
        <v>506.084</v>
      </c>
      <c r="AO31" s="427">
        <f>INPUT!AX374</f>
        <v>-1.3354544639271215</v>
      </c>
      <c r="AP31" s="498">
        <f>INPUT!AY374</f>
        <v>504.57400000000001</v>
      </c>
      <c r="AQ31" s="427">
        <f>INPUT!AZ374</f>
        <v>-0.95691619769594505</v>
      </c>
      <c r="AR31" s="498">
        <f>INPUT!BA374</f>
        <v>503.286</v>
      </c>
      <c r="AS31" s="427">
        <f>INPUT!BB374</f>
        <v>-0.92834280179999729</v>
      </c>
      <c r="AT31" s="498">
        <f>INPUT!BC374</f>
        <v>500.952</v>
      </c>
      <c r="AU31" s="427">
        <f>INPUT!BD374</f>
        <v>-1.2558074441726408</v>
      </c>
      <c r="AV31" s="498">
        <f>INPUT!BE374</f>
        <v>498.56400000000002</v>
      </c>
      <c r="AW31" s="427">
        <f>INPUT!BF374</f>
        <v>-1.4859193335493681</v>
      </c>
      <c r="AX31" s="498">
        <f>INPUT!BG374</f>
        <v>496.65800000000002</v>
      </c>
      <c r="AY31" s="427">
        <f>INPUT!BH374</f>
        <v>-1.5688481768779239</v>
      </c>
      <c r="AZ31" s="498">
        <f>INPUT!BI374</f>
        <v>494.22699999999998</v>
      </c>
      <c r="BA31" s="427">
        <f>INPUT!BJ374</f>
        <v>-1.799970593261091</v>
      </c>
      <c r="BB31" s="498">
        <f>INPUT!BK374</f>
        <v>492.81900000000002</v>
      </c>
      <c r="BC31" s="427">
        <f>INPUT!BL374</f>
        <v>-1.6235088391702179</v>
      </c>
      <c r="BD31" s="498">
        <f>INPUT!BM374</f>
        <v>492.24</v>
      </c>
      <c r="BE31" s="427">
        <f>INPUT!BN374</f>
        <v>-1.268442968204686</v>
      </c>
      <c r="BF31" s="498">
        <f>INPUT!BO374</f>
        <v>484.41699999999997</v>
      </c>
      <c r="BG31" s="427">
        <f>INPUT!BP374</f>
        <v>-2.4646738802153734</v>
      </c>
      <c r="BH31" s="498">
        <f>INPUT!BQ374</f>
        <v>480.82799999999997</v>
      </c>
      <c r="BI31" s="427">
        <f>INPUT!BR374</f>
        <v>-2.7111023881738583</v>
      </c>
      <c r="BJ31" s="498">
        <f>INPUT!BS374</f>
        <v>480.745</v>
      </c>
      <c r="BK31" s="427">
        <f>INPUT!BT374</f>
        <v>-2.4499867091163363</v>
      </c>
      <c r="BL31" s="498">
        <f>INPUT!BU374</f>
        <v>468.97800000000001</v>
      </c>
      <c r="BM31" s="427">
        <f>INPUT!BV374</f>
        <v>-4.7257435397367153</v>
      </c>
      <c r="BN31" s="498">
        <f>INPUT!BW374</f>
        <v>467.13200000000001</v>
      </c>
      <c r="BO31" s="427">
        <f>INPUT!BX374</f>
        <v>-3.5682067309776411</v>
      </c>
      <c r="BP31" s="498">
        <f>INPUT!BY374</f>
        <v>468.28500000000003</v>
      </c>
      <c r="BQ31" s="427">
        <f>INPUT!BZ374</f>
        <v>-2.6086251216651202</v>
      </c>
      <c r="BR31" s="498">
        <f>INPUT!CA374</f>
        <v>469.714</v>
      </c>
      <c r="BS31" s="427">
        <f>INPUT!CB374</f>
        <v>-2.2945636460077634</v>
      </c>
      <c r="BT31" s="498">
        <f>INPUT!CC374</f>
        <v>471.12099999999998</v>
      </c>
      <c r="BU31" s="427">
        <f>INPUT!CD374</f>
        <v>0.45695107233174603</v>
      </c>
      <c r="BV31" s="498">
        <f>INPUT!CE374</f>
        <v>472.45</v>
      </c>
      <c r="BW31" s="427">
        <f>INPUT!CF374</f>
        <v>1.1384362450014063</v>
      </c>
      <c r="BX31" s="498">
        <f>INPUT!CG374</f>
        <v>472.49</v>
      </c>
      <c r="BY31" s="427">
        <f>INPUT!CH374</f>
        <v>0.89795744044758319</v>
      </c>
      <c r="BZ31" s="498">
        <f>INPUT!CI374</f>
        <v>473.5</v>
      </c>
      <c r="CA31" s="427">
        <f>INPUT!CJ374</f>
        <v>0.80602238809148741</v>
      </c>
      <c r="CB31" s="498">
        <f>INPUT!CK374</f>
        <v>473.75799999999998</v>
      </c>
      <c r="CC31" s="427">
        <f>INPUT!CL374</f>
        <v>0.55972881701304988</v>
      </c>
      <c r="CD31" s="498">
        <f>INPUT!CM374</f>
        <v>472.10399999999998</v>
      </c>
      <c r="CE31" s="427">
        <f>INPUT!CN374</f>
        <v>-7.3235262990789529E-2</v>
      </c>
      <c r="CF31" s="498">
        <f>INPUT!CO374</f>
        <v>469.75200000000001</v>
      </c>
      <c r="CG31" s="427">
        <f>INPUT!CP374</f>
        <v>-0.5794831636648401</v>
      </c>
      <c r="CH31" s="498">
        <f>INPUT!CQ374</f>
        <v>467.79300000000001</v>
      </c>
      <c r="CI31" s="427">
        <f>INPUT!CR374</f>
        <v>-1.2052798310454027</v>
      </c>
      <c r="CJ31" s="498">
        <f>INPUT!CS374</f>
        <v>467.8</v>
      </c>
      <c r="CK31" s="427">
        <f>INPUT!CT374</f>
        <v>-1.2576040932290256</v>
      </c>
      <c r="CL31" s="498">
        <f>INPUT!CU374</f>
        <v>937.06600000000003</v>
      </c>
      <c r="CM31" s="427">
        <f>INPUT!CV374</f>
        <v>98.487197736092071</v>
      </c>
      <c r="CN31" s="498">
        <f>INPUT!CW374</f>
        <v>937.18</v>
      </c>
      <c r="CO31" s="427">
        <f>INPUT!CX374</f>
        <v>99.505270866329454</v>
      </c>
      <c r="CP31" s="498">
        <f>INPUT!CY374</f>
        <v>939.44200000000001</v>
      </c>
      <c r="CQ31" s="427" t="str">
        <f>INPUT!CZ374</f>
        <v>NM</v>
      </c>
      <c r="CR31" s="498">
        <f>INPUT!DA374</f>
        <v>940.58199999999999</v>
      </c>
      <c r="CS31" s="427" t="str">
        <f>INPUT!DB374</f>
        <v>NM</v>
      </c>
      <c r="CT31" s="498">
        <f>INPUT!DC374</f>
        <v>937.64800000000002</v>
      </c>
      <c r="CU31" s="427">
        <f>INPUT!DD374</f>
        <v>6.2108752211686991E-2</v>
      </c>
      <c r="CV31" s="498">
        <f>INPUT!DE374</f>
        <v>935.95</v>
      </c>
      <c r="CW31" s="427">
        <f>INPUT!DF374</f>
        <v>-0.13124479822445023</v>
      </c>
      <c r="CX31" s="498">
        <f>INPUT!DG374</f>
        <v>934.78200000000004</v>
      </c>
      <c r="CY31" s="427">
        <f>INPUT!DH374</f>
        <v>-0.49603913812666933</v>
      </c>
      <c r="CZ31" s="498">
        <f>INPUT!DI374</f>
        <v>931.01</v>
      </c>
      <c r="DA31" s="427">
        <f>INPUT!DJ374</f>
        <v>-1.0176677844143334</v>
      </c>
      <c r="DB31" s="498">
        <f>INPUT!DK374</f>
        <v>915.39800000000002</v>
      </c>
      <c r="DC31" s="427">
        <f>INPUT!DL374</f>
        <v>-2.3729587222497184</v>
      </c>
      <c r="DD31" s="498">
        <f>INPUT!DM374</f>
        <v>910.76</v>
      </c>
      <c r="DE31" s="427">
        <f>INPUT!DN374</f>
        <v>-2.6913830867033584</v>
      </c>
      <c r="DF31" s="498">
        <f>INPUT!DO374</f>
        <v>907.96199999999999</v>
      </c>
      <c r="DG31" s="427">
        <f>INPUT!DP374</f>
        <v>-2.8691181473327498</v>
      </c>
      <c r="DH31" s="498">
        <f>INPUT!DQ374</f>
        <v>898.06</v>
      </c>
      <c r="DI31" s="427">
        <f>INPUT!DR374</f>
        <v>-3.5391671410618608</v>
      </c>
      <c r="DJ31" s="498">
        <f>INPUT!DS374</f>
        <v>879.85400000000004</v>
      </c>
      <c r="DK31" s="427">
        <f>INPUT!DT374</f>
        <v>-3.8829012079991454</v>
      </c>
      <c r="DL31" s="498">
        <f>INPUT!DU374</f>
        <v>868.51400000000001</v>
      </c>
      <c r="DM31" s="427">
        <f>INPUT!DV374</f>
        <v>-4.6385436338881814</v>
      </c>
      <c r="DN31" s="498">
        <f>INPUT!DW374</f>
        <v>862.20399999999995</v>
      </c>
      <c r="DO31" s="427">
        <f>INPUT!DX374</f>
        <v>-5.0396382227450136</v>
      </c>
      <c r="DP31" s="498">
        <f>INPUT!DY374</f>
        <v>855.11199999999997</v>
      </c>
      <c r="DQ31" s="427">
        <f>INPUT!DZ374</f>
        <v>-4.7823085317239329</v>
      </c>
      <c r="DR31" s="498">
        <f>INPUT!EA374</f>
        <v>841.7</v>
      </c>
      <c r="DS31" s="427">
        <f>INPUT!EB374</f>
        <v>-4.336401266573775</v>
      </c>
      <c r="DT31" s="498">
        <f>INPUT!EC374</f>
        <v>828.65200000000004</v>
      </c>
      <c r="DU31" s="427">
        <f>INPUT!ED374</f>
        <v>-4.5896784622930671</v>
      </c>
      <c r="DV31" s="498">
        <f>INPUT!EE374</f>
        <v>822.28</v>
      </c>
      <c r="DW31" s="427">
        <f>INPUT!EF374</f>
        <v>-4.6304586849515879</v>
      </c>
      <c r="DX31" s="498">
        <f>INPUT!EG374</f>
        <v>818.76</v>
      </c>
      <c r="DY31" s="427">
        <f>INPUT!EH374</f>
        <v>-4.2511390320800091</v>
      </c>
      <c r="DZ31" s="498">
        <f>INPUT!EI374</f>
        <v>808.13800000000003</v>
      </c>
      <c r="EA31" s="427">
        <f>INPUT!EJ374</f>
        <v>-3.9874064393489395</v>
      </c>
      <c r="EB31" s="498">
        <f>INPUT!EK374</f>
        <v>798.69600000000003</v>
      </c>
      <c r="EC31" s="427">
        <f>INPUT!EL374</f>
        <v>-3.6150277800572561</v>
      </c>
      <c r="ED31" s="498">
        <f>INPUT!EM374</f>
        <v>794.76199999999994</v>
      </c>
      <c r="EE31" s="427">
        <f>INPUT!EN374</f>
        <v>-3.3465486209077189</v>
      </c>
      <c r="EF31" s="498">
        <f>INPUT!EO374</f>
        <v>790.08</v>
      </c>
      <c r="EG31" s="427">
        <f>INPUT!EP374</f>
        <v>-3.5028579803605409</v>
      </c>
      <c r="EH31" s="498">
        <f>INPUT!EQ374</f>
        <v>775.09683720930229</v>
      </c>
      <c r="EI31" s="427">
        <f>INPUT!ER374</f>
        <v>-4.0885545279021329</v>
      </c>
      <c r="EJ31" s="498">
        <f>INPUT!ES374</f>
        <v>768.60530744612754</v>
      </c>
      <c r="EK31" s="427">
        <f>INPUT!ET374</f>
        <v>-3.7674775576530317</v>
      </c>
      <c r="EL31" s="498">
        <f>INPUT!EU374</f>
        <v>763.93765376415979</v>
      </c>
      <c r="EM31" s="427">
        <f>INPUT!EV374</f>
        <v>-3.8784373480161505</v>
      </c>
      <c r="EN31" s="498">
        <f>INPUT!EW374</f>
        <v>759.97163513792248</v>
      </c>
      <c r="EO31" s="427">
        <f>INPUT!EX374</f>
        <v>-3.8107995218303881</v>
      </c>
      <c r="EP31" s="427"/>
      <c r="EQ31" s="498">
        <f>INPUT!FF374</f>
        <v>544.9085</v>
      </c>
      <c r="ER31" s="427">
        <f>INPUT!FG374</f>
        <v>-1.0778874676406813</v>
      </c>
      <c r="ES31" s="498">
        <f>INPUT!FH374</f>
        <v>537.40100000000007</v>
      </c>
      <c r="ET31" s="427">
        <f>INPUT!FI374</f>
        <v>-1.3777542468139004</v>
      </c>
      <c r="EU31" s="498">
        <f>INPUT!FJ374</f>
        <v>463.63561538461545</v>
      </c>
      <c r="EV31" s="427">
        <f>INPUT!FK374</f>
        <v>-13.72632068332299</v>
      </c>
      <c r="EW31" s="498">
        <f>INPUT!FL374</f>
        <v>459.29461538461544</v>
      </c>
      <c r="EX31" s="427">
        <f>INPUT!FM374</f>
        <v>-0.93629562871240246</v>
      </c>
      <c r="EY31" s="498">
        <f>INPUT!FN374</f>
        <v>517.18340000000001</v>
      </c>
      <c r="EZ31" s="427">
        <f>INPUT!FO374</f>
        <v>12.603845696494442</v>
      </c>
      <c r="FA31" s="498">
        <f>INPUT!FP374</f>
        <v>507.71449999999999</v>
      </c>
      <c r="FB31" s="427">
        <f>INPUT!FQ374</f>
        <v>-1.8308592271136348</v>
      </c>
      <c r="FC31" s="498">
        <f>INPUT!FR374</f>
        <v>501.84399999999999</v>
      </c>
      <c r="FD31" s="427">
        <f>INPUT!FS374</f>
        <v>-1.156260063480552</v>
      </c>
      <c r="FE31" s="498">
        <f>INPUT!FT374</f>
        <v>493.98599999999999</v>
      </c>
      <c r="FF31" s="427">
        <f>INPUT!FU374</f>
        <v>-1.5658252365276848</v>
      </c>
      <c r="FG31" s="498">
        <f>INPUT!FV374</f>
        <v>478.74199999999996</v>
      </c>
      <c r="FH31" s="427">
        <f>INPUT!FW374</f>
        <v>-3.0859174146635748</v>
      </c>
      <c r="FI31" s="498">
        <f>INPUT!FX374</f>
        <v>469.06299999999999</v>
      </c>
      <c r="FJ31" s="427">
        <f>INPUT!FY374</f>
        <v>-2.0217570215272485</v>
      </c>
      <c r="FK31" s="498">
        <f>INPUT!FZ374</f>
        <v>473.04950000000002</v>
      </c>
      <c r="FL31" s="427">
        <f>INPUT!GA374</f>
        <v>0.84988583623095693</v>
      </c>
      <c r="FM31" s="498">
        <f>INPUT!GB374</f>
        <v>469.36224999999996</v>
      </c>
      <c r="FN31" s="427">
        <f>INPUT!GC374</f>
        <v>-0.77946388274378053</v>
      </c>
      <c r="FO31" s="498">
        <f>INPUT!GD374</f>
        <v>938.5675</v>
      </c>
      <c r="FP31" s="427">
        <f>INPUT!GE374</f>
        <v>99.966550356361211</v>
      </c>
      <c r="FQ31" s="498">
        <f>INPUT!GF374</f>
        <v>934.84750000000008</v>
      </c>
      <c r="FR31" s="427">
        <f>INPUT!GG374</f>
        <v>-0.39634869095721559</v>
      </c>
      <c r="FS31" s="498">
        <f>INPUT!GH374</f>
        <v>908.04499999999996</v>
      </c>
      <c r="FT31" s="427">
        <f>INPUT!GI374</f>
        <v>-2.8670451597720636</v>
      </c>
      <c r="FU31" s="498">
        <f>INPUT!GJ374</f>
        <v>866.42100000000005</v>
      </c>
      <c r="FV31" s="427">
        <f>INPUT!GK374</f>
        <v>-4.5839137928186275</v>
      </c>
      <c r="FW31" s="498">
        <f>INPUT!GL374</f>
        <v>827.84799999999996</v>
      </c>
      <c r="FX31" s="427">
        <f>INPUT!GM374</f>
        <v>-4.4519927379415014</v>
      </c>
      <c r="FY31" s="498">
        <f>INPUT!GN374</f>
        <v>797.91899999999998</v>
      </c>
      <c r="FZ31" s="427">
        <f>INPUT!GO374</f>
        <v>-3.615277200645528</v>
      </c>
      <c r="GA31" s="498">
        <f>INPUT!GP374</f>
        <v>766.90285838937803</v>
      </c>
      <c r="GB31" s="427">
        <f>INPUT!GQ374</f>
        <v>-3.8871290958884197</v>
      </c>
      <c r="GC31" s="498">
        <f>INPUT!GR374</f>
        <v>745.08974773895318</v>
      </c>
      <c r="GD31" s="427">
        <f>INPUT!GS374</f>
        <v>-2.8443120809636735</v>
      </c>
      <c r="GE31" s="498">
        <f>INPUT!GT374</f>
        <v>729.28187357462582</v>
      </c>
      <c r="GF31" s="427">
        <f>INPUT!GU374</f>
        <v>-2.1216067208410627</v>
      </c>
      <c r="GG31" s="498">
        <f>INPUT!GV374</f>
        <v>709.10200907581168</v>
      </c>
      <c r="GH31" s="427">
        <f>INPUT!GW374</f>
        <v>-2.767087079773578</v>
      </c>
      <c r="GI31" s="498">
        <f>INPUT!GX374</f>
        <v>692.07260181282402</v>
      </c>
      <c r="GJ31" s="427">
        <f>INPUT!GY374</f>
        <v>-2.4015454821771698</v>
      </c>
      <c r="GK31" s="427">
        <f>INPUT!GZ374</f>
        <v>-2.8061982444462563</v>
      </c>
      <c r="GL31" s="436"/>
    </row>
    <row r="32" spans="1:194" s="452" customFormat="1" ht="12" customHeight="1" thickBot="1" x14ac:dyDescent="0.25">
      <c r="A32" s="511" t="s">
        <v>139</v>
      </c>
      <c r="B32" s="512">
        <f>INPUT!K377</f>
        <v>0.32670871426277343</v>
      </c>
      <c r="C32" s="513">
        <f>INPUT!L377</f>
        <v>11.886844344524494</v>
      </c>
      <c r="D32" s="512">
        <f>INPUT!M377</f>
        <v>0.32829392878803898</v>
      </c>
      <c r="E32" s="513">
        <f>INPUT!N377</f>
        <v>11.10241405422887</v>
      </c>
      <c r="F32" s="512">
        <f>INPUT!O377</f>
        <v>0.34306949255936553</v>
      </c>
      <c r="G32" s="513">
        <f>INPUT!P377</f>
        <v>10.250464695028461</v>
      </c>
      <c r="H32" s="512">
        <f>INPUT!Q377</f>
        <v>0.34169227794226148</v>
      </c>
      <c r="I32" s="513">
        <f>INPUT!R377</f>
        <v>11.021109198218415</v>
      </c>
      <c r="J32" s="512">
        <f>INPUT!S377</f>
        <v>0.36251928243839537</v>
      </c>
      <c r="K32" s="513">
        <f>INPUT!T377</f>
        <v>10.961007959775237</v>
      </c>
      <c r="L32" s="512">
        <f>INPUT!U377</f>
        <v>0.38141561840311478</v>
      </c>
      <c r="M32" s="513">
        <f>INPUT!V377</f>
        <v>16.181136767038275</v>
      </c>
      <c r="N32" s="512">
        <f>INPUT!W377</f>
        <v>0.39779658576873239</v>
      </c>
      <c r="O32" s="513">
        <f>INPUT!X377</f>
        <v>15.952188811978596</v>
      </c>
      <c r="P32" s="512">
        <f>INPUT!Y377</f>
        <v>0.41997962813749484</v>
      </c>
      <c r="Q32" s="513">
        <f>INPUT!Z377</f>
        <v>22.911653335186632</v>
      </c>
      <c r="R32" s="512">
        <f>INPUT!AA377</f>
        <v>0.46447066360578704</v>
      </c>
      <c r="S32" s="513">
        <f>INPUT!AB377</f>
        <v>28.123022996636536</v>
      </c>
      <c r="T32" s="512">
        <f>INPUT!AC377</f>
        <v>0.45914297138200122</v>
      </c>
      <c r="U32" s="513">
        <f>INPUT!AD377</f>
        <v>20.37864975333472</v>
      </c>
      <c r="V32" s="512">
        <f>INPUT!AE377</f>
        <v>0.47005824885075553</v>
      </c>
      <c r="W32" s="513">
        <f>INPUT!AF377</f>
        <v>18.165480968716508</v>
      </c>
      <c r="X32" s="512">
        <f>INPUT!AG377</f>
        <v>0.50366018700787396</v>
      </c>
      <c r="Y32" s="513">
        <f>INPUT!AH377</f>
        <v>19.924909034631423</v>
      </c>
      <c r="Z32" s="512">
        <f>INPUT!AI377</f>
        <v>0.56801224595892985</v>
      </c>
      <c r="AA32" s="513">
        <f>INPUT!AJ377</f>
        <v>22.292383667318603</v>
      </c>
      <c r="AB32" s="512">
        <f>INPUT!AK377</f>
        <v>0.56192793419070786</v>
      </c>
      <c r="AC32" s="513">
        <f>INPUT!AL377</f>
        <v>22.386265110261448</v>
      </c>
      <c r="AD32" s="512">
        <f>INPUT!AM377</f>
        <v>0.56635685136623892</v>
      </c>
      <c r="AE32" s="513">
        <f>INPUT!AN377</f>
        <v>20.486525393591883</v>
      </c>
      <c r="AF32" s="512">
        <f>INPUT!AO377</f>
        <v>0.57395298420459573</v>
      </c>
      <c r="AG32" s="513">
        <f>INPUT!AP377</f>
        <v>13.956393419601953</v>
      </c>
      <c r="AH32" s="512">
        <f>INPUT!AQ377</f>
        <v>0.65757318200644221</v>
      </c>
      <c r="AI32" s="513">
        <f>INPUT!AR377</f>
        <v>15.767430488459588</v>
      </c>
      <c r="AJ32" s="512">
        <f>INPUT!AS377</f>
        <v>0.64172975696946077</v>
      </c>
      <c r="AK32" s="513">
        <f>INPUT!AT377</f>
        <v>14.201433657802397</v>
      </c>
      <c r="AL32" s="512">
        <f>INPUT!AU377</f>
        <v>0.65638656240698734</v>
      </c>
      <c r="AM32" s="513">
        <f>INPUT!AV377</f>
        <v>15.896287088885241</v>
      </c>
      <c r="AN32" s="512">
        <f>INPUT!AW377</f>
        <v>0.58883505505014977</v>
      </c>
      <c r="AO32" s="513">
        <f>INPUT!AX377</f>
        <v>2.5929076518659722</v>
      </c>
      <c r="AP32" s="512">
        <f>INPUT!AY377</f>
        <v>0.72040969213633677</v>
      </c>
      <c r="AQ32" s="513">
        <f>INPUT!AZ377</f>
        <v>9.5558200743774968</v>
      </c>
      <c r="AR32" s="512">
        <f>INPUT!BA377</f>
        <v>0.74709012370699757</v>
      </c>
      <c r="AS32" s="513">
        <f>INPUT!BB377</f>
        <v>16.418183136012932</v>
      </c>
      <c r="AT32" s="512">
        <f>INPUT!BC377</f>
        <v>0.72462032290518852</v>
      </c>
      <c r="AU32" s="513">
        <f>INPUT!BD377</f>
        <v>10.395362185354017</v>
      </c>
      <c r="AV32" s="512">
        <f>INPUT!BE377</f>
        <v>0.65989521906916648</v>
      </c>
      <c r="AW32" s="513">
        <f>INPUT!BF377</f>
        <v>12.067923505838941</v>
      </c>
      <c r="AX32" s="512">
        <f>INPUT!BG377</f>
        <v>0.81947738685373028</v>
      </c>
      <c r="AY32" s="513">
        <f>INPUT!BH377</f>
        <v>13.751577164878714</v>
      </c>
      <c r="AZ32" s="512">
        <f>INPUT!BI377</f>
        <v>0.82350822597713202</v>
      </c>
      <c r="BA32" s="513">
        <f>INPUT!BJ377</f>
        <v>10.228766228491203</v>
      </c>
      <c r="BB32" s="512">
        <f>INPUT!BK377</f>
        <v>0.84615244136285328</v>
      </c>
      <c r="BC32" s="513">
        <f>INPUT!BL377</f>
        <v>16.771834106227026</v>
      </c>
      <c r="BD32" s="512">
        <f>INPUT!BM377</f>
        <v>0.7760442060783358</v>
      </c>
      <c r="BE32" s="513">
        <f>INPUT!BN377</f>
        <v>17.601125701896514</v>
      </c>
      <c r="BF32" s="512">
        <f>INPUT!BO377</f>
        <v>0.98056013723713253</v>
      </c>
      <c r="BG32" s="513">
        <f>INPUT!BP377</f>
        <v>19.656765759194062</v>
      </c>
      <c r="BH32" s="512">
        <f>INPUT!BQ377</f>
        <v>1.012836190904024</v>
      </c>
      <c r="BI32" s="513">
        <f>INPUT!BR377</f>
        <v>22.990415754772254</v>
      </c>
      <c r="BJ32" s="512">
        <f>INPUT!BS377</f>
        <v>1.0246596428459995</v>
      </c>
      <c r="BK32" s="513">
        <f>INPUT!BT377</f>
        <v>21.096340654130131</v>
      </c>
      <c r="BL32" s="512">
        <f>INPUT!BU377</f>
        <v>0.97659165248689705</v>
      </c>
      <c r="BM32" s="513">
        <f>INPUT!BV377</f>
        <v>25.8422709476833</v>
      </c>
      <c r="BN32" s="512">
        <f>INPUT!BW377</f>
        <v>1.2159304008288878</v>
      </c>
      <c r="BO32" s="513">
        <f>INPUT!BX377</f>
        <v>24.003654100700487</v>
      </c>
      <c r="BP32" s="512">
        <f>INPUT!BY377</f>
        <v>1.2001238561986824</v>
      </c>
      <c r="BQ32" s="513">
        <f>INPUT!BZ377</f>
        <v>18.491407295338824</v>
      </c>
      <c r="BR32" s="512">
        <f>INPUT!CA377</f>
        <v>1.2539545340356046</v>
      </c>
      <c r="BS32" s="513">
        <f>INPUT!CB377</f>
        <v>22.377663918990386</v>
      </c>
      <c r="BT32" s="512">
        <f>INPUT!CC377</f>
        <v>1.1844091008467039</v>
      </c>
      <c r="BU32" s="513">
        <f>INPUT!CD377</f>
        <v>21.27987146220207</v>
      </c>
      <c r="BV32" s="512">
        <f>INPUT!CE377</f>
        <v>1.4047635034061157</v>
      </c>
      <c r="BW32" s="513">
        <f>INPUT!CF377</f>
        <v>15.529926914279146</v>
      </c>
      <c r="BX32" s="512">
        <f>INPUT!CG377</f>
        <v>1.3414318716372307</v>
      </c>
      <c r="BY32" s="513">
        <f>INPUT!CH377</f>
        <v>11.774452670754542</v>
      </c>
      <c r="BZ32" s="512">
        <f>INPUT!CI377</f>
        <v>1.4310870343261679</v>
      </c>
      <c r="CA32" s="513">
        <f>INPUT!CJ377</f>
        <v>14.12591090687294</v>
      </c>
      <c r="CB32" s="512">
        <f>INPUT!CK377</f>
        <v>1.3216567508071591</v>
      </c>
      <c r="CC32" s="513">
        <f>INPUT!CL377</f>
        <v>11.587858440326082</v>
      </c>
      <c r="CD32" s="512">
        <f>INPUT!CM377</f>
        <v>1.6216765797366683</v>
      </c>
      <c r="CE32" s="513">
        <f>INPUT!CN377</f>
        <v>15.441252268058347</v>
      </c>
      <c r="CF32" s="512">
        <f>INPUT!CO377</f>
        <v>1.5469252699855665</v>
      </c>
      <c r="CG32" s="513">
        <f>INPUT!CP377</f>
        <v>15.318958993983722</v>
      </c>
      <c r="CH32" s="512">
        <f>INPUT!CQ377</f>
        <v>1.6450727349484013</v>
      </c>
      <c r="CI32" s="513">
        <f>INPUT!CR377</f>
        <v>14.952668530253943</v>
      </c>
      <c r="CJ32" s="512">
        <f>INPUT!CS377</f>
        <v>1.4546814878153056</v>
      </c>
      <c r="CK32" s="513">
        <f>INPUT!CT377</f>
        <v>10.064998868042396</v>
      </c>
      <c r="CL32" s="512">
        <f>INPUT!CU377</f>
        <v>0.86866880241092936</v>
      </c>
      <c r="CM32" s="513">
        <f>INPUT!CV377</f>
        <v>-46.433905917788742</v>
      </c>
      <c r="CN32" s="512">
        <f>INPUT!CW377</f>
        <v>0.80560831430461599</v>
      </c>
      <c r="CO32" s="513">
        <f>INPUT!CX377</f>
        <v>-47.921963010395928</v>
      </c>
      <c r="CP32" s="512">
        <f>INPUT!CY377</f>
        <v>0.88456764760357742</v>
      </c>
      <c r="CQ32" s="513">
        <f>INPUT!CZ377</f>
        <v>-46.2292682377158</v>
      </c>
      <c r="CR32" s="512">
        <f>INPUT!DA377</f>
        <v>0.74103055342330604</v>
      </c>
      <c r="CS32" s="513">
        <f>INPUT!DB377</f>
        <v>-49.058913608901896</v>
      </c>
      <c r="CT32" s="512">
        <f>INPUT!DC377</f>
        <v>0.83826766547787657</v>
      </c>
      <c r="CU32" s="513">
        <f>INPUT!DD377</f>
        <v>-3.4997385480722398</v>
      </c>
      <c r="CV32" s="512">
        <f>INPUT!DE377</f>
        <v>0.80666702281104752</v>
      </c>
      <c r="CW32" s="513">
        <f>INPUT!DF377</f>
        <v>0.13141727656391655</v>
      </c>
      <c r="CX32" s="512">
        <f>INPUT!DG377</f>
        <v>0.73065163856385762</v>
      </c>
      <c r="CY32" s="513">
        <f>INPUT!DH377</f>
        <v>-17.400139995703068</v>
      </c>
      <c r="CZ32" s="512">
        <f>INPUT!DI377</f>
        <v>0.69387009806554178</v>
      </c>
      <c r="DA32" s="513">
        <f>INPUT!DJ377</f>
        <v>-6.3641715095145823</v>
      </c>
      <c r="DB32" s="512">
        <f>INPUT!DK377</f>
        <v>0.84007175021138347</v>
      </c>
      <c r="DC32" s="513">
        <f>INPUT!DL377</f>
        <v>0.21521583234138664</v>
      </c>
      <c r="DD32" s="512">
        <f>INPUT!DM377</f>
        <v>0.82458605999385126</v>
      </c>
      <c r="DE32" s="513">
        <f>INPUT!DN377</f>
        <v>2.221367265065588</v>
      </c>
      <c r="DF32" s="512">
        <f>INPUT!DO377</f>
        <v>0.74782865362206785</v>
      </c>
      <c r="DG32" s="513">
        <f>INPUT!DP377</f>
        <v>2.3509172020708569</v>
      </c>
      <c r="DH32" s="512">
        <f>INPUT!DQ377</f>
        <v>0.64026902434135813</v>
      </c>
      <c r="DI32" s="513">
        <f>INPUT!DR377</f>
        <v>-7.7249435987542192</v>
      </c>
      <c r="DJ32" s="512">
        <f>INPUT!DS377</f>
        <v>0.76148997447303757</v>
      </c>
      <c r="DK32" s="513">
        <f>INPUT!DT377</f>
        <v>-9.3541742974421744</v>
      </c>
      <c r="DL32" s="512">
        <f>INPUT!DU377</f>
        <v>0.73804221923883784</v>
      </c>
      <c r="DM32" s="513">
        <f>INPUT!DV377</f>
        <v>-10.495428549405595</v>
      </c>
      <c r="DN32" s="512">
        <f>INPUT!DW377</f>
        <v>0.76779973185000305</v>
      </c>
      <c r="DO32" s="513">
        <f>INPUT!DX377</f>
        <v>2.6705419926351226</v>
      </c>
      <c r="DP32" s="512">
        <f>INPUT!DY377</f>
        <v>0.76130378242850061</v>
      </c>
      <c r="DQ32" s="513">
        <f>INPUT!DZ377</f>
        <v>18.903734756128543</v>
      </c>
      <c r="DR32" s="512">
        <f>INPUT!EA377</f>
        <v>0.8375905904716644</v>
      </c>
      <c r="DS32" s="513">
        <f>INPUT!EB377</f>
        <v>9.9936464759486263</v>
      </c>
      <c r="DT32" s="512">
        <f>INPUT!EC377</f>
        <v>0.82423019554650201</v>
      </c>
      <c r="DU32" s="513">
        <f>INPUT!ED377</f>
        <v>11.677919509340828</v>
      </c>
      <c r="DV32" s="512">
        <f>INPUT!EE377</f>
        <v>0.86831736148270666</v>
      </c>
      <c r="DW32" s="513">
        <f>INPUT!EF377</f>
        <v>13.091646879129248</v>
      </c>
      <c r="DX32" s="512">
        <f>INPUT!EG377</f>
        <v>0.71938052665005614</v>
      </c>
      <c r="DY32" s="513">
        <f>INPUT!EH377</f>
        <v>-5.506770982368236</v>
      </c>
      <c r="DZ32" s="512">
        <f>INPUT!EI377</f>
        <v>0.8364907973638166</v>
      </c>
      <c r="EA32" s="513">
        <f>INPUT!EJ377</f>
        <v>-0.13130437714545806</v>
      </c>
      <c r="EB32" s="512">
        <f>INPUT!EK377</f>
        <v>0.91524184420605581</v>
      </c>
      <c r="EC32" s="513">
        <f>INPUT!EL377</f>
        <v>11.042018255495844</v>
      </c>
      <c r="ED32" s="512">
        <f>INPUT!EM377</f>
        <v>0.85048102450796637</v>
      </c>
      <c r="EE32" s="513">
        <f>INPUT!EN377</f>
        <v>-2.0541264940601489</v>
      </c>
      <c r="EF32" s="512">
        <f>INPUT!EO377</f>
        <v>0.80055184285135683</v>
      </c>
      <c r="EG32" s="513">
        <f>INPUT!EP377</f>
        <v>11.283502012389967</v>
      </c>
      <c r="EH32" s="512">
        <f>INPUT!EQ377</f>
        <v>0.99096168234939075</v>
      </c>
      <c r="EI32" s="513">
        <f>INPUT!ER377</f>
        <v>18.46653728557277</v>
      </c>
      <c r="EJ32" s="512">
        <f>INPUT!ES377</f>
        <v>1.0002470907820689</v>
      </c>
      <c r="EK32" s="513">
        <f>INPUT!ET377</f>
        <v>9.2877360354685745</v>
      </c>
      <c r="EL32" s="512">
        <f>INPUT!EU377</f>
        <v>1.0155634384352437</v>
      </c>
      <c r="EM32" s="513">
        <f>INPUT!EV377</f>
        <v>19.410475856622831</v>
      </c>
      <c r="EN32" s="512">
        <f>INPUT!EW377</f>
        <v>0.9903223733995683</v>
      </c>
      <c r="EO32" s="513">
        <f>INPUT!EX377</f>
        <v>23.704964549491049</v>
      </c>
      <c r="EP32" s="514"/>
      <c r="EQ32" s="512">
        <f>INPUT!FF377</f>
        <v>1.2064410813925643</v>
      </c>
      <c r="ER32" s="513">
        <f>INPUT!FG377</f>
        <v>20.829680712866995</v>
      </c>
      <c r="ES32" s="512">
        <f>INPUT!FH377</f>
        <v>1.3395955720216375</v>
      </c>
      <c r="ET32" s="513">
        <f>INPUT!FI377</f>
        <v>11.03696588940557</v>
      </c>
      <c r="EU32" s="512">
        <f>INPUT!FJ377</f>
        <v>1.7794146364610268</v>
      </c>
      <c r="EV32" s="513">
        <f>INPUT!FK377</f>
        <v>32.832227399471073</v>
      </c>
      <c r="EW32" s="512">
        <f>INPUT!FL377</f>
        <v>2.1567855725250924</v>
      </c>
      <c r="EX32" s="513">
        <f>INPUT!FM377</f>
        <v>21.207588626706841</v>
      </c>
      <c r="EY32" s="512">
        <f>INPUT!FN377</f>
        <v>2.2668941037163992</v>
      </c>
      <c r="EZ32" s="513">
        <f>INPUT!FO377</f>
        <v>5.1052145653216474</v>
      </c>
      <c r="FA32" s="512">
        <f>INPUT!FP377</f>
        <v>2.5447372489854043</v>
      </c>
      <c r="FB32" s="513">
        <f>INPUT!FQ377</f>
        <v>12.256555999395946</v>
      </c>
      <c r="FC32" s="512">
        <f>INPUT!FR377</f>
        <v>2.8524800535624615</v>
      </c>
      <c r="FD32" s="513">
        <f>INPUT!FS377</f>
        <v>12.093303727123716</v>
      </c>
      <c r="FE32" s="512">
        <f>INPUT!FT377</f>
        <v>3.2652747243849016</v>
      </c>
      <c r="FF32" s="513">
        <f>INPUT!FU377</f>
        <v>14.471430582201661</v>
      </c>
      <c r="FG32" s="512">
        <f>INPUT!FV377</f>
        <v>3.9950537032472608</v>
      </c>
      <c r="FH32" s="513">
        <f>INPUT!FW377</f>
        <v>22.349696134674613</v>
      </c>
      <c r="FI32" s="512">
        <f>INPUT!FX377</f>
        <v>4.8543585829622034</v>
      </c>
      <c r="FJ32" s="513">
        <f>INPUT!FY377</f>
        <v>21.509219738810572</v>
      </c>
      <c r="FK32" s="512">
        <f>INPUT!FZ377</f>
        <v>5.4989146630879713</v>
      </c>
      <c r="FL32" s="513">
        <f>INPUT!GA377</f>
        <v>13.27788355784072</v>
      </c>
      <c r="FM32" s="512">
        <f>INPUT!GB377</f>
        <v>6.2687716136650895</v>
      </c>
      <c r="FN32" s="513">
        <f>INPUT!GC377</f>
        <v>14.000161809108658</v>
      </c>
      <c r="FO32" s="512">
        <f>INPUT!GD377</f>
        <v>3.2997093975659717</v>
      </c>
      <c r="FP32" s="513">
        <f>INPUT!GE377</f>
        <v>-47.362743438075761</v>
      </c>
      <c r="FQ32" s="512">
        <f>INPUT!GF377</f>
        <v>3.0700194416736415</v>
      </c>
      <c r="FR32" s="513">
        <f>INPUT!GG377</f>
        <v>-6.9609146812067983</v>
      </c>
      <c r="FS32" s="512">
        <f>INPUT!GH377</f>
        <v>3.0549146793385793</v>
      </c>
      <c r="FT32" s="513">
        <f>INPUT!GI377</f>
        <v>-0.49200868665599806</v>
      </c>
      <c r="FU32" s="512">
        <f>INPUT!GJ377</f>
        <v>3.028550785357234</v>
      </c>
      <c r="FV32" s="513">
        <f>INPUT!GK377</f>
        <v>-0.86299935509339676</v>
      </c>
      <c r="FW32" s="512">
        <f>INPUT!GL377</f>
        <v>3.2505967279017405</v>
      </c>
      <c r="FX32" s="513">
        <f>INPUT!GM377</f>
        <v>7.331755624441838</v>
      </c>
      <c r="FY32" s="512">
        <f>INPUT!GN377</f>
        <v>3.4031399177109458</v>
      </c>
      <c r="FZ32" s="513">
        <f>INPUT!GO377</f>
        <v>4.692774975740277</v>
      </c>
      <c r="GA32" s="512">
        <f>INPUT!GP377</f>
        <v>3.9970258538193315</v>
      </c>
      <c r="GB32" s="513">
        <f>INPUT!GQ377</f>
        <v>17.451117217297707</v>
      </c>
      <c r="GC32" s="512">
        <f>INPUT!GR377</f>
        <v>4.1541394370355871</v>
      </c>
      <c r="GD32" s="513">
        <f>INPUT!GS377</f>
        <v>3.930762245786501</v>
      </c>
      <c r="GE32" s="512">
        <f>INPUT!GT377</f>
        <v>4.4538110729373726</v>
      </c>
      <c r="GF32" s="513">
        <f>INPUT!GU377</f>
        <v>7.2138078281655416</v>
      </c>
      <c r="GG32" s="512">
        <f>INPUT!GV377</f>
        <v>4.7483452852105481</v>
      </c>
      <c r="GH32" s="513">
        <f>INPUT!GW377</f>
        <v>6.6130827610279441</v>
      </c>
      <c r="GI32" s="512">
        <f>INPUT!GX377</f>
        <v>5.0537339577536073</v>
      </c>
      <c r="GJ32" s="513">
        <f>INPUT!GY377</f>
        <v>6.4314756867879685</v>
      </c>
      <c r="GK32" s="513">
        <f>INPUT!GZ377</f>
        <v>8.2297148226608172</v>
      </c>
      <c r="GL32" s="451"/>
    </row>
    <row r="33" spans="1:194" s="446" customFormat="1" ht="12" hidden="1" customHeight="1" outlineLevel="1" x14ac:dyDescent="0.2">
      <c r="A33" s="503" t="s">
        <v>328</v>
      </c>
      <c r="B33" s="504"/>
      <c r="C33" s="505"/>
      <c r="D33" s="504"/>
      <c r="E33" s="505"/>
      <c r="F33" s="504"/>
      <c r="G33" s="505"/>
      <c r="H33" s="504"/>
      <c r="I33" s="505"/>
      <c r="J33" s="504"/>
      <c r="K33" s="505"/>
      <c r="L33" s="504"/>
      <c r="M33" s="505"/>
      <c r="N33" s="504"/>
      <c r="O33" s="505"/>
      <c r="P33" s="504"/>
      <c r="Q33" s="505"/>
      <c r="R33" s="504"/>
      <c r="S33" s="505"/>
      <c r="T33" s="504"/>
      <c r="U33" s="505"/>
      <c r="V33" s="504"/>
      <c r="W33" s="505"/>
      <c r="X33" s="504"/>
      <c r="Y33" s="505"/>
      <c r="Z33" s="504"/>
      <c r="AA33" s="505"/>
      <c r="AB33" s="504"/>
      <c r="AC33" s="505"/>
      <c r="AD33" s="504"/>
      <c r="AE33" s="505"/>
      <c r="AF33" s="504"/>
      <c r="AG33" s="505"/>
      <c r="AH33" s="504"/>
      <c r="AI33" s="505"/>
      <c r="AJ33" s="504"/>
      <c r="AK33" s="505"/>
      <c r="AL33" s="504"/>
      <c r="AM33" s="505"/>
      <c r="AN33" s="504"/>
      <c r="AO33" s="505"/>
      <c r="AP33" s="504"/>
      <c r="AQ33" s="505"/>
      <c r="AR33" s="504"/>
      <c r="AS33" s="505"/>
      <c r="AT33" s="504"/>
      <c r="AU33" s="505"/>
      <c r="AV33" s="504"/>
      <c r="AW33" s="505"/>
      <c r="AX33" s="504"/>
      <c r="AY33" s="505"/>
      <c r="AZ33" s="504"/>
      <c r="BA33" s="505"/>
      <c r="BB33" s="504"/>
      <c r="BC33" s="505"/>
      <c r="BD33" s="504"/>
      <c r="BE33" s="505"/>
      <c r="BF33" s="504"/>
      <c r="BG33" s="505"/>
      <c r="BH33" s="504"/>
      <c r="BI33" s="505"/>
      <c r="BJ33" s="504"/>
      <c r="BK33" s="505"/>
      <c r="BL33" s="504"/>
      <c r="BM33" s="505"/>
      <c r="BN33" s="504"/>
      <c r="BO33" s="505"/>
      <c r="BP33" s="504"/>
      <c r="BQ33" s="505"/>
      <c r="BR33" s="504"/>
      <c r="BS33" s="505"/>
      <c r="BT33" s="504"/>
      <c r="BU33" s="505"/>
      <c r="BV33" s="504"/>
      <c r="BW33" s="505"/>
      <c r="BX33" s="504"/>
      <c r="BY33" s="505"/>
      <c r="BZ33" s="504"/>
      <c r="CA33" s="505"/>
      <c r="CB33" s="504"/>
      <c r="CC33" s="505"/>
      <c r="CD33" s="504">
        <f>(CD28/CD65)-CD32</f>
        <v>0</v>
      </c>
      <c r="CE33" s="505"/>
      <c r="CF33" s="504">
        <f>(CF28/CF65)-CF32</f>
        <v>0</v>
      </c>
      <c r="CG33" s="505"/>
      <c r="CH33" s="504">
        <f>(CH28/CH65)-CH32</f>
        <v>0</v>
      </c>
      <c r="CI33" s="505"/>
      <c r="CJ33" s="504">
        <f>(CJ28/CJ65)-CJ32</f>
        <v>0</v>
      </c>
      <c r="CK33" s="505"/>
      <c r="CL33" s="504">
        <f>(CL28/CL65)-CL32</f>
        <v>0</v>
      </c>
      <c r="CM33" s="505"/>
      <c r="CN33" s="504">
        <f>(CN28/CN65)-CN32</f>
        <v>0</v>
      </c>
      <c r="CO33" s="505"/>
      <c r="CP33" s="504">
        <f>(CP28/CP65)-CP32</f>
        <v>0</v>
      </c>
      <c r="CQ33" s="505"/>
      <c r="CR33" s="504">
        <f>(CR28/CR65)-CR32</f>
        <v>0</v>
      </c>
      <c r="CS33" s="505"/>
      <c r="CT33" s="504">
        <f>(CT28/CT65)-CT32</f>
        <v>0</v>
      </c>
      <c r="CU33" s="505"/>
      <c r="CV33" s="504">
        <f>(CV28/CV65)-CV32</f>
        <v>0</v>
      </c>
      <c r="CW33" s="505"/>
      <c r="CX33" s="504">
        <f>(CX28/CX65)-CX32</f>
        <v>0</v>
      </c>
      <c r="CY33" s="505"/>
      <c r="CZ33" s="504">
        <f>(CZ28/CZ65)-CZ32</f>
        <v>0</v>
      </c>
      <c r="DA33" s="505"/>
      <c r="DB33" s="504">
        <f>(DB28/DB65)-DB32</f>
        <v>0</v>
      </c>
      <c r="DC33" s="505"/>
      <c r="DD33" s="504">
        <f>(DD28/DD65)-DD32</f>
        <v>0</v>
      </c>
      <c r="DE33" s="505"/>
      <c r="DF33" s="504">
        <f>(DF28/DF65)-DF32</f>
        <v>0</v>
      </c>
      <c r="DG33" s="505"/>
      <c r="DH33" s="504">
        <f>(DH28/DH65)-DH32</f>
        <v>0</v>
      </c>
      <c r="DI33" s="505"/>
      <c r="DJ33" s="504">
        <f>(DJ28/DJ65)-DJ32</f>
        <v>0</v>
      </c>
      <c r="DK33" s="505"/>
      <c r="DL33" s="504">
        <f>(DL28/DL65)-DL32</f>
        <v>0</v>
      </c>
      <c r="DM33" s="505"/>
      <c r="DN33" s="504">
        <f>(DN28/DN65)-DN32</f>
        <v>0</v>
      </c>
      <c r="DO33" s="505"/>
      <c r="DP33" s="504">
        <f>(DP28/DP65)-DP32</f>
        <v>0</v>
      </c>
      <c r="DQ33" s="505"/>
      <c r="DR33" s="504">
        <f>(DR28/DR65)-DR32</f>
        <v>0</v>
      </c>
      <c r="DS33" s="505"/>
      <c r="DT33" s="504">
        <f>(DT28/DT65)-DT32</f>
        <v>0</v>
      </c>
      <c r="DU33" s="505"/>
      <c r="DV33" s="504">
        <f>(DV28/DV65)-DV32</f>
        <v>0</v>
      </c>
      <c r="DW33" s="505"/>
      <c r="DX33" s="504">
        <f>(DX28/DX65)-DX32</f>
        <v>0</v>
      </c>
      <c r="DY33" s="505"/>
      <c r="DZ33" s="504">
        <f t="shared" ref="DZ33" si="44">(DZ28/DZ65)-DZ32</f>
        <v>0</v>
      </c>
      <c r="EA33" s="505"/>
      <c r="EB33" s="504">
        <f t="shared" ref="EB33" si="45">(EB28/EB65)-EB32</f>
        <v>0</v>
      </c>
      <c r="EC33" s="505"/>
      <c r="ED33" s="504">
        <f t="shared" ref="ED33" si="46">(ED28/ED65)-ED32</f>
        <v>0</v>
      </c>
      <c r="EE33" s="505"/>
      <c r="EF33" s="504">
        <f t="shared" ref="EF33:EN33" si="47">(EF28/EF65)-EF32</f>
        <v>0</v>
      </c>
      <c r="EG33" s="505"/>
      <c r="EH33" s="504">
        <f t="shared" si="47"/>
        <v>0</v>
      </c>
      <c r="EI33" s="505"/>
      <c r="EJ33" s="504">
        <f t="shared" si="47"/>
        <v>0</v>
      </c>
      <c r="EK33" s="505"/>
      <c r="EL33" s="504">
        <f t="shared" si="47"/>
        <v>0</v>
      </c>
      <c r="EM33" s="505"/>
      <c r="EN33" s="504">
        <f t="shared" si="47"/>
        <v>0</v>
      </c>
      <c r="EO33" s="505"/>
      <c r="EP33" s="505"/>
      <c r="EQ33" s="504"/>
      <c r="ER33" s="505"/>
      <c r="ES33" s="504"/>
      <c r="ET33" s="505"/>
      <c r="EU33" s="504"/>
      <c r="EV33" s="505"/>
      <c r="EW33" s="504"/>
      <c r="EX33" s="505"/>
      <c r="EY33" s="504"/>
      <c r="EZ33" s="505"/>
      <c r="FA33" s="504"/>
      <c r="FB33" s="505"/>
      <c r="FC33" s="504"/>
      <c r="FD33" s="505"/>
      <c r="FE33" s="504"/>
      <c r="FF33" s="505"/>
      <c r="FG33" s="504"/>
      <c r="FH33" s="505"/>
      <c r="FI33" s="504"/>
      <c r="FJ33" s="505"/>
      <c r="FK33" s="504"/>
      <c r="FL33" s="505"/>
      <c r="FM33" s="504"/>
      <c r="FN33" s="505"/>
      <c r="FO33" s="504">
        <f>(FO28/FO65)-FO32</f>
        <v>0</v>
      </c>
      <c r="FP33" s="505"/>
      <c r="FQ33" s="504">
        <f>(FQ28/FQ65)-FQ32</f>
        <v>0</v>
      </c>
      <c r="FR33" s="505"/>
      <c r="FS33" s="504">
        <f>(FS28/FS65)-FS32</f>
        <v>0</v>
      </c>
      <c r="FT33" s="505"/>
      <c r="FU33" s="504">
        <f>(FU28/FU65)-FU32</f>
        <v>0</v>
      </c>
      <c r="FV33" s="505"/>
      <c r="FW33" s="504">
        <f>(FW28/FW65)-FW32</f>
        <v>0</v>
      </c>
      <c r="FX33" s="505"/>
      <c r="FY33" s="504">
        <f>(FY28/FY65)-FY32</f>
        <v>0</v>
      </c>
      <c r="FZ33" s="505"/>
      <c r="GA33" s="504">
        <f>(GA28/GA65)-GA32</f>
        <v>0</v>
      </c>
      <c r="GB33" s="505"/>
      <c r="GC33" s="504">
        <f>(GC28/GC65)-GC32</f>
        <v>0</v>
      </c>
      <c r="GD33" s="505"/>
      <c r="GE33" s="504">
        <f>(GE28/GE65)-GE32</f>
        <v>0</v>
      </c>
      <c r="GF33" s="505"/>
      <c r="GG33" s="504">
        <f>(GG28/GG65)-GG32</f>
        <v>0</v>
      </c>
      <c r="GH33" s="505"/>
      <c r="GI33" s="504">
        <f>(GI28/GI65)-GI32</f>
        <v>0</v>
      </c>
      <c r="GJ33" s="505"/>
      <c r="GK33" s="505"/>
    </row>
    <row r="34" spans="1:194" s="519" customFormat="1" ht="4.5" customHeight="1" collapsed="1" x14ac:dyDescent="0.2">
      <c r="A34" s="515"/>
      <c r="B34" s="516"/>
      <c r="C34" s="517"/>
      <c r="D34" s="516"/>
      <c r="E34" s="517"/>
      <c r="F34" s="516"/>
      <c r="G34" s="517"/>
      <c r="H34" s="516"/>
      <c r="I34" s="517"/>
      <c r="J34" s="516"/>
      <c r="K34" s="517"/>
      <c r="L34" s="516"/>
      <c r="M34" s="517"/>
      <c r="N34" s="516"/>
      <c r="O34" s="517"/>
      <c r="P34" s="516"/>
      <c r="Q34" s="517"/>
      <c r="R34" s="516"/>
      <c r="S34" s="517"/>
      <c r="T34" s="516"/>
      <c r="U34" s="517"/>
      <c r="V34" s="516"/>
      <c r="W34" s="517"/>
      <c r="X34" s="516"/>
      <c r="Y34" s="517"/>
      <c r="Z34" s="516"/>
      <c r="AA34" s="517"/>
      <c r="AB34" s="516"/>
      <c r="AC34" s="517"/>
      <c r="AD34" s="516"/>
      <c r="AE34" s="517"/>
      <c r="AF34" s="516"/>
      <c r="AG34" s="517"/>
      <c r="AH34" s="516"/>
      <c r="AI34" s="517"/>
      <c r="AJ34" s="516"/>
      <c r="AK34" s="517"/>
      <c r="AL34" s="516"/>
      <c r="AM34" s="517"/>
      <c r="AN34" s="516"/>
      <c r="AO34" s="517"/>
      <c r="AP34" s="516"/>
      <c r="AQ34" s="517"/>
      <c r="AR34" s="516"/>
      <c r="AS34" s="517"/>
      <c r="AT34" s="516"/>
      <c r="AU34" s="517"/>
      <c r="AV34" s="516"/>
      <c r="AW34" s="517"/>
      <c r="AX34" s="516"/>
      <c r="AY34" s="517"/>
      <c r="AZ34" s="516"/>
      <c r="BA34" s="517"/>
      <c r="BB34" s="516"/>
      <c r="BC34" s="517"/>
      <c r="BD34" s="516"/>
      <c r="BE34" s="517"/>
      <c r="BF34" s="516"/>
      <c r="BG34" s="517"/>
      <c r="BH34" s="516"/>
      <c r="BI34" s="517"/>
      <c r="BJ34" s="516"/>
      <c r="BK34" s="517"/>
      <c r="BL34" s="516"/>
      <c r="BM34" s="517"/>
      <c r="BN34" s="516"/>
      <c r="BO34" s="517"/>
      <c r="BP34" s="516"/>
      <c r="BQ34" s="517"/>
      <c r="BR34" s="516"/>
      <c r="BS34" s="517"/>
      <c r="BT34" s="516"/>
      <c r="BU34" s="517"/>
      <c r="BV34" s="516"/>
      <c r="BW34" s="517"/>
      <c r="BX34" s="516"/>
      <c r="BY34" s="517"/>
      <c r="BZ34" s="516"/>
      <c r="CA34" s="517"/>
      <c r="CB34" s="516"/>
      <c r="CC34" s="517"/>
      <c r="CD34" s="516"/>
      <c r="CE34" s="517"/>
      <c r="CF34" s="516"/>
      <c r="CG34" s="517"/>
      <c r="CH34" s="516"/>
      <c r="CI34" s="517"/>
      <c r="CJ34" s="516"/>
      <c r="CK34" s="517"/>
      <c r="CL34" s="516"/>
      <c r="CM34" s="517"/>
      <c r="CN34" s="516"/>
      <c r="CO34" s="517"/>
      <c r="CP34" s="516"/>
      <c r="CQ34" s="517"/>
      <c r="CR34" s="516"/>
      <c r="CS34" s="517"/>
      <c r="CT34" s="516"/>
      <c r="CU34" s="517"/>
      <c r="CV34" s="516"/>
      <c r="CW34" s="517"/>
      <c r="CX34" s="516"/>
      <c r="CY34" s="517"/>
      <c r="CZ34" s="516"/>
      <c r="DA34" s="517"/>
      <c r="DB34" s="516"/>
      <c r="DC34" s="517"/>
      <c r="DD34" s="516"/>
      <c r="DE34" s="517"/>
      <c r="DF34" s="516"/>
      <c r="DG34" s="517"/>
      <c r="DH34" s="516"/>
      <c r="DI34" s="517"/>
      <c r="DJ34" s="516"/>
      <c r="DK34" s="517"/>
      <c r="DL34" s="516"/>
      <c r="DM34" s="517"/>
      <c r="DN34" s="516"/>
      <c r="DO34" s="517"/>
      <c r="DP34" s="516"/>
      <c r="DQ34" s="517"/>
      <c r="DR34" s="516"/>
      <c r="DS34" s="517"/>
      <c r="DT34" s="516"/>
      <c r="DU34" s="517"/>
      <c r="DV34" s="516"/>
      <c r="DW34" s="517"/>
      <c r="DX34" s="516"/>
      <c r="DY34" s="517"/>
      <c r="DZ34" s="516"/>
      <c r="EA34" s="517"/>
      <c r="EB34" s="516"/>
      <c r="EC34" s="517"/>
      <c r="ED34" s="516"/>
      <c r="EE34" s="517"/>
      <c r="EF34" s="516"/>
      <c r="EG34" s="517"/>
      <c r="EH34" s="516"/>
      <c r="EI34" s="517"/>
      <c r="EJ34" s="516"/>
      <c r="EK34" s="517"/>
      <c r="EL34" s="516"/>
      <c r="EM34" s="517"/>
      <c r="EN34" s="516"/>
      <c r="EO34" s="517"/>
      <c r="EP34" s="517"/>
      <c r="EQ34" s="516"/>
      <c r="ER34" s="517"/>
      <c r="ES34" s="516"/>
      <c r="ET34" s="517"/>
      <c r="EU34" s="516"/>
      <c r="EV34" s="517"/>
      <c r="EW34" s="516"/>
      <c r="EX34" s="517"/>
      <c r="EY34" s="516"/>
      <c r="EZ34" s="517"/>
      <c r="FA34" s="516"/>
      <c r="FB34" s="517"/>
      <c r="FC34" s="516"/>
      <c r="FD34" s="517"/>
      <c r="FE34" s="516"/>
      <c r="FF34" s="517"/>
      <c r="FG34" s="516"/>
      <c r="FH34" s="517"/>
      <c r="FI34" s="516"/>
      <c r="FJ34" s="517"/>
      <c r="FK34" s="516"/>
      <c r="FL34" s="517"/>
      <c r="FM34" s="516"/>
      <c r="FN34" s="517"/>
      <c r="FO34" s="516"/>
      <c r="FP34" s="517"/>
      <c r="FQ34" s="516"/>
      <c r="FR34" s="517"/>
      <c r="FS34" s="516"/>
      <c r="FT34" s="517"/>
      <c r="FU34" s="516"/>
      <c r="FV34" s="517"/>
      <c r="FW34" s="516"/>
      <c r="FX34" s="517"/>
      <c r="FY34" s="516"/>
      <c r="FZ34" s="517"/>
      <c r="GA34" s="516"/>
      <c r="GB34" s="517"/>
      <c r="GC34" s="516"/>
      <c r="GD34" s="517"/>
      <c r="GE34" s="516"/>
      <c r="GF34" s="517"/>
      <c r="GG34" s="516"/>
      <c r="GH34" s="517"/>
      <c r="GI34" s="516"/>
      <c r="GJ34" s="517"/>
      <c r="GK34" s="517"/>
      <c r="GL34" s="518"/>
    </row>
    <row r="35" spans="1:194" s="461" customFormat="1" ht="12" hidden="1" customHeight="1" outlineLevel="1" x14ac:dyDescent="0.2">
      <c r="A35" s="461" t="s">
        <v>280</v>
      </c>
      <c r="B35" s="462"/>
      <c r="C35" s="463"/>
      <c r="D35" s="462"/>
      <c r="E35" s="463"/>
      <c r="F35" s="462"/>
      <c r="G35" s="463"/>
      <c r="H35" s="462"/>
      <c r="I35" s="463"/>
      <c r="J35" s="462"/>
      <c r="K35" s="463"/>
      <c r="L35" s="462"/>
      <c r="M35" s="463"/>
      <c r="N35" s="462"/>
      <c r="O35" s="463"/>
      <c r="P35" s="462"/>
      <c r="Q35" s="463"/>
      <c r="R35" s="462"/>
      <c r="S35" s="463"/>
      <c r="T35" s="462"/>
      <c r="U35" s="463"/>
      <c r="V35" s="462"/>
      <c r="W35" s="463"/>
      <c r="X35" s="462"/>
      <c r="Y35" s="463"/>
      <c r="Z35" s="462"/>
      <c r="AA35" s="463"/>
      <c r="AB35" s="462"/>
      <c r="AC35" s="463"/>
      <c r="AD35" s="462"/>
      <c r="AE35" s="463"/>
      <c r="AF35" s="462"/>
      <c r="AG35" s="463"/>
      <c r="AH35" s="462"/>
      <c r="AI35" s="463"/>
      <c r="AJ35" s="462"/>
      <c r="AK35" s="463"/>
      <c r="AL35" s="462"/>
      <c r="AM35" s="463"/>
      <c r="AN35" s="462"/>
      <c r="AO35" s="463"/>
      <c r="AP35" s="462">
        <f>INPUT!AY385</f>
        <v>0.72040969213633677</v>
      </c>
      <c r="AQ35" s="463" t="str">
        <f>INPUT!AZ385</f>
        <v>NM</v>
      </c>
      <c r="AR35" s="462">
        <f>INPUT!BA385</f>
        <v>0.74709012370699757</v>
      </c>
      <c r="AS35" s="463" t="str">
        <f>INPUT!BB385</f>
        <v>NM</v>
      </c>
      <c r="AT35" s="462">
        <f>INPUT!BC385</f>
        <v>0.72462032290518852</v>
      </c>
      <c r="AU35" s="463" t="str">
        <f>INPUT!BD385</f>
        <v>NM</v>
      </c>
      <c r="AV35" s="462">
        <f>INPUT!BE385</f>
        <v>0.65989521906916648</v>
      </c>
      <c r="AW35" s="463" t="str">
        <f>INPUT!BF385</f>
        <v>NM</v>
      </c>
      <c r="AX35" s="462">
        <f>INPUT!BG385</f>
        <v>0.81947738685373028</v>
      </c>
      <c r="AY35" s="463">
        <f>INPUT!BH385</f>
        <v>13.751577164878714</v>
      </c>
      <c r="AZ35" s="462">
        <f>INPUT!BI385</f>
        <v>0.82350822597713202</v>
      </c>
      <c r="BA35" s="463">
        <f>INPUT!BJ385</f>
        <v>10.228766228491203</v>
      </c>
      <c r="BB35" s="462">
        <f>INPUT!BK385</f>
        <v>0.84615244136285328</v>
      </c>
      <c r="BC35" s="463">
        <f>INPUT!BL385</f>
        <v>16.771834106227026</v>
      </c>
      <c r="BD35" s="462">
        <f>INPUT!BM385</f>
        <v>0.7760442060783358</v>
      </c>
      <c r="BE35" s="463">
        <f>INPUT!BN385</f>
        <v>17.601125701896514</v>
      </c>
      <c r="BF35" s="462">
        <f>INPUT!BO385</f>
        <v>0.98056013723713253</v>
      </c>
      <c r="BG35" s="463">
        <f>INPUT!BP385</f>
        <v>19.656765759194062</v>
      </c>
      <c r="BH35" s="462">
        <f>INPUT!BQ385</f>
        <v>1.012836190904024</v>
      </c>
      <c r="BI35" s="463">
        <f>INPUT!BR385</f>
        <v>22.990415754772254</v>
      </c>
      <c r="BJ35" s="462">
        <f>INPUT!BS385</f>
        <v>1.0246596428459995</v>
      </c>
      <c r="BK35" s="463">
        <f>INPUT!BT385</f>
        <v>21.096340654130131</v>
      </c>
      <c r="BL35" s="462">
        <f>INPUT!BU385</f>
        <v>0.97659165248689705</v>
      </c>
      <c r="BM35" s="463">
        <f>INPUT!BV385</f>
        <v>25.8422709476833</v>
      </c>
      <c r="BN35" s="462">
        <f>INPUT!BW385</f>
        <v>1.2159304008288878</v>
      </c>
      <c r="BO35" s="463">
        <f>INPUT!BX385</f>
        <v>24.003654100700487</v>
      </c>
      <c r="BP35" s="462">
        <f>INPUT!BY385</f>
        <v>1.2001238561986824</v>
      </c>
      <c r="BQ35" s="463">
        <f>INPUT!BZ385</f>
        <v>18.491407295338824</v>
      </c>
      <c r="BR35" s="462">
        <f>INPUT!CA385</f>
        <v>1.2539545340356046</v>
      </c>
      <c r="BS35" s="463">
        <f>INPUT!CB385</f>
        <v>22.377663918990386</v>
      </c>
      <c r="BT35" s="462">
        <f>INPUT!CC385</f>
        <v>1.1844091008467039</v>
      </c>
      <c r="BU35" s="463">
        <f>INPUT!CD385</f>
        <v>21.27987146220207</v>
      </c>
      <c r="BV35" s="462">
        <f>INPUT!CE385</f>
        <v>1.4047635034061157</v>
      </c>
      <c r="BW35" s="463">
        <f>INPUT!CF385</f>
        <v>15.529926914279146</v>
      </c>
      <c r="BX35" s="462">
        <f>INPUT!CG385</f>
        <v>1.3414318716372307</v>
      </c>
      <c r="BY35" s="463">
        <f>INPUT!CH385</f>
        <v>11.774452670754542</v>
      </c>
      <c r="BZ35" s="462">
        <f>INPUT!CI385</f>
        <v>1.4310870343261679</v>
      </c>
      <c r="CA35" s="463">
        <f>INPUT!CJ385</f>
        <v>14.12591090687294</v>
      </c>
      <c r="CB35" s="462">
        <f>INPUT!CK385</f>
        <v>1.3216567508071591</v>
      </c>
      <c r="CC35" s="463">
        <f>INPUT!CL385</f>
        <v>11.587858440326082</v>
      </c>
      <c r="CD35" s="462">
        <f>INPUT!CM385</f>
        <v>1.6216765797366683</v>
      </c>
      <c r="CE35" s="463">
        <f>INPUT!CN385</f>
        <v>15.441252268058347</v>
      </c>
      <c r="CF35" s="462">
        <f>INPUT!CO385</f>
        <v>1.5469252699855665</v>
      </c>
      <c r="CG35" s="463">
        <f>INPUT!CP385</f>
        <v>15.318958993983722</v>
      </c>
      <c r="CH35" s="462">
        <f>INPUT!CQ385</f>
        <v>1.6450727349484013</v>
      </c>
      <c r="CI35" s="463">
        <f>INPUT!CR385</f>
        <v>14.952668530253943</v>
      </c>
      <c r="CJ35" s="462">
        <f>INPUT!CS385</f>
        <v>1.4546814878153056</v>
      </c>
      <c r="CK35" s="463">
        <f>INPUT!CT385</f>
        <v>10.064998868042396</v>
      </c>
      <c r="CL35" s="462">
        <f>INPUT!CU385</f>
        <v>0.86866880241092936</v>
      </c>
      <c r="CM35" s="463">
        <f>INPUT!CV385</f>
        <v>-46.433905917788742</v>
      </c>
      <c r="CN35" s="462">
        <f>INPUT!CW385</f>
        <v>0.80560831430461599</v>
      </c>
      <c r="CO35" s="463">
        <f>INPUT!CX385</f>
        <v>-47.921963010395928</v>
      </c>
      <c r="CP35" s="462">
        <f>INPUT!CY385</f>
        <v>0.88456764760357742</v>
      </c>
      <c r="CQ35" s="463">
        <f>INPUT!CZ385</f>
        <v>-46.2292682377158</v>
      </c>
      <c r="CR35" s="462">
        <f>INPUT!DA385</f>
        <v>0.74103055342330604</v>
      </c>
      <c r="CS35" s="463">
        <f>INPUT!DB385</f>
        <v>-49.058913608901896</v>
      </c>
      <c r="CT35" s="462">
        <f>INPUT!DC385</f>
        <v>0.83826766547787657</v>
      </c>
      <c r="CU35" s="463">
        <f>INPUT!DD385</f>
        <v>-3.4997385480722398</v>
      </c>
      <c r="CV35" s="462">
        <f>INPUT!DE385</f>
        <v>0.80666702281104752</v>
      </c>
      <c r="CW35" s="463">
        <f>INPUT!DF385</f>
        <v>0.13141727656391655</v>
      </c>
      <c r="CX35" s="462">
        <f>INPUT!DG385</f>
        <v>0.73065163856385762</v>
      </c>
      <c r="CY35" s="463">
        <f>INPUT!DH385</f>
        <v>-17.400139995703068</v>
      </c>
      <c r="CZ35" s="462">
        <f>INPUT!DI385</f>
        <v>0.69387009806554178</v>
      </c>
      <c r="DA35" s="463">
        <f>INPUT!DJ385</f>
        <v>-6.3641715095145823</v>
      </c>
      <c r="DB35" s="462">
        <f>INPUT!DK385</f>
        <v>0.84007175021138347</v>
      </c>
      <c r="DC35" s="463">
        <f>INPUT!DL385</f>
        <v>0.21521583234138664</v>
      </c>
      <c r="DD35" s="462">
        <f>INPUT!DM385</f>
        <v>0.82458605999385126</v>
      </c>
      <c r="DE35" s="463">
        <f>INPUT!DN385</f>
        <v>2.221367265065588</v>
      </c>
      <c r="DF35" s="462">
        <f>INPUT!DO385</f>
        <v>0.74782865362206785</v>
      </c>
      <c r="DG35" s="463">
        <f>INPUT!DP385</f>
        <v>2.3509172020708569</v>
      </c>
      <c r="DH35" s="462">
        <f>INPUT!DQ385</f>
        <v>0.64026902434135813</v>
      </c>
      <c r="DI35" s="463"/>
      <c r="DJ35" s="462">
        <f>INPUT!DS385</f>
        <v>0.76148997447303757</v>
      </c>
      <c r="DK35" s="463"/>
      <c r="DL35" s="462">
        <f>INPUT!DU385</f>
        <v>0.73804221923883784</v>
      </c>
      <c r="DM35" s="463"/>
      <c r="DN35" s="462">
        <f>INPUT!DW385</f>
        <v>0.76779973185000305</v>
      </c>
      <c r="DO35" s="463"/>
      <c r="DP35" s="462">
        <f>INPUT!DY385</f>
        <v>0.76130378242850061</v>
      </c>
      <c r="DQ35" s="463"/>
      <c r="DR35" s="462">
        <f>INPUT!EA385</f>
        <v>0.8375905904716644</v>
      </c>
      <c r="DS35" s="463"/>
      <c r="DT35" s="462">
        <f>INPUT!EC385</f>
        <v>0.82423019554650201</v>
      </c>
      <c r="DU35" s="463"/>
      <c r="DV35" s="462">
        <f>INPUT!EE385</f>
        <v>0.86831736148270666</v>
      </c>
      <c r="DW35" s="463"/>
      <c r="DX35" s="462">
        <f>INPUT!EG385</f>
        <v>0.71938052665005614</v>
      </c>
      <c r="DY35" s="463"/>
      <c r="DZ35" s="462">
        <f>INPUT!EI385</f>
        <v>0.8364907973638166</v>
      </c>
      <c r="EA35" s="463"/>
      <c r="EB35" s="462">
        <f>INPUT!EK385</f>
        <v>0.91524184420605581</v>
      </c>
      <c r="EC35" s="463"/>
      <c r="ED35" s="462">
        <f>INPUT!EM385</f>
        <v>0.85048102450796637</v>
      </c>
      <c r="EE35" s="463"/>
      <c r="EF35" s="462">
        <f>INPUT!EO385</f>
        <v>0.80055184285135683</v>
      </c>
      <c r="EG35" s="463"/>
      <c r="EH35" s="462">
        <f>INPUT!EQ385</f>
        <v>0.99096168234939075</v>
      </c>
      <c r="EI35" s="463"/>
      <c r="EJ35" s="462">
        <f>INPUT!ES385</f>
        <v>1.0002470907820689</v>
      </c>
      <c r="EK35" s="463"/>
      <c r="EL35" s="462">
        <f>INPUT!EU385</f>
        <v>1.0155634384352437</v>
      </c>
      <c r="EM35" s="463"/>
      <c r="EN35" s="462">
        <f>INPUT!EW385</f>
        <v>0.9903223733995683</v>
      </c>
      <c r="EO35" s="463"/>
      <c r="EP35" s="520"/>
      <c r="EQ35" s="462"/>
      <c r="ER35" s="463"/>
      <c r="ES35" s="462"/>
      <c r="ET35" s="463"/>
      <c r="EU35" s="462"/>
      <c r="EV35" s="463"/>
      <c r="EW35" s="462"/>
      <c r="EX35" s="463"/>
      <c r="EY35" s="462"/>
      <c r="EZ35" s="463"/>
      <c r="FA35" s="462"/>
      <c r="FB35" s="463"/>
      <c r="FC35" s="462">
        <f>INPUT!FR385</f>
        <v>2.8524800535624615</v>
      </c>
      <c r="FD35" s="463" t="str">
        <f>INPUT!FS385</f>
        <v>NM</v>
      </c>
      <c r="FE35" s="462">
        <f>INPUT!FT385</f>
        <v>3.2652747243849016</v>
      </c>
      <c r="FF35" s="463">
        <f>INPUT!FU385</f>
        <v>14.471430582201661</v>
      </c>
      <c r="FG35" s="462">
        <f>INPUT!FV385</f>
        <v>3.9950537032472608</v>
      </c>
      <c r="FH35" s="463">
        <f>INPUT!FW385</f>
        <v>22.349696134674613</v>
      </c>
      <c r="FI35" s="462">
        <f>INPUT!FX385</f>
        <v>4.8543585829622034</v>
      </c>
      <c r="FJ35" s="463">
        <f>INPUT!FY385</f>
        <v>21.509219738810572</v>
      </c>
      <c r="FK35" s="462">
        <f>INPUT!FZ385</f>
        <v>5.4989146630879704</v>
      </c>
      <c r="FL35" s="463">
        <f>INPUT!GA385</f>
        <v>13.277883557840697</v>
      </c>
      <c r="FM35" s="462">
        <f>INPUT!GB385</f>
        <v>6.2687716136650904</v>
      </c>
      <c r="FN35" s="463">
        <f>INPUT!GC385</f>
        <v>14.000161809108702</v>
      </c>
      <c r="FO35" s="462">
        <f>INPUT!GD385</f>
        <v>3.2997093975659717</v>
      </c>
      <c r="FP35" s="463">
        <f>INPUT!GE385</f>
        <v>-47.362743438075761</v>
      </c>
      <c r="FQ35" s="462">
        <f>INPUT!GF385</f>
        <v>3.0700194416736415</v>
      </c>
      <c r="FR35" s="463">
        <f>INPUT!GG385</f>
        <v>-6.9609146812067983</v>
      </c>
      <c r="FS35" s="462">
        <f>INPUT!GH385</f>
        <v>3.0549146793385793</v>
      </c>
      <c r="FT35" s="463">
        <f>INPUT!GI385</f>
        <v>-0.49200868665599806</v>
      </c>
      <c r="FU35" s="462">
        <f>INPUT!GJ385</f>
        <v>3.028550785357234</v>
      </c>
      <c r="FV35" s="463">
        <f>INPUT!GK385</f>
        <v>-0.86299935509339676</v>
      </c>
      <c r="FW35" s="462">
        <f>INPUT!GL385</f>
        <v>3.2505967279017405</v>
      </c>
      <c r="FX35" s="463">
        <f>INPUT!GM385</f>
        <v>7.331755624441838</v>
      </c>
      <c r="FY35" s="462">
        <f>INPUT!GN385</f>
        <v>3.4031399177109458</v>
      </c>
      <c r="FZ35" s="463">
        <f>INPUT!GO385</f>
        <v>4.692774975740277</v>
      </c>
      <c r="GA35" s="462">
        <f>INPUT!GP385</f>
        <v>3.9970258538193315</v>
      </c>
      <c r="GB35" s="463">
        <f>INPUT!GQ385</f>
        <v>17.451117217297707</v>
      </c>
      <c r="GC35" s="462">
        <f>INPUT!GR385</f>
        <v>4.154139437035588</v>
      </c>
      <c r="GD35" s="463">
        <f>INPUT!GS385</f>
        <v>3.9307622457865232</v>
      </c>
      <c r="GE35" s="462">
        <f>INPUT!GT385</f>
        <v>4.4538110729373726</v>
      </c>
      <c r="GF35" s="463">
        <f>INPUT!GU385</f>
        <v>7.2138078281655194</v>
      </c>
      <c r="GG35" s="462">
        <f>INPUT!GV385</f>
        <v>4.7483452852105481</v>
      </c>
      <c r="GH35" s="463">
        <f>INPUT!GW385</f>
        <v>6.6130827610279441</v>
      </c>
      <c r="GI35" s="462">
        <f>INPUT!GX385</f>
        <v>5.0537339577536082</v>
      </c>
      <c r="GJ35" s="463">
        <f>INPUT!GY385</f>
        <v>6.4314756867879908</v>
      </c>
      <c r="GK35" s="463">
        <f>INPUT!GZ385</f>
        <v>8.2297148226608172</v>
      </c>
      <c r="GL35" s="464"/>
    </row>
    <row r="36" spans="1:194" s="519" customFormat="1" ht="4.5" hidden="1" customHeight="1" outlineLevel="1" collapsed="1" x14ac:dyDescent="0.2">
      <c r="A36" s="515"/>
      <c r="B36" s="516"/>
      <c r="C36" s="517"/>
      <c r="D36" s="516"/>
      <c r="E36" s="517"/>
      <c r="F36" s="516"/>
      <c r="G36" s="517"/>
      <c r="H36" s="516"/>
      <c r="I36" s="517"/>
      <c r="J36" s="516"/>
      <c r="K36" s="517"/>
      <c r="L36" s="516"/>
      <c r="M36" s="517"/>
      <c r="N36" s="516"/>
      <c r="O36" s="517"/>
      <c r="P36" s="516"/>
      <c r="Q36" s="517"/>
      <c r="R36" s="516"/>
      <c r="S36" s="517"/>
      <c r="T36" s="516"/>
      <c r="U36" s="517"/>
      <c r="V36" s="516"/>
      <c r="W36" s="517"/>
      <c r="X36" s="516"/>
      <c r="Y36" s="517"/>
      <c r="Z36" s="516"/>
      <c r="AA36" s="517"/>
      <c r="AB36" s="516"/>
      <c r="AC36" s="517"/>
      <c r="AD36" s="516"/>
      <c r="AE36" s="517"/>
      <c r="AF36" s="516"/>
      <c r="AG36" s="517"/>
      <c r="AH36" s="516"/>
      <c r="AI36" s="517"/>
      <c r="AJ36" s="516"/>
      <c r="AK36" s="517"/>
      <c r="AL36" s="516"/>
      <c r="AM36" s="517"/>
      <c r="AN36" s="516"/>
      <c r="AO36" s="517"/>
      <c r="AP36" s="516"/>
      <c r="AQ36" s="517"/>
      <c r="AR36" s="516"/>
      <c r="AS36" s="517"/>
      <c r="AT36" s="516"/>
      <c r="AU36" s="517"/>
      <c r="AV36" s="516"/>
      <c r="AW36" s="517"/>
      <c r="AX36" s="516"/>
      <c r="AY36" s="517"/>
      <c r="AZ36" s="516"/>
      <c r="BA36" s="517"/>
      <c r="BB36" s="516"/>
      <c r="BC36" s="517"/>
      <c r="BD36" s="516"/>
      <c r="BE36" s="517"/>
      <c r="BF36" s="516"/>
      <c r="BG36" s="517"/>
      <c r="BH36" s="516"/>
      <c r="BI36" s="517"/>
      <c r="BJ36" s="516"/>
      <c r="BK36" s="517"/>
      <c r="BL36" s="516"/>
      <c r="BM36" s="517"/>
      <c r="BN36" s="516"/>
      <c r="BO36" s="517"/>
      <c r="BP36" s="516"/>
      <c r="BQ36" s="517"/>
      <c r="BR36" s="516"/>
      <c r="BS36" s="517"/>
      <c r="BT36" s="516"/>
      <c r="BU36" s="517"/>
      <c r="BV36" s="516"/>
      <c r="BW36" s="517"/>
      <c r="BX36" s="516"/>
      <c r="BY36" s="517"/>
      <c r="BZ36" s="516"/>
      <c r="CA36" s="517"/>
      <c r="CB36" s="516"/>
      <c r="CC36" s="517"/>
      <c r="CD36" s="516"/>
      <c r="CE36" s="517"/>
      <c r="CF36" s="516"/>
      <c r="CG36" s="517"/>
      <c r="CH36" s="516"/>
      <c r="CI36" s="517"/>
      <c r="CJ36" s="516"/>
      <c r="CK36" s="517"/>
      <c r="CL36" s="516"/>
      <c r="CM36" s="517"/>
      <c r="CN36" s="516"/>
      <c r="CO36" s="517"/>
      <c r="CP36" s="516"/>
      <c r="CQ36" s="517"/>
      <c r="CR36" s="516"/>
      <c r="CS36" s="517"/>
      <c r="CT36" s="516"/>
      <c r="CU36" s="517"/>
      <c r="CV36" s="516"/>
      <c r="CW36" s="517"/>
      <c r="CX36" s="516"/>
      <c r="CY36" s="517"/>
      <c r="CZ36" s="516"/>
      <c r="DA36" s="517"/>
      <c r="DB36" s="516"/>
      <c r="DC36" s="517"/>
      <c r="DD36" s="516"/>
      <c r="DE36" s="517"/>
      <c r="DF36" s="516"/>
      <c r="DG36" s="517"/>
      <c r="DH36" s="516"/>
      <c r="DI36" s="517"/>
      <c r="DJ36" s="516"/>
      <c r="DK36" s="517"/>
      <c r="DL36" s="516"/>
      <c r="DM36" s="517"/>
      <c r="DN36" s="516"/>
      <c r="DO36" s="517"/>
      <c r="DP36" s="516"/>
      <c r="DQ36" s="517"/>
      <c r="DR36" s="516"/>
      <c r="DS36" s="517"/>
      <c r="DT36" s="516"/>
      <c r="DU36" s="517"/>
      <c r="DV36" s="516"/>
      <c r="DW36" s="517"/>
      <c r="DX36" s="516"/>
      <c r="DY36" s="517"/>
      <c r="DZ36" s="516"/>
      <c r="EA36" s="517"/>
      <c r="EB36" s="516"/>
      <c r="EC36" s="517"/>
      <c r="ED36" s="516"/>
      <c r="EE36" s="517"/>
      <c r="EF36" s="516"/>
      <c r="EG36" s="517"/>
      <c r="EH36" s="516"/>
      <c r="EI36" s="517"/>
      <c r="EJ36" s="516"/>
      <c r="EK36" s="517"/>
      <c r="EL36" s="516"/>
      <c r="EM36" s="517"/>
      <c r="EN36" s="516"/>
      <c r="EO36" s="517"/>
      <c r="EP36" s="517"/>
      <c r="EQ36" s="516"/>
      <c r="ER36" s="517"/>
      <c r="ES36" s="516"/>
      <c r="ET36" s="517"/>
      <c r="EU36" s="516"/>
      <c r="EV36" s="517"/>
      <c r="EW36" s="516"/>
      <c r="EX36" s="517"/>
      <c r="EY36" s="516"/>
      <c r="EZ36" s="517"/>
      <c r="FA36" s="516"/>
      <c r="FB36" s="517"/>
      <c r="FC36" s="516"/>
      <c r="FD36" s="517"/>
      <c r="FE36" s="516"/>
      <c r="FF36" s="517"/>
      <c r="FG36" s="516"/>
      <c r="FH36" s="517"/>
      <c r="FI36" s="516"/>
      <c r="FJ36" s="517"/>
      <c r="FK36" s="516"/>
      <c r="FL36" s="517"/>
      <c r="FM36" s="516"/>
      <c r="FN36" s="517"/>
      <c r="FO36" s="516"/>
      <c r="FP36" s="517"/>
      <c r="FQ36" s="516"/>
      <c r="FR36" s="517"/>
      <c r="FS36" s="516"/>
      <c r="FT36" s="517"/>
      <c r="FU36" s="516"/>
      <c r="FV36" s="517"/>
      <c r="FW36" s="516"/>
      <c r="FX36" s="517"/>
      <c r="FY36" s="516"/>
      <c r="FZ36" s="517"/>
      <c r="GA36" s="516"/>
      <c r="GB36" s="517"/>
      <c r="GC36" s="516"/>
      <c r="GD36" s="517"/>
      <c r="GE36" s="516"/>
      <c r="GF36" s="517"/>
      <c r="GG36" s="516"/>
      <c r="GH36" s="517"/>
      <c r="GI36" s="516"/>
      <c r="GJ36" s="517"/>
      <c r="GK36" s="517"/>
      <c r="GL36" s="518"/>
    </row>
    <row r="37" spans="1:194" ht="12" hidden="1" customHeight="1" outlineLevel="1" x14ac:dyDescent="0.2">
      <c r="A37" s="497" t="s">
        <v>297</v>
      </c>
      <c r="B37" s="521">
        <f>INPUT!K323</f>
        <v>-2</v>
      </c>
      <c r="C37" s="427">
        <f>INPUT!L323</f>
        <v>-33.333333333333336</v>
      </c>
      <c r="D37" s="521">
        <f>INPUT!M323</f>
        <v>-3</v>
      </c>
      <c r="E37" s="427" t="str">
        <f>INPUT!N323</f>
        <v>NM</v>
      </c>
      <c r="F37" s="521">
        <f>INPUT!O323</f>
        <v>-28</v>
      </c>
      <c r="G37" s="427" t="str">
        <f>INPUT!P323</f>
        <v>NM</v>
      </c>
      <c r="H37" s="521">
        <f>INPUT!Q323</f>
        <v>-1</v>
      </c>
      <c r="I37" s="427">
        <f>INPUT!R323</f>
        <v>-50</v>
      </c>
      <c r="J37" s="521">
        <f>INPUT!S323</f>
        <v>-5</v>
      </c>
      <c r="K37" s="427" t="str">
        <f>INPUT!T323</f>
        <v>NM</v>
      </c>
      <c r="L37" s="521">
        <f>INPUT!U323</f>
        <v>-3</v>
      </c>
      <c r="M37" s="427">
        <f>INPUT!V323</f>
        <v>0</v>
      </c>
      <c r="N37" s="521">
        <f>INPUT!W323</f>
        <v>-3</v>
      </c>
      <c r="O37" s="427" t="str">
        <f>INPUT!X323</f>
        <v>NM</v>
      </c>
      <c r="P37" s="521">
        <f>INPUT!Y323</f>
        <v>-4</v>
      </c>
      <c r="Q37" s="427" t="str">
        <f>INPUT!Z323</f>
        <v>NM</v>
      </c>
      <c r="R37" s="521">
        <f>INPUT!AA323</f>
        <v>-7</v>
      </c>
      <c r="S37" s="427">
        <f>INPUT!AB323</f>
        <v>39.999999999999993</v>
      </c>
      <c r="T37" s="521">
        <f>INPUT!AC323</f>
        <v>-5</v>
      </c>
      <c r="U37" s="427">
        <f>INPUT!AD323</f>
        <v>66.666666666666671</v>
      </c>
      <c r="V37" s="521">
        <f>INPUT!AE323</f>
        <v>-6</v>
      </c>
      <c r="W37" s="427">
        <f>INPUT!AF323</f>
        <v>100</v>
      </c>
      <c r="X37" s="521">
        <f>INPUT!AG323</f>
        <v>-175</v>
      </c>
      <c r="Y37" s="427" t="str">
        <f>INPUT!AH323</f>
        <v>NM</v>
      </c>
      <c r="Z37" s="521">
        <f>INPUT!AI323</f>
        <v>6</v>
      </c>
      <c r="AA37" s="427" t="str">
        <f>INPUT!AJ323</f>
        <v>NM</v>
      </c>
      <c r="AB37" s="521">
        <f>INPUT!AK323</f>
        <v>-3</v>
      </c>
      <c r="AC37" s="427">
        <f>INPUT!AL323</f>
        <v>-40</v>
      </c>
      <c r="AD37" s="521">
        <f>INPUT!AM323</f>
        <v>-4</v>
      </c>
      <c r="AE37" s="427">
        <f>INPUT!AN323</f>
        <v>-33.333333333333336</v>
      </c>
      <c r="AF37" s="521">
        <f>INPUT!AO323</f>
        <v>-3</v>
      </c>
      <c r="AG37" s="427" t="str">
        <f>INPUT!AP323</f>
        <v>NM</v>
      </c>
      <c r="AH37" s="521">
        <f>INPUT!AQ323</f>
        <v>2</v>
      </c>
      <c r="AI37" s="427" t="str">
        <f>INPUT!AR323</f>
        <v>NM</v>
      </c>
      <c r="AJ37" s="521">
        <f>INPUT!AS323</f>
        <v>7</v>
      </c>
      <c r="AK37" s="427" t="str">
        <f>INPUT!AT323</f>
        <v>NM</v>
      </c>
      <c r="AL37" s="521">
        <f>INPUT!AU323</f>
        <v>89</v>
      </c>
      <c r="AM37" s="427" t="str">
        <f>INPUT!AV323</f>
        <v>NM</v>
      </c>
      <c r="AN37" s="521">
        <f>INPUT!AW323</f>
        <v>68</v>
      </c>
      <c r="AO37" s="427" t="str">
        <f>INPUT!AX323</f>
        <v>NM</v>
      </c>
      <c r="AP37" s="521">
        <f>INPUT!AY323</f>
        <v>2</v>
      </c>
      <c r="AQ37" s="427">
        <f>INPUT!AZ323</f>
        <v>0</v>
      </c>
      <c r="AR37" s="521">
        <f>INPUT!BA323</f>
        <v>31</v>
      </c>
      <c r="AS37" s="427" t="str">
        <f>INPUT!BB323</f>
        <v>NM</v>
      </c>
      <c r="AT37" s="521">
        <f>INPUT!BC323</f>
        <v>7</v>
      </c>
      <c r="AU37" s="427" t="str">
        <f>INPUT!BD323</f>
        <v>NM</v>
      </c>
      <c r="AV37" s="521">
        <f>INPUT!BE323</f>
        <v>3</v>
      </c>
      <c r="AW37" s="427" t="str">
        <f>INPUT!BF323</f>
        <v>NM</v>
      </c>
      <c r="AX37" s="521">
        <f>INPUT!BG323</f>
        <v>9</v>
      </c>
      <c r="AY37" s="427" t="str">
        <f>INPUT!BH323</f>
        <v>NM</v>
      </c>
      <c r="AZ37" s="521">
        <f>INPUT!BI323</f>
        <v>9</v>
      </c>
      <c r="BA37" s="427" t="str">
        <f>INPUT!BJ323</f>
        <v>NM</v>
      </c>
      <c r="BB37" s="521">
        <f>INPUT!BK323</f>
        <v>1</v>
      </c>
      <c r="BC37" s="427" t="str">
        <f>INPUT!BL323</f>
        <v>NM</v>
      </c>
      <c r="BD37" s="521">
        <f>INPUT!BM323</f>
        <v>-1</v>
      </c>
      <c r="BE37" s="427" t="str">
        <f>INPUT!BN323</f>
        <v>NM</v>
      </c>
      <c r="BF37" s="521">
        <f>INPUT!BO323</f>
        <v>-4</v>
      </c>
      <c r="BG37" s="427" t="str">
        <f>INPUT!BP323</f>
        <v>NM</v>
      </c>
      <c r="BH37" s="521">
        <f>INPUT!BQ323</f>
        <v>-1</v>
      </c>
      <c r="BI37" s="427" t="str">
        <f>INPUT!BR323</f>
        <v>NM</v>
      </c>
      <c r="BJ37" s="521">
        <f>INPUT!BS323</f>
        <v>-389</v>
      </c>
      <c r="BK37" s="427" t="str">
        <f>INPUT!BT323</f>
        <v>NM</v>
      </c>
      <c r="BL37" s="521">
        <f>INPUT!BU323</f>
        <v>-262</v>
      </c>
      <c r="BM37" s="427" t="str">
        <f>INPUT!BV323</f>
        <v>NM</v>
      </c>
      <c r="BN37" s="521">
        <f>INPUT!BW323</f>
        <v>-6</v>
      </c>
      <c r="BO37" s="427">
        <f>INPUT!BX323</f>
        <v>50</v>
      </c>
      <c r="BP37" s="521">
        <f>INPUT!BY323</f>
        <v>-249</v>
      </c>
      <c r="BQ37" s="427" t="str">
        <f>INPUT!BZ323</f>
        <v>NM</v>
      </c>
      <c r="BR37" s="521">
        <f>INPUT!CA323</f>
        <v>-226</v>
      </c>
      <c r="BS37" s="427">
        <f>INPUT!CB323</f>
        <v>-41.902313624678669</v>
      </c>
      <c r="BT37" s="521">
        <f>INPUT!CC323</f>
        <v>-307</v>
      </c>
      <c r="BU37" s="427">
        <f>INPUT!CD323</f>
        <v>17.175572519083971</v>
      </c>
      <c r="BV37" s="521">
        <f>INPUT!CE323</f>
        <v>-41</v>
      </c>
      <c r="BW37" s="427" t="str">
        <f>INPUT!CF323</f>
        <v>NM</v>
      </c>
      <c r="BX37" s="521">
        <f>INPUT!CG323</f>
        <v>7</v>
      </c>
      <c r="BY37" s="427" t="str">
        <f>INPUT!CH323</f>
        <v>NM</v>
      </c>
      <c r="BZ37" s="521">
        <f>INPUT!CI323</f>
        <v>-3</v>
      </c>
      <c r="CA37" s="427" t="str">
        <f>INPUT!CJ323</f>
        <v>NM</v>
      </c>
      <c r="CB37" s="521">
        <f>INPUT!CK323</f>
        <v>-235</v>
      </c>
      <c r="CC37" s="427">
        <f>INPUT!CL323</f>
        <v>-23.452768729641694</v>
      </c>
      <c r="CD37" s="521">
        <f>INPUT!CM323</f>
        <v>-357</v>
      </c>
      <c r="CE37" s="427" t="str">
        <f>INPUT!CN323</f>
        <v>NM</v>
      </c>
      <c r="CF37" s="521">
        <f>INPUT!CO323</f>
        <v>-480</v>
      </c>
      <c r="CG37" s="427" t="str">
        <f>INPUT!CP323</f>
        <v>NM</v>
      </c>
      <c r="CH37" s="521">
        <f>INPUT!CQ323</f>
        <v>112</v>
      </c>
      <c r="CI37" s="427" t="str">
        <f>INPUT!CR323</f>
        <v>NM</v>
      </c>
      <c r="CJ37" s="521">
        <f>INPUT!CS323</f>
        <v>-168</v>
      </c>
      <c r="CK37" s="427">
        <f>INPUT!CT323</f>
        <v>-28.510638297872337</v>
      </c>
      <c r="CL37" s="521">
        <f>INPUT!CU323</f>
        <v>-81</v>
      </c>
      <c r="CM37" s="427" t="str">
        <f>INPUT!CV323</f>
        <v>NM</v>
      </c>
      <c r="CN37" s="521">
        <f>INPUT!CW323</f>
        <v>-228</v>
      </c>
      <c r="CO37" s="427" t="str">
        <f>INPUT!CX323</f>
        <v>NM</v>
      </c>
      <c r="CP37" s="521">
        <f>INPUT!CY323</f>
        <v>123.6</v>
      </c>
      <c r="CQ37" s="427">
        <f>INPUT!CZ323</f>
        <v>10.357142857142843</v>
      </c>
      <c r="CR37" s="521">
        <f>INPUT!DA323</f>
        <v>-141</v>
      </c>
      <c r="CS37" s="427">
        <f>INPUT!DB323</f>
        <v>-16.071428571428569</v>
      </c>
      <c r="CT37" s="521">
        <f>INPUT!DC323</f>
        <v>42</v>
      </c>
      <c r="CU37" s="427" t="str">
        <f>INPUT!DD323</f>
        <v>NM</v>
      </c>
      <c r="CV37" s="521">
        <f>INPUT!DE323</f>
        <v>55</v>
      </c>
      <c r="CW37" s="427" t="str">
        <f>INPUT!DF323</f>
        <v>NM</v>
      </c>
      <c r="CX37" s="521">
        <f>INPUT!DG323</f>
        <v>41</v>
      </c>
      <c r="CY37" s="427" t="str">
        <f>INPUT!DH323</f>
        <v>NM</v>
      </c>
      <c r="CZ37" s="521">
        <f>INPUT!DI323</f>
        <v>-97</v>
      </c>
      <c r="DA37" s="427">
        <f>INPUT!DJ323</f>
        <v>-31.205673758865249</v>
      </c>
      <c r="DB37" s="521">
        <f>INPUT!DK323</f>
        <v>25</v>
      </c>
      <c r="DC37" s="427">
        <f>INPUT!DL323</f>
        <v>-40.476190476190474</v>
      </c>
      <c r="DD37" s="521">
        <f>INPUT!DM323</f>
        <v>45</v>
      </c>
      <c r="DE37" s="427">
        <f>INPUT!DN323</f>
        <v>-18.181818181818176</v>
      </c>
      <c r="DF37" s="521">
        <f>INPUT!DO323</f>
        <v>21</v>
      </c>
      <c r="DG37" s="427">
        <f>INPUT!DP323</f>
        <v>-48.780487804878049</v>
      </c>
      <c r="DH37" s="521">
        <f>INPUT!DQ323</f>
        <v>28</v>
      </c>
      <c r="DI37" s="427" t="str">
        <f>INPUT!DR323</f>
        <v>NM</v>
      </c>
      <c r="DJ37" s="521">
        <f>INPUT!DS323</f>
        <v>40</v>
      </c>
      <c r="DK37" s="427">
        <f>INPUT!DT323</f>
        <v>60.000000000000007</v>
      </c>
      <c r="DL37" s="521">
        <f>INPUT!DU323</f>
        <v>60</v>
      </c>
      <c r="DM37" s="427">
        <f>INPUT!DV323</f>
        <v>33.333333333333329</v>
      </c>
      <c r="DN37" s="521">
        <f>INPUT!DW323</f>
        <v>-72</v>
      </c>
      <c r="DO37" s="427" t="str">
        <f>INPUT!DX323</f>
        <v>NM</v>
      </c>
      <c r="DP37" s="521">
        <f>INPUT!DY323</f>
        <v>70</v>
      </c>
      <c r="DQ37" s="427" t="str">
        <f>INPUT!DZ323</f>
        <v>NM</v>
      </c>
      <c r="DR37" s="521">
        <f>INPUT!EA323</f>
        <v>40</v>
      </c>
      <c r="DS37" s="427">
        <f>INPUT!EB323</f>
        <v>0</v>
      </c>
      <c r="DT37" s="521">
        <f>INPUT!EC323</f>
        <v>-208</v>
      </c>
      <c r="DU37" s="427" t="str">
        <f>INPUT!ED323</f>
        <v>NM</v>
      </c>
      <c r="DV37" s="521">
        <f>INPUT!EE323</f>
        <v>-85</v>
      </c>
      <c r="DW37" s="427">
        <f>INPUT!EF323</f>
        <v>18.055555555555557</v>
      </c>
      <c r="DX37" s="521">
        <f>INPUT!EG323</f>
        <v>251</v>
      </c>
      <c r="DY37" s="427" t="str">
        <f>INPUT!EH323</f>
        <v>NM</v>
      </c>
      <c r="DZ37" s="521">
        <f>INPUT!EI323</f>
        <v>-71</v>
      </c>
      <c r="EA37" s="427" t="str">
        <f>INPUT!EJ323</f>
        <v>NM</v>
      </c>
      <c r="EB37" s="521">
        <f>INPUT!EK323</f>
        <v>-13</v>
      </c>
      <c r="EC37" s="427" t="str">
        <f>INPUT!EL323</f>
        <v>NM</v>
      </c>
      <c r="ED37" s="521">
        <f>INPUT!EM323</f>
        <v>47</v>
      </c>
      <c r="EE37" s="427" t="str">
        <f>INPUT!EN323</f>
        <v>NM</v>
      </c>
      <c r="EF37" s="521">
        <f>INPUT!EO323</f>
        <v>38</v>
      </c>
      <c r="EG37" s="427" t="str">
        <f>INPUT!EP323</f>
        <v>NM</v>
      </c>
      <c r="EH37" s="521">
        <f>INPUT!EQ323</f>
        <v>-6.4814213801263509</v>
      </c>
      <c r="EI37" s="427" t="str">
        <f>INPUT!ER323</f>
        <v>NM</v>
      </c>
      <c r="EJ37" s="521">
        <f>INPUT!ES323</f>
        <v>-6.444209671731107</v>
      </c>
      <c r="EK37" s="427" t="str">
        <f>INPUT!ET323</f>
        <v>NM</v>
      </c>
      <c r="EL37" s="521">
        <f>INPUT!EU323</f>
        <v>-6.4203092465322085</v>
      </c>
      <c r="EM37" s="427" t="str">
        <f>INPUT!EV323</f>
        <v>NM</v>
      </c>
      <c r="EN37" s="521">
        <f>INPUT!EW323</f>
        <v>-6.4274198032201593</v>
      </c>
      <c r="EO37" s="427" t="str">
        <f>INPUT!EX323</f>
        <v>NM</v>
      </c>
      <c r="EP37" s="427"/>
      <c r="EQ37" s="521">
        <f>INPUT!FF323</f>
        <v>-69.900000000000006</v>
      </c>
      <c r="ER37" s="427" t="str">
        <f>INPUT!FG323</f>
        <v>NM</v>
      </c>
      <c r="ES37" s="521">
        <f>INPUT!FH323</f>
        <v>-34</v>
      </c>
      <c r="ET37" s="427" t="str">
        <f>INPUT!FI323</f>
        <v>NM</v>
      </c>
      <c r="EU37" s="521">
        <f>INPUT!FJ323</f>
        <v>-15</v>
      </c>
      <c r="EV37" s="427" t="str">
        <f>INPUT!FK323</f>
        <v>NM</v>
      </c>
      <c r="EW37" s="521">
        <f>INPUT!FL323</f>
        <v>-193</v>
      </c>
      <c r="EX37" s="427" t="str">
        <f>INPUT!FM323</f>
        <v>NM</v>
      </c>
      <c r="EY37" s="521">
        <f>INPUT!FN323</f>
        <v>-4</v>
      </c>
      <c r="EZ37" s="427" t="str">
        <f>INPUT!FO323</f>
        <v>NM</v>
      </c>
      <c r="FA37" s="521">
        <f>INPUT!FP323</f>
        <v>166</v>
      </c>
      <c r="FB37" s="427" t="str">
        <f>INPUT!FQ323</f>
        <v>NM</v>
      </c>
      <c r="FC37" s="521">
        <f>INPUT!FR323</f>
        <v>43</v>
      </c>
      <c r="FD37" s="427" t="str">
        <f>INPUT!FS323</f>
        <v>NM</v>
      </c>
      <c r="FE37" s="521">
        <f>INPUT!FT323</f>
        <v>18</v>
      </c>
      <c r="FF37" s="427" t="str">
        <f>INPUT!FU323</f>
        <v>NM</v>
      </c>
      <c r="FG37" s="521">
        <f>INPUT!FV323</f>
        <v>-656</v>
      </c>
      <c r="FH37" s="427" t="str">
        <f>INPUT!FW323</f>
        <v>NM</v>
      </c>
      <c r="FI37" s="521">
        <f>INPUT!FX323</f>
        <v>-788</v>
      </c>
      <c r="FJ37" s="427">
        <f>INPUT!FY323</f>
        <v>20.121951219512191</v>
      </c>
      <c r="FK37" s="521">
        <f>INPUT!FZ323</f>
        <v>-272</v>
      </c>
      <c r="FL37" s="427" t="str">
        <f>INPUT!GA323</f>
        <v>NM</v>
      </c>
      <c r="FM37" s="521">
        <f>INPUT!GB323</f>
        <v>-893</v>
      </c>
      <c r="FN37" s="427" t="str">
        <f>INPUT!GC323</f>
        <v>NM</v>
      </c>
      <c r="FO37" s="521">
        <f>INPUT!GD323</f>
        <v>-326.39999999999998</v>
      </c>
      <c r="FP37" s="427" t="str">
        <f>INPUT!GE323</f>
        <v>NM</v>
      </c>
      <c r="FQ37" s="521">
        <f>INPUT!GF323</f>
        <v>41</v>
      </c>
      <c r="FR37" s="427" t="str">
        <f>INPUT!GG323</f>
        <v>NM</v>
      </c>
      <c r="FS37" s="521">
        <f>INPUT!GH323</f>
        <v>119</v>
      </c>
      <c r="FT37" s="427" t="str">
        <f>INPUT!GI323</f>
        <v>NM</v>
      </c>
      <c r="FU37" s="521">
        <f>INPUT!GJ323</f>
        <v>98</v>
      </c>
      <c r="FV37" s="427">
        <f>INPUT!GK323</f>
        <v>-17.647058823529417</v>
      </c>
      <c r="FW37" s="521">
        <f>INPUT!GL323</f>
        <v>-2</v>
      </c>
      <c r="FX37" s="427" t="str">
        <f>INPUT!GM323</f>
        <v>NM</v>
      </c>
      <c r="FY37" s="521">
        <f>INPUT!GN323</f>
        <v>1</v>
      </c>
      <c r="FZ37" s="427" t="str">
        <f>INPUT!GO323</f>
        <v>NM</v>
      </c>
      <c r="GA37" s="521">
        <f>INPUT!GP323</f>
        <v>-25.773360101609825</v>
      </c>
      <c r="GB37" s="427" t="str">
        <f>INPUT!GQ323</f>
        <v>NM</v>
      </c>
      <c r="GC37" s="521">
        <f>INPUT!GR323</f>
        <v>-26.103396035893653</v>
      </c>
      <c r="GD37" s="427">
        <f>INPUT!GS323</f>
        <v>1.2805312655497003</v>
      </c>
      <c r="GE37" s="521">
        <f>INPUT!GT323</f>
        <v>-26.570522130513641</v>
      </c>
      <c r="GF37" s="427">
        <f>INPUT!GU323</f>
        <v>1.7895223057477372</v>
      </c>
      <c r="GG37" s="521">
        <f>INPUT!GV323</f>
        <v>-27.156681864725446</v>
      </c>
      <c r="GH37" s="427">
        <f>INPUT!GW323</f>
        <v>2.2060527502342886</v>
      </c>
      <c r="GI37" s="521">
        <f>INPUT!GX323</f>
        <v>-27.862382222081536</v>
      </c>
      <c r="GJ37" s="427">
        <f>INPUT!GY323</f>
        <v>2.5986251224334733</v>
      </c>
      <c r="GK37" s="427">
        <f>INPUT!GZ323</f>
        <v>-294.53764274682578</v>
      </c>
      <c r="GL37" s="436"/>
    </row>
    <row r="38" spans="1:194" ht="12" hidden="1" customHeight="1" outlineLevel="1" x14ac:dyDescent="0.2">
      <c r="A38" s="497" t="s">
        <v>174</v>
      </c>
      <c r="B38" s="521">
        <f>INPUT!K321+INPUT!K322+INPUT!K324</f>
        <v>3</v>
      </c>
      <c r="C38" s="427"/>
      <c r="D38" s="521">
        <f>INPUT!M321+INPUT!M322+INPUT!M324</f>
        <v>-21</v>
      </c>
      <c r="E38" s="427"/>
      <c r="F38" s="521">
        <f>INPUT!O321+INPUT!O322+INPUT!O324</f>
        <v>37</v>
      </c>
      <c r="G38" s="427"/>
      <c r="H38" s="521">
        <f>INPUT!Q321+INPUT!Q322+INPUT!Q324</f>
        <v>-18</v>
      </c>
      <c r="I38" s="427"/>
      <c r="J38" s="521">
        <f>INPUT!S321+INPUT!S322+INPUT!S324</f>
        <v>-4</v>
      </c>
      <c r="K38" s="427"/>
      <c r="L38" s="521">
        <f>INPUT!U321+INPUT!U322+INPUT!U324</f>
        <v>13</v>
      </c>
      <c r="M38" s="427"/>
      <c r="N38" s="521">
        <f>INPUT!W321+INPUT!W322+INPUT!W324</f>
        <v>33</v>
      </c>
      <c r="O38" s="427"/>
      <c r="P38" s="521">
        <f>INPUT!Y321+INPUT!Y322+INPUT!Y324</f>
        <v>-5</v>
      </c>
      <c r="Q38" s="427"/>
      <c r="R38" s="521">
        <f>INPUT!AA321+INPUT!AA322+INPUT!AA324</f>
        <v>0</v>
      </c>
      <c r="S38" s="427"/>
      <c r="T38" s="521">
        <f>INPUT!AC321+INPUT!AC322+INPUT!AC324</f>
        <v>13</v>
      </c>
      <c r="U38" s="427"/>
      <c r="V38" s="521">
        <f>INPUT!AE321+INPUT!AE322+INPUT!AE324</f>
        <v>-2</v>
      </c>
      <c r="W38" s="427"/>
      <c r="X38" s="521">
        <f>INPUT!AG321+INPUT!AG322+INPUT!AG324</f>
        <v>-14</v>
      </c>
      <c r="Y38" s="427"/>
      <c r="Z38" s="521">
        <f>INPUT!AI321+INPUT!AI322+INPUT!AI324</f>
        <v>14</v>
      </c>
      <c r="AA38" s="427"/>
      <c r="AB38" s="521">
        <f>INPUT!AK321+INPUT!AK322+INPUT!AK324</f>
        <v>-23</v>
      </c>
      <c r="AC38" s="427"/>
      <c r="AD38" s="521">
        <f>INPUT!AM321+INPUT!AM322+INPUT!AM324</f>
        <v>6</v>
      </c>
      <c r="AE38" s="427"/>
      <c r="AF38" s="521">
        <f>INPUT!AO321+INPUT!AO322+INPUT!AO324</f>
        <v>121</v>
      </c>
      <c r="AG38" s="427"/>
      <c r="AH38" s="521">
        <f>INPUT!AQ321+INPUT!AQ322+INPUT!AQ324</f>
        <v>-9</v>
      </c>
      <c r="AI38" s="427"/>
      <c r="AJ38" s="521">
        <f>INPUT!AS321+INPUT!AS322+INPUT!AS324</f>
        <v>3</v>
      </c>
      <c r="AK38" s="427"/>
      <c r="AL38" s="521">
        <f>INPUT!AU321+INPUT!AU322+INPUT!AU324</f>
        <v>33</v>
      </c>
      <c r="AM38" s="427"/>
      <c r="AN38" s="521">
        <f>INPUT!AW321+INPUT!AW322+INPUT!AW324</f>
        <v>-2</v>
      </c>
      <c r="AO38" s="427"/>
      <c r="AP38" s="521">
        <f>INPUT!AY321+INPUT!AY322+INPUT!AY324</f>
        <v>9</v>
      </c>
      <c r="AQ38" s="427"/>
      <c r="AR38" s="521">
        <f>INPUT!BA321+INPUT!BA322+INPUT!BA324</f>
        <v>1</v>
      </c>
      <c r="AS38" s="427"/>
      <c r="AT38" s="521">
        <f>INPUT!BC321+INPUT!BC322+INPUT!BC324</f>
        <v>-3</v>
      </c>
      <c r="AU38" s="427"/>
      <c r="AV38" s="521">
        <f>INPUT!BE321+INPUT!BE322+INPUT!BE324</f>
        <v>0</v>
      </c>
      <c r="AW38" s="427"/>
      <c r="AX38" s="521">
        <f>INPUT!BG321+INPUT!BG322+INPUT!BG324</f>
        <v>0</v>
      </c>
      <c r="AY38" s="427"/>
      <c r="AZ38" s="521">
        <f>INPUT!BI321+INPUT!BI322+INPUT!BI324</f>
        <v>-1</v>
      </c>
      <c r="BA38" s="427"/>
      <c r="BB38" s="521">
        <f>INPUT!BK321+INPUT!BK322+INPUT!BK324</f>
        <v>2</v>
      </c>
      <c r="BC38" s="427"/>
      <c r="BD38" s="521">
        <f>INPUT!BM321+INPUT!BM322+INPUT!BM324</f>
        <v>1</v>
      </c>
      <c r="BE38" s="427"/>
      <c r="BF38" s="521">
        <f>INPUT!BO321+INPUT!BO322+INPUT!BO324</f>
        <v>3</v>
      </c>
      <c r="BG38" s="427"/>
      <c r="BH38" s="521">
        <f>INPUT!BQ321+INPUT!BQ322+INPUT!BQ324</f>
        <v>-3</v>
      </c>
      <c r="BI38" s="427"/>
      <c r="BJ38" s="521">
        <f>INPUT!BS321+INPUT!BS322+INPUT!BS324</f>
        <v>-4</v>
      </c>
      <c r="BK38" s="427"/>
      <c r="BL38" s="521">
        <f>INPUT!BU321+INPUT!BU322+INPUT!BU324</f>
        <v>1</v>
      </c>
      <c r="BM38" s="427"/>
      <c r="BN38" s="521">
        <f>INPUT!BW321+INPUT!BW322+INPUT!BW324</f>
        <v>7</v>
      </c>
      <c r="BO38" s="427"/>
      <c r="BP38" s="521">
        <f>INPUT!BY321+INPUT!BY322+INPUT!BY324</f>
        <v>1</v>
      </c>
      <c r="BQ38" s="427"/>
      <c r="BR38" s="521">
        <f>INPUT!CA321+INPUT!CA322+INPUT!CA324</f>
        <v>0</v>
      </c>
      <c r="BS38" s="427"/>
      <c r="BT38" s="521">
        <f>INPUT!CC321+INPUT!CC322+INPUT!CC324</f>
        <v>0</v>
      </c>
      <c r="BU38" s="427"/>
      <c r="BV38" s="521">
        <f>INPUT!CE321+INPUT!CE322+INPUT!CE324</f>
        <v>11</v>
      </c>
      <c r="BW38" s="427"/>
      <c r="BX38" s="521">
        <f>INPUT!CG321+INPUT!CG322+INPUT!CG324</f>
        <v>-65</v>
      </c>
      <c r="BY38" s="427"/>
      <c r="BZ38" s="521">
        <f>INPUT!CI321+INPUT!CI322+INPUT!CI324</f>
        <v>9</v>
      </c>
      <c r="CA38" s="427"/>
      <c r="CB38" s="521">
        <f>INPUT!CK321+INPUT!CK322+INPUT!CK324</f>
        <v>44</v>
      </c>
      <c r="CC38" s="427"/>
      <c r="CD38" s="521">
        <f>INPUT!CM321+INPUT!CM322+INPUT!CM324</f>
        <v>-19</v>
      </c>
      <c r="CE38" s="427"/>
      <c r="CF38" s="521">
        <f>INPUT!CO321+INPUT!CO322+INPUT!CO324</f>
        <v>27</v>
      </c>
      <c r="CG38" s="427"/>
      <c r="CH38" s="521">
        <f>INPUT!CQ321+INPUT!CQ322+INPUT!CQ324</f>
        <v>-146</v>
      </c>
      <c r="CI38" s="427"/>
      <c r="CJ38" s="521">
        <f>INPUT!CS321+INPUT!CS322+INPUT!CS324</f>
        <v>22</v>
      </c>
      <c r="CK38" s="427"/>
      <c r="CL38" s="521">
        <f>INPUT!CU321+INPUT!CU322+INPUT!CU324</f>
        <v>52</v>
      </c>
      <c r="CM38" s="427"/>
      <c r="CN38" s="521">
        <f>INPUT!CW321+INPUT!CW322+INPUT!CW324</f>
        <v>-44</v>
      </c>
      <c r="CO38" s="427"/>
      <c r="CP38" s="521">
        <f>INPUT!CY321+INPUT!CY322+INPUT!CY324</f>
        <v>62</v>
      </c>
      <c r="CQ38" s="427"/>
      <c r="CR38" s="521">
        <f>INPUT!DA321+INPUT!DA322+INPUT!DA324</f>
        <v>25</v>
      </c>
      <c r="CS38" s="427"/>
      <c r="CT38" s="521">
        <f>INPUT!DC321+INPUT!DC322+INPUT!DC324</f>
        <v>60</v>
      </c>
      <c r="CU38" s="427"/>
      <c r="CV38" s="521">
        <f>INPUT!DE321+INPUT!DE322+INPUT!DE324</f>
        <v>75</v>
      </c>
      <c r="CW38" s="427"/>
      <c r="CX38" s="521">
        <f>INPUT!DG321+INPUT!DG322+INPUT!DG324</f>
        <v>-26</v>
      </c>
      <c r="CY38" s="427"/>
      <c r="CZ38" s="521">
        <f>INPUT!DI321+INPUT!DI322+INPUT!DI324</f>
        <v>121</v>
      </c>
      <c r="DA38" s="427"/>
      <c r="DB38" s="521">
        <f>INPUT!DK321+INPUT!DK322+INPUT!DK324</f>
        <v>-67</v>
      </c>
      <c r="DC38" s="427"/>
      <c r="DD38" s="521">
        <f>INPUT!DM321+INPUT!DM322+INPUT!DM324</f>
        <v>8</v>
      </c>
      <c r="DE38" s="427"/>
      <c r="DF38" s="521">
        <f>INPUT!DO321+INPUT!DO322+INPUT!DO324</f>
        <v>0</v>
      </c>
      <c r="DG38" s="427"/>
      <c r="DH38" s="521">
        <f>INPUT!DQ321+INPUT!DQ322+INPUT!DQ324</f>
        <v>94</v>
      </c>
      <c r="DI38" s="427"/>
      <c r="DJ38" s="521">
        <f>INPUT!DS321+INPUT!DS322+INPUT!DS324</f>
        <v>-55</v>
      </c>
      <c r="DK38" s="427"/>
      <c r="DL38" s="521">
        <f>INPUT!DU321+INPUT!DU322+INPUT!DU324</f>
        <v>-138</v>
      </c>
      <c r="DM38" s="427"/>
      <c r="DN38" s="521">
        <f>INPUT!DW321+INPUT!DW322+INPUT!DW324</f>
        <v>-33</v>
      </c>
      <c r="DO38" s="427"/>
      <c r="DP38" s="521">
        <f>INPUT!DY321+INPUT!DY322+INPUT!DY324</f>
        <v>-8</v>
      </c>
      <c r="DQ38" s="427"/>
      <c r="DR38" s="521">
        <f>INPUT!EA321+INPUT!EA322+INPUT!EA324</f>
        <v>-14</v>
      </c>
      <c r="DS38" s="427"/>
      <c r="DT38" s="521">
        <f>INPUT!EC321+INPUT!EC322+INPUT!EC324</f>
        <v>73</v>
      </c>
      <c r="DU38" s="427"/>
      <c r="DV38" s="521">
        <f>INPUT!EE321+INPUT!EE322+INPUT!EE324</f>
        <v>0</v>
      </c>
      <c r="DW38" s="427"/>
      <c r="DX38" s="521">
        <f>INPUT!EG321+INPUT!EG322+INPUT!EG324</f>
        <v>-89</v>
      </c>
      <c r="DY38" s="427"/>
      <c r="DZ38" s="521">
        <f>INPUT!EI321+INPUT!EI322+INPUT!EI324</f>
        <v>-13</v>
      </c>
      <c r="EA38" s="427"/>
      <c r="EB38" s="521">
        <f>INPUT!EK321+INPUT!EK322+INPUT!EK324</f>
        <v>-5</v>
      </c>
      <c r="EC38" s="427"/>
      <c r="ED38" s="521">
        <f>INPUT!EM321+INPUT!EM322+INPUT!EM324</f>
        <v>-7</v>
      </c>
      <c r="EE38" s="427"/>
      <c r="EF38" s="521">
        <f>INPUT!EO321+INPUT!EO322+INPUT!EO324</f>
        <v>-1720</v>
      </c>
      <c r="EG38" s="427"/>
      <c r="EH38" s="521">
        <f>INPUT!EQ321+INPUT!EQ322+INPUT!EQ324</f>
        <v>0</v>
      </c>
      <c r="EI38" s="427"/>
      <c r="EJ38" s="521">
        <f>INPUT!ES321+INPUT!ES322+INPUT!ES324</f>
        <v>0</v>
      </c>
      <c r="EK38" s="427"/>
      <c r="EL38" s="521">
        <f>INPUT!EU321+INPUT!EU322+INPUT!EU324</f>
        <v>0</v>
      </c>
      <c r="EM38" s="427"/>
      <c r="EN38" s="521">
        <f>INPUT!EW321+INPUT!EW322+INPUT!EW324</f>
        <v>0</v>
      </c>
      <c r="EO38" s="427"/>
      <c r="EP38" s="427"/>
      <c r="EQ38" s="521">
        <f>INPUT!FF321+INPUT!FF322+INPUT!FF324</f>
        <v>99</v>
      </c>
      <c r="ER38" s="427"/>
      <c r="ES38" s="521">
        <f>INPUT!FH321+INPUT!FH322+INPUT!FH324</f>
        <v>1</v>
      </c>
      <c r="ET38" s="427"/>
      <c r="EU38" s="521">
        <f>INPUT!FJ321+INPUT!FJ322+INPUT!FJ324</f>
        <v>0</v>
      </c>
      <c r="EV38" s="427"/>
      <c r="EW38" s="521">
        <f>INPUT!FL321+INPUT!FL322+INPUT!FL324</f>
        <v>-3</v>
      </c>
      <c r="EX38" s="427"/>
      <c r="EY38" s="521">
        <f>INPUT!FN321+INPUT!FN322+INPUT!FN324</f>
        <v>118</v>
      </c>
      <c r="EZ38" s="427"/>
      <c r="FA38" s="521">
        <f>INPUT!FP321+INPUT!FP322+INPUT!FP324</f>
        <v>25</v>
      </c>
      <c r="FB38" s="427"/>
      <c r="FC38" s="521">
        <f>INPUT!FR321+INPUT!FR322+INPUT!FR324</f>
        <v>7</v>
      </c>
      <c r="FD38" s="427"/>
      <c r="FE38" s="521">
        <f>INPUT!FT321+INPUT!FT322+INPUT!FT324</f>
        <v>2</v>
      </c>
      <c r="FF38" s="427"/>
      <c r="FG38" s="521">
        <f>INPUT!FV321+INPUT!FV322+INPUT!FV324</f>
        <v>-3</v>
      </c>
      <c r="FH38" s="427"/>
      <c r="FI38" s="521">
        <f>INPUT!FX321+INPUT!FX322+INPUT!FX324</f>
        <v>8</v>
      </c>
      <c r="FJ38" s="427"/>
      <c r="FK38" s="521">
        <f>INPUT!FZ321+INPUT!FZ322+INPUT!FZ324</f>
        <v>-1</v>
      </c>
      <c r="FL38" s="427"/>
      <c r="FM38" s="521">
        <f>INPUT!GB321+INPUT!GB322+INPUT!GB324</f>
        <v>-116</v>
      </c>
      <c r="FN38" s="427"/>
      <c r="FO38" s="521">
        <f>INPUT!GD321+INPUT!GD322+INPUT!GD324</f>
        <v>95</v>
      </c>
      <c r="FP38" s="427"/>
      <c r="FQ38" s="521">
        <f>INPUT!GF321+INPUT!GF322+INPUT!GF324</f>
        <v>230</v>
      </c>
      <c r="FR38" s="427"/>
      <c r="FS38" s="521">
        <f>INPUT!GH321+INPUT!GH322+INPUT!GH324</f>
        <v>35</v>
      </c>
      <c r="FT38" s="427"/>
      <c r="FU38" s="521">
        <f>INPUT!GJ321+INPUT!GJ322+INPUT!GJ324</f>
        <v>-234</v>
      </c>
      <c r="FV38" s="427"/>
      <c r="FW38" s="521">
        <f>INPUT!GL321+INPUT!GL322+INPUT!GL324</f>
        <v>-30</v>
      </c>
      <c r="FX38" s="427"/>
      <c r="FY38" s="521">
        <f>INPUT!GN321+INPUT!GN322+INPUT!GN324</f>
        <v>-1745</v>
      </c>
      <c r="FZ38" s="427"/>
      <c r="GA38" s="521">
        <f>INPUT!GP321+INPUT!GP322+INPUT!GP324</f>
        <v>0</v>
      </c>
      <c r="GB38" s="427"/>
      <c r="GC38" s="521">
        <f>INPUT!GR321+INPUT!GR322+INPUT!GR324</f>
        <v>0</v>
      </c>
      <c r="GD38" s="427"/>
      <c r="GE38" s="521">
        <f>INPUT!GT321+INPUT!GT322+INPUT!GT324</f>
        <v>0</v>
      </c>
      <c r="GF38" s="427"/>
      <c r="GG38" s="521">
        <f>INPUT!GV321+INPUT!GV322+INPUT!GV324</f>
        <v>0</v>
      </c>
      <c r="GH38" s="427"/>
      <c r="GI38" s="521">
        <f>INPUT!GX321+INPUT!GX322+INPUT!GX324</f>
        <v>0</v>
      </c>
      <c r="GJ38" s="427"/>
      <c r="GK38" s="427"/>
      <c r="GL38" s="436"/>
    </row>
    <row r="39" spans="1:194" ht="12" customHeight="1" collapsed="1" x14ac:dyDescent="0.2">
      <c r="A39" s="496" t="s">
        <v>298</v>
      </c>
      <c r="B39" s="501">
        <f>INPUT!K326</f>
        <v>178</v>
      </c>
      <c r="C39" s="427">
        <f>INPUT!L326</f>
        <v>14.102564102564097</v>
      </c>
      <c r="D39" s="501">
        <f>INPUT!M326</f>
        <v>153</v>
      </c>
      <c r="E39" s="427">
        <f>INPUT!N326</f>
        <v>-24.257425742574256</v>
      </c>
      <c r="F39" s="501">
        <f>INPUT!O326</f>
        <v>192.89999999999998</v>
      </c>
      <c r="G39" s="427">
        <f>INPUT!P326</f>
        <v>18.707692307692337</v>
      </c>
      <c r="H39" s="501">
        <f>INPUT!Q326</f>
        <v>163</v>
      </c>
      <c r="I39" s="427">
        <f>INPUT!R326</f>
        <v>-1.8072289156626509</v>
      </c>
      <c r="J39" s="501">
        <f>INPUT!S326</f>
        <v>183</v>
      </c>
      <c r="K39" s="427">
        <f>INPUT!T326</f>
        <v>2.8089887640449396</v>
      </c>
      <c r="L39" s="501">
        <f>INPUT!U326</f>
        <v>212</v>
      </c>
      <c r="M39" s="427">
        <f>INPUT!V326</f>
        <v>38.562091503267972</v>
      </c>
      <c r="N39" s="501">
        <f>INPUT!W326</f>
        <v>240</v>
      </c>
      <c r="O39" s="427">
        <f>INPUT!X326</f>
        <v>24.416796267496132</v>
      </c>
      <c r="P39" s="501">
        <f>INPUT!Y326</f>
        <v>212</v>
      </c>
      <c r="Q39" s="427">
        <f>INPUT!Z326</f>
        <v>30.061349693251536</v>
      </c>
      <c r="R39" s="501">
        <f>INPUT!AA326</f>
        <v>236.59999999999991</v>
      </c>
      <c r="S39" s="427">
        <f>INPUT!AB326</f>
        <v>29.289617486338738</v>
      </c>
      <c r="T39" s="501">
        <f>INPUT!AC326</f>
        <v>248</v>
      </c>
      <c r="U39" s="427">
        <f>INPUT!AD326</f>
        <v>16.981132075471695</v>
      </c>
      <c r="V39" s="501">
        <f>INPUT!AE326</f>
        <v>237</v>
      </c>
      <c r="W39" s="427">
        <f>INPUT!AF326</f>
        <v>-1.2499999999999956</v>
      </c>
      <c r="X39" s="501">
        <f>INPUT!AG326</f>
        <v>73</v>
      </c>
      <c r="Y39" s="427" t="str">
        <f>INPUT!AH326</f>
        <v>NM</v>
      </c>
      <c r="Z39" s="501">
        <f>INPUT!AI326</f>
        <v>315</v>
      </c>
      <c r="AA39" s="427">
        <f>INPUT!AJ326</f>
        <v>33.136094674556269</v>
      </c>
      <c r="AB39" s="501">
        <f>INPUT!AK326</f>
        <v>265</v>
      </c>
      <c r="AC39" s="427">
        <f>INPUT!AL326</f>
        <v>6.8548387096774244</v>
      </c>
      <c r="AD39" s="501">
        <f>INPUT!AM326</f>
        <v>294</v>
      </c>
      <c r="AE39" s="427">
        <f>INPUT!AN326</f>
        <v>24.050632911392398</v>
      </c>
      <c r="AF39" s="501">
        <f>INPUT!AO326</f>
        <v>412.40000000000009</v>
      </c>
      <c r="AG39" s="427" t="str">
        <f>INPUT!AP326</f>
        <v>NM</v>
      </c>
      <c r="AH39" s="501">
        <f>INPUT!AQ326</f>
        <v>328</v>
      </c>
      <c r="AI39" s="427">
        <f>INPUT!AR326</f>
        <v>4.1269841269841345</v>
      </c>
      <c r="AJ39" s="501">
        <f>INPUT!AS326</f>
        <v>336</v>
      </c>
      <c r="AK39" s="427">
        <f>INPUT!AT326</f>
        <v>26.792452830188672</v>
      </c>
      <c r="AL39" s="501">
        <f>INPUT!AU326</f>
        <v>455</v>
      </c>
      <c r="AM39" s="427">
        <f>INPUT!AV326</f>
        <v>54.761904761904766</v>
      </c>
      <c r="AN39" s="501">
        <f>INPUT!AW326</f>
        <v>364</v>
      </c>
      <c r="AO39" s="427">
        <f>INPUT!AX326</f>
        <v>-11.736178467507298</v>
      </c>
      <c r="AP39" s="501">
        <f>INPUT!AY326</f>
        <v>374.5</v>
      </c>
      <c r="AQ39" s="427">
        <f>INPUT!AZ326</f>
        <v>14.176829268292689</v>
      </c>
      <c r="AR39" s="501">
        <f>INPUT!BA326</f>
        <v>408</v>
      </c>
      <c r="AS39" s="427">
        <f>INPUT!BB326</f>
        <v>21.42857142857142</v>
      </c>
      <c r="AT39" s="501">
        <f>INPUT!BC326</f>
        <v>367</v>
      </c>
      <c r="AU39" s="427">
        <f>INPUT!BD326</f>
        <v>-19.340659340659339</v>
      </c>
      <c r="AV39" s="501">
        <f>INPUT!BE326</f>
        <v>331.99999999999994</v>
      </c>
      <c r="AW39" s="427">
        <f>INPUT!BF326</f>
        <v>-8.7912087912088044</v>
      </c>
      <c r="AX39" s="501">
        <f>INPUT!BG326</f>
        <v>416</v>
      </c>
      <c r="AY39" s="427">
        <f>INPUT!BH326</f>
        <v>11.081441922563418</v>
      </c>
      <c r="AZ39" s="501">
        <f>INPUT!BI326</f>
        <v>415</v>
      </c>
      <c r="BA39" s="427">
        <f>INPUT!BJ326</f>
        <v>1.7156862745097978</v>
      </c>
      <c r="BB39" s="501">
        <f>INPUT!BK326</f>
        <v>420</v>
      </c>
      <c r="BC39" s="427">
        <f>INPUT!BL326</f>
        <v>14.441416893732972</v>
      </c>
      <c r="BD39" s="501">
        <f>INPUT!BM326</f>
        <v>382</v>
      </c>
      <c r="BE39" s="427">
        <f>INPUT!BN326</f>
        <v>15.060240963855431</v>
      </c>
      <c r="BF39" s="501">
        <f>INPUT!BO326</f>
        <v>474</v>
      </c>
      <c r="BG39" s="427">
        <f>INPUT!BP326</f>
        <v>13.942307692307686</v>
      </c>
      <c r="BH39" s="501">
        <f>INPUT!BQ326</f>
        <v>483</v>
      </c>
      <c r="BI39" s="427">
        <f>INPUT!BR326</f>
        <v>16.385542168674693</v>
      </c>
      <c r="BJ39" s="501">
        <f>INPUT!BS326</f>
        <v>99.600000000000023</v>
      </c>
      <c r="BK39" s="427" t="str">
        <f>INPUT!BT326</f>
        <v>NM</v>
      </c>
      <c r="BL39" s="501">
        <f>INPUT!BU326</f>
        <v>197</v>
      </c>
      <c r="BM39" s="427">
        <f>INPUT!BV326</f>
        <v>-48.42931937172775</v>
      </c>
      <c r="BN39" s="501">
        <f>INPUT!BW326</f>
        <v>569</v>
      </c>
      <c r="BO39" s="427">
        <f>INPUT!BX326</f>
        <v>20.042194092827014</v>
      </c>
      <c r="BP39" s="501">
        <f>INPUT!BY326</f>
        <v>314</v>
      </c>
      <c r="BQ39" s="427">
        <f>INPUT!BZ326</f>
        <v>-34.989648033126301</v>
      </c>
      <c r="BR39" s="501">
        <f>INPUT!CA326</f>
        <v>363</v>
      </c>
      <c r="BS39" s="427" t="str">
        <f>INPUT!CB326</f>
        <v>NM</v>
      </c>
      <c r="BT39" s="501">
        <f>INPUT!CC326</f>
        <v>251</v>
      </c>
      <c r="BU39" s="427">
        <f>INPUT!CD326</f>
        <v>27.411167512690348</v>
      </c>
      <c r="BV39" s="501">
        <f>INPUT!CE326</f>
        <v>633.6805171842193</v>
      </c>
      <c r="BW39" s="427">
        <f>INPUT!CF326</f>
        <v>11.367401965592139</v>
      </c>
      <c r="BX39" s="501">
        <f>INPUT!CG326</f>
        <v>575.81314502987516</v>
      </c>
      <c r="BY39" s="427">
        <f>INPUT!CH326</f>
        <v>83.379982493590816</v>
      </c>
      <c r="BZ39" s="501">
        <f>INPUT!CI326</f>
        <v>683.61971075344047</v>
      </c>
      <c r="CA39" s="427">
        <f>INPUT!CJ326</f>
        <v>88.324989188275609</v>
      </c>
      <c r="CB39" s="501">
        <f>INPUT!CK326</f>
        <v>435.14545894889807</v>
      </c>
      <c r="CC39" s="427">
        <f>INPUT!CL326</f>
        <v>73.364724680835877</v>
      </c>
      <c r="CD39" s="501">
        <f>INPUT!CM326</f>
        <v>389.6</v>
      </c>
      <c r="CE39" s="427">
        <f>INPUT!CN326</f>
        <v>-38.517914085286897</v>
      </c>
      <c r="CF39" s="501">
        <f>INPUT!CO326</f>
        <v>273.67123942625983</v>
      </c>
      <c r="CG39" s="427" t="str">
        <f>INPUT!CP326</f>
        <v>NM</v>
      </c>
      <c r="CH39" s="501">
        <f>INPUT!CQ326</f>
        <v>735.55350989971748</v>
      </c>
      <c r="CI39" s="427">
        <f>INPUT!CR326</f>
        <v>7.5968843977653799</v>
      </c>
      <c r="CJ39" s="501">
        <f>INPUT!CS326</f>
        <v>534.5</v>
      </c>
      <c r="CK39" s="427">
        <f>INPUT!CT326</f>
        <v>22.832489460212834</v>
      </c>
      <c r="CL39" s="501">
        <f>INPUT!CU326</f>
        <v>785</v>
      </c>
      <c r="CM39" s="427" t="str">
        <f>INPUT!CV326</f>
        <v>NM</v>
      </c>
      <c r="CN39" s="501">
        <f>INPUT!CW326</f>
        <v>483</v>
      </c>
      <c r="CO39" s="427">
        <f>INPUT!CX326</f>
        <v>76.489133828088413</v>
      </c>
      <c r="CP39" s="501">
        <f>INPUT!CY326</f>
        <v>1016.6</v>
      </c>
      <c r="CQ39" s="427">
        <f>INPUT!CZ326</f>
        <v>38.208843587545282</v>
      </c>
      <c r="CR39" s="501">
        <f>INPUT!DA326</f>
        <v>581</v>
      </c>
      <c r="CS39" s="427">
        <f>INPUT!DB326</f>
        <v>8.6997193638914894</v>
      </c>
      <c r="CT39" s="501">
        <f>INPUT!DC326</f>
        <v>888</v>
      </c>
      <c r="CU39" s="427">
        <f>INPUT!DD326</f>
        <v>13.121019108280251</v>
      </c>
      <c r="CV39" s="501">
        <f>INPUT!DE326</f>
        <v>885</v>
      </c>
      <c r="CW39" s="427">
        <f>INPUT!DF326</f>
        <v>83.229813664596278</v>
      </c>
      <c r="CX39" s="501">
        <f>INPUT!DG326</f>
        <v>698</v>
      </c>
      <c r="CY39" s="427">
        <f>INPUT!DH326</f>
        <v>-31.339759984261264</v>
      </c>
      <c r="CZ39" s="501">
        <f>INPUT!DI326</f>
        <v>670</v>
      </c>
      <c r="DA39" s="427">
        <f>INPUT!DJ326</f>
        <v>15.3184165232358</v>
      </c>
      <c r="DB39" s="501">
        <f>INPUT!DK326</f>
        <v>727</v>
      </c>
      <c r="DC39" s="427">
        <f>INPUT!DL326</f>
        <v>-18.130630630630627</v>
      </c>
      <c r="DD39" s="501">
        <f>INPUT!DM326</f>
        <v>804</v>
      </c>
      <c r="DE39" s="427">
        <f>INPUT!DN326</f>
        <v>-9.1525423728813564</v>
      </c>
      <c r="DF39" s="501">
        <f>INPUT!DO326</f>
        <v>700</v>
      </c>
      <c r="DG39" s="427">
        <f>INPUT!DP326</f>
        <v>0.28653295128939771</v>
      </c>
      <c r="DH39" s="501">
        <f>INPUT!DQ326</f>
        <v>697</v>
      </c>
      <c r="DI39" s="427">
        <f>INPUT!DR326</f>
        <v>4.0298507462686484</v>
      </c>
      <c r="DJ39" s="501">
        <f>INPUT!DS326</f>
        <v>655</v>
      </c>
      <c r="DK39" s="427">
        <f>INPUT!DT326</f>
        <v>-9.9037138927097637</v>
      </c>
      <c r="DL39" s="501">
        <f>INPUT!DU326</f>
        <v>563</v>
      </c>
      <c r="DM39" s="427">
        <f>INPUT!DV326</f>
        <v>-29.975124378109452</v>
      </c>
      <c r="DN39" s="501">
        <f>INPUT!DW326</f>
        <v>557</v>
      </c>
      <c r="DO39" s="427">
        <f>INPUT!DX326</f>
        <v>-20.428571428571431</v>
      </c>
      <c r="DP39" s="501">
        <f>INPUT!DY326</f>
        <v>713</v>
      </c>
      <c r="DQ39" s="427">
        <f>INPUT!DZ326</f>
        <v>2.2955523672883782</v>
      </c>
      <c r="DR39" s="501">
        <f>INPUT!EA326</f>
        <v>731</v>
      </c>
      <c r="DS39" s="427">
        <f>INPUT!EB326</f>
        <v>11.603053435114496</v>
      </c>
      <c r="DT39" s="501">
        <f>INPUT!EC326</f>
        <v>548</v>
      </c>
      <c r="DU39" s="427">
        <f>INPUT!ED326</f>
        <v>-2.6642984014209614</v>
      </c>
      <c r="DV39" s="501">
        <f>INPUT!EE326</f>
        <v>629</v>
      </c>
      <c r="DW39" s="427">
        <f>INPUT!EF326</f>
        <v>12.926391382405743</v>
      </c>
      <c r="DX39" s="501">
        <f>INPUT!EG326</f>
        <v>751</v>
      </c>
      <c r="DY39" s="427">
        <f>INPUT!EH326</f>
        <v>5.3295932678821822</v>
      </c>
      <c r="DZ39" s="501">
        <f>INPUT!EI326</f>
        <v>592</v>
      </c>
      <c r="EA39" s="427">
        <f>INPUT!EJ326</f>
        <v>-19.015047879616965</v>
      </c>
      <c r="EB39" s="501">
        <f>INPUT!EK326</f>
        <v>713</v>
      </c>
      <c r="EC39" s="427">
        <f>INPUT!EL326</f>
        <v>30.109489051094897</v>
      </c>
      <c r="ED39" s="501">
        <f>INPUT!EM326</f>
        <v>715.93000000000029</v>
      </c>
      <c r="EE39" s="427">
        <f>INPUT!EN326</f>
        <v>13.820349761526284</v>
      </c>
      <c r="EF39" s="501">
        <f>INPUT!EO326</f>
        <v>-1049.5</v>
      </c>
      <c r="EG39" s="427" t="str">
        <f>INPUT!EP326</f>
        <v>NM</v>
      </c>
      <c r="EH39" s="501">
        <f>INPUT!EQ326</f>
        <v>761.60984440449568</v>
      </c>
      <c r="EI39" s="427">
        <f>INPUT!ER326</f>
        <v>28.650311554813456</v>
      </c>
      <c r="EJ39" s="501">
        <f>INPUT!ES326</f>
        <v>762.35101306091553</v>
      </c>
      <c r="EK39" s="427">
        <f>INPUT!ET326</f>
        <v>6.9216007098058308</v>
      </c>
      <c r="EL39" s="501">
        <f>INPUT!EU326</f>
        <v>769.40684116035061</v>
      </c>
      <c r="EM39" s="427">
        <f>INPUT!EV326</f>
        <v>7.4695628288171001</v>
      </c>
      <c r="EN39" s="501">
        <f>INPUT!EW326</f>
        <v>746.18949362291801</v>
      </c>
      <c r="EO39" s="427" t="str">
        <f>INPUT!EX326</f>
        <v>NM</v>
      </c>
      <c r="EP39" s="427"/>
      <c r="EQ39" s="501">
        <f>INPUT!FF326</f>
        <v>686.50000000000011</v>
      </c>
      <c r="ER39" s="427">
        <f>INPUT!FG326</f>
        <v>20.227670753064821</v>
      </c>
      <c r="ES39" s="501">
        <f>INPUT!FH326</f>
        <v>686.90000000000009</v>
      </c>
      <c r="ET39" s="427">
        <f>INPUT!FI326</f>
        <v>5.8266569555720515E-2</v>
      </c>
      <c r="EU39" s="501">
        <f>INPUT!FJ326</f>
        <v>810</v>
      </c>
      <c r="EV39" s="427">
        <f>INPUT!FK326</f>
        <v>17.921094773620606</v>
      </c>
      <c r="EW39" s="501">
        <f>INPUT!FL326</f>
        <v>794.59999999999991</v>
      </c>
      <c r="EX39" s="427">
        <f>INPUT!FM326</f>
        <v>-1.9012345679012443</v>
      </c>
      <c r="EY39" s="501">
        <f>INPUT!FN326</f>
        <v>1286.4000000000001</v>
      </c>
      <c r="EZ39" s="427">
        <f>INPUT!FO326</f>
        <v>61.89277623961744</v>
      </c>
      <c r="FA39" s="501">
        <f>INPUT!FP326</f>
        <v>1483</v>
      </c>
      <c r="FB39" s="427">
        <f>INPUT!FQ326</f>
        <v>15.282960199004968</v>
      </c>
      <c r="FC39" s="501">
        <f>INPUT!FR326</f>
        <v>1481.5</v>
      </c>
      <c r="FD39" s="427">
        <f>INPUT!FS326</f>
        <v>-0.10114632501685428</v>
      </c>
      <c r="FE39" s="501">
        <f>INPUT!FT326</f>
        <v>1633</v>
      </c>
      <c r="FF39" s="427">
        <f>INPUT!FU326</f>
        <v>10.226122173472829</v>
      </c>
      <c r="FG39" s="501">
        <f>INPUT!FV326</f>
        <v>1253.5999999999999</v>
      </c>
      <c r="FH39" s="427">
        <f>INPUT!FW326</f>
        <v>-23.233312921004291</v>
      </c>
      <c r="FI39" s="501">
        <f>INPUT!FX326</f>
        <v>1497</v>
      </c>
      <c r="FJ39" s="427">
        <f>INPUT!FY326</f>
        <v>19.416081684747933</v>
      </c>
      <c r="FK39" s="501">
        <f>INPUT!FZ326</f>
        <v>2328.2588319164333</v>
      </c>
      <c r="FL39" s="427">
        <f>INPUT!GA326</f>
        <v>55.528312085266094</v>
      </c>
      <c r="FM39" s="501">
        <f>INPUT!GB326</f>
        <v>1933.3247493259769</v>
      </c>
      <c r="FN39" s="427">
        <f>INPUT!GC326</f>
        <v>-16.962636506585426</v>
      </c>
      <c r="FO39" s="501">
        <f>INPUT!GD326</f>
        <v>2865.6</v>
      </c>
      <c r="FP39" s="427">
        <f>INPUT!GE326</f>
        <v>48.221347758520452</v>
      </c>
      <c r="FQ39" s="501">
        <f>INPUT!GF326</f>
        <v>3141</v>
      </c>
      <c r="FR39" s="427">
        <f>INPUT!GG326</f>
        <v>9.6105527638191024</v>
      </c>
      <c r="FS39" s="501">
        <f>INPUT!GH326</f>
        <v>2928</v>
      </c>
      <c r="FT39" s="427">
        <f>INPUT!GI326</f>
        <v>-6.7812798471824305</v>
      </c>
      <c r="FU39" s="501">
        <f>INPUT!GJ326</f>
        <v>2488</v>
      </c>
      <c r="FV39" s="427">
        <f>INPUT!GK326</f>
        <v>-15.02732240437158</v>
      </c>
      <c r="FW39" s="501">
        <f>INPUT!GL326</f>
        <v>2659</v>
      </c>
      <c r="FX39" s="427">
        <f>INPUT!GM326</f>
        <v>6.8729903536977499</v>
      </c>
      <c r="FY39" s="501">
        <f>INPUT!GN326</f>
        <v>971.43000000000029</v>
      </c>
      <c r="FZ39" s="427" t="str">
        <f>INPUT!GO326</f>
        <v>NM</v>
      </c>
      <c r="GA39" s="501">
        <f>INPUT!GP326</f>
        <v>3039.5571922486797</v>
      </c>
      <c r="GB39" s="427" t="str">
        <f>INPUT!GQ326</f>
        <v>NM</v>
      </c>
      <c r="GC39" s="501">
        <f>INPUT!GR326</f>
        <v>3069.1033091773888</v>
      </c>
      <c r="GD39" s="427">
        <f>INPUT!GS326</f>
        <v>0.9720533307962187</v>
      </c>
      <c r="GE39" s="501">
        <f>INPUT!GT326</f>
        <v>3221.5131616886679</v>
      </c>
      <c r="GF39" s="427">
        <f>INPUT!GU326</f>
        <v>4.9659407702417724</v>
      </c>
      <c r="GG39" s="501">
        <f>INPUT!GV326</f>
        <v>3339.9044996637317</v>
      </c>
      <c r="GH39" s="427">
        <f>INPUT!GW326</f>
        <v>3.6750226379024031</v>
      </c>
      <c r="GI39" s="501">
        <f>INPUT!GX326</f>
        <v>3469.6884267902778</v>
      </c>
      <c r="GJ39" s="427">
        <f>INPUT!GY326</f>
        <v>3.8858574291454451</v>
      </c>
      <c r="GK39" s="427">
        <f>INPUT!GZ326</f>
        <v>28.99586623015027</v>
      </c>
      <c r="GL39" s="436"/>
    </row>
    <row r="40" spans="1:194" ht="4.5" customHeight="1" x14ac:dyDescent="0.2">
      <c r="A40" s="522"/>
      <c r="B40" s="498"/>
      <c r="C40" s="427"/>
      <c r="D40" s="498"/>
      <c r="E40" s="427"/>
      <c r="F40" s="498"/>
      <c r="G40" s="427"/>
      <c r="H40" s="498"/>
      <c r="I40" s="427"/>
      <c r="J40" s="498"/>
      <c r="K40" s="427"/>
      <c r="L40" s="498"/>
      <c r="M40" s="427"/>
      <c r="N40" s="498"/>
      <c r="O40" s="427"/>
      <c r="P40" s="498"/>
      <c r="Q40" s="427"/>
      <c r="R40" s="498"/>
      <c r="S40" s="427"/>
      <c r="T40" s="498"/>
      <c r="U40" s="427"/>
      <c r="V40" s="498"/>
      <c r="W40" s="427"/>
      <c r="X40" s="498"/>
      <c r="Y40" s="427"/>
      <c r="Z40" s="498"/>
      <c r="AA40" s="427"/>
      <c r="AB40" s="498"/>
      <c r="AC40" s="427"/>
      <c r="AD40" s="498"/>
      <c r="AE40" s="427"/>
      <c r="AF40" s="498"/>
      <c r="AG40" s="427"/>
      <c r="AH40" s="498"/>
      <c r="AI40" s="427"/>
      <c r="AJ40" s="498"/>
      <c r="AK40" s="427"/>
      <c r="AL40" s="498"/>
      <c r="AM40" s="427"/>
      <c r="AN40" s="498"/>
      <c r="AO40" s="427"/>
      <c r="AP40" s="498"/>
      <c r="AQ40" s="427"/>
      <c r="AR40" s="498"/>
      <c r="AS40" s="427"/>
      <c r="AT40" s="498"/>
      <c r="AU40" s="427"/>
      <c r="AV40" s="498"/>
      <c r="AW40" s="427"/>
      <c r="AX40" s="498"/>
      <c r="AY40" s="427"/>
      <c r="AZ40" s="498"/>
      <c r="BA40" s="427"/>
      <c r="BB40" s="498"/>
      <c r="BC40" s="427"/>
      <c r="BD40" s="498"/>
      <c r="BE40" s="427"/>
      <c r="BF40" s="498"/>
      <c r="BG40" s="427"/>
      <c r="BH40" s="498"/>
      <c r="BI40" s="427"/>
      <c r="BJ40" s="498"/>
      <c r="BK40" s="427"/>
      <c r="BL40" s="498"/>
      <c r="BM40" s="427"/>
      <c r="BN40" s="498"/>
      <c r="BO40" s="427"/>
      <c r="BP40" s="498"/>
      <c r="BQ40" s="427"/>
      <c r="BR40" s="498"/>
      <c r="BS40" s="427"/>
      <c r="BT40" s="498"/>
      <c r="BU40" s="427"/>
      <c r="BV40" s="498"/>
      <c r="BW40" s="427"/>
      <c r="BX40" s="498"/>
      <c r="BY40" s="427"/>
      <c r="BZ40" s="498"/>
      <c r="CA40" s="427"/>
      <c r="CB40" s="498"/>
      <c r="CC40" s="427"/>
      <c r="CD40" s="498"/>
      <c r="CE40" s="427"/>
      <c r="CF40" s="498"/>
      <c r="CG40" s="427"/>
      <c r="CH40" s="498"/>
      <c r="CI40" s="427"/>
      <c r="CJ40" s="498"/>
      <c r="CK40" s="427"/>
      <c r="CL40" s="498"/>
      <c r="CM40" s="427"/>
      <c r="CN40" s="498"/>
      <c r="CO40" s="427"/>
      <c r="CP40" s="498"/>
      <c r="CQ40" s="427"/>
      <c r="CR40" s="498"/>
      <c r="CS40" s="427"/>
      <c r="CT40" s="498"/>
      <c r="CU40" s="427"/>
      <c r="CV40" s="498"/>
      <c r="CW40" s="427"/>
      <c r="CX40" s="498"/>
      <c r="CY40" s="427"/>
      <c r="CZ40" s="498"/>
      <c r="DA40" s="427"/>
      <c r="DB40" s="498"/>
      <c r="DC40" s="427"/>
      <c r="DD40" s="498"/>
      <c r="DE40" s="427"/>
      <c r="DF40" s="498"/>
      <c r="DG40" s="427"/>
      <c r="DH40" s="498"/>
      <c r="DI40" s="427"/>
      <c r="DJ40" s="498"/>
      <c r="DK40" s="427"/>
      <c r="DL40" s="498"/>
      <c r="DM40" s="427"/>
      <c r="DN40" s="498"/>
      <c r="DO40" s="427"/>
      <c r="DP40" s="498"/>
      <c r="DQ40" s="427"/>
      <c r="DR40" s="498"/>
      <c r="DS40" s="427"/>
      <c r="DT40" s="498"/>
      <c r="DU40" s="427"/>
      <c r="DV40" s="498"/>
      <c r="DW40" s="427"/>
      <c r="DX40" s="498"/>
      <c r="DY40" s="427"/>
      <c r="DZ40" s="498"/>
      <c r="EA40" s="427"/>
      <c r="EB40" s="498"/>
      <c r="EC40" s="427"/>
      <c r="ED40" s="498"/>
      <c r="EE40" s="427"/>
      <c r="EF40" s="498"/>
      <c r="EG40" s="427"/>
      <c r="EH40" s="498"/>
      <c r="EI40" s="427"/>
      <c r="EJ40" s="498"/>
      <c r="EK40" s="427"/>
      <c r="EL40" s="498"/>
      <c r="EM40" s="427"/>
      <c r="EN40" s="498"/>
      <c r="EO40" s="427"/>
      <c r="EP40" s="427"/>
      <c r="EQ40" s="498"/>
      <c r="ER40" s="427"/>
      <c r="ES40" s="498"/>
      <c r="ET40" s="427"/>
      <c r="EU40" s="498"/>
      <c r="EV40" s="427"/>
      <c r="EW40" s="498"/>
      <c r="EX40" s="427"/>
      <c r="EY40" s="498"/>
      <c r="EZ40" s="427"/>
      <c r="FA40" s="498"/>
      <c r="FB40" s="427"/>
      <c r="FC40" s="498"/>
      <c r="FD40" s="427"/>
      <c r="FE40" s="498"/>
      <c r="FF40" s="427"/>
      <c r="FG40" s="498"/>
      <c r="FH40" s="427"/>
      <c r="FI40" s="498"/>
      <c r="FJ40" s="427"/>
      <c r="FK40" s="498"/>
      <c r="FL40" s="427"/>
      <c r="FM40" s="498"/>
      <c r="FN40" s="427"/>
      <c r="FO40" s="498"/>
      <c r="FP40" s="427"/>
      <c r="FQ40" s="498"/>
      <c r="FR40" s="427"/>
      <c r="FS40" s="498"/>
      <c r="FT40" s="427"/>
      <c r="FU40" s="498"/>
      <c r="FV40" s="427"/>
      <c r="FW40" s="498"/>
      <c r="FX40" s="427"/>
      <c r="FY40" s="498"/>
      <c r="FZ40" s="427"/>
      <c r="GA40" s="498"/>
      <c r="GB40" s="427"/>
      <c r="GC40" s="498"/>
      <c r="GD40" s="427"/>
      <c r="GE40" s="498"/>
      <c r="GF40" s="427"/>
      <c r="GG40" s="498"/>
      <c r="GH40" s="427"/>
      <c r="GI40" s="498"/>
      <c r="GJ40" s="427"/>
      <c r="GK40" s="427"/>
      <c r="GL40" s="436"/>
    </row>
    <row r="41" spans="1:194" s="524" customFormat="1" ht="12" customHeight="1" x14ac:dyDescent="0.2">
      <c r="A41" s="455" t="s">
        <v>299</v>
      </c>
      <c r="B41" s="456">
        <f>INPUT!K378</f>
        <v>0.33</v>
      </c>
      <c r="C41" s="457">
        <f>INPUT!L378</f>
        <v>13.793103448275868</v>
      </c>
      <c r="D41" s="456">
        <f>INPUT!M378</f>
        <v>0.28000000000000003</v>
      </c>
      <c r="E41" s="457">
        <f>INPUT!N378</f>
        <v>-24.324324324324319</v>
      </c>
      <c r="F41" s="456">
        <f>INPUT!O378</f>
        <v>0.36</v>
      </c>
      <c r="G41" s="457">
        <f>INPUT!P378</f>
        <v>19.999999999999996</v>
      </c>
      <c r="H41" s="456">
        <f>INPUT!Q378</f>
        <v>0.31</v>
      </c>
      <c r="I41" s="457">
        <f>INPUT!R378</f>
        <v>3.3333333333333437</v>
      </c>
      <c r="J41" s="456">
        <f>INPUT!S378</f>
        <v>0.35</v>
      </c>
      <c r="K41" s="457">
        <f>INPUT!T378</f>
        <v>6.0606060606060552</v>
      </c>
      <c r="L41" s="456">
        <f>INPUT!U378</f>
        <v>0.4</v>
      </c>
      <c r="M41" s="457">
        <f>INPUT!V378</f>
        <v>42.857142857142861</v>
      </c>
      <c r="N41" s="456">
        <f>INPUT!W378</f>
        <v>0.45</v>
      </c>
      <c r="O41" s="457">
        <f>INPUT!X378</f>
        <v>25</v>
      </c>
      <c r="P41" s="456">
        <f>INPUT!Y378</f>
        <v>0.4</v>
      </c>
      <c r="Q41" s="457">
        <f>INPUT!Z378</f>
        <v>29.032258064516149</v>
      </c>
      <c r="R41" s="456">
        <f>INPUT!AA378</f>
        <v>0.45</v>
      </c>
      <c r="S41" s="457">
        <f>INPUT!AB378</f>
        <v>28.57142857142858</v>
      </c>
      <c r="T41" s="456">
        <f>INPUT!AC378</f>
        <v>0.48</v>
      </c>
      <c r="U41" s="457">
        <f>INPUT!AD378</f>
        <v>19.999999999999996</v>
      </c>
      <c r="V41" s="456">
        <f>INPUT!AE378</f>
        <v>0.45</v>
      </c>
      <c r="W41" s="457">
        <f>INPUT!AF378</f>
        <v>0</v>
      </c>
      <c r="X41" s="456">
        <f>INPUT!AG378</f>
        <v>0.14000000000000001</v>
      </c>
      <c r="Y41" s="457" t="str">
        <f>INPUT!AH378</f>
        <v>NM</v>
      </c>
      <c r="Z41" s="456">
        <f>INPUT!AI378</f>
        <v>0.61</v>
      </c>
      <c r="AA41" s="457">
        <f>INPUT!AJ378</f>
        <v>35.555555555555543</v>
      </c>
      <c r="AB41" s="456">
        <f>INPUT!AK378</f>
        <v>0.52</v>
      </c>
      <c r="AC41" s="457">
        <f>INPUT!AL378</f>
        <v>8.3333333333333481</v>
      </c>
      <c r="AD41" s="456">
        <f>INPUT!AM378</f>
        <v>0.56999999999999995</v>
      </c>
      <c r="AE41" s="457">
        <f>INPUT!AN378</f>
        <v>26.666666666666661</v>
      </c>
      <c r="AF41" s="456">
        <f>INPUT!AO378</f>
        <v>0.8</v>
      </c>
      <c r="AG41" s="457" t="str">
        <f>INPUT!AP378</f>
        <v>NM</v>
      </c>
      <c r="AH41" s="456">
        <f>INPUT!AQ378</f>
        <v>0.64</v>
      </c>
      <c r="AI41" s="457">
        <f>INPUT!AR378</f>
        <v>4.9180327868852514</v>
      </c>
      <c r="AJ41" s="456">
        <f>INPUT!AS378</f>
        <v>0.66</v>
      </c>
      <c r="AK41" s="457">
        <f>INPUT!AT378</f>
        <v>26.923076923076916</v>
      </c>
      <c r="AL41" s="456">
        <f>INPUT!AU378</f>
        <v>0.9</v>
      </c>
      <c r="AM41" s="457">
        <f>INPUT!AV378</f>
        <v>57.894736842105289</v>
      </c>
      <c r="AN41" s="456">
        <f>INPUT!AW378</f>
        <v>0.72</v>
      </c>
      <c r="AO41" s="457">
        <f>INPUT!AX378</f>
        <v>-10.000000000000009</v>
      </c>
      <c r="AP41" s="456">
        <f>INPUT!AY378</f>
        <v>0.74</v>
      </c>
      <c r="AQ41" s="457">
        <f>INPUT!AZ378</f>
        <v>15.625</v>
      </c>
      <c r="AR41" s="456">
        <f>INPUT!BA378</f>
        <v>0.81</v>
      </c>
      <c r="AS41" s="457">
        <f>INPUT!BB378</f>
        <v>22.72727272727273</v>
      </c>
      <c r="AT41" s="456">
        <f>INPUT!BC378</f>
        <v>0.73</v>
      </c>
      <c r="AU41" s="457">
        <f>INPUT!BD378</f>
        <v>-18.888888888888889</v>
      </c>
      <c r="AV41" s="456">
        <f>INPUT!BE378</f>
        <v>0.67</v>
      </c>
      <c r="AW41" s="457">
        <f>INPUT!BF378</f>
        <v>-6.9444444444444304</v>
      </c>
      <c r="AX41" s="456">
        <f>INPUT!BG378</f>
        <v>0.84</v>
      </c>
      <c r="AY41" s="457">
        <f>INPUT!BH378</f>
        <v>13.513513513513509</v>
      </c>
      <c r="AZ41" s="456">
        <f>INPUT!BI378</f>
        <v>0.84</v>
      </c>
      <c r="BA41" s="457">
        <f>INPUT!BJ378</f>
        <v>3.7037037037036979</v>
      </c>
      <c r="BB41" s="456">
        <f>INPUT!BK378</f>
        <v>0.85</v>
      </c>
      <c r="BC41" s="457">
        <f>INPUT!BL378</f>
        <v>16.43835616438356</v>
      </c>
      <c r="BD41" s="456">
        <f>INPUT!BM378</f>
        <v>0.78</v>
      </c>
      <c r="BE41" s="457">
        <f>INPUT!BN378</f>
        <v>16.417910447761198</v>
      </c>
      <c r="BF41" s="456">
        <f>INPUT!BO378</f>
        <v>0.98</v>
      </c>
      <c r="BG41" s="457">
        <f>INPUT!BP378</f>
        <v>16.666666666666675</v>
      </c>
      <c r="BH41" s="456">
        <f>INPUT!BQ378</f>
        <v>1</v>
      </c>
      <c r="BI41" s="457">
        <f>INPUT!BR378</f>
        <v>19.047619047619047</v>
      </c>
      <c r="BJ41" s="456">
        <f>INPUT!BS378</f>
        <v>0.21</v>
      </c>
      <c r="BK41" s="457" t="str">
        <f>INPUT!BT378</f>
        <v>NM</v>
      </c>
      <c r="BL41" s="456">
        <f>INPUT!BU378</f>
        <v>0.42</v>
      </c>
      <c r="BM41" s="457">
        <f>INPUT!BV378</f>
        <v>-46.153846153846153</v>
      </c>
      <c r="BN41" s="456">
        <f>INPUT!BW378</f>
        <v>1.22</v>
      </c>
      <c r="BO41" s="457">
        <f>INPUT!BX378</f>
        <v>24.489795918367353</v>
      </c>
      <c r="BP41" s="456">
        <f>INPUT!BY378</f>
        <v>0.67</v>
      </c>
      <c r="BQ41" s="457">
        <f>INPUT!BZ378</f>
        <v>-32.999999999999993</v>
      </c>
      <c r="BR41" s="456">
        <f>INPUT!CA378</f>
        <v>0.77</v>
      </c>
      <c r="BS41" s="457" t="str">
        <f>INPUT!CB378</f>
        <v>NM</v>
      </c>
      <c r="BT41" s="456">
        <f>INPUT!CC378</f>
        <v>0.53</v>
      </c>
      <c r="BU41" s="457">
        <f>INPUT!CD378</f>
        <v>26.190476190476208</v>
      </c>
      <c r="BV41" s="456">
        <f>INPUT!CE378</f>
        <v>1.34</v>
      </c>
      <c r="BW41" s="457">
        <f>INPUT!CF378</f>
        <v>9.8360655737705027</v>
      </c>
      <c r="BX41" s="456">
        <f>INPUT!CG378</f>
        <v>1.22</v>
      </c>
      <c r="BY41" s="457">
        <f>INPUT!CH378</f>
        <v>82.089552238805965</v>
      </c>
      <c r="BZ41" s="456">
        <f>INPUT!CI378</f>
        <v>1.44</v>
      </c>
      <c r="CA41" s="457">
        <f>INPUT!CJ378</f>
        <v>87.012987012987011</v>
      </c>
      <c r="CB41" s="456">
        <f>INPUT!CK378</f>
        <v>0.92</v>
      </c>
      <c r="CC41" s="457">
        <f>INPUT!CL378</f>
        <v>73.584905660377359</v>
      </c>
      <c r="CD41" s="456">
        <f>INPUT!CM378</f>
        <v>0.83</v>
      </c>
      <c r="CE41" s="457">
        <f>INPUT!CN378</f>
        <v>-38.059701492537322</v>
      </c>
      <c r="CF41" s="456">
        <f>INPUT!CO378</f>
        <v>0.57999999999999996</v>
      </c>
      <c r="CG41" s="457" t="str">
        <f>INPUT!CP378</f>
        <v>NM</v>
      </c>
      <c r="CH41" s="456">
        <f>INPUT!CQ378</f>
        <v>1.572391014614835</v>
      </c>
      <c r="CI41" s="457">
        <f>INPUT!CR378</f>
        <v>9.1938204593635433</v>
      </c>
      <c r="CJ41" s="456">
        <f>INPUT!CS378</f>
        <v>1.14258230012826</v>
      </c>
      <c r="CK41" s="457">
        <f>INPUT!CT378</f>
        <v>24.193728274810855</v>
      </c>
      <c r="CL41" s="456">
        <f>INPUT!CU378</f>
        <v>0.83772114237417639</v>
      </c>
      <c r="CM41" s="457">
        <f>INPUT!CV378</f>
        <v>0.93025811737066366</v>
      </c>
      <c r="CN41" s="456">
        <f>INPUT!CW378</f>
        <v>0.5153759149789795</v>
      </c>
      <c r="CO41" s="457">
        <f>INPUT!CX378</f>
        <v>-11.142083624313869</v>
      </c>
      <c r="CP41" s="456">
        <f>INPUT!CY378</f>
        <v>1.0821317335184077</v>
      </c>
      <c r="CQ41" s="457">
        <f>INPUT!CZ378</f>
        <v>-31.179221741897244</v>
      </c>
      <c r="CR41" s="456">
        <f>INPUT!DA378</f>
        <v>0.61770265644037414</v>
      </c>
      <c r="CS41" s="457">
        <f>INPUT!DB378</f>
        <v>-45.938016336238164</v>
      </c>
      <c r="CT41" s="456">
        <f>INPUT!DC378</f>
        <v>0.94705049229561622</v>
      </c>
      <c r="CU41" s="457">
        <f>INPUT!DD378</f>
        <v>13.050804664138083</v>
      </c>
      <c r="CV41" s="456">
        <f>INPUT!DE378</f>
        <v>0.94556333137453918</v>
      </c>
      <c r="CW41" s="457">
        <f>INPUT!DF378</f>
        <v>83.470609295567428</v>
      </c>
      <c r="CX41" s="456">
        <f>INPUT!DG378</f>
        <v>0.74669816064066274</v>
      </c>
      <c r="CY41" s="457">
        <f>INPUT!DH378</f>
        <v>-30.997480481154295</v>
      </c>
      <c r="CZ41" s="456">
        <f>INPUT!DI378</f>
        <v>0.71964855372122749</v>
      </c>
      <c r="DA41" s="457">
        <f>INPUT!DJ378</f>
        <v>16.504040612085991</v>
      </c>
      <c r="DB41" s="456">
        <f>INPUT!DK378</f>
        <v>0.79419006814522208</v>
      </c>
      <c r="DC41" s="457">
        <f>INPUT!DL378</f>
        <v>-16.140683669343325</v>
      </c>
      <c r="DD41" s="456">
        <f>INPUT!DM378</f>
        <v>0.88277921735693266</v>
      </c>
      <c r="DE41" s="457">
        <f>INPUT!DN378</f>
        <v>-6.6398634479976071</v>
      </c>
      <c r="DF41" s="456">
        <f>INPUT!DO378</f>
        <v>0.77095737486811122</v>
      </c>
      <c r="DG41" s="457">
        <f>INPUT!DP378</f>
        <v>3.2488648701952449</v>
      </c>
      <c r="DH41" s="456">
        <f>INPUT!DQ378</f>
        <v>0.776117408636394</v>
      </c>
      <c r="DI41" s="457">
        <f>INPUT!DR378</f>
        <v>7.8467266588909235</v>
      </c>
      <c r="DJ41" s="456">
        <f>INPUT!DS378</f>
        <v>0.7444416914624471</v>
      </c>
      <c r="DK41" s="457">
        <f>INPUT!DT378</f>
        <v>-6.2640391359915952</v>
      </c>
      <c r="DL41" s="456">
        <f>INPUT!DU378</f>
        <v>0.64823364965907282</v>
      </c>
      <c r="DM41" s="457">
        <f>INPUT!DV378</f>
        <v>-26.568995178669507</v>
      </c>
      <c r="DN41" s="456">
        <f>INPUT!DW378</f>
        <v>0.64601880761397534</v>
      </c>
      <c r="DO41" s="457">
        <f>INPUT!DX378</f>
        <v>-16.205638771599961</v>
      </c>
      <c r="DP41" s="456">
        <f>INPUT!DY378</f>
        <v>0.83380890456454826</v>
      </c>
      <c r="DQ41" s="457">
        <f>INPUT!DZ378</f>
        <v>7.4333464610097932</v>
      </c>
      <c r="DR41" s="456">
        <f>INPUT!EA378</f>
        <v>0.86848045621955561</v>
      </c>
      <c r="DS41" s="457">
        <f>INPUT!EB378</f>
        <v>16.661985240702435</v>
      </c>
      <c r="DT41" s="456">
        <f>INPUT!EC378</f>
        <v>0.66</v>
      </c>
      <c r="DU41" s="457">
        <f>INPUT!ED378</f>
        <v>1.8151403197158134</v>
      </c>
      <c r="DV41" s="456">
        <f>INPUT!EE378</f>
        <v>0.76</v>
      </c>
      <c r="DW41" s="457">
        <f>INPUT!EF378</f>
        <v>17.64363375224416</v>
      </c>
      <c r="DX41" s="456">
        <f>INPUT!EG378</f>
        <v>0.92</v>
      </c>
      <c r="DY41" s="457">
        <f>INPUT!EH378</f>
        <v>10.337032258064527</v>
      </c>
      <c r="DZ41" s="456">
        <f>INPUT!EI378</f>
        <v>0.73</v>
      </c>
      <c r="EA41" s="457">
        <f>INPUT!EJ378</f>
        <v>-15.94514363885089</v>
      </c>
      <c r="EB41" s="456">
        <f>INPUT!EK378</f>
        <v>0.89</v>
      </c>
      <c r="EC41" s="457">
        <f>INPUT!EL378</f>
        <v>34.848484848484837</v>
      </c>
      <c r="ED41" s="456">
        <f>INPUT!EM378</f>
        <v>0.9</v>
      </c>
      <c r="EE41" s="457">
        <f>INPUT!EN378</f>
        <v>18.421052631578938</v>
      </c>
      <c r="EF41" s="456">
        <f>INPUT!EO378</f>
        <v>-1.33</v>
      </c>
      <c r="EG41" s="457" t="str">
        <f>INPUT!EP378</f>
        <v>NM</v>
      </c>
      <c r="EH41" s="456">
        <f>INPUT!EQ378</f>
        <v>0.98</v>
      </c>
      <c r="EI41" s="457">
        <f>INPUT!ER378</f>
        <v>34.246575342465761</v>
      </c>
      <c r="EJ41" s="456">
        <f>INPUT!ES378</f>
        <v>0.99</v>
      </c>
      <c r="EK41" s="457">
        <f>INPUT!ET378</f>
        <v>11.23595505617978</v>
      </c>
      <c r="EL41" s="456">
        <f>INPUT!EU378</f>
        <v>1.01</v>
      </c>
      <c r="EM41" s="457">
        <f>INPUT!EV378</f>
        <v>12.222222222222223</v>
      </c>
      <c r="EN41" s="456">
        <f>INPUT!EW378</f>
        <v>0.98</v>
      </c>
      <c r="EO41" s="457" t="str">
        <f>INPUT!EX378</f>
        <v>NM</v>
      </c>
      <c r="EP41" s="457"/>
      <c r="EQ41" s="456">
        <f>INPUT!FF378</f>
        <v>1.26</v>
      </c>
      <c r="ER41" s="457">
        <f>INPUT!FG378</f>
        <v>21.552707530647975</v>
      </c>
      <c r="ES41" s="456">
        <f>INPUT!FH378</f>
        <v>1.28</v>
      </c>
      <c r="ET41" s="457">
        <f>INPUT!FI378</f>
        <v>1.5873015873015817</v>
      </c>
      <c r="EU41" s="456">
        <f>INPUT!FJ378</f>
        <v>1.75</v>
      </c>
      <c r="EV41" s="457">
        <f>INPUT!FK378</f>
        <v>36.71875</v>
      </c>
      <c r="EW41" s="456">
        <f>INPUT!FL378</f>
        <v>1.73</v>
      </c>
      <c r="EX41" s="457">
        <f>INPUT!FM378</f>
        <v>-1.1428571428571455</v>
      </c>
      <c r="EY41" s="456">
        <f>INPUT!FN378</f>
        <v>2.4900000000000002</v>
      </c>
      <c r="EZ41" s="457">
        <f>INPUT!FO378</f>
        <v>43.930635838150309</v>
      </c>
      <c r="FA41" s="456">
        <f>INPUT!FP378</f>
        <v>2.92</v>
      </c>
      <c r="FB41" s="457">
        <f>INPUT!FQ378</f>
        <v>17.269076305220878</v>
      </c>
      <c r="FC41" s="456">
        <f>INPUT!FR378</f>
        <v>2.95</v>
      </c>
      <c r="FD41" s="457">
        <f>INPUT!FS378</f>
        <v>1.0273972602739878</v>
      </c>
      <c r="FE41" s="456">
        <f>INPUT!FT378</f>
        <v>3.31</v>
      </c>
      <c r="FF41" s="457">
        <f>INPUT!FU378</f>
        <v>12.20338983050846</v>
      </c>
      <c r="FG41" s="456">
        <f>INPUT!FV378</f>
        <v>2.62</v>
      </c>
      <c r="FH41" s="457">
        <f>INPUT!FW378</f>
        <v>-20.845921450151049</v>
      </c>
      <c r="FI41" s="456">
        <f>INPUT!FX378</f>
        <v>3.19</v>
      </c>
      <c r="FJ41" s="457">
        <f>INPUT!FY378</f>
        <v>21.75572519083968</v>
      </c>
      <c r="FK41" s="456">
        <f>INPUT!FZ378</f>
        <v>4.92</v>
      </c>
      <c r="FL41" s="457">
        <f>INPUT!GA378</f>
        <v>54.231974921630098</v>
      </c>
      <c r="FM41" s="456">
        <f>INPUT!GB378</f>
        <v>4.12</v>
      </c>
      <c r="FN41" s="457">
        <f>INPUT!GC378</f>
        <v>-16.260162601626014</v>
      </c>
      <c r="FO41" s="456">
        <f>INPUT!GD378</f>
        <v>3.05</v>
      </c>
      <c r="FP41" s="457">
        <f>INPUT!GE378</f>
        <v>-25.970873786407779</v>
      </c>
      <c r="FQ41" s="456">
        <f>INPUT!GF378</f>
        <v>3.36</v>
      </c>
      <c r="FR41" s="457">
        <f>INPUT!GG378</f>
        <v>10.163934426229515</v>
      </c>
      <c r="FS41" s="456">
        <f>INPUT!GH378</f>
        <v>3.22</v>
      </c>
      <c r="FT41" s="457">
        <f>INPUT!GI378</f>
        <v>-4.1666666666666519</v>
      </c>
      <c r="FU41" s="456">
        <f>INPUT!GJ378</f>
        <v>2.87</v>
      </c>
      <c r="FV41" s="457">
        <f>INPUT!GK378</f>
        <v>-10.869565217391308</v>
      </c>
      <c r="FW41" s="456">
        <f>INPUT!GL378</f>
        <v>3.21</v>
      </c>
      <c r="FX41" s="457">
        <f>INPUT!GM378</f>
        <v>11.846689895470375</v>
      </c>
      <c r="FY41" s="456">
        <f>INPUT!GN378</f>
        <v>1.22</v>
      </c>
      <c r="FZ41" s="457" t="str">
        <f>INPUT!GO378</f>
        <v>NM</v>
      </c>
      <c r="GA41" s="456">
        <f>INPUT!GP378</f>
        <v>3.96</v>
      </c>
      <c r="GB41" s="457" t="str">
        <f>INPUT!GQ378</f>
        <v>NM</v>
      </c>
      <c r="GC41" s="456">
        <f>INPUT!GR378</f>
        <v>4.12</v>
      </c>
      <c r="GD41" s="457">
        <f>INPUT!GS378</f>
        <v>4.0404040404040442</v>
      </c>
      <c r="GE41" s="456">
        <f>INPUT!GT378</f>
        <v>4.42</v>
      </c>
      <c r="GF41" s="457">
        <f>INPUT!GU378</f>
        <v>7.2815533980582492</v>
      </c>
      <c r="GG41" s="456">
        <f>INPUT!GV378</f>
        <v>4.71</v>
      </c>
      <c r="GH41" s="457">
        <f>INPUT!GW378</f>
        <v>6.5610859728506776</v>
      </c>
      <c r="GI41" s="456">
        <f>INPUT!GX378</f>
        <v>5.01</v>
      </c>
      <c r="GJ41" s="457">
        <f>INPUT!GY378</f>
        <v>6.3694267515923553</v>
      </c>
      <c r="GK41" s="457">
        <f>INPUT!GZ378</f>
        <v>32.646433974827737</v>
      </c>
      <c r="GL41" s="523"/>
    </row>
    <row r="42" spans="1:194" s="446" customFormat="1" ht="12" hidden="1" customHeight="1" outlineLevel="1" x14ac:dyDescent="0.2">
      <c r="A42" s="503" t="s">
        <v>328</v>
      </c>
      <c r="B42" s="504"/>
      <c r="C42" s="505"/>
      <c r="D42" s="504"/>
      <c r="E42" s="505"/>
      <c r="F42" s="504"/>
      <c r="G42" s="505"/>
      <c r="H42" s="504"/>
      <c r="I42" s="505"/>
      <c r="J42" s="504"/>
      <c r="K42" s="505"/>
      <c r="L42" s="504"/>
      <c r="M42" s="505"/>
      <c r="N42" s="504"/>
      <c r="O42" s="505"/>
      <c r="P42" s="504"/>
      <c r="Q42" s="505"/>
      <c r="R42" s="504"/>
      <c r="S42" s="505"/>
      <c r="T42" s="504"/>
      <c r="U42" s="505"/>
      <c r="V42" s="504"/>
      <c r="W42" s="505"/>
      <c r="X42" s="504"/>
      <c r="Y42" s="505"/>
      <c r="Z42" s="504"/>
      <c r="AA42" s="505"/>
      <c r="AB42" s="504"/>
      <c r="AC42" s="505"/>
      <c r="AD42" s="504"/>
      <c r="AE42" s="505"/>
      <c r="AF42" s="504"/>
      <c r="AG42" s="505"/>
      <c r="AH42" s="504"/>
      <c r="AI42" s="505"/>
      <c r="AJ42" s="504"/>
      <c r="AK42" s="505"/>
      <c r="AL42" s="504"/>
      <c r="AM42" s="505"/>
      <c r="AN42" s="504"/>
      <c r="AO42" s="505"/>
      <c r="AP42" s="504"/>
      <c r="AQ42" s="505"/>
      <c r="AR42" s="504"/>
      <c r="AS42" s="505"/>
      <c r="AT42" s="504"/>
      <c r="AU42" s="505"/>
      <c r="AV42" s="504"/>
      <c r="AW42" s="505"/>
      <c r="AX42" s="504"/>
      <c r="AY42" s="505"/>
      <c r="AZ42" s="504"/>
      <c r="BA42" s="505"/>
      <c r="BB42" s="504"/>
      <c r="BC42" s="505"/>
      <c r="BD42" s="504"/>
      <c r="BE42" s="505"/>
      <c r="BF42" s="504"/>
      <c r="BG42" s="505"/>
      <c r="BH42" s="504"/>
      <c r="BI42" s="505"/>
      <c r="BJ42" s="504"/>
      <c r="BK42" s="505"/>
      <c r="BL42" s="504"/>
      <c r="BM42" s="505"/>
      <c r="BN42" s="504"/>
      <c r="BO42" s="505"/>
      <c r="BP42" s="504"/>
      <c r="BQ42" s="505"/>
      <c r="BR42" s="504"/>
      <c r="BS42" s="505"/>
      <c r="BT42" s="504"/>
      <c r="BU42" s="505"/>
      <c r="BV42" s="504"/>
      <c r="BW42" s="505"/>
      <c r="BX42" s="504"/>
      <c r="BY42" s="505"/>
      <c r="BZ42" s="504"/>
      <c r="CA42" s="505"/>
      <c r="CB42" s="504"/>
      <c r="CC42" s="505"/>
      <c r="CD42" s="504">
        <f>(CD39/CD65)-CD41</f>
        <v>-4.7581041465438734E-3</v>
      </c>
      <c r="CE42" s="505"/>
      <c r="CF42" s="504">
        <f>(CF39/CF65)-CF41</f>
        <v>2.5866402405095856E-3</v>
      </c>
      <c r="CG42" s="505"/>
      <c r="CH42" s="504">
        <f>(CH39/CH65)-CH41</f>
        <v>0</v>
      </c>
      <c r="CI42" s="505"/>
      <c r="CJ42" s="504">
        <f>(CJ39/CJ65)-CJ41</f>
        <v>0</v>
      </c>
      <c r="CK42" s="505"/>
      <c r="CL42" s="504">
        <f>(CL39/CL65)-CL41</f>
        <v>0</v>
      </c>
      <c r="CM42" s="505"/>
      <c r="CN42" s="504">
        <f>(CN39/CN65)-CN41</f>
        <v>0</v>
      </c>
      <c r="CO42" s="505"/>
      <c r="CP42" s="504">
        <f>(CP39/CP65)-CP41</f>
        <v>0</v>
      </c>
      <c r="CQ42" s="505"/>
      <c r="CR42" s="504">
        <f>(CR39/CR65)-CR41</f>
        <v>0</v>
      </c>
      <c r="CS42" s="505"/>
      <c r="CT42" s="504">
        <f>(CT39/CT65)-CT41</f>
        <v>0</v>
      </c>
      <c r="CU42" s="505"/>
      <c r="CV42" s="504">
        <f>(CV39/CV65)-CV41</f>
        <v>0</v>
      </c>
      <c r="CW42" s="505"/>
      <c r="CX42" s="504">
        <f>(CX39/CX65)-CX41</f>
        <v>0</v>
      </c>
      <c r="CY42" s="505"/>
      <c r="CZ42" s="504">
        <f>(CZ39/CZ65)-CZ41</f>
        <v>0</v>
      </c>
      <c r="DA42" s="505"/>
      <c r="DB42" s="504">
        <f>(DB39/DB65)-DB41</f>
        <v>0</v>
      </c>
      <c r="DC42" s="505"/>
      <c r="DD42" s="504">
        <f>(DD39/DD65)-DD41</f>
        <v>0</v>
      </c>
      <c r="DE42" s="505"/>
      <c r="DF42" s="504">
        <f>(DF39/DF65)-DF41</f>
        <v>0</v>
      </c>
      <c r="DG42" s="505"/>
      <c r="DH42" s="504">
        <f>(DH39/DH65)-DH41</f>
        <v>0</v>
      </c>
      <c r="DI42" s="505"/>
      <c r="DJ42" s="504">
        <f>(DJ39/DJ65)-DJ41</f>
        <v>0</v>
      </c>
      <c r="DK42" s="505"/>
      <c r="DL42" s="504">
        <f>(DL39/DL65)-DL41</f>
        <v>0</v>
      </c>
      <c r="DM42" s="505"/>
      <c r="DN42" s="504">
        <f>(DN39/DN65)-DN41</f>
        <v>0</v>
      </c>
      <c r="DO42" s="505"/>
      <c r="DP42" s="504">
        <f>(DP39/DP65)-DP41</f>
        <v>0</v>
      </c>
      <c r="DQ42" s="505"/>
      <c r="DR42" s="504">
        <f>(DR39/DR65)-DR41</f>
        <v>0</v>
      </c>
      <c r="DS42" s="505"/>
      <c r="DT42" s="504">
        <f>(DT39/DT65)-DT41</f>
        <v>1.3150031617614744E-3</v>
      </c>
      <c r="DU42" s="505"/>
      <c r="DV42" s="504">
        <f>(DV39/DV65)-DV41</f>
        <v>4.9462470204796327E-3</v>
      </c>
      <c r="DW42" s="505"/>
      <c r="DX42" s="504">
        <f>(DX39/DX65)-DX41</f>
        <v>-2.7592945429674165E-3</v>
      </c>
      <c r="DY42" s="505"/>
      <c r="DZ42" s="504">
        <f t="shared" ref="DZ42" si="48">(DZ39/DZ65)-DZ41</f>
        <v>2.5481539044074353E-3</v>
      </c>
      <c r="EA42" s="505"/>
      <c r="EB42" s="504">
        <f t="shared" ref="EB42" si="49">(EB39/EB65)-EB41</f>
        <v>2.705109328204891E-3</v>
      </c>
      <c r="EC42" s="505"/>
      <c r="ED42" s="504">
        <f t="shared" ref="ED42" si="50">(ED39/ED65)-ED41</f>
        <v>8.1055712276167924E-4</v>
      </c>
      <c r="EE42" s="505"/>
      <c r="EF42" s="504">
        <f t="shared" ref="EF42:EN42" si="51">(EF39/EF65)-EF41</f>
        <v>1.6535034426894413E-3</v>
      </c>
      <c r="EG42" s="505"/>
      <c r="EH42" s="504">
        <f t="shared" si="51"/>
        <v>2.5996028401227278E-3</v>
      </c>
      <c r="EI42" s="505"/>
      <c r="EJ42" s="504">
        <f t="shared" si="51"/>
        <v>1.862800940064635E-3</v>
      </c>
      <c r="EK42" s="505"/>
      <c r="EL42" s="504">
        <f t="shared" si="51"/>
        <v>-2.8407935264842532E-3</v>
      </c>
      <c r="EM42" s="505"/>
      <c r="EN42" s="504">
        <f t="shared" si="51"/>
        <v>1.8649264291249468E-3</v>
      </c>
      <c r="EO42" s="505"/>
      <c r="EP42" s="505"/>
      <c r="EQ42" s="504"/>
      <c r="ER42" s="505"/>
      <c r="ES42" s="504"/>
      <c r="ET42" s="505"/>
      <c r="EU42" s="504"/>
      <c r="EV42" s="505"/>
      <c r="EW42" s="504"/>
      <c r="EX42" s="505"/>
      <c r="EY42" s="504"/>
      <c r="EZ42" s="505"/>
      <c r="FA42" s="504"/>
      <c r="FB42" s="505"/>
      <c r="FC42" s="504"/>
      <c r="FD42" s="505"/>
      <c r="FE42" s="504"/>
      <c r="FF42" s="505"/>
      <c r="FG42" s="504"/>
      <c r="FH42" s="505"/>
      <c r="FI42" s="504"/>
      <c r="FJ42" s="505"/>
      <c r="FK42" s="504"/>
      <c r="FL42" s="505"/>
      <c r="FM42" s="504"/>
      <c r="FN42" s="505"/>
      <c r="FO42" s="504">
        <f>(FO39/FO65)-FO41</f>
        <v>3.1634645350493429E-3</v>
      </c>
      <c r="FP42" s="505"/>
      <c r="FQ42" s="504">
        <f>(FQ39/FQ65)-FQ41</f>
        <v>-9.3705123028087201E-5</v>
      </c>
      <c r="FR42" s="505"/>
      <c r="FS42" s="504">
        <f>(FS39/FS65)-FS41</f>
        <v>4.5097985232009918E-3</v>
      </c>
      <c r="FT42" s="505"/>
      <c r="FU42" s="504">
        <f>(FU39/FU65)-FU41</f>
        <v>1.5832141649378961E-3</v>
      </c>
      <c r="FV42" s="505"/>
      <c r="FW42" s="504">
        <f>(FW39/FW65)-FW41</f>
        <v>1.942288922604174E-3</v>
      </c>
      <c r="FX42" s="505"/>
      <c r="FY42" s="504">
        <f>(FY39/FY65)-FY41</f>
        <v>-2.5455967335026308E-3</v>
      </c>
      <c r="FZ42" s="505"/>
      <c r="GA42" s="504">
        <f>(GA39/GA65)-GA41</f>
        <v>3.4187811377428545E-3</v>
      </c>
      <c r="GB42" s="505"/>
      <c r="GC42" s="504">
        <f>(GC39/GC65)-GC41</f>
        <v>-8.9445802887588854E-4</v>
      </c>
      <c r="GD42" s="505"/>
      <c r="GE42" s="504">
        <f>(GE39/GE65)-GE41</f>
        <v>-2.6227437983656898E-3</v>
      </c>
      <c r="GF42" s="505"/>
      <c r="GG42" s="504">
        <f>(GG39/GG65)-GG41</f>
        <v>4.8000028519012972E-5</v>
      </c>
      <c r="GH42" s="505"/>
      <c r="GI42" s="504">
        <f>(GI39/GI65)-GI41</f>
        <v>3.4746234740845594E-3</v>
      </c>
      <c r="GJ42" s="505"/>
      <c r="GK42" s="505"/>
    </row>
    <row r="43" spans="1:194" ht="4.5" customHeight="1" collapsed="1" x14ac:dyDescent="0.2">
      <c r="A43" s="497"/>
      <c r="B43" s="426"/>
      <c r="C43" s="427"/>
      <c r="D43" s="426"/>
      <c r="E43" s="427"/>
      <c r="F43" s="426"/>
      <c r="G43" s="427"/>
      <c r="H43" s="426"/>
      <c r="I43" s="427"/>
      <c r="J43" s="426"/>
      <c r="K43" s="427"/>
      <c r="L43" s="426"/>
      <c r="M43" s="427"/>
      <c r="N43" s="426"/>
      <c r="O43" s="427"/>
      <c r="P43" s="426"/>
      <c r="Q43" s="427"/>
      <c r="R43" s="426"/>
      <c r="S43" s="427"/>
      <c r="T43" s="426"/>
      <c r="U43" s="427"/>
      <c r="V43" s="426"/>
      <c r="W43" s="427"/>
      <c r="X43" s="426"/>
      <c r="Y43" s="427"/>
      <c r="Z43" s="426"/>
      <c r="AA43" s="427"/>
      <c r="AB43" s="426"/>
      <c r="AC43" s="427"/>
      <c r="AD43" s="426"/>
      <c r="AE43" s="427"/>
      <c r="AF43" s="426"/>
      <c r="AG43" s="427"/>
      <c r="AH43" s="426"/>
      <c r="AI43" s="427"/>
      <c r="AJ43" s="426"/>
      <c r="AK43" s="427"/>
      <c r="AL43" s="426"/>
      <c r="AM43" s="427"/>
      <c r="AN43" s="426"/>
      <c r="AO43" s="427"/>
      <c r="AP43" s="426"/>
      <c r="AQ43" s="427"/>
      <c r="AR43" s="426"/>
      <c r="AS43" s="427"/>
      <c r="AT43" s="426"/>
      <c r="AU43" s="427"/>
      <c r="AV43" s="426"/>
      <c r="AW43" s="427"/>
      <c r="AX43" s="426"/>
      <c r="AY43" s="427"/>
      <c r="AZ43" s="426"/>
      <c r="BA43" s="427"/>
      <c r="BB43" s="426"/>
      <c r="BC43" s="427"/>
      <c r="BD43" s="426"/>
      <c r="BE43" s="427"/>
      <c r="BF43" s="426"/>
      <c r="BG43" s="427"/>
      <c r="BH43" s="426"/>
      <c r="BI43" s="427"/>
      <c r="BJ43" s="426"/>
      <c r="BK43" s="427"/>
      <c r="BL43" s="426"/>
      <c r="BM43" s="427"/>
      <c r="BN43" s="426"/>
      <c r="BO43" s="427"/>
      <c r="BP43" s="426"/>
      <c r="BQ43" s="427"/>
      <c r="BR43" s="426"/>
      <c r="BS43" s="427"/>
      <c r="BT43" s="426"/>
      <c r="BU43" s="427"/>
      <c r="BV43" s="426"/>
      <c r="BW43" s="427"/>
      <c r="BX43" s="426"/>
      <c r="BY43" s="427"/>
      <c r="BZ43" s="426"/>
      <c r="CA43" s="427"/>
      <c r="CB43" s="426"/>
      <c r="CC43" s="427"/>
      <c r="CD43" s="426"/>
      <c r="CE43" s="427"/>
      <c r="CF43" s="426"/>
      <c r="CG43" s="427"/>
      <c r="CH43" s="426"/>
      <c r="CI43" s="427"/>
      <c r="CJ43" s="426"/>
      <c r="CK43" s="427"/>
      <c r="CL43" s="426"/>
      <c r="CM43" s="427"/>
      <c r="CN43" s="426"/>
      <c r="CO43" s="427"/>
      <c r="CP43" s="426"/>
      <c r="CQ43" s="427"/>
      <c r="CR43" s="426"/>
      <c r="CS43" s="427"/>
      <c r="CT43" s="426"/>
      <c r="CU43" s="427"/>
      <c r="CV43" s="426"/>
      <c r="CW43" s="427"/>
      <c r="CX43" s="426"/>
      <c r="CY43" s="427"/>
      <c r="CZ43" s="426"/>
      <c r="DA43" s="427"/>
      <c r="DB43" s="426"/>
      <c r="DC43" s="427"/>
      <c r="DD43" s="426"/>
      <c r="DE43" s="427"/>
      <c r="DF43" s="426"/>
      <c r="DG43" s="427"/>
      <c r="DH43" s="426"/>
      <c r="DI43" s="427"/>
      <c r="DJ43" s="426"/>
      <c r="DK43" s="427"/>
      <c r="DL43" s="426"/>
      <c r="DM43" s="427"/>
      <c r="DN43" s="426"/>
      <c r="DO43" s="427"/>
      <c r="DP43" s="426"/>
      <c r="DQ43" s="427"/>
      <c r="DR43" s="426"/>
      <c r="DS43" s="427"/>
      <c r="DT43" s="426"/>
      <c r="DU43" s="427"/>
      <c r="DV43" s="426"/>
      <c r="DW43" s="427"/>
      <c r="DX43" s="426"/>
      <c r="DY43" s="427"/>
      <c r="DZ43" s="426"/>
      <c r="EA43" s="427"/>
      <c r="EB43" s="426"/>
      <c r="EC43" s="427"/>
      <c r="ED43" s="426"/>
      <c r="EE43" s="427"/>
      <c r="EF43" s="426"/>
      <c r="EG43" s="427"/>
      <c r="EH43" s="426"/>
      <c r="EI43" s="427"/>
      <c r="EJ43" s="426"/>
      <c r="EK43" s="427"/>
      <c r="EL43" s="426"/>
      <c r="EM43" s="427"/>
      <c r="EN43" s="426"/>
      <c r="EO43" s="427"/>
      <c r="EP43" s="427"/>
      <c r="EQ43" s="426"/>
      <c r="ER43" s="427"/>
      <c r="ES43" s="426"/>
      <c r="ET43" s="427"/>
      <c r="EU43" s="426"/>
      <c r="EV43" s="427"/>
      <c r="EW43" s="426"/>
      <c r="EX43" s="427"/>
      <c r="EY43" s="426"/>
      <c r="EZ43" s="427"/>
      <c r="FA43" s="426"/>
      <c r="FB43" s="427"/>
      <c r="FC43" s="426"/>
      <c r="FD43" s="427"/>
      <c r="FE43" s="525"/>
      <c r="FF43" s="427"/>
      <c r="FG43" s="426"/>
      <c r="FH43" s="427"/>
      <c r="FI43" s="426"/>
      <c r="FJ43" s="427"/>
      <c r="FK43" s="426"/>
      <c r="FL43" s="427"/>
      <c r="FM43" s="426"/>
      <c r="FN43" s="427"/>
      <c r="FO43" s="426"/>
      <c r="FP43" s="427"/>
      <c r="FQ43" s="426"/>
      <c r="FR43" s="427"/>
      <c r="FS43" s="426"/>
      <c r="FT43" s="427"/>
      <c r="FU43" s="426"/>
      <c r="FV43" s="427"/>
      <c r="FW43" s="426"/>
      <c r="FX43" s="427"/>
      <c r="FY43" s="426"/>
      <c r="FZ43" s="427"/>
      <c r="GA43" s="426"/>
      <c r="GB43" s="427"/>
      <c r="GC43" s="426"/>
      <c r="GD43" s="427"/>
      <c r="GE43" s="426"/>
      <c r="GF43" s="427"/>
      <c r="GG43" s="426"/>
      <c r="GH43" s="427"/>
      <c r="GI43" s="426"/>
      <c r="GJ43" s="427"/>
      <c r="GK43" s="427"/>
      <c r="GL43" s="436"/>
    </row>
    <row r="44" spans="1:194" ht="12" customHeight="1" x14ac:dyDescent="0.2">
      <c r="A44" s="496" t="s">
        <v>300</v>
      </c>
      <c r="B44" s="426"/>
      <c r="C44" s="427"/>
      <c r="D44" s="426"/>
      <c r="E44" s="427"/>
      <c r="F44" s="426"/>
      <c r="G44" s="427"/>
      <c r="H44" s="426"/>
      <c r="I44" s="427"/>
      <c r="J44" s="426"/>
      <c r="K44" s="427"/>
      <c r="L44" s="426"/>
      <c r="M44" s="427"/>
      <c r="N44" s="426"/>
      <c r="O44" s="427"/>
      <c r="P44" s="426"/>
      <c r="Q44" s="427"/>
      <c r="R44" s="426"/>
      <c r="S44" s="427"/>
      <c r="T44" s="426"/>
      <c r="U44" s="427"/>
      <c r="V44" s="426"/>
      <c r="W44" s="427"/>
      <c r="X44" s="426"/>
      <c r="Y44" s="427"/>
      <c r="Z44" s="426"/>
      <c r="AA44" s="427"/>
      <c r="AB44" s="426"/>
      <c r="AC44" s="427"/>
      <c r="AD44" s="426"/>
      <c r="AE44" s="427"/>
      <c r="AF44" s="426"/>
      <c r="AG44" s="427"/>
      <c r="AH44" s="426"/>
      <c r="AI44" s="427"/>
      <c r="AJ44" s="426"/>
      <c r="AK44" s="427"/>
      <c r="AL44" s="426"/>
      <c r="AM44" s="427"/>
      <c r="AN44" s="426"/>
      <c r="AO44" s="427"/>
      <c r="AP44" s="426"/>
      <c r="AQ44" s="427"/>
      <c r="AR44" s="426"/>
      <c r="AS44" s="427"/>
      <c r="AT44" s="426"/>
      <c r="AU44" s="427"/>
      <c r="AV44" s="426"/>
      <c r="AW44" s="427"/>
      <c r="AX44" s="426"/>
      <c r="AY44" s="427"/>
      <c r="AZ44" s="426"/>
      <c r="BA44" s="427"/>
      <c r="BB44" s="426"/>
      <c r="BC44" s="427"/>
      <c r="BD44" s="426"/>
      <c r="BE44" s="427"/>
      <c r="BF44" s="426"/>
      <c r="BG44" s="427"/>
      <c r="BH44" s="426"/>
      <c r="BI44" s="427"/>
      <c r="BJ44" s="426"/>
      <c r="BK44" s="427"/>
      <c r="BL44" s="426"/>
      <c r="BM44" s="427"/>
      <c r="BN44" s="426"/>
      <c r="BO44" s="427"/>
      <c r="BP44" s="426"/>
      <c r="BQ44" s="427"/>
      <c r="BR44" s="426"/>
      <c r="BS44" s="427"/>
      <c r="BT44" s="426"/>
      <c r="BU44" s="427"/>
      <c r="BV44" s="426"/>
      <c r="BW44" s="427"/>
      <c r="BX44" s="426"/>
      <c r="BY44" s="427"/>
      <c r="BZ44" s="426"/>
      <c r="CA44" s="427"/>
      <c r="CB44" s="426"/>
      <c r="CC44" s="427"/>
      <c r="CD44" s="426"/>
      <c r="CE44" s="427"/>
      <c r="CF44" s="426"/>
      <c r="CG44" s="427"/>
      <c r="CH44" s="426"/>
      <c r="CI44" s="427"/>
      <c r="CJ44" s="426"/>
      <c r="CK44" s="427"/>
      <c r="CL44" s="426"/>
      <c r="CM44" s="427"/>
      <c r="CN44" s="426"/>
      <c r="CO44" s="427"/>
      <c r="CP44" s="426"/>
      <c r="CQ44" s="427"/>
      <c r="CR44" s="426"/>
      <c r="CS44" s="427"/>
      <c r="CT44" s="426"/>
      <c r="CU44" s="427"/>
      <c r="CV44" s="426"/>
      <c r="CW44" s="427"/>
      <c r="CX44" s="426"/>
      <c r="CY44" s="427"/>
      <c r="CZ44" s="426"/>
      <c r="DA44" s="427"/>
      <c r="DB44" s="426"/>
      <c r="DC44" s="427"/>
      <c r="DD44" s="426"/>
      <c r="DE44" s="427"/>
      <c r="DF44" s="426"/>
      <c r="DG44" s="427"/>
      <c r="DH44" s="426"/>
      <c r="DI44" s="427"/>
      <c r="DJ44" s="426"/>
      <c r="DK44" s="427"/>
      <c r="DL44" s="426"/>
      <c r="DM44" s="427"/>
      <c r="DN44" s="426"/>
      <c r="DO44" s="427"/>
      <c r="DP44" s="426"/>
      <c r="DQ44" s="427"/>
      <c r="DR44" s="426"/>
      <c r="DS44" s="427"/>
      <c r="DT44" s="426"/>
      <c r="DU44" s="427"/>
      <c r="DV44" s="426"/>
      <c r="DW44" s="427"/>
      <c r="DX44" s="426"/>
      <c r="DY44" s="427"/>
      <c r="DZ44" s="426"/>
      <c r="EA44" s="427"/>
      <c r="EB44" s="426"/>
      <c r="EC44" s="427"/>
      <c r="ED44" s="426"/>
      <c r="EE44" s="427"/>
      <c r="EF44" s="426"/>
      <c r="EG44" s="427"/>
      <c r="EH44" s="426"/>
      <c r="EI44" s="427"/>
      <c r="EJ44" s="426"/>
      <c r="EK44" s="427"/>
      <c r="EL44" s="426"/>
      <c r="EM44" s="427"/>
      <c r="EN44" s="426"/>
      <c r="EO44" s="427"/>
      <c r="EP44" s="427"/>
      <c r="EQ44" s="426"/>
      <c r="ER44" s="427"/>
      <c r="ES44" s="426"/>
      <c r="ET44" s="427"/>
      <c r="EU44" s="426"/>
      <c r="EV44" s="427"/>
      <c r="EW44" s="426"/>
      <c r="EX44" s="427"/>
      <c r="EY44" s="426"/>
      <c r="EZ44" s="427"/>
      <c r="FA44" s="426"/>
      <c r="FB44" s="427"/>
      <c r="FC44" s="426"/>
      <c r="FD44" s="427"/>
      <c r="FE44" s="426"/>
      <c r="FF44" s="427"/>
      <c r="FG44" s="426"/>
      <c r="FH44" s="427"/>
      <c r="FI44" s="426"/>
      <c r="FJ44" s="427"/>
      <c r="FK44" s="426"/>
      <c r="FL44" s="427"/>
      <c r="FM44" s="426"/>
      <c r="FN44" s="427"/>
      <c r="FO44" s="426"/>
      <c r="FP44" s="427"/>
      <c r="FQ44" s="426"/>
      <c r="FR44" s="427"/>
      <c r="FS44" s="426"/>
      <c r="FT44" s="427"/>
      <c r="FU44" s="426"/>
      <c r="FV44" s="427"/>
      <c r="FW44" s="426"/>
      <c r="FX44" s="427"/>
      <c r="FY44" s="426"/>
      <c r="FZ44" s="427"/>
      <c r="GA44" s="426"/>
      <c r="GB44" s="427"/>
      <c r="GC44" s="426"/>
      <c r="GD44" s="427"/>
      <c r="GE44" s="426"/>
      <c r="GF44" s="427"/>
      <c r="GG44" s="426"/>
      <c r="GH44" s="427"/>
      <c r="GI44" s="426"/>
      <c r="GJ44" s="427"/>
      <c r="GK44" s="427"/>
      <c r="GL44" s="436"/>
    </row>
    <row r="45" spans="1:194" ht="12" customHeight="1" x14ac:dyDescent="0.2">
      <c r="A45" s="497" t="s">
        <v>261</v>
      </c>
      <c r="B45" s="502">
        <f>B20/B18*100</f>
        <v>11.835548172757475</v>
      </c>
      <c r="C45" s="427">
        <f>B45/(INPUT!K309/(INPUT!K140+INPUT!K228)*100)*100-100</f>
        <v>4.3956043956044084</v>
      </c>
      <c r="D45" s="502">
        <f>D20/D18*100</f>
        <v>12.108382726502963</v>
      </c>
      <c r="E45" s="427">
        <f>D45/(INPUT!M309/(INPUT!M140+INPUT!M228)*100)*100-100</f>
        <v>4.379562043795616</v>
      </c>
      <c r="F45" s="502">
        <f>F20/F18*100</f>
        <v>12.242374278647979</v>
      </c>
      <c r="G45" s="427">
        <f>F45/(INPUT!O309/(INPUT!O140+INPUT!O228)*100)*100-100</f>
        <v>4.6143008101444281</v>
      </c>
      <c r="H45" s="502">
        <f>H20/H18*100</f>
        <v>12.381735911147675</v>
      </c>
      <c r="I45" s="427">
        <f>H45/(INPUT!Q309/(INPUT!Q140+INPUT!Q228)*100)*100-100</f>
        <v>7.1174377224199219</v>
      </c>
      <c r="J45" s="502">
        <f>J20/J18*100</f>
        <v>13.162321278385198</v>
      </c>
      <c r="K45" s="427">
        <f>J45/(INPUT!S309/(INPUT!S140+INPUT!S228)*100)*100-100</f>
        <v>5.387205387205384</v>
      </c>
      <c r="L45" s="502">
        <f>L20/L18*100</f>
        <v>13.301282051282051</v>
      </c>
      <c r="M45" s="427">
        <f>L45/(INPUT!U309/(INPUT!U140+INPUT!U228)*100)*100-100</f>
        <v>6.7524115755627037</v>
      </c>
      <c r="N45" s="502">
        <f>N20/N18*100</f>
        <v>12.804193186072633</v>
      </c>
      <c r="O45" s="427">
        <f>N45/(INPUT!W309/(INPUT!W140+INPUT!W228)*100)*100-100</f>
        <v>4.5871559633027488</v>
      </c>
      <c r="P45" s="502">
        <f>P20/P18*100</f>
        <v>13.24577861163227</v>
      </c>
      <c r="Q45" s="427">
        <f>P45/(INPUT!Y309/(INPUT!Y140+INPUT!Y228)*100)*100-100</f>
        <v>3.8235294117647101</v>
      </c>
      <c r="R45" s="502">
        <f>R20/R18*100</f>
        <v>13.942889695933914</v>
      </c>
      <c r="S45" s="427">
        <f>R45/(INPUT!AA309/(INPUT!AA140+INPUT!AA228)*100)*100-100</f>
        <v>3.9830058417418996</v>
      </c>
      <c r="T45" s="502">
        <f>T20/T18*100</f>
        <v>13.543859649122808</v>
      </c>
      <c r="U45" s="427">
        <f>T45/(INPUT!AC309/(INPUT!AC140+INPUT!AC228)*100)*100-100</f>
        <v>4.0431266846361353</v>
      </c>
      <c r="V45" s="502">
        <f>V20/V18*100</f>
        <v>13.399249914763042</v>
      </c>
      <c r="W45" s="427">
        <f>V45/(INPUT!AE309/(INPUT!AE140+INPUT!AE228)*100)*100-100</f>
        <v>3.9682539682539471</v>
      </c>
      <c r="X45" s="502">
        <f>X20/X18*100</f>
        <v>13.375796178343949</v>
      </c>
      <c r="Y45" s="427">
        <f>X45/(INPUT!AG309/(INPUT!AG140+INPUT!AG228)*100)*100-100</f>
        <v>3.9603960396039639</v>
      </c>
      <c r="Z45" s="502">
        <f>Z20/Z18*100</f>
        <v>14.478942514601906</v>
      </c>
      <c r="AA45" s="427">
        <f>Z45/(INPUT!AI309/(INPUT!AI140+INPUT!AI228)*100)*100-100</f>
        <v>3.5164835164835324</v>
      </c>
      <c r="AB45" s="502">
        <f>AB20/AB18*100</f>
        <v>14.276941971139085</v>
      </c>
      <c r="AC45" s="427">
        <f>AB45/(INPUT!AK309/(INPUT!AK140+INPUT!AK228)*100)*100-100</f>
        <v>3.5634743875278474</v>
      </c>
      <c r="AD45" s="502">
        <f>AD20/AD18*100</f>
        <v>14.251280506176558</v>
      </c>
      <c r="AE45" s="427">
        <f>AD45/(INPUT!AM309/(INPUT!AM140+INPUT!AM228)*100)*100-100</f>
        <v>4.185022026431696</v>
      </c>
      <c r="AF45" s="502">
        <f>AF20/AF18*100</f>
        <v>13.989697285408347</v>
      </c>
      <c r="AG45" s="427">
        <f>AF45/(INPUT!AO309/(INPUT!AO140+INPUT!AO228)*100)*100-100</f>
        <v>5.6843025797988673</v>
      </c>
      <c r="AH45" s="502">
        <f>AH20/AH18*100</f>
        <v>14.931237721021612</v>
      </c>
      <c r="AI45" s="427">
        <f>AH45/(INPUT!AQ309/(INPUT!AQ140+INPUT!AQ228)*100)*100-100</f>
        <v>3.1007751937984551</v>
      </c>
      <c r="AJ45" s="502">
        <f>AJ20/AJ18*100</f>
        <v>14.579808234630571</v>
      </c>
      <c r="AK45" s="427">
        <f>AJ45/(INPUT!AS309/(INPUT!AS140+INPUT!AS228)*100)*100-100</f>
        <v>-0.38535645472060764</v>
      </c>
      <c r="AL45" s="502">
        <f>AL20/AL18*100</f>
        <v>14.902072097644053</v>
      </c>
      <c r="AM45" s="427">
        <f>AL45/(INPUT!AU309/(INPUT!AU140+INPUT!AU228)*100)*100-100</f>
        <v>3.3464566929133781</v>
      </c>
      <c r="AN45" s="502">
        <f>AN20/AN18*100</f>
        <v>13.495511149724877</v>
      </c>
      <c r="AO45" s="427">
        <f>AN45/(INPUT!AW309/(INPUT!AW140+INPUT!AW228)*100)*100-100</f>
        <v>-3.3656139186695242</v>
      </c>
      <c r="AP45" s="502">
        <f>AP20/AP18*100</f>
        <v>16.176054344749506</v>
      </c>
      <c r="AQ45" s="427">
        <f>AP45/(INPUT!AY309/(INPUT!AY140+INPUT!AY228)*100)*100-100</f>
        <v>2.5112107623318565</v>
      </c>
      <c r="AR45" s="502">
        <f>AR20/AR18*100</f>
        <v>16.006600660066006</v>
      </c>
      <c r="AS45" s="427">
        <f>AR45/(INPUT!BA309/(INPUT!BA140+INPUT!BA228)*100)*100-100</f>
        <v>1.5706806282722425</v>
      </c>
      <c r="AT45" s="502">
        <f>AT20/AT18*100</f>
        <v>15.52947598253275</v>
      </c>
      <c r="AU45" s="427">
        <f>AT45/(INPUT!BC309/(INPUT!BC140+INPUT!BC228)*100)*100-100</f>
        <v>3.2667876588021727</v>
      </c>
      <c r="AV45" s="502">
        <f>AV20/AV18*100</f>
        <v>14.009266830198964</v>
      </c>
      <c r="AW45" s="427">
        <f>AV45/(INPUT!BE309/(INPUT!BE140+INPUT!BE228)*100)*100-100</f>
        <v>-3.2561641257293275</v>
      </c>
      <c r="AX45" s="502">
        <f>AX20/AX18*100</f>
        <v>17.015566290928611</v>
      </c>
      <c r="AY45" s="427">
        <f>AX45/(INPUT!BG309/(INPUT!BG140+INPUT!BG228)*100)*100-100</f>
        <v>1.7656500802568473</v>
      </c>
      <c r="AZ45" s="502">
        <f>AZ20/AZ18*100</f>
        <v>16.893878642074313</v>
      </c>
      <c r="BA45" s="427">
        <f>AZ45/(INPUT!BI309/(INPUT!BI140+INPUT!BI228)*100)*100-100</f>
        <v>1.6077170418006546</v>
      </c>
      <c r="BB45" s="502">
        <f>BB20/BB18*100</f>
        <v>16.909469302809573</v>
      </c>
      <c r="BC45" s="427">
        <f>BB45/(INPUT!BK309/(INPUT!BK140+INPUT!BK228)*100)*100-100</f>
        <v>1.8808777429466943</v>
      </c>
      <c r="BD45" s="502">
        <f>BD20/BD18*100</f>
        <v>14.946263434141466</v>
      </c>
      <c r="BE45" s="427">
        <f>BD45/(INPUT!BM309/(INPUT!BM140+INPUT!BM228)*100)*100-100</f>
        <v>-0.9933774834437088</v>
      </c>
      <c r="BF45" s="502">
        <f>BF20/BF18*100</f>
        <v>17.5046992481203</v>
      </c>
      <c r="BG45" s="427">
        <f>BF45/(INPUT!BO309/(INPUT!BO140+INPUT!BO228)*100)*100-100</f>
        <v>2.3351648351648322</v>
      </c>
      <c r="BH45" s="502">
        <f>BH20/BH18*100</f>
        <v>17.609046849757672</v>
      </c>
      <c r="BI45" s="427">
        <f>BH45/(INPUT!BQ309/(INPUT!BQ140+INPUT!BQ228)*100)*100-100</f>
        <v>2.2788203753351155</v>
      </c>
      <c r="BJ45" s="502">
        <f>BJ20/BJ18*100</f>
        <v>17.895473635090994</v>
      </c>
      <c r="BK45" s="427">
        <f>BJ45/(INPUT!BS309/(INPUT!BS140+INPUT!BS228)*100)*100-100</f>
        <v>2.0489622139435681</v>
      </c>
      <c r="BL45" s="502">
        <f>BL20/BL18*100</f>
        <v>15.470562956596476</v>
      </c>
      <c r="BM45" s="427">
        <f>BL45/(INPUT!BU309/(INPUT!BU140+INPUT!BU228)*100)*100-100</f>
        <v>2.7104136947218223</v>
      </c>
      <c r="BN45" s="502">
        <f>BN20/BN18*100</f>
        <v>18.402994385527137</v>
      </c>
      <c r="BO45" s="427">
        <f>BN45/(INPUT!BW309/(INPUT!BW140+INPUT!BW228)*100)*100-100</f>
        <v>1.8411967779056368</v>
      </c>
      <c r="BP45" s="502">
        <f>BP20/BP18*100</f>
        <v>18.727311552423657</v>
      </c>
      <c r="BQ45" s="427">
        <f>BP45/(INPUT!BY309/(INPUT!BY140+INPUT!BY228)*100)*100-100</f>
        <v>2.6932084309133444</v>
      </c>
      <c r="BR45" s="502">
        <f>BR20/BR18*100</f>
        <v>19.338265515824084</v>
      </c>
      <c r="BS45" s="427">
        <f>BR45/(INPUT!CA309/(INPUT!CA140+INPUT!CA228)*100)*100-100</f>
        <v>5.0223214285714022</v>
      </c>
      <c r="BT45" s="502">
        <f>BT20/BT18*100</f>
        <v>17.165354330708663</v>
      </c>
      <c r="BU45" s="427">
        <f>BT45/(INPUT!CC309/(INPUT!CC140+INPUT!CC228)*100)*100-100</f>
        <v>6.9938650306748542</v>
      </c>
      <c r="BV45" s="502">
        <f>BV20/BV18*100</f>
        <v>20.800322771382469</v>
      </c>
      <c r="BW45" s="427">
        <f>BV45/(INPUT!CE309/(INPUT!CE140+INPUT!CE228)*100)*100-100</f>
        <v>4.4261692084580488</v>
      </c>
      <c r="BX45" s="502">
        <f>BX20/BX18*100</f>
        <v>20.087181845710692</v>
      </c>
      <c r="BY45" s="427">
        <f>BX45/(INPUT!CG309/(INPUT!CG140+INPUT!CG228)*100)*100-100</f>
        <v>4.8462943857656313</v>
      </c>
      <c r="BZ45" s="502">
        <f>BZ20/BZ18*100</f>
        <v>20.213429095384399</v>
      </c>
      <c r="CA45" s="427">
        <f>BZ45/(INPUT!CI309/(INPUT!CI140+INPUT!CI228)*100)*100-100</f>
        <v>4.6188500375151591</v>
      </c>
      <c r="CB45" s="502">
        <f>CB20/CB18*100</f>
        <v>18.251172259113506</v>
      </c>
      <c r="CC45" s="427">
        <f>CB45/(INPUT!CK309/(INPUT!CK140+INPUT!CK228)*100)*100-100</f>
        <v>-3.0442979825074445</v>
      </c>
      <c r="CD45" s="502">
        <f>CD20/CD18*100</f>
        <v>21.554149085794656</v>
      </c>
      <c r="CE45" s="427">
        <f>CD45/(INPUT!CM309/(INPUT!CM140+INPUT!CM228)*100)*100-100</f>
        <v>2.9387069689336727</v>
      </c>
      <c r="CF45" s="502">
        <f>CF20/CF18*100</f>
        <v>20.31613151402679</v>
      </c>
      <c r="CG45" s="427">
        <f>CF45/(INPUT!CO309/(INPUT!CO140+INPUT!CO228)*100)*100-100</f>
        <v>5.1505025494402901</v>
      </c>
      <c r="CH45" s="502">
        <f>CH20/CH18*100</f>
        <v>20.332456448362215</v>
      </c>
      <c r="CI45" s="427">
        <f>CH45/(INPUT!CQ309/(INPUT!CQ140+INPUT!CQ228)*100)*100-100</f>
        <v>4.9559182570987304</v>
      </c>
      <c r="CJ45" s="502">
        <f>CJ20/CJ18*100</f>
        <v>17.855413909956429</v>
      </c>
      <c r="CK45" s="427">
        <f>CJ45/(INPUT!CS309/(INPUT!CS140+INPUT!CS228)*100)*100-100</f>
        <v>-5.0622050622050665</v>
      </c>
      <c r="CL45" s="502">
        <f>CL20/CL18*100</f>
        <v>20.87912087912088</v>
      </c>
      <c r="CM45" s="427">
        <f>CL45/(INPUT!CU309/(INPUT!CU140+INPUT!CU228)*100)*100-100</f>
        <v>8.1683168316831711</v>
      </c>
      <c r="CN45" s="502">
        <f>CN20/CN18*100</f>
        <v>19.356882623158562</v>
      </c>
      <c r="CO45" s="427">
        <f>CN45/(INPUT!CW309/(INPUT!CW140+INPUT!CW228)*100)*100-100</f>
        <v>5.4357204486626358</v>
      </c>
      <c r="CP45" s="502">
        <f>CP20/CP18*100</f>
        <v>19.139194139194139</v>
      </c>
      <c r="CQ45" s="427">
        <f>CP45/(INPUT!CY309/(INPUT!CY140+INPUT!CY228)*100)*100-100</f>
        <v>5.0251256281406995</v>
      </c>
      <c r="CR45" s="502">
        <f>CR20/CR18*100</f>
        <v>17.04406364749082</v>
      </c>
      <c r="CS45" s="427">
        <f>CR45/(INPUT!DA309/(INPUT!DA140+INPUT!DA228)*100)*100-100</f>
        <v>5.2930056710774949</v>
      </c>
      <c r="CT45" s="502">
        <f>CT20/CT18*100</f>
        <v>20.96373571783408</v>
      </c>
      <c r="CU45" s="427">
        <f>CT45/(INPUT!DC309/(INPUT!DC140+INPUT!DC228)*100)*100-100</f>
        <v>5.4121565362198254</v>
      </c>
      <c r="CV45" s="502">
        <f>CV20/CV18*100</f>
        <v>20.905505059166522</v>
      </c>
      <c r="CW45" s="427">
        <f>CV45/(INPUT!DE309/(INPUT!DE140+INPUT!DE228)*100)*100-100</f>
        <v>5.7241977450130008</v>
      </c>
      <c r="CX45" s="502">
        <f>CX20/CX18*100</f>
        <v>18.988207144077933</v>
      </c>
      <c r="CY45" s="427">
        <f>CX45/(INPUT!DG309/(INPUT!DG140+INPUT!DG228)*100)*100-100</f>
        <v>6.5196548418024776</v>
      </c>
      <c r="CZ45" s="502">
        <f>CZ20/CZ18*100</f>
        <v>18.348144276006273</v>
      </c>
      <c r="DA45" s="427">
        <f>CZ45/(INPUT!DI309/(INPUT!DI140+INPUT!DI228)*100)*100-100</f>
        <v>6.9035532994923727</v>
      </c>
      <c r="DB45" s="502">
        <f>DB20/DB18*100</f>
        <v>21.668720295722586</v>
      </c>
      <c r="DC45" s="427">
        <f>DB45/(INPUT!DK309/(INPUT!DK140+INPUT!DK228)*100)*100-100</f>
        <v>5.7560137457044647</v>
      </c>
      <c r="DD45" s="502">
        <f>DD20/DD18*100</f>
        <v>21.297749869178439</v>
      </c>
      <c r="DE45" s="427">
        <f>DD45/(INPUT!DM309/(INPUT!DM140+INPUT!DM228)*100)*100-100</f>
        <v>6.0816681146828699</v>
      </c>
      <c r="DF45" s="502">
        <f>DF20/DF18*100</f>
        <v>19.204365428621724</v>
      </c>
      <c r="DG45" s="427">
        <f>DF45/(INPUT!DO309/(INPUT!DO140+INPUT!DO228)*100)*100-100</f>
        <v>5.4106280193237097</v>
      </c>
      <c r="DH45" s="502">
        <f>DH20/DH18*100</f>
        <v>18.221299093655588</v>
      </c>
      <c r="DI45" s="427">
        <f>DH45/(INPUT!DQ309/(INPUT!DQ140+INPUT!DQ228)*100)*100-100</f>
        <v>9.6590909090908923</v>
      </c>
      <c r="DJ45" s="502">
        <f>DJ20/DJ18*100</f>
        <v>21.080977110982882</v>
      </c>
      <c r="DK45" s="427">
        <f>DJ45/(INPUT!DS309/(INPUT!DS140+INPUT!DS228)*100)*100-100</f>
        <v>6.7185978578383754</v>
      </c>
      <c r="DL45" s="502">
        <f>DL20/DL18*100</f>
        <v>20.468411729974413</v>
      </c>
      <c r="DM45" s="427">
        <f>DL45/(INPUT!DU309/(INPUT!DU140+INPUT!DU228)*100)*100-100</f>
        <v>5.5837563451776475</v>
      </c>
      <c r="DN45" s="502">
        <f>DN20/DN18*100</f>
        <v>20.865987460815045</v>
      </c>
      <c r="DO45" s="427">
        <f>DN45/(INPUT!DW309/(INPUT!DW140+INPUT!DW228)*100)*100-100</f>
        <v>9.3429158110882753</v>
      </c>
      <c r="DP45" s="502">
        <f>DP20/DP18*100</f>
        <v>20.128981825288257</v>
      </c>
      <c r="DQ45" s="427">
        <f>DP45/(INPUT!DY309/(INPUT!DY140+INPUT!DY228)*100)*100-100</f>
        <v>3.2064128256513271</v>
      </c>
      <c r="DR45" s="502">
        <f>DR20/DR18*100</f>
        <v>21.386957338846084</v>
      </c>
      <c r="DS45" s="427">
        <f>DR45/(INPUT!EA309/(INPUT!EA140+INPUT!EA228)*100)*100-100</f>
        <v>5.6638811513463452</v>
      </c>
      <c r="DT45" s="502">
        <f>DT20/DT18*100</f>
        <v>19.67242620590353</v>
      </c>
      <c r="DU45" s="427">
        <f>DT45/(INPUT!EC309/(INPUT!EC140+INPUT!EC228)*100)*100-100</f>
        <v>4.8944337811900311</v>
      </c>
      <c r="DV45" s="502">
        <f>DV20/DV18*100</f>
        <v>19.996525364836693</v>
      </c>
      <c r="DW45" s="427">
        <f>DV45/(INPUT!EE309/(INPUT!EE140+INPUT!EE228)*100)*100-100</f>
        <v>5.3064958828911131</v>
      </c>
      <c r="DX45" s="502">
        <f>DX20/DX18*100</f>
        <v>18.123977458643882</v>
      </c>
      <c r="DY45" s="427">
        <f>DX45/(INPUT!EG309/(INPUT!EG140+INPUT!EG228)*100)*100-100</f>
        <v>1.942740286298573</v>
      </c>
      <c r="DZ45" s="502">
        <f t="shared" ref="DZ45" si="52">DZ20/DZ18*100</f>
        <v>20.243902439024392</v>
      </c>
      <c r="EA45" s="427">
        <f>DZ45/(INPUT!EI309/(INPUT!EI140+INPUT!EI228)*100)*100-100</f>
        <v>5.0632911392405049</v>
      </c>
      <c r="EB45" s="502">
        <f t="shared" ref="EB45" si="53">EB20/EB18*100</f>
        <v>20.921985815602838</v>
      </c>
      <c r="EC45" s="427">
        <f>EB45/(INPUT!EK309/(INPUT!EK140+INPUT!EK228)*100)*100-100</f>
        <v>4.4734389561975831</v>
      </c>
      <c r="ED45" s="502">
        <f t="shared" ref="ED45" si="54">ED20/ED18*100</f>
        <v>19.897699644660563</v>
      </c>
      <c r="EE45" s="427">
        <f>ED45/(INPUT!EM309/(INPUT!EM140+INPUT!EM228)*100)*100-100</f>
        <v>7.2585767140826505</v>
      </c>
      <c r="EF45" s="502">
        <f t="shared" ref="EF45:EN45" si="55">EF20/EF18*100</f>
        <v>19.602272727272727</v>
      </c>
      <c r="EG45" s="427">
        <f>EF45/(INPUT!EO309/(INPUT!EO140+INPUT!EO228)*100)*100-100</f>
        <v>6.5911431513903125</v>
      </c>
      <c r="EH45" s="502">
        <f t="shared" si="55"/>
        <v>20.181389428224918</v>
      </c>
      <c r="EI45" s="427">
        <f>EH45/(INPUT!EQ309/(INPUT!EQ140+INPUT!EQ228)*100)*100-100</f>
        <v>5.8769057807067213</v>
      </c>
      <c r="EJ45" s="502">
        <f t="shared" si="55"/>
        <v>20.072632876838902</v>
      </c>
      <c r="EK45" s="427">
        <f>EJ45/(INPUT!ES309/(INPUT!ES140+INPUT!ES228)*100)*100-100</f>
        <v>5.8715245185254901</v>
      </c>
      <c r="EL45" s="502">
        <f t="shared" si="55"/>
        <v>20.272849759377966</v>
      </c>
      <c r="EM45" s="427">
        <f>EL45/(INPUT!EU309/(INPUT!EU140+INPUT!EU228)*100)*100-100</f>
        <v>5.8183063039655565</v>
      </c>
      <c r="EN45" s="502">
        <f t="shared" si="55"/>
        <v>19.622815774148961</v>
      </c>
      <c r="EO45" s="427">
        <f>EN45/(INPUT!EW309/(INPUT!EW140+INPUT!EW228)*100)*100-100</f>
        <v>5.9977392475156108</v>
      </c>
      <c r="EP45" s="427"/>
      <c r="EQ45" s="502">
        <f>EQ20/EQ18*100</f>
        <v>10.865561694290976</v>
      </c>
      <c r="ER45" s="427">
        <f>EQ45/(INPUT!FD309/(INPUT!FD140+INPUT!FD228)*100)*100-100</f>
        <v>9.506075626925508</v>
      </c>
      <c r="ES45" s="502">
        <f>ES20/ES18*100</f>
        <v>12.142931338942557</v>
      </c>
      <c r="ET45" s="427">
        <f>ES45/(INPUT!FF309/(INPUT!FF140+INPUT!FF228)*100)*100-100</f>
        <v>16.95409036935807</v>
      </c>
      <c r="EU45" s="502">
        <f>EU20/EU18*100</f>
        <v>13.124387855044075</v>
      </c>
      <c r="EV45" s="427">
        <f>EU45/(INPUT!FH309/(INPUT!FH140+INPUT!FH228)*100)*100-100</f>
        <v>13.632954294908984</v>
      </c>
      <c r="EW45" s="502">
        <f>EW20/EW18*100</f>
        <v>13.558252923727368</v>
      </c>
      <c r="EX45" s="427">
        <f>EW45/(INPUT!FJ309/(INPUT!FJ140+INPUT!FJ228)*100)*100-100</f>
        <v>8.5723626284364087</v>
      </c>
      <c r="EY45" s="502">
        <f>EY20/EY18*100</f>
        <v>14.245280178254195</v>
      </c>
      <c r="EZ45" s="427">
        <f>EY45/(INPUT!FL309/(INPUT!FL140+INPUT!FL228)*100)*100-100</f>
        <v>9.257275718623788</v>
      </c>
      <c r="FA45" s="502">
        <f>FA20/FA18*100</f>
        <v>14.483493077742279</v>
      </c>
      <c r="FB45" s="427">
        <f>FA45/(INPUT!FN309/(INPUT!FN140+INPUT!FN228)*100)*100-100</f>
        <v>5.9846399922659117</v>
      </c>
      <c r="FC45" s="502">
        <f>FC20/FC18*100</f>
        <v>15.422010757136947</v>
      </c>
      <c r="FD45" s="427">
        <f>FC45/(INPUT!FP309/(INPUT!FP140+INPUT!FP228)*100)*100-100</f>
        <v>7.2564703832522355</v>
      </c>
      <c r="FE45" s="502">
        <f>FE20/FE18*100</f>
        <v>16.418495297805645</v>
      </c>
      <c r="FF45" s="427">
        <f>FE45/(INPUT!FR309/(INPUT!FR140+INPUT!FR228)*100)*100-100</f>
        <v>7.6016896279724477</v>
      </c>
      <c r="FG45" s="502">
        <f>FG20/FG18*100</f>
        <v>17.085971818129956</v>
      </c>
      <c r="FH45" s="427">
        <f>FG45/(INPUT!FT309/(INPUT!FT140+INPUT!FT228)*100)*100-100</f>
        <v>5.1951751022138524</v>
      </c>
      <c r="FI45" s="502">
        <f>FI20/FI18*100</f>
        <v>18.391809856981169</v>
      </c>
      <c r="FJ45" s="427">
        <f>FI45/(INPUT!FV309/(INPUT!FV140+INPUT!FV228)*100)*100-100</f>
        <v>10.15855770621981</v>
      </c>
      <c r="FK45" s="502">
        <f>FK20/FK18*100</f>
        <v>19.806369157453226</v>
      </c>
      <c r="FL45" s="427">
        <f>FK45/(INPUT!FX309/(INPUT!FX140+INPUT!FX228)*100)*100-100</f>
        <v>12.11304708287004</v>
      </c>
      <c r="FM45" s="502">
        <f>FM20/FM18*100</f>
        <v>19.97393859179564</v>
      </c>
      <c r="FN45" s="427">
        <f>FM45/(INPUT!FZ309/(INPUT!FZ140+INPUT!FZ228)*100)*100-100</f>
        <v>3.5175488562966706</v>
      </c>
      <c r="FO45" s="502">
        <f>FO20/FO18*100</f>
        <v>19.084890965732086</v>
      </c>
      <c r="FP45" s="427">
        <f>FO45/(INPUT!GB309/(INPUT!GB140+INPUT!GB228)*100)*100-100</f>
        <v>-2.5694660893312573</v>
      </c>
      <c r="FQ45" s="502">
        <f>FQ20/FQ18*100</f>
        <v>19.816709292412618</v>
      </c>
      <c r="FR45" s="427">
        <f>FQ45/(INPUT!GD309/(INPUT!GD140+INPUT!GD228)*100)*100-100</f>
        <v>10.078540910481522</v>
      </c>
      <c r="FS45" s="502">
        <f>FS20/FS18*100</f>
        <v>20.133089187620026</v>
      </c>
      <c r="FT45" s="427">
        <f>FS45/(INPUT!GF309/(INPUT!GF140+INPUT!GF228)*100)*100-100</f>
        <v>7.7869174672674291</v>
      </c>
      <c r="FU45" s="502">
        <f>FU20/FU18*100</f>
        <v>20.638017657675238</v>
      </c>
      <c r="FV45" s="427">
        <f>FU45/(INPUT!GH309/(INPUT!GH140+INPUT!GH228)*100)*100-100</f>
        <v>9.2448825940913082</v>
      </c>
      <c r="FW45" s="502">
        <f>FW20/FW18*100</f>
        <v>19.784042649317794</v>
      </c>
      <c r="FX45" s="427">
        <f>FW45/(INPUT!GJ309/(INPUT!GJ140+INPUT!GJ228)*100)*100-100</f>
        <v>1.8053861329478309</v>
      </c>
      <c r="FY45" s="502">
        <f>FY20/FY18*100</f>
        <v>20.168566737039644</v>
      </c>
      <c r="FZ45" s="427">
        <f>FY45/(INPUT!GL309/(INPUT!GL140+INPUT!GL228)*100)*100-100</f>
        <v>6.5420181760466534</v>
      </c>
      <c r="GA45" s="502">
        <f>GA20/GA18*100</f>
        <v>20.036849969917391</v>
      </c>
      <c r="GB45" s="427">
        <f>GA45/(INPUT!GN309/(INPUT!GN140+INPUT!GN228)*100)*100-100</f>
        <v>5.1176016098700075</v>
      </c>
      <c r="GC45" s="502">
        <f>GC20/GC18*100</f>
        <v>20.169257918444149</v>
      </c>
      <c r="GD45" s="427">
        <f>GC45/(INPUT!GP309/(INPUT!GP140+INPUT!GP228)*100)*100-100</f>
        <v>6.5901396674308899</v>
      </c>
      <c r="GE45" s="502">
        <f>GE20/GE18*100</f>
        <v>20.628557918949863</v>
      </c>
      <c r="GF45" s="427">
        <f>GE45/(INPUT!GR309/(INPUT!GR140+INPUT!GR228)*100)*100-100</f>
        <v>8.4509631849778231</v>
      </c>
      <c r="GG45" s="502">
        <f>GG20/GG18*100</f>
        <v>20.744210294673962</v>
      </c>
      <c r="GH45" s="427">
        <f>GG45/(INPUT!GT309/(INPUT!GT140+INPUT!GT228)*100)*100-100</f>
        <v>6.5473478246081243</v>
      </c>
      <c r="GI45" s="502">
        <f>GI20/GI18*100</f>
        <v>20.809370953170848</v>
      </c>
      <c r="GJ45" s="427">
        <f>GI45/(INPUT!GV309/(INPUT!GV140+INPUT!GV228)*100)*100-100</f>
        <v>6.2486737191587309</v>
      </c>
      <c r="GK45" s="67">
        <f>IF(ISERROR(((GC45/FS45)^0.2-1)*100),"",((GC45/FS45)^0.2-1)*100)</f>
        <v>3.5903847520502019E-2</v>
      </c>
      <c r="GL45" s="436"/>
    </row>
    <row r="46" spans="1:194" ht="12" customHeight="1" x14ac:dyDescent="0.2">
      <c r="A46" s="497" t="s">
        <v>175</v>
      </c>
      <c r="B46" s="502">
        <f>INPUT!K419</f>
        <v>21.926292969959739</v>
      </c>
      <c r="C46" s="427">
        <f>INPUT!L419</f>
        <v>-1.814335882947582</v>
      </c>
      <c r="D46" s="502">
        <f>INPUT!M419</f>
        <v>21.474067333939946</v>
      </c>
      <c r="E46" s="427">
        <f>INPUT!N419</f>
        <v>-2.1996281204256785</v>
      </c>
      <c r="F46" s="502">
        <f>INPUT!O419</f>
        <v>21.628932666862685</v>
      </c>
      <c r="G46" s="427">
        <f>INPUT!P419</f>
        <v>-2.2452681637145866</v>
      </c>
      <c r="H46" s="502">
        <f>INPUT!Q419</f>
        <v>20.820820820820821</v>
      </c>
      <c r="I46" s="427">
        <f>INPUT!R419</f>
        <v>-1.7982267982267985</v>
      </c>
      <c r="J46" s="502">
        <f>INPUT!S419</f>
        <v>21.530698065601346</v>
      </c>
      <c r="K46" s="427">
        <f>INPUT!T419</f>
        <v>-1.8042033138040314</v>
      </c>
      <c r="L46" s="502">
        <f>INPUT!U419</f>
        <v>22.025350960883195</v>
      </c>
      <c r="M46" s="427">
        <f>INPUT!V419</f>
        <v>2.5672063814009771</v>
      </c>
      <c r="N46" s="502">
        <f>INPUT!W419</f>
        <v>21.980897553316762</v>
      </c>
      <c r="O46" s="427">
        <f>INPUT!X419</f>
        <v>1.6272873556692602</v>
      </c>
      <c r="P46" s="502">
        <f>INPUT!Y419</f>
        <v>22.4622030237581</v>
      </c>
      <c r="Q46" s="427">
        <f>INPUT!Z419</f>
        <v>7.8833693304535712</v>
      </c>
      <c r="R46" s="502">
        <f>INPUT!AA419</f>
        <v>23.999999999999989</v>
      </c>
      <c r="S46" s="427">
        <f>INPUT!AB419</f>
        <v>11.46874999999994</v>
      </c>
      <c r="T46" s="502">
        <f>INPUT!AC419</f>
        <v>22.738038844149692</v>
      </c>
      <c r="U46" s="427">
        <f>INPUT!AD419</f>
        <v>3.2357617571326047</v>
      </c>
      <c r="V46" s="502">
        <f>INPUT!AE419</f>
        <v>21.892103205629397</v>
      </c>
      <c r="W46" s="427">
        <f>INPUT!AF419</f>
        <v>-0.40396142819912884</v>
      </c>
      <c r="X46" s="502">
        <f>INPUT!AG419</f>
        <v>23.33815833426122</v>
      </c>
      <c r="Y46" s="427">
        <f>INPUT!AH419</f>
        <v>3.8996856611821507</v>
      </c>
      <c r="Z46" s="502">
        <f>INPUT!AI419</f>
        <v>27.27062629997689</v>
      </c>
      <c r="AA46" s="427">
        <f>INPUT!AJ419</f>
        <v>13.627609583237099</v>
      </c>
      <c r="AB46" s="502">
        <f>INPUT!AK419</f>
        <v>25.772168714712716</v>
      </c>
      <c r="AC46" s="427">
        <f>INPUT!AL419</f>
        <v>13.343850326580299</v>
      </c>
      <c r="AD46" s="502">
        <f>INPUT!AM419</f>
        <v>24.373956594323872</v>
      </c>
      <c r="AE46" s="427">
        <f>INPUT!AN419</f>
        <v>11.336751729072269</v>
      </c>
      <c r="AF46" s="502">
        <f>INPUT!AO419</f>
        <v>23.479214435250732</v>
      </c>
      <c r="AG46" s="427">
        <f>INPUT!AP419</f>
        <v>0.60440116554714152</v>
      </c>
      <c r="AH46" s="502">
        <f>INPUT!AQ419</f>
        <v>25.565200801297337</v>
      </c>
      <c r="AI46" s="427">
        <f>INPUT!AR419</f>
        <v>-6.2537085871071429</v>
      </c>
      <c r="AJ46" s="502">
        <f>INPUT!AS419</f>
        <v>24.041297935103245</v>
      </c>
      <c r="AK46" s="427">
        <f>INPUT!AT419</f>
        <v>-6.7160462853145919</v>
      </c>
      <c r="AL46" s="502">
        <f>INPUT!AU419</f>
        <v>23.469297859219452</v>
      </c>
      <c r="AM46" s="427">
        <f>INPUT!AV419</f>
        <v>-3.7115793310105949</v>
      </c>
      <c r="AN46" s="502">
        <f>INPUT!AW419</f>
        <v>20.135135135135133</v>
      </c>
      <c r="AO46" s="427">
        <f>INPUT!AX419</f>
        <v>-14.242722256903683</v>
      </c>
      <c r="AP46" s="502">
        <f>INPUT!AY419</f>
        <v>23.667290632375682</v>
      </c>
      <c r="AQ46" s="427">
        <f>INPUT!AZ419</f>
        <v>-7.4238030973155622</v>
      </c>
      <c r="AR46" s="502">
        <f>INPUT!BA419</f>
        <v>23.379449712420332</v>
      </c>
      <c r="AS46" s="427">
        <f>INPUT!BB419</f>
        <v>-2.7529637728773926</v>
      </c>
      <c r="AT46" s="502">
        <f>INPUT!BC419</f>
        <v>21.767483696874297</v>
      </c>
      <c r="AU46" s="427">
        <f>INPUT!BD419</f>
        <v>-7.2512359447371777</v>
      </c>
      <c r="AV46" s="502">
        <f>INPUT!BE419</f>
        <v>19.29194458696767</v>
      </c>
      <c r="AW46" s="427">
        <f>INPUT!BF419</f>
        <v>-4.187657755999485</v>
      </c>
      <c r="AX46" s="502">
        <f>INPUT!BG419</f>
        <v>23.242201441930188</v>
      </c>
      <c r="AY46" s="427">
        <f>INPUT!BH419</f>
        <v>-1.7961041550907053</v>
      </c>
      <c r="AZ46" s="502">
        <f>INPUT!BI419</f>
        <v>22.565666366345553</v>
      </c>
      <c r="BA46" s="427">
        <f>INPUT!BJ419</f>
        <v>-3.4807634742679894</v>
      </c>
      <c r="BB46" s="502">
        <f>INPUT!BK419</f>
        <v>22.229626174451923</v>
      </c>
      <c r="BC46" s="427">
        <f>INPUT!BL419</f>
        <v>2.1230863613509232</v>
      </c>
      <c r="BD46" s="502">
        <f>INPUT!BM419</f>
        <v>19.568419030543637</v>
      </c>
      <c r="BE46" s="427">
        <f>INPUT!BN419</f>
        <v>1.4331082194935174</v>
      </c>
      <c r="BF46" s="502">
        <f>INPUT!BO419</f>
        <v>24.020227560050568</v>
      </c>
      <c r="BG46" s="427">
        <f>INPUT!BP419</f>
        <v>3.3474717103035623</v>
      </c>
      <c r="BH46" s="502">
        <f>INPUT!BQ419</f>
        <v>24.331751186610042</v>
      </c>
      <c r="BI46" s="427">
        <f>INPUT!BR419</f>
        <v>7.8264244077384193</v>
      </c>
      <c r="BJ46" s="502">
        <f>INPUT!BS419</f>
        <v>25.432720232333011</v>
      </c>
      <c r="BK46" s="427">
        <f>INPUT!BT419</f>
        <v>14.409122460018441</v>
      </c>
      <c r="BL46" s="502">
        <f>INPUT!BU419</f>
        <v>24.054621848739497</v>
      </c>
      <c r="BM46" s="427">
        <f>INPUT!BV419</f>
        <v>22.925729519556537</v>
      </c>
      <c r="BN46" s="502">
        <f>INPUT!BW419</f>
        <v>28.338010601808545</v>
      </c>
      <c r="BO46" s="427">
        <f>INPUT!BX419</f>
        <v>17.975612558055577</v>
      </c>
      <c r="BP46" s="502">
        <f>INPUT!BY419</f>
        <v>26.985174959486223</v>
      </c>
      <c r="BQ46" s="427">
        <f>INPUT!BZ419</f>
        <v>10.905190310906931</v>
      </c>
      <c r="BR46" s="502">
        <f>INPUT!CA419</f>
        <v>26.971951917572984</v>
      </c>
      <c r="BS46" s="427">
        <f>INPUT!CB419</f>
        <v>6.0521708695679521</v>
      </c>
      <c r="BT46" s="502">
        <f>INPUT!CC419</f>
        <v>24.729931859730765</v>
      </c>
      <c r="BU46" s="427">
        <f>INPUT!CD419</f>
        <v>2.8074023164353257</v>
      </c>
      <c r="BV46" s="502">
        <f>INPUT!CE419</f>
        <v>29.824430750016102</v>
      </c>
      <c r="BW46" s="427">
        <f>INPUT!CF419</f>
        <v>5.2453228601470503</v>
      </c>
      <c r="BX46" s="502">
        <f>INPUT!CG419</f>
        <v>27.919385419186536</v>
      </c>
      <c r="BY46" s="427">
        <f>INPUT!CH419</f>
        <v>3.4619396061091878</v>
      </c>
      <c r="BZ46" s="502">
        <f>INPUT!CI419</f>
        <v>27.865730973047864</v>
      </c>
      <c r="CA46" s="427">
        <f>INPUT!CJ419</f>
        <v>3.313735165353604</v>
      </c>
      <c r="CB46" s="502">
        <f>INPUT!CK419</f>
        <v>24.418331173975758</v>
      </c>
      <c r="CC46" s="427">
        <f>INPUT!CL419</f>
        <v>-1.2600143321155111</v>
      </c>
      <c r="CD46" s="502">
        <f>INPUT!CM419</f>
        <v>29.155995620507451</v>
      </c>
      <c r="CE46" s="427">
        <f>INPUT!CN419</f>
        <v>-2.2412334877784379</v>
      </c>
      <c r="CF46" s="502">
        <f>INPUT!CO419</f>
        <v>27.38689073108786</v>
      </c>
      <c r="CG46" s="427">
        <f>INPUT!CP419</f>
        <v>-1.9072579145411273</v>
      </c>
      <c r="CH46" s="502">
        <f>INPUT!CQ419</f>
        <v>27.80206455127615</v>
      </c>
      <c r="CI46" s="427">
        <f>INPUT!CR419</f>
        <v>-0.22847569235953102</v>
      </c>
      <c r="CJ46" s="502">
        <f>INPUT!CS419</f>
        <v>23.423167800629017</v>
      </c>
      <c r="CK46" s="427">
        <f>INPUT!CT419</f>
        <v>-4.0754766009863719</v>
      </c>
      <c r="CL46" s="502">
        <f>INPUT!CU419</f>
        <v>27.146906786726699</v>
      </c>
      <c r="CM46" s="427">
        <f>INPUT!CV419</f>
        <v>-6.8908256810397468</v>
      </c>
      <c r="CN46" s="502">
        <f>INPUT!CW419</f>
        <v>24.258002329410818</v>
      </c>
      <c r="CO46" s="427">
        <f>INPUT!CX419</f>
        <v>-11.424766806862552</v>
      </c>
      <c r="CP46" s="502">
        <f>INPUT!CY419</f>
        <v>25.157994323557237</v>
      </c>
      <c r="CQ46" s="427">
        <f>INPUT!CZ419</f>
        <v>-9.5103377047498725</v>
      </c>
      <c r="CR46" s="502">
        <f>INPUT!DA419</f>
        <v>20.550621015000186</v>
      </c>
      <c r="CS46" s="427">
        <f>INPUT!DB419</f>
        <v>-12.263698958565673</v>
      </c>
      <c r="CT46" s="502">
        <f>INPUT!DC419</f>
        <v>23.309608540925268</v>
      </c>
      <c r="CU46" s="427">
        <f>INPUT!DD419</f>
        <v>-14.135305638864359</v>
      </c>
      <c r="CV46" s="502">
        <f>INPUT!DE419</f>
        <v>21.98922382408621</v>
      </c>
      <c r="CW46" s="427">
        <f>INPUT!DF419</f>
        <v>-9.3527013251783799</v>
      </c>
      <c r="CX46" s="502">
        <f>INPUT!DG419</f>
        <v>19.220486843956664</v>
      </c>
      <c r="CY46" s="427">
        <f>INPUT!DH419</f>
        <v>-23.600877729910518</v>
      </c>
      <c r="CZ46" s="502">
        <f>INPUT!DI419</f>
        <v>18.381646807753867</v>
      </c>
      <c r="DA46" s="427">
        <f>INPUT!DJ419</f>
        <v>-10.554300065497557</v>
      </c>
      <c r="DB46" s="502">
        <f>INPUT!DK419</f>
        <v>22.504298203899477</v>
      </c>
      <c r="DC46" s="427">
        <f>INPUT!DL419</f>
        <v>-3.4548428199121739</v>
      </c>
      <c r="DD46" s="502">
        <f>INPUT!DM419</f>
        <v>21.155674495580833</v>
      </c>
      <c r="DE46" s="427">
        <f>INPUT!DN419</f>
        <v>-3.7907173767194879</v>
      </c>
      <c r="DF46" s="502">
        <f>INPUT!DO419</f>
        <v>18.652565071080282</v>
      </c>
      <c r="DG46" s="427">
        <f>INPUT!DP419</f>
        <v>-2.9547730891891999</v>
      </c>
      <c r="DH46" s="502">
        <f>INPUT!DQ419</f>
        <v>16.330587901164442</v>
      </c>
      <c r="DI46" s="427">
        <f>INPUT!DR419</f>
        <v>-11.158189078707759</v>
      </c>
      <c r="DJ46" s="502">
        <f>INPUT!DS419</f>
        <v>19.605691502981092</v>
      </c>
      <c r="DK46" s="427">
        <f>INPUT!DT419</f>
        <v>-12.880235920514615</v>
      </c>
      <c r="DL46" s="502">
        <f>INPUT!DU419</f>
        <v>18.783882783882781</v>
      </c>
      <c r="DM46" s="427">
        <f>INPUT!DV419</f>
        <v>-11.211137287036109</v>
      </c>
      <c r="DN46" s="502">
        <f>INPUT!DW419</f>
        <v>19.098449332852507</v>
      </c>
      <c r="DO46" s="427">
        <f>INPUT!DX419</f>
        <v>2.3904715521595676</v>
      </c>
      <c r="DP46" s="502">
        <f>INPUT!DY419</f>
        <v>18.072665440538572</v>
      </c>
      <c r="DQ46" s="427">
        <f>INPUT!DZ419</f>
        <v>10.667573941106623</v>
      </c>
      <c r="DR46" s="502">
        <f>INPUT!EA419</f>
        <v>17.717463010083875</v>
      </c>
      <c r="DS46" s="427">
        <f>INPUT!EB419</f>
        <v>-9.6310221580815263</v>
      </c>
      <c r="DT46" s="502">
        <f>INPUT!EC419</f>
        <v>16.451389516153313</v>
      </c>
      <c r="DU46" s="427">
        <f>INPUT!ED419</f>
        <v>-12.417524611742293</v>
      </c>
      <c r="DV46" s="502">
        <f>INPUT!EE419</f>
        <v>17.408265268804097</v>
      </c>
      <c r="DW46" s="427">
        <f>INPUT!EF419</f>
        <v>-8.8498497160238614</v>
      </c>
      <c r="DX46" s="502">
        <f>INPUT!EG419</f>
        <v>13.643734074588835</v>
      </c>
      <c r="DY46" s="427">
        <f>INPUT!EH419</f>
        <v>-24.506243312706133</v>
      </c>
      <c r="DZ46" s="502">
        <f>INPUT!EI419</f>
        <v>15.208098987626547</v>
      </c>
      <c r="EA46" s="427">
        <f>INPUT!EJ419</f>
        <v>-14.163224277816333</v>
      </c>
      <c r="EB46" s="502">
        <f>INPUT!EK419</f>
        <v>16.330633901144932</v>
      </c>
      <c r="EC46" s="427">
        <f>INPUT!EL419</f>
        <v>-0.73401468544533888</v>
      </c>
      <c r="ED46" s="502">
        <f>INPUT!EM419</f>
        <v>14.795447083287739</v>
      </c>
      <c r="EE46" s="427">
        <f>INPUT!EN419</f>
        <v>-15.00906692982541</v>
      </c>
      <c r="EF46" s="502">
        <f>INPUT!EO419</f>
        <v>13.046953562127737</v>
      </c>
      <c r="EG46" s="427">
        <f>INPUT!EP419</f>
        <v>-4.3740262687513738</v>
      </c>
      <c r="EH46" s="502">
        <f>INPUT!EQ419</f>
        <v>15.028869779756867</v>
      </c>
      <c r="EI46" s="427">
        <f>INPUT!ER419</f>
        <v>-1.178511581332442</v>
      </c>
      <c r="EJ46" s="502">
        <f>INPUT!ES419</f>
        <v>14.851153174734202</v>
      </c>
      <c r="EK46" s="427">
        <f>INPUT!ET419</f>
        <v>-9.0595425466429962</v>
      </c>
      <c r="EL46" s="502">
        <f>INPUT!EU419</f>
        <v>14.741779169780672</v>
      </c>
      <c r="EM46" s="427">
        <f>INPUT!EV419</f>
        <v>-0.36273262446855359</v>
      </c>
      <c r="EN46" s="502">
        <f>INPUT!EW419</f>
        <v>14.060397906259306</v>
      </c>
      <c r="EO46" s="427">
        <f>INPUT!EX419</f>
        <v>7.7676703554258264</v>
      </c>
      <c r="EP46" s="427"/>
      <c r="EQ46" s="502">
        <f>INPUT!FF419</f>
        <v>21.710700132100399</v>
      </c>
      <c r="ER46" s="427">
        <f>INPUT!FG419</f>
        <v>4.9299009262039339</v>
      </c>
      <c r="ES46" s="502">
        <f>INPUT!FH419</f>
        <v>21.276784394857398</v>
      </c>
      <c r="ET46" s="427">
        <f>INPUT!FI419</f>
        <v>-1.9986261824943896</v>
      </c>
      <c r="EU46" s="502">
        <f>INPUT!FJ419</f>
        <v>21.926910299003321</v>
      </c>
      <c r="EV46" s="427">
        <f>INPUT!FK419</f>
        <v>3.0555646571436723</v>
      </c>
      <c r="EW46" s="502">
        <f>INPUT!FL419</f>
        <v>23.846894559460758</v>
      </c>
      <c r="EX46" s="427">
        <f>INPUT!FM419</f>
        <v>8.7562918545104331</v>
      </c>
      <c r="EY46" s="502">
        <f>INPUT!FN419</f>
        <v>24.718532574320051</v>
      </c>
      <c r="EZ46" s="427">
        <f>INPUT!FO419</f>
        <v>3.6551426546794996</v>
      </c>
      <c r="FA46" s="502">
        <f>INPUT!FP419</f>
        <v>23.141680100304495</v>
      </c>
      <c r="FB46" s="427">
        <f>INPUT!FQ419</f>
        <v>-6.3792317334150361</v>
      </c>
      <c r="FC46" s="502">
        <f>INPUT!FR419</f>
        <v>22.192078133478024</v>
      </c>
      <c r="FD46" s="427">
        <f>INPUT!FS419</f>
        <v>-4.1034270749165547</v>
      </c>
      <c r="FE46" s="502">
        <f>INPUT!FT419</f>
        <v>21.779638131244937</v>
      </c>
      <c r="FF46" s="427">
        <f>INPUT!FU419</f>
        <v>-1.8585010369574051</v>
      </c>
      <c r="FG46" s="502">
        <f>INPUT!FV419</f>
        <v>24.254644600849659</v>
      </c>
      <c r="FH46" s="427">
        <f>INPUT!FW419</f>
        <v>11.363854875320879</v>
      </c>
      <c r="FI46" s="502">
        <f>INPUT!FX419</f>
        <v>26.935588809368898</v>
      </c>
      <c r="FJ46" s="427">
        <f>INPUT!FY419</f>
        <v>11.053322992930292</v>
      </c>
      <c r="FK46" s="502">
        <f>INPUT!FZ419</f>
        <v>26.634503987267017</v>
      </c>
      <c r="FL46" s="427">
        <f>INPUT!GA419</f>
        <v>-1.1177955835038444</v>
      </c>
      <c r="FM46" s="502">
        <f>INPUT!GB419</f>
        <v>26.424110905486998</v>
      </c>
      <c r="FN46" s="427">
        <f>INPUT!GC419</f>
        <v>-0.78992678775096081</v>
      </c>
      <c r="FO46" s="502">
        <f>INPUT!GD419</f>
        <v>24.572539373983417</v>
      </c>
      <c r="FP46" s="427">
        <f>INPUT!GE419</f>
        <v>-7.0071289744666476</v>
      </c>
      <c r="FQ46" s="502">
        <f>INPUT!GF419</f>
        <v>21.255323088316981</v>
      </c>
      <c r="FR46" s="427">
        <f>INPUT!GG419</f>
        <v>-13.499688555504342</v>
      </c>
      <c r="FS46" s="502">
        <f>INPUT!GH419</f>
        <v>20.32830133372417</v>
      </c>
      <c r="FT46" s="427">
        <f>INPUT!GI419</f>
        <v>-4.3613628018778545</v>
      </c>
      <c r="FU46" s="502">
        <f>INPUT!GJ419</f>
        <v>18.447694038245217</v>
      </c>
      <c r="FV46" s="427">
        <f>INPUT!GK419</f>
        <v>-9.2511777772551476</v>
      </c>
      <c r="FW46" s="502">
        <f>INPUT!GL419</f>
        <v>16.509202453987733</v>
      </c>
      <c r="FX46" s="427">
        <f>INPUT!GM419</f>
        <v>-10.508042795151852</v>
      </c>
      <c r="FY46" s="502">
        <f>INPUT!GN419</f>
        <v>14.22100604886224</v>
      </c>
      <c r="FZ46" s="427">
        <f>INPUT!GO419</f>
        <v>-13.860126868653111</v>
      </c>
      <c r="GA46" s="502">
        <f>INPUT!GP419</f>
        <v>14.624354409850188</v>
      </c>
      <c r="GB46" s="427">
        <f>INPUT!GQ419</f>
        <v>2.8362857001964281</v>
      </c>
      <c r="GC46" s="502">
        <f>INPUT!GR419</f>
        <v>13.943924091363149</v>
      </c>
      <c r="GD46" s="427">
        <f>INPUT!GS419</f>
        <v>-4.652720382848063</v>
      </c>
      <c r="GE46" s="502">
        <f>INPUT!GT419</f>
        <v>13.822908631703026</v>
      </c>
      <c r="GF46" s="427">
        <f>INPUT!GU419</f>
        <v>-0.86787233541438802</v>
      </c>
      <c r="GG46" s="502">
        <f>INPUT!GV419</f>
        <v>13.52101644962457</v>
      </c>
      <c r="GH46" s="427">
        <f>INPUT!GW419</f>
        <v>-2.1839989695516149</v>
      </c>
      <c r="GI46" s="502">
        <f>INPUT!GX419</f>
        <v>13.260636176927951</v>
      </c>
      <c r="GJ46" s="427">
        <f>INPUT!GY419</f>
        <v>-1.925744811173935</v>
      </c>
      <c r="GK46" s="427">
        <f>INPUT!GZ419</f>
        <v>-1.3886719464385799</v>
      </c>
      <c r="GL46" s="436"/>
    </row>
    <row r="47" spans="1:194" ht="12" customHeight="1" x14ac:dyDescent="0.2">
      <c r="A47" s="497" t="s">
        <v>558</v>
      </c>
      <c r="B47" s="502">
        <f>INPUT!K422</f>
        <v>22.050170331371941</v>
      </c>
      <c r="C47" s="427">
        <f>INPUT!L422</f>
        <v>0.63923894831294792</v>
      </c>
      <c r="D47" s="502">
        <f>INPUT!M422</f>
        <v>18.562329390354869</v>
      </c>
      <c r="E47" s="427">
        <f>INPUT!N422</f>
        <v>-32.619663240209363</v>
      </c>
      <c r="F47" s="502">
        <f>INPUT!O422</f>
        <v>22.687444869156128</v>
      </c>
      <c r="G47" s="427">
        <f>INPUT!P422</f>
        <v>6.8927690950625564</v>
      </c>
      <c r="H47" s="502">
        <f>INPUT!Q422</f>
        <v>18.647218647218647</v>
      </c>
      <c r="I47" s="427">
        <f>INPUT!R422</f>
        <v>-10.990422436205572</v>
      </c>
      <c r="J47" s="502">
        <f>INPUT!S422</f>
        <v>20.521446593776282</v>
      </c>
      <c r="K47" s="427">
        <f>INPUT!T422</f>
        <v>-6.9329339167084054</v>
      </c>
      <c r="L47" s="502">
        <f>INPUT!U422</f>
        <v>23.115714869837809</v>
      </c>
      <c r="M47" s="427">
        <f>INPUT!V422</f>
        <v>24.530248244861518</v>
      </c>
      <c r="N47" s="502">
        <f>INPUT!W422</f>
        <v>25.121025775219152</v>
      </c>
      <c r="O47" s="427">
        <f>INPUT!X422</f>
        <v>10.726553475272604</v>
      </c>
      <c r="P47" s="502">
        <f>INPUT!Y422</f>
        <v>21.547452674374284</v>
      </c>
      <c r="Q47" s="427">
        <f>INPUT!Z422</f>
        <v>15.553172202376819</v>
      </c>
      <c r="R47" s="502">
        <f>INPUT!AA422</f>
        <v>23.310344827586199</v>
      </c>
      <c r="S47" s="427">
        <f>INPUT!AB422</f>
        <v>13.590163934426203</v>
      </c>
      <c r="T47" s="502">
        <f>INPUT!AC422</f>
        <v>23.495973472288014</v>
      </c>
      <c r="U47" s="427">
        <f>INPUT!AD422</f>
        <v>1.6450220319440767</v>
      </c>
      <c r="V47" s="502">
        <f>INPUT!AE422</f>
        <v>21.177259019323134</v>
      </c>
      <c r="W47" s="427">
        <f>INPUT!AF422</f>
        <v>-15.69906735172566</v>
      </c>
      <c r="X47" s="502">
        <f>INPUT!AG422</f>
        <v>6.5026166351185841</v>
      </c>
      <c r="Y47" s="427" t="str">
        <f>INPUT!AH422</f>
        <v>NM</v>
      </c>
      <c r="Z47" s="502">
        <f>INPUT!AI422</f>
        <v>29.119482320314305</v>
      </c>
      <c r="AA47" s="427">
        <f>INPUT!AJ422</f>
        <v>24.920856107857258</v>
      </c>
      <c r="AB47" s="502">
        <f>INPUT!AK422</f>
        <v>23.469500719583749</v>
      </c>
      <c r="AC47" s="427">
        <f>INPUT!AL422</f>
        <v>-0.11266931644899891</v>
      </c>
      <c r="AD47" s="502">
        <f>INPUT!AM422</f>
        <v>24.540901502504173</v>
      </c>
      <c r="AE47" s="427">
        <f>INPUT!AN422</f>
        <v>15.883275924008355</v>
      </c>
      <c r="AF47" s="502">
        <f>INPUT!AO422</f>
        <v>32.890040873292797</v>
      </c>
      <c r="AG47" s="427" t="str">
        <f>INPUT!AP422</f>
        <v>NM</v>
      </c>
      <c r="AH47" s="502">
        <f>INPUT!AQ422</f>
        <v>25.031002575598588</v>
      </c>
      <c r="AI47" s="427">
        <f>INPUT!AR422</f>
        <v>-14.040358615384839</v>
      </c>
      <c r="AJ47" s="502">
        <f>INPUT!AS422</f>
        <v>24.778761061946902</v>
      </c>
      <c r="AK47" s="427">
        <f>INPUT!AT422</f>
        <v>5.5785606946067823</v>
      </c>
      <c r="AL47" s="502">
        <f>INPUT!AU422</f>
        <v>32.067659237071624</v>
      </c>
      <c r="AM47" s="427">
        <f>INPUT!AV422</f>
        <v>30.670257707523142</v>
      </c>
      <c r="AN47" s="502">
        <f>INPUT!AW422</f>
        <v>24.594594594594597</v>
      </c>
      <c r="AO47" s="427">
        <f>INPUT!AX422</f>
        <v>-25.22175728104439</v>
      </c>
      <c r="AP47" s="502">
        <f>INPUT!AY422</f>
        <v>24.38349475054936</v>
      </c>
      <c r="AQ47" s="427">
        <f>INPUT!AZ422</f>
        <v>-2.5868233727100121</v>
      </c>
      <c r="AR47" s="502">
        <f>INPUT!BA422</f>
        <v>25.36919011347738</v>
      </c>
      <c r="AS47" s="427">
        <f>INPUT!BB422</f>
        <v>2.3828029579622934</v>
      </c>
      <c r="AT47" s="502">
        <f>INPUT!BC422</f>
        <v>22.007345776178695</v>
      </c>
      <c r="AU47" s="427">
        <f>INPUT!BD422</f>
        <v>-31.372147828185614</v>
      </c>
      <c r="AV47" s="502">
        <f>INPUT!BE422</f>
        <v>19.467858975298686</v>
      </c>
      <c r="AW47" s="427">
        <f>INPUT!BF422</f>
        <v>-20.844969001532821</v>
      </c>
      <c r="AX47" s="502">
        <f>INPUT!BG422</f>
        <v>23.756156756370906</v>
      </c>
      <c r="AY47" s="427">
        <f>INPUT!BH422</f>
        <v>-2.5727977084348042</v>
      </c>
      <c r="AZ47" s="502">
        <f>INPUT!BI422</f>
        <v>23.009217547993625</v>
      </c>
      <c r="BA47" s="427">
        <f>INPUT!BJ422</f>
        <v>-9.3025144079393325</v>
      </c>
      <c r="BB47" s="502">
        <f>INPUT!BK422</f>
        <v>22.389551542613447</v>
      </c>
      <c r="BC47" s="427">
        <f>INPUT!BL422</f>
        <v>1.7367190497295626</v>
      </c>
      <c r="BD47" s="502">
        <f>INPUT!BM422</f>
        <v>19.568419030543637</v>
      </c>
      <c r="BE47" s="427">
        <f>INPUT!BN422</f>
        <v>0.51654398859446449</v>
      </c>
      <c r="BF47" s="502">
        <f>INPUT!BO422</f>
        <v>23.969658659924146</v>
      </c>
      <c r="BG47" s="427">
        <f>INPUT!BP422</f>
        <v>0.89872240591266639</v>
      </c>
      <c r="BH47" s="502">
        <f>INPUT!BQ422</f>
        <v>24.131901074194353</v>
      </c>
      <c r="BI47" s="427">
        <f>INPUT!BR422</f>
        <v>4.8792772890211777</v>
      </c>
      <c r="BJ47" s="502">
        <f>INPUT!BS422</f>
        <v>5.1423039690222669</v>
      </c>
      <c r="BK47" s="427" t="str">
        <f>INPUT!BT422</f>
        <v>NM</v>
      </c>
      <c r="BL47" s="502">
        <f>INPUT!BU422</f>
        <v>10.346638655462185</v>
      </c>
      <c r="BM47" s="427">
        <f>INPUT!BV422</f>
        <v>-47.125832499230057</v>
      </c>
      <c r="BN47" s="502">
        <f>INPUT!BW422</f>
        <v>28.387901465544125</v>
      </c>
      <c r="BO47" s="427">
        <f>INPUT!BX422</f>
        <v>18.432647991800643</v>
      </c>
      <c r="BP47" s="502">
        <f>INPUT!BY422</f>
        <v>15.077126222915791</v>
      </c>
      <c r="BQ47" s="427">
        <f>INPUT!BZ422</f>
        <v>-37.522012142513553</v>
      </c>
      <c r="BR47" s="502">
        <f>INPUT!CA422</f>
        <v>16.622781911848882</v>
      </c>
      <c r="BS47" s="427" t="str">
        <f>INPUT!CB422</f>
        <v>NM</v>
      </c>
      <c r="BT47" s="502">
        <f>INPUT!CC422</f>
        <v>11.124037449448783</v>
      </c>
      <c r="BU47" s="427">
        <f>INPUT!CD422</f>
        <v>7.5135396129466292</v>
      </c>
      <c r="BV47" s="502">
        <f>INPUT!CE422</f>
        <v>28.47629275389631</v>
      </c>
      <c r="BW47" s="427">
        <f>INPUT!CF422</f>
        <v>0.31136957573094648</v>
      </c>
      <c r="BX47" s="502">
        <f>INPUT!CG422</f>
        <v>25.364493071164169</v>
      </c>
      <c r="BY47" s="427">
        <f>INPUT!CH422</f>
        <v>68.231615867303447</v>
      </c>
      <c r="BZ47" s="502">
        <f>INPUT!CI422</f>
        <v>28.112468757065962</v>
      </c>
      <c r="CA47" s="427">
        <f>INPUT!CJ422</f>
        <v>69.120120243093112</v>
      </c>
      <c r="CB47" s="502">
        <f>INPUT!CK422</f>
        <v>16.969740455041858</v>
      </c>
      <c r="CC47" s="427">
        <f>INPUT!CL422</f>
        <v>52.55019171013975</v>
      </c>
      <c r="CD47" s="502">
        <f>INPUT!CM422</f>
        <v>14.836959108868472</v>
      </c>
      <c r="CE47" s="427">
        <f>INPUT!CN422</f>
        <v>-47.897153477471598</v>
      </c>
      <c r="CF47" s="502">
        <f>INPUT!CO422</f>
        <v>10.314161237929287</v>
      </c>
      <c r="CG47" s="427" t="str">
        <f>INPUT!CP422</f>
        <v>NM</v>
      </c>
      <c r="CH47" s="502">
        <f>INPUT!CQ422</f>
        <v>26.573728662240221</v>
      </c>
      <c r="CI47" s="427">
        <f>INPUT!CR422</f>
        <v>-5.4735146461976409</v>
      </c>
      <c r="CJ47" s="502">
        <f>INPUT!CS422</f>
        <v>18.397771035174443</v>
      </c>
      <c r="CK47" s="427">
        <f>INPUT!CT422</f>
        <v>8.4151586402625647</v>
      </c>
      <c r="CL47" s="502">
        <f>INPUT!CU422</f>
        <v>26.179756544939139</v>
      </c>
      <c r="CM47" s="427">
        <f>INPUT!CV422</f>
        <v>76.449610414379009</v>
      </c>
      <c r="CN47" s="502">
        <f>INPUT!CW422</f>
        <v>15.518695529940963</v>
      </c>
      <c r="CO47" s="427">
        <f>INPUT!CX422</f>
        <v>50.460082714942686</v>
      </c>
      <c r="CP47" s="502">
        <f>INPUT!CY422</f>
        <v>30.776915799432359</v>
      </c>
      <c r="CQ47" s="427">
        <f>INPUT!CZ422</f>
        <v>15.817077048598872</v>
      </c>
      <c r="CR47" s="502">
        <f>INPUT!DA422</f>
        <v>17.130431577783511</v>
      </c>
      <c r="CS47" s="427">
        <f>INPUT!DB422</f>
        <v>-6.8885489169743579</v>
      </c>
      <c r="CT47" s="502">
        <f>INPUT!DC422</f>
        <v>26.334519572953734</v>
      </c>
      <c r="CU47" s="427">
        <f>INPUT!DD422</f>
        <v>0.59115533694491518</v>
      </c>
      <c r="CV47" s="502">
        <f>INPUT!DE422</f>
        <v>25.77544779379642</v>
      </c>
      <c r="CW47" s="427">
        <f>INPUT!DF422</f>
        <v>66.092876453865685</v>
      </c>
      <c r="CX47" s="502">
        <f>INPUT!DG422</f>
        <v>19.642605881525256</v>
      </c>
      <c r="CY47" s="427">
        <f>INPUT!DH422</f>
        <v>-36.177471421981998</v>
      </c>
      <c r="CZ47" s="502">
        <f>INPUT!DI422</f>
        <v>19.064556286679711</v>
      </c>
      <c r="DA47" s="427">
        <f>INPUT!DJ422</f>
        <v>11.290577824113711</v>
      </c>
      <c r="DB47" s="502">
        <f>INPUT!DK422</f>
        <v>21.275194790942678</v>
      </c>
      <c r="DC47" s="427">
        <f>INPUT!DL422</f>
        <v>-19.211760320879822</v>
      </c>
      <c r="DD47" s="502">
        <f>INPUT!DM422</f>
        <v>22.648684812845524</v>
      </c>
      <c r="DE47" s="427">
        <f>INPUT!DN422</f>
        <v>-12.130780446434919</v>
      </c>
      <c r="DF47" s="502">
        <f>INPUT!DO422</f>
        <v>19.229448526886888</v>
      </c>
      <c r="DG47" s="427">
        <f>INPUT!DP422</f>
        <v>-2.1033734379762747</v>
      </c>
      <c r="DH47" s="502">
        <f>INPUT!DQ422</f>
        <v>19.795512638454984</v>
      </c>
      <c r="DI47" s="427">
        <f>INPUT!DR422</f>
        <v>3.8341115354779465</v>
      </c>
      <c r="DJ47" s="502">
        <f>INPUT!DS422</f>
        <v>19.166758111123304</v>
      </c>
      <c r="DK47" s="427">
        <f>INPUT!DT422</f>
        <v>-9.9103049374522421</v>
      </c>
      <c r="DL47" s="502">
        <f>INPUT!DU422</f>
        <v>16.498168498168496</v>
      </c>
      <c r="DM47" s="427">
        <f>INPUT!DV422</f>
        <v>-27.15617425692054</v>
      </c>
      <c r="DN47" s="502">
        <f>INPUT!DW422</f>
        <v>16.069239091236927</v>
      </c>
      <c r="DO47" s="427">
        <f>INPUT!DX422</f>
        <v>-16.434217711606813</v>
      </c>
      <c r="DP47" s="502">
        <f>INPUT!DY422</f>
        <v>19.793871672970816</v>
      </c>
      <c r="DQ47" s="427">
        <f>INPUT!DZ422</f>
        <v>-8.2895831703733158E-3</v>
      </c>
      <c r="DR47" s="502">
        <f>INPUT!EA422</f>
        <v>18.370872993434485</v>
      </c>
      <c r="DS47" s="427">
        <f>INPUT!EB422</f>
        <v>-4.1524242810104255</v>
      </c>
      <c r="DT47" s="502">
        <f>INPUT!EC422</f>
        <v>13.199650739168398</v>
      </c>
      <c r="DU47" s="427">
        <f>INPUT!ED422</f>
        <v>-19.993235972624934</v>
      </c>
      <c r="DV47" s="502">
        <f>INPUT!EE422</f>
        <v>15.335852736803609</v>
      </c>
      <c r="DW47" s="427">
        <f>INPUT!EF422</f>
        <v>-4.5639146338500636</v>
      </c>
      <c r="DX47" s="502">
        <f>INPUT!EG422</f>
        <v>17.396340050961314</v>
      </c>
      <c r="DY47" s="427">
        <f>INPUT!EH422</f>
        <v>-12.112494521642326</v>
      </c>
      <c r="DZ47" s="502">
        <f>INPUT!EI422</f>
        <v>13.318335208098988</v>
      </c>
      <c r="EA47" s="427">
        <f>INPUT!EJ422</f>
        <v>-27.502981415968687</v>
      </c>
      <c r="EB47" s="502">
        <f>INPUT!EK422</f>
        <v>15.928511588941635</v>
      </c>
      <c r="EC47" s="427">
        <f>INPUT!EL422</f>
        <v>20.673735265401127</v>
      </c>
      <c r="ED47" s="502">
        <f>INPUT!EM422</f>
        <v>15.671007989493274</v>
      </c>
      <c r="EE47" s="427">
        <f>INPUT!EN422</f>
        <v>2.1854360395972439</v>
      </c>
      <c r="EF47" s="502">
        <f>INPUT!EO422</f>
        <v>-21.64866049557796</v>
      </c>
      <c r="EG47" s="427" t="str">
        <f>INPUT!EP422</f>
        <v>NM</v>
      </c>
      <c r="EH47" s="502">
        <f>INPUT!EQ422</f>
        <v>14.902050946828016</v>
      </c>
      <c r="EI47" s="427">
        <f>INPUT!ER422</f>
        <v>11.891244017990754</v>
      </c>
      <c r="EJ47" s="502">
        <f>INPUT!ES422</f>
        <v>14.726667561276816</v>
      </c>
      <c r="EK47" s="427">
        <f>INPUT!ET422</f>
        <v>-7.5452374878466344</v>
      </c>
      <c r="EL47" s="502">
        <f>INPUT!EU422</f>
        <v>14.619784494723939</v>
      </c>
      <c r="EM47" s="427">
        <f>INPUT!EV422</f>
        <v>-6.7080783538246873</v>
      </c>
      <c r="EN47" s="502">
        <f>INPUT!EW422</f>
        <v>13.940320774943663</v>
      </c>
      <c r="EO47" s="427" t="str">
        <f>INPUT!EX422</f>
        <v>NM</v>
      </c>
      <c r="EP47" s="427"/>
      <c r="EQ47" s="502">
        <f>INPUT!FF422</f>
        <v>22.671730515191548</v>
      </c>
      <c r="ER47" s="427">
        <f>INPUT!FG422</f>
        <v>5.5447622359148907</v>
      </c>
      <c r="ES47" s="502">
        <f>INPUT!FH422</f>
        <v>20.301462982119109</v>
      </c>
      <c r="ET47" s="427">
        <f>INPUT!FI422</f>
        <v>-10.454727006763797</v>
      </c>
      <c r="EU47" s="502">
        <f>INPUT!FJ422</f>
        <v>21.528239202657808</v>
      </c>
      <c r="EV47" s="427">
        <f>INPUT!FK422</f>
        <v>6.0427971206765019</v>
      </c>
      <c r="EW47" s="502">
        <f>INPUT!FL422</f>
        <v>19.12855079441502</v>
      </c>
      <c r="EX47" s="427">
        <f>INPUT!FM422</f>
        <v>-11.146700785201835</v>
      </c>
      <c r="EY47" s="502">
        <f>INPUT!FN422</f>
        <v>27.122074636306138</v>
      </c>
      <c r="EZ47" s="427">
        <f>INPUT!FO422</f>
        <v>41.788444549730322</v>
      </c>
      <c r="FA47" s="502">
        <f>INPUT!FP422</f>
        <v>26.562779867454772</v>
      </c>
      <c r="FB47" s="427">
        <f>INPUT!FQ422</f>
        <v>-2.0621385950419957</v>
      </c>
      <c r="FC47" s="502">
        <f>INPUT!FR422</f>
        <v>22.967211844043099</v>
      </c>
      <c r="FD47" s="427">
        <f>INPUT!FS422</f>
        <v>-13.536113469121624</v>
      </c>
      <c r="FE47" s="502">
        <f>INPUT!FT422</f>
        <v>22.049689440993788</v>
      </c>
      <c r="FF47" s="427">
        <f>INPUT!FU422</f>
        <v>-3.9949228895508448</v>
      </c>
      <c r="FG47" s="502">
        <f>INPUT!FV422</f>
        <v>15.897533447466868</v>
      </c>
      <c r="FH47" s="427">
        <f>INPUT!FW422</f>
        <v>-27.901327181910819</v>
      </c>
      <c r="FI47" s="502">
        <f>INPUT!FX422</f>
        <v>17.708641391139764</v>
      </c>
      <c r="FJ47" s="427">
        <f>INPUT!FY422</f>
        <v>11.392383287996676</v>
      </c>
      <c r="FK47" s="502">
        <f>INPUT!FZ422</f>
        <v>23.839234443418146</v>
      </c>
      <c r="FL47" s="427">
        <f>INPUT!GA422</f>
        <v>34.619217346316169</v>
      </c>
      <c r="FM47" s="502">
        <f>INPUT!GB422</f>
        <v>17.362593168621256</v>
      </c>
      <c r="FN47" s="427">
        <f>INPUT!GC422</f>
        <v>-27.167991867226458</v>
      </c>
      <c r="FO47" s="502">
        <f>INPUT!GD422</f>
        <v>22.736541436902446</v>
      </c>
      <c r="FP47" s="427">
        <f>INPUT!GE422</f>
        <v>30.951299820774004</v>
      </c>
      <c r="FQ47" s="502">
        <f>INPUT!GF422</f>
        <v>23.262358822440287</v>
      </c>
      <c r="FR47" s="427">
        <f>INPUT!GG422</f>
        <v>2.312653342625004</v>
      </c>
      <c r="FS47" s="502">
        <f>INPUT!GH422</f>
        <v>21.456837168400998</v>
      </c>
      <c r="FT47" s="427">
        <f>INPUT!GI422</f>
        <v>-7.7615587818100966</v>
      </c>
      <c r="FU47" s="502">
        <f>INPUT!GJ422</f>
        <v>17.491563554555682</v>
      </c>
      <c r="FV47" s="427">
        <f>INPUT!GK422</f>
        <v>-18.480233515892476</v>
      </c>
      <c r="FW47" s="502">
        <f>INPUT!GL422</f>
        <v>16.312883435582823</v>
      </c>
      <c r="FX47" s="427">
        <f>INPUT!GM422</f>
        <v>-6.7385635097548029</v>
      </c>
      <c r="FY47" s="502">
        <f>INPUT!GN422</f>
        <v>5.0874859252664395</v>
      </c>
      <c r="FZ47" s="427" t="str">
        <f>INPUT!GO422</f>
        <v>NM</v>
      </c>
      <c r="GA47" s="502">
        <f>INPUT!GP422</f>
        <v>14.501392547818821</v>
      </c>
      <c r="GB47" s="427" t="str">
        <f>INPUT!GQ422</f>
        <v>NM</v>
      </c>
      <c r="GC47" s="502">
        <f>INPUT!GR422</f>
        <v>13.826328141393725</v>
      </c>
      <c r="GD47" s="427">
        <f>INPUT!GS422</f>
        <v>-4.6551695238857054</v>
      </c>
      <c r="GE47" s="502">
        <f>INPUT!GT422</f>
        <v>13.709832142468342</v>
      </c>
      <c r="GF47" s="427">
        <f>INPUT!GU422</f>
        <v>-0.8425664264152255</v>
      </c>
      <c r="GG47" s="502">
        <f>INPUT!GV422</f>
        <v>13.411964097316705</v>
      </c>
      <c r="GH47" s="427">
        <f>INPUT!GW422</f>
        <v>-2.1726600446765776</v>
      </c>
      <c r="GI47" s="502">
        <f>INPUT!GX422</f>
        <v>13.154998565397769</v>
      </c>
      <c r="GJ47" s="427">
        <f>INPUT!GY422</f>
        <v>-1.9159425871886016</v>
      </c>
      <c r="GK47" s="427">
        <f>INPUT!GZ422</f>
        <v>20.925395609232634</v>
      </c>
      <c r="GL47" s="436"/>
    </row>
    <row r="48" spans="1:194" ht="12" customHeight="1" x14ac:dyDescent="0.2">
      <c r="A48" s="497" t="s">
        <v>176</v>
      </c>
      <c r="B48" s="502">
        <f>INPUT!K423</f>
        <v>14.366424535916062</v>
      </c>
      <c r="C48" s="427">
        <f>INPUT!L423</f>
        <v>-8.6557863040913841</v>
      </c>
      <c r="D48" s="502">
        <f>INPUT!M423</f>
        <v>11.488642763281396</v>
      </c>
      <c r="E48" s="427">
        <f>INPUT!N423</f>
        <v>-41.504608504777643</v>
      </c>
      <c r="F48" s="502">
        <f>INPUT!O423</f>
        <v>14.035470668485676</v>
      </c>
      <c r="G48" s="427">
        <f>INPUT!P423</f>
        <v>-10.766796096127573</v>
      </c>
      <c r="H48" s="502">
        <f>INPUT!Q423</f>
        <v>11.871813546977423</v>
      </c>
      <c r="I48" s="427">
        <f>INPUT!R423</f>
        <v>-21.349235251274578</v>
      </c>
      <c r="J48" s="502">
        <f>INPUT!S423</f>
        <v>13.654168998321209</v>
      </c>
      <c r="K48" s="427">
        <f>INPUT!T423</f>
        <v>-4.957778713932715</v>
      </c>
      <c r="L48" s="502">
        <f>INPUT!U423</f>
        <v>15.23672625999461</v>
      </c>
      <c r="M48" s="427">
        <f>INPUT!V423</f>
        <v>32.624249651946549</v>
      </c>
      <c r="N48" s="502">
        <f>INPUT!W423</f>
        <v>16.083095995979228</v>
      </c>
      <c r="O48" s="427">
        <f>INPUT!X423</f>
        <v>14.588932397480313</v>
      </c>
      <c r="P48" s="502">
        <f>INPUT!Y423</f>
        <v>13.570171227396383</v>
      </c>
      <c r="Q48" s="427">
        <f>INPUT!Z423</f>
        <v>14.305798130154802</v>
      </c>
      <c r="R48" s="502">
        <f>INPUT!AA423</f>
        <v>14.119051171117405</v>
      </c>
      <c r="S48" s="427">
        <f>INPUT!AB423</f>
        <v>3.4046903392901839</v>
      </c>
      <c r="T48" s="502">
        <f>INPUT!AC423</f>
        <v>13.608615131353316</v>
      </c>
      <c r="U48" s="427">
        <f>INPUT!AD423</f>
        <v>-10.685439252892825</v>
      </c>
      <c r="V48" s="502">
        <f>INPUT!AE423</f>
        <v>13.320219193480398</v>
      </c>
      <c r="W48" s="427">
        <f>INPUT!AF423</f>
        <v>-17.178762118870328</v>
      </c>
      <c r="X48" s="502">
        <f>INPUT!AG423</f>
        <v>4.3866897017952375</v>
      </c>
      <c r="Y48" s="427" t="str">
        <f>INPUT!AH423</f>
        <v>NM</v>
      </c>
      <c r="Z48" s="502">
        <f>INPUT!AI423</f>
        <v>18.476427890607816</v>
      </c>
      <c r="AA48" s="427">
        <f>INPUT!AJ423</f>
        <v>30.861682323271602</v>
      </c>
      <c r="AB48" s="502">
        <f>INPUT!AK423</f>
        <v>16.094746431825083</v>
      </c>
      <c r="AC48" s="427">
        <f>INPUT!AL423</f>
        <v>18.268804551198524</v>
      </c>
      <c r="AD48" s="502">
        <f>INPUT!AM423</f>
        <v>17.518248175182482</v>
      </c>
      <c r="AE48" s="427">
        <f>INPUT!AN423</f>
        <v>31.516215467060892</v>
      </c>
      <c r="AF48" s="502">
        <f>INPUT!AO423</f>
        <v>22.261808367071531</v>
      </c>
      <c r="AG48" s="427" t="str">
        <f>INPUT!AP423</f>
        <v>NM</v>
      </c>
      <c r="AH48" s="502">
        <f>INPUT!AQ423</f>
        <v>17.095576259039678</v>
      </c>
      <c r="AI48" s="427">
        <f>INPUT!AR423</f>
        <v>-7.4735854773642192</v>
      </c>
      <c r="AJ48" s="502">
        <f>INPUT!AS423</f>
        <v>16.556821681552204</v>
      </c>
      <c r="AK48" s="427">
        <f>INPUT!AT423</f>
        <v>2.8709694289649201</v>
      </c>
      <c r="AL48" s="502">
        <f>INPUT!AU423</f>
        <v>22.107500759186152</v>
      </c>
      <c r="AM48" s="427">
        <f>INPUT!AV423</f>
        <v>26.196983500354285</v>
      </c>
      <c r="AN48" s="502">
        <f>INPUT!AW423</f>
        <v>18.276532981861546</v>
      </c>
      <c r="AO48" s="427">
        <f>INPUT!AX423</f>
        <v>-17.901849299470165</v>
      </c>
      <c r="AP48" s="502">
        <f>INPUT!AY423</f>
        <v>19.325291878991163</v>
      </c>
      <c r="AQ48" s="427">
        <f>INPUT!AZ423</f>
        <v>13.042646741857977</v>
      </c>
      <c r="AR48" s="502">
        <f>INPUT!BA423</f>
        <v>22.136317395727364</v>
      </c>
      <c r="AS48" s="427">
        <f>INPUT!BB423</f>
        <v>33.699074746887533</v>
      </c>
      <c r="AT48" s="502">
        <f>INPUT!BC423</f>
        <v>19.320873914187946</v>
      </c>
      <c r="AU48" s="427">
        <f>INPUT!BD423</f>
        <v>-12.604893132663586</v>
      </c>
      <c r="AV48" s="502">
        <f>INPUT!BE423</f>
        <v>16.226783968719449</v>
      </c>
      <c r="AW48" s="427">
        <f>INPUT!BF423</f>
        <v>-11.215196094228375</v>
      </c>
      <c r="AX48" s="502">
        <f>INPUT!BG423</f>
        <v>19.774212715389186</v>
      </c>
      <c r="AY48" s="427">
        <f>INPUT!BH423</f>
        <v>2.322970536274549</v>
      </c>
      <c r="AZ48" s="502">
        <f>INPUT!BI423</f>
        <v>19.905270100125907</v>
      </c>
      <c r="BA48" s="427">
        <f>INPUT!BJ423</f>
        <v>-10.078674134081943</v>
      </c>
      <c r="BB48" s="502">
        <f>INPUT!BK423</f>
        <v>20.191094285199206</v>
      </c>
      <c r="BC48" s="427">
        <f>INPUT!BL423</f>
        <v>4.5040424924683631</v>
      </c>
      <c r="BD48" s="502">
        <f>INPUT!BM423</f>
        <v>17.720051026324946</v>
      </c>
      <c r="BE48" s="427">
        <f>INPUT!BN423</f>
        <v>9.2024831321109843</v>
      </c>
      <c r="BF48" s="502">
        <f>INPUT!BO423</f>
        <v>22.399432925748716</v>
      </c>
      <c r="BG48" s="427">
        <f>INPUT!BP423</f>
        <v>13.275978407557364</v>
      </c>
      <c r="BH48" s="502">
        <f>INPUT!BQ423</f>
        <v>24.100293145387639</v>
      </c>
      <c r="BI48" s="427">
        <f>INPUT!BR423</f>
        <v>21.074936557807344</v>
      </c>
      <c r="BJ48" s="502">
        <f>INPUT!BS423</f>
        <v>5.533717619279118</v>
      </c>
      <c r="BK48" s="427" t="str">
        <f>INPUT!BT423</f>
        <v>NM</v>
      </c>
      <c r="BL48" s="502">
        <f>INPUT!BU423</f>
        <v>11.994824568079762</v>
      </c>
      <c r="BM48" s="427">
        <f>INPUT!BV423</f>
        <v>-32.309311354350925</v>
      </c>
      <c r="BN48" s="502">
        <f>INPUT!BW423</f>
        <v>38.452441290758578</v>
      </c>
      <c r="BO48" s="427">
        <f>INPUT!BX423</f>
        <v>71.667030224486282</v>
      </c>
      <c r="BP48" s="502">
        <f>INPUT!BY423</f>
        <v>21.7508009351459</v>
      </c>
      <c r="BQ48" s="427">
        <f>INPUT!BZ423</f>
        <v>-9.7488117512437356</v>
      </c>
      <c r="BR48" s="502">
        <f>INPUT!CA423</f>
        <v>20.404721753794266</v>
      </c>
      <c r="BS48" s="427" t="str">
        <f>INPUT!CB423</f>
        <v>NM</v>
      </c>
      <c r="BT48" s="502">
        <f>INPUT!CC423</f>
        <v>12.319774219277257</v>
      </c>
      <c r="BU48" s="427">
        <f>INPUT!CD423</f>
        <v>2.7090821491648986</v>
      </c>
      <c r="BV48" s="502">
        <f>INPUT!CE423</f>
        <v>29.914582528108149</v>
      </c>
      <c r="BW48" s="427">
        <f>INPUT!CF423</f>
        <v>-22.203684541356715</v>
      </c>
      <c r="BX48" s="502">
        <f>INPUT!CG423</f>
        <v>25.476624850891881</v>
      </c>
      <c r="BY48" s="427">
        <f>INPUT!CH423</f>
        <v>17.129594109454736</v>
      </c>
      <c r="BZ48" s="502">
        <f>INPUT!CI423</f>
        <v>27.096360743994829</v>
      </c>
      <c r="CA48" s="427">
        <f>INPUT!CJ423</f>
        <v>32.794561332139935</v>
      </c>
      <c r="CB48" s="502">
        <f>INPUT!CK423</f>
        <v>16.442716587120177</v>
      </c>
      <c r="CC48" s="427">
        <f>INPUT!CL423</f>
        <v>33.466054608302677</v>
      </c>
      <c r="CD48" s="502">
        <f>INPUT!CM423</f>
        <v>14.80665083135392</v>
      </c>
      <c r="CE48" s="427" t="str">
        <f>INPUT!CN423</f>
        <v>NM</v>
      </c>
      <c r="CF48" s="502">
        <f>INPUT!CO423</f>
        <v>9.9686812796165558</v>
      </c>
      <c r="CG48" s="427" t="str">
        <f>INPUT!CP423</f>
        <v>NM</v>
      </c>
      <c r="CH48" s="502">
        <f>INPUT!CQ423</f>
        <v>24.925115227025405</v>
      </c>
      <c r="CI48" s="427">
        <f>INPUT!CR423</f>
        <v>-8.0130521492655546</v>
      </c>
      <c r="CJ48" s="502">
        <f>INPUT!CS423</f>
        <v>17.034535922104478</v>
      </c>
      <c r="CK48" s="427">
        <f>INPUT!CT423</f>
        <v>3.5992795463486882</v>
      </c>
      <c r="CL48" s="502">
        <f>INPUT!CU423</f>
        <v>23.618789725074279</v>
      </c>
      <c r="CM48" s="427">
        <f>INPUT!CV423</f>
        <v>59.51473425077436</v>
      </c>
      <c r="CN48" s="502">
        <f>INPUT!CW423</f>
        <v>13.888289842570629</v>
      </c>
      <c r="CO48" s="427">
        <f>INPUT!CX423</f>
        <v>39.319228421603626</v>
      </c>
      <c r="CP48" s="502">
        <f>INPUT!CY423</f>
        <v>26.961941387083943</v>
      </c>
      <c r="CQ48" s="427">
        <f>INPUT!CZ423</f>
        <v>8.171782322795762</v>
      </c>
      <c r="CR48" s="502">
        <f>INPUT!DA423</f>
        <v>14.541813972405592</v>
      </c>
      <c r="CS48" s="427">
        <f>INPUT!DB423</f>
        <v>-14.633342294134721</v>
      </c>
      <c r="CT48" s="502">
        <f>INPUT!DC423</f>
        <v>22.543077460095834</v>
      </c>
      <c r="CU48" s="427">
        <f>INPUT!DD423</f>
        <v>-4.5544766582025336</v>
      </c>
      <c r="CV48" s="502">
        <f>INPUT!DE423</f>
        <v>24.220861414251992</v>
      </c>
      <c r="CW48" s="427">
        <f>INPUT!DF423</f>
        <v>74.397724189264707</v>
      </c>
      <c r="CX48" s="502">
        <f>INPUT!DG423</f>
        <v>19.693870353389293</v>
      </c>
      <c r="CY48" s="427">
        <f>INPUT!DH423</f>
        <v>-26.956779296228284</v>
      </c>
      <c r="CZ48" s="502">
        <f>INPUT!DI423</f>
        <v>18.307261424960721</v>
      </c>
      <c r="DA48" s="427">
        <f>INPUT!DJ423</f>
        <v>25.893932212999047</v>
      </c>
      <c r="DB48" s="502">
        <f>INPUT!DK423</f>
        <v>19.197253762872986</v>
      </c>
      <c r="DC48" s="427">
        <f>INPUT!DL423</f>
        <v>-14.841911904642958</v>
      </c>
      <c r="DD48" s="502">
        <f>INPUT!DM423</f>
        <v>19.353673948366133</v>
      </c>
      <c r="DE48" s="427">
        <f>INPUT!DN423</f>
        <v>-20.095022149055019</v>
      </c>
      <c r="DF48" s="502">
        <f>INPUT!DO423</f>
        <v>15.814294993081246</v>
      </c>
      <c r="DG48" s="427">
        <f>INPUT!DP423</f>
        <v>-19.699405402251855</v>
      </c>
      <c r="DH48" s="502">
        <f>INPUT!DQ423</f>
        <v>15.403740434818641</v>
      </c>
      <c r="DI48" s="427">
        <f>INPUT!DR423</f>
        <v>-15.859941706973846</v>
      </c>
      <c r="DJ48" s="502">
        <f>INPUT!DS423</f>
        <v>14.16867209258308</v>
      </c>
      <c r="DK48" s="427">
        <f>INPUT!DT423</f>
        <v>-26.194276183477129</v>
      </c>
      <c r="DL48" s="502">
        <f>INPUT!DU423</f>
        <v>12.632169401206003</v>
      </c>
      <c r="DM48" s="427">
        <f>INPUT!DV423</f>
        <v>-34.72986351373131</v>
      </c>
      <c r="DN48" s="502">
        <f>INPUT!DW423</f>
        <v>13.001488051819216</v>
      </c>
      <c r="DO48" s="427">
        <f>INPUT!DX423</f>
        <v>-17.786483320898171</v>
      </c>
      <c r="DP48" s="502">
        <f>INPUT!DY423</f>
        <v>16.314389497468753</v>
      </c>
      <c r="DQ48" s="427">
        <f>INPUT!DZ423</f>
        <v>5.9118696949195471</v>
      </c>
      <c r="DR48" s="502">
        <f>INPUT!EA423</f>
        <v>15.500013252405312</v>
      </c>
      <c r="DS48" s="427">
        <f>INPUT!EB423</f>
        <v>9.3963721591041161</v>
      </c>
      <c r="DT48" s="502">
        <f>INPUT!EC423</f>
        <v>10.298090249230697</v>
      </c>
      <c r="DU48" s="427">
        <f>INPUT!ED423</f>
        <v>-18.4772629137832</v>
      </c>
      <c r="DV48" s="502">
        <f>INPUT!EE423</f>
        <v>11.099591926767397</v>
      </c>
      <c r="DW48" s="427">
        <f>INPUT!EF423</f>
        <v>-14.628295757159105</v>
      </c>
      <c r="DX48" s="502">
        <f>INPUT!EG423</f>
        <v>13.8858714493725</v>
      </c>
      <c r="DY48" s="427">
        <f>INPUT!EH423</f>
        <v>-14.885742727136975</v>
      </c>
      <c r="DZ48" s="502">
        <f>INPUT!EI423</f>
        <v>11.601587379354269</v>
      </c>
      <c r="EA48" s="427">
        <f>INPUT!EJ423</f>
        <v>-25.151113160797333</v>
      </c>
      <c r="EB48" s="502">
        <f>INPUT!EK423</f>
        <v>13.631909757904548</v>
      </c>
      <c r="EC48" s="427">
        <f>INPUT!EL423</f>
        <v>32.373182094834533</v>
      </c>
      <c r="ED48" s="502">
        <f>INPUT!EM423</f>
        <v>13.172585096596142</v>
      </c>
      <c r="EE48" s="427">
        <f>INPUT!EN423</f>
        <v>18.676300746062434</v>
      </c>
      <c r="EF48" s="502">
        <f>INPUT!EO423</f>
        <v>-18.117474429243451</v>
      </c>
      <c r="EG48" s="427" t="str">
        <f>INPUT!EP423</f>
        <v>NM</v>
      </c>
      <c r="EH48" s="502">
        <f>INPUT!EQ423</f>
        <v>12.500578107547735</v>
      </c>
      <c r="EI48" s="427">
        <f>INPUT!ER423</f>
        <v>7.7488596930560982</v>
      </c>
      <c r="EJ48" s="502">
        <f>INPUT!ES423</f>
        <v>12.429662671189098</v>
      </c>
      <c r="EK48" s="427">
        <f>INPUT!ET423</f>
        <v>-8.8193591952024146</v>
      </c>
      <c r="EL48" s="502">
        <f>INPUT!EU423</f>
        <v>12.37102203054282</v>
      </c>
      <c r="EM48" s="427">
        <f>INPUT!EV423</f>
        <v>-6.0850855027723476</v>
      </c>
      <c r="EN48" s="502">
        <f>INPUT!EW423</f>
        <v>11.826645396007434</v>
      </c>
      <c r="EO48" s="427" t="str">
        <f>INPUT!EX423</f>
        <v>NM</v>
      </c>
      <c r="EP48" s="427"/>
      <c r="EQ48" s="502">
        <f>INPUT!FF423</f>
        <v>16.035972903527217</v>
      </c>
      <c r="ER48" s="427">
        <f>INPUT!FG423</f>
        <v>6.0241798669721902</v>
      </c>
      <c r="ES48" s="502">
        <f>INPUT!FH423</f>
        <v>13.57644035971934</v>
      </c>
      <c r="ET48" s="427">
        <f>INPUT!FI423</f>
        <v>-15.337594785202501</v>
      </c>
      <c r="EU48" s="502">
        <f>INPUT!FJ423</f>
        <v>13.706743379304509</v>
      </c>
      <c r="EV48" s="427">
        <f>INPUT!FK423</f>
        <v>0.95977307845560578</v>
      </c>
      <c r="EW48" s="502">
        <f>INPUT!FL423</f>
        <v>12.187116564417176</v>
      </c>
      <c r="EX48" s="427">
        <f>INPUT!FM423</f>
        <v>-11.086709459971233</v>
      </c>
      <c r="EY48" s="502">
        <f>INPUT!FN423</f>
        <v>18.094099444405373</v>
      </c>
      <c r="EZ48" s="427">
        <f>INPUT!FO423</f>
        <v>48.469076739898128</v>
      </c>
      <c r="FA48" s="502">
        <f>INPUT!FP423</f>
        <v>19.135483870967743</v>
      </c>
      <c r="FB48" s="427">
        <f>INPUT!FQ423</f>
        <v>5.7553813593323788</v>
      </c>
      <c r="FC48" s="502">
        <f>INPUT!FR423</f>
        <v>18.213671010572906</v>
      </c>
      <c r="FD48" s="427">
        <f>INPUT!FS423</f>
        <v>-4.8172957977477999</v>
      </c>
      <c r="FE48" s="502">
        <f>INPUT!FT423</f>
        <v>19.059290382819793</v>
      </c>
      <c r="FF48" s="427">
        <f>INPUT!FU423</f>
        <v>4.6427728476923225</v>
      </c>
      <c r="FG48" s="502">
        <f>INPUT!FV423</f>
        <v>16.244654658546064</v>
      </c>
      <c r="FH48" s="427">
        <f>INPUT!FW423</f>
        <v>-14.767788662325355</v>
      </c>
      <c r="FI48" s="502">
        <f>INPUT!FX423</f>
        <v>19.885759829968119</v>
      </c>
      <c r="FJ48" s="427">
        <f>INPUT!FY423</f>
        <v>22.414174064984049</v>
      </c>
      <c r="FK48" s="502">
        <f>INPUT!FZ423</f>
        <v>24.56357896203443</v>
      </c>
      <c r="FL48" s="427">
        <f>INPUT!GA423</f>
        <v>23.52346187454588</v>
      </c>
      <c r="FM48" s="502">
        <f>INPUT!GB423</f>
        <v>16.463635777279883</v>
      </c>
      <c r="FN48" s="427">
        <f>INPUT!GC423</f>
        <v>-32.975419409662784</v>
      </c>
      <c r="FO48" s="502">
        <f>INPUT!GD423</f>
        <v>19.814686765316001</v>
      </c>
      <c r="FP48" s="427">
        <f>INPUT!GE423</f>
        <v>20.354258520834321</v>
      </c>
      <c r="FQ48" s="502">
        <f>INPUT!GF423</f>
        <v>20.530753644029019</v>
      </c>
      <c r="FR48" s="427">
        <f>INPUT!GG423</f>
        <v>3.6138188162854856</v>
      </c>
      <c r="FS48" s="502">
        <f>INPUT!GH423</f>
        <v>17.763756597706728</v>
      </c>
      <c r="FT48" s="427">
        <f>INPUT!GI423</f>
        <v>-13.47732817946028</v>
      </c>
      <c r="FU48" s="502">
        <f>INPUT!GJ423</f>
        <v>13.80151994230876</v>
      </c>
      <c r="FV48" s="427">
        <f>INPUT!GK423</f>
        <v>-22.305173084332207</v>
      </c>
      <c r="FW48" s="502">
        <f>INPUT!GL423</f>
        <v>13.925111285676877</v>
      </c>
      <c r="FX48" s="427">
        <f>INPUT!GM423</f>
        <v>0.89549081466924196</v>
      </c>
      <c r="FY48" s="502">
        <f>INPUT!GN423</f>
        <v>4.3321961335206378</v>
      </c>
      <c r="FZ48" s="427" t="str">
        <f>INPUT!GO423</f>
        <v>NM</v>
      </c>
      <c r="GA48" s="502">
        <f>INPUT!GP423</f>
        <v>12.213065236653822</v>
      </c>
      <c r="GB48" s="427" t="str">
        <f>INPUT!GQ423</f>
        <v>NM</v>
      </c>
      <c r="GC48" s="502">
        <f>INPUT!GR423</f>
        <v>11.793298500202956</v>
      </c>
      <c r="GD48" s="427">
        <f>INPUT!GS423</f>
        <v>-3.4370301666043934</v>
      </c>
      <c r="GE48" s="502">
        <f>INPUT!GT423</f>
        <v>11.78986374371447</v>
      </c>
      <c r="GF48" s="427">
        <f>INPUT!GU423</f>
        <v>-2.9124646411915478E-2</v>
      </c>
      <c r="GG48" s="502">
        <f>INPUT!GV423</f>
        <v>11.625540118077717</v>
      </c>
      <c r="GH48" s="427">
        <f>INPUT!GW423</f>
        <v>-1.3937703539988577</v>
      </c>
      <c r="GI48" s="502">
        <f>INPUT!GX423</f>
        <v>11.488259442767241</v>
      </c>
      <c r="GJ48" s="427">
        <f>INPUT!GY423</f>
        <v>-1.1808541703538178</v>
      </c>
      <c r="GK48" s="427">
        <f>INPUT!GZ423</f>
        <v>21.537199474408773</v>
      </c>
      <c r="GL48" s="436"/>
    </row>
    <row r="49" spans="1:194" ht="4.5" customHeight="1" x14ac:dyDescent="0.2">
      <c r="A49" s="497"/>
      <c r="B49" s="426"/>
      <c r="C49" s="427"/>
      <c r="D49" s="426"/>
      <c r="E49" s="427"/>
      <c r="F49" s="426"/>
      <c r="G49" s="427"/>
      <c r="H49" s="426"/>
      <c r="I49" s="427"/>
      <c r="J49" s="426"/>
      <c r="K49" s="427"/>
      <c r="L49" s="426"/>
      <c r="M49" s="427"/>
      <c r="N49" s="426"/>
      <c r="O49" s="427"/>
      <c r="P49" s="426"/>
      <c r="Q49" s="427"/>
      <c r="R49" s="426"/>
      <c r="S49" s="427"/>
      <c r="T49" s="426"/>
      <c r="U49" s="427"/>
      <c r="V49" s="426"/>
      <c r="W49" s="427"/>
      <c r="X49" s="426"/>
      <c r="Y49" s="427"/>
      <c r="Z49" s="426"/>
      <c r="AA49" s="427"/>
      <c r="AB49" s="426"/>
      <c r="AC49" s="427"/>
      <c r="AD49" s="426"/>
      <c r="AE49" s="427"/>
      <c r="AF49" s="426"/>
      <c r="AG49" s="427"/>
      <c r="AH49" s="426"/>
      <c r="AI49" s="427"/>
      <c r="AJ49" s="426"/>
      <c r="AK49" s="427"/>
      <c r="AL49" s="426"/>
      <c r="AM49" s="427"/>
      <c r="AN49" s="426"/>
      <c r="AO49" s="427"/>
      <c r="AP49" s="426"/>
      <c r="AQ49" s="427"/>
      <c r="AR49" s="426"/>
      <c r="AS49" s="427"/>
      <c r="AT49" s="426"/>
      <c r="AU49" s="427"/>
      <c r="AV49" s="426"/>
      <c r="AW49" s="427"/>
      <c r="AX49" s="426"/>
      <c r="AY49" s="427"/>
      <c r="AZ49" s="426"/>
      <c r="BA49" s="427"/>
      <c r="BB49" s="426"/>
      <c r="BC49" s="427"/>
      <c r="BD49" s="426"/>
      <c r="BE49" s="427"/>
      <c r="BF49" s="426"/>
      <c r="BG49" s="427"/>
      <c r="BH49" s="426"/>
      <c r="BI49" s="427"/>
      <c r="BJ49" s="426"/>
      <c r="BK49" s="427"/>
      <c r="BL49" s="426"/>
      <c r="BM49" s="427"/>
      <c r="BN49" s="426"/>
      <c r="BO49" s="427"/>
      <c r="BP49" s="426"/>
      <c r="BQ49" s="427"/>
      <c r="BR49" s="426"/>
      <c r="BS49" s="427"/>
      <c r="BT49" s="426"/>
      <c r="BU49" s="427"/>
      <c r="BV49" s="426"/>
      <c r="BW49" s="427"/>
      <c r="BX49" s="426"/>
      <c r="BY49" s="427"/>
      <c r="BZ49" s="426"/>
      <c r="CA49" s="427"/>
      <c r="CB49" s="426"/>
      <c r="CC49" s="427"/>
      <c r="CD49" s="426"/>
      <c r="CE49" s="427"/>
      <c r="CF49" s="426"/>
      <c r="CG49" s="427"/>
      <c r="CH49" s="426"/>
      <c r="CI49" s="427"/>
      <c r="CJ49" s="426"/>
      <c r="CK49" s="427"/>
      <c r="CL49" s="426"/>
      <c r="CM49" s="427"/>
      <c r="CN49" s="426"/>
      <c r="CO49" s="427"/>
      <c r="CP49" s="426"/>
      <c r="CQ49" s="427"/>
      <c r="CR49" s="426"/>
      <c r="CS49" s="427"/>
      <c r="CT49" s="426"/>
      <c r="CU49" s="427"/>
      <c r="CV49" s="426"/>
      <c r="CW49" s="427"/>
      <c r="CX49" s="426"/>
      <c r="CY49" s="427"/>
      <c r="CZ49" s="426"/>
      <c r="DA49" s="427"/>
      <c r="DB49" s="426"/>
      <c r="DC49" s="427"/>
      <c r="DD49" s="426"/>
      <c r="DE49" s="427"/>
      <c r="DF49" s="426"/>
      <c r="DG49" s="427"/>
      <c r="DH49" s="426"/>
      <c r="DI49" s="427"/>
      <c r="DJ49" s="426"/>
      <c r="DK49" s="427"/>
      <c r="DL49" s="426"/>
      <c r="DM49" s="427"/>
      <c r="DN49" s="426"/>
      <c r="DO49" s="427"/>
      <c r="DP49" s="426"/>
      <c r="DQ49" s="427"/>
      <c r="DR49" s="426"/>
      <c r="DS49" s="427"/>
      <c r="DT49" s="426"/>
      <c r="DU49" s="427"/>
      <c r="DV49" s="426"/>
      <c r="DW49" s="427"/>
      <c r="DX49" s="426"/>
      <c r="DY49" s="427"/>
      <c r="DZ49" s="426"/>
      <c r="EA49" s="427"/>
      <c r="EB49" s="426"/>
      <c r="EC49" s="427"/>
      <c r="ED49" s="426"/>
      <c r="EE49" s="427"/>
      <c r="EF49" s="426"/>
      <c r="EG49" s="427"/>
      <c r="EH49" s="426"/>
      <c r="EI49" s="427"/>
      <c r="EJ49" s="426"/>
      <c r="EK49" s="427"/>
      <c r="EL49" s="426"/>
      <c r="EM49" s="427"/>
      <c r="EN49" s="426"/>
      <c r="EO49" s="427"/>
      <c r="EP49" s="427"/>
      <c r="EQ49" s="426"/>
      <c r="ER49" s="427"/>
      <c r="ES49" s="426"/>
      <c r="ET49" s="427"/>
      <c r="EU49" s="426"/>
      <c r="EV49" s="427"/>
      <c r="EW49" s="426"/>
      <c r="EX49" s="427"/>
      <c r="EY49" s="426"/>
      <c r="EZ49" s="427"/>
      <c r="FA49" s="426"/>
      <c r="FB49" s="427"/>
      <c r="FC49" s="426"/>
      <c r="FD49" s="427"/>
      <c r="FE49" s="426"/>
      <c r="FF49" s="427"/>
      <c r="FG49" s="426"/>
      <c r="FH49" s="427"/>
      <c r="FI49" s="426"/>
      <c r="FJ49" s="427"/>
      <c r="FK49" s="426"/>
      <c r="FL49" s="427"/>
      <c r="FM49" s="426"/>
      <c r="FN49" s="427"/>
      <c r="FO49" s="426"/>
      <c r="FP49" s="427"/>
      <c r="FQ49" s="426"/>
      <c r="FR49" s="427"/>
      <c r="FS49" s="426"/>
      <c r="FT49" s="427"/>
      <c r="FU49" s="426"/>
      <c r="FV49" s="427"/>
      <c r="FW49" s="426"/>
      <c r="FX49" s="427"/>
      <c r="FY49" s="426"/>
      <c r="FZ49" s="427"/>
      <c r="GA49" s="426"/>
      <c r="GB49" s="427"/>
      <c r="GC49" s="426"/>
      <c r="GD49" s="427"/>
      <c r="GE49" s="426"/>
      <c r="GF49" s="427"/>
      <c r="GG49" s="426"/>
      <c r="GH49" s="427"/>
      <c r="GI49" s="426"/>
      <c r="GJ49" s="427"/>
      <c r="GK49" s="427"/>
      <c r="GL49" s="436"/>
    </row>
    <row r="50" spans="1:194" ht="12" customHeight="1" x14ac:dyDescent="0.2">
      <c r="A50" s="496" t="s">
        <v>559</v>
      </c>
      <c r="B50" s="426"/>
      <c r="C50" s="427"/>
      <c r="D50" s="426"/>
      <c r="E50" s="427"/>
      <c r="F50" s="426"/>
      <c r="G50" s="427"/>
      <c r="H50" s="426"/>
      <c r="I50" s="427"/>
      <c r="J50" s="426"/>
      <c r="K50" s="427"/>
      <c r="L50" s="426"/>
      <c r="M50" s="427"/>
      <c r="N50" s="426"/>
      <c r="O50" s="427"/>
      <c r="P50" s="426"/>
      <c r="Q50" s="427"/>
      <c r="R50" s="426"/>
      <c r="S50" s="427"/>
      <c r="T50" s="426"/>
      <c r="U50" s="427"/>
      <c r="V50" s="426"/>
      <c r="W50" s="427"/>
      <c r="X50" s="426"/>
      <c r="Y50" s="427"/>
      <c r="Z50" s="426"/>
      <c r="AA50" s="427"/>
      <c r="AB50" s="426"/>
      <c r="AC50" s="427"/>
      <c r="AD50" s="426"/>
      <c r="AE50" s="427"/>
      <c r="AF50" s="426"/>
      <c r="AG50" s="427"/>
      <c r="AH50" s="426"/>
      <c r="AI50" s="427"/>
      <c r="AJ50" s="426"/>
      <c r="AK50" s="427"/>
      <c r="AL50" s="426"/>
      <c r="AM50" s="427"/>
      <c r="AN50" s="426"/>
      <c r="AO50" s="427"/>
      <c r="AP50" s="426"/>
      <c r="AQ50" s="427"/>
      <c r="AR50" s="426"/>
      <c r="AS50" s="427"/>
      <c r="AT50" s="426"/>
      <c r="AU50" s="427"/>
      <c r="AV50" s="426"/>
      <c r="AW50" s="427"/>
      <c r="AX50" s="426"/>
      <c r="AY50" s="427"/>
      <c r="AZ50" s="426"/>
      <c r="BA50" s="427"/>
      <c r="BB50" s="426"/>
      <c r="BC50" s="427"/>
      <c r="BD50" s="426"/>
      <c r="BE50" s="427"/>
      <c r="BF50" s="426"/>
      <c r="BG50" s="427"/>
      <c r="BH50" s="426"/>
      <c r="BI50" s="427"/>
      <c r="BJ50" s="426"/>
      <c r="BK50" s="427"/>
      <c r="BL50" s="426"/>
      <c r="BM50" s="427"/>
      <c r="BN50" s="426"/>
      <c r="BO50" s="427"/>
      <c r="BP50" s="426"/>
      <c r="BQ50" s="427"/>
      <c r="BR50" s="426"/>
      <c r="BS50" s="427"/>
      <c r="BT50" s="426"/>
      <c r="BU50" s="427"/>
      <c r="BV50" s="426"/>
      <c r="BW50" s="427"/>
      <c r="BX50" s="426"/>
      <c r="BY50" s="427"/>
      <c r="BZ50" s="426"/>
      <c r="CA50" s="427"/>
      <c r="CB50" s="426"/>
      <c r="CC50" s="427"/>
      <c r="CD50" s="426"/>
      <c r="CE50" s="427"/>
      <c r="CF50" s="426"/>
      <c r="CG50" s="427"/>
      <c r="CH50" s="426"/>
      <c r="CI50" s="427"/>
      <c r="CJ50" s="426"/>
      <c r="CK50" s="427"/>
      <c r="CL50" s="426"/>
      <c r="CM50" s="427"/>
      <c r="CN50" s="426"/>
      <c r="CO50" s="427"/>
      <c r="CP50" s="426"/>
      <c r="CQ50" s="427"/>
      <c r="CR50" s="426"/>
      <c r="CS50" s="427"/>
      <c r="CT50" s="426"/>
      <c r="CU50" s="427"/>
      <c r="CV50" s="426"/>
      <c r="CW50" s="427"/>
      <c r="CX50" s="426"/>
      <c r="CY50" s="427"/>
      <c r="CZ50" s="426"/>
      <c r="DA50" s="427"/>
      <c r="DB50" s="426"/>
      <c r="DC50" s="427"/>
      <c r="DD50" s="426"/>
      <c r="DE50" s="427"/>
      <c r="DF50" s="426"/>
      <c r="DG50" s="427"/>
      <c r="DH50" s="426"/>
      <c r="DI50" s="427"/>
      <c r="DJ50" s="426"/>
      <c r="DK50" s="427"/>
      <c r="DL50" s="426"/>
      <c r="DM50" s="427"/>
      <c r="DN50" s="426"/>
      <c r="DO50" s="427"/>
      <c r="DP50" s="426"/>
      <c r="DQ50" s="427"/>
      <c r="DR50" s="426"/>
      <c r="DS50" s="427"/>
      <c r="DT50" s="426"/>
      <c r="DU50" s="427"/>
      <c r="DV50" s="426"/>
      <c r="DW50" s="427"/>
      <c r="DX50" s="426"/>
      <c r="DY50" s="427"/>
      <c r="DZ50" s="426"/>
      <c r="EA50" s="427"/>
      <c r="EB50" s="426"/>
      <c r="EC50" s="427"/>
      <c r="ED50" s="426"/>
      <c r="EE50" s="427"/>
      <c r="EF50" s="426"/>
      <c r="EG50" s="427"/>
      <c r="EH50" s="426"/>
      <c r="EI50" s="427"/>
      <c r="EJ50" s="426"/>
      <c r="EK50" s="427"/>
      <c r="EL50" s="426"/>
      <c r="EM50" s="427"/>
      <c r="EN50" s="426"/>
      <c r="EO50" s="427"/>
      <c r="EP50" s="427"/>
      <c r="EQ50" s="426"/>
      <c r="ER50" s="427"/>
      <c r="ES50" s="426"/>
      <c r="ET50" s="427"/>
      <c r="EU50" s="426"/>
      <c r="EV50" s="427"/>
      <c r="EW50" s="426"/>
      <c r="EX50" s="427"/>
      <c r="EY50" s="426"/>
      <c r="EZ50" s="427"/>
      <c r="FA50" s="426"/>
      <c r="FB50" s="427"/>
      <c r="FC50" s="426"/>
      <c r="FD50" s="427"/>
      <c r="FE50" s="426"/>
      <c r="FF50" s="427"/>
      <c r="FG50" s="426"/>
      <c r="FH50" s="427"/>
      <c r="FI50" s="426"/>
      <c r="FJ50" s="427"/>
      <c r="FK50" s="426"/>
      <c r="FL50" s="427"/>
      <c r="FM50" s="426"/>
      <c r="FN50" s="427"/>
      <c r="FO50" s="426"/>
      <c r="FP50" s="427"/>
      <c r="FQ50" s="426"/>
      <c r="FR50" s="427"/>
      <c r="FS50" s="426"/>
      <c r="FT50" s="427"/>
      <c r="FU50" s="426"/>
      <c r="FV50" s="427"/>
      <c r="FW50" s="426"/>
      <c r="FX50" s="427"/>
      <c r="FY50" s="426"/>
      <c r="FZ50" s="427"/>
      <c r="GA50" s="426"/>
      <c r="GB50" s="427"/>
      <c r="GC50" s="426"/>
      <c r="GD50" s="427"/>
      <c r="GE50" s="426"/>
      <c r="GF50" s="427"/>
      <c r="GG50" s="426"/>
      <c r="GH50" s="427"/>
      <c r="GI50" s="426"/>
      <c r="GJ50" s="427"/>
      <c r="GK50" s="427"/>
      <c r="GL50" s="436"/>
    </row>
    <row r="51" spans="1:194" ht="12" customHeight="1" x14ac:dyDescent="0.2">
      <c r="A51" s="497" t="s">
        <v>375</v>
      </c>
      <c r="B51" s="526">
        <f>INPUT!K345</f>
        <v>4.2999999999999997E-2</v>
      </c>
      <c r="C51" s="427">
        <f>INPUT!L345</f>
        <v>14.666666666666671</v>
      </c>
      <c r="D51" s="526">
        <f>INPUT!M345</f>
        <v>0.05</v>
      </c>
      <c r="E51" s="427">
        <f>INPUT!N345</f>
        <v>17.647058823529417</v>
      </c>
      <c r="F51" s="526">
        <f>INPUT!O345</f>
        <v>0.05</v>
      </c>
      <c r="G51" s="427">
        <f>INPUT!P345</f>
        <v>17.647058823529417</v>
      </c>
      <c r="H51" s="526">
        <f>INPUT!Q345</f>
        <v>0.05</v>
      </c>
      <c r="I51" s="427">
        <f>INPUT!R345</f>
        <v>17.647058823529417</v>
      </c>
      <c r="J51" s="526">
        <f>INPUT!S345</f>
        <v>0.05</v>
      </c>
      <c r="K51" s="427">
        <f>INPUT!T345</f>
        <v>16.279069767441868</v>
      </c>
      <c r="L51" s="526">
        <f>INPUT!U345</f>
        <v>0.06</v>
      </c>
      <c r="M51" s="427">
        <f>INPUT!V345</f>
        <v>19.999999999999996</v>
      </c>
      <c r="N51" s="526">
        <f>INPUT!W345</f>
        <v>0.06</v>
      </c>
      <c r="O51" s="427">
        <f>INPUT!X345</f>
        <v>19.999999999999996</v>
      </c>
      <c r="P51" s="526">
        <f>INPUT!Y345</f>
        <v>0.06</v>
      </c>
      <c r="Q51" s="427">
        <f>INPUT!Z345</f>
        <v>19.999999999999996</v>
      </c>
      <c r="R51" s="526">
        <f>INPUT!AA345</f>
        <v>7.0000000000000007E-2</v>
      </c>
      <c r="S51" s="427">
        <f>INPUT!AB345</f>
        <v>40.000000000000014</v>
      </c>
      <c r="T51" s="526">
        <f>INPUT!AC345</f>
        <v>7.0000000000000007E-2</v>
      </c>
      <c r="U51" s="427">
        <f>INPUT!AD345</f>
        <v>16.666666666666675</v>
      </c>
      <c r="V51" s="526">
        <f>INPUT!AE345</f>
        <v>0.08</v>
      </c>
      <c r="W51" s="427">
        <f>INPUT!AF345</f>
        <v>33.33333333333335</v>
      </c>
      <c r="X51" s="526">
        <f>INPUT!AG345</f>
        <v>0.08</v>
      </c>
      <c r="Y51" s="427">
        <f>INPUT!AH345</f>
        <v>33.33333333333335</v>
      </c>
      <c r="Z51" s="526">
        <f>INPUT!AI345</f>
        <v>9.5000000000000001E-2</v>
      </c>
      <c r="AA51" s="427">
        <f>INPUT!AJ345</f>
        <v>35.714285714285701</v>
      </c>
      <c r="AB51" s="526">
        <f>INPUT!AK345</f>
        <v>9.5000000000000001E-2</v>
      </c>
      <c r="AC51" s="427">
        <f>INPUT!AL345</f>
        <v>35.714285714285701</v>
      </c>
      <c r="AD51" s="526">
        <f>INPUT!AM345</f>
        <v>9.5000000000000001E-2</v>
      </c>
      <c r="AE51" s="427">
        <f>INPUT!AN345</f>
        <v>18.75</v>
      </c>
      <c r="AF51" s="526">
        <f>INPUT!AO345</f>
        <v>9.5000000000000001E-2</v>
      </c>
      <c r="AG51" s="427">
        <f>INPUT!AP345</f>
        <v>18.75</v>
      </c>
      <c r="AH51" s="526">
        <f>INPUT!AQ345</f>
        <v>0.11</v>
      </c>
      <c r="AI51" s="427">
        <f>INPUT!AR345</f>
        <v>15.789473684210531</v>
      </c>
      <c r="AJ51" s="526">
        <f>INPUT!AS345</f>
        <v>0.11</v>
      </c>
      <c r="AK51" s="427">
        <f>INPUT!AT345</f>
        <v>15.789473684210531</v>
      </c>
      <c r="AL51" s="526">
        <f>INPUT!AU345</f>
        <v>0.11</v>
      </c>
      <c r="AM51" s="427">
        <f>INPUT!AV345</f>
        <v>15.789473684210531</v>
      </c>
      <c r="AN51" s="526">
        <f>INPUT!AW345</f>
        <v>0.11</v>
      </c>
      <c r="AO51" s="427">
        <f>INPUT!AX345</f>
        <v>15.789473684210531</v>
      </c>
      <c r="AP51" s="526">
        <f>INPUT!AY345</f>
        <v>0.13</v>
      </c>
      <c r="AQ51" s="427">
        <f>INPUT!AZ345</f>
        <v>18.181818181818187</v>
      </c>
      <c r="AR51" s="526">
        <f>INPUT!BA345</f>
        <v>0.13</v>
      </c>
      <c r="AS51" s="427">
        <f>INPUT!BB345</f>
        <v>18.181818181818187</v>
      </c>
      <c r="AT51" s="526">
        <f>INPUT!BC345</f>
        <v>0.13</v>
      </c>
      <c r="AU51" s="427">
        <f>INPUT!BD345</f>
        <v>18.181818181818187</v>
      </c>
      <c r="AV51" s="526">
        <f>INPUT!BE345</f>
        <v>0.16</v>
      </c>
      <c r="AW51" s="427">
        <f>INPUT!BF345</f>
        <v>45.45454545454546</v>
      </c>
      <c r="AX51" s="526">
        <f>INPUT!BG345</f>
        <v>0.185</v>
      </c>
      <c r="AY51" s="427">
        <f>INPUT!BH345</f>
        <v>42.307692307692292</v>
      </c>
      <c r="AZ51" s="526">
        <f>INPUT!BI345</f>
        <v>0.20499999999999999</v>
      </c>
      <c r="BA51" s="427">
        <f>INPUT!BJ345</f>
        <v>57.692307692307686</v>
      </c>
      <c r="BB51" s="526">
        <f>INPUT!BK345</f>
        <v>0.20499999999999999</v>
      </c>
      <c r="BC51" s="427">
        <f>INPUT!BL345</f>
        <v>57.692307692307686</v>
      </c>
      <c r="BD51" s="526">
        <f>INPUT!BM345</f>
        <v>0.20499999999999999</v>
      </c>
      <c r="BE51" s="427">
        <f>INPUT!BN345</f>
        <v>28.125</v>
      </c>
      <c r="BF51" s="526">
        <f>INPUT!BO345</f>
        <v>0.24</v>
      </c>
      <c r="BG51" s="427">
        <f>INPUT!BP345</f>
        <v>29.729729729729737</v>
      </c>
      <c r="BH51" s="526">
        <f>INPUT!BQ345</f>
        <v>0.24</v>
      </c>
      <c r="BI51" s="427">
        <f>INPUT!BR345</f>
        <v>17.073170731707311</v>
      </c>
      <c r="BJ51" s="526">
        <f>INPUT!BS345</f>
        <v>0.24</v>
      </c>
      <c r="BK51" s="427">
        <f>INPUT!BT345</f>
        <v>17.073170731707311</v>
      </c>
      <c r="BL51" s="526">
        <f>INPUT!BU345</f>
        <v>0.24</v>
      </c>
      <c r="BM51" s="427">
        <f>INPUT!BV345</f>
        <v>17.073170731707311</v>
      </c>
      <c r="BN51" s="526">
        <f>INPUT!BW345</f>
        <v>0.28000000000000003</v>
      </c>
      <c r="BO51" s="427">
        <f>INPUT!BX345</f>
        <v>16.666666666666675</v>
      </c>
      <c r="BP51" s="526">
        <f>INPUT!BY345</f>
        <v>0.28000000000000003</v>
      </c>
      <c r="BQ51" s="427">
        <f>INPUT!BZ345</f>
        <v>16.666666666666675</v>
      </c>
      <c r="BR51" s="526">
        <f>INPUT!CA345</f>
        <v>0.28000000000000003</v>
      </c>
      <c r="BS51" s="427">
        <f>INPUT!CB345</f>
        <v>16.666666666666675</v>
      </c>
      <c r="BT51" s="526">
        <f>INPUT!CC345</f>
        <v>0.28000000000000003</v>
      </c>
      <c r="BU51" s="427">
        <f>INPUT!CD345</f>
        <v>16.666666666666675</v>
      </c>
      <c r="BV51" s="526">
        <f>INPUT!CE345</f>
        <v>0.28000000000000003</v>
      </c>
      <c r="BW51" s="427">
        <f>INPUT!CF345</f>
        <v>0</v>
      </c>
      <c r="BX51" s="526">
        <f>INPUT!CG345</f>
        <v>0.28000000000000003</v>
      </c>
      <c r="BY51" s="427">
        <f>INPUT!CH345</f>
        <v>0</v>
      </c>
      <c r="BZ51" s="526">
        <f>INPUT!CI345</f>
        <v>0.28000000000000003</v>
      </c>
      <c r="CA51" s="427">
        <f>INPUT!CJ345</f>
        <v>0</v>
      </c>
      <c r="CB51" s="526">
        <f>INPUT!CK345</f>
        <v>0.3</v>
      </c>
      <c r="CC51" s="427">
        <f>INPUT!CL345</f>
        <v>7.1428571428571397</v>
      </c>
      <c r="CD51" s="526">
        <f>INPUT!CM345</f>
        <v>0.3</v>
      </c>
      <c r="CE51" s="427">
        <f>INPUT!CN345</f>
        <v>7.1428571428571397</v>
      </c>
      <c r="CF51" s="526">
        <f>INPUT!CO345</f>
        <v>0.3</v>
      </c>
      <c r="CG51" s="427">
        <f>INPUT!CP345</f>
        <v>7.1428571428571397</v>
      </c>
      <c r="CH51" s="526">
        <f>INPUT!CQ345</f>
        <v>0.3</v>
      </c>
      <c r="CI51" s="427">
        <f>INPUT!CR345</f>
        <v>7.1428571428571397</v>
      </c>
      <c r="CJ51" s="526">
        <f>INPUT!CS345</f>
        <v>0.33</v>
      </c>
      <c r="CK51" s="427">
        <f>INPUT!CT345</f>
        <v>10.000000000000009</v>
      </c>
      <c r="CL51" s="526">
        <f>INPUT!CU345</f>
        <v>0.16500000000000001</v>
      </c>
      <c r="CM51" s="427">
        <f>INPUT!CV345</f>
        <v>-44.999999999999993</v>
      </c>
      <c r="CN51" s="526">
        <f>INPUT!CW345</f>
        <v>0.16500000000000001</v>
      </c>
      <c r="CO51" s="427">
        <f>INPUT!CX345</f>
        <v>-44.999999999999993</v>
      </c>
      <c r="CP51" s="526">
        <f>INPUT!CY345</f>
        <v>0.16500000000000001</v>
      </c>
      <c r="CQ51" s="427">
        <f>INPUT!CZ345</f>
        <v>-44.999999999999993</v>
      </c>
      <c r="CR51" s="526">
        <f>INPUT!DA345</f>
        <v>0.17499999999999999</v>
      </c>
      <c r="CS51" s="427">
        <f>INPUT!DB345</f>
        <v>-46.969696969696969</v>
      </c>
      <c r="CT51" s="526">
        <f>INPUT!DC345</f>
        <v>0.17499999999999999</v>
      </c>
      <c r="CU51" s="427">
        <f>INPUT!DD345</f>
        <v>6.0606060606060552</v>
      </c>
      <c r="CV51" s="526">
        <f>INPUT!DE345</f>
        <v>0.17499999999999999</v>
      </c>
      <c r="CW51" s="427">
        <f>INPUT!DF345</f>
        <v>6.0606060606060552</v>
      </c>
      <c r="CX51" s="526">
        <f>INPUT!DG345</f>
        <v>0.17499999999999999</v>
      </c>
      <c r="CY51" s="427">
        <f>INPUT!DH345</f>
        <v>6.0606060606060552</v>
      </c>
      <c r="CZ51" s="526">
        <f>INPUT!DI345</f>
        <v>0.185</v>
      </c>
      <c r="DA51" s="427">
        <f>INPUT!DJ345</f>
        <v>5.7142857142857162</v>
      </c>
      <c r="DB51" s="526">
        <f>INPUT!DK345</f>
        <v>0.185</v>
      </c>
      <c r="DC51" s="427">
        <f>INPUT!DL345</f>
        <v>5.7142857142857162</v>
      </c>
      <c r="DD51" s="526">
        <f>INPUT!DM345</f>
        <v>0.185</v>
      </c>
      <c r="DE51" s="427">
        <f>INPUT!DN345</f>
        <v>5.7142857142857162</v>
      </c>
      <c r="DF51" s="526">
        <f>INPUT!DO345</f>
        <v>0.185</v>
      </c>
      <c r="DG51" s="427">
        <f>INPUT!DP345</f>
        <v>5.7142857142857162</v>
      </c>
      <c r="DH51" s="526">
        <f>INPUT!DQ345</f>
        <v>0.19500000000000001</v>
      </c>
      <c r="DI51" s="427">
        <f>INPUT!DR345</f>
        <v>5.4054054054054168</v>
      </c>
      <c r="DJ51" s="526">
        <f>INPUT!DS345</f>
        <v>0.19500000000000001</v>
      </c>
      <c r="DK51" s="427">
        <f>INPUT!DT345</f>
        <v>5.4054054054054168</v>
      </c>
      <c r="DL51" s="526">
        <f>INPUT!DU345</f>
        <v>0.19500000000000001</v>
      </c>
      <c r="DM51" s="427">
        <f>INPUT!DV345</f>
        <v>5.4054054054054168</v>
      </c>
      <c r="DN51" s="526">
        <f>INPUT!DW345</f>
        <v>0.19500000000000001</v>
      </c>
      <c r="DO51" s="427">
        <f>INPUT!DX345</f>
        <v>5.4054054054054168</v>
      </c>
      <c r="DP51" s="526">
        <f>INPUT!DY345</f>
        <v>0.20499999999999999</v>
      </c>
      <c r="DQ51" s="427">
        <f>INPUT!DZ345</f>
        <v>5.12820512820511</v>
      </c>
      <c r="DR51" s="526">
        <f>INPUT!EA345</f>
        <v>0.20499999999999999</v>
      </c>
      <c r="DS51" s="427">
        <f>INPUT!EB345</f>
        <v>5.12820512820511</v>
      </c>
      <c r="DT51" s="526">
        <f>INPUT!EC345</f>
        <v>0.20499999999999999</v>
      </c>
      <c r="DU51" s="427">
        <f>INPUT!ED345</f>
        <v>5.12820512820511</v>
      </c>
      <c r="DV51" s="526">
        <f>INPUT!EE345</f>
        <v>0.20499999999999999</v>
      </c>
      <c r="DW51" s="427">
        <f>INPUT!EF345</f>
        <v>5.12820512820511</v>
      </c>
      <c r="DX51" s="526">
        <f>INPUT!EG345</f>
        <v>0.215</v>
      </c>
      <c r="DY51" s="427">
        <f>INPUT!EH345</f>
        <v>4.8780487804878092</v>
      </c>
      <c r="DZ51" s="526">
        <f>INPUT!EI345</f>
        <v>0.215</v>
      </c>
      <c r="EA51" s="427">
        <f>INPUT!EJ345</f>
        <v>4.8780487804878092</v>
      </c>
      <c r="EB51" s="526">
        <f>INPUT!EK345</f>
        <v>0.215</v>
      </c>
      <c r="EC51" s="427">
        <f>INPUT!EL345</f>
        <v>4.8780487804878092</v>
      </c>
      <c r="ED51" s="526">
        <f>INPUT!EM345</f>
        <v>0.215</v>
      </c>
      <c r="EE51" s="427">
        <f>INPUT!EN345</f>
        <v>4.8780487804878092</v>
      </c>
      <c r="EF51" s="526">
        <f>INPUT!EO345</f>
        <v>0.22500000000000001</v>
      </c>
      <c r="EG51" s="427">
        <f>INPUT!EP345</f>
        <v>4.6511627906976827</v>
      </c>
      <c r="EH51" s="526">
        <f>INPUT!EQ345</f>
        <v>0.26</v>
      </c>
      <c r="EI51" s="427">
        <f>INPUT!ER345</f>
        <v>20.930232558139551</v>
      </c>
      <c r="EJ51" s="526">
        <f>INPUT!ES345</f>
        <v>0.26</v>
      </c>
      <c r="EK51" s="427">
        <f>INPUT!ET345</f>
        <v>20.930232558139551</v>
      </c>
      <c r="EL51" s="526">
        <f>INPUT!EU345</f>
        <v>0.26</v>
      </c>
      <c r="EM51" s="427">
        <f>INPUT!EV345</f>
        <v>20.930232558139551</v>
      </c>
      <c r="EN51" s="526">
        <f>INPUT!EW345</f>
        <v>0.27300000000000002</v>
      </c>
      <c r="EO51" s="427">
        <f>INPUT!EX345</f>
        <v>21.333333333333336</v>
      </c>
      <c r="EP51" s="427"/>
      <c r="EQ51" s="526">
        <f>INPUT!FF345</f>
        <v>0.16500000000000001</v>
      </c>
      <c r="ER51" s="427">
        <f>INPUT!FG345</f>
        <v>13.793103448275868</v>
      </c>
      <c r="ES51" s="526">
        <f>INPUT!FH345</f>
        <v>0.193</v>
      </c>
      <c r="ET51" s="427">
        <f>INPUT!FI345</f>
        <v>16.969696969696969</v>
      </c>
      <c r="EU51" s="526">
        <f>INPUT!FJ345</f>
        <v>0.22999999999999998</v>
      </c>
      <c r="EV51" s="427">
        <f>INPUT!FK345</f>
        <v>19.170984455958529</v>
      </c>
      <c r="EW51" s="526">
        <f>INPUT!FL345</f>
        <v>0.30000000000000004</v>
      </c>
      <c r="EX51" s="427">
        <f>INPUT!FM345</f>
        <v>30.434782608695677</v>
      </c>
      <c r="EY51" s="526">
        <f>INPUT!FN345</f>
        <v>0.38</v>
      </c>
      <c r="EZ51" s="427">
        <f>INPUT!FO345</f>
        <v>26.666666666666639</v>
      </c>
      <c r="FA51" s="526">
        <f>INPUT!FP345</f>
        <v>0.44</v>
      </c>
      <c r="FB51" s="427">
        <f>INPUT!FQ345</f>
        <v>15.789473684210531</v>
      </c>
      <c r="FC51" s="526">
        <f>INPUT!FR345</f>
        <v>0.55000000000000004</v>
      </c>
      <c r="FD51" s="427">
        <f>INPUT!FS345</f>
        <v>25</v>
      </c>
      <c r="FE51" s="526">
        <f>INPUT!FT345</f>
        <v>0.79999999999999993</v>
      </c>
      <c r="FF51" s="427">
        <f>INPUT!FU345</f>
        <v>45.454545454545439</v>
      </c>
      <c r="FG51" s="526">
        <f>INPUT!FV345</f>
        <v>0.96</v>
      </c>
      <c r="FH51" s="427">
        <f>INPUT!FW345</f>
        <v>19.999999999999996</v>
      </c>
      <c r="FI51" s="526">
        <f>INPUT!FX345</f>
        <v>1.1200000000000001</v>
      </c>
      <c r="FJ51" s="427">
        <f>INPUT!FY345</f>
        <v>16.666666666666675</v>
      </c>
      <c r="FK51" s="526">
        <f>INPUT!FZ345</f>
        <v>1.1400000000000001</v>
      </c>
      <c r="FL51" s="427">
        <f>INPUT!GA345</f>
        <v>1.7857142857142794</v>
      </c>
      <c r="FM51" s="526">
        <f>INPUT!GB345</f>
        <v>1.23</v>
      </c>
      <c r="FN51" s="427">
        <f>INPUT!GC345</f>
        <v>7.8947368421052433</v>
      </c>
      <c r="FO51" s="526">
        <f>INPUT!GD345</f>
        <v>0.66999999999999993</v>
      </c>
      <c r="FP51" s="427">
        <f>INPUT!GE345</f>
        <v>-45.528455284552848</v>
      </c>
      <c r="FQ51" s="526">
        <f>INPUT!GF345</f>
        <v>0.71</v>
      </c>
      <c r="FR51" s="427">
        <f>INPUT!GG345</f>
        <v>5.9701492537313383</v>
      </c>
      <c r="FS51" s="526">
        <f>INPUT!GH345</f>
        <v>0.75</v>
      </c>
      <c r="FT51" s="427">
        <f>INPUT!GI345</f>
        <v>5.6338028169014231</v>
      </c>
      <c r="FU51" s="526">
        <f>INPUT!GJ345</f>
        <v>0.78999999999999992</v>
      </c>
      <c r="FV51" s="427">
        <f>INPUT!GK345</f>
        <v>5.3333333333333233</v>
      </c>
      <c r="FW51" s="526">
        <f>INPUT!GL345</f>
        <v>0.83</v>
      </c>
      <c r="FX51" s="427">
        <f>INPUT!GM345</f>
        <v>5.0632911392405111</v>
      </c>
      <c r="FY51" s="526">
        <f>INPUT!GN345</f>
        <v>0.87</v>
      </c>
      <c r="FZ51" s="427">
        <f>INPUT!GO345</f>
        <v>4.8192771084337505</v>
      </c>
      <c r="GA51" s="526">
        <f>INPUT!GP345</f>
        <v>1.0529999999999999</v>
      </c>
      <c r="GB51" s="427">
        <f>INPUT!GQ345</f>
        <v>21.034482758620676</v>
      </c>
      <c r="GC51" s="526">
        <f>INPUT!GR345</f>
        <v>1.10565</v>
      </c>
      <c r="GD51" s="427">
        <f>INPUT!GS345</f>
        <v>5.0000000000000044</v>
      </c>
      <c r="GE51" s="526">
        <f>INPUT!GT345</f>
        <v>1.1609325000000001</v>
      </c>
      <c r="GF51" s="427">
        <f>INPUT!GU345</f>
        <v>5.0000000000000044</v>
      </c>
      <c r="GG51" s="526">
        <f>INPUT!GV345</f>
        <v>1.2189791250000002</v>
      </c>
      <c r="GH51" s="427">
        <f>INPUT!GW345</f>
        <v>5.0000000000000044</v>
      </c>
      <c r="GI51" s="526">
        <f>INPUT!GX345</f>
        <v>1.2799280812500002</v>
      </c>
      <c r="GJ51" s="427">
        <f>INPUT!GY345</f>
        <v>5.0000000000000044</v>
      </c>
      <c r="GK51" s="427">
        <f>INPUT!GZ345</f>
        <v>8.0272356656168284</v>
      </c>
      <c r="GL51" s="436"/>
    </row>
    <row r="52" spans="1:194" ht="12" customHeight="1" x14ac:dyDescent="0.2">
      <c r="A52" s="497" t="s">
        <v>560</v>
      </c>
      <c r="B52" s="502">
        <f>INPUT!K346</f>
        <v>13.161571186440678</v>
      </c>
      <c r="C52" s="427">
        <f>INPUT!L346</f>
        <v>2.4844943464331415</v>
      </c>
      <c r="D52" s="502">
        <f>INPUT!M346</f>
        <v>15.230254237288134</v>
      </c>
      <c r="E52" s="427">
        <f>INPUT!N346</f>
        <v>5.8906413735583696</v>
      </c>
      <c r="F52" s="502">
        <f>INPUT!O346</f>
        <v>14.574306688417622</v>
      </c>
      <c r="G52" s="427">
        <f>INPUT!P346</f>
        <v>6.7089006372546223</v>
      </c>
      <c r="H52" s="502">
        <f>INPUT!Q346</f>
        <v>14.633049450549453</v>
      </c>
      <c r="I52" s="427">
        <f>INPUT!R346</f>
        <v>5.9681889986173298</v>
      </c>
      <c r="J52" s="502">
        <f>INPUT!S346</f>
        <v>13.792369791666664</v>
      </c>
      <c r="K52" s="427">
        <f>INPUT!T346</f>
        <v>4.7927302621426193</v>
      </c>
      <c r="L52" s="502">
        <f>INPUT!U346</f>
        <v>15.730871287128711</v>
      </c>
      <c r="M52" s="427">
        <f>INPUT!V346</f>
        <v>3.2869907622087968</v>
      </c>
      <c r="N52" s="502">
        <f>INPUT!W346</f>
        <v>15.083085714285716</v>
      </c>
      <c r="O52" s="427">
        <f>INPUT!X346</f>
        <v>3.4909312445883023</v>
      </c>
      <c r="P52" s="502">
        <f>INPUT!Y346</f>
        <v>14.286407239819004</v>
      </c>
      <c r="Q52" s="427">
        <f>INPUT!Z346</f>
        <v>-2.3688993323085716</v>
      </c>
      <c r="R52" s="502">
        <f>INPUT!AA346</f>
        <v>15.070919540229891</v>
      </c>
      <c r="S52" s="427">
        <f>INPUT!AB346</f>
        <v>9.2699787482186444</v>
      </c>
      <c r="T52" s="502">
        <f>INPUT!AC346</f>
        <v>15.245795833333334</v>
      </c>
      <c r="U52" s="427">
        <f>INPUT!AD346</f>
        <v>-3.083589236358919</v>
      </c>
      <c r="V52" s="502">
        <f>INPUT!AE346</f>
        <v>17.019167346938776</v>
      </c>
      <c r="W52" s="427">
        <f>INPUT!AF346</f>
        <v>12.836111053982346</v>
      </c>
      <c r="X52" s="502">
        <f>INPUT!AG346</f>
        <v>15.883725190839696</v>
      </c>
      <c r="Y52" s="427">
        <f>INPUT!AH346</f>
        <v>11.180683318116923</v>
      </c>
      <c r="Z52" s="502">
        <f>INPUT!AI346</f>
        <v>16.724991525423725</v>
      </c>
      <c r="AA52" s="427">
        <f>INPUT!AJ346</f>
        <v>10.975255894496016</v>
      </c>
      <c r="AB52" s="502">
        <f>INPUT!AK346</f>
        <v>16.906082474226807</v>
      </c>
      <c r="AC52" s="427">
        <f>INPUT!AL346</f>
        <v>10.890127737795297</v>
      </c>
      <c r="AD52" s="502">
        <f>INPUT!AM346</f>
        <v>16.773876712328768</v>
      </c>
      <c r="AE52" s="427">
        <f>INPUT!AN346</f>
        <v>-1.4412610770533907</v>
      </c>
      <c r="AF52" s="502">
        <f>INPUT!AO346</f>
        <v>16.551878396739124</v>
      </c>
      <c r="AG52" s="427">
        <f>INPUT!AP346</f>
        <v>4.2065271079152033</v>
      </c>
      <c r="AH52" s="502">
        <f>INPUT!AQ346</f>
        <v>16.728176119402985</v>
      </c>
      <c r="AI52" s="427">
        <f>INPUT!AR346</f>
        <v>1.9040930301339465E-2</v>
      </c>
      <c r="AJ52" s="502">
        <f>INPUT!AS346</f>
        <v>17.141171779141104</v>
      </c>
      <c r="AK52" s="427">
        <f>INPUT!AT346</f>
        <v>1.3905604995875898</v>
      </c>
      <c r="AL52" s="502">
        <f>INPUT!AU346</f>
        <v>16.758417417417416</v>
      </c>
      <c r="AM52" s="427">
        <f>INPUT!AV346</f>
        <v>-9.2162922003535819E-2</v>
      </c>
      <c r="AN52" s="502">
        <f>INPUT!AW346</f>
        <v>18.680953020134229</v>
      </c>
      <c r="AO52" s="427">
        <f>INPUT!AX346</f>
        <v>12.863039302019974</v>
      </c>
      <c r="AP52" s="502">
        <f>INPUT!AY346</f>
        <v>18.045287482806053</v>
      </c>
      <c r="AQ52" s="427">
        <f>INPUT!AZ346</f>
        <v>7.8736100935436371</v>
      </c>
      <c r="AR52" s="502">
        <f>INPUT!BA346</f>
        <v>17.400845744680854</v>
      </c>
      <c r="AS52" s="427">
        <f>INPUT!BB346</f>
        <v>1.5149137345192853</v>
      </c>
      <c r="AT52" s="502">
        <f>INPUT!BC346</f>
        <v>17.940429752066116</v>
      </c>
      <c r="AU52" s="427">
        <f>INPUT!BD346</f>
        <v>7.0532455732974286</v>
      </c>
      <c r="AV52" s="502">
        <f>INPUT!BE346</f>
        <v>24.24627355623101</v>
      </c>
      <c r="AW52" s="427">
        <f>INPUT!BF346</f>
        <v>29.791416584038878</v>
      </c>
      <c r="AX52" s="502">
        <f>INPUT!BG346</f>
        <v>22.575363636363637</v>
      </c>
      <c r="AY52" s="427">
        <f>INPUT!BH346</f>
        <v>25.103928977989078</v>
      </c>
      <c r="AZ52" s="502">
        <f>INPUT!BI346</f>
        <v>24.89349754299754</v>
      </c>
      <c r="BA52" s="427">
        <f>INPUT!BJ346</f>
        <v>43.059124299214389</v>
      </c>
      <c r="BB52" s="502">
        <f>INPUT!BK346</f>
        <v>24.227312949640286</v>
      </c>
      <c r="BC52" s="427">
        <f>INPUT!BL346</f>
        <v>35.043102559179992</v>
      </c>
      <c r="BD52" s="502">
        <f>INPUT!BM346</f>
        <v>26.416020942408373</v>
      </c>
      <c r="BE52" s="427">
        <f>INPUT!BN346</f>
        <v>8.9487870420391413</v>
      </c>
      <c r="BF52" s="502">
        <f>INPUT!BO346</f>
        <v>24.475806315789473</v>
      </c>
      <c r="BG52" s="427">
        <f>INPUT!BP346</f>
        <v>8.4182151394658788</v>
      </c>
      <c r="BH52" s="502">
        <f>INPUT!BQ346</f>
        <v>23.695835728952769</v>
      </c>
      <c r="BI52" s="427">
        <f>INPUT!BR346</f>
        <v>-4.8111431990466524</v>
      </c>
      <c r="BJ52" s="502">
        <f>INPUT!BS346</f>
        <v>23.422411693057242</v>
      </c>
      <c r="BK52" s="427">
        <f>INPUT!BT346</f>
        <v>-3.3222886015305875</v>
      </c>
      <c r="BL52" s="502">
        <f>INPUT!BU346</f>
        <v>24.575266375545851</v>
      </c>
      <c r="BM52" s="427">
        <f>INPUT!BV346</f>
        <v>-6.9683264215897438</v>
      </c>
      <c r="BN52" s="502">
        <f>INPUT!BW346</f>
        <v>23.027633802816901</v>
      </c>
      <c r="BO52" s="427">
        <f>INPUT!BX346</f>
        <v>-5.916750991930952</v>
      </c>
      <c r="BP52" s="502">
        <f>INPUT!BY346</f>
        <v>23.330925266903915</v>
      </c>
      <c r="BQ52" s="427">
        <f>INPUT!BZ346</f>
        <v>-1.5399771766774539</v>
      </c>
      <c r="BR52" s="502">
        <f>INPUT!CA346</f>
        <v>22.32935823429542</v>
      </c>
      <c r="BS52" s="427">
        <f>INPUT!CB346</f>
        <v>-4.6666990277769766</v>
      </c>
      <c r="BT52" s="502">
        <f>INPUT!CC346</f>
        <v>23.640480286738352</v>
      </c>
      <c r="BU52" s="427">
        <f>INPUT!CD346</f>
        <v>-3.8037678799594965</v>
      </c>
      <c r="BV52" s="502">
        <f>INPUT!CE346</f>
        <v>19.932180706651824</v>
      </c>
      <c r="BW52" s="427">
        <f>INPUT!CF346</f>
        <v>-13.442341157025083</v>
      </c>
      <c r="BX52" s="502">
        <f>INPUT!CG346</f>
        <v>20.87321808287269</v>
      </c>
      <c r="BY52" s="427">
        <f>INPUT!CH346</f>
        <v>-10.534117939666999</v>
      </c>
      <c r="BZ52" s="502">
        <f>INPUT!CI346</f>
        <v>19.565546558937204</v>
      </c>
      <c r="CA52" s="427">
        <f>INPUT!CJ346</f>
        <v>-12.377479219771336</v>
      </c>
      <c r="CB52" s="502">
        <f>INPUT!CK346</f>
        <v>22.698783161118399</v>
      </c>
      <c r="CC52" s="427">
        <f>INPUT!CL346</f>
        <v>-3.9834094493766181</v>
      </c>
      <c r="CD52" s="502">
        <f>INPUT!CM346</f>
        <v>18.499373040752349</v>
      </c>
      <c r="CE52" s="427">
        <f>INPUT!CN346</f>
        <v>-7.1884139873431563</v>
      </c>
      <c r="CF52" s="502">
        <f>INPUT!CO346</f>
        <v>19.393309154669065</v>
      </c>
      <c r="CG52" s="427">
        <f>INPUT!CP346</f>
        <v>-7.0899892979029877</v>
      </c>
      <c r="CH52" s="502">
        <f>INPUT!CQ346</f>
        <v>18.236275735820865</v>
      </c>
      <c r="CI52" s="427">
        <f>INPUT!CR346</f>
        <v>-6.7939365716780937</v>
      </c>
      <c r="CJ52" s="502">
        <f>INPUT!CS346</f>
        <v>22.685378398236594</v>
      </c>
      <c r="CK52" s="427">
        <f>INPUT!CT346</f>
        <v>-5.9054984519024689E-2</v>
      </c>
      <c r="CL52" s="502">
        <f>INPUT!CU346</f>
        <v>18.994581081081083</v>
      </c>
      <c r="CM52" s="427">
        <f>INPUT!CV346</f>
        <v>2.6768909369946581</v>
      </c>
      <c r="CN52" s="502">
        <f>INPUT!CW346</f>
        <v>20.481417218543047</v>
      </c>
      <c r="CO52" s="427">
        <f>INPUT!CX346</f>
        <v>5.6107395349391131</v>
      </c>
      <c r="CP52" s="502">
        <f>INPUT!CY346</f>
        <v>18.653180505415165</v>
      </c>
      <c r="CQ52" s="427">
        <f>INPUT!CZ346</f>
        <v>2.2861288984317607</v>
      </c>
      <c r="CR52" s="502">
        <f>INPUT!DA346</f>
        <v>23.615760401721662</v>
      </c>
      <c r="CS52" s="427">
        <f>INPUT!DB346</f>
        <v>4.1012408395946665</v>
      </c>
      <c r="CT52" s="502">
        <f>INPUT!DC346</f>
        <v>20.876386768447837</v>
      </c>
      <c r="CU52" s="427">
        <f>INPUT!DD346</f>
        <v>9.9070660170603286</v>
      </c>
      <c r="CV52" s="502">
        <f>INPUT!DE346</f>
        <v>21.694205298013248</v>
      </c>
      <c r="CW52" s="427">
        <f>INPUT!DF346</f>
        <v>5.9214070321861989</v>
      </c>
      <c r="CX52" s="502">
        <f>INPUT!DG346</f>
        <v>23.951222547584187</v>
      </c>
      <c r="CY52" s="427">
        <f>INPUT!DH346</f>
        <v>28.402888400886695</v>
      </c>
      <c r="CZ52" s="502">
        <f>INPUT!DI346</f>
        <v>26.662051083591326</v>
      </c>
      <c r="DA52" s="427">
        <f>INPUT!DJ346</f>
        <v>12.899396970709365</v>
      </c>
      <c r="DB52" s="502">
        <f>INPUT!DK346</f>
        <v>22.021928478543561</v>
      </c>
      <c r="DC52" s="427">
        <f>INPUT!DL346</f>
        <v>5.4872604287398596</v>
      </c>
      <c r="DD52" s="502">
        <f>INPUT!DM346</f>
        <v>22.435499334221038</v>
      </c>
      <c r="DE52" s="427">
        <f>INPUT!DN346</f>
        <v>3.4170140183732656</v>
      </c>
      <c r="DF52" s="502">
        <f>INPUT!DO346</f>
        <v>24.738287187039766</v>
      </c>
      <c r="DG52" s="427">
        <f>INPUT!DP346</f>
        <v>3.2861146769936678</v>
      </c>
      <c r="DH52" s="502">
        <f>INPUT!DQ346</f>
        <v>30.455947826086955</v>
      </c>
      <c r="DI52" s="427">
        <f>INPUT!DR346</f>
        <v>14.229575701437746</v>
      </c>
      <c r="DJ52" s="502">
        <f>INPUT!DS346</f>
        <v>25.607691044776121</v>
      </c>
      <c r="DK52" s="427">
        <f>INPUT!DT346</f>
        <v>16.282690999229455</v>
      </c>
      <c r="DL52" s="502">
        <f>INPUT!DU346</f>
        <v>26.421252730109206</v>
      </c>
      <c r="DM52" s="427">
        <f>INPUT!DV346</f>
        <v>17.765387507148844</v>
      </c>
      <c r="DN52" s="502">
        <f>INPUT!DW346</f>
        <v>25.397247734138972</v>
      </c>
      <c r="DO52" s="427">
        <f>INPUT!DX346</f>
        <v>2.6637274525797894</v>
      </c>
      <c r="DP52" s="502">
        <f>INPUT!DY346</f>
        <v>26.927490015360984</v>
      </c>
      <c r="DQ52" s="427">
        <f>INPUT!DZ346</f>
        <v>-11.585447384118774</v>
      </c>
      <c r="DR52" s="502">
        <f>INPUT!EA346</f>
        <v>24.474964539007093</v>
      </c>
      <c r="DS52" s="427">
        <f>INPUT!EB346</f>
        <v>-4.4233839895537974</v>
      </c>
      <c r="DT52" s="502">
        <f>INPUT!EC346</f>
        <v>24.871692532942898</v>
      </c>
      <c r="DU52" s="427">
        <f>INPUT!ED346</f>
        <v>-5.8648248551835476</v>
      </c>
      <c r="DV52" s="502">
        <f>INPUT!EE346</f>
        <v>23.608879551820724</v>
      </c>
      <c r="DW52" s="427">
        <f>INPUT!EF346</f>
        <v>-7.0415826196565501</v>
      </c>
      <c r="DX52" s="502">
        <f>INPUT!EG346</f>
        <v>29.886825127334465</v>
      </c>
      <c r="DY52" s="427">
        <f>INPUT!EH346</f>
        <v>10.990014703506734</v>
      </c>
      <c r="DZ52" s="502">
        <f>INPUT!EI346</f>
        <v>25.702613905325443</v>
      </c>
      <c r="EA52" s="427">
        <f>INPUT!EJ346</f>
        <v>5.015939305496353</v>
      </c>
      <c r="EB52" s="502">
        <f>INPUT!EK346</f>
        <v>23.491058823529411</v>
      </c>
      <c r="EC52" s="427">
        <f>INPUT!EL346</f>
        <v>-5.5510243526242453</v>
      </c>
      <c r="ED52" s="502">
        <f>INPUT!EM346</f>
        <v>25.279811518944257</v>
      </c>
      <c r="EE52" s="427">
        <f>INPUT!EN346</f>
        <v>7.0775572532186137</v>
      </c>
      <c r="EF52" s="502">
        <f>INPUT!EO346</f>
        <v>28.105612648221346</v>
      </c>
      <c r="EG52" s="427">
        <f>INPUT!EP346</f>
        <v>-5.9598584711630149</v>
      </c>
      <c r="EH52" s="502">
        <f>INPUT!EQ346</f>
        <v>26.237139601965946</v>
      </c>
      <c r="EI52" s="427">
        <f>INPUT!ER346</f>
        <v>2.0796550055547147</v>
      </c>
      <c r="EJ52" s="502">
        <f>INPUT!ES346</f>
        <v>25.993577226674297</v>
      </c>
      <c r="EK52" s="427">
        <f>INPUT!ET346</f>
        <v>10.653067713739173</v>
      </c>
      <c r="EL52" s="502">
        <f>INPUT!EU346</f>
        <v>25.60155182433526</v>
      </c>
      <c r="EM52" s="427">
        <f>INPUT!EV346</f>
        <v>1.2727163932764851</v>
      </c>
      <c r="EN52" s="502">
        <f>INPUT!EW346</f>
        <v>27.566781013221831</v>
      </c>
      <c r="EO52" s="427">
        <f>INPUT!EX346</f>
        <v>-1.9171673706020909</v>
      </c>
      <c r="EP52" s="427"/>
      <c r="EQ52" s="502">
        <f>INPUT!FF346</f>
        <v>13.676589975661695</v>
      </c>
      <c r="ER52" s="427">
        <f>INPUT!FG346</f>
        <v>-5.8235503256128363</v>
      </c>
      <c r="ES52" s="502">
        <f>INPUT!FH346</f>
        <v>14.407333379636061</v>
      </c>
      <c r="ET52" s="427">
        <f>INPUT!FI346</f>
        <v>5.3430234091594864</v>
      </c>
      <c r="EU52" s="502">
        <f>INPUT!FJ346</f>
        <v>12.925598974358977</v>
      </c>
      <c r="EV52" s="427">
        <f>INPUT!FK346</f>
        <v>-10.284584705809829</v>
      </c>
      <c r="EW52" s="502">
        <f>INPUT!FL346</f>
        <v>13.909588594325124</v>
      </c>
      <c r="EX52" s="427">
        <f>INPUT!FM346</f>
        <v>7.6127197038847294</v>
      </c>
      <c r="EY52" s="502">
        <f>INPUT!FN346</f>
        <v>16.763023882633917</v>
      </c>
      <c r="EZ52" s="427">
        <f>INPUT!FO346</f>
        <v>20.514160206527944</v>
      </c>
      <c r="FA52" s="502">
        <f>INPUT!FP346</f>
        <v>17.290586687306501</v>
      </c>
      <c r="FB52" s="427">
        <f>INPUT!FQ346</f>
        <v>3.1471816085588689</v>
      </c>
      <c r="FC52" s="502">
        <f>INPUT!FR346</f>
        <v>19.281466992665038</v>
      </c>
      <c r="FD52" s="427">
        <f>INPUT!FS346</f>
        <v>11.514243798448431</v>
      </c>
      <c r="FE52" s="502">
        <f>INPUT!FT346</f>
        <v>24.500235585864846</v>
      </c>
      <c r="FF52" s="427">
        <f>INPUT!FU346</f>
        <v>27.066242393201236</v>
      </c>
      <c r="FG52" s="502">
        <f>INPUT!FV346</f>
        <v>24.029714524730732</v>
      </c>
      <c r="FH52" s="427">
        <f>INPUT!FW346</f>
        <v>-1.9204756602649864</v>
      </c>
      <c r="FI52" s="502">
        <f>INPUT!FX346</f>
        <v>23.072049187527451</v>
      </c>
      <c r="FJ52" s="427">
        <f>INPUT!FY346</f>
        <v>-3.9853379706932368</v>
      </c>
      <c r="FK52" s="502">
        <f>INPUT!FZ346</f>
        <v>20.731363729871408</v>
      </c>
      <c r="FL52" s="427">
        <f>INPUT!GA346</f>
        <v>-10.145112983381633</v>
      </c>
      <c r="FM52" s="502">
        <f>INPUT!GB346</f>
        <v>19.621068939866358</v>
      </c>
      <c r="FN52" s="427">
        <f>INPUT!GC346</f>
        <v>-5.3556283343060951</v>
      </c>
      <c r="FO52" s="502">
        <f>INPUT!GD346</f>
        <v>20.304818372618662</v>
      </c>
      <c r="FP52" s="427">
        <f>INPUT!GE346</f>
        <v>3.4847715730871975</v>
      </c>
      <c r="FQ52" s="502">
        <f>INPUT!GF346</f>
        <v>23.126889372822301</v>
      </c>
      <c r="FR52" s="427">
        <f>INPUT!GG346</f>
        <v>13.898528656672159</v>
      </c>
      <c r="FS52" s="502">
        <f>INPUT!GH346</f>
        <v>24.550603821196827</v>
      </c>
      <c r="FT52" s="427">
        <f>INPUT!GI346</f>
        <v>6.1561000505654384</v>
      </c>
      <c r="FU52" s="502">
        <f>INPUT!GJ346</f>
        <v>26.085083460365848</v>
      </c>
      <c r="FV52" s="427">
        <f>INPUT!GK346</f>
        <v>6.2502724997914871</v>
      </c>
      <c r="FW52" s="502">
        <f>INPUT!GL346</f>
        <v>25.533773318468967</v>
      </c>
      <c r="FX52" s="427">
        <f>INPUT!GM346</f>
        <v>-2.1135072952116585</v>
      </c>
      <c r="FY52" s="502">
        <f>INPUT!GN346</f>
        <v>25.564626228626775</v>
      </c>
      <c r="FZ52" s="427">
        <f>INPUT!GO346</f>
        <v>0.12083176964483577</v>
      </c>
      <c r="GA52" s="502">
        <f>INPUT!GP346</f>
        <v>26.34458816406736</v>
      </c>
      <c r="GB52" s="427">
        <f>INPUT!GQ346</f>
        <v>3.0509420652792496</v>
      </c>
      <c r="GC52" s="502">
        <f>INPUT!GR346</f>
        <v>26.6156207984438</v>
      </c>
      <c r="GD52" s="427">
        <f>INPUT!GS346</f>
        <v>1.0287981451390316</v>
      </c>
      <c r="GE52" s="502">
        <f>INPUT!GT346</f>
        <v>26.066047279242653</v>
      </c>
      <c r="GF52" s="427">
        <f>INPUT!GU346</f>
        <v>-2.0648532805715325</v>
      </c>
      <c r="GG52" s="502">
        <f>INPUT!GV346</f>
        <v>25.671661426912195</v>
      </c>
      <c r="GH52" s="427">
        <f>INPUT!GW346</f>
        <v>-1.5130251553119867</v>
      </c>
      <c r="GI52" s="502">
        <f>INPUT!GX346</f>
        <v>25.326384252702734</v>
      </c>
      <c r="GJ52" s="427">
        <f>INPUT!GY346</f>
        <v>-1.3449740103205765</v>
      </c>
      <c r="GK52" s="427">
        <f>INPUT!GZ346</f>
        <v>-0.18708277793743067</v>
      </c>
      <c r="GL52" s="436"/>
    </row>
    <row r="53" spans="1:194" ht="12" customHeight="1" x14ac:dyDescent="0.2">
      <c r="A53" s="497"/>
      <c r="B53" s="426"/>
      <c r="C53" s="427"/>
      <c r="D53" s="426"/>
      <c r="E53" s="427"/>
      <c r="F53" s="426"/>
      <c r="G53" s="427"/>
      <c r="H53" s="426"/>
      <c r="I53" s="427"/>
      <c r="J53" s="426"/>
      <c r="K53" s="427"/>
      <c r="L53" s="426"/>
      <c r="M53" s="427"/>
      <c r="N53" s="426"/>
      <c r="O53" s="427"/>
      <c r="P53" s="426"/>
      <c r="Q53" s="427"/>
      <c r="R53" s="426"/>
      <c r="S53" s="427"/>
      <c r="T53" s="426"/>
      <c r="U53" s="427"/>
      <c r="V53" s="426"/>
      <c r="W53" s="427"/>
      <c r="X53" s="426"/>
      <c r="Y53" s="427"/>
      <c r="Z53" s="426"/>
      <c r="AA53" s="427"/>
      <c r="AB53" s="426"/>
      <c r="AC53" s="427"/>
      <c r="AD53" s="426"/>
      <c r="AE53" s="427"/>
      <c r="AF53" s="426"/>
      <c r="AG53" s="427"/>
      <c r="AH53" s="426"/>
      <c r="AI53" s="427"/>
      <c r="AJ53" s="426"/>
      <c r="AK53" s="427"/>
      <c r="AL53" s="426"/>
      <c r="AM53" s="427"/>
      <c r="AN53" s="426"/>
      <c r="AO53" s="427"/>
      <c r="AP53" s="426"/>
      <c r="AQ53" s="427"/>
      <c r="AR53" s="426"/>
      <c r="AS53" s="427"/>
      <c r="AT53" s="426"/>
      <c r="AU53" s="427"/>
      <c r="AV53" s="426"/>
      <c r="AW53" s="427"/>
      <c r="AX53" s="426"/>
      <c r="AY53" s="427"/>
      <c r="AZ53" s="426"/>
      <c r="BA53" s="427"/>
      <c r="BB53" s="426"/>
      <c r="BC53" s="427"/>
      <c r="BD53" s="426"/>
      <c r="BE53" s="427"/>
      <c r="BF53" s="426"/>
      <c r="BG53" s="427"/>
      <c r="BH53" s="426"/>
      <c r="BI53" s="427"/>
      <c r="BJ53" s="426"/>
      <c r="BK53" s="427"/>
      <c r="BL53" s="426"/>
      <c r="BM53" s="427"/>
      <c r="BN53" s="426"/>
      <c r="BO53" s="427"/>
      <c r="BP53" s="426"/>
      <c r="BQ53" s="427"/>
      <c r="BR53" s="426"/>
      <c r="BS53" s="427"/>
      <c r="BT53" s="426"/>
      <c r="BU53" s="427"/>
      <c r="BV53" s="426"/>
      <c r="BW53" s="427"/>
      <c r="BX53" s="426"/>
      <c r="BY53" s="427"/>
      <c r="BZ53" s="426"/>
      <c r="CA53" s="427"/>
      <c r="CB53" s="426"/>
      <c r="CC53" s="427"/>
      <c r="CD53" s="426"/>
      <c r="CE53" s="427"/>
      <c r="CF53" s="426"/>
      <c r="CG53" s="427"/>
      <c r="CH53" s="426"/>
      <c r="CI53" s="427"/>
      <c r="CJ53" s="426"/>
      <c r="CK53" s="427"/>
      <c r="CL53" s="527"/>
      <c r="CM53" s="427"/>
      <c r="CN53" s="527"/>
      <c r="CO53" s="427"/>
      <c r="CP53" s="527"/>
      <c r="CQ53" s="427"/>
      <c r="CR53" s="527"/>
      <c r="CS53" s="427"/>
      <c r="CT53" s="527"/>
      <c r="CU53" s="427"/>
      <c r="CV53" s="527"/>
      <c r="CW53" s="427"/>
      <c r="CX53" s="527"/>
      <c r="CY53" s="427"/>
      <c r="CZ53" s="527"/>
      <c r="DA53" s="427"/>
      <c r="DB53" s="527"/>
      <c r="DC53" s="427"/>
      <c r="DD53" s="527"/>
      <c r="DE53" s="427"/>
      <c r="DF53" s="527"/>
      <c r="DG53" s="427"/>
      <c r="DH53" s="527"/>
      <c r="DI53" s="427"/>
      <c r="DJ53" s="527"/>
      <c r="DK53" s="427"/>
      <c r="DL53" s="527"/>
      <c r="DM53" s="427"/>
      <c r="DN53" s="527"/>
      <c r="DO53" s="427"/>
      <c r="DP53" s="527"/>
      <c r="DQ53" s="427"/>
      <c r="DR53" s="527"/>
      <c r="DS53" s="427"/>
      <c r="DT53" s="527"/>
      <c r="DU53" s="427"/>
      <c r="DV53" s="527"/>
      <c r="DW53" s="427"/>
      <c r="DX53" s="527"/>
      <c r="DY53" s="427"/>
      <c r="DZ53" s="527"/>
      <c r="EA53" s="427"/>
      <c r="EB53" s="527"/>
      <c r="EC53" s="427"/>
      <c r="ED53" s="527"/>
      <c r="EE53" s="427"/>
      <c r="EF53" s="527"/>
      <c r="EG53" s="427"/>
      <c r="EH53" s="527"/>
      <c r="EI53" s="427"/>
      <c r="EJ53" s="527"/>
      <c r="EK53" s="427"/>
      <c r="EL53" s="527"/>
      <c r="EM53" s="427"/>
      <c r="EN53" s="527"/>
      <c r="EO53" s="427"/>
      <c r="EP53" s="427"/>
      <c r="EQ53" s="527"/>
      <c r="ER53" s="427"/>
      <c r="ES53" s="527"/>
      <c r="ET53" s="427"/>
      <c r="EU53" s="527"/>
      <c r="EV53" s="427"/>
      <c r="EW53" s="527"/>
      <c r="EX53" s="427"/>
      <c r="EY53" s="527"/>
      <c r="EZ53" s="427"/>
      <c r="FA53" s="527"/>
      <c r="FB53" s="427"/>
      <c r="FC53" s="527"/>
      <c r="FD53" s="427"/>
      <c r="FE53" s="426"/>
      <c r="FF53" s="427"/>
      <c r="FG53" s="426"/>
      <c r="FH53" s="427"/>
      <c r="FI53" s="426"/>
      <c r="FJ53" s="427"/>
      <c r="FK53" s="426"/>
      <c r="FL53" s="427"/>
      <c r="FM53" s="426"/>
      <c r="FN53" s="427"/>
      <c r="FO53" s="426"/>
      <c r="FP53" s="427"/>
      <c r="FQ53" s="426"/>
      <c r="FR53" s="427"/>
      <c r="FS53" s="426"/>
      <c r="FT53" s="427"/>
      <c r="FU53" s="426"/>
      <c r="FV53" s="427"/>
      <c r="FW53" s="426"/>
      <c r="FX53" s="427"/>
      <c r="FY53" s="426"/>
      <c r="FZ53" s="427"/>
      <c r="GA53" s="426"/>
      <c r="GB53" s="427"/>
      <c r="GC53" s="426"/>
      <c r="GD53" s="427"/>
      <c r="GE53" s="426"/>
      <c r="GF53" s="427"/>
      <c r="GG53" s="426"/>
      <c r="GH53" s="427"/>
      <c r="GI53" s="426"/>
      <c r="GJ53" s="427"/>
      <c r="GK53" s="427"/>
      <c r="GL53" s="436"/>
    </row>
    <row r="54" spans="1:194" ht="12" customHeight="1" x14ac:dyDescent="0.2">
      <c r="A54" s="468" t="s">
        <v>548</v>
      </c>
      <c r="B54" s="436"/>
      <c r="C54" s="435"/>
      <c r="D54" s="436"/>
      <c r="E54" s="435"/>
      <c r="F54" s="436"/>
      <c r="G54" s="435"/>
      <c r="H54" s="436"/>
      <c r="I54" s="435"/>
      <c r="J54" s="436"/>
      <c r="K54" s="435"/>
      <c r="L54" s="436"/>
      <c r="M54" s="435"/>
      <c r="N54" s="436"/>
      <c r="O54" s="435"/>
      <c r="P54" s="436"/>
      <c r="Q54" s="435"/>
      <c r="R54" s="436"/>
      <c r="S54" s="435"/>
      <c r="T54" s="436"/>
      <c r="U54" s="435"/>
      <c r="V54" s="436"/>
      <c r="W54" s="435"/>
      <c r="X54" s="436"/>
      <c r="Y54" s="435"/>
      <c r="Z54" s="436"/>
      <c r="AA54" s="435"/>
      <c r="AB54" s="436"/>
      <c r="AC54" s="435"/>
      <c r="AD54" s="436"/>
      <c r="AE54" s="435"/>
      <c r="AF54" s="436"/>
      <c r="AG54" s="435"/>
      <c r="AH54" s="436"/>
      <c r="AI54" s="435"/>
      <c r="AJ54" s="436"/>
      <c r="AK54" s="435"/>
      <c r="AL54" s="436"/>
      <c r="AM54" s="435"/>
      <c r="AN54" s="436"/>
      <c r="AO54" s="435"/>
      <c r="AP54" s="436"/>
      <c r="AQ54" s="435"/>
      <c r="AR54" s="436"/>
      <c r="AS54" s="435"/>
      <c r="AT54" s="436"/>
      <c r="AU54" s="435"/>
      <c r="AV54" s="436"/>
      <c r="AW54" s="435"/>
      <c r="AX54" s="436"/>
      <c r="AY54" s="435"/>
      <c r="AZ54" s="436"/>
      <c r="BA54" s="435"/>
      <c r="BB54" s="436"/>
      <c r="BC54" s="435"/>
      <c r="BD54" s="436"/>
      <c r="BE54" s="435"/>
      <c r="BF54" s="436"/>
      <c r="BG54" s="435"/>
      <c r="BH54" s="436"/>
      <c r="BI54" s="435"/>
      <c r="BJ54" s="436"/>
      <c r="BK54" s="435"/>
      <c r="BL54" s="436"/>
      <c r="BM54" s="435"/>
      <c r="BN54" s="436"/>
      <c r="BO54" s="435"/>
      <c r="BP54" s="436"/>
      <c r="BQ54" s="435"/>
      <c r="BR54" s="436"/>
      <c r="BS54" s="435"/>
      <c r="BT54" s="436"/>
      <c r="BU54" s="435"/>
      <c r="BV54" s="436"/>
      <c r="BW54" s="435"/>
      <c r="BX54" s="436"/>
      <c r="BY54" s="435"/>
      <c r="BZ54" s="436"/>
      <c r="CA54" s="435"/>
      <c r="CB54" s="436"/>
      <c r="CC54" s="435"/>
      <c r="CD54" s="436"/>
      <c r="CE54" s="435"/>
      <c r="CF54" s="436"/>
      <c r="CG54" s="435"/>
      <c r="CH54" s="436"/>
      <c r="CI54" s="435"/>
      <c r="CJ54" s="436"/>
      <c r="CK54" s="435"/>
      <c r="CM54" s="435"/>
      <c r="CO54" s="435"/>
      <c r="CQ54" s="435"/>
      <c r="CS54" s="435"/>
      <c r="CU54" s="435"/>
      <c r="CW54" s="435"/>
      <c r="CY54" s="435"/>
      <c r="DA54" s="435"/>
      <c r="DC54" s="435"/>
      <c r="DE54" s="435"/>
      <c r="DG54" s="435"/>
      <c r="DI54" s="435"/>
      <c r="DK54" s="435"/>
      <c r="DM54" s="435"/>
      <c r="DO54" s="435"/>
      <c r="DQ54" s="435"/>
      <c r="DS54" s="435"/>
      <c r="DU54" s="435"/>
      <c r="DW54" s="435"/>
      <c r="DY54" s="435"/>
      <c r="EA54" s="435"/>
      <c r="EC54" s="435"/>
      <c r="EE54" s="435"/>
      <c r="EG54" s="435"/>
      <c r="EI54" s="435"/>
      <c r="EK54" s="435"/>
      <c r="EM54" s="435"/>
      <c r="EO54" s="435"/>
      <c r="ER54" s="435"/>
      <c r="ET54" s="435"/>
      <c r="EV54" s="435"/>
      <c r="EX54" s="435"/>
      <c r="EZ54" s="435"/>
      <c r="FB54" s="435"/>
      <c r="FD54" s="435"/>
      <c r="FE54" s="436"/>
      <c r="FF54" s="435"/>
      <c r="FG54" s="436"/>
      <c r="FH54" s="435"/>
      <c r="FI54" s="436"/>
      <c r="FJ54" s="435"/>
      <c r="FK54" s="436"/>
      <c r="FL54" s="435"/>
      <c r="FM54" s="436"/>
      <c r="FN54" s="435"/>
      <c r="FO54" s="436"/>
      <c r="FP54" s="435"/>
      <c r="FQ54" s="436"/>
      <c r="FR54" s="435"/>
      <c r="FS54" s="436"/>
      <c r="FT54" s="435"/>
      <c r="FU54" s="436"/>
      <c r="FV54" s="435"/>
      <c r="FW54" s="436"/>
      <c r="FX54" s="435"/>
      <c r="FY54" s="436"/>
      <c r="FZ54" s="435"/>
      <c r="GA54" s="436"/>
      <c r="GB54" s="435"/>
      <c r="GC54" s="436"/>
      <c r="GD54" s="435"/>
      <c r="GE54" s="436"/>
      <c r="GF54" s="435"/>
      <c r="GG54" s="436"/>
      <c r="GH54" s="435"/>
      <c r="GI54" s="436"/>
      <c r="GJ54" s="435"/>
      <c r="GK54" s="435"/>
      <c r="GL54" s="436"/>
    </row>
    <row r="55" spans="1:194" ht="12" customHeight="1" x14ac:dyDescent="0.2">
      <c r="A55" s="468" t="s">
        <v>438</v>
      </c>
      <c r="B55" s="436"/>
      <c r="C55" s="435"/>
      <c r="D55" s="436"/>
      <c r="E55" s="435"/>
      <c r="F55" s="436"/>
      <c r="G55" s="435"/>
      <c r="H55" s="436"/>
      <c r="I55" s="435"/>
      <c r="J55" s="436"/>
      <c r="K55" s="435"/>
      <c r="L55" s="436"/>
      <c r="M55" s="435"/>
      <c r="N55" s="436"/>
      <c r="O55" s="435"/>
      <c r="P55" s="436"/>
      <c r="Q55" s="435"/>
      <c r="R55" s="436"/>
      <c r="S55" s="435"/>
      <c r="T55" s="436"/>
      <c r="U55" s="435"/>
      <c r="V55" s="436"/>
      <c r="W55" s="435"/>
      <c r="X55" s="436"/>
      <c r="Y55" s="435"/>
      <c r="Z55" s="436"/>
      <c r="AA55" s="435"/>
      <c r="AB55" s="436"/>
      <c r="AC55" s="435"/>
      <c r="AD55" s="436"/>
      <c r="AE55" s="435"/>
      <c r="AF55" s="436"/>
      <c r="AG55" s="435"/>
      <c r="AH55" s="436"/>
      <c r="AI55" s="435"/>
      <c r="AJ55" s="436"/>
      <c r="AK55" s="435"/>
      <c r="AL55" s="436"/>
      <c r="AM55" s="435"/>
      <c r="AN55" s="436"/>
      <c r="AO55" s="435"/>
      <c r="AP55" s="436"/>
      <c r="AQ55" s="435"/>
      <c r="AR55" s="436"/>
      <c r="AS55" s="435"/>
      <c r="AT55" s="436"/>
      <c r="AU55" s="435"/>
      <c r="AV55" s="436"/>
      <c r="AW55" s="435"/>
      <c r="AX55" s="436"/>
      <c r="AY55" s="435"/>
      <c r="AZ55" s="436"/>
      <c r="BA55" s="435"/>
      <c r="BB55" s="436"/>
      <c r="BC55" s="435"/>
      <c r="BD55" s="436"/>
      <c r="BE55" s="435"/>
      <c r="BF55" s="436"/>
      <c r="BG55" s="435"/>
      <c r="BH55" s="436"/>
      <c r="BI55" s="435"/>
      <c r="BJ55" s="436"/>
      <c r="BK55" s="435"/>
      <c r="BL55" s="436"/>
      <c r="BM55" s="435"/>
      <c r="BN55" s="436"/>
      <c r="BO55" s="435"/>
      <c r="BP55" s="436"/>
      <c r="BQ55" s="435"/>
      <c r="BR55" s="436"/>
      <c r="BS55" s="435"/>
      <c r="BT55" s="436"/>
      <c r="BU55" s="435"/>
      <c r="BV55" s="436"/>
      <c r="BW55" s="435"/>
      <c r="BX55" s="436"/>
      <c r="BY55" s="435"/>
      <c r="BZ55" s="436"/>
      <c r="CA55" s="435"/>
      <c r="CB55" s="436"/>
      <c r="CC55" s="435"/>
      <c r="CD55" s="436"/>
      <c r="CE55" s="435"/>
      <c r="CF55" s="436"/>
      <c r="CG55" s="435"/>
      <c r="CH55" s="436"/>
      <c r="CI55" s="435"/>
      <c r="CJ55" s="436"/>
      <c r="CK55" s="435"/>
      <c r="CM55" s="435"/>
      <c r="CO55" s="435"/>
      <c r="CQ55" s="435"/>
      <c r="CS55" s="435"/>
      <c r="CU55" s="435"/>
      <c r="CW55" s="435"/>
      <c r="CY55" s="435"/>
      <c r="DA55" s="435"/>
      <c r="DC55" s="435"/>
      <c r="DE55" s="435"/>
      <c r="DG55" s="435"/>
      <c r="DI55" s="435"/>
      <c r="DK55" s="435"/>
      <c r="DM55" s="435"/>
      <c r="DO55" s="435"/>
      <c r="DQ55" s="435"/>
      <c r="DS55" s="435"/>
      <c r="DU55" s="435"/>
      <c r="DW55" s="435"/>
      <c r="DY55" s="435"/>
      <c r="EA55" s="435"/>
      <c r="EC55" s="435"/>
      <c r="EE55" s="435"/>
      <c r="EG55" s="435"/>
      <c r="EI55" s="435"/>
      <c r="EK55" s="435"/>
      <c r="EM55" s="435"/>
      <c r="EO55" s="435"/>
      <c r="ER55" s="435"/>
      <c r="ET55" s="435"/>
      <c r="EV55" s="435"/>
      <c r="EX55" s="435"/>
      <c r="EZ55" s="435"/>
      <c r="FB55" s="435"/>
      <c r="FD55" s="435"/>
      <c r="FE55" s="436"/>
      <c r="FF55" s="435"/>
      <c r="FG55" s="436"/>
      <c r="FH55" s="435"/>
      <c r="FI55" s="436"/>
      <c r="FJ55" s="435"/>
      <c r="FK55" s="436"/>
      <c r="FL55" s="435"/>
      <c r="FM55" s="436"/>
      <c r="FN55" s="435"/>
      <c r="FO55" s="436"/>
      <c r="FP55" s="435"/>
      <c r="FQ55" s="436"/>
      <c r="FR55" s="435"/>
      <c r="FS55" s="436"/>
      <c r="FT55" s="435"/>
      <c r="FU55" s="436"/>
      <c r="FV55" s="435"/>
      <c r="FW55" s="436"/>
      <c r="FX55" s="435"/>
      <c r="FY55" s="436"/>
      <c r="FZ55" s="435"/>
      <c r="GA55" s="436"/>
      <c r="GB55" s="435"/>
      <c r="GC55" s="436"/>
      <c r="GD55" s="435"/>
      <c r="GE55" s="436"/>
      <c r="GF55" s="435"/>
      <c r="GG55" s="436"/>
      <c r="GH55" s="435"/>
      <c r="GI55" s="436"/>
      <c r="GJ55" s="435"/>
      <c r="GK55" s="435"/>
      <c r="GL55" s="436"/>
    </row>
    <row r="56" spans="1:194" ht="12" customHeight="1" x14ac:dyDescent="0.2">
      <c r="A56" s="469"/>
      <c r="B56" s="436"/>
      <c r="C56" s="435"/>
      <c r="D56" s="436"/>
      <c r="E56" s="435"/>
      <c r="F56" s="436"/>
      <c r="G56" s="435"/>
      <c r="H56" s="436"/>
      <c r="I56" s="435"/>
      <c r="J56" s="436"/>
      <c r="K56" s="435"/>
      <c r="L56" s="436"/>
      <c r="M56" s="435"/>
      <c r="N56" s="436"/>
      <c r="O56" s="435"/>
      <c r="P56" s="436"/>
      <c r="Q56" s="435"/>
      <c r="R56" s="436"/>
      <c r="S56" s="435"/>
      <c r="T56" s="436"/>
      <c r="U56" s="435"/>
      <c r="V56" s="436"/>
      <c r="W56" s="435"/>
      <c r="X56" s="436"/>
      <c r="Y56" s="435"/>
      <c r="Z56" s="436"/>
      <c r="AA56" s="435"/>
      <c r="AB56" s="436"/>
      <c r="AC56" s="435"/>
      <c r="AD56" s="436"/>
      <c r="AE56" s="435"/>
      <c r="AF56" s="436"/>
      <c r="AG56" s="435"/>
      <c r="AH56" s="436"/>
      <c r="AI56" s="435"/>
      <c r="AJ56" s="436"/>
      <c r="AK56" s="435"/>
      <c r="AL56" s="436"/>
      <c r="AM56" s="435"/>
      <c r="AN56" s="436"/>
      <c r="AO56" s="435"/>
      <c r="AP56" s="436"/>
      <c r="AQ56" s="435"/>
      <c r="AR56" s="436"/>
      <c r="AS56" s="435"/>
      <c r="AT56" s="436"/>
      <c r="AU56" s="435"/>
      <c r="AV56" s="436"/>
      <c r="AW56" s="435"/>
      <c r="AX56" s="436"/>
      <c r="AY56" s="435"/>
      <c r="AZ56" s="436"/>
      <c r="BA56" s="435"/>
      <c r="BB56" s="436"/>
      <c r="BC56" s="435"/>
      <c r="BD56" s="436"/>
      <c r="BE56" s="435"/>
      <c r="BF56" s="436"/>
      <c r="BG56" s="435"/>
      <c r="BH56" s="436"/>
      <c r="BI56" s="435"/>
      <c r="BJ56" s="436"/>
      <c r="BK56" s="435"/>
      <c r="BL56" s="436"/>
      <c r="BM56" s="435"/>
      <c r="BN56" s="436"/>
      <c r="BO56" s="435"/>
      <c r="BP56" s="436"/>
      <c r="BQ56" s="435"/>
      <c r="BR56" s="436"/>
      <c r="BS56" s="435"/>
      <c r="BT56" s="436"/>
      <c r="BU56" s="435"/>
      <c r="BV56" s="436"/>
      <c r="BW56" s="435"/>
      <c r="BX56" s="436"/>
      <c r="BY56" s="435"/>
      <c r="BZ56" s="436"/>
      <c r="CA56" s="435"/>
      <c r="CB56" s="436"/>
      <c r="CC56" s="435"/>
      <c r="CD56" s="436"/>
      <c r="CE56" s="435"/>
      <c r="CF56" s="436"/>
      <c r="CG56" s="435"/>
      <c r="CH56" s="436"/>
      <c r="CI56" s="435"/>
      <c r="CJ56" s="436"/>
      <c r="CK56" s="435"/>
      <c r="CM56" s="435"/>
      <c r="CO56" s="435"/>
      <c r="CQ56" s="435"/>
      <c r="CS56" s="435"/>
      <c r="CU56" s="435"/>
      <c r="CW56" s="435"/>
      <c r="CY56" s="435"/>
      <c r="DA56" s="435"/>
      <c r="DC56" s="435"/>
      <c r="DE56" s="435"/>
      <c r="DG56" s="435"/>
      <c r="DI56" s="435"/>
      <c r="DK56" s="435"/>
      <c r="DM56" s="435"/>
      <c r="DO56" s="435"/>
      <c r="DQ56" s="435"/>
      <c r="DS56" s="435"/>
      <c r="DU56" s="435"/>
      <c r="DW56" s="435"/>
      <c r="DY56" s="435"/>
      <c r="EA56" s="435"/>
      <c r="EC56" s="435"/>
      <c r="EE56" s="435"/>
      <c r="EG56" s="435"/>
      <c r="EI56" s="435"/>
      <c r="EK56" s="435"/>
      <c r="EM56" s="435"/>
      <c r="EO56" s="435"/>
      <c r="ER56" s="435"/>
      <c r="ET56" s="435"/>
      <c r="EV56" s="435"/>
      <c r="EX56" s="435"/>
      <c r="EZ56" s="435"/>
      <c r="FB56" s="435"/>
      <c r="FD56" s="435"/>
      <c r="FE56" s="436"/>
      <c r="FF56" s="435"/>
      <c r="FG56" s="436"/>
      <c r="FH56" s="435"/>
      <c r="FI56" s="436"/>
      <c r="FJ56" s="435"/>
      <c r="FK56" s="436"/>
      <c r="FL56" s="435"/>
      <c r="FM56" s="436"/>
      <c r="FN56" s="435"/>
      <c r="FO56" s="436"/>
      <c r="FP56" s="435"/>
      <c r="FQ56" s="436"/>
      <c r="FR56" s="435"/>
      <c r="FS56" s="436"/>
      <c r="FT56" s="435"/>
      <c r="FU56" s="436"/>
      <c r="FV56" s="435"/>
      <c r="FW56" s="436"/>
      <c r="FX56" s="435"/>
      <c r="FY56" s="436"/>
      <c r="FZ56" s="435"/>
      <c r="GA56" s="436"/>
      <c r="GB56" s="435"/>
      <c r="GC56" s="436"/>
      <c r="GD56" s="435"/>
      <c r="GE56" s="436"/>
      <c r="GF56" s="435"/>
      <c r="GG56" s="436"/>
      <c r="GH56" s="435"/>
      <c r="GI56" s="436"/>
      <c r="GJ56" s="435"/>
      <c r="GK56" s="435"/>
      <c r="GL56" s="436"/>
    </row>
    <row r="57" spans="1:194" s="413" customFormat="1" ht="20.100000000000001" customHeight="1" x14ac:dyDescent="0.25">
      <c r="A57" s="412" t="str">
        <f>A1</f>
        <v>AFLAC</v>
      </c>
      <c r="C57" s="414"/>
      <c r="E57" s="414"/>
      <c r="G57" s="414"/>
      <c r="I57" s="414"/>
      <c r="J57" s="415"/>
      <c r="K57" s="414"/>
      <c r="L57" s="415"/>
      <c r="M57" s="414"/>
      <c r="N57" s="415"/>
      <c r="O57" s="414"/>
      <c r="P57" s="415"/>
      <c r="Q57" s="414"/>
      <c r="R57" s="415"/>
      <c r="S57" s="414"/>
      <c r="T57" s="415"/>
      <c r="U57" s="414"/>
      <c r="V57" s="415"/>
      <c r="W57" s="414"/>
      <c r="X57" s="415"/>
      <c r="Y57" s="414"/>
      <c r="Z57" s="415"/>
      <c r="AA57" s="414"/>
      <c r="AB57" s="415"/>
      <c r="AC57" s="414"/>
      <c r="AD57" s="415"/>
      <c r="AE57" s="414"/>
      <c r="AF57" s="415"/>
      <c r="AG57" s="414"/>
      <c r="AH57" s="415"/>
      <c r="AI57" s="414"/>
      <c r="AJ57" s="415"/>
      <c r="AK57" s="414"/>
      <c r="AL57" s="415"/>
      <c r="AM57" s="414"/>
      <c r="AN57" s="415"/>
      <c r="AO57" s="414"/>
      <c r="AP57" s="415"/>
      <c r="AQ57" s="414"/>
      <c r="AR57" s="415"/>
      <c r="AS57" s="414"/>
      <c r="AT57" s="415"/>
      <c r="AU57" s="414"/>
      <c r="AV57" s="415"/>
      <c r="AW57" s="414"/>
      <c r="AX57" s="415"/>
      <c r="AY57" s="414"/>
      <c r="AZ57" s="415"/>
      <c r="BA57" s="414"/>
      <c r="BB57" s="415"/>
      <c r="BC57" s="414"/>
      <c r="BD57" s="415"/>
      <c r="BE57" s="414"/>
      <c r="BF57" s="415"/>
      <c r="BG57" s="414"/>
      <c r="BH57" s="415"/>
      <c r="BI57" s="414"/>
      <c r="BJ57" s="415"/>
      <c r="BK57" s="414"/>
      <c r="BL57" s="415"/>
      <c r="BM57" s="414"/>
      <c r="BN57" s="415"/>
      <c r="BO57" s="414"/>
      <c r="BP57" s="415"/>
      <c r="BQ57" s="414"/>
      <c r="BR57" s="415"/>
      <c r="BS57" s="414"/>
      <c r="BT57" s="415"/>
      <c r="BU57" s="414"/>
      <c r="BV57" s="415"/>
      <c r="BW57" s="414"/>
      <c r="BX57" s="415"/>
      <c r="BY57" s="414"/>
      <c r="BZ57" s="415"/>
      <c r="CA57" s="414"/>
      <c r="CB57" s="415"/>
      <c r="CC57" s="414"/>
      <c r="CD57" s="415"/>
      <c r="CE57" s="414"/>
      <c r="CF57" s="415"/>
      <c r="CG57" s="414"/>
      <c r="CH57" s="415"/>
      <c r="CI57" s="414"/>
      <c r="CJ57" s="415"/>
      <c r="CK57" s="414"/>
      <c r="CL57" s="416"/>
      <c r="CM57" s="414"/>
      <c r="CN57" s="416"/>
      <c r="CO57" s="414"/>
      <c r="CP57" s="416"/>
      <c r="CQ57" s="414"/>
      <c r="CR57" s="416"/>
      <c r="CS57" s="414"/>
      <c r="CT57" s="416"/>
      <c r="CU57" s="414"/>
      <c r="CV57" s="416"/>
      <c r="CW57" s="414"/>
      <c r="CX57" s="416"/>
      <c r="CY57" s="414"/>
      <c r="CZ57" s="416"/>
      <c r="DA57" s="414"/>
      <c r="DB57" s="416"/>
      <c r="DC57" s="414"/>
      <c r="DD57" s="416"/>
      <c r="DE57" s="414"/>
      <c r="DF57" s="416"/>
      <c r="DG57" s="414"/>
      <c r="DH57" s="416"/>
      <c r="DI57" s="414"/>
      <c r="DJ57" s="416"/>
      <c r="DK57" s="414"/>
      <c r="DL57" s="416"/>
      <c r="DM57" s="414"/>
      <c r="DN57" s="416"/>
      <c r="DO57" s="414"/>
      <c r="DP57" s="416"/>
      <c r="DQ57" s="414"/>
      <c r="DR57" s="416"/>
      <c r="DS57" s="414"/>
      <c r="DT57" s="416"/>
      <c r="DU57" s="414"/>
      <c r="DV57" s="416"/>
      <c r="DW57" s="414"/>
      <c r="DX57" s="416"/>
      <c r="DY57" s="414"/>
      <c r="DZ57" s="416"/>
      <c r="EA57" s="414"/>
      <c r="EB57" s="416"/>
      <c r="EC57" s="414"/>
      <c r="ED57" s="416"/>
      <c r="EE57" s="414"/>
      <c r="EF57" s="416"/>
      <c r="EG57" s="414"/>
      <c r="EH57" s="416"/>
      <c r="EI57" s="414"/>
      <c r="EJ57" s="416"/>
      <c r="EK57" s="414"/>
      <c r="EL57" s="416"/>
      <c r="EM57" s="414"/>
      <c r="EN57" s="416"/>
      <c r="EO57" s="414"/>
      <c r="EP57" s="486"/>
      <c r="EQ57" s="416"/>
      <c r="ER57" s="414"/>
      <c r="ES57" s="416"/>
      <c r="ET57" s="414"/>
      <c r="EU57" s="416"/>
      <c r="EV57" s="414"/>
      <c r="EW57" s="416"/>
      <c r="EX57" s="414"/>
      <c r="EY57" s="416"/>
      <c r="EZ57" s="414"/>
      <c r="FA57" s="416"/>
      <c r="FB57" s="414"/>
      <c r="FC57" s="416"/>
      <c r="FD57" s="414"/>
      <c r="FE57" s="415"/>
      <c r="FF57" s="414"/>
      <c r="FG57" s="415"/>
      <c r="FH57" s="414"/>
      <c r="FI57" s="415"/>
      <c r="FJ57" s="414"/>
      <c r="FK57" s="415"/>
      <c r="FL57" s="414"/>
      <c r="FM57" s="415"/>
      <c r="FN57" s="414"/>
      <c r="FO57" s="415"/>
      <c r="FP57" s="414"/>
      <c r="FQ57" s="415"/>
      <c r="FR57" s="414"/>
      <c r="FS57" s="415"/>
      <c r="FT57" s="414"/>
      <c r="FU57" s="415"/>
      <c r="FV57" s="414"/>
      <c r="FW57" s="415"/>
      <c r="FX57" s="414"/>
      <c r="FY57" s="415"/>
      <c r="FZ57" s="414"/>
      <c r="GA57" s="415"/>
      <c r="GB57" s="414"/>
      <c r="GC57" s="415"/>
      <c r="GD57" s="414"/>
      <c r="GE57" s="415"/>
      <c r="GF57" s="414"/>
      <c r="GG57" s="415"/>
      <c r="GH57" s="414"/>
      <c r="GI57" s="415"/>
      <c r="GJ57" s="414"/>
      <c r="GK57" s="414"/>
      <c r="GL57" s="415"/>
    </row>
    <row r="58" spans="1:194" s="425" customFormat="1" ht="12" customHeight="1" x14ac:dyDescent="0.2">
      <c r="A58" s="487" t="s">
        <v>111</v>
      </c>
      <c r="B58" s="488"/>
      <c r="C58" s="489"/>
      <c r="D58" s="488"/>
      <c r="E58" s="489"/>
      <c r="F58" s="488"/>
      <c r="G58" s="489"/>
      <c r="H58" s="488"/>
      <c r="I58" s="489"/>
      <c r="J58" s="424"/>
      <c r="K58" s="489"/>
      <c r="L58" s="424"/>
      <c r="M58" s="489"/>
      <c r="N58" s="424"/>
      <c r="O58" s="489"/>
      <c r="P58" s="424"/>
      <c r="Q58" s="489"/>
      <c r="R58" s="424"/>
      <c r="S58" s="489"/>
      <c r="T58" s="424"/>
      <c r="U58" s="489"/>
      <c r="V58" s="424"/>
      <c r="W58" s="489"/>
      <c r="X58" s="424"/>
      <c r="Y58" s="489"/>
      <c r="Z58" s="424"/>
      <c r="AA58" s="489"/>
      <c r="AB58" s="424"/>
      <c r="AC58" s="489"/>
      <c r="AD58" s="424"/>
      <c r="AE58" s="489"/>
      <c r="AF58" s="424"/>
      <c r="AG58" s="489"/>
      <c r="AH58" s="424"/>
      <c r="AI58" s="489"/>
      <c r="AJ58" s="424"/>
      <c r="AK58" s="489"/>
      <c r="AL58" s="424"/>
      <c r="AM58" s="489"/>
      <c r="AN58" s="424"/>
      <c r="AO58" s="489"/>
      <c r="AP58" s="424"/>
      <c r="AQ58" s="489"/>
      <c r="AR58" s="424"/>
      <c r="AS58" s="489"/>
      <c r="AT58" s="424"/>
      <c r="AU58" s="489"/>
      <c r="AV58" s="424"/>
      <c r="AW58" s="489"/>
      <c r="AX58" s="424"/>
      <c r="AY58" s="489"/>
      <c r="AZ58" s="424"/>
      <c r="BA58" s="489"/>
      <c r="BB58" s="424"/>
      <c r="BC58" s="489"/>
      <c r="BD58" s="424"/>
      <c r="BE58" s="489"/>
      <c r="BF58" s="424"/>
      <c r="BG58" s="489"/>
      <c r="BH58" s="424"/>
      <c r="BI58" s="489"/>
      <c r="BJ58" s="424"/>
      <c r="BK58" s="489"/>
      <c r="BL58" s="424"/>
      <c r="BM58" s="489"/>
      <c r="BN58" s="424"/>
      <c r="BO58" s="489"/>
      <c r="BP58" s="424"/>
      <c r="BQ58" s="489"/>
      <c r="BR58" s="424"/>
      <c r="BS58" s="489"/>
      <c r="BT58" s="424"/>
      <c r="BU58" s="489"/>
      <c r="BV58" s="424"/>
      <c r="BW58" s="489"/>
      <c r="BX58" s="424"/>
      <c r="BY58" s="489"/>
      <c r="BZ58" s="424"/>
      <c r="CA58" s="489"/>
      <c r="CB58" s="424"/>
      <c r="CC58" s="489"/>
      <c r="CD58" s="424"/>
      <c r="CE58" s="489"/>
      <c r="CF58" s="424"/>
      <c r="CG58" s="489"/>
      <c r="CH58" s="424"/>
      <c r="CI58" s="489"/>
      <c r="CJ58" s="424"/>
      <c r="CK58" s="489"/>
      <c r="CL58" s="490"/>
      <c r="CM58" s="489"/>
      <c r="CN58" s="490"/>
      <c r="CO58" s="489"/>
      <c r="CP58" s="490"/>
      <c r="CQ58" s="489"/>
      <c r="CR58" s="490"/>
      <c r="CS58" s="489"/>
      <c r="CT58" s="490"/>
      <c r="CU58" s="489"/>
      <c r="CV58" s="490"/>
      <c r="CW58" s="489"/>
      <c r="CX58" s="490"/>
      <c r="CY58" s="489"/>
      <c r="CZ58" s="490"/>
      <c r="DA58" s="489"/>
      <c r="DB58" s="490"/>
      <c r="DC58" s="489"/>
      <c r="DD58" s="490"/>
      <c r="DE58" s="489"/>
      <c r="DF58" s="490"/>
      <c r="DG58" s="489"/>
      <c r="DH58" s="490"/>
      <c r="DI58" s="489"/>
      <c r="DJ58" s="490"/>
      <c r="DK58" s="489"/>
      <c r="DL58" s="490"/>
      <c r="DM58" s="489"/>
      <c r="DN58" s="490"/>
      <c r="DO58" s="489"/>
      <c r="DP58" s="490"/>
      <c r="DQ58" s="489"/>
      <c r="DR58" s="490"/>
      <c r="DS58" s="489"/>
      <c r="DT58" s="490"/>
      <c r="DU58" s="489"/>
      <c r="DV58" s="490"/>
      <c r="DW58" s="489"/>
      <c r="DX58" s="490"/>
      <c r="DY58" s="489"/>
      <c r="DZ58" s="490"/>
      <c r="EA58" s="489"/>
      <c r="EB58" s="490"/>
      <c r="EC58" s="489"/>
      <c r="ED58" s="490"/>
      <c r="EE58" s="489"/>
      <c r="EF58" s="490"/>
      <c r="EG58" s="489"/>
      <c r="EH58" s="490"/>
      <c r="EI58" s="489"/>
      <c r="EJ58" s="490"/>
      <c r="EK58" s="489"/>
      <c r="EL58" s="490"/>
      <c r="EM58" s="489"/>
      <c r="EN58" s="490"/>
      <c r="EO58" s="489"/>
      <c r="EP58" s="491"/>
      <c r="EQ58" s="490"/>
      <c r="ER58" s="489"/>
      <c r="ES58" s="490"/>
      <c r="ET58" s="489"/>
      <c r="EU58" s="490"/>
      <c r="EV58" s="489"/>
      <c r="EW58" s="490"/>
      <c r="EX58" s="489"/>
      <c r="EY58" s="490"/>
      <c r="EZ58" s="489"/>
      <c r="FA58" s="490"/>
      <c r="FB58" s="489"/>
      <c r="FC58" s="490"/>
      <c r="FD58" s="489"/>
      <c r="FE58" s="424"/>
      <c r="FF58" s="489"/>
      <c r="FG58" s="424"/>
      <c r="FH58" s="489"/>
      <c r="FI58" s="424"/>
      <c r="FJ58" s="489"/>
      <c r="FK58" s="424"/>
      <c r="FL58" s="489"/>
      <c r="FM58" s="424"/>
      <c r="FN58" s="489"/>
      <c r="FO58" s="424"/>
      <c r="FP58" s="489"/>
      <c r="FQ58" s="424"/>
      <c r="FR58" s="489"/>
      <c r="FS58" s="424"/>
      <c r="FT58" s="489"/>
      <c r="FU58" s="424"/>
      <c r="FV58" s="489"/>
      <c r="FW58" s="424"/>
      <c r="FX58" s="489"/>
      <c r="FY58" s="424"/>
      <c r="FZ58" s="489"/>
      <c r="GA58" s="424"/>
      <c r="GB58" s="489"/>
      <c r="GC58" s="424"/>
      <c r="GD58" s="489"/>
      <c r="GE58" s="424"/>
      <c r="GF58" s="489"/>
      <c r="GG58" s="424"/>
      <c r="GH58" s="489"/>
      <c r="GI58" s="424"/>
      <c r="GJ58" s="489"/>
      <c r="GK58" s="489"/>
      <c r="GL58" s="424"/>
    </row>
    <row r="59" spans="1:194" s="428" customFormat="1" ht="12" customHeight="1" x14ac:dyDescent="0.2">
      <c r="A59" s="411" t="str">
        <f>A$3</f>
        <v>($Millions Except Per Share Data)</v>
      </c>
      <c r="B59" s="476"/>
      <c r="C59" s="477" t="str">
        <f>C$3</f>
        <v>1Q01/</v>
      </c>
      <c r="D59" s="476"/>
      <c r="E59" s="477" t="str">
        <f>E$3</f>
        <v>2Q01/</v>
      </c>
      <c r="F59" s="476"/>
      <c r="G59" s="477" t="str">
        <f>G$3</f>
        <v>3Q01/</v>
      </c>
      <c r="H59" s="476"/>
      <c r="I59" s="477" t="str">
        <f>I$3</f>
        <v>4Q01/</v>
      </c>
      <c r="J59" s="476"/>
      <c r="K59" s="477" t="str">
        <f>K$3</f>
        <v>1Q02/</v>
      </c>
      <c r="L59" s="476"/>
      <c r="M59" s="477" t="str">
        <f>M$3</f>
        <v>2Q02/</v>
      </c>
      <c r="N59" s="476"/>
      <c r="O59" s="477" t="str">
        <f>O$3</f>
        <v>3Q02/</v>
      </c>
      <c r="P59" s="476"/>
      <c r="Q59" s="477" t="str">
        <f>Q$3</f>
        <v>4Q02/</v>
      </c>
      <c r="R59" s="476"/>
      <c r="S59" s="477" t="str">
        <f>S$3</f>
        <v>1Q03/</v>
      </c>
      <c r="T59" s="476"/>
      <c r="U59" s="477" t="str">
        <f>U$3</f>
        <v>2Q03/</v>
      </c>
      <c r="V59" s="476"/>
      <c r="W59" s="477" t="str">
        <f>W$3</f>
        <v>3Q03/</v>
      </c>
      <c r="X59" s="476"/>
      <c r="Y59" s="477" t="str">
        <f>Y$3</f>
        <v>4Q03/</v>
      </c>
      <c r="Z59" s="476"/>
      <c r="AA59" s="477" t="str">
        <f>AA$3</f>
        <v>1Q04/</v>
      </c>
      <c r="AB59" s="476"/>
      <c r="AC59" s="477" t="str">
        <f>AC$3</f>
        <v>2Q04/</v>
      </c>
      <c r="AD59" s="476"/>
      <c r="AE59" s="477" t="str">
        <f>AE$3</f>
        <v>3Q04/</v>
      </c>
      <c r="AF59" s="476"/>
      <c r="AG59" s="477" t="str">
        <f>AG$3</f>
        <v>4Q04/</v>
      </c>
      <c r="AH59" s="476"/>
      <c r="AI59" s="477" t="str">
        <f>AI$3</f>
        <v>1Q05/</v>
      </c>
      <c r="AJ59" s="476"/>
      <c r="AK59" s="477" t="str">
        <f>AK$3</f>
        <v>2Q05/</v>
      </c>
      <c r="AL59" s="476"/>
      <c r="AM59" s="477" t="str">
        <f>AM$3</f>
        <v>3Q05/</v>
      </c>
      <c r="AN59" s="476"/>
      <c r="AO59" s="477" t="str">
        <f>AO$3</f>
        <v>4Q05/</v>
      </c>
      <c r="AP59" s="476"/>
      <c r="AQ59" s="477" t="str">
        <f>AQ$3</f>
        <v>1Q06/</v>
      </c>
      <c r="AR59" s="476"/>
      <c r="AS59" s="477" t="str">
        <f>AS$3</f>
        <v>2Q06/</v>
      </c>
      <c r="AT59" s="476"/>
      <c r="AU59" s="477" t="str">
        <f>AU$3</f>
        <v>3Q06/</v>
      </c>
      <c r="AV59" s="476"/>
      <c r="AW59" s="477" t="str">
        <f>AW$3</f>
        <v>4Q06/</v>
      </c>
      <c r="AX59" s="476"/>
      <c r="AY59" s="477" t="str">
        <f>AY$3</f>
        <v>1Q07/</v>
      </c>
      <c r="AZ59" s="476"/>
      <c r="BA59" s="477" t="str">
        <f>BA$3</f>
        <v>2Q07/</v>
      </c>
      <c r="BB59" s="476"/>
      <c r="BC59" s="477" t="str">
        <f>BC$3</f>
        <v>3Q07/</v>
      </c>
      <c r="BD59" s="476"/>
      <c r="BE59" s="477" t="str">
        <f>BE$3</f>
        <v>4Q07/</v>
      </c>
      <c r="BF59" s="476"/>
      <c r="BG59" s="477" t="str">
        <f>BG$3</f>
        <v>1Q08/</v>
      </c>
      <c r="BH59" s="476"/>
      <c r="BI59" s="477" t="str">
        <f>BI$3</f>
        <v>2Q08/</v>
      </c>
      <c r="BJ59" s="476"/>
      <c r="BK59" s="477" t="str">
        <f>BK$3</f>
        <v>3Q08/</v>
      </c>
      <c r="BL59" s="476"/>
      <c r="BM59" s="477" t="str">
        <f>BM$3</f>
        <v>4Q08/</v>
      </c>
      <c r="BN59" s="476"/>
      <c r="BO59" s="477" t="str">
        <f>BO$3</f>
        <v>1Q09/</v>
      </c>
      <c r="BP59" s="476"/>
      <c r="BQ59" s="477" t="str">
        <f>BQ$3</f>
        <v>2Q09/</v>
      </c>
      <c r="BR59" s="476"/>
      <c r="BS59" s="477" t="str">
        <f>BS$3</f>
        <v>3Q09/</v>
      </c>
      <c r="BT59" s="476"/>
      <c r="BU59" s="477" t="str">
        <f>BU$3</f>
        <v>4Q09/</v>
      </c>
      <c r="BV59" s="476"/>
      <c r="BW59" s="477" t="str">
        <f>BW$3</f>
        <v>1Q10/</v>
      </c>
      <c r="BX59" s="476"/>
      <c r="BY59" s="477" t="str">
        <f>BY$3</f>
        <v>2Q10/</v>
      </c>
      <c r="BZ59" s="476"/>
      <c r="CA59" s="477" t="str">
        <f>CA$3</f>
        <v>3Q10/</v>
      </c>
      <c r="CB59" s="476"/>
      <c r="CC59" s="477" t="str">
        <f>CC$3</f>
        <v>4Q10/</v>
      </c>
      <c r="CD59" s="476"/>
      <c r="CE59" s="477" t="str">
        <f>CE$3</f>
        <v>1Q11/</v>
      </c>
      <c r="CF59" s="476"/>
      <c r="CG59" s="477" t="str">
        <f>CG$3</f>
        <v>2Q11/</v>
      </c>
      <c r="CH59" s="476"/>
      <c r="CI59" s="477" t="str">
        <f>CI$3</f>
        <v>3Q11/</v>
      </c>
      <c r="CJ59" s="476"/>
      <c r="CK59" s="477" t="str">
        <f>CK$3</f>
        <v>4Q11/</v>
      </c>
      <c r="CL59" s="476"/>
      <c r="CM59" s="477" t="str">
        <f>CM$3</f>
        <v>1Q12/</v>
      </c>
      <c r="CN59" s="476"/>
      <c r="CO59" s="477" t="str">
        <f>CO$3</f>
        <v>2Q12/</v>
      </c>
      <c r="CP59" s="476"/>
      <c r="CQ59" s="477" t="str">
        <f>CQ$3</f>
        <v>3Q12/</v>
      </c>
      <c r="CR59" s="476"/>
      <c r="CS59" s="477" t="str">
        <f>CS$3</f>
        <v>4Q12/</v>
      </c>
      <c r="CT59" s="476"/>
      <c r="CU59" s="477" t="str">
        <f>CU$3</f>
        <v>1Q13/</v>
      </c>
      <c r="CV59" s="476"/>
      <c r="CW59" s="477" t="str">
        <f>CW$3</f>
        <v>2Q13/</v>
      </c>
      <c r="CX59" s="476"/>
      <c r="CY59" s="477" t="str">
        <f>CY$3</f>
        <v>3Q13/</v>
      </c>
      <c r="CZ59" s="476"/>
      <c r="DA59" s="477" t="str">
        <f>DA$3</f>
        <v>4Q13/</v>
      </c>
      <c r="DB59" s="476"/>
      <c r="DC59" s="477" t="str">
        <f>DC$3</f>
        <v>1Q14/</v>
      </c>
      <c r="DD59" s="476"/>
      <c r="DE59" s="477" t="str">
        <f>DE$3</f>
        <v>2Q14/</v>
      </c>
      <c r="DF59" s="476"/>
      <c r="DG59" s="477" t="str">
        <f>DG$3</f>
        <v>3Q14/</v>
      </c>
      <c r="DH59" s="476"/>
      <c r="DI59" s="477" t="str">
        <f>DI$3</f>
        <v>4Q14/</v>
      </c>
      <c r="DJ59" s="476"/>
      <c r="DK59" s="477" t="str">
        <f>DK$3</f>
        <v>1Q15/</v>
      </c>
      <c r="DL59" s="476"/>
      <c r="DM59" s="477" t="str">
        <f>DM$3</f>
        <v>2Q15/</v>
      </c>
      <c r="DN59" s="476"/>
      <c r="DO59" s="477" t="str">
        <f>DO$3</f>
        <v>3Q15/</v>
      </c>
      <c r="DP59" s="476"/>
      <c r="DQ59" s="477" t="str">
        <f>DQ$3</f>
        <v>4Q15/</v>
      </c>
      <c r="DR59" s="476"/>
      <c r="DS59" s="477" t="str">
        <f>DS$3</f>
        <v>1Q16/</v>
      </c>
      <c r="DT59" s="476"/>
      <c r="DU59" s="477" t="str">
        <f>DU$3</f>
        <v>2Q16/</v>
      </c>
      <c r="DV59" s="476"/>
      <c r="DW59" s="477" t="str">
        <f>DW$3</f>
        <v>3Q16/</v>
      </c>
      <c r="DX59" s="476"/>
      <c r="DY59" s="477" t="str">
        <f>DY$3</f>
        <v>4Q16/</v>
      </c>
      <c r="DZ59" s="476"/>
      <c r="EA59" s="477" t="str">
        <f t="shared" ref="EA59" si="56">EA$3</f>
        <v>1Q17/</v>
      </c>
      <c r="EB59" s="476"/>
      <c r="EC59" s="477" t="str">
        <f t="shared" ref="EC59" si="57">EC$3</f>
        <v>2Q17/</v>
      </c>
      <c r="ED59" s="476"/>
      <c r="EE59" s="477" t="str">
        <f t="shared" ref="EE59" si="58">EE$3</f>
        <v>3Q17/</v>
      </c>
      <c r="EF59" s="476"/>
      <c r="EG59" s="477" t="str">
        <f t="shared" ref="EG59:EO59" si="59">EG$3</f>
        <v>4Q17/</v>
      </c>
      <c r="EH59" s="476"/>
      <c r="EI59" s="477" t="str">
        <f t="shared" si="59"/>
        <v>1Q18E/</v>
      </c>
      <c r="EJ59" s="476"/>
      <c r="EK59" s="477" t="str">
        <f t="shared" si="59"/>
        <v>2Q18E/</v>
      </c>
      <c r="EL59" s="476"/>
      <c r="EM59" s="477" t="str">
        <f t="shared" si="59"/>
        <v>3Q18E/</v>
      </c>
      <c r="EN59" s="476"/>
      <c r="EO59" s="477" t="str">
        <f t="shared" si="59"/>
        <v>4Q18E/</v>
      </c>
      <c r="EP59" s="477"/>
      <c r="EQ59" s="476"/>
      <c r="ER59" s="477" t="str">
        <f>ER$3</f>
        <v>2000/</v>
      </c>
      <c r="ES59" s="476"/>
      <c r="ET59" s="477" t="str">
        <f>ET$3</f>
        <v>2001/</v>
      </c>
      <c r="EU59" s="476"/>
      <c r="EV59" s="477" t="str">
        <f>EV$3</f>
        <v>2002/</v>
      </c>
      <c r="EW59" s="476"/>
      <c r="EX59" s="477" t="str">
        <f>EX$3</f>
        <v>2003/</v>
      </c>
      <c r="EY59" s="476"/>
      <c r="EZ59" s="477" t="str">
        <f>EZ$3</f>
        <v>2004/</v>
      </c>
      <c r="FA59" s="476"/>
      <c r="FB59" s="477" t="str">
        <f>FB$3</f>
        <v>2005/</v>
      </c>
      <c r="FC59" s="476"/>
      <c r="FD59" s="477" t="str">
        <f>FD$3</f>
        <v>2006/</v>
      </c>
      <c r="FE59" s="476"/>
      <c r="FF59" s="477" t="str">
        <f>FF$3</f>
        <v>2007/</v>
      </c>
      <c r="FG59" s="476"/>
      <c r="FH59" s="477" t="str">
        <f>FH$3</f>
        <v>2008/</v>
      </c>
      <c r="FI59" s="476"/>
      <c r="FJ59" s="477" t="str">
        <f>FJ$3</f>
        <v>2009/</v>
      </c>
      <c r="FK59" s="476"/>
      <c r="FL59" s="477" t="str">
        <f>FL$3</f>
        <v>2010/</v>
      </c>
      <c r="FM59" s="476"/>
      <c r="FN59" s="477" t="str">
        <f>FN$3</f>
        <v>2011/</v>
      </c>
      <c r="FO59" s="476"/>
      <c r="FP59" s="477" t="str">
        <f>FP$3</f>
        <v>2012/</v>
      </c>
      <c r="FQ59" s="476"/>
      <c r="FR59" s="477" t="str">
        <f>FR$3</f>
        <v>2013/</v>
      </c>
      <c r="FS59" s="476"/>
      <c r="FT59" s="477" t="str">
        <f>FT$3</f>
        <v>2014/</v>
      </c>
      <c r="FU59" s="476"/>
      <c r="FV59" s="477" t="str">
        <f>FV$3</f>
        <v>2015/</v>
      </c>
      <c r="FW59" s="476"/>
      <c r="FX59" s="477" t="str">
        <f>FX$3</f>
        <v>2016/</v>
      </c>
      <c r="FY59" s="476"/>
      <c r="FZ59" s="477" t="str">
        <f>FZ$3</f>
        <v>2017/</v>
      </c>
      <c r="GA59" s="476"/>
      <c r="GB59" s="477" t="str">
        <f>GB$3</f>
        <v>2018E/</v>
      </c>
      <c r="GC59" s="476"/>
      <c r="GD59" s="477" t="str">
        <f>GD$3</f>
        <v>2019E/</v>
      </c>
      <c r="GE59" s="476"/>
      <c r="GF59" s="477" t="str">
        <f>GF$3</f>
        <v>2020E/</v>
      </c>
      <c r="GG59" s="476"/>
      <c r="GH59" s="477" t="str">
        <f>GH$3</f>
        <v>2021E/</v>
      </c>
      <c r="GI59" s="476"/>
      <c r="GJ59" s="477" t="str">
        <f>GJ$3</f>
        <v>2022E/</v>
      </c>
      <c r="GK59" s="477">
        <f>GK$3</f>
        <v>0</v>
      </c>
      <c r="GL59" s="426"/>
    </row>
    <row r="60" spans="1:194" s="428" customFormat="1" ht="12" customHeight="1" x14ac:dyDescent="0.2">
      <c r="B60" s="426"/>
      <c r="C60" s="427" t="str">
        <f>C$4</f>
        <v>1Q00</v>
      </c>
      <c r="D60" s="426"/>
      <c r="E60" s="427" t="str">
        <f>E$4</f>
        <v>2Q00</v>
      </c>
      <c r="F60" s="426"/>
      <c r="G60" s="427" t="str">
        <f>G$4</f>
        <v>3Q00</v>
      </c>
      <c r="H60" s="426"/>
      <c r="I60" s="427" t="str">
        <f>I$4</f>
        <v>4Q00</v>
      </c>
      <c r="J60" s="426"/>
      <c r="K60" s="427" t="str">
        <f>K$4</f>
        <v>1Q01</v>
      </c>
      <c r="L60" s="426"/>
      <c r="M60" s="427" t="str">
        <f>M$4</f>
        <v>2Q01</v>
      </c>
      <c r="N60" s="426"/>
      <c r="O60" s="427" t="str">
        <f>O$4</f>
        <v>3Q01</v>
      </c>
      <c r="P60" s="426"/>
      <c r="Q60" s="427" t="str">
        <f>Q$4</f>
        <v>4Q01</v>
      </c>
      <c r="R60" s="426"/>
      <c r="S60" s="427" t="str">
        <f>S$4</f>
        <v>1Q02</v>
      </c>
      <c r="T60" s="426"/>
      <c r="U60" s="427" t="str">
        <f>U$4</f>
        <v>2Q02</v>
      </c>
      <c r="V60" s="426"/>
      <c r="W60" s="427" t="str">
        <f>W$4</f>
        <v>3Q02</v>
      </c>
      <c r="X60" s="426"/>
      <c r="Y60" s="427" t="str">
        <f>Y$4</f>
        <v>4Q02</v>
      </c>
      <c r="Z60" s="426"/>
      <c r="AA60" s="427" t="str">
        <f>AA$4</f>
        <v>1Q03</v>
      </c>
      <c r="AB60" s="426"/>
      <c r="AC60" s="427" t="str">
        <f>AC$4</f>
        <v>2Q03</v>
      </c>
      <c r="AD60" s="426"/>
      <c r="AE60" s="427" t="str">
        <f>AE$4</f>
        <v>3Q03</v>
      </c>
      <c r="AF60" s="426"/>
      <c r="AG60" s="427" t="str">
        <f>AG$4</f>
        <v>4Q03</v>
      </c>
      <c r="AH60" s="426"/>
      <c r="AI60" s="427" t="str">
        <f>AI$4</f>
        <v>1Q04</v>
      </c>
      <c r="AJ60" s="426"/>
      <c r="AK60" s="427" t="str">
        <f>AK$4</f>
        <v>2Q04</v>
      </c>
      <c r="AL60" s="426"/>
      <c r="AM60" s="427" t="str">
        <f>AM$4</f>
        <v>3Q04</v>
      </c>
      <c r="AN60" s="426"/>
      <c r="AO60" s="427" t="str">
        <f>AO$4</f>
        <v>4Q04</v>
      </c>
      <c r="AP60" s="426"/>
      <c r="AQ60" s="427" t="str">
        <f>AQ$4</f>
        <v>1Q05</v>
      </c>
      <c r="AR60" s="426"/>
      <c r="AS60" s="427" t="str">
        <f>AS$4</f>
        <v>2Q05</v>
      </c>
      <c r="AT60" s="426"/>
      <c r="AU60" s="427" t="str">
        <f>AU$4</f>
        <v>3Q05</v>
      </c>
      <c r="AV60" s="426"/>
      <c r="AW60" s="427" t="str">
        <f>AW$4</f>
        <v>4Q05</v>
      </c>
      <c r="AX60" s="426"/>
      <c r="AY60" s="427" t="str">
        <f>AY$4</f>
        <v>1Q06</v>
      </c>
      <c r="AZ60" s="426"/>
      <c r="BA60" s="427" t="str">
        <f>BA$4</f>
        <v>2Q06</v>
      </c>
      <c r="BB60" s="426"/>
      <c r="BC60" s="427" t="str">
        <f>BC$4</f>
        <v>3Q06</v>
      </c>
      <c r="BD60" s="426"/>
      <c r="BE60" s="427" t="str">
        <f>BE$4</f>
        <v>4Q06</v>
      </c>
      <c r="BF60" s="426"/>
      <c r="BG60" s="427" t="str">
        <f>BG$4</f>
        <v>1Q07</v>
      </c>
      <c r="BH60" s="426"/>
      <c r="BI60" s="427" t="str">
        <f>BI$4</f>
        <v>2Q07</v>
      </c>
      <c r="BJ60" s="426"/>
      <c r="BK60" s="427" t="str">
        <f>BK$4</f>
        <v>3Q07</v>
      </c>
      <c r="BL60" s="426"/>
      <c r="BM60" s="427" t="str">
        <f>BM$4</f>
        <v>4Q07</v>
      </c>
      <c r="BN60" s="426"/>
      <c r="BO60" s="427" t="str">
        <f>BO$4</f>
        <v>1Q08</v>
      </c>
      <c r="BP60" s="426"/>
      <c r="BQ60" s="427" t="str">
        <f>BQ$4</f>
        <v>2Q08</v>
      </c>
      <c r="BR60" s="426"/>
      <c r="BS60" s="427" t="str">
        <f>BS$4</f>
        <v>3Q08</v>
      </c>
      <c r="BT60" s="426"/>
      <c r="BU60" s="427" t="str">
        <f>BU$4</f>
        <v>4Q08</v>
      </c>
      <c r="BV60" s="426"/>
      <c r="BW60" s="427" t="str">
        <f>BW$4</f>
        <v>1Q09</v>
      </c>
      <c r="BX60" s="426"/>
      <c r="BY60" s="427" t="str">
        <f>BY$4</f>
        <v>2Q09</v>
      </c>
      <c r="BZ60" s="426"/>
      <c r="CA60" s="427" t="str">
        <f>CA$4</f>
        <v>3Q09</v>
      </c>
      <c r="CB60" s="426"/>
      <c r="CC60" s="427" t="str">
        <f>CC$4</f>
        <v>4Q09</v>
      </c>
      <c r="CD60" s="426"/>
      <c r="CE60" s="427" t="str">
        <f>CE$4</f>
        <v>1Q10</v>
      </c>
      <c r="CF60" s="426"/>
      <c r="CG60" s="427" t="str">
        <f>CG$4</f>
        <v>2Q10</v>
      </c>
      <c r="CH60" s="426"/>
      <c r="CI60" s="427" t="str">
        <f>CI$4</f>
        <v>3Q10</v>
      </c>
      <c r="CJ60" s="426"/>
      <c r="CK60" s="427" t="str">
        <f>CK$4</f>
        <v>4Q10</v>
      </c>
      <c r="CL60" s="426"/>
      <c r="CM60" s="427" t="str">
        <f>CM$4</f>
        <v>1Q11</v>
      </c>
      <c r="CN60" s="426"/>
      <c r="CO60" s="427" t="str">
        <f>CO$4</f>
        <v>2Q11</v>
      </c>
      <c r="CP60" s="426"/>
      <c r="CQ60" s="427" t="str">
        <f>CQ$4</f>
        <v>3Q11</v>
      </c>
      <c r="CR60" s="426"/>
      <c r="CS60" s="427" t="str">
        <f>CS$4</f>
        <v>4Q11</v>
      </c>
      <c r="CT60" s="426"/>
      <c r="CU60" s="427" t="str">
        <f>CU$4</f>
        <v>1Q12</v>
      </c>
      <c r="CV60" s="426"/>
      <c r="CW60" s="427" t="str">
        <f>CW$4</f>
        <v>2Q12</v>
      </c>
      <c r="CX60" s="426"/>
      <c r="CY60" s="427" t="str">
        <f>CY$4</f>
        <v>3Q12</v>
      </c>
      <c r="CZ60" s="426"/>
      <c r="DA60" s="427" t="str">
        <f>DA$4</f>
        <v>4Q12</v>
      </c>
      <c r="DB60" s="426"/>
      <c r="DC60" s="427" t="str">
        <f>DC$4</f>
        <v>1Q13</v>
      </c>
      <c r="DD60" s="426"/>
      <c r="DE60" s="427" t="str">
        <f>DE$4</f>
        <v>2Q13</v>
      </c>
      <c r="DF60" s="426"/>
      <c r="DG60" s="427" t="str">
        <f>DG$4</f>
        <v>3Q13</v>
      </c>
      <c r="DH60" s="426"/>
      <c r="DI60" s="427" t="str">
        <f>DI$4</f>
        <v>4Q13</v>
      </c>
      <c r="DJ60" s="426"/>
      <c r="DK60" s="427" t="str">
        <f>DK$4</f>
        <v>1Q14</v>
      </c>
      <c r="DL60" s="426"/>
      <c r="DM60" s="427" t="str">
        <f>DM$4</f>
        <v>2Q14</v>
      </c>
      <c r="DN60" s="426"/>
      <c r="DO60" s="427" t="str">
        <f>DO$4</f>
        <v>3Q14</v>
      </c>
      <c r="DP60" s="426"/>
      <c r="DQ60" s="427" t="str">
        <f>DQ$4</f>
        <v>4Q14</v>
      </c>
      <c r="DR60" s="426"/>
      <c r="DS60" s="427" t="str">
        <f>DS$4</f>
        <v>1Q15</v>
      </c>
      <c r="DT60" s="426"/>
      <c r="DU60" s="427" t="str">
        <f>DU$4</f>
        <v>2Q15</v>
      </c>
      <c r="DV60" s="426"/>
      <c r="DW60" s="427" t="str">
        <f>DW$4</f>
        <v>3Q15</v>
      </c>
      <c r="DX60" s="426"/>
      <c r="DY60" s="427" t="str">
        <f>DY$4</f>
        <v>4Q15</v>
      </c>
      <c r="DZ60" s="426"/>
      <c r="EA60" s="427" t="str">
        <f t="shared" ref="EA60" si="60">EA$4</f>
        <v>1Q16</v>
      </c>
      <c r="EB60" s="426"/>
      <c r="EC60" s="427" t="str">
        <f t="shared" ref="EC60" si="61">EC$4</f>
        <v>2Q16</v>
      </c>
      <c r="ED60" s="426"/>
      <c r="EE60" s="427" t="str">
        <f t="shared" ref="EE60" si="62">EE$4</f>
        <v>3Q16</v>
      </c>
      <c r="EF60" s="426"/>
      <c r="EG60" s="427" t="str">
        <f t="shared" ref="EG60:EO60" si="63">EG$4</f>
        <v>4Q16</v>
      </c>
      <c r="EH60" s="426"/>
      <c r="EI60" s="427" t="str">
        <f t="shared" si="63"/>
        <v>1Q17</v>
      </c>
      <c r="EJ60" s="426"/>
      <c r="EK60" s="427" t="str">
        <f t="shared" si="63"/>
        <v>2Q17</v>
      </c>
      <c r="EL60" s="426"/>
      <c r="EM60" s="427" t="str">
        <f t="shared" si="63"/>
        <v>3Q17</v>
      </c>
      <c r="EN60" s="426"/>
      <c r="EO60" s="427" t="str">
        <f t="shared" si="63"/>
        <v>4Q17</v>
      </c>
      <c r="EP60" s="427"/>
      <c r="EQ60" s="426"/>
      <c r="ER60" s="427" t="str">
        <f>ER$4</f>
        <v>1999</v>
      </c>
      <c r="ES60" s="426"/>
      <c r="ET60" s="427" t="str">
        <f>ET$4</f>
        <v>2000</v>
      </c>
      <c r="EU60" s="426"/>
      <c r="EV60" s="427">
        <f>EV$4</f>
        <v>2001</v>
      </c>
      <c r="EW60" s="426"/>
      <c r="EX60" s="427">
        <f>EX$4</f>
        <v>2002</v>
      </c>
      <c r="EY60" s="426"/>
      <c r="EZ60" s="427" t="str">
        <f>EZ$4</f>
        <v>2003</v>
      </c>
      <c r="FA60" s="426"/>
      <c r="FB60" s="427" t="str">
        <f>FB$4</f>
        <v>2004</v>
      </c>
      <c r="FC60" s="426"/>
      <c r="FD60" s="427" t="str">
        <f>FD$4</f>
        <v>2005</v>
      </c>
      <c r="FE60" s="426"/>
      <c r="FF60" s="427" t="str">
        <f>FF$4</f>
        <v>2006</v>
      </c>
      <c r="FG60" s="426"/>
      <c r="FH60" s="427">
        <f>FH$4</f>
        <v>2007</v>
      </c>
      <c r="FI60" s="426"/>
      <c r="FJ60" s="427" t="str">
        <f>FJ$4</f>
        <v>2008</v>
      </c>
      <c r="FK60" s="426"/>
      <c r="FL60" s="427" t="str">
        <f>FL$4</f>
        <v>2009</v>
      </c>
      <c r="FM60" s="426"/>
      <c r="FN60" s="427" t="str">
        <f>FN$4</f>
        <v>2010</v>
      </c>
      <c r="FO60" s="426"/>
      <c r="FP60" s="427" t="str">
        <f>FP$4</f>
        <v>2011</v>
      </c>
      <c r="FQ60" s="426"/>
      <c r="FR60" s="427" t="str">
        <f>FR$4</f>
        <v>2012</v>
      </c>
      <c r="FS60" s="426"/>
      <c r="FT60" s="427" t="str">
        <f>FT$4</f>
        <v>2013</v>
      </c>
      <c r="FU60" s="426"/>
      <c r="FV60" s="427" t="str">
        <f>FV$4</f>
        <v>2014</v>
      </c>
      <c r="FW60" s="426"/>
      <c r="FX60" s="427" t="str">
        <f>FX$4</f>
        <v>2015</v>
      </c>
      <c r="FY60" s="426"/>
      <c r="FZ60" s="427" t="str">
        <f>FZ$4</f>
        <v>2016</v>
      </c>
      <c r="GA60" s="426"/>
      <c r="GB60" s="427" t="str">
        <f>GB$4</f>
        <v>2017</v>
      </c>
      <c r="GC60" s="426"/>
      <c r="GD60" s="427" t="str">
        <f>GD$4</f>
        <v>2018E</v>
      </c>
      <c r="GE60" s="426"/>
      <c r="GF60" s="427" t="str">
        <f>GF$4</f>
        <v>2019E</v>
      </c>
      <c r="GG60" s="426"/>
      <c r="GH60" s="427" t="str">
        <f>GH$4</f>
        <v>2020E</v>
      </c>
      <c r="GI60" s="426"/>
      <c r="GJ60" s="427" t="str">
        <f>GJ$4</f>
        <v>2021E</v>
      </c>
      <c r="GK60" s="427" t="str">
        <f>GK$4</f>
        <v>5-Yr</v>
      </c>
      <c r="GL60" s="426"/>
    </row>
    <row r="61" spans="1:194" s="428" customFormat="1" ht="12" customHeight="1" x14ac:dyDescent="0.2">
      <c r="A61" s="429"/>
      <c r="B61" s="430" t="str">
        <f t="shared" ref="B61:DB61" si="64">B$5</f>
        <v>1Q01</v>
      </c>
      <c r="C61" s="431" t="str">
        <f t="shared" si="64"/>
        <v>% Chg</v>
      </c>
      <c r="D61" s="430" t="str">
        <f t="shared" si="64"/>
        <v>2Q01</v>
      </c>
      <c r="E61" s="431" t="str">
        <f t="shared" si="64"/>
        <v>% Chg</v>
      </c>
      <c r="F61" s="430" t="str">
        <f t="shared" si="64"/>
        <v>3Q01</v>
      </c>
      <c r="G61" s="431" t="str">
        <f t="shared" si="64"/>
        <v>% Chg</v>
      </c>
      <c r="H61" s="430" t="str">
        <f t="shared" si="64"/>
        <v>4Q01</v>
      </c>
      <c r="I61" s="431" t="str">
        <f t="shared" si="64"/>
        <v>% Chg</v>
      </c>
      <c r="J61" s="430" t="str">
        <f t="shared" si="64"/>
        <v>1Q02</v>
      </c>
      <c r="K61" s="431" t="str">
        <f t="shared" si="64"/>
        <v>% Chg</v>
      </c>
      <c r="L61" s="430" t="str">
        <f t="shared" si="64"/>
        <v>2Q02</v>
      </c>
      <c r="M61" s="431" t="str">
        <f t="shared" si="64"/>
        <v>% Chg</v>
      </c>
      <c r="N61" s="430" t="str">
        <f t="shared" si="64"/>
        <v>3Q02</v>
      </c>
      <c r="O61" s="431" t="str">
        <f t="shared" si="64"/>
        <v>% Chg</v>
      </c>
      <c r="P61" s="430" t="str">
        <f t="shared" si="64"/>
        <v>4Q02</v>
      </c>
      <c r="Q61" s="431" t="str">
        <f t="shared" si="64"/>
        <v>% Chg</v>
      </c>
      <c r="R61" s="430" t="str">
        <f t="shared" si="64"/>
        <v>1Q03</v>
      </c>
      <c r="S61" s="431" t="str">
        <f t="shared" si="64"/>
        <v>% Chg</v>
      </c>
      <c r="T61" s="430" t="str">
        <f t="shared" si="64"/>
        <v>2Q03</v>
      </c>
      <c r="U61" s="431" t="str">
        <f t="shared" si="64"/>
        <v>% Chg</v>
      </c>
      <c r="V61" s="430" t="str">
        <f t="shared" si="64"/>
        <v>3Q03</v>
      </c>
      <c r="W61" s="431" t="str">
        <f t="shared" si="64"/>
        <v>% Chg</v>
      </c>
      <c r="X61" s="430" t="str">
        <f t="shared" si="64"/>
        <v>4Q03</v>
      </c>
      <c r="Y61" s="431" t="str">
        <f t="shared" si="64"/>
        <v>% Chg</v>
      </c>
      <c r="Z61" s="430" t="str">
        <f t="shared" si="64"/>
        <v>1Q04</v>
      </c>
      <c r="AA61" s="431" t="str">
        <f t="shared" si="64"/>
        <v>% Chg</v>
      </c>
      <c r="AB61" s="430" t="str">
        <f t="shared" si="64"/>
        <v>2Q04</v>
      </c>
      <c r="AC61" s="431" t="str">
        <f t="shared" si="64"/>
        <v>% Chg</v>
      </c>
      <c r="AD61" s="430" t="str">
        <f t="shared" si="64"/>
        <v>3Q04</v>
      </c>
      <c r="AE61" s="431" t="str">
        <f t="shared" si="64"/>
        <v>% Chg</v>
      </c>
      <c r="AF61" s="430" t="str">
        <f t="shared" si="64"/>
        <v>4Q04</v>
      </c>
      <c r="AG61" s="431" t="str">
        <f t="shared" si="64"/>
        <v>% Chg</v>
      </c>
      <c r="AH61" s="430" t="str">
        <f t="shared" si="64"/>
        <v>1Q05</v>
      </c>
      <c r="AI61" s="431" t="str">
        <f t="shared" si="64"/>
        <v>% Chg</v>
      </c>
      <c r="AJ61" s="430" t="str">
        <f t="shared" si="64"/>
        <v>2Q05</v>
      </c>
      <c r="AK61" s="431" t="str">
        <f t="shared" si="64"/>
        <v>% Chg</v>
      </c>
      <c r="AL61" s="430" t="str">
        <f t="shared" si="64"/>
        <v>3Q05</v>
      </c>
      <c r="AM61" s="431" t="str">
        <f t="shared" si="64"/>
        <v>% Chg</v>
      </c>
      <c r="AN61" s="430" t="str">
        <f t="shared" si="64"/>
        <v>4Q05</v>
      </c>
      <c r="AO61" s="431" t="str">
        <f t="shared" si="64"/>
        <v>% Chg</v>
      </c>
      <c r="AP61" s="430" t="str">
        <f t="shared" si="64"/>
        <v>1Q06</v>
      </c>
      <c r="AQ61" s="431" t="str">
        <f t="shared" si="64"/>
        <v>% Chg</v>
      </c>
      <c r="AR61" s="430" t="str">
        <f t="shared" si="64"/>
        <v>2Q06</v>
      </c>
      <c r="AS61" s="431" t="str">
        <f t="shared" si="64"/>
        <v>% Chg</v>
      </c>
      <c r="AT61" s="430" t="str">
        <f t="shared" si="64"/>
        <v>3Q06</v>
      </c>
      <c r="AU61" s="431" t="str">
        <f t="shared" si="64"/>
        <v>% Chg</v>
      </c>
      <c r="AV61" s="430" t="str">
        <f t="shared" si="64"/>
        <v>4Q06</v>
      </c>
      <c r="AW61" s="431" t="str">
        <f t="shared" si="64"/>
        <v>% Chg</v>
      </c>
      <c r="AX61" s="430" t="str">
        <f t="shared" si="64"/>
        <v>1Q07</v>
      </c>
      <c r="AY61" s="431" t="str">
        <f t="shared" si="64"/>
        <v>% Chg</v>
      </c>
      <c r="AZ61" s="430" t="str">
        <f t="shared" si="64"/>
        <v>2Q07</v>
      </c>
      <c r="BA61" s="431" t="str">
        <f t="shared" si="64"/>
        <v>% Chg</v>
      </c>
      <c r="BB61" s="430" t="str">
        <f t="shared" si="64"/>
        <v>3Q07</v>
      </c>
      <c r="BC61" s="431" t="str">
        <f t="shared" si="64"/>
        <v>% Chg</v>
      </c>
      <c r="BD61" s="430" t="str">
        <f t="shared" si="64"/>
        <v>4Q07</v>
      </c>
      <c r="BE61" s="431" t="str">
        <f t="shared" si="64"/>
        <v>% Chg</v>
      </c>
      <c r="BF61" s="430" t="str">
        <f t="shared" si="64"/>
        <v>1Q08</v>
      </c>
      <c r="BG61" s="431" t="str">
        <f t="shared" si="64"/>
        <v>% Chg</v>
      </c>
      <c r="BH61" s="430" t="str">
        <f t="shared" si="64"/>
        <v>2Q08</v>
      </c>
      <c r="BI61" s="431" t="str">
        <f t="shared" si="64"/>
        <v>% Chg</v>
      </c>
      <c r="BJ61" s="430" t="str">
        <f t="shared" si="64"/>
        <v>3Q08</v>
      </c>
      <c r="BK61" s="431" t="str">
        <f t="shared" si="64"/>
        <v>% Chg</v>
      </c>
      <c r="BL61" s="430" t="str">
        <f t="shared" si="64"/>
        <v>4Q08</v>
      </c>
      <c r="BM61" s="431" t="str">
        <f t="shared" si="64"/>
        <v>% Chg</v>
      </c>
      <c r="BN61" s="430" t="str">
        <f t="shared" si="64"/>
        <v>1Q09</v>
      </c>
      <c r="BO61" s="431" t="str">
        <f t="shared" si="64"/>
        <v>% Chg</v>
      </c>
      <c r="BP61" s="430" t="str">
        <f t="shared" si="64"/>
        <v>2Q09</v>
      </c>
      <c r="BQ61" s="431" t="str">
        <f t="shared" si="64"/>
        <v>% Chg</v>
      </c>
      <c r="BR61" s="430" t="str">
        <f t="shared" si="64"/>
        <v>3Q09</v>
      </c>
      <c r="BS61" s="431" t="str">
        <f t="shared" si="64"/>
        <v>% Chg</v>
      </c>
      <c r="BT61" s="430" t="str">
        <f t="shared" si="64"/>
        <v>4Q09</v>
      </c>
      <c r="BU61" s="431" t="str">
        <f t="shared" si="64"/>
        <v>% Chg</v>
      </c>
      <c r="BV61" s="430" t="str">
        <f t="shared" si="64"/>
        <v>1Q10</v>
      </c>
      <c r="BW61" s="431" t="str">
        <f t="shared" si="64"/>
        <v>% Chg</v>
      </c>
      <c r="BX61" s="430" t="str">
        <f t="shared" si="64"/>
        <v>2Q10</v>
      </c>
      <c r="BY61" s="431" t="str">
        <f t="shared" si="64"/>
        <v>% Chg</v>
      </c>
      <c r="BZ61" s="430" t="str">
        <f t="shared" si="64"/>
        <v>3Q10</v>
      </c>
      <c r="CA61" s="431" t="str">
        <f t="shared" si="64"/>
        <v>% Chg</v>
      </c>
      <c r="CB61" s="430" t="str">
        <f t="shared" si="64"/>
        <v>4Q10</v>
      </c>
      <c r="CC61" s="431" t="str">
        <f t="shared" si="64"/>
        <v>% Chg</v>
      </c>
      <c r="CD61" s="430" t="str">
        <f t="shared" si="64"/>
        <v>1Q11</v>
      </c>
      <c r="CE61" s="431" t="str">
        <f t="shared" si="64"/>
        <v>% Chg</v>
      </c>
      <c r="CF61" s="430" t="str">
        <f t="shared" si="64"/>
        <v>2Q11</v>
      </c>
      <c r="CG61" s="431" t="str">
        <f t="shared" si="64"/>
        <v>% Chg</v>
      </c>
      <c r="CH61" s="430" t="str">
        <f t="shared" si="64"/>
        <v>3Q11</v>
      </c>
      <c r="CI61" s="431" t="str">
        <f t="shared" si="64"/>
        <v>% Chg</v>
      </c>
      <c r="CJ61" s="430" t="str">
        <f t="shared" si="64"/>
        <v>4Q11</v>
      </c>
      <c r="CK61" s="431" t="str">
        <f t="shared" si="64"/>
        <v>% Chg</v>
      </c>
      <c r="CL61" s="430" t="str">
        <f t="shared" si="64"/>
        <v>1Q12</v>
      </c>
      <c r="CM61" s="431" t="str">
        <f t="shared" si="64"/>
        <v>% Chg</v>
      </c>
      <c r="CN61" s="430" t="str">
        <f t="shared" si="64"/>
        <v>2Q12</v>
      </c>
      <c r="CO61" s="431" t="str">
        <f t="shared" si="64"/>
        <v>% Chg</v>
      </c>
      <c r="CP61" s="430" t="str">
        <f t="shared" si="64"/>
        <v>3Q12</v>
      </c>
      <c r="CQ61" s="431" t="str">
        <f t="shared" si="64"/>
        <v>% Chg</v>
      </c>
      <c r="CR61" s="430" t="str">
        <f t="shared" si="64"/>
        <v>4Q12</v>
      </c>
      <c r="CS61" s="431" t="str">
        <f t="shared" si="64"/>
        <v>% Chg</v>
      </c>
      <c r="CT61" s="430" t="str">
        <f t="shared" si="64"/>
        <v>1Q13</v>
      </c>
      <c r="CU61" s="431" t="str">
        <f t="shared" si="64"/>
        <v>% Chg</v>
      </c>
      <c r="CV61" s="430" t="str">
        <f t="shared" si="64"/>
        <v>2Q13</v>
      </c>
      <c r="CW61" s="431" t="str">
        <f t="shared" si="64"/>
        <v>% Chg</v>
      </c>
      <c r="CX61" s="430" t="str">
        <f t="shared" si="64"/>
        <v>3Q13</v>
      </c>
      <c r="CY61" s="431" t="str">
        <f t="shared" si="64"/>
        <v>% Chg</v>
      </c>
      <c r="CZ61" s="430" t="str">
        <f t="shared" si="64"/>
        <v>4Q13</v>
      </c>
      <c r="DA61" s="431" t="str">
        <f>DA$5</f>
        <v>% Chg</v>
      </c>
      <c r="DB61" s="430" t="str">
        <f t="shared" si="64"/>
        <v>1Q14</v>
      </c>
      <c r="DC61" s="431" t="str">
        <f t="shared" ref="DC61:EO61" si="65">DC$5</f>
        <v>% Chg</v>
      </c>
      <c r="DD61" s="430" t="str">
        <f t="shared" si="65"/>
        <v>2Q14</v>
      </c>
      <c r="DE61" s="431" t="str">
        <f t="shared" si="65"/>
        <v>% Chg</v>
      </c>
      <c r="DF61" s="430" t="str">
        <f t="shared" si="65"/>
        <v>3Q14</v>
      </c>
      <c r="DG61" s="431" t="str">
        <f t="shared" si="65"/>
        <v>% Chg</v>
      </c>
      <c r="DH61" s="430" t="str">
        <f t="shared" si="65"/>
        <v>4Q14</v>
      </c>
      <c r="DI61" s="431" t="str">
        <f t="shared" si="65"/>
        <v>% Chg</v>
      </c>
      <c r="DJ61" s="430" t="str">
        <f t="shared" si="65"/>
        <v>1Q15</v>
      </c>
      <c r="DK61" s="431" t="str">
        <f t="shared" si="65"/>
        <v>% Chg</v>
      </c>
      <c r="DL61" s="430" t="str">
        <f t="shared" si="65"/>
        <v>2Q15</v>
      </c>
      <c r="DM61" s="431" t="str">
        <f t="shared" si="65"/>
        <v>% Chg</v>
      </c>
      <c r="DN61" s="430" t="str">
        <f t="shared" si="65"/>
        <v>3Q15</v>
      </c>
      <c r="DO61" s="431" t="str">
        <f t="shared" si="65"/>
        <v>% Chg</v>
      </c>
      <c r="DP61" s="430" t="str">
        <f t="shared" si="65"/>
        <v>4Q15</v>
      </c>
      <c r="DQ61" s="431" t="str">
        <f t="shared" si="65"/>
        <v>% Chg</v>
      </c>
      <c r="DR61" s="430" t="str">
        <f t="shared" si="65"/>
        <v>1Q16</v>
      </c>
      <c r="DS61" s="431" t="str">
        <f t="shared" si="65"/>
        <v>% Chg</v>
      </c>
      <c r="DT61" s="430" t="str">
        <f t="shared" si="65"/>
        <v>2Q16</v>
      </c>
      <c r="DU61" s="431" t="str">
        <f t="shared" si="65"/>
        <v>% Chg</v>
      </c>
      <c r="DV61" s="430" t="str">
        <f t="shared" si="65"/>
        <v>3Q16</v>
      </c>
      <c r="DW61" s="431" t="str">
        <f t="shared" si="65"/>
        <v>% Chg</v>
      </c>
      <c r="DX61" s="430" t="str">
        <f t="shared" si="65"/>
        <v>4Q16</v>
      </c>
      <c r="DY61" s="431" t="str">
        <f t="shared" si="65"/>
        <v>% Chg</v>
      </c>
      <c r="DZ61" s="430" t="str">
        <f t="shared" si="65"/>
        <v>1Q17</v>
      </c>
      <c r="EA61" s="431" t="str">
        <f t="shared" si="65"/>
        <v>% Chg</v>
      </c>
      <c r="EB61" s="430" t="str">
        <f t="shared" si="65"/>
        <v>2Q17</v>
      </c>
      <c r="EC61" s="431" t="str">
        <f t="shared" si="65"/>
        <v>% Chg</v>
      </c>
      <c r="ED61" s="430" t="str">
        <f t="shared" si="65"/>
        <v>3Q17</v>
      </c>
      <c r="EE61" s="431" t="str">
        <f t="shared" si="65"/>
        <v>% Chg</v>
      </c>
      <c r="EF61" s="430" t="str">
        <f t="shared" si="65"/>
        <v>4Q17</v>
      </c>
      <c r="EG61" s="431" t="str">
        <f t="shared" si="65"/>
        <v>% Chg</v>
      </c>
      <c r="EH61" s="430" t="str">
        <f t="shared" si="65"/>
        <v>1Q18E</v>
      </c>
      <c r="EI61" s="431" t="str">
        <f t="shared" si="65"/>
        <v>% Chg</v>
      </c>
      <c r="EJ61" s="430" t="str">
        <f t="shared" si="65"/>
        <v>2Q18E</v>
      </c>
      <c r="EK61" s="431" t="str">
        <f t="shared" si="65"/>
        <v>% Chg</v>
      </c>
      <c r="EL61" s="430" t="str">
        <f t="shared" si="65"/>
        <v>3Q18E</v>
      </c>
      <c r="EM61" s="431" t="str">
        <f t="shared" si="65"/>
        <v>% Chg</v>
      </c>
      <c r="EN61" s="430" t="str">
        <f t="shared" si="65"/>
        <v>4Q18E</v>
      </c>
      <c r="EO61" s="431" t="str">
        <f t="shared" si="65"/>
        <v>% Chg</v>
      </c>
      <c r="EP61" s="431"/>
      <c r="EQ61" s="492" t="str">
        <f t="shared" ref="EQ61:GK61" si="66">EQ$5</f>
        <v>2000</v>
      </c>
      <c r="ER61" s="431" t="str">
        <f t="shared" si="66"/>
        <v>% Chg</v>
      </c>
      <c r="ES61" s="492">
        <f t="shared" si="66"/>
        <v>2001</v>
      </c>
      <c r="ET61" s="431" t="str">
        <f t="shared" si="66"/>
        <v>% Chg</v>
      </c>
      <c r="EU61" s="492">
        <f t="shared" si="66"/>
        <v>2002</v>
      </c>
      <c r="EV61" s="431" t="str">
        <f t="shared" si="66"/>
        <v>% Chg</v>
      </c>
      <c r="EW61" s="430" t="str">
        <f t="shared" si="66"/>
        <v>2003</v>
      </c>
      <c r="EX61" s="431" t="str">
        <f t="shared" si="66"/>
        <v>% Chg</v>
      </c>
      <c r="EY61" s="430" t="str">
        <f t="shared" si="66"/>
        <v>2004</v>
      </c>
      <c r="EZ61" s="431" t="str">
        <f t="shared" si="66"/>
        <v>% Chg</v>
      </c>
      <c r="FA61" s="430" t="str">
        <f t="shared" si="66"/>
        <v>2005</v>
      </c>
      <c r="FB61" s="431" t="str">
        <f t="shared" si="66"/>
        <v>% Chg</v>
      </c>
      <c r="FC61" s="430" t="str">
        <f t="shared" si="66"/>
        <v>2006</v>
      </c>
      <c r="FD61" s="431" t="str">
        <f t="shared" si="66"/>
        <v>% Chg</v>
      </c>
      <c r="FE61" s="432">
        <f t="shared" si="66"/>
        <v>2007</v>
      </c>
      <c r="FF61" s="431" t="str">
        <f t="shared" si="66"/>
        <v>% Chg</v>
      </c>
      <c r="FG61" s="493" t="str">
        <f t="shared" si="66"/>
        <v>2008</v>
      </c>
      <c r="FH61" s="431" t="str">
        <f t="shared" si="66"/>
        <v>% Chg</v>
      </c>
      <c r="FI61" s="493" t="str">
        <f t="shared" si="66"/>
        <v>2009</v>
      </c>
      <c r="FJ61" s="431" t="str">
        <f t="shared" si="66"/>
        <v>% Chg</v>
      </c>
      <c r="FK61" s="493" t="str">
        <f t="shared" si="66"/>
        <v>2010</v>
      </c>
      <c r="FL61" s="431" t="str">
        <f t="shared" si="66"/>
        <v>% Chg</v>
      </c>
      <c r="FM61" s="493" t="str">
        <f t="shared" si="66"/>
        <v>2011</v>
      </c>
      <c r="FN61" s="431" t="str">
        <f t="shared" si="66"/>
        <v>% Chg</v>
      </c>
      <c r="FO61" s="430" t="str">
        <f t="shared" si="66"/>
        <v>2012</v>
      </c>
      <c r="FP61" s="431" t="str">
        <f t="shared" si="66"/>
        <v>% Chg</v>
      </c>
      <c r="FQ61" s="430" t="str">
        <f t="shared" si="66"/>
        <v>2013</v>
      </c>
      <c r="FR61" s="431" t="str">
        <f t="shared" si="66"/>
        <v>% Chg</v>
      </c>
      <c r="FS61" s="430" t="str">
        <f t="shared" si="66"/>
        <v>2014</v>
      </c>
      <c r="FT61" s="431" t="str">
        <f t="shared" si="66"/>
        <v>% Chg</v>
      </c>
      <c r="FU61" s="430" t="str">
        <f t="shared" si="66"/>
        <v>2015</v>
      </c>
      <c r="FV61" s="431" t="str">
        <f t="shared" si="66"/>
        <v>% Chg</v>
      </c>
      <c r="FW61" s="430" t="str">
        <f t="shared" si="66"/>
        <v>2016</v>
      </c>
      <c r="FX61" s="431" t="str">
        <f t="shared" si="66"/>
        <v>% Chg</v>
      </c>
      <c r="FY61" s="430" t="str">
        <f t="shared" si="66"/>
        <v>2017</v>
      </c>
      <c r="FZ61" s="431" t="str">
        <f t="shared" si="66"/>
        <v>% Chg</v>
      </c>
      <c r="GA61" s="430" t="str">
        <f t="shared" si="66"/>
        <v>2018E</v>
      </c>
      <c r="GB61" s="431" t="str">
        <f t="shared" si="66"/>
        <v>% Chg</v>
      </c>
      <c r="GC61" s="430" t="str">
        <f t="shared" si="66"/>
        <v>2019E</v>
      </c>
      <c r="GD61" s="431" t="str">
        <f t="shared" si="66"/>
        <v>% Chg</v>
      </c>
      <c r="GE61" s="430" t="str">
        <f t="shared" si="66"/>
        <v>2020E</v>
      </c>
      <c r="GF61" s="431" t="str">
        <f t="shared" si="66"/>
        <v>% Chg</v>
      </c>
      <c r="GG61" s="430" t="str">
        <f t="shared" si="66"/>
        <v>2021E</v>
      </c>
      <c r="GH61" s="431" t="str">
        <f t="shared" si="66"/>
        <v>% Chg</v>
      </c>
      <c r="GI61" s="430" t="str">
        <f t="shared" si="66"/>
        <v>2022E</v>
      </c>
      <c r="GJ61" s="431" t="str">
        <f t="shared" si="66"/>
        <v>% Chg</v>
      </c>
      <c r="GK61" s="431" t="str">
        <f t="shared" si="66"/>
        <v>CAGR (%)</v>
      </c>
      <c r="GL61" s="426"/>
    </row>
    <row r="62" spans="1:194" s="428" customFormat="1" ht="12" customHeight="1" x14ac:dyDescent="0.2">
      <c r="B62" s="426"/>
      <c r="C62" s="427"/>
      <c r="D62" s="426"/>
      <c r="E62" s="427"/>
      <c r="F62" s="426"/>
      <c r="G62" s="427"/>
      <c r="H62" s="426"/>
      <c r="I62" s="427"/>
      <c r="J62" s="426"/>
      <c r="K62" s="427"/>
      <c r="L62" s="426"/>
      <c r="M62" s="427"/>
      <c r="N62" s="426"/>
      <c r="O62" s="427"/>
      <c r="P62" s="426"/>
      <c r="Q62" s="427"/>
      <c r="R62" s="426"/>
      <c r="S62" s="427"/>
      <c r="T62" s="426"/>
      <c r="U62" s="427"/>
      <c r="V62" s="426"/>
      <c r="W62" s="427"/>
      <c r="X62" s="426"/>
      <c r="Y62" s="427"/>
      <c r="Z62" s="426"/>
      <c r="AA62" s="427"/>
      <c r="AB62" s="426"/>
      <c r="AC62" s="427"/>
      <c r="AD62" s="426"/>
      <c r="AE62" s="427"/>
      <c r="AF62" s="426"/>
      <c r="AG62" s="427"/>
      <c r="AH62" s="426"/>
      <c r="AI62" s="427"/>
      <c r="AJ62" s="426"/>
      <c r="AK62" s="427"/>
      <c r="AL62" s="426"/>
      <c r="AM62" s="427"/>
      <c r="AN62" s="426"/>
      <c r="AO62" s="427"/>
      <c r="AP62" s="426"/>
      <c r="AQ62" s="427"/>
      <c r="AR62" s="426"/>
      <c r="AS62" s="427"/>
      <c r="AT62" s="426"/>
      <c r="AU62" s="427"/>
      <c r="AV62" s="426"/>
      <c r="AW62" s="427"/>
      <c r="AX62" s="426"/>
      <c r="AY62" s="427"/>
      <c r="AZ62" s="426"/>
      <c r="BA62" s="427"/>
      <c r="BB62" s="426"/>
      <c r="BC62" s="427"/>
      <c r="BD62" s="426"/>
      <c r="BE62" s="427"/>
      <c r="BF62" s="426"/>
      <c r="BG62" s="427"/>
      <c r="BH62" s="426"/>
      <c r="BI62" s="427"/>
      <c r="BJ62" s="426"/>
      <c r="BK62" s="427"/>
      <c r="BL62" s="426"/>
      <c r="BM62" s="427"/>
      <c r="BN62" s="426"/>
      <c r="BO62" s="427"/>
      <c r="BP62" s="426"/>
      <c r="BQ62" s="427"/>
      <c r="BR62" s="426"/>
      <c r="BS62" s="427"/>
      <c r="BT62" s="426"/>
      <c r="BU62" s="427"/>
      <c r="BV62" s="426"/>
      <c r="BW62" s="427"/>
      <c r="BX62" s="426"/>
      <c r="BY62" s="427"/>
      <c r="BZ62" s="426"/>
      <c r="CA62" s="427"/>
      <c r="CB62" s="426"/>
      <c r="CC62" s="427"/>
      <c r="CD62" s="426"/>
      <c r="CE62" s="427"/>
      <c r="CF62" s="426"/>
      <c r="CG62" s="427"/>
      <c r="CH62" s="426"/>
      <c r="CI62" s="427"/>
      <c r="CJ62" s="426"/>
      <c r="CK62" s="427"/>
      <c r="CL62" s="426"/>
      <c r="CM62" s="427"/>
      <c r="CN62" s="426"/>
      <c r="CO62" s="427"/>
      <c r="CP62" s="426"/>
      <c r="CQ62" s="427"/>
      <c r="CR62" s="426"/>
      <c r="CS62" s="427"/>
      <c r="CT62" s="426"/>
      <c r="CU62" s="427"/>
      <c r="CV62" s="426"/>
      <c r="CW62" s="427"/>
      <c r="CX62" s="426"/>
      <c r="CY62" s="427"/>
      <c r="CZ62" s="426"/>
      <c r="DA62" s="427"/>
      <c r="DB62" s="426"/>
      <c r="DC62" s="427"/>
      <c r="DD62" s="426"/>
      <c r="DE62" s="427"/>
      <c r="DF62" s="426"/>
      <c r="DG62" s="427"/>
      <c r="DH62" s="426"/>
      <c r="DI62" s="427"/>
      <c r="DJ62" s="426"/>
      <c r="DK62" s="427"/>
      <c r="DL62" s="426"/>
      <c r="DM62" s="427"/>
      <c r="DN62" s="426"/>
      <c r="DO62" s="427"/>
      <c r="DP62" s="426"/>
      <c r="DQ62" s="427"/>
      <c r="DR62" s="426"/>
      <c r="DS62" s="427"/>
      <c r="DT62" s="426"/>
      <c r="DU62" s="427"/>
      <c r="DV62" s="426"/>
      <c r="DW62" s="427"/>
      <c r="DX62" s="426"/>
      <c r="DY62" s="427"/>
      <c r="DZ62" s="426"/>
      <c r="EA62" s="427"/>
      <c r="EB62" s="426"/>
      <c r="EC62" s="427"/>
      <c r="ED62" s="426"/>
      <c r="EE62" s="427"/>
      <c r="EF62" s="426"/>
      <c r="EG62" s="427"/>
      <c r="EH62" s="426"/>
      <c r="EI62" s="427"/>
      <c r="EJ62" s="426"/>
      <c r="EK62" s="427"/>
      <c r="EL62" s="426"/>
      <c r="EM62" s="427"/>
      <c r="EN62" s="426"/>
      <c r="EO62" s="427"/>
      <c r="EP62" s="427"/>
      <c r="EQ62" s="494"/>
      <c r="ER62" s="427"/>
      <c r="ES62" s="494"/>
      <c r="ET62" s="427"/>
      <c r="EU62" s="494"/>
      <c r="EV62" s="427"/>
      <c r="EW62" s="426"/>
      <c r="EX62" s="427"/>
      <c r="EY62" s="426"/>
      <c r="EZ62" s="427"/>
      <c r="FA62" s="426"/>
      <c r="FB62" s="427"/>
      <c r="FC62" s="426"/>
      <c r="FD62" s="427"/>
      <c r="FE62" s="470"/>
      <c r="FF62" s="427"/>
      <c r="FG62" s="495"/>
      <c r="FH62" s="427"/>
      <c r="FI62" s="495"/>
      <c r="FJ62" s="427"/>
      <c r="FK62" s="495"/>
      <c r="FL62" s="427"/>
      <c r="FM62" s="495"/>
      <c r="FN62" s="427"/>
      <c r="FO62" s="426"/>
      <c r="FP62" s="427"/>
      <c r="FQ62" s="426"/>
      <c r="FR62" s="427"/>
      <c r="FS62" s="426"/>
      <c r="FT62" s="427"/>
      <c r="FU62" s="426"/>
      <c r="FV62" s="427"/>
      <c r="FW62" s="426"/>
      <c r="FX62" s="427"/>
      <c r="FY62" s="426"/>
      <c r="FZ62" s="427"/>
      <c r="GA62" s="426"/>
      <c r="GB62" s="427"/>
      <c r="GC62" s="426"/>
      <c r="GD62" s="427"/>
      <c r="GE62" s="426"/>
      <c r="GF62" s="427"/>
      <c r="GG62" s="426"/>
      <c r="GH62" s="427"/>
      <c r="GI62" s="426"/>
      <c r="GJ62" s="427"/>
      <c r="GK62" s="427"/>
      <c r="GL62" s="426"/>
    </row>
    <row r="63" spans="1:194" ht="12" customHeight="1" x14ac:dyDescent="0.2">
      <c r="A63" s="496" t="s">
        <v>466</v>
      </c>
      <c r="B63" s="426"/>
      <c r="C63" s="427"/>
      <c r="D63" s="426"/>
      <c r="E63" s="427"/>
      <c r="F63" s="426"/>
      <c r="G63" s="427"/>
      <c r="H63" s="426"/>
      <c r="I63" s="427"/>
      <c r="J63" s="426"/>
      <c r="K63" s="427"/>
      <c r="L63" s="426"/>
      <c r="M63" s="427"/>
      <c r="N63" s="426"/>
      <c r="O63" s="427"/>
      <c r="P63" s="426"/>
      <c r="Q63" s="427"/>
      <c r="R63" s="426"/>
      <c r="S63" s="427"/>
      <c r="T63" s="426"/>
      <c r="U63" s="427"/>
      <c r="V63" s="426"/>
      <c r="W63" s="427"/>
      <c r="X63" s="426"/>
      <c r="Y63" s="427"/>
      <c r="Z63" s="426"/>
      <c r="AA63" s="427"/>
      <c r="AB63" s="426"/>
      <c r="AC63" s="427"/>
      <c r="AD63" s="426"/>
      <c r="AE63" s="427"/>
      <c r="AF63" s="426"/>
      <c r="AG63" s="427"/>
      <c r="AH63" s="426"/>
      <c r="AI63" s="427"/>
      <c r="AJ63" s="426"/>
      <c r="AK63" s="427"/>
      <c r="AL63" s="426"/>
      <c r="AM63" s="427"/>
      <c r="AN63" s="426"/>
      <c r="AO63" s="427"/>
      <c r="AP63" s="426"/>
      <c r="AQ63" s="427"/>
      <c r="AR63" s="426"/>
      <c r="AS63" s="427"/>
      <c r="AT63" s="426"/>
      <c r="AU63" s="427"/>
      <c r="AV63" s="426"/>
      <c r="AW63" s="427"/>
      <c r="AX63" s="426"/>
      <c r="AY63" s="427"/>
      <c r="AZ63" s="426"/>
      <c r="BA63" s="427"/>
      <c r="BB63" s="426"/>
      <c r="BC63" s="427"/>
      <c r="BD63" s="426"/>
      <c r="BE63" s="427"/>
      <c r="BF63" s="426"/>
      <c r="BG63" s="427"/>
      <c r="BH63" s="426"/>
      <c r="BI63" s="427"/>
      <c r="BJ63" s="426"/>
      <c r="BK63" s="427"/>
      <c r="BL63" s="426"/>
      <c r="BM63" s="427"/>
      <c r="BN63" s="426"/>
      <c r="BO63" s="427"/>
      <c r="BP63" s="426"/>
      <c r="BQ63" s="427"/>
      <c r="BR63" s="426"/>
      <c r="BS63" s="427"/>
      <c r="BT63" s="426"/>
      <c r="BU63" s="427"/>
      <c r="BV63" s="426"/>
      <c r="BW63" s="427"/>
      <c r="BX63" s="426"/>
      <c r="BY63" s="427"/>
      <c r="BZ63" s="426"/>
      <c r="CA63" s="427"/>
      <c r="CB63" s="426"/>
      <c r="CC63" s="427"/>
      <c r="CD63" s="426"/>
      <c r="CE63" s="427"/>
      <c r="CF63" s="426"/>
      <c r="CG63" s="427"/>
      <c r="CH63" s="426"/>
      <c r="CI63" s="427"/>
      <c r="CJ63" s="426"/>
      <c r="CK63" s="427"/>
      <c r="CL63" s="426"/>
      <c r="CM63" s="427"/>
      <c r="CN63" s="426"/>
      <c r="CO63" s="427"/>
      <c r="CP63" s="426"/>
      <c r="CQ63" s="427"/>
      <c r="CR63" s="426"/>
      <c r="CS63" s="427"/>
      <c r="CT63" s="426"/>
      <c r="CU63" s="427"/>
      <c r="CV63" s="426"/>
      <c r="CW63" s="427"/>
      <c r="CX63" s="426"/>
      <c r="CY63" s="427"/>
      <c r="CZ63" s="426"/>
      <c r="DA63" s="427"/>
      <c r="DB63" s="426"/>
      <c r="DC63" s="427"/>
      <c r="DD63" s="426"/>
      <c r="DE63" s="427"/>
      <c r="DF63" s="426"/>
      <c r="DG63" s="427"/>
      <c r="DH63" s="426"/>
      <c r="DI63" s="427"/>
      <c r="DJ63" s="426"/>
      <c r="DK63" s="427"/>
      <c r="DL63" s="426"/>
      <c r="DM63" s="427"/>
      <c r="DN63" s="426"/>
      <c r="DO63" s="427"/>
      <c r="DP63" s="426"/>
      <c r="DQ63" s="427"/>
      <c r="DR63" s="426"/>
      <c r="DS63" s="427"/>
      <c r="DT63" s="426"/>
      <c r="DU63" s="427"/>
      <c r="DV63" s="426"/>
      <c r="DW63" s="427"/>
      <c r="DX63" s="426"/>
      <c r="DY63" s="427"/>
      <c r="DZ63" s="426"/>
      <c r="EA63" s="427"/>
      <c r="EB63" s="426"/>
      <c r="EC63" s="427"/>
      <c r="ED63" s="426"/>
      <c r="EE63" s="427"/>
      <c r="EF63" s="426"/>
      <c r="EG63" s="427"/>
      <c r="EH63" s="426"/>
      <c r="EI63" s="427"/>
      <c r="EJ63" s="426"/>
      <c r="EK63" s="427"/>
      <c r="EL63" s="426"/>
      <c r="EM63" s="427"/>
      <c r="EN63" s="426"/>
      <c r="EO63" s="427"/>
      <c r="EP63" s="427"/>
      <c r="EQ63" s="426"/>
      <c r="ER63" s="427"/>
      <c r="ES63" s="426"/>
      <c r="ET63" s="427"/>
      <c r="EU63" s="426"/>
      <c r="EV63" s="427"/>
      <c r="EW63" s="426"/>
      <c r="EX63" s="427"/>
      <c r="EY63" s="426"/>
      <c r="EZ63" s="427"/>
      <c r="FA63" s="426"/>
      <c r="FB63" s="427"/>
      <c r="FC63" s="426"/>
      <c r="FD63" s="427"/>
      <c r="FE63" s="426"/>
      <c r="FF63" s="427"/>
      <c r="FG63" s="426"/>
      <c r="FH63" s="427"/>
      <c r="FI63" s="426"/>
      <c r="FJ63" s="427"/>
      <c r="FK63" s="426"/>
      <c r="FL63" s="427"/>
      <c r="FM63" s="426"/>
      <c r="FN63" s="427"/>
      <c r="FO63" s="426"/>
      <c r="FP63" s="427"/>
      <c r="FQ63" s="426"/>
      <c r="FR63" s="427"/>
      <c r="FS63" s="426"/>
      <c r="FT63" s="427"/>
      <c r="FU63" s="426"/>
      <c r="FV63" s="427"/>
      <c r="FW63" s="426"/>
      <c r="FX63" s="427"/>
      <c r="FY63" s="426"/>
      <c r="FZ63" s="427"/>
      <c r="GA63" s="426"/>
      <c r="GB63" s="427"/>
      <c r="GC63" s="426"/>
      <c r="GD63" s="427"/>
      <c r="GE63" s="426"/>
      <c r="GF63" s="427"/>
      <c r="GG63" s="426"/>
      <c r="GH63" s="427"/>
      <c r="GI63" s="426"/>
      <c r="GJ63" s="427"/>
      <c r="GK63" s="427"/>
      <c r="GL63" s="436"/>
    </row>
    <row r="64" spans="1:194" ht="12" customHeight="1" x14ac:dyDescent="0.2">
      <c r="A64" s="497" t="str">
        <f>INPUT!B372</f>
        <v xml:space="preserve">Shares Outstanding (EOP) </v>
      </c>
      <c r="B64" s="498">
        <f>INPUT!K372</f>
        <v>525.24199999999996</v>
      </c>
      <c r="C64" s="427">
        <f>INPUT!L372</f>
        <v>-0.96612527952395499</v>
      </c>
      <c r="D64" s="498">
        <f>INPUT!M372</f>
        <v>525.42100000000005</v>
      </c>
      <c r="E64" s="427">
        <f>INPUT!N372</f>
        <v>-0.94283419616832953</v>
      </c>
      <c r="F64" s="498">
        <f>INPUT!O372</f>
        <v>523.36900000000003</v>
      </c>
      <c r="G64" s="427">
        <f>INPUT!P372</f>
        <v>-1.3099736760723846</v>
      </c>
      <c r="H64" s="498">
        <f>INPUT!Q372</f>
        <v>521.61500000000001</v>
      </c>
      <c r="I64" s="427">
        <f>INPUT!R372</f>
        <v>-1.4351580657961938</v>
      </c>
      <c r="J64" s="498">
        <f>INPUT!S372</f>
        <v>517.64200000000005</v>
      </c>
      <c r="K64" s="427">
        <f>INPUT!T372</f>
        <v>-1.4469520716164919</v>
      </c>
      <c r="L64" s="498">
        <f>INPUT!U372</f>
        <v>517.36900000000003</v>
      </c>
      <c r="M64" s="427">
        <f>INPUT!V372</f>
        <v>-1.5324853783918124</v>
      </c>
      <c r="N64" s="498">
        <f>INPUT!W372</f>
        <v>515.16800000000001</v>
      </c>
      <c r="O64" s="427">
        <f>INPUT!X372</f>
        <v>-1.5669632706560854</v>
      </c>
      <c r="P64" s="498">
        <f>INPUT!Y372</f>
        <v>514.43899999999996</v>
      </c>
      <c r="Q64" s="427">
        <f>INPUT!Z372</f>
        <v>-1.3757273084554766</v>
      </c>
      <c r="R64" s="498">
        <f>INPUT!AA372</f>
        <v>514.86900000000003</v>
      </c>
      <c r="S64" s="427">
        <f>INPUT!AB372</f>
        <v>-0.53569841705272125</v>
      </c>
      <c r="T64" s="498">
        <f>INPUT!AC372</f>
        <v>513.59400000000005</v>
      </c>
      <c r="U64" s="427">
        <f>INPUT!AD372</f>
        <v>-0.72965330354156643</v>
      </c>
      <c r="V64" s="498">
        <f>INPUT!AE372</f>
        <v>512.41800000000001</v>
      </c>
      <c r="W64" s="427">
        <f>INPUT!AF372</f>
        <v>-0.53380644760544493</v>
      </c>
      <c r="X64" s="498">
        <f>INPUT!AG372</f>
        <v>509.892</v>
      </c>
      <c r="Y64" s="427">
        <f>INPUT!AH372</f>
        <v>-0.88387544490211578</v>
      </c>
      <c r="Z64" s="498">
        <f>INPUT!AI372</f>
        <v>508.34500000000003</v>
      </c>
      <c r="AA64" s="427">
        <f>INPUT!AJ372</f>
        <v>-1.2671184320671824</v>
      </c>
      <c r="AB64" s="498">
        <f>INPUT!AK372</f>
        <v>508.04899999999998</v>
      </c>
      <c r="AC64" s="427">
        <f>INPUT!AL372</f>
        <v>-1.0796465690798729</v>
      </c>
      <c r="AD64" s="498">
        <f>INPUT!AM372</f>
        <v>506.15800000000002</v>
      </c>
      <c r="AE64" s="427">
        <f>INPUT!AN372</f>
        <v>-1.2216588800549544</v>
      </c>
      <c r="AF64" s="498">
        <f>INPUT!AO372</f>
        <v>503.608</v>
      </c>
      <c r="AG64" s="427">
        <f>INPUT!AP372</f>
        <v>-1.2324178453476442</v>
      </c>
      <c r="AH64" s="498">
        <f>INPUT!AQ372</f>
        <v>503.608</v>
      </c>
      <c r="AI64" s="427">
        <f>INPUT!AR372</f>
        <v>-0.93184746579587641</v>
      </c>
      <c r="AJ64" s="498">
        <f>INPUT!AS372</f>
        <v>501.17200000000003</v>
      </c>
      <c r="AK64" s="427">
        <f>INPUT!AT372</f>
        <v>-1.3536095927754954</v>
      </c>
      <c r="AL64" s="498">
        <f>INPUT!AU372</f>
        <v>500.28300000000002</v>
      </c>
      <c r="AM64" s="427">
        <f>INPUT!AV372</f>
        <v>-1.1607047601737031</v>
      </c>
      <c r="AN64" s="498">
        <f>INPUT!AW372</f>
        <v>498.89400000000001</v>
      </c>
      <c r="AO64" s="427">
        <f>INPUT!AX372</f>
        <v>-0.93604549570300843</v>
      </c>
      <c r="AP64" s="498">
        <f>INPUT!AY372</f>
        <v>498.43099999999998</v>
      </c>
      <c r="AQ64" s="427">
        <f>INPUT!AZ372</f>
        <v>-1.0279820813013374</v>
      </c>
      <c r="AR64" s="498">
        <f>INPUT!BA372</f>
        <v>497.12400000000002</v>
      </c>
      <c r="AS64" s="427">
        <f>INPUT!BB372</f>
        <v>-0.80770673541219473</v>
      </c>
      <c r="AT64" s="498">
        <f>INPUT!BC372</f>
        <v>494.666</v>
      </c>
      <c r="AU64" s="427">
        <f>INPUT!BD372</f>
        <v>-1.1227645152843579</v>
      </c>
      <c r="AV64" s="498">
        <f>INPUT!BE372</f>
        <v>492.55</v>
      </c>
      <c r="AW64" s="427">
        <f>INPUT!BF372</f>
        <v>-1.2716128075302535</v>
      </c>
      <c r="AX64" s="498">
        <f>INPUT!BG372</f>
        <v>488.83199999999999</v>
      </c>
      <c r="AY64" s="427">
        <f>INPUT!BH372</f>
        <v>-1.925843296263674</v>
      </c>
      <c r="AZ64" s="498">
        <f>INPUT!BI372</f>
        <v>488.483</v>
      </c>
      <c r="BA64" s="427">
        <f>INPUT!BJ372</f>
        <v>-1.7381981155607074</v>
      </c>
      <c r="BB64" s="498">
        <f>INPUT!BK372</f>
        <v>487.75200000000001</v>
      </c>
      <c r="BC64" s="427">
        <f>INPUT!BL372</f>
        <v>-1.3977107785859477</v>
      </c>
      <c r="BD64" s="498">
        <f>INPUT!BM372</f>
        <v>486.53</v>
      </c>
      <c r="BE64" s="427">
        <f>INPUT!BN372</f>
        <v>-1.2222109430514716</v>
      </c>
      <c r="BF64" s="498">
        <f>INPUT!BO372</f>
        <v>475.09100000000001</v>
      </c>
      <c r="BG64" s="427">
        <f>INPUT!BP372</f>
        <v>-2.8109861874836328</v>
      </c>
      <c r="BH64" s="498">
        <f>INPUT!BQ372</f>
        <v>476.02699999999999</v>
      </c>
      <c r="BI64" s="427">
        <f>INPUT!BR372</f>
        <v>-2.5499352075711967</v>
      </c>
      <c r="BJ64" s="498">
        <f>INPUT!BS372</f>
        <v>476.553</v>
      </c>
      <c r="BK64" s="427">
        <f>INPUT!BT372</f>
        <v>-2.2960438911578063</v>
      </c>
      <c r="BL64" s="498">
        <f>INPUT!BU372</f>
        <v>466.61500000000001</v>
      </c>
      <c r="BM64" s="427">
        <f>INPUT!BV372</f>
        <v>-4.0932727683801513</v>
      </c>
      <c r="BN64" s="498">
        <f>INPUT!BW372</f>
        <v>467.42399999999998</v>
      </c>
      <c r="BO64" s="427">
        <f>INPUT!BX372</f>
        <v>-1.6137960938009788</v>
      </c>
      <c r="BP64" s="498">
        <f>INPUT!BY372</f>
        <v>467.48399999999998</v>
      </c>
      <c r="BQ64" s="427">
        <f>INPUT!BZ372</f>
        <v>-1.794646102006825</v>
      </c>
      <c r="BR64" s="498">
        <f>INPUT!CA372</f>
        <v>467.77699999999999</v>
      </c>
      <c r="BS64" s="427">
        <f>INPUT!CB372</f>
        <v>-1.8415580218779426</v>
      </c>
      <c r="BT64" s="498">
        <f>INPUT!CC372</f>
        <v>468.56799999999998</v>
      </c>
      <c r="BU64" s="427">
        <f>INPUT!CD372</f>
        <v>0.41854633905895611</v>
      </c>
      <c r="BV64" s="498">
        <f>INPUT!CE372</f>
        <v>469.42200000000003</v>
      </c>
      <c r="BW64" s="427">
        <f>INPUT!CF372</f>
        <v>0.42744916820702805</v>
      </c>
      <c r="BX64" s="498">
        <f>INPUT!CG372</f>
        <v>470.76900000000001</v>
      </c>
      <c r="BY64" s="427">
        <f>INPUT!CH372</f>
        <v>0.70269784634340304</v>
      </c>
      <c r="BZ64" s="498">
        <f>INPUT!CI372</f>
        <v>471.04399999999998</v>
      </c>
      <c r="CA64" s="427">
        <f>INPUT!CJ372</f>
        <v>0.69840971232018045</v>
      </c>
      <c r="CB64" s="498">
        <f>INPUT!CK372</f>
        <v>469.661</v>
      </c>
      <c r="CC64" s="427">
        <f>INPUT!CL372</f>
        <v>0.23326390193099122</v>
      </c>
      <c r="CD64" s="498">
        <f>INPUT!CM372</f>
        <v>467.56400000000002</v>
      </c>
      <c r="CE64" s="427">
        <f>INPUT!CN372</f>
        <v>-0.39580590598651266</v>
      </c>
      <c r="CF64" s="498">
        <f>INPUT!CO372</f>
        <v>467.06700000000001</v>
      </c>
      <c r="CG64" s="427">
        <f>INPUT!CP372</f>
        <v>-0.78637293449653756</v>
      </c>
      <c r="CH64" s="498">
        <f>INPUT!CQ372</f>
        <v>466.63900000000001</v>
      </c>
      <c r="CI64" s="427">
        <f>INPUT!CR372</f>
        <v>-0.93515680063858131</v>
      </c>
      <c r="CJ64" s="498">
        <f>INPUT!CS372</f>
        <v>466.31</v>
      </c>
      <c r="CK64" s="427">
        <f>INPUT!CT372</f>
        <v>-0.71349334945843834</v>
      </c>
      <c r="CL64" s="498">
        <f>INPUT!CU372</f>
        <v>934.92600000000004</v>
      </c>
      <c r="CM64" s="427">
        <f>INPUT!CV372</f>
        <v>99.95679735822263</v>
      </c>
      <c r="CN64" s="498">
        <f>INPUT!CW372</f>
        <v>936.22</v>
      </c>
      <c r="CO64" s="427" t="str">
        <f>INPUT!CX372</f>
        <v>NM</v>
      </c>
      <c r="CP64" s="498">
        <f>INPUT!CY372</f>
        <v>937.44799999999998</v>
      </c>
      <c r="CQ64" s="427" t="str">
        <f>INPUT!CZ372</f>
        <v>NM</v>
      </c>
      <c r="CR64" s="498">
        <f>INPUT!DA372</f>
        <v>935.572</v>
      </c>
      <c r="CS64" s="427" t="str">
        <f>INPUT!DB372</f>
        <v>NM</v>
      </c>
      <c r="CT64" s="498">
        <f>INPUT!DC372</f>
        <v>932.05</v>
      </c>
      <c r="CU64" s="427">
        <f>INPUT!DD372</f>
        <v>-0.30761792911953023</v>
      </c>
      <c r="CV64" s="498">
        <f>INPUT!DE372</f>
        <v>929.64</v>
      </c>
      <c r="CW64" s="427">
        <f>INPUT!DF372</f>
        <v>-0.70282625878532734</v>
      </c>
      <c r="CX64" s="498">
        <f>INPUT!DG372</f>
        <v>931.42</v>
      </c>
      <c r="CY64" s="427">
        <f>INPUT!DH372</f>
        <v>-0.64302233297207634</v>
      </c>
      <c r="CZ64" s="498">
        <f>INPUT!DI372</f>
        <v>918.82600000000002</v>
      </c>
      <c r="DA64" s="427">
        <f>INPUT!DJ372</f>
        <v>-1.7899210322668946</v>
      </c>
      <c r="DB64" s="498">
        <f>INPUT!DK372</f>
        <v>908.05600000000004</v>
      </c>
      <c r="DC64" s="427">
        <f>INPUT!DL372</f>
        <v>-2.5743254117268299</v>
      </c>
      <c r="DD64" s="498">
        <f>INPUT!DM372</f>
        <v>905.9</v>
      </c>
      <c r="DE64" s="427">
        <f>INPUT!DN372</f>
        <v>-2.553676692052842</v>
      </c>
      <c r="DF64" s="498">
        <f>INPUT!DO372</f>
        <v>900.99800000000005</v>
      </c>
      <c r="DG64" s="427">
        <f>INPUT!DP372</f>
        <v>-3.2661957011874243</v>
      </c>
      <c r="DH64" s="498">
        <f>INPUT!DQ372</f>
        <v>884.89</v>
      </c>
      <c r="DI64" s="427">
        <f>INPUT!DR372</f>
        <v>-3.6934087629213797</v>
      </c>
      <c r="DJ64" s="498">
        <f>INPUT!DS372</f>
        <v>867.54200000000003</v>
      </c>
      <c r="DK64" s="427">
        <f>INPUT!DT372</f>
        <v>-4.4616191071916278</v>
      </c>
      <c r="DL64" s="498">
        <f>INPUT!DU372</f>
        <v>861.23400000000004</v>
      </c>
      <c r="DM64" s="427">
        <f>INPUT!DV372</f>
        <v>-4.9305662876697127</v>
      </c>
      <c r="DN64" s="498">
        <f>INPUT!DW372</f>
        <v>855.13400000000001</v>
      </c>
      <c r="DO64" s="427">
        <f>INPUT!DX372</f>
        <v>-5.0903553614991441</v>
      </c>
      <c r="DP64" s="498">
        <f>INPUT!DY372</f>
        <v>848.76</v>
      </c>
      <c r="DQ64" s="427">
        <f>INPUT!DZ372</f>
        <v>-4.0829933664071287</v>
      </c>
      <c r="DR64" s="498">
        <f>INPUT!EA372</f>
        <v>830.40599999999995</v>
      </c>
      <c r="DS64" s="427">
        <f>INPUT!EB372</f>
        <v>-4.2805996712551142</v>
      </c>
      <c r="DT64" s="498">
        <f>INPUT!EC372</f>
        <v>820.23</v>
      </c>
      <c r="DU64" s="427">
        <f>INPUT!ED372</f>
        <v>-4.7610753871770051</v>
      </c>
      <c r="DV64" s="498">
        <f>INPUT!EE372</f>
        <v>816.04200000000003</v>
      </c>
      <c r="DW64" s="427">
        <f>INPUT!EF372</f>
        <v>-4.5714472819464502</v>
      </c>
      <c r="DX64" s="498">
        <f>INPUT!EG372</f>
        <v>811.62</v>
      </c>
      <c r="DY64" s="427">
        <f>INPUT!EH372</f>
        <v>-4.3757952778170512</v>
      </c>
      <c r="DZ64" s="498">
        <f>INPUT!EI372</f>
        <v>796.00400000000002</v>
      </c>
      <c r="EA64" s="427">
        <f>INPUT!EJ372</f>
        <v>-4.1427928025568157</v>
      </c>
      <c r="EB64" s="498">
        <f>INPUT!EK372</f>
        <v>791.99800000000005</v>
      </c>
      <c r="EC64" s="427">
        <f>INPUT!EL372</f>
        <v>-3.4419614010704258</v>
      </c>
      <c r="ED64" s="498">
        <f>INPUT!EM372</f>
        <v>787.75</v>
      </c>
      <c r="EE64" s="427">
        <f>INPUT!EN372</f>
        <v>-3.4669784153266603</v>
      </c>
      <c r="EF64" s="498">
        <f>INPUT!EO372</f>
        <v>780.91</v>
      </c>
      <c r="EG64" s="427">
        <f>INPUT!EP372</f>
        <v>-3.7837904438037584</v>
      </c>
      <c r="EH64" s="498">
        <f>INPUT!EQ372</f>
        <v>773.2076744186046</v>
      </c>
      <c r="EI64" s="427">
        <f>INPUT!ER372</f>
        <v>-2.8638456064787876</v>
      </c>
      <c r="EJ64" s="498">
        <f>INPUT!ES372</f>
        <v>767.92694047365046</v>
      </c>
      <c r="EK64" s="427">
        <f>INPUT!ET372</f>
        <v>-3.0392828676776396</v>
      </c>
      <c r="EL64" s="498">
        <f>INPUT!EU372</f>
        <v>763.87236705466921</v>
      </c>
      <c r="EM64" s="427">
        <f>INPUT!EV372</f>
        <v>-3.0311181142914312</v>
      </c>
      <c r="EN64" s="498">
        <f>INPUT!EW372</f>
        <v>759.99490322117572</v>
      </c>
      <c r="EO64" s="427">
        <f>INPUT!EX372</f>
        <v>-2.6782979829716891</v>
      </c>
      <c r="EP64" s="427"/>
      <c r="EQ64" s="498">
        <f>INPUT!FF372</f>
        <v>529.21</v>
      </c>
      <c r="ER64" s="427">
        <f>INPUT!FG372</f>
        <v>-3.9277765473471615</v>
      </c>
      <c r="ES64" s="498">
        <f>INPUT!FH372</f>
        <v>521.61500000000001</v>
      </c>
      <c r="ET64" s="427">
        <f>INPUT!FI372</f>
        <v>-1.4351580657961938</v>
      </c>
      <c r="EU64" s="498">
        <f>INPUT!FJ372</f>
        <v>514.62900000000002</v>
      </c>
      <c r="EV64" s="427">
        <f>INPUT!FK372</f>
        <v>-1.3393019755950197</v>
      </c>
      <c r="EW64" s="498">
        <f>INPUT!FL372</f>
        <v>509.892</v>
      </c>
      <c r="EX64" s="427">
        <f>INPUT!FM372</f>
        <v>-0.92046892032902061</v>
      </c>
      <c r="EY64" s="498">
        <f>INPUT!FN372</f>
        <v>503.608</v>
      </c>
      <c r="EZ64" s="427">
        <f>INPUT!FO372</f>
        <v>-1.2324178453476442</v>
      </c>
      <c r="FA64" s="498">
        <f>INPUT!FP372</f>
        <v>498.89400000000001</v>
      </c>
      <c r="FB64" s="427">
        <f>INPUT!FQ372</f>
        <v>-0.93604549570300843</v>
      </c>
      <c r="FC64" s="498">
        <f>INPUT!FR372</f>
        <v>492.55</v>
      </c>
      <c r="FD64" s="427">
        <f>INPUT!FS372</f>
        <v>-1.2716128075302535</v>
      </c>
      <c r="FE64" s="498">
        <f>INPUT!FT372</f>
        <v>488.83199999999999</v>
      </c>
      <c r="FF64" s="427">
        <f>INPUT!FU372</f>
        <v>-0.75484722363212686</v>
      </c>
      <c r="FG64" s="498">
        <f>INPUT!FV372</f>
        <v>466.61500000000001</v>
      </c>
      <c r="FH64" s="427">
        <f>INPUT!FW372</f>
        <v>-4.5449152264990804</v>
      </c>
      <c r="FI64" s="498">
        <f>INPUT!FX372</f>
        <v>468.56799999999998</v>
      </c>
      <c r="FJ64" s="427">
        <f>INPUT!FY372</f>
        <v>0.41854633905895611</v>
      </c>
      <c r="FK64" s="498">
        <f>INPUT!FZ372</f>
        <v>469.661</v>
      </c>
      <c r="FL64" s="427">
        <f>INPUT!GA372</f>
        <v>0.23326390193099122</v>
      </c>
      <c r="FM64" s="498">
        <f>INPUT!GB372</f>
        <v>466.31</v>
      </c>
      <c r="FN64" s="427">
        <f>INPUT!GC372</f>
        <v>-0.71349334945843834</v>
      </c>
      <c r="FO64" s="498">
        <f>INPUT!GD372</f>
        <v>935.572</v>
      </c>
      <c r="FP64" s="427" t="str">
        <f>INPUT!GE372</f>
        <v>NM</v>
      </c>
      <c r="FQ64" s="498">
        <f>INPUT!GF372</f>
        <v>918.82600000000002</v>
      </c>
      <c r="FR64" s="427">
        <f>INPUT!GG372</f>
        <v>-1.7899210322668946</v>
      </c>
      <c r="FS64" s="498">
        <f>INPUT!GH372</f>
        <v>884.89</v>
      </c>
      <c r="FT64" s="427">
        <f>INPUT!GI372</f>
        <v>-3.6934087629213797</v>
      </c>
      <c r="FU64" s="498">
        <f>INPUT!GJ372</f>
        <v>848.76</v>
      </c>
      <c r="FV64" s="427">
        <f>INPUT!GK372</f>
        <v>-4.0829933664071287</v>
      </c>
      <c r="FW64" s="498">
        <f>INPUT!GL372</f>
        <v>811.62</v>
      </c>
      <c r="FX64" s="427">
        <f>INPUT!GM372</f>
        <v>-4.3757952778170512</v>
      </c>
      <c r="FY64" s="498">
        <f>INPUT!GN372</f>
        <v>780.91</v>
      </c>
      <c r="FZ64" s="427">
        <f>INPUT!GO372</f>
        <v>-3.7837904438037584</v>
      </c>
      <c r="GA64" s="498">
        <f>INPUT!GP372</f>
        <v>759.99490322117572</v>
      </c>
      <c r="GB64" s="427">
        <f>INPUT!GQ372</f>
        <v>-2.6782979829716891</v>
      </c>
      <c r="GC64" s="498">
        <f>INPUT!GR372</f>
        <v>739.5063107508048</v>
      </c>
      <c r="GD64" s="427">
        <f>INPUT!GS372</f>
        <v>-2.6958855096964052</v>
      </c>
      <c r="GE64" s="498">
        <f>INPUT!GT372</f>
        <v>720.42311702596248</v>
      </c>
      <c r="GF64" s="427">
        <f>INPUT!GU372</f>
        <v>-2.5805315583402599</v>
      </c>
      <c r="GG64" s="498">
        <f>INPUT!GV372</f>
        <v>701.70490112566085</v>
      </c>
      <c r="GH64" s="427">
        <f>INPUT!GW372</f>
        <v>-2.5982253286893187</v>
      </c>
      <c r="GI64" s="498">
        <f>INPUT!GX372</f>
        <v>683.38603905103173</v>
      </c>
      <c r="GJ64" s="427">
        <f>INPUT!GY372</f>
        <v>-2.6106219359794069</v>
      </c>
      <c r="GK64" s="427">
        <f>INPUT!GZ372</f>
        <v>-2.6327232163592673</v>
      </c>
      <c r="GL64" s="436"/>
    </row>
    <row r="65" spans="1:194" ht="12" customHeight="1" x14ac:dyDescent="0.2">
      <c r="A65" s="497" t="str">
        <f>INPUT!B374</f>
        <v>Average Shares Outstanding (FD)</v>
      </c>
      <c r="B65" s="498">
        <f>INPUT!K374</f>
        <v>541.76700000000005</v>
      </c>
      <c r="C65" s="427">
        <f>INPUT!L374</f>
        <v>-0.50594833633902381</v>
      </c>
      <c r="D65" s="498">
        <f>INPUT!M374</f>
        <v>539.15099999999995</v>
      </c>
      <c r="E65" s="427">
        <f>INPUT!N374</f>
        <v>-1.0481553127213883</v>
      </c>
      <c r="F65" s="498">
        <f>INPUT!O374</f>
        <v>536.04300000000001</v>
      </c>
      <c r="G65" s="427">
        <f>INPUT!P374</f>
        <v>-1.5336375259004664</v>
      </c>
      <c r="H65" s="498">
        <f>INPUT!Q374</f>
        <v>532.64300000000003</v>
      </c>
      <c r="I65" s="427">
        <f>INPUT!R374</f>
        <v>-2.4209592971065619</v>
      </c>
      <c r="J65" s="498">
        <f>INPUT!S374</f>
        <v>529.62699999999995</v>
      </c>
      <c r="K65" s="427">
        <f>INPUT!T374</f>
        <v>-2.2408157012147489</v>
      </c>
      <c r="L65" s="498">
        <f>INPUT!U374</f>
        <v>529.60599999999999</v>
      </c>
      <c r="M65" s="427">
        <f>INPUT!V374</f>
        <v>-1.7703760171083771</v>
      </c>
      <c r="N65" s="498">
        <f>INPUT!W374</f>
        <v>527.90800000000002</v>
      </c>
      <c r="O65" s="427">
        <f>INPUT!X374</f>
        <v>-1.5176021326647304</v>
      </c>
      <c r="P65" s="498">
        <f>INPUT!Y374</f>
        <v>526.21600000000001</v>
      </c>
      <c r="Q65" s="427">
        <f>INPUT!Z374</f>
        <v>-1.2066243243598507</v>
      </c>
      <c r="R65" s="498">
        <f>INPUT!AA374</f>
        <v>524.46799999999996</v>
      </c>
      <c r="S65" s="427">
        <f>INPUT!AB374</f>
        <v>-0.97408175942691466</v>
      </c>
      <c r="T65" s="498">
        <f>INPUT!AC374</f>
        <v>522.71299999999997</v>
      </c>
      <c r="U65" s="427">
        <f>INPUT!AD374</f>
        <v>-1.3015335928973637</v>
      </c>
      <c r="V65" s="498">
        <f>INPUT!AE374</f>
        <v>521.21199999999999</v>
      </c>
      <c r="W65" s="427">
        <f>INPUT!AF374</f>
        <v>-1.2684028277654469</v>
      </c>
      <c r="X65" s="498">
        <f>INPUT!AG374</f>
        <v>520.19200000000001</v>
      </c>
      <c r="Y65" s="427">
        <f>INPUT!AH374</f>
        <v>-1.1447770497286291</v>
      </c>
      <c r="Z65" s="498">
        <f>INPUT!AI374</f>
        <v>519.35500000000002</v>
      </c>
      <c r="AA65" s="427">
        <f>INPUT!AJ374</f>
        <v>-0.97489265312659112</v>
      </c>
      <c r="AB65" s="498">
        <f>INPUT!AK374</f>
        <v>517.86</v>
      </c>
      <c r="AC65" s="427">
        <f>INPUT!AL374</f>
        <v>-0.92842535004867832</v>
      </c>
      <c r="AD65" s="498">
        <f>INPUT!AM374</f>
        <v>515.57600000000002</v>
      </c>
      <c r="AE65" s="427">
        <f>INPUT!AN374</f>
        <v>-1.0813258328664643</v>
      </c>
      <c r="AF65" s="498">
        <f>INPUT!AO374</f>
        <v>512.93399999999997</v>
      </c>
      <c r="AG65" s="427">
        <f>INPUT!AP374</f>
        <v>-1.3952540600393748</v>
      </c>
      <c r="AH65" s="498">
        <f>INPUT!AQ374</f>
        <v>509.44900000000001</v>
      </c>
      <c r="AI65" s="427">
        <f>INPUT!AR374</f>
        <v>-1.9073658672776772</v>
      </c>
      <c r="AJ65" s="498">
        <f>INPUT!AS374</f>
        <v>508.00200000000001</v>
      </c>
      <c r="AK65" s="427">
        <f>INPUT!AT374</f>
        <v>-1.9036032904646061</v>
      </c>
      <c r="AL65" s="498">
        <f>INPUT!AU374</f>
        <v>507.32299999999998</v>
      </c>
      <c r="AM65" s="427">
        <f>INPUT!AV374</f>
        <v>-1.6007339364128792</v>
      </c>
      <c r="AN65" s="498">
        <f>INPUT!AW374</f>
        <v>506.084</v>
      </c>
      <c r="AO65" s="427">
        <f>INPUT!AX374</f>
        <v>-1.3354544639271215</v>
      </c>
      <c r="AP65" s="498">
        <f>INPUT!AY374</f>
        <v>504.57400000000001</v>
      </c>
      <c r="AQ65" s="427">
        <f>INPUT!AZ374</f>
        <v>-0.95691619769594505</v>
      </c>
      <c r="AR65" s="498">
        <f>INPUT!BA374</f>
        <v>503.286</v>
      </c>
      <c r="AS65" s="427">
        <f>INPUT!BB374</f>
        <v>-0.92834280179999729</v>
      </c>
      <c r="AT65" s="498">
        <f>INPUT!BC374</f>
        <v>500.952</v>
      </c>
      <c r="AU65" s="427">
        <f>INPUT!BD374</f>
        <v>-1.2558074441726408</v>
      </c>
      <c r="AV65" s="498">
        <f>INPUT!BE374</f>
        <v>498.56400000000002</v>
      </c>
      <c r="AW65" s="427">
        <f>INPUT!BF374</f>
        <v>-1.4859193335493681</v>
      </c>
      <c r="AX65" s="498">
        <f>INPUT!BG374</f>
        <v>496.65800000000002</v>
      </c>
      <c r="AY65" s="427">
        <f>INPUT!BH374</f>
        <v>-1.5688481768779239</v>
      </c>
      <c r="AZ65" s="498">
        <f>INPUT!BI374</f>
        <v>494.22699999999998</v>
      </c>
      <c r="BA65" s="427">
        <f>INPUT!BJ374</f>
        <v>-1.799970593261091</v>
      </c>
      <c r="BB65" s="498">
        <f>INPUT!BK374</f>
        <v>492.81900000000002</v>
      </c>
      <c r="BC65" s="427">
        <f>INPUT!BL374</f>
        <v>-1.6235088391702179</v>
      </c>
      <c r="BD65" s="498">
        <f>INPUT!BM374</f>
        <v>492.24</v>
      </c>
      <c r="BE65" s="427">
        <f>INPUT!BN374</f>
        <v>-1.268442968204686</v>
      </c>
      <c r="BF65" s="498">
        <f>INPUT!BO374</f>
        <v>484.41699999999997</v>
      </c>
      <c r="BG65" s="427">
        <f>INPUT!BP374</f>
        <v>-2.4646738802153734</v>
      </c>
      <c r="BH65" s="498">
        <f>INPUT!BQ374</f>
        <v>480.82799999999997</v>
      </c>
      <c r="BI65" s="427">
        <f>INPUT!BR374</f>
        <v>-2.7111023881738583</v>
      </c>
      <c r="BJ65" s="498">
        <f>INPUT!BS374</f>
        <v>480.745</v>
      </c>
      <c r="BK65" s="427">
        <f>INPUT!BT374</f>
        <v>-2.4499867091163363</v>
      </c>
      <c r="BL65" s="498">
        <f>INPUT!BU374</f>
        <v>468.97800000000001</v>
      </c>
      <c r="BM65" s="427">
        <f>INPUT!BV374</f>
        <v>-4.7257435397367153</v>
      </c>
      <c r="BN65" s="498">
        <f>INPUT!BW374</f>
        <v>467.13200000000001</v>
      </c>
      <c r="BO65" s="427">
        <f>INPUT!BX374</f>
        <v>-3.5682067309776411</v>
      </c>
      <c r="BP65" s="498">
        <f>INPUT!BY374</f>
        <v>468.28500000000003</v>
      </c>
      <c r="BQ65" s="427">
        <f>INPUT!BZ374</f>
        <v>-2.6086251216651202</v>
      </c>
      <c r="BR65" s="498">
        <f>INPUT!CA374</f>
        <v>469.714</v>
      </c>
      <c r="BS65" s="427">
        <f>INPUT!CB374</f>
        <v>-2.2945636460077634</v>
      </c>
      <c r="BT65" s="498">
        <f>INPUT!CC374</f>
        <v>471.12099999999998</v>
      </c>
      <c r="BU65" s="427">
        <f>INPUT!CD374</f>
        <v>0.45695107233174603</v>
      </c>
      <c r="BV65" s="498">
        <f>INPUT!CE374</f>
        <v>472.45</v>
      </c>
      <c r="BW65" s="427">
        <f>INPUT!CF374</f>
        <v>1.1384362450014063</v>
      </c>
      <c r="BX65" s="498">
        <f>INPUT!CG374</f>
        <v>472.49</v>
      </c>
      <c r="BY65" s="427">
        <f>INPUT!CH374</f>
        <v>0.89795744044758319</v>
      </c>
      <c r="BZ65" s="498">
        <f>INPUT!CI374</f>
        <v>473.5</v>
      </c>
      <c r="CA65" s="427">
        <f>INPUT!CJ374</f>
        <v>0.80602238809148741</v>
      </c>
      <c r="CB65" s="498">
        <f>INPUT!CK374</f>
        <v>473.75799999999998</v>
      </c>
      <c r="CC65" s="427">
        <f>INPUT!CL374</f>
        <v>0.55972881701304988</v>
      </c>
      <c r="CD65" s="498">
        <f>INPUT!CM374</f>
        <v>472.10399999999998</v>
      </c>
      <c r="CE65" s="427">
        <f>INPUT!CN374</f>
        <v>-7.3235262990789529E-2</v>
      </c>
      <c r="CF65" s="498">
        <f>INPUT!CO374</f>
        <v>469.75200000000001</v>
      </c>
      <c r="CG65" s="427">
        <f>INPUT!CP374</f>
        <v>-0.5794831636648401</v>
      </c>
      <c r="CH65" s="498">
        <f>INPUT!CQ374</f>
        <v>467.79300000000001</v>
      </c>
      <c r="CI65" s="427">
        <f>INPUT!CR374</f>
        <v>-1.2052798310454027</v>
      </c>
      <c r="CJ65" s="498">
        <f>INPUT!CS374</f>
        <v>467.8</v>
      </c>
      <c r="CK65" s="427">
        <f>INPUT!CT374</f>
        <v>-1.2576040932290256</v>
      </c>
      <c r="CL65" s="498">
        <f>INPUT!CU374</f>
        <v>937.06600000000003</v>
      </c>
      <c r="CM65" s="427">
        <f>INPUT!CV374</f>
        <v>98.487197736092071</v>
      </c>
      <c r="CN65" s="498">
        <f>INPUT!CW374</f>
        <v>937.18</v>
      </c>
      <c r="CO65" s="427">
        <f>INPUT!CX374</f>
        <v>99.505270866329454</v>
      </c>
      <c r="CP65" s="498">
        <f>INPUT!CY374</f>
        <v>939.44200000000001</v>
      </c>
      <c r="CQ65" s="427" t="str">
        <f>INPUT!CZ374</f>
        <v>NM</v>
      </c>
      <c r="CR65" s="498">
        <f>INPUT!DA374</f>
        <v>940.58199999999999</v>
      </c>
      <c r="CS65" s="427" t="str">
        <f>INPUT!DB374</f>
        <v>NM</v>
      </c>
      <c r="CT65" s="498">
        <f>INPUT!DC374</f>
        <v>937.64800000000002</v>
      </c>
      <c r="CU65" s="427">
        <f>INPUT!DD374</f>
        <v>6.2108752211686991E-2</v>
      </c>
      <c r="CV65" s="498">
        <f>INPUT!DE374</f>
        <v>935.95</v>
      </c>
      <c r="CW65" s="427">
        <f>INPUT!DF374</f>
        <v>-0.13124479822445023</v>
      </c>
      <c r="CX65" s="498">
        <f>INPUT!DG374</f>
        <v>934.78200000000004</v>
      </c>
      <c r="CY65" s="427">
        <f>INPUT!DH374</f>
        <v>-0.49603913812666933</v>
      </c>
      <c r="CZ65" s="498">
        <f>INPUT!DI374</f>
        <v>931.01</v>
      </c>
      <c r="DA65" s="427">
        <f>INPUT!DJ374</f>
        <v>-1.0176677844143334</v>
      </c>
      <c r="DB65" s="498">
        <f>INPUT!DK374</f>
        <v>915.39800000000002</v>
      </c>
      <c r="DC65" s="427">
        <f>INPUT!DL374</f>
        <v>-2.3729587222497184</v>
      </c>
      <c r="DD65" s="498">
        <f>INPUT!DM374</f>
        <v>910.76</v>
      </c>
      <c r="DE65" s="427">
        <f>INPUT!DN374</f>
        <v>-2.6913830867033584</v>
      </c>
      <c r="DF65" s="498">
        <f>INPUT!DO374</f>
        <v>907.96199999999999</v>
      </c>
      <c r="DG65" s="427">
        <f>INPUT!DP374</f>
        <v>-2.8691181473327498</v>
      </c>
      <c r="DH65" s="498">
        <f>INPUT!DQ374</f>
        <v>898.06</v>
      </c>
      <c r="DI65" s="427">
        <f>INPUT!DR374</f>
        <v>-3.5391671410618608</v>
      </c>
      <c r="DJ65" s="498">
        <f>INPUT!DS374</f>
        <v>879.85400000000004</v>
      </c>
      <c r="DK65" s="427">
        <f>INPUT!DT374</f>
        <v>-3.8829012079991454</v>
      </c>
      <c r="DL65" s="498">
        <f>INPUT!DU374</f>
        <v>868.51400000000001</v>
      </c>
      <c r="DM65" s="427">
        <f>INPUT!DV374</f>
        <v>-4.6385436338881814</v>
      </c>
      <c r="DN65" s="498">
        <f>INPUT!DW374</f>
        <v>862.20399999999995</v>
      </c>
      <c r="DO65" s="427">
        <f>INPUT!DX374</f>
        <v>-5.0396382227450136</v>
      </c>
      <c r="DP65" s="498">
        <f>INPUT!DY374</f>
        <v>855.11199999999997</v>
      </c>
      <c r="DQ65" s="427">
        <f>INPUT!DZ374</f>
        <v>-4.7823085317239329</v>
      </c>
      <c r="DR65" s="498">
        <f>INPUT!EA374</f>
        <v>841.7</v>
      </c>
      <c r="DS65" s="427">
        <f>INPUT!EB374</f>
        <v>-4.336401266573775</v>
      </c>
      <c r="DT65" s="498">
        <f>INPUT!EC374</f>
        <v>828.65200000000004</v>
      </c>
      <c r="DU65" s="427">
        <f>INPUT!ED374</f>
        <v>-4.5896784622930671</v>
      </c>
      <c r="DV65" s="498">
        <f>INPUT!EE374</f>
        <v>822.28</v>
      </c>
      <c r="DW65" s="427">
        <f>INPUT!EF374</f>
        <v>-4.6304586849515879</v>
      </c>
      <c r="DX65" s="498">
        <f>INPUT!EG374</f>
        <v>818.76</v>
      </c>
      <c r="DY65" s="427">
        <f>INPUT!EH374</f>
        <v>-4.2511390320800091</v>
      </c>
      <c r="DZ65" s="498">
        <f>INPUT!EI374</f>
        <v>808.13800000000003</v>
      </c>
      <c r="EA65" s="427">
        <f>INPUT!EJ374</f>
        <v>-3.9874064393489395</v>
      </c>
      <c r="EB65" s="498">
        <f>INPUT!EK374</f>
        <v>798.69600000000003</v>
      </c>
      <c r="EC65" s="427">
        <f>INPUT!EL374</f>
        <v>-3.6150277800572561</v>
      </c>
      <c r="ED65" s="498">
        <f>INPUT!EM374</f>
        <v>794.76199999999994</v>
      </c>
      <c r="EE65" s="427">
        <f>INPUT!EN374</f>
        <v>-3.3465486209077189</v>
      </c>
      <c r="EF65" s="498">
        <f>INPUT!EO374</f>
        <v>790.08</v>
      </c>
      <c r="EG65" s="427">
        <f>INPUT!EP374</f>
        <v>-3.5028579803605409</v>
      </c>
      <c r="EH65" s="498">
        <f>INPUT!EQ374</f>
        <v>775.09683720930229</v>
      </c>
      <c r="EI65" s="427">
        <f>INPUT!ER374</f>
        <v>-4.0885545279021329</v>
      </c>
      <c r="EJ65" s="498">
        <f>INPUT!ES374</f>
        <v>768.60530744612754</v>
      </c>
      <c r="EK65" s="427">
        <f>INPUT!ET374</f>
        <v>-3.7674775576530317</v>
      </c>
      <c r="EL65" s="498">
        <f>INPUT!EU374</f>
        <v>763.93765376415979</v>
      </c>
      <c r="EM65" s="427">
        <f>INPUT!EV374</f>
        <v>-3.8784373480161505</v>
      </c>
      <c r="EN65" s="498">
        <f>INPUT!EW374</f>
        <v>759.97163513792248</v>
      </c>
      <c r="EO65" s="427">
        <f>INPUT!EX374</f>
        <v>-3.8107995218303881</v>
      </c>
      <c r="EP65" s="427"/>
      <c r="EQ65" s="498">
        <f>INPUT!FF374</f>
        <v>544.9085</v>
      </c>
      <c r="ER65" s="427">
        <f>INPUT!FG374</f>
        <v>-1.0778874676406813</v>
      </c>
      <c r="ES65" s="498">
        <f>INPUT!FH374</f>
        <v>537.40100000000007</v>
      </c>
      <c r="ET65" s="427">
        <f>INPUT!FI374</f>
        <v>-1.3777542468139004</v>
      </c>
      <c r="EU65" s="498">
        <f>INPUT!FJ374</f>
        <v>463.63561538461545</v>
      </c>
      <c r="EV65" s="427">
        <f>INPUT!FK374</f>
        <v>-13.72632068332299</v>
      </c>
      <c r="EW65" s="498">
        <f>INPUT!FL374</f>
        <v>459.29461538461544</v>
      </c>
      <c r="EX65" s="427">
        <f>INPUT!FM374</f>
        <v>-0.93629562871240246</v>
      </c>
      <c r="EY65" s="498">
        <f>INPUT!FN374</f>
        <v>517.18340000000001</v>
      </c>
      <c r="EZ65" s="427">
        <f>INPUT!FO374</f>
        <v>12.603845696494442</v>
      </c>
      <c r="FA65" s="498">
        <f>INPUT!FP374</f>
        <v>507.71449999999999</v>
      </c>
      <c r="FB65" s="427">
        <f>INPUT!FQ374</f>
        <v>-1.8308592271136348</v>
      </c>
      <c r="FC65" s="498">
        <f>INPUT!FR374</f>
        <v>501.84399999999999</v>
      </c>
      <c r="FD65" s="427">
        <f>INPUT!FS374</f>
        <v>-1.156260063480552</v>
      </c>
      <c r="FE65" s="498">
        <f>INPUT!FT374</f>
        <v>493.98599999999999</v>
      </c>
      <c r="FF65" s="427">
        <f>INPUT!FU374</f>
        <v>-1.5658252365276848</v>
      </c>
      <c r="FG65" s="498">
        <f>INPUT!FV374</f>
        <v>478.74199999999996</v>
      </c>
      <c r="FH65" s="427">
        <f>INPUT!FW374</f>
        <v>-3.0859174146635748</v>
      </c>
      <c r="FI65" s="498">
        <f>INPUT!FX374</f>
        <v>469.06299999999999</v>
      </c>
      <c r="FJ65" s="427">
        <f>INPUT!FY374</f>
        <v>-2.0217570215272485</v>
      </c>
      <c r="FK65" s="498">
        <f>INPUT!FZ374</f>
        <v>473.04950000000002</v>
      </c>
      <c r="FL65" s="427">
        <f>INPUT!GA374</f>
        <v>0.84988583623095693</v>
      </c>
      <c r="FM65" s="498">
        <f>INPUT!GB374</f>
        <v>469.36224999999996</v>
      </c>
      <c r="FN65" s="427">
        <f>INPUT!GC374</f>
        <v>-0.77946388274378053</v>
      </c>
      <c r="FO65" s="498">
        <f>INPUT!GD374</f>
        <v>938.5675</v>
      </c>
      <c r="FP65" s="427">
        <f>INPUT!GE374</f>
        <v>99.966550356361211</v>
      </c>
      <c r="FQ65" s="498">
        <f>INPUT!GF374</f>
        <v>934.84750000000008</v>
      </c>
      <c r="FR65" s="427">
        <f>INPUT!GG374</f>
        <v>-0.39634869095721559</v>
      </c>
      <c r="FS65" s="498">
        <f>INPUT!GH374</f>
        <v>908.04499999999996</v>
      </c>
      <c r="FT65" s="427">
        <f>INPUT!GI374</f>
        <v>-2.8670451597720636</v>
      </c>
      <c r="FU65" s="498">
        <f>INPUT!GJ374</f>
        <v>866.42100000000005</v>
      </c>
      <c r="FV65" s="427">
        <f>INPUT!GK374</f>
        <v>-4.5839137928186275</v>
      </c>
      <c r="FW65" s="498">
        <f>INPUT!GL374</f>
        <v>827.84799999999996</v>
      </c>
      <c r="FX65" s="427">
        <f>INPUT!GM374</f>
        <v>-4.4519927379415014</v>
      </c>
      <c r="FY65" s="498">
        <f>INPUT!GN374</f>
        <v>797.91899999999998</v>
      </c>
      <c r="FZ65" s="427">
        <f>INPUT!GO374</f>
        <v>-3.615277200645528</v>
      </c>
      <c r="GA65" s="498">
        <f>INPUT!GP374</f>
        <v>766.90285838937803</v>
      </c>
      <c r="GB65" s="427">
        <f>INPUT!GQ374</f>
        <v>-3.8871290958884197</v>
      </c>
      <c r="GC65" s="498">
        <f>INPUT!GR374</f>
        <v>745.08974773895318</v>
      </c>
      <c r="GD65" s="427">
        <f>INPUT!GS374</f>
        <v>-2.8443120809636735</v>
      </c>
      <c r="GE65" s="498">
        <f>INPUT!GT374</f>
        <v>729.28187357462582</v>
      </c>
      <c r="GF65" s="427">
        <f>INPUT!GU374</f>
        <v>-2.1216067208410627</v>
      </c>
      <c r="GG65" s="498">
        <f>INPUT!GV374</f>
        <v>709.10200907581168</v>
      </c>
      <c r="GH65" s="427">
        <f>INPUT!GW374</f>
        <v>-2.767087079773578</v>
      </c>
      <c r="GI65" s="498">
        <f>INPUT!GX374</f>
        <v>692.07260181282402</v>
      </c>
      <c r="GJ65" s="427">
        <f>INPUT!GY374</f>
        <v>-2.4015454821771698</v>
      </c>
      <c r="GK65" s="427">
        <f>INPUT!GZ374</f>
        <v>-2.8061982444462563</v>
      </c>
      <c r="GL65" s="436"/>
    </row>
    <row r="66" spans="1:194" ht="4.5" customHeight="1" x14ac:dyDescent="0.2">
      <c r="A66" s="497"/>
      <c r="B66" s="426"/>
      <c r="C66" s="427"/>
      <c r="D66" s="426"/>
      <c r="E66" s="427"/>
      <c r="F66" s="426"/>
      <c r="G66" s="427"/>
      <c r="H66" s="426"/>
      <c r="I66" s="427"/>
      <c r="J66" s="426"/>
      <c r="K66" s="427"/>
      <c r="L66" s="426"/>
      <c r="M66" s="427"/>
      <c r="N66" s="426"/>
      <c r="O66" s="427"/>
      <c r="P66" s="426"/>
      <c r="Q66" s="427"/>
      <c r="R66" s="426"/>
      <c r="S66" s="427"/>
      <c r="T66" s="426"/>
      <c r="U66" s="427"/>
      <c r="V66" s="426"/>
      <c r="W66" s="427"/>
      <c r="X66" s="426"/>
      <c r="Y66" s="427"/>
      <c r="Z66" s="426"/>
      <c r="AA66" s="427"/>
      <c r="AB66" s="426"/>
      <c r="AC66" s="427"/>
      <c r="AD66" s="426"/>
      <c r="AE66" s="427"/>
      <c r="AF66" s="426"/>
      <c r="AG66" s="427"/>
      <c r="AH66" s="426"/>
      <c r="AI66" s="427"/>
      <c r="AJ66" s="426"/>
      <c r="AK66" s="427"/>
      <c r="AL66" s="426"/>
      <c r="AM66" s="427"/>
      <c r="AN66" s="426"/>
      <c r="AO66" s="427"/>
      <c r="AP66" s="426"/>
      <c r="AQ66" s="427"/>
      <c r="AR66" s="426"/>
      <c r="AS66" s="427"/>
      <c r="AT66" s="426"/>
      <c r="AU66" s="427"/>
      <c r="AV66" s="426"/>
      <c r="AW66" s="427"/>
      <c r="AX66" s="426"/>
      <c r="AY66" s="427"/>
      <c r="AZ66" s="426"/>
      <c r="BA66" s="427"/>
      <c r="BB66" s="426"/>
      <c r="BC66" s="427"/>
      <c r="BD66" s="426"/>
      <c r="BE66" s="427"/>
      <c r="BF66" s="426"/>
      <c r="BG66" s="427"/>
      <c r="BH66" s="426"/>
      <c r="BI66" s="427"/>
      <c r="BJ66" s="426"/>
      <c r="BK66" s="427"/>
      <c r="BL66" s="426"/>
      <c r="BM66" s="427"/>
      <c r="BN66" s="426"/>
      <c r="BO66" s="427"/>
      <c r="BP66" s="426"/>
      <c r="BQ66" s="427"/>
      <c r="BR66" s="426"/>
      <c r="BS66" s="427"/>
      <c r="BT66" s="426"/>
      <c r="BU66" s="427"/>
      <c r="BV66" s="426"/>
      <c r="BW66" s="427"/>
      <c r="BX66" s="426"/>
      <c r="BY66" s="427"/>
      <c r="BZ66" s="426"/>
      <c r="CA66" s="427"/>
      <c r="CB66" s="426"/>
      <c r="CC66" s="427"/>
      <c r="CD66" s="426"/>
      <c r="CE66" s="427"/>
      <c r="CF66" s="426"/>
      <c r="CG66" s="427"/>
      <c r="CH66" s="426"/>
      <c r="CI66" s="427"/>
      <c r="CJ66" s="426"/>
      <c r="CK66" s="427"/>
      <c r="CL66" s="527"/>
      <c r="CM66" s="427"/>
      <c r="CN66" s="527"/>
      <c r="CO66" s="427"/>
      <c r="CP66" s="527"/>
      <c r="CQ66" s="427"/>
      <c r="CR66" s="527"/>
      <c r="CS66" s="427"/>
      <c r="CT66" s="527"/>
      <c r="CU66" s="427"/>
      <c r="CV66" s="527"/>
      <c r="CW66" s="427"/>
      <c r="CX66" s="527"/>
      <c r="CY66" s="427"/>
      <c r="CZ66" s="527"/>
      <c r="DA66" s="427"/>
      <c r="DB66" s="527"/>
      <c r="DC66" s="427"/>
      <c r="DD66" s="527"/>
      <c r="DE66" s="427"/>
      <c r="DF66" s="527"/>
      <c r="DG66" s="427"/>
      <c r="DH66" s="527"/>
      <c r="DI66" s="427"/>
      <c r="DJ66" s="527"/>
      <c r="DK66" s="427"/>
      <c r="DL66" s="527"/>
      <c r="DM66" s="427"/>
      <c r="DN66" s="527"/>
      <c r="DO66" s="427"/>
      <c r="DP66" s="527"/>
      <c r="DQ66" s="427"/>
      <c r="DR66" s="527"/>
      <c r="DS66" s="427"/>
      <c r="DT66" s="527"/>
      <c r="DU66" s="427"/>
      <c r="DV66" s="527"/>
      <c r="DW66" s="427"/>
      <c r="DX66" s="527"/>
      <c r="DY66" s="427"/>
      <c r="DZ66" s="527"/>
      <c r="EA66" s="427"/>
      <c r="EB66" s="527"/>
      <c r="EC66" s="427"/>
      <c r="ED66" s="527"/>
      <c r="EE66" s="427"/>
      <c r="EF66" s="527"/>
      <c r="EG66" s="427"/>
      <c r="EH66" s="527"/>
      <c r="EI66" s="427"/>
      <c r="EJ66" s="527"/>
      <c r="EK66" s="427"/>
      <c r="EL66" s="527"/>
      <c r="EM66" s="427"/>
      <c r="EN66" s="527"/>
      <c r="EO66" s="427"/>
      <c r="EP66" s="427"/>
      <c r="EQ66" s="527"/>
      <c r="ER66" s="427"/>
      <c r="ES66" s="527"/>
      <c r="ET66" s="427"/>
      <c r="EU66" s="527"/>
      <c r="EV66" s="427"/>
      <c r="EW66" s="527"/>
      <c r="EX66" s="427"/>
      <c r="EY66" s="527"/>
      <c r="EZ66" s="427"/>
      <c r="FA66" s="527"/>
      <c r="FB66" s="427"/>
      <c r="FC66" s="527"/>
      <c r="FD66" s="427"/>
      <c r="FE66" s="426"/>
      <c r="FF66" s="427"/>
      <c r="FG66" s="426"/>
      <c r="FH66" s="427"/>
      <c r="FI66" s="426"/>
      <c r="FJ66" s="427"/>
      <c r="FK66" s="426"/>
      <c r="FL66" s="427"/>
      <c r="FM66" s="426"/>
      <c r="FN66" s="427"/>
      <c r="FO66" s="426"/>
      <c r="FP66" s="427"/>
      <c r="FQ66" s="426"/>
      <c r="FR66" s="427"/>
      <c r="FS66" s="426"/>
      <c r="FT66" s="427"/>
      <c r="FU66" s="426"/>
      <c r="FV66" s="427"/>
      <c r="FW66" s="426"/>
      <c r="FX66" s="427"/>
      <c r="FY66" s="426"/>
      <c r="FZ66" s="427"/>
      <c r="GA66" s="426"/>
      <c r="GB66" s="427"/>
      <c r="GC66" s="426"/>
      <c r="GD66" s="427"/>
      <c r="GE66" s="426"/>
      <c r="GF66" s="427"/>
      <c r="GG66" s="426"/>
      <c r="GH66" s="427"/>
      <c r="GI66" s="426"/>
      <c r="GJ66" s="427"/>
      <c r="GK66" s="427"/>
      <c r="GL66" s="436"/>
    </row>
    <row r="67" spans="1:194" ht="12" customHeight="1" x14ac:dyDescent="0.2">
      <c r="A67" s="496" t="s">
        <v>97</v>
      </c>
      <c r="B67" s="426"/>
      <c r="C67" s="427"/>
      <c r="D67" s="426"/>
      <c r="E67" s="427"/>
      <c r="F67" s="426"/>
      <c r="G67" s="427"/>
      <c r="H67" s="426"/>
      <c r="I67" s="427"/>
      <c r="J67" s="426"/>
      <c r="K67" s="427"/>
      <c r="L67" s="426"/>
      <c r="M67" s="427"/>
      <c r="N67" s="426"/>
      <c r="O67" s="427"/>
      <c r="P67" s="426"/>
      <c r="Q67" s="427"/>
      <c r="R67" s="426"/>
      <c r="S67" s="427"/>
      <c r="T67" s="426"/>
      <c r="U67" s="427"/>
      <c r="V67" s="426"/>
      <c r="W67" s="427"/>
      <c r="X67" s="426"/>
      <c r="Y67" s="427"/>
      <c r="Z67" s="426"/>
      <c r="AA67" s="427"/>
      <c r="AB67" s="426"/>
      <c r="AC67" s="427"/>
      <c r="AD67" s="426"/>
      <c r="AE67" s="427"/>
      <c r="AF67" s="426"/>
      <c r="AG67" s="427"/>
      <c r="AH67" s="426"/>
      <c r="AI67" s="427"/>
      <c r="AJ67" s="426"/>
      <c r="AK67" s="427"/>
      <c r="AL67" s="426"/>
      <c r="AM67" s="427"/>
      <c r="AN67" s="426"/>
      <c r="AO67" s="427"/>
      <c r="AP67" s="426"/>
      <c r="AQ67" s="427"/>
      <c r="AR67" s="426"/>
      <c r="AS67" s="427"/>
      <c r="AT67" s="426"/>
      <c r="AU67" s="427"/>
      <c r="AV67" s="426"/>
      <c r="AW67" s="427"/>
      <c r="AX67" s="426"/>
      <c r="AY67" s="427"/>
      <c r="AZ67" s="426"/>
      <c r="BA67" s="427"/>
      <c r="BB67" s="426"/>
      <c r="BC67" s="427"/>
      <c r="BD67" s="426"/>
      <c r="BE67" s="427"/>
      <c r="BF67" s="426"/>
      <c r="BG67" s="427"/>
      <c r="BH67" s="426"/>
      <c r="BI67" s="427"/>
      <c r="BJ67" s="426"/>
      <c r="BK67" s="427"/>
      <c r="BL67" s="426"/>
      <c r="BM67" s="427"/>
      <c r="BN67" s="426"/>
      <c r="BO67" s="427"/>
      <c r="BP67" s="426"/>
      <c r="BQ67" s="427"/>
      <c r="BR67" s="426"/>
      <c r="BS67" s="427"/>
      <c r="BT67" s="426"/>
      <c r="BU67" s="427"/>
      <c r="BV67" s="426"/>
      <c r="BW67" s="427"/>
      <c r="BX67" s="426"/>
      <c r="BY67" s="427"/>
      <c r="BZ67" s="426"/>
      <c r="CA67" s="427"/>
      <c r="CB67" s="426"/>
      <c r="CC67" s="427"/>
      <c r="CD67" s="426"/>
      <c r="CE67" s="427"/>
      <c r="CF67" s="426"/>
      <c r="CG67" s="427"/>
      <c r="CH67" s="426"/>
      <c r="CI67" s="427"/>
      <c r="CJ67" s="426"/>
      <c r="CK67" s="427"/>
      <c r="CL67" s="527"/>
      <c r="CM67" s="427"/>
      <c r="CN67" s="527"/>
      <c r="CO67" s="427"/>
      <c r="CP67" s="527"/>
      <c r="CQ67" s="427"/>
      <c r="CR67" s="527"/>
      <c r="CS67" s="427"/>
      <c r="CT67" s="527"/>
      <c r="CU67" s="427"/>
      <c r="CV67" s="527"/>
      <c r="CW67" s="427"/>
      <c r="CX67" s="527"/>
      <c r="CY67" s="427"/>
      <c r="CZ67" s="527"/>
      <c r="DA67" s="427"/>
      <c r="DB67" s="527"/>
      <c r="DC67" s="427"/>
      <c r="DD67" s="527"/>
      <c r="DE67" s="427"/>
      <c r="DF67" s="527"/>
      <c r="DG67" s="427"/>
      <c r="DH67" s="527"/>
      <c r="DI67" s="427"/>
      <c r="DJ67" s="527"/>
      <c r="DK67" s="427"/>
      <c r="DL67" s="527"/>
      <c r="DM67" s="427"/>
      <c r="DN67" s="527"/>
      <c r="DO67" s="427"/>
      <c r="DP67" s="527"/>
      <c r="DQ67" s="427"/>
      <c r="DR67" s="527"/>
      <c r="DS67" s="427"/>
      <c r="DT67" s="527"/>
      <c r="DU67" s="427"/>
      <c r="DV67" s="527"/>
      <c r="DW67" s="427"/>
      <c r="DX67" s="527"/>
      <c r="DY67" s="427"/>
      <c r="DZ67" s="527"/>
      <c r="EA67" s="427"/>
      <c r="EB67" s="527"/>
      <c r="EC67" s="427"/>
      <c r="ED67" s="527"/>
      <c r="EE67" s="427"/>
      <c r="EF67" s="527"/>
      <c r="EG67" s="427"/>
      <c r="EH67" s="527"/>
      <c r="EI67" s="427"/>
      <c r="EJ67" s="527"/>
      <c r="EK67" s="427"/>
      <c r="EL67" s="527"/>
      <c r="EM67" s="427"/>
      <c r="EN67" s="527"/>
      <c r="EO67" s="427"/>
      <c r="EP67" s="427"/>
      <c r="EQ67" s="527"/>
      <c r="ER67" s="427"/>
      <c r="ES67" s="527"/>
      <c r="ET67" s="427"/>
      <c r="EU67" s="527"/>
      <c r="EV67" s="427"/>
      <c r="EW67" s="527"/>
      <c r="EX67" s="427"/>
      <c r="EY67" s="527"/>
      <c r="EZ67" s="427"/>
      <c r="FA67" s="527"/>
      <c r="FB67" s="427"/>
      <c r="FC67" s="527"/>
      <c r="FD67" s="427"/>
      <c r="FE67" s="426"/>
      <c r="FF67" s="427"/>
      <c r="FG67" s="426"/>
      <c r="FH67" s="427"/>
      <c r="FI67" s="426"/>
      <c r="FJ67" s="427"/>
      <c r="FK67" s="426"/>
      <c r="FL67" s="427"/>
      <c r="FM67" s="426"/>
      <c r="FN67" s="427"/>
      <c r="FO67" s="426"/>
      <c r="FP67" s="427"/>
      <c r="FQ67" s="426"/>
      <c r="FR67" s="427"/>
      <c r="FS67" s="426"/>
      <c r="FT67" s="427"/>
      <c r="FU67" s="426"/>
      <c r="FV67" s="427"/>
      <c r="FW67" s="426"/>
      <c r="FX67" s="427"/>
      <c r="FY67" s="426"/>
      <c r="FZ67" s="427"/>
      <c r="GA67" s="426"/>
      <c r="GB67" s="427"/>
      <c r="GC67" s="426"/>
      <c r="GD67" s="427"/>
      <c r="GE67" s="426"/>
      <c r="GF67" s="427"/>
      <c r="GG67" s="426"/>
      <c r="GH67" s="427"/>
      <c r="GI67" s="426"/>
      <c r="GJ67" s="427"/>
      <c r="GK67" s="427"/>
      <c r="GL67" s="436"/>
    </row>
    <row r="68" spans="1:194" ht="12" customHeight="1" x14ac:dyDescent="0.2">
      <c r="A68" s="497" t="s">
        <v>562</v>
      </c>
      <c r="B68" s="498">
        <f>INPUT!K393</f>
        <v>37641</v>
      </c>
      <c r="C68" s="427">
        <f>INPUT!L393</f>
        <v>0.6686100933379624</v>
      </c>
      <c r="D68" s="498">
        <f>INPUT!M393</f>
        <v>38793</v>
      </c>
      <c r="E68" s="427">
        <f>INPUT!N393</f>
        <v>0</v>
      </c>
      <c r="F68" s="498">
        <f>INPUT!O393</f>
        <v>40050</v>
      </c>
      <c r="G68" s="427">
        <f>INPUT!P393</f>
        <v>7.568758057584879</v>
      </c>
      <c r="H68" s="498">
        <f>INPUT!Q393</f>
        <v>37860</v>
      </c>
      <c r="I68" s="427">
        <f>INPUT!R393</f>
        <v>1.689452338105335</v>
      </c>
      <c r="J68" s="498">
        <f>INPUT!S393</f>
        <v>37379</v>
      </c>
      <c r="K68" s="427">
        <f>INPUT!T393</f>
        <v>-0.69604952046969926</v>
      </c>
      <c r="L68" s="498">
        <f>INPUT!U393</f>
        <v>41941</v>
      </c>
      <c r="M68" s="427">
        <f>INPUT!V393</f>
        <v>8.1148660840873355</v>
      </c>
      <c r="N68" s="498">
        <f>INPUT!W393</f>
        <v>42893</v>
      </c>
      <c r="O68" s="427">
        <f>INPUT!X393</f>
        <v>7.0986267166042394</v>
      </c>
      <c r="P68" s="498">
        <f>INPUT!Y393</f>
        <v>45058</v>
      </c>
      <c r="Q68" s="427">
        <f>INPUT!Z393</f>
        <v>19.012150026413099</v>
      </c>
      <c r="R68" s="498">
        <f>INPUT!AA393</f>
        <v>45341</v>
      </c>
      <c r="S68" s="427">
        <f>INPUT!AB393</f>
        <v>21.300730356617347</v>
      </c>
      <c r="T68" s="498">
        <f>INPUT!AC393</f>
        <v>47830</v>
      </c>
      <c r="U68" s="427">
        <f>INPUT!AD393</f>
        <v>14.041153048329802</v>
      </c>
      <c r="V68" s="498">
        <f>INPUT!AE393</f>
        <v>49236</v>
      </c>
      <c r="W68" s="427">
        <f>INPUT!AF393</f>
        <v>14.787960739514606</v>
      </c>
      <c r="X68" s="498">
        <f>INPUT!AG393</f>
        <v>50964</v>
      </c>
      <c r="Y68" s="427">
        <f>INPUT!AH393</f>
        <v>13.107550268542777</v>
      </c>
      <c r="Z68" s="498">
        <f>INPUT!AI393</f>
        <v>53289</v>
      </c>
      <c r="AA68" s="427">
        <f>INPUT!AJ393</f>
        <v>17.529388412253798</v>
      </c>
      <c r="AB68" s="498">
        <f>INPUT!AK393</f>
        <v>52130</v>
      </c>
      <c r="AC68" s="427">
        <f>INPUT!AL393</f>
        <v>8.990173531256529</v>
      </c>
      <c r="AD68" s="498">
        <f>INPUT!AM393</f>
        <v>52913</v>
      </c>
      <c r="AE68" s="427">
        <f>INPUT!AN393</f>
        <v>7.4681127630189303</v>
      </c>
      <c r="AF68" s="498">
        <f>INPUT!AO393</f>
        <v>59326</v>
      </c>
      <c r="AG68" s="427">
        <f>INPUT!AP393</f>
        <v>16.407660309237905</v>
      </c>
      <c r="AH68" s="498">
        <f>INPUT!AQ393</f>
        <v>57041</v>
      </c>
      <c r="AI68" s="427">
        <f>INPUT!AR393</f>
        <v>7.0408527088142048</v>
      </c>
      <c r="AJ68" s="498">
        <f>INPUT!AS393</f>
        <v>57995</v>
      </c>
      <c r="AK68" s="427">
        <f>INPUT!AT393</f>
        <v>11.250719355457516</v>
      </c>
      <c r="AL68" s="498">
        <f>INPUT!AU393</f>
        <v>57453</v>
      </c>
      <c r="AM68" s="427">
        <f>INPUT!AV393</f>
        <v>8.5801220871997366</v>
      </c>
      <c r="AN68" s="498">
        <f>INPUT!AW393</f>
        <v>56361</v>
      </c>
      <c r="AO68" s="427">
        <f>INPUT!AX393</f>
        <v>-4.997808717931429</v>
      </c>
      <c r="AP68" s="498">
        <f>INPUT!AY393</f>
        <v>56136</v>
      </c>
      <c r="AQ68" s="427">
        <f>INPUT!AZ393</f>
        <v>-1.5865780754194314</v>
      </c>
      <c r="AR68" s="498">
        <f>INPUT!BA393</f>
        <v>57432</v>
      </c>
      <c r="AS68" s="427">
        <f>INPUT!BB393</f>
        <v>-0.97077334252952951</v>
      </c>
      <c r="AT68" s="498">
        <f>INPUT!BC393</f>
        <v>58353</v>
      </c>
      <c r="AU68" s="427">
        <f>INPUT!BD393</f>
        <v>1.5664978330113266</v>
      </c>
      <c r="AV68" s="498">
        <f>INPUT!BE393</f>
        <v>59805</v>
      </c>
      <c r="AW68" s="427">
        <f>INPUT!BF393</f>
        <v>6.1106083994251437</v>
      </c>
      <c r="AX68" s="498">
        <f>INPUT!BG393</f>
        <v>61192</v>
      </c>
      <c r="AY68" s="427">
        <f>INPUT!BH393</f>
        <v>9.0066980190964827</v>
      </c>
      <c r="AZ68" s="498">
        <f>INPUT!BI393</f>
        <v>60114</v>
      </c>
      <c r="BA68" s="427">
        <f>INPUT!BJ393</f>
        <v>4.6698704554951842</v>
      </c>
      <c r="BB68" s="498">
        <f>INPUT!BK393</f>
        <v>63576</v>
      </c>
      <c r="BC68" s="427">
        <f>INPUT!BL393</f>
        <v>8.9506966222816295</v>
      </c>
      <c r="BD68" s="498">
        <f>INPUT!BM393</f>
        <v>65805</v>
      </c>
      <c r="BE68" s="427">
        <f>INPUT!BN393</f>
        <v>10.032605969400542</v>
      </c>
      <c r="BF68" s="498">
        <f>INPUT!BO393</f>
        <v>72269</v>
      </c>
      <c r="BG68" s="427">
        <f>INPUT!BP393</f>
        <v>18.10203948228526</v>
      </c>
      <c r="BH68" s="498">
        <f>INPUT!BQ393</f>
        <v>70552</v>
      </c>
      <c r="BI68" s="427">
        <f>INPUT!BR393</f>
        <v>17.363675682869207</v>
      </c>
      <c r="BJ68" s="498">
        <f>INPUT!BS393</f>
        <v>70457</v>
      </c>
      <c r="BK68" s="427">
        <f>INPUT!BT393</f>
        <v>10.823266641499929</v>
      </c>
      <c r="BL68" s="498">
        <f>INPUT!BU393</f>
        <v>79331</v>
      </c>
      <c r="BM68" s="427">
        <f>INPUT!BV393</f>
        <v>20.554669098092848</v>
      </c>
      <c r="BN68" s="498">
        <f>INPUT!BW393</f>
        <v>71815</v>
      </c>
      <c r="BO68" s="427">
        <f>INPUT!BX393</f>
        <v>-0.62820849880308449</v>
      </c>
      <c r="BP68" s="498">
        <f>INPUT!BY393</f>
        <v>76041</v>
      </c>
      <c r="BQ68" s="427">
        <f>INPUT!BZ393</f>
        <v>7.7800771062478846</v>
      </c>
      <c r="BR68" s="498">
        <f>INPUT!CA393</f>
        <v>82616</v>
      </c>
      <c r="BS68" s="427">
        <f>INPUT!CB393</f>
        <v>17.257334260612865</v>
      </c>
      <c r="BT68" s="498">
        <f>INPUT!CC393</f>
        <v>84106</v>
      </c>
      <c r="BU68" s="427">
        <f>INPUT!CD393</f>
        <v>6.0190845949250615</v>
      </c>
      <c r="BV68" s="498">
        <f>INPUT!CE393</f>
        <v>84473</v>
      </c>
      <c r="BW68" s="427">
        <f>INPUT!CF393</f>
        <v>17.62584418297013</v>
      </c>
      <c r="BX68" s="498">
        <f>INPUT!CG393</f>
        <v>90501</v>
      </c>
      <c r="BY68" s="427">
        <f>INPUT!CH393</f>
        <v>19.016057127076191</v>
      </c>
      <c r="BZ68" s="498">
        <f>INPUT!CI393</f>
        <v>97067</v>
      </c>
      <c r="CA68" s="427">
        <f>INPUT!CJ393</f>
        <v>17.491769148833146</v>
      </c>
      <c r="CB68" s="498">
        <f>INPUT!CK393</f>
        <v>100243</v>
      </c>
      <c r="CC68" s="427">
        <f>INPUT!CL393</f>
        <v>19.186502746534128</v>
      </c>
      <c r="CD68" s="498">
        <f>INPUT!CM393</f>
        <v>100353</v>
      </c>
      <c r="CE68" s="427">
        <f>INPUT!CN393</f>
        <v>18.798906159364527</v>
      </c>
      <c r="CF68" s="498">
        <f>INPUT!CO393</f>
        <v>105415</v>
      </c>
      <c r="CG68" s="427">
        <f>INPUT!CP393</f>
        <v>16.479375918498128</v>
      </c>
      <c r="CH68" s="498">
        <f>INPUT!CQ393</f>
        <v>113857</v>
      </c>
      <c r="CI68" s="427">
        <f>INPUT!CR393</f>
        <v>17.297330709715975</v>
      </c>
      <c r="CJ68" s="498">
        <f>INPUT!CS393</f>
        <v>116237</v>
      </c>
      <c r="CK68" s="427">
        <f>INPUT!CT393</f>
        <v>15.955228794030507</v>
      </c>
      <c r="CL68" s="498">
        <f>INPUT!CU393</f>
        <v>115552</v>
      </c>
      <c r="CM68" s="427">
        <f>INPUT!CV393</f>
        <v>15.145536257012736</v>
      </c>
      <c r="CN68" s="498">
        <f>INPUT!CW393</f>
        <v>122209</v>
      </c>
      <c r="CO68" s="427">
        <f>INPUT!CX393</f>
        <v>15.931319072238303</v>
      </c>
      <c r="CP68" s="498">
        <f>INPUT!CY393</f>
        <v>137840</v>
      </c>
      <c r="CQ68" s="427">
        <f>INPUT!CZ393</f>
        <v>21.064141862160433</v>
      </c>
      <c r="CR68" s="498">
        <f>INPUT!DA393</f>
        <v>131094</v>
      </c>
      <c r="CS68" s="427">
        <f>INPUT!DB393</f>
        <v>12.781644398943538</v>
      </c>
      <c r="CT68" s="498">
        <f>INPUT!DC393</f>
        <v>120538</v>
      </c>
      <c r="CU68" s="427">
        <f>INPUT!DD393</f>
        <v>4.3149404597064622</v>
      </c>
      <c r="CV68" s="498">
        <f>INPUT!DE393</f>
        <v>116313</v>
      </c>
      <c r="CW68" s="427">
        <f>INPUT!DF393</f>
        <v>-4.8245219255537597</v>
      </c>
      <c r="CX68" s="498">
        <f>INPUT!DG393</f>
        <v>119918</v>
      </c>
      <c r="CY68" s="427">
        <f>INPUT!DH393</f>
        <v>-13.00203134068485</v>
      </c>
      <c r="CZ68" s="498">
        <f>INPUT!DI393</f>
        <v>121307</v>
      </c>
      <c r="DA68" s="427">
        <f>INPUT!DJ393</f>
        <v>-7.4656353456298508</v>
      </c>
      <c r="DB68" s="498">
        <f>INPUT!DK393</f>
        <v>123292</v>
      </c>
      <c r="DC68" s="427">
        <f>INPUT!DL393</f>
        <v>2.2847566742438152</v>
      </c>
      <c r="DD68" s="498">
        <f>INPUT!DM393</f>
        <v>127871</v>
      </c>
      <c r="DE68" s="427">
        <f>INPUT!DN393</f>
        <v>9.9369803891224517</v>
      </c>
      <c r="DF68" s="498">
        <f>INPUT!DO393</f>
        <v>127253</v>
      </c>
      <c r="DG68" s="427">
        <f>INPUT!DP393</f>
        <v>6.1166797311496213</v>
      </c>
      <c r="DH68" s="498">
        <f>INPUT!DQ393</f>
        <v>119767</v>
      </c>
      <c r="DI68" s="427">
        <f>INPUT!DR393</f>
        <v>-1.2695062939484081</v>
      </c>
      <c r="DJ68" s="498">
        <f>INPUT!DS393</f>
        <v>121401</v>
      </c>
      <c r="DK68" s="427">
        <f>INPUT!DT393</f>
        <v>-1.533757259189561</v>
      </c>
      <c r="DL68" s="498">
        <f>INPUT!DU393</f>
        <v>115581</v>
      </c>
      <c r="DM68" s="427">
        <f>INPUT!DV393</f>
        <v>-9.6112488367182554</v>
      </c>
      <c r="DN68" s="498">
        <f>INPUT!DW393</f>
        <v>117455</v>
      </c>
      <c r="DO68" s="427">
        <f>INPUT!DX393</f>
        <v>-7.6996220128405568</v>
      </c>
      <c r="DP68" s="498">
        <f>INPUT!DY393</f>
        <v>118296</v>
      </c>
      <c r="DQ68" s="427">
        <f>INPUT!DZ393</f>
        <v>-1.2282181235231726</v>
      </c>
      <c r="DR68" s="498">
        <f>INPUT!EA393</f>
        <v>127766</v>
      </c>
      <c r="DS68" s="427">
        <f>INPUT!EB393</f>
        <v>5.2429551651139716</v>
      </c>
      <c r="DT68" s="498">
        <f>INPUT!EC393</f>
        <v>141287</v>
      </c>
      <c r="DU68" s="427">
        <f>INPUT!ED393</f>
        <v>22.240679696489906</v>
      </c>
      <c r="DV68" s="498">
        <f>INPUT!EE393</f>
        <v>144101</v>
      </c>
      <c r="DW68" s="427">
        <f>INPUT!EF393</f>
        <v>22.686135115576178</v>
      </c>
      <c r="DX68" s="498">
        <f>INPUT!EG393</f>
        <v>129819</v>
      </c>
      <c r="DY68" s="427">
        <f>INPUT!EH393</f>
        <v>9.7408196388719901</v>
      </c>
      <c r="DZ68" s="498">
        <f>INPUT!EI393</f>
        <v>133650</v>
      </c>
      <c r="EA68" s="427">
        <f>INPUT!EJ393</f>
        <v>4.6052940531909892</v>
      </c>
      <c r="EB68" s="498">
        <f>INPUT!EK393</f>
        <v>135394</v>
      </c>
      <c r="EC68" s="427">
        <f>INPUT!EL393</f>
        <v>-4.1709428326739184</v>
      </c>
      <c r="ED68" s="498">
        <f>INPUT!EM393</f>
        <v>136083</v>
      </c>
      <c r="EE68" s="427">
        <f>INPUT!EN393</f>
        <v>-5.5641529205210265</v>
      </c>
      <c r="EF68" s="498">
        <f>INPUT!EO393</f>
        <v>137217</v>
      </c>
      <c r="EG68" s="427">
        <f>INPUT!EP393</f>
        <v>5.6987035795992957</v>
      </c>
      <c r="EH68" s="498">
        <f>INPUT!EQ393</f>
        <v>139765.95894266359</v>
      </c>
      <c r="EI68" s="427">
        <f>INPUT!ER393</f>
        <v>4.5761009672006026</v>
      </c>
      <c r="EJ68" s="498">
        <f>INPUT!ES393</f>
        <v>139082.39864444715</v>
      </c>
      <c r="EK68" s="427">
        <f>INPUT!ET393</f>
        <v>2.7241965260256462</v>
      </c>
      <c r="EL68" s="498">
        <f>INPUT!EU393</f>
        <v>138683.32196440615</v>
      </c>
      <c r="EM68" s="427">
        <f>INPUT!EV393</f>
        <v>1.910835272889444</v>
      </c>
      <c r="EN68" s="498">
        <f>INPUT!EW393</f>
        <v>138963.74593083595</v>
      </c>
      <c r="EO68" s="427">
        <f>INPUT!EX393</f>
        <v>1.2729807027088036</v>
      </c>
      <c r="EP68" s="427"/>
      <c r="EQ68" s="498">
        <f>INPUT!FF393</f>
        <v>37231</v>
      </c>
      <c r="ER68" s="427">
        <f>INPUT!FG393</f>
        <v>0.51294511487269823</v>
      </c>
      <c r="ES68" s="498">
        <f>INPUT!FH393</f>
        <v>37860</v>
      </c>
      <c r="ET68" s="427">
        <f>INPUT!FI393</f>
        <v>1.689452338105335</v>
      </c>
      <c r="EU68" s="498">
        <f>INPUT!FJ393</f>
        <v>45058</v>
      </c>
      <c r="EV68" s="427">
        <f>INPUT!FK393</f>
        <v>19.012150026413099</v>
      </c>
      <c r="EW68" s="498">
        <f>INPUT!FL393</f>
        <v>50964</v>
      </c>
      <c r="EX68" s="427">
        <f>INPUT!FM393</f>
        <v>13.107550268542777</v>
      </c>
      <c r="EY68" s="498">
        <f>INPUT!FN393</f>
        <v>59326</v>
      </c>
      <c r="EZ68" s="427">
        <f>INPUT!FO393</f>
        <v>16.407660309237905</v>
      </c>
      <c r="FA68" s="498">
        <f>INPUT!FP393</f>
        <v>56361</v>
      </c>
      <c r="FB68" s="427">
        <f>INPUT!FQ393</f>
        <v>-4.997808717931429</v>
      </c>
      <c r="FC68" s="498">
        <f>INPUT!FR393</f>
        <v>59805</v>
      </c>
      <c r="FD68" s="427">
        <f>INPUT!FS393</f>
        <v>6.1106083994251437</v>
      </c>
      <c r="FE68" s="498">
        <f>INPUT!FT393</f>
        <v>65805</v>
      </c>
      <c r="FF68" s="427">
        <f>INPUT!FU393</f>
        <v>10.032605969400542</v>
      </c>
      <c r="FG68" s="498">
        <f>INPUT!FV393</f>
        <v>79331</v>
      </c>
      <c r="FH68" s="427">
        <f>INPUT!FW393</f>
        <v>20.554669098092848</v>
      </c>
      <c r="FI68" s="498">
        <f>INPUT!FX393</f>
        <v>84106</v>
      </c>
      <c r="FJ68" s="427">
        <f>INPUT!FY393</f>
        <v>6.0190845949250615</v>
      </c>
      <c r="FK68" s="498">
        <f>INPUT!FZ393</f>
        <v>100243</v>
      </c>
      <c r="FL68" s="427">
        <f>INPUT!GA393</f>
        <v>19.186502746534128</v>
      </c>
      <c r="FM68" s="498">
        <f>INPUT!GB393</f>
        <v>116237</v>
      </c>
      <c r="FN68" s="427">
        <f>INPUT!GC393</f>
        <v>15.955228794030507</v>
      </c>
      <c r="FO68" s="498">
        <f>INPUT!GD393</f>
        <v>131094</v>
      </c>
      <c r="FP68" s="427">
        <f>INPUT!GE393</f>
        <v>12.781644398943538</v>
      </c>
      <c r="FQ68" s="498">
        <f>INPUT!GF393</f>
        <v>121307</v>
      </c>
      <c r="FR68" s="427">
        <f>INPUT!GG393</f>
        <v>-7.4656353456298508</v>
      </c>
      <c r="FS68" s="498">
        <f>INPUT!GH393</f>
        <v>119767</v>
      </c>
      <c r="FT68" s="427">
        <f>INPUT!GI393</f>
        <v>-1.2695062939484081</v>
      </c>
      <c r="FU68" s="498">
        <f>INPUT!GJ393</f>
        <v>118296</v>
      </c>
      <c r="FV68" s="427">
        <f>INPUT!GK393</f>
        <v>-1.2282181235231726</v>
      </c>
      <c r="FW68" s="498">
        <f>INPUT!GL393</f>
        <v>129819</v>
      </c>
      <c r="FX68" s="427">
        <f>INPUT!GM393</f>
        <v>9.7408196388719901</v>
      </c>
      <c r="FY68" s="498">
        <f>INPUT!GN393</f>
        <v>137217</v>
      </c>
      <c r="FZ68" s="427">
        <f>INPUT!GO393</f>
        <v>5.6987035795992957</v>
      </c>
      <c r="GA68" s="498">
        <f>INPUT!GP393</f>
        <v>138963.74593083595</v>
      </c>
      <c r="GB68" s="427">
        <f>INPUT!GQ393</f>
        <v>1.2729807027088036</v>
      </c>
      <c r="GC68" s="498">
        <f>INPUT!GR393</f>
        <v>140650.02681201647</v>
      </c>
      <c r="GD68" s="427">
        <f>INPUT!GS393</f>
        <v>1.2134682106366146</v>
      </c>
      <c r="GE68" s="498">
        <f>INPUT!GT393</f>
        <v>143101.32413039074</v>
      </c>
      <c r="GF68" s="427">
        <f>INPUT!GU393</f>
        <v>1.7428345901778775</v>
      </c>
      <c r="GG68" s="498">
        <f>INPUT!GV393</f>
        <v>146222.57707178773</v>
      </c>
      <c r="GH68" s="427">
        <f>INPUT!GW393</f>
        <v>2.1811488889879049</v>
      </c>
      <c r="GI68" s="498">
        <f>INPUT!GX393</f>
        <v>150012.17151075674</v>
      </c>
      <c r="GJ68" s="427">
        <f>INPUT!GY393</f>
        <v>2.5916616399863646</v>
      </c>
      <c r="GK68" s="427">
        <f>INPUT!GZ393</f>
        <v>1.799047751905869</v>
      </c>
      <c r="GL68" s="436"/>
    </row>
    <row r="69" spans="1:194" ht="12" customHeight="1" x14ac:dyDescent="0.2">
      <c r="A69" s="497" t="s">
        <v>467</v>
      </c>
      <c r="B69" s="498">
        <f>INPUT!K404</f>
        <v>1035</v>
      </c>
      <c r="C69" s="427">
        <f>INPUT!L404</f>
        <v>3.7074148296593279</v>
      </c>
      <c r="D69" s="498">
        <f>INPUT!M404</f>
        <v>1356</v>
      </c>
      <c r="E69" s="427">
        <f>INPUT!N404</f>
        <v>23.609845031905195</v>
      </c>
      <c r="F69" s="498">
        <f>INPUT!O404</f>
        <v>1287</v>
      </c>
      <c r="G69" s="427">
        <f>INPUT!P404</f>
        <v>51.590106007067128</v>
      </c>
      <c r="H69" s="498">
        <f>INPUT!Q404</f>
        <v>1207</v>
      </c>
      <c r="I69" s="427">
        <f>INPUT!R404</f>
        <v>11.862835959221506</v>
      </c>
      <c r="J69" s="498">
        <f>INPUT!S404</f>
        <v>1198</v>
      </c>
      <c r="K69" s="427">
        <f>INPUT!T404</f>
        <v>15.748792270531409</v>
      </c>
      <c r="L69" s="498">
        <f>INPUT!U404</f>
        <v>1284</v>
      </c>
      <c r="M69" s="427">
        <f>INPUT!V404</f>
        <v>-5.3097345132743339</v>
      </c>
      <c r="N69" s="498">
        <f>INPUT!W404</f>
        <v>1295</v>
      </c>
      <c r="O69" s="427">
        <f>INPUT!X404</f>
        <v>0.62160062160061536</v>
      </c>
      <c r="P69" s="498">
        <f>INPUT!Y404</f>
        <v>1312</v>
      </c>
      <c r="Q69" s="427">
        <f>INPUT!Z404</f>
        <v>8.6992543496271715</v>
      </c>
      <c r="R69" s="498">
        <f>INPUT!AA404</f>
        <v>1311</v>
      </c>
      <c r="S69" s="427">
        <f>INPUT!AB404</f>
        <v>9.4323873121869859</v>
      </c>
      <c r="T69" s="498">
        <f>INPUT!AC404</f>
        <v>1312</v>
      </c>
      <c r="U69" s="427">
        <f>INPUT!AD404</f>
        <v>2.1806853582554409</v>
      </c>
      <c r="V69" s="498">
        <f>INPUT!AE404</f>
        <v>1376</v>
      </c>
      <c r="W69" s="427">
        <f>INPUT!AF404</f>
        <v>6.2548262548262512</v>
      </c>
      <c r="X69" s="498">
        <f>INPUT!AG404</f>
        <v>1409</v>
      </c>
      <c r="Y69" s="427">
        <f>INPUT!AH404</f>
        <v>7.3932926829268331</v>
      </c>
      <c r="Z69" s="498">
        <f>INPUT!AI404</f>
        <v>1423</v>
      </c>
      <c r="AA69" s="427">
        <f>INPUT!AJ404</f>
        <v>8.5430968726163172</v>
      </c>
      <c r="AB69" s="498">
        <f>INPUT!AK404</f>
        <v>1395</v>
      </c>
      <c r="AC69" s="427">
        <f>INPUT!AL404</f>
        <v>6.3262195121951192</v>
      </c>
      <c r="AD69" s="498">
        <f>INPUT!AM404</f>
        <v>1370</v>
      </c>
      <c r="AE69" s="427">
        <f>INPUT!AN404</f>
        <v>-0.43604651162790775</v>
      </c>
      <c r="AF69" s="498">
        <f>INPUT!AO404</f>
        <v>1429</v>
      </c>
      <c r="AG69" s="427">
        <f>INPUT!AP404</f>
        <v>1.419446415897796</v>
      </c>
      <c r="AH69" s="498">
        <f>INPUT!AQ404</f>
        <v>1398</v>
      </c>
      <c r="AI69" s="427">
        <f>INPUT!AR404</f>
        <v>-1.7568517217146917</v>
      </c>
      <c r="AJ69" s="498">
        <f>INPUT!AS404</f>
        <v>1369</v>
      </c>
      <c r="AK69" s="427">
        <f>INPUT!AT404</f>
        <v>-1.8637992831541217</v>
      </c>
      <c r="AL69" s="498">
        <f>INPUT!AU404</f>
        <v>1700</v>
      </c>
      <c r="AM69" s="427">
        <f>INPUT!AV404</f>
        <v>24.087591240875916</v>
      </c>
      <c r="AN69" s="498">
        <f>INPUT!AW404</f>
        <v>1395</v>
      </c>
      <c r="AO69" s="427">
        <f>INPUT!AX404</f>
        <v>-2.3792862141357562</v>
      </c>
      <c r="AP69" s="498">
        <f>INPUT!AY404</f>
        <v>1400</v>
      </c>
      <c r="AQ69" s="427">
        <f>INPUT!AZ404</f>
        <v>0.14306151645206988</v>
      </c>
      <c r="AR69" s="498">
        <f>INPUT!BA404</f>
        <v>1071</v>
      </c>
      <c r="AS69" s="427">
        <f>INPUT!BB404</f>
        <v>-21.767713659605548</v>
      </c>
      <c r="AT69" s="498">
        <f>INPUT!BC404</f>
        <v>1439</v>
      </c>
      <c r="AU69" s="427">
        <f>INPUT!BD404</f>
        <v>-15.352941176470591</v>
      </c>
      <c r="AV69" s="498">
        <f>INPUT!BE404</f>
        <v>1426</v>
      </c>
      <c r="AW69" s="427">
        <f>INPUT!BF404</f>
        <v>2.2222222222222143</v>
      </c>
      <c r="AX69" s="498">
        <f>INPUT!BG404</f>
        <v>1434</v>
      </c>
      <c r="AY69" s="427">
        <f>INPUT!BH404</f>
        <v>2.4285714285714244</v>
      </c>
      <c r="AZ69" s="498">
        <f>INPUT!BI404</f>
        <v>1392</v>
      </c>
      <c r="BA69" s="427">
        <f>INPUT!BJ404</f>
        <v>29.971988795518211</v>
      </c>
      <c r="BB69" s="498">
        <f>INPUT!BK404</f>
        <v>1454</v>
      </c>
      <c r="BC69" s="427">
        <f>INPUT!BL404</f>
        <v>1.0423905489923557</v>
      </c>
      <c r="BD69" s="498">
        <f>INPUT!BM404</f>
        <v>1465</v>
      </c>
      <c r="BE69" s="427">
        <f>INPUT!BN404</f>
        <v>2.7349228611500687</v>
      </c>
      <c r="BF69" s="498">
        <f>INPUT!BO404</f>
        <v>1606</v>
      </c>
      <c r="BG69" s="427">
        <f>INPUT!BP404</f>
        <v>11.994421199442119</v>
      </c>
      <c r="BH69" s="498">
        <f>INPUT!BQ404</f>
        <v>1539</v>
      </c>
      <c r="BI69" s="427">
        <f>INPUT!BR404</f>
        <v>10.56034482758621</v>
      </c>
      <c r="BJ69" s="498">
        <f>INPUT!BS404</f>
        <v>1568</v>
      </c>
      <c r="BK69" s="427">
        <f>INPUT!BT404</f>
        <v>7.8404401650618905</v>
      </c>
      <c r="BL69" s="498">
        <f>INPUT!BU404</f>
        <v>1721</v>
      </c>
      <c r="BM69" s="427">
        <f>INPUT!BV404</f>
        <v>17.474402730375417</v>
      </c>
      <c r="BN69" s="498">
        <f>INPUT!BW404</f>
        <v>1573</v>
      </c>
      <c r="BO69" s="427">
        <f>INPUT!BX404</f>
        <v>-2.0547945205479423</v>
      </c>
      <c r="BP69" s="498">
        <f>INPUT!BY404</f>
        <v>1992</v>
      </c>
      <c r="BQ69" s="427">
        <f>INPUT!BZ404</f>
        <v>29.434697855750478</v>
      </c>
      <c r="BR69" s="498">
        <f>INPUT!CA404</f>
        <v>2231</v>
      </c>
      <c r="BS69" s="427">
        <f>INPUT!CB404</f>
        <v>42.283163265306122</v>
      </c>
      <c r="BT69" s="498">
        <f>INPUT!CC404</f>
        <v>2599</v>
      </c>
      <c r="BU69" s="427">
        <f>INPUT!CD404</f>
        <v>51.016850668216151</v>
      </c>
      <c r="BV69" s="498">
        <f>INPUT!CE404</f>
        <v>2584</v>
      </c>
      <c r="BW69" s="427">
        <f>INPUT!CF404</f>
        <v>64.272091544818807</v>
      </c>
      <c r="BX69" s="498">
        <f>INPUT!CG404</f>
        <v>2653</v>
      </c>
      <c r="BY69" s="427">
        <f>INPUT!CH404</f>
        <v>33.18273092369477</v>
      </c>
      <c r="BZ69" s="498">
        <f>INPUT!CI404</f>
        <v>3008</v>
      </c>
      <c r="CA69" s="427">
        <f>INPUT!CJ404</f>
        <v>34.827431645002235</v>
      </c>
      <c r="CB69" s="498">
        <f>INPUT!CK404</f>
        <v>3038</v>
      </c>
      <c r="CC69" s="427">
        <f>INPUT!CL404</f>
        <v>16.891111966140816</v>
      </c>
      <c r="CD69" s="498">
        <f>INPUT!CM404</f>
        <v>3017</v>
      </c>
      <c r="CE69" s="427">
        <f>INPUT!CN404</f>
        <v>16.756965944272451</v>
      </c>
      <c r="CF69" s="498">
        <f>INPUT!CO404</f>
        <v>3048</v>
      </c>
      <c r="CG69" s="427">
        <f>INPUT!CP404</f>
        <v>14.888805126272153</v>
      </c>
      <c r="CH69" s="498">
        <f>INPUT!CQ404</f>
        <v>3301</v>
      </c>
      <c r="CI69" s="427">
        <f>INPUT!CR404</f>
        <v>9.7406914893616978</v>
      </c>
      <c r="CJ69" s="498">
        <f>INPUT!CS404</f>
        <v>3285</v>
      </c>
      <c r="CK69" s="427">
        <f>INPUT!CT404</f>
        <v>8.1303489137590557</v>
      </c>
      <c r="CL69" s="498">
        <f>INPUT!CU404</f>
        <v>3964</v>
      </c>
      <c r="CM69" s="427">
        <f>INPUT!CV404</f>
        <v>31.38879681803115</v>
      </c>
      <c r="CN69" s="498">
        <f>INPUT!CW404</f>
        <v>3672</v>
      </c>
      <c r="CO69" s="427">
        <f>INPUT!CX404</f>
        <v>20.472440944881896</v>
      </c>
      <c r="CP69" s="498">
        <f>INPUT!CY404</f>
        <v>4401</v>
      </c>
      <c r="CQ69" s="427">
        <f>INPUT!CZ404</f>
        <v>33.323235383217195</v>
      </c>
      <c r="CR69" s="498">
        <f>INPUT!DA404</f>
        <v>4352</v>
      </c>
      <c r="CS69" s="427">
        <f>INPUT!DB404</f>
        <v>32.480974124809748</v>
      </c>
      <c r="CT69" s="498">
        <f>INPUT!DC404</f>
        <v>4283</v>
      </c>
      <c r="CU69" s="427">
        <f>INPUT!DD404</f>
        <v>8.0474268415741577</v>
      </c>
      <c r="CV69" s="498">
        <f>INPUT!DE404</f>
        <v>4946</v>
      </c>
      <c r="CW69" s="427">
        <f>INPUT!DF404</f>
        <v>34.694989106753816</v>
      </c>
      <c r="CX69" s="498">
        <f>INPUT!DG404</f>
        <v>4953</v>
      </c>
      <c r="CY69" s="427">
        <f>INPUT!DH404</f>
        <v>12.542603953646903</v>
      </c>
      <c r="CZ69" s="498">
        <f>INPUT!DI404</f>
        <v>4897</v>
      </c>
      <c r="DA69" s="427">
        <f>INPUT!DJ404</f>
        <v>12.522977941176471</v>
      </c>
      <c r="DB69" s="498">
        <f>INPUT!DK404</f>
        <v>4913</v>
      </c>
      <c r="DC69" s="427">
        <f>INPUT!DL404</f>
        <v>14.709315900070052</v>
      </c>
      <c r="DD69" s="498">
        <f>INPUT!DM404</f>
        <v>4925</v>
      </c>
      <c r="DE69" s="427">
        <f>INPUT!DN404</f>
        <v>-0.42458552365547408</v>
      </c>
      <c r="DF69" s="498">
        <f>INPUT!DO404</f>
        <v>4558</v>
      </c>
      <c r="DG69" s="427">
        <f>INPUT!DP404</f>
        <v>-7.9749646678780479</v>
      </c>
      <c r="DH69" s="498">
        <f>INPUT!DQ404</f>
        <v>5282</v>
      </c>
      <c r="DI69" s="427">
        <f>INPUT!DR404</f>
        <v>7.8619562997753745</v>
      </c>
      <c r="DJ69" s="498">
        <f>INPUT!DS404</f>
        <v>6282</v>
      </c>
      <c r="DK69" s="427">
        <f>INPUT!DT404</f>
        <v>27.864848361489926</v>
      </c>
      <c r="DL69" s="498">
        <f>INPUT!DU404</f>
        <v>5425</v>
      </c>
      <c r="DM69" s="427">
        <f>INPUT!DV404</f>
        <v>10.152284263959398</v>
      </c>
      <c r="DN69" s="498">
        <f>INPUT!DW404</f>
        <v>4968</v>
      </c>
      <c r="DO69" s="427">
        <f>INPUT!DX404</f>
        <v>8.9951733216322882</v>
      </c>
      <c r="DP69" s="498">
        <f>INPUT!DY404</f>
        <v>5011</v>
      </c>
      <c r="DQ69" s="427">
        <f>INPUT!DZ404</f>
        <v>-5.1306323362362738</v>
      </c>
      <c r="DR69" s="498">
        <f>INPUT!EA404</f>
        <v>4984</v>
      </c>
      <c r="DS69" s="427">
        <f>INPUT!EB404</f>
        <v>-20.662209487424388</v>
      </c>
      <c r="DT69" s="498">
        <f>INPUT!EC404</f>
        <v>5009</v>
      </c>
      <c r="DU69" s="427">
        <f>INPUT!ED404</f>
        <v>-7.6682027649769609</v>
      </c>
      <c r="DV69" s="498">
        <f>INPUT!EE404</f>
        <v>5765</v>
      </c>
      <c r="DW69" s="427">
        <f>INPUT!EF404</f>
        <v>16.042673107890494</v>
      </c>
      <c r="DX69" s="498">
        <f>INPUT!EG404</f>
        <v>5360</v>
      </c>
      <c r="DY69" s="427">
        <f>INPUT!EH404</f>
        <v>6.9646777090401013</v>
      </c>
      <c r="DZ69" s="498">
        <f>INPUT!EI404</f>
        <v>5250</v>
      </c>
      <c r="EA69" s="427">
        <f>INPUT!EJ404</f>
        <v>5.3370786516854007</v>
      </c>
      <c r="EB69" s="498">
        <f>INPUT!EK404</f>
        <v>5252</v>
      </c>
      <c r="EC69" s="427">
        <f>INPUT!EL404</f>
        <v>4.8512677181073993</v>
      </c>
      <c r="ED69" s="498">
        <f>INPUT!EM404</f>
        <v>5248</v>
      </c>
      <c r="EE69" s="427">
        <f>INPUT!EN404</f>
        <v>-8.9679098005203794</v>
      </c>
      <c r="EF69" s="498">
        <f>INPUT!EO404</f>
        <v>5289</v>
      </c>
      <c r="EG69" s="427">
        <f>INPUT!EP404</f>
        <v>-1.3246268656716409</v>
      </c>
      <c r="EH69" s="498">
        <f>INPUT!EQ404</f>
        <v>5368.3349999999991</v>
      </c>
      <c r="EI69" s="427">
        <f>INPUT!ER404</f>
        <v>2.2539999999999782</v>
      </c>
      <c r="EJ69" s="498">
        <f>INPUT!ES404</f>
        <v>5448.860024999999</v>
      </c>
      <c r="EK69" s="427">
        <f>INPUT!ET404</f>
        <v>3.7482868431073735</v>
      </c>
      <c r="EL69" s="498">
        <f>INPUT!EU404</f>
        <v>5530.5929253749982</v>
      </c>
      <c r="EM69" s="427">
        <f>INPUT!EV404</f>
        <v>5.384773730468706</v>
      </c>
      <c r="EN69" s="498">
        <f>INPUT!EW404</f>
        <v>5604.7028705750236</v>
      </c>
      <c r="EO69" s="427">
        <f>INPUT!EX404</f>
        <v>5.9690465224999656</v>
      </c>
      <c r="EP69" s="427"/>
      <c r="EQ69" s="498">
        <f>INPUT!FF404</f>
        <v>1079</v>
      </c>
      <c r="ER69" s="427">
        <f>INPUT!FG404</f>
        <v>5.9921414538310458</v>
      </c>
      <c r="ES69" s="498">
        <f>INPUT!FH404</f>
        <v>1207</v>
      </c>
      <c r="ET69" s="427">
        <f>INPUT!FI404</f>
        <v>11.862835959221506</v>
      </c>
      <c r="EU69" s="498">
        <f>INPUT!FJ404</f>
        <v>1312</v>
      </c>
      <c r="EV69" s="427">
        <f>INPUT!FK404</f>
        <v>8.6992543496271715</v>
      </c>
      <c r="EW69" s="498">
        <f>INPUT!FL404</f>
        <v>1409</v>
      </c>
      <c r="EX69" s="427">
        <f>INPUT!FM404</f>
        <v>7.3932926829268331</v>
      </c>
      <c r="EY69" s="498">
        <f>INPUT!FN404</f>
        <v>1429</v>
      </c>
      <c r="EZ69" s="427">
        <f>INPUT!FO404</f>
        <v>1.419446415897796</v>
      </c>
      <c r="FA69" s="498">
        <f>INPUT!FP404</f>
        <v>1395</v>
      </c>
      <c r="FB69" s="427">
        <f>INPUT!FQ404</f>
        <v>-2.3792862141357562</v>
      </c>
      <c r="FC69" s="498">
        <f>INPUT!FR404</f>
        <v>1426</v>
      </c>
      <c r="FD69" s="427">
        <f>INPUT!FS404</f>
        <v>2.2222222222222143</v>
      </c>
      <c r="FE69" s="498">
        <f>INPUT!FT404</f>
        <v>1465</v>
      </c>
      <c r="FF69" s="427">
        <f>INPUT!FU404</f>
        <v>2.7349228611500687</v>
      </c>
      <c r="FG69" s="498">
        <f>INPUT!FV404</f>
        <v>1721</v>
      </c>
      <c r="FH69" s="427">
        <f>INPUT!FW404</f>
        <v>17.474402730375417</v>
      </c>
      <c r="FI69" s="498">
        <f>INPUT!FX404</f>
        <v>2599</v>
      </c>
      <c r="FJ69" s="427">
        <f>INPUT!FY404</f>
        <v>51.016850668216151</v>
      </c>
      <c r="FK69" s="498">
        <f>INPUT!FZ404</f>
        <v>3038</v>
      </c>
      <c r="FL69" s="427">
        <f>INPUT!GA404</f>
        <v>16.891111966140816</v>
      </c>
      <c r="FM69" s="498">
        <f>INPUT!GB404</f>
        <v>3285</v>
      </c>
      <c r="FN69" s="427">
        <f>INPUT!GC404</f>
        <v>8.1303489137590557</v>
      </c>
      <c r="FO69" s="498">
        <f>INPUT!GD404</f>
        <v>4352</v>
      </c>
      <c r="FP69" s="427">
        <f>INPUT!GE404</f>
        <v>32.480974124809748</v>
      </c>
      <c r="FQ69" s="498">
        <f>INPUT!GF404</f>
        <v>4897</v>
      </c>
      <c r="FR69" s="427">
        <f>INPUT!GG404</f>
        <v>12.522977941176471</v>
      </c>
      <c r="FS69" s="498">
        <f>INPUT!GH404</f>
        <v>5282</v>
      </c>
      <c r="FT69" s="427">
        <f>INPUT!GI404</f>
        <v>7.8619562997753745</v>
      </c>
      <c r="FU69" s="498">
        <f>INPUT!GJ404</f>
        <v>5011</v>
      </c>
      <c r="FV69" s="427">
        <f>INPUT!GK404</f>
        <v>-5.1306323362362738</v>
      </c>
      <c r="FW69" s="498">
        <f>INPUT!GL404</f>
        <v>5360</v>
      </c>
      <c r="FX69" s="427">
        <f>INPUT!GM404</f>
        <v>6.9646777090401013</v>
      </c>
      <c r="FY69" s="498">
        <f>INPUT!GN404</f>
        <v>5289</v>
      </c>
      <c r="FZ69" s="427">
        <f>INPUT!GO404</f>
        <v>-1.3246268656716409</v>
      </c>
      <c r="GA69" s="498">
        <f>INPUT!GP404</f>
        <v>5604.7028705750236</v>
      </c>
      <c r="GB69" s="427">
        <f>INPUT!GQ404</f>
        <v>5.9690465224999656</v>
      </c>
      <c r="GC69" s="498">
        <f>INPUT!GR404</f>
        <v>5940.9850428095251</v>
      </c>
      <c r="GD69" s="427">
        <f>INPUT!GS404</f>
        <v>6.0000000000000053</v>
      </c>
      <c r="GE69" s="498">
        <f>INPUT!GT404</f>
        <v>6297.4441453780973</v>
      </c>
      <c r="GF69" s="427">
        <f>INPUT!GU404</f>
        <v>6.0000000000000053</v>
      </c>
      <c r="GG69" s="498">
        <f>INPUT!GV404</f>
        <v>6675.2907941007834</v>
      </c>
      <c r="GH69" s="427">
        <f>INPUT!GW404</f>
        <v>6.0000000000000053</v>
      </c>
      <c r="GI69" s="498">
        <f>INPUT!GX404</f>
        <v>7075.8082417468304</v>
      </c>
      <c r="GJ69" s="427">
        <f>INPUT!GY404</f>
        <v>6.0000000000000053</v>
      </c>
      <c r="GK69" s="427">
        <f>INPUT!GZ404</f>
        <v>5.9938085812655251</v>
      </c>
      <c r="GL69" s="436"/>
    </row>
    <row r="70" spans="1:194" ht="12" customHeight="1" x14ac:dyDescent="0.2">
      <c r="A70" s="497" t="s">
        <v>561</v>
      </c>
      <c r="B70" s="498">
        <f>INPUT!K412</f>
        <v>5218</v>
      </c>
      <c r="C70" s="427">
        <f>INPUT!L412</f>
        <v>28.300958937791986</v>
      </c>
      <c r="D70" s="498">
        <f>INPUT!M412</f>
        <v>5436</v>
      </c>
      <c r="E70" s="427">
        <f>INPUT!N412</f>
        <v>30.641672674837771</v>
      </c>
      <c r="F70" s="498">
        <f>INPUT!O412</f>
        <v>5559</v>
      </c>
      <c r="G70" s="427">
        <f>INPUT!P412</f>
        <v>35.453216374269012</v>
      </c>
      <c r="H70" s="498">
        <f>INPUT!Q412</f>
        <v>5425</v>
      </c>
      <c r="I70" s="427">
        <f>INPUT!R412</f>
        <v>15.573072006817213</v>
      </c>
      <c r="J70" s="498">
        <f>INPUT!S412</f>
        <v>5297</v>
      </c>
      <c r="K70" s="427">
        <f>INPUT!T412</f>
        <v>1.5139900344959711</v>
      </c>
      <c r="L70" s="498">
        <f>INPUT!U412</f>
        <v>5834</v>
      </c>
      <c r="M70" s="427">
        <f>INPUT!V412</f>
        <v>7.3215599705665824</v>
      </c>
      <c r="N70" s="498">
        <f>INPUT!W412</f>
        <v>6104</v>
      </c>
      <c r="O70" s="427">
        <f>INPUT!X412</f>
        <v>9.8039215686274606</v>
      </c>
      <c r="P70" s="498">
        <f>INPUT!Y412</f>
        <v>6394</v>
      </c>
      <c r="Q70" s="427">
        <f>INPUT!Z412</f>
        <v>17.861751152073737</v>
      </c>
      <c r="R70" s="498">
        <f>INPUT!AA412</f>
        <v>7012</v>
      </c>
      <c r="S70" s="427">
        <f>INPUT!AB412</f>
        <v>32.376817066263918</v>
      </c>
      <c r="T70" s="498">
        <f>INPUT!AC412</f>
        <v>7567</v>
      </c>
      <c r="U70" s="427">
        <f>INPUT!AD412</f>
        <v>29.705176551251288</v>
      </c>
      <c r="V70" s="498">
        <f>INPUT!AE412</f>
        <v>6667</v>
      </c>
      <c r="W70" s="427">
        <f>INPUT!AF412</f>
        <v>9.2234600262123259</v>
      </c>
      <c r="X70" s="498">
        <f>INPUT!AG412</f>
        <v>6646</v>
      </c>
      <c r="Y70" s="427">
        <f>INPUT!AH412</f>
        <v>3.9411948701908006</v>
      </c>
      <c r="Z70" s="498">
        <f>INPUT!AI412</f>
        <v>6993</v>
      </c>
      <c r="AA70" s="427">
        <f>INPUT!AJ412</f>
        <v>-0.27096406160866948</v>
      </c>
      <c r="AB70" s="498">
        <f>INPUT!AK412</f>
        <v>6179</v>
      </c>
      <c r="AC70" s="427">
        <f>INPUT!AL412</f>
        <v>-18.342804281749704</v>
      </c>
      <c r="AD70" s="498">
        <f>INPUT!AM412</f>
        <v>7247</v>
      </c>
      <c r="AE70" s="427">
        <f>INPUT!AN412</f>
        <v>8.6995650217489118</v>
      </c>
      <c r="AF70" s="498">
        <f>INPUT!AO412</f>
        <v>7573</v>
      </c>
      <c r="AG70" s="427">
        <f>INPUT!AP412</f>
        <v>13.948239542581998</v>
      </c>
      <c r="AH70" s="498">
        <f>INPUT!AQ412</f>
        <v>7776</v>
      </c>
      <c r="AI70" s="427">
        <f>INPUT!AR412</f>
        <v>11.196911196911197</v>
      </c>
      <c r="AJ70" s="498">
        <f>INPUT!AS412</f>
        <v>8459</v>
      </c>
      <c r="AK70" s="427">
        <f>INPUT!AT412</f>
        <v>36.899174623725514</v>
      </c>
      <c r="AL70" s="498">
        <f>INPUT!AU412</f>
        <v>8006</v>
      </c>
      <c r="AM70" s="427">
        <f>INPUT!AV412</f>
        <v>10.47329929626053</v>
      </c>
      <c r="AN70" s="498">
        <f>INPUT!AW412</f>
        <v>7927</v>
      </c>
      <c r="AO70" s="427">
        <f>INPUT!AX412</f>
        <v>4.6745015185527539</v>
      </c>
      <c r="AP70" s="498">
        <f>INPUT!AY412</f>
        <v>7576</v>
      </c>
      <c r="AQ70" s="427">
        <f>INPUT!AZ412</f>
        <v>-2.5720164609053464</v>
      </c>
      <c r="AR70" s="498">
        <f>INPUT!BA412</f>
        <v>7169</v>
      </c>
      <c r="AS70" s="427">
        <f>INPUT!BB412</f>
        <v>-15.250029554320843</v>
      </c>
      <c r="AT70" s="498">
        <f>INPUT!BC412</f>
        <v>8027</v>
      </c>
      <c r="AU70" s="427">
        <f>INPUT!BD412</f>
        <v>0.26230327254559427</v>
      </c>
      <c r="AV70" s="498">
        <f>INPUT!BE412</f>
        <v>8341</v>
      </c>
      <c r="AW70" s="427">
        <f>INPUT!BF412</f>
        <v>5.2226567427778425</v>
      </c>
      <c r="AX70" s="498">
        <f>INPUT!BG412</f>
        <v>8489</v>
      </c>
      <c r="AY70" s="427">
        <f>INPUT!BH412</f>
        <v>12.051214361140449</v>
      </c>
      <c r="AZ70" s="498">
        <f>INPUT!BI412</f>
        <v>8190</v>
      </c>
      <c r="BA70" s="427">
        <f>INPUT!BJ412</f>
        <v>14.241874738457238</v>
      </c>
      <c r="BB70" s="498">
        <f>INPUT!BK412</f>
        <v>8451</v>
      </c>
      <c r="BC70" s="427">
        <f>INPUT!BL412</f>
        <v>5.2821726672480418</v>
      </c>
      <c r="BD70" s="498">
        <f>INPUT!BM412</f>
        <v>8795</v>
      </c>
      <c r="BE70" s="427">
        <f>INPUT!BN412</f>
        <v>5.4429924469488133</v>
      </c>
      <c r="BF70" s="498">
        <f>INPUT!BO412</f>
        <v>8134</v>
      </c>
      <c r="BG70" s="427">
        <f>INPUT!BP412</f>
        <v>-4.1818824360937645</v>
      </c>
      <c r="BH70" s="498">
        <f>INPUT!BQ412</f>
        <v>7899</v>
      </c>
      <c r="BI70" s="427">
        <f>INPUT!BR412</f>
        <v>-3.5531135531135516</v>
      </c>
      <c r="BJ70" s="498">
        <f>INPUT!BS412</f>
        <v>6500</v>
      </c>
      <c r="BK70" s="427">
        <f>INPUT!BT412</f>
        <v>-23.086025322447046</v>
      </c>
      <c r="BL70" s="498">
        <f>INPUT!BU412</f>
        <v>6639</v>
      </c>
      <c r="BM70" s="427">
        <f>INPUT!BV412</f>
        <v>-24.513928368391134</v>
      </c>
      <c r="BN70" s="498">
        <f>INPUT!BW412</f>
        <v>5199</v>
      </c>
      <c r="BO70" s="427">
        <f>INPUT!BX412</f>
        <v>-36.083107941971967</v>
      </c>
      <c r="BP70" s="498">
        <f>INPUT!BY412</f>
        <v>6350</v>
      </c>
      <c r="BQ70" s="427">
        <f>INPUT!BZ412</f>
        <v>-19.610077224965185</v>
      </c>
      <c r="BR70" s="498">
        <f>INPUT!CA412</f>
        <v>7882</v>
      </c>
      <c r="BS70" s="427">
        <f>INPUT!CB412</f>
        <v>21.261538461538464</v>
      </c>
      <c r="BT70" s="498">
        <f>INPUT!CC412</f>
        <v>8417</v>
      </c>
      <c r="BU70" s="427">
        <f>INPUT!CD412</f>
        <v>26.781141738213577</v>
      </c>
      <c r="BV70" s="498">
        <f>INPUT!CE412</f>
        <v>8529.3977400000022</v>
      </c>
      <c r="BW70" s="427">
        <f>INPUT!CF412</f>
        <v>64.058429313329526</v>
      </c>
      <c r="BX70" s="498">
        <f>INPUT!CG412</f>
        <v>9551.90301</v>
      </c>
      <c r="BY70" s="427">
        <f>INPUT!CH412</f>
        <v>50.423669448818906</v>
      </c>
      <c r="BZ70" s="498">
        <f>INPUT!CI412</f>
        <v>10631.46308</v>
      </c>
      <c r="CA70" s="427">
        <f>INPUT!CJ412</f>
        <v>34.882809946714019</v>
      </c>
      <c r="CB70" s="498">
        <f>INPUT!CK412</f>
        <v>10540</v>
      </c>
      <c r="CC70" s="427">
        <f>INPUT!CL412</f>
        <v>25.222763454912677</v>
      </c>
      <c r="CD70" s="498">
        <f>INPUT!CM412</f>
        <v>10510</v>
      </c>
      <c r="CE70" s="427">
        <f>INPUT!CN412</f>
        <v>23.220892264311232</v>
      </c>
      <c r="CF70" s="498">
        <f>INPUT!CO412</f>
        <v>11452.482840000001</v>
      </c>
      <c r="CG70" s="427">
        <f>INPUT!CP412</f>
        <v>19.89739456117028</v>
      </c>
      <c r="CH70" s="498">
        <f>INPUT!CQ412</f>
        <v>12155.945950000001</v>
      </c>
      <c r="CI70" s="427">
        <f>INPUT!CR412</f>
        <v>14.339351588097715</v>
      </c>
      <c r="CJ70" s="498">
        <f>INPUT!CS412</f>
        <v>12946</v>
      </c>
      <c r="CK70" s="427">
        <f>INPUT!CT412</f>
        <v>22.827324478178369</v>
      </c>
      <c r="CL70" s="498">
        <f>INPUT!CU412</f>
        <v>13643</v>
      </c>
      <c r="CM70" s="427">
        <f>INPUT!CV412</f>
        <v>29.809705042816368</v>
      </c>
      <c r="CN70" s="498">
        <f>INPUT!CW412</f>
        <v>14179</v>
      </c>
      <c r="CO70" s="427">
        <f>INPUT!CX412</f>
        <v>23.80721454108723</v>
      </c>
      <c r="CP70" s="498">
        <f>INPUT!CY412</f>
        <v>15985</v>
      </c>
      <c r="CQ70" s="427">
        <f>INPUT!CZ412</f>
        <v>31.499432999700016</v>
      </c>
      <c r="CR70" s="498">
        <f>INPUT!DA412</f>
        <v>15978</v>
      </c>
      <c r="CS70" s="427">
        <f>INPUT!DB412</f>
        <v>23.420361501622121</v>
      </c>
      <c r="CT70" s="498">
        <f>INPUT!DC412</f>
        <v>15535</v>
      </c>
      <c r="CU70" s="427">
        <f>INPUT!DD412</f>
        <v>13.867917613428137</v>
      </c>
      <c r="CV70" s="498">
        <f>INPUT!DE412</f>
        <v>13696</v>
      </c>
      <c r="CW70" s="427">
        <f>INPUT!DF412</f>
        <v>-3.4064461527611223</v>
      </c>
      <c r="CX70" s="498">
        <f>INPUT!DG412</f>
        <v>14658</v>
      </c>
      <c r="CY70" s="427">
        <f>INPUT!DH412</f>
        <v>-8.3015326868939638</v>
      </c>
      <c r="CZ70" s="498">
        <f>INPUT!DI412</f>
        <v>14620</v>
      </c>
      <c r="DA70" s="427">
        <f>INPUT!DJ412</f>
        <v>-8.4991863812742494</v>
      </c>
      <c r="DB70" s="498">
        <f>INPUT!DK412</f>
        <v>15676</v>
      </c>
      <c r="DC70" s="427">
        <f>INPUT!DL412</f>
        <v>0.9076279369166329</v>
      </c>
      <c r="DD70" s="498">
        <f>INPUT!DM412</f>
        <v>17558</v>
      </c>
      <c r="DE70" s="427">
        <f>INPUT!DN412</f>
        <v>28.198014018691598</v>
      </c>
      <c r="DF70" s="498">
        <f>INPUT!DO412</f>
        <v>17853</v>
      </c>
      <c r="DG70" s="427">
        <f>INPUT!DP412</f>
        <v>21.796970937372073</v>
      </c>
      <c r="DH70" s="498">
        <f>INPUT!DQ412</f>
        <v>18346</v>
      </c>
      <c r="DI70" s="427">
        <f>INPUT!DR412</f>
        <v>25.485636114911081</v>
      </c>
      <c r="DJ70" s="498">
        <f>INPUT!DS412</f>
        <v>18637</v>
      </c>
      <c r="DK70" s="427">
        <f>INPUT!DT412</f>
        <v>18.888747129369744</v>
      </c>
      <c r="DL70" s="498">
        <f>INPUT!DU412</f>
        <v>17018</v>
      </c>
      <c r="DM70" s="427">
        <f>INPUT!DV412</f>
        <v>-3.0755211299692498</v>
      </c>
      <c r="DN70" s="498">
        <f>INPUT!DW412</f>
        <v>17255</v>
      </c>
      <c r="DO70" s="427">
        <f>INPUT!DX412</f>
        <v>-3.3495771018876352</v>
      </c>
      <c r="DP70" s="498">
        <f>INPUT!DY412</f>
        <v>17708</v>
      </c>
      <c r="DQ70" s="427">
        <f>INPUT!DZ412</f>
        <v>-3.4775972964133817</v>
      </c>
      <c r="DR70" s="498">
        <f>INPUT!EA412</f>
        <v>20021</v>
      </c>
      <c r="DS70" s="427">
        <f>INPUT!EB412</f>
        <v>7.4260878896818205</v>
      </c>
      <c r="DT70" s="498">
        <f>INPUT!EC412</f>
        <v>22550</v>
      </c>
      <c r="DU70" s="427">
        <f>INPUT!ED412</f>
        <v>32.506757550828524</v>
      </c>
      <c r="DV70" s="498">
        <f>INPUT!EE412</f>
        <v>22785</v>
      </c>
      <c r="DW70" s="427">
        <f>INPUT!EF412</f>
        <v>32.048681541582155</v>
      </c>
      <c r="DX70" s="498">
        <f>INPUT!EG412</f>
        <v>20482</v>
      </c>
      <c r="DY70" s="427">
        <f>INPUT!EH412</f>
        <v>15.665236051502141</v>
      </c>
      <c r="DZ70" s="498">
        <f>INPUT!EI412</f>
        <v>20340</v>
      </c>
      <c r="EA70" s="427">
        <f>INPUT!EJ412</f>
        <v>1.5933270066430305</v>
      </c>
      <c r="EB70" s="498">
        <f>INPUT!EK412</f>
        <v>21503</v>
      </c>
      <c r="EC70" s="427">
        <f>INPUT!EL412</f>
        <v>-4.6430155210642976</v>
      </c>
      <c r="ED70" s="498">
        <f>INPUT!EM412</f>
        <v>21977</v>
      </c>
      <c r="EE70" s="427">
        <f>INPUT!EN412</f>
        <v>-3.5461926706166325</v>
      </c>
      <c r="EF70" s="498">
        <f>INPUT!EO412</f>
        <v>24365</v>
      </c>
      <c r="EG70" s="427">
        <f>INPUT!EP412</f>
        <v>18.958109559613323</v>
      </c>
      <c r="EH70" s="498">
        <f>INPUT!EQ412</f>
        <v>24375.775849055655</v>
      </c>
      <c r="EI70" s="427">
        <f>INPUT!ER412</f>
        <v>19.841572512564689</v>
      </c>
      <c r="EJ70" s="498">
        <f>INPUT!ES412</f>
        <v>24690.785857593419</v>
      </c>
      <c r="EK70" s="427">
        <f>INPUT!ET412</f>
        <v>14.824842382892701</v>
      </c>
      <c r="EL70" s="498">
        <f>INPUT!EU412</f>
        <v>25064.640283319557</v>
      </c>
      <c r="EM70" s="427">
        <f>INPUT!EV412</f>
        <v>14.049416586975273</v>
      </c>
      <c r="EN70" s="498">
        <f>INPUT!EW412</f>
        <v>25410.500799363093</v>
      </c>
      <c r="EO70" s="427">
        <f>INPUT!EX412</f>
        <v>4.2909944566513092</v>
      </c>
      <c r="EP70" s="427"/>
      <c r="EQ70" s="498">
        <f>INPUT!FF412</f>
        <v>4694</v>
      </c>
      <c r="ER70" s="427">
        <f>INPUT!FG412</f>
        <v>21.35470527404344</v>
      </c>
      <c r="ES70" s="498">
        <f>INPUT!FH412</f>
        <v>5425</v>
      </c>
      <c r="ET70" s="427">
        <f>INPUT!FI412</f>
        <v>15.573072006817213</v>
      </c>
      <c r="EU70" s="498">
        <f>INPUT!FJ412</f>
        <v>6394</v>
      </c>
      <c r="EV70" s="427">
        <f>INPUT!FK412</f>
        <v>17.861751152073737</v>
      </c>
      <c r="EW70" s="498">
        <f>INPUT!FL412</f>
        <v>6646</v>
      </c>
      <c r="EX70" s="427">
        <f>INPUT!FM412</f>
        <v>3.9411948701908006</v>
      </c>
      <c r="EY70" s="498">
        <f>INPUT!FN412</f>
        <v>7573</v>
      </c>
      <c r="EZ70" s="427">
        <f>INPUT!FO412</f>
        <v>13.948239542581998</v>
      </c>
      <c r="FA70" s="498">
        <f>INPUT!FP412</f>
        <v>7927</v>
      </c>
      <c r="FB70" s="427">
        <f>INPUT!FQ412</f>
        <v>4.6745015185527539</v>
      </c>
      <c r="FC70" s="498">
        <f>INPUT!FR412</f>
        <v>8341</v>
      </c>
      <c r="FD70" s="427">
        <f>INPUT!FS412</f>
        <v>5.2226567427778425</v>
      </c>
      <c r="FE70" s="498">
        <f>INPUT!FT412</f>
        <v>8795</v>
      </c>
      <c r="FF70" s="427">
        <f>INPUT!FU412</f>
        <v>5.4429924469488133</v>
      </c>
      <c r="FG70" s="498">
        <f>INPUT!FV412</f>
        <v>6639</v>
      </c>
      <c r="FH70" s="427">
        <f>INPUT!FW412</f>
        <v>-24.513928368391134</v>
      </c>
      <c r="FI70" s="498">
        <f>INPUT!FX412</f>
        <v>8417</v>
      </c>
      <c r="FJ70" s="427">
        <f>INPUT!FY412</f>
        <v>26.781141738213577</v>
      </c>
      <c r="FK70" s="498">
        <f>INPUT!FZ412</f>
        <v>10540</v>
      </c>
      <c r="FL70" s="427">
        <f>INPUT!GA412</f>
        <v>25.222763454912677</v>
      </c>
      <c r="FM70" s="498">
        <f>INPUT!GB412</f>
        <v>12946</v>
      </c>
      <c r="FN70" s="427">
        <f>INPUT!GC412</f>
        <v>22.827324478178369</v>
      </c>
      <c r="FO70" s="498">
        <f>INPUT!GD412</f>
        <v>15978</v>
      </c>
      <c r="FP70" s="427">
        <f>INPUT!GE412</f>
        <v>23.420361501622121</v>
      </c>
      <c r="FQ70" s="498">
        <f>INPUT!GF412</f>
        <v>14620</v>
      </c>
      <c r="FR70" s="427">
        <f>INPUT!GG412</f>
        <v>-8.4991863812742494</v>
      </c>
      <c r="FS70" s="498">
        <f>INPUT!GH412</f>
        <v>18346</v>
      </c>
      <c r="FT70" s="427">
        <f>INPUT!GI412</f>
        <v>25.485636114911081</v>
      </c>
      <c r="FU70" s="498">
        <f>INPUT!GJ412</f>
        <v>17708</v>
      </c>
      <c r="FV70" s="427">
        <f>INPUT!GK412</f>
        <v>-3.4775972964133817</v>
      </c>
      <c r="FW70" s="498">
        <f>INPUT!GL412</f>
        <v>20482</v>
      </c>
      <c r="FX70" s="427">
        <f>INPUT!GM412</f>
        <v>15.665236051502141</v>
      </c>
      <c r="FY70" s="498">
        <f>INPUT!GN412</f>
        <v>24365</v>
      </c>
      <c r="FZ70" s="427">
        <f>INPUT!GO412</f>
        <v>18.958109559613323</v>
      </c>
      <c r="GA70" s="498">
        <f>INPUT!GP412</f>
        <v>25410.500799363093</v>
      </c>
      <c r="GB70" s="427">
        <f>INPUT!GQ412</f>
        <v>4.2909944566513092</v>
      </c>
      <c r="GC70" s="498">
        <f>INPUT!GR412</f>
        <v>26637.758796958857</v>
      </c>
      <c r="GD70" s="427">
        <f>INPUT!GS412</f>
        <v>4.829727707005782</v>
      </c>
      <c r="GE70" s="498">
        <f>INPUT!GT412</f>
        <v>28011.102830575281</v>
      </c>
      <c r="GF70" s="427">
        <f>INPUT!GU412</f>
        <v>5.1556290605545119</v>
      </c>
      <c r="GG70" s="498">
        <f>INPUT!GV412</f>
        <v>29446.950141435533</v>
      </c>
      <c r="GH70" s="427">
        <f>INPUT!GW412</f>
        <v>5.125993501737347</v>
      </c>
      <c r="GI70" s="498">
        <f>INPUT!GX412</f>
        <v>30957.124889699291</v>
      </c>
      <c r="GJ70" s="427">
        <f>INPUT!GY412</f>
        <v>5.1284589440002915</v>
      </c>
      <c r="GK70" s="427">
        <f>INPUT!GZ412</f>
        <v>4.9056407447263473</v>
      </c>
      <c r="GL70" s="436"/>
    </row>
    <row r="71" spans="1:194" ht="12" customHeight="1" x14ac:dyDescent="0.2">
      <c r="A71" s="497" t="s">
        <v>100</v>
      </c>
      <c r="B71" s="502">
        <f>INPUT!K436</f>
        <v>16.552055013593474</v>
      </c>
      <c r="C71" s="427">
        <f>INPUT!L436</f>
        <v>-15.995833022193439</v>
      </c>
      <c r="D71" s="502">
        <f>INPUT!M436</f>
        <v>19.964664310954063</v>
      </c>
      <c r="E71" s="427">
        <f>INPUT!N436</f>
        <v>-4.3079262105775058</v>
      </c>
      <c r="F71" s="502">
        <f>INPUT!O436</f>
        <v>18.799298860648552</v>
      </c>
      <c r="G71" s="427">
        <f>INPUT!P436</f>
        <v>9.6736481234302563</v>
      </c>
      <c r="H71" s="502">
        <f>INPUT!Q436</f>
        <v>18.199638118214718</v>
      </c>
      <c r="I71" s="427">
        <f>INPUT!R436</f>
        <v>-2.6260325704786203</v>
      </c>
      <c r="J71" s="502">
        <f>INPUT!S436</f>
        <v>18.444957659738257</v>
      </c>
      <c r="K71" s="427">
        <f>INPUT!T436</f>
        <v>11.436058209027378</v>
      </c>
      <c r="L71" s="502">
        <f>INPUT!U436</f>
        <v>18.038774936779994</v>
      </c>
      <c r="M71" s="427">
        <f>INPUT!V436</f>
        <v>-9.6464901396683516</v>
      </c>
      <c r="N71" s="502">
        <f>INPUT!W436</f>
        <v>17.50236518448439</v>
      </c>
      <c r="O71" s="427">
        <f>INPUT!X436</f>
        <v>-6.8988406736750996</v>
      </c>
      <c r="P71" s="502">
        <f>INPUT!Y436</f>
        <v>17.025694264209708</v>
      </c>
      <c r="Q71" s="427">
        <f>INPUT!Z436</f>
        <v>-6.4503692127267804</v>
      </c>
      <c r="R71" s="502">
        <f>INPUT!AA436</f>
        <v>15.751531899555449</v>
      </c>
      <c r="S71" s="427">
        <f>INPUT!AB436</f>
        <v>-14.602504434380092</v>
      </c>
      <c r="T71" s="502">
        <f>INPUT!AC436</f>
        <v>14.776438788151818</v>
      </c>
      <c r="U71" s="427">
        <f>INPUT!AD436</f>
        <v>-18.085131390915386</v>
      </c>
      <c r="V71" s="502">
        <f>INPUT!AE436</f>
        <v>17.108044262091259</v>
      </c>
      <c r="W71" s="427">
        <f>INPUT!AF436</f>
        <v>-2.2529579187542725</v>
      </c>
      <c r="X71" s="502">
        <f>INPUT!AG436</f>
        <v>17.492240844196154</v>
      </c>
      <c r="Y71" s="427">
        <f>INPUT!AH436</f>
        <v>2.7402499583655038</v>
      </c>
      <c r="Z71" s="502">
        <f>INPUT!AI436</f>
        <v>16.908269961977187</v>
      </c>
      <c r="AA71" s="427">
        <f>INPUT!AJ436</f>
        <v>7.3436543810344146</v>
      </c>
      <c r="AB71" s="502">
        <f>INPUT!AK436</f>
        <v>18.418273039345127</v>
      </c>
      <c r="AC71" s="427">
        <f>INPUT!AL436</f>
        <v>24.64622432648278</v>
      </c>
      <c r="AD71" s="502">
        <f>INPUT!AM436</f>
        <v>15.898804688406637</v>
      </c>
      <c r="AE71" s="427">
        <f>INPUT!AN436</f>
        <v>-7.0682513743789315</v>
      </c>
      <c r="AF71" s="502">
        <f>INPUT!AO436</f>
        <v>15.874250166629638</v>
      </c>
      <c r="AG71" s="427">
        <f>INPUT!AP436</f>
        <v>-9.2497621772876357</v>
      </c>
      <c r="AH71" s="502">
        <f>INPUT!AQ436</f>
        <v>15.238718116415958</v>
      </c>
      <c r="AI71" s="427">
        <f>INPUT!AR436</f>
        <v>-9.8741731076902983</v>
      </c>
      <c r="AJ71" s="502">
        <f>INPUT!AS436</f>
        <v>13.929588929588929</v>
      </c>
      <c r="AK71" s="427">
        <f>INPUT!AT436</f>
        <v>-24.370819675479172</v>
      </c>
      <c r="AL71" s="502">
        <f>INPUT!AU436</f>
        <v>17.514939212858028</v>
      </c>
      <c r="AM71" s="427">
        <f>INPUT!AV436</f>
        <v>10.165132260728216</v>
      </c>
      <c r="AN71" s="502">
        <f>INPUT!AW436</f>
        <v>14.964599871272261</v>
      </c>
      <c r="AO71" s="427">
        <f>INPUT!AX436</f>
        <v>-5.730351265785238</v>
      </c>
      <c r="AP71" s="502">
        <f>INPUT!AY436</f>
        <v>15.597147950089127</v>
      </c>
      <c r="AQ71" s="427">
        <f>INPUT!AZ436</f>
        <v>2.3520996381385162</v>
      </c>
      <c r="AR71" s="502">
        <f>INPUT!BA436</f>
        <v>12.997572815533982</v>
      </c>
      <c r="AS71" s="427">
        <f>INPUT!BB436</f>
        <v>-6.6909089619664126</v>
      </c>
      <c r="AT71" s="502">
        <f>INPUT!BC436</f>
        <v>15.20177477287133</v>
      </c>
      <c r="AU71" s="427">
        <f>INPUT!BD436</f>
        <v>-13.206808267359349</v>
      </c>
      <c r="AV71" s="502">
        <f>INPUT!BE436</f>
        <v>14.600184294051397</v>
      </c>
      <c r="AW71" s="427">
        <f>INPUT!BF436</f>
        <v>-2.435184237170529</v>
      </c>
      <c r="AX71" s="502">
        <f>INPUT!BG436</f>
        <v>14.451274816083846</v>
      </c>
      <c r="AY71" s="427">
        <f>INPUT!BH436</f>
        <v>-7.3466837505938631</v>
      </c>
      <c r="AZ71" s="502">
        <f>INPUT!BI436</f>
        <v>14.527238572323107</v>
      </c>
      <c r="BA71" s="427">
        <f>INPUT!BJ436</f>
        <v>11.768856989675424</v>
      </c>
      <c r="BB71" s="502">
        <f>INPUT!BK436</f>
        <v>14.679454820797577</v>
      </c>
      <c r="BC71" s="427">
        <f>INPUT!BL436</f>
        <v>-3.435914292098774</v>
      </c>
      <c r="BD71" s="502">
        <f>INPUT!BM436</f>
        <v>14.278752436647174</v>
      </c>
      <c r="BE71" s="427">
        <f>INPUT!BN436</f>
        <v>-2.2015602743808205</v>
      </c>
      <c r="BF71" s="502">
        <f>INPUT!BO436</f>
        <v>16.488706365503081</v>
      </c>
      <c r="BG71" s="427">
        <f>INPUT!BP436</f>
        <v>14.098628497131838</v>
      </c>
      <c r="BH71" s="502">
        <f>INPUT!BQ436</f>
        <v>16.306420851875398</v>
      </c>
      <c r="BI71" s="427">
        <f>INPUT!BR436</f>
        <v>12.247215950194001</v>
      </c>
      <c r="BJ71" s="502">
        <f>INPUT!BS436</f>
        <v>19.434804164600891</v>
      </c>
      <c r="BK71" s="427">
        <f>INPUT!BT436</f>
        <v>32.39459095623922</v>
      </c>
      <c r="BL71" s="502">
        <f>INPUT!BU436</f>
        <v>20.586124401913874</v>
      </c>
      <c r="BM71" s="427">
        <f>INPUT!BV436</f>
        <v>44.173130623642543</v>
      </c>
      <c r="BN71" s="502">
        <f>INPUT!BW436</f>
        <v>23.227997637330184</v>
      </c>
      <c r="BO71" s="427">
        <f>INPUT!BX436</f>
        <v>40.872164998503102</v>
      </c>
      <c r="BP71" s="502">
        <f>INPUT!BY436</f>
        <v>23.879165667705589</v>
      </c>
      <c r="BQ71" s="427">
        <f>INPUT!BZ436</f>
        <v>46.440263529438177</v>
      </c>
      <c r="BR71" s="502">
        <f>INPUT!CA436</f>
        <v>22.060713932562049</v>
      </c>
      <c r="BS71" s="427">
        <f>INPUT!CB436</f>
        <v>13.51137755606544</v>
      </c>
      <c r="BT71" s="502">
        <f>INPUT!CC436</f>
        <v>23.592955700798836</v>
      </c>
      <c r="BU71" s="427">
        <f>INPUT!CD436</f>
        <v>14.606106716256996</v>
      </c>
      <c r="BV71" s="502">
        <f>INPUT!CE436</f>
        <v>23.251214979011444</v>
      </c>
      <c r="BW71" s="427">
        <f>INPUT!CF436</f>
        <v>9.9954124517154241E-2</v>
      </c>
      <c r="BX71" s="502">
        <f>INPUT!CG436</f>
        <v>21.737165775314097</v>
      </c>
      <c r="BY71" s="427">
        <f>INPUT!CH436</f>
        <v>-8.9701621999647703</v>
      </c>
      <c r="BZ71" s="502">
        <f>INPUT!CI436</f>
        <v>22.053654035771618</v>
      </c>
      <c r="CA71" s="427">
        <f>INPUT!CJ436</f>
        <v>-3.2002122923180387E-2</v>
      </c>
      <c r="CB71" s="502">
        <f>INPUT!CK436</f>
        <v>22.37442922374429</v>
      </c>
      <c r="CC71" s="427">
        <f>INPUT!CL436</f>
        <v>-5.1647894079387751</v>
      </c>
      <c r="CD71" s="502">
        <f>INPUT!CM436</f>
        <v>22.303541066016116</v>
      </c>
      <c r="CE71" s="427">
        <f>INPUT!CN436</f>
        <v>-4.0758038401467633</v>
      </c>
      <c r="CF71" s="502">
        <f>INPUT!CO436</f>
        <v>21.019989704011813</v>
      </c>
      <c r="CG71" s="427">
        <f>INPUT!CP436</f>
        <v>-3.2993081007678948</v>
      </c>
      <c r="CH71" s="502">
        <f>INPUT!CQ436</f>
        <v>21.356094604186669</v>
      </c>
      <c r="CI71" s="427">
        <f>INPUT!CR436</f>
        <v>-3.1630106759337417</v>
      </c>
      <c r="CJ71" s="502">
        <f>INPUT!CS436</f>
        <v>20.239048733904259</v>
      </c>
      <c r="CK71" s="427">
        <f>INPUT!CT436</f>
        <v>-9.5438434137748338</v>
      </c>
      <c r="CL71" s="502">
        <f>INPUT!CU436</f>
        <v>22.513772931220537</v>
      </c>
      <c r="CM71" s="427">
        <f>INPUT!CV436</f>
        <v>0.94259411356321099</v>
      </c>
      <c r="CN71" s="502">
        <f>INPUT!CW436</f>
        <v>20.570276175004203</v>
      </c>
      <c r="CO71" s="427">
        <f>INPUT!CX436</f>
        <v>-2.1394564666308069</v>
      </c>
      <c r="CP71" s="502">
        <f>INPUT!CY436</f>
        <v>21.588344942607669</v>
      </c>
      <c r="CQ71" s="427">
        <f>INPUT!CZ436</f>
        <v>1.087513155965647</v>
      </c>
      <c r="CR71" s="502">
        <f>INPUT!DA436</f>
        <v>21.406787998032463</v>
      </c>
      <c r="CS71" s="427">
        <f>INPUT!DB436</f>
        <v>5.7697339409634285</v>
      </c>
      <c r="CT71" s="502">
        <f>INPUT!DC436</f>
        <v>21.611666162074879</v>
      </c>
      <c r="CU71" s="427">
        <f>INPUT!DD436</f>
        <v>-4.0069106670907129</v>
      </c>
      <c r="CV71" s="502">
        <f>INPUT!DE436</f>
        <v>26.531488037764188</v>
      </c>
      <c r="CW71" s="427">
        <f>INPUT!DF436</f>
        <v>28.97973664545983</v>
      </c>
      <c r="CX71" s="502">
        <f>INPUT!DG436</f>
        <v>25.256233746366835</v>
      </c>
      <c r="CY71" s="427">
        <f>INPUT!DH436</f>
        <v>16.990134322525407</v>
      </c>
      <c r="CZ71" s="502">
        <f>INPUT!DI436</f>
        <v>25.090946354460215</v>
      </c>
      <c r="DA71" s="427">
        <f>INPUT!DJ436</f>
        <v>17.210234233955934</v>
      </c>
      <c r="DB71" s="502">
        <f>INPUT!DK436</f>
        <v>23.86225654475691</v>
      </c>
      <c r="DC71" s="427">
        <f>INPUT!DL436</f>
        <v>10.413775438709427</v>
      </c>
      <c r="DD71" s="502">
        <f>INPUT!DM436</f>
        <v>21.905439665525066</v>
      </c>
      <c r="DE71" s="427">
        <f>INPUT!DN436</f>
        <v>-17.436068288572926</v>
      </c>
      <c r="DF71" s="502">
        <f>INPUT!DO436</f>
        <v>20.338226763642851</v>
      </c>
      <c r="DG71" s="427">
        <f>INPUT!DP436</f>
        <v>-19.472447998829001</v>
      </c>
      <c r="DH71" s="502">
        <f>INPUT!DQ436</f>
        <v>22.354833248687996</v>
      </c>
      <c r="DI71" s="427">
        <f>INPUT!DR436</f>
        <v>-10.904782414816495</v>
      </c>
      <c r="DJ71" s="502">
        <f>INPUT!DS436</f>
        <v>25.20967936113006</v>
      </c>
      <c r="DK71" s="427">
        <f>INPUT!DT436</f>
        <v>5.6466697265024957</v>
      </c>
      <c r="DL71" s="502">
        <f>INPUT!DU436</f>
        <v>24.172347725348661</v>
      </c>
      <c r="DM71" s="427">
        <f>INPUT!DV436</f>
        <v>10.348607900307382</v>
      </c>
      <c r="DN71" s="502">
        <f>INPUT!DW436</f>
        <v>22.355217567385139</v>
      </c>
      <c r="DO71" s="427">
        <f>INPUT!DX436</f>
        <v>9.9172402155920167</v>
      </c>
      <c r="DP71" s="502">
        <f>INPUT!DY436</f>
        <v>22.056428539988556</v>
      </c>
      <c r="DQ71" s="427">
        <f>INPUT!DZ436</f>
        <v>-1.334855444367733</v>
      </c>
      <c r="DR71" s="502">
        <f>INPUT!EA436</f>
        <v>19.932013597280545</v>
      </c>
      <c r="DS71" s="427">
        <f>INPUT!EB436</f>
        <v>-20.935076913302463</v>
      </c>
      <c r="DT71" s="502">
        <f>INPUT!EC436</f>
        <v>18.175550636815561</v>
      </c>
      <c r="DU71" s="427">
        <f>INPUT!ED436</f>
        <v>-24.808500840174808</v>
      </c>
      <c r="DV71" s="502">
        <f>INPUT!EE436</f>
        <v>20.192644483362521</v>
      </c>
      <c r="DW71" s="427">
        <f>INPUT!EF436</f>
        <v>-9.6736839062469109</v>
      </c>
      <c r="DX71" s="502">
        <f>INPUT!EG436</f>
        <v>20.741428681990559</v>
      </c>
      <c r="DY71" s="427">
        <f>INPUT!EH436</f>
        <v>-5.9619799987739919</v>
      </c>
      <c r="DZ71" s="502">
        <f>INPUT!EI436</f>
        <v>20.5158264947245</v>
      </c>
      <c r="EA71" s="427">
        <f>INPUT!EJ436</f>
        <v>2.9290211678543621</v>
      </c>
      <c r="EB71" s="502">
        <f>INPUT!EK436</f>
        <v>19.629975705475612</v>
      </c>
      <c r="EC71" s="427">
        <f>INPUT!EL436</f>
        <v>8.0020963200643447</v>
      </c>
      <c r="ED71" s="502">
        <f>INPUT!EM436</f>
        <v>19.276400367309456</v>
      </c>
      <c r="EE71" s="427">
        <f>INPUT!EN436</f>
        <v>-4.5375142260737249</v>
      </c>
      <c r="EF71" s="502">
        <f>INPUT!EO436</f>
        <v>17.835705132528496</v>
      </c>
      <c r="EG71" s="427">
        <f>INPUT!EP436</f>
        <v>-14.009273874104222</v>
      </c>
      <c r="EH71" s="502">
        <f>INPUT!EQ436</f>
        <v>18.048396293447912</v>
      </c>
      <c r="EI71" s="427">
        <f>INPUT!ER436</f>
        <v>-12.026959781079604</v>
      </c>
      <c r="EJ71" s="502">
        <f>INPUT!ES436</f>
        <v>18.078712823055714</v>
      </c>
      <c r="EK71" s="427">
        <f>INPUT!ET436</f>
        <v>-7.902520643401445</v>
      </c>
      <c r="EL71" s="502">
        <f>INPUT!EU436</f>
        <v>18.076649024539268</v>
      </c>
      <c r="EM71" s="427">
        <f>INPUT!EV436</f>
        <v>-6.2239387017756105</v>
      </c>
      <c r="EN71" s="502">
        <f>INPUT!EW436</f>
        <v>18.070824006896508</v>
      </c>
      <c r="EO71" s="427">
        <f>INPUT!EX436</f>
        <v>1.3182482700905718</v>
      </c>
      <c r="EP71" s="427"/>
      <c r="EQ71" s="502">
        <f>INPUT!FF436</f>
        <v>18.690455569028234</v>
      </c>
      <c r="ER71" s="427">
        <f>INPUT!FG436</f>
        <v>-10.293157259064877</v>
      </c>
      <c r="ES71" s="502">
        <f>INPUT!FH436</f>
        <v>18.199638118214718</v>
      </c>
      <c r="ET71" s="427">
        <f>INPUT!FI436</f>
        <v>-2.6260325704786203</v>
      </c>
      <c r="EU71" s="502">
        <f>INPUT!FJ436</f>
        <v>17.025694264209708</v>
      </c>
      <c r="EV71" s="427">
        <f>INPUT!FK436</f>
        <v>-6.4503692127267804</v>
      </c>
      <c r="EW71" s="502">
        <f>INPUT!FL436</f>
        <v>17.492240844196154</v>
      </c>
      <c r="EX71" s="427">
        <f>INPUT!FM436</f>
        <v>2.7402499583655038</v>
      </c>
      <c r="EY71" s="502">
        <f>INPUT!FN436</f>
        <v>15.874250166629638</v>
      </c>
      <c r="EZ71" s="427">
        <f>INPUT!FO436</f>
        <v>-9.2497621772876357</v>
      </c>
      <c r="FA71" s="502">
        <f>INPUT!FP436</f>
        <v>14.964599871272261</v>
      </c>
      <c r="FB71" s="427">
        <f>INPUT!FQ436</f>
        <v>-5.730351265785238</v>
      </c>
      <c r="FC71" s="502">
        <f>INPUT!FR436</f>
        <v>14.600184294051397</v>
      </c>
      <c r="FD71" s="427">
        <f>INPUT!FS436</f>
        <v>-2.435184237170529</v>
      </c>
      <c r="FE71" s="502">
        <f>INPUT!FT436</f>
        <v>14.278752436647174</v>
      </c>
      <c r="FF71" s="427">
        <f>INPUT!FU436</f>
        <v>-2.2015602743808205</v>
      </c>
      <c r="FG71" s="502">
        <f>INPUT!FV436</f>
        <v>20.586124401913874</v>
      </c>
      <c r="FH71" s="427">
        <f>INPUT!FW436</f>
        <v>44.173130623642543</v>
      </c>
      <c r="FI71" s="502">
        <f>INPUT!FX436</f>
        <v>23.592955700798836</v>
      </c>
      <c r="FJ71" s="427">
        <f>INPUT!FY436</f>
        <v>14.606106716256996</v>
      </c>
      <c r="FK71" s="502">
        <f>INPUT!FZ436</f>
        <v>22.37442922374429</v>
      </c>
      <c r="FL71" s="427">
        <f>INPUT!GA436</f>
        <v>-5.1647894079387751</v>
      </c>
      <c r="FM71" s="502">
        <f>INPUT!GB436</f>
        <v>20.239048733904259</v>
      </c>
      <c r="FN71" s="427">
        <f>INPUT!GC436</f>
        <v>-9.5438434137748338</v>
      </c>
      <c r="FO71" s="502">
        <f>INPUT!GD436</f>
        <v>21.406787998032463</v>
      </c>
      <c r="FP71" s="427">
        <f>INPUT!GE436</f>
        <v>5.7697339409634285</v>
      </c>
      <c r="FQ71" s="502">
        <f>INPUT!GF436</f>
        <v>25.090946354460215</v>
      </c>
      <c r="FR71" s="427">
        <f>INPUT!GG436</f>
        <v>17.210234233955934</v>
      </c>
      <c r="FS71" s="502">
        <f>INPUT!GH436</f>
        <v>22.354833248687996</v>
      </c>
      <c r="FT71" s="427">
        <f>INPUT!GI436</f>
        <v>-10.904782414816495</v>
      </c>
      <c r="FU71" s="502">
        <f>INPUT!GJ436</f>
        <v>22.056428539988556</v>
      </c>
      <c r="FV71" s="427">
        <f>INPUT!GK436</f>
        <v>-1.334855444367733</v>
      </c>
      <c r="FW71" s="502">
        <f>INPUT!GL436</f>
        <v>20.741428681990559</v>
      </c>
      <c r="FX71" s="427">
        <f>INPUT!GM436</f>
        <v>-5.9619799987739919</v>
      </c>
      <c r="FY71" s="502">
        <f>INPUT!GN436</f>
        <v>17.835705132528496</v>
      </c>
      <c r="FZ71" s="427">
        <f>INPUT!GO436</f>
        <v>-14.009273874104222</v>
      </c>
      <c r="GA71" s="502">
        <f>INPUT!GP436</f>
        <v>18.070824006896508</v>
      </c>
      <c r="GB71" s="427">
        <f>INPUT!GQ436</f>
        <v>1.3182482700905718</v>
      </c>
      <c r="GC71" s="502">
        <f>INPUT!GR436</f>
        <v>18.235770759084499</v>
      </c>
      <c r="GD71" s="427">
        <f>INPUT!GS436</f>
        <v>0.91277936260705239</v>
      </c>
      <c r="GE71" s="502">
        <f>INPUT!GT436</f>
        <v>18.355321633970483</v>
      </c>
      <c r="GF71" s="427">
        <f>INPUT!GU436</f>
        <v>0.65558443602624639</v>
      </c>
      <c r="GG71" s="502">
        <f>INPUT!GV436</f>
        <v>18.479725014883474</v>
      </c>
      <c r="GH71" s="427">
        <f>INPUT!GW436</f>
        <v>0.67775102716127744</v>
      </c>
      <c r="GI71" s="502">
        <f>INPUT!GX436</f>
        <v>18.604424269072375</v>
      </c>
      <c r="GJ71" s="427">
        <f>INPUT!GY436</f>
        <v>0.67478955497697335</v>
      </c>
      <c r="GK71" s="427">
        <f>INPUT!GZ436</f>
        <v>0.84751246106722355</v>
      </c>
      <c r="GL71" s="436"/>
    </row>
    <row r="72" spans="1:194" ht="12" customHeight="1" x14ac:dyDescent="0.2">
      <c r="A72" s="497" t="s">
        <v>101</v>
      </c>
      <c r="B72" s="502">
        <f>INPUT!K437</f>
        <v>19.835185894978917</v>
      </c>
      <c r="C72" s="427">
        <f>INPUT!L437</f>
        <v>-19.168636237595926</v>
      </c>
      <c r="D72" s="502">
        <f>INPUT!M437</f>
        <v>24.944812362030905</v>
      </c>
      <c r="E72" s="427">
        <f>INPUT!N437</f>
        <v>-5.3825303205008224</v>
      </c>
      <c r="F72" s="502">
        <f>INPUT!O437</f>
        <v>23.151645979492713</v>
      </c>
      <c r="G72" s="427">
        <f>INPUT!P437</f>
        <v>11.913256890268675</v>
      </c>
      <c r="H72" s="502">
        <f>INPUT!Q437</f>
        <v>22.248847926267281</v>
      </c>
      <c r="I72" s="427">
        <f>INPUT!R437</f>
        <v>-3.2102945635786639</v>
      </c>
      <c r="J72" s="502">
        <f>INPUT!S437</f>
        <v>22.616575420049084</v>
      </c>
      <c r="K72" s="427">
        <f>INPUT!T437</f>
        <v>14.022502938952798</v>
      </c>
      <c r="L72" s="502">
        <f>INPUT!U437</f>
        <v>22.008913267055195</v>
      </c>
      <c r="M72" s="427">
        <f>INPUT!V437</f>
        <v>-11.769577787822982</v>
      </c>
      <c r="N72" s="502">
        <f>INPUT!W437</f>
        <v>21.215596330275229</v>
      </c>
      <c r="O72" s="427">
        <f>INPUT!X437</f>
        <v>-8.362470862470861</v>
      </c>
      <c r="P72" s="502">
        <f>INPUT!Y437</f>
        <v>20.519236784485457</v>
      </c>
      <c r="Q72" s="427">
        <f>INPUT!Z437</f>
        <v>-7.7739357449597257</v>
      </c>
      <c r="R72" s="502">
        <f>INPUT!AA437</f>
        <v>18.69652025099829</v>
      </c>
      <c r="S72" s="427">
        <f>INPUT!AB437</f>
        <v>-17.332664633106898</v>
      </c>
      <c r="T72" s="502">
        <f>INPUT!AC437</f>
        <v>17.338443240385885</v>
      </c>
      <c r="U72" s="427">
        <f>INPUT!AD437</f>
        <v>-21.220811632078473</v>
      </c>
      <c r="V72" s="502">
        <f>INPUT!AE437</f>
        <v>20.63896805159742</v>
      </c>
      <c r="W72" s="427">
        <f>INPUT!AF437</f>
        <v>-2.7179451838218904</v>
      </c>
      <c r="X72" s="502">
        <f>INPUT!AG437</f>
        <v>21.200722238940717</v>
      </c>
      <c r="Y72" s="427">
        <f>INPUT!AH437</f>
        <v>3.3212027406912537</v>
      </c>
      <c r="Z72" s="502">
        <f>INPUT!AI437</f>
        <v>20.348920348920348</v>
      </c>
      <c r="AA72" s="427">
        <f>INPUT!AJ437</f>
        <v>8.8380087617311087</v>
      </c>
      <c r="AB72" s="502">
        <f>INPUT!AK437</f>
        <v>22.576468684253115</v>
      </c>
      <c r="AC72" s="427">
        <f>INPUT!AL437</f>
        <v>30.210471443401921</v>
      </c>
      <c r="AD72" s="502">
        <f>INPUT!AM437</f>
        <v>18.904374223816752</v>
      </c>
      <c r="AE72" s="427">
        <f>INPUT!AN437</f>
        <v>-8.4044600652715911</v>
      </c>
      <c r="AF72" s="502">
        <f>INPUT!AO437</f>
        <v>18.869668559355603</v>
      </c>
      <c r="AG72" s="427">
        <f>INPUT!AP437</f>
        <v>-10.995161642670448</v>
      </c>
      <c r="AH72" s="502">
        <f>INPUT!AQ437</f>
        <v>17.978395061728396</v>
      </c>
      <c r="AI72" s="427">
        <f>INPUT!AR437</f>
        <v>-11.649390958069805</v>
      </c>
      <c r="AJ72" s="502">
        <f>INPUT!AS437</f>
        <v>16.183946092918784</v>
      </c>
      <c r="AK72" s="427">
        <f>INPUT!AT437</f>
        <v>-28.31497999416117</v>
      </c>
      <c r="AL72" s="502">
        <f>INPUT!AU437</f>
        <v>21.234074444166875</v>
      </c>
      <c r="AM72" s="427">
        <f>INPUT!AV437</f>
        <v>12.323604012319223</v>
      </c>
      <c r="AN72" s="502">
        <f>INPUT!AW437</f>
        <v>17.598082502838398</v>
      </c>
      <c r="AO72" s="427">
        <f>INPUT!AX437</f>
        <v>-6.7387832092405837</v>
      </c>
      <c r="AP72" s="502">
        <f>INPUT!AY437</f>
        <v>18.479408658922914</v>
      </c>
      <c r="AQ72" s="427">
        <f>INPUT!AZ437</f>
        <v>2.7867537423351685</v>
      </c>
      <c r="AR72" s="502">
        <f>INPUT!BA437</f>
        <v>14.939322081182871</v>
      </c>
      <c r="AS72" s="427">
        <f>INPUT!BB437</f>
        <v>-7.6904854019533175</v>
      </c>
      <c r="AT72" s="502">
        <f>INPUT!BC437</f>
        <v>17.926996387193224</v>
      </c>
      <c r="AU72" s="427">
        <f>INPUT!BD437</f>
        <v>-15.57439230831238</v>
      </c>
      <c r="AV72" s="502">
        <f>INPUT!BE437</f>
        <v>17.096271430284137</v>
      </c>
      <c r="AW72" s="427">
        <f>INPUT!BF437</f>
        <v>-2.8515099441846825</v>
      </c>
      <c r="AX72" s="502">
        <f>INPUT!BG437</f>
        <v>16.892449051713985</v>
      </c>
      <c r="AY72" s="427">
        <f>INPUT!BH437</f>
        <v>-8.5877185601534567</v>
      </c>
      <c r="AZ72" s="502">
        <f>INPUT!BI437</f>
        <v>16.996336996336996</v>
      </c>
      <c r="BA72" s="427">
        <f>INPUT!BJ437</f>
        <v>13.769131584257632</v>
      </c>
      <c r="BB72" s="502">
        <f>INPUT!BK437</f>
        <v>17.205064489409537</v>
      </c>
      <c r="BC72" s="427">
        <f>INPUT!BL437</f>
        <v>-4.0270655618552142</v>
      </c>
      <c r="BD72" s="502">
        <f>INPUT!BM437</f>
        <v>16.65719158612848</v>
      </c>
      <c r="BE72" s="427">
        <f>INPUT!BN437</f>
        <v>-2.5682783871685322</v>
      </c>
      <c r="BF72" s="502">
        <f>INPUT!BO437</f>
        <v>19.744283255470862</v>
      </c>
      <c r="BG72" s="427">
        <f>INPUT!BP437</f>
        <v>16.882301642742071</v>
      </c>
      <c r="BH72" s="502">
        <f>INPUT!BQ437</f>
        <v>19.483478921382453</v>
      </c>
      <c r="BI72" s="427">
        <f>INPUT!BR437</f>
        <v>14.633399688306238</v>
      </c>
      <c r="BJ72" s="502">
        <f>INPUT!BS437</f>
        <v>24.123076923076923</v>
      </c>
      <c r="BK72" s="427">
        <f>INPUT!BT437</f>
        <v>40.209163051528932</v>
      </c>
      <c r="BL72" s="502">
        <f>INPUT!BU437</f>
        <v>25.922578701611688</v>
      </c>
      <c r="BM72" s="427">
        <f>INPUT!BV437</f>
        <v>55.623945174522071</v>
      </c>
      <c r="BN72" s="502">
        <f>INPUT!BW437</f>
        <v>30.255818426620507</v>
      </c>
      <c r="BO72" s="427">
        <f>INPUT!BX437</f>
        <v>53.238373027478978</v>
      </c>
      <c r="BP72" s="502">
        <f>INPUT!BY437</f>
        <v>31.370078740157481</v>
      </c>
      <c r="BQ72" s="427">
        <f>INPUT!BZ437</f>
        <v>61.008610765759563</v>
      </c>
      <c r="BR72" s="502">
        <f>INPUT!CA437</f>
        <v>28.304998731286474</v>
      </c>
      <c r="BS72" s="427">
        <f>INPUT!CB437</f>
        <v>17.335772801889092</v>
      </c>
      <c r="BT72" s="502">
        <f>INPUT!CC437</f>
        <v>30.877985030295829</v>
      </c>
      <c r="BU72" s="427">
        <f>INPUT!CD437</f>
        <v>19.116178161611863</v>
      </c>
      <c r="BV72" s="502">
        <f>INPUT!CE437</f>
        <v>30.295222227495739</v>
      </c>
      <c r="BW72" s="427">
        <f>INPUT!CF437</f>
        <v>0.13023544866517245</v>
      </c>
      <c r="BX72" s="502">
        <f>INPUT!CG437</f>
        <v>27.774570127256769</v>
      </c>
      <c r="BY72" s="427">
        <f>INPUT!CH437</f>
        <v>-11.461586190722651</v>
      </c>
      <c r="BZ72" s="502">
        <f>INPUT!CI437</f>
        <v>28.293377659925994</v>
      </c>
      <c r="CA72" s="427">
        <f>INPUT!CJ437</f>
        <v>-4.1056604421019216E-2</v>
      </c>
      <c r="CB72" s="502">
        <f>INPUT!CK437</f>
        <v>28.823529411764703</v>
      </c>
      <c r="CC72" s="427">
        <f>INPUT!CL437</f>
        <v>-6.6534640019917273</v>
      </c>
      <c r="CD72" s="502">
        <f>INPUT!CM437</f>
        <v>28.705994291151281</v>
      </c>
      <c r="CE72" s="427">
        <f>INPUT!CN437</f>
        <v>-5.2458038578178323</v>
      </c>
      <c r="CF72" s="502">
        <f>INPUT!CO437</f>
        <v>26.614316236775082</v>
      </c>
      <c r="CG72" s="427">
        <f>INPUT!CP437</f>
        <v>-4.1773963923317892</v>
      </c>
      <c r="CH72" s="502">
        <f>INPUT!CQ437</f>
        <v>27.155434991054722</v>
      </c>
      <c r="CI72" s="427">
        <f>INPUT!CR437</f>
        <v>-4.0219399837970737</v>
      </c>
      <c r="CJ72" s="502">
        <f>INPUT!CS437</f>
        <v>25.374633091302336</v>
      </c>
      <c r="CK72" s="427">
        <f>INPUT!CT437</f>
        <v>-11.965558662828624</v>
      </c>
      <c r="CL72" s="502">
        <f>INPUT!CU437</f>
        <v>29.055193139338854</v>
      </c>
      <c r="CM72" s="427">
        <f>INPUT!CV437</f>
        <v>1.216466653779058</v>
      </c>
      <c r="CN72" s="502">
        <f>INPUT!CW437</f>
        <v>25.89745398123986</v>
      </c>
      <c r="CO72" s="427">
        <f>INPUT!CX437</f>
        <v>-2.6935212205252079</v>
      </c>
      <c r="CP72" s="502">
        <f>INPUT!CY437</f>
        <v>27.532061307475757</v>
      </c>
      <c r="CQ72" s="427">
        <f>INPUT!CZ437</f>
        <v>1.3869279447930039</v>
      </c>
      <c r="CR72" s="502">
        <f>INPUT!DA437</f>
        <v>27.237451495806734</v>
      </c>
      <c r="CS72" s="427">
        <f>INPUT!DB437</f>
        <v>7.3412624245704494</v>
      </c>
      <c r="CT72" s="502">
        <f>INPUT!DC437</f>
        <v>27.570003218538787</v>
      </c>
      <c r="CU72" s="427">
        <f>INPUT!DD437</f>
        <v>-5.1116160669715693</v>
      </c>
      <c r="CV72" s="502">
        <f>INPUT!DE437</f>
        <v>36.112733644859816</v>
      </c>
      <c r="CW72" s="427">
        <f>INPUT!DF437</f>
        <v>39.445111751216608</v>
      </c>
      <c r="CX72" s="502">
        <f>INPUT!DG437</f>
        <v>33.790421612771183</v>
      </c>
      <c r="CY72" s="427">
        <f>INPUT!DH437</f>
        <v>22.731172342682893</v>
      </c>
      <c r="CZ72" s="502">
        <f>INPUT!DI437</f>
        <v>33.495212038303698</v>
      </c>
      <c r="DA72" s="427">
        <f>INPUT!DJ437</f>
        <v>22.974838682908192</v>
      </c>
      <c r="DB72" s="502">
        <f>INPUT!DK437</f>
        <v>31.340903291656037</v>
      </c>
      <c r="DC72" s="427">
        <f>INPUT!DL437</f>
        <v>13.67754672796555</v>
      </c>
      <c r="DD72" s="502">
        <f>INPUT!DM437</f>
        <v>28.049891787219501</v>
      </c>
      <c r="DE72" s="427">
        <f>INPUT!DN437</f>
        <v>-22.326866575463356</v>
      </c>
      <c r="DF72" s="502">
        <f>INPUT!DO437</f>
        <v>25.530723127765643</v>
      </c>
      <c r="DG72" s="427">
        <f>INPUT!DP437</f>
        <v>-24.443904783608161</v>
      </c>
      <c r="DH72" s="502">
        <f>INPUT!DQ437</f>
        <v>28.791017115447509</v>
      </c>
      <c r="DI72" s="427">
        <f>INPUT!DR437</f>
        <v>-14.044380186268624</v>
      </c>
      <c r="DJ72" s="502">
        <f>INPUT!DS437</f>
        <v>33.707141707356335</v>
      </c>
      <c r="DK72" s="427">
        <f>INPUT!DT437</f>
        <v>7.5500006929611008</v>
      </c>
      <c r="DL72" s="502">
        <f>INPUT!DU437</f>
        <v>31.878011517217065</v>
      </c>
      <c r="DM72" s="427">
        <f>INPUT!DV437</f>
        <v>13.647538318639029</v>
      </c>
      <c r="DN72" s="502">
        <f>INPUT!DW437</f>
        <v>28.79165459287163</v>
      </c>
      <c r="DO72" s="427">
        <f>INPUT!DX437</f>
        <v>12.772577763610604</v>
      </c>
      <c r="DP72" s="502">
        <f>INPUT!DY437</f>
        <v>28.297944431895189</v>
      </c>
      <c r="DQ72" s="427">
        <f>INPUT!DZ437</f>
        <v>-1.7125920962610452</v>
      </c>
      <c r="DR72" s="502">
        <f>INPUT!EA437</f>
        <v>24.893861445482244</v>
      </c>
      <c r="DS72" s="427">
        <f>INPUT!EB437</f>
        <v>-26.146625953605131</v>
      </c>
      <c r="DT72" s="502">
        <f>INPUT!EC437</f>
        <v>22.212860310421288</v>
      </c>
      <c r="DU72" s="427">
        <f>INPUT!ED437</f>
        <v>-30.319178476912544</v>
      </c>
      <c r="DV72" s="502">
        <f>INPUT!EE437</f>
        <v>25.301733596664473</v>
      </c>
      <c r="DW72" s="427">
        <f>INPUT!EF437</f>
        <v>-12.121293637188913</v>
      </c>
      <c r="DX72" s="502">
        <f>INPUT!EG437</f>
        <v>26.16931940240211</v>
      </c>
      <c r="DY72" s="427">
        <f>INPUT!EH437</f>
        <v>-7.5221895873604954</v>
      </c>
      <c r="DZ72" s="502">
        <f>INPUT!EI437</f>
        <v>25.811209439528021</v>
      </c>
      <c r="EA72" s="427">
        <f>INPUT!EJ437</f>
        <v>3.6850369560173624</v>
      </c>
      <c r="EB72" s="502">
        <f>INPUT!EK437</f>
        <v>24.424498907129237</v>
      </c>
      <c r="EC72" s="427">
        <f>INPUT!EL437</f>
        <v>9.9565682483059081</v>
      </c>
      <c r="ED72" s="502">
        <f>INPUT!EM437</f>
        <v>23.879510397233471</v>
      </c>
      <c r="EE72" s="427">
        <f>INPUT!EN437</f>
        <v>-5.6210504074649448</v>
      </c>
      <c r="EF72" s="502">
        <f>INPUT!EO437</f>
        <v>21.707367124974347</v>
      </c>
      <c r="EG72" s="427">
        <f>INPUT!EP437</f>
        <v>-17.050318385499153</v>
      </c>
      <c r="EH72" s="502">
        <f>INPUT!EQ437</f>
        <v>22.023237468390057</v>
      </c>
      <c r="EI72" s="427">
        <f>INPUT!ER437</f>
        <v>-14.675685693894513</v>
      </c>
      <c r="EJ72" s="502">
        <f>INPUT!ES437</f>
        <v>22.068394487023806</v>
      </c>
      <c r="EK72" s="427">
        <f>INPUT!ET437</f>
        <v>-9.6464800734057725</v>
      </c>
      <c r="EL72" s="502">
        <f>INPUT!EU437</f>
        <v>22.065319361696929</v>
      </c>
      <c r="EM72" s="427">
        <f>INPUT!EV437</f>
        <v>-7.5972706531986622</v>
      </c>
      <c r="EN72" s="502">
        <f>INPUT!EW437</f>
        <v>22.056640736161736</v>
      </c>
      <c r="EO72" s="427">
        <f>INPUT!EX437</f>
        <v>1.6090095550351124</v>
      </c>
      <c r="EP72" s="427"/>
      <c r="EQ72" s="502">
        <f>INPUT!FF437</f>
        <v>22.986791648913506</v>
      </c>
      <c r="ER72" s="427">
        <f>INPUT!FG437</f>
        <v>-12.659223872301141</v>
      </c>
      <c r="ES72" s="502">
        <f>INPUT!FH437</f>
        <v>22.248847926267281</v>
      </c>
      <c r="ET72" s="427">
        <f>INPUT!FI437</f>
        <v>-3.2102945635786639</v>
      </c>
      <c r="EU72" s="502">
        <f>INPUT!FJ437</f>
        <v>20.519236784485457</v>
      </c>
      <c r="EV72" s="427">
        <f>INPUT!FK437</f>
        <v>-7.7739357449597257</v>
      </c>
      <c r="EW72" s="502">
        <f>INPUT!FL437</f>
        <v>21.200722238940717</v>
      </c>
      <c r="EX72" s="427">
        <f>INPUT!FM437</f>
        <v>3.3212027406912537</v>
      </c>
      <c r="EY72" s="502">
        <f>INPUT!FN437</f>
        <v>18.869668559355603</v>
      </c>
      <c r="EZ72" s="427">
        <f>INPUT!FO437</f>
        <v>-10.995161642670448</v>
      </c>
      <c r="FA72" s="502">
        <f>INPUT!FP437</f>
        <v>17.598082502838398</v>
      </c>
      <c r="FB72" s="427">
        <f>INPUT!FQ437</f>
        <v>-6.7387832092405837</v>
      </c>
      <c r="FC72" s="502">
        <f>INPUT!FR437</f>
        <v>17.096271430284137</v>
      </c>
      <c r="FD72" s="427">
        <f>INPUT!FS437</f>
        <v>-2.8515099441846825</v>
      </c>
      <c r="FE72" s="502">
        <f>INPUT!FT437</f>
        <v>16.65719158612848</v>
      </c>
      <c r="FF72" s="427">
        <f>INPUT!FU437</f>
        <v>-2.5682783871685322</v>
      </c>
      <c r="FG72" s="502">
        <f>INPUT!FV437</f>
        <v>25.922578701611688</v>
      </c>
      <c r="FH72" s="427">
        <f>INPUT!FW437</f>
        <v>55.623945174522071</v>
      </c>
      <c r="FI72" s="502">
        <f>INPUT!FX437</f>
        <v>30.877985030295829</v>
      </c>
      <c r="FJ72" s="427">
        <f>INPUT!FY437</f>
        <v>19.116178161611863</v>
      </c>
      <c r="FK72" s="502">
        <f>INPUT!FZ437</f>
        <v>28.823529411764703</v>
      </c>
      <c r="FL72" s="427">
        <f>INPUT!GA437</f>
        <v>-6.6534640019917273</v>
      </c>
      <c r="FM72" s="502">
        <f>INPUT!GB437</f>
        <v>25.374633091302336</v>
      </c>
      <c r="FN72" s="427">
        <f>INPUT!GC437</f>
        <v>-11.965558662828624</v>
      </c>
      <c r="FO72" s="502">
        <f>INPUT!GD437</f>
        <v>27.237451495806734</v>
      </c>
      <c r="FP72" s="427">
        <f>INPUT!GE437</f>
        <v>7.3412624245704494</v>
      </c>
      <c r="FQ72" s="502">
        <f>INPUT!GF437</f>
        <v>33.495212038303698</v>
      </c>
      <c r="FR72" s="427">
        <f>INPUT!GG437</f>
        <v>22.974838682908192</v>
      </c>
      <c r="FS72" s="502">
        <f>INPUT!GH437</f>
        <v>28.791017115447509</v>
      </c>
      <c r="FT72" s="427">
        <f>INPUT!GI437</f>
        <v>-14.044380186268624</v>
      </c>
      <c r="FU72" s="502">
        <f>INPUT!GJ437</f>
        <v>28.297944431895189</v>
      </c>
      <c r="FV72" s="427">
        <f>INPUT!GK437</f>
        <v>-1.7125920962610452</v>
      </c>
      <c r="FW72" s="502">
        <f>INPUT!GL437</f>
        <v>26.16931940240211</v>
      </c>
      <c r="FX72" s="427">
        <f>INPUT!GM437</f>
        <v>-7.5221895873604954</v>
      </c>
      <c r="FY72" s="502">
        <f>INPUT!GN437</f>
        <v>21.707367124974347</v>
      </c>
      <c r="FZ72" s="427">
        <f>INPUT!GO437</f>
        <v>-17.050318385499153</v>
      </c>
      <c r="GA72" s="502">
        <f>INPUT!GP437</f>
        <v>22.056640736161736</v>
      </c>
      <c r="GB72" s="427">
        <f>INPUT!GQ437</f>
        <v>1.6090095550351124</v>
      </c>
      <c r="GC72" s="502">
        <f>INPUT!GR437</f>
        <v>22.302871229120775</v>
      </c>
      <c r="GD72" s="427">
        <f>INPUT!GS437</f>
        <v>1.1163553684552907</v>
      </c>
      <c r="GE72" s="502">
        <f>INPUT!GT437</f>
        <v>22.48195718486377</v>
      </c>
      <c r="GF72" s="427">
        <f>INPUT!GU437</f>
        <v>0.80297264824433778</v>
      </c>
      <c r="GG72" s="502">
        <f>INPUT!GV437</f>
        <v>22.668869821964403</v>
      </c>
      <c r="GH72" s="427">
        <f>INPUT!GW437</f>
        <v>0.83138952522547882</v>
      </c>
      <c r="GI72" s="502">
        <f>INPUT!GX437</f>
        <v>22.856800387497366</v>
      </c>
      <c r="GJ72" s="427">
        <f>INPUT!GY437</f>
        <v>0.82902485659375191</v>
      </c>
      <c r="GK72" s="427">
        <f>INPUT!GZ437</f>
        <v>1.0372824843490447</v>
      </c>
      <c r="GL72" s="436"/>
    </row>
    <row r="73" spans="1:194" ht="12" customHeight="1" x14ac:dyDescent="0.2">
      <c r="A73" s="497" t="s">
        <v>470</v>
      </c>
      <c r="B73" s="502">
        <f>INPUT!K438</f>
        <v>19.92162609914617</v>
      </c>
      <c r="C73" s="427">
        <f>INPUT!L438</f>
        <v>27.144419601381852</v>
      </c>
      <c r="D73" s="502">
        <f>INPUT!M438</f>
        <v>21.22433673947689</v>
      </c>
      <c r="E73" s="427">
        <f>INPUT!N438</f>
        <v>35.366704556553351</v>
      </c>
      <c r="F73" s="502">
        <f>INPUT!O438</f>
        <v>20.617997831586557</v>
      </c>
      <c r="G73" s="427">
        <f>INPUT!P438</f>
        <v>34.368736524486664</v>
      </c>
      <c r="H73" s="502">
        <f>INPUT!Q438</f>
        <v>21.237351095171</v>
      </c>
      <c r="I73" s="427">
        <f>INPUT!R438</f>
        <v>15.725721592220566</v>
      </c>
      <c r="J73" s="502">
        <f>INPUT!S438</f>
        <v>21.030306955057636</v>
      </c>
      <c r="K73" s="427">
        <f>INPUT!T438</f>
        <v>5.5652126507834687</v>
      </c>
      <c r="L73" s="502">
        <f>INPUT!U438</f>
        <v>20.44051345375183</v>
      </c>
      <c r="M73" s="427">
        <f>INPUT!V438</f>
        <v>-3.6930401894122</v>
      </c>
      <c r="N73" s="502">
        <f>INPUT!W438</f>
        <v>20.845776751000169</v>
      </c>
      <c r="O73" s="427">
        <f>INPUT!X438</f>
        <v>1.1047577037992307</v>
      </c>
      <c r="P73" s="502">
        <f>INPUT!Y438</f>
        <v>20.630756050546157</v>
      </c>
      <c r="Q73" s="427">
        <f>INPUT!Z438</f>
        <v>-2.856265086481391</v>
      </c>
      <c r="R73" s="502">
        <f>INPUT!AA438</f>
        <v>22.483656599492139</v>
      </c>
      <c r="S73" s="427">
        <f>INPUT!AB438</f>
        <v>6.9107390944904035</v>
      </c>
      <c r="T73" s="502">
        <f>INPUT!AC438</f>
        <v>22.795306924084105</v>
      </c>
      <c r="U73" s="427">
        <f>INPUT!AD438</f>
        <v>11.52022661103973</v>
      </c>
      <c r="V73" s="502">
        <f>INPUT!AE438</f>
        <v>19.525162042094529</v>
      </c>
      <c r="W73" s="427">
        <f>INPUT!AF438</f>
        <v>-6.3351667087304779</v>
      </c>
      <c r="X73" s="502">
        <f>INPUT!AG438</f>
        <v>18.772285534503254</v>
      </c>
      <c r="Y73" s="427">
        <f>INPUT!AH438</f>
        <v>-9.0082521042349484</v>
      </c>
      <c r="Z73" s="502">
        <f>INPUT!AI438</f>
        <v>18.755153433022084</v>
      </c>
      <c r="AA73" s="427">
        <f>INPUT!AJ438</f>
        <v>-16.583170757706178</v>
      </c>
      <c r="AB73" s="502">
        <f>INPUT!AK438</f>
        <v>16.998832929347337</v>
      </c>
      <c r="AC73" s="427">
        <f>INPUT!AL438</f>
        <v>-25.428365645792528</v>
      </c>
      <c r="AD73" s="502">
        <f>INPUT!AM438</f>
        <v>19.453223767383061</v>
      </c>
      <c r="AE73" s="427">
        <f>INPUT!AN438</f>
        <v>-0.36843881016902502</v>
      </c>
      <c r="AF73" s="502">
        <f>INPUT!AO438</f>
        <v>17.888085207853109</v>
      </c>
      <c r="AG73" s="427">
        <f>INPUT!AP438</f>
        <v>-4.7101367866208665</v>
      </c>
      <c r="AH73" s="502">
        <f>INPUT!AQ438</f>
        <v>19.165604696346126</v>
      </c>
      <c r="AI73" s="427">
        <f>INPUT!AR438</f>
        <v>2.1884719034148903</v>
      </c>
      <c r="AJ73" s="502">
        <f>INPUT!AS438</f>
        <v>20.404011044906266</v>
      </c>
      <c r="AK73" s="427">
        <f>INPUT!AT438</f>
        <v>20.03183471307679</v>
      </c>
      <c r="AL73" s="502">
        <f>INPUT!AU438</f>
        <v>20.327978721176198</v>
      </c>
      <c r="AM73" s="427">
        <f>INPUT!AV438</f>
        <v>4.4967094619033032</v>
      </c>
      <c r="AN73" s="502">
        <f>INPUT!AW438</f>
        <v>19.817598163226261</v>
      </c>
      <c r="AO73" s="427">
        <f>INPUT!AX438</f>
        <v>10.786581866940526</v>
      </c>
      <c r="AP73" s="502">
        <f>INPUT!AY438</f>
        <v>19.033078880407125</v>
      </c>
      <c r="AQ73" s="427">
        <f>INPUT!AZ438</f>
        <v>-0.69147735246917197</v>
      </c>
      <c r="AR73" s="502">
        <f>INPUT!BA438</f>
        <v>16.75069116929582</v>
      </c>
      <c r="AS73" s="427">
        <f>INPUT!BB438</f>
        <v>-17.904910302048059</v>
      </c>
      <c r="AT73" s="502">
        <f>INPUT!BC438</f>
        <v>19.363020843987155</v>
      </c>
      <c r="AU73" s="427">
        <f>INPUT!BD438</f>
        <v>-4.7469445458628972</v>
      </c>
      <c r="AV73" s="502">
        <f>INPUT!BE438</f>
        <v>19.519165434269954</v>
      </c>
      <c r="AW73" s="427">
        <f>INPUT!BF438</f>
        <v>-1.5058975689096421</v>
      </c>
      <c r="AX73" s="502">
        <f>INPUT!BG438</f>
        <v>19.354775790438666</v>
      </c>
      <c r="AY73" s="427">
        <f>INPUT!BH438</f>
        <v>1.6901990059143834</v>
      </c>
      <c r="AZ73" s="502">
        <f>INPUT!BI438</f>
        <v>18.962241747803372</v>
      </c>
      <c r="BA73" s="427">
        <f>INPUT!BJ438</f>
        <v>13.202742240041676</v>
      </c>
      <c r="BB73" s="502">
        <f>INPUT!BK438</f>
        <v>18.455031581300887</v>
      </c>
      <c r="BC73" s="427">
        <f>INPUT!BL438</f>
        <v>-4.6892954875283781</v>
      </c>
      <c r="BD73" s="502">
        <f>INPUT!BM438</f>
        <v>18.471509586821497</v>
      </c>
      <c r="BE73" s="427">
        <f>INPUT!BN438</f>
        <v>-5.3673188588743592</v>
      </c>
      <c r="BF73" s="502">
        <f>INPUT!BO438</f>
        <v>15.576772377616784</v>
      </c>
      <c r="BG73" s="427">
        <f>INPUT!BP438</f>
        <v>-19.519747754909311</v>
      </c>
      <c r="BH73" s="502">
        <f>INPUT!BQ438</f>
        <v>15.443269954511241</v>
      </c>
      <c r="BI73" s="427">
        <f>INPUT!BR438</f>
        <v>-18.557783621231259</v>
      </c>
      <c r="BJ73" s="502">
        <f>INPUT!BS438</f>
        <v>12.931766817868533</v>
      </c>
      <c r="BK73" s="427">
        <f>INPUT!BT438</f>
        <v>-29.928232520765054</v>
      </c>
      <c r="BL73" s="502">
        <f>INPUT!BU438</f>
        <v>11.779459215736004</v>
      </c>
      <c r="BM73" s="427">
        <f>INPUT!BV438</f>
        <v>-36.229038777967226</v>
      </c>
      <c r="BN73" s="502">
        <f>INPUT!BW438</f>
        <v>10.411573881893517</v>
      </c>
      <c r="BO73" s="427">
        <f>INPUT!BX438</f>
        <v>-33.159619788406594</v>
      </c>
      <c r="BP73" s="502">
        <f>INPUT!BY438</f>
        <v>12.322190874311289</v>
      </c>
      <c r="BQ73" s="427">
        <f>INPUT!BZ438</f>
        <v>-20.20996258819028</v>
      </c>
      <c r="BR73" s="502">
        <f>INPUT!CA438</f>
        <v>13.948388342551343</v>
      </c>
      <c r="BS73" s="427">
        <f>INPUT!CB438</f>
        <v>7.8614279007729104</v>
      </c>
      <c r="BT73" s="502">
        <f>INPUT!CC438</f>
        <v>15.071829251607607</v>
      </c>
      <c r="BU73" s="427">
        <f>INPUT!CD438</f>
        <v>27.950094954048275</v>
      </c>
      <c r="BV73" s="502">
        <f>INPUT!CE438</f>
        <v>15.149206644567217</v>
      </c>
      <c r="BW73" s="427">
        <f>INPUT!CF438</f>
        <v>45.503521527257163</v>
      </c>
      <c r="BX73" s="502">
        <f>INPUT!CG438</f>
        <v>15.588137185891672</v>
      </c>
      <c r="BY73" s="427">
        <f>INPUT!CH438</f>
        <v>26.504591146928824</v>
      </c>
      <c r="BZ73" s="502">
        <f>INPUT!CI438</f>
        <v>16.348874224920603</v>
      </c>
      <c r="CA73" s="427">
        <f>INPUT!CJ438</f>
        <v>17.209772365214924</v>
      </c>
      <c r="CB73" s="502">
        <f>INPUT!CK438</f>
        <v>15.667224369699417</v>
      </c>
      <c r="CC73" s="427">
        <f>INPUT!CL438</f>
        <v>3.950383912611688</v>
      </c>
      <c r="CD73" s="502">
        <f>INPUT!CM438</f>
        <v>15.579434731532031</v>
      </c>
      <c r="CE73" s="427">
        <f>INPUT!CN438</f>
        <v>2.8399380710744992</v>
      </c>
      <c r="CF73" s="502">
        <f>INPUT!CO438</f>
        <v>15.949579113400199</v>
      </c>
      <c r="CG73" s="427">
        <f>INPUT!CP438</f>
        <v>2.3186986565377321</v>
      </c>
      <c r="CH73" s="502">
        <f>INPUT!CQ438</f>
        <v>15.708269776097749</v>
      </c>
      <c r="CI73" s="427">
        <f>INPUT!CR438</f>
        <v>-3.918339819670158</v>
      </c>
      <c r="CJ73" s="502">
        <f>INPUT!CS438</f>
        <v>16.230026198428092</v>
      </c>
      <c r="CK73" s="427">
        <f>INPUT!CT438</f>
        <v>3.592224222033491</v>
      </c>
      <c r="CL73" s="502">
        <f>INPUT!CU438</f>
        <v>17.976415335137066</v>
      </c>
      <c r="CM73" s="427">
        <f>INPUT!CV438</f>
        <v>15.385542832010856</v>
      </c>
      <c r="CN73" s="502">
        <f>INPUT!CW438</f>
        <v>17.105540543130378</v>
      </c>
      <c r="CO73" s="427">
        <f>INPUT!CX438</f>
        <v>7.2475983316637294</v>
      </c>
      <c r="CP73" s="502">
        <f>INPUT!CY438</f>
        <v>17.356582151310302</v>
      </c>
      <c r="CQ73" s="427">
        <f>INPUT!CZ438</f>
        <v>10.493277736550489</v>
      </c>
      <c r="CR73" s="502">
        <f>INPUT!DA438</f>
        <v>18.354338954895091</v>
      </c>
      <c r="CS73" s="427">
        <f>INPUT!DB438</f>
        <v>13.088782054293556</v>
      </c>
      <c r="CT73" s="502">
        <f>INPUT!DC438</f>
        <v>19.676330420969023</v>
      </c>
      <c r="CU73" s="427">
        <f>INPUT!DD438</f>
        <v>9.4563629852792097</v>
      </c>
      <c r="CV73" s="502">
        <f>INPUT!DE438</f>
        <v>19.086525171238137</v>
      </c>
      <c r="CW73" s="427">
        <f>INPUT!DF438</f>
        <v>11.580953101790904</v>
      </c>
      <c r="CX73" s="502">
        <f>INPUT!DG438</f>
        <v>19.550978496017226</v>
      </c>
      <c r="CY73" s="427">
        <f>INPUT!DH438</f>
        <v>12.643021106210494</v>
      </c>
      <c r="CZ73" s="502">
        <f>INPUT!DI438</f>
        <v>19.173789173789174</v>
      </c>
      <c r="DA73" s="427">
        <f>INPUT!DJ438</f>
        <v>4.4646130863543743</v>
      </c>
      <c r="DB73" s="502">
        <f>INPUT!DK438</f>
        <v>20.047126179371585</v>
      </c>
      <c r="DC73" s="427">
        <f>INPUT!DL438</f>
        <v>1.8844761724849057</v>
      </c>
      <c r="DD73" s="502">
        <f>INPUT!DM438</f>
        <v>21.333548411583863</v>
      </c>
      <c r="DE73" s="427">
        <f>INPUT!DN438</f>
        <v>11.77282517475633</v>
      </c>
      <c r="DF73" s="502">
        <f>INPUT!DO438</f>
        <v>21.375975277083612</v>
      </c>
      <c r="DG73" s="427">
        <f>INPUT!DP438</f>
        <v>9.3345546947338764</v>
      </c>
      <c r="DH73" s="502">
        <f>INPUT!DQ438</f>
        <v>24.576914675625915</v>
      </c>
      <c r="DI73" s="427">
        <f>INPUT!DR438</f>
        <v>28.179748159653716</v>
      </c>
      <c r="DJ73" s="502">
        <f>INPUT!DS438</f>
        <v>25.827615513774589</v>
      </c>
      <c r="DK73" s="427">
        <f>INPUT!DT438</f>
        <v>28.834503672407209</v>
      </c>
      <c r="DL73" s="502">
        <f>INPUT!DU438</f>
        <v>24.096501964826388</v>
      </c>
      <c r="DM73" s="427">
        <f>INPUT!DV438</f>
        <v>12.95121420936367</v>
      </c>
      <c r="DN73" s="502">
        <f>INPUT!DW438</f>
        <v>23.335643481182796</v>
      </c>
      <c r="DO73" s="427">
        <f>INPUT!DX438</f>
        <v>9.1676200907664374</v>
      </c>
      <c r="DP73" s="502">
        <f>INPUT!DY438</f>
        <v>23.770363162685584</v>
      </c>
      <c r="DQ73" s="427">
        <f>INPUT!DZ438</f>
        <v>-3.2817443669616808</v>
      </c>
      <c r="DR73" s="502">
        <f>INPUT!EA438</f>
        <v>24.333161413376668</v>
      </c>
      <c r="DS73" s="427">
        <f>INPUT!EB438</f>
        <v>-5.7862643169706685</v>
      </c>
      <c r="DT73" s="502">
        <f>INPUT!EC438</f>
        <v>24.232379009566685</v>
      </c>
      <c r="DU73" s="427">
        <f>INPUT!ED438</f>
        <v>0.56388701122942475</v>
      </c>
      <c r="DV73" s="502">
        <f>INPUT!EE438</f>
        <v>24.707704822978599</v>
      </c>
      <c r="DW73" s="427">
        <f>INPUT!EF438</f>
        <v>5.8796807677585328</v>
      </c>
      <c r="DX73" s="502">
        <f>INPUT!EG438</f>
        <v>24.853573386421999</v>
      </c>
      <c r="DY73" s="427">
        <f>INPUT!EH438</f>
        <v>4.5569780163764007</v>
      </c>
      <c r="DZ73" s="502">
        <f>INPUT!EI438</f>
        <v>23.681288173237093</v>
      </c>
      <c r="EA73" s="427">
        <f>INPUT!EJ438</f>
        <v>-2.6789500511890774</v>
      </c>
      <c r="EB73" s="502">
        <f>INPUT!EK438</f>
        <v>24.627435819549149</v>
      </c>
      <c r="EC73" s="427">
        <f>INPUT!EL438</f>
        <v>1.6302848755646249</v>
      </c>
      <c r="ED73" s="502">
        <f>INPUT!EM438</f>
        <v>25.009645593341784</v>
      </c>
      <c r="EE73" s="427">
        <f>INPUT!EN438</f>
        <v>1.2220510667683593</v>
      </c>
      <c r="EF73" s="502">
        <f>INPUT!EO438</f>
        <v>27.5689595864749</v>
      </c>
      <c r="EG73" s="427">
        <f>INPUT!EP438</f>
        <v>10.925536371910095</v>
      </c>
      <c r="EH73" s="502">
        <f>INPUT!EQ438</f>
        <v>27.034731159713843</v>
      </c>
      <c r="EI73" s="427">
        <f>INPUT!ER438</f>
        <v>14.160728765872509</v>
      </c>
      <c r="EJ73" s="502">
        <f>INPUT!ES438</f>
        <v>27.665581342962732</v>
      </c>
      <c r="EK73" s="427">
        <f>INPUT!ET438</f>
        <v>12.336426519085331</v>
      </c>
      <c r="EL73" s="502">
        <f>INPUT!EU438</f>
        <v>28.305832364047461</v>
      </c>
      <c r="EM73" s="427">
        <f>INPUT!EV438</f>
        <v>13.179662056399577</v>
      </c>
      <c r="EN73" s="502">
        <f>INPUT!EW438</f>
        <v>28.731470588068092</v>
      </c>
      <c r="EO73" s="427">
        <f>INPUT!EX438</f>
        <v>4.2167387490513519</v>
      </c>
      <c r="EP73" s="427"/>
      <c r="EQ73" s="502">
        <f>INPUT!FF438</f>
        <v>18.35145273062496</v>
      </c>
      <c r="ER73" s="427">
        <f>INPUT!FG438</f>
        <v>20.7717893068452</v>
      </c>
      <c r="ES73" s="502">
        <f>INPUT!FH438</f>
        <v>21.237351095171</v>
      </c>
      <c r="ET73" s="427">
        <f>INPUT!FI438</f>
        <v>15.725721592220566</v>
      </c>
      <c r="EU73" s="502">
        <f>INPUT!FJ438</f>
        <v>20.630756050546157</v>
      </c>
      <c r="EV73" s="427">
        <f>INPUT!FK438</f>
        <v>-2.856265086481391</v>
      </c>
      <c r="EW73" s="502">
        <f>INPUT!FL438</f>
        <v>18.772285534503254</v>
      </c>
      <c r="EX73" s="427">
        <f>INPUT!FM438</f>
        <v>-9.0082521042349484</v>
      </c>
      <c r="EY73" s="502">
        <f>INPUT!FN438</f>
        <v>17.888085207853109</v>
      </c>
      <c r="EZ73" s="427">
        <f>INPUT!FO438</f>
        <v>-4.7101367866208665</v>
      </c>
      <c r="FA73" s="502">
        <f>INPUT!FP438</f>
        <v>19.817598163226261</v>
      </c>
      <c r="FB73" s="427">
        <f>INPUT!FQ438</f>
        <v>10.786581866940526</v>
      </c>
      <c r="FC73" s="502">
        <f>INPUT!FR438</f>
        <v>19.519165434269954</v>
      </c>
      <c r="FD73" s="427">
        <f>INPUT!FS438</f>
        <v>-1.5058975689096421</v>
      </c>
      <c r="FE73" s="502">
        <f>INPUT!FT438</f>
        <v>18.471509586821497</v>
      </c>
      <c r="FF73" s="427">
        <f>INPUT!FU438</f>
        <v>-5.3673188588743592</v>
      </c>
      <c r="FG73" s="502">
        <f>INPUT!FV438</f>
        <v>11.779459215736004</v>
      </c>
      <c r="FH73" s="427">
        <f>INPUT!FW438</f>
        <v>-36.229038777967226</v>
      </c>
      <c r="FI73" s="502">
        <f>INPUT!FX438</f>
        <v>15.071829251607607</v>
      </c>
      <c r="FJ73" s="427">
        <f>INPUT!FY438</f>
        <v>27.950094954048275</v>
      </c>
      <c r="FK73" s="502">
        <f>INPUT!FZ438</f>
        <v>15.667224369699417</v>
      </c>
      <c r="FL73" s="427">
        <f>INPUT!GA438</f>
        <v>3.950383912611688</v>
      </c>
      <c r="FM73" s="502">
        <f>INPUT!GB438</f>
        <v>16.230026198428092</v>
      </c>
      <c r="FN73" s="427">
        <f>INPUT!GC438</f>
        <v>3.592224222033491</v>
      </c>
      <c r="FO73" s="502">
        <f>INPUT!GD438</f>
        <v>18.354338954895091</v>
      </c>
      <c r="FP73" s="427">
        <f>INPUT!GE438</f>
        <v>13.088782054293556</v>
      </c>
      <c r="FQ73" s="502">
        <f>INPUT!GF438</f>
        <v>19.173789173789174</v>
      </c>
      <c r="FR73" s="427">
        <f>INPUT!GG438</f>
        <v>4.4646130863543743</v>
      </c>
      <c r="FS73" s="502">
        <f>INPUT!GH438</f>
        <v>24.576914675625915</v>
      </c>
      <c r="FT73" s="427">
        <f>INPUT!GI438</f>
        <v>28.179748159653716</v>
      </c>
      <c r="FU73" s="502">
        <f>INPUT!GJ438</f>
        <v>23.770363162685584</v>
      </c>
      <c r="FV73" s="427">
        <f>INPUT!GK438</f>
        <v>-3.2817443669616808</v>
      </c>
      <c r="FW73" s="502">
        <f>INPUT!GL438</f>
        <v>24.853573386421999</v>
      </c>
      <c r="FX73" s="427">
        <f>INPUT!GM438</f>
        <v>4.5569780163764007</v>
      </c>
      <c r="FY73" s="502">
        <f>INPUT!GN438</f>
        <v>27.5689595864749</v>
      </c>
      <c r="FZ73" s="427">
        <f>INPUT!GO438</f>
        <v>10.925536371910095</v>
      </c>
      <c r="GA73" s="502">
        <f>INPUT!GP438</f>
        <v>28.731470588068092</v>
      </c>
      <c r="GB73" s="427">
        <f>INPUT!GQ438</f>
        <v>4.2167387490513519</v>
      </c>
      <c r="GC73" s="502">
        <f>INPUT!GR438</f>
        <v>30.145606625336697</v>
      </c>
      <c r="GD73" s="427">
        <f>INPUT!GS438</f>
        <v>4.9219062175532402</v>
      </c>
      <c r="GE73" s="502">
        <f>INPUT!GT438</f>
        <v>31.535684512631295</v>
      </c>
      <c r="GF73" s="427">
        <f>INPUT!GU438</f>
        <v>4.6112121894613667</v>
      </c>
      <c r="GG73" s="502">
        <f>INPUT!GV438</f>
        <v>32.808474708773197</v>
      </c>
      <c r="GH73" s="427">
        <f>INPUT!GW438</f>
        <v>4.0360316124804507</v>
      </c>
      <c r="GI73" s="502">
        <f>INPUT!GX438</f>
        <v>33.964272022118983</v>
      </c>
      <c r="GJ73" s="427">
        <f>INPUT!GY438</f>
        <v>3.5228620763546825</v>
      </c>
      <c r="GK73" s="427">
        <f>INPUT!GZ438</f>
        <v>4.2606400606468364</v>
      </c>
      <c r="GL73" s="436"/>
    </row>
    <row r="74" spans="1:194" ht="12" customHeight="1" x14ac:dyDescent="0.2">
      <c r="A74" s="497" t="s">
        <v>291</v>
      </c>
      <c r="B74" s="502">
        <f>INPUT!K439</f>
        <v>13.862543503095029</v>
      </c>
      <c r="C74" s="427">
        <f>INPUT!L439</f>
        <v>27.448823241757125</v>
      </c>
      <c r="D74" s="502">
        <f>INPUT!M439</f>
        <v>14.012837367566314</v>
      </c>
      <c r="E74" s="427">
        <f>INPUT!N439</f>
        <v>30.641672674837793</v>
      </c>
      <c r="F74" s="502">
        <f>INPUT!O439</f>
        <v>13.880149812734082</v>
      </c>
      <c r="G74" s="427">
        <f>INPUT!P439</f>
        <v>25.922450737747415</v>
      </c>
      <c r="H74" s="502">
        <f>INPUT!Q439</f>
        <v>14.329107237189644</v>
      </c>
      <c r="I74" s="427">
        <f>INPUT!R439</f>
        <v>13.652959426460942</v>
      </c>
      <c r="J74" s="502">
        <f>INPUT!S439</f>
        <v>14.171058615800316</v>
      </c>
      <c r="K74" s="427">
        <f>INPUT!T439</f>
        <v>2.2255303482828115</v>
      </c>
      <c r="L74" s="502">
        <f>INPUT!U439</f>
        <v>13.910016451682125</v>
      </c>
      <c r="M74" s="427">
        <f>INPUT!V439</f>
        <v>-0.73376228658854625</v>
      </c>
      <c r="N74" s="502">
        <f>INPUT!W439</f>
        <v>14.230760263912526</v>
      </c>
      <c r="O74" s="427">
        <f>INPUT!X439</f>
        <v>2.5259846320735191</v>
      </c>
      <c r="P74" s="502">
        <f>INPUT!Y439</f>
        <v>14.190598783789781</v>
      </c>
      <c r="Q74" s="427">
        <f>INPUT!Z439</f>
        <v>-0.96662304990208225</v>
      </c>
      <c r="R74" s="502">
        <f>INPUT!AA439</f>
        <v>15.46503164905935</v>
      </c>
      <c r="S74" s="427">
        <f>INPUT!AB439</f>
        <v>9.1310964716234455</v>
      </c>
      <c r="T74" s="502">
        <f>INPUT!AC439</f>
        <v>15.820614676980973</v>
      </c>
      <c r="U74" s="427">
        <f>INPUT!AD439</f>
        <v>13.735413124315897</v>
      </c>
      <c r="V74" s="502">
        <f>INPUT!AE439</f>
        <v>13.540905028840685</v>
      </c>
      <c r="W74" s="427">
        <f>INPUT!AF439</f>
        <v>-4.8476344360970591</v>
      </c>
      <c r="X74" s="502">
        <f>INPUT!AG439</f>
        <v>13.040577662663841</v>
      </c>
      <c r="Y74" s="427">
        <f>INPUT!AH439</f>
        <v>-8.1041056733957788</v>
      </c>
      <c r="Z74" s="502">
        <f>INPUT!AI439</f>
        <v>13.122783313629455</v>
      </c>
      <c r="AA74" s="427">
        <f>INPUT!AJ439</f>
        <v>-15.145448057148725</v>
      </c>
      <c r="AB74" s="502">
        <f>INPUT!AK439</f>
        <v>11.853059658545943</v>
      </c>
      <c r="AC74" s="427">
        <f>INPUT!AL439</f>
        <v>-25.078387277883905</v>
      </c>
      <c r="AD74" s="502">
        <f>INPUT!AM439</f>
        <v>13.696067129060912</v>
      </c>
      <c r="AE74" s="427">
        <f>INPUT!AN439</f>
        <v>1.1458768811224207</v>
      </c>
      <c r="AF74" s="502">
        <f>INPUT!AO439</f>
        <v>12.765060850217443</v>
      </c>
      <c r="AG74" s="427">
        <f>INPUT!AP439</f>
        <v>-2.1127653971589222</v>
      </c>
      <c r="AH74" s="502">
        <f>INPUT!AQ439</f>
        <v>13.63229957399064</v>
      </c>
      <c r="AI74" s="427">
        <f>INPUT!AR439</f>
        <v>3.8826843984537618</v>
      </c>
      <c r="AJ74" s="502">
        <f>INPUT!AS439</f>
        <v>14.585740150012933</v>
      </c>
      <c r="AK74" s="427">
        <f>INPUT!AT439</f>
        <v>23.054642178374209</v>
      </c>
      <c r="AL74" s="502">
        <f>INPUT!AU439</f>
        <v>13.934868501209685</v>
      </c>
      <c r="AM74" s="427">
        <f>INPUT!AV439</f>
        <v>1.7435762390655363</v>
      </c>
      <c r="AN74" s="502">
        <f>INPUT!AW439</f>
        <v>14.064690122602508</v>
      </c>
      <c r="AO74" s="427">
        <f>INPUT!AX439</f>
        <v>10.181144356730009</v>
      </c>
      <c r="AP74" s="502">
        <f>INPUT!AY439</f>
        <v>13.495795924184122</v>
      </c>
      <c r="AQ74" s="427">
        <f>INPUT!AZ439</f>
        <v>-1.0013251914369303</v>
      </c>
      <c r="AR74" s="502">
        <f>INPUT!BA439</f>
        <v>12.482588104192786</v>
      </c>
      <c r="AS74" s="427">
        <f>INPUT!BB439</f>
        <v>-14.419234294519379</v>
      </c>
      <c r="AT74" s="502">
        <f>INPUT!BC439</f>
        <v>13.755933713776496</v>
      </c>
      <c r="AU74" s="427">
        <f>INPUT!BD439</f>
        <v>-1.2840794831874836</v>
      </c>
      <c r="AV74" s="502">
        <f>INPUT!BE439</f>
        <v>13.946994398461667</v>
      </c>
      <c r="AW74" s="427">
        <f>INPUT!BF439</f>
        <v>-0.83681704406483037</v>
      </c>
      <c r="AX74" s="502">
        <f>INPUT!BG439</f>
        <v>13.872728461236763</v>
      </c>
      <c r="AY74" s="427">
        <f>INPUT!BH439</f>
        <v>2.792962631994067</v>
      </c>
      <c r="AZ74" s="502">
        <f>INPUT!BI439</f>
        <v>13.6241141830522</v>
      </c>
      <c r="BA74" s="427">
        <f>INPUT!BJ439</f>
        <v>9.1449471001609606</v>
      </c>
      <c r="BB74" s="502">
        <f>INPUT!BK439</f>
        <v>13.292751981879954</v>
      </c>
      <c r="BC74" s="427">
        <f>INPUT!BL439</f>
        <v>-3.3671413481199619</v>
      </c>
      <c r="BD74" s="502">
        <f>INPUT!BM439</f>
        <v>13.36524580199073</v>
      </c>
      <c r="BE74" s="427">
        <f>INPUT!BN439</f>
        <v>-4.1711395290665916</v>
      </c>
      <c r="BF74" s="502">
        <f>INPUT!BO439</f>
        <v>11.255171650361842</v>
      </c>
      <c r="BG74" s="427">
        <f>INPUT!BP439</f>
        <v>-18.868363337384643</v>
      </c>
      <c r="BH74" s="502">
        <f>INPUT!BQ439</f>
        <v>11.195997278603016</v>
      </c>
      <c r="BI74" s="427">
        <f>INPUT!BR439</f>
        <v>-17.822200194634707</v>
      </c>
      <c r="BJ74" s="502">
        <f>INPUT!BS439</f>
        <v>9.2254850476176955</v>
      </c>
      <c r="BK74" s="427">
        <f>INPUT!BT439</f>
        <v>-30.59762899214973</v>
      </c>
      <c r="BL74" s="502">
        <f>INPUT!BU439</f>
        <v>8.3687335341795777</v>
      </c>
      <c r="BM74" s="427">
        <f>INPUT!BV439</f>
        <v>-37.384364955464797</v>
      </c>
      <c r="BN74" s="502">
        <f>INPUT!BW439</f>
        <v>7.2394346584975287</v>
      </c>
      <c r="BO74" s="427">
        <f>INPUT!BX439</f>
        <v>-35.679038193390952</v>
      </c>
      <c r="BP74" s="502">
        <f>INPUT!BY439</f>
        <v>8.3507581436330405</v>
      </c>
      <c r="BQ74" s="427">
        <f>INPUT!BZ439</f>
        <v>-25.413003095379384</v>
      </c>
      <c r="BR74" s="502">
        <f>INPUT!CA439</f>
        <v>9.5405248378038152</v>
      </c>
      <c r="BS74" s="427">
        <f>INPUT!CB439</f>
        <v>3.4148859226374562</v>
      </c>
      <c r="BT74" s="502">
        <f>INPUT!CC439</f>
        <v>10.007609445223885</v>
      </c>
      <c r="BU74" s="427">
        <f>INPUT!CD439</f>
        <v>19.583320514995627</v>
      </c>
      <c r="BV74" s="502">
        <f>INPUT!CE439</f>
        <v>10.097188142956924</v>
      </c>
      <c r="BW74" s="427">
        <f>INPUT!CF439</f>
        <v>39.474815635016625</v>
      </c>
      <c r="BX74" s="502">
        <f>INPUT!CG439</f>
        <v>10.554472337322238</v>
      </c>
      <c r="BY74" s="427">
        <f>INPUT!CH439</f>
        <v>26.389390709026816</v>
      </c>
      <c r="BZ74" s="502">
        <f>INPUT!CI439</f>
        <v>10.952705945377934</v>
      </c>
      <c r="CA74" s="427">
        <f>INPUT!CJ439</f>
        <v>14.80192265711031</v>
      </c>
      <c r="CB74" s="502">
        <f>INPUT!CK439</f>
        <v>10.514449886775136</v>
      </c>
      <c r="CC74" s="427">
        <f>INPUT!CL439</f>
        <v>5.0645505734952412</v>
      </c>
      <c r="CD74" s="502">
        <f>INPUT!CM439</f>
        <v>10.473030203382061</v>
      </c>
      <c r="CE74" s="427">
        <f>INPUT!CN439</f>
        <v>3.7222447982936613</v>
      </c>
      <c r="CF74" s="502">
        <f>INPUT!CO439</f>
        <v>10.864187108096571</v>
      </c>
      <c r="CG74" s="427">
        <f>INPUT!CP439</f>
        <v>2.9344410679739363</v>
      </c>
      <c r="CH74" s="502">
        <f>INPUT!CQ439</f>
        <v>10.676502937895782</v>
      </c>
      <c r="CI74" s="427">
        <f>INPUT!CR439</f>
        <v>-2.5217787171462502</v>
      </c>
      <c r="CJ74" s="502">
        <f>INPUT!CS439</f>
        <v>11.13758957991001</v>
      </c>
      <c r="CK74" s="427">
        <f>INPUT!CT439</f>
        <v>5.9265078044515418</v>
      </c>
      <c r="CL74" s="502">
        <f>INPUT!CU439</f>
        <v>11.806805594018277</v>
      </c>
      <c r="CM74" s="427">
        <f>INPUT!CV439</f>
        <v>12.735334136680887</v>
      </c>
      <c r="CN74" s="502">
        <f>INPUT!CW439</f>
        <v>11.602255153057467</v>
      </c>
      <c r="CO74" s="427">
        <f>INPUT!CX439</f>
        <v>6.7935873859430229</v>
      </c>
      <c r="CP74" s="502">
        <f>INPUT!CY439</f>
        <v>11.596778874056877</v>
      </c>
      <c r="CQ74" s="427">
        <f>INPUT!CZ439</f>
        <v>8.61963829836656</v>
      </c>
      <c r="CR74" s="502">
        <f>INPUT!DA439</f>
        <v>12.188200832990068</v>
      </c>
      <c r="CS74" s="427">
        <f>INPUT!DB439</f>
        <v>9.4330218001132948</v>
      </c>
      <c r="CT74" s="502">
        <f>INPUT!DC439</f>
        <v>12.88805190064544</v>
      </c>
      <c r="CU74" s="427">
        <f>INPUT!DD439</f>
        <v>9.1578225627341414</v>
      </c>
      <c r="CV74" s="502">
        <f>INPUT!DE439</f>
        <v>11.775124018811312</v>
      </c>
      <c r="CW74" s="427">
        <f>INPUT!DF439</f>
        <v>1.4899591801193157</v>
      </c>
      <c r="CX74" s="502">
        <f>INPUT!DG439</f>
        <v>12.223352624293266</v>
      </c>
      <c r="CY74" s="427">
        <f>INPUT!DH439</f>
        <v>5.4029981690699946</v>
      </c>
      <c r="CZ74" s="502">
        <f>INPUT!DI439</f>
        <v>12.052066245146612</v>
      </c>
      <c r="DA74" s="427">
        <f>INPUT!DJ439</f>
        <v>-1.1169375177587981</v>
      </c>
      <c r="DB74" s="502">
        <f>INPUT!DK439</f>
        <v>12.714531356454595</v>
      </c>
      <c r="DC74" s="427">
        <f>INPUT!DL439</f>
        <v>-1.3463675156534349</v>
      </c>
      <c r="DD74" s="502">
        <f>INPUT!DM439</f>
        <v>13.731025799438495</v>
      </c>
      <c r="DE74" s="427">
        <f>INPUT!DN439</f>
        <v>16.610455885666585</v>
      </c>
      <c r="DF74" s="502">
        <f>INPUT!DO439</f>
        <v>14.029531720273786</v>
      </c>
      <c r="DG74" s="427">
        <f>INPUT!DP439</f>
        <v>14.776462329908036</v>
      </c>
      <c r="DH74" s="502">
        <f>INPUT!DQ439</f>
        <v>15.31807593076557</v>
      </c>
      <c r="DI74" s="427">
        <f>INPUT!DR439</f>
        <v>27.09916805289869</v>
      </c>
      <c r="DJ74" s="502">
        <f>INPUT!DS439</f>
        <v>15.351603364057956</v>
      </c>
      <c r="DK74" s="427">
        <f>INPUT!DT439</f>
        <v>20.740615077917425</v>
      </c>
      <c r="DL74" s="502">
        <f>INPUT!DU439</f>
        <v>14.723873300975074</v>
      </c>
      <c r="DM74" s="427">
        <f>INPUT!DV439</f>
        <v>7.2306870297860648</v>
      </c>
      <c r="DN74" s="502">
        <f>INPUT!DW439</f>
        <v>14.690732621003788</v>
      </c>
      <c r="DO74" s="427">
        <f>INPUT!DX439</f>
        <v>4.7129220982801145</v>
      </c>
      <c r="DP74" s="502">
        <f>INPUT!DY439</f>
        <v>14.969229728815852</v>
      </c>
      <c r="DQ74" s="427">
        <f>INPUT!DZ439</f>
        <v>-2.2773499983054557</v>
      </c>
      <c r="DR74" s="502">
        <f>INPUT!EA439</f>
        <v>15.670053065760845</v>
      </c>
      <c r="DS74" s="427">
        <f>INPUT!EB439</f>
        <v>2.0743742145427069</v>
      </c>
      <c r="DT74" s="502">
        <f>INPUT!EC439</f>
        <v>15.960420987068874</v>
      </c>
      <c r="DU74" s="427">
        <f>INPUT!ED439</f>
        <v>8.3982499768719965</v>
      </c>
      <c r="DV74" s="502">
        <f>INPUT!EE439</f>
        <v>15.81182642729752</v>
      </c>
      <c r="DW74" s="427">
        <f>INPUT!EF439</f>
        <v>7.6312995084456769</v>
      </c>
      <c r="DX74" s="502">
        <f>INPUT!EG439</f>
        <v>15.777351543302597</v>
      </c>
      <c r="DY74" s="427">
        <f>INPUT!EH439</f>
        <v>5.398553092756031</v>
      </c>
      <c r="DZ74" s="502">
        <f>INPUT!EI439</f>
        <v>15.218855218855218</v>
      </c>
      <c r="EA74" s="427">
        <f>INPUT!EJ439</f>
        <v>-2.8793638733202287</v>
      </c>
      <c r="EB74" s="502">
        <f>INPUT!EK439</f>
        <v>15.881796829992467</v>
      </c>
      <c r="EC74" s="427">
        <f>INPUT!EL439</f>
        <v>-0.49261956899575576</v>
      </c>
      <c r="ED74" s="502">
        <f>INPUT!EM439</f>
        <v>16.149702754936328</v>
      </c>
      <c r="EE74" s="427">
        <f>INPUT!EN439</f>
        <v>2.1368583142014508</v>
      </c>
      <c r="EF74" s="502">
        <f>INPUT!EO439</f>
        <v>17.756546200543664</v>
      </c>
      <c r="EG74" s="427">
        <f>INPUT!EP439</f>
        <v>12.544530378301832</v>
      </c>
      <c r="EH74" s="502">
        <f>INPUT!EQ439</f>
        <v>17.440424001280146</v>
      </c>
      <c r="EI74" s="427">
        <f>INPUT!ER439</f>
        <v>14.597476291597422</v>
      </c>
      <c r="EJ74" s="502">
        <f>INPUT!ES439</f>
        <v>17.752631604171139</v>
      </c>
      <c r="EK74" s="427">
        <f>INPUT!ET439</f>
        <v>11.779742520352832</v>
      </c>
      <c r="EL74" s="502">
        <f>INPUT!EU439</f>
        <v>18.073290954014311</v>
      </c>
      <c r="EM74" s="427">
        <f>INPUT!EV439</f>
        <v>11.910982067394515</v>
      </c>
      <c r="EN74" s="502">
        <f>INPUT!EW439</f>
        <v>18.285705116218029</v>
      </c>
      <c r="EO74" s="427">
        <f>INPUT!EX439</f>
        <v>2.9800779368803321</v>
      </c>
      <c r="EP74" s="427"/>
      <c r="EQ74" s="502">
        <f>INPUT!FF439</f>
        <v>12.607773092315544</v>
      </c>
      <c r="ER74" s="427">
        <f>INPUT!FG439</f>
        <v>20.735398943242011</v>
      </c>
      <c r="ES74" s="502">
        <f>INPUT!FH439</f>
        <v>14.329107237189644</v>
      </c>
      <c r="ET74" s="427">
        <f>INPUT!FI439</f>
        <v>13.652959426460942</v>
      </c>
      <c r="EU74" s="502">
        <f>INPUT!FJ439</f>
        <v>14.190598783789781</v>
      </c>
      <c r="EV74" s="427">
        <f>INPUT!FK439</f>
        <v>-0.96662304990208225</v>
      </c>
      <c r="EW74" s="502">
        <f>INPUT!FL439</f>
        <v>13.040577662663841</v>
      </c>
      <c r="EX74" s="427">
        <f>INPUT!FM439</f>
        <v>-8.1041056733957788</v>
      </c>
      <c r="EY74" s="502">
        <f>INPUT!FN439</f>
        <v>12.765060850217443</v>
      </c>
      <c r="EZ74" s="427">
        <f>INPUT!FO439</f>
        <v>-2.1127653971589222</v>
      </c>
      <c r="FA74" s="502">
        <f>INPUT!FP439</f>
        <v>14.064690122602508</v>
      </c>
      <c r="FB74" s="427">
        <f>INPUT!FQ439</f>
        <v>10.181144356730009</v>
      </c>
      <c r="FC74" s="502">
        <f>INPUT!FR439</f>
        <v>13.946994398461667</v>
      </c>
      <c r="FD74" s="427">
        <f>INPUT!FS439</f>
        <v>-0.83681704406483037</v>
      </c>
      <c r="FE74" s="502">
        <f>INPUT!FT439</f>
        <v>13.36524580199073</v>
      </c>
      <c r="FF74" s="427">
        <f>INPUT!FU439</f>
        <v>-4.1711395290665916</v>
      </c>
      <c r="FG74" s="502">
        <f>INPUT!FV439</f>
        <v>8.3687335341795777</v>
      </c>
      <c r="FH74" s="427">
        <f>INPUT!FW439</f>
        <v>-37.384364955464797</v>
      </c>
      <c r="FI74" s="502">
        <f>INPUT!FX439</f>
        <v>10.007609445223885</v>
      </c>
      <c r="FJ74" s="427">
        <f>INPUT!FY439</f>
        <v>19.583320514995627</v>
      </c>
      <c r="FK74" s="502">
        <f>INPUT!FZ439</f>
        <v>10.514449886775136</v>
      </c>
      <c r="FL74" s="427">
        <f>INPUT!GA439</f>
        <v>5.0645505734952412</v>
      </c>
      <c r="FM74" s="502">
        <f>INPUT!GB439</f>
        <v>11.13758957991001</v>
      </c>
      <c r="FN74" s="427">
        <f>INPUT!GC439</f>
        <v>5.9265078044515418</v>
      </c>
      <c r="FO74" s="502">
        <f>INPUT!GD439</f>
        <v>12.188200832990068</v>
      </c>
      <c r="FP74" s="427">
        <f>INPUT!GE439</f>
        <v>9.4330218001132948</v>
      </c>
      <c r="FQ74" s="502">
        <f>INPUT!GF439</f>
        <v>12.052066245146612</v>
      </c>
      <c r="FR74" s="427">
        <f>INPUT!GG439</f>
        <v>-1.1169375177587981</v>
      </c>
      <c r="FS74" s="502">
        <f>INPUT!GH439</f>
        <v>15.31807593076557</v>
      </c>
      <c r="FT74" s="427">
        <f>INPUT!GI439</f>
        <v>27.09916805289869</v>
      </c>
      <c r="FU74" s="502">
        <f>INPUT!GJ439</f>
        <v>14.969229728815852</v>
      </c>
      <c r="FV74" s="427">
        <f>INPUT!GK439</f>
        <v>-2.2773499983054557</v>
      </c>
      <c r="FW74" s="502">
        <f>INPUT!GL439</f>
        <v>15.777351543302597</v>
      </c>
      <c r="FX74" s="427">
        <f>INPUT!GM439</f>
        <v>5.398553092756031</v>
      </c>
      <c r="FY74" s="502">
        <f>INPUT!GN439</f>
        <v>17.756546200543664</v>
      </c>
      <c r="FZ74" s="427">
        <f>INPUT!GO439</f>
        <v>12.544530378301832</v>
      </c>
      <c r="GA74" s="502">
        <f>INPUT!GP439</f>
        <v>18.285705116218029</v>
      </c>
      <c r="GB74" s="427">
        <f>INPUT!GQ439</f>
        <v>2.9800779368803321</v>
      </c>
      <c r="GC74" s="502">
        <f>INPUT!GR439</f>
        <v>18.93903570495662</v>
      </c>
      <c r="GD74" s="427">
        <f>INPUT!GS439</f>
        <v>3.5729034488209965</v>
      </c>
      <c r="GE74" s="502">
        <f>INPUT!GT439</f>
        <v>19.574314214627524</v>
      </c>
      <c r="GF74" s="427">
        <f>INPUT!GU439</f>
        <v>3.3543339775458758</v>
      </c>
      <c r="GG74" s="502">
        <f>INPUT!GV439</f>
        <v>20.138442866438197</v>
      </c>
      <c r="GH74" s="427">
        <f>INPUT!GW439</f>
        <v>2.881984245400071</v>
      </c>
      <c r="GI74" s="502">
        <f>INPUT!GX439</f>
        <v>20.636408751325543</v>
      </c>
      <c r="GJ74" s="427">
        <f>INPUT!GY439</f>
        <v>2.4727129509960033</v>
      </c>
      <c r="GK74" s="427">
        <f>INPUT!GZ439</f>
        <v>3.0516916036302577</v>
      </c>
      <c r="GL74" s="436"/>
    </row>
    <row r="75" spans="1:194" ht="12" customHeight="1" x14ac:dyDescent="0.2">
      <c r="A75" s="497" t="s">
        <v>121</v>
      </c>
      <c r="B75" s="526">
        <f>INPUT!K440</f>
        <v>9.9344683022302114</v>
      </c>
      <c r="C75" s="427">
        <f>INPUT!L440</f>
        <v>29.552599350396559</v>
      </c>
      <c r="D75" s="526">
        <f>INPUT!M440</f>
        <v>10.345989216266574</v>
      </c>
      <c r="E75" s="427">
        <f>INPUT!N440</f>
        <v>31.885130787564254</v>
      </c>
      <c r="F75" s="526">
        <f>INPUT!O440</f>
        <v>10.621569103252199</v>
      </c>
      <c r="G75" s="427">
        <f>INPUT!P440</f>
        <v>37.251170578954508</v>
      </c>
      <c r="H75" s="526">
        <f>INPUT!Q440</f>
        <v>10.400391093047554</v>
      </c>
      <c r="I75" s="427">
        <f>INPUT!R440</f>
        <v>17.25587921499141</v>
      </c>
      <c r="J75" s="526">
        <f>INPUT!S440</f>
        <v>10.232940912831648</v>
      </c>
      <c r="K75" s="427">
        <f>INPUT!T440</f>
        <v>3.0044145446055825</v>
      </c>
      <c r="L75" s="526">
        <f>INPUT!U440</f>
        <v>11.276284431421287</v>
      </c>
      <c r="M75" s="427">
        <f>INPUT!V440</f>
        <v>8.9918440441832956</v>
      </c>
      <c r="N75" s="526">
        <f>INPUT!W440</f>
        <v>11.848562022485869</v>
      </c>
      <c r="O75" s="427">
        <f>INPUT!X440</f>
        <v>11.551898851347486</v>
      </c>
      <c r="P75" s="526">
        <f>INPUT!Y440</f>
        <v>12.429073223453122</v>
      </c>
      <c r="Q75" s="427">
        <f>INPUT!Z440</f>
        <v>19.505825427677426</v>
      </c>
      <c r="R75" s="526">
        <f>INPUT!AA440</f>
        <v>13.618998230617885</v>
      </c>
      <c r="S75" s="427">
        <f>INPUT!AB440</f>
        <v>33.089776894345931</v>
      </c>
      <c r="T75" s="526">
        <f>INPUT!AC440</f>
        <v>14.733427571194365</v>
      </c>
      <c r="U75" s="427">
        <f>INPUT!AD440</f>
        <v>30.658530837868668</v>
      </c>
      <c r="V75" s="526">
        <f>INPUT!AE440</f>
        <v>13.010862225761</v>
      </c>
      <c r="W75" s="427">
        <f>INPUT!AF440</f>
        <v>9.8096309161343811</v>
      </c>
      <c r="X75" s="526">
        <f>INPUT!AG440</f>
        <v>13.03413271830113</v>
      </c>
      <c r="Y75" s="427">
        <f>INPUT!AH440</f>
        <v>4.8680982400706174</v>
      </c>
      <c r="Z75" s="526">
        <f>INPUT!AI440</f>
        <v>13.75640559069136</v>
      </c>
      <c r="AA75" s="427">
        <f>INPUT!AJ440</f>
        <v>1.0089388202177751</v>
      </c>
      <c r="AB75" s="526">
        <f>INPUT!AK440</f>
        <v>12.162212699956108</v>
      </c>
      <c r="AC75" s="427">
        <f>INPUT!AL440</f>
        <v>-17.451573022052891</v>
      </c>
      <c r="AD75" s="526">
        <f>INPUT!AM440</f>
        <v>14.317663654432016</v>
      </c>
      <c r="AE75" s="427">
        <f>INPUT!AN440</f>
        <v>10.043926420830118</v>
      </c>
      <c r="AF75" s="526">
        <f>INPUT!AO440</f>
        <v>15.037489475941605</v>
      </c>
      <c r="AG75" s="427">
        <f>INPUT!AP440</f>
        <v>15.370081009130555</v>
      </c>
      <c r="AH75" s="526">
        <f>INPUT!AQ440</f>
        <v>15.440580769169671</v>
      </c>
      <c r="AI75" s="427">
        <f>INPUT!AR440</f>
        <v>12.242843287624151</v>
      </c>
      <c r="AJ75" s="526">
        <f>INPUT!AS440</f>
        <v>16.878436943803724</v>
      </c>
      <c r="AK75" s="427">
        <f>INPUT!AT440</f>
        <v>38.777682648689705</v>
      </c>
      <c r="AL75" s="526">
        <f>INPUT!AU440</f>
        <v>16.002942334638593</v>
      </c>
      <c r="AM75" s="427">
        <f>INPUT!AV440</f>
        <v>11.770626275921092</v>
      </c>
      <c r="AN75" s="526">
        <f>INPUT!AW440</f>
        <v>15.889146792705464</v>
      </c>
      <c r="AO75" s="427">
        <f>INPUT!AX440</f>
        <v>5.6635605173750658</v>
      </c>
      <c r="AP75" s="526">
        <f>INPUT!AY440</f>
        <v>15.19969664808168</v>
      </c>
      <c r="AQ75" s="427">
        <f>INPUT!AZ440</f>
        <v>-1.5600716364825185</v>
      </c>
      <c r="AR75" s="526">
        <f>INPUT!BA440</f>
        <v>14.42094930037576</v>
      </c>
      <c r="AS75" s="427">
        <f>INPUT!BB440</f>
        <v>-14.559924308217042</v>
      </c>
      <c r="AT75" s="526">
        <f>INPUT!BC440</f>
        <v>16.227110818208651</v>
      </c>
      <c r="AU75" s="427">
        <f>INPUT!BD440</f>
        <v>1.4007954217571728</v>
      </c>
      <c r="AV75" s="526">
        <f>INPUT!BE440</f>
        <v>16.934321388691504</v>
      </c>
      <c r="AW75" s="427">
        <f>INPUT!BF440</f>
        <v>6.5779151619762777</v>
      </c>
      <c r="AX75" s="526">
        <f>INPUT!BG440</f>
        <v>17.365884393820373</v>
      </c>
      <c r="AY75" s="427">
        <f>INPUT!BH440</f>
        <v>14.251519592083973</v>
      </c>
      <c r="AZ75" s="526">
        <f>INPUT!BI440</f>
        <v>16.766192477527365</v>
      </c>
      <c r="BA75" s="427">
        <f>INPUT!BJ440</f>
        <v>16.262751697563328</v>
      </c>
      <c r="BB75" s="526">
        <f>INPUT!BK440</f>
        <v>17.326428184815235</v>
      </c>
      <c r="BC75" s="427">
        <f>INPUT!BL440</f>
        <v>6.7745723741100328</v>
      </c>
      <c r="BD75" s="526">
        <f>INPUT!BM440</f>
        <v>18.076994224405485</v>
      </c>
      <c r="BE75" s="427">
        <f>INPUT!BN440</f>
        <v>6.7476742025047498</v>
      </c>
      <c r="BF75" s="526">
        <f>INPUT!BO440</f>
        <v>17.120930516469475</v>
      </c>
      <c r="BG75" s="427">
        <f>INPUT!BP440</f>
        <v>-1.4105465163528619</v>
      </c>
      <c r="BH75" s="526">
        <f>INPUT!BQ440</f>
        <v>16.5935965817065</v>
      </c>
      <c r="BI75" s="427">
        <f>INPUT!BR440</f>
        <v>-1.0294280949726953</v>
      </c>
      <c r="BJ75" s="526">
        <f>INPUT!BS440</f>
        <v>13.639616160217226</v>
      </c>
      <c r="BK75" s="427">
        <f>INPUT!BT440</f>
        <v>-21.278546191240423</v>
      </c>
      <c r="BL75" s="526">
        <f>INPUT!BU440</f>
        <v>14.228003814708057</v>
      </c>
      <c r="BM75" s="427">
        <f>INPUT!BV440</f>
        <v>-21.29220357055247</v>
      </c>
      <c r="BN75" s="526">
        <f>INPUT!BW440</f>
        <v>11.122663791332924</v>
      </c>
      <c r="BO75" s="427">
        <f>INPUT!BX440</f>
        <v>-35.03470047592635</v>
      </c>
      <c r="BP75" s="526">
        <f>INPUT!BY440</f>
        <v>13.583352585329123</v>
      </c>
      <c r="BQ75" s="427">
        <f>INPUT!BZ440</f>
        <v>-18.140997833441364</v>
      </c>
      <c r="BR75" s="526">
        <f>INPUT!CA440</f>
        <v>16.849909251630585</v>
      </c>
      <c r="BS75" s="427">
        <f>INPUT!CB440</f>
        <v>23.5365354398817</v>
      </c>
      <c r="BT75" s="526">
        <f>INPUT!CC440</f>
        <v>17.963241194447765</v>
      </c>
      <c r="BU75" s="427">
        <f>INPUT!CD440</f>
        <v>26.252715619027622</v>
      </c>
      <c r="BV75" s="526">
        <f>INPUT!CE440</f>
        <v>18.170000000000005</v>
      </c>
      <c r="BW75" s="427">
        <f>INPUT!CF440</f>
        <v>63.360147720715545</v>
      </c>
      <c r="BX75" s="526">
        <f>INPUT!CG440</f>
        <v>20.29</v>
      </c>
      <c r="BY75" s="427">
        <f>INPUT!CH440</f>
        <v>49.374021417322837</v>
      </c>
      <c r="BZ75" s="526">
        <f>INPUT!CI440</f>
        <v>22.57</v>
      </c>
      <c r="CA75" s="427">
        <f>INPUT!CJ440</f>
        <v>33.947308931743201</v>
      </c>
      <c r="CB75" s="526">
        <f>INPUT!CK440</f>
        <v>22.441718601289015</v>
      </c>
      <c r="CC75" s="427">
        <f>INPUT!CL440</f>
        <v>24.931343727798392</v>
      </c>
      <c r="CD75" s="526">
        <f>INPUT!CM440</f>
        <v>22.478206192093488</v>
      </c>
      <c r="CE75" s="427">
        <f>INPUT!CN440</f>
        <v>23.71054591135653</v>
      </c>
      <c r="CF75" s="526">
        <f>INPUT!CO440</f>
        <v>24.52</v>
      </c>
      <c r="CG75" s="427">
        <f>INPUT!CP440</f>
        <v>20.847708230655492</v>
      </c>
      <c r="CH75" s="526">
        <f>INPUT!CQ440</f>
        <v>26.05</v>
      </c>
      <c r="CI75" s="427">
        <f>INPUT!CR440</f>
        <v>15.418697385910507</v>
      </c>
      <c r="CJ75" s="526">
        <f>INPUT!CS440</f>
        <v>27.762647166048335</v>
      </c>
      <c r="CK75" s="427">
        <f>INPUT!CT440</f>
        <v>23.709987008097034</v>
      </c>
      <c r="CL75" s="526">
        <f>INPUT!CU440</f>
        <v>14.592598772523171</v>
      </c>
      <c r="CM75" s="427">
        <f>INPUT!CV440</f>
        <v>-35.081124143900809</v>
      </c>
      <c r="CN75" s="526">
        <f>INPUT!CW440</f>
        <v>15.144944564311807</v>
      </c>
      <c r="CO75" s="427">
        <f>INPUT!CX440</f>
        <v>-38.234320700196548</v>
      </c>
      <c r="CP75" s="526">
        <f>INPUT!CY440</f>
        <v>17.051612462771267</v>
      </c>
      <c r="CQ75" s="427">
        <f>INPUT!CZ440</f>
        <v>-34.542754461530642</v>
      </c>
      <c r="CR75" s="526">
        <f>INPUT!DA440</f>
        <v>17.078322138755755</v>
      </c>
      <c r="CS75" s="427">
        <f>INPUT!DB440</f>
        <v>-38.484532701041275</v>
      </c>
      <c r="CT75" s="526">
        <f>INPUT!DC440</f>
        <v>16.667560753178478</v>
      </c>
      <c r="CU75" s="427">
        <f>INPUT!DD440</f>
        <v>14.219276586719509</v>
      </c>
      <c r="CV75" s="526">
        <f>INPUT!DE440</f>
        <v>14.732584656426143</v>
      </c>
      <c r="CW75" s="427">
        <f>INPUT!DF440</f>
        <v>-2.7227561390839705</v>
      </c>
      <c r="CX75" s="526">
        <f>INPUT!DG440</f>
        <v>15.737261385840975</v>
      </c>
      <c r="CY75" s="427">
        <f>INPUT!DH440</f>
        <v>-7.7080749975986791</v>
      </c>
      <c r="CZ75" s="526">
        <f>INPUT!DI440</f>
        <v>15.911608944457383</v>
      </c>
      <c r="DA75" s="427">
        <f>INPUT!DJ440</f>
        <v>-6.8315446026794184</v>
      </c>
      <c r="DB75" s="526">
        <f>INPUT!DK440</f>
        <v>17.26325248663078</v>
      </c>
      <c r="DC75" s="427">
        <f>INPUT!DL440</f>
        <v>3.5739586750191066</v>
      </c>
      <c r="DD75" s="526">
        <f>INPUT!DM440</f>
        <v>19.381830224086546</v>
      </c>
      <c r="DE75" s="427">
        <f>INPUT!DN440</f>
        <v>31.557568994741647</v>
      </c>
      <c r="DF75" s="526">
        <f>INPUT!DO440</f>
        <v>19.81469437224056</v>
      </c>
      <c r="DG75" s="427">
        <f>INPUT!DP440</f>
        <v>25.909418967064401</v>
      </c>
      <c r="DH75" s="526">
        <f>INPUT!DQ440</f>
        <v>20.732520426267673</v>
      </c>
      <c r="DI75" s="427">
        <f>INPUT!DR440</f>
        <v>30.298076697577446</v>
      </c>
      <c r="DJ75" s="526">
        <f>INPUT!DS440</f>
        <v>21.482533410486177</v>
      </c>
      <c r="DK75" s="427">
        <f>INPUT!DT440</f>
        <v>24.440822649862447</v>
      </c>
      <c r="DL75" s="526">
        <f>INPUT!DU440</f>
        <v>19.760018763773839</v>
      </c>
      <c r="DM75" s="427">
        <f>INPUT!DV440</f>
        <v>1.9512529792842015</v>
      </c>
      <c r="DN75" s="526">
        <f>INPUT!DW440</f>
        <v>20.17812413025327</v>
      </c>
      <c r="DO75" s="427">
        <f>INPUT!DX440</f>
        <v>1.8341426377075809</v>
      </c>
      <c r="DP75" s="526">
        <f>INPUT!DY440</f>
        <v>20.863377161977475</v>
      </c>
      <c r="DQ75" s="427">
        <f>INPUT!DZ440</f>
        <v>0.63116655871713334</v>
      </c>
      <c r="DR75" s="526">
        <f>INPUT!EA440</f>
        <v>24.109893232948703</v>
      </c>
      <c r="DS75" s="427">
        <f>INPUT!EB440</f>
        <v>12.230214063952282</v>
      </c>
      <c r="DT75" s="526">
        <f>INPUT!EC440</f>
        <v>27.492288748277922</v>
      </c>
      <c r="DU75" s="427">
        <f>INPUT!ED440</f>
        <v>39.130883816161656</v>
      </c>
      <c r="DV75" s="526">
        <f>INPUT!EE440</f>
        <v>27.921356988978509</v>
      </c>
      <c r="DW75" s="427">
        <f>INPUT!EF440</f>
        <v>38.374394015723844</v>
      </c>
      <c r="DX75" s="526">
        <f>INPUT!EG440</f>
        <v>25.235947857371677</v>
      </c>
      <c r="DY75" s="427">
        <f>INPUT!EH440</f>
        <v>20.958115560327428</v>
      </c>
      <c r="DZ75" s="526">
        <f>INPUT!EI440</f>
        <v>25.552635413892393</v>
      </c>
      <c r="EA75" s="427">
        <f>INPUT!EJ440</f>
        <v>5.9840255906734141</v>
      </c>
      <c r="EB75" s="526">
        <f>INPUT!EK440</f>
        <v>27.150321086669408</v>
      </c>
      <c r="EC75" s="427">
        <f>INPUT!EL440</f>
        <v>-1.2438675613354877</v>
      </c>
      <c r="ED75" s="526">
        <f>INPUT!EM440</f>
        <v>27.898444938114885</v>
      </c>
      <c r="EE75" s="427">
        <f>INPUT!EN440</f>
        <v>-8.205923112071245E-2</v>
      </c>
      <c r="EF75" s="526">
        <f>INPUT!EO440</f>
        <v>31.200778578837511</v>
      </c>
      <c r="EG75" s="427">
        <f>INPUT!EP440</f>
        <v>23.636246021658526</v>
      </c>
      <c r="EH75" s="526">
        <f>INPUT!EQ440</f>
        <v>31.525522386187447</v>
      </c>
      <c r="EI75" s="427">
        <f>INPUT!ER440</f>
        <v>23.374837372147251</v>
      </c>
      <c r="EJ75" s="526">
        <f>INPUT!ES440</f>
        <v>32.152519408114998</v>
      </c>
      <c r="EK75" s="427">
        <f>INPUT!ET440</f>
        <v>18.424085319203208</v>
      </c>
      <c r="EL75" s="526">
        <f>INPUT!EU440</f>
        <v>32.812602424621701</v>
      </c>
      <c r="EM75" s="427">
        <f>INPUT!EV440</f>
        <v>17.614449469880977</v>
      </c>
      <c r="EN75" s="526">
        <f>INPUT!EW440</f>
        <v>33.435093698211368</v>
      </c>
      <c r="EO75" s="427">
        <f>INPUT!EX440</f>
        <v>7.161087707244973</v>
      </c>
      <c r="EP75" s="427"/>
      <c r="EQ75" s="526">
        <f>INPUT!FF440</f>
        <v>8.8698248332420011</v>
      </c>
      <c r="ER75" s="427">
        <f>INPUT!FG440</f>
        <v>26.316120219545592</v>
      </c>
      <c r="ES75" s="526">
        <f>INPUT!FH440</f>
        <v>10.400391093047554</v>
      </c>
      <c r="ET75" s="427">
        <f>INPUT!FI440</f>
        <v>17.25587921499141</v>
      </c>
      <c r="EU75" s="526">
        <f>INPUT!FJ440</f>
        <v>12.424484434417803</v>
      </c>
      <c r="EV75" s="427">
        <f>INPUT!FK440</f>
        <v>19.46170411537036</v>
      </c>
      <c r="EW75" s="526">
        <f>INPUT!FL440</f>
        <v>13.03413271830113</v>
      </c>
      <c r="EX75" s="427">
        <f>INPUT!FM440</f>
        <v>4.9068296322582583</v>
      </c>
      <c r="EY75" s="526">
        <f>INPUT!FN440</f>
        <v>15.037489475941605</v>
      </c>
      <c r="EZ75" s="427">
        <f>INPUT!FO440</f>
        <v>15.370081009130555</v>
      </c>
      <c r="FA75" s="526">
        <f>INPUT!FP440</f>
        <v>15.889146792705464</v>
      </c>
      <c r="FB75" s="427">
        <f>INPUT!FQ440</f>
        <v>5.6635605173750658</v>
      </c>
      <c r="FC75" s="526">
        <f>INPUT!FR440</f>
        <v>16.934321388691504</v>
      </c>
      <c r="FD75" s="427">
        <f>INPUT!FS440</f>
        <v>6.5779151619762777</v>
      </c>
      <c r="FE75" s="526">
        <f>INPUT!FT440</f>
        <v>17.99186632626342</v>
      </c>
      <c r="FF75" s="427">
        <f>INPUT!FU440</f>
        <v>6.2449797266640239</v>
      </c>
      <c r="FG75" s="526">
        <f>INPUT!FV440</f>
        <v>14.228003814708057</v>
      </c>
      <c r="FH75" s="427">
        <f>INPUT!FW440</f>
        <v>-20.919800332559767</v>
      </c>
      <c r="FI75" s="526">
        <f>INPUT!FX440</f>
        <v>17.963241194447765</v>
      </c>
      <c r="FJ75" s="427">
        <f>INPUT!FY440</f>
        <v>26.252715619027622</v>
      </c>
      <c r="FK75" s="526">
        <f>INPUT!FZ440</f>
        <v>22.441718601289015</v>
      </c>
      <c r="FL75" s="427">
        <f>INPUT!GA440</f>
        <v>24.931343727798392</v>
      </c>
      <c r="FM75" s="526">
        <f>INPUT!GB440</f>
        <v>27.762647166048335</v>
      </c>
      <c r="FN75" s="427">
        <f>INPUT!GC440</f>
        <v>23.709987008097034</v>
      </c>
      <c r="FO75" s="526">
        <f>INPUT!GD440</f>
        <v>17.078322138755755</v>
      </c>
      <c r="FP75" s="427">
        <f>INPUT!GE440</f>
        <v>-38.484532701041275</v>
      </c>
      <c r="FQ75" s="526">
        <f>INPUT!GF440</f>
        <v>15.911608944457383</v>
      </c>
      <c r="FR75" s="427">
        <f>INPUT!GG440</f>
        <v>-6.8315446026794184</v>
      </c>
      <c r="FS75" s="526">
        <f>INPUT!GH440</f>
        <v>20.732520426267673</v>
      </c>
      <c r="FT75" s="427">
        <f>INPUT!GI440</f>
        <v>30.298076697577446</v>
      </c>
      <c r="FU75" s="526">
        <f>INPUT!GJ440</f>
        <v>20.863377161977475</v>
      </c>
      <c r="FV75" s="427">
        <f>INPUT!GK440</f>
        <v>0.63116655871713334</v>
      </c>
      <c r="FW75" s="526">
        <f>INPUT!GL440</f>
        <v>25.235947857371677</v>
      </c>
      <c r="FX75" s="427">
        <f>INPUT!GM440</f>
        <v>20.958115560327428</v>
      </c>
      <c r="FY75" s="526">
        <f>INPUT!GN440</f>
        <v>31.200778578837511</v>
      </c>
      <c r="FZ75" s="427">
        <f>INPUT!GO440</f>
        <v>23.636246021658526</v>
      </c>
      <c r="GA75" s="526">
        <f>INPUT!GP440</f>
        <v>33.435093698211368</v>
      </c>
      <c r="GB75" s="427">
        <f>INPUT!GQ440</f>
        <v>7.161087707244973</v>
      </c>
      <c r="GC75" s="526">
        <f>INPUT!GR440</f>
        <v>36.021002673951649</v>
      </c>
      <c r="GD75" s="427">
        <f>INPUT!GS440</f>
        <v>7.7341161328302599</v>
      </c>
      <c r="GE75" s="526">
        <f>INPUT!GT440</f>
        <v>38.881460309339047</v>
      </c>
      <c r="GF75" s="427">
        <f>INPUT!GU440</f>
        <v>7.9410827657385497</v>
      </c>
      <c r="GG75" s="526">
        <f>INPUT!GV440</f>
        <v>41.964863141467774</v>
      </c>
      <c r="GH75" s="427">
        <f>INPUT!GW440</f>
        <v>7.9302649838697503</v>
      </c>
      <c r="GI75" s="526">
        <f>INPUT!GX440</f>
        <v>45.299615620897363</v>
      </c>
      <c r="GJ75" s="427">
        <f>INPUT!GY440</f>
        <v>7.9465348622436816</v>
      </c>
      <c r="GK75" s="427">
        <f>INPUT!GZ440</f>
        <v>7.7421945134981796</v>
      </c>
      <c r="GL75" s="436"/>
    </row>
    <row r="76" spans="1:194" ht="4.5" customHeight="1" x14ac:dyDescent="0.2">
      <c r="A76" s="497"/>
      <c r="B76" s="426"/>
      <c r="C76" s="427"/>
      <c r="D76" s="426"/>
      <c r="E76" s="427"/>
      <c r="F76" s="426"/>
      <c r="G76" s="427"/>
      <c r="H76" s="426"/>
      <c r="I76" s="427"/>
      <c r="J76" s="426"/>
      <c r="K76" s="427"/>
      <c r="L76" s="426"/>
      <c r="M76" s="427"/>
      <c r="N76" s="426"/>
      <c r="O76" s="427"/>
      <c r="P76" s="426"/>
      <c r="Q76" s="427"/>
      <c r="R76" s="426"/>
      <c r="S76" s="427"/>
      <c r="T76" s="426"/>
      <c r="U76" s="427"/>
      <c r="V76" s="426"/>
      <c r="W76" s="427"/>
      <c r="X76" s="426"/>
      <c r="Y76" s="427"/>
      <c r="Z76" s="426"/>
      <c r="AA76" s="427"/>
      <c r="AB76" s="426"/>
      <c r="AC76" s="427"/>
      <c r="AD76" s="426"/>
      <c r="AE76" s="427"/>
      <c r="AF76" s="426"/>
      <c r="AG76" s="427"/>
      <c r="AH76" s="426"/>
      <c r="AI76" s="427"/>
      <c r="AJ76" s="426"/>
      <c r="AK76" s="427"/>
      <c r="AL76" s="426"/>
      <c r="AM76" s="427"/>
      <c r="AN76" s="426"/>
      <c r="AO76" s="427"/>
      <c r="AP76" s="426"/>
      <c r="AQ76" s="427"/>
      <c r="AR76" s="426"/>
      <c r="AS76" s="427"/>
      <c r="AT76" s="426"/>
      <c r="AU76" s="427"/>
      <c r="AV76" s="426"/>
      <c r="AW76" s="427"/>
      <c r="AX76" s="426"/>
      <c r="AY76" s="427"/>
      <c r="AZ76" s="426"/>
      <c r="BA76" s="427"/>
      <c r="BB76" s="426"/>
      <c r="BC76" s="427"/>
      <c r="BD76" s="426"/>
      <c r="BE76" s="427"/>
      <c r="BF76" s="426"/>
      <c r="BG76" s="427"/>
      <c r="BH76" s="426"/>
      <c r="BI76" s="427"/>
      <c r="BJ76" s="426"/>
      <c r="BK76" s="427"/>
      <c r="BL76" s="426"/>
      <c r="BM76" s="427"/>
      <c r="BN76" s="426"/>
      <c r="BO76" s="427"/>
      <c r="BP76" s="426"/>
      <c r="BQ76" s="427"/>
      <c r="BR76" s="426"/>
      <c r="BS76" s="427"/>
      <c r="BT76" s="426"/>
      <c r="BU76" s="427"/>
      <c r="BV76" s="426"/>
      <c r="BW76" s="427"/>
      <c r="BX76" s="426"/>
      <c r="BY76" s="427"/>
      <c r="BZ76" s="426"/>
      <c r="CA76" s="427"/>
      <c r="CB76" s="426"/>
      <c r="CC76" s="427"/>
      <c r="CD76" s="426"/>
      <c r="CE76" s="427"/>
      <c r="CF76" s="426"/>
      <c r="CG76" s="427"/>
      <c r="CH76" s="426"/>
      <c r="CI76" s="427"/>
      <c r="CJ76" s="426"/>
      <c r="CK76" s="427"/>
      <c r="CL76" s="426"/>
      <c r="CM76" s="427"/>
      <c r="CN76" s="426"/>
      <c r="CO76" s="427"/>
      <c r="CP76" s="426"/>
      <c r="CQ76" s="427"/>
      <c r="CR76" s="426"/>
      <c r="CS76" s="427"/>
      <c r="CT76" s="426"/>
      <c r="CU76" s="427"/>
      <c r="CV76" s="426"/>
      <c r="CW76" s="427"/>
      <c r="CX76" s="426"/>
      <c r="CY76" s="427"/>
      <c r="CZ76" s="426"/>
      <c r="DA76" s="427"/>
      <c r="DB76" s="426"/>
      <c r="DC76" s="427"/>
      <c r="DD76" s="426"/>
      <c r="DE76" s="427"/>
      <c r="DF76" s="426"/>
      <c r="DG76" s="427"/>
      <c r="DH76" s="426"/>
      <c r="DI76" s="427"/>
      <c r="DJ76" s="426"/>
      <c r="DK76" s="427"/>
      <c r="DL76" s="426"/>
      <c r="DM76" s="427"/>
      <c r="DN76" s="426"/>
      <c r="DO76" s="427"/>
      <c r="DP76" s="426"/>
      <c r="DQ76" s="427"/>
      <c r="DR76" s="426"/>
      <c r="DS76" s="427"/>
      <c r="DT76" s="426"/>
      <c r="DU76" s="427"/>
      <c r="DV76" s="426"/>
      <c r="DW76" s="427"/>
      <c r="DX76" s="426"/>
      <c r="DY76" s="427"/>
      <c r="DZ76" s="426"/>
      <c r="EA76" s="427"/>
      <c r="EB76" s="426"/>
      <c r="EC76" s="427"/>
      <c r="ED76" s="426"/>
      <c r="EE76" s="427"/>
      <c r="EF76" s="426"/>
      <c r="EG76" s="427"/>
      <c r="EH76" s="426"/>
      <c r="EI76" s="427"/>
      <c r="EJ76" s="426"/>
      <c r="EK76" s="427"/>
      <c r="EL76" s="426"/>
      <c r="EM76" s="427"/>
      <c r="EN76" s="426"/>
      <c r="EO76" s="427"/>
      <c r="EP76" s="427"/>
      <c r="EQ76" s="426"/>
      <c r="ER76" s="427"/>
      <c r="ES76" s="426"/>
      <c r="ET76" s="427"/>
      <c r="EU76" s="426"/>
      <c r="EV76" s="427"/>
      <c r="EW76" s="426"/>
      <c r="EX76" s="427"/>
      <c r="EY76" s="426"/>
      <c r="EZ76" s="427"/>
      <c r="FA76" s="426"/>
      <c r="FB76" s="427"/>
      <c r="FC76" s="426"/>
      <c r="FD76" s="427"/>
      <c r="FE76" s="426"/>
      <c r="FF76" s="427"/>
      <c r="FG76" s="426"/>
      <c r="FH76" s="427"/>
      <c r="FI76" s="426"/>
      <c r="FJ76" s="427"/>
      <c r="FK76" s="426"/>
      <c r="FL76" s="427"/>
      <c r="FM76" s="426"/>
      <c r="FN76" s="427"/>
      <c r="FO76" s="426"/>
      <c r="FP76" s="427"/>
      <c r="FQ76" s="426"/>
      <c r="FR76" s="427"/>
      <c r="FS76" s="426"/>
      <c r="FT76" s="427"/>
      <c r="FU76" s="426"/>
      <c r="FV76" s="427"/>
      <c r="FW76" s="426"/>
      <c r="FX76" s="427"/>
      <c r="FY76" s="426"/>
      <c r="FZ76" s="427"/>
      <c r="GA76" s="426"/>
      <c r="GB76" s="427"/>
      <c r="GC76" s="426"/>
      <c r="GD76" s="427"/>
      <c r="GE76" s="426"/>
      <c r="GF76" s="427"/>
      <c r="GG76" s="426"/>
      <c r="GH76" s="427"/>
      <c r="GI76" s="426"/>
      <c r="GJ76" s="427"/>
      <c r="GK76" s="427"/>
      <c r="GL76" s="436"/>
    </row>
    <row r="77" spans="1:194" ht="12" customHeight="1" x14ac:dyDescent="0.2">
      <c r="A77" s="496" t="s">
        <v>462</v>
      </c>
      <c r="B77" s="426"/>
      <c r="C77" s="427"/>
      <c r="D77" s="426"/>
      <c r="E77" s="427"/>
      <c r="F77" s="426"/>
      <c r="G77" s="427"/>
      <c r="H77" s="426"/>
      <c r="I77" s="427"/>
      <c r="J77" s="426"/>
      <c r="K77" s="427"/>
      <c r="L77" s="426"/>
      <c r="M77" s="427"/>
      <c r="N77" s="426"/>
      <c r="O77" s="427"/>
      <c r="P77" s="426"/>
      <c r="Q77" s="427"/>
      <c r="R77" s="426"/>
      <c r="S77" s="427"/>
      <c r="T77" s="426"/>
      <c r="U77" s="427"/>
      <c r="V77" s="426"/>
      <c r="W77" s="427"/>
      <c r="X77" s="426"/>
      <c r="Y77" s="427"/>
      <c r="Z77" s="426"/>
      <c r="AA77" s="427"/>
      <c r="AB77" s="426"/>
      <c r="AC77" s="427"/>
      <c r="AD77" s="426"/>
      <c r="AE77" s="427"/>
      <c r="AF77" s="426"/>
      <c r="AG77" s="427"/>
      <c r="AH77" s="426"/>
      <c r="AI77" s="427"/>
      <c r="AJ77" s="426"/>
      <c r="AK77" s="427"/>
      <c r="AL77" s="426"/>
      <c r="AM77" s="427"/>
      <c r="AN77" s="426"/>
      <c r="AO77" s="427"/>
      <c r="AP77" s="426"/>
      <c r="AQ77" s="427"/>
      <c r="AR77" s="426"/>
      <c r="AS77" s="427"/>
      <c r="AT77" s="426"/>
      <c r="AU77" s="427"/>
      <c r="AV77" s="426"/>
      <c r="AW77" s="427"/>
      <c r="AX77" s="426"/>
      <c r="AY77" s="427"/>
      <c r="AZ77" s="426"/>
      <c r="BA77" s="427"/>
      <c r="BB77" s="426"/>
      <c r="BC77" s="427"/>
      <c r="BD77" s="426"/>
      <c r="BE77" s="427"/>
      <c r="BF77" s="426"/>
      <c r="BG77" s="427"/>
      <c r="BH77" s="426"/>
      <c r="BI77" s="427"/>
      <c r="BJ77" s="426"/>
      <c r="BK77" s="427"/>
      <c r="BL77" s="426"/>
      <c r="BM77" s="427"/>
      <c r="BN77" s="426"/>
      <c r="BO77" s="427"/>
      <c r="BP77" s="426"/>
      <c r="BQ77" s="427"/>
      <c r="BR77" s="426"/>
      <c r="BS77" s="427"/>
      <c r="BT77" s="426"/>
      <c r="BU77" s="427"/>
      <c r="BV77" s="426"/>
      <c r="BW77" s="427"/>
      <c r="BX77" s="426"/>
      <c r="BY77" s="427"/>
      <c r="BZ77" s="426"/>
      <c r="CA77" s="427"/>
      <c r="CB77" s="426"/>
      <c r="CC77" s="427"/>
      <c r="CD77" s="426"/>
      <c r="CE77" s="427"/>
      <c r="CF77" s="426"/>
      <c r="CG77" s="427"/>
      <c r="CH77" s="426"/>
      <c r="CI77" s="427"/>
      <c r="CJ77" s="426"/>
      <c r="CK77" s="427"/>
      <c r="CL77" s="426"/>
      <c r="CM77" s="427"/>
      <c r="CN77" s="426"/>
      <c r="CO77" s="427"/>
      <c r="CP77" s="426"/>
      <c r="CQ77" s="427"/>
      <c r="CR77" s="426"/>
      <c r="CS77" s="427"/>
      <c r="CT77" s="426"/>
      <c r="CU77" s="427"/>
      <c r="CV77" s="426"/>
      <c r="CW77" s="427"/>
      <c r="CX77" s="426"/>
      <c r="CY77" s="427"/>
      <c r="CZ77" s="426"/>
      <c r="DA77" s="427"/>
      <c r="DB77" s="426"/>
      <c r="DC77" s="427"/>
      <c r="DD77" s="426"/>
      <c r="DE77" s="427"/>
      <c r="DF77" s="426"/>
      <c r="DG77" s="427"/>
      <c r="DH77" s="426"/>
      <c r="DI77" s="427"/>
      <c r="DJ77" s="426"/>
      <c r="DK77" s="427"/>
      <c r="DL77" s="426"/>
      <c r="DM77" s="427"/>
      <c r="DN77" s="426"/>
      <c r="DO77" s="427"/>
      <c r="DP77" s="426"/>
      <c r="DQ77" s="427"/>
      <c r="DR77" s="426"/>
      <c r="DS77" s="427"/>
      <c r="DT77" s="426"/>
      <c r="DU77" s="427"/>
      <c r="DV77" s="426"/>
      <c r="DW77" s="427"/>
      <c r="DX77" s="426"/>
      <c r="DY77" s="427"/>
      <c r="DZ77" s="426"/>
      <c r="EA77" s="427"/>
      <c r="EB77" s="426"/>
      <c r="EC77" s="427"/>
      <c r="ED77" s="426"/>
      <c r="EE77" s="427"/>
      <c r="EF77" s="426"/>
      <c r="EG77" s="427"/>
      <c r="EH77" s="426"/>
      <c r="EI77" s="427"/>
      <c r="EJ77" s="426"/>
      <c r="EK77" s="427"/>
      <c r="EL77" s="426"/>
      <c r="EM77" s="427"/>
      <c r="EN77" s="426"/>
      <c r="EO77" s="427"/>
      <c r="EP77" s="427"/>
      <c r="EQ77" s="426"/>
      <c r="ER77" s="427"/>
      <c r="ES77" s="426"/>
      <c r="ET77" s="427"/>
      <c r="EU77" s="426"/>
      <c r="EV77" s="427"/>
      <c r="EW77" s="426"/>
      <c r="EX77" s="427"/>
      <c r="EY77" s="426"/>
      <c r="EZ77" s="427"/>
      <c r="FA77" s="426"/>
      <c r="FB77" s="427"/>
      <c r="FC77" s="426"/>
      <c r="FD77" s="427"/>
      <c r="FE77" s="426"/>
      <c r="FF77" s="427"/>
      <c r="FG77" s="426"/>
      <c r="FH77" s="427"/>
      <c r="FI77" s="426"/>
      <c r="FJ77" s="427"/>
      <c r="FK77" s="426"/>
      <c r="FL77" s="427"/>
      <c r="FM77" s="426"/>
      <c r="FN77" s="427"/>
      <c r="FO77" s="426"/>
      <c r="FP77" s="427"/>
      <c r="FQ77" s="426"/>
      <c r="FR77" s="427"/>
      <c r="FS77" s="426"/>
      <c r="FT77" s="427"/>
      <c r="FU77" s="426"/>
      <c r="FV77" s="427"/>
      <c r="FW77" s="426"/>
      <c r="FX77" s="427"/>
      <c r="FY77" s="426"/>
      <c r="FZ77" s="427"/>
      <c r="GA77" s="426"/>
      <c r="GB77" s="427"/>
      <c r="GC77" s="426"/>
      <c r="GD77" s="427"/>
      <c r="GE77" s="426"/>
      <c r="GF77" s="427"/>
      <c r="GG77" s="426"/>
      <c r="GH77" s="427"/>
      <c r="GI77" s="426"/>
      <c r="GJ77" s="427"/>
      <c r="GK77" s="427"/>
      <c r="GL77" s="436"/>
    </row>
    <row r="78" spans="1:194" ht="12" customHeight="1" x14ac:dyDescent="0.2">
      <c r="A78" s="497" t="s">
        <v>562</v>
      </c>
      <c r="B78" s="498">
        <f>INPUT!K395</f>
        <v>35661</v>
      </c>
      <c r="C78" s="427">
        <f>INPUT!L395</f>
        <v>-1.4453902277249631</v>
      </c>
      <c r="D78" s="498">
        <f>INPUT!M395</f>
        <v>36713</v>
      </c>
      <c r="E78" s="427">
        <f>INPUT!N395</f>
        <v>-2.4576226154418457</v>
      </c>
      <c r="F78" s="498">
        <f>INPUT!O395</f>
        <v>37937</v>
      </c>
      <c r="G78" s="427">
        <f>INPUT!P395</f>
        <v>4.6624548238474839</v>
      </c>
      <c r="H78" s="498">
        <f>INPUT!Q395</f>
        <v>35982</v>
      </c>
      <c r="I78" s="427">
        <f>INPUT!R395</f>
        <v>0.62924742008558798</v>
      </c>
      <c r="J78" s="498">
        <f>INPUT!S395</f>
        <v>35669</v>
      </c>
      <c r="K78" s="427">
        <f>INPUT!T395</f>
        <v>2.243347073833668E-2</v>
      </c>
      <c r="L78" s="498">
        <f>INPUT!U395</f>
        <v>39857</v>
      </c>
      <c r="M78" s="427">
        <f>INPUT!V395</f>
        <v>8.5637240214637913</v>
      </c>
      <c r="N78" s="498">
        <f>INPUT!W395</f>
        <v>40682</v>
      </c>
      <c r="O78" s="427">
        <f>INPUT!X395</f>
        <v>7.2356802066584125</v>
      </c>
      <c r="P78" s="498">
        <f>INPUT!Y395</f>
        <v>42642</v>
      </c>
      <c r="Q78" s="427">
        <f>INPUT!Z395</f>
        <v>18.509254627313652</v>
      </c>
      <c r="R78" s="498">
        <f>INPUT!AA395</f>
        <v>42471</v>
      </c>
      <c r="S78" s="427">
        <f>INPUT!AB395</f>
        <v>19.069780481650731</v>
      </c>
      <c r="T78" s="498">
        <f>INPUT!AC395</f>
        <v>44565</v>
      </c>
      <c r="U78" s="427">
        <f>INPUT!AD395</f>
        <v>11.812228717665651</v>
      </c>
      <c r="V78" s="498">
        <f>INPUT!AE395</f>
        <v>47220</v>
      </c>
      <c r="W78" s="427">
        <f>INPUT!AF395</f>
        <v>16.070989626861998</v>
      </c>
      <c r="X78" s="498">
        <f>INPUT!AG395</f>
        <v>48648</v>
      </c>
      <c r="Y78" s="427">
        <f>INPUT!AH395</f>
        <v>14.084705220205439</v>
      </c>
      <c r="Z78" s="498">
        <f>INPUT!AI395</f>
        <v>50620</v>
      </c>
      <c r="AA78" s="427">
        <f>INPUT!AJ395</f>
        <v>19.187210096301001</v>
      </c>
      <c r="AB78" s="498">
        <f>INPUT!AK395</f>
        <v>50660</v>
      </c>
      <c r="AC78" s="427">
        <f>INPUT!AL395</f>
        <v>13.676652081229657</v>
      </c>
      <c r="AD78" s="498">
        <f>INPUT!AM395</f>
        <v>50541</v>
      </c>
      <c r="AE78" s="427">
        <f>INPUT!AN395</f>
        <v>7.033036848792884</v>
      </c>
      <c r="AF78" s="498">
        <f>INPUT!AO395</f>
        <v>56909</v>
      </c>
      <c r="AG78" s="427">
        <f>INPUT!AP395</f>
        <v>16.981170860055904</v>
      </c>
      <c r="AH78" s="498">
        <f>INPUT!AQ395</f>
        <v>54592</v>
      </c>
      <c r="AI78" s="427">
        <f>INPUT!AR395</f>
        <v>7.8467009087317185</v>
      </c>
      <c r="AJ78" s="498">
        <f>INPUT!AS395</f>
        <v>55057</v>
      </c>
      <c r="AK78" s="427">
        <f>INPUT!AT395</f>
        <v>8.6794315041452741</v>
      </c>
      <c r="AL78" s="498">
        <f>INPUT!AU395</f>
        <v>55277</v>
      </c>
      <c r="AM78" s="427">
        <f>INPUT!AV395</f>
        <v>9.3706099998021486</v>
      </c>
      <c r="AN78" s="498">
        <f>INPUT!AW395</f>
        <v>54444</v>
      </c>
      <c r="AO78" s="427">
        <f>INPUT!AX395</f>
        <v>-4.331476567853942</v>
      </c>
      <c r="AP78" s="498">
        <f>INPUT!AY395</f>
        <v>54837</v>
      </c>
      <c r="AQ78" s="427">
        <f>INPUT!AZ395</f>
        <v>0.44878370457210881</v>
      </c>
      <c r="AR78" s="498">
        <f>INPUT!BA395</f>
        <v>56852</v>
      </c>
      <c r="AS78" s="427">
        <f>INPUT!BB395</f>
        <v>3.2602575512650445</v>
      </c>
      <c r="AT78" s="498">
        <f>INPUT!BC395</f>
        <v>57078</v>
      </c>
      <c r="AU78" s="427">
        <f>INPUT!BD395</f>
        <v>3.2581362953850501</v>
      </c>
      <c r="AV78" s="498">
        <f>INPUT!BE395</f>
        <v>58355</v>
      </c>
      <c r="AW78" s="427">
        <f>INPUT!BF395</f>
        <v>7.1835280288002457</v>
      </c>
      <c r="AX78" s="498">
        <f>INPUT!BG395</f>
        <v>59821</v>
      </c>
      <c r="AY78" s="427">
        <f>INPUT!BH395</f>
        <v>9.0887539435053011</v>
      </c>
      <c r="AZ78" s="498">
        <f>INPUT!BI395</f>
        <v>59235</v>
      </c>
      <c r="BA78" s="427">
        <f>INPUT!BJ395</f>
        <v>4.1915851685077055</v>
      </c>
      <c r="BB78" s="498">
        <f>INPUT!BK395</f>
        <v>62821</v>
      </c>
      <c r="BC78" s="427">
        <f>INPUT!BL395</f>
        <v>10.061669995444822</v>
      </c>
      <c r="BD78" s="498">
        <f>INPUT!BM395</f>
        <v>64931</v>
      </c>
      <c r="BE78" s="427">
        <f>INPUT!BN395</f>
        <v>11.268957244452071</v>
      </c>
      <c r="BF78" s="498">
        <f>INPUT!BO395</f>
        <v>72034</v>
      </c>
      <c r="BG78" s="427">
        <f>INPUT!BP395</f>
        <v>20.415907457247464</v>
      </c>
      <c r="BH78" s="498">
        <f>INPUT!BQ395</f>
        <v>70766</v>
      </c>
      <c r="BI78" s="427">
        <f>INPUT!BR395</f>
        <v>19.466531611378414</v>
      </c>
      <c r="BJ78" s="498">
        <f>INPUT!BS395</f>
        <v>71339</v>
      </c>
      <c r="BK78" s="427">
        <f>INPUT!BT395</f>
        <v>13.559160153451867</v>
      </c>
      <c r="BL78" s="498">
        <f>INPUT!BU395</f>
        <v>80542</v>
      </c>
      <c r="BM78" s="427">
        <f>INPUT!BV395</f>
        <v>24.042445057060569</v>
      </c>
      <c r="BN78" s="498">
        <f>INPUT!BW395</f>
        <v>74801</v>
      </c>
      <c r="BO78" s="427">
        <f>INPUT!BX395</f>
        <v>3.8412416358941659</v>
      </c>
      <c r="BP78" s="498">
        <f>INPUT!BY395</f>
        <v>78167</v>
      </c>
      <c r="BQ78" s="427">
        <f>INPUT!BZ395</f>
        <v>10.458412231862768</v>
      </c>
      <c r="BR78" s="498">
        <f>INPUT!CA395</f>
        <v>83728</v>
      </c>
      <c r="BS78" s="427">
        <f>INPUT!CB395</f>
        <v>17.36637743730638</v>
      </c>
      <c r="BT78" s="498">
        <f>INPUT!CC395</f>
        <v>84746</v>
      </c>
      <c r="BU78" s="427">
        <f>INPUT!CD395</f>
        <v>5.219636959598728</v>
      </c>
      <c r="BV78" s="498">
        <f>INPUT!CE395</f>
        <v>84688.934120000005</v>
      </c>
      <c r="BW78" s="427">
        <f>INPUT!CF395</f>
        <v>13.21898653761313</v>
      </c>
      <c r="BX78" s="498">
        <f>INPUT!CG395</f>
        <v>90364.476989999996</v>
      </c>
      <c r="BY78" s="427">
        <f>INPUT!CH395</f>
        <v>15.604381631634823</v>
      </c>
      <c r="BZ78" s="498">
        <f>INPUT!CI395</f>
        <v>96473.484559999997</v>
      </c>
      <c r="CA78" s="427">
        <f>INPUT!CJ395</f>
        <v>15.222487769921656</v>
      </c>
      <c r="CB78" s="498">
        <f>INPUT!CK395</f>
        <v>100179</v>
      </c>
      <c r="CC78" s="427">
        <f>INPUT!CL395</f>
        <v>18.21088900951078</v>
      </c>
      <c r="CD78" s="498">
        <f>INPUT!CM395</f>
        <v>100374</v>
      </c>
      <c r="CE78" s="427">
        <f>INPUT!CN395</f>
        <v>18.520797366247454</v>
      </c>
      <c r="CF78" s="498">
        <f>INPUT!CO395</f>
        <v>104658.35146000001</v>
      </c>
      <c r="CG78" s="427">
        <f>INPUT!CP395</f>
        <v>15.818023792227343</v>
      </c>
      <c r="CH78" s="498">
        <f>INPUT!CQ395</f>
        <v>113149</v>
      </c>
      <c r="CI78" s="427">
        <f>INPUT!CR395</f>
        <v>17.285076325432147</v>
      </c>
      <c r="CJ78" s="498">
        <f>INPUT!CS395</f>
        <v>115085</v>
      </c>
      <c r="CK78" s="427">
        <f>INPUT!CT395</f>
        <v>14.879365934976384</v>
      </c>
      <c r="CL78" s="498">
        <f>INPUT!CU395</f>
        <v>114103</v>
      </c>
      <c r="CM78" s="427">
        <f>INPUT!CV395</f>
        <v>13.677844860222766</v>
      </c>
      <c r="CN78" s="498">
        <f>INPUT!CW395</f>
        <v>120735</v>
      </c>
      <c r="CO78" s="427">
        <f>INPUT!CX395</f>
        <v>15.361075648267231</v>
      </c>
      <c r="CP78" s="498">
        <f>INPUT!CY395</f>
        <v>135575</v>
      </c>
      <c r="CQ78" s="427">
        <f>INPUT!CZ395</f>
        <v>19.81988351642525</v>
      </c>
      <c r="CR78" s="498">
        <f>INPUT!DA395</f>
        <v>128529</v>
      </c>
      <c r="CS78" s="427">
        <f>INPUT!DB395</f>
        <v>11.681800408393794</v>
      </c>
      <c r="CT78" s="498">
        <f>INPUT!DC395</f>
        <v>118566</v>
      </c>
      <c r="CU78" s="427">
        <f>INPUT!DD395</f>
        <v>3.9113783160828364</v>
      </c>
      <c r="CV78" s="498">
        <f>INPUT!DE395</f>
        <v>116522</v>
      </c>
      <c r="CW78" s="427">
        <f>INPUT!DF395</f>
        <v>-3.4894603884540576</v>
      </c>
      <c r="CX78" s="498">
        <f>INPUT!DG395</f>
        <v>119783</v>
      </c>
      <c r="CY78" s="427">
        <f>INPUT!DH395</f>
        <v>-11.648165222201733</v>
      </c>
      <c r="CZ78" s="498">
        <f>INPUT!DI395</f>
        <v>120279</v>
      </c>
      <c r="DA78" s="427">
        <f>INPUT!DJ395</f>
        <v>-6.4187848656723334</v>
      </c>
      <c r="DB78" s="498">
        <f>INPUT!DK395</f>
        <v>121361</v>
      </c>
      <c r="DC78" s="427">
        <f>INPUT!DL395</f>
        <v>2.357336841927693</v>
      </c>
      <c r="DD78" s="498">
        <f>INPUT!DM395</f>
        <v>124967</v>
      </c>
      <c r="DE78" s="427">
        <f>INPUT!DN395</f>
        <v>7.2475584009886518</v>
      </c>
      <c r="DF78" s="498">
        <f>INPUT!DO395</f>
        <v>123868</v>
      </c>
      <c r="DG78" s="427">
        <f>INPUT!DP395</f>
        <v>3.410333686750211</v>
      </c>
      <c r="DH78" s="498">
        <f>INPUT!DQ395</f>
        <v>115121</v>
      </c>
      <c r="DI78" s="427">
        <f>INPUT!DR395</f>
        <v>-4.2883628896149828</v>
      </c>
      <c r="DJ78" s="498">
        <f>INPUT!DS395</f>
        <v>116403</v>
      </c>
      <c r="DK78" s="427">
        <f>INPUT!DT395</f>
        <v>-4.0853321907367235</v>
      </c>
      <c r="DL78" s="498">
        <f>INPUT!DU395</f>
        <v>112224</v>
      </c>
      <c r="DM78" s="427">
        <f>INPUT!DV395</f>
        <v>-10.197092032296528</v>
      </c>
      <c r="DN78" s="498">
        <f>INPUT!DW395</f>
        <v>114269</v>
      </c>
      <c r="DO78" s="427">
        <f>INPUT!DX395</f>
        <v>-7.7493783705234627</v>
      </c>
      <c r="DP78" s="498">
        <f>INPUT!DY395</f>
        <v>115336</v>
      </c>
      <c r="DQ78" s="427">
        <f>INPUT!DZ395</f>
        <v>0.18676001772048867</v>
      </c>
      <c r="DR78" s="498">
        <f>INPUT!EA395</f>
        <v>124830</v>
      </c>
      <c r="DS78" s="427">
        <f>INPUT!EB395</f>
        <v>7.239504136491326</v>
      </c>
      <c r="DT78" s="498">
        <f>INPUT!EC395</f>
        <v>134865</v>
      </c>
      <c r="DU78" s="427">
        <f>INPUT!ED395</f>
        <v>20.17482891360136</v>
      </c>
      <c r="DV78" s="498">
        <f>INPUT!EE395</f>
        <v>138000</v>
      </c>
      <c r="DW78" s="427">
        <f>INPUT!EF395</f>
        <v>20.767662270607069</v>
      </c>
      <c r="DX78" s="498">
        <f>INPUT!EG395</f>
        <v>127189</v>
      </c>
      <c r="DY78" s="427">
        <f>INPUT!EH395</f>
        <v>10.276930013178887</v>
      </c>
      <c r="DZ78" s="498">
        <f>INPUT!EI395</f>
        <v>131018</v>
      </c>
      <c r="EA78" s="427">
        <f>INPUT!EJ395</f>
        <v>4.9571417127293183</v>
      </c>
      <c r="EB78" s="498">
        <f>INPUT!EK395</f>
        <v>131993</v>
      </c>
      <c r="EC78" s="427">
        <f>INPUT!EL395</f>
        <v>-2.129536944351762</v>
      </c>
      <c r="ED78" s="498">
        <f>INPUT!EM395</f>
        <v>132552</v>
      </c>
      <c r="EE78" s="427">
        <f>INPUT!EN395</f>
        <v>-3.9478260869565185</v>
      </c>
      <c r="EF78" s="498">
        <f>INPUT!EO395</f>
        <v>133189</v>
      </c>
      <c r="EG78" s="427">
        <f>INPUT!EP395</f>
        <v>4.7173890823891895</v>
      </c>
      <c r="EH78" s="498">
        <f>INPUT!EQ395</f>
        <v>135939.35894266359</v>
      </c>
      <c r="EI78" s="427">
        <f>INPUT!ER395</f>
        <v>3.7562464261884587</v>
      </c>
      <c r="EJ78" s="498">
        <f>INPUT!ES395</f>
        <v>135255.79864444715</v>
      </c>
      <c r="EK78" s="427">
        <f>INPUT!ET395</f>
        <v>2.4719482430486162</v>
      </c>
      <c r="EL78" s="498">
        <f>INPUT!EU395</f>
        <v>134856.72196440614</v>
      </c>
      <c r="EM78" s="427">
        <f>INPUT!EV395</f>
        <v>1.7387304336457632</v>
      </c>
      <c r="EN78" s="498">
        <f>INPUT!EW395</f>
        <v>135137.14593083595</v>
      </c>
      <c r="EO78" s="427">
        <f>INPUT!EX395</f>
        <v>1.4626928130971439</v>
      </c>
      <c r="EP78" s="427"/>
      <c r="EQ78" s="498">
        <f>INPUT!FF395</f>
        <v>35757</v>
      </c>
      <c r="ER78" s="427">
        <f>INPUT!FG395</f>
        <v>-0.69982504373906629</v>
      </c>
      <c r="ES78" s="498">
        <f>INPUT!FH395</f>
        <v>35982</v>
      </c>
      <c r="ET78" s="427">
        <f>INPUT!FI395</f>
        <v>0.62924742008558798</v>
      </c>
      <c r="EU78" s="498">
        <f>INPUT!FJ395</f>
        <v>42642</v>
      </c>
      <c r="EV78" s="427">
        <f>INPUT!FK395</f>
        <v>18.509254627313652</v>
      </c>
      <c r="EW78" s="498">
        <f>INPUT!FL395</f>
        <v>48648</v>
      </c>
      <c r="EX78" s="427">
        <f>INPUT!FM395</f>
        <v>14.084705220205439</v>
      </c>
      <c r="EY78" s="498">
        <f>INPUT!FN395</f>
        <v>56909</v>
      </c>
      <c r="EZ78" s="427">
        <f>INPUT!FO395</f>
        <v>16.981170860055904</v>
      </c>
      <c r="FA78" s="498">
        <f>INPUT!FP395</f>
        <v>54444</v>
      </c>
      <c r="FB78" s="427">
        <f>INPUT!FQ395</f>
        <v>-4.331476567853942</v>
      </c>
      <c r="FC78" s="498">
        <f>INPUT!FR395</f>
        <v>58355</v>
      </c>
      <c r="FD78" s="427">
        <f>INPUT!FS395</f>
        <v>7.1835280288002457</v>
      </c>
      <c r="FE78" s="498">
        <f>INPUT!FT395</f>
        <v>64931</v>
      </c>
      <c r="FF78" s="427">
        <f>INPUT!FU395</f>
        <v>11.268957244452071</v>
      </c>
      <c r="FG78" s="498">
        <f>INPUT!FV395</f>
        <v>80542</v>
      </c>
      <c r="FH78" s="427">
        <f>INPUT!FW395</f>
        <v>24.042445057060569</v>
      </c>
      <c r="FI78" s="498">
        <f>INPUT!FX395</f>
        <v>84746</v>
      </c>
      <c r="FJ78" s="427">
        <f>INPUT!FY395</f>
        <v>5.219636959598728</v>
      </c>
      <c r="FK78" s="498">
        <f>INPUT!FZ395</f>
        <v>100179</v>
      </c>
      <c r="FL78" s="427">
        <f>INPUT!GA395</f>
        <v>18.21088900951078</v>
      </c>
      <c r="FM78" s="498">
        <f>INPUT!GB395</f>
        <v>115085</v>
      </c>
      <c r="FN78" s="427">
        <f>INPUT!GC395</f>
        <v>14.879365934976384</v>
      </c>
      <c r="FO78" s="498">
        <f>INPUT!GD395</f>
        <v>128529</v>
      </c>
      <c r="FP78" s="427">
        <f>INPUT!GE395</f>
        <v>11.681800408393794</v>
      </c>
      <c r="FQ78" s="498">
        <f>INPUT!GF395</f>
        <v>120279</v>
      </c>
      <c r="FR78" s="427">
        <f>INPUT!GG395</f>
        <v>-6.4187848656723334</v>
      </c>
      <c r="FS78" s="498">
        <f>INPUT!GH395</f>
        <v>115121</v>
      </c>
      <c r="FT78" s="427">
        <f>INPUT!GI395</f>
        <v>-4.2883628896149828</v>
      </c>
      <c r="FU78" s="498">
        <f>INPUT!GJ395</f>
        <v>115336</v>
      </c>
      <c r="FV78" s="427">
        <f>INPUT!GK395</f>
        <v>0.18676001772048867</v>
      </c>
      <c r="FW78" s="498">
        <f>INPUT!GL395</f>
        <v>127189</v>
      </c>
      <c r="FX78" s="427">
        <f>INPUT!GM395</f>
        <v>10.276930013178887</v>
      </c>
      <c r="FY78" s="498">
        <f>INPUT!GN395</f>
        <v>133189</v>
      </c>
      <c r="FZ78" s="427">
        <f>INPUT!GO395</f>
        <v>4.7173890823891895</v>
      </c>
      <c r="GA78" s="498">
        <f>INPUT!GP395</f>
        <v>135137.14593083595</v>
      </c>
      <c r="GB78" s="427">
        <f>INPUT!GQ395</f>
        <v>1.4626928130971439</v>
      </c>
      <c r="GC78" s="498">
        <f>INPUT!GR395</f>
        <v>136823.42681201646</v>
      </c>
      <c r="GD78" s="427">
        <f>INPUT!GS395</f>
        <v>1.2478292845133465</v>
      </c>
      <c r="GE78" s="498">
        <f>INPUT!GT395</f>
        <v>139274.72413039074</v>
      </c>
      <c r="GF78" s="427">
        <f>INPUT!GU395</f>
        <v>1.7915771995260288</v>
      </c>
      <c r="GG78" s="498">
        <f>INPUT!GV395</f>
        <v>142395.97707178773</v>
      </c>
      <c r="GH78" s="427">
        <f>INPUT!GW395</f>
        <v>2.2410763768412334</v>
      </c>
      <c r="GI78" s="498">
        <f>INPUT!GX395</f>
        <v>146185.57151075674</v>
      </c>
      <c r="GJ78" s="427">
        <f>INPUT!GY395</f>
        <v>2.6613072341633126</v>
      </c>
      <c r="GK78" s="427">
        <f>INPUT!GZ395</f>
        <v>1.8795998087940635</v>
      </c>
      <c r="GL78" s="436"/>
    </row>
    <row r="79" spans="1:194" ht="12" customHeight="1" x14ac:dyDescent="0.2">
      <c r="A79" s="497" t="s">
        <v>467</v>
      </c>
      <c r="B79" s="498">
        <f>INPUT!K404</f>
        <v>1035</v>
      </c>
      <c r="C79" s="427">
        <f>INPUT!L404</f>
        <v>3.7074148296593279</v>
      </c>
      <c r="D79" s="498">
        <f>INPUT!M404</f>
        <v>1356</v>
      </c>
      <c r="E79" s="427">
        <f>INPUT!N404</f>
        <v>23.609845031905195</v>
      </c>
      <c r="F79" s="498">
        <f>INPUT!O404</f>
        <v>1287</v>
      </c>
      <c r="G79" s="427">
        <f>INPUT!P404</f>
        <v>51.590106007067128</v>
      </c>
      <c r="H79" s="498">
        <f>INPUT!Q404</f>
        <v>1207</v>
      </c>
      <c r="I79" s="427">
        <f>INPUT!R404</f>
        <v>11.862835959221506</v>
      </c>
      <c r="J79" s="498">
        <f>INPUT!S404</f>
        <v>1198</v>
      </c>
      <c r="K79" s="427">
        <f>INPUT!T404</f>
        <v>15.748792270531409</v>
      </c>
      <c r="L79" s="498">
        <f>INPUT!U404</f>
        <v>1284</v>
      </c>
      <c r="M79" s="427">
        <f>INPUT!V404</f>
        <v>-5.3097345132743339</v>
      </c>
      <c r="N79" s="498">
        <f>INPUT!W404</f>
        <v>1295</v>
      </c>
      <c r="O79" s="427">
        <f>INPUT!X404</f>
        <v>0.62160062160061536</v>
      </c>
      <c r="P79" s="498">
        <f>INPUT!Y404</f>
        <v>1312</v>
      </c>
      <c r="Q79" s="427">
        <f>INPUT!Z404</f>
        <v>8.6992543496271715</v>
      </c>
      <c r="R79" s="498">
        <f>INPUT!AA404</f>
        <v>1311</v>
      </c>
      <c r="S79" s="427">
        <f>INPUT!AB404</f>
        <v>9.4323873121869859</v>
      </c>
      <c r="T79" s="498">
        <f>INPUT!AC404</f>
        <v>1312</v>
      </c>
      <c r="U79" s="427">
        <f>INPUT!AD404</f>
        <v>2.1806853582554409</v>
      </c>
      <c r="V79" s="498">
        <f>INPUT!AE404</f>
        <v>1376</v>
      </c>
      <c r="W79" s="427">
        <f>INPUT!AF404</f>
        <v>6.2548262548262512</v>
      </c>
      <c r="X79" s="498">
        <f>INPUT!AG404</f>
        <v>1409</v>
      </c>
      <c r="Y79" s="427">
        <f>INPUT!AH404</f>
        <v>7.3932926829268331</v>
      </c>
      <c r="Z79" s="498">
        <f>INPUT!AI404</f>
        <v>1423</v>
      </c>
      <c r="AA79" s="427">
        <f>INPUT!AJ404</f>
        <v>8.5430968726163172</v>
      </c>
      <c r="AB79" s="498">
        <f>INPUT!AK404</f>
        <v>1395</v>
      </c>
      <c r="AC79" s="427">
        <f>INPUT!AL404</f>
        <v>6.3262195121951192</v>
      </c>
      <c r="AD79" s="498">
        <f>INPUT!AM404</f>
        <v>1370</v>
      </c>
      <c r="AE79" s="427">
        <f>INPUT!AN404</f>
        <v>-0.43604651162790775</v>
      </c>
      <c r="AF79" s="498">
        <f>INPUT!AO404</f>
        <v>1429</v>
      </c>
      <c r="AG79" s="427">
        <f>INPUT!AP404</f>
        <v>1.419446415897796</v>
      </c>
      <c r="AH79" s="498">
        <f>INPUT!AQ404</f>
        <v>1398</v>
      </c>
      <c r="AI79" s="427">
        <f>INPUT!AR404</f>
        <v>-1.7568517217146917</v>
      </c>
      <c r="AJ79" s="498">
        <f>INPUT!AS404</f>
        <v>1369</v>
      </c>
      <c r="AK79" s="427">
        <f>INPUT!AT404</f>
        <v>-1.8637992831541217</v>
      </c>
      <c r="AL79" s="498">
        <f>INPUT!AU404</f>
        <v>1700</v>
      </c>
      <c r="AM79" s="427">
        <f>INPUT!AV404</f>
        <v>24.087591240875916</v>
      </c>
      <c r="AN79" s="498">
        <f>INPUT!AW404</f>
        <v>1395</v>
      </c>
      <c r="AO79" s="427">
        <f>INPUT!AX404</f>
        <v>-2.3792862141357562</v>
      </c>
      <c r="AP79" s="498">
        <f>INPUT!AY404</f>
        <v>1400</v>
      </c>
      <c r="AQ79" s="427">
        <f>INPUT!AZ404</f>
        <v>0.14306151645206988</v>
      </c>
      <c r="AR79" s="498">
        <f>INPUT!BA404</f>
        <v>1071</v>
      </c>
      <c r="AS79" s="427">
        <f>INPUT!BB404</f>
        <v>-21.767713659605548</v>
      </c>
      <c r="AT79" s="498">
        <f>INPUT!BC404</f>
        <v>1439</v>
      </c>
      <c r="AU79" s="427">
        <f>INPUT!BD404</f>
        <v>-15.352941176470591</v>
      </c>
      <c r="AV79" s="498">
        <f>INPUT!BE404</f>
        <v>1426</v>
      </c>
      <c r="AW79" s="427">
        <f>INPUT!BF404</f>
        <v>2.2222222222222143</v>
      </c>
      <c r="AX79" s="498">
        <f>INPUT!BG404</f>
        <v>1434</v>
      </c>
      <c r="AY79" s="427">
        <f>INPUT!BH404</f>
        <v>2.4285714285714244</v>
      </c>
      <c r="AZ79" s="498">
        <f>INPUT!BI404</f>
        <v>1392</v>
      </c>
      <c r="BA79" s="427">
        <f>INPUT!BJ404</f>
        <v>29.971988795518211</v>
      </c>
      <c r="BB79" s="498">
        <f>INPUT!BK404</f>
        <v>1454</v>
      </c>
      <c r="BC79" s="427">
        <f>INPUT!BL404</f>
        <v>1.0423905489923557</v>
      </c>
      <c r="BD79" s="498">
        <f>INPUT!BM404</f>
        <v>1465</v>
      </c>
      <c r="BE79" s="427">
        <f>INPUT!BN404</f>
        <v>2.7349228611500687</v>
      </c>
      <c r="BF79" s="498">
        <f>INPUT!BO404</f>
        <v>1606</v>
      </c>
      <c r="BG79" s="427">
        <f>INPUT!BP404</f>
        <v>11.994421199442119</v>
      </c>
      <c r="BH79" s="498">
        <f>INPUT!BQ404</f>
        <v>1539</v>
      </c>
      <c r="BI79" s="427">
        <f>INPUT!BR404</f>
        <v>10.56034482758621</v>
      </c>
      <c r="BJ79" s="498">
        <f>INPUT!BS404</f>
        <v>1568</v>
      </c>
      <c r="BK79" s="427">
        <f>INPUT!BT404</f>
        <v>7.8404401650618905</v>
      </c>
      <c r="BL79" s="498">
        <f>INPUT!BU404</f>
        <v>1721</v>
      </c>
      <c r="BM79" s="427">
        <f>INPUT!BV404</f>
        <v>17.474402730375417</v>
      </c>
      <c r="BN79" s="498">
        <f>INPUT!BW404</f>
        <v>1573</v>
      </c>
      <c r="BO79" s="427">
        <f>INPUT!BX404</f>
        <v>-2.0547945205479423</v>
      </c>
      <c r="BP79" s="498">
        <f>INPUT!BY404</f>
        <v>1992</v>
      </c>
      <c r="BQ79" s="427">
        <f>INPUT!BZ404</f>
        <v>29.434697855750478</v>
      </c>
      <c r="BR79" s="498">
        <f>INPUT!CA404</f>
        <v>2231</v>
      </c>
      <c r="BS79" s="427">
        <f>INPUT!CB404</f>
        <v>42.283163265306122</v>
      </c>
      <c r="BT79" s="498">
        <f>INPUT!CC404</f>
        <v>2599</v>
      </c>
      <c r="BU79" s="427">
        <f>INPUT!CD404</f>
        <v>51.016850668216151</v>
      </c>
      <c r="BV79" s="498">
        <f>INPUT!CE404</f>
        <v>2584</v>
      </c>
      <c r="BW79" s="427">
        <f>INPUT!CF404</f>
        <v>64.272091544818807</v>
      </c>
      <c r="BX79" s="498">
        <f>INPUT!CG404</f>
        <v>2653</v>
      </c>
      <c r="BY79" s="427">
        <f>INPUT!CH404</f>
        <v>33.18273092369477</v>
      </c>
      <c r="BZ79" s="498">
        <f>INPUT!CI404</f>
        <v>3008</v>
      </c>
      <c r="CA79" s="427">
        <f>INPUT!CJ404</f>
        <v>34.827431645002235</v>
      </c>
      <c r="CB79" s="498">
        <f>INPUT!CK404</f>
        <v>3038</v>
      </c>
      <c r="CC79" s="427">
        <f>INPUT!CL404</f>
        <v>16.891111966140816</v>
      </c>
      <c r="CD79" s="498">
        <f>INPUT!CM404</f>
        <v>3017</v>
      </c>
      <c r="CE79" s="427">
        <f>INPUT!CN404</f>
        <v>16.756965944272451</v>
      </c>
      <c r="CF79" s="498">
        <f>INPUT!CO404</f>
        <v>3048</v>
      </c>
      <c r="CG79" s="427">
        <f>INPUT!CP404</f>
        <v>14.888805126272153</v>
      </c>
      <c r="CH79" s="498">
        <f>INPUT!CQ404</f>
        <v>3301</v>
      </c>
      <c r="CI79" s="427">
        <f>INPUT!CR404</f>
        <v>9.7406914893616978</v>
      </c>
      <c r="CJ79" s="498">
        <f>INPUT!CS404</f>
        <v>3285</v>
      </c>
      <c r="CK79" s="427">
        <f>INPUT!CT404</f>
        <v>8.1303489137590557</v>
      </c>
      <c r="CL79" s="498">
        <f>INPUT!CU404</f>
        <v>3964</v>
      </c>
      <c r="CM79" s="427">
        <f>INPUT!CV404</f>
        <v>31.38879681803115</v>
      </c>
      <c r="CN79" s="498">
        <f>INPUT!CW404</f>
        <v>3672</v>
      </c>
      <c r="CO79" s="427">
        <f>INPUT!CX404</f>
        <v>20.472440944881896</v>
      </c>
      <c r="CP79" s="498">
        <f>INPUT!CY404</f>
        <v>4401</v>
      </c>
      <c r="CQ79" s="427">
        <f>INPUT!CZ404</f>
        <v>33.323235383217195</v>
      </c>
      <c r="CR79" s="498">
        <f>INPUT!DA404</f>
        <v>4352</v>
      </c>
      <c r="CS79" s="427">
        <f>INPUT!DB404</f>
        <v>32.480974124809748</v>
      </c>
      <c r="CT79" s="498">
        <f>INPUT!DC404</f>
        <v>4283</v>
      </c>
      <c r="CU79" s="427">
        <f>INPUT!DD404</f>
        <v>8.0474268415741577</v>
      </c>
      <c r="CV79" s="498">
        <f>INPUT!DE404</f>
        <v>4946</v>
      </c>
      <c r="CW79" s="427">
        <f>INPUT!DF404</f>
        <v>34.694989106753816</v>
      </c>
      <c r="CX79" s="498">
        <f>INPUT!DG404</f>
        <v>4953</v>
      </c>
      <c r="CY79" s="427">
        <f>INPUT!DH404</f>
        <v>12.542603953646903</v>
      </c>
      <c r="CZ79" s="498">
        <f>INPUT!DI404</f>
        <v>4897</v>
      </c>
      <c r="DA79" s="427">
        <f>INPUT!DJ404</f>
        <v>12.522977941176471</v>
      </c>
      <c r="DB79" s="498">
        <f>INPUT!DK404</f>
        <v>4913</v>
      </c>
      <c r="DC79" s="427">
        <f>INPUT!DL404</f>
        <v>14.709315900070052</v>
      </c>
      <c r="DD79" s="498">
        <f>INPUT!DM404</f>
        <v>4925</v>
      </c>
      <c r="DE79" s="427">
        <f>INPUT!DN404</f>
        <v>-0.42458552365547408</v>
      </c>
      <c r="DF79" s="498">
        <f>INPUT!DO404</f>
        <v>4558</v>
      </c>
      <c r="DG79" s="427">
        <f>INPUT!DP404</f>
        <v>-7.9749646678780479</v>
      </c>
      <c r="DH79" s="498">
        <f>INPUT!DQ404</f>
        <v>5282</v>
      </c>
      <c r="DI79" s="427">
        <f>INPUT!DR404</f>
        <v>7.8619562997753745</v>
      </c>
      <c r="DJ79" s="498">
        <f>INPUT!DS404</f>
        <v>6282</v>
      </c>
      <c r="DK79" s="427">
        <f>INPUT!DT404</f>
        <v>27.864848361489926</v>
      </c>
      <c r="DL79" s="498">
        <f>INPUT!DU404</f>
        <v>5425</v>
      </c>
      <c r="DM79" s="427">
        <f>INPUT!DV404</f>
        <v>10.152284263959398</v>
      </c>
      <c r="DN79" s="498">
        <f>INPUT!DW404</f>
        <v>4968</v>
      </c>
      <c r="DO79" s="427">
        <f>INPUT!DX404</f>
        <v>8.9951733216322882</v>
      </c>
      <c r="DP79" s="498">
        <f>INPUT!DY404</f>
        <v>5011</v>
      </c>
      <c r="DQ79" s="427">
        <f>INPUT!DZ404</f>
        <v>-5.1306323362362738</v>
      </c>
      <c r="DR79" s="498">
        <f>INPUT!EA404</f>
        <v>4984</v>
      </c>
      <c r="DS79" s="427">
        <f>INPUT!EB404</f>
        <v>-20.662209487424388</v>
      </c>
      <c r="DT79" s="498">
        <f>INPUT!EC404</f>
        <v>5009</v>
      </c>
      <c r="DU79" s="427">
        <f>INPUT!ED404</f>
        <v>-7.6682027649769609</v>
      </c>
      <c r="DV79" s="498">
        <f>INPUT!EE404</f>
        <v>5765</v>
      </c>
      <c r="DW79" s="427">
        <f>INPUT!EF404</f>
        <v>16.042673107890494</v>
      </c>
      <c r="DX79" s="498">
        <f>INPUT!EG404</f>
        <v>5360</v>
      </c>
      <c r="DY79" s="427">
        <f>INPUT!EH404</f>
        <v>6.9646777090401013</v>
      </c>
      <c r="DZ79" s="498">
        <f>INPUT!EI404</f>
        <v>5250</v>
      </c>
      <c r="EA79" s="427">
        <f>INPUT!EJ404</f>
        <v>5.3370786516854007</v>
      </c>
      <c r="EB79" s="498">
        <f>INPUT!EK404</f>
        <v>5252</v>
      </c>
      <c r="EC79" s="427">
        <f>INPUT!EL404</f>
        <v>4.8512677181073993</v>
      </c>
      <c r="ED79" s="498">
        <f>INPUT!EM404</f>
        <v>5248</v>
      </c>
      <c r="EE79" s="427">
        <f>INPUT!EN404</f>
        <v>-8.9679098005203794</v>
      </c>
      <c r="EF79" s="498">
        <f>INPUT!EO404</f>
        <v>5289</v>
      </c>
      <c r="EG79" s="427">
        <f>INPUT!EP404</f>
        <v>-1.3246268656716409</v>
      </c>
      <c r="EH79" s="498">
        <f>INPUT!EQ404</f>
        <v>5368.3349999999991</v>
      </c>
      <c r="EI79" s="427">
        <f>INPUT!ER404</f>
        <v>2.2539999999999782</v>
      </c>
      <c r="EJ79" s="498">
        <f>INPUT!ES404</f>
        <v>5448.860024999999</v>
      </c>
      <c r="EK79" s="427">
        <f>INPUT!ET404</f>
        <v>3.7482868431073735</v>
      </c>
      <c r="EL79" s="498">
        <f>INPUT!EU404</f>
        <v>5530.5929253749982</v>
      </c>
      <c r="EM79" s="427">
        <f>INPUT!EV404</f>
        <v>5.384773730468706</v>
      </c>
      <c r="EN79" s="498">
        <f>INPUT!EW404</f>
        <v>5604.7028705750236</v>
      </c>
      <c r="EO79" s="427">
        <f>INPUT!EX404</f>
        <v>5.9690465224999656</v>
      </c>
      <c r="EP79" s="427"/>
      <c r="EQ79" s="498">
        <f>INPUT!FF404</f>
        <v>1079</v>
      </c>
      <c r="ER79" s="427">
        <f>INPUT!FG404</f>
        <v>5.9921414538310458</v>
      </c>
      <c r="ES79" s="498">
        <f>INPUT!FH404</f>
        <v>1207</v>
      </c>
      <c r="ET79" s="427">
        <f>INPUT!FI404</f>
        <v>11.862835959221506</v>
      </c>
      <c r="EU79" s="498">
        <f>INPUT!FJ404</f>
        <v>1312</v>
      </c>
      <c r="EV79" s="427">
        <f>INPUT!FK404</f>
        <v>8.6992543496271715</v>
      </c>
      <c r="EW79" s="498">
        <f>INPUT!FL404</f>
        <v>1409</v>
      </c>
      <c r="EX79" s="427">
        <f>INPUT!FM404</f>
        <v>7.3932926829268331</v>
      </c>
      <c r="EY79" s="498">
        <f>INPUT!FN404</f>
        <v>1429</v>
      </c>
      <c r="EZ79" s="427">
        <f>INPUT!FO404</f>
        <v>1.419446415897796</v>
      </c>
      <c r="FA79" s="498">
        <f>INPUT!FP404</f>
        <v>1395</v>
      </c>
      <c r="FB79" s="427">
        <f>INPUT!FQ404</f>
        <v>-2.3792862141357562</v>
      </c>
      <c r="FC79" s="498">
        <f>INPUT!FR404</f>
        <v>1426</v>
      </c>
      <c r="FD79" s="427">
        <f>INPUT!FS404</f>
        <v>2.2222222222222143</v>
      </c>
      <c r="FE79" s="498">
        <f>INPUT!FT404</f>
        <v>1465</v>
      </c>
      <c r="FF79" s="427">
        <f>INPUT!FU404</f>
        <v>2.7349228611500687</v>
      </c>
      <c r="FG79" s="498">
        <f>INPUT!FV404</f>
        <v>1721</v>
      </c>
      <c r="FH79" s="427">
        <f>INPUT!FW404</f>
        <v>17.474402730375417</v>
      </c>
      <c r="FI79" s="498">
        <f>INPUT!FX404</f>
        <v>2599</v>
      </c>
      <c r="FJ79" s="427">
        <f>INPUT!FY404</f>
        <v>51.016850668216151</v>
      </c>
      <c r="FK79" s="498">
        <f>INPUT!FZ404</f>
        <v>3038</v>
      </c>
      <c r="FL79" s="427">
        <f>INPUT!GA404</f>
        <v>16.891111966140816</v>
      </c>
      <c r="FM79" s="498">
        <f>INPUT!GB404</f>
        <v>3285</v>
      </c>
      <c r="FN79" s="427">
        <f>INPUT!GC404</f>
        <v>8.1303489137590557</v>
      </c>
      <c r="FO79" s="498">
        <f>INPUT!GD404</f>
        <v>4352</v>
      </c>
      <c r="FP79" s="427">
        <f>INPUT!GE404</f>
        <v>32.480974124809748</v>
      </c>
      <c r="FQ79" s="498">
        <f>INPUT!GF404</f>
        <v>4897</v>
      </c>
      <c r="FR79" s="427">
        <f>INPUT!GG404</f>
        <v>12.522977941176471</v>
      </c>
      <c r="FS79" s="498">
        <f>INPUT!GH404</f>
        <v>5282</v>
      </c>
      <c r="FT79" s="427">
        <f>INPUT!GI404</f>
        <v>7.8619562997753745</v>
      </c>
      <c r="FU79" s="498">
        <f>INPUT!GJ404</f>
        <v>5011</v>
      </c>
      <c r="FV79" s="427">
        <f>INPUT!GK404</f>
        <v>-5.1306323362362738</v>
      </c>
      <c r="FW79" s="498">
        <f>INPUT!GL404</f>
        <v>5360</v>
      </c>
      <c r="FX79" s="427">
        <f>INPUT!GM404</f>
        <v>6.9646777090401013</v>
      </c>
      <c r="FY79" s="498">
        <f>INPUT!GN404</f>
        <v>5289</v>
      </c>
      <c r="FZ79" s="427">
        <f>INPUT!GO404</f>
        <v>-1.3246268656716409</v>
      </c>
      <c r="GA79" s="498">
        <f>INPUT!GP404</f>
        <v>5604.7028705750236</v>
      </c>
      <c r="GB79" s="427">
        <f>INPUT!GQ404</f>
        <v>5.9690465224999656</v>
      </c>
      <c r="GC79" s="498">
        <f>INPUT!GR404</f>
        <v>5940.9850428095251</v>
      </c>
      <c r="GD79" s="427">
        <f>INPUT!GS404</f>
        <v>6.0000000000000053</v>
      </c>
      <c r="GE79" s="498">
        <f>INPUT!GT404</f>
        <v>6297.4441453780973</v>
      </c>
      <c r="GF79" s="427">
        <f>INPUT!GU404</f>
        <v>6.0000000000000053</v>
      </c>
      <c r="GG79" s="498">
        <f>INPUT!GV404</f>
        <v>6675.2907941007834</v>
      </c>
      <c r="GH79" s="427">
        <f>INPUT!GW404</f>
        <v>6.0000000000000053</v>
      </c>
      <c r="GI79" s="498">
        <f>INPUT!GX404</f>
        <v>7075.8082417468304</v>
      </c>
      <c r="GJ79" s="427">
        <f>INPUT!GY404</f>
        <v>6.0000000000000053</v>
      </c>
      <c r="GK79" s="427">
        <f>INPUT!GZ404</f>
        <v>5.9938085812655251</v>
      </c>
      <c r="GL79" s="436"/>
    </row>
    <row r="80" spans="1:194" ht="12" customHeight="1" x14ac:dyDescent="0.2">
      <c r="A80" s="497" t="s">
        <v>561</v>
      </c>
      <c r="B80" s="498">
        <f>INPUT!K414</f>
        <v>3238</v>
      </c>
      <c r="C80" s="427">
        <f>INPUT!L414</f>
        <v>13.216783216783213</v>
      </c>
      <c r="D80" s="498">
        <f>INPUT!M414</f>
        <v>3356</v>
      </c>
      <c r="E80" s="427">
        <f>INPUT!N414</f>
        <v>11.643379906852957</v>
      </c>
      <c r="F80" s="498">
        <f>INPUT!O414</f>
        <v>3446</v>
      </c>
      <c r="G80" s="427">
        <f>INPUT!P414</f>
        <v>10.484129528695085</v>
      </c>
      <c r="H80" s="498">
        <f>INPUT!Q414</f>
        <v>3547</v>
      </c>
      <c r="I80" s="427">
        <f>INPUT!R414</f>
        <v>10.155279503105596</v>
      </c>
      <c r="J80" s="498">
        <f>INPUT!S414</f>
        <v>3587</v>
      </c>
      <c r="K80" s="427">
        <f>INPUT!T414</f>
        <v>10.778258184064239</v>
      </c>
      <c r="L80" s="498">
        <f>INPUT!U414</f>
        <v>3750</v>
      </c>
      <c r="M80" s="427">
        <f>INPUT!V414</f>
        <v>11.74016686531585</v>
      </c>
      <c r="N80" s="498">
        <f>INPUT!W414</f>
        <v>3893</v>
      </c>
      <c r="O80" s="427">
        <f>INPUT!X414</f>
        <v>12.971561230412076</v>
      </c>
      <c r="P80" s="498">
        <f>INPUT!Y414</f>
        <v>3978</v>
      </c>
      <c r="Q80" s="427">
        <f>INPUT!Z414</f>
        <v>12.151113617141252</v>
      </c>
      <c r="R80" s="498">
        <f>INPUT!AA414</f>
        <v>4142</v>
      </c>
      <c r="S80" s="427">
        <f>INPUT!AB414</f>
        <v>15.47253972679119</v>
      </c>
      <c r="T80" s="498">
        <f>INPUT!AC414</f>
        <v>4302</v>
      </c>
      <c r="U80" s="427">
        <f>INPUT!AD414</f>
        <v>14.719999999999999</v>
      </c>
      <c r="V80" s="498">
        <f>INPUT!AE414</f>
        <v>4651</v>
      </c>
      <c r="W80" s="427">
        <f>INPUT!AF414</f>
        <v>19.470845106601598</v>
      </c>
      <c r="X80" s="498">
        <f>INPUT!AG414</f>
        <v>4330</v>
      </c>
      <c r="Y80" s="427">
        <f>INPUT!AH414</f>
        <v>8.8486676721970738</v>
      </c>
      <c r="Z80" s="498">
        <f>INPUT!AI414</f>
        <v>4324</v>
      </c>
      <c r="AA80" s="427">
        <f>INPUT!AJ414</f>
        <v>4.3940125543215913</v>
      </c>
      <c r="AB80" s="498">
        <f>INPUT!AK414</f>
        <v>4709</v>
      </c>
      <c r="AC80" s="427">
        <f>INPUT!AL414</f>
        <v>9.4607159460715842</v>
      </c>
      <c r="AD80" s="498">
        <f>INPUT!AM414</f>
        <v>4875</v>
      </c>
      <c r="AE80" s="427">
        <f>INPUT!AN414</f>
        <v>4.8161685658998143</v>
      </c>
      <c r="AF80" s="498">
        <f>INPUT!AO414</f>
        <v>5156</v>
      </c>
      <c r="AG80" s="427">
        <f>INPUT!AP414</f>
        <v>19.076212471131647</v>
      </c>
      <c r="AH80" s="498">
        <f>INPUT!AQ414</f>
        <v>5327</v>
      </c>
      <c r="AI80" s="427">
        <f>INPUT!AR414</f>
        <v>23.196114708603144</v>
      </c>
      <c r="AJ80" s="498">
        <f>INPUT!AS414</f>
        <v>5521</v>
      </c>
      <c r="AK80" s="427">
        <f>INPUT!AT414</f>
        <v>17.243576130813331</v>
      </c>
      <c r="AL80" s="498">
        <f>INPUT!AU414</f>
        <v>5830</v>
      </c>
      <c r="AM80" s="427">
        <f>INPUT!AV414</f>
        <v>19.589743589743591</v>
      </c>
      <c r="AN80" s="498">
        <f>INPUT!AW414</f>
        <v>6010</v>
      </c>
      <c r="AO80" s="427">
        <f>INPUT!AX414</f>
        <v>16.56322730799069</v>
      </c>
      <c r="AP80" s="498">
        <f>INPUT!AY414</f>
        <v>6277</v>
      </c>
      <c r="AQ80" s="427">
        <f>INPUT!AZ414</f>
        <v>17.833677492021781</v>
      </c>
      <c r="AR80" s="498">
        <f>INPUT!BA414</f>
        <v>6589</v>
      </c>
      <c r="AS80" s="427">
        <f>INPUT!BB414</f>
        <v>19.344321680854915</v>
      </c>
      <c r="AT80" s="498">
        <f>INPUT!BC414</f>
        <v>6752</v>
      </c>
      <c r="AU80" s="427">
        <f>INPUT!BD414</f>
        <v>15.814751286449402</v>
      </c>
      <c r="AV80" s="498">
        <f>INPUT!BE414</f>
        <v>6891</v>
      </c>
      <c r="AW80" s="427">
        <f>INPUT!BF414</f>
        <v>14.658901830282867</v>
      </c>
      <c r="AX80" s="498">
        <f>INPUT!BG414</f>
        <v>7118</v>
      </c>
      <c r="AY80" s="427">
        <f>INPUT!BH414</f>
        <v>13.39812012107695</v>
      </c>
      <c r="AZ80" s="498">
        <f>INPUT!BI414</f>
        <v>7311</v>
      </c>
      <c r="BA80" s="427">
        <f>INPUT!BJ414</f>
        <v>10.957656700561547</v>
      </c>
      <c r="BB80" s="498">
        <f>INPUT!BK414</f>
        <v>7696</v>
      </c>
      <c r="BC80" s="427">
        <f>INPUT!BL414</f>
        <v>13.981042654028442</v>
      </c>
      <c r="BD80" s="498">
        <f>INPUT!BM414</f>
        <v>7921</v>
      </c>
      <c r="BE80" s="427">
        <f>INPUT!BN414</f>
        <v>14.947032361050638</v>
      </c>
      <c r="BF80" s="498">
        <f>INPUT!BO414</f>
        <v>7899</v>
      </c>
      <c r="BG80" s="427">
        <f>INPUT!BP414</f>
        <v>10.972183197527396</v>
      </c>
      <c r="BH80" s="498">
        <f>INPUT!BQ414</f>
        <v>8113</v>
      </c>
      <c r="BI80" s="427">
        <f>INPUT!BR414</f>
        <v>10.969771577075637</v>
      </c>
      <c r="BJ80" s="498">
        <f>INPUT!BS414</f>
        <v>7382</v>
      </c>
      <c r="BK80" s="427">
        <f>INPUT!BT414</f>
        <v>-4.0800415800415823</v>
      </c>
      <c r="BL80" s="498">
        <f>INPUT!BU414</f>
        <v>7850</v>
      </c>
      <c r="BM80" s="427">
        <f>INPUT!BV414</f>
        <v>-0.89635147077389288</v>
      </c>
      <c r="BN80" s="498">
        <f>INPUT!BW414</f>
        <v>8185</v>
      </c>
      <c r="BO80" s="427">
        <f>INPUT!BX414</f>
        <v>3.6207114824661435</v>
      </c>
      <c r="BP80" s="498">
        <f>INPUT!BY414</f>
        <v>8476</v>
      </c>
      <c r="BQ80" s="427">
        <f>INPUT!BZ414</f>
        <v>4.4743005053617724</v>
      </c>
      <c r="BR80" s="498">
        <f>INPUT!CA414</f>
        <v>8994</v>
      </c>
      <c r="BS80" s="427">
        <f>INPUT!CB414</f>
        <v>21.836900568951513</v>
      </c>
      <c r="BT80" s="498">
        <f>INPUT!CC414</f>
        <v>9057</v>
      </c>
      <c r="BU80" s="427">
        <f>INPUT!CD414</f>
        <v>15.375796178343947</v>
      </c>
      <c r="BV80" s="498">
        <f>INPUT!CE414</f>
        <v>8745.3318600000021</v>
      </c>
      <c r="BW80" s="427">
        <f>INPUT!CF414</f>
        <v>6.84583824068421</v>
      </c>
      <c r="BX80" s="498">
        <f>INPUT!CG414</f>
        <v>9415.90301</v>
      </c>
      <c r="BY80" s="427">
        <f>INPUT!CH414</f>
        <v>11.088992567248713</v>
      </c>
      <c r="BZ80" s="498">
        <f>INPUT!CI414</f>
        <v>10037.94764</v>
      </c>
      <c r="CA80" s="427">
        <f>INPUT!CJ414</f>
        <v>11.607156326439849</v>
      </c>
      <c r="CB80" s="498">
        <f>INPUT!CK414</f>
        <v>10476</v>
      </c>
      <c r="CC80" s="427">
        <f>INPUT!CL414</f>
        <v>15.667439549519703</v>
      </c>
      <c r="CD80" s="498">
        <f>INPUT!CM414</f>
        <v>10531</v>
      </c>
      <c r="CE80" s="427">
        <f>INPUT!CN414</f>
        <v>20.418529206048873</v>
      </c>
      <c r="CF80" s="498">
        <f>INPUT!CO414</f>
        <v>10695.8343</v>
      </c>
      <c r="CG80" s="427">
        <f>INPUT!CP414</f>
        <v>13.593293055808564</v>
      </c>
      <c r="CH80" s="498">
        <f>INPUT!CQ414</f>
        <v>11447.945950000001</v>
      </c>
      <c r="CI80" s="427">
        <f>INPUT!CR414</f>
        <v>14.046679267197293</v>
      </c>
      <c r="CJ80" s="498">
        <f>INPUT!CS414</f>
        <v>11794</v>
      </c>
      <c r="CK80" s="427">
        <f>INPUT!CT414</f>
        <v>12.581137838869804</v>
      </c>
      <c r="CL80" s="498">
        <f>INPUT!CU414</f>
        <v>12194</v>
      </c>
      <c r="CM80" s="427">
        <f>INPUT!CV414</f>
        <v>15.791472794606399</v>
      </c>
      <c r="CN80" s="498">
        <f>INPUT!CW414</f>
        <v>12705</v>
      </c>
      <c r="CO80" s="427">
        <f>INPUT!CX414</f>
        <v>18.784562696525686</v>
      </c>
      <c r="CP80" s="498">
        <f>INPUT!CY414</f>
        <v>13720</v>
      </c>
      <c r="CQ80" s="427">
        <f>INPUT!CZ414</f>
        <v>19.846827194357953</v>
      </c>
      <c r="CR80" s="498">
        <f>INPUT!DA414</f>
        <v>13413</v>
      </c>
      <c r="CS80" s="427">
        <f>INPUT!DB414</f>
        <v>13.727318975750391</v>
      </c>
      <c r="CT80" s="498">
        <f>INPUT!DC414</f>
        <v>13563</v>
      </c>
      <c r="CU80" s="427">
        <f>INPUT!DD414</f>
        <v>11.226832868623916</v>
      </c>
      <c r="CV80" s="498">
        <f>INPUT!DE414</f>
        <v>13905</v>
      </c>
      <c r="CW80" s="427">
        <f>INPUT!DF414</f>
        <v>9.4451003541912613</v>
      </c>
      <c r="CX80" s="498">
        <f>INPUT!DG414</f>
        <v>14523</v>
      </c>
      <c r="CY80" s="427">
        <f>INPUT!DH414</f>
        <v>5.8527696793002848</v>
      </c>
      <c r="CZ80" s="498">
        <f>INPUT!DI414</f>
        <v>13592</v>
      </c>
      <c r="DA80" s="427">
        <f>INPUT!DJ414</f>
        <v>1.3345262059196283</v>
      </c>
      <c r="DB80" s="498">
        <f>INPUT!DK414</f>
        <v>13745</v>
      </c>
      <c r="DC80" s="427">
        <f>INPUT!DL414</f>
        <v>1.3418860134188693</v>
      </c>
      <c r="DD80" s="498">
        <f>INPUT!DM414</f>
        <v>14654</v>
      </c>
      <c r="DE80" s="427">
        <f>INPUT!DN414</f>
        <v>5.3865516001438296</v>
      </c>
      <c r="DF80" s="498">
        <f>INPUT!DO414</f>
        <v>14468</v>
      </c>
      <c r="DG80" s="427">
        <f>INPUT!DP414</f>
        <v>-0.37870963299593274</v>
      </c>
      <c r="DH80" s="498">
        <f>INPUT!DQ414</f>
        <v>13700</v>
      </c>
      <c r="DI80" s="427">
        <f>INPUT!DR414</f>
        <v>0.79458505002942825</v>
      </c>
      <c r="DJ80" s="498">
        <f>INPUT!DS414</f>
        <v>13639</v>
      </c>
      <c r="DK80" s="427">
        <f>INPUT!DT414</f>
        <v>-0.77118952346307834</v>
      </c>
      <c r="DL80" s="498">
        <f>INPUT!DU414</f>
        <v>13661</v>
      </c>
      <c r="DM80" s="427">
        <f>INPUT!DV414</f>
        <v>-6.7763068104271902</v>
      </c>
      <c r="DN80" s="498">
        <f>INPUT!DW414</f>
        <v>14069</v>
      </c>
      <c r="DO80" s="427">
        <f>INPUT!DX414</f>
        <v>-2.7578103400608289</v>
      </c>
      <c r="DP80" s="498">
        <f>INPUT!DY414</f>
        <v>14748</v>
      </c>
      <c r="DQ80" s="427">
        <f>INPUT!DZ414</f>
        <v>7.6496350364963606</v>
      </c>
      <c r="DR80" s="498">
        <f>INPUT!EA414</f>
        <v>17085</v>
      </c>
      <c r="DS80" s="427">
        <f>INPUT!EB414</f>
        <v>25.265781948823228</v>
      </c>
      <c r="DT80" s="498">
        <f>INPUT!EC414</f>
        <v>16128</v>
      </c>
      <c r="DU80" s="427">
        <f>INPUT!ED414</f>
        <v>18.058707268867579</v>
      </c>
      <c r="DV80" s="498">
        <f>INPUT!EE414</f>
        <v>16684</v>
      </c>
      <c r="DW80" s="427">
        <f>INPUT!EF414</f>
        <v>18.58696424763664</v>
      </c>
      <c r="DX80" s="498">
        <f>INPUT!EG414</f>
        <v>17852</v>
      </c>
      <c r="DY80" s="427">
        <f>INPUT!EH414</f>
        <v>21.046921616490376</v>
      </c>
      <c r="DZ80" s="498">
        <f>INPUT!EI414</f>
        <v>17708</v>
      </c>
      <c r="EA80" s="427">
        <f>INPUT!EJ414</f>
        <v>3.6464735147790472</v>
      </c>
      <c r="EB80" s="498">
        <f>INPUT!EK414</f>
        <v>18102</v>
      </c>
      <c r="EC80" s="427">
        <f>INPUT!EL414</f>
        <v>12.239583333333325</v>
      </c>
      <c r="ED80" s="498">
        <f>INPUT!EM414</f>
        <v>18446</v>
      </c>
      <c r="EE80" s="427">
        <f>INPUT!EN414</f>
        <v>10.561016542795487</v>
      </c>
      <c r="EF80" s="498">
        <f>INPUT!EO414</f>
        <v>20337</v>
      </c>
      <c r="EG80" s="427">
        <f>INPUT!EP414</f>
        <v>13.920008962581232</v>
      </c>
      <c r="EH80" s="498">
        <f>INPUT!EQ414</f>
        <v>20549.175849055657</v>
      </c>
      <c r="EI80" s="427">
        <f>INPUT!ER414</f>
        <v>16.044589163404432</v>
      </c>
      <c r="EJ80" s="498">
        <f>INPUT!ES414</f>
        <v>20864.18585759342</v>
      </c>
      <c r="EK80" s="427">
        <f>INPUT!ET414</f>
        <v>15.259009267447897</v>
      </c>
      <c r="EL80" s="498">
        <f>INPUT!EU414</f>
        <v>21238.040283319559</v>
      </c>
      <c r="EM80" s="427">
        <f>INPUT!EV414</f>
        <v>15.13629124644671</v>
      </c>
      <c r="EN80" s="498">
        <f>INPUT!EW414</f>
        <v>21583.900799363095</v>
      </c>
      <c r="EO80" s="427">
        <f>INPUT!EX414</f>
        <v>6.1311933882238989</v>
      </c>
      <c r="EP80" s="427"/>
      <c r="EQ80" s="498">
        <f>INPUT!FF414</f>
        <v>3220</v>
      </c>
      <c r="ER80" s="427">
        <f>INPUT!FG414</f>
        <v>13.540197461212976</v>
      </c>
      <c r="ES80" s="498">
        <f>INPUT!FH414</f>
        <v>3547</v>
      </c>
      <c r="ET80" s="427">
        <f>INPUT!FI414</f>
        <v>10.155279503105596</v>
      </c>
      <c r="EU80" s="498">
        <f>INPUT!FJ414</f>
        <v>3978</v>
      </c>
      <c r="EV80" s="427">
        <f>INPUT!FK414</f>
        <v>12.151113617141252</v>
      </c>
      <c r="EW80" s="498">
        <f>INPUT!FL414</f>
        <v>4330</v>
      </c>
      <c r="EX80" s="427">
        <f>INPUT!FM414</f>
        <v>8.8486676721970738</v>
      </c>
      <c r="EY80" s="498">
        <f>INPUT!FN414</f>
        <v>5156</v>
      </c>
      <c r="EZ80" s="427">
        <f>INPUT!FO414</f>
        <v>19.076212471131647</v>
      </c>
      <c r="FA80" s="498">
        <f>INPUT!FP414</f>
        <v>6010</v>
      </c>
      <c r="FB80" s="427">
        <f>INPUT!FQ414</f>
        <v>16.56322730799069</v>
      </c>
      <c r="FC80" s="498">
        <f>INPUT!FR414</f>
        <v>6891</v>
      </c>
      <c r="FD80" s="427">
        <f>INPUT!FS414</f>
        <v>14.658901830282867</v>
      </c>
      <c r="FE80" s="498">
        <f>INPUT!FT414</f>
        <v>7921</v>
      </c>
      <c r="FF80" s="427">
        <f>INPUT!FU414</f>
        <v>14.947032361050638</v>
      </c>
      <c r="FG80" s="498">
        <f>INPUT!FV414</f>
        <v>7850</v>
      </c>
      <c r="FH80" s="427">
        <f>INPUT!FW414</f>
        <v>-0.89635147077389288</v>
      </c>
      <c r="FI80" s="498">
        <f>INPUT!FX414</f>
        <v>9057</v>
      </c>
      <c r="FJ80" s="427">
        <f>INPUT!FY414</f>
        <v>15.375796178343947</v>
      </c>
      <c r="FK80" s="498">
        <f>INPUT!FZ414</f>
        <v>10476</v>
      </c>
      <c r="FL80" s="427">
        <f>INPUT!GA414</f>
        <v>15.667439549519703</v>
      </c>
      <c r="FM80" s="498">
        <f>INPUT!GB414</f>
        <v>11794</v>
      </c>
      <c r="FN80" s="427">
        <f>INPUT!GC414</f>
        <v>12.581137838869804</v>
      </c>
      <c r="FO80" s="498">
        <f>INPUT!GD414</f>
        <v>13413</v>
      </c>
      <c r="FP80" s="427">
        <f>INPUT!GE414</f>
        <v>13.727318975750391</v>
      </c>
      <c r="FQ80" s="498">
        <f>INPUT!GF414</f>
        <v>13592</v>
      </c>
      <c r="FR80" s="427">
        <f>INPUT!GG414</f>
        <v>1.3345262059196283</v>
      </c>
      <c r="FS80" s="498">
        <f>INPUT!GH414</f>
        <v>13700</v>
      </c>
      <c r="FT80" s="427">
        <f>INPUT!GI414</f>
        <v>0.79458505002942825</v>
      </c>
      <c r="FU80" s="498">
        <f>INPUT!GJ414</f>
        <v>14748</v>
      </c>
      <c r="FV80" s="427">
        <f>INPUT!GK414</f>
        <v>7.6496350364963606</v>
      </c>
      <c r="FW80" s="498">
        <f>INPUT!GL414</f>
        <v>17852</v>
      </c>
      <c r="FX80" s="427">
        <f>INPUT!GM414</f>
        <v>21.046921616490376</v>
      </c>
      <c r="FY80" s="498">
        <f>INPUT!GN414</f>
        <v>20337</v>
      </c>
      <c r="FZ80" s="427">
        <f>INPUT!GO414</f>
        <v>13.920008962581232</v>
      </c>
      <c r="GA80" s="498">
        <f>INPUT!GP414</f>
        <v>21583.900799363095</v>
      </c>
      <c r="GB80" s="427">
        <f>INPUT!GQ414</f>
        <v>6.1311933882238989</v>
      </c>
      <c r="GC80" s="498">
        <f>INPUT!GR414</f>
        <v>22811.158796958858</v>
      </c>
      <c r="GD80" s="427">
        <f>INPUT!GS414</f>
        <v>5.6859879453855511</v>
      </c>
      <c r="GE80" s="498">
        <f>INPUT!GT414</f>
        <v>24184.502830575282</v>
      </c>
      <c r="GF80" s="427">
        <f>INPUT!GU414</f>
        <v>6.0204921891101604</v>
      </c>
      <c r="GG80" s="498">
        <f>INPUT!GV414</f>
        <v>25620.350141435534</v>
      </c>
      <c r="GH80" s="427">
        <f>INPUT!GW414</f>
        <v>5.937055315625428</v>
      </c>
      <c r="GI80" s="498">
        <f>INPUT!GX414</f>
        <v>27130.524889699293</v>
      </c>
      <c r="GJ80" s="427">
        <f>INPUT!GY414</f>
        <v>5.8944344629442424</v>
      </c>
      <c r="GK80" s="427">
        <f>INPUT!GZ414</f>
        <v>5.9337292989048551</v>
      </c>
      <c r="GL80" s="436"/>
    </row>
    <row r="81" spans="1:194" ht="12" customHeight="1" x14ac:dyDescent="0.2">
      <c r="A81" s="497" t="s">
        <v>100</v>
      </c>
      <c r="B81" s="502">
        <f>INPUT!K427</f>
        <v>24.221858179265155</v>
      </c>
      <c r="C81" s="427">
        <f>INPUT!L427</f>
        <v>-6.3648007458868001</v>
      </c>
      <c r="D81" s="502">
        <f>INPUT!M427</f>
        <v>28.777589134125638</v>
      </c>
      <c r="E81" s="427">
        <f>INPUT!N427</f>
        <v>7.6339546192502272</v>
      </c>
      <c r="F81" s="502">
        <f>INPUT!O427</f>
        <v>27.192055778575959</v>
      </c>
      <c r="G81" s="427">
        <f>INPUT!P427</f>
        <v>27.08843030552346</v>
      </c>
      <c r="H81" s="502">
        <f>INPUT!Q427</f>
        <v>25.389145982330668</v>
      </c>
      <c r="I81" s="427">
        <f>INPUT!R427</f>
        <v>1.1565695811302401</v>
      </c>
      <c r="J81" s="502">
        <f>INPUT!S427</f>
        <v>25.036572622779516</v>
      </c>
      <c r="K81" s="427">
        <f>INPUT!T427</f>
        <v>3.3635505479583161</v>
      </c>
      <c r="L81" s="502">
        <f>INPUT!U427</f>
        <v>25.506555423122769</v>
      </c>
      <c r="M81" s="427">
        <f>INPUT!V427</f>
        <v>-11.36660091906011</v>
      </c>
      <c r="N81" s="502">
        <f>INPUT!W427</f>
        <v>24.961449498843486</v>
      </c>
      <c r="O81" s="427">
        <f>INPUT!X427</f>
        <v>-8.203154251727895</v>
      </c>
      <c r="P81" s="502">
        <f>INPUT!Y427</f>
        <v>24.801512287334592</v>
      </c>
      <c r="Q81" s="427">
        <f>INPUT!Z427</f>
        <v>-2.3145075277641647</v>
      </c>
      <c r="R81" s="502">
        <f>INPUT!AA427</f>
        <v>24.041811846689896</v>
      </c>
      <c r="S81" s="427">
        <f>INPUT!AB427</f>
        <v>-3.9732306457335831</v>
      </c>
      <c r="T81" s="502">
        <f>INPUT!AC427</f>
        <v>23.370146063412896</v>
      </c>
      <c r="U81" s="427">
        <f>INPUT!AD427</f>
        <v>-8.3759226766195525</v>
      </c>
      <c r="V81" s="502">
        <f>INPUT!AE427</f>
        <v>22.830595652895305</v>
      </c>
      <c r="W81" s="427">
        <f>INPUT!AF427</f>
        <v>-8.5365789596750332</v>
      </c>
      <c r="X81" s="502">
        <f>INPUT!AG427</f>
        <v>24.551315560202124</v>
      </c>
      <c r="Y81" s="427">
        <f>INPUT!AH427</f>
        <v>-1.0087962549777174</v>
      </c>
      <c r="Z81" s="502">
        <f>INPUT!AI427</f>
        <v>24.760744736384201</v>
      </c>
      <c r="AA81" s="427">
        <f>INPUT!AJ427</f>
        <v>2.9903440484386312</v>
      </c>
      <c r="AB81" s="502">
        <f>INPUT!AK427</f>
        <v>22.853866317169068</v>
      </c>
      <c r="AC81" s="427">
        <f>INPUT!AL427</f>
        <v>-2.2091421458939386</v>
      </c>
      <c r="AD81" s="502">
        <f>INPUT!AM427</f>
        <v>21.937550040032026</v>
      </c>
      <c r="AE81" s="427">
        <f>INPUT!AN427</f>
        <v>-3.9116176662260083</v>
      </c>
      <c r="AF81" s="502">
        <f>INPUT!AO427</f>
        <v>21.700835231586939</v>
      </c>
      <c r="AG81" s="427">
        <f>INPUT!AP427</f>
        <v>-11.610295674891802</v>
      </c>
      <c r="AH81" s="502">
        <f>INPUT!AQ427</f>
        <v>20.788104089219331</v>
      </c>
      <c r="AI81" s="427">
        <f>INPUT!AR427</f>
        <v>-16.044108080995436</v>
      </c>
      <c r="AJ81" s="502">
        <f>INPUT!AS427</f>
        <v>19.869375907111756</v>
      </c>
      <c r="AK81" s="427">
        <f>INPUT!AT427</f>
        <v>-13.05901753619343</v>
      </c>
      <c r="AL81" s="502">
        <f>INPUT!AU427</f>
        <v>22.576361221779546</v>
      </c>
      <c r="AM81" s="427">
        <f>INPUT!AV427</f>
        <v>2.9119531605936277</v>
      </c>
      <c r="AN81" s="502">
        <f>INPUT!AW427</f>
        <v>18.838622552329507</v>
      </c>
      <c r="AO81" s="427">
        <f>INPUT!AX427</f>
        <v>-13.189412521280753</v>
      </c>
      <c r="AP81" s="502">
        <f>INPUT!AY427</f>
        <v>18.23629021753289</v>
      </c>
      <c r="AQ81" s="427">
        <f>INPUT!AZ427</f>
        <v>-12.275356428534568</v>
      </c>
      <c r="AR81" s="502">
        <f>INPUT!BA427</f>
        <v>13.981723237597912</v>
      </c>
      <c r="AS81" s="427">
        <f>INPUT!BB427</f>
        <v>-29.631794662491153</v>
      </c>
      <c r="AT81" s="502">
        <f>INPUT!BC427</f>
        <v>17.568062507630327</v>
      </c>
      <c r="AU81" s="427">
        <f>INPUT!BD427</f>
        <v>-22.183817245613902</v>
      </c>
      <c r="AV81" s="502">
        <f>INPUT!BE427</f>
        <v>17.145605386557651</v>
      </c>
      <c r="AW81" s="427">
        <f>INPUT!BF427</f>
        <v>-8.9869477509251556</v>
      </c>
      <c r="AX81" s="502">
        <f>INPUT!BG427</f>
        <v>16.76800748362956</v>
      </c>
      <c r="AY81" s="427">
        <f>INPUT!BH427</f>
        <v>-8.0514332486970481</v>
      </c>
      <c r="AZ81" s="502">
        <f>INPUT!BI427</f>
        <v>15.994484660461911</v>
      </c>
      <c r="BA81" s="427">
        <f>INPUT!BJ427</f>
        <v>14.395660596767733</v>
      </c>
      <c r="BB81" s="502">
        <f>INPUT!BK427</f>
        <v>15.890710382513662</v>
      </c>
      <c r="BC81" s="427">
        <f>INPUT!BL427</f>
        <v>-9.5477354112790795</v>
      </c>
      <c r="BD81" s="502">
        <f>INPUT!BM427</f>
        <v>15.608352865970595</v>
      </c>
      <c r="BE81" s="427">
        <f>INPUT!BN427</f>
        <v>-8.9658690138306856</v>
      </c>
      <c r="BF81" s="502">
        <f>INPUT!BO427</f>
        <v>16.896370331404523</v>
      </c>
      <c r="BG81" s="427">
        <f>INPUT!BP427</f>
        <v>0.7655223669257083</v>
      </c>
      <c r="BH81" s="502">
        <f>INPUT!BQ427</f>
        <v>15.94488188976378</v>
      </c>
      <c r="BI81" s="427">
        <f>INPUT!BR427</f>
        <v>-0.31012421938637624</v>
      </c>
      <c r="BJ81" s="502">
        <f>INPUT!BS427</f>
        <v>17.519553072625698</v>
      </c>
      <c r="BK81" s="427">
        <f>INPUT!BT427</f>
        <v>10.250282403387301</v>
      </c>
      <c r="BL81" s="502">
        <f>INPUT!BU427</f>
        <v>17.981402152335178</v>
      </c>
      <c r="BM81" s="427">
        <f>INPUT!BV427</f>
        <v>15.203713721377454</v>
      </c>
      <c r="BN81" s="502">
        <f>INPUT!BW427</f>
        <v>16.120106579217051</v>
      </c>
      <c r="BO81" s="427">
        <f>INPUT!BX427</f>
        <v>-4.5942633652191311</v>
      </c>
      <c r="BP81" s="502">
        <f>INPUT!BY427</f>
        <v>19.029423003439053</v>
      </c>
      <c r="BQ81" s="427">
        <f>INPUT!BZ427</f>
        <v>19.345023280827633</v>
      </c>
      <c r="BR81" s="502">
        <f>INPUT!CA427</f>
        <v>19.875278396436524</v>
      </c>
      <c r="BS81" s="427">
        <f>INPUT!CB427</f>
        <v>13.446263806190629</v>
      </c>
      <c r="BT81" s="502">
        <f>INPUT!CC427</f>
        <v>22.297529169526424</v>
      </c>
      <c r="BU81" s="427">
        <f>INPUT!CD427</f>
        <v>24.003283952084487</v>
      </c>
      <c r="BV81" s="502">
        <f>INPUT!CE427</f>
        <v>22.808052866058418</v>
      </c>
      <c r="BW81" s="427">
        <f>INPUT!CF427</f>
        <v>41.48822623458237</v>
      </c>
      <c r="BX81" s="502">
        <f>INPUT!CG427</f>
        <v>21.982113849135988</v>
      </c>
      <c r="BY81" s="427">
        <f>INPUT!CH427</f>
        <v>15.516449685118229</v>
      </c>
      <c r="BZ81" s="502">
        <f>INPUT!CI427</f>
        <v>23.056968209631723</v>
      </c>
      <c r="CA81" s="427">
        <f>INPUT!CJ427</f>
        <v>16.008277970917128</v>
      </c>
      <c r="CB81" s="502">
        <f>INPUT!CK427</f>
        <v>22.480390705934585</v>
      </c>
      <c r="CC81" s="427">
        <f>INPUT!CL427</f>
        <v>0.82009775620375258</v>
      </c>
      <c r="CD81" s="502">
        <f>INPUT!CM427</f>
        <v>22.26896958960732</v>
      </c>
      <c r="CE81" s="427">
        <f>INPUT!CN427</f>
        <v>-2.3635655337038042</v>
      </c>
      <c r="CF81" s="502">
        <f>INPUT!CO427</f>
        <v>22.177217314094072</v>
      </c>
      <c r="CG81" s="427">
        <f>INPUT!CP427</f>
        <v>0.88755552035206797</v>
      </c>
      <c r="CH81" s="502">
        <f>INPUT!CQ427</f>
        <v>22.381260404578267</v>
      </c>
      <c r="CI81" s="427">
        <f>INPUT!CR427</f>
        <v>-2.9306012781471824</v>
      </c>
      <c r="CJ81" s="502">
        <f>INPUT!CS427</f>
        <v>21.785264274819287</v>
      </c>
      <c r="CK81" s="427">
        <f>INPUT!CT427</f>
        <v>-3.0921456846912942</v>
      </c>
      <c r="CL81" s="502">
        <f>INPUT!CU427</f>
        <v>24.53273920039609</v>
      </c>
      <c r="CM81" s="427">
        <f>INPUT!CV427</f>
        <v>10.165578616826743</v>
      </c>
      <c r="CN81" s="502">
        <f>INPUT!CW427</f>
        <v>22.421688954020883</v>
      </c>
      <c r="CO81" s="427">
        <f>INPUT!CX427</f>
        <v>1.1023548917989956</v>
      </c>
      <c r="CP81" s="502">
        <f>INPUT!CY427</f>
        <v>24.286739142431433</v>
      </c>
      <c r="CQ81" s="427">
        <f>INPUT!CZ427</f>
        <v>8.5137239968102296</v>
      </c>
      <c r="CR81" s="502">
        <f>INPUT!DA427</f>
        <v>24.497607655502392</v>
      </c>
      <c r="CS81" s="427">
        <f>INPUT!DB427</f>
        <v>12.450357941345679</v>
      </c>
      <c r="CT81" s="502">
        <f>INPUT!DC427</f>
        <v>23.999775860136726</v>
      </c>
      <c r="CU81" s="427">
        <f>INPUT!DD427</f>
        <v>-2.1724575307544902</v>
      </c>
      <c r="CV81" s="502">
        <f>INPUT!DE427</f>
        <v>26.237334889395786</v>
      </c>
      <c r="CW81" s="427">
        <f>INPUT!DF427</f>
        <v>17.017656177460449</v>
      </c>
      <c r="CX81" s="502">
        <f>INPUT!DG427</f>
        <v>25.431300061614294</v>
      </c>
      <c r="CY81" s="427">
        <f>INPUT!DH427</f>
        <v>4.7126990267013502</v>
      </c>
      <c r="CZ81" s="502">
        <f>INPUT!DI427</f>
        <v>26.486018713829846</v>
      </c>
      <c r="DA81" s="427">
        <f>INPUT!DJ427</f>
        <v>8.1167560779382484</v>
      </c>
      <c r="DB81" s="502">
        <f>INPUT!DK427</f>
        <v>26.33186836745632</v>
      </c>
      <c r="DC81" s="427">
        <f>INPUT!DL427</f>
        <v>9.7171428637930148</v>
      </c>
      <c r="DD81" s="502">
        <f>INPUT!DM427</f>
        <v>25.154502272843356</v>
      </c>
      <c r="DE81" s="427">
        <f>INPUT!DN427</f>
        <v>-4.1270678638556157</v>
      </c>
      <c r="DF81" s="502">
        <f>INPUT!DO427</f>
        <v>23.956690844108063</v>
      </c>
      <c r="DG81" s="427">
        <f>INPUT!DP427</f>
        <v>-5.7984028104484882</v>
      </c>
      <c r="DH81" s="502">
        <f>INPUT!DQ427</f>
        <v>27.826361816457695</v>
      </c>
      <c r="DI81" s="427">
        <f>INPUT!DR427</f>
        <v>5.0605684346510582</v>
      </c>
      <c r="DJ81" s="502">
        <f>INPUT!DS427</f>
        <v>31.534561517996085</v>
      </c>
      <c r="DK81" s="427">
        <f>INPUT!DT427</f>
        <v>19.758161775446958</v>
      </c>
      <c r="DL81" s="502">
        <f>INPUT!DU427</f>
        <v>28.42397568898669</v>
      </c>
      <c r="DM81" s="427">
        <f>INPUT!DV427</f>
        <v>12.997567515669095</v>
      </c>
      <c r="DN81" s="502">
        <f>INPUT!DW427</f>
        <v>26.09654882597048</v>
      </c>
      <c r="DO81" s="427">
        <f>INPUT!DX427</f>
        <v>8.9321934977872672</v>
      </c>
      <c r="DP81" s="502">
        <f>INPUT!DY427</f>
        <v>25.360595171820439</v>
      </c>
      <c r="DQ81" s="427">
        <f>INPUT!DZ427</f>
        <v>-8.8612613495843267</v>
      </c>
      <c r="DR81" s="502">
        <f>INPUT!EA427</f>
        <v>22.58371471294576</v>
      </c>
      <c r="DS81" s="427">
        <f>INPUT!EB427</f>
        <v>-28.384243744572991</v>
      </c>
      <c r="DT81" s="502">
        <f>INPUT!EC427</f>
        <v>23.697781142073143</v>
      </c>
      <c r="DU81" s="427">
        <f>INPUT!ED427</f>
        <v>-16.627492925786534</v>
      </c>
      <c r="DV81" s="502">
        <f>INPUT!EE427</f>
        <v>25.680431199608002</v>
      </c>
      <c r="DW81" s="427">
        <f>INPUT!EF427</f>
        <v>-1.5945312506164488</v>
      </c>
      <c r="DX81" s="502">
        <f>INPUT!EG427</f>
        <v>23.091504394278822</v>
      </c>
      <c r="DY81" s="427">
        <f>INPUT!EH427</f>
        <v>-8.9473088552075026</v>
      </c>
      <c r="DZ81" s="502">
        <f>INPUT!EI427</f>
        <v>22.867845631152541</v>
      </c>
      <c r="EA81" s="427">
        <f>INPUT!EJ427</f>
        <v>1.2581230405107169</v>
      </c>
      <c r="EB81" s="502">
        <f>INPUT!EK427</f>
        <v>22.488652907424854</v>
      </c>
      <c r="EC81" s="427">
        <f>INPUT!EL427</f>
        <v>-5.1022845868957667</v>
      </c>
      <c r="ED81" s="502">
        <f>INPUT!EM427</f>
        <v>22.149067274415462</v>
      </c>
      <c r="EE81" s="427">
        <f>INPUT!EN427</f>
        <v>-13.751186254405434</v>
      </c>
      <c r="EF81" s="502">
        <f>INPUT!EO427</f>
        <v>20.639194568016858</v>
      </c>
      <c r="EG81" s="427">
        <f>INPUT!EP427</f>
        <v>-10.619965613282222</v>
      </c>
      <c r="EH81" s="502">
        <f>INPUT!EQ427</f>
        <v>20.713158108683121</v>
      </c>
      <c r="EI81" s="427">
        <f>INPUT!ER427</f>
        <v>-9.4223459315910354</v>
      </c>
      <c r="EJ81" s="502">
        <f>INPUT!ES427</f>
        <v>20.707827019769397</v>
      </c>
      <c r="EK81" s="427">
        <f>INPUT!ET427</f>
        <v>-7.9187752818555834</v>
      </c>
      <c r="EL81" s="502">
        <f>INPUT!EU427</f>
        <v>20.660722130477101</v>
      </c>
      <c r="EM81" s="427">
        <f>INPUT!EV427</f>
        <v>-6.7196741311881691</v>
      </c>
      <c r="EN81" s="502">
        <f>INPUT!EW427</f>
        <v>20.614162237290724</v>
      </c>
      <c r="EO81" s="427">
        <f>INPUT!EX427</f>
        <v>-0.12128540502701624</v>
      </c>
      <c r="EP81" s="427"/>
      <c r="EQ81" s="502">
        <f>INPUT!FF427</f>
        <v>25.098860200046524</v>
      </c>
      <c r="ER81" s="427">
        <f>INPUT!FG427</f>
        <v>-4.9793642328297638</v>
      </c>
      <c r="ES81" s="502">
        <f>INPUT!FH427</f>
        <v>25.389145982330668</v>
      </c>
      <c r="ET81" s="427">
        <f>INPUT!FI427</f>
        <v>1.1565695811302401</v>
      </c>
      <c r="EU81" s="502">
        <f>INPUT!FJ427</f>
        <v>24.801512287334592</v>
      </c>
      <c r="EV81" s="427">
        <f>INPUT!FK427</f>
        <v>-2.3145075277641647</v>
      </c>
      <c r="EW81" s="502">
        <f>INPUT!FL427</f>
        <v>24.551315560202124</v>
      </c>
      <c r="EX81" s="427">
        <f>INPUT!FM427</f>
        <v>-1.0087962549777174</v>
      </c>
      <c r="EY81" s="502">
        <f>INPUT!FN427</f>
        <v>21.700835231586939</v>
      </c>
      <c r="EZ81" s="427">
        <f>INPUT!FO427</f>
        <v>-11.610295674891802</v>
      </c>
      <c r="FA81" s="502">
        <f>INPUT!FP427</f>
        <v>18.838622552329507</v>
      </c>
      <c r="FB81" s="427">
        <f>INPUT!FQ427</f>
        <v>-13.189412521280753</v>
      </c>
      <c r="FC81" s="502">
        <f>INPUT!FR427</f>
        <v>17.145605386557651</v>
      </c>
      <c r="FD81" s="427">
        <f>INPUT!FS427</f>
        <v>-8.9869477509251556</v>
      </c>
      <c r="FE81" s="502">
        <f>INPUT!FT427</f>
        <v>15.608352865970595</v>
      </c>
      <c r="FF81" s="427">
        <f>INPUT!FU427</f>
        <v>-8.9658690138306856</v>
      </c>
      <c r="FG81" s="502">
        <f>INPUT!FV427</f>
        <v>17.981402152335178</v>
      </c>
      <c r="FH81" s="427">
        <f>INPUT!FW427</f>
        <v>15.203713721377454</v>
      </c>
      <c r="FI81" s="502">
        <f>INPUT!FX427</f>
        <v>22.297529169526424</v>
      </c>
      <c r="FJ81" s="427">
        <f>INPUT!FY427</f>
        <v>24.003283952084487</v>
      </c>
      <c r="FK81" s="502">
        <f>INPUT!FZ427</f>
        <v>22.480390705934585</v>
      </c>
      <c r="FL81" s="427">
        <f>INPUT!GA427</f>
        <v>0.82009775620375258</v>
      </c>
      <c r="FM81" s="502">
        <f>INPUT!GB427</f>
        <v>21.785264274819287</v>
      </c>
      <c r="FN81" s="427">
        <f>INPUT!GC427</f>
        <v>-3.0921456846912942</v>
      </c>
      <c r="FO81" s="502">
        <f>INPUT!GD427</f>
        <v>24.497607655502392</v>
      </c>
      <c r="FP81" s="427">
        <f>INPUT!GE427</f>
        <v>12.450357941345679</v>
      </c>
      <c r="FQ81" s="502">
        <f>INPUT!GF427</f>
        <v>26.486018713829846</v>
      </c>
      <c r="FR81" s="427">
        <f>INPUT!GG427</f>
        <v>8.1167560779382484</v>
      </c>
      <c r="FS81" s="502">
        <f>INPUT!GH427</f>
        <v>27.826361816457695</v>
      </c>
      <c r="FT81" s="427">
        <f>INPUT!GI427</f>
        <v>5.0605684346510582</v>
      </c>
      <c r="FU81" s="502">
        <f>INPUT!GJ427</f>
        <v>25.360595171820439</v>
      </c>
      <c r="FV81" s="427">
        <f>INPUT!GK427</f>
        <v>-8.8612613495843267</v>
      </c>
      <c r="FW81" s="502">
        <f>INPUT!GL427</f>
        <v>23.091504394278822</v>
      </c>
      <c r="FX81" s="427">
        <f>INPUT!GM427</f>
        <v>-8.9473088552075026</v>
      </c>
      <c r="FY81" s="502">
        <f>INPUT!GN427</f>
        <v>20.639194568016858</v>
      </c>
      <c r="FZ81" s="427">
        <f>INPUT!GO427</f>
        <v>-10.619965613282222</v>
      </c>
      <c r="GA81" s="502">
        <f>INPUT!GP427</f>
        <v>20.614162237290724</v>
      </c>
      <c r="GB81" s="427">
        <f>INPUT!GQ427</f>
        <v>-0.12128540502701624</v>
      </c>
      <c r="GC81" s="502">
        <f>INPUT!GR427</f>
        <v>20.662755013740163</v>
      </c>
      <c r="GD81" s="427">
        <f>INPUT!GS427</f>
        <v>0.23572520624455251</v>
      </c>
      <c r="GE81" s="502">
        <f>INPUT!GT427</f>
        <v>20.65958631299382</v>
      </c>
      <c r="GF81" s="427">
        <f>INPUT!GU427</f>
        <v>-1.5335325537357836E-2</v>
      </c>
      <c r="GG81" s="502">
        <f>INPUT!GV427</f>
        <v>20.669324406426835</v>
      </c>
      <c r="GH81" s="427">
        <f>INPUT!GW427</f>
        <v>4.7135955606680824E-2</v>
      </c>
      <c r="GI81" s="502">
        <f>INPUT!GX427</f>
        <v>20.685667225879847</v>
      </c>
      <c r="GJ81" s="427">
        <f>INPUT!GY427</f>
        <v>7.9067990475434335E-2</v>
      </c>
      <c r="GK81" s="427">
        <f>INPUT!GZ427</f>
        <v>4.4992897112283714E-2</v>
      </c>
      <c r="GL81" s="436"/>
    </row>
    <row r="82" spans="1:194" ht="12" customHeight="1" x14ac:dyDescent="0.2">
      <c r="A82" s="497" t="s">
        <v>101</v>
      </c>
      <c r="B82" s="502">
        <f>INPUT!K428</f>
        <v>31.964175416924029</v>
      </c>
      <c r="C82" s="427">
        <f>INPUT!L428</f>
        <v>-8.3992568212397529</v>
      </c>
      <c r="D82" s="502">
        <f>INPUT!M428</f>
        <v>40.405244338498214</v>
      </c>
      <c r="E82" s="427">
        <f>INPUT!N428</f>
        <v>10.718472635848331</v>
      </c>
      <c r="F82" s="502">
        <f>INPUT!O428</f>
        <v>37.347649448636098</v>
      </c>
      <c r="G82" s="427">
        <f>INPUT!P428</f>
        <v>37.205322297168422</v>
      </c>
      <c r="H82" s="502">
        <f>INPUT!Q428</f>
        <v>34.028756695799267</v>
      </c>
      <c r="I82" s="427">
        <f>INPUT!R428</f>
        <v>1.5501358299106816</v>
      </c>
      <c r="J82" s="502">
        <f>INPUT!S428</f>
        <v>33.398383049902428</v>
      </c>
      <c r="K82" s="427">
        <f>INPUT!T428</f>
        <v>4.4869220440425739</v>
      </c>
      <c r="L82" s="502">
        <f>INPUT!U428</f>
        <v>34.239999999999995</v>
      </c>
      <c r="M82" s="427">
        <f>INPUT!V428</f>
        <v>-15.258525073746332</v>
      </c>
      <c r="N82" s="502">
        <f>INPUT!W428</f>
        <v>33.264834318006677</v>
      </c>
      <c r="O82" s="427">
        <f>INPUT!X428</f>
        <v>-10.931919922415679</v>
      </c>
      <c r="P82" s="502">
        <f>INPUT!Y428</f>
        <v>32.981397687280037</v>
      </c>
      <c r="Q82" s="427">
        <f>INPUT!Z428</f>
        <v>-3.0778644599981031</v>
      </c>
      <c r="R82" s="502">
        <f>INPUT!AA428</f>
        <v>31.651376146788991</v>
      </c>
      <c r="S82" s="427">
        <f>INPUT!AB428</f>
        <v>-5.2308128225942436</v>
      </c>
      <c r="T82" s="502">
        <f>INPUT!AC428</f>
        <v>30.497443049744305</v>
      </c>
      <c r="U82" s="427">
        <f>INPUT!AD428</f>
        <v>-10.930364924812174</v>
      </c>
      <c r="V82" s="502">
        <f>INPUT!AE428</f>
        <v>29.585035476241668</v>
      </c>
      <c r="W82" s="427">
        <f>INPUT!AF428</f>
        <v>-11.062128873352261</v>
      </c>
      <c r="X82" s="502">
        <f>INPUT!AG428</f>
        <v>32.540415704387996</v>
      </c>
      <c r="Y82" s="427">
        <f>INPUT!AH428</f>
        <v>-1.3370627499577292</v>
      </c>
      <c r="Z82" s="502">
        <f>INPUT!AI428</f>
        <v>32.909343200740054</v>
      </c>
      <c r="AA82" s="427">
        <f>INPUT!AJ428</f>
        <v>3.9744466342221951</v>
      </c>
      <c r="AB82" s="502">
        <f>INPUT!AK428</f>
        <v>29.624124017838184</v>
      </c>
      <c r="AC82" s="427">
        <f>INPUT!AL428</f>
        <v>-2.8635811549238777</v>
      </c>
      <c r="AD82" s="502">
        <f>INPUT!AM428</f>
        <v>28.102564102564102</v>
      </c>
      <c r="AE82" s="427">
        <f>INPUT!AN428</f>
        <v>-5.0108825283243892</v>
      </c>
      <c r="AF82" s="502">
        <f>INPUT!AO428</f>
        <v>27.715283165244376</v>
      </c>
      <c r="AG82" s="427">
        <f>INPUT!AP428</f>
        <v>-14.828121997510202</v>
      </c>
      <c r="AH82" s="502">
        <f>INPUT!AQ428</f>
        <v>26.243664351417305</v>
      </c>
      <c r="AI82" s="427">
        <f>INPUT!AR428</f>
        <v>-20.254669953950501</v>
      </c>
      <c r="AJ82" s="502">
        <f>INPUT!AS428</f>
        <v>24.796232566564029</v>
      </c>
      <c r="AK82" s="427">
        <f>INPUT!AT428</f>
        <v>-16.297161895376345</v>
      </c>
      <c r="AL82" s="502">
        <f>INPUT!AU428</f>
        <v>29.159519725557459</v>
      </c>
      <c r="AM82" s="427">
        <f>INPUT!AV428</f>
        <v>3.761064716855933</v>
      </c>
      <c r="AN82" s="502">
        <f>INPUT!AW428</f>
        <v>23.211314475873543</v>
      </c>
      <c r="AO82" s="427">
        <f>INPUT!AX428</f>
        <v>-16.25084853911547</v>
      </c>
      <c r="AP82" s="502">
        <f>INPUT!AY428</f>
        <v>22.303648239604907</v>
      </c>
      <c r="AQ82" s="427">
        <f>INPUT!AZ428</f>
        <v>-15.013208746512618</v>
      </c>
      <c r="AR82" s="502">
        <f>INPUT!BA428</f>
        <v>16.254363332827442</v>
      </c>
      <c r="AS82" s="427">
        <f>INPUT!BB428</f>
        <v>-34.44825422896983</v>
      </c>
      <c r="AT82" s="502">
        <f>INPUT!BC428</f>
        <v>21.312203791469194</v>
      </c>
      <c r="AU82" s="427">
        <f>INPUT!BD428</f>
        <v>-26.911677585726224</v>
      </c>
      <c r="AV82" s="502">
        <f>INPUT!BE428</f>
        <v>20.693658395007983</v>
      </c>
      <c r="AW82" s="427">
        <f>INPUT!BF428</f>
        <v>-10.846676018639434</v>
      </c>
      <c r="AX82" s="502">
        <f>INPUT!BG428</f>
        <v>20.146108457431865</v>
      </c>
      <c r="AY82" s="427">
        <f>INPUT!BH428</f>
        <v>-9.673483723357279</v>
      </c>
      <c r="AZ82" s="502">
        <f>INPUT!BI428</f>
        <v>19.039803036520311</v>
      </c>
      <c r="BA82" s="427">
        <f>INPUT!BJ428</f>
        <v>17.136566020198241</v>
      </c>
      <c r="BB82" s="502">
        <f>INPUT!BK428</f>
        <v>18.892931392931391</v>
      </c>
      <c r="BC82" s="427">
        <f>INPUT!BL428</f>
        <v>-11.351582512110669</v>
      </c>
      <c r="BD82" s="502">
        <f>INPUT!BM428</f>
        <v>18.495139502588057</v>
      </c>
      <c r="BE82" s="427">
        <f>INPUT!BN428</f>
        <v>-10.624118995558007</v>
      </c>
      <c r="BF82" s="502">
        <f>INPUT!BO428</f>
        <v>20.331687555386758</v>
      </c>
      <c r="BG82" s="427">
        <f>INPUT!BP428</f>
        <v>0.92116598273566108</v>
      </c>
      <c r="BH82" s="502">
        <f>INPUT!BQ428</f>
        <v>18.969555035128806</v>
      </c>
      <c r="BI82" s="427">
        <f>INPUT!BR428</f>
        <v>-0.36895340386012832</v>
      </c>
      <c r="BJ82" s="502">
        <f>INPUT!BS428</f>
        <v>21.240856136548363</v>
      </c>
      <c r="BK82" s="427">
        <f>INPUT!BT428</f>
        <v>12.427530142280752</v>
      </c>
      <c r="BL82" s="502">
        <f>INPUT!BU428</f>
        <v>21.923566878980889</v>
      </c>
      <c r="BM82" s="427">
        <f>INPUT!BV428</f>
        <v>18.536910067172442</v>
      </c>
      <c r="BN82" s="502">
        <f>INPUT!BW428</f>
        <v>19.218081857055587</v>
      </c>
      <c r="BO82" s="427">
        <f>INPUT!BX428</f>
        <v>-5.4771926594756604</v>
      </c>
      <c r="BP82" s="502">
        <f>INPUT!BY428</f>
        <v>23.501651722510619</v>
      </c>
      <c r="BQ82" s="427">
        <f>INPUT!BZ428</f>
        <v>23.89142327792635</v>
      </c>
      <c r="BR82" s="502">
        <f>INPUT!CA428</f>
        <v>24.805425839448521</v>
      </c>
      <c r="BS82" s="427">
        <f>INPUT!CB428</f>
        <v>16.781666802811834</v>
      </c>
      <c r="BT82" s="502">
        <f>INPUT!CC428</f>
        <v>28.696036215082255</v>
      </c>
      <c r="BU82" s="427">
        <f>INPUT!CD428</f>
        <v>30.89127500778368</v>
      </c>
      <c r="BV82" s="502">
        <f>INPUT!CE428</f>
        <v>29.547192049039054</v>
      </c>
      <c r="BW82" s="427">
        <f>INPUT!CF428</f>
        <v>53.746832117854225</v>
      </c>
      <c r="BX82" s="502">
        <f>INPUT!CG428</f>
        <v>28.175736274921547</v>
      </c>
      <c r="BY82" s="427">
        <f>INPUT!CH428</f>
        <v>19.888323627628026</v>
      </c>
      <c r="BZ82" s="502">
        <f>INPUT!CI428</f>
        <v>29.966285020390881</v>
      </c>
      <c r="CA82" s="427">
        <f>INPUT!CJ428</f>
        <v>20.805364174538575</v>
      </c>
      <c r="CB82" s="502">
        <f>INPUT!CK428</f>
        <v>28.999618174875906</v>
      </c>
      <c r="CC82" s="427">
        <f>INPUT!CL428</f>
        <v>1.057922974163561</v>
      </c>
      <c r="CD82" s="502">
        <f>INPUT!CM428</f>
        <v>28.648751305668981</v>
      </c>
      <c r="CE82" s="427">
        <f>INPUT!CN428</f>
        <v>-3.0406975454010832</v>
      </c>
      <c r="CF82" s="502">
        <f>INPUT!CO428</f>
        <v>28.497075726014192</v>
      </c>
      <c r="CG82" s="427">
        <f>INPUT!CP428</f>
        <v>1.1404828890972496</v>
      </c>
      <c r="CH82" s="502">
        <f>INPUT!CQ428</f>
        <v>28.834867096834955</v>
      </c>
      <c r="CI82" s="427">
        <f>INPUT!CR428</f>
        <v>-3.775636261839066</v>
      </c>
      <c r="CJ82" s="502">
        <f>INPUT!CS428</f>
        <v>27.853145667288455</v>
      </c>
      <c r="CK82" s="427">
        <f>INPUT!CT428</f>
        <v>-3.9534055264931256</v>
      </c>
      <c r="CL82" s="502">
        <f>INPUT!CU428</f>
        <v>32.507790716745937</v>
      </c>
      <c r="CM82" s="427">
        <f>INPUT!CV428</f>
        <v>13.470183638731005</v>
      </c>
      <c r="CN82" s="502">
        <f>INPUT!CW428</f>
        <v>28.902007083825264</v>
      </c>
      <c r="CO82" s="427">
        <f>INPUT!CX428</f>
        <v>1.4209575807156316</v>
      </c>
      <c r="CP82" s="502">
        <f>INPUT!CY428</f>
        <v>32.077259475218661</v>
      </c>
      <c r="CQ82" s="427">
        <f>INPUT!CZ428</f>
        <v>11.244693334271005</v>
      </c>
      <c r="CR82" s="502">
        <f>INPUT!DA428</f>
        <v>32.446134347275027</v>
      </c>
      <c r="CS82" s="427">
        <f>INPUT!DB428</f>
        <v>16.490017805711311</v>
      </c>
      <c r="CT82" s="502">
        <f>INPUT!DC428</f>
        <v>31.578559315785593</v>
      </c>
      <c r="CU82" s="427">
        <f>INPUT!DD428</f>
        <v>-2.8584883207140366</v>
      </c>
      <c r="CV82" s="502">
        <f>INPUT!DE428</f>
        <v>35.569938870909745</v>
      </c>
      <c r="CW82" s="427">
        <f>INPUT!DF428</f>
        <v>23.07082607704476</v>
      </c>
      <c r="CX82" s="502">
        <f>INPUT!DG428</f>
        <v>34.104523858706884</v>
      </c>
      <c r="CY82" s="427">
        <f>INPUT!DH428</f>
        <v>6.3199425906517614</v>
      </c>
      <c r="CZ82" s="502">
        <f>INPUT!DI428</f>
        <v>36.028546203649206</v>
      </c>
      <c r="DA82" s="427">
        <f>INPUT!DJ428</f>
        <v>11.041105291715736</v>
      </c>
      <c r="DB82" s="502">
        <f>INPUT!DK428</f>
        <v>35.743906875227353</v>
      </c>
      <c r="DC82" s="427">
        <f>INPUT!DL428</f>
        <v>13.190429359959976</v>
      </c>
      <c r="DD82" s="502">
        <f>INPUT!DM428</f>
        <v>33.60857103862427</v>
      </c>
      <c r="DE82" s="427">
        <f>INPUT!DN428</f>
        <v>-5.5141163986917814</v>
      </c>
      <c r="DF82" s="502">
        <f>INPUT!DO428</f>
        <v>31.504008847110864</v>
      </c>
      <c r="DG82" s="427">
        <f>INPUT!DP428</f>
        <v>-7.6251321448433274</v>
      </c>
      <c r="DH82" s="502">
        <f>INPUT!DQ428</f>
        <v>38.554744525547449</v>
      </c>
      <c r="DI82" s="427">
        <f>INPUT!DR428</f>
        <v>7.0116576661713115</v>
      </c>
      <c r="DJ82" s="502">
        <f>INPUT!DS428</f>
        <v>46.059095241586625</v>
      </c>
      <c r="DK82" s="427">
        <f>INPUT!DT428</f>
        <v>28.858592325586852</v>
      </c>
      <c r="DL82" s="502">
        <f>INPUT!DU428</f>
        <v>39.711587731498426</v>
      </c>
      <c r="DM82" s="427">
        <f>INPUT!DV428</f>
        <v>18.159107942614796</v>
      </c>
      <c r="DN82" s="502">
        <f>INPUT!DW428</f>
        <v>35.311678157651578</v>
      </c>
      <c r="DO82" s="427">
        <f>INPUT!DX428</f>
        <v>12.086300918144598</v>
      </c>
      <c r="DP82" s="502">
        <f>INPUT!DY428</f>
        <v>33.977488473013288</v>
      </c>
      <c r="DQ82" s="427">
        <f>INPUT!DZ428</f>
        <v>-11.872095403202954</v>
      </c>
      <c r="DR82" s="502">
        <f>INPUT!EA428</f>
        <v>29.171788118232367</v>
      </c>
      <c r="DS82" s="427">
        <f>INPUT!EB428</f>
        <v>-36.664435188702441</v>
      </c>
      <c r="DT82" s="502">
        <f>INPUT!EC428</f>
        <v>31.057787698412696</v>
      </c>
      <c r="DU82" s="427">
        <f>INPUT!ED428</f>
        <v>-21.791624378245935</v>
      </c>
      <c r="DV82" s="502">
        <f>INPUT!EE428</f>
        <v>34.554063773675374</v>
      </c>
      <c r="DW82" s="427">
        <f>INPUT!EF428</f>
        <v>-2.1455065958456587</v>
      </c>
      <c r="DX82" s="502">
        <f>INPUT!EG428</f>
        <v>30.024647098364326</v>
      </c>
      <c r="DY82" s="427">
        <f>INPUT!EH428</f>
        <v>-11.633706763784257</v>
      </c>
      <c r="DZ82" s="502">
        <f>INPUT!EI428</f>
        <v>29.647616896318045</v>
      </c>
      <c r="EA82" s="427">
        <f>INPUT!EJ428</f>
        <v>1.6311265396456331</v>
      </c>
      <c r="EB82" s="502">
        <f>INPUT!EK428</f>
        <v>29.013368688542702</v>
      </c>
      <c r="EC82" s="427">
        <f>INPUT!EL428</f>
        <v>-6.5826292256305212</v>
      </c>
      <c r="ED82" s="502">
        <f>INPUT!EM428</f>
        <v>28.45061259893744</v>
      </c>
      <c r="EE82" s="427">
        <f>INPUT!EN428</f>
        <v>-17.663482983404634</v>
      </c>
      <c r="EF82" s="502">
        <f>INPUT!EO428</f>
        <v>26.006785661602006</v>
      </c>
      <c r="EG82" s="427">
        <f>INPUT!EP428</f>
        <v>-13.381877307664357</v>
      </c>
      <c r="EH82" s="502">
        <f>INPUT!EQ428</f>
        <v>26.124332379231173</v>
      </c>
      <c r="EI82" s="427">
        <f>INPUT!ER428</f>
        <v>-11.883870900680826</v>
      </c>
      <c r="EJ82" s="502">
        <f>INPUT!ES428</f>
        <v>26.115852601154398</v>
      </c>
      <c r="EK82" s="427">
        <f>INPUT!ET428</f>
        <v>-9.9868309622816227</v>
      </c>
      <c r="EL82" s="502">
        <f>INPUT!EU428</f>
        <v>26.040975775522696</v>
      </c>
      <c r="EM82" s="427">
        <f>INPUT!EV428</f>
        <v>-8.4695428438849802</v>
      </c>
      <c r="EN82" s="502">
        <f>INPUT!EW428</f>
        <v>25.967052585510441</v>
      </c>
      <c r="EO82" s="427">
        <f>INPUT!EX428</f>
        <v>-0.15277964992893578</v>
      </c>
      <c r="EP82" s="427"/>
      <c r="EQ82" s="502">
        <f>INPUT!FF428</f>
        <v>33.509316770186338</v>
      </c>
      <c r="ER82" s="427">
        <f>INPUT!FG428</f>
        <v>-6.6479151667500407</v>
      </c>
      <c r="ES82" s="502">
        <f>INPUT!FH428</f>
        <v>34.028756695799267</v>
      </c>
      <c r="ET82" s="427">
        <f>INPUT!FI428</f>
        <v>1.5501358299106816</v>
      </c>
      <c r="EU82" s="502">
        <f>INPUT!FJ428</f>
        <v>32.981397687280037</v>
      </c>
      <c r="EV82" s="427">
        <f>INPUT!FK428</f>
        <v>-3.0778644599981031</v>
      </c>
      <c r="EW82" s="502">
        <f>INPUT!FL428</f>
        <v>32.540415704387996</v>
      </c>
      <c r="EX82" s="427">
        <f>INPUT!FM428</f>
        <v>-1.3370627499577292</v>
      </c>
      <c r="EY82" s="502">
        <f>INPUT!FN428</f>
        <v>27.715283165244376</v>
      </c>
      <c r="EZ82" s="427">
        <f>INPUT!FO428</f>
        <v>-14.828121997510202</v>
      </c>
      <c r="FA82" s="502">
        <f>INPUT!FP428</f>
        <v>23.211314475873543</v>
      </c>
      <c r="FB82" s="427">
        <f>INPUT!FQ428</f>
        <v>-16.25084853911547</v>
      </c>
      <c r="FC82" s="502">
        <f>INPUT!FR428</f>
        <v>20.693658395007983</v>
      </c>
      <c r="FD82" s="427">
        <f>INPUT!FS428</f>
        <v>-10.846676018639434</v>
      </c>
      <c r="FE82" s="502">
        <f>INPUT!FT428</f>
        <v>18.495139502588057</v>
      </c>
      <c r="FF82" s="427">
        <f>INPUT!FU428</f>
        <v>-10.624118995558007</v>
      </c>
      <c r="FG82" s="502">
        <f>INPUT!FV428</f>
        <v>21.923566878980889</v>
      </c>
      <c r="FH82" s="427">
        <f>INPUT!FW428</f>
        <v>18.536910067172442</v>
      </c>
      <c r="FI82" s="502">
        <f>INPUT!FX428</f>
        <v>28.696036215082255</v>
      </c>
      <c r="FJ82" s="427">
        <f>INPUT!FY428</f>
        <v>30.89127500778368</v>
      </c>
      <c r="FK82" s="502">
        <f>INPUT!FZ428</f>
        <v>28.999618174875906</v>
      </c>
      <c r="FL82" s="427">
        <f>INPUT!GA428</f>
        <v>1.057922974163561</v>
      </c>
      <c r="FM82" s="502">
        <f>INPUT!GB428</f>
        <v>27.853145667288455</v>
      </c>
      <c r="FN82" s="427">
        <f>INPUT!GC428</f>
        <v>-3.9534055264931256</v>
      </c>
      <c r="FO82" s="502">
        <f>INPUT!GD428</f>
        <v>32.446134347275027</v>
      </c>
      <c r="FP82" s="427">
        <f>INPUT!GE428</f>
        <v>16.490017805711311</v>
      </c>
      <c r="FQ82" s="502">
        <f>INPUT!GF428</f>
        <v>36.028546203649206</v>
      </c>
      <c r="FR82" s="427">
        <f>INPUT!GG428</f>
        <v>11.041105291715736</v>
      </c>
      <c r="FS82" s="502">
        <f>INPUT!GH428</f>
        <v>38.554744525547449</v>
      </c>
      <c r="FT82" s="427">
        <f>INPUT!GI428</f>
        <v>7.0116576661713115</v>
      </c>
      <c r="FU82" s="502">
        <f>INPUT!GJ428</f>
        <v>33.977488473013288</v>
      </c>
      <c r="FV82" s="427">
        <f>INPUT!GK428</f>
        <v>-11.872095403202954</v>
      </c>
      <c r="FW82" s="502">
        <f>INPUT!GL428</f>
        <v>30.024647098364326</v>
      </c>
      <c r="FX82" s="427">
        <f>INPUT!GM428</f>
        <v>-11.633706763784257</v>
      </c>
      <c r="FY82" s="502">
        <f>INPUT!GN428</f>
        <v>26.006785661602006</v>
      </c>
      <c r="FZ82" s="427">
        <f>INPUT!GO428</f>
        <v>-13.381877307664357</v>
      </c>
      <c r="GA82" s="502">
        <f>INPUT!GP428</f>
        <v>25.967052585510441</v>
      </c>
      <c r="GB82" s="427">
        <f>INPUT!GQ428</f>
        <v>-0.15277964992893578</v>
      </c>
      <c r="GC82" s="502">
        <f>INPUT!GR428</f>
        <v>26.044205363217088</v>
      </c>
      <c r="GD82" s="427">
        <f>INPUT!GS428</f>
        <v>0.29711796305176286</v>
      </c>
      <c r="GE82" s="502">
        <f>INPUT!GT428</f>
        <v>26.039171404493572</v>
      </c>
      <c r="GF82" s="427">
        <f>INPUT!GU428</f>
        <v>-1.9328517239480814E-2</v>
      </c>
      <c r="GG82" s="502">
        <f>INPUT!GV428</f>
        <v>26.054643114751592</v>
      </c>
      <c r="GH82" s="427">
        <f>INPUT!GW428</f>
        <v>5.94170606187161E-2</v>
      </c>
      <c r="GI82" s="502">
        <f>INPUT!GX428</f>
        <v>26.080616834779036</v>
      </c>
      <c r="GJ82" s="427">
        <f>INPUT!GY428</f>
        <v>9.968941011031518E-2</v>
      </c>
      <c r="GK82" s="427">
        <f>INPUT!GZ428</f>
        <v>5.6714025606652285E-2</v>
      </c>
      <c r="GL82" s="436"/>
    </row>
    <row r="83" spans="1:194" ht="12" customHeight="1" x14ac:dyDescent="0.2">
      <c r="A83" s="497" t="s">
        <v>470</v>
      </c>
      <c r="B83" s="502">
        <f>INPUT!K429</f>
        <v>13.613482859691603</v>
      </c>
      <c r="C83" s="427">
        <f>INPUT!L429</f>
        <v>14.066730669359973</v>
      </c>
      <c r="D83" s="502">
        <f>INPUT!M429</f>
        <v>14.724539858129434</v>
      </c>
      <c r="E83" s="427">
        <f>INPUT!N429</f>
        <v>20.34790254505743</v>
      </c>
      <c r="F83" s="502">
        <f>INPUT!O429</f>
        <v>14.254306710034935</v>
      </c>
      <c r="G83" s="427">
        <f>INPUT!P429</f>
        <v>15.95634231179881</v>
      </c>
      <c r="H83" s="502">
        <f>INPUT!Q429</f>
        <v>15.223517356218776</v>
      </c>
      <c r="I83" s="427">
        <f>INPUT!R429</f>
        <v>11.398327283538091</v>
      </c>
      <c r="J83" s="502">
        <f>INPUT!S429</f>
        <v>15.493459396451236</v>
      </c>
      <c r="K83" s="427">
        <f>INPUT!T429</f>
        <v>13.80966616798769</v>
      </c>
      <c r="L83" s="502">
        <f>INPUT!U429</f>
        <v>14.455963012951212</v>
      </c>
      <c r="M83" s="427">
        <f>INPUT!V429</f>
        <v>-1.8240084088599895</v>
      </c>
      <c r="N83" s="502">
        <f>INPUT!W429</f>
        <v>14.61655491068913</v>
      </c>
      <c r="O83" s="427">
        <f>INPUT!X429</f>
        <v>2.5413245836724885</v>
      </c>
      <c r="P83" s="502">
        <f>INPUT!Y429</f>
        <v>14.16256157635468</v>
      </c>
      <c r="Q83" s="427">
        <f>INPUT!Z429</f>
        <v>-6.969189544298704</v>
      </c>
      <c r="R83" s="502">
        <f>INPUT!AA429</f>
        <v>14.730671565184505</v>
      </c>
      <c r="S83" s="427">
        <f>INPUT!AB429</f>
        <v>-4.9232893167903358</v>
      </c>
      <c r="T83" s="502">
        <f>INPUT!AC429</f>
        <v>14.412980411285975</v>
      </c>
      <c r="U83" s="427">
        <f>INPUT!AD429</f>
        <v>-0.29733475124921194</v>
      </c>
      <c r="V83" s="502">
        <f>INPUT!AE429</f>
        <v>14.63112664773141</v>
      </c>
      <c r="W83" s="427">
        <f>INPUT!AF429</f>
        <v>9.9693375978926468E-2</v>
      </c>
      <c r="X83" s="502">
        <f>INPUT!AG429</f>
        <v>13.374816472068796</v>
      </c>
      <c r="Y83" s="427">
        <f>INPUT!AH429</f>
        <v>-5.5621654320011977</v>
      </c>
      <c r="Z83" s="502">
        <f>INPUT!AI429</f>
        <v>12.807256033695094</v>
      </c>
      <c r="AA83" s="427">
        <f>INPUT!AJ429</f>
        <v>-13.057215504249953</v>
      </c>
      <c r="AB83" s="502">
        <f>INPUT!AK429</f>
        <v>13.699613968937966</v>
      </c>
      <c r="AC83" s="427">
        <f>INPUT!AL429</f>
        <v>-4.9494720869072477</v>
      </c>
      <c r="AD83" s="502">
        <f>INPUT!AM429</f>
        <v>14.098338450424416</v>
      </c>
      <c r="AE83" s="427">
        <f>INPUT!AN429</f>
        <v>-3.6414707502351096</v>
      </c>
      <c r="AF83" s="502">
        <f>INPUT!AO429</f>
        <v>13.085207853111836</v>
      </c>
      <c r="AG83" s="427">
        <f>INPUT!AP429</f>
        <v>-2.1653277976693142</v>
      </c>
      <c r="AH83" s="502">
        <f>INPUT!AQ429</f>
        <v>14.049345060271168</v>
      </c>
      <c r="AI83" s="427">
        <f>INPUT!AR429</f>
        <v>9.698322757882071</v>
      </c>
      <c r="AJ83" s="502">
        <f>INPUT!AS429</f>
        <v>14.304399277513649</v>
      </c>
      <c r="AK83" s="427">
        <f>INPUT!AT429</f>
        <v>4.4146156960842342</v>
      </c>
      <c r="AL83" s="502">
        <f>INPUT!AU429</f>
        <v>15.770624332418789</v>
      </c>
      <c r="AM83" s="427">
        <f>INPUT!AV429</f>
        <v>11.861581333678583</v>
      </c>
      <c r="AN83" s="502">
        <f>INPUT!AW429</f>
        <v>15.742256425519249</v>
      </c>
      <c r="AO83" s="427">
        <f>INPUT!AX429</f>
        <v>20.305742195570332</v>
      </c>
      <c r="AP83" s="502">
        <f>INPUT!AY429</f>
        <v>16.278625954198471</v>
      </c>
      <c r="AQ83" s="427">
        <f>INPUT!AZ429</f>
        <v>15.86750759102129</v>
      </c>
      <c r="AR83" s="502">
        <f>INPUT!BA429</f>
        <v>15.571637664660919</v>
      </c>
      <c r="AS83" s="427">
        <f>INPUT!BB429</f>
        <v>8.8590814794952788</v>
      </c>
      <c r="AT83" s="502">
        <f>INPUT!BC429</f>
        <v>16.754965532759218</v>
      </c>
      <c r="AU83" s="427">
        <f>INPUT!BD429</f>
        <v>6.2416121238584976</v>
      </c>
      <c r="AV83" s="502">
        <f>INPUT!BE429</f>
        <v>16.621367760502018</v>
      </c>
      <c r="AW83" s="427">
        <f>INPUT!BF429</f>
        <v>5.5844048732281548</v>
      </c>
      <c r="AX83" s="502">
        <f>INPUT!BG429</f>
        <v>16.680645224209563</v>
      </c>
      <c r="AY83" s="427">
        <f>INPUT!BH429</f>
        <v>2.4696142729872417</v>
      </c>
      <c r="AZ83" s="502">
        <f>INPUT!BI429</f>
        <v>17.22274994063168</v>
      </c>
      <c r="BA83" s="427">
        <f>INPUT!BJ429</f>
        <v>10.603330950333367</v>
      </c>
      <c r="BB83" s="502">
        <f>INPUT!BK429</f>
        <v>17.04831286914721</v>
      </c>
      <c r="BC83" s="427">
        <f>INPUT!BL429</f>
        <v>1.7508083547796094</v>
      </c>
      <c r="BD83" s="502">
        <f>INPUT!BM429</f>
        <v>16.898010622018184</v>
      </c>
      <c r="BE83" s="427">
        <f>INPUT!BN429</f>
        <v>1.664380847005642</v>
      </c>
      <c r="BF83" s="502">
        <f>INPUT!BO429</f>
        <v>15.200946760703033</v>
      </c>
      <c r="BG83" s="427">
        <f>INPUT!BP429</f>
        <v>-8.8707507630397924</v>
      </c>
      <c r="BH83" s="502">
        <f>INPUT!BQ429</f>
        <v>15.793435219425991</v>
      </c>
      <c r="BI83" s="427">
        <f>INPUT!BR429</f>
        <v>-8.2989924729364404</v>
      </c>
      <c r="BJ83" s="502">
        <f>INPUT!BS429</f>
        <v>14.345477568161055</v>
      </c>
      <c r="BK83" s="427">
        <f>INPUT!BT429</f>
        <v>-15.853975239259888</v>
      </c>
      <c r="BL83" s="502">
        <f>INPUT!BU429</f>
        <v>13.485789970551352</v>
      </c>
      <c r="BM83" s="427">
        <f>INPUT!BV429</f>
        <v>-20.19303175854732</v>
      </c>
      <c r="BN83" s="502">
        <f>INPUT!BW429</f>
        <v>15.00238303891272</v>
      </c>
      <c r="BO83" s="427">
        <f>INPUT!BX429</f>
        <v>-1.3062589121332402</v>
      </c>
      <c r="BP83" s="502">
        <f>INPUT!BY429</f>
        <v>15.462562223961948</v>
      </c>
      <c r="BQ83" s="427">
        <f>INPUT!BZ429</f>
        <v>-2.0950033407365898</v>
      </c>
      <c r="BR83" s="502">
        <f>INPUT!CA429</f>
        <v>15.482117981324912</v>
      </c>
      <c r="BS83" s="427">
        <f>INPUT!CB429</f>
        <v>7.9233361717184092</v>
      </c>
      <c r="BT83" s="502">
        <f>INPUT!CC429</f>
        <v>15.947462033109863</v>
      </c>
      <c r="BU83" s="427">
        <f>INPUT!CD429</f>
        <v>18.253821748180975</v>
      </c>
      <c r="BV83" s="502">
        <f>INPUT!CE429</f>
        <v>15.443556822795678</v>
      </c>
      <c r="BW83" s="427">
        <f>INPUT!CF429</f>
        <v>2.9406913737547891</v>
      </c>
      <c r="BX83" s="502">
        <f>INPUT!CG429</f>
        <v>15.414437595198956</v>
      </c>
      <c r="BY83" s="427">
        <f>INPUT!CH429</f>
        <v>-0.31123321003303506</v>
      </c>
      <c r="BZ83" s="502">
        <f>INPUT!CI429</f>
        <v>15.637459910281146</v>
      </c>
      <c r="CA83" s="427">
        <f>INPUT!CJ429</f>
        <v>1.0033635523486684</v>
      </c>
      <c r="CB83" s="502">
        <f>INPUT!CK429</f>
        <v>15.593376795707609</v>
      </c>
      <c r="CC83" s="427">
        <f>INPUT!CL429</f>
        <v>-2.2203234387208948</v>
      </c>
      <c r="CD83" s="502">
        <f>INPUT!CM429</f>
        <v>15.603621035173795</v>
      </c>
      <c r="CE83" s="427">
        <f>INPUT!CN429</f>
        <v>1.0364465531790712</v>
      </c>
      <c r="CF83" s="502">
        <f>INPUT!CO429</f>
        <v>15.117315396189474</v>
      </c>
      <c r="CG83" s="427">
        <f>INPUT!CP429</f>
        <v>-1.9275578312505259</v>
      </c>
      <c r="CH83" s="502">
        <f>INPUT!CQ429</f>
        <v>14.988757976195441</v>
      </c>
      <c r="CI83" s="427">
        <f>INPUT!CR429</f>
        <v>-4.1483843143809036</v>
      </c>
      <c r="CJ83" s="502">
        <f>INPUT!CS429</f>
        <v>15.078095314281143</v>
      </c>
      <c r="CK83" s="427">
        <f>INPUT!CT429</f>
        <v>-3.304489387881071</v>
      </c>
      <c r="CL83" s="502">
        <f>INPUT!CU429</f>
        <v>16.497013630098525</v>
      </c>
      <c r="CM83" s="427">
        <f>INPUT!CV429</f>
        <v>5.7255466081292283</v>
      </c>
      <c r="CN83" s="502">
        <f>INPUT!CW429</f>
        <v>15.693094923244983</v>
      </c>
      <c r="CO83" s="427">
        <f>INPUT!CX429</f>
        <v>3.8087419092985408</v>
      </c>
      <c r="CP83" s="502">
        <f>INPUT!CY429</f>
        <v>15.428167623069458</v>
      </c>
      <c r="CQ83" s="427">
        <f>INPUT!CZ429</f>
        <v>2.9315947830492073</v>
      </c>
      <c r="CR83" s="502">
        <f>INPUT!DA429</f>
        <v>16.038604600772814</v>
      </c>
      <c r="CS83" s="427">
        <f>INPUT!DB429</f>
        <v>6.3702295712504853</v>
      </c>
      <c r="CT83" s="502">
        <f>INPUT!DC429</f>
        <v>17.718427323272437</v>
      </c>
      <c r="CU83" s="427">
        <f>INPUT!DD429</f>
        <v>7.4038472693352286</v>
      </c>
      <c r="CV83" s="502">
        <f>INPUT!DE429</f>
        <v>19.300508851143121</v>
      </c>
      <c r="CW83" s="427">
        <f>INPUT!DF429</f>
        <v>22.987268894644551</v>
      </c>
      <c r="CX83" s="502">
        <f>INPUT!DG429</f>
        <v>19.416391677549921</v>
      </c>
      <c r="CY83" s="427">
        <f>INPUT!DH429</f>
        <v>25.85027692152466</v>
      </c>
      <c r="CZ83" s="502">
        <f>INPUT!DI429</f>
        <v>18.16386678455644</v>
      </c>
      <c r="DA83" s="427">
        <f>INPUT!DJ429</f>
        <v>13.250917001103835</v>
      </c>
      <c r="DB83" s="502">
        <f>INPUT!DK429</f>
        <v>18.166947411468019</v>
      </c>
      <c r="DC83" s="427">
        <f>INPUT!DL429</f>
        <v>2.5313764027266039</v>
      </c>
      <c r="DD83" s="502">
        <f>INPUT!DM429</f>
        <v>18.578016472463656</v>
      </c>
      <c r="DE83" s="427">
        <f>INPUT!DN429</f>
        <v>-3.7433851317172584</v>
      </c>
      <c r="DF83" s="502">
        <f>INPUT!DO429</f>
        <v>18.147307376814638</v>
      </c>
      <c r="DG83" s="427">
        <f>INPUT!DP429</f>
        <v>-6.5361490528781037</v>
      </c>
      <c r="DH83" s="502">
        <f>INPUT!DQ429</f>
        <v>19.744328524324157</v>
      </c>
      <c r="DI83" s="427">
        <f>INPUT!DR429</f>
        <v>8.7011304284145154</v>
      </c>
      <c r="DJ83" s="502">
        <f>INPUT!DS429</f>
        <v>20.647374639829192</v>
      </c>
      <c r="DK83" s="427">
        <f>INPUT!DT429</f>
        <v>13.653516863242432</v>
      </c>
      <c r="DL83" s="502">
        <f>INPUT!DU429</f>
        <v>20.492172904722025</v>
      </c>
      <c r="DM83" s="427">
        <f>INPUT!DV429</f>
        <v>10.303341237184993</v>
      </c>
      <c r="DN83" s="502">
        <f>INPUT!DW429</f>
        <v>19.990129368279568</v>
      </c>
      <c r="DO83" s="427">
        <f>INPUT!DX429</f>
        <v>10.154795712665109</v>
      </c>
      <c r="DP83" s="502">
        <f>INPUT!DY429</f>
        <v>20.673383763876245</v>
      </c>
      <c r="DQ83" s="427">
        <f>INPUT!DZ429</f>
        <v>4.7054283887524084</v>
      </c>
      <c r="DR83" s="502">
        <f>INPUT!EA429</f>
        <v>21.476046360000389</v>
      </c>
      <c r="DS83" s="427">
        <f>INPUT!EB429</f>
        <v>4.0134483663248455</v>
      </c>
      <c r="DT83" s="502">
        <f>INPUT!EC429</f>
        <v>18.58557259425999</v>
      </c>
      <c r="DU83" s="427">
        <f>INPUT!ED429</f>
        <v>-9.3040416910726726</v>
      </c>
      <c r="DV83" s="502">
        <f>INPUT!EE429</f>
        <v>19.427785133837009</v>
      </c>
      <c r="DW83" s="427">
        <f>INPUT!EF429</f>
        <v>-2.813109530621094</v>
      </c>
      <c r="DX83" s="502">
        <f>INPUT!EG429</f>
        <v>22.324167844811836</v>
      </c>
      <c r="DY83" s="427">
        <f>INPUT!EH429</f>
        <v>7.9850695937841554</v>
      </c>
      <c r="DZ83" s="502">
        <f>INPUT!EI429</f>
        <v>21.245604293910791</v>
      </c>
      <c r="EA83" s="427">
        <f>INPUT!EJ429</f>
        <v>-1.0730190381726956</v>
      </c>
      <c r="EB83" s="502">
        <f>INPUT!EK429</f>
        <v>21.496884176032548</v>
      </c>
      <c r="EC83" s="427">
        <f>INPUT!EL429</f>
        <v>15.664363134400784</v>
      </c>
      <c r="ED83" s="502">
        <f>INPUT!EM429</f>
        <v>21.765970346690182</v>
      </c>
      <c r="EE83" s="427">
        <f>INPUT!EN429</f>
        <v>12.035263910659587</v>
      </c>
      <c r="EF83" s="502">
        <f>INPUT!EO429</f>
        <v>23.824177458791592</v>
      </c>
      <c r="EG83" s="427">
        <f>INPUT!EP429</f>
        <v>6.7192184918478892</v>
      </c>
      <c r="EH83" s="502">
        <f>INPUT!EQ429</f>
        <v>23.556694691225982</v>
      </c>
      <c r="EI83" s="427">
        <f>INPUT!ER429</f>
        <v>10.877969698313429</v>
      </c>
      <c r="EJ83" s="502">
        <f>INPUT!ES429</f>
        <v>24.153094368849953</v>
      </c>
      <c r="EK83" s="427">
        <f>INPUT!ET429</f>
        <v>12.356256707094726</v>
      </c>
      <c r="EL83" s="502">
        <f>INPUT!EU429</f>
        <v>24.765571782098935</v>
      </c>
      <c r="EM83" s="427">
        <f>INPUT!EV429</f>
        <v>13.781151897346412</v>
      </c>
      <c r="EN83" s="502">
        <f>INPUT!EW429</f>
        <v>25.186633464884352</v>
      </c>
      <c r="EO83" s="427">
        <f>INPUT!EX429</f>
        <v>5.7187955741573315</v>
      </c>
      <c r="EP83" s="427"/>
      <c r="EQ83" s="502">
        <f>INPUT!FF429</f>
        <v>13.665840167842838</v>
      </c>
      <c r="ER83" s="427">
        <f>INPUT!FG429</f>
        <v>14.017926984168771</v>
      </c>
      <c r="ES83" s="502">
        <f>INPUT!FH429</f>
        <v>15.223517356218776</v>
      </c>
      <c r="ET83" s="427">
        <f>INPUT!FI429</f>
        <v>11.398327283538091</v>
      </c>
      <c r="EU83" s="502">
        <f>INPUT!FJ429</f>
        <v>14.16256157635468</v>
      </c>
      <c r="EV83" s="427">
        <f>INPUT!FK429</f>
        <v>-6.969189544298704</v>
      </c>
      <c r="EW83" s="502">
        <f>INPUT!FL429</f>
        <v>13.374816472068796</v>
      </c>
      <c r="EX83" s="427">
        <f>INPUT!FM429</f>
        <v>-5.5621654320011977</v>
      </c>
      <c r="EY83" s="502">
        <f>INPUT!FN429</f>
        <v>13.085207853111836</v>
      </c>
      <c r="EZ83" s="427">
        <f>INPUT!FO429</f>
        <v>-2.1653277976693142</v>
      </c>
      <c r="FA83" s="502">
        <f>INPUT!FP429</f>
        <v>15.742256425519249</v>
      </c>
      <c r="FB83" s="427">
        <f>INPUT!FQ429</f>
        <v>20.305742195570332</v>
      </c>
      <c r="FC83" s="502">
        <f>INPUT!FR429</f>
        <v>16.621367760502018</v>
      </c>
      <c r="FD83" s="427">
        <f>INPUT!FS429</f>
        <v>5.5844048732281548</v>
      </c>
      <c r="FE83" s="502">
        <f>INPUT!FT429</f>
        <v>16.898010622018184</v>
      </c>
      <c r="FF83" s="427">
        <f>INPUT!FU429</f>
        <v>1.664380847005642</v>
      </c>
      <c r="FG83" s="502">
        <f>INPUT!FV429</f>
        <v>13.485789970551352</v>
      </c>
      <c r="FH83" s="427">
        <f>INPUT!FW429</f>
        <v>-20.19303175854732</v>
      </c>
      <c r="FI83" s="502">
        <f>INPUT!FX429</f>
        <v>15.947462033109863</v>
      </c>
      <c r="FJ83" s="427">
        <f>INPUT!FY429</f>
        <v>18.253821748180975</v>
      </c>
      <c r="FK83" s="502">
        <f>INPUT!FZ429</f>
        <v>15.593376795707609</v>
      </c>
      <c r="FL83" s="427">
        <f>INPUT!GA429</f>
        <v>-2.2203234387208948</v>
      </c>
      <c r="FM83" s="502">
        <f>INPUT!GB429</f>
        <v>15.078095314281143</v>
      </c>
      <c r="FN83" s="427">
        <f>INPUT!GC429</f>
        <v>-3.304489387881071</v>
      </c>
      <c r="FO83" s="502">
        <f>INPUT!GD429</f>
        <v>16.038604600772814</v>
      </c>
      <c r="FP83" s="427">
        <f>INPUT!GE429</f>
        <v>6.3702295712504853</v>
      </c>
      <c r="FQ83" s="502">
        <f>INPUT!GF429</f>
        <v>18.16386678455644</v>
      </c>
      <c r="FR83" s="427">
        <f>INPUT!GG429</f>
        <v>13.250917001103835</v>
      </c>
      <c r="FS83" s="502">
        <f>INPUT!GH429</f>
        <v>19.744328524324157</v>
      </c>
      <c r="FT83" s="427">
        <f>INPUT!GI429</f>
        <v>8.7011304284145154</v>
      </c>
      <c r="FU83" s="502">
        <f>INPUT!GJ429</f>
        <v>20.673383763876245</v>
      </c>
      <c r="FV83" s="427">
        <f>INPUT!GK429</f>
        <v>4.7054283887524084</v>
      </c>
      <c r="FW83" s="502">
        <f>INPUT!GL429</f>
        <v>22.324167844811836</v>
      </c>
      <c r="FX83" s="427">
        <f>INPUT!GM429</f>
        <v>7.9850695937841554</v>
      </c>
      <c r="FY83" s="502">
        <f>INPUT!GN429</f>
        <v>23.824177458791592</v>
      </c>
      <c r="FZ83" s="427">
        <f>INPUT!GO429</f>
        <v>6.7192184918478892</v>
      </c>
      <c r="GA83" s="502">
        <f>INPUT!GP429</f>
        <v>25.186633464884352</v>
      </c>
      <c r="GB83" s="427">
        <f>INPUT!GQ429</f>
        <v>5.7187955741573315</v>
      </c>
      <c r="GC83" s="502">
        <f>INPUT!GR429</f>
        <v>26.604795509970696</v>
      </c>
      <c r="GD83" s="427">
        <f>INPUT!GS429</f>
        <v>5.6306137422596381</v>
      </c>
      <c r="GE83" s="502">
        <f>INPUT!GT429</f>
        <v>28.018355421410533</v>
      </c>
      <c r="GF83" s="427">
        <f>INPUT!GU429</f>
        <v>5.3131771334610667</v>
      </c>
      <c r="GG83" s="502">
        <f>INPUT!GV429</f>
        <v>29.332917653920514</v>
      </c>
      <c r="GH83" s="427">
        <f>INPUT!GW429</f>
        <v>4.6917894099717472</v>
      </c>
      <c r="GI83" s="502">
        <f>INPUT!GX429</f>
        <v>30.547031419858371</v>
      </c>
      <c r="GJ83" s="427">
        <f>INPUT!GY429</f>
        <v>4.1390828565448956</v>
      </c>
      <c r="GK83" s="427">
        <f>INPUT!GZ429</f>
        <v>5.0969758029581147</v>
      </c>
      <c r="GL83" s="436"/>
    </row>
    <row r="84" spans="1:194" ht="12" customHeight="1" x14ac:dyDescent="0.2">
      <c r="A84" s="497" t="s">
        <v>291</v>
      </c>
      <c r="B84" s="526">
        <f>INPUT!K430</f>
        <v>9.0799472813437649</v>
      </c>
      <c r="C84" s="427">
        <f>INPUT!L430</f>
        <v>14.877207142707283</v>
      </c>
      <c r="D84" s="526">
        <f>INPUT!M430</f>
        <v>9.1411761501375537</v>
      </c>
      <c r="E84" s="427">
        <f>INPUT!N430</f>
        <v>14.456283412800142</v>
      </c>
      <c r="F84" s="526">
        <f>INPUT!O430</f>
        <v>9.0834805071566027</v>
      </c>
      <c r="G84" s="427">
        <f>INPUT!P430</f>
        <v>5.5623334218997567</v>
      </c>
      <c r="H84" s="526">
        <f>INPUT!Q430</f>
        <v>9.8577066310933237</v>
      </c>
      <c r="I84" s="427">
        <f>INPUT!R430</f>
        <v>9.4664645987589946</v>
      </c>
      <c r="J84" s="526">
        <f>INPUT!S430</f>
        <v>10.05635145364322</v>
      </c>
      <c r="K84" s="427">
        <f>INPUT!T430</f>
        <v>10.753412349713054</v>
      </c>
      <c r="L84" s="526">
        <f>INPUT!U430</f>
        <v>9.4086358732468582</v>
      </c>
      <c r="M84" s="427">
        <f>INPUT!V430</f>
        <v>2.9258786694016381</v>
      </c>
      <c r="N84" s="526">
        <f>INPUT!W430</f>
        <v>9.5693427068482375</v>
      </c>
      <c r="O84" s="427">
        <f>INPUT!X430</f>
        <v>5.3488549825019049</v>
      </c>
      <c r="P84" s="526">
        <f>INPUT!Y430</f>
        <v>9.3288307302659348</v>
      </c>
      <c r="Q84" s="427">
        <f>INPUT!Z430</f>
        <v>-5.365100835514836</v>
      </c>
      <c r="R84" s="526">
        <f>INPUT!AA430</f>
        <v>9.7525370252642976</v>
      </c>
      <c r="S84" s="427">
        <f>INPUT!AB430</f>
        <v>-3.0211198343595758</v>
      </c>
      <c r="T84" s="526">
        <f>INPUT!AC430</f>
        <v>9.6533153820262534</v>
      </c>
      <c r="U84" s="427">
        <f>INPUT!AD430</f>
        <v>2.6005843150454178</v>
      </c>
      <c r="V84" s="526">
        <f>INPUT!AE430</f>
        <v>9.8496399830580259</v>
      </c>
      <c r="W84" s="427">
        <f>INPUT!AF430</f>
        <v>2.9291173364414558</v>
      </c>
      <c r="X84" s="526">
        <f>INPUT!AG430</f>
        <v>8.9006742312119727</v>
      </c>
      <c r="Y84" s="427">
        <f>INPUT!AH430</f>
        <v>-4.5896051866915695</v>
      </c>
      <c r="Z84" s="526">
        <f>INPUT!AI430</f>
        <v>8.5420782299486362</v>
      </c>
      <c r="AA84" s="427">
        <f>INPUT!AJ430</f>
        <v>-12.411732374662353</v>
      </c>
      <c r="AB84" s="526">
        <f>INPUT!AK430</f>
        <v>9.2953020134228179</v>
      </c>
      <c r="AC84" s="427">
        <f>INPUT!AL430</f>
        <v>-3.7087089195286138</v>
      </c>
      <c r="AD84" s="526">
        <f>INPUT!AM430</f>
        <v>9.6456342375497126</v>
      </c>
      <c r="AE84" s="427">
        <f>INPUT!AN430</f>
        <v>-2.0712000221248195</v>
      </c>
      <c r="AF84" s="526">
        <f>INPUT!AO430</f>
        <v>9.0600783707322226</v>
      </c>
      <c r="AG84" s="427">
        <f>INPUT!AP430</f>
        <v>1.7909220737600817</v>
      </c>
      <c r="AH84" s="526">
        <f>INPUT!AQ430</f>
        <v>9.7578399765533419</v>
      </c>
      <c r="AI84" s="427">
        <f>INPUT!AR430</f>
        <v>14.232622482222524</v>
      </c>
      <c r="AJ84" s="526">
        <f>INPUT!AS430</f>
        <v>10.027789381913289</v>
      </c>
      <c r="AK84" s="427">
        <f>INPUT!AT430</f>
        <v>7.8801890184173384</v>
      </c>
      <c r="AL84" s="526">
        <f>INPUT!AU430</f>
        <v>10.546882066682345</v>
      </c>
      <c r="AM84" s="427">
        <f>INPUT!AV430</f>
        <v>9.3435828783984256</v>
      </c>
      <c r="AN84" s="526">
        <f>INPUT!AW430</f>
        <v>11.038865623392843</v>
      </c>
      <c r="AO84" s="427">
        <f>INPUT!AX430</f>
        <v>21.84072997704871</v>
      </c>
      <c r="AP84" s="526">
        <f>INPUT!AY430</f>
        <v>11.446650983824789</v>
      </c>
      <c r="AQ84" s="427">
        <f>INPUT!AZ430</f>
        <v>17.307221796313655</v>
      </c>
      <c r="AR84" s="526">
        <f>INPUT!BA430</f>
        <v>11.589741785689158</v>
      </c>
      <c r="AS84" s="427">
        <f>INPUT!BB430</f>
        <v>15.576238633343253</v>
      </c>
      <c r="AT84" s="526">
        <f>INPUT!BC430</f>
        <v>11.829426398962822</v>
      </c>
      <c r="AU84" s="427">
        <f>INPUT!BD430</f>
        <v>12.160412187901869</v>
      </c>
      <c r="AV84" s="526">
        <f>INPUT!BE430</f>
        <v>11.808756747493788</v>
      </c>
      <c r="AW84" s="427">
        <f>INPUT!BF430</f>
        <v>6.9743681132365953</v>
      </c>
      <c r="AX84" s="526">
        <f>INPUT!BG430</f>
        <v>11.898831514016816</v>
      </c>
      <c r="AY84" s="427">
        <f>INPUT!BH430</f>
        <v>3.9503303702628889</v>
      </c>
      <c r="AZ84" s="526">
        <f>INPUT!BI430</f>
        <v>12.34236515573563</v>
      </c>
      <c r="BA84" s="427">
        <f>INPUT!BJ430</f>
        <v>6.4938752214117379</v>
      </c>
      <c r="BB84" s="526">
        <f>INPUT!BK430</f>
        <v>12.250680504926697</v>
      </c>
      <c r="BC84" s="427">
        <f>INPUT!BL430</f>
        <v>3.5610695883006693</v>
      </c>
      <c r="BD84" s="526">
        <f>INPUT!BM430</f>
        <v>12.199103663889359</v>
      </c>
      <c r="BE84" s="427">
        <f>INPUT!BN430</f>
        <v>3.3055716595941753</v>
      </c>
      <c r="BF84" s="526">
        <f>INPUT!BO430</f>
        <v>10.965655107310436</v>
      </c>
      <c r="BG84" s="427">
        <f>INPUT!BP430</f>
        <v>-7.8425886239930298</v>
      </c>
      <c r="BH84" s="526">
        <f>INPUT!BQ430</f>
        <v>11.46454512053811</v>
      </c>
      <c r="BI84" s="427">
        <f>INPUT!BR430</f>
        <v>-7.1122513725790037</v>
      </c>
      <c r="BJ84" s="526">
        <f>INPUT!BS430</f>
        <v>10.347776111243499</v>
      </c>
      <c r="BK84" s="427">
        <f>INPUT!BT430</f>
        <v>-15.533050534767689</v>
      </c>
      <c r="BL84" s="526">
        <f>INPUT!BU430</f>
        <v>9.746467681458121</v>
      </c>
      <c r="BM84" s="427">
        <f>INPUT!BV430</f>
        <v>-20.105050748042252</v>
      </c>
      <c r="BN84" s="526">
        <f>INPUT!BW430</f>
        <v>10.942367080654002</v>
      </c>
      <c r="BO84" s="427">
        <f>INPUT!BX430</f>
        <v>-0.21237241577030108</v>
      </c>
      <c r="BP84" s="526">
        <f>INPUT!BY430</f>
        <v>10.843450560978418</v>
      </c>
      <c r="BQ84" s="427">
        <f>INPUT!BZ430</f>
        <v>-5.4175246643413217</v>
      </c>
      <c r="BR84" s="526">
        <f>INPUT!CA430</f>
        <v>10.741926237339957</v>
      </c>
      <c r="BS84" s="427">
        <f>INPUT!CB430</f>
        <v>3.8090322196688176</v>
      </c>
      <c r="BT84" s="526">
        <f>INPUT!CC430</f>
        <v>10.687230075755789</v>
      </c>
      <c r="BU84" s="427">
        <f>INPUT!CD430</f>
        <v>9.652342007837289</v>
      </c>
      <c r="BV84" s="526">
        <f>INPUT!CE430</f>
        <v>10.326416255999044</v>
      </c>
      <c r="BW84" s="427">
        <f>INPUT!CF430</f>
        <v>-5.6290455265748935</v>
      </c>
      <c r="BX84" s="526">
        <f>INPUT!CG430</f>
        <v>10.419916457926263</v>
      </c>
      <c r="BY84" s="427">
        <f>INPUT!CH430</f>
        <v>-3.9058978566868574</v>
      </c>
      <c r="BZ84" s="526">
        <f>INPUT!CI430</f>
        <v>10.404877242468705</v>
      </c>
      <c r="CA84" s="427">
        <f>INPUT!CJ430</f>
        <v>-3.1376960465399284</v>
      </c>
      <c r="CB84" s="526">
        <f>INPUT!CK430</f>
        <v>10.457281466175546</v>
      </c>
      <c r="CC84" s="427">
        <f>INPUT!CL430</f>
        <v>-2.1516202790645034</v>
      </c>
      <c r="CD84" s="526">
        <f>INPUT!CM430</f>
        <v>10.491760814553569</v>
      </c>
      <c r="CE84" s="427">
        <f>INPUT!CN430</f>
        <v>1.6011804526906426</v>
      </c>
      <c r="CF84" s="526">
        <f>INPUT!CO430</f>
        <v>10.21976187355474</v>
      </c>
      <c r="CG84" s="427">
        <f>INPUT!CP430</f>
        <v>-1.9208847324228673</v>
      </c>
      <c r="CH84" s="526">
        <f>INPUT!CQ430</f>
        <v>10.117584733404627</v>
      </c>
      <c r="CI84" s="427">
        <f>INPUT!CR430</f>
        <v>-2.7611330952705626</v>
      </c>
      <c r="CJ84" s="526">
        <f>INPUT!CS430</f>
        <v>10.248077507928922</v>
      </c>
      <c r="CK84" s="427">
        <f>INPUT!CT430</f>
        <v>-2.0005577828549614</v>
      </c>
      <c r="CL84" s="502">
        <f>INPUT!CU430</f>
        <v>10.686835578380936</v>
      </c>
      <c r="CM84" s="427">
        <f>INPUT!CV430</f>
        <v>1.8593138680474963</v>
      </c>
      <c r="CN84" s="502">
        <f>INPUT!CW430</f>
        <v>10.523046341160393</v>
      </c>
      <c r="CO84" s="427">
        <f>INPUT!CX430</f>
        <v>2.9676275372956695</v>
      </c>
      <c r="CP84" s="502">
        <f>INPUT!CY430</f>
        <v>10.119859856168173</v>
      </c>
      <c r="CQ84" s="427">
        <f>INPUT!CZ430</f>
        <v>2.2486816997280279E-2</v>
      </c>
      <c r="CR84" s="502">
        <f>INPUT!DA430</f>
        <v>10.435777139789463</v>
      </c>
      <c r="CS84" s="427">
        <f>INPUT!DB430</f>
        <v>1.8315594482508413</v>
      </c>
      <c r="CT84" s="502">
        <f>INPUT!DC430</f>
        <v>11.439198421132533</v>
      </c>
      <c r="CU84" s="427">
        <f>INPUT!DD430</f>
        <v>7.0400899988916965</v>
      </c>
      <c r="CV84" s="502">
        <f>INPUT!DE430</f>
        <v>11.933368805890733</v>
      </c>
      <c r="CW84" s="427">
        <f>INPUT!DF430</f>
        <v>13.402226114066718</v>
      </c>
      <c r="CX84" s="502">
        <f>INPUT!DG430</f>
        <v>12.124425001878397</v>
      </c>
      <c r="CY84" s="427">
        <f>INPUT!DH430</f>
        <v>19.808230293707261</v>
      </c>
      <c r="CZ84" s="502">
        <f>INPUT!DI430</f>
        <v>11.300393252354942</v>
      </c>
      <c r="DA84" s="427">
        <f>INPUT!DJ430</f>
        <v>8.2851147641786582</v>
      </c>
      <c r="DB84" s="502">
        <f>INPUT!DK430</f>
        <v>11.325714191544236</v>
      </c>
      <c r="DC84" s="427">
        <f>INPUT!DL430</f>
        <v>-0.99206452594308159</v>
      </c>
      <c r="DD84" s="502">
        <f>INPUT!DM430</f>
        <v>11.726295742075909</v>
      </c>
      <c r="DE84" s="427">
        <f>INPUT!DN430</f>
        <v>-1.7352439799950381</v>
      </c>
      <c r="DF84" s="502">
        <f>INPUT!DO430</f>
        <v>11.680175670875448</v>
      </c>
      <c r="DG84" s="427">
        <f>INPUT!DP430</f>
        <v>-3.6640857684725026</v>
      </c>
      <c r="DH84" s="502">
        <f>INPUT!DQ430</f>
        <v>11.900522059398371</v>
      </c>
      <c r="DI84" s="427">
        <f>INPUT!DR430</f>
        <v>5.3106895808105126</v>
      </c>
      <c r="DJ84" s="502">
        <f>INPUT!DS430</f>
        <v>11.717051966014621</v>
      </c>
      <c r="DK84" s="427">
        <f>INPUT!DT430</f>
        <v>3.4553032846489806</v>
      </c>
      <c r="DL84" s="502">
        <f>INPUT!DU430</f>
        <v>12.172975477616196</v>
      </c>
      <c r="DM84" s="427">
        <f>INPUT!DV430</f>
        <v>3.8092143108545917</v>
      </c>
      <c r="DN84" s="502">
        <f>INPUT!DW430</f>
        <v>12.312175655689645</v>
      </c>
      <c r="DO84" s="427">
        <f>INPUT!DX430</f>
        <v>5.4108773927954656</v>
      </c>
      <c r="DP84" s="502">
        <f>INPUT!DY430</f>
        <v>12.786987584102102</v>
      </c>
      <c r="DQ84" s="427">
        <f>INPUT!DZ430</f>
        <v>7.4489633335341754</v>
      </c>
      <c r="DR84" s="502">
        <f>INPUT!EA430</f>
        <v>13.686613794760873</v>
      </c>
      <c r="DS84" s="427">
        <f>INPUT!EB430</f>
        <v>16.809363263549383</v>
      </c>
      <c r="DT84" s="502">
        <f>INPUT!EC430</f>
        <v>11.958625291958626</v>
      </c>
      <c r="DU84" s="427">
        <f>INPUT!ED430</f>
        <v>-1.7608692800845649</v>
      </c>
      <c r="DV84" s="502">
        <f>INPUT!EE430</f>
        <v>12.089855072463768</v>
      </c>
      <c r="DW84" s="427">
        <f>INPUT!EF430</f>
        <v>-1.80569697381745</v>
      </c>
      <c r="DX84" s="502">
        <f>INPUT!EG430</f>
        <v>14.035804983135334</v>
      </c>
      <c r="DY84" s="427">
        <f>INPUT!EH430</f>
        <v>9.7663143161714761</v>
      </c>
      <c r="DZ84" s="502">
        <f>INPUT!EI430</f>
        <v>13.515700132806179</v>
      </c>
      <c r="EA84" s="427">
        <f>INPUT!EJ430</f>
        <v>-1.248765140287067</v>
      </c>
      <c r="EB84" s="502">
        <f>INPUT!EK430</f>
        <v>13.714363640496085</v>
      </c>
      <c r="EC84" s="427">
        <f>INPUT!EL430</f>
        <v>14.681774080822452</v>
      </c>
      <c r="ED84" s="502">
        <f>INPUT!EM430</f>
        <v>13.916048041523327</v>
      </c>
      <c r="EE84" s="427">
        <f>INPUT!EN430</f>
        <v>15.105168408668135</v>
      </c>
      <c r="EF84" s="502">
        <f>INPUT!EO430</f>
        <v>15.269278994511559</v>
      </c>
      <c r="EG84" s="427">
        <f>INPUT!EP430</f>
        <v>8.7880532171706669</v>
      </c>
      <c r="EH84" s="502">
        <f>INPUT!EQ430</f>
        <v>15.116428390487609</v>
      </c>
      <c r="EI84" s="427">
        <f>INPUT!ER430</f>
        <v>11.843472716563452</v>
      </c>
      <c r="EJ84" s="502">
        <f>INPUT!ES430</f>
        <v>15.425723752103243</v>
      </c>
      <c r="EK84" s="427">
        <f>INPUT!ET430</f>
        <v>12.478596575591849</v>
      </c>
      <c r="EL84" s="502">
        <f>INPUT!EU430</f>
        <v>15.748595972045868</v>
      </c>
      <c r="EM84" s="427">
        <f>INPUT!EV430</f>
        <v>13.168594453357031</v>
      </c>
      <c r="EN84" s="502">
        <f>INPUT!EW430</f>
        <v>15.971848932202453</v>
      </c>
      <c r="EO84" s="427">
        <f>INPUT!EX430</f>
        <v>4.6011991656150109</v>
      </c>
      <c r="EP84" s="427"/>
      <c r="EQ84" s="502">
        <f>INPUT!FF430</f>
        <v>9.0052297452247121</v>
      </c>
      <c r="ER84" s="427">
        <f>INPUT!FG430</f>
        <v>14.340380076091908</v>
      </c>
      <c r="ES84" s="502">
        <f>INPUT!FH430</f>
        <v>9.8577066310933237</v>
      </c>
      <c r="ET84" s="427">
        <f>INPUT!FI430</f>
        <v>9.4664645987589946</v>
      </c>
      <c r="EU84" s="502">
        <f>INPUT!FJ430</f>
        <v>9.3288307302659348</v>
      </c>
      <c r="EV84" s="427">
        <f>INPUT!FK430</f>
        <v>-5.365100835514836</v>
      </c>
      <c r="EW84" s="502">
        <f>INPUT!FL430</f>
        <v>8.9006742312119727</v>
      </c>
      <c r="EX84" s="427">
        <f>INPUT!FM430</f>
        <v>-4.5896051866915695</v>
      </c>
      <c r="EY84" s="502">
        <f>INPUT!FN430</f>
        <v>9.0600783707322226</v>
      </c>
      <c r="EZ84" s="427">
        <f>INPUT!FO430</f>
        <v>1.7909220737600817</v>
      </c>
      <c r="FA84" s="502">
        <f>INPUT!FP430</f>
        <v>11.038865623392843</v>
      </c>
      <c r="FB84" s="427">
        <f>INPUT!FQ430</f>
        <v>21.84072997704871</v>
      </c>
      <c r="FC84" s="502">
        <f>INPUT!FR430</f>
        <v>11.808756747493788</v>
      </c>
      <c r="FD84" s="427">
        <f>INPUT!FS430</f>
        <v>6.9743681132365953</v>
      </c>
      <c r="FE84" s="502">
        <f>INPUT!FT430</f>
        <v>12.199103663889359</v>
      </c>
      <c r="FF84" s="427">
        <f>INPUT!FU430</f>
        <v>3.3055716595941753</v>
      </c>
      <c r="FG84" s="502">
        <f>INPUT!FV430</f>
        <v>9.746467681458121</v>
      </c>
      <c r="FH84" s="427">
        <f>INPUT!FW430</f>
        <v>-20.105050748042252</v>
      </c>
      <c r="FI84" s="502">
        <f>INPUT!FX430</f>
        <v>10.687230075755789</v>
      </c>
      <c r="FJ84" s="427">
        <f>INPUT!FY430</f>
        <v>9.652342007837289</v>
      </c>
      <c r="FK84" s="502">
        <f>INPUT!FZ430</f>
        <v>10.457281466175546</v>
      </c>
      <c r="FL84" s="427">
        <f>INPUT!GA430</f>
        <v>-2.1516202790645034</v>
      </c>
      <c r="FM84" s="502">
        <f>INPUT!GB430</f>
        <v>10.248077507928922</v>
      </c>
      <c r="FN84" s="427">
        <f>INPUT!GC430</f>
        <v>-2.0005577828549614</v>
      </c>
      <c r="FO84" s="502">
        <f>INPUT!GD430</f>
        <v>10.435777139789463</v>
      </c>
      <c r="FP84" s="427">
        <f>INPUT!GE430</f>
        <v>1.8315594482508413</v>
      </c>
      <c r="FQ84" s="502">
        <f>INPUT!GF430</f>
        <v>11.300393252354942</v>
      </c>
      <c r="FR84" s="427">
        <f>INPUT!GG430</f>
        <v>8.2851147641786582</v>
      </c>
      <c r="FS84" s="502">
        <f>INPUT!GH430</f>
        <v>11.900522059398371</v>
      </c>
      <c r="FT84" s="427">
        <f>INPUT!GI430</f>
        <v>5.3106895808105126</v>
      </c>
      <c r="FU84" s="502">
        <f>INPUT!GJ430</f>
        <v>12.786987584102102</v>
      </c>
      <c r="FV84" s="427">
        <f>INPUT!GK430</f>
        <v>7.4489633335341754</v>
      </c>
      <c r="FW84" s="502">
        <f>INPUT!GL430</f>
        <v>14.035804983135334</v>
      </c>
      <c r="FX84" s="427">
        <f>INPUT!GM430</f>
        <v>9.7663143161714761</v>
      </c>
      <c r="FY84" s="502">
        <f>INPUT!GN430</f>
        <v>15.269278994511559</v>
      </c>
      <c r="FZ84" s="427">
        <f>INPUT!GO430</f>
        <v>8.7880532171706669</v>
      </c>
      <c r="GA84" s="502">
        <f>INPUT!GP430</f>
        <v>15.971848932202453</v>
      </c>
      <c r="GB84" s="427">
        <f>INPUT!GQ430</f>
        <v>4.6011991656150109</v>
      </c>
      <c r="GC84" s="502">
        <f>INPUT!GR430</f>
        <v>16.671968630269298</v>
      </c>
      <c r="GD84" s="427">
        <f>INPUT!GS430</f>
        <v>4.3834605563746853</v>
      </c>
      <c r="GE84" s="502">
        <f>INPUT!GT430</f>
        <v>17.364602932498684</v>
      </c>
      <c r="GF84" s="427">
        <f>INPUT!GU430</f>
        <v>4.1544841979360037</v>
      </c>
      <c r="GG84" s="502">
        <f>INPUT!GV430</f>
        <v>17.992327218991061</v>
      </c>
      <c r="GH84" s="427">
        <f>INPUT!GW430</f>
        <v>3.6149648162559611</v>
      </c>
      <c r="GI84" s="502">
        <f>INPUT!GX430</f>
        <v>18.558962152911892</v>
      </c>
      <c r="GJ84" s="427">
        <f>INPUT!GY430</f>
        <v>3.1493142995017598</v>
      </c>
      <c r="GK84" s="427">
        <f>INPUT!GZ430</f>
        <v>3.9793339370389313</v>
      </c>
      <c r="GL84" s="436"/>
    </row>
    <row r="85" spans="1:194" ht="12" customHeight="1" x14ac:dyDescent="0.2">
      <c r="A85" s="497" t="s">
        <v>465</v>
      </c>
      <c r="B85" s="526">
        <f>INPUT!K431</f>
        <v>10.316044348158531</v>
      </c>
      <c r="C85" s="427">
        <f>INPUT!L431</f>
        <v>16.600157202298149</v>
      </c>
      <c r="D85" s="526">
        <f>INPUT!M431</f>
        <v>10.487172275866378</v>
      </c>
      <c r="E85" s="427">
        <f>INPUT!N431</f>
        <v>16.995117189347653</v>
      </c>
      <c r="F85" s="526">
        <f>INPUT!O431</f>
        <v>10.378267678592941</v>
      </c>
      <c r="G85" s="427">
        <f>INPUT!P431</f>
        <v>7.4062527724596094</v>
      </c>
      <c r="H85" s="526">
        <f>INPUT!Q431</f>
        <v>11.358396311002945</v>
      </c>
      <c r="I85" s="427">
        <f>INPUT!R431</f>
        <v>10.966593525320079</v>
      </c>
      <c r="J85" s="526">
        <f>INPUT!S431</f>
        <v>11.614428182877866</v>
      </c>
      <c r="K85" s="427">
        <f>INPUT!T431</f>
        <v>12.586062941374454</v>
      </c>
      <c r="L85" s="526">
        <f>INPUT!U431</f>
        <v>10.768744795106683</v>
      </c>
      <c r="M85" s="427">
        <f>INPUT!V431</f>
        <v>2.6849231788465433</v>
      </c>
      <c r="N85" s="526">
        <f>INPUT!W431</f>
        <v>10.968050938186735</v>
      </c>
      <c r="O85" s="427">
        <f>INPUT!X431</f>
        <v>5.6828680648729923</v>
      </c>
      <c r="P85" s="526">
        <f>INPUT!Y431</f>
        <v>10.650032126793747</v>
      </c>
      <c r="Q85" s="427">
        <f>INPUT!Z431</f>
        <v>-6.2364806158683006</v>
      </c>
      <c r="R85" s="526">
        <f>INPUT!AA431</f>
        <v>11.189151223728997</v>
      </c>
      <c r="S85" s="427">
        <f>INPUT!AB431</f>
        <v>-3.6616263190280662</v>
      </c>
      <c r="T85" s="526">
        <f>INPUT!AC431</f>
        <v>11.044645837077354</v>
      </c>
      <c r="U85" s="427">
        <f>INPUT!AD431</f>
        <v>2.5620538625452438</v>
      </c>
      <c r="V85" s="526">
        <f>INPUT!AE431</f>
        <v>11.290753283324836</v>
      </c>
      <c r="W85" s="427">
        <f>INPUT!AF431</f>
        <v>2.9422031950505412</v>
      </c>
      <c r="X85" s="526">
        <f>INPUT!AG431</f>
        <v>10.091123074413293</v>
      </c>
      <c r="Y85" s="427">
        <f>INPUT!AH431</f>
        <v>-5.2479564918337607</v>
      </c>
      <c r="Z85" s="526">
        <f>INPUT!AI431</f>
        <v>9.6360840594566888</v>
      </c>
      <c r="AA85" s="427">
        <f>INPUT!AJ431</f>
        <v>-13.880115955343387</v>
      </c>
      <c r="AB85" s="526">
        <f>INPUT!AK431</f>
        <v>10.568722506508662</v>
      </c>
      <c r="AC85" s="427">
        <f>INPUT!AL431</f>
        <v>-4.3090863898142988</v>
      </c>
      <c r="AD85" s="526">
        <f>INPUT!AM431</f>
        <v>11.005508398049486</v>
      </c>
      <c r="AE85" s="427">
        <f>INPUT!AN431</f>
        <v>-2.5263583227580155</v>
      </c>
      <c r="AF85" s="526">
        <f>INPUT!AO431</f>
        <v>10.245608457197362</v>
      </c>
      <c r="AG85" s="427">
        <f>INPUT!AP431</f>
        <v>1.5309037620973687</v>
      </c>
      <c r="AH85" s="526">
        <f>INPUT!AQ431</f>
        <v>11.128752585288403</v>
      </c>
      <c r="AI85" s="427">
        <f>INPUT!AR431</f>
        <v>15.490405818604657</v>
      </c>
      <c r="AJ85" s="526">
        <f>INPUT!AS431</f>
        <v>11.462204413810285</v>
      </c>
      <c r="AK85" s="427">
        <f>INPUT!AT431</f>
        <v>8.4540199324126384</v>
      </c>
      <c r="AL85" s="526">
        <f>INPUT!AU431</f>
        <v>12.210191216202066</v>
      </c>
      <c r="AM85" s="427">
        <f>INPUT!AV431</f>
        <v>10.946180535976758</v>
      </c>
      <c r="AN85" s="526">
        <f>INPUT!AW431</f>
        <v>12.77663215629584</v>
      </c>
      <c r="AO85" s="427">
        <f>INPUT!AX431</f>
        <v>24.703498183365369</v>
      </c>
      <c r="AP85" s="526">
        <f>INPUT!AY431</f>
        <v>13.310008481764207</v>
      </c>
      <c r="AQ85" s="427">
        <f>INPUT!AZ431</f>
        <v>19.600183216933974</v>
      </c>
      <c r="AR85" s="526">
        <f>INPUT!BA431</f>
        <v>13.394454382826476</v>
      </c>
      <c r="AS85" s="427">
        <f>INPUT!BB431</f>
        <v>16.857577297156823</v>
      </c>
      <c r="AT85" s="526">
        <f>INPUT!BC431</f>
        <v>13.811442714832165</v>
      </c>
      <c r="AU85" s="427">
        <f>INPUT!BD431</f>
        <v>13.114057513737798</v>
      </c>
      <c r="AV85" s="526">
        <f>INPUT!BE431</f>
        <v>13.771533634437827</v>
      </c>
      <c r="AW85" s="427">
        <f>INPUT!BF431</f>
        <v>7.7868836323329305</v>
      </c>
      <c r="AX85" s="526">
        <f>INPUT!BG431</f>
        <v>13.883633384696406</v>
      </c>
      <c r="AY85" s="427">
        <f>INPUT!BH431</f>
        <v>4.3097260510247759</v>
      </c>
      <c r="AZ85" s="526">
        <f>INPUT!BI431</f>
        <v>14.468059843267634</v>
      </c>
      <c r="BA85" s="427">
        <f>INPUT!BJ431</f>
        <v>8.0152981954805682</v>
      </c>
      <c r="BB85" s="526">
        <f>INPUT!BK431</f>
        <v>14.339214846006223</v>
      </c>
      <c r="BC85" s="427">
        <f>INPUT!BL431</f>
        <v>3.8212672062657216</v>
      </c>
      <c r="BD85" s="526">
        <f>INPUT!BM431</f>
        <v>14.260509496804394</v>
      </c>
      <c r="BE85" s="427">
        <f>INPUT!BN431</f>
        <v>3.5506275143082799</v>
      </c>
      <c r="BF85" s="526">
        <f>INPUT!BO431</f>
        <v>12.632538502135009</v>
      </c>
      <c r="BG85" s="427">
        <f>INPUT!BP431</f>
        <v>-9.0112929943860998</v>
      </c>
      <c r="BH85" s="526">
        <f>INPUT!BQ431</f>
        <v>13.275190627352163</v>
      </c>
      <c r="BI85" s="427">
        <f>INPUT!BR431</f>
        <v>-8.244845741846607</v>
      </c>
      <c r="BJ85" s="526">
        <f>INPUT!BS431</f>
        <v>11.832214012085464</v>
      </c>
      <c r="BK85" s="427">
        <f>INPUT!BT431</f>
        <v>-17.483529334376446</v>
      </c>
      <c r="BL85" s="526">
        <f>INPUT!BU431</f>
        <v>11.06085584252723</v>
      </c>
      <c r="BM85" s="427">
        <f>INPUT!BV431</f>
        <v>-22.437162255627452</v>
      </c>
      <c r="BN85" s="526">
        <f>INPUT!BW431</f>
        <v>12.583982903617608</v>
      </c>
      <c r="BO85" s="427">
        <f>INPUT!BX431</f>
        <v>-0.38436928974485696</v>
      </c>
      <c r="BP85" s="526">
        <f>INPUT!BY431</f>
        <v>12.520125851194258</v>
      </c>
      <c r="BQ85" s="427">
        <f>INPUT!BZ431</f>
        <v>-5.6877885776056019</v>
      </c>
      <c r="BR85" s="526">
        <f>INPUT!CA431</f>
        <v>12.405003930871827</v>
      </c>
      <c r="BS85" s="427">
        <f>INPUT!CB431</f>
        <v>4.8409360936280565</v>
      </c>
      <c r="BT85" s="526">
        <f>INPUT!CC431</f>
        <v>12.39157203447804</v>
      </c>
      <c r="BU85" s="427">
        <f>INPUT!CD431</f>
        <v>12.03086100113897</v>
      </c>
      <c r="BV85" s="526">
        <f>INPUT!CE431</f>
        <v>11.921182218252667</v>
      </c>
      <c r="BW85" s="427">
        <f>INPUT!CF431</f>
        <v>-5.2670183235420716</v>
      </c>
      <c r="BX85" s="526">
        <f>INPUT!CG431</f>
        <v>12.026018373818303</v>
      </c>
      <c r="BY85" s="427">
        <f>INPUT!CH431</f>
        <v>-3.9465056761296413</v>
      </c>
      <c r="BZ85" s="526">
        <f>INPUT!CI431</f>
        <v>12.031935749973716</v>
      </c>
      <c r="CA85" s="427">
        <f>INPUT!CJ431</f>
        <v>-3.0074007471264985</v>
      </c>
      <c r="CB85" s="526">
        <f>INPUT!CK431</f>
        <v>12.087924767783996</v>
      </c>
      <c r="CC85" s="427">
        <f>INPUT!CL431</f>
        <v>-2.4504337774834628</v>
      </c>
      <c r="CD85" s="526">
        <f>INPUT!CM431</f>
        <v>12.128855411973372</v>
      </c>
      <c r="CE85" s="427">
        <f>INPUT!CN431</f>
        <v>1.7420520038921472</v>
      </c>
      <c r="CF85" s="526">
        <f>INPUT!CO431</f>
        <v>11.764715508719533</v>
      </c>
      <c r="CG85" s="427">
        <f>INPUT!CP431</f>
        <v>-2.1728127878770653</v>
      </c>
      <c r="CH85" s="526">
        <f>INPUT!CQ431</f>
        <v>11.634085022131144</v>
      </c>
      <c r="CI85" s="427">
        <f>INPUT!CR431</f>
        <v>-3.3066227755034427</v>
      </c>
      <c r="CJ85" s="526">
        <f>INPUT!CS431</f>
        <v>11.793292402455853</v>
      </c>
      <c r="CK85" s="427">
        <f>INPUT!CT431</f>
        <v>-2.4374106473046497</v>
      </c>
      <c r="CL85" s="502">
        <f>INPUT!CU431</f>
        <v>12.449844300372657</v>
      </c>
      <c r="CM85" s="427">
        <f>INPUT!CV431</f>
        <v>2.6464895284546763</v>
      </c>
      <c r="CN85" s="502">
        <f>INPUT!CW431</f>
        <v>12.174437992295752</v>
      </c>
      <c r="CO85" s="427">
        <f>INPUT!CX431</f>
        <v>3.482638260759896</v>
      </c>
      <c r="CP85" s="502">
        <f>INPUT!CY431</f>
        <v>11.681168797997515</v>
      </c>
      <c r="CQ85" s="427">
        <f>INPUT!CZ431</f>
        <v>0.40470544762913896</v>
      </c>
      <c r="CR85" s="502">
        <f>INPUT!DA431</f>
        <v>12.109530172258134</v>
      </c>
      <c r="CS85" s="427">
        <f>INPUT!DB431</f>
        <v>2.6815053761952701</v>
      </c>
      <c r="CT85" s="502">
        <f>INPUT!DC431</f>
        <v>13.466044479745831</v>
      </c>
      <c r="CU85" s="427">
        <f>INPUT!DD431</f>
        <v>8.1623525150652299</v>
      </c>
      <c r="CV85" s="502">
        <f>INPUT!DE431</f>
        <v>14.236569708511226</v>
      </c>
      <c r="CW85" s="427">
        <f>INPUT!DF431</f>
        <v>16.938208708446624</v>
      </c>
      <c r="CX85" s="502">
        <f>INPUT!DG431</f>
        <v>14.478550848893896</v>
      </c>
      <c r="CY85" s="427">
        <f>INPUT!DH431</f>
        <v>23.947792376529421</v>
      </c>
      <c r="CZ85" s="502">
        <f>INPUT!DI431</f>
        <v>13.352981628843697</v>
      </c>
      <c r="DA85" s="427">
        <f>INPUT!DJ431</f>
        <v>10.268370769942825</v>
      </c>
      <c r="DB85" s="502">
        <f>INPUT!DK431</f>
        <v>13.383250732695249</v>
      </c>
      <c r="DC85" s="427">
        <f>INPUT!DL431</f>
        <v>-0.61483345889070673</v>
      </c>
      <c r="DD85" s="502">
        <f>INPUT!DM431</f>
        <v>13.904808896648573</v>
      </c>
      <c r="DE85" s="427">
        <f>INPUT!DN431</f>
        <v>-2.330342341275593</v>
      </c>
      <c r="DF85" s="502">
        <f>INPUT!DO431</f>
        <v>13.799813052021136</v>
      </c>
      <c r="DG85" s="427">
        <f>INPUT!DP431</f>
        <v>-4.6878848854173256</v>
      </c>
      <c r="DH85" s="502">
        <f>INPUT!DQ431</f>
        <v>14.250200230915652</v>
      </c>
      <c r="DI85" s="427">
        <f>INPUT!DR431</f>
        <v>6.7192378976533407</v>
      </c>
      <c r="DJ85" s="502">
        <f>INPUT!DS431</f>
        <v>14.136315582181133</v>
      </c>
      <c r="DK85" s="427">
        <f>INPUT!DT431</f>
        <v>5.6269202791377815</v>
      </c>
      <c r="DL85" s="502">
        <f>INPUT!DU431</f>
        <v>14.66748266013872</v>
      </c>
      <c r="DM85" s="427">
        <f>INPUT!DV431</f>
        <v>5.4849640089190466</v>
      </c>
      <c r="DN85" s="502">
        <f>INPUT!DW431</f>
        <v>14.773395497311828</v>
      </c>
      <c r="DO85" s="427">
        <f>INPUT!DX431</f>
        <v>7.0550408300502188</v>
      </c>
      <c r="DP85" s="502">
        <f>INPUT!DY431</f>
        <v>15.430490599202736</v>
      </c>
      <c r="DQ85" s="427">
        <f>INPUT!DZ431</f>
        <v>8.28262304501839</v>
      </c>
      <c r="DR85" s="502">
        <f>INPUT!EA431</f>
        <v>16.62595731843793</v>
      </c>
      <c r="DS85" s="427">
        <f>INPUT!EB431</f>
        <v>17.61167343628771</v>
      </c>
      <c r="DT85" s="502">
        <f>INPUT!EC431</f>
        <v>14.181204276871131</v>
      </c>
      <c r="DU85" s="427">
        <f>INPUT!ED431</f>
        <v>-3.3153499788285412</v>
      </c>
      <c r="DV85" s="502">
        <f>INPUT!EE431</f>
        <v>14.438646138934324</v>
      </c>
      <c r="DW85" s="427">
        <f>INPUT!EF431</f>
        <v>-2.2658931620588851</v>
      </c>
      <c r="DX85" s="502">
        <f>INPUT!EG431</f>
        <v>17.169181645940927</v>
      </c>
      <c r="DY85" s="427">
        <f>INPUT!EH431</f>
        <v>11.267892200576091</v>
      </c>
      <c r="DZ85" s="502">
        <f>INPUT!EI431</f>
        <v>16.387192300573755</v>
      </c>
      <c r="EA85" s="427">
        <f>INPUT!EJ431</f>
        <v>-1.4360978636663968</v>
      </c>
      <c r="EB85" s="502">
        <f>INPUT!EK431</f>
        <v>16.662524507773451</v>
      </c>
      <c r="EC85" s="427">
        <f>INPUT!EL431</f>
        <v>17.497246231402475</v>
      </c>
      <c r="ED85" s="502">
        <f>INPUT!EM431</f>
        <v>16.945010931672456</v>
      </c>
      <c r="EE85" s="427">
        <f>INPUT!EN431</f>
        <v>17.358724416547822</v>
      </c>
      <c r="EF85" s="502">
        <f>INPUT!EO431</f>
        <v>18.907059118841982</v>
      </c>
      <c r="EG85" s="427">
        <f>INPUT!EP431</f>
        <v>10.122075173640654</v>
      </c>
      <c r="EH85" s="502">
        <f>INPUT!EQ431</f>
        <v>18.677359274652581</v>
      </c>
      <c r="EI85" s="427">
        <f>INPUT!ER431</f>
        <v>13.975346917718422</v>
      </c>
      <c r="EJ85" s="502">
        <f>INPUT!ES431</f>
        <v>19.151513367026844</v>
      </c>
      <c r="EK85" s="427">
        <f>INPUT!ET431</f>
        <v>14.937645601614701</v>
      </c>
      <c r="EL85" s="502">
        <f>INPUT!EU431</f>
        <v>19.648825812175627</v>
      </c>
      <c r="EM85" s="427">
        <f>INPUT!EV431</f>
        <v>15.956406823257829</v>
      </c>
      <c r="EN85" s="502">
        <f>INPUT!EW431</f>
        <v>19.994619980321328</v>
      </c>
      <c r="EO85" s="427">
        <f>INPUT!EX431</f>
        <v>5.7521418568767801</v>
      </c>
      <c r="EP85" s="427"/>
      <c r="EQ85" s="502">
        <f>INPUT!FF431</f>
        <v>10.235870048954162</v>
      </c>
      <c r="ER85" s="427">
        <f>INPUT!FG431</f>
        <v>16.05585381668584</v>
      </c>
      <c r="ES85" s="502">
        <f>INPUT!FH431</f>
        <v>11.358396311002945</v>
      </c>
      <c r="ET85" s="427">
        <f>INPUT!FI431</f>
        <v>10.966593525320079</v>
      </c>
      <c r="EU85" s="502">
        <f>INPUT!FJ431</f>
        <v>10.650032126793747</v>
      </c>
      <c r="EV85" s="427">
        <f>INPUT!FK431</f>
        <v>-6.2364806158683006</v>
      </c>
      <c r="EW85" s="502">
        <f>INPUT!FL431</f>
        <v>10.091123074413293</v>
      </c>
      <c r="EX85" s="427">
        <f>INPUT!FM431</f>
        <v>-5.2479564918337607</v>
      </c>
      <c r="EY85" s="502">
        <f>INPUT!FN431</f>
        <v>10.245608457197362</v>
      </c>
      <c r="EZ85" s="427">
        <f>INPUT!FO431</f>
        <v>1.5309037620973687</v>
      </c>
      <c r="FA85" s="502">
        <f>INPUT!FP431</f>
        <v>12.77663215629584</v>
      </c>
      <c r="FB85" s="427">
        <f>INPUT!FQ431</f>
        <v>24.703498183365369</v>
      </c>
      <c r="FC85" s="502">
        <f>INPUT!FR431</f>
        <v>13.771533634437827</v>
      </c>
      <c r="FD85" s="427">
        <f>INPUT!FS431</f>
        <v>7.7868836323329305</v>
      </c>
      <c r="FE85" s="502">
        <f>INPUT!FT431</f>
        <v>14.260509496804394</v>
      </c>
      <c r="FF85" s="427">
        <f>INPUT!FU431</f>
        <v>3.5506275143082799</v>
      </c>
      <c r="FG85" s="502">
        <f>INPUT!FV431</f>
        <v>11.06085584252723</v>
      </c>
      <c r="FH85" s="427">
        <f>INPUT!FW431</f>
        <v>-22.437162255627452</v>
      </c>
      <c r="FI85" s="502">
        <f>INPUT!FX431</f>
        <v>12.39157203447804</v>
      </c>
      <c r="FJ85" s="427">
        <f>INPUT!FY431</f>
        <v>12.03086100113897</v>
      </c>
      <c r="FK85" s="502">
        <f>INPUT!FZ431</f>
        <v>12.087924767783996</v>
      </c>
      <c r="FL85" s="427">
        <f>INPUT!GA431</f>
        <v>-2.4504337774834628</v>
      </c>
      <c r="FM85" s="502">
        <f>INPUT!GB431</f>
        <v>11.793292402455853</v>
      </c>
      <c r="FN85" s="427">
        <f>INPUT!GC431</f>
        <v>-2.4374106473046497</v>
      </c>
      <c r="FO85" s="502">
        <f>INPUT!GD431</f>
        <v>12.109530172258134</v>
      </c>
      <c r="FP85" s="427">
        <f>INPUT!GE431</f>
        <v>2.6815053761952701</v>
      </c>
      <c r="FQ85" s="502">
        <f>INPUT!GF431</f>
        <v>13.352981628843697</v>
      </c>
      <c r="FR85" s="427">
        <f>INPUT!GG431</f>
        <v>10.268370769942825</v>
      </c>
      <c r="FS85" s="502">
        <f>INPUT!GH431</f>
        <v>14.250200230915652</v>
      </c>
      <c r="FT85" s="427">
        <f>INPUT!GI431</f>
        <v>6.7192378976533407</v>
      </c>
      <c r="FU85" s="502">
        <f>INPUT!GJ431</f>
        <v>15.430490599202736</v>
      </c>
      <c r="FV85" s="427">
        <f>INPUT!GK431</f>
        <v>8.28262304501839</v>
      </c>
      <c r="FW85" s="502">
        <f>INPUT!GL431</f>
        <v>17.169181645940927</v>
      </c>
      <c r="FX85" s="427">
        <f>INPUT!GM431</f>
        <v>11.267892200576091</v>
      </c>
      <c r="FY85" s="502">
        <f>INPUT!GN431</f>
        <v>18.907059118841982</v>
      </c>
      <c r="FZ85" s="427">
        <f>INPUT!GO431</f>
        <v>10.122075173640654</v>
      </c>
      <c r="GA85" s="502">
        <f>INPUT!GP431</f>
        <v>19.994619980321328</v>
      </c>
      <c r="GB85" s="427">
        <f>INPUT!GQ431</f>
        <v>5.7521418568767801</v>
      </c>
      <c r="GC85" s="502">
        <f>INPUT!GR431</f>
        <v>21.107511791838913</v>
      </c>
      <c r="GD85" s="427">
        <f>INPUT!GS431</f>
        <v>5.5659563053105821</v>
      </c>
      <c r="GE85" s="502">
        <f>INPUT!GT431</f>
        <v>22.229879099642844</v>
      </c>
      <c r="GF85" s="427">
        <f>INPUT!GU431</f>
        <v>5.3173833035018658</v>
      </c>
      <c r="GG85" s="502">
        <f>INPUT!GV431</f>
        <v>23.270001746161636</v>
      </c>
      <c r="GH85" s="427">
        <f>INPUT!GW431</f>
        <v>4.6789397362737128</v>
      </c>
      <c r="GI85" s="502">
        <f>INPUT!GX431</f>
        <v>24.228174152961511</v>
      </c>
      <c r="GJ85" s="427">
        <f>INPUT!GY431</f>
        <v>4.1176292862028951</v>
      </c>
      <c r="GK85" s="427">
        <f>INPUT!GZ431</f>
        <v>5.0846642337670556</v>
      </c>
      <c r="GL85" s="436"/>
    </row>
    <row r="86" spans="1:194" ht="12" customHeight="1" x14ac:dyDescent="0.2">
      <c r="A86" s="497" t="s">
        <v>121</v>
      </c>
      <c r="B86" s="526">
        <f>INPUT!K432</f>
        <v>6.1647773788082452</v>
      </c>
      <c r="C86" s="427">
        <f>INPUT!L432</f>
        <v>14.321269905210276</v>
      </c>
      <c r="D86" s="526">
        <f>INPUT!M432</f>
        <v>6.3872589789901806</v>
      </c>
      <c r="E86" s="427">
        <f>INPUT!N432</f>
        <v>12.706010717030258</v>
      </c>
      <c r="F86" s="526">
        <f>INPUT!O432</f>
        <v>6.5842646392889144</v>
      </c>
      <c r="G86" s="427">
        <f>INPUT!P432</f>
        <v>11.950653621325436</v>
      </c>
      <c r="H86" s="526">
        <f>INPUT!Q432</f>
        <v>6.8000345082100786</v>
      </c>
      <c r="I86" s="427">
        <f>INPUT!R432</f>
        <v>11.759200686020366</v>
      </c>
      <c r="J86" s="526">
        <f>INPUT!S432</f>
        <v>6.9294995382909415</v>
      </c>
      <c r="K86" s="427">
        <f>INPUT!T432</f>
        <v>12.404700323996609</v>
      </c>
      <c r="L86" s="526">
        <f>INPUT!U432</f>
        <v>7.24821162458516</v>
      </c>
      <c r="M86" s="427">
        <f>INPUT!V432</f>
        <v>13.479219308735392</v>
      </c>
      <c r="N86" s="526">
        <f>INPUT!W432</f>
        <v>7.5567581837381201</v>
      </c>
      <c r="O86" s="427">
        <f>INPUT!X432</f>
        <v>14.769964418596526</v>
      </c>
      <c r="P86" s="526">
        <f>INPUT!Y432</f>
        <v>7.7326952272281071</v>
      </c>
      <c r="Q86" s="427">
        <f>INPUT!Z432</f>
        <v>13.715529206388188</v>
      </c>
      <c r="R86" s="526">
        <f>INPUT!AA432</f>
        <v>8.0447647848287627</v>
      </c>
      <c r="S86" s="427">
        <f>INPUT!AB432</f>
        <v>16.094455889276027</v>
      </c>
      <c r="T86" s="526">
        <f>INPUT!AC432</f>
        <v>8.3762660778747406</v>
      </c>
      <c r="U86" s="427">
        <f>INPUT!AD432</f>
        <v>15.563210785172732</v>
      </c>
      <c r="V86" s="526">
        <f>INPUT!AE432</f>
        <v>9.0765742030920062</v>
      </c>
      <c r="W86" s="427">
        <f>INPUT!AF432</f>
        <v>20.112010764410559</v>
      </c>
      <c r="X86" s="526">
        <f>INPUT!AG432</f>
        <v>8.4919943831242701</v>
      </c>
      <c r="Y86" s="427">
        <f>INPUT!AH432</f>
        <v>9.8193337973872872</v>
      </c>
      <c r="Z86" s="526">
        <f>INPUT!AI432</f>
        <v>8.5060342877376574</v>
      </c>
      <c r="AA86" s="427">
        <f>INPUT!AJ432</f>
        <v>5.7337848308353312</v>
      </c>
      <c r="AB86" s="526">
        <f>INPUT!AK432</f>
        <v>9.2687910024426774</v>
      </c>
      <c r="AC86" s="427">
        <f>INPUT!AL432</f>
        <v>10.655403210333446</v>
      </c>
      <c r="AD86" s="526">
        <f>INPUT!AM432</f>
        <v>9.6313799248456018</v>
      </c>
      <c r="AE86" s="427">
        <f>INPUT!AN432</f>
        <v>6.1125013616326385</v>
      </c>
      <c r="AF86" s="526">
        <f>INPUT!AO432</f>
        <v>10.238121713713841</v>
      </c>
      <c r="AG86" s="427">
        <f>INPUT!AP432</f>
        <v>20.562040573879379</v>
      </c>
      <c r="AH86" s="526">
        <f>INPUT!AQ432</f>
        <v>10.577671522295118</v>
      </c>
      <c r="AI86" s="427">
        <f>INPUT!AR432</f>
        <v>24.354912812236652</v>
      </c>
      <c r="AJ86" s="526">
        <f>INPUT!AS432</f>
        <v>11.016178078583799</v>
      </c>
      <c r="AK86" s="427">
        <f>INPUT!AT432</f>
        <v>18.852373256454037</v>
      </c>
      <c r="AL86" s="526">
        <f>INPUT!AU432</f>
        <v>11.653404173237947</v>
      </c>
      <c r="AM86" s="427">
        <f>INPUT!AV432</f>
        <v>20.99412819523636</v>
      </c>
      <c r="AN86" s="526">
        <f>INPUT!AW432</f>
        <v>12.046647183570057</v>
      </c>
      <c r="AO86" s="427">
        <f>INPUT!AX432</f>
        <v>17.664621699444318</v>
      </c>
      <c r="AP86" s="526">
        <f>INPUT!AY432</f>
        <v>12.593518460930399</v>
      </c>
      <c r="AQ86" s="427">
        <f>INPUT!AZ432</f>
        <v>19.057567957053443</v>
      </c>
      <c r="AR86" s="526">
        <f>INPUT!BA432</f>
        <v>13.254238379156909</v>
      </c>
      <c r="AS86" s="427">
        <f>INPUT!BB432</f>
        <v>20.316123111009365</v>
      </c>
      <c r="AT86" s="526">
        <f>INPUT!BC432</f>
        <v>13.649614083037848</v>
      </c>
      <c r="AU86" s="427">
        <f>INPUT!BD432</f>
        <v>17.129843607280005</v>
      </c>
      <c r="AV86" s="526">
        <f>INPUT!BE432</f>
        <v>13.990457821540961</v>
      </c>
      <c r="AW86" s="427">
        <f>INPUT!BF432</f>
        <v>16.135698243258844</v>
      </c>
      <c r="AX86" s="526">
        <f>INPUT!BG432</f>
        <v>14.561239853364755</v>
      </c>
      <c r="AY86" s="427">
        <f>INPUT!BH432</f>
        <v>15.624874005933552</v>
      </c>
      <c r="AZ86" s="526">
        <f>INPUT!BI432</f>
        <v>14.966743980855014</v>
      </c>
      <c r="BA86" s="427">
        <f>INPUT!BJ432</f>
        <v>12.920437619343893</v>
      </c>
      <c r="BB86" s="526">
        <f>INPUT!BK432</f>
        <v>15.778510390526332</v>
      </c>
      <c r="BC86" s="427">
        <f>INPUT!BL432</f>
        <v>15.596750901067802</v>
      </c>
      <c r="BD86" s="526">
        <f>INPUT!BM432</f>
        <v>16.280599346391796</v>
      </c>
      <c r="BE86" s="427">
        <f>INPUT!BN432</f>
        <v>16.369310812150317</v>
      </c>
      <c r="BF86" s="526">
        <f>INPUT!BO432</f>
        <v>16.626288437373049</v>
      </c>
      <c r="BG86" s="427">
        <f>INPUT!BP432</f>
        <v>14.181818339673246</v>
      </c>
      <c r="BH86" s="526">
        <f>INPUT!BQ432</f>
        <v>17.043150913708676</v>
      </c>
      <c r="BI86" s="427">
        <f>INPUT!BR432</f>
        <v>13.873471314199914</v>
      </c>
      <c r="BJ86" s="526">
        <f>INPUT!BS432</f>
        <v>15.490407153034395</v>
      </c>
      <c r="BK86" s="427">
        <f>INPUT!BT432</f>
        <v>-1.8259216514184939</v>
      </c>
      <c r="BL86" s="526">
        <f>INPUT!BU432</f>
        <v>16.823291150091617</v>
      </c>
      <c r="BM86" s="427">
        <f>INPUT!BV432</f>
        <v>3.3333650202509002</v>
      </c>
      <c r="BN86" s="526">
        <f>INPUT!BW432</f>
        <v>17.510868076949407</v>
      </c>
      <c r="BO86" s="427">
        <f>INPUT!BX432</f>
        <v>5.3203674584880511</v>
      </c>
      <c r="BP86" s="526">
        <f>INPUT!BY432</f>
        <v>18.131101813110181</v>
      </c>
      <c r="BQ86" s="427">
        <f>INPUT!BZ432</f>
        <v>6.383507984585246</v>
      </c>
      <c r="BR86" s="526">
        <f>INPUT!CA432</f>
        <v>19.227110353865196</v>
      </c>
      <c r="BS86" s="427">
        <f>INPUT!CB432</f>
        <v>24.122691959706334</v>
      </c>
      <c r="BT86" s="526">
        <f>INPUT!CC432</f>
        <v>19.329104847108638</v>
      </c>
      <c r="BU86" s="427">
        <f>INPUT!CD432</f>
        <v>14.894907748198705</v>
      </c>
      <c r="BV86" s="526">
        <f>INPUT!CE432</f>
        <v>18.630000000000003</v>
      </c>
      <c r="BW86" s="427">
        <f>INPUT!CF432</f>
        <v>6.3910704948075825</v>
      </c>
      <c r="BX86" s="526">
        <f>INPUT!CG432</f>
        <v>20.001110969498843</v>
      </c>
      <c r="BY86" s="427">
        <f>INPUT!CH432</f>
        <v>10.313819731774387</v>
      </c>
      <c r="BZ86" s="526">
        <f>INPUT!CI432</f>
        <v>21.310000000000002</v>
      </c>
      <c r="CA86" s="427">
        <f>INPUT!CJ432</f>
        <v>10.83308728040917</v>
      </c>
      <c r="CB86" s="526">
        <f>INPUT!CK432</f>
        <v>22.305450101243238</v>
      </c>
      <c r="CC86" s="427">
        <f>INPUT!CL432</f>
        <v>15.398257072312482</v>
      </c>
      <c r="CD86" s="526">
        <f>INPUT!CM432</f>
        <v>22.523119829584825</v>
      </c>
      <c r="CE86" s="427">
        <f>INPUT!CN432</f>
        <v>20.897046857674837</v>
      </c>
      <c r="CF86" s="526">
        <f>INPUT!CO432</f>
        <v>22.900000000000002</v>
      </c>
      <c r="CG86" s="427">
        <f>INPUT!CP432</f>
        <v>14.4936400529045</v>
      </c>
      <c r="CH86" s="526">
        <f>INPUT!CQ432</f>
        <v>24.532767192626423</v>
      </c>
      <c r="CI86" s="427">
        <f>INPUT!CR432</f>
        <v>15.123262283558979</v>
      </c>
      <c r="CJ86" s="526">
        <f>INPUT!CS432</f>
        <v>25.292187600523256</v>
      </c>
      <c r="CK86" s="427">
        <f>INPUT!CT432</f>
        <v>13.39016915472846</v>
      </c>
      <c r="CL86" s="526">
        <f>INPUT!CU432</f>
        <v>13.04274348985909</v>
      </c>
      <c r="CM86" s="427">
        <f>INPUT!CV432</f>
        <v>-42.09175465679921</v>
      </c>
      <c r="CN86" s="526">
        <f>INPUT!CW432</f>
        <v>13.570528294631604</v>
      </c>
      <c r="CO86" s="427">
        <f>INPUT!CX432</f>
        <v>-40.740051115145839</v>
      </c>
      <c r="CP86" s="526">
        <f>INPUT!CY432</f>
        <v>14.635478447871241</v>
      </c>
      <c r="CQ86" s="427">
        <f>INPUT!CZ432</f>
        <v>-40.343140531370281</v>
      </c>
      <c r="CR86" s="526">
        <f>INPUT!DA432</f>
        <v>14.336683868264549</v>
      </c>
      <c r="CS86" s="427">
        <f>INPUT!DB432</f>
        <v>-43.315761788956742</v>
      </c>
      <c r="CT86" s="526">
        <f>INPUT!DC432</f>
        <v>14.551794431629204</v>
      </c>
      <c r="CU86" s="427">
        <f>INPUT!DD432</f>
        <v>11.570042322333652</v>
      </c>
      <c r="CV86" s="526">
        <f>INPUT!DE432</f>
        <v>14.957402865625404</v>
      </c>
      <c r="CW86" s="427">
        <f>INPUT!DF432</f>
        <v>10.219753725744329</v>
      </c>
      <c r="CX86" s="526">
        <f>INPUT!DG432</f>
        <v>15.592321401730691</v>
      </c>
      <c r="CY86" s="427">
        <f>INPUT!DH432</f>
        <v>6.5378317303909084</v>
      </c>
      <c r="CZ86" s="526">
        <f>INPUT!DI432</f>
        <v>14.792789929758191</v>
      </c>
      <c r="DA86" s="427">
        <f>INPUT!DJ432</f>
        <v>3.1813916362016803</v>
      </c>
      <c r="DB86" s="526">
        <f>INPUT!DK432</f>
        <v>15.136731655316412</v>
      </c>
      <c r="DC86" s="427">
        <f>INPUT!DL432</f>
        <v>4.0196913613334884</v>
      </c>
      <c r="DD86" s="526">
        <f>INPUT!DM432</f>
        <v>16.176178386135337</v>
      </c>
      <c r="DE86" s="427">
        <f>INPUT!DN432</f>
        <v>8.1483097798407336</v>
      </c>
      <c r="DF86" s="526">
        <f>INPUT!DO432</f>
        <v>16.057749295780901</v>
      </c>
      <c r="DG86" s="427">
        <f>INPUT!DP432</f>
        <v>2.9849814024392129</v>
      </c>
      <c r="DH86" s="526">
        <f>INPUT!DQ432</f>
        <v>15.482150323769057</v>
      </c>
      <c r="DI86" s="427">
        <f>INPUT!DR432</f>
        <v>4.660110751820401</v>
      </c>
      <c r="DJ86" s="526">
        <f>INPUT!DS432</f>
        <v>15.721429048968234</v>
      </c>
      <c r="DK86" s="427">
        <f>INPUT!DT432</f>
        <v>3.8627717460159916</v>
      </c>
      <c r="DL86" s="526">
        <f>INPUT!DU432</f>
        <v>15.862123418257987</v>
      </c>
      <c r="DM86" s="427">
        <f>INPUT!DV432</f>
        <v>-1.9414657799924351</v>
      </c>
      <c r="DN86" s="526">
        <f>INPUT!DW432</f>
        <v>16.452392256652175</v>
      </c>
      <c r="DO86" s="427">
        <f>INPUT!DX432</f>
        <v>2.4576480402204615</v>
      </c>
      <c r="DP86" s="526">
        <f>INPUT!DY432</f>
        <v>17.375936660540081</v>
      </c>
      <c r="DQ86" s="427">
        <f>INPUT!DZ432</f>
        <v>12.232062712009562</v>
      </c>
      <c r="DR86" s="526">
        <f>INPUT!EA432</f>
        <v>20.574273307273792</v>
      </c>
      <c r="DS86" s="427">
        <f>INPUT!EB432</f>
        <v>30.867704476419977</v>
      </c>
      <c r="DT86" s="526">
        <f>INPUT!EC432</f>
        <v>19.662777513624228</v>
      </c>
      <c r="DU86" s="427">
        <f>INPUT!ED432</f>
        <v>23.960563129848843</v>
      </c>
      <c r="DV86" s="526">
        <f>INPUT!EE432</f>
        <v>20.445026113851981</v>
      </c>
      <c r="DW86" s="427">
        <f>INPUT!EF432</f>
        <v>24.267801271182734</v>
      </c>
      <c r="DX86" s="526">
        <f>INPUT!EG432</f>
        <v>21.995515142554396</v>
      </c>
      <c r="DY86" s="427">
        <f>INPUT!EH432</f>
        <v>26.58606883912713</v>
      </c>
      <c r="DZ86" s="526">
        <f>INPUT!EI432</f>
        <v>22.246119366234339</v>
      </c>
      <c r="EA86" s="427">
        <f>INPUT!EJ432</f>
        <v>8.1259057561439363</v>
      </c>
      <c r="EB86" s="526">
        <f>INPUT!EK432</f>
        <v>22.856118323531117</v>
      </c>
      <c r="EC86" s="427">
        <f>INPUT!EL432</f>
        <v>16.240537775979224</v>
      </c>
      <c r="ED86" s="526">
        <f>INPUT!EM432</f>
        <v>23.416058394160583</v>
      </c>
      <c r="EE86" s="427">
        <f>INPUT!EN432</f>
        <v>14.531809662476579</v>
      </c>
      <c r="EF86" s="526">
        <f>INPUT!EO432</f>
        <v>26.042693780333202</v>
      </c>
      <c r="EG86" s="427">
        <f>INPUT!EP432</f>
        <v>18.400017510609644</v>
      </c>
      <c r="EH86" s="526">
        <f>INPUT!EQ432</f>
        <v>26.576528569128765</v>
      </c>
      <c r="EI86" s="427">
        <f>INPUT!ER432</f>
        <v>19.465908330363547</v>
      </c>
      <c r="EJ86" s="526">
        <f>INPUT!ES432</f>
        <v>27.169493291542263</v>
      </c>
      <c r="EK86" s="427">
        <f>INPUT!ET432</f>
        <v>18.87186138501211</v>
      </c>
      <c r="EL86" s="526">
        <f>INPUT!EU432</f>
        <v>27.803126804035291</v>
      </c>
      <c r="EM86" s="427">
        <f>INPUT!EV432</f>
        <v>18.735298383816556</v>
      </c>
      <c r="EN86" s="526">
        <f>INPUT!EW432</f>
        <v>28.400059931825215</v>
      </c>
      <c r="EO86" s="427">
        <f>INPUT!EX432</f>
        <v>9.0519290031058084</v>
      </c>
      <c r="EP86" s="427"/>
      <c r="EQ86" s="526">
        <f>INPUT!FF432</f>
        <v>6.0845411084446628</v>
      </c>
      <c r="ER86" s="427">
        <f>INPUT!FG432</f>
        <v>18.182127342112441</v>
      </c>
      <c r="ES86" s="526">
        <f>INPUT!FH432</f>
        <v>6.8000345082100786</v>
      </c>
      <c r="ET86" s="427">
        <f>INPUT!FI432</f>
        <v>11.759200686020366</v>
      </c>
      <c r="EU86" s="526">
        <f>INPUT!FJ432</f>
        <v>7.7298403315786706</v>
      </c>
      <c r="EV86" s="427">
        <f>INPUT!FK432</f>
        <v>13.673545659893094</v>
      </c>
      <c r="EW86" s="526">
        <f>INPUT!FL432</f>
        <v>8.4919943831242701</v>
      </c>
      <c r="EX86" s="427">
        <f>INPUT!FM432</f>
        <v>9.8598938510020098</v>
      </c>
      <c r="EY86" s="526">
        <f>INPUT!FN432</f>
        <v>10.238121713713841</v>
      </c>
      <c r="EZ86" s="427">
        <f>INPUT!FO432</f>
        <v>20.562040573879379</v>
      </c>
      <c r="FA86" s="526">
        <f>INPUT!FP432</f>
        <v>12.046647183570057</v>
      </c>
      <c r="FB86" s="427">
        <f>INPUT!FQ432</f>
        <v>17.664621699444318</v>
      </c>
      <c r="FC86" s="526">
        <f>INPUT!FR432</f>
        <v>13.990457821540961</v>
      </c>
      <c r="FD86" s="427">
        <f>INPUT!FS432</f>
        <v>16.135698243258844</v>
      </c>
      <c r="FE86" s="526">
        <f>INPUT!FT432</f>
        <v>16.203931002880335</v>
      </c>
      <c r="FF86" s="427">
        <f>INPUT!FU432</f>
        <v>15.821306275848324</v>
      </c>
      <c r="FG86" s="526">
        <f>INPUT!FV432</f>
        <v>16.823291150091617</v>
      </c>
      <c r="FH86" s="427">
        <f>INPUT!FW432</f>
        <v>3.8222832910186355</v>
      </c>
      <c r="FI86" s="526">
        <f>INPUT!FX432</f>
        <v>19.329104847108638</v>
      </c>
      <c r="FJ86" s="427">
        <f>INPUT!FY432</f>
        <v>14.894907748198705</v>
      </c>
      <c r="FK86" s="526">
        <f>INPUT!FZ432</f>
        <v>22.305450101243238</v>
      </c>
      <c r="FL86" s="427">
        <f>INPUT!GA432</f>
        <v>15.398257072312482</v>
      </c>
      <c r="FM86" s="526">
        <f>INPUT!GB432</f>
        <v>25.292187600523256</v>
      </c>
      <c r="FN86" s="427">
        <f>INPUT!GC432</f>
        <v>13.39016915472846</v>
      </c>
      <c r="FO86" s="526">
        <f>INPUT!GD432</f>
        <v>14.336683868264549</v>
      </c>
      <c r="FP86" s="427">
        <f>INPUT!GE432</f>
        <v>-43.315761788956742</v>
      </c>
      <c r="FQ86" s="526">
        <f>INPUT!GF432</f>
        <v>14.792789929758191</v>
      </c>
      <c r="FR86" s="427">
        <f>INPUT!GG432</f>
        <v>3.1813916362016803</v>
      </c>
      <c r="FS86" s="526">
        <f>INPUT!GH432</f>
        <v>15.482150323769057</v>
      </c>
      <c r="FT86" s="427">
        <f>INPUT!GI432</f>
        <v>4.660110751820401</v>
      </c>
      <c r="FU86" s="526">
        <f>INPUT!GJ432</f>
        <v>17.375936660540081</v>
      </c>
      <c r="FV86" s="427">
        <f>INPUT!GK432</f>
        <v>12.232062712009562</v>
      </c>
      <c r="FW86" s="526">
        <f>INPUT!GL432</f>
        <v>21.995515142554396</v>
      </c>
      <c r="FX86" s="427">
        <f>INPUT!GM432</f>
        <v>26.58606883912713</v>
      </c>
      <c r="FY86" s="526">
        <f>INPUT!GN432</f>
        <v>26.042693780333202</v>
      </c>
      <c r="FZ86" s="427">
        <f>INPUT!GO432</f>
        <v>18.400017510609644</v>
      </c>
      <c r="GA86" s="526">
        <f>INPUT!GP432</f>
        <v>28.400059931825215</v>
      </c>
      <c r="GB86" s="427">
        <f>INPUT!GQ432</f>
        <v>9.0519290031058084</v>
      </c>
      <c r="GC86" s="526">
        <f>INPUT!GR432</f>
        <v>30.846469415249725</v>
      </c>
      <c r="GD86" s="427">
        <f>INPUT!GS432</f>
        <v>8.6140997212581727</v>
      </c>
      <c r="GE86" s="526">
        <f>INPUT!GT432</f>
        <v>33.569859515909627</v>
      </c>
      <c r="GF86" s="427">
        <f>INPUT!GU432</f>
        <v>8.8288551405935713</v>
      </c>
      <c r="GG86" s="526">
        <f>INPUT!GV432</f>
        <v>36.511573597869827</v>
      </c>
      <c r="GH86" s="427">
        <f>INPUT!GW432</f>
        <v>8.7629621463445329</v>
      </c>
      <c r="GI86" s="526">
        <f>INPUT!GX432</f>
        <v>39.700145070820398</v>
      </c>
      <c r="GJ86" s="427">
        <f>INPUT!GY432</f>
        <v>8.7330431387832697</v>
      </c>
      <c r="GK86" s="427">
        <f>INPUT!GZ432</f>
        <v>8.7980816535514261</v>
      </c>
      <c r="GL86" s="436"/>
    </row>
    <row r="87" spans="1:194" ht="4.5" customHeight="1" x14ac:dyDescent="0.2">
      <c r="A87" s="496"/>
      <c r="B87" s="426"/>
      <c r="C87" s="427"/>
      <c r="D87" s="426"/>
      <c r="E87" s="427"/>
      <c r="F87" s="426"/>
      <c r="G87" s="427"/>
      <c r="H87" s="426"/>
      <c r="I87" s="427"/>
      <c r="J87" s="426"/>
      <c r="K87" s="427"/>
      <c r="L87" s="426"/>
      <c r="M87" s="427"/>
      <c r="N87" s="426"/>
      <c r="O87" s="427"/>
      <c r="P87" s="426"/>
      <c r="Q87" s="427"/>
      <c r="R87" s="426"/>
      <c r="S87" s="427"/>
      <c r="T87" s="426"/>
      <c r="U87" s="427"/>
      <c r="V87" s="426"/>
      <c r="W87" s="427"/>
      <c r="X87" s="426"/>
      <c r="Y87" s="427"/>
      <c r="Z87" s="426"/>
      <c r="AA87" s="427"/>
      <c r="AB87" s="426"/>
      <c r="AC87" s="427"/>
      <c r="AD87" s="426"/>
      <c r="AE87" s="427"/>
      <c r="AF87" s="426"/>
      <c r="AG87" s="427"/>
      <c r="AH87" s="426"/>
      <c r="AI87" s="427"/>
      <c r="AJ87" s="426"/>
      <c r="AK87" s="427"/>
      <c r="AL87" s="426"/>
      <c r="AM87" s="427"/>
      <c r="AN87" s="426"/>
      <c r="AO87" s="427"/>
      <c r="AP87" s="426"/>
      <c r="AQ87" s="427"/>
      <c r="AR87" s="426"/>
      <c r="AS87" s="427"/>
      <c r="AT87" s="426"/>
      <c r="AU87" s="427"/>
      <c r="AV87" s="426"/>
      <c r="AW87" s="427"/>
      <c r="AX87" s="426"/>
      <c r="AY87" s="427"/>
      <c r="AZ87" s="426"/>
      <c r="BA87" s="427"/>
      <c r="BB87" s="426"/>
      <c r="BC87" s="427"/>
      <c r="BD87" s="426"/>
      <c r="BE87" s="427"/>
      <c r="BF87" s="426"/>
      <c r="BG87" s="427"/>
      <c r="BH87" s="426"/>
      <c r="BI87" s="427"/>
      <c r="BJ87" s="426"/>
      <c r="BK87" s="427"/>
      <c r="BL87" s="426"/>
      <c r="BM87" s="427"/>
      <c r="BN87" s="426"/>
      <c r="BO87" s="427"/>
      <c r="BP87" s="426"/>
      <c r="BQ87" s="427"/>
      <c r="BR87" s="426"/>
      <c r="BS87" s="427"/>
      <c r="BT87" s="426"/>
      <c r="BU87" s="427"/>
      <c r="BV87" s="426"/>
      <c r="BW87" s="427"/>
      <c r="BX87" s="426"/>
      <c r="BY87" s="427"/>
      <c r="BZ87" s="426"/>
      <c r="CA87" s="427"/>
      <c r="CB87" s="426"/>
      <c r="CC87" s="427"/>
      <c r="CD87" s="426"/>
      <c r="CE87" s="427"/>
      <c r="CF87" s="426"/>
      <c r="CG87" s="427"/>
      <c r="CH87" s="426"/>
      <c r="CI87" s="427"/>
      <c r="CJ87" s="426"/>
      <c r="CK87" s="427"/>
      <c r="CL87" s="528"/>
      <c r="CM87" s="427"/>
      <c r="CN87" s="528"/>
      <c r="CO87" s="427"/>
      <c r="CP87" s="528"/>
      <c r="CQ87" s="427"/>
      <c r="CR87" s="528"/>
      <c r="CS87" s="427"/>
      <c r="CT87" s="528"/>
      <c r="CU87" s="427"/>
      <c r="CV87" s="528"/>
      <c r="CW87" s="427"/>
      <c r="CX87" s="528"/>
      <c r="CY87" s="427"/>
      <c r="CZ87" s="528"/>
      <c r="DA87" s="427"/>
      <c r="DB87" s="528"/>
      <c r="DC87" s="427"/>
      <c r="DD87" s="528"/>
      <c r="DE87" s="427"/>
      <c r="DF87" s="528"/>
      <c r="DG87" s="427"/>
      <c r="DH87" s="528"/>
      <c r="DI87" s="427"/>
      <c r="DJ87" s="528"/>
      <c r="DK87" s="427"/>
      <c r="DL87" s="528"/>
      <c r="DM87" s="427"/>
      <c r="DN87" s="528"/>
      <c r="DO87" s="427"/>
      <c r="DP87" s="528"/>
      <c r="DQ87" s="427"/>
      <c r="DR87" s="528"/>
      <c r="DS87" s="427"/>
      <c r="DT87" s="528"/>
      <c r="DU87" s="427"/>
      <c r="DV87" s="528"/>
      <c r="DW87" s="427"/>
      <c r="DX87" s="528"/>
      <c r="DY87" s="427"/>
      <c r="DZ87" s="528"/>
      <c r="EA87" s="427"/>
      <c r="EB87" s="528"/>
      <c r="EC87" s="427"/>
      <c r="ED87" s="528"/>
      <c r="EE87" s="427"/>
      <c r="EF87" s="528"/>
      <c r="EG87" s="427"/>
      <c r="EH87" s="528"/>
      <c r="EI87" s="427"/>
      <c r="EJ87" s="528"/>
      <c r="EK87" s="427"/>
      <c r="EL87" s="528"/>
      <c r="EM87" s="427"/>
      <c r="EN87" s="528"/>
      <c r="EO87" s="427"/>
      <c r="EP87" s="427"/>
      <c r="EQ87" s="528"/>
      <c r="ER87" s="427"/>
      <c r="ES87" s="528"/>
      <c r="ET87" s="427"/>
      <c r="EU87" s="528"/>
      <c r="EV87" s="427"/>
      <c r="EW87" s="528"/>
      <c r="EX87" s="427"/>
      <c r="EY87" s="528"/>
      <c r="EZ87" s="427"/>
      <c r="FA87" s="528"/>
      <c r="FB87" s="427"/>
      <c r="FC87" s="528"/>
      <c r="FD87" s="427"/>
      <c r="FE87" s="528"/>
      <c r="FF87" s="427"/>
      <c r="FG87" s="528"/>
      <c r="FH87" s="427"/>
      <c r="FI87" s="528"/>
      <c r="FJ87" s="427"/>
      <c r="FK87" s="528"/>
      <c r="FL87" s="427"/>
      <c r="FM87" s="528"/>
      <c r="FN87" s="427"/>
      <c r="FO87" s="528"/>
      <c r="FP87" s="427"/>
      <c r="FQ87" s="528"/>
      <c r="FR87" s="427"/>
      <c r="FS87" s="528"/>
      <c r="FT87" s="427"/>
      <c r="FU87" s="528"/>
      <c r="FV87" s="427"/>
      <c r="FW87" s="528"/>
      <c r="FX87" s="427"/>
      <c r="FY87" s="528"/>
      <c r="FZ87" s="427"/>
      <c r="GA87" s="528"/>
      <c r="GB87" s="427"/>
      <c r="GC87" s="528"/>
      <c r="GD87" s="427"/>
      <c r="GE87" s="528"/>
      <c r="GF87" s="427"/>
      <c r="GG87" s="528"/>
      <c r="GH87" s="427"/>
      <c r="GI87" s="528"/>
      <c r="GJ87" s="427"/>
      <c r="GK87" s="427"/>
      <c r="GL87" s="436"/>
    </row>
    <row r="88" spans="1:194" ht="12" customHeight="1" x14ac:dyDescent="0.2">
      <c r="A88" s="496" t="s">
        <v>267</v>
      </c>
      <c r="B88" s="426"/>
      <c r="C88" s="427"/>
      <c r="D88" s="426"/>
      <c r="E88" s="427"/>
      <c r="F88" s="426"/>
      <c r="G88" s="427"/>
      <c r="H88" s="426"/>
      <c r="I88" s="427"/>
      <c r="J88" s="426"/>
      <c r="K88" s="427"/>
      <c r="L88" s="528"/>
      <c r="M88" s="427"/>
      <c r="N88" s="426"/>
      <c r="O88" s="427"/>
      <c r="P88" s="426"/>
      <c r="Q88" s="427"/>
      <c r="R88" s="426"/>
      <c r="S88" s="427"/>
      <c r="T88" s="528"/>
      <c r="U88" s="427"/>
      <c r="V88" s="426"/>
      <c r="W88" s="427"/>
      <c r="X88" s="426"/>
      <c r="Y88" s="427"/>
      <c r="Z88" s="426"/>
      <c r="AA88" s="427"/>
      <c r="AB88" s="528"/>
      <c r="AC88" s="427"/>
      <c r="AD88" s="426"/>
      <c r="AE88" s="427"/>
      <c r="AF88" s="426"/>
      <c r="AG88" s="427"/>
      <c r="AH88" s="426"/>
      <c r="AI88" s="427"/>
      <c r="AJ88" s="528"/>
      <c r="AK88" s="427"/>
      <c r="AL88" s="426"/>
      <c r="AM88" s="427"/>
      <c r="AN88" s="426"/>
      <c r="AO88" s="427"/>
      <c r="AP88" s="426"/>
      <c r="AQ88" s="427"/>
      <c r="AR88" s="528"/>
      <c r="AS88" s="427"/>
      <c r="AT88" s="426"/>
      <c r="AU88" s="427"/>
      <c r="AV88" s="426"/>
      <c r="AW88" s="427"/>
      <c r="AX88" s="426"/>
      <c r="AY88" s="427"/>
      <c r="AZ88" s="528"/>
      <c r="BA88" s="427"/>
      <c r="BB88" s="426"/>
      <c r="BC88" s="427"/>
      <c r="BD88" s="426"/>
      <c r="BE88" s="427"/>
      <c r="BF88" s="426"/>
      <c r="BG88" s="427"/>
      <c r="BH88" s="528"/>
      <c r="BI88" s="427"/>
      <c r="BJ88" s="426"/>
      <c r="BK88" s="427"/>
      <c r="BL88" s="426"/>
      <c r="BM88" s="427"/>
      <c r="BN88" s="426"/>
      <c r="BO88" s="427"/>
      <c r="BP88" s="528"/>
      <c r="BQ88" s="427"/>
      <c r="BR88" s="426"/>
      <c r="BS88" s="427"/>
      <c r="BT88" s="426"/>
      <c r="BU88" s="427"/>
      <c r="BV88" s="426"/>
      <c r="BW88" s="427"/>
      <c r="BX88" s="528"/>
      <c r="BY88" s="427"/>
      <c r="BZ88" s="426"/>
      <c r="CA88" s="427"/>
      <c r="CB88" s="426"/>
      <c r="CC88" s="427"/>
      <c r="CD88" s="426"/>
      <c r="CE88" s="427"/>
      <c r="CF88" s="528"/>
      <c r="CG88" s="427"/>
      <c r="CH88" s="426"/>
      <c r="CI88" s="427"/>
      <c r="CJ88" s="426"/>
      <c r="CK88" s="427"/>
      <c r="CL88" s="426"/>
      <c r="CM88" s="427"/>
      <c r="CN88" s="426"/>
      <c r="CO88" s="427"/>
      <c r="CP88" s="426"/>
      <c r="CQ88" s="427"/>
      <c r="CR88" s="426"/>
      <c r="CS88" s="427"/>
      <c r="CT88" s="426"/>
      <c r="CU88" s="427"/>
      <c r="CV88" s="426"/>
      <c r="CW88" s="427"/>
      <c r="CX88" s="426"/>
      <c r="CY88" s="427"/>
      <c r="CZ88" s="426"/>
      <c r="DA88" s="427"/>
      <c r="DB88" s="426"/>
      <c r="DC88" s="427"/>
      <c r="DD88" s="426"/>
      <c r="DE88" s="427"/>
      <c r="DF88" s="426"/>
      <c r="DG88" s="427"/>
      <c r="DH88" s="426"/>
      <c r="DI88" s="427"/>
      <c r="DJ88" s="426"/>
      <c r="DK88" s="427"/>
      <c r="DL88" s="426"/>
      <c r="DM88" s="427"/>
      <c r="DN88" s="426"/>
      <c r="DO88" s="427"/>
      <c r="DP88" s="426"/>
      <c r="DQ88" s="427"/>
      <c r="DR88" s="426"/>
      <c r="DS88" s="427"/>
      <c r="DT88" s="426"/>
      <c r="DU88" s="427"/>
      <c r="DV88" s="426"/>
      <c r="DW88" s="427"/>
      <c r="DX88" s="426"/>
      <c r="DY88" s="427"/>
      <c r="DZ88" s="426"/>
      <c r="EA88" s="427"/>
      <c r="EB88" s="426"/>
      <c r="EC88" s="427"/>
      <c r="ED88" s="426"/>
      <c r="EE88" s="427"/>
      <c r="EF88" s="426"/>
      <c r="EG88" s="427"/>
      <c r="EH88" s="426"/>
      <c r="EI88" s="427"/>
      <c r="EJ88" s="426"/>
      <c r="EK88" s="427"/>
      <c r="EL88" s="426"/>
      <c r="EM88" s="427"/>
      <c r="EN88" s="426"/>
      <c r="EO88" s="427"/>
      <c r="EP88" s="427"/>
      <c r="EQ88" s="426"/>
      <c r="ER88" s="427"/>
      <c r="ES88" s="426"/>
      <c r="ET88" s="427"/>
      <c r="EU88" s="426"/>
      <c r="EV88" s="427"/>
      <c r="EW88" s="426"/>
      <c r="EX88" s="427"/>
      <c r="EY88" s="426"/>
      <c r="EZ88" s="427"/>
      <c r="FA88" s="426"/>
      <c r="FB88" s="427"/>
      <c r="FC88" s="426"/>
      <c r="FD88" s="427"/>
      <c r="FE88" s="426"/>
      <c r="FF88" s="427"/>
      <c r="FG88" s="426"/>
      <c r="FH88" s="427"/>
      <c r="FI88" s="426"/>
      <c r="FJ88" s="427"/>
      <c r="FK88" s="426"/>
      <c r="FL88" s="427"/>
      <c r="FM88" s="426"/>
      <c r="FN88" s="427"/>
      <c r="FO88" s="426"/>
      <c r="FP88" s="427"/>
      <c r="FQ88" s="426"/>
      <c r="FR88" s="427"/>
      <c r="FS88" s="426"/>
      <c r="FT88" s="427"/>
      <c r="FU88" s="426"/>
      <c r="FV88" s="427"/>
      <c r="FW88" s="426"/>
      <c r="FX88" s="427"/>
      <c r="FY88" s="426"/>
      <c r="FZ88" s="427"/>
      <c r="GA88" s="426"/>
      <c r="GB88" s="427"/>
      <c r="GC88" s="426"/>
      <c r="GD88" s="427"/>
      <c r="GE88" s="426"/>
      <c r="GF88" s="427"/>
      <c r="GG88" s="426"/>
      <c r="GH88" s="427"/>
      <c r="GI88" s="426"/>
      <c r="GJ88" s="427"/>
      <c r="GK88" s="427"/>
      <c r="GL88" s="436"/>
    </row>
    <row r="89" spans="1:194" ht="12" customHeight="1" x14ac:dyDescent="0.2">
      <c r="A89" s="497" t="s">
        <v>122</v>
      </c>
      <c r="B89" s="498">
        <f>INPUT!K126</f>
        <v>118.14333333333333</v>
      </c>
      <c r="C89" s="427">
        <f>INPUT!L126</f>
        <v>11.298476997958851</v>
      </c>
      <c r="D89" s="498">
        <f>INPUT!M126</f>
        <v>122.70666666666666</v>
      </c>
      <c r="E89" s="427">
        <f>INPUT!N126</f>
        <v>15.390884584038611</v>
      </c>
      <c r="F89" s="498">
        <f>INPUT!O126</f>
        <v>120.6</v>
      </c>
      <c r="G89" s="427">
        <f>INPUT!P126</f>
        <v>12.026257121624973</v>
      </c>
      <c r="H89" s="498">
        <f>INPUT!Q126</f>
        <v>123.60333333333334</v>
      </c>
      <c r="I89" s="427">
        <f>INPUT!R126</f>
        <v>12.513274873319791</v>
      </c>
      <c r="J89" s="498">
        <f>INPUT!S126</f>
        <v>132.69</v>
      </c>
      <c r="K89" s="427">
        <f>INPUT!T126</f>
        <v>12.312727477922291</v>
      </c>
      <c r="L89" s="498">
        <f>INPUT!U126</f>
        <v>127.06</v>
      </c>
      <c r="M89" s="427">
        <f>INPUT!V126</f>
        <v>3.5477561664674528</v>
      </c>
      <c r="N89" s="498">
        <f>INPUT!W126</f>
        <v>119.24</v>
      </c>
      <c r="O89" s="427">
        <f>INPUT!X126</f>
        <v>-1.1276948590381419</v>
      </c>
      <c r="P89" s="498">
        <f>INPUT!Y126</f>
        <v>122.58</v>
      </c>
      <c r="Q89" s="427">
        <f>INPUT!Z126</f>
        <v>-0.82791726220976525</v>
      </c>
      <c r="R89" s="498">
        <f>INPUT!AA126</f>
        <v>118.93</v>
      </c>
      <c r="S89" s="427">
        <f>INPUT!AB126</f>
        <v>-10.370035420905864</v>
      </c>
      <c r="T89" s="498">
        <f>INPUT!AC126</f>
        <v>118.49</v>
      </c>
      <c r="U89" s="427">
        <f>INPUT!AD126</f>
        <v>-6.7448449551393068</v>
      </c>
      <c r="V89" s="498">
        <f>INPUT!AE126</f>
        <v>117.76</v>
      </c>
      <c r="W89" s="427">
        <f>INPUT!AF126</f>
        <v>-1.2411942301241097</v>
      </c>
      <c r="X89" s="498">
        <f>INPUT!AG126</f>
        <v>109.06</v>
      </c>
      <c r="Y89" s="427">
        <f>INPUT!AH126</f>
        <v>-11.029531734377551</v>
      </c>
      <c r="Z89" s="498">
        <f>INPUT!AI126</f>
        <v>107.32</v>
      </c>
      <c r="AA89" s="427">
        <f>INPUT!AJ126</f>
        <v>-9.7620449003615661</v>
      </c>
      <c r="AB89" s="498">
        <f>INPUT!AK126</f>
        <v>109.73</v>
      </c>
      <c r="AC89" s="427">
        <f>INPUT!AL126</f>
        <v>-7.3930289475905075</v>
      </c>
      <c r="AD89" s="498">
        <f>INPUT!AM126</f>
        <v>109.95</v>
      </c>
      <c r="AE89" s="427">
        <f>INPUT!AN126</f>
        <v>-6.632133152173914</v>
      </c>
      <c r="AF89" s="498">
        <f>INPUT!AO126</f>
        <v>106.26</v>
      </c>
      <c r="AG89" s="427">
        <f>INPUT!AP126</f>
        <v>-2.5673940949935803</v>
      </c>
      <c r="AH89" s="498">
        <f>INPUT!AQ126</f>
        <v>104.5</v>
      </c>
      <c r="AI89" s="427">
        <f>INPUT!AR126</f>
        <v>-2.6276556093924652</v>
      </c>
      <c r="AJ89" s="498">
        <f>INPUT!AS126</f>
        <v>107.63</v>
      </c>
      <c r="AK89" s="427">
        <f>INPUT!AT126</f>
        <v>-1.9137883896837793</v>
      </c>
      <c r="AL89" s="498">
        <f>INPUT!AU126</f>
        <v>111.3</v>
      </c>
      <c r="AM89" s="427">
        <f>INPUT!AV126</f>
        <v>1.2278308321964415</v>
      </c>
      <c r="AN89" s="498">
        <f>INPUT!AW126</f>
        <v>117.21</v>
      </c>
      <c r="AO89" s="427">
        <f>INPUT!AX126</f>
        <v>10.3049124788255</v>
      </c>
      <c r="AP89" s="498">
        <f>INPUT!AY126</f>
        <v>116.9</v>
      </c>
      <c r="AQ89" s="427">
        <f>INPUT!AZ126</f>
        <v>11.86602870813398</v>
      </c>
      <c r="AR89" s="498">
        <f>INPUT!BA126</f>
        <v>114.43</v>
      </c>
      <c r="AS89" s="427">
        <f>INPUT!BB126</f>
        <v>6.317941094490398</v>
      </c>
      <c r="AT89" s="498">
        <f>INPUT!BC126</f>
        <v>116.17</v>
      </c>
      <c r="AU89" s="427">
        <f>INPUT!BD126</f>
        <v>4.3755615453728636</v>
      </c>
      <c r="AV89" s="498">
        <f>INPUT!BE126</f>
        <v>117.88</v>
      </c>
      <c r="AW89" s="427">
        <f>INPUT!BF126</f>
        <v>0.57162358160567361</v>
      </c>
      <c r="AX89" s="498">
        <f>INPUT!BG126</f>
        <v>119.48</v>
      </c>
      <c r="AY89" s="427">
        <f>INPUT!BH126</f>
        <v>2.2070145423438881</v>
      </c>
      <c r="AZ89" s="498">
        <f>INPUT!BI126</f>
        <v>120.78</v>
      </c>
      <c r="BA89" s="427">
        <f>INPUT!BJ126</f>
        <v>5.5492440793498243</v>
      </c>
      <c r="BB89" s="498">
        <f>INPUT!BK126</f>
        <v>117.88</v>
      </c>
      <c r="BC89" s="427">
        <f>INPUT!BL126</f>
        <v>1.4719807179133904</v>
      </c>
      <c r="BD89" s="498">
        <f>INPUT!BM126</f>
        <v>113.24</v>
      </c>
      <c r="BE89" s="427">
        <f>INPUT!BN126</f>
        <v>-3.9362063115032209</v>
      </c>
      <c r="BF89" s="498">
        <f>INPUT!BO126</f>
        <v>105.6</v>
      </c>
      <c r="BG89" s="427">
        <f>INPUT!BP126</f>
        <v>-11.617007030465354</v>
      </c>
      <c r="BH89" s="498">
        <f>INPUT!BQ126</f>
        <v>104.5</v>
      </c>
      <c r="BI89" s="427">
        <f>INPUT!BR126</f>
        <v>-13.479052823315119</v>
      </c>
      <c r="BJ89" s="498">
        <f>INPUT!BS126</f>
        <v>107.7</v>
      </c>
      <c r="BK89" s="427">
        <f>INPUT!BT126</f>
        <v>-8.6359009161859461</v>
      </c>
      <c r="BL89" s="498">
        <f>INPUT!BU126</f>
        <v>96.55</v>
      </c>
      <c r="BM89" s="427">
        <f>INPUT!BV126</f>
        <v>-14.738608265630514</v>
      </c>
      <c r="BN89" s="498">
        <f>INPUT!BW126</f>
        <v>93.37</v>
      </c>
      <c r="BO89" s="427">
        <f>INPUT!BX126</f>
        <v>-11.581439393939386</v>
      </c>
      <c r="BP89" s="498">
        <f>INPUT!BY126</f>
        <v>97.53</v>
      </c>
      <c r="BQ89" s="427">
        <f>INPUT!BZ126</f>
        <v>-6.6698564593301484</v>
      </c>
      <c r="BR89" s="498">
        <f>INPUT!CA126</f>
        <v>93.56</v>
      </c>
      <c r="BS89" s="427">
        <f>INPUT!CB126</f>
        <v>-13.129062209842157</v>
      </c>
      <c r="BT89" s="498">
        <f>INPUT!CC126</f>
        <v>89.7</v>
      </c>
      <c r="BU89" s="427">
        <f>INPUT!CD126</f>
        <v>-7.0947695494562364</v>
      </c>
      <c r="BV89" s="498">
        <f>INPUT!CE126</f>
        <v>90.49</v>
      </c>
      <c r="BW89" s="427">
        <f>INPUT!CF126</f>
        <v>-3.0845025168683815</v>
      </c>
      <c r="BX89" s="498">
        <f>INPUT!CG126</f>
        <v>92.05</v>
      </c>
      <c r="BY89" s="427">
        <f>INPUT!CH126</f>
        <v>-5.6187839639085464</v>
      </c>
      <c r="BZ89" s="498">
        <f>INPUT!CI126</f>
        <v>85.74</v>
      </c>
      <c r="CA89" s="427">
        <f>INPUT!CJ126</f>
        <v>-8.3582727661393861</v>
      </c>
      <c r="CB89" s="498">
        <f>INPUT!CK126</f>
        <v>82.58</v>
      </c>
      <c r="CC89" s="427">
        <f>INPUT!CL126</f>
        <v>-7.937569676700118</v>
      </c>
      <c r="CD89" s="498">
        <f>INPUT!CM126</f>
        <v>82.29</v>
      </c>
      <c r="CE89" s="427">
        <f>INPUT!CN126</f>
        <v>-9.061774781743825</v>
      </c>
      <c r="CF89" s="498">
        <f>INPUT!CO126</f>
        <v>81.569999999999993</v>
      </c>
      <c r="CG89" s="427">
        <f>INPUT!CP126</f>
        <v>-11.385116784356331</v>
      </c>
      <c r="CH89" s="498">
        <f>INPUT!CQ126</f>
        <v>77.78</v>
      </c>
      <c r="CI89" s="427">
        <f>INPUT!CR126</f>
        <v>-9.283881502215996</v>
      </c>
      <c r="CJ89" s="498">
        <f>INPUT!CS126</f>
        <v>77.349999999999994</v>
      </c>
      <c r="CK89" s="427">
        <f>INPUT!CT126</f>
        <v>-6.333252603535966</v>
      </c>
      <c r="CL89" s="498">
        <f>INPUT!CU126</f>
        <v>79.59</v>
      </c>
      <c r="CM89" s="427">
        <f>INPUT!CV126</f>
        <v>-3.2810791104630033</v>
      </c>
      <c r="CN89" s="498">
        <f>INPUT!CW126</f>
        <v>80.19</v>
      </c>
      <c r="CO89" s="427">
        <f>INPUT!CX126</f>
        <v>-1.6917984553144527</v>
      </c>
      <c r="CP89" s="498">
        <f>INPUT!CY126</f>
        <v>78.64</v>
      </c>
      <c r="CQ89" s="427">
        <f>INPUT!CZ126</f>
        <v>1.1056826947801524</v>
      </c>
      <c r="CR89" s="498">
        <f>INPUT!DA126</f>
        <v>80.930000000000007</v>
      </c>
      <c r="CS89" s="427">
        <f>INPUT!DB126</f>
        <v>4.628312863606987</v>
      </c>
      <c r="CT89" s="498">
        <f>INPUT!DC126</f>
        <v>92.59</v>
      </c>
      <c r="CU89" s="427">
        <f>INPUT!DD126</f>
        <v>16.333710265108682</v>
      </c>
      <c r="CV89" s="498">
        <f>INPUT!DE126</f>
        <v>98.76</v>
      </c>
      <c r="CW89" s="427">
        <f>INPUT!DF126</f>
        <v>23.15750093527873</v>
      </c>
      <c r="CX89" s="498">
        <f>INPUT!DG126</f>
        <v>98.93</v>
      </c>
      <c r="CY89" s="427">
        <f>INPUT!DH126</f>
        <v>25.801119023397767</v>
      </c>
      <c r="CZ89" s="498">
        <f>INPUT!DI126</f>
        <v>100.54</v>
      </c>
      <c r="DA89" s="427">
        <f>INPUT!DJ126</f>
        <v>24.230816755220562</v>
      </c>
      <c r="DB89" s="498">
        <f>INPUT!DK126</f>
        <v>102.7</v>
      </c>
      <c r="DC89" s="427">
        <f>INPUT!DL126</f>
        <v>10.919105734960578</v>
      </c>
      <c r="DD89" s="498">
        <f>INPUT!DM126</f>
        <v>102.15</v>
      </c>
      <c r="DE89" s="427">
        <f>INPUT!DN126</f>
        <v>3.4325637910085138</v>
      </c>
      <c r="DF89" s="498">
        <f>INPUT!DO126</f>
        <v>103.92</v>
      </c>
      <c r="DG89" s="427">
        <f>INPUT!DP126</f>
        <v>5.0439704841807265</v>
      </c>
      <c r="DH89" s="498">
        <f>INPUT!DQ126</f>
        <v>114.44</v>
      </c>
      <c r="DI89" s="427">
        <f>INPUT!DR126</f>
        <v>13.825343147006164</v>
      </c>
      <c r="DJ89" s="498">
        <f>INPUT!DS126</f>
        <v>119.16</v>
      </c>
      <c r="DK89" s="427">
        <f>INPUT!DT126</f>
        <v>16.027263875365129</v>
      </c>
      <c r="DL89" s="498">
        <f>INPUT!DU126</f>
        <v>121.2</v>
      </c>
      <c r="DM89" s="427">
        <f>INPUT!DV126</f>
        <v>18.649045521292209</v>
      </c>
      <c r="DN89" s="498">
        <f>INPUT!DW126</f>
        <v>122.15</v>
      </c>
      <c r="DO89" s="427">
        <f>INPUT!DX126</f>
        <v>17.542340261739795</v>
      </c>
      <c r="DP89" s="498">
        <f>INPUT!DY126</f>
        <v>121.54</v>
      </c>
      <c r="DQ89" s="427">
        <f>INPUT!DZ126</f>
        <v>6.2041244320167888</v>
      </c>
      <c r="DR89" s="498">
        <f>INPUT!EA126</f>
        <v>115.35</v>
      </c>
      <c r="DS89" s="427">
        <f>INPUT!EB126</f>
        <v>-3.1973816717019155</v>
      </c>
      <c r="DT89" s="498">
        <f>INPUT!EC126</f>
        <v>108.28</v>
      </c>
      <c r="DU89" s="427">
        <f>INPUT!ED126</f>
        <v>-10.660066006600665</v>
      </c>
      <c r="DV89" s="498">
        <f>INPUT!EE126</f>
        <v>102.37</v>
      </c>
      <c r="DW89" s="427">
        <f>INPUT!EF126</f>
        <v>-16.193205075726567</v>
      </c>
      <c r="DX89" s="498">
        <f>INPUT!EG126</f>
        <v>109.1</v>
      </c>
      <c r="DY89" s="427">
        <f>INPUT!EH126</f>
        <v>-10.235313477044606</v>
      </c>
      <c r="DZ89" s="498">
        <f>INPUT!EI126</f>
        <v>113.56</v>
      </c>
      <c r="EA89" s="427">
        <f>INPUT!EJ126</f>
        <v>-1.5517988729952248</v>
      </c>
      <c r="EB89" s="498">
        <f>INPUT!EK126</f>
        <v>111.1</v>
      </c>
      <c r="EC89" s="427">
        <f>INPUT!EL126</f>
        <v>2.6043590690801643</v>
      </c>
      <c r="ED89" s="498">
        <f>INPUT!EM126</f>
        <v>111.03</v>
      </c>
      <c r="EE89" s="427">
        <f>INPUT!EN126</f>
        <v>8.45950962195956</v>
      </c>
      <c r="EF89" s="498">
        <f>INPUT!EO126</f>
        <v>112.9</v>
      </c>
      <c r="EG89" s="427">
        <f>INPUT!EP126</f>
        <v>3.4830430797433642</v>
      </c>
      <c r="EH89" s="498">
        <f>INPUT!EQ126</f>
        <v>108.33</v>
      </c>
      <c r="EI89" s="427">
        <f>INPUT!ER126</f>
        <v>-4.6054948925678074</v>
      </c>
      <c r="EJ89" s="498">
        <f>INPUT!ES126</f>
        <v>106.35</v>
      </c>
      <c r="EK89" s="427">
        <f>INPUT!ET126</f>
        <v>-4.2754275427542732</v>
      </c>
      <c r="EL89" s="498">
        <f>INPUT!EU126</f>
        <v>106.35</v>
      </c>
      <c r="EM89" s="427">
        <f>INPUT!EV126</f>
        <v>-4.2150770062145408</v>
      </c>
      <c r="EN89" s="498">
        <f>INPUT!EW126</f>
        <v>106.35</v>
      </c>
      <c r="EO89" s="427">
        <f>INPUT!EX126</f>
        <v>-5.8015943312666129</v>
      </c>
      <c r="EP89" s="427"/>
      <c r="EQ89" s="498">
        <f>INPUT!FF126</f>
        <v>107.5</v>
      </c>
      <c r="ER89" s="427">
        <f>INPUT!FG126</f>
        <v>4.98046875</v>
      </c>
      <c r="ES89" s="498">
        <f>INPUT!FH126</f>
        <v>121.26333333333332</v>
      </c>
      <c r="ET89" s="427">
        <f>INPUT!FI126</f>
        <v>12.803100775193776</v>
      </c>
      <c r="EU89" s="498">
        <f>INPUT!FJ126</f>
        <v>123.79999999999998</v>
      </c>
      <c r="EV89" s="427">
        <f>INPUT!FK126</f>
        <v>2.0918661865361843</v>
      </c>
      <c r="EW89" s="498">
        <f>INPUT!FL126</f>
        <v>114.0675</v>
      </c>
      <c r="EX89" s="427">
        <f>INPUT!FM126</f>
        <v>-7.8614701130856108</v>
      </c>
      <c r="EY89" s="498">
        <f>INPUT!FN126</f>
        <v>107.345</v>
      </c>
      <c r="EZ89" s="427">
        <f>INPUT!FO126</f>
        <v>-5.8934402875490344</v>
      </c>
      <c r="FA89" s="498">
        <f>INPUT!FP126</f>
        <v>112.3175</v>
      </c>
      <c r="FB89" s="427">
        <f>INPUT!FQ126</f>
        <v>4.6322604685826052</v>
      </c>
      <c r="FC89" s="498">
        <f>INPUT!FR126</f>
        <v>116.345</v>
      </c>
      <c r="FD89" s="427">
        <f>INPUT!FS126</f>
        <v>3.5858169920092609</v>
      </c>
      <c r="FE89" s="498">
        <f>INPUT!FT126</f>
        <v>117.845</v>
      </c>
      <c r="FF89" s="427">
        <f>INPUT!FU126</f>
        <v>1.289268984485803</v>
      </c>
      <c r="FG89" s="498">
        <f>INPUT!FV126</f>
        <v>103.58750000000001</v>
      </c>
      <c r="FH89" s="427">
        <f>INPUT!FW126</f>
        <v>-12.098519241376382</v>
      </c>
      <c r="FI89" s="498">
        <f>INPUT!FX126</f>
        <v>93.54</v>
      </c>
      <c r="FJ89" s="427">
        <f>INPUT!FY126</f>
        <v>-9.6995293833715408</v>
      </c>
      <c r="FK89" s="498">
        <f>INPUT!FZ126</f>
        <v>87.714999999999989</v>
      </c>
      <c r="FL89" s="427">
        <f>INPUT!GA126</f>
        <v>-6.227282446012417</v>
      </c>
      <c r="FM89" s="498">
        <f>INPUT!GB126</f>
        <v>79.747500000000002</v>
      </c>
      <c r="FN89" s="427">
        <f>INPUT!GC126</f>
        <v>-9.0833950863592143</v>
      </c>
      <c r="FO89" s="498">
        <f>INPUT!GD126</f>
        <v>79.837500000000006</v>
      </c>
      <c r="FP89" s="427">
        <f>INPUT!GE126</f>
        <v>0.11285620238878913</v>
      </c>
      <c r="FQ89" s="498">
        <f>INPUT!GF126</f>
        <v>97.705000000000013</v>
      </c>
      <c r="FR89" s="427">
        <f>INPUT!GG126</f>
        <v>22.379834037889481</v>
      </c>
      <c r="FS89" s="498">
        <f>INPUT!GH126</f>
        <v>105.80250000000001</v>
      </c>
      <c r="FT89" s="427">
        <f>INPUT!GI126</f>
        <v>8.287702778772843</v>
      </c>
      <c r="FU89" s="498">
        <f>INPUT!GJ126</f>
        <v>121.0125</v>
      </c>
      <c r="FV89" s="427">
        <f>INPUT!GK126</f>
        <v>14.375841780676257</v>
      </c>
      <c r="FW89" s="498">
        <f>INPUT!GL126</f>
        <v>108.77500000000001</v>
      </c>
      <c r="FX89" s="427">
        <f>INPUT!GM126</f>
        <v>-10.112591674413796</v>
      </c>
      <c r="FY89" s="498">
        <f>INPUT!GN126</f>
        <v>112.14750000000001</v>
      </c>
      <c r="FZ89" s="427">
        <f>INPUT!GO126</f>
        <v>3.1004366812227069</v>
      </c>
      <c r="GA89" s="498">
        <f>INPUT!GP126</f>
        <v>106.845</v>
      </c>
      <c r="GB89" s="427">
        <f>INPUT!GQ126</f>
        <v>-4.7281481976860888</v>
      </c>
      <c r="GC89" s="498">
        <f>INPUT!GR126</f>
        <v>106.35</v>
      </c>
      <c r="GD89" s="427">
        <f>INPUT!GS126</f>
        <v>-0.4632879404745216</v>
      </c>
      <c r="GE89" s="498">
        <f>INPUT!GT126</f>
        <v>106.35</v>
      </c>
      <c r="GF89" s="427">
        <f>INPUT!GU126</f>
        <v>0</v>
      </c>
      <c r="GG89" s="498">
        <f>INPUT!GV126</f>
        <v>106.35</v>
      </c>
      <c r="GH89" s="427">
        <f>INPUT!GW126</f>
        <v>0</v>
      </c>
      <c r="GI89" s="498">
        <f>INPUT!GX126</f>
        <v>106.35</v>
      </c>
      <c r="GJ89" s="427">
        <f>INPUT!GY126</f>
        <v>0</v>
      </c>
      <c r="GK89" s="427">
        <f>INPUT!GZ126</f>
        <v>-1.0559735855456553</v>
      </c>
      <c r="GL89" s="436"/>
    </row>
    <row r="90" spans="1:194" ht="12" customHeight="1" x14ac:dyDescent="0.2">
      <c r="A90" s="497" t="s">
        <v>159</v>
      </c>
      <c r="B90" s="498">
        <f>INPUT!K127</f>
        <v>123.9</v>
      </c>
      <c r="C90" s="427">
        <f>INPUT!L127</f>
        <v>15.650280024891106</v>
      </c>
      <c r="D90" s="498">
        <f>INPUT!M127</f>
        <v>124.6</v>
      </c>
      <c r="E90" s="427">
        <f>INPUT!N127</f>
        <v>18.104265402843602</v>
      </c>
      <c r="F90" s="498">
        <f>INPUT!O127</f>
        <v>121.71666666666665</v>
      </c>
      <c r="G90" s="427">
        <f>INPUT!P127</f>
        <v>12.700617283950599</v>
      </c>
      <c r="H90" s="498">
        <f>INPUT!Q127</f>
        <v>131.94999999999999</v>
      </c>
      <c r="I90" s="427">
        <f>INPUT!R127</f>
        <v>14.989106753812621</v>
      </c>
      <c r="J90" s="498">
        <f>INPUT!S127</f>
        <v>133.25</v>
      </c>
      <c r="K90" s="427">
        <f>INPUT!T127</f>
        <v>7.546408393866022</v>
      </c>
      <c r="L90" s="498">
        <f>INPUT!U127</f>
        <v>119.45</v>
      </c>
      <c r="M90" s="427">
        <f>INPUT!V127</f>
        <v>-4.1332263242375493</v>
      </c>
      <c r="N90" s="498">
        <f>INPUT!W127</f>
        <v>122.6</v>
      </c>
      <c r="O90" s="427">
        <f>INPUT!X127</f>
        <v>0.72572915240312064</v>
      </c>
      <c r="P90" s="498">
        <f>INPUT!Y127</f>
        <v>119.9</v>
      </c>
      <c r="Q90" s="427">
        <f>INPUT!Z127</f>
        <v>-9.1322470632815289</v>
      </c>
      <c r="R90" s="498">
        <f>INPUT!AA127</f>
        <v>118.09</v>
      </c>
      <c r="S90" s="427">
        <f>INPUT!AB127</f>
        <v>-11.377110694183868</v>
      </c>
      <c r="T90" s="498">
        <f>INPUT!AC127</f>
        <v>119.8</v>
      </c>
      <c r="U90" s="427">
        <f>INPUT!AD127</f>
        <v>0.29300962745917314</v>
      </c>
      <c r="V90" s="498">
        <f>INPUT!AE127</f>
        <v>111.25</v>
      </c>
      <c r="W90" s="427">
        <f>INPUT!AF127</f>
        <v>-9.2577487765089668</v>
      </c>
      <c r="X90" s="498">
        <f>INPUT!AG127</f>
        <v>107.13</v>
      </c>
      <c r="Y90" s="427">
        <f>INPUT!AH127</f>
        <v>-10.650542118432039</v>
      </c>
      <c r="Z90" s="498">
        <f>INPUT!AI127</f>
        <v>105.69</v>
      </c>
      <c r="AA90" s="427">
        <f>INPUT!AJ127</f>
        <v>-10.50046574646456</v>
      </c>
      <c r="AB90" s="498">
        <f>INPUT!AK127</f>
        <v>108.43</v>
      </c>
      <c r="AC90" s="427">
        <f>INPUT!AL127</f>
        <v>-9.4908180300500753</v>
      </c>
      <c r="AD90" s="498">
        <f>INPUT!AM127</f>
        <v>111.05</v>
      </c>
      <c r="AE90" s="427">
        <f>INPUT!AN127</f>
        <v>-0.17977528089887507</v>
      </c>
      <c r="AF90" s="498">
        <f>INPUT!AO127</f>
        <v>104.21</v>
      </c>
      <c r="AG90" s="427">
        <f>INPUT!AP127</f>
        <v>-2.7256604125828421</v>
      </c>
      <c r="AH90" s="498">
        <f>INPUT!AQ127</f>
        <v>107.39</v>
      </c>
      <c r="AI90" s="427">
        <f>INPUT!AR127</f>
        <v>1.6084776232377695</v>
      </c>
      <c r="AJ90" s="498">
        <f>INPUT!AS127</f>
        <v>110.62</v>
      </c>
      <c r="AK90" s="427">
        <f>INPUT!AT127</f>
        <v>2.0197362353592263</v>
      </c>
      <c r="AL90" s="498">
        <f>INPUT!AU127</f>
        <v>113.19</v>
      </c>
      <c r="AM90" s="427">
        <f>INPUT!AV127</f>
        <v>1.9270598829356222</v>
      </c>
      <c r="AN90" s="498">
        <f>INPUT!AW127</f>
        <v>118.07</v>
      </c>
      <c r="AO90" s="427">
        <f>INPUT!AX127</f>
        <v>13.30006717205643</v>
      </c>
      <c r="AP90" s="498">
        <f>INPUT!AY127</f>
        <v>117.47</v>
      </c>
      <c r="AQ90" s="427">
        <f>INPUT!AZ127</f>
        <v>9.3863488220504721</v>
      </c>
      <c r="AR90" s="498">
        <f>INPUT!BA127</f>
        <v>115.24</v>
      </c>
      <c r="AS90" s="427">
        <f>INPUT!BB127</f>
        <v>4.1764599529922064</v>
      </c>
      <c r="AT90" s="498">
        <f>INPUT!BC127</f>
        <v>117.9</v>
      </c>
      <c r="AU90" s="427">
        <f>INPUT!BD127</f>
        <v>4.1611449774715092</v>
      </c>
      <c r="AV90" s="498">
        <f>INPUT!BE127</f>
        <v>119.11</v>
      </c>
      <c r="AW90" s="427">
        <f>INPUT!BF127</f>
        <v>0.88083340391293952</v>
      </c>
      <c r="AX90" s="498">
        <f>INPUT!BG127</f>
        <v>118.05</v>
      </c>
      <c r="AY90" s="427">
        <f>INPUT!BH127</f>
        <v>0.49374308334042549</v>
      </c>
      <c r="AZ90" s="498">
        <f>INPUT!BI127</f>
        <v>123.26</v>
      </c>
      <c r="BA90" s="427">
        <f>INPUT!BJ127</f>
        <v>6.9593891010065967</v>
      </c>
      <c r="BB90" s="498">
        <f>INPUT!BK127</f>
        <v>115.43</v>
      </c>
      <c r="BC90" s="427">
        <f>INPUT!BL127</f>
        <v>-2.0949957591178903</v>
      </c>
      <c r="BD90" s="498">
        <f>INPUT!BM127</f>
        <v>114.15</v>
      </c>
      <c r="BE90" s="427">
        <f>INPUT!BN127</f>
        <v>-4.1642179497943026</v>
      </c>
      <c r="BF90" s="498">
        <f>INPUT!BO127</f>
        <v>100.19</v>
      </c>
      <c r="BG90" s="427">
        <f>INPUT!BP127</f>
        <v>-15.129182549767052</v>
      </c>
      <c r="BH90" s="498">
        <f>INPUT!BQ127</f>
        <v>106.42</v>
      </c>
      <c r="BI90" s="427">
        <f>INPUT!BR127</f>
        <v>-13.662177510952455</v>
      </c>
      <c r="BJ90" s="498">
        <f>INPUT!BS127</f>
        <v>103.57</v>
      </c>
      <c r="BK90" s="427">
        <f>INPUT!BT127</f>
        <v>-10.274625314043151</v>
      </c>
      <c r="BL90" s="498">
        <f>INPUT!BU127</f>
        <v>91.03</v>
      </c>
      <c r="BM90" s="427">
        <f>INPUT!BV127</f>
        <v>-20.254051686377572</v>
      </c>
      <c r="BN90" s="498">
        <f>INPUT!BW127</f>
        <v>98.23</v>
      </c>
      <c r="BO90" s="427">
        <f>INPUT!BX127</f>
        <v>-1.9562830621818517</v>
      </c>
      <c r="BP90" s="498">
        <f>INPUT!BY127</f>
        <v>96.01</v>
      </c>
      <c r="BQ90" s="427">
        <f>INPUT!BZ127</f>
        <v>-9.7819958654388195</v>
      </c>
      <c r="BR90" s="498">
        <f>INPUT!CA127</f>
        <v>90.21</v>
      </c>
      <c r="BS90" s="427">
        <f>INPUT!CB127</f>
        <v>-12.899488268803704</v>
      </c>
      <c r="BT90" s="498">
        <f>INPUT!CC127</f>
        <v>92.1</v>
      </c>
      <c r="BU90" s="427">
        <f>INPUT!CD127</f>
        <v>1.1754366692299234</v>
      </c>
      <c r="BV90" s="498">
        <f>INPUT!CE127</f>
        <v>93.04</v>
      </c>
      <c r="BW90" s="427">
        <f>INPUT!CF127</f>
        <v>-5.2835182734398796</v>
      </c>
      <c r="BX90" s="498">
        <f>INPUT!CG127</f>
        <v>88.48</v>
      </c>
      <c r="BY90" s="427">
        <f>INPUT!CH127</f>
        <v>-7.8429330278096065</v>
      </c>
      <c r="BZ90" s="498">
        <f>INPUT!CI127</f>
        <v>83.82</v>
      </c>
      <c r="CA90" s="427">
        <f>INPUT!CJ127</f>
        <v>-7.0834718989025607</v>
      </c>
      <c r="CB90" s="498">
        <f>INPUT!CK127</f>
        <v>81.489999999999995</v>
      </c>
      <c r="CC90" s="427">
        <f>INPUT!CL127</f>
        <v>-11.520086862106405</v>
      </c>
      <c r="CD90" s="498">
        <f>INPUT!CM127</f>
        <v>83.15</v>
      </c>
      <c r="CE90" s="427">
        <f>INPUT!CN127</f>
        <v>-10.629836629406707</v>
      </c>
      <c r="CF90" s="498">
        <f>INPUT!CO127</f>
        <v>80.73</v>
      </c>
      <c r="CG90" s="427">
        <f>INPUT!CP127</f>
        <v>-8.7590415913200719</v>
      </c>
      <c r="CH90" s="498">
        <f>INPUT!CQ127</f>
        <v>76.650000000000006</v>
      </c>
      <c r="CI90" s="427">
        <f>INPUT!CR127</f>
        <v>-8.5540443808160163</v>
      </c>
      <c r="CJ90" s="498">
        <f>INPUT!CS127</f>
        <v>77.739999999999995</v>
      </c>
      <c r="CK90" s="427">
        <f>INPUT!CT127</f>
        <v>-4.6017916308749518</v>
      </c>
      <c r="CL90" s="498">
        <f>INPUT!CU127</f>
        <v>82.19</v>
      </c>
      <c r="CM90" s="427">
        <f>INPUT!CV127</f>
        <v>-1.1545399879735463</v>
      </c>
      <c r="CN90" s="498">
        <f>INPUT!CW127</f>
        <v>79.31</v>
      </c>
      <c r="CO90" s="427">
        <f>INPUT!CX127</f>
        <v>-1.75894958503654</v>
      </c>
      <c r="CP90" s="498">
        <f>INPUT!CY127</f>
        <v>77.599999999999994</v>
      </c>
      <c r="CQ90" s="427">
        <f>INPUT!CZ127</f>
        <v>1.2393998695368502</v>
      </c>
      <c r="CR90" s="498">
        <f>INPUT!DA127</f>
        <v>86.58</v>
      </c>
      <c r="CS90" s="427">
        <f>INPUT!DB127</f>
        <v>11.371237458193995</v>
      </c>
      <c r="CT90" s="498">
        <f>INPUT!DC127</f>
        <v>94.05</v>
      </c>
      <c r="CU90" s="427">
        <f>INPUT!DD127</f>
        <v>14.429979316218521</v>
      </c>
      <c r="CV90" s="498">
        <f>INPUT!DE127</f>
        <v>98.59</v>
      </c>
      <c r="CW90" s="427">
        <f>INPUT!DF127</f>
        <v>24.30967091161267</v>
      </c>
      <c r="CX90" s="498">
        <f>INPUT!DG127</f>
        <v>97.75</v>
      </c>
      <c r="CY90" s="427">
        <f>INPUT!DH127</f>
        <v>25.966494845360842</v>
      </c>
      <c r="CZ90" s="498">
        <f>INPUT!DI127</f>
        <v>105.39</v>
      </c>
      <c r="DA90" s="427">
        <f>INPUT!DJ127</f>
        <v>21.725571725571726</v>
      </c>
      <c r="DB90" s="498">
        <f>INPUT!DK127</f>
        <v>102.92</v>
      </c>
      <c r="DC90" s="427">
        <f>INPUT!DL127</f>
        <v>9.4311536416799679</v>
      </c>
      <c r="DD90" s="498">
        <f>INPUT!DM127</f>
        <v>101.36</v>
      </c>
      <c r="DE90" s="427">
        <f>INPUT!DN127</f>
        <v>2.8096155796733857</v>
      </c>
      <c r="DF90" s="498">
        <f>INPUT!DO127</f>
        <v>109.45</v>
      </c>
      <c r="DG90" s="427">
        <f>INPUT!DP127</f>
        <v>11.969309462915611</v>
      </c>
      <c r="DH90" s="498">
        <f>INPUT!DQ127</f>
        <v>120.55</v>
      </c>
      <c r="DI90" s="427">
        <f>INPUT!DR127</f>
        <v>14.384666476895337</v>
      </c>
      <c r="DJ90" s="498">
        <f>INPUT!DS127</f>
        <v>120.17</v>
      </c>
      <c r="DK90" s="427">
        <f>INPUT!DT127</f>
        <v>16.760590750097172</v>
      </c>
      <c r="DL90" s="498">
        <f>INPUT!DU127</f>
        <v>122.45</v>
      </c>
      <c r="DM90" s="427">
        <f>INPUT!DV127</f>
        <v>20.807024467245473</v>
      </c>
      <c r="DN90" s="498">
        <f>INPUT!DW127</f>
        <v>119.96</v>
      </c>
      <c r="DO90" s="427">
        <f>INPUT!DX127</f>
        <v>9.6025582457743184</v>
      </c>
      <c r="DP90" s="498">
        <f>INPUT!DY127</f>
        <v>120.61</v>
      </c>
      <c r="DQ90" s="427">
        <f>INPUT!DZ127</f>
        <v>4.9771878888438259E-2</v>
      </c>
      <c r="DR90" s="498">
        <f>INPUT!EA127</f>
        <v>112.68</v>
      </c>
      <c r="DS90" s="427">
        <f>INPUT!EB127</f>
        <v>-6.2328368145127655</v>
      </c>
      <c r="DT90" s="498">
        <f>INPUT!EC127</f>
        <v>102.91</v>
      </c>
      <c r="DU90" s="427">
        <f>INPUT!ED127</f>
        <v>-15.957533687219282</v>
      </c>
      <c r="DV90" s="498">
        <f>INPUT!EE127</f>
        <v>101.12</v>
      </c>
      <c r="DW90" s="427">
        <f>INPUT!EF127</f>
        <v>-15.705235078359447</v>
      </c>
      <c r="DX90" s="498">
        <f>INPUT!EG127</f>
        <v>116.49</v>
      </c>
      <c r="DY90" s="427">
        <f>INPUT!EH127</f>
        <v>-3.415968825138882</v>
      </c>
      <c r="DZ90" s="498">
        <f>INPUT!EI127</f>
        <v>112.19</v>
      </c>
      <c r="EA90" s="427">
        <f>INPUT!EJ127</f>
        <v>-0.43485977990771474</v>
      </c>
      <c r="EB90" s="498">
        <f>INPUT!EK127</f>
        <v>112</v>
      </c>
      <c r="EC90" s="427">
        <f>INPUT!EL127</f>
        <v>8.8329608395685497</v>
      </c>
      <c r="ED90" s="498">
        <f>INPUT!EM127</f>
        <v>111.89</v>
      </c>
      <c r="EE90" s="427">
        <f>INPUT!EN127</f>
        <v>10.650712025316444</v>
      </c>
      <c r="EF90" s="498">
        <f>INPUT!EO127</f>
        <v>112.65</v>
      </c>
      <c r="EG90" s="427">
        <f>INPUT!EP127</f>
        <v>-3.2964202935874209</v>
      </c>
      <c r="EH90" s="498">
        <f>INPUT!EQ127</f>
        <v>106.35</v>
      </c>
      <c r="EI90" s="427">
        <f>INPUT!ER127</f>
        <v>-5.2054550316427477</v>
      </c>
      <c r="EJ90" s="498">
        <f>INPUT!ES127</f>
        <v>106.35</v>
      </c>
      <c r="EK90" s="427">
        <f>INPUT!ET127</f>
        <v>-5.0446428571428665</v>
      </c>
      <c r="EL90" s="498">
        <f>INPUT!EU127</f>
        <v>106.35</v>
      </c>
      <c r="EM90" s="427">
        <f>INPUT!EV127</f>
        <v>-4.9512914469568408</v>
      </c>
      <c r="EN90" s="498">
        <f>INPUT!EW127</f>
        <v>106.35</v>
      </c>
      <c r="EO90" s="427">
        <f>INPUT!EX127</f>
        <v>-5.5925432756325</v>
      </c>
      <c r="EP90" s="427"/>
      <c r="EQ90" s="498">
        <f>INPUT!FF127</f>
        <v>114.75</v>
      </c>
      <c r="ER90" s="427">
        <f>INPUT!FG127</f>
        <v>0.69322569322569638</v>
      </c>
      <c r="ES90" s="498">
        <f>INPUT!FH127</f>
        <v>131.94999999999999</v>
      </c>
      <c r="ET90" s="427">
        <f>INPUT!FI127</f>
        <v>14.989106753812621</v>
      </c>
      <c r="EU90" s="498">
        <f>INPUT!FJ127</f>
        <v>119.9</v>
      </c>
      <c r="EV90" s="427">
        <f>INPUT!FK127</f>
        <v>-9.1322470632815289</v>
      </c>
      <c r="EW90" s="498">
        <f>INPUT!FL127</f>
        <v>107.13</v>
      </c>
      <c r="EX90" s="427">
        <f>INPUT!FM127</f>
        <v>-10.650542118432039</v>
      </c>
      <c r="EY90" s="498">
        <f>INPUT!FN127</f>
        <v>104.21</v>
      </c>
      <c r="EZ90" s="427">
        <f>INPUT!FO127</f>
        <v>-2.7256604125828421</v>
      </c>
      <c r="FA90" s="498">
        <f>INPUT!FP127</f>
        <v>118.07</v>
      </c>
      <c r="FB90" s="427">
        <f>INPUT!FQ127</f>
        <v>13.30006717205643</v>
      </c>
      <c r="FC90" s="498">
        <f>INPUT!FR127</f>
        <v>119.11</v>
      </c>
      <c r="FD90" s="427">
        <f>INPUT!FS127</f>
        <v>0.88083340391293952</v>
      </c>
      <c r="FE90" s="498">
        <f>INPUT!FT127</f>
        <v>114.15</v>
      </c>
      <c r="FF90" s="427">
        <f>INPUT!FU127</f>
        <v>-4.1642179497943026</v>
      </c>
      <c r="FG90" s="498">
        <f>INPUT!FV127</f>
        <v>91.03</v>
      </c>
      <c r="FH90" s="427">
        <f>INPUT!FW127</f>
        <v>-20.254051686377572</v>
      </c>
      <c r="FI90" s="498">
        <f>INPUT!FX127</f>
        <v>92.1</v>
      </c>
      <c r="FJ90" s="427">
        <f>INPUT!FY127</f>
        <v>1.1754366692299234</v>
      </c>
      <c r="FK90" s="498">
        <f>INPUT!FZ127</f>
        <v>81.489999999999995</v>
      </c>
      <c r="FL90" s="427">
        <f>INPUT!GA127</f>
        <v>-11.520086862106405</v>
      </c>
      <c r="FM90" s="498">
        <f>INPUT!GB127</f>
        <v>77.739999999999995</v>
      </c>
      <c r="FN90" s="427">
        <f>INPUT!GC127</f>
        <v>-4.6017916308749518</v>
      </c>
      <c r="FO90" s="498">
        <f>INPUT!GD127</f>
        <v>86.58</v>
      </c>
      <c r="FP90" s="427">
        <f>INPUT!GE127</f>
        <v>11.371237458193995</v>
      </c>
      <c r="FQ90" s="498">
        <f>INPUT!GF127</f>
        <v>105.39</v>
      </c>
      <c r="FR90" s="427">
        <f>INPUT!GG127</f>
        <v>21.725571725571726</v>
      </c>
      <c r="FS90" s="498">
        <f>INPUT!GH127</f>
        <v>120.55</v>
      </c>
      <c r="FT90" s="427">
        <f>INPUT!GI127</f>
        <v>14.384666476895337</v>
      </c>
      <c r="FU90" s="498">
        <f>INPUT!GJ127</f>
        <v>120.61</v>
      </c>
      <c r="FV90" s="427">
        <f>INPUT!GK127</f>
        <v>4.9771878888438259E-2</v>
      </c>
      <c r="FW90" s="498">
        <f>INPUT!GL127</f>
        <v>116.49</v>
      </c>
      <c r="FX90" s="427">
        <f>INPUT!GM127</f>
        <v>-3.415968825138882</v>
      </c>
      <c r="FY90" s="498">
        <f>INPUT!GN127</f>
        <v>112.65</v>
      </c>
      <c r="FZ90" s="427">
        <f>INPUT!GO127</f>
        <v>-3.2964202935874209</v>
      </c>
      <c r="GA90" s="498">
        <f>INPUT!GP127</f>
        <v>106.35</v>
      </c>
      <c r="GB90" s="427">
        <f>INPUT!GQ127</f>
        <v>-5.5925432756325</v>
      </c>
      <c r="GC90" s="498">
        <f>INPUT!GR127</f>
        <v>106.35</v>
      </c>
      <c r="GD90" s="427">
        <f>INPUT!GS127</f>
        <v>0</v>
      </c>
      <c r="GE90" s="498">
        <f>INPUT!GT127</f>
        <v>106.35</v>
      </c>
      <c r="GF90" s="427">
        <f>INPUT!GU127</f>
        <v>0</v>
      </c>
      <c r="GG90" s="498">
        <f>INPUT!GV127</f>
        <v>106.35</v>
      </c>
      <c r="GH90" s="427">
        <f>INPUT!GW127</f>
        <v>0</v>
      </c>
      <c r="GI90" s="498">
        <f>INPUT!GX127</f>
        <v>106.35</v>
      </c>
      <c r="GJ90" s="427">
        <f>INPUT!GY127</f>
        <v>0</v>
      </c>
      <c r="GK90" s="427">
        <f>INPUT!GZ127</f>
        <v>-1.1444038121151134</v>
      </c>
      <c r="GL90" s="436"/>
    </row>
    <row r="91" spans="1:194" ht="12" customHeight="1" x14ac:dyDescent="0.2">
      <c r="A91" s="497" t="s">
        <v>161</v>
      </c>
      <c r="B91" s="498">
        <f>INPUT!K377</f>
        <v>0.32670871426277343</v>
      </c>
      <c r="C91" s="427">
        <f>INPUT!L377</f>
        <v>11.886844344524494</v>
      </c>
      <c r="D91" s="498">
        <f>INPUT!M377</f>
        <v>0.32829392878803898</v>
      </c>
      <c r="E91" s="427">
        <f>INPUT!N377</f>
        <v>11.10241405422887</v>
      </c>
      <c r="F91" s="498">
        <f>INPUT!O377</f>
        <v>0.34306949255936553</v>
      </c>
      <c r="G91" s="427">
        <f>INPUT!P377</f>
        <v>10.250464695028461</v>
      </c>
      <c r="H91" s="498">
        <f>INPUT!Q377</f>
        <v>0.34169227794226148</v>
      </c>
      <c r="I91" s="427">
        <f>INPUT!R377</f>
        <v>11.021109198218415</v>
      </c>
      <c r="J91" s="498">
        <f>INPUT!S377</f>
        <v>0.36251928243839537</v>
      </c>
      <c r="K91" s="427">
        <f>INPUT!T377</f>
        <v>10.961007959775237</v>
      </c>
      <c r="L91" s="498">
        <f>INPUT!U377</f>
        <v>0.38141561840311478</v>
      </c>
      <c r="M91" s="427">
        <f>INPUT!V377</f>
        <v>16.181136767038275</v>
      </c>
      <c r="N91" s="498">
        <f>INPUT!W377</f>
        <v>0.39779658576873239</v>
      </c>
      <c r="O91" s="427">
        <f>INPUT!X377</f>
        <v>15.952188811978596</v>
      </c>
      <c r="P91" s="498">
        <f>INPUT!Y377</f>
        <v>0.41997962813749484</v>
      </c>
      <c r="Q91" s="427">
        <f>INPUT!Z377</f>
        <v>22.911653335186632</v>
      </c>
      <c r="R91" s="498">
        <f>INPUT!AA377</f>
        <v>0.46447066360578704</v>
      </c>
      <c r="S91" s="427">
        <f>INPUT!AB377</f>
        <v>28.123022996636536</v>
      </c>
      <c r="T91" s="498">
        <f>INPUT!AC377</f>
        <v>0.45914297138200122</v>
      </c>
      <c r="U91" s="427">
        <f>INPUT!AD377</f>
        <v>20.37864975333472</v>
      </c>
      <c r="V91" s="498">
        <f>INPUT!AE377</f>
        <v>0.47005824885075553</v>
      </c>
      <c r="W91" s="427">
        <f>INPUT!AF377</f>
        <v>18.165480968716508</v>
      </c>
      <c r="X91" s="498">
        <f>INPUT!AG377</f>
        <v>0.50366018700787396</v>
      </c>
      <c r="Y91" s="427">
        <f>INPUT!AH377</f>
        <v>19.924909034631423</v>
      </c>
      <c r="Z91" s="498">
        <f>INPUT!AI377</f>
        <v>0.56801224595892985</v>
      </c>
      <c r="AA91" s="427">
        <f>INPUT!AJ377</f>
        <v>22.292383667318603</v>
      </c>
      <c r="AB91" s="498">
        <f>INPUT!AK377</f>
        <v>0.56192793419070786</v>
      </c>
      <c r="AC91" s="427">
        <f>INPUT!AL377</f>
        <v>22.386265110261448</v>
      </c>
      <c r="AD91" s="498">
        <f>INPUT!AM377</f>
        <v>0.56635685136623892</v>
      </c>
      <c r="AE91" s="427">
        <f>INPUT!AN377</f>
        <v>20.486525393591883</v>
      </c>
      <c r="AF91" s="498">
        <f>INPUT!AO377</f>
        <v>0.57395298420459573</v>
      </c>
      <c r="AG91" s="427">
        <f>INPUT!AP377</f>
        <v>13.956393419601953</v>
      </c>
      <c r="AH91" s="498">
        <f>INPUT!AQ377</f>
        <v>0.65757318200644221</v>
      </c>
      <c r="AI91" s="427">
        <f>INPUT!AR377</f>
        <v>15.767430488459588</v>
      </c>
      <c r="AJ91" s="498">
        <f>INPUT!AS377</f>
        <v>0.64172975696946077</v>
      </c>
      <c r="AK91" s="427">
        <f>INPUT!AT377</f>
        <v>14.201433657802397</v>
      </c>
      <c r="AL91" s="498">
        <f>INPUT!AU377</f>
        <v>0.65638656240698734</v>
      </c>
      <c r="AM91" s="427">
        <f>INPUT!AV377</f>
        <v>15.896287088885241</v>
      </c>
      <c r="AN91" s="498">
        <f>INPUT!AW377</f>
        <v>0.58883505505014977</v>
      </c>
      <c r="AO91" s="427">
        <f>INPUT!AX377</f>
        <v>2.5929076518659722</v>
      </c>
      <c r="AP91" s="498">
        <f>INPUT!AY377</f>
        <v>0.72040969213633677</v>
      </c>
      <c r="AQ91" s="427">
        <f>INPUT!AZ377</f>
        <v>9.5558200743774968</v>
      </c>
      <c r="AR91" s="498">
        <f>INPUT!BA377</f>
        <v>0.74709012370699757</v>
      </c>
      <c r="AS91" s="427">
        <f>INPUT!BB377</f>
        <v>16.418183136012932</v>
      </c>
      <c r="AT91" s="498">
        <f>INPUT!BC377</f>
        <v>0.72462032290518852</v>
      </c>
      <c r="AU91" s="427">
        <f>INPUT!BD377</f>
        <v>10.395362185354017</v>
      </c>
      <c r="AV91" s="498">
        <f>INPUT!BE377</f>
        <v>0.65989521906916648</v>
      </c>
      <c r="AW91" s="427">
        <f>INPUT!BF377</f>
        <v>12.067923505838941</v>
      </c>
      <c r="AX91" s="498">
        <f>INPUT!BG377</f>
        <v>0.81947738685373028</v>
      </c>
      <c r="AY91" s="427">
        <f>INPUT!BH377</f>
        <v>13.751577164878714</v>
      </c>
      <c r="AZ91" s="498">
        <f>INPUT!BI377</f>
        <v>0.82350822597713202</v>
      </c>
      <c r="BA91" s="427">
        <f>INPUT!BJ377</f>
        <v>10.228766228491203</v>
      </c>
      <c r="BB91" s="498">
        <f>INPUT!BK377</f>
        <v>0.84615244136285328</v>
      </c>
      <c r="BC91" s="427">
        <f>INPUT!BL377</f>
        <v>16.771834106227026</v>
      </c>
      <c r="BD91" s="498">
        <f>INPUT!BM377</f>
        <v>0.7760442060783358</v>
      </c>
      <c r="BE91" s="427">
        <f>INPUT!BN377</f>
        <v>17.601125701896514</v>
      </c>
      <c r="BF91" s="498">
        <f>INPUT!BO377</f>
        <v>0.98056013723713253</v>
      </c>
      <c r="BG91" s="427">
        <f>INPUT!BP377</f>
        <v>19.656765759194062</v>
      </c>
      <c r="BH91" s="498">
        <f>INPUT!BQ377</f>
        <v>1.012836190904024</v>
      </c>
      <c r="BI91" s="427">
        <f>INPUT!BR377</f>
        <v>22.990415754772254</v>
      </c>
      <c r="BJ91" s="498">
        <f>INPUT!BS377</f>
        <v>1.0246596428459995</v>
      </c>
      <c r="BK91" s="427">
        <f>INPUT!BT377</f>
        <v>21.096340654130131</v>
      </c>
      <c r="BL91" s="498">
        <f>INPUT!BU377</f>
        <v>0.97659165248689705</v>
      </c>
      <c r="BM91" s="427">
        <f>INPUT!BV377</f>
        <v>25.8422709476833</v>
      </c>
      <c r="BN91" s="498">
        <f>INPUT!BW377</f>
        <v>1.2159304008288878</v>
      </c>
      <c r="BO91" s="427">
        <f>INPUT!BX377</f>
        <v>24.003654100700487</v>
      </c>
      <c r="BP91" s="498">
        <f>INPUT!BY377</f>
        <v>1.2001238561986824</v>
      </c>
      <c r="BQ91" s="427">
        <f>INPUT!BZ377</f>
        <v>18.491407295338824</v>
      </c>
      <c r="BR91" s="498">
        <f>INPUT!CA377</f>
        <v>1.2539545340356046</v>
      </c>
      <c r="BS91" s="427">
        <f>INPUT!CB377</f>
        <v>22.377663918990386</v>
      </c>
      <c r="BT91" s="498">
        <f>INPUT!CC377</f>
        <v>1.1844091008467039</v>
      </c>
      <c r="BU91" s="427">
        <f>INPUT!CD377</f>
        <v>21.27987146220207</v>
      </c>
      <c r="BV91" s="498">
        <f>INPUT!CE377</f>
        <v>1.4047635034061157</v>
      </c>
      <c r="BW91" s="427">
        <f>INPUT!CF377</f>
        <v>15.529926914279146</v>
      </c>
      <c r="BX91" s="498">
        <f>INPUT!CG377</f>
        <v>1.3414318716372307</v>
      </c>
      <c r="BY91" s="427">
        <f>INPUT!CH377</f>
        <v>11.774452670754542</v>
      </c>
      <c r="BZ91" s="498">
        <f>INPUT!CI377</f>
        <v>1.4310870343261679</v>
      </c>
      <c r="CA91" s="427">
        <f>INPUT!CJ377</f>
        <v>14.12591090687294</v>
      </c>
      <c r="CB91" s="498">
        <f>INPUT!CK377</f>
        <v>1.3216567508071591</v>
      </c>
      <c r="CC91" s="427">
        <f>INPUT!CL377</f>
        <v>11.587858440326082</v>
      </c>
      <c r="CD91" s="498">
        <f>INPUT!CM377</f>
        <v>1.6216765797366683</v>
      </c>
      <c r="CE91" s="427">
        <f>INPUT!CN377</f>
        <v>15.441252268058347</v>
      </c>
      <c r="CF91" s="498">
        <f>INPUT!CO377</f>
        <v>1.5469252699855665</v>
      </c>
      <c r="CG91" s="427">
        <f>INPUT!CP377</f>
        <v>15.318958993983722</v>
      </c>
      <c r="CH91" s="498">
        <f>INPUT!CQ377</f>
        <v>1.6450727349484013</v>
      </c>
      <c r="CI91" s="427">
        <f>INPUT!CR377</f>
        <v>14.952668530253943</v>
      </c>
      <c r="CJ91" s="498">
        <f>INPUT!CS377</f>
        <v>1.4546814878153056</v>
      </c>
      <c r="CK91" s="427">
        <f>INPUT!CT377</f>
        <v>10.064998868042396</v>
      </c>
      <c r="CL91" s="526">
        <f>INPUT!CU377</f>
        <v>0.86866880241092936</v>
      </c>
      <c r="CM91" s="427">
        <f>INPUT!CV377</f>
        <v>-46.433905917788742</v>
      </c>
      <c r="CN91" s="526">
        <f>INPUT!CW377</f>
        <v>0.80560831430461599</v>
      </c>
      <c r="CO91" s="427">
        <f>INPUT!CX377</f>
        <v>-47.921963010395928</v>
      </c>
      <c r="CP91" s="526">
        <f>INPUT!CY377</f>
        <v>0.88456764760357742</v>
      </c>
      <c r="CQ91" s="427">
        <f>INPUT!CZ377</f>
        <v>-46.2292682377158</v>
      </c>
      <c r="CR91" s="526">
        <f>INPUT!DA377</f>
        <v>0.74103055342330604</v>
      </c>
      <c r="CS91" s="427">
        <f>INPUT!DB377</f>
        <v>-49.058913608901896</v>
      </c>
      <c r="CT91" s="526">
        <f>INPUT!DC377</f>
        <v>0.83826766547787657</v>
      </c>
      <c r="CU91" s="427">
        <f>INPUT!DD377</f>
        <v>-3.4997385480722398</v>
      </c>
      <c r="CV91" s="526">
        <f>INPUT!DE377</f>
        <v>0.80666702281104752</v>
      </c>
      <c r="CW91" s="427">
        <f>INPUT!DF377</f>
        <v>0.13141727656391655</v>
      </c>
      <c r="CX91" s="526">
        <f>INPUT!DG377</f>
        <v>0.73065163856385762</v>
      </c>
      <c r="CY91" s="427">
        <f>INPUT!DH377</f>
        <v>-17.400139995703068</v>
      </c>
      <c r="CZ91" s="526">
        <f>INPUT!DI377</f>
        <v>0.69387009806554178</v>
      </c>
      <c r="DA91" s="427">
        <f>INPUT!DJ377</f>
        <v>-6.3641715095145823</v>
      </c>
      <c r="DB91" s="526">
        <f>INPUT!DK377</f>
        <v>0.84007175021138347</v>
      </c>
      <c r="DC91" s="427">
        <f>INPUT!DL377</f>
        <v>0.21521583234138664</v>
      </c>
      <c r="DD91" s="526">
        <f>INPUT!DM377</f>
        <v>0.82458605999385126</v>
      </c>
      <c r="DE91" s="427">
        <f>INPUT!DN377</f>
        <v>2.221367265065588</v>
      </c>
      <c r="DF91" s="526">
        <f>INPUT!DO377</f>
        <v>0.74782865362206785</v>
      </c>
      <c r="DG91" s="427">
        <f>INPUT!DP377</f>
        <v>2.3509172020708569</v>
      </c>
      <c r="DH91" s="526">
        <f>INPUT!DQ377</f>
        <v>0.64026902434135813</v>
      </c>
      <c r="DI91" s="427">
        <f>INPUT!DR377</f>
        <v>-7.7249435987542192</v>
      </c>
      <c r="DJ91" s="526">
        <f>INPUT!DS377</f>
        <v>0.76148997447303757</v>
      </c>
      <c r="DK91" s="427">
        <f>INPUT!DT377</f>
        <v>-9.3541742974421744</v>
      </c>
      <c r="DL91" s="526">
        <f>INPUT!DU377</f>
        <v>0.73804221923883784</v>
      </c>
      <c r="DM91" s="427">
        <f>INPUT!DV377</f>
        <v>-10.495428549405595</v>
      </c>
      <c r="DN91" s="526">
        <f>INPUT!DW377</f>
        <v>0.76779973185000305</v>
      </c>
      <c r="DO91" s="427">
        <f>INPUT!DX377</f>
        <v>2.6705419926351226</v>
      </c>
      <c r="DP91" s="526">
        <f>INPUT!DY377</f>
        <v>0.76130378242850061</v>
      </c>
      <c r="DQ91" s="427">
        <f>INPUT!DZ377</f>
        <v>18.903734756128543</v>
      </c>
      <c r="DR91" s="526">
        <f>INPUT!EA377</f>
        <v>0.8375905904716644</v>
      </c>
      <c r="DS91" s="427">
        <f>INPUT!EB377</f>
        <v>9.9936464759486263</v>
      </c>
      <c r="DT91" s="526">
        <f>INPUT!EC377</f>
        <v>0.82423019554650201</v>
      </c>
      <c r="DU91" s="427">
        <f>INPUT!ED377</f>
        <v>11.677919509340828</v>
      </c>
      <c r="DV91" s="526">
        <f>INPUT!EE377</f>
        <v>0.86831736148270666</v>
      </c>
      <c r="DW91" s="427">
        <f>INPUT!EF377</f>
        <v>13.091646879129248</v>
      </c>
      <c r="DX91" s="526">
        <f>INPUT!EG377</f>
        <v>0.71938052665005614</v>
      </c>
      <c r="DY91" s="427">
        <f>INPUT!EH377</f>
        <v>-5.506770982368236</v>
      </c>
      <c r="DZ91" s="526">
        <f>INPUT!EI377</f>
        <v>0.8364907973638166</v>
      </c>
      <c r="EA91" s="427">
        <f>INPUT!EJ377</f>
        <v>-0.13130437714545806</v>
      </c>
      <c r="EB91" s="526">
        <f>INPUT!EK377</f>
        <v>0.91524184420605581</v>
      </c>
      <c r="EC91" s="427">
        <f>INPUT!EL377</f>
        <v>11.042018255495844</v>
      </c>
      <c r="ED91" s="526">
        <f>INPUT!EM377</f>
        <v>0.85048102450796637</v>
      </c>
      <c r="EE91" s="427">
        <f>INPUT!EN377</f>
        <v>-2.0541264940601489</v>
      </c>
      <c r="EF91" s="526">
        <f>INPUT!EO377</f>
        <v>0.80055184285135683</v>
      </c>
      <c r="EG91" s="427">
        <f>INPUT!EP377</f>
        <v>11.283502012389967</v>
      </c>
      <c r="EH91" s="526">
        <f>INPUT!EQ377</f>
        <v>0.99096168234939075</v>
      </c>
      <c r="EI91" s="427">
        <f>INPUT!ER377</f>
        <v>18.46653728557277</v>
      </c>
      <c r="EJ91" s="526">
        <f>INPUT!ES377</f>
        <v>1.0002470907820689</v>
      </c>
      <c r="EK91" s="427">
        <f>INPUT!ET377</f>
        <v>9.2877360354685745</v>
      </c>
      <c r="EL91" s="526">
        <f>INPUT!EU377</f>
        <v>1.0155634384352437</v>
      </c>
      <c r="EM91" s="427">
        <f>INPUT!EV377</f>
        <v>19.410475856622831</v>
      </c>
      <c r="EN91" s="526">
        <f>INPUT!EW377</f>
        <v>0.9903223733995683</v>
      </c>
      <c r="EO91" s="427">
        <f>INPUT!EX377</f>
        <v>23.704964549491049</v>
      </c>
      <c r="EP91" s="427"/>
      <c r="EQ91" s="526">
        <f>INPUT!FF377</f>
        <v>1.2064410813925643</v>
      </c>
      <c r="ER91" s="427">
        <f>INPUT!FG377</f>
        <v>20.829680712866995</v>
      </c>
      <c r="ES91" s="526">
        <f>INPUT!FH377</f>
        <v>1.3395955720216375</v>
      </c>
      <c r="ET91" s="427">
        <f>INPUT!FI377</f>
        <v>11.03696588940557</v>
      </c>
      <c r="EU91" s="526">
        <f>INPUT!FJ377</f>
        <v>1.7794146364610268</v>
      </c>
      <c r="EV91" s="427">
        <f>INPUT!FK377</f>
        <v>32.832227399471073</v>
      </c>
      <c r="EW91" s="526">
        <f>INPUT!FL377</f>
        <v>2.1567855725250924</v>
      </c>
      <c r="EX91" s="427">
        <f>INPUT!FM377</f>
        <v>21.207588626706841</v>
      </c>
      <c r="EY91" s="526">
        <f>INPUT!FN377</f>
        <v>2.2668941037163992</v>
      </c>
      <c r="EZ91" s="427">
        <f>INPUT!FO377</f>
        <v>5.1052145653216474</v>
      </c>
      <c r="FA91" s="526">
        <f>INPUT!FP377</f>
        <v>2.5447372489854043</v>
      </c>
      <c r="FB91" s="427">
        <f>INPUT!FQ377</f>
        <v>12.256555999395946</v>
      </c>
      <c r="FC91" s="526">
        <f>INPUT!FR377</f>
        <v>2.8524800535624615</v>
      </c>
      <c r="FD91" s="427">
        <f>INPUT!FS377</f>
        <v>12.093303727123716</v>
      </c>
      <c r="FE91" s="526">
        <f>INPUT!FT377</f>
        <v>3.2652747243849016</v>
      </c>
      <c r="FF91" s="427">
        <f>INPUT!FU377</f>
        <v>14.471430582201661</v>
      </c>
      <c r="FG91" s="526">
        <f>INPUT!FV377</f>
        <v>3.9950537032472608</v>
      </c>
      <c r="FH91" s="427">
        <f>INPUT!FW377</f>
        <v>22.349696134674613</v>
      </c>
      <c r="FI91" s="526">
        <f>INPUT!FX377</f>
        <v>4.8543585829622034</v>
      </c>
      <c r="FJ91" s="427">
        <f>INPUT!FY377</f>
        <v>21.509219738810572</v>
      </c>
      <c r="FK91" s="526">
        <f>INPUT!FZ377</f>
        <v>5.4989146630879713</v>
      </c>
      <c r="FL91" s="427">
        <f>INPUT!GA377</f>
        <v>13.27788355784072</v>
      </c>
      <c r="FM91" s="526">
        <f>INPUT!GB377</f>
        <v>6.2687716136650895</v>
      </c>
      <c r="FN91" s="427">
        <f>INPUT!GC377</f>
        <v>14.000161809108658</v>
      </c>
      <c r="FO91" s="526">
        <f>INPUT!GD377</f>
        <v>3.2997093975659717</v>
      </c>
      <c r="FP91" s="427">
        <f>INPUT!GE377</f>
        <v>-47.362743438075761</v>
      </c>
      <c r="FQ91" s="526">
        <f>INPUT!GF377</f>
        <v>3.0700194416736415</v>
      </c>
      <c r="FR91" s="427">
        <f>INPUT!GG377</f>
        <v>-6.9609146812067983</v>
      </c>
      <c r="FS91" s="526">
        <f>INPUT!GH377</f>
        <v>3.0549146793385793</v>
      </c>
      <c r="FT91" s="427">
        <f>INPUT!GI377</f>
        <v>-0.49200868665599806</v>
      </c>
      <c r="FU91" s="526">
        <f>INPUT!GJ377</f>
        <v>3.028550785357234</v>
      </c>
      <c r="FV91" s="427">
        <f>INPUT!GK377</f>
        <v>-0.86299935509339676</v>
      </c>
      <c r="FW91" s="526">
        <f>INPUT!GL377</f>
        <v>3.2505967279017405</v>
      </c>
      <c r="FX91" s="427">
        <f>INPUT!GM377</f>
        <v>7.331755624441838</v>
      </c>
      <c r="FY91" s="526">
        <f>INPUT!GN377</f>
        <v>3.4031399177109458</v>
      </c>
      <c r="FZ91" s="427">
        <f>INPUT!GO377</f>
        <v>4.692774975740277</v>
      </c>
      <c r="GA91" s="526">
        <f>INPUT!GP377</f>
        <v>3.9970258538193315</v>
      </c>
      <c r="GB91" s="427">
        <f>INPUT!GQ377</f>
        <v>17.451117217297707</v>
      </c>
      <c r="GC91" s="526">
        <f>INPUT!GR377</f>
        <v>4.1541394370355871</v>
      </c>
      <c r="GD91" s="427">
        <f>INPUT!GS377</f>
        <v>3.930762245786501</v>
      </c>
      <c r="GE91" s="526">
        <f>INPUT!GT377</f>
        <v>4.4538110729373726</v>
      </c>
      <c r="GF91" s="427">
        <f>INPUT!GU377</f>
        <v>7.2138078281655416</v>
      </c>
      <c r="GG91" s="526">
        <f>INPUT!GV377</f>
        <v>4.7483452852105481</v>
      </c>
      <c r="GH91" s="427">
        <f>INPUT!GW377</f>
        <v>6.6130827610279441</v>
      </c>
      <c r="GI91" s="526">
        <f>INPUT!GX377</f>
        <v>5.0537339577536073</v>
      </c>
      <c r="GJ91" s="427">
        <f>INPUT!GY377</f>
        <v>6.4314756867879685</v>
      </c>
      <c r="GK91" s="427">
        <f>INPUT!GZ377</f>
        <v>8.2297148226608172</v>
      </c>
      <c r="GL91" s="436"/>
    </row>
    <row r="92" spans="1:194" ht="12" hidden="1" customHeight="1" outlineLevel="1" x14ac:dyDescent="0.2">
      <c r="A92" s="497" t="s">
        <v>162</v>
      </c>
      <c r="B92" s="521">
        <f>INPUT!K380</f>
        <v>-0.01</v>
      </c>
      <c r="C92" s="427">
        <f>INPUT!L380</f>
        <v>0</v>
      </c>
      <c r="D92" s="521">
        <f>INPUT!M380</f>
        <v>-0.02</v>
      </c>
      <c r="E92" s="427">
        <f>INPUT!N380</f>
        <v>33.33333333333335</v>
      </c>
      <c r="F92" s="521">
        <f>INPUT!O380</f>
        <v>-0.02</v>
      </c>
      <c r="G92" s="427" t="str">
        <f>INPUT!P380</f>
        <v>NM</v>
      </c>
      <c r="H92" s="521">
        <f>INPUT!Q380</f>
        <v>-0.02</v>
      </c>
      <c r="I92" s="427" t="str">
        <f>INPUT!R380</f>
        <v>NM</v>
      </c>
      <c r="J92" s="521">
        <f>INPUT!S380</f>
        <v>-0.02</v>
      </c>
      <c r="K92" s="427">
        <f>INPUT!T380</f>
        <v>100</v>
      </c>
      <c r="L92" s="521">
        <f>INPUT!U380</f>
        <v>-0.01</v>
      </c>
      <c r="M92" s="427">
        <f>INPUT!V380</f>
        <v>-50</v>
      </c>
      <c r="N92" s="521">
        <f>INPUT!W380</f>
        <v>0.01</v>
      </c>
      <c r="O92" s="427" t="str">
        <f>INPUT!X380</f>
        <v>NM</v>
      </c>
      <c r="P92" s="521">
        <f>INPUT!Y380</f>
        <v>0</v>
      </c>
      <c r="Q92" s="427" t="str">
        <f>INPUT!Z380</f>
        <v>NM</v>
      </c>
      <c r="R92" s="521">
        <f>INPUT!AA380</f>
        <v>-0.02</v>
      </c>
      <c r="S92" s="427">
        <f>INPUT!AB380</f>
        <v>0</v>
      </c>
      <c r="T92" s="521">
        <f>INPUT!AC380</f>
        <v>-0.02</v>
      </c>
      <c r="U92" s="427">
        <f>INPUT!AD380</f>
        <v>100</v>
      </c>
      <c r="V92" s="521">
        <f>INPUT!AE380</f>
        <v>0</v>
      </c>
      <c r="W92" s="427" t="str">
        <f>INPUT!AF380</f>
        <v>NM</v>
      </c>
      <c r="X92" s="521">
        <f>INPUT!AG380</f>
        <v>-0.02</v>
      </c>
      <c r="Y92" s="427" t="str">
        <f>INPUT!AH380</f>
        <v>NM</v>
      </c>
      <c r="Z92" s="521">
        <f>INPUT!AI380</f>
        <v>-0.03</v>
      </c>
      <c r="AA92" s="427">
        <f>INPUT!AJ380</f>
        <v>50</v>
      </c>
      <c r="AB92" s="521">
        <f>INPUT!AK380</f>
        <v>-0.02</v>
      </c>
      <c r="AC92" s="427">
        <f>INPUT!AL380</f>
        <v>0</v>
      </c>
      <c r="AD92" s="521">
        <f>INPUT!AM380</f>
        <v>-0.02</v>
      </c>
      <c r="AE92" s="427" t="str">
        <f>INPUT!AN380</f>
        <v>NM</v>
      </c>
      <c r="AF92" s="521">
        <f>INPUT!AO380</f>
        <v>-0.01</v>
      </c>
      <c r="AG92" s="427">
        <f>INPUT!AP380</f>
        <v>-50</v>
      </c>
      <c r="AH92" s="521">
        <f>INPUT!AQ380</f>
        <v>-0.01</v>
      </c>
      <c r="AI92" s="427" t="str">
        <f>INPUT!AR380</f>
        <v>NM</v>
      </c>
      <c r="AJ92" s="521">
        <f>INPUT!AS380</f>
        <v>-0.01</v>
      </c>
      <c r="AK92" s="427">
        <f>INPUT!AT380</f>
        <v>-50</v>
      </c>
      <c r="AL92" s="521">
        <f>INPUT!AU380</f>
        <v>0</v>
      </c>
      <c r="AM92" s="427" t="str">
        <f>INPUT!AV380</f>
        <v>NM</v>
      </c>
      <c r="AN92" s="521">
        <f>INPUT!AW380</f>
        <v>-0.03</v>
      </c>
      <c r="AO92" s="427" t="str">
        <f>INPUT!AX380</f>
        <v>NM</v>
      </c>
      <c r="AP92" s="521">
        <f>INPUT!AY380</f>
        <v>-0.04</v>
      </c>
      <c r="AQ92" s="427" t="str">
        <f>INPUT!AZ380</f>
        <v>NM</v>
      </c>
      <c r="AR92" s="521">
        <f>INPUT!BA380</f>
        <v>-0.02</v>
      </c>
      <c r="AS92" s="427">
        <f>INPUT!BB380</f>
        <v>100</v>
      </c>
      <c r="AT92" s="521">
        <f>INPUT!BC380</f>
        <v>-0.02</v>
      </c>
      <c r="AU92" s="427" t="str">
        <f>INPUT!BD380</f>
        <v>NM</v>
      </c>
      <c r="AV92" s="521">
        <f>INPUT!BE380</f>
        <v>0</v>
      </c>
      <c r="AW92" s="427" t="str">
        <f>INPUT!BF380</f>
        <v>NM</v>
      </c>
      <c r="AX92" s="521">
        <f>INPUT!BG380</f>
        <v>0.01</v>
      </c>
      <c r="AY92" s="427" t="str">
        <f>INPUT!BH380</f>
        <v>NM</v>
      </c>
      <c r="AZ92" s="521">
        <f>INPUT!BI380</f>
        <v>0.02</v>
      </c>
      <c r="BA92" s="427" t="str">
        <f>INPUT!BJ380</f>
        <v>NM</v>
      </c>
      <c r="BB92" s="521">
        <f>INPUT!BK380</f>
        <v>0</v>
      </c>
      <c r="BC92" s="427" t="str">
        <f>INPUT!BL380</f>
        <v>NM</v>
      </c>
      <c r="BD92" s="521">
        <f>INPUT!BM380</f>
        <v>-0.01</v>
      </c>
      <c r="BE92" s="427" t="str">
        <f>INPUT!BN380</f>
        <v>NM</v>
      </c>
      <c r="BF92" s="521">
        <f>INPUT!BO380</f>
        <v>-0.05</v>
      </c>
      <c r="BG92" s="427" t="str">
        <f>INPUT!BP380</f>
        <v>NM</v>
      </c>
      <c r="BH92" s="521">
        <f>INPUT!BQ380</f>
        <v>-0.08</v>
      </c>
      <c r="BI92" s="427" t="str">
        <f>INPUT!BR380</f>
        <v>NM</v>
      </c>
      <c r="BJ92" s="521">
        <f>INPUT!BS380</f>
        <v>-0.04</v>
      </c>
      <c r="BK92" s="427" t="str">
        <f>INPUT!BT380</f>
        <v>NM</v>
      </c>
      <c r="BL92" s="521">
        <f>INPUT!BU380</f>
        <v>-7.0000000000000007E-2</v>
      </c>
      <c r="BM92" s="427" t="str">
        <f>INPUT!BV380</f>
        <v>NM</v>
      </c>
      <c r="BN92" s="521">
        <f>INPUT!BW380</f>
        <v>-0.09</v>
      </c>
      <c r="BO92" s="427">
        <f>INPUT!BX380</f>
        <v>79.999999999999986</v>
      </c>
      <c r="BP92" s="521">
        <f>INPUT!BY380</f>
        <v>-0.05</v>
      </c>
      <c r="BQ92" s="427">
        <f>INPUT!BZ380</f>
        <v>-37.5</v>
      </c>
      <c r="BR92" s="521">
        <f>INPUT!CA380</f>
        <v>-0.09</v>
      </c>
      <c r="BS92" s="427" t="str">
        <f>INPUT!CB380</f>
        <v>NM</v>
      </c>
      <c r="BT92" s="521">
        <f>INPUT!CC380</f>
        <v>-0.03</v>
      </c>
      <c r="BU92" s="427" t="str">
        <f>INPUT!CD380</f>
        <v>NM</v>
      </c>
      <c r="BV92" s="521">
        <f>INPUT!CE380</f>
        <v>-4.4999999999999998E-2</v>
      </c>
      <c r="BW92" s="427">
        <f>INPUT!CF380</f>
        <v>-50</v>
      </c>
      <c r="BX92" s="521">
        <f>INPUT!CG380</f>
        <v>-0.02</v>
      </c>
      <c r="BY92" s="427" t="str">
        <f>INPUT!CH380</f>
        <v>NM</v>
      </c>
      <c r="BZ92" s="521">
        <f>INPUT!CI380</f>
        <v>-6.5000000000000002E-2</v>
      </c>
      <c r="CA92" s="427">
        <f>INPUT!CJ380</f>
        <v>-27.777777777777768</v>
      </c>
      <c r="CB92" s="521">
        <f>INPUT!CK380</f>
        <v>-0.06</v>
      </c>
      <c r="CC92" s="427">
        <f>INPUT!CL380</f>
        <v>100</v>
      </c>
      <c r="CD92" s="521">
        <f>INPUT!CM380</f>
        <v>-0.1</v>
      </c>
      <c r="CE92" s="427" t="str">
        <f>INPUT!CN380</f>
        <v>NM</v>
      </c>
      <c r="CF92" s="521">
        <f>INPUT!CO380</f>
        <v>-0.11</v>
      </c>
      <c r="CG92" s="427" t="str">
        <f>INPUT!CP380</f>
        <v>NM</v>
      </c>
      <c r="CH92" s="521">
        <f>INPUT!CQ380</f>
        <v>-0.09</v>
      </c>
      <c r="CI92" s="427">
        <f>INPUT!CR380</f>
        <v>38.46153846153846</v>
      </c>
      <c r="CJ92" s="521">
        <f>INPUT!CS380</f>
        <v>-0.06</v>
      </c>
      <c r="CK92" s="427">
        <f>INPUT!CT380</f>
        <v>0</v>
      </c>
      <c r="CL92" s="521">
        <f>INPUT!CU380</f>
        <v>-0.04</v>
      </c>
      <c r="CM92" s="427" t="str">
        <f>INPUT!CV380</f>
        <v>NM</v>
      </c>
      <c r="CN92" s="521">
        <f>INPUT!CW380</f>
        <v>-0.01</v>
      </c>
      <c r="CO92" s="427" t="str">
        <f>INPUT!CX380</f>
        <v>NM</v>
      </c>
      <c r="CP92" s="521">
        <f>INPUT!CY380</f>
        <v>0</v>
      </c>
      <c r="CQ92" s="427" t="str">
        <f>INPUT!CZ380</f>
        <v>NM</v>
      </c>
      <c r="CR92" s="521">
        <f>INPUT!DA380</f>
        <v>0.04</v>
      </c>
      <c r="CS92" s="427" t="str">
        <f>INPUT!DB380</f>
        <v>NM</v>
      </c>
      <c r="CT92" s="521">
        <f>INPUT!DC380</f>
        <v>0.15</v>
      </c>
      <c r="CU92" s="427" t="str">
        <f>INPUT!DD380</f>
        <v>NM</v>
      </c>
      <c r="CV92" s="521">
        <f>INPUT!DE380</f>
        <v>0.22</v>
      </c>
      <c r="CW92" s="427" t="str">
        <f>INPUT!DF380</f>
        <v>NM</v>
      </c>
      <c r="CX92" s="521">
        <f>INPUT!DG380</f>
        <v>0.21</v>
      </c>
      <c r="CY92" s="427" t="str">
        <f>INPUT!DH380</f>
        <v>NM</v>
      </c>
      <c r="CZ92" s="521">
        <f>INPUT!DI380</f>
        <v>0.18</v>
      </c>
      <c r="DA92" s="427" t="str">
        <f>INPUT!DJ380</f>
        <v>NM</v>
      </c>
      <c r="DB92" s="521">
        <f>INPUT!DK380</f>
        <v>0.1</v>
      </c>
      <c r="DC92" s="427">
        <f>INPUT!DL380</f>
        <v>-33.333333333333329</v>
      </c>
      <c r="DD92" s="521">
        <f>INPUT!DM380</f>
        <v>0.03</v>
      </c>
      <c r="DE92" s="427" t="str">
        <f>INPUT!DN380</f>
        <v>NM</v>
      </c>
      <c r="DF92" s="521">
        <f>INPUT!DO380</f>
        <v>0.04</v>
      </c>
      <c r="DG92" s="427" t="str">
        <f>INPUT!DP380</f>
        <v>NM</v>
      </c>
      <c r="DH92" s="521">
        <f>INPUT!DQ380</f>
        <v>0.08</v>
      </c>
      <c r="DI92" s="427" t="str">
        <f>INPUT!DR380</f>
        <v>NM</v>
      </c>
      <c r="DJ92" s="521">
        <f>INPUT!DS380</f>
        <v>0.13</v>
      </c>
      <c r="DK92" s="427">
        <f>INPUT!DT380</f>
        <v>30.000000000000004</v>
      </c>
      <c r="DL92" s="521">
        <f>INPUT!DU380</f>
        <v>0.14000000000000001</v>
      </c>
      <c r="DM92" s="427" t="str">
        <f>INPUT!DV380</f>
        <v>NM</v>
      </c>
      <c r="DN92" s="521">
        <f>INPUT!DW380</f>
        <v>0.13</v>
      </c>
      <c r="DO92" s="427" t="str">
        <f>INPUT!DX380</f>
        <v>NM</v>
      </c>
      <c r="DP92" s="521">
        <f>INPUT!DY380</f>
        <v>0.05</v>
      </c>
      <c r="DQ92" s="427">
        <f>INPUT!DZ380</f>
        <v>-37.5</v>
      </c>
      <c r="DR92" s="521">
        <f>INPUT!EA380</f>
        <v>-0.03</v>
      </c>
      <c r="DS92" s="427" t="str">
        <f>INPUT!EB380</f>
        <v>NM</v>
      </c>
      <c r="DT92" s="521">
        <f>INPUT!EC380</f>
        <v>-0.09</v>
      </c>
      <c r="DU92" s="427" t="str">
        <f>INPUT!ED380</f>
        <v>NM</v>
      </c>
      <c r="DV92" s="521">
        <f>INPUT!EE380</f>
        <v>-0.15</v>
      </c>
      <c r="DW92" s="427" t="str">
        <f>INPUT!EF380</f>
        <v>NM</v>
      </c>
      <c r="DX92" s="521">
        <f>INPUT!EG380</f>
        <v>-0.08</v>
      </c>
      <c r="DY92" s="427" t="str">
        <f>INPUT!EH380</f>
        <v>NM</v>
      </c>
      <c r="DZ92" s="521">
        <f>INPUT!EI380</f>
        <v>-0.01</v>
      </c>
      <c r="EA92" s="427" t="str">
        <f>INPUT!EJ380</f>
        <v>NM</v>
      </c>
      <c r="EB92" s="521">
        <f>INPUT!EK380</f>
        <v>-0.01</v>
      </c>
      <c r="EC92" s="427" t="str">
        <f>INPUT!EL380</f>
        <v>NM</v>
      </c>
      <c r="ED92" s="521">
        <f>INPUT!EM380</f>
        <v>7.0000000000000007E-2</v>
      </c>
      <c r="EE92" s="427" t="str">
        <f>INPUT!EN380</f>
        <v>NM</v>
      </c>
      <c r="EF92" s="521">
        <f>INPUT!EO380</f>
        <v>-0.03</v>
      </c>
      <c r="EG92" s="427" t="str">
        <f>INPUT!EP380</f>
        <v>NM</v>
      </c>
      <c r="EH92" s="521">
        <f>INPUT!EQ380</f>
        <v>-3.9225000000000031E-2</v>
      </c>
      <c r="EI92" s="427" t="str">
        <f>INPUT!ER380</f>
        <v>NM</v>
      </c>
      <c r="EJ92" s="521">
        <f>INPUT!ES380</f>
        <v>-3.5624999999999997E-2</v>
      </c>
      <c r="EK92" s="427" t="str">
        <f>INPUT!ET380</f>
        <v>NM</v>
      </c>
      <c r="EL92" s="521">
        <f>INPUT!EU380</f>
        <v>-3.5100000000000048E-2</v>
      </c>
      <c r="EM92" s="427" t="str">
        <f>INPUT!EV380</f>
        <v>NM</v>
      </c>
      <c r="EN92" s="521">
        <f>INPUT!EW380</f>
        <v>-4.9125000000000085E-2</v>
      </c>
      <c r="EO92" s="427">
        <f>INPUT!EX380</f>
        <v>63.750000000000284</v>
      </c>
      <c r="EP92" s="427"/>
      <c r="EQ92" s="521">
        <f>INPUT!FF380</f>
        <v>-2.5000000000000001E-2</v>
      </c>
      <c r="ER92" s="427" t="str">
        <f>INPUT!FG380</f>
        <v>NM</v>
      </c>
      <c r="ES92" s="521">
        <f>INPUT!FH380</f>
        <v>-7.0000000000000007E-2</v>
      </c>
      <c r="ET92" s="427" t="str">
        <f>INPUT!FI380</f>
        <v>NM</v>
      </c>
      <c r="EU92" s="521">
        <f>INPUT!FJ380</f>
        <v>-1.9999999999999997E-2</v>
      </c>
      <c r="EV92" s="427" t="str">
        <f>INPUT!FK380</f>
        <v>NM</v>
      </c>
      <c r="EW92" s="521">
        <f>INPUT!FL380</f>
        <v>-0.06</v>
      </c>
      <c r="EX92" s="427" t="str">
        <f>INPUT!FM380</f>
        <v>NM</v>
      </c>
      <c r="EY92" s="521">
        <f>INPUT!FN380</f>
        <v>-0.08</v>
      </c>
      <c r="EZ92" s="427">
        <f>INPUT!FO380</f>
        <v>33.33333333333335</v>
      </c>
      <c r="FA92" s="521">
        <f>INPUT!FP380</f>
        <v>-0.05</v>
      </c>
      <c r="FB92" s="427">
        <f>INPUT!FQ380</f>
        <v>-37.5</v>
      </c>
      <c r="FC92" s="521">
        <f>INPUT!FR380</f>
        <v>-0.08</v>
      </c>
      <c r="FD92" s="427">
        <f>INPUT!FS380</f>
        <v>59.999999999999986</v>
      </c>
      <c r="FE92" s="521">
        <f>INPUT!FT380</f>
        <v>1.9999999999999997E-2</v>
      </c>
      <c r="FF92" s="427" t="str">
        <f>INPUT!FU380</f>
        <v>NM</v>
      </c>
      <c r="FG92" s="521">
        <f>INPUT!FV380</f>
        <v>-0.24000000000000002</v>
      </c>
      <c r="FH92" s="427" t="str">
        <f>INPUT!FW380</f>
        <v>NM</v>
      </c>
      <c r="FI92" s="521">
        <f>INPUT!FX380</f>
        <v>-0.26</v>
      </c>
      <c r="FJ92" s="427">
        <f>INPUT!FY380</f>
        <v>8.333333333333325</v>
      </c>
      <c r="FK92" s="521">
        <f>INPUT!FZ380</f>
        <v>-0.19</v>
      </c>
      <c r="FL92" s="427">
        <f>INPUT!GA380</f>
        <v>-26.923076923076927</v>
      </c>
      <c r="FM92" s="521">
        <f>INPUT!GB380</f>
        <v>-0.36017487558916383</v>
      </c>
      <c r="FN92" s="427">
        <f>INPUT!GC380</f>
        <v>89.565723994296746</v>
      </c>
      <c r="FO92" s="521">
        <f>INPUT!GD380</f>
        <v>-9.8353714570342601E-3</v>
      </c>
      <c r="FP92" s="427" t="str">
        <f>INPUT!GE380</f>
        <v>NM</v>
      </c>
      <c r="FQ92" s="521">
        <f>INPUT!GF380</f>
        <v>0.75995520124940152</v>
      </c>
      <c r="FR92" s="427" t="str">
        <f>INPUT!GG380</f>
        <v>NM</v>
      </c>
      <c r="FS92" s="521">
        <f>INPUT!GH380</f>
        <v>0.25</v>
      </c>
      <c r="FT92" s="427" t="str">
        <f>INPUT!GI380</f>
        <v>NM</v>
      </c>
      <c r="FU92" s="521">
        <f>INPUT!GJ380</f>
        <v>0.45</v>
      </c>
      <c r="FV92" s="427">
        <f>INPUT!GK380</f>
        <v>80</v>
      </c>
      <c r="FW92" s="521">
        <f>INPUT!GL380</f>
        <v>-0.35000000000000003</v>
      </c>
      <c r="FX92" s="427" t="str">
        <f>INPUT!GM380</f>
        <v>NM</v>
      </c>
      <c r="FY92" s="521">
        <f>INPUT!GN380</f>
        <v>2.0000000000000004E-2</v>
      </c>
      <c r="FZ92" s="427" t="str">
        <f>INPUT!GO380</f>
        <v>NM</v>
      </c>
      <c r="GA92" s="521">
        <f>INPUT!GP380</f>
        <v>-0.15907500000000016</v>
      </c>
      <c r="GB92" s="427" t="str">
        <f>INPUT!GQ380</f>
        <v>NM</v>
      </c>
      <c r="GC92" s="521">
        <f>INPUT!GR380</f>
        <v>-1.3117500000000122E-2</v>
      </c>
      <c r="GD92" s="427" t="str">
        <f>INPUT!GS380</f>
        <v>NM</v>
      </c>
      <c r="GE92" s="521">
        <f>INPUT!GT380</f>
        <v>0</v>
      </c>
      <c r="GF92" s="427" t="str">
        <f>INPUT!GU380</f>
        <v>NM</v>
      </c>
      <c r="GG92" s="521">
        <f>INPUT!GV380</f>
        <v>0</v>
      </c>
      <c r="GH92" s="427" t="str">
        <f>INPUT!GW380</f>
        <v>NM</v>
      </c>
      <c r="GI92" s="521">
        <f>INPUT!GX380</f>
        <v>0</v>
      </c>
      <c r="GJ92" s="427" t="str">
        <f>INPUT!GY380</f>
        <v>NM</v>
      </c>
      <c r="GK92" s="427">
        <f>INPUT!GZ380</f>
        <v>-100</v>
      </c>
      <c r="GL92" s="436"/>
    </row>
    <row r="93" spans="1:194" ht="12" customHeight="1" collapsed="1" x14ac:dyDescent="0.2">
      <c r="A93" s="497" t="s">
        <v>160</v>
      </c>
      <c r="B93" s="498">
        <f>INPUT!K381</f>
        <v>0.31670871426277342</v>
      </c>
      <c r="C93" s="427">
        <f>INPUT!L381</f>
        <v>12.308364811433382</v>
      </c>
      <c r="D93" s="498">
        <f>INPUT!M381</f>
        <v>0.30829392878803896</v>
      </c>
      <c r="E93" s="427">
        <f>INPUT!N381</f>
        <v>9.9135425597758786</v>
      </c>
      <c r="F93" s="498">
        <f>INPUT!O381</f>
        <v>0.32306949255936551</v>
      </c>
      <c r="G93" s="427">
        <f>INPUT!P381</f>
        <v>3.8231683550048245</v>
      </c>
      <c r="H93" s="498">
        <f>INPUT!Q381</f>
        <v>0.32169227794226146</v>
      </c>
      <c r="I93" s="427">
        <f>INPUT!R381</f>
        <v>4.522799674408895</v>
      </c>
      <c r="J93" s="498">
        <f>INPUT!S381</f>
        <v>0.34251928243839536</v>
      </c>
      <c r="K93" s="427">
        <f>INPUT!T381</f>
        <v>8.1496236173049788</v>
      </c>
      <c r="L93" s="498">
        <f>INPUT!U381</f>
        <v>0.37141561840311477</v>
      </c>
      <c r="M93" s="427">
        <f>INPUT!V381</f>
        <v>20.474515947563088</v>
      </c>
      <c r="N93" s="498">
        <f>INPUT!W381</f>
        <v>0.4077965857687324</v>
      </c>
      <c r="O93" s="427">
        <f>INPUT!X381</f>
        <v>26.225655829696738</v>
      </c>
      <c r="P93" s="498">
        <f>INPUT!Y381</f>
        <v>0.41997962813749484</v>
      </c>
      <c r="Q93" s="427">
        <f>INPUT!Z381</f>
        <v>30.553220246360514</v>
      </c>
      <c r="R93" s="498">
        <f>INPUT!AA381</f>
        <v>0.44447066360578702</v>
      </c>
      <c r="S93" s="427">
        <f>INPUT!AB381</f>
        <v>29.765150867302893</v>
      </c>
      <c r="T93" s="498">
        <f>INPUT!AC381</f>
        <v>0.4391429713820012</v>
      </c>
      <c r="U93" s="427">
        <f>INPUT!AD381</f>
        <v>18.234923256614046</v>
      </c>
      <c r="V93" s="498">
        <f>INPUT!AE381</f>
        <v>0.47005824885075553</v>
      </c>
      <c r="W93" s="427">
        <f>INPUT!AF381</f>
        <v>15.267823531345769</v>
      </c>
      <c r="X93" s="498">
        <f>INPUT!AG381</f>
        <v>0.48366018700787394</v>
      </c>
      <c r="Y93" s="427">
        <f>INPUT!AH381</f>
        <v>15.162773288025067</v>
      </c>
      <c r="Z93" s="498">
        <f>INPUT!AI381</f>
        <v>0.53801224595892982</v>
      </c>
      <c r="AA93" s="427">
        <f>INPUT!AJ381</f>
        <v>21.045614483143325</v>
      </c>
      <c r="AB93" s="498">
        <f>INPUT!AK381</f>
        <v>0.54192793419070784</v>
      </c>
      <c r="AC93" s="427">
        <f>INPUT!AL381</f>
        <v>23.405808474000644</v>
      </c>
      <c r="AD93" s="498">
        <f>INPUT!AM381</f>
        <v>0.5463568513662389</v>
      </c>
      <c r="AE93" s="427">
        <f>INPUT!AN381</f>
        <v>16.231733556857186</v>
      </c>
      <c r="AF93" s="498">
        <f>INPUT!AO381</f>
        <v>0.56395298420459572</v>
      </c>
      <c r="AG93" s="427">
        <f>INPUT!AP381</f>
        <v>16.601076407269932</v>
      </c>
      <c r="AH93" s="498">
        <f>INPUT!AQ381</f>
        <v>0.64757318200644221</v>
      </c>
      <c r="AI93" s="427">
        <f>INPUT!AR381</f>
        <v>20.364022728188225</v>
      </c>
      <c r="AJ93" s="498">
        <f>INPUT!AS381</f>
        <v>0.63172975696946077</v>
      </c>
      <c r="AK93" s="427">
        <f>INPUT!AT381</f>
        <v>16.570805288503742</v>
      </c>
      <c r="AL93" s="498">
        <f>INPUT!AU381</f>
        <v>0.65638656240698734</v>
      </c>
      <c r="AM93" s="427">
        <f>INPUT!AV381</f>
        <v>20.138799534700503</v>
      </c>
      <c r="AN93" s="498">
        <f>INPUT!AW381</f>
        <v>0.55883505505014974</v>
      </c>
      <c r="AO93" s="427">
        <f>INPUT!AX381</f>
        <v>-0.90750989848282781</v>
      </c>
      <c r="AP93" s="498">
        <f>INPUT!AY381</f>
        <v>0.68040969213633673</v>
      </c>
      <c r="AQ93" s="427">
        <f>INPUT!AZ381</f>
        <v>5.0707025927407612</v>
      </c>
      <c r="AR93" s="498">
        <f>INPUT!BA381</f>
        <v>0.72709012370699755</v>
      </c>
      <c r="AS93" s="427">
        <f>INPUT!BB381</f>
        <v>15.095120292417485</v>
      </c>
      <c r="AT93" s="498">
        <f>INPUT!BC381</f>
        <v>0.7046203229051885</v>
      </c>
      <c r="AU93" s="427">
        <f>INPUT!BD381</f>
        <v>7.3483772003690495</v>
      </c>
      <c r="AV93" s="498">
        <f>INPUT!BE381</f>
        <v>0.65989521906916648</v>
      </c>
      <c r="AW93" s="427">
        <f>INPUT!BF381</f>
        <v>18.084077422442224</v>
      </c>
      <c r="AX93" s="498">
        <f>INPUT!BG381</f>
        <v>0.82947738685373029</v>
      </c>
      <c r="AY93" s="427">
        <f>INPUT!BH381</f>
        <v>21.908520181326896</v>
      </c>
      <c r="AZ93" s="498">
        <f>INPUT!BI381</f>
        <v>0.84350822597713204</v>
      </c>
      <c r="BA93" s="427">
        <f>INPUT!BJ381</f>
        <v>16.01150923032597</v>
      </c>
      <c r="BB93" s="498">
        <f>INPUT!BK381</f>
        <v>0.84615244136285328</v>
      </c>
      <c r="BC93" s="427">
        <f>INPUT!BL381</f>
        <v>20.086295251053787</v>
      </c>
      <c r="BD93" s="498">
        <f>INPUT!BM381</f>
        <v>0.76604420607833579</v>
      </c>
      <c r="BE93" s="427">
        <f>INPUT!BN381</f>
        <v>16.085733604632058</v>
      </c>
      <c r="BF93" s="498">
        <f>INPUT!BO381</f>
        <v>0.93056013723713249</v>
      </c>
      <c r="BG93" s="427">
        <f>INPUT!BP381</f>
        <v>12.186317793040335</v>
      </c>
      <c r="BH93" s="498">
        <f>INPUT!BQ381</f>
        <v>0.93283619090402403</v>
      </c>
      <c r="BI93" s="427">
        <f>INPUT!BR381</f>
        <v>10.590052613110345</v>
      </c>
      <c r="BJ93" s="498">
        <f>INPUT!BS381</f>
        <v>0.98465964284599949</v>
      </c>
      <c r="BK93" s="427">
        <f>INPUT!BT381</f>
        <v>16.369060078590557</v>
      </c>
      <c r="BL93" s="498">
        <f>INPUT!BU381</f>
        <v>0.9065916524868971</v>
      </c>
      <c r="BM93" s="427">
        <f>INPUT!BV381</f>
        <v>18.347171781126814</v>
      </c>
      <c r="BN93" s="498">
        <f>INPUT!BW381</f>
        <v>1.1259304008288877</v>
      </c>
      <c r="BO93" s="427">
        <f>INPUT!BX381</f>
        <v>20.994910030405634</v>
      </c>
      <c r="BP93" s="498">
        <f>INPUT!BY381</f>
        <v>1.1501238561986824</v>
      </c>
      <c r="BQ93" s="427">
        <f>INPUT!BZ381</f>
        <v>23.293228480348937</v>
      </c>
      <c r="BR93" s="498">
        <f>INPUT!CA381</f>
        <v>1.1639545340356046</v>
      </c>
      <c r="BS93" s="427">
        <f>INPUT!CB381</f>
        <v>18.208818904305058</v>
      </c>
      <c r="BT93" s="498">
        <f>INPUT!CC381</f>
        <v>1.1544091008467039</v>
      </c>
      <c r="BU93" s="427">
        <f>INPUT!CD381</f>
        <v>27.335068404833841</v>
      </c>
      <c r="BV93" s="498">
        <f>INPUT!CE381</f>
        <v>1.3597635034061157</v>
      </c>
      <c r="BW93" s="427">
        <f>INPUT!CF381</f>
        <v>20.767989069758187</v>
      </c>
      <c r="BX93" s="498">
        <f>INPUT!CG381</f>
        <v>1.3214318716372306</v>
      </c>
      <c r="BY93" s="427">
        <f>INPUT!CH381</f>
        <v>14.894744989008824</v>
      </c>
      <c r="BZ93" s="498">
        <f>INPUT!CI381</f>
        <v>1.366087034326168</v>
      </c>
      <c r="CA93" s="427">
        <f>INPUT!CJ381</f>
        <v>17.366013394847979</v>
      </c>
      <c r="CB93" s="498">
        <f>INPUT!CK381</f>
        <v>1.261656750807159</v>
      </c>
      <c r="CC93" s="427">
        <f>INPUT!CL381</f>
        <v>9.290263727286451</v>
      </c>
      <c r="CD93" s="498">
        <f>INPUT!CM381</f>
        <v>1.5216765797366683</v>
      </c>
      <c r="CE93" s="427">
        <f>INPUT!CN381</f>
        <v>11.90744389924947</v>
      </c>
      <c r="CF93" s="498">
        <f>INPUT!CO381</f>
        <v>1.4369252699855664</v>
      </c>
      <c r="CG93" s="427">
        <f>INPUT!CP381</f>
        <v>8.7400191282840378</v>
      </c>
      <c r="CH93" s="498">
        <f>INPUT!CQ381</f>
        <v>1.5550727349484013</v>
      </c>
      <c r="CI93" s="427">
        <f>INPUT!CR381</f>
        <v>13.834089327657795</v>
      </c>
      <c r="CJ93" s="498">
        <f>INPUT!CS381</f>
        <v>1.3946814878153055</v>
      </c>
      <c r="CK93" s="427">
        <f>INPUT!CT381</f>
        <v>10.543655152088105</v>
      </c>
      <c r="CL93" s="526">
        <f>INPUT!CU381</f>
        <v>0.82866880241092933</v>
      </c>
      <c r="CM93" s="427">
        <f>INPUT!CV381</f>
        <v>-45.542383089425378</v>
      </c>
      <c r="CN93" s="526">
        <f>INPUT!CW381</f>
        <v>0.79560831430461598</v>
      </c>
      <c r="CO93" s="427">
        <f>INPUT!CX381</f>
        <v>-44.631197535233845</v>
      </c>
      <c r="CP93" s="526">
        <f>INPUT!CY381</f>
        <v>0.88456764760357742</v>
      </c>
      <c r="CQ93" s="427">
        <f>INPUT!CZ381</f>
        <v>-43.117281415590625</v>
      </c>
      <c r="CR93" s="526">
        <f>INPUT!DA381</f>
        <v>0.78103055342330607</v>
      </c>
      <c r="CS93" s="427">
        <f>INPUT!DB381</f>
        <v>-43.999360409755703</v>
      </c>
      <c r="CT93" s="526">
        <f>INPUT!DC381</f>
        <v>0.98826766547787659</v>
      </c>
      <c r="CU93" s="427">
        <f>INPUT!DD381</f>
        <v>19.259668350324066</v>
      </c>
      <c r="CV93" s="526">
        <f>INPUT!DE381</f>
        <v>1.0266670228110475</v>
      </c>
      <c r="CW93" s="427">
        <f>INPUT!DF381</f>
        <v>29.041766451169295</v>
      </c>
      <c r="CX93" s="526">
        <f>INPUT!DG381</f>
        <v>0.94065163856385758</v>
      </c>
      <c r="CY93" s="427">
        <f>INPUT!DH381</f>
        <v>6.3402715566434953</v>
      </c>
      <c r="CZ93" s="526">
        <f>INPUT!DI381</f>
        <v>0.87387009806554183</v>
      </c>
      <c r="DA93" s="427">
        <f>INPUT!DJ381</f>
        <v>11.886800616866289</v>
      </c>
      <c r="DB93" s="526">
        <f>INPUT!DK381</f>
        <v>0.94007175021138345</v>
      </c>
      <c r="DC93" s="427">
        <f>INPUT!DL381</f>
        <v>12.144579700025872</v>
      </c>
      <c r="DD93" s="526">
        <f>INPUT!DM381</f>
        <v>0.85458605999385129</v>
      </c>
      <c r="DE93" s="427">
        <f>INPUT!DN381</f>
        <v>5.9403738875821546</v>
      </c>
      <c r="DF93" s="526">
        <f>INPUT!DO381</f>
        <v>0.78782865362206789</v>
      </c>
      <c r="DG93" s="427">
        <f>INPUT!DP381</f>
        <v>7.8254823558043825</v>
      </c>
      <c r="DH93" s="526">
        <f>INPUT!DQ381</f>
        <v>0.72026902434135809</v>
      </c>
      <c r="DI93" s="427">
        <f>INPUT!DR381</f>
        <v>3.8045920049609521</v>
      </c>
      <c r="DJ93" s="526">
        <f>INPUT!DS381</f>
        <v>0.89148997447303757</v>
      </c>
      <c r="DK93" s="427">
        <f>INPUT!DT381</f>
        <v>6.1206943631560051</v>
      </c>
      <c r="DL93" s="526">
        <f>INPUT!DU381</f>
        <v>0.87804221923883785</v>
      </c>
      <c r="DM93" s="427">
        <f>INPUT!DV381</f>
        <v>6.4827871629778997</v>
      </c>
      <c r="DN93" s="526">
        <f>INPUT!DW381</f>
        <v>0.89779973185000306</v>
      </c>
      <c r="DO93" s="427">
        <f>INPUT!DX381</f>
        <v>20.054203259203618</v>
      </c>
      <c r="DP93" s="526">
        <f>INPUT!DY381</f>
        <v>0.81130378242850065</v>
      </c>
      <c r="DQ93" s="427">
        <f>INPUT!DZ381</f>
        <v>26.712952147432901</v>
      </c>
      <c r="DR93" s="526">
        <f>INPUT!EA381</f>
        <v>0.80759059047166437</v>
      </c>
      <c r="DS93" s="427">
        <f>INPUT!EB381</f>
        <v>6.0540016998292145</v>
      </c>
      <c r="DT93" s="526">
        <f>INPUT!EC381</f>
        <v>0.73423019554650204</v>
      </c>
      <c r="DU93" s="427">
        <f>INPUT!ED381</f>
        <v>-0.5165048276326587</v>
      </c>
      <c r="DV93" s="526">
        <f>INPUT!EE381</f>
        <v>0.71831736148270664</v>
      </c>
      <c r="DW93" s="427">
        <f>INPUT!EF381</f>
        <v>-6.4446975317468969</v>
      </c>
      <c r="DX93" s="526">
        <f>INPUT!EG381</f>
        <v>0.63938052665005618</v>
      </c>
      <c r="DY93" s="427">
        <f>INPUT!EH381</f>
        <v>-16.015059768850563</v>
      </c>
      <c r="DZ93" s="526">
        <f>INPUT!EI381</f>
        <v>0.82649079736381659</v>
      </c>
      <c r="EA93" s="427">
        <f>INPUT!EJ381</f>
        <v>-1.3252050863653153</v>
      </c>
      <c r="EB93" s="526">
        <f>INPUT!EK381</f>
        <v>0.9052418442060558</v>
      </c>
      <c r="EC93" s="427">
        <f>INPUT!EL381</f>
        <v>9.8287649612059482</v>
      </c>
      <c r="ED93" s="526">
        <f>INPUT!EM381</f>
        <v>0.92048102450796643</v>
      </c>
      <c r="EE93" s="427">
        <f>INPUT!EN381</f>
        <v>6.007442133390839</v>
      </c>
      <c r="EF93" s="526">
        <f>INPUT!EO381</f>
        <v>0.77055184285135681</v>
      </c>
      <c r="EG93" s="427">
        <f>INPUT!EP381</f>
        <v>7.1132473434595767</v>
      </c>
      <c r="EH93" s="526">
        <f>INPUT!EQ381</f>
        <v>0.95173668234939068</v>
      </c>
      <c r="EI93" s="427">
        <f>INPUT!ER381</f>
        <v>13.777304585868606</v>
      </c>
      <c r="EJ93" s="526">
        <f>INPUT!ES381</f>
        <v>0.96462209078206884</v>
      </c>
      <c r="EK93" s="427">
        <f>INPUT!ET381</f>
        <v>5.3953222187791141</v>
      </c>
      <c r="EL93" s="526">
        <f>INPUT!EU381</f>
        <v>0.98046343843524364</v>
      </c>
      <c r="EM93" s="427">
        <f>INPUT!EV381</f>
        <v>15.283399650506794</v>
      </c>
      <c r="EN93" s="526">
        <f>INPUT!EW381</f>
        <v>0.94119737339956822</v>
      </c>
      <c r="EO93" s="427">
        <f>INPUT!EX381</f>
        <v>17.56857245462939</v>
      </c>
      <c r="EP93" s="427"/>
      <c r="EQ93" s="526">
        <f>INPUT!FF381</f>
        <v>1.1814320684950279</v>
      </c>
      <c r="ER93" s="427">
        <f>INPUT!FG381</f>
        <v>11.617576693015907</v>
      </c>
      <c r="ES93" s="526">
        <f>INPUT!FH381</f>
        <v>1.2697644135524395</v>
      </c>
      <c r="ET93" s="427">
        <f>INPUT!FI381</f>
        <v>7.4767180790965115</v>
      </c>
      <c r="EU93" s="526">
        <f>INPUT!FJ381</f>
        <v>1.7594146364610268</v>
      </c>
      <c r="EV93" s="427">
        <f>INPUT!FK381</f>
        <v>38.562289010658702</v>
      </c>
      <c r="EW93" s="526">
        <f>INPUT!FL381</f>
        <v>2.0967855725250923</v>
      </c>
      <c r="EX93" s="427">
        <f>INPUT!FM381</f>
        <v>19.175180714801265</v>
      </c>
      <c r="EY93" s="526">
        <f>INPUT!FN381</f>
        <v>2.1868941037163991</v>
      </c>
      <c r="EZ93" s="427">
        <f>INPUT!FO381</f>
        <v>4.2974604734041577</v>
      </c>
      <c r="FA93" s="526">
        <f>INPUT!FP381</f>
        <v>2.4947372489854045</v>
      </c>
      <c r="FB93" s="427">
        <f>INPUT!FQ381</f>
        <v>14.076728486571799</v>
      </c>
      <c r="FC93" s="526">
        <f>INPUT!FR381</f>
        <v>2.7724800535624614</v>
      </c>
      <c r="FD93" s="427">
        <f>INPUT!FS381</f>
        <v>11.133148578673492</v>
      </c>
      <c r="FE93" s="526">
        <f>INPUT!FT381</f>
        <v>3.2852747243849016</v>
      </c>
      <c r="FF93" s="427">
        <f>INPUT!FU381</f>
        <v>18.495883141288296</v>
      </c>
      <c r="FG93" s="526">
        <f>INPUT!FV381</f>
        <v>3.7550537032472606</v>
      </c>
      <c r="FH93" s="427">
        <f>INPUT!FW381</f>
        <v>14.2995340808314</v>
      </c>
      <c r="FI93" s="526">
        <f>INPUT!FX381</f>
        <v>4.5943585829622036</v>
      </c>
      <c r="FJ93" s="427">
        <f>INPUT!FY381</f>
        <v>22.351341579725915</v>
      </c>
      <c r="FK93" s="526">
        <f>INPUT!FZ381</f>
        <v>5.3089146630879709</v>
      </c>
      <c r="FL93" s="427">
        <f>INPUT!GA381</f>
        <v>9.3638752135280168</v>
      </c>
      <c r="FM93" s="526">
        <f>INPUT!GB381</f>
        <v>5.9085967380759259</v>
      </c>
      <c r="FN93" s="427">
        <f>INPUT!GC381</f>
        <v>7.4502351843717118</v>
      </c>
      <c r="FO93" s="526">
        <f>INPUT!GD381</f>
        <v>3.2898740261089374</v>
      </c>
      <c r="FP93" s="427">
        <f>INPUT!GE381</f>
        <v>-47.519638154667355</v>
      </c>
      <c r="FQ93" s="526">
        <f>INPUT!GF381</f>
        <v>3.8299746429230428</v>
      </c>
      <c r="FR93" s="427">
        <f>INPUT!GG381</f>
        <v>16.070058949682696</v>
      </c>
      <c r="FS93" s="526">
        <f>INPUT!GH381</f>
        <v>3.3049146793385793</v>
      </c>
      <c r="FT93" s="427">
        <f>INPUT!GI381</f>
        <v>7.6512622192673518</v>
      </c>
      <c r="FU93" s="526">
        <f>INPUT!GJ381</f>
        <v>3.4785507853572342</v>
      </c>
      <c r="FV93" s="427">
        <f>INPUT!GK381</f>
        <v>13.867362937624716</v>
      </c>
      <c r="FW93" s="526">
        <f>INPUT!GL381</f>
        <v>2.9005967279017404</v>
      </c>
      <c r="FX93" s="427">
        <f>INPUT!GM381</f>
        <v>-4.2249269212898728</v>
      </c>
      <c r="FY93" s="526">
        <f>INPUT!GN381</f>
        <v>3.4231399177109458</v>
      </c>
      <c r="FZ93" s="427">
        <f>INPUT!GO381</f>
        <v>5.308046621968443</v>
      </c>
      <c r="GA93" s="526">
        <f>INPUT!GP381</f>
        <v>3.8379508538193314</v>
      </c>
      <c r="GB93" s="427">
        <f>INPUT!GQ381</f>
        <v>12.776757542218608</v>
      </c>
      <c r="GC93" s="526">
        <f>INPUT!GR381</f>
        <v>4.1410219370355872</v>
      </c>
      <c r="GD93" s="427">
        <f>INPUT!GS381</f>
        <v>3.6025807308366797</v>
      </c>
      <c r="GE93" s="526">
        <f>INPUT!GT381</f>
        <v>4.4538110729373726</v>
      </c>
      <c r="GF93" s="427">
        <f>INPUT!GU381</f>
        <v>7.2138078281655416</v>
      </c>
      <c r="GG93" s="526">
        <f>INPUT!GV381</f>
        <v>4.7483452852105481</v>
      </c>
      <c r="GH93" s="427">
        <f>INPUT!GW381</f>
        <v>6.6130827610279441</v>
      </c>
      <c r="GI93" s="526">
        <f>INPUT!GX381</f>
        <v>5.0537339577536073</v>
      </c>
      <c r="GJ93" s="427">
        <f>INPUT!GY381</f>
        <v>6.4314756867879685</v>
      </c>
      <c r="GK93" s="427">
        <f>INPUT!GZ381</f>
        <v>8.1029498706490557</v>
      </c>
      <c r="GL93" s="436"/>
    </row>
    <row r="94" spans="1:194" ht="12" customHeight="1" x14ac:dyDescent="0.2">
      <c r="B94" s="436"/>
      <c r="C94" s="435"/>
      <c r="D94" s="436"/>
      <c r="E94" s="435"/>
      <c r="F94" s="436"/>
      <c r="G94" s="435"/>
      <c r="H94" s="436"/>
      <c r="I94" s="435"/>
      <c r="J94" s="436"/>
      <c r="K94" s="435"/>
      <c r="L94" s="436"/>
      <c r="M94" s="435"/>
      <c r="N94" s="436"/>
      <c r="O94" s="435"/>
      <c r="P94" s="436"/>
      <c r="Q94" s="435"/>
      <c r="R94" s="436"/>
      <c r="S94" s="435"/>
      <c r="T94" s="436"/>
      <c r="U94" s="435"/>
      <c r="V94" s="436"/>
      <c r="W94" s="435"/>
      <c r="X94" s="436"/>
      <c r="Y94" s="435"/>
      <c r="Z94" s="436"/>
      <c r="AA94" s="435"/>
      <c r="AB94" s="436"/>
      <c r="AC94" s="435"/>
      <c r="AD94" s="436"/>
      <c r="AE94" s="435"/>
      <c r="AF94" s="436"/>
      <c r="AG94" s="435"/>
      <c r="AH94" s="436"/>
      <c r="AI94" s="435"/>
      <c r="AJ94" s="436"/>
      <c r="AK94" s="435"/>
      <c r="AL94" s="436"/>
      <c r="AM94" s="435"/>
      <c r="AN94" s="436"/>
      <c r="AO94" s="435"/>
      <c r="AP94" s="436"/>
      <c r="AQ94" s="435"/>
      <c r="AR94" s="436"/>
      <c r="AS94" s="435"/>
      <c r="AT94" s="436"/>
      <c r="AU94" s="435"/>
      <c r="AV94" s="436"/>
      <c r="AW94" s="435"/>
      <c r="AX94" s="436"/>
      <c r="AY94" s="435"/>
      <c r="AZ94" s="436"/>
      <c r="BA94" s="435"/>
      <c r="BB94" s="436"/>
      <c r="BC94" s="435"/>
      <c r="BD94" s="436"/>
      <c r="BE94" s="435"/>
      <c r="BF94" s="436"/>
      <c r="BG94" s="435"/>
      <c r="BH94" s="436"/>
      <c r="BI94" s="435"/>
      <c r="BJ94" s="436"/>
      <c r="BK94" s="435"/>
      <c r="BL94" s="436"/>
      <c r="BM94" s="435"/>
      <c r="BN94" s="436"/>
      <c r="BO94" s="435"/>
      <c r="BP94" s="436"/>
      <c r="BQ94" s="435"/>
      <c r="BR94" s="436"/>
      <c r="BS94" s="435"/>
      <c r="BT94" s="436"/>
      <c r="BU94" s="435"/>
      <c r="BV94" s="436"/>
      <c r="BW94" s="435"/>
      <c r="BX94" s="436"/>
      <c r="BY94" s="435"/>
      <c r="BZ94" s="436"/>
      <c r="CA94" s="435"/>
      <c r="CB94" s="436"/>
      <c r="CC94" s="435"/>
      <c r="CD94" s="436"/>
      <c r="CE94" s="435"/>
      <c r="CF94" s="436"/>
      <c r="CG94" s="435"/>
      <c r="CH94" s="436"/>
      <c r="CI94" s="435"/>
      <c r="CJ94" s="436"/>
      <c r="CK94" s="435"/>
      <c r="CL94" s="436"/>
      <c r="CM94" s="435"/>
      <c r="CN94" s="436"/>
      <c r="CO94" s="435"/>
      <c r="CP94" s="436"/>
      <c r="CQ94" s="435"/>
      <c r="CR94" s="436"/>
      <c r="CS94" s="435"/>
      <c r="CT94" s="436"/>
      <c r="CU94" s="435"/>
      <c r="CV94" s="436"/>
      <c r="CW94" s="435"/>
      <c r="CX94" s="436"/>
      <c r="CY94" s="435"/>
      <c r="CZ94" s="436"/>
      <c r="DA94" s="435"/>
      <c r="DB94" s="436"/>
      <c r="DC94" s="435"/>
      <c r="DD94" s="436"/>
      <c r="DE94" s="435"/>
      <c r="DF94" s="436"/>
      <c r="DG94" s="435"/>
      <c r="DH94" s="436"/>
      <c r="DI94" s="435"/>
      <c r="DJ94" s="436"/>
      <c r="DK94" s="435"/>
      <c r="DL94" s="436"/>
      <c r="DM94" s="435"/>
      <c r="DN94" s="436"/>
      <c r="DO94" s="435"/>
      <c r="DP94" s="436"/>
      <c r="DQ94" s="435"/>
      <c r="DR94" s="436"/>
      <c r="DS94" s="435"/>
      <c r="DT94" s="436"/>
      <c r="DU94" s="435"/>
      <c r="DV94" s="436"/>
      <c r="DW94" s="435"/>
      <c r="DX94" s="436"/>
      <c r="DY94" s="435"/>
      <c r="DZ94" s="436"/>
      <c r="EA94" s="435"/>
      <c r="EB94" s="436"/>
      <c r="EC94" s="435"/>
      <c r="ED94" s="436"/>
      <c r="EE94" s="435"/>
      <c r="EF94" s="436"/>
      <c r="EG94" s="435"/>
      <c r="EH94" s="436"/>
      <c r="EI94" s="435"/>
      <c r="EJ94" s="436"/>
      <c r="EK94" s="435"/>
      <c r="EL94" s="436"/>
      <c r="EM94" s="435"/>
      <c r="EN94" s="436"/>
      <c r="EO94" s="435"/>
      <c r="EQ94" s="436"/>
      <c r="ER94" s="435"/>
      <c r="ES94" s="436"/>
      <c r="ET94" s="435"/>
      <c r="EU94" s="436"/>
      <c r="EV94" s="435"/>
      <c r="EW94" s="436"/>
      <c r="EX94" s="435"/>
      <c r="EY94" s="436"/>
      <c r="EZ94" s="435"/>
      <c r="FA94" s="436"/>
      <c r="FB94" s="435"/>
      <c r="FC94" s="436"/>
      <c r="FD94" s="435"/>
      <c r="FE94" s="436"/>
      <c r="FF94" s="435"/>
      <c r="FG94" s="436"/>
      <c r="FH94" s="435"/>
      <c r="FI94" s="436"/>
      <c r="FJ94" s="435"/>
      <c r="FK94" s="436"/>
      <c r="FL94" s="435"/>
      <c r="FM94" s="436"/>
      <c r="FN94" s="435"/>
      <c r="FO94" s="436"/>
      <c r="FP94" s="435"/>
      <c r="FQ94" s="436"/>
      <c r="FR94" s="435"/>
      <c r="FS94" s="436"/>
      <c r="FT94" s="435"/>
      <c r="FU94" s="436"/>
      <c r="FV94" s="435"/>
      <c r="FW94" s="436"/>
      <c r="FX94" s="435"/>
      <c r="FY94" s="436"/>
      <c r="FZ94" s="435"/>
      <c r="GA94" s="436"/>
      <c r="GB94" s="435"/>
      <c r="GC94" s="436"/>
      <c r="GD94" s="435"/>
      <c r="GE94" s="436"/>
      <c r="GF94" s="435"/>
      <c r="GG94" s="436"/>
      <c r="GH94" s="435"/>
      <c r="GI94" s="436"/>
      <c r="GJ94" s="435"/>
      <c r="GK94" s="435"/>
      <c r="GL94" s="436"/>
    </row>
    <row r="95" spans="1:194" ht="12" customHeight="1" x14ac:dyDescent="0.2">
      <c r="A95" s="468" t="s">
        <v>548</v>
      </c>
      <c r="B95" s="436"/>
      <c r="C95" s="435"/>
      <c r="D95" s="436"/>
      <c r="E95" s="435"/>
      <c r="F95" s="436"/>
      <c r="G95" s="435"/>
      <c r="H95" s="436"/>
      <c r="I95" s="435"/>
      <c r="J95" s="436"/>
      <c r="K95" s="435"/>
      <c r="L95" s="436"/>
      <c r="M95" s="435"/>
      <c r="N95" s="436"/>
      <c r="O95" s="435"/>
      <c r="P95" s="436"/>
      <c r="Q95" s="435"/>
      <c r="R95" s="436"/>
      <c r="S95" s="435"/>
      <c r="T95" s="436"/>
      <c r="U95" s="435"/>
      <c r="V95" s="436"/>
      <c r="W95" s="435"/>
      <c r="X95" s="436"/>
      <c r="Y95" s="435"/>
      <c r="Z95" s="436"/>
      <c r="AA95" s="435"/>
      <c r="AB95" s="436"/>
      <c r="AC95" s="435"/>
      <c r="AD95" s="436"/>
      <c r="AE95" s="435"/>
      <c r="AF95" s="436"/>
      <c r="AG95" s="435"/>
      <c r="AH95" s="436"/>
      <c r="AI95" s="435"/>
      <c r="AJ95" s="436"/>
      <c r="AK95" s="435"/>
      <c r="AL95" s="436"/>
      <c r="AM95" s="435"/>
      <c r="AN95" s="436"/>
      <c r="AO95" s="435"/>
      <c r="AP95" s="436"/>
      <c r="AQ95" s="435"/>
      <c r="AR95" s="436"/>
      <c r="AS95" s="435"/>
      <c r="AT95" s="436"/>
      <c r="AU95" s="435"/>
      <c r="AV95" s="436"/>
      <c r="AW95" s="435"/>
      <c r="AX95" s="436"/>
      <c r="AY95" s="435"/>
      <c r="AZ95" s="436"/>
      <c r="BA95" s="435"/>
      <c r="BB95" s="436"/>
      <c r="BC95" s="435"/>
      <c r="BD95" s="436"/>
      <c r="BE95" s="435"/>
      <c r="BF95" s="436"/>
      <c r="BG95" s="435"/>
      <c r="BH95" s="436"/>
      <c r="BI95" s="435"/>
      <c r="BJ95" s="436"/>
      <c r="BK95" s="435"/>
      <c r="BL95" s="436"/>
      <c r="BM95" s="435"/>
      <c r="BN95" s="436"/>
      <c r="BO95" s="435"/>
      <c r="BP95" s="436"/>
      <c r="BQ95" s="435"/>
      <c r="BR95" s="436"/>
      <c r="BS95" s="435"/>
      <c r="BT95" s="436"/>
      <c r="BU95" s="435"/>
      <c r="BV95" s="436"/>
      <c r="BW95" s="435"/>
      <c r="BX95" s="436"/>
      <c r="BY95" s="435"/>
      <c r="BZ95" s="436"/>
      <c r="CA95" s="435"/>
      <c r="CB95" s="436"/>
      <c r="CC95" s="435"/>
      <c r="CD95" s="436"/>
      <c r="CE95" s="435"/>
      <c r="CF95" s="436"/>
      <c r="CG95" s="435"/>
      <c r="CH95" s="436"/>
      <c r="CI95" s="435"/>
      <c r="CJ95" s="436"/>
      <c r="CK95" s="435"/>
      <c r="CM95" s="435"/>
      <c r="CO95" s="435"/>
      <c r="CQ95" s="435"/>
      <c r="CS95" s="435"/>
      <c r="CU95" s="435"/>
      <c r="CW95" s="435"/>
      <c r="CY95" s="435"/>
      <c r="DA95" s="435"/>
      <c r="DC95" s="435"/>
      <c r="DE95" s="435"/>
      <c r="DG95" s="435"/>
      <c r="DI95" s="435"/>
      <c r="DK95" s="435"/>
      <c r="DM95" s="435"/>
      <c r="DO95" s="435"/>
      <c r="DQ95" s="435"/>
      <c r="DS95" s="435"/>
      <c r="DU95" s="435"/>
      <c r="DW95" s="435"/>
      <c r="DY95" s="435"/>
      <c r="EA95" s="435"/>
      <c r="EC95" s="435"/>
      <c r="EE95" s="435"/>
      <c r="EG95" s="435"/>
      <c r="EI95" s="435"/>
      <c r="EK95" s="435"/>
      <c r="EM95" s="435"/>
      <c r="EO95" s="435"/>
      <c r="ER95" s="435"/>
      <c r="ET95" s="435"/>
      <c r="EV95" s="435"/>
      <c r="EX95" s="435"/>
      <c r="EZ95" s="435"/>
      <c r="FB95" s="435"/>
      <c r="FD95" s="435"/>
      <c r="FE95" s="436"/>
      <c r="FF95" s="435"/>
      <c r="FG95" s="436"/>
      <c r="FH95" s="435"/>
      <c r="FI95" s="436"/>
      <c r="FJ95" s="435"/>
      <c r="FK95" s="436"/>
      <c r="FL95" s="435"/>
      <c r="FM95" s="436"/>
      <c r="FN95" s="435"/>
      <c r="FO95" s="436"/>
      <c r="FP95" s="435"/>
      <c r="FQ95" s="436"/>
      <c r="FR95" s="435"/>
      <c r="FS95" s="436"/>
      <c r="FT95" s="435"/>
      <c r="FU95" s="436"/>
      <c r="FV95" s="435"/>
      <c r="FW95" s="436"/>
      <c r="FX95" s="435"/>
      <c r="FY95" s="436"/>
      <c r="FZ95" s="435"/>
      <c r="GA95" s="436"/>
      <c r="GB95" s="435"/>
      <c r="GC95" s="436"/>
      <c r="GD95" s="435"/>
      <c r="GE95" s="436"/>
      <c r="GF95" s="435"/>
      <c r="GG95" s="436"/>
      <c r="GH95" s="435"/>
      <c r="GI95" s="436"/>
      <c r="GJ95" s="435"/>
      <c r="GK95" s="435"/>
      <c r="GL95" s="436"/>
    </row>
    <row r="96" spans="1:194" ht="12" customHeight="1" x14ac:dyDescent="0.2">
      <c r="A96" s="468" t="s">
        <v>438</v>
      </c>
      <c r="B96" s="436"/>
      <c r="C96" s="435"/>
      <c r="D96" s="436"/>
      <c r="E96" s="435"/>
      <c r="F96" s="436"/>
      <c r="G96" s="435"/>
      <c r="H96" s="436"/>
      <c r="I96" s="435"/>
      <c r="J96" s="436"/>
      <c r="K96" s="435"/>
      <c r="L96" s="436"/>
      <c r="M96" s="435"/>
      <c r="N96" s="436"/>
      <c r="O96" s="435"/>
      <c r="P96" s="436"/>
      <c r="Q96" s="435"/>
      <c r="R96" s="436"/>
      <c r="S96" s="435"/>
      <c r="T96" s="436"/>
      <c r="U96" s="435"/>
      <c r="V96" s="436"/>
      <c r="W96" s="435"/>
      <c r="X96" s="436"/>
      <c r="Y96" s="435"/>
      <c r="Z96" s="436"/>
      <c r="AA96" s="435"/>
      <c r="AB96" s="436"/>
      <c r="AC96" s="435"/>
      <c r="AD96" s="436"/>
      <c r="AE96" s="435"/>
      <c r="AF96" s="436"/>
      <c r="AG96" s="435"/>
      <c r="AH96" s="436"/>
      <c r="AI96" s="435"/>
      <c r="AJ96" s="436"/>
      <c r="AK96" s="435"/>
      <c r="AL96" s="436"/>
      <c r="AM96" s="435"/>
      <c r="AN96" s="436"/>
      <c r="AO96" s="435"/>
      <c r="AP96" s="436"/>
      <c r="AQ96" s="435"/>
      <c r="AR96" s="436"/>
      <c r="AS96" s="435"/>
      <c r="AT96" s="436"/>
      <c r="AU96" s="435"/>
      <c r="AV96" s="436"/>
      <c r="AW96" s="435"/>
      <c r="AX96" s="436"/>
      <c r="AY96" s="435"/>
      <c r="AZ96" s="436"/>
      <c r="BA96" s="435"/>
      <c r="BB96" s="436"/>
      <c r="BC96" s="435"/>
      <c r="BD96" s="436"/>
      <c r="BE96" s="435"/>
      <c r="BF96" s="436"/>
      <c r="BG96" s="435"/>
      <c r="BH96" s="436"/>
      <c r="BI96" s="435"/>
      <c r="BJ96" s="436"/>
      <c r="BK96" s="435"/>
      <c r="BL96" s="436"/>
      <c r="BM96" s="435"/>
      <c r="BN96" s="436"/>
      <c r="BO96" s="435"/>
      <c r="BP96" s="436"/>
      <c r="BQ96" s="435"/>
      <c r="BR96" s="436"/>
      <c r="BS96" s="435"/>
      <c r="BT96" s="436"/>
      <c r="BU96" s="435"/>
      <c r="BV96" s="436"/>
      <c r="BW96" s="435"/>
      <c r="BX96" s="436"/>
      <c r="BY96" s="435"/>
      <c r="BZ96" s="436"/>
      <c r="CA96" s="435"/>
      <c r="CB96" s="436"/>
      <c r="CC96" s="435"/>
      <c r="CD96" s="436"/>
      <c r="CE96" s="435"/>
      <c r="CF96" s="436"/>
      <c r="CG96" s="435"/>
      <c r="CH96" s="436"/>
      <c r="CI96" s="435"/>
      <c r="CJ96" s="436"/>
      <c r="CK96" s="435"/>
      <c r="CM96" s="435"/>
      <c r="CO96" s="435"/>
      <c r="CQ96" s="435"/>
      <c r="CS96" s="435"/>
      <c r="CU96" s="435"/>
      <c r="CW96" s="435"/>
      <c r="CY96" s="435"/>
      <c r="DA96" s="435"/>
      <c r="DC96" s="435"/>
      <c r="DE96" s="435"/>
      <c r="DG96" s="435"/>
      <c r="DI96" s="435"/>
      <c r="DK96" s="435"/>
      <c r="DM96" s="435"/>
      <c r="DO96" s="435"/>
      <c r="DQ96" s="435"/>
      <c r="DS96" s="435"/>
      <c r="DU96" s="435"/>
      <c r="DW96" s="435"/>
      <c r="DY96" s="435"/>
      <c r="EA96" s="435"/>
      <c r="EC96" s="435"/>
      <c r="EE96" s="435"/>
      <c r="EG96" s="435"/>
      <c r="EI96" s="435"/>
      <c r="EK96" s="435"/>
      <c r="EM96" s="435"/>
      <c r="EO96" s="435"/>
      <c r="ER96" s="435"/>
      <c r="ET96" s="435"/>
      <c r="EV96" s="435"/>
      <c r="EX96" s="435"/>
      <c r="EZ96" s="435"/>
      <c r="FB96" s="435"/>
      <c r="FD96" s="435"/>
      <c r="FE96" s="436"/>
      <c r="FF96" s="435"/>
      <c r="FG96" s="436"/>
      <c r="FH96" s="435"/>
      <c r="FI96" s="436"/>
      <c r="FJ96" s="435"/>
      <c r="FK96" s="436"/>
      <c r="FL96" s="435"/>
      <c r="FM96" s="436"/>
      <c r="FN96" s="435"/>
      <c r="FO96" s="436"/>
      <c r="FP96" s="435"/>
      <c r="FQ96" s="436"/>
      <c r="FR96" s="435"/>
      <c r="FS96" s="436"/>
      <c r="FT96" s="435"/>
      <c r="FU96" s="436"/>
      <c r="FV96" s="435"/>
      <c r="FW96" s="436"/>
      <c r="FX96" s="435"/>
      <c r="FY96" s="436"/>
      <c r="FZ96" s="435"/>
      <c r="GA96" s="436"/>
      <c r="GB96" s="435"/>
      <c r="GC96" s="436"/>
      <c r="GD96" s="435"/>
      <c r="GE96" s="436"/>
      <c r="GF96" s="435"/>
      <c r="GG96" s="436"/>
      <c r="GH96" s="435"/>
      <c r="GI96" s="436"/>
      <c r="GJ96" s="435"/>
      <c r="GK96" s="435"/>
      <c r="GL96" s="436"/>
    </row>
    <row r="97" spans="1:194" ht="12" customHeight="1" x14ac:dyDescent="0.2">
      <c r="B97" s="436"/>
      <c r="C97" s="435"/>
      <c r="D97" s="436"/>
      <c r="E97" s="435"/>
      <c r="F97" s="436"/>
      <c r="G97" s="435"/>
      <c r="H97" s="436"/>
      <c r="I97" s="435"/>
      <c r="J97" s="436"/>
      <c r="K97" s="435"/>
      <c r="L97" s="436"/>
      <c r="M97" s="435"/>
      <c r="N97" s="436"/>
      <c r="O97" s="435"/>
      <c r="P97" s="436"/>
      <c r="Q97" s="435"/>
      <c r="R97" s="436"/>
      <c r="S97" s="435"/>
      <c r="T97" s="436"/>
      <c r="U97" s="435"/>
      <c r="V97" s="436"/>
      <c r="W97" s="435"/>
      <c r="X97" s="436"/>
      <c r="Y97" s="435"/>
      <c r="Z97" s="436"/>
      <c r="AA97" s="435"/>
      <c r="AB97" s="436"/>
      <c r="AC97" s="435"/>
      <c r="AD97" s="436"/>
      <c r="AE97" s="435"/>
      <c r="AF97" s="436"/>
      <c r="AG97" s="435"/>
      <c r="AH97" s="436"/>
      <c r="AI97" s="435"/>
      <c r="AJ97" s="436"/>
      <c r="AK97" s="435"/>
      <c r="AL97" s="436"/>
      <c r="AM97" s="435"/>
      <c r="AN97" s="436"/>
      <c r="AO97" s="435"/>
      <c r="AP97" s="436"/>
      <c r="AQ97" s="435"/>
      <c r="AR97" s="436"/>
      <c r="AS97" s="435"/>
      <c r="AT97" s="436"/>
      <c r="AU97" s="435"/>
      <c r="AV97" s="436"/>
      <c r="AW97" s="435"/>
      <c r="AX97" s="436"/>
      <c r="AY97" s="435"/>
      <c r="AZ97" s="436"/>
      <c r="BA97" s="435"/>
      <c r="BB97" s="436"/>
      <c r="BC97" s="435"/>
      <c r="BD97" s="436"/>
      <c r="BE97" s="435"/>
      <c r="BF97" s="436"/>
      <c r="BG97" s="435"/>
      <c r="BH97" s="436"/>
      <c r="BI97" s="435"/>
      <c r="BJ97" s="436"/>
      <c r="BK97" s="435"/>
      <c r="BL97" s="436"/>
      <c r="BM97" s="435"/>
      <c r="BN97" s="436"/>
      <c r="BO97" s="435"/>
      <c r="BP97" s="436"/>
      <c r="BQ97" s="435"/>
      <c r="BR97" s="436"/>
      <c r="BS97" s="435"/>
      <c r="BT97" s="436"/>
      <c r="BU97" s="435"/>
      <c r="BV97" s="436"/>
      <c r="BW97" s="435"/>
      <c r="BX97" s="436"/>
      <c r="BY97" s="435"/>
      <c r="BZ97" s="436"/>
      <c r="CA97" s="435"/>
      <c r="CB97" s="436"/>
      <c r="CC97" s="435"/>
      <c r="CD97" s="436"/>
      <c r="CE97" s="435"/>
      <c r="CF97" s="436"/>
      <c r="CG97" s="435"/>
      <c r="CH97" s="436"/>
      <c r="CI97" s="435"/>
      <c r="CJ97" s="436"/>
      <c r="CK97" s="435"/>
      <c r="CM97" s="435"/>
      <c r="CO97" s="435"/>
      <c r="CQ97" s="435"/>
      <c r="CS97" s="435"/>
      <c r="CU97" s="435"/>
      <c r="CW97" s="435"/>
      <c r="CY97" s="435"/>
      <c r="DA97" s="435"/>
      <c r="DC97" s="435"/>
      <c r="DE97" s="435"/>
      <c r="DG97" s="435"/>
      <c r="DI97" s="435"/>
      <c r="DK97" s="435"/>
      <c r="DM97" s="435"/>
      <c r="DO97" s="435"/>
      <c r="DQ97" s="435"/>
      <c r="DS97" s="435"/>
      <c r="DU97" s="435"/>
      <c r="DW97" s="435"/>
      <c r="DY97" s="435"/>
      <c r="EA97" s="435"/>
      <c r="EC97" s="435"/>
      <c r="EE97" s="435"/>
      <c r="EG97" s="435"/>
      <c r="EI97" s="435"/>
      <c r="EK97" s="435"/>
      <c r="EM97" s="435"/>
      <c r="EO97" s="435"/>
      <c r="ER97" s="435"/>
      <c r="ET97" s="435"/>
      <c r="EV97" s="435"/>
      <c r="EX97" s="435"/>
      <c r="EZ97" s="435"/>
      <c r="FB97" s="435"/>
      <c r="FD97" s="435"/>
      <c r="FE97" s="436"/>
      <c r="FF97" s="435"/>
      <c r="FG97" s="436"/>
      <c r="FH97" s="435"/>
      <c r="FI97" s="436"/>
      <c r="FJ97" s="435"/>
      <c r="FK97" s="436"/>
      <c r="FL97" s="435"/>
      <c r="FM97" s="436"/>
      <c r="FN97" s="435"/>
      <c r="FO97" s="436"/>
      <c r="FP97" s="435"/>
      <c r="FQ97" s="436"/>
      <c r="FR97" s="435"/>
      <c r="FS97" s="436"/>
      <c r="FT97" s="435"/>
      <c r="FU97" s="436"/>
      <c r="FV97" s="435"/>
      <c r="FW97" s="436"/>
      <c r="FX97" s="435"/>
      <c r="FY97" s="436"/>
      <c r="FZ97" s="435"/>
      <c r="GA97" s="436"/>
      <c r="GB97" s="435"/>
      <c r="GC97" s="436"/>
      <c r="GD97" s="435"/>
      <c r="GE97" s="436"/>
      <c r="GF97" s="435"/>
      <c r="GG97" s="436"/>
      <c r="GH97" s="435"/>
      <c r="GI97" s="436"/>
      <c r="GJ97" s="435"/>
      <c r="GK97" s="435"/>
      <c r="GL97" s="436"/>
    </row>
    <row r="98" spans="1:194" s="413" customFormat="1" ht="20.100000000000001" hidden="1" customHeight="1" outlineLevel="1" x14ac:dyDescent="0.25">
      <c r="A98" s="412" t="s">
        <v>263</v>
      </c>
      <c r="C98" s="414"/>
      <c r="E98" s="414"/>
      <c r="G98" s="414"/>
      <c r="I98" s="414"/>
      <c r="J98" s="415"/>
      <c r="K98" s="414"/>
      <c r="L98" s="415"/>
      <c r="M98" s="414"/>
      <c r="N98" s="415"/>
      <c r="O98" s="414"/>
      <c r="P98" s="415"/>
      <c r="Q98" s="414"/>
      <c r="R98" s="415"/>
      <c r="S98" s="414"/>
      <c r="T98" s="415"/>
      <c r="U98" s="414"/>
      <c r="V98" s="415"/>
      <c r="W98" s="414"/>
      <c r="X98" s="415"/>
      <c r="Y98" s="414"/>
      <c r="Z98" s="415"/>
      <c r="AA98" s="414"/>
      <c r="AB98" s="415"/>
      <c r="AC98" s="414"/>
      <c r="AD98" s="415"/>
      <c r="AE98" s="414"/>
      <c r="AF98" s="415"/>
      <c r="AG98" s="414"/>
      <c r="AH98" s="415"/>
      <c r="AI98" s="414"/>
      <c r="AJ98" s="415"/>
      <c r="AK98" s="414"/>
      <c r="AL98" s="415"/>
      <c r="AM98" s="414"/>
      <c r="AN98" s="415"/>
      <c r="AO98" s="414"/>
      <c r="AP98" s="415"/>
      <c r="AQ98" s="414"/>
      <c r="AR98" s="415"/>
      <c r="AS98" s="414"/>
      <c r="AT98" s="415"/>
      <c r="AU98" s="414"/>
      <c r="AV98" s="415"/>
      <c r="AW98" s="414"/>
      <c r="AX98" s="415"/>
      <c r="AY98" s="414"/>
      <c r="AZ98" s="415"/>
      <c r="BA98" s="414"/>
      <c r="BB98" s="415"/>
      <c r="BC98" s="414"/>
      <c r="BD98" s="415"/>
      <c r="BE98" s="414"/>
      <c r="BF98" s="415"/>
      <c r="BG98" s="414"/>
      <c r="BH98" s="415"/>
      <c r="BI98" s="414"/>
      <c r="BJ98" s="415"/>
      <c r="BK98" s="414"/>
      <c r="BL98" s="415"/>
      <c r="BM98" s="414"/>
      <c r="BN98" s="415"/>
      <c r="BO98" s="414"/>
      <c r="BP98" s="415"/>
      <c r="BQ98" s="414"/>
      <c r="BR98" s="415"/>
      <c r="BS98" s="414"/>
      <c r="BT98" s="415"/>
      <c r="BU98" s="414"/>
      <c r="BV98" s="415"/>
      <c r="BW98" s="414"/>
      <c r="BX98" s="415"/>
      <c r="BY98" s="414"/>
      <c r="BZ98" s="415"/>
      <c r="CA98" s="414"/>
      <c r="CB98" s="415"/>
      <c r="CC98" s="414"/>
      <c r="CD98" s="415"/>
      <c r="CE98" s="414"/>
      <c r="CF98" s="415"/>
      <c r="CG98" s="414"/>
      <c r="CH98" s="415"/>
      <c r="CI98" s="414"/>
      <c r="CJ98" s="415"/>
      <c r="CK98" s="414"/>
      <c r="CL98" s="416"/>
      <c r="CM98" s="414"/>
      <c r="CN98" s="416"/>
      <c r="CO98" s="414"/>
      <c r="CP98" s="416"/>
      <c r="CQ98" s="414"/>
      <c r="CR98" s="416"/>
      <c r="CS98" s="414"/>
      <c r="CT98" s="416"/>
      <c r="CU98" s="414"/>
      <c r="CV98" s="416"/>
      <c r="CW98" s="414"/>
      <c r="CX98" s="416"/>
      <c r="CY98" s="414"/>
      <c r="CZ98" s="416"/>
      <c r="DA98" s="414"/>
      <c r="DB98" s="416"/>
      <c r="DC98" s="414"/>
      <c r="DD98" s="416"/>
      <c r="DE98" s="414"/>
      <c r="DF98" s="416"/>
      <c r="DG98" s="414"/>
      <c r="DH98" s="416"/>
      <c r="DI98" s="414"/>
      <c r="DJ98" s="416"/>
      <c r="DK98" s="414"/>
      <c r="DL98" s="416"/>
      <c r="DM98" s="414"/>
      <c r="DN98" s="416"/>
      <c r="DO98" s="414"/>
      <c r="DP98" s="416"/>
      <c r="DQ98" s="414"/>
      <c r="DR98" s="416"/>
      <c r="DS98" s="414"/>
      <c r="DT98" s="416"/>
      <c r="DU98" s="414"/>
      <c r="DV98" s="416"/>
      <c r="DW98" s="414"/>
      <c r="DX98" s="416"/>
      <c r="DY98" s="414"/>
      <c r="DZ98" s="416"/>
      <c r="EA98" s="414"/>
      <c r="EB98" s="416"/>
      <c r="EC98" s="414"/>
      <c r="ED98" s="416"/>
      <c r="EE98" s="414"/>
      <c r="EF98" s="416"/>
      <c r="EG98" s="414"/>
      <c r="EH98" s="416"/>
      <c r="EI98" s="414"/>
      <c r="EJ98" s="416"/>
      <c r="EK98" s="414"/>
      <c r="EL98" s="416"/>
      <c r="EM98" s="414"/>
      <c r="EN98" s="416"/>
      <c r="EO98" s="414"/>
      <c r="EP98" s="486"/>
      <c r="EQ98" s="416"/>
      <c r="ER98" s="414"/>
      <c r="ES98" s="416"/>
      <c r="ET98" s="414"/>
      <c r="EU98" s="416"/>
      <c r="EV98" s="414"/>
      <c r="EW98" s="416"/>
      <c r="EX98" s="414"/>
      <c r="EY98" s="416"/>
      <c r="EZ98" s="414"/>
      <c r="FA98" s="416"/>
      <c r="FB98" s="414"/>
      <c r="FC98" s="416"/>
      <c r="FD98" s="414"/>
      <c r="FE98" s="415"/>
      <c r="FF98" s="414"/>
      <c r="FG98" s="415"/>
      <c r="FH98" s="414"/>
      <c r="FI98" s="415"/>
      <c r="FJ98" s="414"/>
      <c r="FK98" s="415"/>
      <c r="FL98" s="414"/>
      <c r="FM98" s="415"/>
      <c r="FN98" s="414"/>
      <c r="FO98" s="415"/>
      <c r="FP98" s="414"/>
      <c r="FQ98" s="415"/>
      <c r="FR98" s="414"/>
      <c r="FS98" s="415"/>
      <c r="FT98" s="414"/>
      <c r="FU98" s="415"/>
      <c r="FV98" s="414"/>
      <c r="FW98" s="415"/>
      <c r="FX98" s="414"/>
      <c r="FY98" s="415"/>
      <c r="FZ98" s="414"/>
      <c r="GA98" s="415"/>
      <c r="GB98" s="414"/>
      <c r="GC98" s="415"/>
      <c r="GD98" s="414"/>
      <c r="GE98" s="415"/>
      <c r="GF98" s="414"/>
      <c r="GG98" s="415"/>
      <c r="GH98" s="414"/>
      <c r="GI98" s="415"/>
      <c r="GJ98" s="414"/>
      <c r="GK98" s="414"/>
      <c r="GL98" s="415"/>
    </row>
    <row r="99" spans="1:194" s="425" customFormat="1" ht="12" hidden="1" customHeight="1" outlineLevel="1" x14ac:dyDescent="0.2">
      <c r="A99" s="487" t="s">
        <v>112</v>
      </c>
      <c r="B99" s="488"/>
      <c r="C99" s="489"/>
      <c r="D99" s="488"/>
      <c r="E99" s="489"/>
      <c r="F99" s="488"/>
      <c r="G99" s="489"/>
      <c r="H99" s="488"/>
      <c r="I99" s="489"/>
      <c r="J99" s="424"/>
      <c r="K99" s="489"/>
      <c r="L99" s="424"/>
      <c r="M99" s="489"/>
      <c r="N99" s="424"/>
      <c r="O99" s="489"/>
      <c r="P99" s="424"/>
      <c r="Q99" s="489"/>
      <c r="R99" s="424"/>
      <c r="S99" s="489"/>
      <c r="T99" s="424"/>
      <c r="U99" s="489"/>
      <c r="V99" s="424"/>
      <c r="W99" s="489"/>
      <c r="X99" s="424"/>
      <c r="Y99" s="489"/>
      <c r="Z99" s="424"/>
      <c r="AA99" s="489"/>
      <c r="AB99" s="424"/>
      <c r="AC99" s="489"/>
      <c r="AD99" s="424"/>
      <c r="AE99" s="489"/>
      <c r="AF99" s="424"/>
      <c r="AG99" s="489"/>
      <c r="AH99" s="424"/>
      <c r="AI99" s="489"/>
      <c r="AJ99" s="424"/>
      <c r="AK99" s="489"/>
      <c r="AL99" s="424"/>
      <c r="AM99" s="489"/>
      <c r="AN99" s="424"/>
      <c r="AO99" s="489"/>
      <c r="AP99" s="424"/>
      <c r="AQ99" s="489"/>
      <c r="AR99" s="424"/>
      <c r="AS99" s="489"/>
      <c r="AT99" s="424"/>
      <c r="AU99" s="489"/>
      <c r="AV99" s="424"/>
      <c r="AW99" s="489"/>
      <c r="AX99" s="424"/>
      <c r="AY99" s="489"/>
      <c r="AZ99" s="424"/>
      <c r="BA99" s="489"/>
      <c r="BB99" s="424"/>
      <c r="BC99" s="489"/>
      <c r="BD99" s="424"/>
      <c r="BE99" s="489"/>
      <c r="BF99" s="424"/>
      <c r="BG99" s="489"/>
      <c r="BH99" s="424"/>
      <c r="BI99" s="489"/>
      <c r="BJ99" s="424"/>
      <c r="BK99" s="489"/>
      <c r="BL99" s="424"/>
      <c r="BM99" s="489"/>
      <c r="BN99" s="424"/>
      <c r="BO99" s="489"/>
      <c r="BP99" s="424"/>
      <c r="BQ99" s="489"/>
      <c r="BR99" s="424"/>
      <c r="BS99" s="489"/>
      <c r="BT99" s="424"/>
      <c r="BU99" s="489"/>
      <c r="BV99" s="424"/>
      <c r="BW99" s="489"/>
      <c r="BX99" s="424"/>
      <c r="BY99" s="489"/>
      <c r="BZ99" s="424"/>
      <c r="CA99" s="489"/>
      <c r="CB99" s="424"/>
      <c r="CC99" s="489"/>
      <c r="CD99" s="424"/>
      <c r="CE99" s="489"/>
      <c r="CF99" s="424"/>
      <c r="CG99" s="489"/>
      <c r="CH99" s="424"/>
      <c r="CI99" s="489"/>
      <c r="CJ99" s="424"/>
      <c r="CK99" s="489"/>
      <c r="CL99" s="490"/>
      <c r="CM99" s="489"/>
      <c r="CN99" s="490"/>
      <c r="CO99" s="489"/>
      <c r="CP99" s="490"/>
      <c r="CQ99" s="489"/>
      <c r="CR99" s="490"/>
      <c r="CS99" s="489"/>
      <c r="CT99" s="490"/>
      <c r="CU99" s="489"/>
      <c r="CV99" s="490"/>
      <c r="CW99" s="489"/>
      <c r="CX99" s="490"/>
      <c r="CY99" s="489"/>
      <c r="CZ99" s="490"/>
      <c r="DA99" s="489"/>
      <c r="DB99" s="490"/>
      <c r="DC99" s="489"/>
      <c r="DD99" s="490"/>
      <c r="DE99" s="489"/>
      <c r="DF99" s="490"/>
      <c r="DG99" s="489"/>
      <c r="DH99" s="490"/>
      <c r="DI99" s="489"/>
      <c r="DJ99" s="490"/>
      <c r="DK99" s="489"/>
      <c r="DL99" s="490"/>
      <c r="DM99" s="489"/>
      <c r="DN99" s="490"/>
      <c r="DO99" s="489"/>
      <c r="DP99" s="490"/>
      <c r="DQ99" s="489"/>
      <c r="DR99" s="490"/>
      <c r="DS99" s="489"/>
      <c r="DT99" s="490"/>
      <c r="DU99" s="489"/>
      <c r="DV99" s="490"/>
      <c r="DW99" s="489"/>
      <c r="DX99" s="490"/>
      <c r="DY99" s="489"/>
      <c r="DZ99" s="490"/>
      <c r="EA99" s="489"/>
      <c r="EB99" s="490"/>
      <c r="EC99" s="489"/>
      <c r="ED99" s="490"/>
      <c r="EE99" s="489"/>
      <c r="EF99" s="490"/>
      <c r="EG99" s="489"/>
      <c r="EH99" s="490"/>
      <c r="EI99" s="489"/>
      <c r="EJ99" s="490"/>
      <c r="EK99" s="489"/>
      <c r="EL99" s="490"/>
      <c r="EM99" s="489"/>
      <c r="EN99" s="490"/>
      <c r="EO99" s="489"/>
      <c r="EP99" s="491"/>
      <c r="EQ99" s="490"/>
      <c r="ER99" s="489"/>
      <c r="ES99" s="490"/>
      <c r="ET99" s="489"/>
      <c r="EU99" s="490"/>
      <c r="EV99" s="489"/>
      <c r="EW99" s="490"/>
      <c r="EX99" s="489"/>
      <c r="EY99" s="490"/>
      <c r="EZ99" s="489"/>
      <c r="FA99" s="490"/>
      <c r="FB99" s="489"/>
      <c r="FC99" s="490"/>
      <c r="FD99" s="489"/>
      <c r="FE99" s="424"/>
      <c r="FF99" s="489"/>
      <c r="FG99" s="424"/>
      <c r="FH99" s="489"/>
      <c r="FI99" s="424"/>
      <c r="FJ99" s="489"/>
      <c r="FK99" s="424"/>
      <c r="FL99" s="489"/>
      <c r="FM99" s="424"/>
      <c r="FN99" s="489"/>
      <c r="FO99" s="424"/>
      <c r="FP99" s="489"/>
      <c r="FQ99" s="424"/>
      <c r="FR99" s="489"/>
      <c r="FS99" s="424"/>
      <c r="FT99" s="489"/>
      <c r="FU99" s="424"/>
      <c r="FV99" s="489"/>
      <c r="FW99" s="424"/>
      <c r="FX99" s="489"/>
      <c r="FY99" s="424"/>
      <c r="FZ99" s="489"/>
      <c r="GA99" s="424"/>
      <c r="GB99" s="489"/>
      <c r="GC99" s="424"/>
      <c r="GD99" s="489"/>
      <c r="GE99" s="424"/>
      <c r="GF99" s="489"/>
      <c r="GG99" s="424"/>
      <c r="GH99" s="489"/>
      <c r="GI99" s="424"/>
      <c r="GJ99" s="489"/>
      <c r="GK99" s="489"/>
      <c r="GL99" s="424"/>
    </row>
    <row r="100" spans="1:194" s="428" customFormat="1" ht="12" hidden="1" customHeight="1" outlineLevel="1" x14ac:dyDescent="0.2">
      <c r="A100" s="411" t="str">
        <f>A$3</f>
        <v>($Millions Except Per Share Data)</v>
      </c>
      <c r="B100" s="476"/>
      <c r="C100" s="477" t="str">
        <f>C$3</f>
        <v>1Q01/</v>
      </c>
      <c r="D100" s="476"/>
      <c r="E100" s="477" t="str">
        <f>E$3</f>
        <v>2Q01/</v>
      </c>
      <c r="F100" s="476"/>
      <c r="G100" s="477" t="str">
        <f>G$3</f>
        <v>3Q01/</v>
      </c>
      <c r="H100" s="476"/>
      <c r="I100" s="477" t="str">
        <f>I$3</f>
        <v>4Q01/</v>
      </c>
      <c r="J100" s="476"/>
      <c r="K100" s="477" t="str">
        <f>K$3</f>
        <v>1Q02/</v>
      </c>
      <c r="L100" s="476"/>
      <c r="M100" s="477" t="str">
        <f>M$3</f>
        <v>2Q02/</v>
      </c>
      <c r="N100" s="476"/>
      <c r="O100" s="477" t="str">
        <f>O$3</f>
        <v>3Q02/</v>
      </c>
      <c r="P100" s="476"/>
      <c r="Q100" s="477" t="str">
        <f>Q$3</f>
        <v>4Q02/</v>
      </c>
      <c r="R100" s="476"/>
      <c r="S100" s="477" t="str">
        <f>S$3</f>
        <v>1Q03/</v>
      </c>
      <c r="T100" s="476"/>
      <c r="U100" s="477" t="str">
        <f>U$3</f>
        <v>2Q03/</v>
      </c>
      <c r="V100" s="476"/>
      <c r="W100" s="477" t="str">
        <f>W$3</f>
        <v>3Q03/</v>
      </c>
      <c r="X100" s="476"/>
      <c r="Y100" s="477" t="str">
        <f>Y$3</f>
        <v>4Q03/</v>
      </c>
      <c r="Z100" s="476"/>
      <c r="AA100" s="477" t="str">
        <f>AA$3</f>
        <v>1Q04/</v>
      </c>
      <c r="AB100" s="476"/>
      <c r="AC100" s="477" t="str">
        <f>AC$3</f>
        <v>2Q04/</v>
      </c>
      <c r="AD100" s="476"/>
      <c r="AE100" s="477" t="str">
        <f>AE$3</f>
        <v>3Q04/</v>
      </c>
      <c r="AF100" s="476"/>
      <c r="AG100" s="477" t="str">
        <f>AG$3</f>
        <v>4Q04/</v>
      </c>
      <c r="AH100" s="476"/>
      <c r="AI100" s="477" t="str">
        <f>AI$3</f>
        <v>1Q05/</v>
      </c>
      <c r="AJ100" s="476"/>
      <c r="AK100" s="477" t="str">
        <f>AK$3</f>
        <v>2Q05/</v>
      </c>
      <c r="AL100" s="476"/>
      <c r="AM100" s="477" t="str">
        <f>AM$3</f>
        <v>3Q05/</v>
      </c>
      <c r="AN100" s="476"/>
      <c r="AO100" s="477" t="str">
        <f>AO$3</f>
        <v>4Q05/</v>
      </c>
      <c r="AP100" s="476"/>
      <c r="AQ100" s="477" t="str">
        <f>AQ$3</f>
        <v>1Q06/</v>
      </c>
      <c r="AR100" s="476"/>
      <c r="AS100" s="477" t="str">
        <f>AS$3</f>
        <v>2Q06/</v>
      </c>
      <c r="AT100" s="476"/>
      <c r="AU100" s="477" t="str">
        <f>AU$3</f>
        <v>3Q06/</v>
      </c>
      <c r="AV100" s="476"/>
      <c r="AW100" s="477" t="str">
        <f>AW$3</f>
        <v>4Q06/</v>
      </c>
      <c r="AX100" s="476"/>
      <c r="AY100" s="477" t="str">
        <f>AY$3</f>
        <v>1Q07/</v>
      </c>
      <c r="AZ100" s="476"/>
      <c r="BA100" s="477" t="str">
        <f>BA$3</f>
        <v>2Q07/</v>
      </c>
      <c r="BB100" s="476"/>
      <c r="BC100" s="477" t="str">
        <f>BC$3</f>
        <v>3Q07/</v>
      </c>
      <c r="BD100" s="476"/>
      <c r="BE100" s="477" t="str">
        <f>BE$3</f>
        <v>4Q07/</v>
      </c>
      <c r="BF100" s="476"/>
      <c r="BG100" s="477" t="str">
        <f>BG$3</f>
        <v>1Q08/</v>
      </c>
      <c r="BH100" s="476"/>
      <c r="BI100" s="477" t="str">
        <f>BI$3</f>
        <v>2Q08/</v>
      </c>
      <c r="BJ100" s="476"/>
      <c r="BK100" s="477" t="str">
        <f>BK$3</f>
        <v>3Q08/</v>
      </c>
      <c r="BL100" s="476"/>
      <c r="BM100" s="477" t="str">
        <f>BM$3</f>
        <v>4Q08/</v>
      </c>
      <c r="BN100" s="476"/>
      <c r="BO100" s="477" t="str">
        <f>BO$3</f>
        <v>1Q09/</v>
      </c>
      <c r="BP100" s="476"/>
      <c r="BQ100" s="477" t="str">
        <f>BQ$3</f>
        <v>2Q09/</v>
      </c>
      <c r="BR100" s="476"/>
      <c r="BS100" s="477" t="str">
        <f>BS$3</f>
        <v>3Q09/</v>
      </c>
      <c r="BT100" s="476"/>
      <c r="BU100" s="477" t="str">
        <f>BU$3</f>
        <v>4Q09/</v>
      </c>
      <c r="BV100" s="476"/>
      <c r="BW100" s="477" t="str">
        <f>BW$3</f>
        <v>1Q10/</v>
      </c>
      <c r="BX100" s="476"/>
      <c r="BY100" s="477" t="str">
        <f>BY$3</f>
        <v>2Q10/</v>
      </c>
      <c r="BZ100" s="476"/>
      <c r="CA100" s="477" t="str">
        <f>CA$3</f>
        <v>3Q10/</v>
      </c>
      <c r="CB100" s="476"/>
      <c r="CC100" s="477" t="str">
        <f>CC$3</f>
        <v>4Q10/</v>
      </c>
      <c r="CD100" s="476"/>
      <c r="CE100" s="477" t="str">
        <f>CE$3</f>
        <v>1Q11/</v>
      </c>
      <c r="CF100" s="476"/>
      <c r="CG100" s="477" t="str">
        <f>CG$3</f>
        <v>2Q11/</v>
      </c>
      <c r="CH100" s="476"/>
      <c r="CI100" s="477" t="str">
        <f>CI$3</f>
        <v>3Q11/</v>
      </c>
      <c r="CJ100" s="476"/>
      <c r="CK100" s="477" t="str">
        <f>CK$3</f>
        <v>4Q11/</v>
      </c>
      <c r="CL100" s="476"/>
      <c r="CM100" s="477" t="str">
        <f>CM$3</f>
        <v>1Q12/</v>
      </c>
      <c r="CN100" s="476"/>
      <c r="CO100" s="477" t="str">
        <f>CO$3</f>
        <v>2Q12/</v>
      </c>
      <c r="CP100" s="476"/>
      <c r="CQ100" s="477" t="str">
        <f>CQ$3</f>
        <v>3Q12/</v>
      </c>
      <c r="CR100" s="476"/>
      <c r="CS100" s="477" t="str">
        <f>CS$3</f>
        <v>4Q12/</v>
      </c>
      <c r="CT100" s="476"/>
      <c r="CU100" s="477" t="str">
        <f>CU$3</f>
        <v>1Q13/</v>
      </c>
      <c r="CV100" s="476"/>
      <c r="CW100" s="477" t="str">
        <f>CW$3</f>
        <v>2Q13/</v>
      </c>
      <c r="CX100" s="476"/>
      <c r="CY100" s="477" t="str">
        <f>CY$3</f>
        <v>3Q13/</v>
      </c>
      <c r="CZ100" s="476"/>
      <c r="DA100" s="477" t="str">
        <f>DA$3</f>
        <v>4Q13/</v>
      </c>
      <c r="DB100" s="476"/>
      <c r="DC100" s="477" t="str">
        <f>DC$3</f>
        <v>1Q14/</v>
      </c>
      <c r="DD100" s="476"/>
      <c r="DE100" s="477" t="str">
        <f>DE$3</f>
        <v>2Q14/</v>
      </c>
      <c r="DF100" s="476"/>
      <c r="DG100" s="477" t="str">
        <f>DG$3</f>
        <v>3Q14/</v>
      </c>
      <c r="DH100" s="476"/>
      <c r="DI100" s="477" t="str">
        <f>DI$3</f>
        <v>4Q14/</v>
      </c>
      <c r="DJ100" s="476"/>
      <c r="DK100" s="477" t="str">
        <f>DK$3</f>
        <v>1Q15/</v>
      </c>
      <c r="DL100" s="476"/>
      <c r="DM100" s="477" t="str">
        <f>DM$3</f>
        <v>2Q15/</v>
      </c>
      <c r="DN100" s="476"/>
      <c r="DO100" s="477" t="str">
        <f>DO$3</f>
        <v>3Q15/</v>
      </c>
      <c r="DP100" s="476"/>
      <c r="DQ100" s="477" t="str">
        <f>DQ$3</f>
        <v>4Q15/</v>
      </c>
      <c r="DR100" s="476"/>
      <c r="DS100" s="477" t="str">
        <f>DS$3</f>
        <v>1Q16/</v>
      </c>
      <c r="DT100" s="476"/>
      <c r="DU100" s="477" t="str">
        <f>DU$3</f>
        <v>2Q16/</v>
      </c>
      <c r="DV100" s="476"/>
      <c r="DW100" s="477" t="str">
        <f>DW$3</f>
        <v>3Q16/</v>
      </c>
      <c r="DX100" s="476"/>
      <c r="DY100" s="477" t="str">
        <f>DY$3</f>
        <v>4Q16/</v>
      </c>
      <c r="DZ100" s="476"/>
      <c r="EA100" s="477" t="str">
        <f t="shared" ref="EA100" si="67">EA$3</f>
        <v>1Q17/</v>
      </c>
      <c r="EB100" s="476"/>
      <c r="EC100" s="477" t="str">
        <f t="shared" ref="EC100" si="68">EC$3</f>
        <v>2Q17/</v>
      </c>
      <c r="ED100" s="476"/>
      <c r="EE100" s="477" t="str">
        <f t="shared" ref="EE100" si="69">EE$3</f>
        <v>3Q17/</v>
      </c>
      <c r="EF100" s="476"/>
      <c r="EG100" s="477" t="str">
        <f t="shared" ref="EG100:EO100" si="70">EG$3</f>
        <v>4Q17/</v>
      </c>
      <c r="EH100" s="476"/>
      <c r="EI100" s="477" t="str">
        <f t="shared" si="70"/>
        <v>1Q18E/</v>
      </c>
      <c r="EJ100" s="476"/>
      <c r="EK100" s="477" t="str">
        <f t="shared" si="70"/>
        <v>2Q18E/</v>
      </c>
      <c r="EL100" s="476"/>
      <c r="EM100" s="477" t="str">
        <f t="shared" si="70"/>
        <v>3Q18E/</v>
      </c>
      <c r="EN100" s="476"/>
      <c r="EO100" s="477" t="str">
        <f t="shared" si="70"/>
        <v>4Q18E/</v>
      </c>
      <c r="EP100" s="477"/>
      <c r="EQ100" s="476"/>
      <c r="ER100" s="477" t="str">
        <f>ER$3</f>
        <v>2000/</v>
      </c>
      <c r="ES100" s="476"/>
      <c r="ET100" s="477" t="str">
        <f>ET$3</f>
        <v>2001/</v>
      </c>
      <c r="EU100" s="476"/>
      <c r="EV100" s="477" t="str">
        <f>EV$3</f>
        <v>2002/</v>
      </c>
      <c r="EW100" s="476"/>
      <c r="EX100" s="477" t="str">
        <f>EX$3</f>
        <v>2003/</v>
      </c>
      <c r="EY100" s="476"/>
      <c r="EZ100" s="477" t="str">
        <f>EZ$3</f>
        <v>2004/</v>
      </c>
      <c r="FA100" s="476"/>
      <c r="FB100" s="477" t="str">
        <f>FB$3</f>
        <v>2005/</v>
      </c>
      <c r="FC100" s="476"/>
      <c r="FD100" s="477" t="str">
        <f>FD$3</f>
        <v>2006/</v>
      </c>
      <c r="FE100" s="476"/>
      <c r="FF100" s="477" t="str">
        <f>FF$3</f>
        <v>2007/</v>
      </c>
      <c r="FG100" s="476"/>
      <c r="FH100" s="477" t="str">
        <f>FH$3</f>
        <v>2008/</v>
      </c>
      <c r="FI100" s="476"/>
      <c r="FJ100" s="477" t="str">
        <f>FJ$3</f>
        <v>2009/</v>
      </c>
      <c r="FK100" s="476"/>
      <c r="FL100" s="477" t="str">
        <f>FL$3</f>
        <v>2010/</v>
      </c>
      <c r="FM100" s="476"/>
      <c r="FN100" s="477" t="str">
        <f>FN$3</f>
        <v>2011/</v>
      </c>
      <c r="FO100" s="476"/>
      <c r="FP100" s="477" t="str">
        <f>FP$3</f>
        <v>2012/</v>
      </c>
      <c r="FQ100" s="476"/>
      <c r="FR100" s="477" t="str">
        <f>FR$3</f>
        <v>2013/</v>
      </c>
      <c r="FS100" s="476"/>
      <c r="FT100" s="477" t="str">
        <f>FT$3</f>
        <v>2014/</v>
      </c>
      <c r="FU100" s="476"/>
      <c r="FV100" s="477" t="str">
        <f>FV$3</f>
        <v>2015/</v>
      </c>
      <c r="FW100" s="476"/>
      <c r="FX100" s="477" t="str">
        <f>FX$3</f>
        <v>2016/</v>
      </c>
      <c r="FY100" s="476"/>
      <c r="FZ100" s="477" t="str">
        <f>FZ$3</f>
        <v>2017/</v>
      </c>
      <c r="GA100" s="476"/>
      <c r="GB100" s="477" t="str">
        <f>GB$3</f>
        <v>2018E/</v>
      </c>
      <c r="GC100" s="476"/>
      <c r="GD100" s="477" t="str">
        <f>GD$3</f>
        <v>2019E/</v>
      </c>
      <c r="GE100" s="476"/>
      <c r="GF100" s="477" t="str">
        <f>GF$3</f>
        <v>2020E/</v>
      </c>
      <c r="GG100" s="476"/>
      <c r="GH100" s="477" t="str">
        <f>GH$3</f>
        <v>2021E/</v>
      </c>
      <c r="GI100" s="476"/>
      <c r="GJ100" s="477" t="str">
        <f>GJ$3</f>
        <v>2022E/</v>
      </c>
      <c r="GK100" s="477">
        <f>GK$3</f>
        <v>0</v>
      </c>
      <c r="GL100" s="426"/>
    </row>
    <row r="101" spans="1:194" s="428" customFormat="1" ht="12" hidden="1" customHeight="1" outlineLevel="1" x14ac:dyDescent="0.2">
      <c r="B101" s="426"/>
      <c r="C101" s="427" t="str">
        <f>C$4</f>
        <v>1Q00</v>
      </c>
      <c r="D101" s="426"/>
      <c r="E101" s="427" t="str">
        <f>E$4</f>
        <v>2Q00</v>
      </c>
      <c r="F101" s="426"/>
      <c r="G101" s="427" t="str">
        <f>G$4</f>
        <v>3Q00</v>
      </c>
      <c r="H101" s="426"/>
      <c r="I101" s="427" t="str">
        <f>I$4</f>
        <v>4Q00</v>
      </c>
      <c r="J101" s="426"/>
      <c r="K101" s="427" t="str">
        <f>K$4</f>
        <v>1Q01</v>
      </c>
      <c r="L101" s="426"/>
      <c r="M101" s="427" t="str">
        <f>M$4</f>
        <v>2Q01</v>
      </c>
      <c r="N101" s="426"/>
      <c r="O101" s="427" t="str">
        <f>O$4</f>
        <v>3Q01</v>
      </c>
      <c r="P101" s="426"/>
      <c r="Q101" s="427" t="str">
        <f>Q$4</f>
        <v>4Q01</v>
      </c>
      <c r="R101" s="426"/>
      <c r="S101" s="427" t="str">
        <f>S$4</f>
        <v>1Q02</v>
      </c>
      <c r="T101" s="426"/>
      <c r="U101" s="427" t="str">
        <f>U$4</f>
        <v>2Q02</v>
      </c>
      <c r="V101" s="426"/>
      <c r="W101" s="427" t="str">
        <f>W$4</f>
        <v>3Q02</v>
      </c>
      <c r="X101" s="426"/>
      <c r="Y101" s="427" t="str">
        <f>Y$4</f>
        <v>4Q02</v>
      </c>
      <c r="Z101" s="426"/>
      <c r="AA101" s="427" t="str">
        <f>AA$4</f>
        <v>1Q03</v>
      </c>
      <c r="AB101" s="426"/>
      <c r="AC101" s="427" t="str">
        <f>AC$4</f>
        <v>2Q03</v>
      </c>
      <c r="AD101" s="426"/>
      <c r="AE101" s="427" t="str">
        <f>AE$4</f>
        <v>3Q03</v>
      </c>
      <c r="AF101" s="426"/>
      <c r="AG101" s="427" t="str">
        <f>AG$4</f>
        <v>4Q03</v>
      </c>
      <c r="AH101" s="426"/>
      <c r="AI101" s="427" t="str">
        <f>AI$4</f>
        <v>1Q04</v>
      </c>
      <c r="AJ101" s="426"/>
      <c r="AK101" s="427" t="str">
        <f>AK$4</f>
        <v>2Q04</v>
      </c>
      <c r="AL101" s="426"/>
      <c r="AM101" s="427" t="str">
        <f>AM$4</f>
        <v>3Q04</v>
      </c>
      <c r="AN101" s="426"/>
      <c r="AO101" s="427" t="str">
        <f>AO$4</f>
        <v>4Q04</v>
      </c>
      <c r="AP101" s="426"/>
      <c r="AQ101" s="427" t="str">
        <f>AQ$4</f>
        <v>1Q05</v>
      </c>
      <c r="AR101" s="426"/>
      <c r="AS101" s="427" t="str">
        <f>AS$4</f>
        <v>2Q05</v>
      </c>
      <c r="AT101" s="426"/>
      <c r="AU101" s="427" t="str">
        <f>AU$4</f>
        <v>3Q05</v>
      </c>
      <c r="AV101" s="426"/>
      <c r="AW101" s="427" t="str">
        <f>AW$4</f>
        <v>4Q05</v>
      </c>
      <c r="AX101" s="426"/>
      <c r="AY101" s="427" t="str">
        <f>AY$4</f>
        <v>1Q06</v>
      </c>
      <c r="AZ101" s="426"/>
      <c r="BA101" s="427" t="str">
        <f>BA$4</f>
        <v>2Q06</v>
      </c>
      <c r="BB101" s="426"/>
      <c r="BC101" s="427" t="str">
        <f>BC$4</f>
        <v>3Q06</v>
      </c>
      <c r="BD101" s="426"/>
      <c r="BE101" s="427" t="str">
        <f>BE$4</f>
        <v>4Q06</v>
      </c>
      <c r="BF101" s="426"/>
      <c r="BG101" s="427" t="str">
        <f>BG$4</f>
        <v>1Q07</v>
      </c>
      <c r="BH101" s="426"/>
      <c r="BI101" s="427" t="str">
        <f>BI$4</f>
        <v>2Q07</v>
      </c>
      <c r="BJ101" s="426"/>
      <c r="BK101" s="427" t="str">
        <f>BK$4</f>
        <v>3Q07</v>
      </c>
      <c r="BL101" s="426"/>
      <c r="BM101" s="427" t="str">
        <f>BM$4</f>
        <v>4Q07</v>
      </c>
      <c r="BN101" s="426"/>
      <c r="BO101" s="427" t="str">
        <f>BO$4</f>
        <v>1Q08</v>
      </c>
      <c r="BP101" s="426"/>
      <c r="BQ101" s="427" t="str">
        <f>BQ$4</f>
        <v>2Q08</v>
      </c>
      <c r="BR101" s="426"/>
      <c r="BS101" s="427" t="str">
        <f>BS$4</f>
        <v>3Q08</v>
      </c>
      <c r="BT101" s="426"/>
      <c r="BU101" s="427" t="str">
        <f>BU$4</f>
        <v>4Q08</v>
      </c>
      <c r="BV101" s="426"/>
      <c r="BW101" s="427" t="str">
        <f>BW$4</f>
        <v>1Q09</v>
      </c>
      <c r="BX101" s="426"/>
      <c r="BY101" s="427" t="str">
        <f>BY$4</f>
        <v>2Q09</v>
      </c>
      <c r="BZ101" s="426"/>
      <c r="CA101" s="427" t="str">
        <f>CA$4</f>
        <v>3Q09</v>
      </c>
      <c r="CB101" s="426"/>
      <c r="CC101" s="427" t="str">
        <f>CC$4</f>
        <v>4Q09</v>
      </c>
      <c r="CD101" s="426"/>
      <c r="CE101" s="427" t="str">
        <f>CE$4</f>
        <v>1Q10</v>
      </c>
      <c r="CF101" s="426"/>
      <c r="CG101" s="427" t="str">
        <f>CG$4</f>
        <v>2Q10</v>
      </c>
      <c r="CH101" s="426"/>
      <c r="CI101" s="427" t="str">
        <f>CI$4</f>
        <v>3Q10</v>
      </c>
      <c r="CJ101" s="426"/>
      <c r="CK101" s="427" t="str">
        <f>CK$4</f>
        <v>4Q10</v>
      </c>
      <c r="CL101" s="426"/>
      <c r="CM101" s="427" t="str">
        <f>CM$4</f>
        <v>1Q11</v>
      </c>
      <c r="CN101" s="426"/>
      <c r="CO101" s="427" t="str">
        <f>CO$4</f>
        <v>2Q11</v>
      </c>
      <c r="CP101" s="426"/>
      <c r="CQ101" s="427" t="str">
        <f>CQ$4</f>
        <v>3Q11</v>
      </c>
      <c r="CR101" s="426"/>
      <c r="CS101" s="427" t="str">
        <f>CS$4</f>
        <v>4Q11</v>
      </c>
      <c r="CT101" s="426"/>
      <c r="CU101" s="427" t="str">
        <f>CU$4</f>
        <v>1Q12</v>
      </c>
      <c r="CV101" s="426"/>
      <c r="CW101" s="427" t="str">
        <f>CW$4</f>
        <v>2Q12</v>
      </c>
      <c r="CX101" s="426"/>
      <c r="CY101" s="427" t="str">
        <f>CY$4</f>
        <v>3Q12</v>
      </c>
      <c r="CZ101" s="426"/>
      <c r="DA101" s="427" t="str">
        <f>DA$4</f>
        <v>4Q12</v>
      </c>
      <c r="DB101" s="426"/>
      <c r="DC101" s="427" t="str">
        <f>DC$4</f>
        <v>1Q13</v>
      </c>
      <c r="DD101" s="426"/>
      <c r="DE101" s="427" t="str">
        <f>DE$4</f>
        <v>2Q13</v>
      </c>
      <c r="DF101" s="426"/>
      <c r="DG101" s="427" t="str">
        <f>DG$4</f>
        <v>3Q13</v>
      </c>
      <c r="DH101" s="426"/>
      <c r="DI101" s="427" t="str">
        <f>DI$4</f>
        <v>4Q13</v>
      </c>
      <c r="DJ101" s="426"/>
      <c r="DK101" s="427" t="str">
        <f>DK$4</f>
        <v>1Q14</v>
      </c>
      <c r="DL101" s="426"/>
      <c r="DM101" s="427" t="str">
        <f>DM$4</f>
        <v>2Q14</v>
      </c>
      <c r="DN101" s="426"/>
      <c r="DO101" s="427" t="str">
        <f>DO$4</f>
        <v>3Q14</v>
      </c>
      <c r="DP101" s="426"/>
      <c r="DQ101" s="427" t="str">
        <f>DQ$4</f>
        <v>4Q14</v>
      </c>
      <c r="DR101" s="426"/>
      <c r="DS101" s="427" t="str">
        <f>DS$4</f>
        <v>1Q15</v>
      </c>
      <c r="DT101" s="426"/>
      <c r="DU101" s="427" t="str">
        <f>DU$4</f>
        <v>2Q15</v>
      </c>
      <c r="DV101" s="426"/>
      <c r="DW101" s="427" t="str">
        <f>DW$4</f>
        <v>3Q15</v>
      </c>
      <c r="DX101" s="426"/>
      <c r="DY101" s="427" t="str">
        <f>DY$4</f>
        <v>4Q15</v>
      </c>
      <c r="DZ101" s="426"/>
      <c r="EA101" s="427" t="str">
        <f t="shared" ref="EA101" si="71">EA$4</f>
        <v>1Q16</v>
      </c>
      <c r="EB101" s="426"/>
      <c r="EC101" s="427" t="str">
        <f t="shared" ref="EC101" si="72">EC$4</f>
        <v>2Q16</v>
      </c>
      <c r="ED101" s="426"/>
      <c r="EE101" s="427" t="str">
        <f t="shared" ref="EE101" si="73">EE$4</f>
        <v>3Q16</v>
      </c>
      <c r="EF101" s="426"/>
      <c r="EG101" s="427" t="str">
        <f t="shared" ref="EG101:EO101" si="74">EG$4</f>
        <v>4Q16</v>
      </c>
      <c r="EH101" s="426"/>
      <c r="EI101" s="427" t="str">
        <f t="shared" si="74"/>
        <v>1Q17</v>
      </c>
      <c r="EJ101" s="426"/>
      <c r="EK101" s="427" t="str">
        <f t="shared" si="74"/>
        <v>2Q17</v>
      </c>
      <c r="EL101" s="426"/>
      <c r="EM101" s="427" t="str">
        <f t="shared" si="74"/>
        <v>3Q17</v>
      </c>
      <c r="EN101" s="426"/>
      <c r="EO101" s="427" t="str">
        <f t="shared" si="74"/>
        <v>4Q17</v>
      </c>
      <c r="EP101" s="427"/>
      <c r="EQ101" s="426"/>
      <c r="ER101" s="427" t="str">
        <f>ER$4</f>
        <v>1999</v>
      </c>
      <c r="ES101" s="426"/>
      <c r="ET101" s="427" t="str">
        <f>ET$4</f>
        <v>2000</v>
      </c>
      <c r="EU101" s="426"/>
      <c r="EV101" s="427">
        <f>EV$4</f>
        <v>2001</v>
      </c>
      <c r="EW101" s="426"/>
      <c r="EX101" s="427">
        <f>EX$4</f>
        <v>2002</v>
      </c>
      <c r="EY101" s="426"/>
      <c r="EZ101" s="427" t="str">
        <f>EZ$4</f>
        <v>2003</v>
      </c>
      <c r="FA101" s="426"/>
      <c r="FB101" s="427" t="str">
        <f>FB$4</f>
        <v>2004</v>
      </c>
      <c r="FC101" s="426"/>
      <c r="FD101" s="427" t="str">
        <f>FD$4</f>
        <v>2005</v>
      </c>
      <c r="FE101" s="426"/>
      <c r="FF101" s="427" t="str">
        <f>FF$4</f>
        <v>2006</v>
      </c>
      <c r="FG101" s="426"/>
      <c r="FH101" s="427">
        <f>FH$4</f>
        <v>2007</v>
      </c>
      <c r="FI101" s="426"/>
      <c r="FJ101" s="427" t="str">
        <f>FJ$4</f>
        <v>2008</v>
      </c>
      <c r="FK101" s="426"/>
      <c r="FL101" s="427" t="str">
        <f>FL$4</f>
        <v>2009</v>
      </c>
      <c r="FM101" s="426"/>
      <c r="FN101" s="427" t="str">
        <f>FN$4</f>
        <v>2010</v>
      </c>
      <c r="FO101" s="426"/>
      <c r="FP101" s="427" t="str">
        <f>FP$4</f>
        <v>2011</v>
      </c>
      <c r="FQ101" s="426"/>
      <c r="FR101" s="427" t="str">
        <f>FR$4</f>
        <v>2012</v>
      </c>
      <c r="FS101" s="426"/>
      <c r="FT101" s="427" t="str">
        <f>FT$4</f>
        <v>2013</v>
      </c>
      <c r="FU101" s="426"/>
      <c r="FV101" s="427" t="str">
        <f>FV$4</f>
        <v>2014</v>
      </c>
      <c r="FW101" s="426"/>
      <c r="FX101" s="427" t="str">
        <f>FX$4</f>
        <v>2015</v>
      </c>
      <c r="FY101" s="426"/>
      <c r="FZ101" s="427" t="str">
        <f>FZ$4</f>
        <v>2016</v>
      </c>
      <c r="GA101" s="426"/>
      <c r="GB101" s="427" t="str">
        <f>GB$4</f>
        <v>2017</v>
      </c>
      <c r="GC101" s="426"/>
      <c r="GD101" s="427" t="str">
        <f>GD$4</f>
        <v>2018E</v>
      </c>
      <c r="GE101" s="426"/>
      <c r="GF101" s="427" t="str">
        <f>GF$4</f>
        <v>2019E</v>
      </c>
      <c r="GG101" s="426"/>
      <c r="GH101" s="427" t="str">
        <f>GH$4</f>
        <v>2020E</v>
      </c>
      <c r="GI101" s="426"/>
      <c r="GJ101" s="427" t="str">
        <f>GJ$4</f>
        <v>2021E</v>
      </c>
      <c r="GK101" s="427" t="str">
        <f>GK$4</f>
        <v>5-Yr</v>
      </c>
      <c r="GL101" s="426"/>
    </row>
    <row r="102" spans="1:194" s="428" customFormat="1" ht="12" hidden="1" customHeight="1" outlineLevel="1" x14ac:dyDescent="0.2">
      <c r="A102" s="429"/>
      <c r="B102" s="430" t="str">
        <f t="shared" ref="B102:DB102" si="75">B$5</f>
        <v>1Q01</v>
      </c>
      <c r="C102" s="431" t="str">
        <f t="shared" si="75"/>
        <v>% Chg</v>
      </c>
      <c r="D102" s="430" t="str">
        <f t="shared" si="75"/>
        <v>2Q01</v>
      </c>
      <c r="E102" s="431" t="str">
        <f t="shared" si="75"/>
        <v>% Chg</v>
      </c>
      <c r="F102" s="430" t="str">
        <f t="shared" si="75"/>
        <v>3Q01</v>
      </c>
      <c r="G102" s="431" t="str">
        <f t="shared" si="75"/>
        <v>% Chg</v>
      </c>
      <c r="H102" s="430" t="str">
        <f t="shared" si="75"/>
        <v>4Q01</v>
      </c>
      <c r="I102" s="431" t="str">
        <f t="shared" si="75"/>
        <v>% Chg</v>
      </c>
      <c r="J102" s="430" t="str">
        <f t="shared" si="75"/>
        <v>1Q02</v>
      </c>
      <c r="K102" s="431" t="str">
        <f t="shared" si="75"/>
        <v>% Chg</v>
      </c>
      <c r="L102" s="430" t="str">
        <f t="shared" si="75"/>
        <v>2Q02</v>
      </c>
      <c r="M102" s="431" t="str">
        <f t="shared" si="75"/>
        <v>% Chg</v>
      </c>
      <c r="N102" s="430" t="str">
        <f t="shared" si="75"/>
        <v>3Q02</v>
      </c>
      <c r="O102" s="431" t="str">
        <f t="shared" si="75"/>
        <v>% Chg</v>
      </c>
      <c r="P102" s="430" t="str">
        <f t="shared" si="75"/>
        <v>4Q02</v>
      </c>
      <c r="Q102" s="431" t="str">
        <f t="shared" si="75"/>
        <v>% Chg</v>
      </c>
      <c r="R102" s="430" t="str">
        <f t="shared" si="75"/>
        <v>1Q03</v>
      </c>
      <c r="S102" s="431" t="str">
        <f t="shared" si="75"/>
        <v>% Chg</v>
      </c>
      <c r="T102" s="430" t="str">
        <f t="shared" si="75"/>
        <v>2Q03</v>
      </c>
      <c r="U102" s="431" t="str">
        <f t="shared" si="75"/>
        <v>% Chg</v>
      </c>
      <c r="V102" s="430" t="str">
        <f t="shared" si="75"/>
        <v>3Q03</v>
      </c>
      <c r="W102" s="431" t="str">
        <f t="shared" si="75"/>
        <v>% Chg</v>
      </c>
      <c r="X102" s="430" t="str">
        <f t="shared" si="75"/>
        <v>4Q03</v>
      </c>
      <c r="Y102" s="431" t="str">
        <f t="shared" si="75"/>
        <v>% Chg</v>
      </c>
      <c r="Z102" s="430" t="str">
        <f t="shared" si="75"/>
        <v>1Q04</v>
      </c>
      <c r="AA102" s="431" t="str">
        <f t="shared" si="75"/>
        <v>% Chg</v>
      </c>
      <c r="AB102" s="430" t="str">
        <f t="shared" si="75"/>
        <v>2Q04</v>
      </c>
      <c r="AC102" s="431" t="str">
        <f t="shared" si="75"/>
        <v>% Chg</v>
      </c>
      <c r="AD102" s="430" t="str">
        <f t="shared" si="75"/>
        <v>3Q04</v>
      </c>
      <c r="AE102" s="431" t="str">
        <f t="shared" si="75"/>
        <v>% Chg</v>
      </c>
      <c r="AF102" s="430" t="str">
        <f t="shared" si="75"/>
        <v>4Q04</v>
      </c>
      <c r="AG102" s="431" t="str">
        <f t="shared" si="75"/>
        <v>% Chg</v>
      </c>
      <c r="AH102" s="430" t="str">
        <f t="shared" si="75"/>
        <v>1Q05</v>
      </c>
      <c r="AI102" s="431" t="str">
        <f t="shared" si="75"/>
        <v>% Chg</v>
      </c>
      <c r="AJ102" s="430" t="str">
        <f t="shared" si="75"/>
        <v>2Q05</v>
      </c>
      <c r="AK102" s="431" t="str">
        <f t="shared" si="75"/>
        <v>% Chg</v>
      </c>
      <c r="AL102" s="430" t="str">
        <f t="shared" si="75"/>
        <v>3Q05</v>
      </c>
      <c r="AM102" s="431" t="str">
        <f t="shared" si="75"/>
        <v>% Chg</v>
      </c>
      <c r="AN102" s="430" t="str">
        <f t="shared" si="75"/>
        <v>4Q05</v>
      </c>
      <c r="AO102" s="431" t="str">
        <f t="shared" si="75"/>
        <v>% Chg</v>
      </c>
      <c r="AP102" s="430" t="str">
        <f t="shared" si="75"/>
        <v>1Q06</v>
      </c>
      <c r="AQ102" s="431" t="str">
        <f t="shared" si="75"/>
        <v>% Chg</v>
      </c>
      <c r="AR102" s="430" t="str">
        <f t="shared" si="75"/>
        <v>2Q06</v>
      </c>
      <c r="AS102" s="431" t="str">
        <f t="shared" si="75"/>
        <v>% Chg</v>
      </c>
      <c r="AT102" s="430" t="str">
        <f t="shared" si="75"/>
        <v>3Q06</v>
      </c>
      <c r="AU102" s="431" t="str">
        <f t="shared" si="75"/>
        <v>% Chg</v>
      </c>
      <c r="AV102" s="430" t="str">
        <f t="shared" si="75"/>
        <v>4Q06</v>
      </c>
      <c r="AW102" s="431" t="str">
        <f t="shared" si="75"/>
        <v>% Chg</v>
      </c>
      <c r="AX102" s="430" t="str">
        <f t="shared" si="75"/>
        <v>1Q07</v>
      </c>
      <c r="AY102" s="431" t="str">
        <f t="shared" si="75"/>
        <v>% Chg</v>
      </c>
      <c r="AZ102" s="430" t="str">
        <f t="shared" si="75"/>
        <v>2Q07</v>
      </c>
      <c r="BA102" s="431" t="str">
        <f t="shared" si="75"/>
        <v>% Chg</v>
      </c>
      <c r="BB102" s="430" t="str">
        <f t="shared" si="75"/>
        <v>3Q07</v>
      </c>
      <c r="BC102" s="431" t="str">
        <f t="shared" si="75"/>
        <v>% Chg</v>
      </c>
      <c r="BD102" s="430" t="str">
        <f t="shared" si="75"/>
        <v>4Q07</v>
      </c>
      <c r="BE102" s="431" t="str">
        <f t="shared" si="75"/>
        <v>% Chg</v>
      </c>
      <c r="BF102" s="430" t="str">
        <f t="shared" si="75"/>
        <v>1Q08</v>
      </c>
      <c r="BG102" s="431" t="str">
        <f t="shared" si="75"/>
        <v>% Chg</v>
      </c>
      <c r="BH102" s="430" t="str">
        <f t="shared" si="75"/>
        <v>2Q08</v>
      </c>
      <c r="BI102" s="431" t="str">
        <f t="shared" si="75"/>
        <v>% Chg</v>
      </c>
      <c r="BJ102" s="430" t="str">
        <f t="shared" si="75"/>
        <v>3Q08</v>
      </c>
      <c r="BK102" s="431" t="str">
        <f t="shared" si="75"/>
        <v>% Chg</v>
      </c>
      <c r="BL102" s="430" t="str">
        <f t="shared" si="75"/>
        <v>4Q08</v>
      </c>
      <c r="BM102" s="431" t="str">
        <f t="shared" si="75"/>
        <v>% Chg</v>
      </c>
      <c r="BN102" s="430" t="str">
        <f t="shared" si="75"/>
        <v>1Q09</v>
      </c>
      <c r="BO102" s="431" t="str">
        <f t="shared" si="75"/>
        <v>% Chg</v>
      </c>
      <c r="BP102" s="430" t="str">
        <f t="shared" si="75"/>
        <v>2Q09</v>
      </c>
      <c r="BQ102" s="431" t="str">
        <f t="shared" si="75"/>
        <v>% Chg</v>
      </c>
      <c r="BR102" s="430" t="str">
        <f t="shared" si="75"/>
        <v>3Q09</v>
      </c>
      <c r="BS102" s="431" t="str">
        <f t="shared" si="75"/>
        <v>% Chg</v>
      </c>
      <c r="BT102" s="430" t="str">
        <f t="shared" si="75"/>
        <v>4Q09</v>
      </c>
      <c r="BU102" s="431" t="str">
        <f t="shared" si="75"/>
        <v>% Chg</v>
      </c>
      <c r="BV102" s="430" t="str">
        <f t="shared" si="75"/>
        <v>1Q10</v>
      </c>
      <c r="BW102" s="431" t="str">
        <f t="shared" si="75"/>
        <v>% Chg</v>
      </c>
      <c r="BX102" s="430" t="str">
        <f t="shared" si="75"/>
        <v>2Q10</v>
      </c>
      <c r="BY102" s="431" t="str">
        <f t="shared" si="75"/>
        <v>% Chg</v>
      </c>
      <c r="BZ102" s="430" t="str">
        <f t="shared" si="75"/>
        <v>3Q10</v>
      </c>
      <c r="CA102" s="431" t="str">
        <f t="shared" si="75"/>
        <v>% Chg</v>
      </c>
      <c r="CB102" s="430" t="str">
        <f t="shared" si="75"/>
        <v>4Q10</v>
      </c>
      <c r="CC102" s="431" t="str">
        <f t="shared" si="75"/>
        <v>% Chg</v>
      </c>
      <c r="CD102" s="430" t="str">
        <f t="shared" si="75"/>
        <v>1Q11</v>
      </c>
      <c r="CE102" s="431" t="str">
        <f t="shared" si="75"/>
        <v>% Chg</v>
      </c>
      <c r="CF102" s="430" t="str">
        <f t="shared" si="75"/>
        <v>2Q11</v>
      </c>
      <c r="CG102" s="431" t="str">
        <f t="shared" si="75"/>
        <v>% Chg</v>
      </c>
      <c r="CH102" s="430" t="str">
        <f t="shared" si="75"/>
        <v>3Q11</v>
      </c>
      <c r="CI102" s="431" t="str">
        <f t="shared" si="75"/>
        <v>% Chg</v>
      </c>
      <c r="CJ102" s="430" t="str">
        <f t="shared" si="75"/>
        <v>4Q11</v>
      </c>
      <c r="CK102" s="431" t="str">
        <f t="shared" si="75"/>
        <v>% Chg</v>
      </c>
      <c r="CL102" s="430" t="str">
        <f t="shared" si="75"/>
        <v>1Q12</v>
      </c>
      <c r="CM102" s="431" t="str">
        <f t="shared" si="75"/>
        <v>% Chg</v>
      </c>
      <c r="CN102" s="430" t="str">
        <f t="shared" si="75"/>
        <v>2Q12</v>
      </c>
      <c r="CO102" s="431" t="str">
        <f t="shared" si="75"/>
        <v>% Chg</v>
      </c>
      <c r="CP102" s="430" t="str">
        <f t="shared" si="75"/>
        <v>3Q12</v>
      </c>
      <c r="CQ102" s="431" t="str">
        <f t="shared" si="75"/>
        <v>% Chg</v>
      </c>
      <c r="CR102" s="430" t="str">
        <f t="shared" si="75"/>
        <v>4Q12</v>
      </c>
      <c r="CS102" s="431" t="str">
        <f t="shared" si="75"/>
        <v>% Chg</v>
      </c>
      <c r="CT102" s="430" t="str">
        <f t="shared" si="75"/>
        <v>1Q13</v>
      </c>
      <c r="CU102" s="431" t="str">
        <f t="shared" si="75"/>
        <v>% Chg</v>
      </c>
      <c r="CV102" s="430" t="str">
        <f t="shared" si="75"/>
        <v>2Q13</v>
      </c>
      <c r="CW102" s="431" t="str">
        <f t="shared" si="75"/>
        <v>% Chg</v>
      </c>
      <c r="CX102" s="430" t="str">
        <f t="shared" si="75"/>
        <v>3Q13</v>
      </c>
      <c r="CY102" s="431" t="str">
        <f t="shared" si="75"/>
        <v>% Chg</v>
      </c>
      <c r="CZ102" s="430" t="str">
        <f t="shared" si="75"/>
        <v>4Q13</v>
      </c>
      <c r="DA102" s="431" t="str">
        <f>DA$5</f>
        <v>% Chg</v>
      </c>
      <c r="DB102" s="430" t="str">
        <f t="shared" si="75"/>
        <v>1Q14</v>
      </c>
      <c r="DC102" s="431" t="str">
        <f t="shared" ref="DC102:EO102" si="76">DC$5</f>
        <v>% Chg</v>
      </c>
      <c r="DD102" s="430" t="str">
        <f t="shared" si="76"/>
        <v>2Q14</v>
      </c>
      <c r="DE102" s="431" t="str">
        <f t="shared" si="76"/>
        <v>% Chg</v>
      </c>
      <c r="DF102" s="430" t="str">
        <f t="shared" si="76"/>
        <v>3Q14</v>
      </c>
      <c r="DG102" s="431" t="str">
        <f t="shared" si="76"/>
        <v>% Chg</v>
      </c>
      <c r="DH102" s="430" t="str">
        <f t="shared" si="76"/>
        <v>4Q14</v>
      </c>
      <c r="DI102" s="431" t="str">
        <f t="shared" si="76"/>
        <v>% Chg</v>
      </c>
      <c r="DJ102" s="430" t="str">
        <f t="shared" si="76"/>
        <v>1Q15</v>
      </c>
      <c r="DK102" s="431" t="str">
        <f t="shared" si="76"/>
        <v>% Chg</v>
      </c>
      <c r="DL102" s="430" t="str">
        <f t="shared" si="76"/>
        <v>2Q15</v>
      </c>
      <c r="DM102" s="431" t="str">
        <f t="shared" si="76"/>
        <v>% Chg</v>
      </c>
      <c r="DN102" s="430" t="str">
        <f t="shared" si="76"/>
        <v>3Q15</v>
      </c>
      <c r="DO102" s="431" t="str">
        <f t="shared" si="76"/>
        <v>% Chg</v>
      </c>
      <c r="DP102" s="430" t="str">
        <f t="shared" si="76"/>
        <v>4Q15</v>
      </c>
      <c r="DQ102" s="431" t="str">
        <f t="shared" si="76"/>
        <v>% Chg</v>
      </c>
      <c r="DR102" s="430" t="str">
        <f t="shared" si="76"/>
        <v>1Q16</v>
      </c>
      <c r="DS102" s="431" t="str">
        <f t="shared" si="76"/>
        <v>% Chg</v>
      </c>
      <c r="DT102" s="430" t="str">
        <f t="shared" si="76"/>
        <v>2Q16</v>
      </c>
      <c r="DU102" s="431" t="str">
        <f t="shared" si="76"/>
        <v>% Chg</v>
      </c>
      <c r="DV102" s="430" t="str">
        <f t="shared" si="76"/>
        <v>3Q16</v>
      </c>
      <c r="DW102" s="431" t="str">
        <f t="shared" si="76"/>
        <v>% Chg</v>
      </c>
      <c r="DX102" s="430" t="str">
        <f t="shared" si="76"/>
        <v>4Q16</v>
      </c>
      <c r="DY102" s="431" t="str">
        <f t="shared" si="76"/>
        <v>% Chg</v>
      </c>
      <c r="DZ102" s="430" t="str">
        <f t="shared" si="76"/>
        <v>1Q17</v>
      </c>
      <c r="EA102" s="431" t="str">
        <f t="shared" si="76"/>
        <v>% Chg</v>
      </c>
      <c r="EB102" s="430" t="str">
        <f t="shared" si="76"/>
        <v>2Q17</v>
      </c>
      <c r="EC102" s="431" t="str">
        <f t="shared" si="76"/>
        <v>% Chg</v>
      </c>
      <c r="ED102" s="430" t="str">
        <f t="shared" si="76"/>
        <v>3Q17</v>
      </c>
      <c r="EE102" s="431" t="str">
        <f t="shared" si="76"/>
        <v>% Chg</v>
      </c>
      <c r="EF102" s="430" t="str">
        <f t="shared" si="76"/>
        <v>4Q17</v>
      </c>
      <c r="EG102" s="431" t="str">
        <f t="shared" si="76"/>
        <v>% Chg</v>
      </c>
      <c r="EH102" s="430" t="str">
        <f t="shared" si="76"/>
        <v>1Q18E</v>
      </c>
      <c r="EI102" s="431" t="str">
        <f t="shared" si="76"/>
        <v>% Chg</v>
      </c>
      <c r="EJ102" s="430" t="str">
        <f t="shared" si="76"/>
        <v>2Q18E</v>
      </c>
      <c r="EK102" s="431" t="str">
        <f t="shared" si="76"/>
        <v>% Chg</v>
      </c>
      <c r="EL102" s="430" t="str">
        <f t="shared" si="76"/>
        <v>3Q18E</v>
      </c>
      <c r="EM102" s="431" t="str">
        <f t="shared" si="76"/>
        <v>% Chg</v>
      </c>
      <c r="EN102" s="430" t="str">
        <f t="shared" si="76"/>
        <v>4Q18E</v>
      </c>
      <c r="EO102" s="431" t="str">
        <f t="shared" si="76"/>
        <v>% Chg</v>
      </c>
      <c r="EP102" s="431"/>
      <c r="EQ102" s="492" t="str">
        <f t="shared" ref="EQ102:GK102" si="77">EQ$5</f>
        <v>2000</v>
      </c>
      <c r="ER102" s="431" t="str">
        <f t="shared" si="77"/>
        <v>% Chg</v>
      </c>
      <c r="ES102" s="492">
        <f t="shared" si="77"/>
        <v>2001</v>
      </c>
      <c r="ET102" s="431" t="str">
        <f t="shared" si="77"/>
        <v>% Chg</v>
      </c>
      <c r="EU102" s="492">
        <f t="shared" si="77"/>
        <v>2002</v>
      </c>
      <c r="EV102" s="431" t="str">
        <f t="shared" si="77"/>
        <v>% Chg</v>
      </c>
      <c r="EW102" s="430" t="str">
        <f t="shared" si="77"/>
        <v>2003</v>
      </c>
      <c r="EX102" s="431" t="str">
        <f t="shared" si="77"/>
        <v>% Chg</v>
      </c>
      <c r="EY102" s="430" t="str">
        <f t="shared" si="77"/>
        <v>2004</v>
      </c>
      <c r="EZ102" s="431" t="str">
        <f t="shared" si="77"/>
        <v>% Chg</v>
      </c>
      <c r="FA102" s="430" t="str">
        <f t="shared" si="77"/>
        <v>2005</v>
      </c>
      <c r="FB102" s="431" t="str">
        <f t="shared" si="77"/>
        <v>% Chg</v>
      </c>
      <c r="FC102" s="430" t="str">
        <f t="shared" si="77"/>
        <v>2006</v>
      </c>
      <c r="FD102" s="431" t="str">
        <f t="shared" si="77"/>
        <v>% Chg</v>
      </c>
      <c r="FE102" s="432">
        <f t="shared" si="77"/>
        <v>2007</v>
      </c>
      <c r="FF102" s="431" t="str">
        <f t="shared" si="77"/>
        <v>% Chg</v>
      </c>
      <c r="FG102" s="493" t="str">
        <f t="shared" si="77"/>
        <v>2008</v>
      </c>
      <c r="FH102" s="431" t="str">
        <f t="shared" si="77"/>
        <v>% Chg</v>
      </c>
      <c r="FI102" s="493" t="str">
        <f t="shared" si="77"/>
        <v>2009</v>
      </c>
      <c r="FJ102" s="431" t="str">
        <f t="shared" si="77"/>
        <v>% Chg</v>
      </c>
      <c r="FK102" s="493" t="str">
        <f t="shared" si="77"/>
        <v>2010</v>
      </c>
      <c r="FL102" s="431" t="str">
        <f t="shared" si="77"/>
        <v>% Chg</v>
      </c>
      <c r="FM102" s="493" t="str">
        <f t="shared" si="77"/>
        <v>2011</v>
      </c>
      <c r="FN102" s="431" t="str">
        <f t="shared" si="77"/>
        <v>% Chg</v>
      </c>
      <c r="FO102" s="430" t="str">
        <f t="shared" si="77"/>
        <v>2012</v>
      </c>
      <c r="FP102" s="431" t="str">
        <f t="shared" si="77"/>
        <v>% Chg</v>
      </c>
      <c r="FQ102" s="430" t="str">
        <f t="shared" si="77"/>
        <v>2013</v>
      </c>
      <c r="FR102" s="431" t="str">
        <f t="shared" si="77"/>
        <v>% Chg</v>
      </c>
      <c r="FS102" s="430" t="str">
        <f t="shared" si="77"/>
        <v>2014</v>
      </c>
      <c r="FT102" s="431" t="str">
        <f t="shared" si="77"/>
        <v>% Chg</v>
      </c>
      <c r="FU102" s="430" t="str">
        <f t="shared" si="77"/>
        <v>2015</v>
      </c>
      <c r="FV102" s="431" t="str">
        <f t="shared" si="77"/>
        <v>% Chg</v>
      </c>
      <c r="FW102" s="430" t="str">
        <f t="shared" si="77"/>
        <v>2016</v>
      </c>
      <c r="FX102" s="431" t="str">
        <f t="shared" si="77"/>
        <v>% Chg</v>
      </c>
      <c r="FY102" s="430" t="str">
        <f t="shared" si="77"/>
        <v>2017</v>
      </c>
      <c r="FZ102" s="431" t="str">
        <f t="shared" si="77"/>
        <v>% Chg</v>
      </c>
      <c r="GA102" s="430" t="str">
        <f t="shared" si="77"/>
        <v>2018E</v>
      </c>
      <c r="GB102" s="431" t="str">
        <f t="shared" si="77"/>
        <v>% Chg</v>
      </c>
      <c r="GC102" s="430" t="str">
        <f t="shared" si="77"/>
        <v>2019E</v>
      </c>
      <c r="GD102" s="431" t="str">
        <f t="shared" si="77"/>
        <v>% Chg</v>
      </c>
      <c r="GE102" s="430" t="str">
        <f t="shared" si="77"/>
        <v>2020E</v>
      </c>
      <c r="GF102" s="431" t="str">
        <f t="shared" si="77"/>
        <v>% Chg</v>
      </c>
      <c r="GG102" s="430" t="str">
        <f t="shared" si="77"/>
        <v>2021E</v>
      </c>
      <c r="GH102" s="431" t="str">
        <f t="shared" si="77"/>
        <v>% Chg</v>
      </c>
      <c r="GI102" s="430" t="str">
        <f t="shared" si="77"/>
        <v>2022E</v>
      </c>
      <c r="GJ102" s="431" t="str">
        <f t="shared" si="77"/>
        <v>% Chg</v>
      </c>
      <c r="GK102" s="431" t="str">
        <f t="shared" si="77"/>
        <v>CAGR (%)</v>
      </c>
      <c r="GL102" s="426"/>
    </row>
    <row r="103" spans="1:194" ht="12" hidden="1" customHeight="1" outlineLevel="1" x14ac:dyDescent="0.2">
      <c r="A103" s="437" t="s">
        <v>295</v>
      </c>
      <c r="B103" s="436"/>
      <c r="C103" s="435"/>
      <c r="D103" s="436"/>
      <c r="E103" s="435"/>
      <c r="F103" s="436"/>
      <c r="G103" s="435"/>
      <c r="H103" s="436"/>
      <c r="I103" s="435"/>
      <c r="J103" s="436"/>
      <c r="K103" s="435"/>
      <c r="L103" s="436"/>
      <c r="M103" s="435"/>
      <c r="N103" s="436"/>
      <c r="O103" s="435"/>
      <c r="P103" s="436"/>
      <c r="Q103" s="435"/>
      <c r="R103" s="436"/>
      <c r="S103" s="435"/>
      <c r="T103" s="436"/>
      <c r="U103" s="435"/>
      <c r="V103" s="436"/>
      <c r="W103" s="435"/>
      <c r="X103" s="436"/>
      <c r="Y103" s="435"/>
      <c r="Z103" s="436"/>
      <c r="AA103" s="435"/>
      <c r="AB103" s="436"/>
      <c r="AC103" s="435"/>
      <c r="AD103" s="436"/>
      <c r="AE103" s="435"/>
      <c r="AF103" s="436"/>
      <c r="AG103" s="435"/>
      <c r="AH103" s="436"/>
      <c r="AI103" s="435"/>
      <c r="AJ103" s="436"/>
      <c r="AK103" s="435"/>
      <c r="AL103" s="436"/>
      <c r="AM103" s="435"/>
      <c r="AN103" s="436"/>
      <c r="AO103" s="435"/>
      <c r="AP103" s="436"/>
      <c r="AQ103" s="435"/>
      <c r="AR103" s="436"/>
      <c r="AS103" s="435"/>
      <c r="AT103" s="436"/>
      <c r="AU103" s="435"/>
      <c r="AV103" s="436"/>
      <c r="AW103" s="435"/>
      <c r="AX103" s="436"/>
      <c r="AY103" s="435"/>
      <c r="AZ103" s="436"/>
      <c r="BA103" s="435"/>
      <c r="BB103" s="436"/>
      <c r="BC103" s="435"/>
      <c r="BD103" s="436"/>
      <c r="BE103" s="435"/>
      <c r="BF103" s="436"/>
      <c r="BG103" s="435"/>
      <c r="BH103" s="436"/>
      <c r="BI103" s="435"/>
      <c r="BJ103" s="436"/>
      <c r="BK103" s="435"/>
      <c r="BL103" s="436"/>
      <c r="BM103" s="435"/>
      <c r="BN103" s="436"/>
      <c r="BO103" s="435"/>
      <c r="BP103" s="436"/>
      <c r="BQ103" s="435"/>
      <c r="BR103" s="436"/>
      <c r="BS103" s="435"/>
      <c r="BT103" s="436"/>
      <c r="BU103" s="435"/>
      <c r="BV103" s="436"/>
      <c r="BW103" s="435"/>
      <c r="BX103" s="436"/>
      <c r="BY103" s="435"/>
      <c r="BZ103" s="436"/>
      <c r="CA103" s="435"/>
      <c r="CB103" s="436"/>
      <c r="CC103" s="435"/>
      <c r="CD103" s="436"/>
      <c r="CE103" s="435"/>
      <c r="CF103" s="436"/>
      <c r="CG103" s="435"/>
      <c r="CH103" s="436"/>
      <c r="CI103" s="435"/>
      <c r="CJ103" s="436"/>
      <c r="CK103" s="435"/>
      <c r="CM103" s="435"/>
      <c r="CO103" s="435"/>
      <c r="CQ103" s="435"/>
      <c r="CS103" s="435"/>
      <c r="CU103" s="435"/>
      <c r="CW103" s="435"/>
      <c r="CY103" s="435"/>
      <c r="DA103" s="435"/>
      <c r="DC103" s="435"/>
      <c r="DE103" s="435"/>
      <c r="DG103" s="435"/>
      <c r="DI103" s="435"/>
      <c r="DK103" s="435"/>
      <c r="DM103" s="435"/>
      <c r="DO103" s="435"/>
      <c r="DQ103" s="435"/>
      <c r="DS103" s="435"/>
      <c r="DU103" s="435"/>
      <c r="DW103" s="435"/>
      <c r="DY103" s="435"/>
      <c r="EA103" s="435"/>
      <c r="EC103" s="435"/>
      <c r="EE103" s="435"/>
      <c r="EG103" s="435"/>
      <c r="EI103" s="435"/>
      <c r="EK103" s="435"/>
      <c r="EM103" s="435"/>
      <c r="EO103" s="435"/>
      <c r="ER103" s="435"/>
      <c r="ET103" s="435"/>
      <c r="EV103" s="435"/>
      <c r="EX103" s="435"/>
      <c r="EZ103" s="435"/>
      <c r="FB103" s="435"/>
      <c r="FD103" s="435"/>
      <c r="FE103" s="436"/>
      <c r="FF103" s="435"/>
      <c r="FG103" s="436"/>
      <c r="FH103" s="435"/>
      <c r="FI103" s="436"/>
      <c r="FJ103" s="435"/>
      <c r="FK103" s="436"/>
      <c r="FL103" s="435"/>
      <c r="FM103" s="436"/>
      <c r="FN103" s="435"/>
      <c r="FO103" s="436"/>
      <c r="FP103" s="435"/>
      <c r="FQ103" s="436"/>
      <c r="FR103" s="435"/>
      <c r="FS103" s="436"/>
      <c r="FT103" s="435"/>
      <c r="FU103" s="436"/>
      <c r="FV103" s="435"/>
      <c r="FW103" s="436"/>
      <c r="FX103" s="435"/>
      <c r="FY103" s="436"/>
      <c r="FZ103" s="435"/>
      <c r="GA103" s="436"/>
      <c r="GB103" s="435"/>
      <c r="GC103" s="436"/>
      <c r="GD103" s="435"/>
      <c r="GE103" s="436"/>
      <c r="GF103" s="435"/>
      <c r="GG103" s="436"/>
      <c r="GH103" s="435"/>
      <c r="GI103" s="436"/>
      <c r="GJ103" s="435"/>
      <c r="GK103" s="435"/>
      <c r="GL103" s="436"/>
    </row>
    <row r="104" spans="1:194" ht="12" hidden="1" customHeight="1" outlineLevel="1" x14ac:dyDescent="0.2">
      <c r="A104" s="433" t="str">
        <f>INPUT!B59</f>
        <v>Premiums</v>
      </c>
      <c r="B104" s="434">
        <f>INPUT!K59</f>
        <v>185568</v>
      </c>
      <c r="C104" s="435">
        <f>INPUT!L59</f>
        <v>5.2360563699775931</v>
      </c>
      <c r="D104" s="434">
        <f>INPUT!M59</f>
        <v>187613</v>
      </c>
      <c r="E104" s="435">
        <f>INPUT!N59</f>
        <v>5.1129774157221641</v>
      </c>
      <c r="F104" s="434">
        <f>INPUT!O59</f>
        <v>190307</v>
      </c>
      <c r="G104" s="435">
        <f>INPUT!P59</f>
        <v>5.0879934619228795</v>
      </c>
      <c r="H104" s="434">
        <f>INPUT!Q59</f>
        <v>192108</v>
      </c>
      <c r="I104" s="435">
        <f>INPUT!R59</f>
        <v>4.8504265340763242</v>
      </c>
      <c r="J104" s="434">
        <f>INPUT!S59</f>
        <v>195276</v>
      </c>
      <c r="K104" s="435">
        <f>INPUT!T59</f>
        <v>5.2315054319710397</v>
      </c>
      <c r="L104" s="434">
        <f>INPUT!U59</f>
        <v>197203</v>
      </c>
      <c r="M104" s="435">
        <f>INPUT!V59</f>
        <v>5.1115860841199678</v>
      </c>
      <c r="N104" s="434">
        <f>INPUT!W59</f>
        <v>200982</v>
      </c>
      <c r="O104" s="435">
        <f>INPUT!X59</f>
        <v>5.6093575118098649</v>
      </c>
      <c r="P104" s="434">
        <f>INPUT!Y59</f>
        <v>203540</v>
      </c>
      <c r="Q104" s="435">
        <f>INPUT!Z59</f>
        <v>5.950819330793089</v>
      </c>
      <c r="R104" s="434">
        <f>INPUT!AA59</f>
        <v>207894</v>
      </c>
      <c r="S104" s="435">
        <f>INPUT!AB59</f>
        <v>6.4616235482086948</v>
      </c>
      <c r="T104" s="434">
        <f>INPUT!AC59</f>
        <v>209745</v>
      </c>
      <c r="U104" s="435">
        <f>INPUT!AD59</f>
        <v>6.359943814242186</v>
      </c>
      <c r="V104" s="434">
        <f>INPUT!AE59</f>
        <v>213693</v>
      </c>
      <c r="W104" s="435">
        <f>INPUT!AF59</f>
        <v>6.324446965399888</v>
      </c>
      <c r="X104" s="434">
        <f>INPUT!AG59</f>
        <v>216794</v>
      </c>
      <c r="Y104" s="435">
        <f>INPUT!AH59</f>
        <v>6.5117421637024719</v>
      </c>
      <c r="Z104" s="434">
        <f>INPUT!AI59</f>
        <v>221283</v>
      </c>
      <c r="AA104" s="435">
        <f>INPUT!AJ59</f>
        <v>6.4403013073970339</v>
      </c>
      <c r="AB104" s="434">
        <f>INPUT!AK59</f>
        <v>224011</v>
      </c>
      <c r="AC104" s="435">
        <f>INPUT!AL59</f>
        <v>6.801592409830981</v>
      </c>
      <c r="AD104" s="434">
        <f>INPUT!AM59</f>
        <v>228387</v>
      </c>
      <c r="AE104" s="435">
        <f>INPUT!AN59</f>
        <v>6.8762196234785522</v>
      </c>
      <c r="AF104" s="434">
        <f>INPUT!AO59</f>
        <v>231477</v>
      </c>
      <c r="AG104" s="435">
        <f>INPUT!AP59</f>
        <v>6.7727889148223586</v>
      </c>
      <c r="AH104" s="434">
        <f>INPUT!AQ59</f>
        <v>235596</v>
      </c>
      <c r="AI104" s="435">
        <f>INPUT!AR59</f>
        <v>6.4681877957186051</v>
      </c>
      <c r="AJ104" s="434">
        <f>INPUT!AS59</f>
        <v>238728</v>
      </c>
      <c r="AK104" s="435">
        <f>INPUT!AT59</f>
        <v>6.5697666632442253</v>
      </c>
      <c r="AL104" s="434">
        <f>INPUT!AU59</f>
        <v>242260</v>
      </c>
      <c r="AM104" s="435">
        <f>INPUT!AV59</f>
        <v>6.0743387320644437</v>
      </c>
      <c r="AN104" s="434">
        <f>INPUT!AW59</f>
        <v>245970</v>
      </c>
      <c r="AO104" s="435">
        <f>INPUT!AX59</f>
        <v>6.2610972148420707</v>
      </c>
      <c r="AP104" s="434">
        <f>INPUT!AY59</f>
        <v>250138</v>
      </c>
      <c r="AQ104" s="435">
        <f>INPUT!AZ59</f>
        <v>6.1724307713203919</v>
      </c>
      <c r="AR104" s="434">
        <f>INPUT!BA59</f>
        <v>253486</v>
      </c>
      <c r="AS104" s="435">
        <f>INPUT!BB59</f>
        <v>6.1819309004389922</v>
      </c>
      <c r="AT104" s="434">
        <f>INPUT!BC59</f>
        <v>256254</v>
      </c>
      <c r="AU104" s="435">
        <f>INPUT!BD59</f>
        <v>5.7764385371088967</v>
      </c>
      <c r="AV104" s="434">
        <f>INPUT!BE59</f>
        <v>259628</v>
      </c>
      <c r="AW104" s="435">
        <f>INPUT!BF59</f>
        <v>5.5527096800422893</v>
      </c>
      <c r="AX104" s="434">
        <f>INPUT!BG59</f>
        <v>262347</v>
      </c>
      <c r="AY104" s="435">
        <f>INPUT!BH59</f>
        <v>4.8809057400315048</v>
      </c>
      <c r="AZ104" s="434">
        <f>INPUT!BI59</f>
        <v>264454</v>
      </c>
      <c r="BA104" s="435">
        <f>INPUT!BJ59</f>
        <v>4.3268661780137663</v>
      </c>
      <c r="BB104" s="434">
        <f>INPUT!BK59</f>
        <v>266961</v>
      </c>
      <c r="BC104" s="435">
        <f>INPUT!BL59</f>
        <v>4.1782762415415897</v>
      </c>
      <c r="BD104" s="434">
        <f>INPUT!BM59</f>
        <v>269937</v>
      </c>
      <c r="BE104" s="435">
        <f>INPUT!BN59</f>
        <v>3.9706811283836796</v>
      </c>
      <c r="BF104" s="434">
        <f>INPUT!BO59</f>
        <v>271920</v>
      </c>
      <c r="BG104" s="435">
        <f>INPUT!BP59</f>
        <v>3.648983979233611</v>
      </c>
      <c r="BH104" s="434">
        <f>INPUT!BQ59</f>
        <v>273872</v>
      </c>
      <c r="BI104" s="435">
        <f>INPUT!BR59</f>
        <v>3.5612998858024492</v>
      </c>
      <c r="BJ104" s="434">
        <f>INPUT!BS59</f>
        <v>276489</v>
      </c>
      <c r="BK104" s="435">
        <f>INPUT!BT59</f>
        <v>3.569060649308331</v>
      </c>
      <c r="BL104" s="434">
        <f>INPUT!BU59</f>
        <v>278952</v>
      </c>
      <c r="BM104" s="435">
        <f>INPUT!BV59</f>
        <v>3.3396681447893428</v>
      </c>
      <c r="BN104" s="434">
        <f>INPUT!BW59</f>
        <v>281655</v>
      </c>
      <c r="BO104" s="435">
        <f>INPUT!BX59</f>
        <v>3.5800970873786309</v>
      </c>
      <c r="BP104" s="434">
        <f>INPUT!BY59</f>
        <v>282289</v>
      </c>
      <c r="BQ104" s="435">
        <f>INPUT!BZ59</f>
        <v>3.0733335280715091</v>
      </c>
      <c r="BR104" s="434">
        <f>INPUT!CA59</f>
        <v>285977</v>
      </c>
      <c r="BS104" s="435">
        <f>INPUT!CB59</f>
        <v>3.4316012571928622</v>
      </c>
      <c r="BT104" s="434">
        <f>INPUT!CC59</f>
        <v>288037</v>
      </c>
      <c r="BU104" s="435">
        <f>INPUT!CD59</f>
        <v>3.2568327167397992</v>
      </c>
      <c r="BV104" s="434">
        <f>INPUT!CE59</f>
        <v>290832</v>
      </c>
      <c r="BW104" s="435">
        <f>INPUT!CF59</f>
        <v>3.2582414656228353</v>
      </c>
      <c r="BX104" s="434">
        <f>INPUT!CG59</f>
        <v>293109</v>
      </c>
      <c r="BY104" s="435">
        <f>INPUT!CH59</f>
        <v>3.832951337104884</v>
      </c>
      <c r="BZ104" s="434">
        <f>INPUT!CI59</f>
        <v>296816</v>
      </c>
      <c r="CA104" s="435">
        <f>INPUT!CJ59</f>
        <v>3.7901649433345952</v>
      </c>
      <c r="CB104" s="434">
        <f>INPUT!CK59</f>
        <v>300632</v>
      </c>
      <c r="CC104" s="435">
        <f>INPUT!CL59</f>
        <v>4.3727021181306558</v>
      </c>
      <c r="CD104" s="434">
        <f>INPUT!CM59</f>
        <v>304800</v>
      </c>
      <c r="CE104" s="435">
        <f>INPUT!CN59</f>
        <v>4.8027727347747184</v>
      </c>
      <c r="CF104" s="434">
        <f>INPUT!CO59</f>
        <v>308057</v>
      </c>
      <c r="CG104" s="435">
        <f>INPUT!CP59</f>
        <v>5.0998092859652955</v>
      </c>
      <c r="CH104" s="434">
        <f>INPUT!CQ59</f>
        <v>312867</v>
      </c>
      <c r="CI104" s="435">
        <f>INPUT!CR59</f>
        <v>5.4077273462347142</v>
      </c>
      <c r="CJ104" s="434">
        <f>INPUT!CS59</f>
        <v>319637</v>
      </c>
      <c r="CK104" s="435">
        <f>INPUT!CT59</f>
        <v>6.3216823225737739</v>
      </c>
      <c r="CL104" s="434">
        <f>INPUT!CU59</f>
        <v>328595</v>
      </c>
      <c r="CM104" s="435">
        <f>INPUT!CV59</f>
        <v>7.8067585301837328</v>
      </c>
      <c r="CN104" s="434">
        <f>INPUT!CW59</f>
        <v>338028</v>
      </c>
      <c r="CO104" s="435">
        <f>INPUT!CX59</f>
        <v>9.7290436510126366</v>
      </c>
      <c r="CP104" s="434">
        <f>INPUT!CY59</f>
        <v>346351</v>
      </c>
      <c r="CQ104" s="435">
        <f>INPUT!CZ59</f>
        <v>10.702311205720004</v>
      </c>
      <c r="CR104" s="434">
        <f>INPUT!DA59</f>
        <v>355507</v>
      </c>
      <c r="CS104" s="435">
        <f>INPUT!DB59</f>
        <v>11.222105075444965</v>
      </c>
      <c r="CT104" s="434">
        <f>INPUT!DC59</f>
        <v>360685</v>
      </c>
      <c r="CU104" s="435">
        <f>INPUT!DD59</f>
        <v>9.7658211476133303</v>
      </c>
      <c r="CV104" s="434">
        <f>INPUT!DE59</f>
        <v>367104</v>
      </c>
      <c r="CW104" s="435">
        <f>INPUT!DF59</f>
        <v>8.6016543008271551</v>
      </c>
      <c r="CX104" s="434">
        <f>INPUT!DG59</f>
        <v>369535</v>
      </c>
      <c r="CY104" s="435">
        <f>INPUT!DH59</f>
        <v>6.6937875161324767</v>
      </c>
      <c r="CZ104" s="434">
        <f>INPUT!DI59</f>
        <v>363808</v>
      </c>
      <c r="DA104" s="435">
        <f>INPUT!DJ59</f>
        <v>2.3349751200398394</v>
      </c>
      <c r="DB104" s="434">
        <f>INPUT!DK59</f>
        <v>365865</v>
      </c>
      <c r="DC104" s="435">
        <f>INPUT!DL59</f>
        <v>1.4361562027808139</v>
      </c>
      <c r="DD104" s="434">
        <f>INPUT!DM59</f>
        <v>365492</v>
      </c>
      <c r="DE104" s="435">
        <f>INPUT!DN59</f>
        <v>-0.439112622036264</v>
      </c>
      <c r="DF104" s="434">
        <f>INPUT!DO59</f>
        <v>367115</v>
      </c>
      <c r="DG104" s="435">
        <f>INPUT!DP59</f>
        <v>-0.65487707524320982</v>
      </c>
      <c r="DH104" s="434">
        <f>INPUT!DQ59</f>
        <v>364488</v>
      </c>
      <c r="DI104" s="435">
        <f>INPUT!DR59</f>
        <v>0.18691177764096345</v>
      </c>
      <c r="DJ104" s="434">
        <f>INPUT!DS59</f>
        <v>366593</v>
      </c>
      <c r="DK104" s="435">
        <f>INPUT!DT59</f>
        <v>0.19898049827122843</v>
      </c>
      <c r="DL104" s="434">
        <f>INPUT!DU59</f>
        <v>361240</v>
      </c>
      <c r="DM104" s="435">
        <f>INPUT!DV59</f>
        <v>-1.1633633567903034</v>
      </c>
      <c r="DN104" s="434">
        <f>INPUT!DW59</f>
        <v>364280</v>
      </c>
      <c r="DO104" s="435">
        <f>INPUT!DX59</f>
        <v>-0.77223758222900729</v>
      </c>
      <c r="DP104" s="434">
        <f>INPUT!DY59</f>
        <v>365579</v>
      </c>
      <c r="DQ104" s="435">
        <f>INPUT!DZ59</f>
        <v>0.29932398323126996</v>
      </c>
      <c r="DR104" s="434">
        <f>INPUT!EA59</f>
        <v>367012</v>
      </c>
      <c r="DS104" s="435">
        <f>INPUT!EB59</f>
        <v>0.11429569031595754</v>
      </c>
      <c r="DT104" s="434">
        <f>INPUT!EC59</f>
        <v>367809</v>
      </c>
      <c r="DU104" s="435">
        <f>INPUT!ED59</f>
        <v>1.8184586424537796</v>
      </c>
      <c r="DV104" s="434">
        <f>INPUT!EE59</f>
        <v>368263</v>
      </c>
      <c r="DW104" s="435">
        <f>INPUT!EF59</f>
        <v>1.0933897002305848</v>
      </c>
      <c r="DX104" s="434">
        <f>INPUT!EG59</f>
        <v>366421</v>
      </c>
      <c r="DY104" s="435">
        <f>INPUT!EH59</f>
        <v>0.23031957524912716</v>
      </c>
      <c r="DZ104" s="434">
        <f>INPUT!EI59</f>
        <v>362907</v>
      </c>
      <c r="EA104" s="435">
        <f>INPUT!EJ59</f>
        <v>-1.1184920384074593</v>
      </c>
      <c r="EB104" s="434">
        <f>INPUT!EK59</f>
        <v>357956</v>
      </c>
      <c r="EC104" s="435">
        <f>INPUT!EL59</f>
        <v>-2.6788360263071298</v>
      </c>
      <c r="ED104" s="434">
        <f>INPUT!EM59</f>
        <v>355324</v>
      </c>
      <c r="EE104" s="435">
        <f>INPUT!EN59</f>
        <v>-3.5135215864748881</v>
      </c>
      <c r="EF104" s="434">
        <f>INPUT!EO59</f>
        <v>354239</v>
      </c>
      <c r="EG104" s="435">
        <f>INPUT!EP59</f>
        <v>-3.3245911124089478</v>
      </c>
      <c r="EH104" s="434">
        <f>INPUT!EQ59</f>
        <v>351240.00040531019</v>
      </c>
      <c r="EI104" s="435">
        <f>INPUT!ER59</f>
        <v>-3.214873120300743</v>
      </c>
      <c r="EJ104" s="434">
        <f>INPUT!ES59</f>
        <v>347519.98841673729</v>
      </c>
      <c r="EK104" s="435">
        <f>INPUT!ET59</f>
        <v>-2.915445357323998</v>
      </c>
      <c r="EL104" s="434">
        <f>INPUT!EU59</f>
        <v>345777.20056285628</v>
      </c>
      <c r="EM104" s="435">
        <f>INPUT!EV59</f>
        <v>-2.6867871118032349</v>
      </c>
      <c r="EN104" s="434">
        <f>INPUT!EW59</f>
        <v>345216.67066378391</v>
      </c>
      <c r="EO104" s="435">
        <f>INPUT!EX59</f>
        <v>-2.546961045005236</v>
      </c>
      <c r="EQ104" s="434">
        <f>INPUT!FF59</f>
        <v>719136</v>
      </c>
      <c r="ER104" s="435">
        <f>INPUT!FG59</f>
        <v>6.8565451000903499</v>
      </c>
      <c r="ES104" s="434">
        <f>INPUT!FH59</f>
        <v>755596</v>
      </c>
      <c r="ET104" s="435">
        <f>INPUT!FI59</f>
        <v>5.0699728563164737</v>
      </c>
      <c r="EU104" s="434">
        <f>INPUT!FJ59</f>
        <v>797001</v>
      </c>
      <c r="EV104" s="435">
        <f>INPUT!FK59</f>
        <v>5.4797802000010609</v>
      </c>
      <c r="EW104" s="434">
        <f>INPUT!FL59</f>
        <v>848126</v>
      </c>
      <c r="EX104" s="435">
        <f>INPUT!FM59</f>
        <v>6.4146720016662551</v>
      </c>
      <c r="EY104" s="434">
        <f>INPUT!FN59</f>
        <v>905158</v>
      </c>
      <c r="EZ104" s="435">
        <f>INPUT!FO59</f>
        <v>6.7244725429947971</v>
      </c>
      <c r="FA104" s="434">
        <f>INPUT!FP59</f>
        <v>962554</v>
      </c>
      <c r="FB104" s="435">
        <f>INPUT!FQ59</f>
        <v>6.3409924013266172</v>
      </c>
      <c r="FC104" s="434">
        <f>INPUT!FR59</f>
        <v>1019506</v>
      </c>
      <c r="FD104" s="435">
        <f>INPUT!FS59</f>
        <v>5.9167589558611677</v>
      </c>
      <c r="FE104" s="434">
        <f>INPUT!FT59</f>
        <v>1063699</v>
      </c>
      <c r="FF104" s="435">
        <f>INPUT!FU59</f>
        <v>4.3347464360190102</v>
      </c>
      <c r="FG104" s="434">
        <f>INPUT!FV59</f>
        <v>1101233</v>
      </c>
      <c r="FH104" s="435">
        <f>INPUT!FW59</f>
        <v>3.5286298097488178</v>
      </c>
      <c r="FI104" s="434">
        <f>INPUT!FX59</f>
        <v>1137958</v>
      </c>
      <c r="FJ104" s="435">
        <f>INPUT!FY59</f>
        <v>3.3348982458752952</v>
      </c>
      <c r="FK104" s="434">
        <f>INPUT!FZ59</f>
        <v>1181389</v>
      </c>
      <c r="FL104" s="435">
        <f>INPUT!GA59</f>
        <v>3.8165731951442794</v>
      </c>
      <c r="FM104" s="434">
        <f>INPUT!GB59</f>
        <v>1245361</v>
      </c>
      <c r="FN104" s="435">
        <f>INPUT!GC59</f>
        <v>5.4149818561032736</v>
      </c>
      <c r="FO104" s="434">
        <f>INPUT!GD59</f>
        <v>1368481</v>
      </c>
      <c r="FP104" s="435">
        <f>INPUT!GE59</f>
        <v>9.8862899994459408</v>
      </c>
      <c r="FQ104" s="434">
        <f>INPUT!GF59</f>
        <v>1461132</v>
      </c>
      <c r="FR104" s="435">
        <f>INPUT!GG59</f>
        <v>6.7703534064411652</v>
      </c>
      <c r="FS104" s="434">
        <f>INPUT!GH59</f>
        <v>1462960</v>
      </c>
      <c r="FT104" s="435">
        <f>INPUT!GI59</f>
        <v>0.12510847753659515</v>
      </c>
      <c r="FU104" s="434">
        <f>INPUT!GJ59</f>
        <v>1457692</v>
      </c>
      <c r="FV104" s="435">
        <f>INPUT!GK59</f>
        <v>-0.3600918685404908</v>
      </c>
      <c r="FW104" s="434">
        <f>INPUT!GL59</f>
        <v>1469505</v>
      </c>
      <c r="FX104" s="435">
        <f>INPUT!GM59</f>
        <v>0.81039067237798079</v>
      </c>
      <c r="FY104" s="434">
        <f>INPUT!GN59</f>
        <v>1430426</v>
      </c>
      <c r="FZ104" s="435">
        <f>INPUT!GO59</f>
        <v>-2.6593308631137735</v>
      </c>
      <c r="GA104" s="434">
        <f>INPUT!GP59</f>
        <v>1389753.8600486876</v>
      </c>
      <c r="GB104" s="435">
        <f>INPUT!GQ59</f>
        <v>-2.8433585485241775</v>
      </c>
      <c r="GC104" s="434">
        <f>INPUT!GR59</f>
        <v>1368527.5443215584</v>
      </c>
      <c r="GD104" s="435">
        <f>INPUT!GS59</f>
        <v>-1.527343534515202</v>
      </c>
      <c r="GE104" s="434">
        <f>INPUT!GT59</f>
        <v>1366649.6576389184</v>
      </c>
      <c r="GF104" s="435">
        <f>INPUT!GU59</f>
        <v>-0.13721950211612599</v>
      </c>
      <c r="GG104" s="434">
        <f>INPUT!GV59</f>
        <v>1375910.5501711285</v>
      </c>
      <c r="GH104" s="435">
        <f>INPUT!GW59</f>
        <v>0.67763471643562667</v>
      </c>
      <c r="GI104" s="434">
        <f>INPUT!GX59</f>
        <v>1395856.0818278941</v>
      </c>
      <c r="GJ104" s="435">
        <f>INPUT!GY59</f>
        <v>1.4496241528408227</v>
      </c>
      <c r="GK104" s="435">
        <f>INPUT!GZ59</f>
        <v>-0.48809286105915284</v>
      </c>
      <c r="GL104" s="436"/>
    </row>
    <row r="105" spans="1:194" ht="12" hidden="1" customHeight="1" outlineLevel="1" x14ac:dyDescent="0.2">
      <c r="A105" s="433" t="str">
        <f>INPUT!B65</f>
        <v>Investment Income</v>
      </c>
      <c r="B105" s="434">
        <f>INPUT!K65</f>
        <v>36019</v>
      </c>
      <c r="C105" s="435">
        <f>INPUT!L65</f>
        <v>9.9447513812154664</v>
      </c>
      <c r="D105" s="434">
        <f>INPUT!M65</f>
        <v>37284</v>
      </c>
      <c r="E105" s="435">
        <f>INPUT!N65</f>
        <v>11.070066730219263</v>
      </c>
      <c r="F105" s="434">
        <f>INPUT!O65</f>
        <v>37903</v>
      </c>
      <c r="G105" s="435">
        <f>INPUT!P65</f>
        <v>10.058364063997205</v>
      </c>
      <c r="H105" s="434">
        <f>INPUT!Q65</f>
        <v>38707</v>
      </c>
      <c r="I105" s="435">
        <f>INPUT!R65</f>
        <v>10.752811239234305</v>
      </c>
      <c r="J105" s="434">
        <f>INPUT!S65</f>
        <v>39784</v>
      </c>
      <c r="K105" s="435">
        <f>INPUT!T65</f>
        <v>10.452816569033008</v>
      </c>
      <c r="L105" s="434">
        <f>INPUT!U65</f>
        <v>39878</v>
      </c>
      <c r="M105" s="435">
        <f>INPUT!V65</f>
        <v>6.9574080034331187</v>
      </c>
      <c r="N105" s="434">
        <f>INPUT!W65</f>
        <v>39502</v>
      </c>
      <c r="O105" s="435">
        <f>INPUT!X65</f>
        <v>4.2186634303353232</v>
      </c>
      <c r="P105" s="434">
        <f>INPUT!Y65</f>
        <v>40527</v>
      </c>
      <c r="Q105" s="435">
        <f>INPUT!Z65</f>
        <v>4.7019918877722278</v>
      </c>
      <c r="R105" s="434">
        <f>INPUT!AA65</f>
        <v>40594</v>
      </c>
      <c r="S105" s="435">
        <f>INPUT!AB65</f>
        <v>2.0359943695958282</v>
      </c>
      <c r="T105" s="434">
        <f>INPUT!AC65</f>
        <v>41220</v>
      </c>
      <c r="U105" s="435">
        <f>INPUT!AD65</f>
        <v>3.3652640553688773</v>
      </c>
      <c r="V105" s="434">
        <f>INPUT!AE65</f>
        <v>41759</v>
      </c>
      <c r="W105" s="435">
        <f>INPUT!AF65</f>
        <v>5.7136347526707487</v>
      </c>
      <c r="X105" s="434">
        <f>INPUT!AG65</f>
        <v>41037</v>
      </c>
      <c r="Y105" s="435">
        <f>INPUT!AH65</f>
        <v>1.2584203123843452</v>
      </c>
      <c r="Z105" s="434">
        <f>INPUT!AI65</f>
        <v>40342</v>
      </c>
      <c r="AA105" s="435">
        <f>INPUT!AJ65</f>
        <v>-0.62078139626545736</v>
      </c>
      <c r="AB105" s="434">
        <f>INPUT!AK65</f>
        <v>42206</v>
      </c>
      <c r="AC105" s="435">
        <f>INPUT!AL65</f>
        <v>2.3920426977195541</v>
      </c>
      <c r="AD105" s="434">
        <f>INPUT!AM65</f>
        <v>42880</v>
      </c>
      <c r="AE105" s="435">
        <f>INPUT!AN65</f>
        <v>2.6844512560166622</v>
      </c>
      <c r="AF105" s="434">
        <f>INPUT!AO65</f>
        <v>43018</v>
      </c>
      <c r="AG105" s="435">
        <f>INPUT!AP65</f>
        <v>4.8273509272120263</v>
      </c>
      <c r="AH105" s="434">
        <f>INPUT!AQ65</f>
        <v>42935</v>
      </c>
      <c r="AI105" s="435">
        <f>INPUT!AR65</f>
        <v>6.4275444945714133</v>
      </c>
      <c r="AJ105" s="434">
        <f>INPUT!AS65</f>
        <v>44321</v>
      </c>
      <c r="AK105" s="435">
        <f>INPUT!AT65</f>
        <v>5.0111358574610243</v>
      </c>
      <c r="AL105" s="434">
        <f>INPUT!AU65</f>
        <v>45572</v>
      </c>
      <c r="AM105" s="435">
        <f>INPUT!AV65</f>
        <v>6.2779850746268684</v>
      </c>
      <c r="AN105" s="434">
        <f>INPUT!AW65</f>
        <v>47354</v>
      </c>
      <c r="AO105" s="435">
        <f>INPUT!AX65</f>
        <v>10.079501603979724</v>
      </c>
      <c r="AP105" s="434">
        <f>INPUT!AY65</f>
        <v>47734</v>
      </c>
      <c r="AQ105" s="435">
        <f>INPUT!AZ65</f>
        <v>11.177361127285423</v>
      </c>
      <c r="AR105" s="434">
        <f>INPUT!BA65</f>
        <v>48314</v>
      </c>
      <c r="AS105" s="435">
        <f>INPUT!BB65</f>
        <v>9.0092732564698519</v>
      </c>
      <c r="AT105" s="434">
        <f>INPUT!BC65</f>
        <v>49954</v>
      </c>
      <c r="AU105" s="435">
        <f>INPUT!BD65</f>
        <v>9.6155534099885855</v>
      </c>
      <c r="AV105" s="434">
        <f>INPUT!BE65</f>
        <v>50433</v>
      </c>
      <c r="AW105" s="435">
        <f>INPUT!BF65</f>
        <v>6.5020906364826603</v>
      </c>
      <c r="AX105" s="434">
        <f>INPUT!BG65</f>
        <v>52108</v>
      </c>
      <c r="AY105" s="435">
        <f>INPUT!BH65</f>
        <v>9.1632798424603035</v>
      </c>
      <c r="AZ105" s="434">
        <f>INPUT!BI65</f>
        <v>53427</v>
      </c>
      <c r="BA105" s="435">
        <f>INPUT!BJ65</f>
        <v>10.582853831187645</v>
      </c>
      <c r="BB105" s="434">
        <f>INPUT!BK65</f>
        <v>53795</v>
      </c>
      <c r="BC105" s="435">
        <f>INPUT!BL65</f>
        <v>7.689073948032199</v>
      </c>
      <c r="BD105" s="434">
        <f>INPUT!BM65</f>
        <v>52747</v>
      </c>
      <c r="BE105" s="435">
        <f>INPUT!BN65</f>
        <v>4.5882656197331118</v>
      </c>
      <c r="BF105" s="434">
        <f>INPUT!BO65</f>
        <v>52187</v>
      </c>
      <c r="BG105" s="435">
        <f>INPUT!BP65</f>
        <v>0.15160819835726702</v>
      </c>
      <c r="BH105" s="434">
        <f>INPUT!BQ65</f>
        <v>53077</v>
      </c>
      <c r="BI105" s="435">
        <f>INPUT!BR65</f>
        <v>-0.6550994815355482</v>
      </c>
      <c r="BJ105" s="434">
        <f>INPUT!BS65</f>
        <v>54254</v>
      </c>
      <c r="BK105" s="435">
        <f>INPUT!BT65</f>
        <v>0.85323914861976657</v>
      </c>
      <c r="BL105" s="434">
        <f>INPUT!BU65</f>
        <v>52466</v>
      </c>
      <c r="BM105" s="435">
        <f>INPUT!BV65</f>
        <v>-0.53273171933948538</v>
      </c>
      <c r="BN105" s="434">
        <f>INPUT!BW65</f>
        <v>52462</v>
      </c>
      <c r="BO105" s="435">
        <f>INPUT!BX65</f>
        <v>0.52695115641827606</v>
      </c>
      <c r="BP105" s="434">
        <f>INPUT!BY65</f>
        <v>52981</v>
      </c>
      <c r="BQ105" s="435">
        <f>INPUT!BZ65</f>
        <v>-0.18086930308797156</v>
      </c>
      <c r="BR105" s="434">
        <f>INPUT!CA65</f>
        <v>53170</v>
      </c>
      <c r="BS105" s="435">
        <f>INPUT!CB65</f>
        <v>-1.9980093633649165</v>
      </c>
      <c r="BT105" s="434">
        <f>INPUT!CC65</f>
        <v>53116</v>
      </c>
      <c r="BU105" s="435">
        <f>INPUT!CD65</f>
        <v>1.2388975717607664</v>
      </c>
      <c r="BV105" s="434">
        <f>INPUT!CE65</f>
        <v>53765</v>
      </c>
      <c r="BW105" s="435">
        <f>INPUT!CF65</f>
        <v>2.4837024894209137</v>
      </c>
      <c r="BX105" s="434">
        <f>INPUT!CG65</f>
        <v>54572</v>
      </c>
      <c r="BY105" s="435">
        <f>INPUT!CH65</f>
        <v>3.0029633264755384</v>
      </c>
      <c r="BZ105" s="434">
        <f>INPUT!CI65</f>
        <v>53590</v>
      </c>
      <c r="CA105" s="435">
        <f>INPUT!CJ65</f>
        <v>0.78991912732744307</v>
      </c>
      <c r="CB105" s="434">
        <f>INPUT!CK65</f>
        <v>53138</v>
      </c>
      <c r="CC105" s="435">
        <f>INPUT!CL65</f>
        <v>4.1418781534763305E-2</v>
      </c>
      <c r="CD105" s="434">
        <f>INPUT!CM65</f>
        <v>53414</v>
      </c>
      <c r="CE105" s="435">
        <f>INPUT!CN65</f>
        <v>-0.65284106760904459</v>
      </c>
      <c r="CF105" s="434">
        <f>INPUT!CO65</f>
        <v>51837</v>
      </c>
      <c r="CG105" s="435">
        <f>INPUT!CP65</f>
        <v>-5.0117276258887289</v>
      </c>
      <c r="CH105" s="434">
        <f>INPUT!CQ65</f>
        <v>54081</v>
      </c>
      <c r="CI105" s="435">
        <f>INPUT!CR65</f>
        <v>0.91621571188653661</v>
      </c>
      <c r="CJ105" s="434">
        <f>INPUT!CS65</f>
        <v>54833</v>
      </c>
      <c r="CK105" s="435">
        <f>INPUT!CT65</f>
        <v>3.1898076705935585</v>
      </c>
      <c r="CL105" s="434">
        <f>INPUT!CU65</f>
        <v>58055</v>
      </c>
      <c r="CM105" s="435">
        <f>INPUT!CV65</f>
        <v>8.6887332908975203</v>
      </c>
      <c r="CN105" s="434">
        <f>INPUT!CW65</f>
        <v>55396</v>
      </c>
      <c r="CO105" s="435">
        <f>INPUT!CX65</f>
        <v>6.8657522618978728</v>
      </c>
      <c r="CP105" s="434">
        <f>INPUT!CY65</f>
        <v>56073</v>
      </c>
      <c r="CQ105" s="435">
        <f>INPUT!CZ65</f>
        <v>3.6833638431241988</v>
      </c>
      <c r="CR105" s="434">
        <f>INPUT!DA65</f>
        <v>57685</v>
      </c>
      <c r="CS105" s="435">
        <f>INPUT!DB65</f>
        <v>5.2012474239965023</v>
      </c>
      <c r="CT105" s="434">
        <f>INPUT!DC65</f>
        <v>62272</v>
      </c>
      <c r="CU105" s="435">
        <f>INPUT!DD65</f>
        <v>7.2638015674791223</v>
      </c>
      <c r="CV105" s="434">
        <f>INPUT!DE65</f>
        <v>64583</v>
      </c>
      <c r="CW105" s="435">
        <f>INPUT!DF65</f>
        <v>16.584229908296621</v>
      </c>
      <c r="CX105" s="434">
        <f>INPUT!DG65</f>
        <v>65156</v>
      </c>
      <c r="CY105" s="435">
        <f>INPUT!DH65</f>
        <v>16.198526920264644</v>
      </c>
      <c r="CZ105" s="434">
        <f>INPUT!DI65</f>
        <v>66751</v>
      </c>
      <c r="DA105" s="435">
        <f>INPUT!DJ65</f>
        <v>15.716390742827425</v>
      </c>
      <c r="DB105" s="434">
        <f>INPUT!DK65</f>
        <v>68105</v>
      </c>
      <c r="DC105" s="435">
        <f>INPUT!DL65</f>
        <v>9.3669707091469601</v>
      </c>
      <c r="DD105" s="434">
        <f>INPUT!DM65</f>
        <v>69440</v>
      </c>
      <c r="DE105" s="435">
        <f>INPUT!DN65</f>
        <v>7.5205549447997067</v>
      </c>
      <c r="DF105" s="434">
        <f>INPUT!DO65</f>
        <v>70244</v>
      </c>
      <c r="DG105" s="435">
        <f>INPUT!DP65</f>
        <v>7.8089508257106033</v>
      </c>
      <c r="DH105" s="434">
        <f>INPUT!DQ65</f>
        <v>73622</v>
      </c>
      <c r="DI105" s="435">
        <f>INPUT!DR65</f>
        <v>10.293478749382023</v>
      </c>
      <c r="DJ105" s="434">
        <f>INPUT!DS65</f>
        <v>72994</v>
      </c>
      <c r="DK105" s="435">
        <f>INPUT!DT65</f>
        <v>7.1786212466045107</v>
      </c>
      <c r="DL105" s="434">
        <f>INPUT!DU65</f>
        <v>73425</v>
      </c>
      <c r="DM105" s="435">
        <f>INPUT!DV65</f>
        <v>5.7387672811059831</v>
      </c>
      <c r="DN105" s="434">
        <f>INPUT!DW65</f>
        <v>74056</v>
      </c>
      <c r="DO105" s="435">
        <f>INPUT!DX65</f>
        <v>5.4267980183360764</v>
      </c>
      <c r="DP105" s="434">
        <f>INPUT!DY65</f>
        <v>74381</v>
      </c>
      <c r="DQ105" s="435">
        <f>INPUT!DZ65</f>
        <v>1.0309418380375357</v>
      </c>
      <c r="DR105" s="434">
        <f>INPUT!EA65</f>
        <v>71771</v>
      </c>
      <c r="DS105" s="435">
        <f>INPUT!EB65</f>
        <v>-1.6754801764528593</v>
      </c>
      <c r="DT105" s="434">
        <f>INPUT!EC65</f>
        <v>69444</v>
      </c>
      <c r="DU105" s="435">
        <f>INPUT!ED65</f>
        <v>-5.4218590398365629</v>
      </c>
      <c r="DV105" s="434">
        <f>INPUT!EE65</f>
        <v>67718</v>
      </c>
      <c r="DW105" s="435">
        <f>INPUT!EF65</f>
        <v>-8.558388246732207</v>
      </c>
      <c r="DX105" s="434">
        <f>INPUT!EG65</f>
        <v>68720</v>
      </c>
      <c r="DY105" s="435">
        <f>INPUT!EH65</f>
        <v>-7.6108145897473829</v>
      </c>
      <c r="DZ105" s="434">
        <f>INPUT!EI65</f>
        <v>69211</v>
      </c>
      <c r="EA105" s="435">
        <f>INPUT!EJ65</f>
        <v>-3.5669002800574057</v>
      </c>
      <c r="EB105" s="434">
        <f>INPUT!EK65</f>
        <v>68170</v>
      </c>
      <c r="EC105" s="435">
        <f>INPUT!EL65</f>
        <v>-1.8345717412591389</v>
      </c>
      <c r="ED105" s="434">
        <f>INPUT!EM65</f>
        <v>68986</v>
      </c>
      <c r="EE105" s="435">
        <f>INPUT!EN65</f>
        <v>1.8724711302755548</v>
      </c>
      <c r="EF105" s="434">
        <f>INPUT!EO65</f>
        <v>69915</v>
      </c>
      <c r="EG105" s="435">
        <f>INPUT!EP65</f>
        <v>1.7389406286379527</v>
      </c>
      <c r="EH105" s="434">
        <f>INPUT!EQ65</f>
        <v>70276.852707464335</v>
      </c>
      <c r="EI105" s="435">
        <f>INPUT!ER65</f>
        <v>1.5400047788131088</v>
      </c>
      <c r="EJ105" s="434">
        <f>INPUT!ES65</f>
        <v>69962.88990620221</v>
      </c>
      <c r="EK105" s="435">
        <f>INPUT!ET65</f>
        <v>2.6300277339037947</v>
      </c>
      <c r="EL105" s="434">
        <f>INPUT!EU65</f>
        <v>69804.635308893252</v>
      </c>
      <c r="EM105" s="435">
        <f>INPUT!EV65</f>
        <v>1.1866687572743118</v>
      </c>
      <c r="EN105" s="434">
        <f>INPUT!EW65</f>
        <v>69823.224615403247</v>
      </c>
      <c r="EO105" s="435">
        <f>INPUT!EX65</f>
        <v>-0.13126708803082865</v>
      </c>
      <c r="EQ105" s="434">
        <f>INPUT!FF65</f>
        <v>135717</v>
      </c>
      <c r="ER105" s="435">
        <f>INPUT!FG65</f>
        <v>7.4296886749887214</v>
      </c>
      <c r="ES105" s="434">
        <f>INPUT!FH65</f>
        <v>149913</v>
      </c>
      <c r="ET105" s="435">
        <f>INPUT!FI65</f>
        <v>10.460001326289259</v>
      </c>
      <c r="EU105" s="434">
        <f>INPUT!FJ65</f>
        <v>159691</v>
      </c>
      <c r="EV105" s="435">
        <f>INPUT!FK65</f>
        <v>6.5224496874854099</v>
      </c>
      <c r="EW105" s="434">
        <f>INPUT!FL65</f>
        <v>164610</v>
      </c>
      <c r="EX105" s="435">
        <f>INPUT!FM65</f>
        <v>3.0803238754845363</v>
      </c>
      <c r="EY105" s="434">
        <f>INPUT!FN65</f>
        <v>168446</v>
      </c>
      <c r="EZ105" s="435">
        <f>INPUT!FO65</f>
        <v>2.3303566004495568</v>
      </c>
      <c r="FA105" s="434">
        <f>INPUT!FP65</f>
        <v>180182</v>
      </c>
      <c r="FB105" s="435">
        <f>INPUT!FQ65</f>
        <v>6.967217980836593</v>
      </c>
      <c r="FC105" s="434">
        <f>INPUT!FR65</f>
        <v>196435</v>
      </c>
      <c r="FD105" s="435">
        <f>INPUT!FS65</f>
        <v>9.0203238947286657</v>
      </c>
      <c r="FE105" s="434">
        <f>INPUT!FT65</f>
        <v>212077</v>
      </c>
      <c r="FF105" s="435">
        <f>INPUT!FU65</f>
        <v>7.9629393947107108</v>
      </c>
      <c r="FG105" s="434">
        <f>INPUT!FV65</f>
        <v>211984</v>
      </c>
      <c r="FH105" s="435">
        <f>INPUT!FW65</f>
        <v>-4.3851997151977962E-2</v>
      </c>
      <c r="FI105" s="434">
        <f>INPUT!FX65</f>
        <v>211729</v>
      </c>
      <c r="FJ105" s="435">
        <f>INPUT!FY65</f>
        <v>-0.12029209751679426</v>
      </c>
      <c r="FK105" s="434">
        <f>INPUT!FZ65</f>
        <v>215065</v>
      </c>
      <c r="FL105" s="435">
        <f>INPUT!GA65</f>
        <v>1.5755989968308626</v>
      </c>
      <c r="FM105" s="434">
        <f>INPUT!GB65</f>
        <v>214165</v>
      </c>
      <c r="FN105" s="435">
        <f>INPUT!GC65</f>
        <v>-0.41847813451747484</v>
      </c>
      <c r="FO105" s="434">
        <f>INPUT!GD65</f>
        <v>227209</v>
      </c>
      <c r="FP105" s="435">
        <f>INPUT!GE65</f>
        <v>6.0906310554945886</v>
      </c>
      <c r="FQ105" s="434">
        <f>INPUT!GF65</f>
        <v>258762</v>
      </c>
      <c r="FR105" s="435">
        <f>INPUT!GG65</f>
        <v>13.887213974798529</v>
      </c>
      <c r="FS105" s="434">
        <f>INPUT!GH65</f>
        <v>281411</v>
      </c>
      <c r="FT105" s="435">
        <f>INPUT!GI65</f>
        <v>8.7528307865915487</v>
      </c>
      <c r="FU105" s="434">
        <f>INPUT!GJ65</f>
        <v>294856</v>
      </c>
      <c r="FV105" s="435">
        <f>INPUT!GK65</f>
        <v>4.7777094712004864</v>
      </c>
      <c r="FW105" s="434">
        <f>INPUT!GL65</f>
        <v>277653</v>
      </c>
      <c r="FX105" s="435">
        <f>INPUT!GM65</f>
        <v>-5.8343733890441456</v>
      </c>
      <c r="FY105" s="434">
        <f>INPUT!GN65</f>
        <v>276282</v>
      </c>
      <c r="FZ105" s="435">
        <f>INPUT!GO65</f>
        <v>-0.49378180678760764</v>
      </c>
      <c r="GA105" s="434">
        <f>INPUT!GP65</f>
        <v>279867.60253796307</v>
      </c>
      <c r="GB105" s="435">
        <f>INPUT!GQ65</f>
        <v>1.2978053358391417</v>
      </c>
      <c r="GC105" s="434">
        <f>INPUT!GR65</f>
        <v>258140.24786432303</v>
      </c>
      <c r="GD105" s="435">
        <f>INPUT!GS65</f>
        <v>-7.7634404542029189</v>
      </c>
      <c r="GE105" s="434">
        <f>INPUT!GT65</f>
        <v>266570.59507727344</v>
      </c>
      <c r="GF105" s="435">
        <f>INPUT!GU65</f>
        <v>3.2658011614606242</v>
      </c>
      <c r="GG105" s="434">
        <f>INPUT!GV65</f>
        <v>276646.8627057944</v>
      </c>
      <c r="GH105" s="435">
        <f>INPUT!GW65</f>
        <v>3.779962161843109</v>
      </c>
      <c r="GI105" s="434">
        <f>INPUT!GX65</f>
        <v>288438.70056785271</v>
      </c>
      <c r="GJ105" s="435">
        <f>INPUT!GY65</f>
        <v>4.2624151767802987</v>
      </c>
      <c r="GK105" s="435">
        <f>INPUT!GZ65</f>
        <v>0.86492915820575167</v>
      </c>
      <c r="GL105" s="436"/>
    </row>
    <row r="106" spans="1:194" ht="12" hidden="1" customHeight="1" outlineLevel="1" x14ac:dyDescent="0.2">
      <c r="A106" s="433" t="str">
        <f>INPUT!B61</f>
        <v>Other</v>
      </c>
      <c r="B106" s="434">
        <f>INPUT!K61</f>
        <v>-56</v>
      </c>
      <c r="C106" s="435" t="str">
        <f>INPUT!L61</f>
        <v>NM</v>
      </c>
      <c r="D106" s="434">
        <f>INPUT!M61</f>
        <v>201</v>
      </c>
      <c r="E106" s="435" t="str">
        <f>INPUT!N61</f>
        <v>NM</v>
      </c>
      <c r="F106" s="434">
        <f>INPUT!O61</f>
        <v>100</v>
      </c>
      <c r="G106" s="435">
        <f>INPUT!P61</f>
        <v>-31.972789115646261</v>
      </c>
      <c r="H106" s="434">
        <f>INPUT!Q61</f>
        <v>-49</v>
      </c>
      <c r="I106" s="435" t="str">
        <f>INPUT!R61</f>
        <v>NM</v>
      </c>
      <c r="J106" s="434">
        <f>INPUT!S61</f>
        <v>-254</v>
      </c>
      <c r="K106" s="435" t="str">
        <f>INPUT!T61</f>
        <v>NM</v>
      </c>
      <c r="L106" s="434">
        <f>INPUT!U61</f>
        <v>251</v>
      </c>
      <c r="M106" s="435">
        <f>INPUT!V61</f>
        <v>24.875621890547261</v>
      </c>
      <c r="N106" s="434">
        <f>INPUT!W61</f>
        <v>49</v>
      </c>
      <c r="O106" s="435" t="str">
        <f>INPUT!X61</f>
        <v>NM</v>
      </c>
      <c r="P106" s="434">
        <f>INPUT!Y61</f>
        <v>-4</v>
      </c>
      <c r="Q106" s="435" t="str">
        <f>INPUT!Z61</f>
        <v>NM</v>
      </c>
      <c r="R106" s="434">
        <f>INPUT!AA61</f>
        <v>655</v>
      </c>
      <c r="S106" s="435" t="str">
        <f>INPUT!AB61</f>
        <v>NM</v>
      </c>
      <c r="T106" s="434">
        <f>INPUT!AC61</f>
        <v>586</v>
      </c>
      <c r="U106" s="435" t="str">
        <f>INPUT!AD61</f>
        <v>NM</v>
      </c>
      <c r="V106" s="434">
        <f>INPUT!AE61</f>
        <v>635</v>
      </c>
      <c r="W106" s="435" t="str">
        <f>INPUT!AF61</f>
        <v>NM</v>
      </c>
      <c r="X106" s="434">
        <f>INPUT!AG61</f>
        <v>233</v>
      </c>
      <c r="Y106" s="435" t="str">
        <f>INPUT!AH61</f>
        <v>NM</v>
      </c>
      <c r="Z106" s="434">
        <f>INPUT!AI61</f>
        <v>437</v>
      </c>
      <c r="AA106" s="435">
        <f>INPUT!AJ61</f>
        <v>-33.282442748091597</v>
      </c>
      <c r="AB106" s="434">
        <f>INPUT!AK61</f>
        <v>419</v>
      </c>
      <c r="AC106" s="435">
        <f>INPUT!AL61</f>
        <v>-28.498293515358363</v>
      </c>
      <c r="AD106" s="434">
        <f>INPUT!AM61</f>
        <v>497</v>
      </c>
      <c r="AE106" s="435">
        <f>INPUT!AN61</f>
        <v>-21.732283464566926</v>
      </c>
      <c r="AF106" s="434">
        <f>INPUT!AO61</f>
        <v>639</v>
      </c>
      <c r="AG106" s="435" t="str">
        <f>INPUT!AP61</f>
        <v>NM</v>
      </c>
      <c r="AH106" s="434">
        <f>INPUT!AQ61</f>
        <v>752</v>
      </c>
      <c r="AI106" s="435">
        <f>INPUT!AR61</f>
        <v>72.082379862700236</v>
      </c>
      <c r="AJ106" s="434">
        <f>INPUT!AS61</f>
        <v>847</v>
      </c>
      <c r="AK106" s="435" t="str">
        <f>INPUT!AT61</f>
        <v>NM</v>
      </c>
      <c r="AL106" s="434">
        <f>INPUT!AU61</f>
        <v>826</v>
      </c>
      <c r="AM106" s="435">
        <f>INPUT!AV61</f>
        <v>66.197183098591552</v>
      </c>
      <c r="AN106" s="434">
        <f>INPUT!AW61</f>
        <v>968</v>
      </c>
      <c r="AO106" s="435">
        <f>INPUT!AX61</f>
        <v>51.486697965571217</v>
      </c>
      <c r="AP106" s="434">
        <f>INPUT!AY61</f>
        <v>696</v>
      </c>
      <c r="AQ106" s="435">
        <f>INPUT!AZ61</f>
        <v>-7.4468085106383031</v>
      </c>
      <c r="AR106" s="434">
        <f>INPUT!BA61</f>
        <v>622</v>
      </c>
      <c r="AS106" s="435">
        <f>INPUT!BB61</f>
        <v>-26.564344746162927</v>
      </c>
      <c r="AT106" s="434">
        <f>INPUT!BC61</f>
        <v>1056</v>
      </c>
      <c r="AU106" s="435">
        <f>INPUT!BD61</f>
        <v>27.845036319612593</v>
      </c>
      <c r="AV106" s="434">
        <f>INPUT!BE61</f>
        <v>525</v>
      </c>
      <c r="AW106" s="435">
        <f>INPUT!BF61</f>
        <v>-45.764462809917347</v>
      </c>
      <c r="AX106" s="434">
        <f>INPUT!BG61</f>
        <v>1073</v>
      </c>
      <c r="AY106" s="435">
        <f>INPUT!BH61</f>
        <v>54.166666666666671</v>
      </c>
      <c r="AZ106" s="434">
        <f>INPUT!BI61</f>
        <v>1176</v>
      </c>
      <c r="BA106" s="435">
        <f>INPUT!BJ61</f>
        <v>89.067524115755631</v>
      </c>
      <c r="BB106" s="434">
        <f>INPUT!BK61</f>
        <v>-135</v>
      </c>
      <c r="BC106" s="435" t="str">
        <f>INPUT!BL61</f>
        <v>NM</v>
      </c>
      <c r="BD106" s="434">
        <f>INPUT!BM61</f>
        <v>1067</v>
      </c>
      <c r="BE106" s="435" t="str">
        <f>INPUT!BN61</f>
        <v>NM</v>
      </c>
      <c r="BF106" s="434">
        <f>INPUT!BO61</f>
        <v>-118</v>
      </c>
      <c r="BG106" s="435" t="str">
        <f>INPUT!BP61</f>
        <v>NM</v>
      </c>
      <c r="BH106" s="434">
        <f>INPUT!BQ61</f>
        <v>1478</v>
      </c>
      <c r="BI106" s="435">
        <f>INPUT!BR61</f>
        <v>25.680272108843539</v>
      </c>
      <c r="BJ106" s="434">
        <f>INPUT!BS61</f>
        <v>509</v>
      </c>
      <c r="BK106" s="435" t="str">
        <f>INPUT!BT61</f>
        <v>NM</v>
      </c>
      <c r="BL106" s="434">
        <f>INPUT!BU61</f>
        <v>-353</v>
      </c>
      <c r="BM106" s="435" t="str">
        <f>INPUT!BV61</f>
        <v>NM</v>
      </c>
      <c r="BN106" s="434">
        <f>INPUT!BW61</f>
        <v>652</v>
      </c>
      <c r="BO106" s="435" t="str">
        <f>INPUT!BX61</f>
        <v>NM</v>
      </c>
      <c r="BP106" s="434">
        <f>INPUT!BY61</f>
        <v>1473</v>
      </c>
      <c r="BQ106" s="435">
        <f>INPUT!BZ61</f>
        <v>-0.33829499323410062</v>
      </c>
      <c r="BR106" s="434">
        <f>INPUT!CA61</f>
        <v>736</v>
      </c>
      <c r="BS106" s="435">
        <f>INPUT!CB61</f>
        <v>44.597249508840875</v>
      </c>
      <c r="BT106" s="434">
        <f>INPUT!CC61</f>
        <v>1198</v>
      </c>
      <c r="BU106" s="435" t="str">
        <f>INPUT!CD61</f>
        <v>NM</v>
      </c>
      <c r="BV106" s="434">
        <f>INPUT!CE61</f>
        <v>2342</v>
      </c>
      <c r="BW106" s="435" t="str">
        <f>INPUT!CF61</f>
        <v>NM</v>
      </c>
      <c r="BX106" s="434">
        <f>INPUT!CG61</f>
        <v>-131</v>
      </c>
      <c r="BY106" s="435" t="str">
        <f>INPUT!CH61</f>
        <v>NM</v>
      </c>
      <c r="BZ106" s="434">
        <f>INPUT!CI61</f>
        <v>400</v>
      </c>
      <c r="CA106" s="435">
        <f>INPUT!CJ61</f>
        <v>-45.652173913043484</v>
      </c>
      <c r="CB106" s="434">
        <f>INPUT!CK61</f>
        <v>504</v>
      </c>
      <c r="CC106" s="435" t="str">
        <f>INPUT!CL61</f>
        <v>NM</v>
      </c>
      <c r="CD106" s="434">
        <f>INPUT!CM61</f>
        <v>1643</v>
      </c>
      <c r="CE106" s="435">
        <f>INPUT!CN61</f>
        <v>-29.846285226302307</v>
      </c>
      <c r="CF106" s="434">
        <f>INPUT!CO61</f>
        <v>428</v>
      </c>
      <c r="CG106" s="435" t="str">
        <f>INPUT!CP61</f>
        <v>NM</v>
      </c>
      <c r="CH106" s="434">
        <f>INPUT!CQ61</f>
        <v>578</v>
      </c>
      <c r="CI106" s="435">
        <f>INPUT!CR61</f>
        <v>44.500000000000007</v>
      </c>
      <c r="CJ106" s="434">
        <f>INPUT!CS61</f>
        <v>965</v>
      </c>
      <c r="CK106" s="435">
        <f>INPUT!CT61</f>
        <v>91.468253968253975</v>
      </c>
      <c r="CL106" s="434">
        <f>INPUT!CU61</f>
        <v>1307</v>
      </c>
      <c r="CM106" s="435">
        <f>INPUT!CV61</f>
        <v>-20.450395617772365</v>
      </c>
      <c r="CN106" s="434">
        <f>INPUT!CW61</f>
        <v>47</v>
      </c>
      <c r="CO106" s="435" t="str">
        <f>INPUT!CX61</f>
        <v>NM</v>
      </c>
      <c r="CP106" s="434">
        <f>INPUT!CY61</f>
        <v>1726</v>
      </c>
      <c r="CQ106" s="435" t="str">
        <f>INPUT!CZ61</f>
        <v>NM</v>
      </c>
      <c r="CR106" s="434">
        <f>INPUT!DA61</f>
        <v>1522</v>
      </c>
      <c r="CS106" s="435">
        <f>INPUT!DB61</f>
        <v>57.720207253886002</v>
      </c>
      <c r="CT106" s="434">
        <f>INPUT!DC61</f>
        <v>2472</v>
      </c>
      <c r="CU106" s="435">
        <f>INPUT!DD61</f>
        <v>89.13542463657231</v>
      </c>
      <c r="CV106" s="434">
        <f>INPUT!DE61</f>
        <v>1059</v>
      </c>
      <c r="CW106" s="435" t="str">
        <f>INPUT!DF61</f>
        <v>NM</v>
      </c>
      <c r="CX106" s="434">
        <f>INPUT!DG61</f>
        <v>802</v>
      </c>
      <c r="CY106" s="435" t="str">
        <f>INPUT!DH61</f>
        <v>NM</v>
      </c>
      <c r="CZ106" s="434">
        <f>INPUT!DI61</f>
        <v>989</v>
      </c>
      <c r="DA106" s="435">
        <f>INPUT!DJ61</f>
        <v>-35.019710906701704</v>
      </c>
      <c r="DB106" s="434">
        <f>INPUT!DK61</f>
        <v>953</v>
      </c>
      <c r="DC106" s="435" t="str">
        <f>INPUT!DL61</f>
        <v>NM</v>
      </c>
      <c r="DD106" s="434">
        <f>INPUT!DM61</f>
        <v>834</v>
      </c>
      <c r="DE106" s="435">
        <f>INPUT!DN61</f>
        <v>-21.246458923512744</v>
      </c>
      <c r="DF106" s="434">
        <f>INPUT!DO61</f>
        <v>806</v>
      </c>
      <c r="DG106" s="435">
        <f>INPUT!DP61</f>
        <v>0.49875311720697368</v>
      </c>
      <c r="DH106" s="434">
        <f>INPUT!DQ61</f>
        <v>791</v>
      </c>
      <c r="DI106" s="435">
        <f>INPUT!DR61</f>
        <v>-20.02022244691608</v>
      </c>
      <c r="DJ106" s="434">
        <f>INPUT!DS61</f>
        <v>918</v>
      </c>
      <c r="DK106" s="435">
        <f>INPUT!DT61</f>
        <v>-3.6726128016789095</v>
      </c>
      <c r="DL106" s="434">
        <f>INPUT!DU61</f>
        <v>897</v>
      </c>
      <c r="DM106" s="435">
        <f>INPUT!DV61</f>
        <v>7.5539568345323715</v>
      </c>
      <c r="DN106" s="434">
        <f>INPUT!DW61</f>
        <v>995</v>
      </c>
      <c r="DO106" s="435">
        <f>INPUT!DX61</f>
        <v>23.449131513647647</v>
      </c>
      <c r="DP106" s="434">
        <f>INPUT!DY61</f>
        <v>915</v>
      </c>
      <c r="DQ106" s="435">
        <f>INPUT!DZ61</f>
        <v>15.67635903919089</v>
      </c>
      <c r="DR106" s="434">
        <f>INPUT!EA61</f>
        <v>988</v>
      </c>
      <c r="DS106" s="435">
        <f>INPUT!EB61</f>
        <v>7.6252723311546866</v>
      </c>
      <c r="DT106" s="434">
        <f>INPUT!EC61</f>
        <v>1146</v>
      </c>
      <c r="DU106" s="435">
        <f>INPUT!ED61</f>
        <v>27.759197324414721</v>
      </c>
      <c r="DV106" s="434">
        <f>INPUT!EE61</f>
        <v>1091</v>
      </c>
      <c r="DW106" s="435">
        <f>INPUT!EF61</f>
        <v>9.6482412060301606</v>
      </c>
      <c r="DX106" s="434">
        <f>INPUT!EG61</f>
        <v>1072</v>
      </c>
      <c r="DY106" s="435">
        <f>INPUT!EH61</f>
        <v>17.158469945355193</v>
      </c>
      <c r="DZ106" s="434">
        <f>INPUT!EI61</f>
        <v>1173</v>
      </c>
      <c r="EA106" s="435">
        <f>INPUT!EJ61</f>
        <v>18.724696356275295</v>
      </c>
      <c r="EB106" s="434">
        <f>INPUT!EK61</f>
        <v>1134</v>
      </c>
      <c r="EC106" s="435">
        <f>INPUT!EL61</f>
        <v>-1.0471204188481686</v>
      </c>
      <c r="ED106" s="434">
        <f>INPUT!EM61</f>
        <v>1224</v>
      </c>
      <c r="EE106" s="435">
        <f>INPUT!EN61</f>
        <v>12.19065077910173</v>
      </c>
      <c r="EF106" s="434">
        <f>INPUT!EO61</f>
        <v>1110</v>
      </c>
      <c r="EG106" s="435">
        <f>INPUT!EP61</f>
        <v>3.5447761194029814</v>
      </c>
      <c r="EH106" s="434">
        <f>INPUT!EQ61</f>
        <v>1196.46</v>
      </c>
      <c r="EI106" s="435">
        <f>INPUT!ER61</f>
        <v>2.0000000000000018</v>
      </c>
      <c r="EJ106" s="434">
        <f>INPUT!ES61</f>
        <v>1156.68</v>
      </c>
      <c r="EK106" s="435">
        <f>INPUT!ET61</f>
        <v>2.0000000000000018</v>
      </c>
      <c r="EL106" s="434">
        <f>INPUT!EU61</f>
        <v>1248.48</v>
      </c>
      <c r="EM106" s="435">
        <f>INPUT!EV61</f>
        <v>2.0000000000000018</v>
      </c>
      <c r="EN106" s="434">
        <f>INPUT!EW61</f>
        <v>1132.2</v>
      </c>
      <c r="EO106" s="435">
        <f>INPUT!EX61</f>
        <v>2.0000000000000018</v>
      </c>
      <c r="EQ106" s="434">
        <f>INPUT!FF61</f>
        <v>728</v>
      </c>
      <c r="ER106" s="435">
        <f>INPUT!FG61</f>
        <v>65.079365079365076</v>
      </c>
      <c r="ES106" s="434">
        <f>INPUT!FH61</f>
        <v>196</v>
      </c>
      <c r="ET106" s="435" t="str">
        <f>INPUT!FI61</f>
        <v>NM</v>
      </c>
      <c r="EU106" s="434">
        <f>INPUT!FJ61</f>
        <v>42</v>
      </c>
      <c r="EV106" s="435" t="str">
        <f>INPUT!FK61</f>
        <v>NM</v>
      </c>
      <c r="EW106" s="434">
        <f>INPUT!FL61</f>
        <v>2109</v>
      </c>
      <c r="EX106" s="435" t="str">
        <f>INPUT!FM61</f>
        <v>NM</v>
      </c>
      <c r="EY106" s="434">
        <f>INPUT!FN61</f>
        <v>1992</v>
      </c>
      <c r="EZ106" s="435">
        <f>INPUT!FO61</f>
        <v>-5.5476529160739645</v>
      </c>
      <c r="FA106" s="434">
        <f>INPUT!FP61</f>
        <v>3393</v>
      </c>
      <c r="FB106" s="435">
        <f>INPUT!FQ61</f>
        <v>70.331325301204828</v>
      </c>
      <c r="FC106" s="434">
        <f>INPUT!FR61</f>
        <v>2899</v>
      </c>
      <c r="FD106" s="435">
        <f>INPUT!FS61</f>
        <v>-14.559386973180077</v>
      </c>
      <c r="FE106" s="434">
        <f>INPUT!FT61</f>
        <v>3181</v>
      </c>
      <c r="FF106" s="435">
        <f>INPUT!FU61</f>
        <v>9.727492238702995</v>
      </c>
      <c r="FG106" s="434">
        <f>INPUT!FV61</f>
        <v>1516</v>
      </c>
      <c r="FH106" s="435" t="str">
        <f>INPUT!FW61</f>
        <v>NM</v>
      </c>
      <c r="FI106" s="434">
        <f>INPUT!FX61</f>
        <v>4059</v>
      </c>
      <c r="FJ106" s="435" t="str">
        <f>INPUT!FY61</f>
        <v>NM</v>
      </c>
      <c r="FK106" s="434">
        <f>INPUT!FZ61</f>
        <v>3115</v>
      </c>
      <c r="FL106" s="435">
        <f>INPUT!GA61</f>
        <v>-23.256959842325699</v>
      </c>
      <c r="FM106" s="434">
        <f>INPUT!GB61</f>
        <v>3614</v>
      </c>
      <c r="FN106" s="435">
        <f>INPUT!GC61</f>
        <v>16.019261637239168</v>
      </c>
      <c r="FO106" s="434">
        <f>INPUT!GD61</f>
        <v>4602</v>
      </c>
      <c r="FP106" s="435">
        <f>INPUT!GE61</f>
        <v>27.338129496402885</v>
      </c>
      <c r="FQ106" s="434">
        <f>INPUT!GF61</f>
        <v>5322</v>
      </c>
      <c r="FR106" s="435">
        <f>INPUT!GG61</f>
        <v>15.645371577574974</v>
      </c>
      <c r="FS106" s="434">
        <f>INPUT!GH61</f>
        <v>3384</v>
      </c>
      <c r="FT106" s="435">
        <f>INPUT!GI61</f>
        <v>-36.414881623449837</v>
      </c>
      <c r="FU106" s="434">
        <f>INPUT!GJ61</f>
        <v>3725</v>
      </c>
      <c r="FV106" s="435">
        <f>INPUT!GK61</f>
        <v>10.076832151300241</v>
      </c>
      <c r="FW106" s="434">
        <f>INPUT!GL61</f>
        <v>4297</v>
      </c>
      <c r="FX106" s="435">
        <f>INPUT!GM61</f>
        <v>15.355704697986571</v>
      </c>
      <c r="FY106" s="434">
        <f>INPUT!GN61</f>
        <v>4641</v>
      </c>
      <c r="FZ106" s="435">
        <f>INPUT!GO61</f>
        <v>8.0055852920642323</v>
      </c>
      <c r="GA106" s="434">
        <f>INPUT!GP61</f>
        <v>4733.8200000000006</v>
      </c>
      <c r="GB106" s="435">
        <f>INPUT!GQ61</f>
        <v>2.000000000000024</v>
      </c>
      <c r="GC106" s="434">
        <f>INPUT!GR61</f>
        <v>4875.834600000001</v>
      </c>
      <c r="GD106" s="435">
        <f>INPUT!GS61</f>
        <v>3.0000000000000027</v>
      </c>
      <c r="GE106" s="434">
        <f>INPUT!GT61</f>
        <v>5022.1096380000008</v>
      </c>
      <c r="GF106" s="435">
        <f>INPUT!GU61</f>
        <v>3.0000000000000027</v>
      </c>
      <c r="GG106" s="434">
        <f>INPUT!GV61</f>
        <v>5172.7729271400012</v>
      </c>
      <c r="GH106" s="435">
        <f>INPUT!GW61</f>
        <v>3.0000000000000027</v>
      </c>
      <c r="GI106" s="434">
        <f>INPUT!GX61</f>
        <v>5327.9561149542014</v>
      </c>
      <c r="GJ106" s="435">
        <f>INPUT!GY61</f>
        <v>3.0000000000000027</v>
      </c>
      <c r="GK106" s="435">
        <f>INPUT!GZ61</f>
        <v>2.7992187455331052</v>
      </c>
      <c r="GL106" s="436"/>
    </row>
    <row r="107" spans="1:194" ht="12" hidden="1" customHeight="1" outlineLevel="1" x14ac:dyDescent="0.2">
      <c r="A107" s="437" t="str">
        <f>INPUT!B113</f>
        <v xml:space="preserve"> Total Revenue</v>
      </c>
      <c r="B107" s="438">
        <f>INPUT!K74</f>
        <v>221531</v>
      </c>
      <c r="C107" s="435">
        <f>INPUT!L74</f>
        <v>5.9338567917292195</v>
      </c>
      <c r="D107" s="438">
        <f>INPUT!M74</f>
        <v>225098</v>
      </c>
      <c r="E107" s="435">
        <f>INPUT!N74</f>
        <v>5.8632090334899356</v>
      </c>
      <c r="F107" s="438">
        <f>INPUT!O74</f>
        <v>228310</v>
      </c>
      <c r="G107" s="435">
        <f>INPUT!P74</f>
        <v>5.8563884291006563</v>
      </c>
      <c r="H107" s="438">
        <f>INPUT!Q74</f>
        <v>230766</v>
      </c>
      <c r="I107" s="435">
        <f>INPUT!R74</f>
        <v>5.7836616257695539</v>
      </c>
      <c r="J107" s="438">
        <f>INPUT!S74</f>
        <v>234806</v>
      </c>
      <c r="K107" s="435">
        <f>INPUT!T74</f>
        <v>5.9923893270016348</v>
      </c>
      <c r="L107" s="438">
        <f>INPUT!U74</f>
        <v>237332</v>
      </c>
      <c r="M107" s="435">
        <f>INPUT!V74</f>
        <v>5.4349661036526387</v>
      </c>
      <c r="N107" s="438">
        <f>INPUT!W74</f>
        <v>240533</v>
      </c>
      <c r="O107" s="435">
        <f>INPUT!X74</f>
        <v>5.3536857781087077</v>
      </c>
      <c r="P107" s="438">
        <f>INPUT!Y74</f>
        <v>244063</v>
      </c>
      <c r="Q107" s="435">
        <f>INPUT!Z74</f>
        <v>5.7621140029293638</v>
      </c>
      <c r="R107" s="438">
        <f>INPUT!AA74</f>
        <v>249143</v>
      </c>
      <c r="S107" s="435">
        <f>INPUT!AB74</f>
        <v>6.105891672274133</v>
      </c>
      <c r="T107" s="438">
        <f>INPUT!AC74</f>
        <v>251551</v>
      </c>
      <c r="U107" s="435">
        <f>INPUT!AD74</f>
        <v>5.9911853437378815</v>
      </c>
      <c r="V107" s="438">
        <f>INPUT!AE74</f>
        <v>256087</v>
      </c>
      <c r="W107" s="435">
        <f>INPUT!AF74</f>
        <v>6.4664723759317866</v>
      </c>
      <c r="X107" s="438">
        <f>INPUT!AG74</f>
        <v>258064</v>
      </c>
      <c r="Y107" s="435">
        <f>INPUT!AH74</f>
        <v>5.7366335741181551</v>
      </c>
      <c r="Z107" s="438">
        <f>INPUT!AI74</f>
        <v>262062</v>
      </c>
      <c r="AA107" s="435">
        <f>INPUT!AJ74</f>
        <v>5.1853754671012275</v>
      </c>
      <c r="AB107" s="438">
        <f>INPUT!AK74</f>
        <v>266636</v>
      </c>
      <c r="AC107" s="435">
        <f>INPUT!AL74</f>
        <v>5.9967958783705866</v>
      </c>
      <c r="AD107" s="438">
        <f>INPUT!AM74</f>
        <v>271764</v>
      </c>
      <c r="AE107" s="435">
        <f>INPUT!AN74</f>
        <v>6.1217476873093979</v>
      </c>
      <c r="AF107" s="438">
        <f>INPUT!AO74</f>
        <v>275134</v>
      </c>
      <c r="AG107" s="435">
        <f>INPUT!AP74</f>
        <v>6.6146382292764594</v>
      </c>
      <c r="AH107" s="438">
        <f>INPUT!AQ74</f>
        <v>279283</v>
      </c>
      <c r="AI107" s="435">
        <f>INPUT!AR74</f>
        <v>6.5713457120833985</v>
      </c>
      <c r="AJ107" s="438">
        <f>INPUT!AS74</f>
        <v>283896</v>
      </c>
      <c r="AK107" s="435">
        <f>INPUT!AT74</f>
        <v>6.4732444231086594</v>
      </c>
      <c r="AL107" s="438">
        <f>INPUT!AU74</f>
        <v>288658</v>
      </c>
      <c r="AM107" s="435">
        <f>INPUT!AV74</f>
        <v>6.2164230729603531</v>
      </c>
      <c r="AN107" s="438">
        <f>INPUT!AW74</f>
        <v>294292</v>
      </c>
      <c r="AO107" s="435">
        <f>INPUT!AX74</f>
        <v>6.9631525002362471</v>
      </c>
      <c r="AP107" s="438">
        <f>INPUT!AY74</f>
        <v>298568</v>
      </c>
      <c r="AQ107" s="435">
        <f>INPUT!AZ74</f>
        <v>6.9051821987016648</v>
      </c>
      <c r="AR107" s="438">
        <f>INPUT!BA74</f>
        <v>302422</v>
      </c>
      <c r="AS107" s="435">
        <f>INPUT!BB74</f>
        <v>6.5256291036154046</v>
      </c>
      <c r="AT107" s="438">
        <f>INPUT!BC74</f>
        <v>307264</v>
      </c>
      <c r="AU107" s="435">
        <f>INPUT!BD74</f>
        <v>6.4456900553596208</v>
      </c>
      <c r="AV107" s="438">
        <f>INPUT!BE74</f>
        <v>310586</v>
      </c>
      <c r="AW107" s="435">
        <f>INPUT!BF74</f>
        <v>5.5366778573661568</v>
      </c>
      <c r="AX107" s="438">
        <f>INPUT!BG74</f>
        <v>315528</v>
      </c>
      <c r="AY107" s="435">
        <f>INPUT!BH74</f>
        <v>5.6804480051445561</v>
      </c>
      <c r="AZ107" s="438">
        <f>INPUT!BI74</f>
        <v>319057</v>
      </c>
      <c r="BA107" s="435">
        <f>INPUT!BJ74</f>
        <v>5.500591888156281</v>
      </c>
      <c r="BB107" s="438">
        <f>INPUT!BK74</f>
        <v>320621</v>
      </c>
      <c r="BC107" s="435">
        <f>INPUT!BL74</f>
        <v>4.3470761299729155</v>
      </c>
      <c r="BD107" s="438">
        <f>INPUT!BM74</f>
        <v>323751</v>
      </c>
      <c r="BE107" s="435">
        <f>INPUT!BN74</f>
        <v>4.2387615668446177</v>
      </c>
      <c r="BF107" s="438">
        <f>INPUT!BO74</f>
        <v>323989</v>
      </c>
      <c r="BG107" s="435">
        <f>INPUT!BP74</f>
        <v>2.6815369792855259</v>
      </c>
      <c r="BH107" s="438">
        <f>INPUT!BQ74</f>
        <v>328427</v>
      </c>
      <c r="BI107" s="435">
        <f>INPUT!BR74</f>
        <v>2.936779321563221</v>
      </c>
      <c r="BJ107" s="438">
        <f>INPUT!BS74</f>
        <v>331252</v>
      </c>
      <c r="BK107" s="435">
        <f>INPUT!BT74</f>
        <v>3.315752867092292</v>
      </c>
      <c r="BL107" s="438">
        <f>INPUT!BU74</f>
        <v>331065</v>
      </c>
      <c r="BM107" s="435">
        <f>INPUT!BV74</f>
        <v>2.2591436011008437</v>
      </c>
      <c r="BN107" s="438">
        <f>INPUT!BW74</f>
        <v>334769</v>
      </c>
      <c r="BO107" s="435">
        <f>INPUT!BX74</f>
        <v>3.3272734568148943</v>
      </c>
      <c r="BP107" s="438">
        <f>INPUT!BY74</f>
        <v>336743</v>
      </c>
      <c r="BQ107" s="435">
        <f>INPUT!BZ74</f>
        <v>2.5320695314331676</v>
      </c>
      <c r="BR107" s="438">
        <f>INPUT!CA74</f>
        <v>339883</v>
      </c>
      <c r="BS107" s="435">
        <f>INPUT!CB74</f>
        <v>2.6055691739219622</v>
      </c>
      <c r="BT107" s="438">
        <f>INPUT!CC74</f>
        <v>342351</v>
      </c>
      <c r="BU107" s="435">
        <f>INPUT!CD74</f>
        <v>3.4089982329754021</v>
      </c>
      <c r="BV107" s="438">
        <f>INPUT!CE74</f>
        <v>346939</v>
      </c>
      <c r="BW107" s="435">
        <f>INPUT!CF74</f>
        <v>3.6353425795100591</v>
      </c>
      <c r="BX107" s="438">
        <f>INPUT!CG74</f>
        <v>347550</v>
      </c>
      <c r="BY107" s="435">
        <f>INPUT!CH74</f>
        <v>3.2092723531001344</v>
      </c>
      <c r="BZ107" s="438">
        <f>INPUT!CI74</f>
        <v>350806</v>
      </c>
      <c r="CA107" s="435">
        <f>INPUT!CJ74</f>
        <v>3.2137529679330923</v>
      </c>
      <c r="CB107" s="438">
        <f>INPUT!CK74</f>
        <v>354274</v>
      </c>
      <c r="CC107" s="435">
        <f>INPUT!CL74</f>
        <v>3.4826829774120771</v>
      </c>
      <c r="CD107" s="438">
        <f>INPUT!CM74</f>
        <v>359857</v>
      </c>
      <c r="CE107" s="435">
        <f>INPUT!CN74</f>
        <v>3.7234211201392808</v>
      </c>
      <c r="CF107" s="438">
        <f>INPUT!CO74</f>
        <v>360322</v>
      </c>
      <c r="CG107" s="435">
        <f>INPUT!CP74</f>
        <v>3.6748669256222222</v>
      </c>
      <c r="CH107" s="438">
        <f>INPUT!CQ74</f>
        <v>367526</v>
      </c>
      <c r="CI107" s="435">
        <f>INPUT!CR74</f>
        <v>4.7661670552955115</v>
      </c>
      <c r="CJ107" s="438">
        <f>INPUT!CS74</f>
        <v>375435</v>
      </c>
      <c r="CK107" s="435">
        <f>INPUT!CT74</f>
        <v>5.9730603995777232</v>
      </c>
      <c r="CL107" s="438">
        <f>INPUT!CU74</f>
        <v>387957</v>
      </c>
      <c r="CM107" s="435">
        <f>INPUT!CV74</f>
        <v>7.8086573277718729</v>
      </c>
      <c r="CN107" s="438">
        <f>INPUT!CW74</f>
        <v>393471</v>
      </c>
      <c r="CO107" s="435">
        <f>INPUT!CX74</f>
        <v>9.19982682156515</v>
      </c>
      <c r="CP107" s="438">
        <f>INPUT!CY74</f>
        <v>404150</v>
      </c>
      <c r="CQ107" s="435">
        <f>INPUT!CZ74</f>
        <v>9.9650092782551436</v>
      </c>
      <c r="CR107" s="438">
        <f>INPUT!DA74</f>
        <v>414714</v>
      </c>
      <c r="CS107" s="435">
        <f>INPUT!DB74</f>
        <v>10.46226377402213</v>
      </c>
      <c r="CT107" s="438">
        <f>INPUT!DC74</f>
        <v>425429</v>
      </c>
      <c r="CU107" s="435">
        <f>INPUT!DD74</f>
        <v>9.6588023930487044</v>
      </c>
      <c r="CV107" s="438">
        <f>INPUT!DE74</f>
        <v>432746</v>
      </c>
      <c r="CW107" s="435">
        <f>INPUT!DF74</f>
        <v>9.9816759049586867</v>
      </c>
      <c r="CX107" s="438">
        <f>INPUT!DG74</f>
        <v>435493</v>
      </c>
      <c r="CY107" s="435">
        <f>INPUT!DH74</f>
        <v>7.7552888778918749</v>
      </c>
      <c r="CZ107" s="438">
        <f>INPUT!DI74</f>
        <v>431548</v>
      </c>
      <c r="DA107" s="435">
        <f>INPUT!DJ74</f>
        <v>4.0591829550003178</v>
      </c>
      <c r="DB107" s="438">
        <f>INPUT!DK74</f>
        <v>434923</v>
      </c>
      <c r="DC107" s="435">
        <f>INPUT!DL74</f>
        <v>2.2316297196476986</v>
      </c>
      <c r="DD107" s="438">
        <f>INPUT!DM74</f>
        <v>435766</v>
      </c>
      <c r="DE107" s="435">
        <f>INPUT!DN74</f>
        <v>0.69786895777199653</v>
      </c>
      <c r="DF107" s="438">
        <f>INPUT!DO74</f>
        <v>438165</v>
      </c>
      <c r="DG107" s="435">
        <f>INPUT!DP74</f>
        <v>0.61355750838705259</v>
      </c>
      <c r="DH107" s="438">
        <f>INPUT!DQ74</f>
        <v>438901</v>
      </c>
      <c r="DI107" s="435">
        <f>INPUT!DR74</f>
        <v>1.7038660821044216</v>
      </c>
      <c r="DJ107" s="438">
        <f>INPUT!DS74</f>
        <v>440505</v>
      </c>
      <c r="DK107" s="435">
        <f>INPUT!DT74</f>
        <v>1.2834455754237029</v>
      </c>
      <c r="DL107" s="438">
        <f>INPUT!DU74</f>
        <v>435562</v>
      </c>
      <c r="DM107" s="435">
        <f>INPUT!DV74</f>
        <v>-4.6814115832805037E-2</v>
      </c>
      <c r="DN107" s="438">
        <f>INPUT!DW74</f>
        <v>439331</v>
      </c>
      <c r="DO107" s="435">
        <f>INPUT!DX74</f>
        <v>0.26610979882006891</v>
      </c>
      <c r="DP107" s="438">
        <f>INPUT!DY74</f>
        <v>440875</v>
      </c>
      <c r="DQ107" s="435">
        <f>INPUT!DZ74</f>
        <v>0.44975974080714298</v>
      </c>
      <c r="DR107" s="438">
        <f>INPUT!EA74</f>
        <v>435899</v>
      </c>
      <c r="DS107" s="435">
        <f>INPUT!EB74</f>
        <v>-1.0456180974109275</v>
      </c>
      <c r="DT107" s="438">
        <f>INPUT!EC74</f>
        <v>434121</v>
      </c>
      <c r="DU107" s="435">
        <f>INPUT!ED74</f>
        <v>-0.33083694169830924</v>
      </c>
      <c r="DV107" s="438">
        <f>INPUT!EE74</f>
        <v>431141</v>
      </c>
      <c r="DW107" s="435">
        <f>INPUT!EF74</f>
        <v>-1.8641980647848611</v>
      </c>
      <c r="DX107" s="438">
        <f>INPUT!EG74</f>
        <v>429490</v>
      </c>
      <c r="DY107" s="435">
        <f>INPUT!EH74</f>
        <v>-2.5823646158208091</v>
      </c>
      <c r="DZ107" s="438">
        <f>INPUT!EI74</f>
        <v>427728</v>
      </c>
      <c r="EA107" s="435">
        <f>INPUT!EJ74</f>
        <v>-1.8745168032044068</v>
      </c>
      <c r="EB107" s="438">
        <f>INPUT!EK74</f>
        <v>421222</v>
      </c>
      <c r="EC107" s="435">
        <f>INPUT!EL74</f>
        <v>-2.9712914141449054</v>
      </c>
      <c r="ED107" s="438">
        <f>INPUT!EM74</f>
        <v>419046</v>
      </c>
      <c r="EE107" s="435">
        <f>INPUT!EN74</f>
        <v>-2.8053467427129442</v>
      </c>
      <c r="EF107" s="438">
        <f>INPUT!EO74</f>
        <v>418825</v>
      </c>
      <c r="EG107" s="435">
        <f>INPUT!EP74</f>
        <v>-2.4831777224149532</v>
      </c>
      <c r="EH107" s="438">
        <f>INPUT!EQ74</f>
        <v>416274.31311277451</v>
      </c>
      <c r="EI107" s="435">
        <f>INPUT!ER74</f>
        <v>-2.6777968445426681</v>
      </c>
      <c r="EJ107" s="438">
        <f>INPUT!ES74</f>
        <v>412200.5583229395</v>
      </c>
      <c r="EK107" s="435">
        <f>INPUT!ET74</f>
        <v>-2.1417308870525509</v>
      </c>
      <c r="EL107" s="438">
        <f>INPUT!EU74</f>
        <v>410391.31587174954</v>
      </c>
      <c r="EM107" s="435">
        <f>INPUT!EV74</f>
        <v>-2.0653303284724034</v>
      </c>
      <c r="EN107" s="438">
        <f>INPUT!EW74</f>
        <v>409733.09527918714</v>
      </c>
      <c r="EO107" s="435">
        <f>INPUT!EX74</f>
        <v>-2.170812325150806</v>
      </c>
      <c r="EQ107" s="438">
        <f>INPUT!FF74</f>
        <v>855581</v>
      </c>
      <c r="ER107" s="435">
        <f>INPUT!FG74</f>
        <v>6.9791838592384803</v>
      </c>
      <c r="ES107" s="438">
        <f>INPUT!FH74</f>
        <v>905705</v>
      </c>
      <c r="ET107" s="435">
        <f>INPUT!FI74</f>
        <v>5.8584751180776662</v>
      </c>
      <c r="EU107" s="438">
        <f>INPUT!FJ74</f>
        <v>956734</v>
      </c>
      <c r="EV107" s="435">
        <f>INPUT!FK74</f>
        <v>5.6341744828614093</v>
      </c>
      <c r="EW107" s="438">
        <f>INPUT!FL74</f>
        <v>1014845</v>
      </c>
      <c r="EX107" s="435">
        <f>INPUT!FM74</f>
        <v>6.0738930570043426</v>
      </c>
      <c r="EY107" s="438">
        <f>INPUT!FN74</f>
        <v>1075596</v>
      </c>
      <c r="EZ107" s="435">
        <f>INPUT!FO74</f>
        <v>5.9862343510585392</v>
      </c>
      <c r="FA107" s="438">
        <f>INPUT!FP74</f>
        <v>1146129</v>
      </c>
      <c r="FB107" s="435">
        <f>INPUT!FQ74</f>
        <v>6.5575736614862823</v>
      </c>
      <c r="FC107" s="438">
        <f>INPUT!FR74</f>
        <v>1218840</v>
      </c>
      <c r="FD107" s="435">
        <f>INPUT!FS74</f>
        <v>6.3440502770630625</v>
      </c>
      <c r="FE107" s="438">
        <f>INPUT!FT74</f>
        <v>1278957</v>
      </c>
      <c r="FF107" s="435">
        <f>INPUT!FU74</f>
        <v>4.9323126907551362</v>
      </c>
      <c r="FG107" s="438">
        <f>INPUT!FV74</f>
        <v>1314733</v>
      </c>
      <c r="FH107" s="435">
        <f>INPUT!FW74</f>
        <v>2.7972793455917522</v>
      </c>
      <c r="FI107" s="438">
        <f>INPUT!FX74</f>
        <v>1353746</v>
      </c>
      <c r="FJ107" s="435">
        <f>INPUT!FY74</f>
        <v>2.9673705611709789</v>
      </c>
      <c r="FK107" s="438">
        <f>INPUT!FZ74</f>
        <v>1399569</v>
      </c>
      <c r="FL107" s="435">
        <f>INPUT!GA74</f>
        <v>3.3849038150435939</v>
      </c>
      <c r="FM107" s="438">
        <f>INPUT!GB74</f>
        <v>1463140</v>
      </c>
      <c r="FN107" s="435">
        <f>INPUT!GC74</f>
        <v>4.5421840580921691</v>
      </c>
      <c r="FO107" s="438">
        <f>INPUT!GD74</f>
        <v>1600292</v>
      </c>
      <c r="FP107" s="435">
        <f>INPUT!GE74</f>
        <v>9.3738124854764404</v>
      </c>
      <c r="FQ107" s="438">
        <f>INPUT!GF74</f>
        <v>1725216</v>
      </c>
      <c r="FR107" s="435">
        <f>INPUT!GG74</f>
        <v>7.8063253456244208</v>
      </c>
      <c r="FS107" s="438">
        <f>INPUT!GH74</f>
        <v>1747755</v>
      </c>
      <c r="FT107" s="435">
        <f>INPUT!GI74</f>
        <v>1.3064451060041282</v>
      </c>
      <c r="FU107" s="438">
        <f>INPUT!GJ74</f>
        <v>1756273</v>
      </c>
      <c r="FV107" s="435">
        <f>INPUT!GK74</f>
        <v>0.48736808076645932</v>
      </c>
      <c r="FW107" s="438">
        <f>INPUT!GL74</f>
        <v>1751455</v>
      </c>
      <c r="FX107" s="435">
        <f>INPUT!GM74</f>
        <v>-0.27433092691170335</v>
      </c>
      <c r="FY107" s="438">
        <f>INPUT!GN74</f>
        <v>1686821</v>
      </c>
      <c r="FZ107" s="435">
        <f>INPUT!GO74</f>
        <v>-3.6903032050495166</v>
      </c>
      <c r="GA107" s="438">
        <f>INPUT!GP74</f>
        <v>1648599.2825866507</v>
      </c>
      <c r="GB107" s="435">
        <f>INPUT!GQ74</f>
        <v>-2.2659023935171163</v>
      </c>
      <c r="GC107" s="438">
        <f>INPUT!GR74</f>
        <v>1605787.6267858814</v>
      </c>
      <c r="GD107" s="435">
        <f>INPUT!GS74</f>
        <v>-2.5968503233604445</v>
      </c>
      <c r="GE107" s="438">
        <f>INPUT!GT74</f>
        <v>1612486.362354192</v>
      </c>
      <c r="GF107" s="435">
        <f>INPUT!GU74</f>
        <v>0.41716198683874328</v>
      </c>
      <c r="GG107" s="438">
        <f>INPUT!GV74</f>
        <v>1631974.185804063</v>
      </c>
      <c r="GH107" s="435">
        <f>INPUT!GW74</f>
        <v>1.2085574120093145</v>
      </c>
      <c r="GI107" s="438">
        <f>INPUT!GX74</f>
        <v>1663866.7385107009</v>
      </c>
      <c r="GJ107" s="435">
        <f>INPUT!GY74</f>
        <v>1.9542314445938791</v>
      </c>
      <c r="GK107" s="435">
        <f>INPUT!GZ74</f>
        <v>-0.27365364908121803</v>
      </c>
      <c r="GL107" s="436"/>
    </row>
    <row r="108" spans="1:194" ht="12" hidden="1" customHeight="1" outlineLevel="1" x14ac:dyDescent="0.2">
      <c r="B108" s="436"/>
      <c r="C108" s="435"/>
      <c r="D108" s="436"/>
      <c r="E108" s="435"/>
      <c r="F108" s="436"/>
      <c r="G108" s="435"/>
      <c r="H108" s="436"/>
      <c r="I108" s="435"/>
      <c r="J108" s="436"/>
      <c r="K108" s="435"/>
      <c r="L108" s="436"/>
      <c r="M108" s="435"/>
      <c r="N108" s="436"/>
      <c r="O108" s="435"/>
      <c r="P108" s="436"/>
      <c r="Q108" s="435"/>
      <c r="R108" s="436"/>
      <c r="S108" s="435"/>
      <c r="T108" s="436"/>
      <c r="U108" s="435"/>
      <c r="V108" s="436"/>
      <c r="W108" s="435"/>
      <c r="X108" s="436"/>
      <c r="Y108" s="435"/>
      <c r="Z108" s="436"/>
      <c r="AA108" s="435"/>
      <c r="AB108" s="436"/>
      <c r="AC108" s="435"/>
      <c r="AD108" s="436"/>
      <c r="AE108" s="435"/>
      <c r="AF108" s="436"/>
      <c r="AG108" s="435"/>
      <c r="AH108" s="436"/>
      <c r="AI108" s="435"/>
      <c r="AJ108" s="436"/>
      <c r="AK108" s="435"/>
      <c r="AL108" s="436"/>
      <c r="AM108" s="435"/>
      <c r="AN108" s="436"/>
      <c r="AO108" s="435"/>
      <c r="AP108" s="436"/>
      <c r="AQ108" s="435"/>
      <c r="AR108" s="436"/>
      <c r="AS108" s="435"/>
      <c r="AT108" s="436"/>
      <c r="AU108" s="435"/>
      <c r="AV108" s="436"/>
      <c r="AW108" s="435"/>
      <c r="AX108" s="436"/>
      <c r="AY108" s="435"/>
      <c r="AZ108" s="436"/>
      <c r="BA108" s="435"/>
      <c r="BB108" s="436"/>
      <c r="BC108" s="435"/>
      <c r="BD108" s="436"/>
      <c r="BE108" s="435"/>
      <c r="BF108" s="436"/>
      <c r="BG108" s="435"/>
      <c r="BH108" s="436"/>
      <c r="BI108" s="435"/>
      <c r="BJ108" s="436"/>
      <c r="BK108" s="435"/>
      <c r="BL108" s="436"/>
      <c r="BM108" s="435"/>
      <c r="BN108" s="436"/>
      <c r="BO108" s="435"/>
      <c r="BP108" s="436"/>
      <c r="BQ108" s="435"/>
      <c r="BR108" s="436"/>
      <c r="BS108" s="435"/>
      <c r="BT108" s="436"/>
      <c r="BU108" s="435"/>
      <c r="BV108" s="436"/>
      <c r="BW108" s="435"/>
      <c r="BX108" s="436"/>
      <c r="BY108" s="435"/>
      <c r="BZ108" s="436"/>
      <c r="CA108" s="435"/>
      <c r="CB108" s="436"/>
      <c r="CC108" s="435"/>
      <c r="CD108" s="436"/>
      <c r="CE108" s="435"/>
      <c r="CF108" s="436"/>
      <c r="CG108" s="435"/>
      <c r="CH108" s="436"/>
      <c r="CI108" s="435"/>
      <c r="CJ108" s="436"/>
      <c r="CK108" s="435"/>
      <c r="CL108" s="436"/>
      <c r="CM108" s="435"/>
      <c r="CN108" s="436"/>
      <c r="CO108" s="435"/>
      <c r="CP108" s="436"/>
      <c r="CQ108" s="435"/>
      <c r="CR108" s="436"/>
      <c r="CS108" s="435"/>
      <c r="CT108" s="436"/>
      <c r="CU108" s="435"/>
      <c r="CV108" s="436"/>
      <c r="CW108" s="435"/>
      <c r="CX108" s="436"/>
      <c r="CY108" s="435"/>
      <c r="CZ108" s="436"/>
      <c r="DA108" s="435"/>
      <c r="DB108" s="436"/>
      <c r="DC108" s="435"/>
      <c r="DD108" s="436"/>
      <c r="DE108" s="435"/>
      <c r="DF108" s="436"/>
      <c r="DG108" s="435"/>
      <c r="DH108" s="436"/>
      <c r="DI108" s="435"/>
      <c r="DJ108" s="436"/>
      <c r="DK108" s="435"/>
      <c r="DL108" s="436"/>
      <c r="DM108" s="435"/>
      <c r="DN108" s="436"/>
      <c r="DO108" s="435"/>
      <c r="DP108" s="436"/>
      <c r="DQ108" s="435"/>
      <c r="DR108" s="436"/>
      <c r="DS108" s="435"/>
      <c r="DT108" s="436"/>
      <c r="DU108" s="435"/>
      <c r="DV108" s="436"/>
      <c r="DW108" s="435"/>
      <c r="DX108" s="436"/>
      <c r="DY108" s="435"/>
      <c r="DZ108" s="436"/>
      <c r="EA108" s="435"/>
      <c r="EB108" s="436"/>
      <c r="EC108" s="435"/>
      <c r="ED108" s="436"/>
      <c r="EE108" s="435"/>
      <c r="EF108" s="436"/>
      <c r="EG108" s="435"/>
      <c r="EH108" s="436"/>
      <c r="EI108" s="435"/>
      <c r="EJ108" s="436"/>
      <c r="EK108" s="435"/>
      <c r="EL108" s="436"/>
      <c r="EM108" s="435"/>
      <c r="EN108" s="436"/>
      <c r="EO108" s="435"/>
      <c r="EQ108" s="436"/>
      <c r="ER108" s="435"/>
      <c r="ES108" s="436"/>
      <c r="ET108" s="435"/>
      <c r="EU108" s="436"/>
      <c r="EV108" s="435"/>
      <c r="EW108" s="436"/>
      <c r="EX108" s="435"/>
      <c r="EY108" s="436"/>
      <c r="EZ108" s="435"/>
      <c r="FA108" s="436"/>
      <c r="FB108" s="435"/>
      <c r="FC108" s="436"/>
      <c r="FD108" s="435"/>
      <c r="FE108" s="436"/>
      <c r="FF108" s="435"/>
      <c r="FG108" s="436"/>
      <c r="FH108" s="435"/>
      <c r="FI108" s="436"/>
      <c r="FJ108" s="435"/>
      <c r="FK108" s="436"/>
      <c r="FL108" s="435"/>
      <c r="FM108" s="436"/>
      <c r="FN108" s="435"/>
      <c r="FO108" s="436"/>
      <c r="FP108" s="435"/>
      <c r="FQ108" s="436"/>
      <c r="FR108" s="435"/>
      <c r="FS108" s="436"/>
      <c r="FT108" s="435"/>
      <c r="FU108" s="436"/>
      <c r="FV108" s="435"/>
      <c r="FW108" s="436"/>
      <c r="FX108" s="435"/>
      <c r="FY108" s="436"/>
      <c r="FZ108" s="435"/>
      <c r="GA108" s="436"/>
      <c r="GB108" s="435"/>
      <c r="GC108" s="436"/>
      <c r="GD108" s="435"/>
      <c r="GE108" s="436"/>
      <c r="GF108" s="435"/>
      <c r="GG108" s="436"/>
      <c r="GH108" s="435"/>
      <c r="GI108" s="436"/>
      <c r="GJ108" s="435"/>
      <c r="GK108" s="435"/>
      <c r="GL108" s="436"/>
    </row>
    <row r="109" spans="1:194" ht="12" hidden="1" customHeight="1" outlineLevel="1" x14ac:dyDescent="0.2">
      <c r="A109" s="437" t="s">
        <v>96</v>
      </c>
      <c r="B109" s="436"/>
      <c r="C109" s="435"/>
      <c r="D109" s="436"/>
      <c r="E109" s="435"/>
      <c r="F109" s="436"/>
      <c r="G109" s="435"/>
      <c r="H109" s="436"/>
      <c r="I109" s="435"/>
      <c r="J109" s="436"/>
      <c r="K109" s="435"/>
      <c r="L109" s="436"/>
      <c r="M109" s="435"/>
      <c r="N109" s="436"/>
      <c r="O109" s="435"/>
      <c r="P109" s="436"/>
      <c r="Q109" s="435"/>
      <c r="R109" s="436"/>
      <c r="S109" s="435"/>
      <c r="T109" s="436"/>
      <c r="U109" s="435"/>
      <c r="V109" s="436"/>
      <c r="W109" s="435"/>
      <c r="X109" s="436"/>
      <c r="Y109" s="435"/>
      <c r="Z109" s="436"/>
      <c r="AA109" s="435"/>
      <c r="AB109" s="436"/>
      <c r="AC109" s="435"/>
      <c r="AD109" s="436"/>
      <c r="AE109" s="435"/>
      <c r="AF109" s="436"/>
      <c r="AG109" s="435"/>
      <c r="AH109" s="436"/>
      <c r="AI109" s="435"/>
      <c r="AJ109" s="436"/>
      <c r="AK109" s="435"/>
      <c r="AL109" s="436"/>
      <c r="AM109" s="435"/>
      <c r="AN109" s="436"/>
      <c r="AO109" s="435"/>
      <c r="AP109" s="436"/>
      <c r="AQ109" s="435"/>
      <c r="AR109" s="436"/>
      <c r="AS109" s="435"/>
      <c r="AT109" s="436"/>
      <c r="AU109" s="435"/>
      <c r="AV109" s="436"/>
      <c r="AW109" s="435"/>
      <c r="AX109" s="436"/>
      <c r="AY109" s="435"/>
      <c r="AZ109" s="436"/>
      <c r="BA109" s="435"/>
      <c r="BB109" s="436"/>
      <c r="BC109" s="435"/>
      <c r="BD109" s="436"/>
      <c r="BE109" s="435"/>
      <c r="BF109" s="436"/>
      <c r="BG109" s="435"/>
      <c r="BH109" s="436"/>
      <c r="BI109" s="435"/>
      <c r="BJ109" s="436"/>
      <c r="BK109" s="435"/>
      <c r="BL109" s="436"/>
      <c r="BM109" s="435"/>
      <c r="BN109" s="436"/>
      <c r="BO109" s="435"/>
      <c r="BP109" s="436"/>
      <c r="BQ109" s="435"/>
      <c r="BR109" s="436"/>
      <c r="BS109" s="435"/>
      <c r="BT109" s="436"/>
      <c r="BU109" s="435"/>
      <c r="BV109" s="436"/>
      <c r="BW109" s="435"/>
      <c r="BX109" s="436"/>
      <c r="BY109" s="435"/>
      <c r="BZ109" s="436"/>
      <c r="CA109" s="435"/>
      <c r="CB109" s="436"/>
      <c r="CC109" s="435"/>
      <c r="CD109" s="436"/>
      <c r="CE109" s="435"/>
      <c r="CF109" s="436"/>
      <c r="CG109" s="435"/>
      <c r="CH109" s="436"/>
      <c r="CI109" s="435"/>
      <c r="CJ109" s="436"/>
      <c r="CK109" s="435"/>
      <c r="CL109" s="436"/>
      <c r="CM109" s="435"/>
      <c r="CN109" s="436"/>
      <c r="CO109" s="435"/>
      <c r="CP109" s="436"/>
      <c r="CQ109" s="435"/>
      <c r="CR109" s="436"/>
      <c r="CS109" s="435"/>
      <c r="CT109" s="436"/>
      <c r="CU109" s="435"/>
      <c r="CV109" s="436"/>
      <c r="CW109" s="435"/>
      <c r="CX109" s="436"/>
      <c r="CY109" s="435"/>
      <c r="CZ109" s="436"/>
      <c r="DA109" s="435"/>
      <c r="DB109" s="436"/>
      <c r="DC109" s="435"/>
      <c r="DD109" s="436"/>
      <c r="DE109" s="435"/>
      <c r="DF109" s="436"/>
      <c r="DG109" s="435"/>
      <c r="DH109" s="436"/>
      <c r="DI109" s="435"/>
      <c r="DJ109" s="436"/>
      <c r="DK109" s="435"/>
      <c r="DL109" s="436"/>
      <c r="DM109" s="435"/>
      <c r="DN109" s="436"/>
      <c r="DO109" s="435"/>
      <c r="DP109" s="436"/>
      <c r="DQ109" s="435"/>
      <c r="DR109" s="436"/>
      <c r="DS109" s="435"/>
      <c r="DT109" s="436"/>
      <c r="DU109" s="435"/>
      <c r="DV109" s="436"/>
      <c r="DW109" s="435"/>
      <c r="DX109" s="436"/>
      <c r="DY109" s="435"/>
      <c r="DZ109" s="436"/>
      <c r="EA109" s="435"/>
      <c r="EB109" s="436"/>
      <c r="EC109" s="435"/>
      <c r="ED109" s="436"/>
      <c r="EE109" s="435"/>
      <c r="EF109" s="436"/>
      <c r="EG109" s="435"/>
      <c r="EH109" s="436"/>
      <c r="EI109" s="435"/>
      <c r="EJ109" s="436"/>
      <c r="EK109" s="435"/>
      <c r="EL109" s="436"/>
      <c r="EM109" s="435"/>
      <c r="EN109" s="436"/>
      <c r="EO109" s="435"/>
      <c r="EQ109" s="436"/>
      <c r="ER109" s="435"/>
      <c r="ES109" s="436"/>
      <c r="ET109" s="435"/>
      <c r="EU109" s="436"/>
      <c r="EV109" s="435"/>
      <c r="EW109" s="436"/>
      <c r="EX109" s="435"/>
      <c r="EY109" s="436"/>
      <c r="EZ109" s="435"/>
      <c r="FA109" s="436"/>
      <c r="FB109" s="435"/>
      <c r="FC109" s="436"/>
      <c r="FD109" s="435"/>
      <c r="FE109" s="436"/>
      <c r="FF109" s="435"/>
      <c r="FG109" s="436"/>
      <c r="FH109" s="435"/>
      <c r="FI109" s="436"/>
      <c r="FJ109" s="435"/>
      <c r="FK109" s="436"/>
      <c r="FL109" s="435"/>
      <c r="FM109" s="436"/>
      <c r="FN109" s="435"/>
      <c r="FO109" s="436"/>
      <c r="FP109" s="435"/>
      <c r="FQ109" s="436"/>
      <c r="FR109" s="435"/>
      <c r="FS109" s="436"/>
      <c r="FT109" s="435"/>
      <c r="FU109" s="436"/>
      <c r="FV109" s="435"/>
      <c r="FW109" s="436"/>
      <c r="FX109" s="435"/>
      <c r="FY109" s="436"/>
      <c r="FZ109" s="435"/>
      <c r="GA109" s="436"/>
      <c r="GB109" s="435"/>
      <c r="GC109" s="436"/>
      <c r="GD109" s="435"/>
      <c r="GE109" s="436"/>
      <c r="GF109" s="435"/>
      <c r="GG109" s="436"/>
      <c r="GH109" s="435"/>
      <c r="GI109" s="436"/>
      <c r="GJ109" s="435"/>
      <c r="GK109" s="435"/>
      <c r="GL109" s="436"/>
    </row>
    <row r="110" spans="1:194" ht="12" hidden="1" customHeight="1" outlineLevel="1" x14ac:dyDescent="0.2">
      <c r="A110" s="478" t="str">
        <f>INPUT!B77</f>
        <v>Incurred Benefits</v>
      </c>
      <c r="B110" s="434">
        <f>INPUT!K77</f>
        <v>98686</v>
      </c>
      <c r="C110" s="435">
        <f>INPUT!L77</f>
        <v>12.321875711358988</v>
      </c>
      <c r="D110" s="434">
        <f>INPUT!M77</f>
        <v>101341</v>
      </c>
      <c r="E110" s="435">
        <f>INPUT!N77</f>
        <v>9.4880022472152881</v>
      </c>
      <c r="F110" s="434">
        <f>INPUT!O77</f>
        <v>100633</v>
      </c>
      <c r="G110" s="435">
        <f>INPUT!P77</f>
        <v>5.6525527827063771</v>
      </c>
      <c r="H110" s="434">
        <f>INPUT!Q77</f>
        <v>78780</v>
      </c>
      <c r="I110" s="435">
        <f>INPUT!R77</f>
        <v>-16.876813505671329</v>
      </c>
      <c r="J110" s="434">
        <f>INPUT!S77</f>
        <v>108300</v>
      </c>
      <c r="K110" s="435">
        <f>INPUT!T77</f>
        <v>9.7420100115517947</v>
      </c>
      <c r="L110" s="434">
        <f>INPUT!U77</f>
        <v>107528</v>
      </c>
      <c r="M110" s="435">
        <f>INPUT!V77</f>
        <v>6.105130203964837</v>
      </c>
      <c r="N110" s="434">
        <f>INPUT!W77</f>
        <v>108486</v>
      </c>
      <c r="O110" s="435">
        <f>INPUT!X77</f>
        <v>7.8036031917959381</v>
      </c>
      <c r="P110" s="434">
        <f>INPUT!Y77</f>
        <v>75480</v>
      </c>
      <c r="Q110" s="435">
        <f>INPUT!Z77</f>
        <v>-4.188880426504193</v>
      </c>
      <c r="R110" s="434">
        <f>INPUT!AA77</f>
        <v>109761</v>
      </c>
      <c r="S110" s="435">
        <f>INPUT!AB77</f>
        <v>1.3490304709141254</v>
      </c>
      <c r="T110" s="434">
        <f>INPUT!AC77</f>
        <v>114349</v>
      </c>
      <c r="U110" s="435">
        <f>INPUT!AD77</f>
        <v>6.3434640279740995</v>
      </c>
      <c r="V110" s="434">
        <f>INPUT!AE77</f>
        <v>115109</v>
      </c>
      <c r="W110" s="435">
        <f>INPUT!AF77</f>
        <v>6.1049351990118517</v>
      </c>
      <c r="X110" s="434">
        <f>INPUT!AG77</f>
        <v>110740</v>
      </c>
      <c r="Y110" s="435">
        <f>INPUT!AH77</f>
        <v>46.714361420243769</v>
      </c>
      <c r="Z110" s="434">
        <f>INPUT!AI77</f>
        <v>115548</v>
      </c>
      <c r="AA110" s="435">
        <f>INPUT!AJ77</f>
        <v>5.2723645010522846</v>
      </c>
      <c r="AB110" s="434">
        <f>INPUT!AK77</f>
        <v>114475</v>
      </c>
      <c r="AC110" s="435">
        <f>INPUT!AL77</f>
        <v>0.11018898285075629</v>
      </c>
      <c r="AD110" s="434">
        <f>INPUT!AM77</f>
        <v>118149</v>
      </c>
      <c r="AE110" s="435">
        <f>INPUT!AN77</f>
        <v>2.6409750757977246</v>
      </c>
      <c r="AF110" s="434">
        <f>INPUT!AO77</f>
        <v>115851</v>
      </c>
      <c r="AG110" s="435">
        <f>INPUT!AP77</f>
        <v>4.6153151526097114</v>
      </c>
      <c r="AH110" s="434">
        <f>INPUT!AQ77</f>
        <v>122674</v>
      </c>
      <c r="AI110" s="435">
        <f>INPUT!AR77</f>
        <v>6.1671340049157086</v>
      </c>
      <c r="AJ110" s="434">
        <f>INPUT!AS77</f>
        <v>119445</v>
      </c>
      <c r="AK110" s="435">
        <f>INPUT!AT77</f>
        <v>4.341559292421926</v>
      </c>
      <c r="AL110" s="434">
        <f>INPUT!AU77</f>
        <v>122400</v>
      </c>
      <c r="AM110" s="435">
        <f>INPUT!AV77</f>
        <v>3.5979991366833497</v>
      </c>
      <c r="AN110" s="434">
        <f>INPUT!AW77</f>
        <v>124035</v>
      </c>
      <c r="AO110" s="435">
        <f>INPUT!AX77</f>
        <v>7.0642463163891556</v>
      </c>
      <c r="AP110" s="434">
        <f>INPUT!AY77</f>
        <v>122422</v>
      </c>
      <c r="AQ110" s="435">
        <f>INPUT!AZ77</f>
        <v>-0.20542250191564193</v>
      </c>
      <c r="AR110" s="434">
        <f>INPUT!BA77</f>
        <v>121728</v>
      </c>
      <c r="AS110" s="435">
        <f>INPUT!BB77</f>
        <v>1.9113399472560522</v>
      </c>
      <c r="AT110" s="434">
        <f>INPUT!BC77</f>
        <v>124563</v>
      </c>
      <c r="AU110" s="435">
        <f>INPUT!BD77</f>
        <v>1.7671568627450895</v>
      </c>
      <c r="AV110" s="434">
        <f>INPUT!BE77</f>
        <v>109470</v>
      </c>
      <c r="AW110" s="435">
        <f>INPUT!BF77</f>
        <v>-11.742653283347437</v>
      </c>
      <c r="AX110" s="434">
        <f>INPUT!BG77</f>
        <v>131609</v>
      </c>
      <c r="AY110" s="435">
        <f>INPUT!BH77</f>
        <v>7.5043701295518739</v>
      </c>
      <c r="AZ110" s="434">
        <f>INPUT!BI77</f>
        <v>129688</v>
      </c>
      <c r="BA110" s="435">
        <f>INPUT!BJ77</f>
        <v>6.5391692954784419</v>
      </c>
      <c r="BB110" s="434">
        <f>INPUT!BK77</f>
        <v>122493</v>
      </c>
      <c r="BC110" s="435">
        <f>INPUT!BL77</f>
        <v>-1.6618096866645837</v>
      </c>
      <c r="BD110" s="434">
        <f>INPUT!BM77</f>
        <v>125986</v>
      </c>
      <c r="BE110" s="435">
        <f>INPUT!BN77</f>
        <v>15.087238512834578</v>
      </c>
      <c r="BF110" s="434">
        <f>INPUT!BO77</f>
        <v>137331</v>
      </c>
      <c r="BG110" s="435">
        <f>INPUT!BP77</f>
        <v>4.3477269791579509</v>
      </c>
      <c r="BH110" s="434">
        <f>INPUT!BQ77</f>
        <v>138078</v>
      </c>
      <c r="BI110" s="435">
        <f>INPUT!BR77</f>
        <v>6.4693726482018432</v>
      </c>
      <c r="BJ110" s="434">
        <f>INPUT!BS77</f>
        <v>143532</v>
      </c>
      <c r="BK110" s="435">
        <f>INPUT!BT77</f>
        <v>17.175675344713582</v>
      </c>
      <c r="BL110" s="434">
        <f>INPUT!BU77</f>
        <v>146277</v>
      </c>
      <c r="BM110" s="435">
        <f>INPUT!BV77</f>
        <v>16.105757782610763</v>
      </c>
      <c r="BN110" s="434">
        <f>INPUT!BW77</f>
        <v>149869</v>
      </c>
      <c r="BO110" s="435">
        <f>INPUT!BX77</f>
        <v>9.1297667678819749</v>
      </c>
      <c r="BP110" s="434">
        <f>INPUT!BY77</f>
        <v>150610</v>
      </c>
      <c r="BQ110" s="435">
        <f>INPUT!BZ77</f>
        <v>9.0760294905777972</v>
      </c>
      <c r="BR110" s="434">
        <f>INPUT!CA77</f>
        <v>145089</v>
      </c>
      <c r="BS110" s="435">
        <f>INPUT!CB77</f>
        <v>1.0847755204414389</v>
      </c>
      <c r="BT110" s="434">
        <f>INPUT!CC77</f>
        <v>143186</v>
      </c>
      <c r="BU110" s="435">
        <f>INPUT!CD77</f>
        <v>-2.1131141601208658</v>
      </c>
      <c r="BV110" s="434">
        <f>INPUT!CE77</f>
        <v>152026</v>
      </c>
      <c r="BW110" s="435">
        <f>INPUT!CF77</f>
        <v>1.439256951070611</v>
      </c>
      <c r="BX110" s="434">
        <f>INPUT!CG77</f>
        <v>144746</v>
      </c>
      <c r="BY110" s="435">
        <f>INPUT!CH77</f>
        <v>-3.8934997676117078</v>
      </c>
      <c r="BZ110" s="434">
        <f>INPUT!CI77</f>
        <v>147326</v>
      </c>
      <c r="CA110" s="435">
        <f>INPUT!CJ77</f>
        <v>1.5418122669533796</v>
      </c>
      <c r="CB110" s="434">
        <f>INPUT!CK77</f>
        <v>144130</v>
      </c>
      <c r="CC110" s="435">
        <f>INPUT!CL77</f>
        <v>0.65928233207157572</v>
      </c>
      <c r="CD110" s="434">
        <f>INPUT!CM77</f>
        <v>150742</v>
      </c>
      <c r="CE110" s="435">
        <f>INPUT!CN77</f>
        <v>-0.84459237235735563</v>
      </c>
      <c r="CF110" s="434">
        <f>INPUT!CO77</f>
        <v>151012</v>
      </c>
      <c r="CG110" s="435">
        <f>INPUT!CP77</f>
        <v>4.3289624583753517</v>
      </c>
      <c r="CH110" s="434">
        <f>INPUT!CQ77</f>
        <v>148889</v>
      </c>
      <c r="CI110" s="435">
        <f>INPUT!CR77</f>
        <v>1.0609125341080272</v>
      </c>
      <c r="CJ110" s="434">
        <f>INPUT!CS77</f>
        <v>150471</v>
      </c>
      <c r="CK110" s="435">
        <f>INPUT!CT77</f>
        <v>4.3995004509817637</v>
      </c>
      <c r="CL110" s="434">
        <f>INPUT!CU77</f>
        <v>160225</v>
      </c>
      <c r="CM110" s="435">
        <f>INPUT!CV77</f>
        <v>6.2908811081185068</v>
      </c>
      <c r="CN110" s="434">
        <f>INPUT!CW77</f>
        <v>157314</v>
      </c>
      <c r="CO110" s="435">
        <f>INPUT!CX77</f>
        <v>4.1731782904669723</v>
      </c>
      <c r="CP110" s="434">
        <f>INPUT!CY77</f>
        <v>155488</v>
      </c>
      <c r="CQ110" s="435">
        <f>INPUT!CZ77</f>
        <v>4.4321608715217398</v>
      </c>
      <c r="CR110" s="434">
        <f>INPUT!DA77</f>
        <v>163139</v>
      </c>
      <c r="CS110" s="435">
        <f>INPUT!DB77</f>
        <v>8.4188979936333332</v>
      </c>
      <c r="CT110" s="434">
        <f>INPUT!DC77</f>
        <v>162010</v>
      </c>
      <c r="CU110" s="435">
        <f>INPUT!DD77</f>
        <v>1.1140583554376748</v>
      </c>
      <c r="CV110" s="434">
        <f>INPUT!DE77</f>
        <v>157741</v>
      </c>
      <c r="CW110" s="435">
        <f>INPUT!DF77</f>
        <v>0.27143165897505206</v>
      </c>
      <c r="CX110" s="434">
        <f>INPUT!DG77</f>
        <v>161587</v>
      </c>
      <c r="CY110" s="435">
        <f>INPUT!DH77</f>
        <v>3.9224891953076657</v>
      </c>
      <c r="CZ110" s="434">
        <f>INPUT!DI77</f>
        <v>157237</v>
      </c>
      <c r="DA110" s="435">
        <f>INPUT!DJ77</f>
        <v>-3.6177738002562188</v>
      </c>
      <c r="DB110" s="434">
        <f>INPUT!DK77</f>
        <v>158536</v>
      </c>
      <c r="DC110" s="435">
        <f>INPUT!DL77</f>
        <v>-2.1443120795012649</v>
      </c>
      <c r="DD110" s="434">
        <f>INPUT!DM77</f>
        <v>157843</v>
      </c>
      <c r="DE110" s="435">
        <f>INPUT!DN77</f>
        <v>6.4662960168893058E-2</v>
      </c>
      <c r="DF110" s="434">
        <f>INPUT!DO77</f>
        <v>160198</v>
      </c>
      <c r="DG110" s="435">
        <f>INPUT!DP77</f>
        <v>-0.85959885386819312</v>
      </c>
      <c r="DH110" s="434">
        <f>INPUT!DQ77</f>
        <v>153500</v>
      </c>
      <c r="DI110" s="435">
        <f>INPUT!DR77</f>
        <v>-2.3766670694556624</v>
      </c>
      <c r="DJ110" s="434">
        <f>INPUT!DS77</f>
        <v>157165</v>
      </c>
      <c r="DK110" s="435">
        <f>INPUT!DT77</f>
        <v>-0.86478780844729819</v>
      </c>
      <c r="DL110" s="434">
        <f>INPUT!DU77</f>
        <v>149212</v>
      </c>
      <c r="DM110" s="435">
        <f>INPUT!DV77</f>
        <v>-5.4680917113840932</v>
      </c>
      <c r="DN110" s="434">
        <f>INPUT!DW77</f>
        <v>149618</v>
      </c>
      <c r="DO110" s="435">
        <f>INPUT!DX77</f>
        <v>-6.6043271451578622</v>
      </c>
      <c r="DP110" s="434">
        <f>INPUT!DY77</f>
        <v>149212</v>
      </c>
      <c r="DQ110" s="435">
        <f>INPUT!DZ77</f>
        <v>-2.7934853420195416</v>
      </c>
      <c r="DR110" s="434">
        <f>INPUT!EA77</f>
        <v>155795</v>
      </c>
      <c r="DS110" s="435">
        <f>INPUT!EB77</f>
        <v>-0.87169535201857551</v>
      </c>
      <c r="DT110" s="434">
        <f>INPUT!EC77</f>
        <v>155489</v>
      </c>
      <c r="DU110" s="435">
        <f>INPUT!ED77</f>
        <v>4.2067662118328242</v>
      </c>
      <c r="DV110" s="434">
        <f>INPUT!EE77</f>
        <v>154079</v>
      </c>
      <c r="DW110" s="435">
        <f>INPUT!EF77</f>
        <v>2.9815931238220017</v>
      </c>
      <c r="DX110" s="434">
        <f>INPUT!EG77</f>
        <v>158211</v>
      </c>
      <c r="DY110" s="435">
        <f>INPUT!EH77</f>
        <v>6.0310162721497029</v>
      </c>
      <c r="DZ110" s="434">
        <f>INPUT!EI77</f>
        <v>166441</v>
      </c>
      <c r="EA110" s="435">
        <f>INPUT!EJ77</f>
        <v>6.8333386822426956</v>
      </c>
      <c r="EB110" s="434">
        <f>INPUT!EK77</f>
        <v>163050</v>
      </c>
      <c r="EC110" s="435">
        <f>INPUT!EL77</f>
        <v>4.8627234080867554</v>
      </c>
      <c r="ED110" s="434">
        <f>INPUT!EM77</f>
        <v>164222</v>
      </c>
      <c r="EE110" s="435">
        <f>INPUT!EN77</f>
        <v>6.5829866497056688</v>
      </c>
      <c r="EF110" s="434">
        <f>INPUT!EO77</f>
        <v>160847</v>
      </c>
      <c r="EG110" s="435">
        <f>INPUT!EP77</f>
        <v>1.6661294094595158</v>
      </c>
      <c r="EH110" s="434">
        <f>INPUT!EQ77</f>
        <v>159814.20018441614</v>
      </c>
      <c r="EI110" s="435">
        <f>INPUT!ER77</f>
        <v>-3.9814708008146127</v>
      </c>
      <c r="EJ110" s="434">
        <f>INPUT!ES77</f>
        <v>158121.59472961546</v>
      </c>
      <c r="EK110" s="435">
        <f>INPUT!ET77</f>
        <v>-3.0226343271294365</v>
      </c>
      <c r="EL110" s="434">
        <f>INPUT!EU77</f>
        <v>157328.62625609961</v>
      </c>
      <c r="EM110" s="435">
        <f>INPUT!EV77</f>
        <v>-4.1975945633961231</v>
      </c>
      <c r="EN110" s="434">
        <f>INPUT!EW77</f>
        <v>157073.5851520217</v>
      </c>
      <c r="EO110" s="435">
        <f>INPUT!EX77</f>
        <v>-2.3459653260417102</v>
      </c>
      <c r="EQ110" s="434">
        <f>INPUT!FF77</f>
        <v>370443</v>
      </c>
      <c r="ER110" s="435">
        <f>INPUT!FG77</f>
        <v>13.006433663710659</v>
      </c>
      <c r="ES110" s="434">
        <f>INPUT!FH77</f>
        <v>379440</v>
      </c>
      <c r="ET110" s="435">
        <f>INPUT!FI77</f>
        <v>2.428713729237697</v>
      </c>
      <c r="EU110" s="434">
        <f>INPUT!FJ77</f>
        <v>399794</v>
      </c>
      <c r="EV110" s="435">
        <f>INPUT!FK77</f>
        <v>5.3642209572000832</v>
      </c>
      <c r="EW110" s="434">
        <f>INPUT!FL77</f>
        <v>449959</v>
      </c>
      <c r="EX110" s="435">
        <f>INPUT!FM77</f>
        <v>12.547712071716944</v>
      </c>
      <c r="EY110" s="434">
        <f>INPUT!FN77</f>
        <v>464023</v>
      </c>
      <c r="EZ110" s="435">
        <f>INPUT!FO77</f>
        <v>3.1256181118724191</v>
      </c>
      <c r="FA110" s="434">
        <f>INPUT!FP77</f>
        <v>488554</v>
      </c>
      <c r="FB110" s="435">
        <f>INPUT!FQ77</f>
        <v>5.2865913974091905</v>
      </c>
      <c r="FC110" s="434">
        <f>INPUT!FR77</f>
        <v>478183</v>
      </c>
      <c r="FD110" s="435">
        <f>INPUT!FS77</f>
        <v>-2.1227950236821336</v>
      </c>
      <c r="FE110" s="434">
        <f>INPUT!FT77</f>
        <v>509776</v>
      </c>
      <c r="FF110" s="435">
        <f>INPUT!FU77</f>
        <v>6.6068848118816526</v>
      </c>
      <c r="FG110" s="434">
        <f>INPUT!FV77</f>
        <v>565218</v>
      </c>
      <c r="FH110" s="435">
        <f>INPUT!FW77</f>
        <v>10.875757195317149</v>
      </c>
      <c r="FI110" s="434">
        <f>INPUT!FX77</f>
        <v>588754</v>
      </c>
      <c r="FJ110" s="435">
        <f>INPUT!FY77</f>
        <v>4.164057054092396</v>
      </c>
      <c r="FK110" s="434">
        <f>INPUT!FZ77</f>
        <v>588228</v>
      </c>
      <c r="FL110" s="435">
        <f>INPUT!GA77</f>
        <v>-8.9341218913163711E-2</v>
      </c>
      <c r="FM110" s="434">
        <f>INPUT!GB77</f>
        <v>601114</v>
      </c>
      <c r="FN110" s="435">
        <f>INPUT!GC77</f>
        <v>2.1906471640248393</v>
      </c>
      <c r="FO110" s="434">
        <f>INPUT!GD77</f>
        <v>636166</v>
      </c>
      <c r="FP110" s="435">
        <f>INPUT!GE77</f>
        <v>5.831173454619254</v>
      </c>
      <c r="FQ110" s="434">
        <f>INPUT!GF77</f>
        <v>638575</v>
      </c>
      <c r="FR110" s="435">
        <f>INPUT!GG77</f>
        <v>0.37867474841473125</v>
      </c>
      <c r="FS110" s="434">
        <f>INPUT!GH77</f>
        <v>630077</v>
      </c>
      <c r="FT110" s="435">
        <f>INPUT!GI77</f>
        <v>-1.3307755549465616</v>
      </c>
      <c r="FU110" s="434">
        <f>INPUT!GJ77</f>
        <v>605207</v>
      </c>
      <c r="FV110" s="435">
        <f>INPUT!GK77</f>
        <v>-3.9471366198099544</v>
      </c>
      <c r="FW110" s="434">
        <f>INPUT!GL77</f>
        <v>623574</v>
      </c>
      <c r="FX110" s="435">
        <f>INPUT!GM77</f>
        <v>3.0348294054761471</v>
      </c>
      <c r="FY110" s="434">
        <f>INPUT!GN77</f>
        <v>654560</v>
      </c>
      <c r="FZ110" s="435">
        <f>INPUT!GO77</f>
        <v>4.9690974928396692</v>
      </c>
      <c r="GA110" s="434">
        <f>INPUT!GP77</f>
        <v>632338.00632215291</v>
      </c>
      <c r="GB110" s="435">
        <f>INPUT!GQ77</f>
        <v>-3.394951368529564</v>
      </c>
      <c r="GC110" s="434">
        <f>INPUT!GR77</f>
        <v>618574.45003334456</v>
      </c>
      <c r="GD110" s="435">
        <f>INPUT!GS77</f>
        <v>-2.1766137969249866</v>
      </c>
      <c r="GE110" s="434">
        <f>INPUT!GT77</f>
        <v>614992.3459375134</v>
      </c>
      <c r="GF110" s="435">
        <f>INPUT!GU77</f>
        <v>-0.57909021228375046</v>
      </c>
      <c r="GG110" s="434">
        <f>INPUT!GV77</f>
        <v>623287.47922752134</v>
      </c>
      <c r="GH110" s="435">
        <f>INPUT!GW77</f>
        <v>1.3488189478785495</v>
      </c>
      <c r="GI110" s="434">
        <f>INPUT!GX77</f>
        <v>635812.44527260575</v>
      </c>
      <c r="GJ110" s="435">
        <f>INPUT!GY77</f>
        <v>2.0095006658255699</v>
      </c>
      <c r="GK110" s="435">
        <f>INPUT!GZ77</f>
        <v>-0.57950697686741659</v>
      </c>
      <c r="GL110" s="436"/>
    </row>
    <row r="111" spans="1:194" ht="12" hidden="1" customHeight="1" outlineLevel="1" x14ac:dyDescent="0.2">
      <c r="A111" s="478" t="str">
        <f>INPUT!B78</f>
        <v>Inc in Future Benefits</v>
      </c>
      <c r="B111" s="434">
        <f>INPUT!K78</f>
        <v>56585</v>
      </c>
      <c r="C111" s="435">
        <f>INPUT!L78</f>
        <v>-6.4200307605801532</v>
      </c>
      <c r="D111" s="434">
        <f>INPUT!M78</f>
        <v>54811</v>
      </c>
      <c r="E111" s="435">
        <f>INPUT!N78</f>
        <v>-5.488498810221742</v>
      </c>
      <c r="F111" s="434">
        <f>INPUT!O78</f>
        <v>57104</v>
      </c>
      <c r="G111" s="435">
        <f>INPUT!P78</f>
        <v>-1.7092104583713463</v>
      </c>
      <c r="H111" s="434">
        <f>INPUT!Q78</f>
        <v>80470</v>
      </c>
      <c r="I111" s="435">
        <f>INPUT!R78</f>
        <v>33.07645239709602</v>
      </c>
      <c r="J111" s="434">
        <f>INPUT!S78</f>
        <v>52480</v>
      </c>
      <c r="K111" s="435">
        <f>INPUT!T78</f>
        <v>-7.2545727666342703</v>
      </c>
      <c r="L111" s="434">
        <f>INPUT!U78</f>
        <v>54199</v>
      </c>
      <c r="M111" s="435">
        <f>INPUT!V78</f>
        <v>-1.1165641933188586</v>
      </c>
      <c r="N111" s="434">
        <f>INPUT!W78</f>
        <v>56659</v>
      </c>
      <c r="O111" s="435">
        <f>INPUT!X78</f>
        <v>-0.77927991033902577</v>
      </c>
      <c r="P111" s="434">
        <f>INPUT!Y78</f>
        <v>90918</v>
      </c>
      <c r="Q111" s="435">
        <f>INPUT!Z78</f>
        <v>12.983720641232765</v>
      </c>
      <c r="R111" s="434">
        <f>INPUT!AA78</f>
        <v>58725</v>
      </c>
      <c r="S111" s="435">
        <f>INPUT!AB78</f>
        <v>11.899771341463406</v>
      </c>
      <c r="T111" s="434">
        <f>INPUT!AC78</f>
        <v>56121</v>
      </c>
      <c r="U111" s="435">
        <f>INPUT!AD78</f>
        <v>3.5461908891307958</v>
      </c>
      <c r="V111" s="434">
        <f>INPUT!AE78</f>
        <v>57613</v>
      </c>
      <c r="W111" s="435">
        <f>INPUT!AF78</f>
        <v>1.6837572142113455</v>
      </c>
      <c r="X111" s="434">
        <f>INPUT!AG78</f>
        <v>65537</v>
      </c>
      <c r="Y111" s="435">
        <f>INPUT!AH78</f>
        <v>-27.916364196308763</v>
      </c>
      <c r="Z111" s="434">
        <f>INPUT!AI78</f>
        <v>60659</v>
      </c>
      <c r="AA111" s="435">
        <f>INPUT!AJ78</f>
        <v>3.2933163048105563</v>
      </c>
      <c r="AB111" s="434">
        <f>INPUT!AK78</f>
        <v>63522</v>
      </c>
      <c r="AC111" s="435">
        <f>INPUT!AL78</f>
        <v>13.187576842893044</v>
      </c>
      <c r="AD111" s="434">
        <f>INPUT!AM78</f>
        <v>64927</v>
      </c>
      <c r="AE111" s="435">
        <f>INPUT!AN78</f>
        <v>12.695051464079278</v>
      </c>
      <c r="AF111" s="434">
        <f>INPUT!AO78</f>
        <v>69294</v>
      </c>
      <c r="AG111" s="435">
        <f>INPUT!AP78</f>
        <v>5.7326395776431616</v>
      </c>
      <c r="AH111" s="434">
        <f>INPUT!AQ78</f>
        <v>64044</v>
      </c>
      <c r="AI111" s="435">
        <f>INPUT!AR78</f>
        <v>5.5803755419640888</v>
      </c>
      <c r="AJ111" s="434">
        <f>INPUT!AS78</f>
        <v>67415</v>
      </c>
      <c r="AK111" s="435">
        <f>INPUT!AT78</f>
        <v>6.1285853719970973</v>
      </c>
      <c r="AL111" s="434">
        <f>INPUT!AU78</f>
        <v>69844</v>
      </c>
      <c r="AM111" s="435">
        <f>INPUT!AV78</f>
        <v>7.5731205815762426</v>
      </c>
      <c r="AN111" s="434">
        <f>INPUT!AW78</f>
        <v>69343</v>
      </c>
      <c r="AO111" s="435">
        <f>INPUT!AX78</f>
        <v>7.0713193061444635E-2</v>
      </c>
      <c r="AP111" s="434">
        <f>INPUT!AY78</f>
        <v>71516</v>
      </c>
      <c r="AQ111" s="435">
        <f>INPUT!AZ78</f>
        <v>11.666978951970531</v>
      </c>
      <c r="AR111" s="434">
        <f>INPUT!BA78</f>
        <v>74682</v>
      </c>
      <c r="AS111" s="435">
        <f>INPUT!BB78</f>
        <v>10.779500111251195</v>
      </c>
      <c r="AT111" s="434">
        <f>INPUT!BC78</f>
        <v>78398</v>
      </c>
      <c r="AU111" s="435">
        <f>INPUT!BD78</f>
        <v>12.24729396941755</v>
      </c>
      <c r="AV111" s="434">
        <f>INPUT!BE78</f>
        <v>93946</v>
      </c>
      <c r="AW111" s="435">
        <f>INPUT!BF78</f>
        <v>35.480149402246795</v>
      </c>
      <c r="AX111" s="434">
        <f>INPUT!BG78</f>
        <v>69913</v>
      </c>
      <c r="AY111" s="435">
        <f>INPUT!BH78</f>
        <v>-2.2414564572962647</v>
      </c>
      <c r="AZ111" s="434">
        <f>INPUT!BI78</f>
        <v>73442</v>
      </c>
      <c r="BA111" s="435">
        <f>INPUT!BJ78</f>
        <v>-1.6603733161939971</v>
      </c>
      <c r="BB111" s="434">
        <f>INPUT!BK78</f>
        <v>81882</v>
      </c>
      <c r="BC111" s="435">
        <f>INPUT!BL78</f>
        <v>4.4439909181356763</v>
      </c>
      <c r="BD111" s="434">
        <f>INPUT!BM78</f>
        <v>81281</v>
      </c>
      <c r="BE111" s="435">
        <f>INPUT!BN78</f>
        <v>-13.481148745023741</v>
      </c>
      <c r="BF111" s="434">
        <f>INPUT!BO78</f>
        <v>64985</v>
      </c>
      <c r="BG111" s="435">
        <f>INPUT!BP78</f>
        <v>-7.0487606024630667</v>
      </c>
      <c r="BH111" s="434">
        <f>INPUT!BQ78</f>
        <v>65343</v>
      </c>
      <c r="BI111" s="435">
        <f>INPUT!BR78</f>
        <v>-11.027749788949103</v>
      </c>
      <c r="BJ111" s="434">
        <f>INPUT!BS78</f>
        <v>62514</v>
      </c>
      <c r="BK111" s="435">
        <f>INPUT!BT78</f>
        <v>-23.653550230819963</v>
      </c>
      <c r="BL111" s="434">
        <f>INPUT!BU78</f>
        <v>64121</v>
      </c>
      <c r="BM111" s="435">
        <f>INPUT!BV78</f>
        <v>-21.111944980991872</v>
      </c>
      <c r="BN111" s="434">
        <f>INPUT!BW78</f>
        <v>56138</v>
      </c>
      <c r="BO111" s="435">
        <f>INPUT!BX78</f>
        <v>-13.613910902515968</v>
      </c>
      <c r="BP111" s="434">
        <f>INPUT!BY78</f>
        <v>52857</v>
      </c>
      <c r="BQ111" s="435">
        <f>INPUT!BZ78</f>
        <v>-19.108397226940909</v>
      </c>
      <c r="BR111" s="434">
        <f>INPUT!CA78</f>
        <v>58639</v>
      </c>
      <c r="BS111" s="435">
        <f>INPUT!CB78</f>
        <v>-6.1986115110215341</v>
      </c>
      <c r="BT111" s="434">
        <f>INPUT!CC78</f>
        <v>61087</v>
      </c>
      <c r="BU111" s="435">
        <f>INPUT!CD78</f>
        <v>-4.7316791690709792</v>
      </c>
      <c r="BV111" s="434">
        <f>INPUT!CE78</f>
        <v>54484</v>
      </c>
      <c r="BW111" s="435">
        <f>INPUT!CF78</f>
        <v>-2.9463108767679658</v>
      </c>
      <c r="BX111" s="434">
        <f>INPUT!CG78</f>
        <v>60291</v>
      </c>
      <c r="BY111" s="435">
        <f>INPUT!CH78</f>
        <v>14.06436233611441</v>
      </c>
      <c r="BZ111" s="434">
        <f>INPUT!CI78</f>
        <v>61771</v>
      </c>
      <c r="CA111" s="435">
        <f>INPUT!CJ78</f>
        <v>5.341155203874548</v>
      </c>
      <c r="CB111" s="434">
        <f>INPUT!CK78</f>
        <v>71866</v>
      </c>
      <c r="CC111" s="435">
        <f>INPUT!CL78</f>
        <v>17.645325519341259</v>
      </c>
      <c r="CD111" s="434">
        <f>INPUT!CM78</f>
        <v>61665</v>
      </c>
      <c r="CE111" s="435">
        <f>INPUT!CN78</f>
        <v>13.180016151530726</v>
      </c>
      <c r="CF111" s="434">
        <f>INPUT!CO78</f>
        <v>64193</v>
      </c>
      <c r="CG111" s="435">
        <f>INPUT!CP78</f>
        <v>6.4719444029788908</v>
      </c>
      <c r="CH111" s="434">
        <f>INPUT!CQ78</f>
        <v>70224</v>
      </c>
      <c r="CI111" s="435">
        <f>INPUT!CR78</f>
        <v>13.684415016755436</v>
      </c>
      <c r="CJ111" s="434">
        <f>INPUT!CS78</f>
        <v>82603</v>
      </c>
      <c r="CK111" s="435">
        <f>INPUT!CT78</f>
        <v>14.940305568697298</v>
      </c>
      <c r="CL111" s="434">
        <f>INPUT!CU78</f>
        <v>74790</v>
      </c>
      <c r="CM111" s="435">
        <f>INPUT!CV78</f>
        <v>21.284359036730716</v>
      </c>
      <c r="CN111" s="434">
        <f>INPUT!CW78</f>
        <v>86730</v>
      </c>
      <c r="CO111" s="435">
        <f>INPUT!CX78</f>
        <v>35.10818936644182</v>
      </c>
      <c r="CP111" s="434">
        <f>INPUT!CY78</f>
        <v>97649</v>
      </c>
      <c r="CQ111" s="435">
        <f>INPUT!CZ78</f>
        <v>39.053599908863056</v>
      </c>
      <c r="CR111" s="434">
        <f>INPUT!DA78</f>
        <v>101873</v>
      </c>
      <c r="CS111" s="435">
        <f>INPUT!DB78</f>
        <v>23.328450540537272</v>
      </c>
      <c r="CT111" s="434">
        <f>INPUT!DC78</f>
        <v>99254</v>
      </c>
      <c r="CU111" s="435">
        <f>INPUT!DD78</f>
        <v>32.710255381735529</v>
      </c>
      <c r="CV111" s="434">
        <f>INPUT!DE78</f>
        <v>108604</v>
      </c>
      <c r="CW111" s="435">
        <f>INPUT!DF78</f>
        <v>25.220800184480563</v>
      </c>
      <c r="CX111" s="434">
        <f>INPUT!DG78</f>
        <v>111661</v>
      </c>
      <c r="CY111" s="435">
        <f>INPUT!DH78</f>
        <v>14.349353295988699</v>
      </c>
      <c r="CZ111" s="434">
        <f>INPUT!DI78</f>
        <v>107082</v>
      </c>
      <c r="DA111" s="435">
        <f>INPUT!DJ78</f>
        <v>5.11322921676991</v>
      </c>
      <c r="DB111" s="434">
        <f>INPUT!DK78</f>
        <v>101978</v>
      </c>
      <c r="DC111" s="435">
        <f>INPUT!DL78</f>
        <v>2.7444737743566927</v>
      </c>
      <c r="DD111" s="434">
        <f>INPUT!DM78</f>
        <v>106252</v>
      </c>
      <c r="DE111" s="435">
        <f>INPUT!DN78</f>
        <v>-2.1656660896467894</v>
      </c>
      <c r="DF111" s="434">
        <f>INPUT!DO78</f>
        <v>113182</v>
      </c>
      <c r="DG111" s="435">
        <f>INPUT!DP78</f>
        <v>1.3621586767089688</v>
      </c>
      <c r="DH111" s="434">
        <f>INPUT!DQ78</f>
        <v>112812</v>
      </c>
      <c r="DI111" s="435">
        <f>INPUT!DR78</f>
        <v>5.3510393903737352</v>
      </c>
      <c r="DJ111" s="434">
        <f>INPUT!DS78</f>
        <v>108126</v>
      </c>
      <c r="DK111" s="435">
        <f>INPUT!DT78</f>
        <v>6.0287512992998504</v>
      </c>
      <c r="DL111" s="434">
        <f>INPUT!DU78</f>
        <v>114093</v>
      </c>
      <c r="DM111" s="435">
        <f>INPUT!DV78</f>
        <v>7.3796257952791544</v>
      </c>
      <c r="DN111" s="434">
        <f>INPUT!DW78</f>
        <v>111971</v>
      </c>
      <c r="DO111" s="435">
        <f>INPUT!DX78</f>
        <v>-1.0699581205492081</v>
      </c>
      <c r="DP111" s="434">
        <f>INPUT!DY78</f>
        <v>114077</v>
      </c>
      <c r="DQ111" s="435">
        <f>INPUT!DZ78</f>
        <v>1.1213346097932897</v>
      </c>
      <c r="DR111" s="434">
        <f>INPUT!EA78</f>
        <v>107837</v>
      </c>
      <c r="DS111" s="435">
        <f>INPUT!EB78</f>
        <v>-0.26728076503338416</v>
      </c>
      <c r="DT111" s="434">
        <f>INPUT!EC78</f>
        <v>109823</v>
      </c>
      <c r="DU111" s="435">
        <f>INPUT!ED78</f>
        <v>-3.7425608933063348</v>
      </c>
      <c r="DV111" s="434">
        <f>INPUT!EE78</f>
        <v>112615</v>
      </c>
      <c r="DW111" s="435">
        <f>INPUT!EF78</f>
        <v>0.57514892248886618</v>
      </c>
      <c r="DX111" s="434">
        <f>INPUT!EG78</f>
        <v>113056</v>
      </c>
      <c r="DY111" s="435">
        <f>INPUT!EH78</f>
        <v>-0.89500951111968208</v>
      </c>
      <c r="DZ111" s="434">
        <f>INPUT!EI78</f>
        <v>93587</v>
      </c>
      <c r="EA111" s="435">
        <f>INPUT!EJ78</f>
        <v>-13.214388382466124</v>
      </c>
      <c r="EB111" s="434">
        <f>INPUT!EK78</f>
        <v>89319</v>
      </c>
      <c r="EC111" s="435">
        <f>INPUT!EL78</f>
        <v>-18.670041794523918</v>
      </c>
      <c r="ED111" s="434">
        <f>INPUT!EM78</f>
        <v>91123</v>
      </c>
      <c r="EE111" s="435">
        <f>INPUT!EN78</f>
        <v>-19.084491408782135</v>
      </c>
      <c r="EF111" s="434">
        <f>INPUT!EO78</f>
        <v>90790</v>
      </c>
      <c r="EG111" s="435">
        <f>INPUT!EP78</f>
        <v>-19.694664590999157</v>
      </c>
      <c r="EH111" s="434">
        <f>INPUT!EQ78</f>
        <v>89566.200103354102</v>
      </c>
      <c r="EI111" s="435">
        <f>INPUT!ER78</f>
        <v>-4.2963230968466775</v>
      </c>
      <c r="EJ111" s="434">
        <f>INPUT!ES78</f>
        <v>88617.597046268012</v>
      </c>
      <c r="EK111" s="435">
        <f>INPUT!ET78</f>
        <v>-0.78527855633402366</v>
      </c>
      <c r="EL111" s="434">
        <f>INPUT!EU78</f>
        <v>86444.300140714069</v>
      </c>
      <c r="EM111" s="435">
        <f>INPUT!EV78</f>
        <v>-5.1344883940233839</v>
      </c>
      <c r="EN111" s="434">
        <f>INPUT!EW78</f>
        <v>88030.251019264892</v>
      </c>
      <c r="EO111" s="435">
        <f>INPUT!EX78</f>
        <v>-3.0397058935291432</v>
      </c>
      <c r="EQ111" s="434">
        <f>INPUT!FF78</f>
        <v>237027</v>
      </c>
      <c r="ER111" s="435">
        <f>INPUT!FG78</f>
        <v>-3.8398812131833937</v>
      </c>
      <c r="ES111" s="434">
        <f>INPUT!FH78</f>
        <v>248970</v>
      </c>
      <c r="ET111" s="435">
        <f>INPUT!FI78</f>
        <v>5.0386664810338155</v>
      </c>
      <c r="EU111" s="434">
        <f>INPUT!FJ78</f>
        <v>254256</v>
      </c>
      <c r="EV111" s="435">
        <f>INPUT!FK78</f>
        <v>2.1231473671526668</v>
      </c>
      <c r="EW111" s="434">
        <f>INPUT!FL78</f>
        <v>237996</v>
      </c>
      <c r="EX111" s="435">
        <f>INPUT!FM78</f>
        <v>-6.3951293184821623</v>
      </c>
      <c r="EY111" s="434">
        <f>INPUT!FN78</f>
        <v>258402</v>
      </c>
      <c r="EZ111" s="435">
        <f>INPUT!FO78</f>
        <v>8.5740936822467528</v>
      </c>
      <c r="FA111" s="434">
        <f>INPUT!FP78</f>
        <v>270646</v>
      </c>
      <c r="FB111" s="435">
        <f>INPUT!FQ78</f>
        <v>4.7383534183171871</v>
      </c>
      <c r="FC111" s="434">
        <f>INPUT!FR78</f>
        <v>318542</v>
      </c>
      <c r="FD111" s="435">
        <f>INPUT!FS78</f>
        <v>17.696917744950969</v>
      </c>
      <c r="FE111" s="434">
        <f>INPUT!FT78</f>
        <v>306518</v>
      </c>
      <c r="FF111" s="435">
        <f>INPUT!FU78</f>
        <v>-3.7746984699034924</v>
      </c>
      <c r="FG111" s="434">
        <f>INPUT!FV78</f>
        <v>256963</v>
      </c>
      <c r="FH111" s="435">
        <f>INPUT!FW78</f>
        <v>-16.167076648027201</v>
      </c>
      <c r="FI111" s="434">
        <f>INPUT!FX78</f>
        <v>228721</v>
      </c>
      <c r="FJ111" s="435">
        <f>INPUT!FY78</f>
        <v>-10.990687375225228</v>
      </c>
      <c r="FK111" s="434">
        <f>INPUT!FZ78</f>
        <v>248412</v>
      </c>
      <c r="FL111" s="435">
        <f>INPUT!GA78</f>
        <v>8.6091788685778816</v>
      </c>
      <c r="FM111" s="434">
        <f>INPUT!GB78</f>
        <v>278685</v>
      </c>
      <c r="FN111" s="435">
        <f>INPUT!GC78</f>
        <v>12.18660934254383</v>
      </c>
      <c r="FO111" s="434">
        <f>INPUT!GD78</f>
        <v>361042</v>
      </c>
      <c r="FP111" s="435">
        <f>INPUT!GE78</f>
        <v>29.552003157687</v>
      </c>
      <c r="FQ111" s="434">
        <f>INPUT!GF78</f>
        <v>426601</v>
      </c>
      <c r="FR111" s="435">
        <f>INPUT!GG78</f>
        <v>18.158275214517982</v>
      </c>
      <c r="FS111" s="434">
        <f>INPUT!GH78</f>
        <v>434224</v>
      </c>
      <c r="FT111" s="435">
        <f>INPUT!GI78</f>
        <v>1.7869156424856092</v>
      </c>
      <c r="FU111" s="434">
        <f>INPUT!GJ78</f>
        <v>448267</v>
      </c>
      <c r="FV111" s="435">
        <f>INPUT!GK78</f>
        <v>3.2340451011459548</v>
      </c>
      <c r="FW111" s="434">
        <f>INPUT!GL78</f>
        <v>443331</v>
      </c>
      <c r="FX111" s="435">
        <f>INPUT!GM78</f>
        <v>-1.1011294607901068</v>
      </c>
      <c r="FY111" s="434">
        <f>INPUT!GN78</f>
        <v>364819</v>
      </c>
      <c r="FZ111" s="435">
        <f>INPUT!GO78</f>
        <v>-17.709566892457328</v>
      </c>
      <c r="GA111" s="434">
        <f>INPUT!GP78</f>
        <v>352658.34830960108</v>
      </c>
      <c r="GB111" s="435">
        <f>INPUT!GQ78</f>
        <v>-3.3333383651616089</v>
      </c>
      <c r="GC111" s="434">
        <f>INPUT!GR78</f>
        <v>343166.46119480161</v>
      </c>
      <c r="GD111" s="435">
        <f>INPUT!GS78</f>
        <v>-2.6915248597678132</v>
      </c>
      <c r="GE111" s="434">
        <f>INPUT!GT78</f>
        <v>341328.92022768158</v>
      </c>
      <c r="GF111" s="435">
        <f>INPUT!GU78</f>
        <v>-0.5354663625117273</v>
      </c>
      <c r="GG111" s="434">
        <f>INPUT!GV78</f>
        <v>343641.88348837924</v>
      </c>
      <c r="GH111" s="435">
        <f>INPUT!GW78</f>
        <v>0.67763471643562667</v>
      </c>
      <c r="GI111" s="434">
        <f>INPUT!GX78</f>
        <v>348623.39923070389</v>
      </c>
      <c r="GJ111" s="435">
        <f>INPUT!GY78</f>
        <v>1.4496241528408227</v>
      </c>
      <c r="GK111" s="435">
        <f>INPUT!GZ78</f>
        <v>-0.90407020402878402</v>
      </c>
      <c r="GL111" s="436"/>
    </row>
    <row r="112" spans="1:194" ht="12" hidden="1" customHeight="1" outlineLevel="1" x14ac:dyDescent="0.2">
      <c r="A112" s="433" t="str">
        <f>INPUT!B79</f>
        <v>Benefits</v>
      </c>
      <c r="B112" s="434">
        <f>INPUT!K79</f>
        <v>155271</v>
      </c>
      <c r="C112" s="435">
        <f>INPUT!L79</f>
        <v>4.6815482009344267</v>
      </c>
      <c r="D112" s="434">
        <f>INPUT!M79</f>
        <v>156152</v>
      </c>
      <c r="E112" s="435">
        <f>INPUT!N79</f>
        <v>3.7189561151222517</v>
      </c>
      <c r="F112" s="434">
        <f>INPUT!O79</f>
        <v>157737</v>
      </c>
      <c r="G112" s="435">
        <f>INPUT!P79</f>
        <v>2.8634591055521463</v>
      </c>
      <c r="H112" s="434">
        <f>INPUT!Q79</f>
        <v>159250</v>
      </c>
      <c r="I112" s="435">
        <f>INPUT!R79</f>
        <v>2.5804539950014194</v>
      </c>
      <c r="J112" s="434">
        <f>INPUT!S79</f>
        <v>160780</v>
      </c>
      <c r="K112" s="435">
        <f>INPUT!T79</f>
        <v>3.5479902879481662</v>
      </c>
      <c r="L112" s="434">
        <f>INPUT!U79</f>
        <v>161727</v>
      </c>
      <c r="M112" s="435">
        <f>INPUT!V79</f>
        <v>3.570239254060148</v>
      </c>
      <c r="N112" s="434">
        <f>INPUT!W79</f>
        <v>165145</v>
      </c>
      <c r="O112" s="435">
        <f>INPUT!X79</f>
        <v>4.696425061970233</v>
      </c>
      <c r="P112" s="434">
        <f>INPUT!Y79</f>
        <v>166398</v>
      </c>
      <c r="Q112" s="435">
        <f>INPUT!Z79</f>
        <v>4.4885400313971813</v>
      </c>
      <c r="R112" s="434">
        <f>INPUT!AA79</f>
        <v>168486</v>
      </c>
      <c r="S112" s="435">
        <f>INPUT!AB79</f>
        <v>4.792884687150134</v>
      </c>
      <c r="T112" s="434">
        <f>INPUT!AC79</f>
        <v>170470</v>
      </c>
      <c r="U112" s="435">
        <f>INPUT!AD79</f>
        <v>5.4060237313497517</v>
      </c>
      <c r="V112" s="434">
        <f>INPUT!AE79</f>
        <v>172722</v>
      </c>
      <c r="W112" s="435">
        <f>INPUT!AF79</f>
        <v>4.5880892548972207</v>
      </c>
      <c r="X112" s="434">
        <f>INPUT!AG79</f>
        <v>176277</v>
      </c>
      <c r="Y112" s="435">
        <f>INPUT!AH79</f>
        <v>5.9369703962788067</v>
      </c>
      <c r="Z112" s="434">
        <f>INPUT!AI79</f>
        <v>176207</v>
      </c>
      <c r="AA112" s="435">
        <f>INPUT!AJ79</f>
        <v>4.5825765939009777</v>
      </c>
      <c r="AB112" s="434">
        <f>INPUT!AK79</f>
        <v>177997</v>
      </c>
      <c r="AC112" s="435">
        <f>INPUT!AL79</f>
        <v>4.4154396668035334</v>
      </c>
      <c r="AD112" s="434">
        <f>INPUT!AM79</f>
        <v>183076</v>
      </c>
      <c r="AE112" s="435">
        <f>INPUT!AN79</f>
        <v>5.9946040458077166</v>
      </c>
      <c r="AF112" s="434">
        <f>INPUT!AO79</f>
        <v>185145</v>
      </c>
      <c r="AG112" s="435">
        <f>INPUT!AP79</f>
        <v>5.0307186984121621</v>
      </c>
      <c r="AH112" s="434">
        <f>INPUT!AQ79</f>
        <v>186718</v>
      </c>
      <c r="AI112" s="435">
        <f>INPUT!AR79</f>
        <v>5.9651432689961315</v>
      </c>
      <c r="AJ112" s="434">
        <f>INPUT!AS79</f>
        <v>186860</v>
      </c>
      <c r="AK112" s="435">
        <f>INPUT!AT79</f>
        <v>4.9792974038888271</v>
      </c>
      <c r="AL112" s="434">
        <f>INPUT!AU79</f>
        <v>192244</v>
      </c>
      <c r="AM112" s="435">
        <f>INPUT!AV79</f>
        <v>5.0077563416286219</v>
      </c>
      <c r="AN112" s="434">
        <f>INPUT!AW79</f>
        <v>193378</v>
      </c>
      <c r="AO112" s="435">
        <f>INPUT!AX79</f>
        <v>4.4467849523346592</v>
      </c>
      <c r="AP112" s="434">
        <f>INPUT!AY79</f>
        <v>193938</v>
      </c>
      <c r="AQ112" s="435">
        <f>INPUT!AZ79</f>
        <v>3.8667937745691328</v>
      </c>
      <c r="AR112" s="434">
        <f>INPUT!BA79</f>
        <v>196410</v>
      </c>
      <c r="AS112" s="435">
        <f>INPUT!BB79</f>
        <v>5.1107781226586768</v>
      </c>
      <c r="AT112" s="434">
        <f>INPUT!BC79</f>
        <v>202961</v>
      </c>
      <c r="AU112" s="435">
        <f>INPUT!BD79</f>
        <v>5.5746863361145316</v>
      </c>
      <c r="AV112" s="434">
        <f>INPUT!BE79</f>
        <v>203416</v>
      </c>
      <c r="AW112" s="435">
        <f>INPUT!BF79</f>
        <v>5.1908696956220357</v>
      </c>
      <c r="AX112" s="434">
        <f>INPUT!BG79</f>
        <v>201522</v>
      </c>
      <c r="AY112" s="435">
        <f>INPUT!BH79</f>
        <v>3.9105281069207631</v>
      </c>
      <c r="AZ112" s="434">
        <f>INPUT!BI79</f>
        <v>203130</v>
      </c>
      <c r="BA112" s="435">
        <f>INPUT!BJ79</f>
        <v>3.4214143882694392</v>
      </c>
      <c r="BB112" s="434">
        <f>INPUT!BK79</f>
        <v>204375</v>
      </c>
      <c r="BC112" s="435">
        <f>INPUT!BL79</f>
        <v>0.69668557013415899</v>
      </c>
      <c r="BD112" s="434">
        <f>INPUT!BM79</f>
        <v>207267</v>
      </c>
      <c r="BE112" s="435">
        <f>INPUT!BN79</f>
        <v>1.8931647461359891</v>
      </c>
      <c r="BF112" s="434">
        <f>INPUT!BO79</f>
        <v>202316</v>
      </c>
      <c r="BG112" s="435">
        <f>INPUT!BP79</f>
        <v>0.39400164746281607</v>
      </c>
      <c r="BH112" s="434">
        <f>INPUT!BQ79</f>
        <v>203421</v>
      </c>
      <c r="BI112" s="435">
        <f>INPUT!BR79</f>
        <v>0.14325801211048095</v>
      </c>
      <c r="BJ112" s="434">
        <f>INPUT!BS79</f>
        <v>206046</v>
      </c>
      <c r="BK112" s="435">
        <f>INPUT!BT79</f>
        <v>0.81761467889909234</v>
      </c>
      <c r="BL112" s="434">
        <f>INPUT!BU79</f>
        <v>210398</v>
      </c>
      <c r="BM112" s="435">
        <f>INPUT!BV79</f>
        <v>1.5106119160310127</v>
      </c>
      <c r="BN112" s="434">
        <f>INPUT!BW79</f>
        <v>206007</v>
      </c>
      <c r="BO112" s="435">
        <f>INPUT!BX79</f>
        <v>1.8243737519523906</v>
      </c>
      <c r="BP112" s="434">
        <f>INPUT!BY79</f>
        <v>203467</v>
      </c>
      <c r="BQ112" s="435">
        <f>INPUT!BZ79</f>
        <v>2.2613201193588672E-2</v>
      </c>
      <c r="BR112" s="434">
        <f>INPUT!CA79</f>
        <v>203728</v>
      </c>
      <c r="BS112" s="435">
        <f>INPUT!CB79</f>
        <v>-1.1249915067509164</v>
      </c>
      <c r="BT112" s="434">
        <f>INPUT!CC79</f>
        <v>204273</v>
      </c>
      <c r="BU112" s="435">
        <f>INPUT!CD79</f>
        <v>-2.9111493455260984</v>
      </c>
      <c r="BV112" s="434">
        <f>INPUT!CE79</f>
        <v>206510</v>
      </c>
      <c r="BW112" s="435">
        <f>INPUT!CF79</f>
        <v>0.24416646036300449</v>
      </c>
      <c r="BX112" s="434">
        <f>INPUT!CG79</f>
        <v>205037</v>
      </c>
      <c r="BY112" s="435">
        <f>INPUT!CH79</f>
        <v>0.77162389969871459</v>
      </c>
      <c r="BZ112" s="434">
        <f>INPUT!CI79</f>
        <v>209097</v>
      </c>
      <c r="CA112" s="435">
        <f>INPUT!CJ79</f>
        <v>2.6353765805387619</v>
      </c>
      <c r="CB112" s="434">
        <f>INPUT!CK79</f>
        <v>215996</v>
      </c>
      <c r="CC112" s="435">
        <f>INPUT!CL79</f>
        <v>5.7388886441184006</v>
      </c>
      <c r="CD112" s="434">
        <f>INPUT!CM79</f>
        <v>212407</v>
      </c>
      <c r="CE112" s="435">
        <f>INPUT!CN79</f>
        <v>2.8555517892596027</v>
      </c>
      <c r="CF112" s="434">
        <f>INPUT!CO79</f>
        <v>215205</v>
      </c>
      <c r="CG112" s="435">
        <f>INPUT!CP79</f>
        <v>4.9591049420348421</v>
      </c>
      <c r="CH112" s="434">
        <f>INPUT!CQ79</f>
        <v>219113</v>
      </c>
      <c r="CI112" s="435">
        <f>INPUT!CR79</f>
        <v>4.7901213312481872</v>
      </c>
      <c r="CJ112" s="434">
        <f>INPUT!CS79</f>
        <v>233074</v>
      </c>
      <c r="CK112" s="435">
        <f>INPUT!CT79</f>
        <v>7.9066279005166828</v>
      </c>
      <c r="CL112" s="434">
        <f>INPUT!CU79</f>
        <v>235015</v>
      </c>
      <c r="CM112" s="435">
        <f>INPUT!CV79</f>
        <v>10.643717014975973</v>
      </c>
      <c r="CN112" s="434">
        <f>INPUT!CW79</f>
        <v>244044</v>
      </c>
      <c r="CO112" s="435">
        <f>INPUT!CX79</f>
        <v>13.400710950024397</v>
      </c>
      <c r="CP112" s="434">
        <f>INPUT!CY79</f>
        <v>253137</v>
      </c>
      <c r="CQ112" s="435">
        <f>INPUT!CZ79</f>
        <v>15.52806086357268</v>
      </c>
      <c r="CR112" s="434">
        <f>INPUT!DA79</f>
        <v>265012</v>
      </c>
      <c r="CS112" s="435">
        <f>INPUT!DB79</f>
        <v>13.702944129332305</v>
      </c>
      <c r="CT112" s="434">
        <f>INPUT!DC79</f>
        <v>261264</v>
      </c>
      <c r="CU112" s="435">
        <f>INPUT!DD79</f>
        <v>11.169074314405458</v>
      </c>
      <c r="CV112" s="434">
        <f>INPUT!DE79</f>
        <v>266345</v>
      </c>
      <c r="CW112" s="435">
        <f>INPUT!DF79</f>
        <v>9.138106243136491</v>
      </c>
      <c r="CX112" s="434">
        <f>INPUT!DG79</f>
        <v>273248</v>
      </c>
      <c r="CY112" s="435">
        <f>INPUT!DH79</f>
        <v>7.9447097816597312</v>
      </c>
      <c r="CZ112" s="434">
        <f>INPUT!DI79</f>
        <v>264319</v>
      </c>
      <c r="DA112" s="435">
        <f>INPUT!DJ79</f>
        <v>-0.26149759256184346</v>
      </c>
      <c r="DB112" s="434">
        <f>INPUT!DK79</f>
        <v>260514</v>
      </c>
      <c r="DC112" s="435">
        <f>INPUT!DL79</f>
        <v>-0.28706595627411291</v>
      </c>
      <c r="DD112" s="434">
        <f>INPUT!DM79</f>
        <v>264095</v>
      </c>
      <c r="DE112" s="435">
        <f>INPUT!DN79</f>
        <v>-0.84476900260940235</v>
      </c>
      <c r="DF112" s="434">
        <f>INPUT!DO79</f>
        <v>273380</v>
      </c>
      <c r="DG112" s="435">
        <f>INPUT!DP79</f>
        <v>4.830776437521056E-2</v>
      </c>
      <c r="DH112" s="434">
        <f>INPUT!DQ79</f>
        <v>266312</v>
      </c>
      <c r="DI112" s="435">
        <f>INPUT!DR79</f>
        <v>0.75401314320953094</v>
      </c>
      <c r="DJ112" s="434">
        <f>INPUT!DS79</f>
        <v>265291</v>
      </c>
      <c r="DK112" s="435">
        <f>INPUT!DT79</f>
        <v>1.833682642775436</v>
      </c>
      <c r="DL112" s="434">
        <f>INPUT!DU79</f>
        <v>263305</v>
      </c>
      <c r="DM112" s="435">
        <f>INPUT!DV79</f>
        <v>-0.29913478104469648</v>
      </c>
      <c r="DN112" s="434">
        <f>INPUT!DW79</f>
        <v>261589</v>
      </c>
      <c r="DO112" s="435">
        <f>INPUT!DX79</f>
        <v>-4.3130441144194842</v>
      </c>
      <c r="DP112" s="434">
        <f>INPUT!DY79</f>
        <v>263289</v>
      </c>
      <c r="DQ112" s="435">
        <f>INPUT!DZ79</f>
        <v>-1.1351347291898239</v>
      </c>
      <c r="DR112" s="434">
        <f>INPUT!EA79</f>
        <v>263632</v>
      </c>
      <c r="DS112" s="435">
        <f>INPUT!EB79</f>
        <v>-0.62535102962407718</v>
      </c>
      <c r="DT112" s="434">
        <f>INPUT!EC79</f>
        <v>265312</v>
      </c>
      <c r="DU112" s="435">
        <f>INPUT!ED79</f>
        <v>0.76223391124361495</v>
      </c>
      <c r="DV112" s="434">
        <f>INPUT!EE79</f>
        <v>266694</v>
      </c>
      <c r="DW112" s="435">
        <f>INPUT!EF79</f>
        <v>1.9515346593319993</v>
      </c>
      <c r="DX112" s="434">
        <f>INPUT!EG79</f>
        <v>271267</v>
      </c>
      <c r="DY112" s="435">
        <f>INPUT!EH79</f>
        <v>3.0301303890401865</v>
      </c>
      <c r="DZ112" s="434">
        <f>INPUT!EI79</f>
        <v>260028</v>
      </c>
      <c r="EA112" s="435">
        <f>INPUT!EJ79</f>
        <v>-1.3670571099107853</v>
      </c>
      <c r="EB112" s="434">
        <f>INPUT!EK79</f>
        <v>252369</v>
      </c>
      <c r="EC112" s="435">
        <f>INPUT!EL79</f>
        <v>-4.8784073091303837</v>
      </c>
      <c r="ED112" s="434">
        <f>INPUT!EM79</f>
        <v>255345</v>
      </c>
      <c r="EE112" s="435">
        <f>INPUT!EN79</f>
        <v>-4.2554388175212061</v>
      </c>
      <c r="EF112" s="434">
        <f>INPUT!EO79</f>
        <v>251637</v>
      </c>
      <c r="EG112" s="435">
        <f>INPUT!EP79</f>
        <v>-7.2364128331127597</v>
      </c>
      <c r="EH112" s="434">
        <f>INPUT!EQ79</f>
        <v>249380.40028777026</v>
      </c>
      <c r="EI112" s="435">
        <f>INPUT!ER79</f>
        <v>-4.0947896811996181</v>
      </c>
      <c r="EJ112" s="434">
        <f>INPUT!ES79</f>
        <v>246739.19177588349</v>
      </c>
      <c r="EK112" s="435">
        <f>INPUT!ET79</f>
        <v>-2.2307843768911817</v>
      </c>
      <c r="EL112" s="434">
        <f>INPUT!EU79</f>
        <v>243772.92639681368</v>
      </c>
      <c r="EM112" s="435">
        <f>INPUT!EV79</f>
        <v>-4.5319366359969138</v>
      </c>
      <c r="EN112" s="434">
        <f>INPUT!EW79</f>
        <v>245103.83617128659</v>
      </c>
      <c r="EO112" s="435">
        <f>INPUT!EX79</f>
        <v>-2.596265187040625</v>
      </c>
      <c r="EQ112" s="434">
        <f>INPUT!FF79</f>
        <v>607470</v>
      </c>
      <c r="ER112" s="435">
        <f>INPUT!FG79</f>
        <v>5.7759111542941888</v>
      </c>
      <c r="ES112" s="434">
        <f>INPUT!FH79</f>
        <v>628410</v>
      </c>
      <c r="ET112" s="435">
        <f>INPUT!FI79</f>
        <v>3.4470838066077425</v>
      </c>
      <c r="EU112" s="434">
        <f>INPUT!FJ79</f>
        <v>654050</v>
      </c>
      <c r="EV112" s="435">
        <f>INPUT!FK79</f>
        <v>4.0801387629095576</v>
      </c>
      <c r="EW112" s="434">
        <f>INPUT!FL79</f>
        <v>687955</v>
      </c>
      <c r="EX112" s="435">
        <f>INPUT!FM79</f>
        <v>5.1838544453787883</v>
      </c>
      <c r="EY112" s="434">
        <f>INPUT!FN79</f>
        <v>722425</v>
      </c>
      <c r="EZ112" s="435">
        <f>INPUT!FO79</f>
        <v>5.0105021404016181</v>
      </c>
      <c r="FA112" s="434">
        <f>INPUT!FP79</f>
        <v>759200</v>
      </c>
      <c r="FB112" s="435">
        <f>INPUT!FQ79</f>
        <v>5.090493822888198</v>
      </c>
      <c r="FC112" s="434">
        <f>INPUT!FR79</f>
        <v>796725</v>
      </c>
      <c r="FD112" s="435">
        <f>INPUT!FS79</f>
        <v>4.9427028451000998</v>
      </c>
      <c r="FE112" s="434">
        <f>INPUT!FT79</f>
        <v>816294</v>
      </c>
      <c r="FF112" s="435">
        <f>INPUT!FU79</f>
        <v>2.4561799868210388</v>
      </c>
      <c r="FG112" s="434">
        <f>INPUT!FV79</f>
        <v>822181</v>
      </c>
      <c r="FH112" s="435">
        <f>INPUT!FW79</f>
        <v>0.72118623927164283</v>
      </c>
      <c r="FI112" s="434">
        <f>INPUT!FX79</f>
        <v>817475</v>
      </c>
      <c r="FJ112" s="435">
        <f>INPUT!FY79</f>
        <v>-0.57238004770239215</v>
      </c>
      <c r="FK112" s="434">
        <f>INPUT!FZ79</f>
        <v>836640</v>
      </c>
      <c r="FL112" s="435">
        <f>INPUT!GA79</f>
        <v>2.344414202269185</v>
      </c>
      <c r="FM112" s="434">
        <f>INPUT!GB79</f>
        <v>879799</v>
      </c>
      <c r="FN112" s="435">
        <f>INPUT!GC79</f>
        <v>5.1586106330082204</v>
      </c>
      <c r="FO112" s="434">
        <f>INPUT!GD79</f>
        <v>997208</v>
      </c>
      <c r="FP112" s="435">
        <f>INPUT!GE79</f>
        <v>13.344979932916502</v>
      </c>
      <c r="FQ112" s="434">
        <f>INPUT!GF79</f>
        <v>1065176</v>
      </c>
      <c r="FR112" s="435">
        <f>INPUT!GG79</f>
        <v>6.8158297967926496</v>
      </c>
      <c r="FS112" s="434">
        <f>INPUT!GH79</f>
        <v>1064301</v>
      </c>
      <c r="FT112" s="435">
        <f>INPUT!GI79</f>
        <v>-8.2146049103626329E-2</v>
      </c>
      <c r="FU112" s="434">
        <f>INPUT!GJ79</f>
        <v>1053474</v>
      </c>
      <c r="FV112" s="435">
        <f>INPUT!GK79</f>
        <v>-1.0172874027178369</v>
      </c>
      <c r="FW112" s="434">
        <f>INPUT!GL79</f>
        <v>1066905</v>
      </c>
      <c r="FX112" s="435">
        <f>INPUT!GM79</f>
        <v>1.2749246777803647</v>
      </c>
      <c r="FY112" s="434">
        <f>INPUT!GN79</f>
        <v>1019379</v>
      </c>
      <c r="FZ112" s="435">
        <f>INPUT!GO79</f>
        <v>-4.4545671826451301</v>
      </c>
      <c r="GA112" s="434">
        <f>INPUT!GP79</f>
        <v>984996.35463175399</v>
      </c>
      <c r="GB112" s="435">
        <f>INPUT!GQ79</f>
        <v>-3.3729010866661024</v>
      </c>
      <c r="GC112" s="434">
        <f>INPUT!GR79</f>
        <v>961740.91122814617</v>
      </c>
      <c r="GD112" s="435">
        <f>INPUT!GS79</f>
        <v>-2.3609674588391694</v>
      </c>
      <c r="GE112" s="434">
        <f>INPUT!GT79</f>
        <v>956321.26616519503</v>
      </c>
      <c r="GF112" s="435">
        <f>INPUT!GU79</f>
        <v>-0.56352443778545647</v>
      </c>
      <c r="GG112" s="434">
        <f>INPUT!GV79</f>
        <v>966929.36271590064</v>
      </c>
      <c r="GH112" s="435">
        <f>INPUT!GW79</f>
        <v>1.1092607605855731</v>
      </c>
      <c r="GI112" s="434">
        <f>INPUT!GX79</f>
        <v>984435.84450330958</v>
      </c>
      <c r="GJ112" s="435">
        <f>INPUT!GY79</f>
        <v>1.8105233393923337</v>
      </c>
      <c r="GK112" s="435">
        <f>INPUT!GZ79</f>
        <v>-0.6951757351566723</v>
      </c>
      <c r="GL112" s="436"/>
    </row>
    <row r="113" spans="1:194" ht="12" hidden="1" customHeight="1" outlineLevel="1" x14ac:dyDescent="0.2">
      <c r="A113" s="433" t="str">
        <f>INPUT!B89</f>
        <v>Amortization of DPAC</v>
      </c>
      <c r="B113" s="434">
        <f>INPUT!K89</f>
        <v>5471</v>
      </c>
      <c r="C113" s="435">
        <f>INPUT!L89</f>
        <v>22.613177947108909</v>
      </c>
      <c r="D113" s="434">
        <f>INPUT!M89</f>
        <v>5600</v>
      </c>
      <c r="E113" s="435">
        <f>INPUT!N89</f>
        <v>14.519427402862984</v>
      </c>
      <c r="F113" s="434">
        <f>INPUT!O89</f>
        <v>5288</v>
      </c>
      <c r="G113" s="435">
        <f>INPUT!P89</f>
        <v>8.5831622176591349</v>
      </c>
      <c r="H113" s="434">
        <f>INPUT!Q89</f>
        <v>5296</v>
      </c>
      <c r="I113" s="435">
        <f>INPUT!R89</f>
        <v>6.9250959014738545</v>
      </c>
      <c r="J113" s="434">
        <f>INPUT!S89</f>
        <v>6253</v>
      </c>
      <c r="K113" s="435">
        <f>INPUT!T89</f>
        <v>14.293547797477601</v>
      </c>
      <c r="L113" s="434">
        <f>INPUT!U89</f>
        <v>6694</v>
      </c>
      <c r="M113" s="435">
        <f>INPUT!V89</f>
        <v>19.535714285714278</v>
      </c>
      <c r="N113" s="434">
        <f>INPUT!W89</f>
        <v>6766</v>
      </c>
      <c r="O113" s="435">
        <f>INPUT!X89</f>
        <v>27.95007564296521</v>
      </c>
      <c r="P113" s="434">
        <f>INPUT!Y89</f>
        <v>6377</v>
      </c>
      <c r="Q113" s="435">
        <f>INPUT!Z89</f>
        <v>20.411631419939582</v>
      </c>
      <c r="R113" s="434">
        <f>INPUT!AA89</f>
        <v>7429</v>
      </c>
      <c r="S113" s="435">
        <f>INPUT!AB89</f>
        <v>18.806972653126497</v>
      </c>
      <c r="T113" s="434">
        <f>INPUT!AC89</f>
        <v>7594</v>
      </c>
      <c r="U113" s="435">
        <f>INPUT!AD89</f>
        <v>13.444876008365704</v>
      </c>
      <c r="V113" s="434">
        <f>INPUT!AE89</f>
        <v>7590</v>
      </c>
      <c r="W113" s="435">
        <f>INPUT!AF89</f>
        <v>12.178539757611585</v>
      </c>
      <c r="X113" s="434">
        <f>INPUT!AG89</f>
        <v>6962</v>
      </c>
      <c r="Y113" s="435">
        <f>INPUT!AH89</f>
        <v>9.1735925984004929</v>
      </c>
      <c r="Z113" s="434">
        <f>INPUT!AI89</f>
        <v>7656</v>
      </c>
      <c r="AA113" s="435">
        <f>INPUT!AJ89</f>
        <v>3.0555929465607701</v>
      </c>
      <c r="AB113" s="434">
        <f>INPUT!AK89</f>
        <v>7248</v>
      </c>
      <c r="AC113" s="435">
        <f>INPUT!AL89</f>
        <v>-4.5562286015275237</v>
      </c>
      <c r="AD113" s="434">
        <f>INPUT!AM89</f>
        <v>7195</v>
      </c>
      <c r="AE113" s="435">
        <f>INPUT!AN89</f>
        <v>-5.2042160737812875</v>
      </c>
      <c r="AF113" s="434">
        <f>INPUT!AO89</f>
        <v>7562</v>
      </c>
      <c r="AG113" s="435">
        <f>INPUT!AP89</f>
        <v>8.6182131571387544</v>
      </c>
      <c r="AH113" s="434">
        <f>INPUT!AQ89</f>
        <v>7583</v>
      </c>
      <c r="AI113" s="435">
        <f>INPUT!AR89</f>
        <v>-0.95350052246604422</v>
      </c>
      <c r="AJ113" s="434">
        <f>INPUT!AS89</f>
        <v>7716</v>
      </c>
      <c r="AK113" s="435">
        <f>INPUT!AT89</f>
        <v>6.4569536423841001</v>
      </c>
      <c r="AL113" s="434">
        <f>INPUT!AU89</f>
        <v>7654</v>
      </c>
      <c r="AM113" s="435">
        <f>INPUT!AV89</f>
        <v>6.3794301598332215</v>
      </c>
      <c r="AN113" s="434">
        <f>INPUT!AW89</f>
        <v>8299</v>
      </c>
      <c r="AO113" s="435">
        <f>INPUT!AX89</f>
        <v>9.7460989156307853</v>
      </c>
      <c r="AP113" s="434">
        <f>INPUT!AY89</f>
        <v>8140</v>
      </c>
      <c r="AQ113" s="435">
        <f>INPUT!AZ89</f>
        <v>7.345377818805221</v>
      </c>
      <c r="AR113" s="434">
        <f>INPUT!BA89</f>
        <v>8353</v>
      </c>
      <c r="AS113" s="435">
        <f>INPUT!BB89</f>
        <v>8.2555728356661575</v>
      </c>
      <c r="AT113" s="434">
        <f>INPUT!BC89</f>
        <v>8106</v>
      </c>
      <c r="AU113" s="435">
        <f>INPUT!BD89</f>
        <v>5.9054089365037976</v>
      </c>
      <c r="AV113" s="434">
        <f>INPUT!BE89</f>
        <v>8529</v>
      </c>
      <c r="AW113" s="435">
        <f>INPUT!BF89</f>
        <v>2.7714182431618273</v>
      </c>
      <c r="AX113" s="434">
        <f>INPUT!BG89</f>
        <v>8859</v>
      </c>
      <c r="AY113" s="435">
        <f>INPUT!BH89</f>
        <v>8.8329238329238215</v>
      </c>
      <c r="AZ113" s="434">
        <f>INPUT!BI89</f>
        <v>9166</v>
      </c>
      <c r="BA113" s="435">
        <f>INPUT!BJ89</f>
        <v>9.7330300490841672</v>
      </c>
      <c r="BB113" s="434">
        <f>INPUT!BK89</f>
        <v>8841</v>
      </c>
      <c r="BC113" s="435">
        <f>INPUT!BL89</f>
        <v>9.0673575129533788</v>
      </c>
      <c r="BD113" s="434">
        <f>INPUT!BM89</f>
        <v>10465</v>
      </c>
      <c r="BE113" s="435">
        <f>INPUT!BN89</f>
        <v>22.699026849572057</v>
      </c>
      <c r="BF113" s="434">
        <f>INPUT!BO89</f>
        <v>10132</v>
      </c>
      <c r="BG113" s="435">
        <f>INPUT!BP89</f>
        <v>14.369567671294735</v>
      </c>
      <c r="BH113" s="434">
        <f>INPUT!BQ89</f>
        <v>10407</v>
      </c>
      <c r="BI113" s="435">
        <f>INPUT!BR89</f>
        <v>13.539166484835263</v>
      </c>
      <c r="BJ113" s="434">
        <f>INPUT!BS89</f>
        <v>10034</v>
      </c>
      <c r="BK113" s="435">
        <f>INPUT!BT89</f>
        <v>13.493948648342947</v>
      </c>
      <c r="BL113" s="434">
        <f>INPUT!BU89</f>
        <v>11059</v>
      </c>
      <c r="BM113" s="435">
        <f>INPUT!BV89</f>
        <v>5.6760630673674095</v>
      </c>
      <c r="BN113" s="434">
        <f>INPUT!BW89</f>
        <v>11656</v>
      </c>
      <c r="BO113" s="435">
        <f>INPUT!BX89</f>
        <v>15.041452822739831</v>
      </c>
      <c r="BP113" s="434">
        <f>INPUT!BY89</f>
        <v>11792</v>
      </c>
      <c r="BQ113" s="435">
        <f>INPUT!BZ89</f>
        <v>13.308350148938208</v>
      </c>
      <c r="BR113" s="434">
        <f>INPUT!CA89</f>
        <v>11552</v>
      </c>
      <c r="BS113" s="435">
        <f>INPUT!CB89</f>
        <v>15.128562886186959</v>
      </c>
      <c r="BT113" s="434">
        <f>INPUT!CC89</f>
        <v>13814</v>
      </c>
      <c r="BU113" s="435">
        <f>INPUT!CD89</f>
        <v>24.911836513247131</v>
      </c>
      <c r="BV113" s="434">
        <f>INPUT!CE89</f>
        <v>12280</v>
      </c>
      <c r="BW113" s="435">
        <f>INPUT!CF89</f>
        <v>5.3534660260809774</v>
      </c>
      <c r="BX113" s="434">
        <f>INPUT!CG89</f>
        <v>12120</v>
      </c>
      <c r="BY113" s="435">
        <f>INPUT!CH89</f>
        <v>2.7815468113975506</v>
      </c>
      <c r="BZ113" s="434">
        <f>INPUT!CI89</f>
        <v>11922</v>
      </c>
      <c r="CA113" s="435">
        <f>INPUT!CJ89</f>
        <v>3.2029085872576246</v>
      </c>
      <c r="CB113" s="434">
        <f>INPUT!CK89</f>
        <v>13146</v>
      </c>
      <c r="CC113" s="435">
        <f>INPUT!CL89</f>
        <v>-4.835673953959752</v>
      </c>
      <c r="CD113" s="434">
        <f>INPUT!CM89</f>
        <v>12689</v>
      </c>
      <c r="CE113" s="435">
        <f>INPUT!CN89</f>
        <v>3.3306188925081415</v>
      </c>
      <c r="CF113" s="434">
        <f>INPUT!CO89</f>
        <v>13233</v>
      </c>
      <c r="CG113" s="435">
        <f>INPUT!CP89</f>
        <v>9.1831683168316793</v>
      </c>
      <c r="CH113" s="434">
        <f>INPUT!CQ89</f>
        <v>13444</v>
      </c>
      <c r="CI113" s="435">
        <f>INPUT!CR89</f>
        <v>12.766314376782418</v>
      </c>
      <c r="CJ113" s="434">
        <f>INPUT!CS89</f>
        <v>12497</v>
      </c>
      <c r="CK113" s="435">
        <f>INPUT!CT89</f>
        <v>-4.9368629240833739</v>
      </c>
      <c r="CL113" s="434">
        <f>INPUT!CU89</f>
        <v>14085</v>
      </c>
      <c r="CM113" s="435">
        <f>INPUT!CV89</f>
        <v>11.001654976751517</v>
      </c>
      <c r="CN113" s="434">
        <f>INPUT!CW89</f>
        <v>14189</v>
      </c>
      <c r="CO113" s="435">
        <f>INPUT!CX89</f>
        <v>7.2243633340890234</v>
      </c>
      <c r="CP113" s="434">
        <f>INPUT!CY89</f>
        <v>14193</v>
      </c>
      <c r="CQ113" s="435">
        <f>INPUT!CZ89</f>
        <v>5.5712585540017789</v>
      </c>
      <c r="CR113" s="434">
        <f>INPUT!DA89</f>
        <v>14701</v>
      </c>
      <c r="CS113" s="435">
        <f>INPUT!DB89</f>
        <v>17.636232695846999</v>
      </c>
      <c r="CT113" s="434">
        <f>INPUT!DC89</f>
        <v>15122</v>
      </c>
      <c r="CU113" s="435">
        <f>INPUT!DD89</f>
        <v>7.362442314518991</v>
      </c>
      <c r="CV113" s="434">
        <f>INPUT!DE89</f>
        <v>15065</v>
      </c>
      <c r="CW113" s="435">
        <f>INPUT!DF89</f>
        <v>6.1737966030023239</v>
      </c>
      <c r="CX113" s="434">
        <f>INPUT!DG89</f>
        <v>15156</v>
      </c>
      <c r="CY113" s="435">
        <f>INPUT!DH89</f>
        <v>6.7850348763474955</v>
      </c>
      <c r="CZ113" s="434">
        <f>INPUT!DI89</f>
        <v>17280</v>
      </c>
      <c r="DA113" s="435">
        <f>INPUT!DJ89</f>
        <v>17.543024284062312</v>
      </c>
      <c r="DB113" s="434">
        <f>INPUT!DK89</f>
        <v>16899</v>
      </c>
      <c r="DC113" s="435">
        <f>INPUT!DL89</f>
        <v>11.751091125512492</v>
      </c>
      <c r="DD113" s="434">
        <f>INPUT!DM89</f>
        <v>17129</v>
      </c>
      <c r="DE113" s="435">
        <f>INPUT!DN89</f>
        <v>13.700630600730168</v>
      </c>
      <c r="DF113" s="434">
        <f>INPUT!DO89</f>
        <v>16488</v>
      </c>
      <c r="DG113" s="435">
        <f>INPUT!DP89</f>
        <v>8.7885985748218598</v>
      </c>
      <c r="DH113" s="434">
        <f>INPUT!DQ89</f>
        <v>18034</v>
      </c>
      <c r="DI113" s="435">
        <f>INPUT!DR89</f>
        <v>4.3634259259259345</v>
      </c>
      <c r="DJ113" s="434">
        <f>INPUT!DS89</f>
        <v>17798</v>
      </c>
      <c r="DK113" s="435">
        <f>INPUT!DT89</f>
        <v>5.3198414107343606</v>
      </c>
      <c r="DL113" s="434">
        <f>INPUT!DU89</f>
        <v>17158</v>
      </c>
      <c r="DM113" s="435">
        <f>INPUT!DV89</f>
        <v>0.16930352034560947</v>
      </c>
      <c r="DN113" s="434">
        <f>INPUT!DW89</f>
        <v>17607</v>
      </c>
      <c r="DO113" s="435">
        <f>INPUT!DX89</f>
        <v>6.7867540029111995</v>
      </c>
      <c r="DP113" s="434">
        <f>INPUT!DY89</f>
        <v>17339</v>
      </c>
      <c r="DQ113" s="435">
        <f>INPUT!DZ89</f>
        <v>-3.8538316513252791</v>
      </c>
      <c r="DR113" s="434">
        <f>INPUT!EA89</f>
        <v>17453</v>
      </c>
      <c r="DS113" s="435">
        <f>INPUT!EB89</f>
        <v>-1.9384200471963098</v>
      </c>
      <c r="DT113" s="434">
        <f>INPUT!EC89</f>
        <v>18036</v>
      </c>
      <c r="DU113" s="435">
        <f>INPUT!ED89</f>
        <v>5.1171465205734901</v>
      </c>
      <c r="DV113" s="434">
        <f>INPUT!EE89</f>
        <v>17008</v>
      </c>
      <c r="DW113" s="435">
        <f>INPUT!EF89</f>
        <v>-3.4020560004543676</v>
      </c>
      <c r="DX113" s="434">
        <f>INPUT!EG89</f>
        <v>17342</v>
      </c>
      <c r="DY113" s="435">
        <f>INPUT!EH89</f>
        <v>1.7302035872890364E-2</v>
      </c>
      <c r="DZ113" s="434">
        <f>INPUT!EI89</f>
        <v>17522</v>
      </c>
      <c r="EA113" s="435">
        <f>INPUT!EJ89</f>
        <v>0.39534750472698388</v>
      </c>
      <c r="EB113" s="434">
        <f>INPUT!EK89</f>
        <v>18603</v>
      </c>
      <c r="EC113" s="435">
        <f>INPUT!EL89</f>
        <v>3.1437125748503103</v>
      </c>
      <c r="ED113" s="434">
        <f>INPUT!EM89</f>
        <v>17250</v>
      </c>
      <c r="EE113" s="435">
        <f>INPUT!EN89</f>
        <v>1.4228598306679219</v>
      </c>
      <c r="EF113" s="434">
        <f>INPUT!EO89</f>
        <v>17294</v>
      </c>
      <c r="EG113" s="435">
        <f>INPUT!EP89</f>
        <v>-0.27678468458078864</v>
      </c>
      <c r="EH113" s="434">
        <f>INPUT!EQ89</f>
        <v>18134.155767962202</v>
      </c>
      <c r="EI113" s="435">
        <f>INPUT!ER89</f>
        <v>3.4936409540132551</v>
      </c>
      <c r="EJ113" s="434">
        <f>INPUT!ES89</f>
        <v>18900.98294020665</v>
      </c>
      <c r="EK113" s="435">
        <f>INPUT!ET89</f>
        <v>1.601800463401859</v>
      </c>
      <c r="EL113" s="434">
        <f>INPUT!EU89</f>
        <v>17232.958574960896</v>
      </c>
      <c r="EM113" s="435">
        <f>INPUT!EV89</f>
        <v>-9.8790869791909319E-2</v>
      </c>
      <c r="EN113" s="434">
        <f>INPUT!EW89</f>
        <v>16953.718694916108</v>
      </c>
      <c r="EO113" s="435">
        <f>INPUT!EX89</f>
        <v>-1.9676263737937516</v>
      </c>
      <c r="EQ113" s="434">
        <f>INPUT!FF89</f>
        <v>19175</v>
      </c>
      <c r="ER113" s="435">
        <f>INPUT!FG89</f>
        <v>11.140091578276245</v>
      </c>
      <c r="ES113" s="434">
        <f>INPUT!FH89</f>
        <v>21655</v>
      </c>
      <c r="ET113" s="435">
        <f>INPUT!FI89</f>
        <v>12.933507170795311</v>
      </c>
      <c r="EU113" s="434">
        <f>INPUT!FJ89</f>
        <v>26090</v>
      </c>
      <c r="EV113" s="435">
        <f>INPUT!FK89</f>
        <v>20.480258600785039</v>
      </c>
      <c r="EW113" s="434">
        <f>INPUT!FL89</f>
        <v>29575</v>
      </c>
      <c r="EX113" s="435">
        <f>INPUT!FM89</f>
        <v>13.357608279034118</v>
      </c>
      <c r="EY113" s="434">
        <f>INPUT!FN89</f>
        <v>29661</v>
      </c>
      <c r="EZ113" s="435">
        <f>INPUT!FO89</f>
        <v>0.29078613693998001</v>
      </c>
      <c r="FA113" s="434">
        <f>INPUT!FP89</f>
        <v>31252</v>
      </c>
      <c r="FB113" s="435">
        <f>INPUT!FQ89</f>
        <v>5.3639459222548203</v>
      </c>
      <c r="FC113" s="434">
        <f>INPUT!FR89</f>
        <v>33128</v>
      </c>
      <c r="FD113" s="435">
        <f>INPUT!FS89</f>
        <v>6.0028158197875436</v>
      </c>
      <c r="FE113" s="434">
        <f>INPUT!FT89</f>
        <v>37331</v>
      </c>
      <c r="FF113" s="435">
        <f>INPUT!FU89</f>
        <v>12.687152861627627</v>
      </c>
      <c r="FG113" s="434">
        <f>INPUT!FV89</f>
        <v>41632</v>
      </c>
      <c r="FH113" s="435">
        <f>INPUT!FW89</f>
        <v>11.521255792772767</v>
      </c>
      <c r="FI113" s="434">
        <f>INPUT!FX89</f>
        <v>48814</v>
      </c>
      <c r="FJ113" s="435">
        <f>INPUT!FY89</f>
        <v>17.251152959262118</v>
      </c>
      <c r="FK113" s="434">
        <f>INPUT!FZ89</f>
        <v>49468</v>
      </c>
      <c r="FL113" s="435">
        <f>INPUT!GA89</f>
        <v>1.3397795714344296</v>
      </c>
      <c r="FM113" s="434">
        <f>INPUT!GB89</f>
        <v>51863</v>
      </c>
      <c r="FN113" s="435">
        <f>INPUT!GC89</f>
        <v>4.8415137058300362</v>
      </c>
      <c r="FO113" s="434">
        <f>INPUT!GD89</f>
        <v>57168</v>
      </c>
      <c r="FP113" s="435">
        <f>INPUT!GE89</f>
        <v>10.228872221043893</v>
      </c>
      <c r="FQ113" s="434">
        <f>INPUT!GF89</f>
        <v>62623</v>
      </c>
      <c r="FR113" s="435">
        <f>INPUT!GG89</f>
        <v>9.5420514973411752</v>
      </c>
      <c r="FS113" s="434">
        <f>INPUT!GH89</f>
        <v>68550</v>
      </c>
      <c r="FT113" s="435">
        <f>INPUT!GI89</f>
        <v>9.4645737189211552</v>
      </c>
      <c r="FU113" s="434">
        <f>INPUT!GJ89</f>
        <v>69902</v>
      </c>
      <c r="FV113" s="435">
        <f>INPUT!GK89</f>
        <v>1.9722830051057683</v>
      </c>
      <c r="FW113" s="434">
        <f>INPUT!GL89</f>
        <v>69839</v>
      </c>
      <c r="FX113" s="435">
        <f>INPUT!GM89</f>
        <v>-9.0126176647309375E-2</v>
      </c>
      <c r="FY113" s="434">
        <f>INPUT!GN89</f>
        <v>70669</v>
      </c>
      <c r="FZ113" s="435">
        <f>INPUT!GO89</f>
        <v>1.1884477154598505</v>
      </c>
      <c r="GA113" s="434">
        <f>INPUT!GP89</f>
        <v>71221.815978045852</v>
      </c>
      <c r="GB113" s="435">
        <f>INPUT!GQ89</f>
        <v>0.78226093201523295</v>
      </c>
      <c r="GC113" s="434">
        <f>INPUT!GR89</f>
        <v>68598.938686525988</v>
      </c>
      <c r="GD113" s="435">
        <f>INPUT!GS89</f>
        <v>-3.6826880296458087</v>
      </c>
      <c r="GE113" s="434">
        <f>INPUT!GT89</f>
        <v>66239.189374935158</v>
      </c>
      <c r="GF113" s="435">
        <f>INPUT!GU89</f>
        <v>-3.4399210203150288</v>
      </c>
      <c r="GG113" s="434">
        <f>INPUT!GV89</f>
        <v>64326.643495988916</v>
      </c>
      <c r="GH113" s="435">
        <f>INPUT!GW89</f>
        <v>-2.8873328568690959</v>
      </c>
      <c r="GI113" s="434">
        <f>INPUT!GX89</f>
        <v>62827.355536309951</v>
      </c>
      <c r="GJ113" s="435">
        <f>INPUT!GY89</f>
        <v>-2.3307417862902358</v>
      </c>
      <c r="GK113" s="435">
        <f>INPUT!GZ89</f>
        <v>-2.3248769831628824</v>
      </c>
      <c r="GL113" s="436"/>
    </row>
    <row r="114" spans="1:194" ht="12" hidden="1" customHeight="1" outlineLevel="1" x14ac:dyDescent="0.2">
      <c r="A114" s="433" t="str">
        <f>INPUT!B100</f>
        <v>Operating Expenses</v>
      </c>
      <c r="B114" s="434">
        <f>INPUT!K100</f>
        <v>36745</v>
      </c>
      <c r="C114" s="435">
        <f>INPUT!L100</f>
        <v>1.5447963300724066</v>
      </c>
      <c r="D114" s="434">
        <f>INPUT!M100</f>
        <v>38655</v>
      </c>
      <c r="E114" s="435">
        <f>INPUT!N100</f>
        <v>5.0750244644993003</v>
      </c>
      <c r="F114" s="434">
        <f>INPUT!O100</f>
        <v>39609</v>
      </c>
      <c r="G114" s="435">
        <f>INPUT!P100</f>
        <v>8.5326757090012251</v>
      </c>
      <c r="H114" s="434">
        <f>INPUT!Q100</f>
        <v>40610</v>
      </c>
      <c r="I114" s="435">
        <f>INPUT!R100</f>
        <v>11.09895220638526</v>
      </c>
      <c r="J114" s="434">
        <f>INPUT!S100</f>
        <v>38514</v>
      </c>
      <c r="K114" s="435">
        <f>INPUT!T100</f>
        <v>4.8142604435977621</v>
      </c>
      <c r="L114" s="434">
        <f>INPUT!U100</f>
        <v>39180</v>
      </c>
      <c r="M114" s="435">
        <f>INPUT!V100</f>
        <v>1.3581684128831872</v>
      </c>
      <c r="N114" s="434">
        <f>INPUT!W100</f>
        <v>39813</v>
      </c>
      <c r="O114" s="435">
        <f>INPUT!X100</f>
        <v>0.51503446186473845</v>
      </c>
      <c r="P114" s="434">
        <f>INPUT!Y100</f>
        <v>41700</v>
      </c>
      <c r="Q114" s="435">
        <f>INPUT!Z100</f>
        <v>2.6840679635557807</v>
      </c>
      <c r="R114" s="434">
        <f>INPUT!AA100</f>
        <v>39332</v>
      </c>
      <c r="S114" s="435">
        <f>INPUT!AB100</f>
        <v>2.1239029963130207</v>
      </c>
      <c r="T114" s="434">
        <f>INPUT!AC100</f>
        <v>40070</v>
      </c>
      <c r="U114" s="435">
        <f>INPUT!AD100</f>
        <v>2.2715671260847392</v>
      </c>
      <c r="V114" s="434">
        <f>INPUT!AE100</f>
        <v>43272</v>
      </c>
      <c r="W114" s="435">
        <f>INPUT!AF100</f>
        <v>8.6881169467259554</v>
      </c>
      <c r="X114" s="434">
        <f>INPUT!AG100</f>
        <v>42405</v>
      </c>
      <c r="Y114" s="435">
        <f>INPUT!AH100</f>
        <v>1.6906474820143957</v>
      </c>
      <c r="Z114" s="434">
        <f>INPUT!AI100</f>
        <v>40788</v>
      </c>
      <c r="AA114" s="435">
        <f>INPUT!AJ100</f>
        <v>3.7018204006915578</v>
      </c>
      <c r="AB114" s="434">
        <f>INPUT!AK100</f>
        <v>43602</v>
      </c>
      <c r="AC114" s="435">
        <f>INPUT!AL100</f>
        <v>8.8145744946343854</v>
      </c>
      <c r="AD114" s="434">
        <f>INPUT!AM100</f>
        <v>43444</v>
      </c>
      <c r="AE114" s="435">
        <f>INPUT!AN100</f>
        <v>0.39748567202810836</v>
      </c>
      <c r="AF114" s="434">
        <f>INPUT!AO100</f>
        <v>44873</v>
      </c>
      <c r="AG114" s="435">
        <f>INPUT!AP100</f>
        <v>5.820068388161781</v>
      </c>
      <c r="AH114" s="434">
        <f>INPUT!AQ100</f>
        <v>43269</v>
      </c>
      <c r="AI114" s="435">
        <f>INPUT!AR100</f>
        <v>6.0826713739335014</v>
      </c>
      <c r="AJ114" s="434">
        <f>INPUT!AS100</f>
        <v>47625</v>
      </c>
      <c r="AK114" s="435">
        <f>INPUT!AT100</f>
        <v>9.226640979771572</v>
      </c>
      <c r="AL114" s="434">
        <f>INPUT!AU100</f>
        <v>45176</v>
      </c>
      <c r="AM114" s="435">
        <f>INPUT!AV100</f>
        <v>3.9867415523432426</v>
      </c>
      <c r="AN114" s="434">
        <f>INPUT!AW100</f>
        <v>53165</v>
      </c>
      <c r="AO114" s="435">
        <f>INPUT!AX100</f>
        <v>18.478817997459494</v>
      </c>
      <c r="AP114" s="434">
        <f>INPUT!AY100</f>
        <v>46763</v>
      </c>
      <c r="AQ114" s="435">
        <f>INPUT!AZ100</f>
        <v>8.0750652892370933</v>
      </c>
      <c r="AR114" s="434">
        <f>INPUT!BA100</f>
        <v>48241</v>
      </c>
      <c r="AS114" s="435">
        <f>INPUT!BB100</f>
        <v>1.2934383202099831</v>
      </c>
      <c r="AT114" s="434">
        <f>INPUT!BC100</f>
        <v>48958</v>
      </c>
      <c r="AU114" s="435">
        <f>INPUT!BD100</f>
        <v>8.3717017885603049</v>
      </c>
      <c r="AV114" s="434">
        <f>INPUT!BE100</f>
        <v>52902</v>
      </c>
      <c r="AW114" s="435">
        <f>INPUT!BF100</f>
        <v>-0.49468635380419679</v>
      </c>
      <c r="AX114" s="434">
        <f>INPUT!BG100</f>
        <v>49574</v>
      </c>
      <c r="AY114" s="435">
        <f>INPUT!BH100</f>
        <v>6.011162671342718</v>
      </c>
      <c r="AZ114" s="434">
        <f>INPUT!BI100</f>
        <v>51104</v>
      </c>
      <c r="BA114" s="435">
        <f>INPUT!BJ100</f>
        <v>5.9347857631475209</v>
      </c>
      <c r="BB114" s="434">
        <f>INPUT!BK100</f>
        <v>52298</v>
      </c>
      <c r="BC114" s="435">
        <f>INPUT!BL100</f>
        <v>6.8221741084194543</v>
      </c>
      <c r="BD114" s="434">
        <f>INPUT!BM100</f>
        <v>57609</v>
      </c>
      <c r="BE114" s="435">
        <f>INPUT!BN100</f>
        <v>8.8975842123171223</v>
      </c>
      <c r="BF114" s="434">
        <f>INPUT!BO100</f>
        <v>53320</v>
      </c>
      <c r="BG114" s="435">
        <f>INPUT!BP100</f>
        <v>7.5563803606729429</v>
      </c>
      <c r="BH114" s="434">
        <f>INPUT!BQ100</f>
        <v>54766</v>
      </c>
      <c r="BI114" s="435">
        <f>INPUT!BR100</f>
        <v>7.1657795867251073</v>
      </c>
      <c r="BJ114" s="434">
        <f>INPUT!BS100</f>
        <v>54486</v>
      </c>
      <c r="BK114" s="435">
        <f>INPUT!BT100</f>
        <v>4.1837163945083855</v>
      </c>
      <c r="BL114" s="434">
        <f>INPUT!BU100</f>
        <v>55561</v>
      </c>
      <c r="BM114" s="435">
        <f>INPUT!BV100</f>
        <v>-3.5550000867919929</v>
      </c>
      <c r="BN114" s="434">
        <f>INPUT!BW100</f>
        <v>53493</v>
      </c>
      <c r="BO114" s="435">
        <f>INPUT!BX100</f>
        <v>0.32445611402851515</v>
      </c>
      <c r="BP114" s="434">
        <f>INPUT!BY100</f>
        <v>55238</v>
      </c>
      <c r="BQ114" s="435">
        <f>INPUT!BZ100</f>
        <v>0.86184859219222698</v>
      </c>
      <c r="BR114" s="434">
        <f>INPUT!CA100</f>
        <v>56763</v>
      </c>
      <c r="BS114" s="435">
        <f>INPUT!CB100</f>
        <v>4.1790551701354373</v>
      </c>
      <c r="BT114" s="434">
        <f>INPUT!CC100</f>
        <v>60214</v>
      </c>
      <c r="BU114" s="435">
        <f>INPUT!CD100</f>
        <v>8.3745792912294661</v>
      </c>
      <c r="BV114" s="434">
        <f>INPUT!CE100</f>
        <v>54273</v>
      </c>
      <c r="BW114" s="435">
        <f>INPUT!CF100</f>
        <v>1.4581347092142982</v>
      </c>
      <c r="BX114" s="434">
        <f>INPUT!CG100</f>
        <v>57487</v>
      </c>
      <c r="BY114" s="435">
        <f>INPUT!CH100</f>
        <v>4.0714725370216254</v>
      </c>
      <c r="BZ114" s="434">
        <f>INPUT!CI100</f>
        <v>56111</v>
      </c>
      <c r="CA114" s="435">
        <f>INPUT!CJ100</f>
        <v>-1.1486355548508742</v>
      </c>
      <c r="CB114" s="434">
        <f>INPUT!CK100</f>
        <v>59628</v>
      </c>
      <c r="CC114" s="435">
        <f>INPUT!CL100</f>
        <v>-0.97319560235161751</v>
      </c>
      <c r="CD114" s="434">
        <f>INPUT!CM100</f>
        <v>54608</v>
      </c>
      <c r="CE114" s="435">
        <f>INPUT!CN100</f>
        <v>0.61724982956534724</v>
      </c>
      <c r="CF114" s="434">
        <f>INPUT!CO100</f>
        <v>56402</v>
      </c>
      <c r="CG114" s="435">
        <f>INPUT!CP100</f>
        <v>-1.8873832344703967</v>
      </c>
      <c r="CH114" s="434">
        <f>INPUT!CQ100</f>
        <v>55704</v>
      </c>
      <c r="CI114" s="435">
        <f>INPUT!CR100</f>
        <v>-0.72534797098607884</v>
      </c>
      <c r="CJ114" s="434">
        <f>INPUT!CS100</f>
        <v>59418</v>
      </c>
      <c r="CK114" s="435">
        <f>INPUT!CT100</f>
        <v>-0.3521835379352023</v>
      </c>
      <c r="CL114" s="434">
        <f>INPUT!CU100</f>
        <v>56114</v>
      </c>
      <c r="CM114" s="435">
        <f>INPUT!CV100</f>
        <v>2.757837679460895</v>
      </c>
      <c r="CN114" s="434">
        <f>INPUT!CW100</f>
        <v>57937</v>
      </c>
      <c r="CO114" s="435">
        <f>INPUT!CX100</f>
        <v>2.7215346973511467</v>
      </c>
      <c r="CP114" s="434">
        <f>INPUT!CY100</f>
        <v>58650</v>
      </c>
      <c r="CQ114" s="435">
        <f>INPUT!CZ100</f>
        <v>5.2886686772942726</v>
      </c>
      <c r="CR114" s="434">
        <f>INPUT!DA100</f>
        <v>61672</v>
      </c>
      <c r="CS114" s="435">
        <f>INPUT!DB100</f>
        <v>3.7934632602914853</v>
      </c>
      <c r="CT114" s="434">
        <f>INPUT!DC100</f>
        <v>57452</v>
      </c>
      <c r="CU114" s="435">
        <f>INPUT!DD100</f>
        <v>2.3844316926257214</v>
      </c>
      <c r="CV114" s="434">
        <f>INPUT!DE100</f>
        <v>58491</v>
      </c>
      <c r="CW114" s="435">
        <f>INPUT!DF100</f>
        <v>0.9562110568376081</v>
      </c>
      <c r="CX114" s="434">
        <f>INPUT!DG100</f>
        <v>63395</v>
      </c>
      <c r="CY114" s="435">
        <f>INPUT!DH100</f>
        <v>8.0903665814151751</v>
      </c>
      <c r="CZ114" s="434">
        <f>INPUT!DI100</f>
        <v>64221</v>
      </c>
      <c r="DA114" s="435">
        <f>INPUT!DJ100</f>
        <v>4.133156051368525</v>
      </c>
      <c r="DB114" s="434">
        <f>INPUT!DK100</f>
        <v>61710</v>
      </c>
      <c r="DC114" s="435">
        <f>INPUT!DL100</f>
        <v>7.4114043027222687</v>
      </c>
      <c r="DD114" s="434">
        <f>INPUT!DM100</f>
        <v>59805</v>
      </c>
      <c r="DE114" s="435">
        <f>INPUT!DN100</f>
        <v>2.2464994614556089</v>
      </c>
      <c r="DF114" s="434">
        <f>INPUT!DO100</f>
        <v>62266</v>
      </c>
      <c r="DG114" s="435">
        <f>INPUT!DP100</f>
        <v>-1.7808975471251709</v>
      </c>
      <c r="DH114" s="434">
        <f>INPUT!DQ100</f>
        <v>66462</v>
      </c>
      <c r="DI114" s="435">
        <f>INPUT!DR100</f>
        <v>3.489512776194692</v>
      </c>
      <c r="DJ114" s="434">
        <f>INPUT!DS100</f>
        <v>59874</v>
      </c>
      <c r="DK114" s="435">
        <f>INPUT!DT100</f>
        <v>-2.9752066115702469</v>
      </c>
      <c r="DL114" s="434">
        <f>INPUT!DU100</f>
        <v>63326</v>
      </c>
      <c r="DM114" s="435">
        <f>INPUT!DV100</f>
        <v>5.8874676030432171</v>
      </c>
      <c r="DN114" s="434">
        <f>INPUT!DW100</f>
        <v>63735</v>
      </c>
      <c r="DO114" s="435">
        <f>INPUT!DX100</f>
        <v>2.3592329682330604</v>
      </c>
      <c r="DP114" s="434">
        <f>INPUT!DY100</f>
        <v>61838</v>
      </c>
      <c r="DQ114" s="435">
        <f>INPUT!DZ100</f>
        <v>-6.9573590924137063</v>
      </c>
      <c r="DR114" s="434">
        <f>INPUT!EA100</f>
        <v>61962</v>
      </c>
      <c r="DS114" s="435">
        <f>INPUT!EB100</f>
        <v>3.4873233790960967</v>
      </c>
      <c r="DT114" s="434">
        <f>INPUT!EC100</f>
        <v>64225</v>
      </c>
      <c r="DU114" s="435">
        <f>INPUT!ED100</f>
        <v>1.4196380633547001</v>
      </c>
      <c r="DV114" s="434">
        <f>INPUT!EE100</f>
        <v>63097</v>
      </c>
      <c r="DW114" s="435">
        <f>INPUT!EF100</f>
        <v>-1.0010198478073273</v>
      </c>
      <c r="DX114" s="434">
        <f>INPUT!EG100</f>
        <v>63032</v>
      </c>
      <c r="DY114" s="435">
        <f>INPUT!EH100</f>
        <v>1.9308515799346671</v>
      </c>
      <c r="DZ114" s="434">
        <f>INPUT!EI100</f>
        <v>62557</v>
      </c>
      <c r="EA114" s="435">
        <f>INPUT!EJ100</f>
        <v>0.96026596946514609</v>
      </c>
      <c r="EB114" s="434">
        <f>INPUT!EK100</f>
        <v>62134</v>
      </c>
      <c r="EC114" s="435">
        <f>INPUT!EL100</f>
        <v>-3.2557415336706863</v>
      </c>
      <c r="ED114" s="434">
        <f>INPUT!EM100</f>
        <v>63227</v>
      </c>
      <c r="EE114" s="435">
        <f>INPUT!EN100</f>
        <v>0.20603198250312982</v>
      </c>
      <c r="EF114" s="434">
        <f>INPUT!EO100</f>
        <v>65214</v>
      </c>
      <c r="EG114" s="435">
        <f>INPUT!EP100</f>
        <v>3.4617337225536282</v>
      </c>
      <c r="EH114" s="434">
        <f>INPUT!EQ100</f>
        <v>63223.200072955835</v>
      </c>
      <c r="EI114" s="435">
        <f>INPUT!ER100</f>
        <v>1.0649488833477161</v>
      </c>
      <c r="EJ114" s="434">
        <f>INPUT!ES100</f>
        <v>63943.677868679661</v>
      </c>
      <c r="EK114" s="435">
        <f>INPUT!ET100</f>
        <v>2.912540426625787</v>
      </c>
      <c r="EL114" s="434">
        <f>INPUT!EU100</f>
        <v>64660.336505254127</v>
      </c>
      <c r="EM114" s="435">
        <f>INPUT!EV100</f>
        <v>2.2669690247111518</v>
      </c>
      <c r="EN114" s="434">
        <f>INPUT!EW100</f>
        <v>64900.734084791373</v>
      </c>
      <c r="EO114" s="435">
        <f>INPUT!EX100</f>
        <v>-0.48036604902110813</v>
      </c>
      <c r="EQ114" s="434">
        <f>INPUT!FF100</f>
        <v>146022</v>
      </c>
      <c r="ER114" s="435">
        <f>INPUT!FG100</f>
        <v>8.6465130467779261</v>
      </c>
      <c r="ES114" s="434">
        <f>INPUT!FH100</f>
        <v>155619</v>
      </c>
      <c r="ET114" s="435">
        <f>INPUT!FI100</f>
        <v>6.5722973250606165</v>
      </c>
      <c r="EU114" s="434">
        <f>INPUT!FJ100</f>
        <v>159207</v>
      </c>
      <c r="EV114" s="435">
        <f>INPUT!FK100</f>
        <v>2.3056310604746111</v>
      </c>
      <c r="EW114" s="434">
        <f>INPUT!FL100</f>
        <v>165079</v>
      </c>
      <c r="EX114" s="435">
        <f>INPUT!FM100</f>
        <v>3.6882800379380409</v>
      </c>
      <c r="EY114" s="434">
        <f>INPUT!FN100</f>
        <v>172707</v>
      </c>
      <c r="EZ114" s="435">
        <f>INPUT!FO100</f>
        <v>4.6208179114242354</v>
      </c>
      <c r="FA114" s="434">
        <f>INPUT!FP100</f>
        <v>189235</v>
      </c>
      <c r="FB114" s="435">
        <f>INPUT!FQ100</f>
        <v>9.5699653169819321</v>
      </c>
      <c r="FC114" s="434">
        <f>INPUT!FR100</f>
        <v>196864</v>
      </c>
      <c r="FD114" s="435">
        <f>INPUT!FS100</f>
        <v>4.0314952307976881</v>
      </c>
      <c r="FE114" s="434">
        <f>INPUT!FT100</f>
        <v>210585</v>
      </c>
      <c r="FF114" s="435">
        <f>INPUT!FU100</f>
        <v>6.969786248374521</v>
      </c>
      <c r="FG114" s="434">
        <f>INPUT!FV100</f>
        <v>218133</v>
      </c>
      <c r="FH114" s="435">
        <f>INPUT!FW100</f>
        <v>3.5843008761307749</v>
      </c>
      <c r="FI114" s="434">
        <f>INPUT!FX100</f>
        <v>225708</v>
      </c>
      <c r="FJ114" s="435">
        <f>INPUT!FY100</f>
        <v>3.472652005886312</v>
      </c>
      <c r="FK114" s="434">
        <f>INPUT!FZ100</f>
        <v>227499</v>
      </c>
      <c r="FL114" s="435">
        <f>INPUT!GA100</f>
        <v>0.79350311021320064</v>
      </c>
      <c r="FM114" s="434">
        <f>INPUT!GB100</f>
        <v>226132</v>
      </c>
      <c r="FN114" s="435">
        <f>INPUT!GC100</f>
        <v>-0.60088176211763322</v>
      </c>
      <c r="FO114" s="434">
        <f>INPUT!GD100</f>
        <v>234373</v>
      </c>
      <c r="FP114" s="435">
        <f>INPUT!GE100</f>
        <v>3.6443316293138572</v>
      </c>
      <c r="FQ114" s="434">
        <f>INPUT!GF100</f>
        <v>243559</v>
      </c>
      <c r="FR114" s="435">
        <f>INPUT!GG100</f>
        <v>3.9193934454907264</v>
      </c>
      <c r="FS114" s="434">
        <f>INPUT!GH100</f>
        <v>250243</v>
      </c>
      <c r="FT114" s="435">
        <f>INPUT!GI100</f>
        <v>2.7443042548212171</v>
      </c>
      <c r="FU114" s="434">
        <f>INPUT!GJ100</f>
        <v>248773</v>
      </c>
      <c r="FV114" s="435">
        <f>INPUT!GK100</f>
        <v>-0.58742901899353495</v>
      </c>
      <c r="FW114" s="434">
        <f>INPUT!GL100</f>
        <v>252316</v>
      </c>
      <c r="FX114" s="435">
        <f>INPUT!GM100</f>
        <v>1.4241899241477229</v>
      </c>
      <c r="FY114" s="434">
        <f>INPUT!GN100</f>
        <v>253132</v>
      </c>
      <c r="FZ114" s="435">
        <f>INPUT!GO100</f>
        <v>0.32340398547852089</v>
      </c>
      <c r="GA114" s="434">
        <f>INPUT!GP100</f>
        <v>256727.94853168097</v>
      </c>
      <c r="GB114" s="435">
        <f>INPUT!GQ100</f>
        <v>1.4205823569050757</v>
      </c>
      <c r="GC114" s="434">
        <f>INPUT!GR100</f>
        <v>243597.90288923742</v>
      </c>
      <c r="GD114" s="435">
        <f>INPUT!GS100</f>
        <v>-5.1143810861026147</v>
      </c>
      <c r="GE114" s="434">
        <f>INPUT!GT100</f>
        <v>243263.63905972749</v>
      </c>
      <c r="GF114" s="435">
        <f>INPUT!GU100</f>
        <v>-0.13721950211612599</v>
      </c>
      <c r="GG114" s="434">
        <f>INPUT!GV100</f>
        <v>242848.21210520421</v>
      </c>
      <c r="GH114" s="435">
        <f>INPUT!GW100</f>
        <v>-0.17077231769162537</v>
      </c>
      <c r="GI114" s="434">
        <f>INPUT!GX100</f>
        <v>244972.74236079544</v>
      </c>
      <c r="GJ114" s="435">
        <f>INPUT!GY100</f>
        <v>0.87483874687570573</v>
      </c>
      <c r="GK114" s="435">
        <f>INPUT!GZ100</f>
        <v>-0.65314056605847437</v>
      </c>
      <c r="GL114" s="436"/>
    </row>
    <row r="115" spans="1:194" ht="12" hidden="1" customHeight="1" outlineLevel="1" x14ac:dyDescent="0.2">
      <c r="A115" s="437" t="str">
        <f>INPUT!B106</f>
        <v xml:space="preserve"> Total Expenses </v>
      </c>
      <c r="B115" s="438">
        <f>INPUT!K106</f>
        <v>197487</v>
      </c>
      <c r="C115" s="435">
        <f>INPUT!L106</f>
        <v>4.5042995105172734</v>
      </c>
      <c r="D115" s="438">
        <f>INPUT!M106</f>
        <v>200407</v>
      </c>
      <c r="E115" s="435">
        <f>INPUT!N106</f>
        <v>4.2532161826136283</v>
      </c>
      <c r="F115" s="438">
        <f>INPUT!O106</f>
        <v>202634</v>
      </c>
      <c r="G115" s="435">
        <f>INPUT!P106</f>
        <v>4.0691075491369189</v>
      </c>
      <c r="H115" s="438">
        <f>INPUT!Q106</f>
        <v>205156</v>
      </c>
      <c r="I115" s="435">
        <f>INPUT!R106</f>
        <v>4.2724269377382385</v>
      </c>
      <c r="J115" s="438">
        <f>INPUT!S106</f>
        <v>205547</v>
      </c>
      <c r="K115" s="435">
        <f>INPUT!T106</f>
        <v>4.081281299528583</v>
      </c>
      <c r="L115" s="438">
        <f>INPUT!U106</f>
        <v>207601</v>
      </c>
      <c r="M115" s="435">
        <f>INPUT!V106</f>
        <v>3.5896949707345582</v>
      </c>
      <c r="N115" s="438">
        <f>INPUT!W106</f>
        <v>211724</v>
      </c>
      <c r="O115" s="435">
        <f>INPUT!X106</f>
        <v>4.4859204279637188</v>
      </c>
      <c r="P115" s="438">
        <f>INPUT!Y106</f>
        <v>214475</v>
      </c>
      <c r="Q115" s="435">
        <f>INPUT!Z106</f>
        <v>4.5423970052058005</v>
      </c>
      <c r="R115" s="438">
        <f>INPUT!AA106</f>
        <v>215247</v>
      </c>
      <c r="S115" s="435">
        <f>INPUT!AB106</f>
        <v>4.7191153361518356</v>
      </c>
      <c r="T115" s="438">
        <f>INPUT!AC106</f>
        <v>218134</v>
      </c>
      <c r="U115" s="435">
        <f>INPUT!AD106</f>
        <v>5.0736749822977822</v>
      </c>
      <c r="V115" s="438">
        <f>INPUT!AE106</f>
        <v>223584</v>
      </c>
      <c r="W115" s="435">
        <f>INPUT!AF106</f>
        <v>5.6016323137669799</v>
      </c>
      <c r="X115" s="438">
        <f>INPUT!AG106</f>
        <v>225644</v>
      </c>
      <c r="Y115" s="435">
        <f>INPUT!AH106</f>
        <v>5.2075999533745199</v>
      </c>
      <c r="Z115" s="438">
        <f>INPUT!AI106</f>
        <v>224651</v>
      </c>
      <c r="AA115" s="435">
        <f>INPUT!AJ106</f>
        <v>4.3689342940900433</v>
      </c>
      <c r="AB115" s="438">
        <f>INPUT!AK106</f>
        <v>228847</v>
      </c>
      <c r="AC115" s="435">
        <f>INPUT!AL106</f>
        <v>4.9112013716339442</v>
      </c>
      <c r="AD115" s="438">
        <f>INPUT!AM106</f>
        <v>233715</v>
      </c>
      <c r="AE115" s="435">
        <f>INPUT!AN106</f>
        <v>4.5311829111206459</v>
      </c>
      <c r="AF115" s="438">
        <f>INPUT!AO106</f>
        <v>237580</v>
      </c>
      <c r="AG115" s="435">
        <f>INPUT!AP106</f>
        <v>5.2897484533158456</v>
      </c>
      <c r="AH115" s="438">
        <f>INPUT!AQ106</f>
        <v>237570</v>
      </c>
      <c r="AI115" s="435">
        <f>INPUT!AR106</f>
        <v>5.7506977489528266</v>
      </c>
      <c r="AJ115" s="438">
        <f>INPUT!AS106</f>
        <v>242201</v>
      </c>
      <c r="AK115" s="435">
        <f>INPUT!AT106</f>
        <v>5.8353397684916208</v>
      </c>
      <c r="AL115" s="438">
        <f>INPUT!AU106</f>
        <v>245074</v>
      </c>
      <c r="AM115" s="435">
        <f>INPUT!AV106</f>
        <v>4.8601929700703872</v>
      </c>
      <c r="AN115" s="438">
        <f>INPUT!AW106</f>
        <v>254842</v>
      </c>
      <c r="AO115" s="435">
        <f>INPUT!AX106</f>
        <v>7.2657631113730137</v>
      </c>
      <c r="AP115" s="438">
        <f>INPUT!AY106</f>
        <v>248841</v>
      </c>
      <c r="AQ115" s="435">
        <f>INPUT!AZ106</f>
        <v>4.7442858946836752</v>
      </c>
      <c r="AR115" s="438">
        <f>INPUT!BA106</f>
        <v>253004</v>
      </c>
      <c r="AS115" s="435">
        <f>INPUT!BB106</f>
        <v>4.460344920128323</v>
      </c>
      <c r="AT115" s="438">
        <f>INPUT!BC106</f>
        <v>260025</v>
      </c>
      <c r="AU115" s="435">
        <f>INPUT!BD106</f>
        <v>6.1006063474705607</v>
      </c>
      <c r="AV115" s="438">
        <f>INPUT!BE106</f>
        <v>264847</v>
      </c>
      <c r="AW115" s="435">
        <f>INPUT!BF106</f>
        <v>3.9259619685922953</v>
      </c>
      <c r="AX115" s="438">
        <f>INPUT!BG106</f>
        <v>259955</v>
      </c>
      <c r="AY115" s="435">
        <f>INPUT!BH106</f>
        <v>4.4663057936594086</v>
      </c>
      <c r="AZ115" s="438">
        <f>INPUT!BI106</f>
        <v>263400</v>
      </c>
      <c r="BA115" s="435">
        <f>INPUT!BJ106</f>
        <v>4.1090259442538413</v>
      </c>
      <c r="BB115" s="438">
        <f>INPUT!BK106</f>
        <v>265514</v>
      </c>
      <c r="BC115" s="435">
        <f>INPUT!BL106</f>
        <v>2.110950870108641</v>
      </c>
      <c r="BD115" s="438">
        <f>INPUT!BM106</f>
        <v>275341</v>
      </c>
      <c r="BE115" s="435">
        <f>INPUT!BN106</f>
        <v>3.9622876604228141</v>
      </c>
      <c r="BF115" s="438">
        <f>INPUT!BO106</f>
        <v>265768</v>
      </c>
      <c r="BG115" s="435">
        <f>INPUT!BP106</f>
        <v>2.2361562578138594</v>
      </c>
      <c r="BH115" s="438">
        <f>INPUT!BQ106</f>
        <v>268594</v>
      </c>
      <c r="BI115" s="435">
        <f>INPUT!BR106</f>
        <v>1.9719058466211026</v>
      </c>
      <c r="BJ115" s="438">
        <f>INPUT!BS106</f>
        <v>270566</v>
      </c>
      <c r="BK115" s="435">
        <f>INPUT!BT106</f>
        <v>1.9027245267669413</v>
      </c>
      <c r="BL115" s="438">
        <f>INPUT!BU106</f>
        <v>277018</v>
      </c>
      <c r="BM115" s="435">
        <f>INPUT!BV106</f>
        <v>0.60906294376790182</v>
      </c>
      <c r="BN115" s="438">
        <f>INPUT!BW106</f>
        <v>271156</v>
      </c>
      <c r="BO115" s="435">
        <f>INPUT!BX106</f>
        <v>2.0273321092080243</v>
      </c>
      <c r="BP115" s="438">
        <f>INPUT!BY106</f>
        <v>270497</v>
      </c>
      <c r="BQ115" s="435">
        <f>INPUT!BZ106</f>
        <v>0.70850428527815534</v>
      </c>
      <c r="BR115" s="438">
        <f>INPUT!CA106</f>
        <v>272043</v>
      </c>
      <c r="BS115" s="435">
        <f>INPUT!CB106</f>
        <v>0.54589268422491344</v>
      </c>
      <c r="BT115" s="438">
        <f>INPUT!CC106</f>
        <v>278301</v>
      </c>
      <c r="BU115" s="435">
        <f>INPUT!CD106</f>
        <v>0.46314679912495826</v>
      </c>
      <c r="BV115" s="438">
        <f>INPUT!CE106</f>
        <v>273063</v>
      </c>
      <c r="BW115" s="435">
        <f>INPUT!CF106</f>
        <v>0.70328519376299248</v>
      </c>
      <c r="BX115" s="438">
        <f>INPUT!CG106</f>
        <v>274644</v>
      </c>
      <c r="BY115" s="435">
        <f>INPUT!CH106</f>
        <v>1.5331038791557727</v>
      </c>
      <c r="BZ115" s="438">
        <f>INPUT!CI106</f>
        <v>277130</v>
      </c>
      <c r="CA115" s="435">
        <f>INPUT!CJ106</f>
        <v>1.869924975095838</v>
      </c>
      <c r="CB115" s="438">
        <f>INPUT!CK106</f>
        <v>288770</v>
      </c>
      <c r="CC115" s="435">
        <f>INPUT!CL106</f>
        <v>3.7617543594884673</v>
      </c>
      <c r="CD115" s="438">
        <f>INPUT!CM106</f>
        <v>279704</v>
      </c>
      <c r="CE115" s="435">
        <f>INPUT!CN106</f>
        <v>2.4320394927177968</v>
      </c>
      <c r="CF115" s="438">
        <f>INPUT!CO106</f>
        <v>284840</v>
      </c>
      <c r="CG115" s="435">
        <f>INPUT!CP106</f>
        <v>3.7124422889267539</v>
      </c>
      <c r="CH115" s="438">
        <f>INPUT!CQ106</f>
        <v>288261</v>
      </c>
      <c r="CI115" s="435">
        <f>INPUT!CR106</f>
        <v>4.0165265398910188</v>
      </c>
      <c r="CJ115" s="438">
        <f>INPUT!CS106</f>
        <v>304989</v>
      </c>
      <c r="CK115" s="435">
        <f>INPUT!CT106</f>
        <v>5.616580669737159</v>
      </c>
      <c r="CL115" s="438">
        <f>INPUT!CU106</f>
        <v>305214</v>
      </c>
      <c r="CM115" s="435">
        <f>INPUT!CV106</f>
        <v>9.1203558047078239</v>
      </c>
      <c r="CN115" s="438">
        <f>INPUT!CW106</f>
        <v>316170</v>
      </c>
      <c r="CO115" s="435">
        <f>INPUT!CX106</f>
        <v>10.999157421710425</v>
      </c>
      <c r="CP115" s="438">
        <f>INPUT!CY106</f>
        <v>325980</v>
      </c>
      <c r="CQ115" s="435">
        <f>INPUT!CZ106</f>
        <v>13.08501670361235</v>
      </c>
      <c r="CR115" s="438">
        <f>INPUT!DA106</f>
        <v>341385</v>
      </c>
      <c r="CS115" s="435">
        <f>INPUT!DB106</f>
        <v>11.933545144251113</v>
      </c>
      <c r="CT115" s="438">
        <f>INPUT!DC106</f>
        <v>333838</v>
      </c>
      <c r="CU115" s="435">
        <f>INPUT!DD106</f>
        <v>9.3783378219872038</v>
      </c>
      <c r="CV115" s="438">
        <f>INPUT!DE106</f>
        <v>339901</v>
      </c>
      <c r="CW115" s="435">
        <f>INPUT!DF106</f>
        <v>7.5057722111522285</v>
      </c>
      <c r="CX115" s="438">
        <f>INPUT!DG106</f>
        <v>351799</v>
      </c>
      <c r="CY115" s="435">
        <f>INPUT!DH106</f>
        <v>7.9204245659243</v>
      </c>
      <c r="CZ115" s="438">
        <f>INPUT!DI106</f>
        <v>345820</v>
      </c>
      <c r="DA115" s="435">
        <f>INPUT!DJ106</f>
        <v>1.2991197621453843</v>
      </c>
      <c r="DB115" s="438">
        <f>INPUT!DK106</f>
        <v>339123</v>
      </c>
      <c r="DC115" s="435">
        <f>INPUT!DL106</f>
        <v>1.5831031817827856</v>
      </c>
      <c r="DD115" s="438">
        <f>INPUT!DM106</f>
        <v>341029</v>
      </c>
      <c r="DE115" s="435">
        <f>INPUT!DN106</f>
        <v>0.33186133609492963</v>
      </c>
      <c r="DF115" s="438">
        <f>INPUT!DO106</f>
        <v>352134</v>
      </c>
      <c r="DG115" s="435">
        <f>INPUT!DP106</f>
        <v>9.5224830087636825E-2</v>
      </c>
      <c r="DH115" s="438">
        <f>INPUT!DQ106</f>
        <v>350808</v>
      </c>
      <c r="DI115" s="435">
        <f>INPUT!DR106</f>
        <v>1.4423688624139785</v>
      </c>
      <c r="DJ115" s="438">
        <f>INPUT!DS106</f>
        <v>342963</v>
      </c>
      <c r="DK115" s="435">
        <f>INPUT!DT106</f>
        <v>1.1323325165205622</v>
      </c>
      <c r="DL115" s="438">
        <f>INPUT!DU106</f>
        <v>343789</v>
      </c>
      <c r="DM115" s="435">
        <f>INPUT!DV106</f>
        <v>0.80931533681887213</v>
      </c>
      <c r="DN115" s="438">
        <f>INPUT!DW106</f>
        <v>342931</v>
      </c>
      <c r="DO115" s="435">
        <f>INPUT!DX106</f>
        <v>-2.6134937268199043</v>
      </c>
      <c r="DP115" s="438">
        <f>INPUT!DY106</f>
        <v>342466</v>
      </c>
      <c r="DQ115" s="435">
        <f>INPUT!DZ106</f>
        <v>-2.3779389295569109</v>
      </c>
      <c r="DR115" s="438">
        <f>INPUT!EA106</f>
        <v>343047</v>
      </c>
      <c r="DS115" s="435">
        <f>INPUT!EB106</f>
        <v>2.4492437959788838E-2</v>
      </c>
      <c r="DT115" s="438">
        <f>INPUT!EC106</f>
        <v>347573</v>
      </c>
      <c r="DU115" s="435">
        <f>INPUT!ED106</f>
        <v>1.1006751234041712</v>
      </c>
      <c r="DV115" s="438">
        <f>INPUT!EE106</f>
        <v>346799</v>
      </c>
      <c r="DW115" s="435">
        <f>INPUT!EF106</f>
        <v>1.1279236931044379</v>
      </c>
      <c r="DX115" s="438">
        <f>INPUT!EG106</f>
        <v>351641</v>
      </c>
      <c r="DY115" s="435">
        <f>INPUT!EH106</f>
        <v>2.6790980710493795</v>
      </c>
      <c r="DZ115" s="438">
        <f>INPUT!EI106</f>
        <v>340107</v>
      </c>
      <c r="EA115" s="435">
        <f>INPUT!EJ106</f>
        <v>-0.8570254221724749</v>
      </c>
      <c r="EB115" s="438">
        <f>INPUT!EK106</f>
        <v>333106</v>
      </c>
      <c r="EC115" s="435">
        <f>INPUT!EL106</f>
        <v>-4.1622910870522167</v>
      </c>
      <c r="ED115" s="438">
        <f>INPUT!EM106</f>
        <v>335822</v>
      </c>
      <c r="EE115" s="435">
        <f>INPUT!EN106</f>
        <v>-3.1652340404672463</v>
      </c>
      <c r="EF115" s="438">
        <f>INPUT!EO106</f>
        <v>334145</v>
      </c>
      <c r="EG115" s="435">
        <f>INPUT!EP106</f>
        <v>-4.9755290196535684</v>
      </c>
      <c r="EH115" s="438">
        <f>INPUT!EQ106</f>
        <v>330737.75612868828</v>
      </c>
      <c r="EI115" s="435">
        <f>INPUT!ER106</f>
        <v>-2.7547930125847775</v>
      </c>
      <c r="EJ115" s="438">
        <f>INPUT!ES106</f>
        <v>329583.85258476983</v>
      </c>
      <c r="EK115" s="435">
        <f>INPUT!ET106</f>
        <v>-1.0573653477362055</v>
      </c>
      <c r="EL115" s="438">
        <f>INPUT!EU106</f>
        <v>325666.22147702868</v>
      </c>
      <c r="EM115" s="435">
        <f>INPUT!EV106</f>
        <v>-3.0241552140631955</v>
      </c>
      <c r="EN115" s="438">
        <f>INPUT!EW106</f>
        <v>326958.28895099409</v>
      </c>
      <c r="EO115" s="435">
        <f>INPUT!EX106</f>
        <v>-2.1507761747163401</v>
      </c>
      <c r="EQ115" s="438">
        <f>INPUT!FF106</f>
        <v>772667</v>
      </c>
      <c r="ER115" s="435">
        <f>INPUT!FG106</f>
        <v>6.4348518430256574</v>
      </c>
      <c r="ES115" s="438">
        <f>INPUT!FH106</f>
        <v>805684</v>
      </c>
      <c r="ET115" s="435">
        <f>INPUT!FI106</f>
        <v>4.2731215387741495</v>
      </c>
      <c r="EU115" s="438">
        <f>INPUT!FJ106</f>
        <v>839347</v>
      </c>
      <c r="EV115" s="435">
        <f>INPUT!FK106</f>
        <v>4.178188967386709</v>
      </c>
      <c r="EW115" s="438">
        <f>INPUT!FL106</f>
        <v>882609</v>
      </c>
      <c r="EX115" s="435">
        <f>INPUT!FM106</f>
        <v>5.1542449070527407</v>
      </c>
      <c r="EY115" s="438">
        <f>INPUT!FN106</f>
        <v>924793</v>
      </c>
      <c r="EZ115" s="435">
        <f>INPUT!FO106</f>
        <v>4.779466332203719</v>
      </c>
      <c r="FA115" s="438">
        <f>INPUT!FP106</f>
        <v>979687</v>
      </c>
      <c r="FB115" s="435">
        <f>INPUT!FQ106</f>
        <v>5.9358148255880039</v>
      </c>
      <c r="FC115" s="438">
        <f>INPUT!FR106</f>
        <v>1026717</v>
      </c>
      <c r="FD115" s="435">
        <f>INPUT!FS106</f>
        <v>4.8005128168486566</v>
      </c>
      <c r="FE115" s="438">
        <f>INPUT!FT106</f>
        <v>1064210</v>
      </c>
      <c r="FF115" s="435">
        <f>INPUT!FU106</f>
        <v>3.6517365544741054</v>
      </c>
      <c r="FG115" s="438">
        <f>INPUT!FV106</f>
        <v>1081946</v>
      </c>
      <c r="FH115" s="435">
        <f>INPUT!FW106</f>
        <v>1.6665883613196542</v>
      </c>
      <c r="FI115" s="438">
        <f>INPUT!FX106</f>
        <v>1091997</v>
      </c>
      <c r="FJ115" s="435">
        <f>INPUT!FY106</f>
        <v>0.92897427413198841</v>
      </c>
      <c r="FK115" s="438">
        <f>INPUT!FZ106</f>
        <v>1113607</v>
      </c>
      <c r="FL115" s="435">
        <f>INPUT!GA106</f>
        <v>1.9789431655947709</v>
      </c>
      <c r="FM115" s="438">
        <f>INPUT!GB106</f>
        <v>1157794</v>
      </c>
      <c r="FN115" s="435">
        <f>INPUT!GC106</f>
        <v>3.9679168683386612</v>
      </c>
      <c r="FO115" s="438">
        <f>INPUT!GD106</f>
        <v>1288749</v>
      </c>
      <c r="FP115" s="435">
        <f>INPUT!GE106</f>
        <v>11.310734033860935</v>
      </c>
      <c r="FQ115" s="438">
        <f>INPUT!GF106</f>
        <v>1371358</v>
      </c>
      <c r="FR115" s="435">
        <f>INPUT!GG106</f>
        <v>6.4100146731442598</v>
      </c>
      <c r="FS115" s="438">
        <f>INPUT!GH106</f>
        <v>1383094</v>
      </c>
      <c r="FT115" s="435">
        <f>INPUT!GI106</f>
        <v>0.85579403773485829</v>
      </c>
      <c r="FU115" s="438">
        <f>INPUT!GJ106</f>
        <v>1372149</v>
      </c>
      <c r="FV115" s="435">
        <f>INPUT!GK106</f>
        <v>-0.79134173093079463</v>
      </c>
      <c r="FW115" s="438">
        <f>INPUT!GL106</f>
        <v>1389060</v>
      </c>
      <c r="FX115" s="435">
        <f>INPUT!GM106</f>
        <v>1.2324463305369848</v>
      </c>
      <c r="FY115" s="438">
        <f>INPUT!GN106</f>
        <v>1343180</v>
      </c>
      <c r="FZ115" s="435">
        <f>INPUT!GO106</f>
        <v>-3.3029530761810144</v>
      </c>
      <c r="GA115" s="438">
        <f>INPUT!GP106</f>
        <v>1312946.1191414809</v>
      </c>
      <c r="GB115" s="435">
        <f>INPUT!GQ106</f>
        <v>-2.2509180347026536</v>
      </c>
      <c r="GC115" s="438">
        <f>INPUT!GR106</f>
        <v>1273937.7528039096</v>
      </c>
      <c r="GD115" s="435">
        <f>INPUT!GS106</f>
        <v>-2.9710561438026417</v>
      </c>
      <c r="GE115" s="438">
        <f>INPUT!GT106</f>
        <v>1265824.0945998577</v>
      </c>
      <c r="GF115" s="435">
        <f>INPUT!GU106</f>
        <v>-0.63689596969662698</v>
      </c>
      <c r="GG115" s="438">
        <f>INPUT!GV106</f>
        <v>1274104.2183170938</v>
      </c>
      <c r="GH115" s="435">
        <f>INPUT!GW106</f>
        <v>0.65412909681210607</v>
      </c>
      <c r="GI115" s="438">
        <f>INPUT!GX106</f>
        <v>1292235.942400415</v>
      </c>
      <c r="GJ115" s="435">
        <f>INPUT!GY106</f>
        <v>1.4230958364827018</v>
      </c>
      <c r="GK115" s="435">
        <f>INPUT!GZ106</f>
        <v>-0.77033618869599696</v>
      </c>
      <c r="GL115" s="436"/>
    </row>
    <row r="116" spans="1:194" ht="12" hidden="1" customHeight="1" outlineLevel="1" x14ac:dyDescent="0.2">
      <c r="B116" s="436"/>
      <c r="C116" s="435"/>
      <c r="D116" s="436"/>
      <c r="E116" s="435"/>
      <c r="F116" s="436"/>
      <c r="G116" s="435"/>
      <c r="H116" s="436"/>
      <c r="I116" s="435"/>
      <c r="J116" s="436"/>
      <c r="K116" s="435"/>
      <c r="L116" s="436"/>
      <c r="M116" s="435"/>
      <c r="N116" s="436"/>
      <c r="O116" s="435"/>
      <c r="P116" s="436"/>
      <c r="Q116" s="435"/>
      <c r="R116" s="436"/>
      <c r="S116" s="435"/>
      <c r="T116" s="436"/>
      <c r="U116" s="435"/>
      <c r="V116" s="436"/>
      <c r="W116" s="435"/>
      <c r="X116" s="436"/>
      <c r="Y116" s="435"/>
      <c r="Z116" s="436"/>
      <c r="AA116" s="435"/>
      <c r="AB116" s="436"/>
      <c r="AC116" s="435"/>
      <c r="AD116" s="436"/>
      <c r="AE116" s="435"/>
      <c r="AF116" s="436"/>
      <c r="AG116" s="435"/>
      <c r="AH116" s="436"/>
      <c r="AI116" s="435"/>
      <c r="AJ116" s="436"/>
      <c r="AK116" s="435"/>
      <c r="AL116" s="436"/>
      <c r="AM116" s="435"/>
      <c r="AN116" s="436"/>
      <c r="AO116" s="435"/>
      <c r="AP116" s="436"/>
      <c r="AQ116" s="435"/>
      <c r="AR116" s="436"/>
      <c r="AS116" s="435"/>
      <c r="AT116" s="436"/>
      <c r="AU116" s="435"/>
      <c r="AV116" s="436"/>
      <c r="AW116" s="435"/>
      <c r="AX116" s="436"/>
      <c r="AY116" s="435"/>
      <c r="AZ116" s="436"/>
      <c r="BA116" s="435"/>
      <c r="BB116" s="436"/>
      <c r="BC116" s="435"/>
      <c r="BD116" s="436"/>
      <c r="BE116" s="435"/>
      <c r="BF116" s="436"/>
      <c r="BG116" s="435"/>
      <c r="BH116" s="436"/>
      <c r="BI116" s="435"/>
      <c r="BJ116" s="436"/>
      <c r="BK116" s="435"/>
      <c r="BL116" s="436"/>
      <c r="BM116" s="435"/>
      <c r="BN116" s="436"/>
      <c r="BO116" s="435"/>
      <c r="BP116" s="436"/>
      <c r="BQ116" s="435"/>
      <c r="BR116" s="436"/>
      <c r="BS116" s="435"/>
      <c r="BT116" s="436"/>
      <c r="BU116" s="435"/>
      <c r="BV116" s="436"/>
      <c r="BW116" s="435"/>
      <c r="BX116" s="436"/>
      <c r="BY116" s="435"/>
      <c r="BZ116" s="436"/>
      <c r="CA116" s="435"/>
      <c r="CB116" s="436"/>
      <c r="CC116" s="435"/>
      <c r="CD116" s="436"/>
      <c r="CE116" s="435"/>
      <c r="CF116" s="436"/>
      <c r="CG116" s="435"/>
      <c r="CH116" s="436"/>
      <c r="CI116" s="435"/>
      <c r="CJ116" s="436"/>
      <c r="CK116" s="435"/>
      <c r="CL116" s="436"/>
      <c r="CM116" s="435"/>
      <c r="CN116" s="436"/>
      <c r="CO116" s="435"/>
      <c r="CP116" s="436"/>
      <c r="CQ116" s="435"/>
      <c r="CR116" s="436"/>
      <c r="CS116" s="435"/>
      <c r="CT116" s="436"/>
      <c r="CU116" s="435"/>
      <c r="CV116" s="436"/>
      <c r="CW116" s="435"/>
      <c r="CX116" s="436"/>
      <c r="CY116" s="435"/>
      <c r="CZ116" s="436"/>
      <c r="DA116" s="435"/>
      <c r="DB116" s="436"/>
      <c r="DC116" s="435"/>
      <c r="DD116" s="436"/>
      <c r="DE116" s="435"/>
      <c r="DF116" s="436"/>
      <c r="DG116" s="435"/>
      <c r="DH116" s="436"/>
      <c r="DI116" s="435"/>
      <c r="DJ116" s="436"/>
      <c r="DK116" s="435"/>
      <c r="DL116" s="436"/>
      <c r="DM116" s="435"/>
      <c r="DN116" s="436"/>
      <c r="DO116" s="435"/>
      <c r="DP116" s="436"/>
      <c r="DQ116" s="435"/>
      <c r="DR116" s="436"/>
      <c r="DS116" s="435"/>
      <c r="DT116" s="436"/>
      <c r="DU116" s="435"/>
      <c r="DV116" s="436"/>
      <c r="DW116" s="435"/>
      <c r="DX116" s="436"/>
      <c r="DY116" s="435"/>
      <c r="DZ116" s="436"/>
      <c r="EA116" s="435"/>
      <c r="EB116" s="436"/>
      <c r="EC116" s="435"/>
      <c r="ED116" s="436"/>
      <c r="EE116" s="435"/>
      <c r="EF116" s="436"/>
      <c r="EG116" s="435"/>
      <c r="EH116" s="436"/>
      <c r="EI116" s="435"/>
      <c r="EJ116" s="436"/>
      <c r="EK116" s="435"/>
      <c r="EL116" s="436"/>
      <c r="EM116" s="435"/>
      <c r="EN116" s="436"/>
      <c r="EO116" s="435"/>
      <c r="EQ116" s="436"/>
      <c r="ER116" s="435"/>
      <c r="ES116" s="436"/>
      <c r="ET116" s="435"/>
      <c r="EU116" s="436"/>
      <c r="EV116" s="435"/>
      <c r="EW116" s="436"/>
      <c r="EX116" s="435"/>
      <c r="EY116" s="436"/>
      <c r="EZ116" s="435"/>
      <c r="FA116" s="436"/>
      <c r="FB116" s="435"/>
      <c r="FC116" s="436"/>
      <c r="FD116" s="435"/>
      <c r="FE116" s="436"/>
      <c r="FF116" s="435"/>
      <c r="FG116" s="436"/>
      <c r="FH116" s="435"/>
      <c r="FI116" s="436"/>
      <c r="FJ116" s="435"/>
      <c r="FK116" s="436"/>
      <c r="FL116" s="435"/>
      <c r="FM116" s="436"/>
      <c r="FN116" s="435"/>
      <c r="FO116" s="436"/>
      <c r="FP116" s="435"/>
      <c r="FQ116" s="436"/>
      <c r="FR116" s="435"/>
      <c r="FS116" s="436"/>
      <c r="FT116" s="435"/>
      <c r="FU116" s="436"/>
      <c r="FV116" s="435"/>
      <c r="FW116" s="436"/>
      <c r="FX116" s="435"/>
      <c r="FY116" s="436"/>
      <c r="FZ116" s="435"/>
      <c r="GA116" s="436"/>
      <c r="GB116" s="435"/>
      <c r="GC116" s="436"/>
      <c r="GD116" s="435"/>
      <c r="GE116" s="436"/>
      <c r="GF116" s="435"/>
      <c r="GG116" s="436"/>
      <c r="GH116" s="435"/>
      <c r="GI116" s="436"/>
      <c r="GJ116" s="435"/>
      <c r="GK116" s="435"/>
      <c r="GL116" s="436"/>
    </row>
    <row r="117" spans="1:194" s="437" customFormat="1" ht="12" hidden="1" customHeight="1" outlineLevel="1" thickBot="1" x14ac:dyDescent="0.25">
      <c r="A117" s="479" t="str">
        <f>INPUT!B120</f>
        <v>Pretax Earnings</v>
      </c>
      <c r="B117" s="480">
        <f>INPUT!K120</f>
        <v>24044</v>
      </c>
      <c r="C117" s="481">
        <f>INPUT!L120</f>
        <v>19.342830198044368</v>
      </c>
      <c r="D117" s="480">
        <f>INPUT!M120</f>
        <v>24691</v>
      </c>
      <c r="E117" s="481">
        <f>INPUT!N120</f>
        <v>21.034313725490208</v>
      </c>
      <c r="F117" s="480">
        <f>INPUT!O120</f>
        <v>25676</v>
      </c>
      <c r="G117" s="481">
        <f>INPUT!P120</f>
        <v>22.453262113697072</v>
      </c>
      <c r="H117" s="480">
        <f>INPUT!Q120</f>
        <v>25610</v>
      </c>
      <c r="I117" s="481">
        <f>INPUT!R120</f>
        <v>19.678489649049013</v>
      </c>
      <c r="J117" s="480">
        <f>INPUT!S120</f>
        <v>29259</v>
      </c>
      <c r="K117" s="481">
        <f>INPUT!T120</f>
        <v>21.689402761603716</v>
      </c>
      <c r="L117" s="480">
        <f>INPUT!U120</f>
        <v>29731</v>
      </c>
      <c r="M117" s="481">
        <f>INPUT!V120</f>
        <v>20.412295978291684</v>
      </c>
      <c r="N117" s="480">
        <f>INPUT!W120</f>
        <v>28809</v>
      </c>
      <c r="O117" s="481">
        <f>INPUT!X120</f>
        <v>12.202056395077122</v>
      </c>
      <c r="P117" s="480">
        <f>INPUT!Y120</f>
        <v>29588</v>
      </c>
      <c r="Q117" s="481">
        <f>INPUT!Z120</f>
        <v>15.532994923857867</v>
      </c>
      <c r="R117" s="480">
        <f>INPUT!AA120</f>
        <v>33896</v>
      </c>
      <c r="S117" s="481">
        <f>INPUT!AB120</f>
        <v>15.848115109880712</v>
      </c>
      <c r="T117" s="480">
        <f>INPUT!AC120</f>
        <v>33417</v>
      </c>
      <c r="U117" s="481">
        <f>INPUT!AD120</f>
        <v>12.397833910732903</v>
      </c>
      <c r="V117" s="480">
        <f>INPUT!AE120</f>
        <v>32503</v>
      </c>
      <c r="W117" s="481">
        <f>INPUT!AF120</f>
        <v>12.822381894546853</v>
      </c>
      <c r="X117" s="480">
        <f>INPUT!AG120</f>
        <v>32420</v>
      </c>
      <c r="Y117" s="481">
        <f>INPUT!AH120</f>
        <v>9.5714478842774184</v>
      </c>
      <c r="Z117" s="480">
        <f>INPUT!AI120</f>
        <v>37411</v>
      </c>
      <c r="AA117" s="481">
        <f>INPUT!AJ120</f>
        <v>10.369955156950672</v>
      </c>
      <c r="AB117" s="480">
        <f>INPUT!AK120</f>
        <v>37789</v>
      </c>
      <c r="AC117" s="481">
        <f>INPUT!AL120</f>
        <v>13.083161265224286</v>
      </c>
      <c r="AD117" s="480">
        <f>INPUT!AM120</f>
        <v>38049</v>
      </c>
      <c r="AE117" s="481">
        <f>INPUT!AN120</f>
        <v>17.063040334738332</v>
      </c>
      <c r="AF117" s="480">
        <f>INPUT!AO120</f>
        <v>37554</v>
      </c>
      <c r="AG117" s="481">
        <f>INPUT!AP120</f>
        <v>15.835903763109194</v>
      </c>
      <c r="AH117" s="480">
        <f>INPUT!AQ120</f>
        <v>41713</v>
      </c>
      <c r="AI117" s="481">
        <f>INPUT!AR120</f>
        <v>11.499291652187861</v>
      </c>
      <c r="AJ117" s="480">
        <f>INPUT!AS120</f>
        <v>41695</v>
      </c>
      <c r="AK117" s="481">
        <f>INPUT!AT120</f>
        <v>10.336341263330606</v>
      </c>
      <c r="AL117" s="480">
        <f>INPUT!AU120</f>
        <v>43584</v>
      </c>
      <c r="AM117" s="481">
        <f>INPUT!AV120</f>
        <v>14.547031459433878</v>
      </c>
      <c r="AN117" s="480">
        <f>INPUT!AW120</f>
        <v>39450</v>
      </c>
      <c r="AO117" s="481">
        <f>INPUT!AX120</f>
        <v>5.0487298290461835</v>
      </c>
      <c r="AP117" s="480">
        <f>INPUT!AY120</f>
        <v>49727</v>
      </c>
      <c r="AQ117" s="481">
        <f>INPUT!AZ120</f>
        <v>19.212235993575156</v>
      </c>
      <c r="AR117" s="480">
        <f>INPUT!BA120</f>
        <v>49418</v>
      </c>
      <c r="AS117" s="481">
        <f>INPUT!BB120</f>
        <v>18.522604628852378</v>
      </c>
      <c r="AT117" s="480">
        <f>INPUT!BC120</f>
        <v>47240</v>
      </c>
      <c r="AU117" s="481">
        <f>INPUT!BD120</f>
        <v>8.3883994126284769</v>
      </c>
      <c r="AV117" s="480">
        <f>INPUT!BE120</f>
        <v>45740</v>
      </c>
      <c r="AW117" s="481">
        <f>INPUT!BF120</f>
        <v>15.944233206590619</v>
      </c>
      <c r="AX117" s="480">
        <f>INPUT!BG120</f>
        <v>55573</v>
      </c>
      <c r="AY117" s="481">
        <f>INPUT!BH120</f>
        <v>11.756188790797761</v>
      </c>
      <c r="AZ117" s="480">
        <f>INPUT!BI120</f>
        <v>55657</v>
      </c>
      <c r="BA117" s="481">
        <f>INPUT!BJ120</f>
        <v>12.624954470031158</v>
      </c>
      <c r="BB117" s="480">
        <f>INPUT!BK120</f>
        <v>55107</v>
      </c>
      <c r="BC117" s="481">
        <f>INPUT!BL120</f>
        <v>16.653259949195597</v>
      </c>
      <c r="BD117" s="480">
        <f>INPUT!BM120</f>
        <v>48410</v>
      </c>
      <c r="BE117" s="481">
        <f>INPUT!BN120</f>
        <v>5.8373414954088432</v>
      </c>
      <c r="BF117" s="480">
        <f>INPUT!BO120</f>
        <v>58221</v>
      </c>
      <c r="BG117" s="481">
        <f>INPUT!BP120</f>
        <v>4.7649038202004501</v>
      </c>
      <c r="BH117" s="480">
        <f>INPUT!BQ120</f>
        <v>59833</v>
      </c>
      <c r="BI117" s="481">
        <f>INPUT!BR120</f>
        <v>7.5030993406040469</v>
      </c>
      <c r="BJ117" s="480">
        <f>INPUT!BS120</f>
        <v>60686</v>
      </c>
      <c r="BK117" s="481">
        <f>INPUT!BT120</f>
        <v>10.123940697189116</v>
      </c>
      <c r="BL117" s="480">
        <f>INPUT!BU120</f>
        <v>54047</v>
      </c>
      <c r="BM117" s="481">
        <f>INPUT!BV120</f>
        <v>11.644288370171463</v>
      </c>
      <c r="BN117" s="480">
        <f>INPUT!BW120</f>
        <v>63613</v>
      </c>
      <c r="BO117" s="481">
        <f>INPUT!BX120</f>
        <v>9.2612631181189009</v>
      </c>
      <c r="BP117" s="480">
        <f>INPUT!BY120</f>
        <v>66246</v>
      </c>
      <c r="BQ117" s="481">
        <f>INPUT!BZ120</f>
        <v>10.718165560810933</v>
      </c>
      <c r="BR117" s="480">
        <f>INPUT!CA120</f>
        <v>67840</v>
      </c>
      <c r="BS117" s="481">
        <f>INPUT!CB120</f>
        <v>11.788550901361106</v>
      </c>
      <c r="BT117" s="480">
        <f>INPUT!CC120</f>
        <v>64050</v>
      </c>
      <c r="BU117" s="481">
        <f>INPUT!CD120</f>
        <v>18.507965289470274</v>
      </c>
      <c r="BV117" s="480">
        <f>INPUT!CE120</f>
        <v>73876</v>
      </c>
      <c r="BW117" s="481">
        <f>INPUT!CF120</f>
        <v>16.133494725920805</v>
      </c>
      <c r="BX117" s="480">
        <f>INPUT!CG120</f>
        <v>72906</v>
      </c>
      <c r="BY117" s="481">
        <f>INPUT!CH120</f>
        <v>10.053437188660453</v>
      </c>
      <c r="BZ117" s="480">
        <f>INPUT!CI120</f>
        <v>73676</v>
      </c>
      <c r="CA117" s="481">
        <f>INPUT!CJ120</f>
        <v>8.6025943396226481</v>
      </c>
      <c r="CB117" s="480">
        <f>INPUT!CK120</f>
        <v>65504</v>
      </c>
      <c r="CC117" s="481">
        <f>INPUT!CL120</f>
        <v>2.2701014832162469</v>
      </c>
      <c r="CD117" s="480">
        <f>INPUT!CM120</f>
        <v>80153</v>
      </c>
      <c r="CE117" s="481">
        <f>INPUT!CN120</f>
        <v>8.4966700958362562</v>
      </c>
      <c r="CF117" s="480">
        <f>INPUT!CO120</f>
        <v>75482</v>
      </c>
      <c r="CG117" s="481">
        <f>INPUT!CP120</f>
        <v>3.5333168737826881</v>
      </c>
      <c r="CH117" s="480">
        <f>INPUT!CQ120</f>
        <v>79265</v>
      </c>
      <c r="CI117" s="481">
        <f>INPUT!CR120</f>
        <v>7.5859167164341157</v>
      </c>
      <c r="CJ117" s="480">
        <f>INPUT!CS120</f>
        <v>70446</v>
      </c>
      <c r="CK117" s="481">
        <f>INPUT!CT120</f>
        <v>7.5445774303859237</v>
      </c>
      <c r="CL117" s="480">
        <f>INPUT!CU120</f>
        <v>82743</v>
      </c>
      <c r="CM117" s="481">
        <f>INPUT!CV120</f>
        <v>3.2313201003081549</v>
      </c>
      <c r="CN117" s="480">
        <f>INPUT!CW120</f>
        <v>77301</v>
      </c>
      <c r="CO117" s="481">
        <f>INPUT!CX120</f>
        <v>2.4098460560133539</v>
      </c>
      <c r="CP117" s="480">
        <f>INPUT!CY120</f>
        <v>78170</v>
      </c>
      <c r="CQ117" s="481">
        <f>INPUT!CZ120</f>
        <v>-1.3814419983599335</v>
      </c>
      <c r="CR117" s="480">
        <f>INPUT!DA120</f>
        <v>73329</v>
      </c>
      <c r="CS117" s="481">
        <f>INPUT!DB120</f>
        <v>4.0924963802061232</v>
      </c>
      <c r="CT117" s="480">
        <f>INPUT!DC120</f>
        <v>91591</v>
      </c>
      <c r="CU117" s="481">
        <f>INPUT!DD120</f>
        <v>10.693351703467368</v>
      </c>
      <c r="CV117" s="480">
        <f>INPUT!DE120</f>
        <v>92845</v>
      </c>
      <c r="CW117" s="481">
        <f>INPUT!DF120</f>
        <v>20.108407394470973</v>
      </c>
      <c r="CX117" s="480">
        <f>INPUT!DG120</f>
        <v>83694</v>
      </c>
      <c r="CY117" s="481">
        <f>INPUT!DH120</f>
        <v>7.0666496098247489</v>
      </c>
      <c r="CZ117" s="480">
        <f>INPUT!DI120</f>
        <v>85728</v>
      </c>
      <c r="DA117" s="481">
        <f>INPUT!DJ120</f>
        <v>16.908726424743282</v>
      </c>
      <c r="DB117" s="480">
        <f>INPUT!DK120</f>
        <v>95800</v>
      </c>
      <c r="DC117" s="481">
        <f>INPUT!DL120</f>
        <v>4.5954296819556539</v>
      </c>
      <c r="DD117" s="480">
        <f>INPUT!DM120</f>
        <v>94737</v>
      </c>
      <c r="DE117" s="481">
        <f>INPUT!DN120</f>
        <v>2.0378049437234091</v>
      </c>
      <c r="DF117" s="480">
        <f>INPUT!DO120</f>
        <v>86031</v>
      </c>
      <c r="DG117" s="481">
        <f>INPUT!DP120</f>
        <v>2.7923148612803761</v>
      </c>
      <c r="DH117" s="480">
        <f>INPUT!DQ120</f>
        <v>88093</v>
      </c>
      <c r="DI117" s="481">
        <f>INPUT!DR120</f>
        <v>2.7587252706233745</v>
      </c>
      <c r="DJ117" s="480">
        <f>INPUT!DS120</f>
        <v>97542</v>
      </c>
      <c r="DK117" s="481">
        <f>INPUT!DT120</f>
        <v>1.8183716075156564</v>
      </c>
      <c r="DL117" s="480">
        <f>INPUT!DU120</f>
        <v>91773</v>
      </c>
      <c r="DM117" s="481">
        <f>INPUT!DV120</f>
        <v>-3.1286614522309075</v>
      </c>
      <c r="DN117" s="480">
        <f>INPUT!DW120</f>
        <v>96400</v>
      </c>
      <c r="DO117" s="481">
        <f>INPUT!DX120</f>
        <v>12.052632190721946</v>
      </c>
      <c r="DP117" s="480">
        <f>INPUT!DY120</f>
        <v>98409</v>
      </c>
      <c r="DQ117" s="481">
        <f>INPUT!DZ120</f>
        <v>11.710351560282884</v>
      </c>
      <c r="DR117" s="480">
        <f>INPUT!EA120</f>
        <v>92852</v>
      </c>
      <c r="DS117" s="481">
        <f>INPUT!EB120</f>
        <v>-4.8081851920198426</v>
      </c>
      <c r="DT117" s="480">
        <f>INPUT!EC120</f>
        <v>86548</v>
      </c>
      <c r="DU117" s="481">
        <f>INPUT!ED120</f>
        <v>-5.6933956610331959</v>
      </c>
      <c r="DV117" s="480">
        <f>INPUT!EE120</f>
        <v>84342</v>
      </c>
      <c r="DW117" s="481">
        <f>INPUT!EF120</f>
        <v>-12.50829875518672</v>
      </c>
      <c r="DX117" s="480">
        <f>INPUT!EG120</f>
        <v>77849</v>
      </c>
      <c r="DY117" s="481">
        <f>INPUT!EH120</f>
        <v>-20.892398053023609</v>
      </c>
      <c r="DZ117" s="480">
        <f>INPUT!EI120</f>
        <v>87621</v>
      </c>
      <c r="EA117" s="481">
        <f>INPUT!EJ120</f>
        <v>-5.6336966355059692</v>
      </c>
      <c r="EB117" s="480">
        <f>INPUT!EK120</f>
        <v>88116</v>
      </c>
      <c r="EC117" s="481">
        <f>INPUT!EL120</f>
        <v>1.8117114202523377</v>
      </c>
      <c r="ED117" s="480">
        <f>INPUT!EM120</f>
        <v>83224</v>
      </c>
      <c r="EE117" s="481">
        <f>INPUT!EN120</f>
        <v>-1.3255554765122968</v>
      </c>
      <c r="EF117" s="480">
        <f>INPUT!EO120</f>
        <v>84680</v>
      </c>
      <c r="EG117" s="481">
        <f>INPUT!EP120</f>
        <v>8.7746791866305287</v>
      </c>
      <c r="EH117" s="480">
        <f>INPUT!EQ120</f>
        <v>85536.55698408623</v>
      </c>
      <c r="EI117" s="481">
        <f>INPUT!ER120</f>
        <v>-2.3789308680724597</v>
      </c>
      <c r="EJ117" s="480">
        <f>INPUT!ES120</f>
        <v>82616.705738169665</v>
      </c>
      <c r="EK117" s="481">
        <f>INPUT!ET120</f>
        <v>-6.2409712899250236</v>
      </c>
      <c r="EL117" s="480">
        <f>INPUT!EU120</f>
        <v>84725.094394720858</v>
      </c>
      <c r="EM117" s="481">
        <f>INPUT!EV120</f>
        <v>1.8036797014333139</v>
      </c>
      <c r="EN117" s="480">
        <f>INPUT!EW120</f>
        <v>82774.806328193052</v>
      </c>
      <c r="EO117" s="481">
        <f>INPUT!EX120</f>
        <v>-2.2498744352939859</v>
      </c>
      <c r="EP117" s="529"/>
      <c r="EQ117" s="480">
        <f>INPUT!FF120</f>
        <v>82914</v>
      </c>
      <c r="ER117" s="481">
        <f>INPUT!FG120</f>
        <v>12.332850117191207</v>
      </c>
      <c r="ES117" s="480">
        <f>INPUT!FH120</f>
        <v>100021</v>
      </c>
      <c r="ET117" s="481">
        <f>INPUT!FI120</f>
        <v>20.632221337771671</v>
      </c>
      <c r="EU117" s="480">
        <f>INPUT!FJ120</f>
        <v>117387</v>
      </c>
      <c r="EV117" s="481">
        <f>INPUT!FK120</f>
        <v>17.362353905679818</v>
      </c>
      <c r="EW117" s="480">
        <f>INPUT!FL120</f>
        <v>132236</v>
      </c>
      <c r="EX117" s="481">
        <f>INPUT!FM120</f>
        <v>12.649611967253605</v>
      </c>
      <c r="EY117" s="480">
        <f>INPUT!FN120</f>
        <v>150803</v>
      </c>
      <c r="EZ117" s="481">
        <f>INPUT!FO120</f>
        <v>14.040805831997339</v>
      </c>
      <c r="FA117" s="480">
        <f>INPUT!FP120</f>
        <v>166442</v>
      </c>
      <c r="FB117" s="481">
        <f>INPUT!FQ120</f>
        <v>10.370483345822024</v>
      </c>
      <c r="FC117" s="480">
        <f>INPUT!FR120</f>
        <v>192123</v>
      </c>
      <c r="FD117" s="481">
        <f>INPUT!FS120</f>
        <v>15.429398829622333</v>
      </c>
      <c r="FE117" s="480">
        <f>INPUT!FT120</f>
        <v>214747</v>
      </c>
      <c r="FF117" s="481">
        <f>INPUT!FU120</f>
        <v>11.775789468205256</v>
      </c>
      <c r="FG117" s="480">
        <f>INPUT!FV120</f>
        <v>232787</v>
      </c>
      <c r="FH117" s="481">
        <f>INPUT!FW120</f>
        <v>8.4005830116369538</v>
      </c>
      <c r="FI117" s="480">
        <f>INPUT!FX120</f>
        <v>261749</v>
      </c>
      <c r="FJ117" s="481">
        <f>INPUT!FY120</f>
        <v>12.441416402118666</v>
      </c>
      <c r="FK117" s="480">
        <f>INPUT!FZ120</f>
        <v>285962</v>
      </c>
      <c r="FL117" s="481">
        <f>INPUT!GA120</f>
        <v>9.2504651402679716</v>
      </c>
      <c r="FM117" s="480">
        <f>INPUT!GB120</f>
        <v>305346</v>
      </c>
      <c r="FN117" s="481">
        <f>INPUT!GC120</f>
        <v>6.7785230205411828</v>
      </c>
      <c r="FO117" s="480">
        <f>INPUT!GD120</f>
        <v>311543</v>
      </c>
      <c r="FP117" s="481">
        <f>INPUT!GE120</f>
        <v>2.0295009595671765</v>
      </c>
      <c r="FQ117" s="480">
        <f>INPUT!GF120</f>
        <v>353858</v>
      </c>
      <c r="FR117" s="481">
        <f>INPUT!GG120</f>
        <v>13.582394725607694</v>
      </c>
      <c r="FS117" s="480">
        <f>INPUT!GH120</f>
        <v>364661</v>
      </c>
      <c r="FT117" s="481">
        <f>INPUT!GI120</f>
        <v>3.0529195326939096</v>
      </c>
      <c r="FU117" s="480">
        <f>INPUT!GJ120</f>
        <v>384124</v>
      </c>
      <c r="FV117" s="481">
        <f>INPUT!GK120</f>
        <v>5.3372858627602104</v>
      </c>
      <c r="FW117" s="480">
        <f>INPUT!GL120</f>
        <v>362395</v>
      </c>
      <c r="FX117" s="481">
        <f>INPUT!GM120</f>
        <v>-5.6567670856285996</v>
      </c>
      <c r="FY117" s="480">
        <f>INPUT!GN120</f>
        <v>343641</v>
      </c>
      <c r="FZ117" s="481">
        <f>INPUT!GO120</f>
        <v>-5.1750162115923199</v>
      </c>
      <c r="GA117" s="480">
        <f>INPUT!GP120</f>
        <v>335653.1634451698</v>
      </c>
      <c r="GB117" s="481">
        <f>INPUT!GQ120</f>
        <v>-2.324471339226164</v>
      </c>
      <c r="GC117" s="480">
        <f>INPUT!GR120</f>
        <v>331849.87398197176</v>
      </c>
      <c r="GD117" s="481">
        <f>INPUT!GS120</f>
        <v>-1.1331010332692237</v>
      </c>
      <c r="GE117" s="480">
        <f>INPUT!GT120</f>
        <v>346662.26775433426</v>
      </c>
      <c r="GF117" s="481">
        <f>INPUT!GU120</f>
        <v>4.4635827624774693</v>
      </c>
      <c r="GG117" s="480">
        <f>INPUT!GV120</f>
        <v>357869.9674869692</v>
      </c>
      <c r="GH117" s="481">
        <f>INPUT!GW120</f>
        <v>3.2330313319756554</v>
      </c>
      <c r="GI117" s="480">
        <f>INPUT!GX120</f>
        <v>371630.79611028591</v>
      </c>
      <c r="GJ117" s="481">
        <f>INPUT!GY120</f>
        <v>3.8452035301950183</v>
      </c>
      <c r="GK117" s="481">
        <f>INPUT!GZ120</f>
        <v>1.5783945031611513</v>
      </c>
      <c r="GL117" s="436"/>
    </row>
    <row r="118" spans="1:194" s="446" customFormat="1" ht="12" hidden="1" customHeight="1" outlineLevel="2" x14ac:dyDescent="0.2">
      <c r="A118" s="444" t="s">
        <v>328</v>
      </c>
      <c r="B118" s="445">
        <f>(B104+B105+B106-B110-B111-B113-B114)-B117</f>
        <v>0</v>
      </c>
      <c r="D118" s="445">
        <f>(D104+D105+D106-D110-D111-D113-D114)-D117</f>
        <v>0</v>
      </c>
      <c r="F118" s="445">
        <f>(F104+F105+F106-F110-F111-F113-F114)-F117</f>
        <v>0</v>
      </c>
      <c r="H118" s="445">
        <f>(H104+H105+H106-H110-H111-H113-H114)-H117</f>
        <v>0</v>
      </c>
      <c r="J118" s="445">
        <f>(J104+J105+J106-J110-J111-J113-J114)-J117</f>
        <v>0</v>
      </c>
      <c r="L118" s="445">
        <f>(L104+L105+L106-L110-L111-L113-L114)-L117</f>
        <v>0</v>
      </c>
      <c r="N118" s="445">
        <f>(N104+N105+N106-N110-N111-N113-N114)-N117</f>
        <v>0</v>
      </c>
      <c r="P118" s="445">
        <f>(P104+P105+P106-P110-P111-P113-P114)-P117</f>
        <v>0</v>
      </c>
      <c r="R118" s="445">
        <f>(R104+R105+R106-R110-R111-R113-R114)-R117</f>
        <v>0</v>
      </c>
      <c r="T118" s="445">
        <f>(T104+T105+T106-T110-T111-T113-T114)-T117</f>
        <v>0</v>
      </c>
      <c r="V118" s="445">
        <f>(V104+V105+V106-V110-V111-V113-V114)-V117</f>
        <v>0</v>
      </c>
      <c r="X118" s="445">
        <f>(X104+X105+X106-X110-X111-X113-X114)-X117</f>
        <v>0</v>
      </c>
      <c r="Z118" s="445">
        <f>(Z104+Z105+Z106-Z110-Z111-Z113-Z114)-Z117</f>
        <v>0</v>
      </c>
      <c r="AB118" s="445">
        <f>(AB104+AB105+AB106-AB110-AB111-AB113-AB114)-AB117</f>
        <v>0</v>
      </c>
      <c r="AD118" s="445">
        <f>(AD104+AD105+AD106-AD110-AD111-AD113-AD114)-AD117</f>
        <v>0</v>
      </c>
      <c r="AF118" s="445">
        <f>(AF104+AF105+AF106-AF110-AF111-AF113-AF114)-AF117</f>
        <v>0</v>
      </c>
      <c r="AH118" s="445">
        <f>(AH104+AH105+AH106-AH110-AH111-AH113-AH114)-AH117</f>
        <v>0</v>
      </c>
      <c r="AJ118" s="445">
        <f>(AJ104+AJ105+AJ106-AJ110-AJ111-AJ113-AJ114)-AJ117</f>
        <v>0</v>
      </c>
      <c r="AL118" s="445">
        <f>(AL104+AL105+AL106-AL110-AL111-AL113-AL114)-AL117</f>
        <v>0</v>
      </c>
      <c r="AN118" s="445">
        <f>(AN104+AN105+AN106-AN110-AN111-AN113-AN114)-AN117</f>
        <v>0</v>
      </c>
      <c r="AP118" s="445">
        <f>(AP104+AP105+AP106-AP110-AP111-AP113-AP114)-AP117</f>
        <v>0</v>
      </c>
      <c r="AR118" s="445">
        <f>(AR104+AR105+AR106-AR110-AR111-AR113-AR114)-AR117</f>
        <v>0</v>
      </c>
      <c r="AT118" s="445">
        <f>(AT104+AT105+AT106-AT110-AT111-AT113-AT114)-AT117</f>
        <v>-1</v>
      </c>
      <c r="AV118" s="445">
        <f>(AV104+AV105+AV106-AV110-AV111-AV113-AV114)-AV117</f>
        <v>-1</v>
      </c>
      <c r="AX118" s="445">
        <f>(AX104+AX105+AX106-AX110-AX111-AX113-AX114)-AX117</f>
        <v>0</v>
      </c>
      <c r="AZ118" s="445">
        <f>(AZ104+AZ105+AZ106-AZ110-AZ111-AZ113-AZ114)-AZ117</f>
        <v>0</v>
      </c>
      <c r="BB118" s="445">
        <f>(BB104+BB105+BB106-BB110-BB111-BB113-BB114)-BB117</f>
        <v>0</v>
      </c>
      <c r="BD118" s="445">
        <f>(BD104+BD105+BD106-BD110-BD111-BD113-BD114)-BD117</f>
        <v>0</v>
      </c>
      <c r="BF118" s="445">
        <f>(BF104+BF105+BF106-BF110-BF111-BF113-BF114)-BF117</f>
        <v>0</v>
      </c>
      <c r="BH118" s="445">
        <f>(BH104+BH105+BH106-BH110-BH111-BH113-BH114)-BH117</f>
        <v>0</v>
      </c>
      <c r="BJ118" s="445">
        <f>(BJ104+BJ105+BJ106-BJ110-BJ111-BJ113-BJ114)-BJ117</f>
        <v>0</v>
      </c>
      <c r="BL118" s="445">
        <f>(BL104+BL105+BL106-BL110-BL111-BL113-BL114)-BL117</f>
        <v>0</v>
      </c>
      <c r="BN118" s="445">
        <f>(BN104+BN105+BN106-BN110-BN111-BN113-BN114)-BN117</f>
        <v>0</v>
      </c>
      <c r="BP118" s="445">
        <f>(BP104+BP105+BP106-BP110-BP111-BP113-BP114)-BP117</f>
        <v>0</v>
      </c>
      <c r="BR118" s="445">
        <f>(BR104+BR105+BR106-BR110-BR111-BR113-BR114)-BR117</f>
        <v>0</v>
      </c>
      <c r="BT118" s="445">
        <f>(BT104+BT105+BT106-BT110-BT111-BT113-BT114)-BT117</f>
        <v>0</v>
      </c>
      <c r="BV118" s="445">
        <f>(BV104+BV105+BV106-BV110-BV111-BV113-BV114)-BV117</f>
        <v>0</v>
      </c>
      <c r="BX118" s="445">
        <f>(BX104+BX105+BX106-BX110-BX111-BX113-BX114)-BX117</f>
        <v>0</v>
      </c>
      <c r="BZ118" s="445">
        <f>(BZ104+BZ105+BZ106-BZ110-BZ111-BZ113-BZ114)-BZ117</f>
        <v>0</v>
      </c>
      <c r="CB118" s="445">
        <f>(CB104+CB105+CB106-CB110-CB111-CB113-CB114)-CB117</f>
        <v>0</v>
      </c>
      <c r="CD118" s="445">
        <f>(CD104+CD105+CD106-CD110-CD111-CD113-CD114)-CD117</f>
        <v>0</v>
      </c>
      <c r="CF118" s="445">
        <f>(CF104+CF105+CF106-CF110-CF111-CF113-CF114)-CF117</f>
        <v>0</v>
      </c>
      <c r="CH118" s="445">
        <f>(CH104+CH105+CH106-CH110-CH111-CH113-CH114)-CH117</f>
        <v>0</v>
      </c>
      <c r="CJ118" s="445">
        <f>(CJ104+CJ105+CJ106-CJ110-CJ111-CJ113-CJ114)-CJ117</f>
        <v>0</v>
      </c>
      <c r="CL118" s="445">
        <f>(CL104+CL105+CL106-CL110-CL111-CL113-CL114)-CL117</f>
        <v>0</v>
      </c>
      <c r="CN118" s="445">
        <f>(CN104+CN105+CN106-CN110-CN111-CN113-CN114)-CN117</f>
        <v>0</v>
      </c>
      <c r="CP118" s="445">
        <f>(CP104+CP105+CP106-CP110-CP111-CP113-CP114)-CP117</f>
        <v>0</v>
      </c>
      <c r="CR118" s="445">
        <f>(CR104+CR105+CR106-CR110-CR111-CR113-CR114)-CR117</f>
        <v>0</v>
      </c>
      <c r="CT118" s="445">
        <f>(CT104+CT105+CT106-CT110-CT111-CT113-CT114)-CT117</f>
        <v>0</v>
      </c>
      <c r="CV118" s="445">
        <f>(CV104+CV105+CV106-CV110-CV111-CV113-CV114)-CV117</f>
        <v>0</v>
      </c>
      <c r="CX118" s="445">
        <f>(CX104+CX105+CX106-CX110-CX111-CX113-CX114)-CX117</f>
        <v>0</v>
      </c>
      <c r="CZ118" s="445">
        <f>(CZ104+CZ105+CZ106-CZ110-CZ111-CZ113-CZ114)-CZ117</f>
        <v>0</v>
      </c>
      <c r="DB118" s="445">
        <f>(DB104+DB105+DB106-DB110-DB111-DB113-DB114)-DB117</f>
        <v>0</v>
      </c>
      <c r="DD118" s="445">
        <f>(DD104+DD105+DD106-DD110-DD111-DD113-DD114)-DD117</f>
        <v>0</v>
      </c>
      <c r="DF118" s="445">
        <f>(DF104+DF105+DF106-DF110-DF111-DF113-DF114)-DF117</f>
        <v>0</v>
      </c>
      <c r="DH118" s="445">
        <f>(DH104+DH105+DH106-DH110-DH111-DH113-DH114)-DH117</f>
        <v>0</v>
      </c>
      <c r="DJ118" s="445">
        <f>(DJ104+DJ105+DJ106-DJ110-DJ111-DJ113-DJ114)-DJ117</f>
        <v>0</v>
      </c>
      <c r="DL118" s="445">
        <f>(DL104+DL105+DL106-DL110-DL111-DL113-DL114)-DL117</f>
        <v>0</v>
      </c>
      <c r="DN118" s="445">
        <f>(DN104+DN105+DN106-DN110-DN111-DN113-DN114)-DN117</f>
        <v>0</v>
      </c>
      <c r="DP118" s="445">
        <f>(DP104+DP105+DP106-DP110-DP111-DP113-DP114)-DP117</f>
        <v>0</v>
      </c>
      <c r="DR118" s="445">
        <f>(DR104+DR105+DR106-DR110-DR111-DR113-DR114)-DR117</f>
        <v>3872</v>
      </c>
      <c r="DT118" s="445">
        <f>(DT104+DT105+DT106-DT110-DT111-DT113-DT114)-DT117</f>
        <v>4278</v>
      </c>
      <c r="DV118" s="445">
        <f>(DV104+DV105+DV106-DV110-DV111-DV113-DV114)-DV117</f>
        <v>5931</v>
      </c>
      <c r="DX118" s="445">
        <f>(DX104+DX105+DX106-DX110-DX111-DX113-DX114)-DX117</f>
        <v>6723</v>
      </c>
      <c r="DZ118" s="445">
        <f t="shared" ref="DZ118" si="78">(DZ104+DZ105+DZ106-DZ110-DZ111-DZ113-DZ114)-DZ117</f>
        <v>5563</v>
      </c>
      <c r="EB118" s="445">
        <f t="shared" ref="EB118" si="79">(EB104+EB105+EB106-EB110-EB111-EB113-EB114)-EB117</f>
        <v>6038</v>
      </c>
      <c r="ED118" s="445">
        <f t="shared" ref="ED118" si="80">(ED104+ED105+ED106-ED110-ED111-ED113-ED114)-ED117</f>
        <v>6488</v>
      </c>
      <c r="EF118" s="445">
        <f t="shared" ref="EF118:EN118" si="81">(EF104+EF105+EF106-EF110-EF111-EF113-EF114)-EF117</f>
        <v>6439</v>
      </c>
      <c r="EH118" s="445">
        <f t="shared" si="81"/>
        <v>6439.0000000000582</v>
      </c>
      <c r="EJ118" s="445">
        <f t="shared" si="81"/>
        <v>6439.0000000000291</v>
      </c>
      <c r="EL118" s="445">
        <f t="shared" si="81"/>
        <v>6438.9999999999709</v>
      </c>
      <c r="EN118" s="445">
        <f t="shared" si="81"/>
        <v>6439.0000000000146</v>
      </c>
      <c r="EQ118" s="445">
        <f>(EQ104+EQ105+EQ106-EQ110-EQ111-EQ113-EQ114)-EQ117</f>
        <v>0</v>
      </c>
      <c r="ES118" s="445">
        <f>(ES104+ES105+ES106-ES110-ES111-ES113-ES114)-ES117</f>
        <v>0</v>
      </c>
      <c r="EU118" s="445">
        <f>(EU104+EU105+EU106-EU110-EU111-EU113-EU114)-EU117</f>
        <v>0</v>
      </c>
      <c r="EW118" s="445">
        <f>(EW104+EW105+EW106-EW110-EW111-EW113-EW114)-EW117</f>
        <v>0</v>
      </c>
      <c r="EY118" s="445">
        <f>(EY104+EY105+EY106-EY110-EY111-EY113-EY114)-EY117</f>
        <v>0</v>
      </c>
      <c r="FA118" s="445">
        <f>(FA104+FA105+FA106-FA110-FA111-FA113-FA114)-FA117</f>
        <v>0</v>
      </c>
      <c r="FC118" s="445">
        <f>(FC104+FC105+FC106-FC110-FC111-FC113-FC114)-FC117</f>
        <v>0</v>
      </c>
      <c r="FE118" s="445">
        <f>(FE104+FE105+FE106-FE110-FE111-FE113-FE114)-FE117</f>
        <v>0</v>
      </c>
      <c r="FG118" s="445">
        <f>(FG104+FG105+FG106-FG110-FG111-FG113-FG114)-FG117</f>
        <v>0</v>
      </c>
      <c r="FI118" s="445">
        <f>(FI104+FI105+FI106-FI110-FI111-FI113-FI114)-FI117</f>
        <v>0</v>
      </c>
      <c r="FK118" s="445">
        <f>(FK104+FK105+FK106-FK110-FK111-FK113-FK114)-FK117</f>
        <v>0</v>
      </c>
      <c r="FM118" s="445">
        <f>(FM104+FM105+FM106-FM110-FM111-FM113-FM114)-FM117</f>
        <v>0</v>
      </c>
      <c r="FO118" s="445">
        <f>(FO104+FO105+FO106-FO110-FO111-FO113-FO114)-FO117</f>
        <v>0</v>
      </c>
      <c r="FQ118" s="445">
        <f>(FQ104+FQ105+FQ106-FQ110-FQ111-FQ113-FQ114)-FQ117</f>
        <v>0</v>
      </c>
      <c r="FS118" s="445">
        <f>(FS104+FS105+FS106-FS110-FS111-FS113-FS114)-FS117</f>
        <v>0</v>
      </c>
      <c r="FU118" s="445">
        <f>(FU104+FU105+FU106-FU110-FU111-FU113-FU114)-FU117</f>
        <v>0</v>
      </c>
      <c r="FW118" s="445">
        <f>(FW104+FW105+FW106-FW110-FW111-FW113-FW114)-FW117</f>
        <v>0</v>
      </c>
      <c r="FY118" s="445">
        <f>(FY104+FY105+FY106-FY110-FY111-FY113-FY114)-FY117</f>
        <v>24528</v>
      </c>
      <c r="GA118" s="445">
        <f>(GA104+GA105+GA106-GA110-GA111-GA113-GA114)-GA117</f>
        <v>25756.000000000116</v>
      </c>
      <c r="GC118" s="445">
        <f>(GC104+GC105+GC106-GC110-GC111-GC113-GC114)-GC117</f>
        <v>25756</v>
      </c>
      <c r="GE118" s="445">
        <f>(GE104+GE105+GE106-GE110-GE111-GE113-GE114)-GE117</f>
        <v>25755.999999999825</v>
      </c>
      <c r="GG118" s="445">
        <f>(GG104+GG105+GG106-GG110-GG111-GG113-GG114)-GG117</f>
        <v>25755.999999999767</v>
      </c>
      <c r="GI118" s="445">
        <f>(GI104+GI105+GI106-GI110-GI111-GI113-GI114)-GI117</f>
        <v>25756.000000000175</v>
      </c>
    </row>
    <row r="119" spans="1:194" ht="12" hidden="1" customHeight="1" outlineLevel="1" x14ac:dyDescent="0.2">
      <c r="B119" s="436"/>
      <c r="C119" s="435"/>
      <c r="D119" s="436"/>
      <c r="E119" s="435"/>
      <c r="F119" s="436"/>
      <c r="G119" s="435"/>
      <c r="H119" s="436"/>
      <c r="I119" s="435"/>
      <c r="J119" s="436"/>
      <c r="K119" s="435"/>
      <c r="L119" s="436"/>
      <c r="M119" s="435"/>
      <c r="N119" s="436"/>
      <c r="O119" s="435"/>
      <c r="P119" s="436"/>
      <c r="Q119" s="435"/>
      <c r="R119" s="436"/>
      <c r="S119" s="435"/>
      <c r="T119" s="436"/>
      <c r="U119" s="435"/>
      <c r="V119" s="436"/>
      <c r="W119" s="435"/>
      <c r="X119" s="436"/>
      <c r="Y119" s="435"/>
      <c r="Z119" s="436"/>
      <c r="AA119" s="435"/>
      <c r="AB119" s="436"/>
      <c r="AC119" s="435"/>
      <c r="AD119" s="436"/>
      <c r="AE119" s="435"/>
      <c r="AF119" s="436"/>
      <c r="AG119" s="435"/>
      <c r="AH119" s="436"/>
      <c r="AI119" s="435"/>
      <c r="AJ119" s="436"/>
      <c r="AK119" s="435"/>
      <c r="AL119" s="436"/>
      <c r="AM119" s="435"/>
      <c r="AN119" s="436"/>
      <c r="AO119" s="435"/>
      <c r="AP119" s="436"/>
      <c r="AQ119" s="435"/>
      <c r="AR119" s="436"/>
      <c r="AS119" s="435"/>
      <c r="AT119" s="436"/>
      <c r="AU119" s="435"/>
      <c r="AV119" s="436"/>
      <c r="AW119" s="435"/>
      <c r="AX119" s="436"/>
      <c r="AY119" s="435"/>
      <c r="AZ119" s="436"/>
      <c r="BA119" s="435"/>
      <c r="BB119" s="436"/>
      <c r="BC119" s="435"/>
      <c r="BD119" s="436"/>
      <c r="BE119" s="435"/>
      <c r="BF119" s="436"/>
      <c r="BG119" s="435"/>
      <c r="BH119" s="436"/>
      <c r="BI119" s="435"/>
      <c r="BJ119" s="436"/>
      <c r="BK119" s="435"/>
      <c r="BL119" s="436"/>
      <c r="BM119" s="435"/>
      <c r="BN119" s="436"/>
      <c r="BO119" s="435"/>
      <c r="BP119" s="436"/>
      <c r="BQ119" s="435"/>
      <c r="BR119" s="436"/>
      <c r="BS119" s="435"/>
      <c r="BT119" s="436"/>
      <c r="BU119" s="435"/>
      <c r="BV119" s="436"/>
      <c r="BW119" s="435"/>
      <c r="BX119" s="436"/>
      <c r="BY119" s="435"/>
      <c r="BZ119" s="436"/>
      <c r="CA119" s="435"/>
      <c r="CB119" s="436"/>
      <c r="CC119" s="435"/>
      <c r="CD119" s="436"/>
      <c r="CE119" s="435"/>
      <c r="CF119" s="436"/>
      <c r="CG119" s="435"/>
      <c r="CH119" s="436"/>
      <c r="CI119" s="435"/>
      <c r="CJ119" s="436"/>
      <c r="CK119" s="435"/>
      <c r="CL119" s="436"/>
      <c r="CM119" s="435"/>
      <c r="CN119" s="436"/>
      <c r="CO119" s="435"/>
      <c r="CP119" s="436"/>
      <c r="CQ119" s="435"/>
      <c r="CR119" s="436"/>
      <c r="CS119" s="435"/>
      <c r="CT119" s="436"/>
      <c r="CU119" s="435"/>
      <c r="CV119" s="436"/>
      <c r="CW119" s="435"/>
      <c r="CX119" s="436"/>
      <c r="CY119" s="435"/>
      <c r="CZ119" s="436"/>
      <c r="DA119" s="435"/>
      <c r="DB119" s="436"/>
      <c r="DC119" s="435"/>
      <c r="DD119" s="436"/>
      <c r="DE119" s="435"/>
      <c r="DF119" s="436"/>
      <c r="DG119" s="435"/>
      <c r="DH119" s="436"/>
      <c r="DI119" s="435"/>
      <c r="DJ119" s="436"/>
      <c r="DK119" s="435"/>
      <c r="DL119" s="436"/>
      <c r="DM119" s="435"/>
      <c r="DN119" s="436"/>
      <c r="DO119" s="435"/>
      <c r="DP119" s="436"/>
      <c r="DQ119" s="435"/>
      <c r="DR119" s="436"/>
      <c r="DS119" s="435"/>
      <c r="DT119" s="436"/>
      <c r="DU119" s="435"/>
      <c r="DV119" s="436"/>
      <c r="DW119" s="435"/>
      <c r="DX119" s="436"/>
      <c r="DY119" s="435"/>
      <c r="DZ119" s="436"/>
      <c r="EA119" s="435"/>
      <c r="EB119" s="436"/>
      <c r="EC119" s="435"/>
      <c r="ED119" s="436"/>
      <c r="EE119" s="435"/>
      <c r="EF119" s="436"/>
      <c r="EG119" s="435"/>
      <c r="EH119" s="436"/>
      <c r="EI119" s="435"/>
      <c r="EJ119" s="436"/>
      <c r="EK119" s="435"/>
      <c r="EL119" s="436"/>
      <c r="EM119" s="435"/>
      <c r="EN119" s="436"/>
      <c r="EO119" s="435"/>
      <c r="EP119" s="436"/>
      <c r="EQ119" s="436"/>
      <c r="ER119" s="435"/>
      <c r="ES119" s="436"/>
      <c r="ET119" s="435"/>
      <c r="EU119" s="436"/>
      <c r="EV119" s="435"/>
      <c r="EW119" s="436"/>
      <c r="EX119" s="435"/>
      <c r="EY119" s="436"/>
      <c r="EZ119" s="435"/>
      <c r="FA119" s="436"/>
      <c r="FB119" s="435"/>
      <c r="FC119" s="436"/>
      <c r="FD119" s="435"/>
      <c r="FE119" s="436"/>
      <c r="FF119" s="435"/>
      <c r="FG119" s="436"/>
      <c r="FH119" s="435"/>
      <c r="FI119" s="436"/>
      <c r="FJ119" s="435"/>
      <c r="FK119" s="436"/>
      <c r="FL119" s="435"/>
      <c r="FM119" s="436"/>
      <c r="FN119" s="435"/>
      <c r="FO119" s="436"/>
      <c r="FP119" s="435"/>
      <c r="FQ119" s="436"/>
      <c r="FR119" s="435"/>
      <c r="FS119" s="436"/>
      <c r="FT119" s="435"/>
      <c r="FU119" s="436"/>
      <c r="FV119" s="435"/>
      <c r="FW119" s="436"/>
      <c r="FX119" s="435"/>
      <c r="FY119" s="436"/>
      <c r="FZ119" s="435"/>
      <c r="GA119" s="436"/>
      <c r="GB119" s="435"/>
      <c r="GC119" s="436"/>
      <c r="GD119" s="435"/>
      <c r="GE119" s="436"/>
      <c r="GF119" s="435"/>
      <c r="GG119" s="436"/>
      <c r="GH119" s="435"/>
      <c r="GI119" s="436"/>
      <c r="GJ119" s="435"/>
      <c r="GK119" s="435"/>
      <c r="GL119" s="436"/>
    </row>
    <row r="120" spans="1:194" ht="12" hidden="1" customHeight="1" outlineLevel="1" x14ac:dyDescent="0.2">
      <c r="A120" s="437" t="s">
        <v>91</v>
      </c>
      <c r="B120" s="436"/>
      <c r="C120" s="435"/>
      <c r="D120" s="436"/>
      <c r="E120" s="435"/>
      <c r="F120" s="436"/>
      <c r="G120" s="435"/>
      <c r="H120" s="436"/>
      <c r="I120" s="435"/>
      <c r="J120" s="436"/>
      <c r="K120" s="435"/>
      <c r="L120" s="436"/>
      <c r="M120" s="435"/>
      <c r="N120" s="436"/>
      <c r="O120" s="435"/>
      <c r="P120" s="436"/>
      <c r="Q120" s="435"/>
      <c r="R120" s="436"/>
      <c r="S120" s="435"/>
      <c r="T120" s="436"/>
      <c r="U120" s="435"/>
      <c r="V120" s="436"/>
      <c r="W120" s="435"/>
      <c r="X120" s="436"/>
      <c r="Y120" s="435"/>
      <c r="Z120" s="436"/>
      <c r="AA120" s="435"/>
      <c r="AB120" s="436"/>
      <c r="AC120" s="435"/>
      <c r="AD120" s="436"/>
      <c r="AE120" s="435"/>
      <c r="AF120" s="436"/>
      <c r="AG120" s="435"/>
      <c r="AH120" s="436"/>
      <c r="AI120" s="435"/>
      <c r="AJ120" s="436"/>
      <c r="AK120" s="435"/>
      <c r="AL120" s="436"/>
      <c r="AM120" s="435"/>
      <c r="AN120" s="436"/>
      <c r="AO120" s="435"/>
      <c r="AP120" s="436"/>
      <c r="AQ120" s="435"/>
      <c r="AR120" s="436"/>
      <c r="AS120" s="435"/>
      <c r="AT120" s="436"/>
      <c r="AU120" s="435"/>
      <c r="AV120" s="436"/>
      <c r="AW120" s="435"/>
      <c r="AX120" s="436"/>
      <c r="AY120" s="435"/>
      <c r="AZ120" s="436"/>
      <c r="BA120" s="435"/>
      <c r="BB120" s="436"/>
      <c r="BC120" s="435"/>
      <c r="BD120" s="436"/>
      <c r="BE120" s="435"/>
      <c r="BF120" s="436"/>
      <c r="BG120" s="435"/>
      <c r="BH120" s="436"/>
      <c r="BI120" s="435"/>
      <c r="BJ120" s="436"/>
      <c r="BK120" s="435"/>
      <c r="BL120" s="436"/>
      <c r="BM120" s="435"/>
      <c r="BN120" s="436"/>
      <c r="BO120" s="435"/>
      <c r="BP120" s="436"/>
      <c r="BQ120" s="435"/>
      <c r="BR120" s="436"/>
      <c r="BS120" s="435"/>
      <c r="BT120" s="436"/>
      <c r="BU120" s="435"/>
      <c r="BV120" s="436"/>
      <c r="BW120" s="435"/>
      <c r="BX120" s="436"/>
      <c r="BY120" s="435"/>
      <c r="BZ120" s="436"/>
      <c r="CA120" s="435"/>
      <c r="CB120" s="436"/>
      <c r="CC120" s="435"/>
      <c r="CD120" s="436"/>
      <c r="CE120" s="435"/>
      <c r="CF120" s="436"/>
      <c r="CG120" s="435"/>
      <c r="CH120" s="436"/>
      <c r="CI120" s="435"/>
      <c r="CJ120" s="436"/>
      <c r="CK120" s="435"/>
      <c r="CL120" s="436"/>
      <c r="CM120" s="435"/>
      <c r="CN120" s="436"/>
      <c r="CO120" s="435"/>
      <c r="CP120" s="436"/>
      <c r="CQ120" s="435"/>
      <c r="CR120" s="436"/>
      <c r="CS120" s="435"/>
      <c r="CT120" s="436"/>
      <c r="CU120" s="435"/>
      <c r="CV120" s="436"/>
      <c r="CW120" s="435"/>
      <c r="CX120" s="436"/>
      <c r="CY120" s="435"/>
      <c r="CZ120" s="436"/>
      <c r="DA120" s="435"/>
      <c r="DB120" s="436"/>
      <c r="DC120" s="435"/>
      <c r="DD120" s="436"/>
      <c r="DE120" s="435"/>
      <c r="DF120" s="436"/>
      <c r="DG120" s="435"/>
      <c r="DH120" s="436"/>
      <c r="DI120" s="435"/>
      <c r="DJ120" s="436"/>
      <c r="DK120" s="435"/>
      <c r="DL120" s="436"/>
      <c r="DM120" s="435"/>
      <c r="DN120" s="436"/>
      <c r="DO120" s="435"/>
      <c r="DP120" s="436"/>
      <c r="DQ120" s="435"/>
      <c r="DR120" s="436"/>
      <c r="DS120" s="435"/>
      <c r="DT120" s="436"/>
      <c r="DU120" s="435"/>
      <c r="DV120" s="436"/>
      <c r="DW120" s="435"/>
      <c r="DX120" s="436"/>
      <c r="DY120" s="435"/>
      <c r="DZ120" s="436"/>
      <c r="EA120" s="435"/>
      <c r="EB120" s="436"/>
      <c r="EC120" s="435"/>
      <c r="ED120" s="436"/>
      <c r="EE120" s="435"/>
      <c r="EF120" s="436"/>
      <c r="EG120" s="435"/>
      <c r="EH120" s="436"/>
      <c r="EI120" s="435"/>
      <c r="EJ120" s="436"/>
      <c r="EK120" s="435"/>
      <c r="EL120" s="436"/>
      <c r="EM120" s="435"/>
      <c r="EN120" s="436"/>
      <c r="EO120" s="435"/>
      <c r="EQ120" s="436"/>
      <c r="ER120" s="435"/>
      <c r="ES120" s="436"/>
      <c r="ET120" s="435"/>
      <c r="EU120" s="436"/>
      <c r="EV120" s="435"/>
      <c r="EW120" s="436"/>
      <c r="EX120" s="435"/>
      <c r="EY120" s="436"/>
      <c r="EZ120" s="435"/>
      <c r="FA120" s="436"/>
      <c r="FB120" s="435"/>
      <c r="FC120" s="436"/>
      <c r="FD120" s="435"/>
      <c r="FE120" s="436"/>
      <c r="FF120" s="435"/>
      <c r="FG120" s="436"/>
      <c r="FH120" s="435"/>
      <c r="FI120" s="436"/>
      <c r="FJ120" s="435"/>
      <c r="FK120" s="436"/>
      <c r="FL120" s="435"/>
      <c r="FM120" s="436"/>
      <c r="FN120" s="435"/>
      <c r="FO120" s="436"/>
      <c r="FP120" s="435"/>
      <c r="FQ120" s="436"/>
      <c r="FR120" s="435"/>
      <c r="FS120" s="436"/>
      <c r="FT120" s="435"/>
      <c r="FU120" s="436"/>
      <c r="FV120" s="435"/>
      <c r="FW120" s="436"/>
      <c r="FX120" s="435"/>
      <c r="FY120" s="436"/>
      <c r="FZ120" s="435"/>
      <c r="GA120" s="436"/>
      <c r="GB120" s="435"/>
      <c r="GC120" s="436"/>
      <c r="GD120" s="435"/>
      <c r="GE120" s="436"/>
      <c r="GF120" s="435"/>
      <c r="GG120" s="436"/>
      <c r="GH120" s="435"/>
      <c r="GI120" s="436"/>
      <c r="GJ120" s="435"/>
      <c r="GK120" s="435"/>
      <c r="GL120" s="436"/>
    </row>
    <row r="121" spans="1:194" ht="12" hidden="1" customHeight="1" outlineLevel="1" x14ac:dyDescent="0.2">
      <c r="A121" s="483" t="str">
        <f>INPUT!B51</f>
        <v>EOP Premiums In Force</v>
      </c>
      <c r="B121" s="434">
        <f>INPUT!K51</f>
        <v>752100</v>
      </c>
      <c r="C121" s="435">
        <f>INPUT!L51</f>
        <v>5.9146599070553529</v>
      </c>
      <c r="D121" s="434">
        <f>INPUT!M51</f>
        <v>762600</v>
      </c>
      <c r="E121" s="435">
        <f>INPUT!N51</f>
        <v>5.9019580613803635</v>
      </c>
      <c r="F121" s="434">
        <f>INPUT!O51</f>
        <v>774200</v>
      </c>
      <c r="G121" s="435">
        <f>INPUT!P51</f>
        <v>5.808391417247516</v>
      </c>
      <c r="H121" s="434">
        <f>INPUT!Q51</f>
        <v>782200</v>
      </c>
      <c r="I121" s="435">
        <f>INPUT!R51</f>
        <v>5.6455969746083134</v>
      </c>
      <c r="J121" s="434">
        <f>INPUT!S51</f>
        <v>793700</v>
      </c>
      <c r="K121" s="435">
        <f>INPUT!T51</f>
        <v>5.5311793644462259</v>
      </c>
      <c r="L121" s="434">
        <f>INPUT!U51</f>
        <v>804100</v>
      </c>
      <c r="M121" s="435">
        <f>INPUT!V51</f>
        <v>5.4419092578022576</v>
      </c>
      <c r="N121" s="434">
        <f>INPUT!W51</f>
        <v>820600</v>
      </c>
      <c r="O121" s="435">
        <f>INPUT!X51</f>
        <v>5.993283389305093</v>
      </c>
      <c r="P121" s="434">
        <f>INPUT!Y51</f>
        <v>834400</v>
      </c>
      <c r="Q121" s="435">
        <f>INPUT!Z51</f>
        <v>6.6734850421886982</v>
      </c>
      <c r="R121" s="434">
        <f>INPUT!AA51</f>
        <v>855400</v>
      </c>
      <c r="S121" s="435">
        <f>INPUT!AB51</f>
        <v>7.7737180294821684</v>
      </c>
      <c r="T121" s="434">
        <f>INPUT!AC51</f>
        <v>867600</v>
      </c>
      <c r="U121" s="435">
        <f>INPUT!AD51</f>
        <v>7.8970277328690441</v>
      </c>
      <c r="V121" s="434">
        <f>INPUT!AE51</f>
        <v>886300</v>
      </c>
      <c r="W121" s="435">
        <f>INPUT!AF51</f>
        <v>8.0063368267121682</v>
      </c>
      <c r="X121" s="434">
        <f>INPUT!AG51</f>
        <v>900300</v>
      </c>
      <c r="Y121" s="435">
        <f>INPUT!AH51</f>
        <v>7.8978906999041198</v>
      </c>
      <c r="Z121" s="434">
        <f>INPUT!AI51</f>
        <v>914800</v>
      </c>
      <c r="AA121" s="435">
        <f>INPUT!AJ51</f>
        <v>6.9441197100771568</v>
      </c>
      <c r="AB121" s="434">
        <f>INPUT!AK51</f>
        <v>928500</v>
      </c>
      <c r="AC121" s="435">
        <f>INPUT!AL51</f>
        <v>7.0193637621023486</v>
      </c>
      <c r="AD121" s="434">
        <f>INPUT!AM51</f>
        <v>946800</v>
      </c>
      <c r="AE121" s="435">
        <f>INPUT!AN51</f>
        <v>6.8261311068486874</v>
      </c>
      <c r="AF121" s="434">
        <f>INPUT!AO51</f>
        <v>961900</v>
      </c>
      <c r="AG121" s="435">
        <f>INPUT!AP51</f>
        <v>6.8421637232033872</v>
      </c>
      <c r="AH121" s="434">
        <f>INPUT!AQ51</f>
        <v>978100</v>
      </c>
      <c r="AI121" s="435">
        <f>INPUT!AR51</f>
        <v>6.9195452557936132</v>
      </c>
      <c r="AJ121" s="434">
        <f>INPUT!AS51</f>
        <v>992600</v>
      </c>
      <c r="AK121" s="435">
        <f>INPUT!AT51</f>
        <v>6.9036079698438391</v>
      </c>
      <c r="AL121" s="434">
        <f>INPUT!AU51</f>
        <v>1010700</v>
      </c>
      <c r="AM121" s="435">
        <f>INPUT!AV51</f>
        <v>6.7490494296577941</v>
      </c>
      <c r="AN121" s="434">
        <f>INPUT!AW51</f>
        <v>1027800</v>
      </c>
      <c r="AO121" s="435">
        <f>INPUT!AX51</f>
        <v>6.8510240149703749</v>
      </c>
      <c r="AP121" s="434">
        <f>INPUT!AY51</f>
        <v>1043900</v>
      </c>
      <c r="AQ121" s="435">
        <f>INPUT!AZ51</f>
        <v>6.7273284940190248</v>
      </c>
      <c r="AR121" s="434">
        <f>INPUT!BA51</f>
        <v>1057000</v>
      </c>
      <c r="AS121" s="435">
        <f>INPUT!BB51</f>
        <v>6.4880112834978743</v>
      </c>
      <c r="AT121" s="434">
        <f>INPUT!BC51</f>
        <v>1070700</v>
      </c>
      <c r="AU121" s="435">
        <f>INPUT!BD51</f>
        <v>5.9364796675571485</v>
      </c>
      <c r="AV121" s="434">
        <f>INPUT!BE51</f>
        <v>1083100</v>
      </c>
      <c r="AW121" s="435">
        <f>INPUT!BF51</f>
        <v>5.3804242070441655</v>
      </c>
      <c r="AX121" s="434">
        <f>INPUT!BG51</f>
        <v>1093700</v>
      </c>
      <c r="AY121" s="435">
        <f>INPUT!BH51</f>
        <v>4.7705718938595654</v>
      </c>
      <c r="AZ121" s="434">
        <f>INPUT!BI51</f>
        <v>1102900</v>
      </c>
      <c r="BA121" s="435">
        <f>INPUT!BJ51</f>
        <v>4.342478713339637</v>
      </c>
      <c r="BB121" s="434">
        <f>INPUT!BK51</f>
        <v>1116900</v>
      </c>
      <c r="BC121" s="435">
        <f>INPUT!BL51</f>
        <v>4.3149341552255471</v>
      </c>
      <c r="BD121" s="434">
        <f>INPUT!BM51</f>
        <v>1125600</v>
      </c>
      <c r="BE121" s="435">
        <f>INPUT!BN51</f>
        <v>3.9239220755239668</v>
      </c>
      <c r="BF121" s="434">
        <f>INPUT!BO51</f>
        <v>1133900</v>
      </c>
      <c r="BG121" s="435">
        <f>INPUT!BP51</f>
        <v>3.675596598701647</v>
      </c>
      <c r="BH121" s="434">
        <f>INPUT!BQ51</f>
        <v>1143100</v>
      </c>
      <c r="BI121" s="435">
        <f>INPUT!BR51</f>
        <v>3.6449360776135586</v>
      </c>
      <c r="BJ121" s="434">
        <f>INPUT!BS51</f>
        <v>1153600</v>
      </c>
      <c r="BK121" s="435">
        <f>INPUT!BT51</f>
        <v>3.2858805622705711</v>
      </c>
      <c r="BL121" s="434">
        <f>INPUT!BU51</f>
        <v>1161700</v>
      </c>
      <c r="BM121" s="435">
        <f>INPUT!BV51</f>
        <v>3.2071783937455578</v>
      </c>
      <c r="BN121" s="434">
        <f>INPUT!BW51</f>
        <v>1169300</v>
      </c>
      <c r="BO121" s="435">
        <f>INPUT!BX51</f>
        <v>3.1219684275509252</v>
      </c>
      <c r="BP121" s="434">
        <f>INPUT!BY51</f>
        <v>1175900</v>
      </c>
      <c r="BQ121" s="435">
        <f>INPUT!BZ51</f>
        <v>2.8693902545709138</v>
      </c>
      <c r="BR121" s="434">
        <f>INPUT!CA51</f>
        <v>1188600</v>
      </c>
      <c r="BS121" s="435">
        <f>INPUT!CB51</f>
        <v>3.0339805825242649</v>
      </c>
      <c r="BT121" s="434">
        <f>INPUT!CC51</f>
        <v>1200400</v>
      </c>
      <c r="BU121" s="435">
        <f>INPUT!CD51</f>
        <v>3.3313247826461279</v>
      </c>
      <c r="BV121" s="434">
        <f>INPUT!CE51</f>
        <v>1211000</v>
      </c>
      <c r="BW121" s="435">
        <f>INPUT!CF51</f>
        <v>3.5662362096981148</v>
      </c>
      <c r="BX121" s="434">
        <f>INPUT!CG51</f>
        <v>1222200</v>
      </c>
      <c r="BY121" s="435">
        <f>INPUT!CH51</f>
        <v>3.9374096436771922</v>
      </c>
      <c r="BZ121" s="434">
        <f>INPUT!CI51</f>
        <v>1238700</v>
      </c>
      <c r="CA121" s="435">
        <f>INPUT!CJ51</f>
        <v>4.2150429076224238</v>
      </c>
      <c r="CB121" s="434">
        <f>INPUT!CK51</f>
        <v>1255600</v>
      </c>
      <c r="CC121" s="435">
        <f>INPUT!CL51</f>
        <v>4.598467177607457</v>
      </c>
      <c r="CD121" s="434">
        <f>INPUT!CM51</f>
        <v>1271200</v>
      </c>
      <c r="CE121" s="435">
        <f>INPUT!CN51</f>
        <v>4.9710982658959457</v>
      </c>
      <c r="CF121" s="434">
        <f>INPUT!CO51</f>
        <v>1280500</v>
      </c>
      <c r="CG121" s="435">
        <f>INPUT!CP51</f>
        <v>4.7700867288496207</v>
      </c>
      <c r="CH121" s="434">
        <f>INPUT!CQ51</f>
        <v>1311800</v>
      </c>
      <c r="CI121" s="435">
        <f>INPUT!CR51</f>
        <v>5.9013481876160512</v>
      </c>
      <c r="CJ121" s="434">
        <f>INPUT!CS51</f>
        <v>1343700</v>
      </c>
      <c r="CK121" s="435">
        <f>INPUT!CT51</f>
        <v>7.0165657852819363</v>
      </c>
      <c r="CL121" s="434">
        <f>INPUT!CU51</f>
        <v>1384100</v>
      </c>
      <c r="CM121" s="435">
        <f>INPUT!CV51</f>
        <v>8.8813719320327333</v>
      </c>
      <c r="CN121" s="434">
        <f>INPUT!CW51</f>
        <v>1423600</v>
      </c>
      <c r="CO121" s="435">
        <f>INPUT!CX51</f>
        <v>11.175322139789134</v>
      </c>
      <c r="CP121" s="434">
        <f>INPUT!CY51</f>
        <v>1462500</v>
      </c>
      <c r="CQ121" s="435">
        <f>INPUT!CZ51</f>
        <v>11.488031712151248</v>
      </c>
      <c r="CR121" s="434">
        <f>INPUT!DA51</f>
        <v>1492500</v>
      </c>
      <c r="CS121" s="435">
        <f>INPUT!DB51</f>
        <v>11.07390042420182</v>
      </c>
      <c r="CT121" s="434">
        <f>INPUT!DC51</f>
        <v>1523900</v>
      </c>
      <c r="CU121" s="435">
        <f>INPUT!DD51</f>
        <v>10.100426269778184</v>
      </c>
      <c r="CV121" s="434">
        <f>INPUT!DE51</f>
        <v>1538100</v>
      </c>
      <c r="CW121" s="435">
        <f>INPUT!DF51</f>
        <v>8.0429896038213045</v>
      </c>
      <c r="CX121" s="434">
        <f>INPUT!DG51</f>
        <v>1553500</v>
      </c>
      <c r="CY121" s="435">
        <f>INPUT!DH51</f>
        <v>6.2222222222222179</v>
      </c>
      <c r="CZ121" s="434">
        <f>INPUT!DI51</f>
        <v>1567100</v>
      </c>
      <c r="DA121" s="435">
        <f>INPUT!DJ51</f>
        <v>4.9983249581239564</v>
      </c>
      <c r="DB121" s="434">
        <f>INPUT!DK51</f>
        <v>1576400</v>
      </c>
      <c r="DC121" s="435">
        <f>INPUT!DL51</f>
        <v>3.4451079467156642</v>
      </c>
      <c r="DD121" s="434">
        <f>INPUT!DM51</f>
        <v>1584200</v>
      </c>
      <c r="DE121" s="435">
        <f>INPUT!DN51</f>
        <v>2.9972043430206208</v>
      </c>
      <c r="DF121" s="434">
        <f>INPUT!DO51</f>
        <v>1588200</v>
      </c>
      <c r="DG121" s="435">
        <f>INPUT!DP51</f>
        <v>2.2336659156742877</v>
      </c>
      <c r="DH121" s="434">
        <f>INPUT!DQ51</f>
        <v>1594400</v>
      </c>
      <c r="DI121" s="435">
        <f>INPUT!DR51</f>
        <v>1.7420713419692424</v>
      </c>
      <c r="DJ121" s="434">
        <f>INPUT!DS51</f>
        <v>1598900</v>
      </c>
      <c r="DK121" s="435">
        <f>INPUT!DT51</f>
        <v>1.4273027150469408</v>
      </c>
      <c r="DL121" s="434">
        <f>INPUT!DU51</f>
        <v>1604000</v>
      </c>
      <c r="DM121" s="435">
        <f>INPUT!DV51</f>
        <v>1.2498421916424585</v>
      </c>
      <c r="DN121" s="434">
        <f>INPUT!DW51</f>
        <v>1612700</v>
      </c>
      <c r="DO121" s="435">
        <f>INPUT!DX51</f>
        <v>1.5426268731897785</v>
      </c>
      <c r="DP121" s="434">
        <f>INPUT!DY51</f>
        <v>1617700</v>
      </c>
      <c r="DQ121" s="435">
        <f>INPUT!DZ51</f>
        <v>1.4613647767185212</v>
      </c>
      <c r="DR121" s="434">
        <f>INPUT!EA51</f>
        <v>1618900</v>
      </c>
      <c r="DS121" s="435">
        <f>INPUT!EB51</f>
        <v>1.2508599662267805</v>
      </c>
      <c r="DT121" s="434">
        <f>INPUT!EC51</f>
        <v>1622400</v>
      </c>
      <c r="DU121" s="435">
        <f>INPUT!ED51</f>
        <v>1.1471321695760706</v>
      </c>
      <c r="DV121" s="434">
        <f>INPUT!EE51</f>
        <v>1618000</v>
      </c>
      <c r="DW121" s="435">
        <f>INPUT!EF51</f>
        <v>0.32864140881752046</v>
      </c>
      <c r="DX121" s="434">
        <f>INPUT!EG51</f>
        <v>1606100</v>
      </c>
      <c r="DY121" s="435">
        <f>INPUT!EH51</f>
        <v>-0.71706744142918666</v>
      </c>
      <c r="DZ121" s="434">
        <f>INPUT!EI51</f>
        <v>1585900</v>
      </c>
      <c r="EA121" s="435">
        <f>INPUT!EJ51</f>
        <v>-2.038421150163694</v>
      </c>
      <c r="EB121" s="434">
        <f>INPUT!EK51</f>
        <v>1568800</v>
      </c>
      <c r="EC121" s="435">
        <f>INPUT!EL51</f>
        <v>-3.3037475345167655</v>
      </c>
      <c r="ED121" s="434">
        <f>INPUT!EM51</f>
        <v>1558300</v>
      </c>
      <c r="EE121" s="435">
        <f>INPUT!EN51</f>
        <v>-3.6897404202719364</v>
      </c>
      <c r="EF121" s="434">
        <f>INPUT!EO51</f>
        <v>1552200</v>
      </c>
      <c r="EG121" s="435">
        <f>INPUT!EP51</f>
        <v>-3.3559554199613983</v>
      </c>
      <c r="EH121" s="434">
        <f>INPUT!EQ51</f>
        <v>1537181.25</v>
      </c>
      <c r="EI121" s="435">
        <f>INPUT!ER51</f>
        <v>-3.0719938205435393</v>
      </c>
      <c r="EJ121" s="434">
        <f>INPUT!ES51</f>
        <v>1525545.1953125</v>
      </c>
      <c r="EK121" s="435">
        <f>INPUT!ET51</f>
        <v>-2.7571905078722536</v>
      </c>
      <c r="EL121" s="434">
        <f>INPUT!EU51</f>
        <v>1517536.2849143005</v>
      </c>
      <c r="EM121" s="435">
        <f>INPUT!EV51</f>
        <v>-2.6159093297631664</v>
      </c>
      <c r="EN121" s="434">
        <f>INPUT!EW51</f>
        <v>1513740.4917808117</v>
      </c>
      <c r="EO121" s="435">
        <f>INPUT!EX51</f>
        <v>-2.4777417999734763</v>
      </c>
      <c r="EQ121" s="434">
        <f>INPUT!FF51</f>
        <v>740400</v>
      </c>
      <c r="ER121" s="435">
        <f>INPUT!FG51</f>
        <v>6.2876830318690846</v>
      </c>
      <c r="ES121" s="434">
        <f>INPUT!FH51</f>
        <v>782200</v>
      </c>
      <c r="ET121" s="435">
        <f>INPUT!FI51</f>
        <v>5.6455969746083134</v>
      </c>
      <c r="EU121" s="434">
        <f>INPUT!FJ51</f>
        <v>834400</v>
      </c>
      <c r="EV121" s="435">
        <f>INPUT!FK51</f>
        <v>6.6734850421886982</v>
      </c>
      <c r="EW121" s="434">
        <f>INPUT!FL51</f>
        <v>900300</v>
      </c>
      <c r="EX121" s="435">
        <f>INPUT!FM51</f>
        <v>7.8978906999041198</v>
      </c>
      <c r="EY121" s="434">
        <f>INPUT!FN51</f>
        <v>961900</v>
      </c>
      <c r="EZ121" s="435">
        <f>INPUT!FO51</f>
        <v>6.8421637232033872</v>
      </c>
      <c r="FA121" s="434">
        <f>INPUT!FP51</f>
        <v>1027800</v>
      </c>
      <c r="FB121" s="435">
        <f>INPUT!FQ51</f>
        <v>6.8510240149703749</v>
      </c>
      <c r="FC121" s="434">
        <f>INPUT!FR51</f>
        <v>1083100</v>
      </c>
      <c r="FD121" s="435">
        <f>INPUT!FS51</f>
        <v>5.3804242070441655</v>
      </c>
      <c r="FE121" s="434">
        <f>INPUT!FT51</f>
        <v>1125600</v>
      </c>
      <c r="FF121" s="435">
        <f>INPUT!FU51</f>
        <v>3.9239220755239668</v>
      </c>
      <c r="FG121" s="434">
        <f>INPUT!FV51</f>
        <v>1161700</v>
      </c>
      <c r="FH121" s="435">
        <f>INPUT!FW51</f>
        <v>3.2071783937455578</v>
      </c>
      <c r="FI121" s="434">
        <f>INPUT!FX51</f>
        <v>1200400</v>
      </c>
      <c r="FJ121" s="435">
        <f>INPUT!FY51</f>
        <v>3.3313247826461279</v>
      </c>
      <c r="FK121" s="434">
        <f>INPUT!FZ51</f>
        <v>1255600</v>
      </c>
      <c r="FL121" s="435">
        <f>INPUT!GA51</f>
        <v>4.598467177607457</v>
      </c>
      <c r="FM121" s="434">
        <f>INPUT!GB51</f>
        <v>1343700</v>
      </c>
      <c r="FN121" s="435">
        <f>INPUT!GC51</f>
        <v>7.0165657852819363</v>
      </c>
      <c r="FO121" s="434">
        <f>INPUT!GD51</f>
        <v>1492500</v>
      </c>
      <c r="FP121" s="435">
        <f>INPUT!GE51</f>
        <v>11.07390042420182</v>
      </c>
      <c r="FQ121" s="434">
        <f>INPUT!GF51</f>
        <v>1567100</v>
      </c>
      <c r="FR121" s="435">
        <f>INPUT!GG51</f>
        <v>4.9983249581239564</v>
      </c>
      <c r="FS121" s="434">
        <f>INPUT!GH51</f>
        <v>1594400</v>
      </c>
      <c r="FT121" s="435">
        <f>INPUT!GI51</f>
        <v>1.7420713419692424</v>
      </c>
      <c r="FU121" s="434">
        <f>INPUT!GJ51</f>
        <v>1617700</v>
      </c>
      <c r="FV121" s="435">
        <f>INPUT!GK51</f>
        <v>1.4613647767185212</v>
      </c>
      <c r="FW121" s="434">
        <f>INPUT!GL51</f>
        <v>1606100</v>
      </c>
      <c r="FX121" s="435">
        <f>INPUT!GM51</f>
        <v>-0.71706744142918666</v>
      </c>
      <c r="FY121" s="434">
        <f>INPUT!GN51</f>
        <v>1552200</v>
      </c>
      <c r="FZ121" s="435">
        <f>INPUT!GO51</f>
        <v>-3.3559554199613983</v>
      </c>
      <c r="GA121" s="434">
        <f>INPUT!GP51</f>
        <v>1513740.4917808117</v>
      </c>
      <c r="GB121" s="435">
        <f>INPUT!GQ51</f>
        <v>-2.4777417999734763</v>
      </c>
      <c r="GC121" s="434">
        <f>INPUT!GR51</f>
        <v>1505372.5561267028</v>
      </c>
      <c r="GD121" s="435">
        <f>INPUT!GS51</f>
        <v>-0.55279856088572554</v>
      </c>
      <c r="GE121" s="434">
        <f>INPUT!GT51</f>
        <v>1509597.6798881502</v>
      </c>
      <c r="GF121" s="435">
        <f>INPUT!GU51</f>
        <v>0.28066964182731358</v>
      </c>
      <c r="GG121" s="434">
        <f>INPUT!GV51</f>
        <v>1525803.0411361407</v>
      </c>
      <c r="GH121" s="435">
        <f>INPUT!GW51</f>
        <v>1.0734887489487477</v>
      </c>
      <c r="GI121" s="434">
        <f>INPUT!GX51</f>
        <v>1553599.5818756227</v>
      </c>
      <c r="GJ121" s="435">
        <f>INPUT!GY51</f>
        <v>1.8217646701493173</v>
      </c>
      <c r="GK121" s="435">
        <f>INPUT!GZ51</f>
        <v>1.8027024360889321E-2</v>
      </c>
      <c r="GL121" s="436"/>
    </row>
    <row r="122" spans="1:194" ht="12" hidden="1" customHeight="1" outlineLevel="1" x14ac:dyDescent="0.2">
      <c r="A122" s="483" t="str">
        <f>INPUT!B52</f>
        <v>Average Premiums In Force</v>
      </c>
      <c r="B122" s="434">
        <f>INPUT!K52</f>
        <v>746250</v>
      </c>
      <c r="C122" s="435" t="str">
        <f>INPUT!L52</f>
        <v>NM</v>
      </c>
      <c r="D122" s="434">
        <f>INPUT!M52</f>
        <v>757350</v>
      </c>
      <c r="E122" s="435">
        <f>INPUT!N52</f>
        <v>5.9082645783806509</v>
      </c>
      <c r="F122" s="434">
        <f>INPUT!O52</f>
        <v>768400</v>
      </c>
      <c r="G122" s="435">
        <f>INPUT!P52</f>
        <v>5.8548009367681564</v>
      </c>
      <c r="H122" s="434">
        <f>INPUT!Q52</f>
        <v>778200</v>
      </c>
      <c r="I122" s="435">
        <f>INPUT!R52</f>
        <v>5.7265131444874662</v>
      </c>
      <c r="J122" s="434">
        <f>INPUT!S52</f>
        <v>787950</v>
      </c>
      <c r="K122" s="435">
        <f>INPUT!T52</f>
        <v>5.5879396984924723</v>
      </c>
      <c r="L122" s="434">
        <f>INPUT!U52</f>
        <v>798900</v>
      </c>
      <c r="M122" s="435">
        <f>INPUT!V52</f>
        <v>5.4862348979995978</v>
      </c>
      <c r="N122" s="434">
        <f>INPUT!W52</f>
        <v>812350</v>
      </c>
      <c r="O122" s="435">
        <f>INPUT!X52</f>
        <v>5.719677251431543</v>
      </c>
      <c r="P122" s="434">
        <f>INPUT!Y52</f>
        <v>827500</v>
      </c>
      <c r="Q122" s="435">
        <f>INPUT!Z52</f>
        <v>6.3351323567206297</v>
      </c>
      <c r="R122" s="434">
        <f>INPUT!AA52</f>
        <v>844900</v>
      </c>
      <c r="S122" s="435">
        <f>INPUT!AB52</f>
        <v>7.2276159654800498</v>
      </c>
      <c r="T122" s="434">
        <f>INPUT!AC52</f>
        <v>861500</v>
      </c>
      <c r="U122" s="435">
        <f>INPUT!AD52</f>
        <v>7.8357741895105804</v>
      </c>
      <c r="V122" s="434">
        <f>INPUT!AE52</f>
        <v>876950</v>
      </c>
      <c r="W122" s="435">
        <f>INPUT!AF52</f>
        <v>7.9522373361236021</v>
      </c>
      <c r="X122" s="434">
        <f>INPUT!AG52</f>
        <v>893300</v>
      </c>
      <c r="Y122" s="435">
        <f>INPUT!AH52</f>
        <v>7.9516616314199373</v>
      </c>
      <c r="Z122" s="434">
        <f>INPUT!AI52</f>
        <v>907550</v>
      </c>
      <c r="AA122" s="435">
        <f>INPUT!AJ52</f>
        <v>7.4150787075393465</v>
      </c>
      <c r="AB122" s="434">
        <f>INPUT!AK52</f>
        <v>921650</v>
      </c>
      <c r="AC122" s="435">
        <f>INPUT!AL52</f>
        <v>6.9820081253627375</v>
      </c>
      <c r="AD122" s="434">
        <f>INPUT!AM52</f>
        <v>937650</v>
      </c>
      <c r="AE122" s="435">
        <f>INPUT!AN52</f>
        <v>6.9217173156964407</v>
      </c>
      <c r="AF122" s="434">
        <f>INPUT!AO52</f>
        <v>954350</v>
      </c>
      <c r="AG122" s="435">
        <f>INPUT!AP52</f>
        <v>6.8342102317250575</v>
      </c>
      <c r="AH122" s="434">
        <f>INPUT!AQ52</f>
        <v>970000</v>
      </c>
      <c r="AI122" s="435">
        <f>INPUT!AR52</f>
        <v>6.8811635722549669</v>
      </c>
      <c r="AJ122" s="434">
        <f>INPUT!AS52</f>
        <v>985350</v>
      </c>
      <c r="AK122" s="435">
        <f>INPUT!AT52</f>
        <v>6.911517387294519</v>
      </c>
      <c r="AL122" s="434">
        <f>INPUT!AU52</f>
        <v>1001650</v>
      </c>
      <c r="AM122" s="435">
        <f>INPUT!AV52</f>
        <v>6.8255745747347163</v>
      </c>
      <c r="AN122" s="434">
        <f>INPUT!AW52</f>
        <v>1019250</v>
      </c>
      <c r="AO122" s="435">
        <f>INPUT!AX52</f>
        <v>6.8004400901136908</v>
      </c>
      <c r="AP122" s="434">
        <f>INPUT!AY52</f>
        <v>1035850</v>
      </c>
      <c r="AQ122" s="435">
        <f>INPUT!AZ52</f>
        <v>6.7886597938144222</v>
      </c>
      <c r="AR122" s="434">
        <f>INPUT!BA52</f>
        <v>1050450</v>
      </c>
      <c r="AS122" s="435">
        <f>INPUT!BB52</f>
        <v>6.6067894656721027</v>
      </c>
      <c r="AT122" s="434">
        <f>INPUT!BC52</f>
        <v>1063850</v>
      </c>
      <c r="AU122" s="435">
        <f>INPUT!BD52</f>
        <v>6.2097539060550044</v>
      </c>
      <c r="AV122" s="434">
        <f>INPUT!BE52</f>
        <v>1076900</v>
      </c>
      <c r="AW122" s="435">
        <f>INPUT!BF52</f>
        <v>5.6561196958547999</v>
      </c>
      <c r="AX122" s="434">
        <f>INPUT!BG52</f>
        <v>1088400</v>
      </c>
      <c r="AY122" s="435">
        <f>INPUT!BH52</f>
        <v>5.0731283486991297</v>
      </c>
      <c r="AZ122" s="434">
        <f>INPUT!BI52</f>
        <v>1098300</v>
      </c>
      <c r="BA122" s="435">
        <f>INPUT!BJ52</f>
        <v>4.5551906325860259</v>
      </c>
      <c r="BB122" s="434">
        <f>INPUT!BK52</f>
        <v>1109900</v>
      </c>
      <c r="BC122" s="435">
        <f>INPUT!BL52</f>
        <v>4.3286177562626316</v>
      </c>
      <c r="BD122" s="434">
        <f>INPUT!BM52</f>
        <v>1121250</v>
      </c>
      <c r="BE122" s="435">
        <f>INPUT!BN52</f>
        <v>4.118302535054319</v>
      </c>
      <c r="BF122" s="434">
        <f>INPUT!BO52</f>
        <v>1129750</v>
      </c>
      <c r="BG122" s="435">
        <f>INPUT!BP52</f>
        <v>3.799154722528475</v>
      </c>
      <c r="BH122" s="434">
        <f>INPUT!BQ52</f>
        <v>1138500</v>
      </c>
      <c r="BI122" s="435">
        <f>INPUT!BR52</f>
        <v>3.6602021305654153</v>
      </c>
      <c r="BJ122" s="434">
        <f>INPUT!BS52</f>
        <v>1148350</v>
      </c>
      <c r="BK122" s="435">
        <f>INPUT!BT52</f>
        <v>3.4642760609063794</v>
      </c>
      <c r="BL122" s="434">
        <f>INPUT!BU52</f>
        <v>1157650</v>
      </c>
      <c r="BM122" s="435">
        <f>INPUT!BV52</f>
        <v>3.2463768115942093</v>
      </c>
      <c r="BN122" s="434">
        <f>INPUT!BW52</f>
        <v>1165500</v>
      </c>
      <c r="BO122" s="435">
        <f>INPUT!BX52</f>
        <v>3.1644169063952177</v>
      </c>
      <c r="BP122" s="434">
        <f>INPUT!BY52</f>
        <v>1172600</v>
      </c>
      <c r="BQ122" s="435">
        <f>INPUT!BZ52</f>
        <v>2.9951690821256038</v>
      </c>
      <c r="BR122" s="434">
        <f>INPUT!CA52</f>
        <v>1182250</v>
      </c>
      <c r="BS122" s="435">
        <f>INPUT!CB52</f>
        <v>2.9520616536770072</v>
      </c>
      <c r="BT122" s="434">
        <f>INPUT!CC52</f>
        <v>1194500</v>
      </c>
      <c r="BU122" s="435">
        <f>INPUT!CD52</f>
        <v>3.1831728069796617</v>
      </c>
      <c r="BV122" s="434">
        <f>INPUT!CE52</f>
        <v>1205700</v>
      </c>
      <c r="BW122" s="435">
        <f>INPUT!CF52</f>
        <v>3.4491634491634393</v>
      </c>
      <c r="BX122" s="434">
        <f>INPUT!CG52</f>
        <v>1216600</v>
      </c>
      <c r="BY122" s="435">
        <f>INPUT!CH52</f>
        <v>3.7523452157598447</v>
      </c>
      <c r="BZ122" s="434">
        <f>INPUT!CI52</f>
        <v>1230450</v>
      </c>
      <c r="CA122" s="435">
        <f>INPUT!CJ52</f>
        <v>4.0769718756608064</v>
      </c>
      <c r="CB122" s="434">
        <f>INPUT!CK52</f>
        <v>1247150</v>
      </c>
      <c r="CC122" s="435">
        <f>INPUT!CL52</f>
        <v>4.4077019673503637</v>
      </c>
      <c r="CD122" s="434">
        <f>INPUT!CM52</f>
        <v>1263400</v>
      </c>
      <c r="CE122" s="435">
        <f>INPUT!CN52</f>
        <v>4.7856017251389327</v>
      </c>
      <c r="CF122" s="434">
        <f>INPUT!CO52</f>
        <v>1275850</v>
      </c>
      <c r="CG122" s="435">
        <f>INPUT!CP52</f>
        <v>4.870129870129869</v>
      </c>
      <c r="CH122" s="434">
        <f>INPUT!CQ52</f>
        <v>1296150</v>
      </c>
      <c r="CI122" s="435">
        <f>INPUT!CR52</f>
        <v>5.339509935389497</v>
      </c>
      <c r="CJ122" s="434">
        <f>INPUT!CS52</f>
        <v>1327750</v>
      </c>
      <c r="CK122" s="435">
        <f>INPUT!CT52</f>
        <v>6.462735035881817</v>
      </c>
      <c r="CL122" s="434">
        <f>INPUT!CU52</f>
        <v>1363900</v>
      </c>
      <c r="CM122" s="435">
        <f>INPUT!CV52</f>
        <v>7.9547253443090105</v>
      </c>
      <c r="CN122" s="434">
        <f>INPUT!CW52</f>
        <v>1403850</v>
      </c>
      <c r="CO122" s="435">
        <f>INPUT!CX52</f>
        <v>10.032527334718022</v>
      </c>
      <c r="CP122" s="434">
        <f>INPUT!CY52</f>
        <v>1443050</v>
      </c>
      <c r="CQ122" s="435">
        <f>INPUT!CZ52</f>
        <v>11.333564788026074</v>
      </c>
      <c r="CR122" s="434">
        <f>INPUT!DA52</f>
        <v>1477500</v>
      </c>
      <c r="CS122" s="435">
        <f>INPUT!DB52</f>
        <v>11.278478629260036</v>
      </c>
      <c r="CT122" s="434">
        <f>INPUT!DC52</f>
        <v>1508200</v>
      </c>
      <c r="CU122" s="435">
        <f>INPUT!DD52</f>
        <v>10.579954542121861</v>
      </c>
      <c r="CV122" s="434">
        <f>INPUT!DE52</f>
        <v>1531000</v>
      </c>
      <c r="CW122" s="435">
        <f>INPUT!DF52</f>
        <v>9.0572354596288882</v>
      </c>
      <c r="CX122" s="434">
        <f>INPUT!DG52</f>
        <v>1545800</v>
      </c>
      <c r="CY122" s="435">
        <f>INPUT!DH52</f>
        <v>7.1203354007137731</v>
      </c>
      <c r="CZ122" s="434">
        <f>INPUT!DI52</f>
        <v>1560300</v>
      </c>
      <c r="DA122" s="435">
        <f>INPUT!DJ52</f>
        <v>5.6040609137055775</v>
      </c>
      <c r="DB122" s="434">
        <f>INPUT!DK52</f>
        <v>1571750</v>
      </c>
      <c r="DC122" s="435">
        <f>INPUT!DL52</f>
        <v>4.2136321442779456</v>
      </c>
      <c r="DD122" s="434">
        <f>INPUT!DM52</f>
        <v>1580300</v>
      </c>
      <c r="DE122" s="435">
        <f>INPUT!DN52</f>
        <v>3.2201175702155416</v>
      </c>
      <c r="DF122" s="434">
        <f>INPUT!DO52</f>
        <v>1586200</v>
      </c>
      <c r="DG122" s="435">
        <f>INPUT!DP52</f>
        <v>2.6135334454651327</v>
      </c>
      <c r="DH122" s="434">
        <f>INPUT!DQ52</f>
        <v>1591300</v>
      </c>
      <c r="DI122" s="435">
        <f>INPUT!DR52</f>
        <v>1.9867974107543374</v>
      </c>
      <c r="DJ122" s="434">
        <f>INPUT!DS52</f>
        <v>1596650</v>
      </c>
      <c r="DK122" s="435">
        <f>INPUT!DT52</f>
        <v>1.5842214092572027</v>
      </c>
      <c r="DL122" s="434">
        <f>INPUT!DU52</f>
        <v>1601450</v>
      </c>
      <c r="DM122" s="435">
        <f>INPUT!DV52</f>
        <v>1.3383534771878702</v>
      </c>
      <c r="DN122" s="434">
        <f>INPUT!DW52</f>
        <v>1608350</v>
      </c>
      <c r="DO122" s="435">
        <f>INPUT!DX52</f>
        <v>1.3964191148657212</v>
      </c>
      <c r="DP122" s="434">
        <f>INPUT!DY52</f>
        <v>1615200</v>
      </c>
      <c r="DQ122" s="435">
        <f>INPUT!DZ52</f>
        <v>1.5019166719034693</v>
      </c>
      <c r="DR122" s="434">
        <f>INPUT!EA52</f>
        <v>1618300</v>
      </c>
      <c r="DS122" s="435">
        <f>INPUT!EB52</f>
        <v>1.3559640497291303</v>
      </c>
      <c r="DT122" s="434">
        <f>INPUT!EC52</f>
        <v>1620650</v>
      </c>
      <c r="DU122" s="435">
        <f>INPUT!ED52</f>
        <v>1.1989134846545291</v>
      </c>
      <c r="DV122" s="434">
        <f>INPUT!EE52</f>
        <v>1620200</v>
      </c>
      <c r="DW122" s="435">
        <f>INPUT!EF52</f>
        <v>0.73677992974165996</v>
      </c>
      <c r="DX122" s="434">
        <f>INPUT!EG52</f>
        <v>1612050</v>
      </c>
      <c r="DY122" s="435">
        <f>INPUT!EH52</f>
        <v>-0.19502228826151491</v>
      </c>
      <c r="DZ122" s="434">
        <f>INPUT!EI52</f>
        <v>1596000</v>
      </c>
      <c r="EA122" s="435">
        <f>INPUT!EJ52</f>
        <v>-1.3779892479762745</v>
      </c>
      <c r="EB122" s="434">
        <f>INPUT!EK52</f>
        <v>1577350</v>
      </c>
      <c r="EC122" s="435">
        <f>INPUT!EL52</f>
        <v>-2.6717675006941666</v>
      </c>
      <c r="ED122" s="434">
        <f>INPUT!EM52</f>
        <v>1563550</v>
      </c>
      <c r="EE122" s="435">
        <f>INPUT!EN52</f>
        <v>-3.4964819158128657</v>
      </c>
      <c r="EF122" s="434">
        <f>INPUT!EO52</f>
        <v>1555250</v>
      </c>
      <c r="EG122" s="435">
        <f>INPUT!EP52</f>
        <v>-3.5234639124096634</v>
      </c>
      <c r="EH122" s="434">
        <f>INPUT!EQ52</f>
        <v>1544690.625</v>
      </c>
      <c r="EI122" s="435">
        <f>INPUT!ER52</f>
        <v>-3.2148731203007541</v>
      </c>
      <c r="EJ122" s="434">
        <f>INPUT!ES52</f>
        <v>1531363.22265625</v>
      </c>
      <c r="EK122" s="435">
        <f>INPUT!ET52</f>
        <v>-2.915445357323998</v>
      </c>
      <c r="EL122" s="434">
        <f>INPUT!EU52</f>
        <v>1521540.7401134004</v>
      </c>
      <c r="EM122" s="435">
        <f>INPUT!EV52</f>
        <v>-2.686787111803246</v>
      </c>
      <c r="EN122" s="434">
        <f>INPUT!EW52</f>
        <v>1515638.3883475561</v>
      </c>
      <c r="EO122" s="435">
        <f>INPUT!EX52</f>
        <v>-2.546961045005236</v>
      </c>
      <c r="EQ122" s="434">
        <f>INPUT!FF52</f>
        <v>725250</v>
      </c>
      <c r="ER122" s="435">
        <f>INPUT!FG52</f>
        <v>8.4567070435172642</v>
      </c>
      <c r="ES122" s="434">
        <f>INPUT!FH52</f>
        <v>761300</v>
      </c>
      <c r="ET122" s="435">
        <f>INPUT!FI52</f>
        <v>4.9706997587039004</v>
      </c>
      <c r="EU122" s="434">
        <f>INPUT!FJ52</f>
        <v>808300</v>
      </c>
      <c r="EV122" s="435">
        <f>INPUT!FK52</f>
        <v>6.1736503349533622</v>
      </c>
      <c r="EW122" s="434">
        <f>INPUT!FL52</f>
        <v>867350</v>
      </c>
      <c r="EX122" s="435">
        <f>INPUT!FM52</f>
        <v>7.305455895088464</v>
      </c>
      <c r="EY122" s="434">
        <f>INPUT!FN52</f>
        <v>931100</v>
      </c>
      <c r="EZ122" s="435">
        <f>INPUT!FO52</f>
        <v>7.3499740589150875</v>
      </c>
      <c r="FA122" s="434">
        <f>INPUT!FP52</f>
        <v>994850</v>
      </c>
      <c r="FB122" s="435">
        <f>INPUT!FQ52</f>
        <v>6.8467404145634125</v>
      </c>
      <c r="FC122" s="434">
        <f>INPUT!FR52</f>
        <v>1055450</v>
      </c>
      <c r="FD122" s="435">
        <f>INPUT!FS52</f>
        <v>6.0913705583756306</v>
      </c>
      <c r="FE122" s="434">
        <f>INPUT!FT52</f>
        <v>1104350</v>
      </c>
      <c r="FF122" s="435">
        <f>INPUT!FU52</f>
        <v>4.6330948884362178</v>
      </c>
      <c r="FG122" s="434">
        <f>INPUT!FV52</f>
        <v>1143650</v>
      </c>
      <c r="FH122" s="435">
        <f>INPUT!FW52</f>
        <v>3.5586544120976171</v>
      </c>
      <c r="FI122" s="434">
        <f>INPUT!FX52</f>
        <v>1181050</v>
      </c>
      <c r="FJ122" s="435">
        <f>INPUT!FY52</f>
        <v>3.2702312770515496</v>
      </c>
      <c r="FK122" s="434">
        <f>INPUT!FZ52</f>
        <v>1228000</v>
      </c>
      <c r="FL122" s="435">
        <f>INPUT!GA52</f>
        <v>3.9752762372465167</v>
      </c>
      <c r="FM122" s="434">
        <f>INPUT!GB52</f>
        <v>1299650</v>
      </c>
      <c r="FN122" s="435">
        <f>INPUT!GC52</f>
        <v>5.8346905537459248</v>
      </c>
      <c r="FO122" s="434">
        <f>INPUT!GD52</f>
        <v>1418100</v>
      </c>
      <c r="FP122" s="435">
        <f>INPUT!GE52</f>
        <v>9.113992228676949</v>
      </c>
      <c r="FQ122" s="434">
        <f>INPUT!GF52</f>
        <v>1529800</v>
      </c>
      <c r="FR122" s="435">
        <f>INPUT!GG52</f>
        <v>7.8767364783865812</v>
      </c>
      <c r="FS122" s="434">
        <f>INPUT!GH52</f>
        <v>1580750</v>
      </c>
      <c r="FT122" s="435">
        <f>INPUT!GI52</f>
        <v>3.330500719048235</v>
      </c>
      <c r="FU122" s="434">
        <f>INPUT!GJ52</f>
        <v>1606050</v>
      </c>
      <c r="FV122" s="435">
        <f>INPUT!GK52</f>
        <v>1.6005060888818701</v>
      </c>
      <c r="FW122" s="434">
        <f>INPUT!GL52</f>
        <v>1611900</v>
      </c>
      <c r="FX122" s="435">
        <f>INPUT!GM52</f>
        <v>0.36424768842813204</v>
      </c>
      <c r="FY122" s="434">
        <f>INPUT!GN52</f>
        <v>1579150</v>
      </c>
      <c r="FZ122" s="435">
        <f>INPUT!GO52</f>
        <v>-2.0317637570568925</v>
      </c>
      <c r="GA122" s="434">
        <f>INPUT!GP52</f>
        <v>1532970.245890406</v>
      </c>
      <c r="GB122" s="435">
        <f>INPUT!GQ52</f>
        <v>-2.9243424696573483</v>
      </c>
      <c r="GC122" s="434">
        <f>INPUT!GR52</f>
        <v>1509556.5239537572</v>
      </c>
      <c r="GD122" s="435">
        <f>INPUT!GS52</f>
        <v>-1.5273435345151909</v>
      </c>
      <c r="GE122" s="434">
        <f>INPUT!GT52</f>
        <v>1507485.1180074266</v>
      </c>
      <c r="GF122" s="435">
        <f>INPUT!GU52</f>
        <v>-0.13721950211611489</v>
      </c>
      <c r="GG122" s="434">
        <f>INPUT!GV52</f>
        <v>1517700.3605121453</v>
      </c>
      <c r="GH122" s="435">
        <f>INPUT!GW52</f>
        <v>0.67763471643560447</v>
      </c>
      <c r="GI122" s="434">
        <f>INPUT!GX52</f>
        <v>1539701.3115058816</v>
      </c>
      <c r="GJ122" s="435">
        <f>INPUT!GY52</f>
        <v>1.4496241528408227</v>
      </c>
      <c r="GK122" s="435">
        <f>INPUT!GZ52</f>
        <v>-0.50468782073910257</v>
      </c>
      <c r="GL122" s="436"/>
    </row>
    <row r="123" spans="1:194" ht="12" hidden="1" customHeight="1" outlineLevel="1" x14ac:dyDescent="0.2">
      <c r="B123" s="436"/>
      <c r="C123" s="435"/>
      <c r="D123" s="436"/>
      <c r="E123" s="435"/>
      <c r="F123" s="436"/>
      <c r="G123" s="435"/>
      <c r="H123" s="436"/>
      <c r="I123" s="435"/>
      <c r="J123" s="436"/>
      <c r="K123" s="435"/>
      <c r="L123" s="436"/>
      <c r="M123" s="435"/>
      <c r="N123" s="436"/>
      <c r="O123" s="435"/>
      <c r="P123" s="436"/>
      <c r="Q123" s="435"/>
      <c r="R123" s="436"/>
      <c r="S123" s="435"/>
      <c r="T123" s="436"/>
      <c r="U123" s="435"/>
      <c r="V123" s="436"/>
      <c r="W123" s="435"/>
      <c r="X123" s="436"/>
      <c r="Y123" s="435"/>
      <c r="Z123" s="436"/>
      <c r="AA123" s="435"/>
      <c r="AB123" s="436"/>
      <c r="AC123" s="435"/>
      <c r="AD123" s="436"/>
      <c r="AE123" s="435"/>
      <c r="AF123" s="436"/>
      <c r="AG123" s="435"/>
      <c r="AH123" s="436"/>
      <c r="AI123" s="435"/>
      <c r="AJ123" s="436"/>
      <c r="AK123" s="435"/>
      <c r="AL123" s="436"/>
      <c r="AM123" s="435"/>
      <c r="AN123" s="436"/>
      <c r="AO123" s="435"/>
      <c r="AP123" s="436"/>
      <c r="AQ123" s="435"/>
      <c r="AR123" s="436"/>
      <c r="AS123" s="435"/>
      <c r="AT123" s="436"/>
      <c r="AU123" s="435"/>
      <c r="AV123" s="436"/>
      <c r="AW123" s="435"/>
      <c r="AX123" s="436"/>
      <c r="AY123" s="435"/>
      <c r="AZ123" s="436"/>
      <c r="BA123" s="435"/>
      <c r="BB123" s="436"/>
      <c r="BC123" s="435"/>
      <c r="BD123" s="436"/>
      <c r="BE123" s="435"/>
      <c r="BF123" s="436"/>
      <c r="BG123" s="435"/>
      <c r="BH123" s="436"/>
      <c r="BI123" s="435"/>
      <c r="BJ123" s="436"/>
      <c r="BK123" s="435"/>
      <c r="BL123" s="436"/>
      <c r="BM123" s="435"/>
      <c r="BN123" s="436"/>
      <c r="BO123" s="435"/>
      <c r="BP123" s="436"/>
      <c r="BQ123" s="435"/>
      <c r="BR123" s="436"/>
      <c r="BS123" s="435"/>
      <c r="BT123" s="436"/>
      <c r="BU123" s="435"/>
      <c r="BV123" s="436"/>
      <c r="BW123" s="435"/>
      <c r="BX123" s="436"/>
      <c r="BY123" s="435"/>
      <c r="BZ123" s="436"/>
      <c r="CA123" s="435"/>
      <c r="CB123" s="436"/>
      <c r="CC123" s="435"/>
      <c r="CD123" s="436"/>
      <c r="CE123" s="435"/>
      <c r="CF123" s="436"/>
      <c r="CG123" s="435"/>
      <c r="CH123" s="436"/>
      <c r="CI123" s="435"/>
      <c r="CJ123" s="436"/>
      <c r="CK123" s="435"/>
      <c r="CL123" s="436"/>
      <c r="CM123" s="435"/>
      <c r="CN123" s="436"/>
      <c r="CO123" s="435"/>
      <c r="CP123" s="436"/>
      <c r="CQ123" s="435"/>
      <c r="CR123" s="436"/>
      <c r="CS123" s="435"/>
      <c r="CT123" s="436"/>
      <c r="CU123" s="435"/>
      <c r="CV123" s="436"/>
      <c r="CW123" s="435"/>
      <c r="CX123" s="436"/>
      <c r="CY123" s="435"/>
      <c r="CZ123" s="436"/>
      <c r="DA123" s="435"/>
      <c r="DB123" s="436"/>
      <c r="DC123" s="435"/>
      <c r="DD123" s="436"/>
      <c r="DE123" s="435"/>
      <c r="DF123" s="436"/>
      <c r="DG123" s="435"/>
      <c r="DH123" s="436"/>
      <c r="DI123" s="435"/>
      <c r="DJ123" s="436"/>
      <c r="DK123" s="435"/>
      <c r="DL123" s="436"/>
      <c r="DM123" s="435"/>
      <c r="DN123" s="436"/>
      <c r="DO123" s="435"/>
      <c r="DP123" s="436"/>
      <c r="DQ123" s="435"/>
      <c r="DR123" s="436"/>
      <c r="DS123" s="435"/>
      <c r="DT123" s="436"/>
      <c r="DU123" s="435"/>
      <c r="DV123" s="436"/>
      <c r="DW123" s="435"/>
      <c r="DX123" s="436"/>
      <c r="DY123" s="435"/>
      <c r="DZ123" s="436"/>
      <c r="EA123" s="435"/>
      <c r="EB123" s="436"/>
      <c r="EC123" s="435"/>
      <c r="ED123" s="436"/>
      <c r="EE123" s="435"/>
      <c r="EF123" s="436"/>
      <c r="EG123" s="435"/>
      <c r="EH123" s="436"/>
      <c r="EI123" s="435"/>
      <c r="EJ123" s="436"/>
      <c r="EK123" s="435"/>
      <c r="EL123" s="436"/>
      <c r="EM123" s="435"/>
      <c r="EN123" s="436"/>
      <c r="EO123" s="435"/>
      <c r="EQ123" s="436"/>
      <c r="ER123" s="435"/>
      <c r="ES123" s="436"/>
      <c r="ET123" s="435"/>
      <c r="EU123" s="436"/>
      <c r="EV123" s="435"/>
      <c r="EW123" s="436"/>
      <c r="EX123" s="435"/>
      <c r="EY123" s="436"/>
      <c r="EZ123" s="435"/>
      <c r="FA123" s="436"/>
      <c r="FB123" s="435"/>
      <c r="FC123" s="436"/>
      <c r="FD123" s="435"/>
      <c r="FE123" s="436"/>
      <c r="FF123" s="435"/>
      <c r="FG123" s="436"/>
      <c r="FH123" s="435"/>
      <c r="FI123" s="436"/>
      <c r="FJ123" s="435"/>
      <c r="FK123" s="436"/>
      <c r="FL123" s="435"/>
      <c r="FM123" s="436"/>
      <c r="FN123" s="435"/>
      <c r="FO123" s="436"/>
      <c r="FP123" s="435"/>
      <c r="FQ123" s="436"/>
      <c r="FR123" s="435"/>
      <c r="FS123" s="436"/>
      <c r="FT123" s="435"/>
      <c r="FU123" s="436"/>
      <c r="FV123" s="435"/>
      <c r="FW123" s="436"/>
      <c r="FX123" s="435"/>
      <c r="FY123" s="436"/>
      <c r="FZ123" s="435"/>
      <c r="GA123" s="436"/>
      <c r="GB123" s="435"/>
      <c r="GC123" s="436"/>
      <c r="GD123" s="435"/>
      <c r="GE123" s="436"/>
      <c r="GF123" s="435"/>
      <c r="GG123" s="436"/>
      <c r="GH123" s="435"/>
      <c r="GI123" s="436"/>
      <c r="GJ123" s="435"/>
      <c r="GK123" s="435"/>
      <c r="GL123" s="436"/>
    </row>
    <row r="124" spans="1:194" ht="12" hidden="1" customHeight="1" outlineLevel="1" x14ac:dyDescent="0.2">
      <c r="A124" s="437" t="s">
        <v>406</v>
      </c>
      <c r="B124" s="436"/>
      <c r="C124" s="435"/>
      <c r="D124" s="436"/>
      <c r="E124" s="435"/>
      <c r="F124" s="436"/>
      <c r="G124" s="435"/>
      <c r="H124" s="436"/>
      <c r="I124" s="435"/>
      <c r="J124" s="436"/>
      <c r="K124" s="435"/>
      <c r="L124" s="436"/>
      <c r="M124" s="435"/>
      <c r="N124" s="436"/>
      <c r="O124" s="435"/>
      <c r="P124" s="436"/>
      <c r="Q124" s="435"/>
      <c r="R124" s="436"/>
      <c r="S124" s="435"/>
      <c r="T124" s="436"/>
      <c r="U124" s="435"/>
      <c r="V124" s="436"/>
      <c r="W124" s="435"/>
      <c r="X124" s="436"/>
      <c r="Y124" s="435"/>
      <c r="Z124" s="436"/>
      <c r="AA124" s="435"/>
      <c r="AB124" s="436"/>
      <c r="AC124" s="435"/>
      <c r="AD124" s="436"/>
      <c r="AE124" s="435"/>
      <c r="AF124" s="436"/>
      <c r="AG124" s="435"/>
      <c r="AH124" s="436"/>
      <c r="AI124" s="435"/>
      <c r="AJ124" s="436"/>
      <c r="AK124" s="435"/>
      <c r="AL124" s="436"/>
      <c r="AM124" s="435"/>
      <c r="AN124" s="436"/>
      <c r="AO124" s="435"/>
      <c r="AP124" s="436"/>
      <c r="AQ124" s="435"/>
      <c r="AR124" s="436"/>
      <c r="AS124" s="435"/>
      <c r="AT124" s="436"/>
      <c r="AU124" s="435"/>
      <c r="AV124" s="436"/>
      <c r="AW124" s="435"/>
      <c r="AX124" s="436"/>
      <c r="AY124" s="435"/>
      <c r="AZ124" s="436"/>
      <c r="BA124" s="435"/>
      <c r="BB124" s="436"/>
      <c r="BC124" s="435"/>
      <c r="BD124" s="436"/>
      <c r="BE124" s="435"/>
      <c r="BF124" s="436"/>
      <c r="BG124" s="435"/>
      <c r="BH124" s="436"/>
      <c r="BI124" s="435"/>
      <c r="BJ124" s="436"/>
      <c r="BK124" s="435"/>
      <c r="BL124" s="436"/>
      <c r="BM124" s="435"/>
      <c r="BN124" s="436"/>
      <c r="BO124" s="435"/>
      <c r="BP124" s="436"/>
      <c r="BQ124" s="435"/>
      <c r="BR124" s="436"/>
      <c r="BS124" s="435"/>
      <c r="BT124" s="436"/>
      <c r="BU124" s="435"/>
      <c r="BV124" s="436"/>
      <c r="BW124" s="435"/>
      <c r="BX124" s="436"/>
      <c r="BY124" s="435"/>
      <c r="BZ124" s="436"/>
      <c r="CA124" s="435"/>
      <c r="CB124" s="436"/>
      <c r="CC124" s="435"/>
      <c r="CD124" s="436"/>
      <c r="CE124" s="435"/>
      <c r="CF124" s="436"/>
      <c r="CG124" s="435"/>
      <c r="CH124" s="436"/>
      <c r="CI124" s="435"/>
      <c r="CJ124" s="436"/>
      <c r="CK124" s="435"/>
      <c r="CL124" s="436"/>
      <c r="CM124" s="435"/>
      <c r="CN124" s="436"/>
      <c r="CO124" s="435"/>
      <c r="CP124" s="436"/>
      <c r="CQ124" s="435"/>
      <c r="CR124" s="436"/>
      <c r="CS124" s="435"/>
      <c r="CT124" s="436"/>
      <c r="CU124" s="435"/>
      <c r="CV124" s="436"/>
      <c r="CW124" s="435"/>
      <c r="CX124" s="436"/>
      <c r="CY124" s="435"/>
      <c r="CZ124" s="436"/>
      <c r="DA124" s="435"/>
      <c r="DB124" s="436"/>
      <c r="DC124" s="435"/>
      <c r="DD124" s="436"/>
      <c r="DE124" s="435"/>
      <c r="DF124" s="436"/>
      <c r="DG124" s="435"/>
      <c r="DH124" s="436"/>
      <c r="DI124" s="435"/>
      <c r="DJ124" s="436"/>
      <c r="DK124" s="435"/>
      <c r="DL124" s="436"/>
      <c r="DM124" s="435"/>
      <c r="DN124" s="436"/>
      <c r="DO124" s="435"/>
      <c r="DP124" s="436"/>
      <c r="DQ124" s="435"/>
      <c r="DR124" s="436"/>
      <c r="DS124" s="435"/>
      <c r="DT124" s="436"/>
      <c r="DU124" s="435"/>
      <c r="DV124" s="436"/>
      <c r="DW124" s="435"/>
      <c r="DX124" s="436"/>
      <c r="DY124" s="435"/>
      <c r="DZ124" s="436"/>
      <c r="EA124" s="435"/>
      <c r="EB124" s="436"/>
      <c r="EC124" s="435"/>
      <c r="ED124" s="436"/>
      <c r="EE124" s="435"/>
      <c r="EF124" s="436"/>
      <c r="EG124" s="435"/>
      <c r="EH124" s="436"/>
      <c r="EI124" s="435"/>
      <c r="EJ124" s="436"/>
      <c r="EK124" s="435"/>
      <c r="EL124" s="436"/>
      <c r="EM124" s="435"/>
      <c r="EN124" s="436"/>
      <c r="EO124" s="435"/>
      <c r="EQ124" s="436"/>
      <c r="ER124" s="435"/>
      <c r="ES124" s="436"/>
      <c r="ET124" s="435"/>
      <c r="EU124" s="436"/>
      <c r="EV124" s="435"/>
      <c r="EW124" s="436"/>
      <c r="EX124" s="435"/>
      <c r="EY124" s="436"/>
      <c r="EZ124" s="435"/>
      <c r="FA124" s="436"/>
      <c r="FB124" s="435"/>
      <c r="FC124" s="436"/>
      <c r="FD124" s="435"/>
      <c r="FE124" s="436"/>
      <c r="FF124" s="435"/>
      <c r="FG124" s="436"/>
      <c r="FH124" s="435"/>
      <c r="FI124" s="436"/>
      <c r="FJ124" s="435"/>
      <c r="FK124" s="436"/>
      <c r="FL124" s="435"/>
      <c r="FM124" s="436"/>
      <c r="FN124" s="435"/>
      <c r="FO124" s="436"/>
      <c r="FP124" s="435"/>
      <c r="FQ124" s="436"/>
      <c r="FR124" s="435"/>
      <c r="FS124" s="436"/>
      <c r="FT124" s="435"/>
      <c r="FU124" s="436"/>
      <c r="FV124" s="435"/>
      <c r="FW124" s="436"/>
      <c r="FX124" s="435"/>
      <c r="FY124" s="436"/>
      <c r="FZ124" s="435"/>
      <c r="GA124" s="436"/>
      <c r="GB124" s="435"/>
      <c r="GC124" s="436"/>
      <c r="GD124" s="435"/>
      <c r="GE124" s="436"/>
      <c r="GF124" s="435"/>
      <c r="GG124" s="436"/>
      <c r="GH124" s="435"/>
      <c r="GI124" s="436"/>
      <c r="GJ124" s="435"/>
      <c r="GK124" s="435"/>
      <c r="GL124" s="436"/>
    </row>
    <row r="125" spans="1:194" ht="12" hidden="1" customHeight="1" outlineLevel="1" x14ac:dyDescent="0.2">
      <c r="A125" s="433" t="s">
        <v>379</v>
      </c>
      <c r="B125" s="434">
        <f>INPUT!K43</f>
        <v>23051</v>
      </c>
      <c r="C125" s="435">
        <f>INPUT!L43</f>
        <v>3.7865826204412478</v>
      </c>
      <c r="D125" s="434">
        <f>INPUT!M43</f>
        <v>25510</v>
      </c>
      <c r="E125" s="435">
        <f>INPUT!N43</f>
        <v>0.75437418539436862</v>
      </c>
      <c r="F125" s="434">
        <f>INPUT!O43</f>
        <v>20066</v>
      </c>
      <c r="G125" s="435">
        <f>INPUT!P43</f>
        <v>-18.208127827823752</v>
      </c>
      <c r="H125" s="434">
        <f>INPUT!Q43</f>
        <v>23077</v>
      </c>
      <c r="I125" s="435">
        <f>INPUT!R43</f>
        <v>-15.749698806177214</v>
      </c>
      <c r="J125" s="434">
        <f>INPUT!S43</f>
        <v>23496</v>
      </c>
      <c r="K125" s="435">
        <f>INPUT!T43</f>
        <v>1.9305019305019266</v>
      </c>
      <c r="L125" s="434">
        <f>INPUT!U43</f>
        <v>25034</v>
      </c>
      <c r="M125" s="435">
        <f>INPUT!V43</f>
        <v>-1.8659349274794179</v>
      </c>
      <c r="N125" s="434">
        <f>INPUT!W43</f>
        <v>22304</v>
      </c>
      <c r="O125" s="435">
        <f>INPUT!X43</f>
        <v>11.15319445828764</v>
      </c>
      <c r="P125" s="434">
        <f>INPUT!Y43</f>
        <v>25375</v>
      </c>
      <c r="Q125" s="435">
        <f>INPUT!Z43</f>
        <v>9.9579668067773177</v>
      </c>
      <c r="R125" s="434">
        <f>INPUT!AA43</f>
        <v>25364</v>
      </c>
      <c r="S125" s="435">
        <f>INPUT!AB43</f>
        <v>7.9502894109635625</v>
      </c>
      <c r="T125" s="434">
        <f>INPUT!AC43</f>
        <v>30072</v>
      </c>
      <c r="U125" s="435">
        <f>INPUT!AD43</f>
        <v>20.124630502516581</v>
      </c>
      <c r="V125" s="434">
        <f>INPUT!AE43</f>
        <v>27737</v>
      </c>
      <c r="W125" s="435">
        <f>INPUT!AF43</f>
        <v>24.358859397417511</v>
      </c>
      <c r="X125" s="434">
        <f>INPUT!AG43</f>
        <v>30029</v>
      </c>
      <c r="Y125" s="435">
        <f>INPUT!AH43</f>
        <v>18.340886699507397</v>
      </c>
      <c r="Z125" s="434">
        <f>INPUT!AI43</f>
        <v>27354</v>
      </c>
      <c r="AA125" s="435">
        <f>INPUT!AJ43</f>
        <v>7.845765652105352</v>
      </c>
      <c r="AB125" s="434">
        <f>INPUT!AK43</f>
        <v>29953</v>
      </c>
      <c r="AC125" s="435">
        <f>INPUT!AL43</f>
        <v>-0.39571694599627172</v>
      </c>
      <c r="AD125" s="434">
        <f>INPUT!AM43</f>
        <v>27838</v>
      </c>
      <c r="AE125" s="435">
        <f>INPUT!AN43</f>
        <v>0.36413454951869095</v>
      </c>
      <c r="AF125" s="434">
        <f>INPUT!AO43</f>
        <v>31362</v>
      </c>
      <c r="AG125" s="435">
        <f>INPUT!AP43</f>
        <v>4.4390422591494838</v>
      </c>
      <c r="AH125" s="434">
        <f>INPUT!AQ43</f>
        <v>29197</v>
      </c>
      <c r="AI125" s="435">
        <f>INPUT!AR43</f>
        <v>6.7375886524822626</v>
      </c>
      <c r="AJ125" s="434">
        <f>INPUT!AS43</f>
        <v>31760</v>
      </c>
      <c r="AK125" s="435">
        <f>INPUT!AT43</f>
        <v>6.0327846960237741</v>
      </c>
      <c r="AL125" s="434">
        <f>INPUT!AU43</f>
        <v>30197</v>
      </c>
      <c r="AM125" s="435">
        <f>INPUT!AV43</f>
        <v>8.4740283066312205</v>
      </c>
      <c r="AN125" s="434">
        <f>INPUT!AW43</f>
        <v>33692</v>
      </c>
      <c r="AO125" s="435">
        <f>INPUT!AX43</f>
        <v>7.4293731267138563</v>
      </c>
      <c r="AP125" s="434">
        <f>INPUT!AY43</f>
        <v>28286</v>
      </c>
      <c r="AQ125" s="435">
        <f>INPUT!AZ43</f>
        <v>-3.1201835805048428</v>
      </c>
      <c r="AR125" s="434">
        <f>INPUT!BA43</f>
        <v>30550</v>
      </c>
      <c r="AS125" s="435">
        <f>INPUT!BB43</f>
        <v>-3.8098236775818695</v>
      </c>
      <c r="AT125" s="434">
        <f>INPUT!BC43</f>
        <v>26943</v>
      </c>
      <c r="AU125" s="435">
        <f>INPUT!BD43</f>
        <v>-10.77590489121436</v>
      </c>
      <c r="AV125" s="434">
        <f>INPUT!BE43</f>
        <v>28875</v>
      </c>
      <c r="AW125" s="435">
        <f>INPUT!BF43</f>
        <v>-14.297162531164664</v>
      </c>
      <c r="AX125" s="434">
        <f>INPUT!BG43</f>
        <v>25849</v>
      </c>
      <c r="AY125" s="435">
        <f>INPUT!BH43</f>
        <v>-8.6155695397016174</v>
      </c>
      <c r="AZ125" s="434">
        <f>INPUT!BI43</f>
        <v>29853</v>
      </c>
      <c r="BA125" s="435">
        <f>INPUT!BJ43</f>
        <v>-2.281505728314237</v>
      </c>
      <c r="BB125" s="434">
        <f>INPUT!BK43</f>
        <v>27496</v>
      </c>
      <c r="BC125" s="435">
        <f>INPUT!BL43</f>
        <v>2.0524811639386797</v>
      </c>
      <c r="BD125" s="434">
        <f>INPUT!BM43</f>
        <v>29916</v>
      </c>
      <c r="BE125" s="435">
        <f>INPUT!BN43</f>
        <v>3.6051948051948113</v>
      </c>
      <c r="BF125" s="434">
        <f>INPUT!BO43</f>
        <v>27280</v>
      </c>
      <c r="BG125" s="435">
        <f>INPUT!BP43</f>
        <v>5.5359975240821591</v>
      </c>
      <c r="BH125" s="434">
        <f>INPUT!BQ43</f>
        <v>28316</v>
      </c>
      <c r="BI125" s="435">
        <f>INPUT!BR43</f>
        <v>-5.1485612836230876</v>
      </c>
      <c r="BJ125" s="434">
        <f>INPUT!BS43</f>
        <v>27843</v>
      </c>
      <c r="BK125" s="435">
        <f>INPUT!BT43</f>
        <v>1.2620017457084742</v>
      </c>
      <c r="BL125" s="434">
        <f>INPUT!BU43</f>
        <v>29960</v>
      </c>
      <c r="BM125" s="435">
        <f>INPUT!BV43</f>
        <v>0.1470784864286756</v>
      </c>
      <c r="BN125" s="434">
        <f>INPUT!BW43</f>
        <v>27270</v>
      </c>
      <c r="BO125" s="435">
        <f>INPUT!BX43</f>
        <v>-3.665689149560114E-2</v>
      </c>
      <c r="BP125" s="434">
        <f>INPUT!BY43</f>
        <v>29790</v>
      </c>
      <c r="BQ125" s="435">
        <f>INPUT!BZ43</f>
        <v>5.2055375052973529</v>
      </c>
      <c r="BR125" s="434">
        <f>INPUT!CA43</f>
        <v>29792</v>
      </c>
      <c r="BS125" s="435">
        <f>INPUT!CB43</f>
        <v>6.9999640843299904</v>
      </c>
      <c r="BT125" s="434">
        <f>INPUT!CC43</f>
        <v>34637</v>
      </c>
      <c r="BU125" s="435">
        <f>INPUT!CD43</f>
        <v>15.610814419225626</v>
      </c>
      <c r="BV125" s="434">
        <f>INPUT!CE43</f>
        <v>30095</v>
      </c>
      <c r="BW125" s="435">
        <f>INPUT!CF43</f>
        <v>10.359369270260355</v>
      </c>
      <c r="BX125" s="434">
        <f>INPUT!CG43</f>
        <v>33724</v>
      </c>
      <c r="BY125" s="435">
        <f>INPUT!CH43</f>
        <v>13.205773749580384</v>
      </c>
      <c r="BZ125" s="434">
        <f>INPUT!CI43</f>
        <v>34507</v>
      </c>
      <c r="CA125" s="435">
        <f>INPUT!CJ43</f>
        <v>15.826396348012883</v>
      </c>
      <c r="CB125" s="434">
        <f>INPUT!CK43</f>
        <v>36973</v>
      </c>
      <c r="CC125" s="435">
        <f>INPUT!CL43</f>
        <v>6.7442330455870891</v>
      </c>
      <c r="CD125" s="434">
        <f>INPUT!CM43</f>
        <v>33973</v>
      </c>
      <c r="CE125" s="435">
        <f>INPUT!CN43</f>
        <v>12.885861438777212</v>
      </c>
      <c r="CF125" s="434">
        <f>INPUT!CO43</f>
        <v>36035</v>
      </c>
      <c r="CG125" s="435">
        <f>INPUT!CP43</f>
        <v>6.8526865140552617</v>
      </c>
      <c r="CH125" s="434">
        <f>INPUT!CQ43</f>
        <v>42243</v>
      </c>
      <c r="CI125" s="435">
        <f>INPUT!CR43</f>
        <v>22.418639696293496</v>
      </c>
      <c r="CJ125" s="434">
        <f>INPUT!CS43</f>
        <v>48488</v>
      </c>
      <c r="CK125" s="435">
        <f>INPUT!CT43</f>
        <v>31.144348578692551</v>
      </c>
      <c r="CL125" s="434">
        <f>INPUT!CU43</f>
        <v>52346</v>
      </c>
      <c r="CM125" s="435">
        <f>INPUT!CV43</f>
        <v>54.081182115209138</v>
      </c>
      <c r="CN125" s="434">
        <f>INPUT!CW43</f>
        <v>53146</v>
      </c>
      <c r="CO125" s="435">
        <f>INPUT!CX43</f>
        <v>47.484390176217573</v>
      </c>
      <c r="CP125" s="434">
        <f>INPUT!CY43</f>
        <v>55669</v>
      </c>
      <c r="CQ125" s="435">
        <f>INPUT!CZ43</f>
        <v>31.782780579030856</v>
      </c>
      <c r="CR125" s="434">
        <f>INPUT!DA43</f>
        <v>49240</v>
      </c>
      <c r="CS125" s="435">
        <f>INPUT!DB43</f>
        <v>1.5508991915525572</v>
      </c>
      <c r="CT125" s="434">
        <f>INPUT!DC43</f>
        <v>53765</v>
      </c>
      <c r="CU125" s="435">
        <f>INPUT!DD43</f>
        <v>2.7108088488136728</v>
      </c>
      <c r="CV125" s="434">
        <f>INPUT!DE43</f>
        <v>30217</v>
      </c>
      <c r="CW125" s="435">
        <f>INPUT!DF43</f>
        <v>-43.143416249576639</v>
      </c>
      <c r="CX125" s="434">
        <f>INPUT!DG43</f>
        <v>32341</v>
      </c>
      <c r="CY125" s="435">
        <f>INPUT!DH43</f>
        <v>-41.90483033645296</v>
      </c>
      <c r="CZ125" s="434">
        <f>INPUT!DI43</f>
        <v>32832</v>
      </c>
      <c r="DA125" s="435">
        <f>INPUT!DJ43</f>
        <v>-33.322502030869217</v>
      </c>
      <c r="DB125" s="434">
        <f>INPUT!DK43</f>
        <v>27547</v>
      </c>
      <c r="DC125" s="435">
        <f>INPUT!DL43</f>
        <v>-48.764065842090574</v>
      </c>
      <c r="DD125" s="434">
        <f>INPUT!DM43</f>
        <v>27912</v>
      </c>
      <c r="DE125" s="435">
        <f>INPUT!DN43</f>
        <v>-7.6281563358374438</v>
      </c>
      <c r="DF125" s="434">
        <f>INPUT!DO43</f>
        <v>25605</v>
      </c>
      <c r="DG125" s="435">
        <f>INPUT!DP43</f>
        <v>-20.828051080671596</v>
      </c>
      <c r="DH125" s="434">
        <f>INPUT!DQ43</f>
        <v>33311</v>
      </c>
      <c r="DI125" s="435">
        <f>INPUT!DR43</f>
        <v>1.4589424951267027</v>
      </c>
      <c r="DJ125" s="434">
        <f>INPUT!DS43</f>
        <v>26949</v>
      </c>
      <c r="DK125" s="435">
        <f>INPUT!DT43</f>
        <v>-2.17083529966966</v>
      </c>
      <c r="DL125" s="434">
        <f>INPUT!DU43</f>
        <v>30547</v>
      </c>
      <c r="DM125" s="435">
        <f>INPUT!DV43</f>
        <v>9.4403840642017798</v>
      </c>
      <c r="DN125" s="434">
        <f>INPUT!DW43</f>
        <v>31621</v>
      </c>
      <c r="DO125" s="435">
        <f>INPUT!DX43</f>
        <v>23.495411052528816</v>
      </c>
      <c r="DP125" s="434">
        <f>INPUT!DY43</f>
        <v>31619</v>
      </c>
      <c r="DQ125" s="435">
        <f>INPUT!DZ43</f>
        <v>-5.0794032001440943</v>
      </c>
      <c r="DR125" s="434">
        <f>INPUT!EA43</f>
        <v>31127</v>
      </c>
      <c r="DS125" s="435">
        <f>INPUT!EB43</f>
        <v>15.503358195109286</v>
      </c>
      <c r="DT125" s="434">
        <f>INPUT!EC43</f>
        <v>30221</v>
      </c>
      <c r="DU125" s="435">
        <f>INPUT!ED43</f>
        <v>-1.0672079091236464</v>
      </c>
      <c r="DV125" s="434">
        <f>INPUT!EE43</f>
        <v>26494</v>
      </c>
      <c r="DW125" s="435">
        <f>INPUT!EF43</f>
        <v>-16.213908478542738</v>
      </c>
      <c r="DX125" s="434">
        <f>INPUT!EG43</f>
        <v>25770</v>
      </c>
      <c r="DY125" s="435">
        <f>INPUT!EH43</f>
        <v>-18.4983712324868</v>
      </c>
      <c r="DZ125" s="434">
        <f>INPUT!EI43</f>
        <v>22025</v>
      </c>
      <c r="EA125" s="435">
        <f>INPUT!EJ43</f>
        <v>-29.241494522440327</v>
      </c>
      <c r="EB125" s="434">
        <f>INPUT!EK43</f>
        <v>25388</v>
      </c>
      <c r="EC125" s="435">
        <f>INPUT!EL43</f>
        <v>-15.992190860659806</v>
      </c>
      <c r="ED125" s="434">
        <f>INPUT!EM43</f>
        <v>23718</v>
      </c>
      <c r="EE125" s="435">
        <f>INPUT!EN43</f>
        <v>-10.477844040160033</v>
      </c>
      <c r="EF125" s="434">
        <f>INPUT!EO43</f>
        <v>23621</v>
      </c>
      <c r="EG125" s="435">
        <f>INPUT!EP43</f>
        <v>-8.3391540551028385</v>
      </c>
      <c r="EH125" s="434">
        <f>INPUT!EQ43</f>
        <v>21815.55</v>
      </c>
      <c r="EI125" s="435">
        <f>INPUT!ER43</f>
        <v>-0.95096481271282896</v>
      </c>
      <c r="EJ125" s="434">
        <f>INPUT!ES43</f>
        <v>24852.05</v>
      </c>
      <c r="EK125" s="435">
        <f>INPUT!ET43</f>
        <v>-2.1110367102568195</v>
      </c>
      <c r="EL125" s="434">
        <f>INPUT!EU43</f>
        <v>25263.85</v>
      </c>
      <c r="EM125" s="435">
        <f>INPUT!EV43</f>
        <v>6.5176237456783914</v>
      </c>
      <c r="EN125" s="434">
        <f>INPUT!EW43</f>
        <v>25145.599999999999</v>
      </c>
      <c r="EO125" s="435">
        <f>INPUT!EX43</f>
        <v>6.4544261462258001</v>
      </c>
      <c r="EQ125" s="434">
        <f>INPUT!FF43</f>
        <v>99453</v>
      </c>
      <c r="ER125" s="435">
        <f>INPUT!FG43</f>
        <v>14.885579955410266</v>
      </c>
      <c r="ES125" s="434">
        <f>INPUT!FH43</f>
        <v>91704</v>
      </c>
      <c r="ET125" s="435">
        <f>INPUT!FI43</f>
        <v>-7.7916201622877157</v>
      </c>
      <c r="EU125" s="434">
        <f>INPUT!FJ43</f>
        <v>96209</v>
      </c>
      <c r="EV125" s="435">
        <f>INPUT!FK43</f>
        <v>4.9125447090639485</v>
      </c>
      <c r="EW125" s="434">
        <f>INPUT!FL43</f>
        <v>113202</v>
      </c>
      <c r="EX125" s="435">
        <f>INPUT!FM43</f>
        <v>17.662588739099249</v>
      </c>
      <c r="EY125" s="434">
        <f>INPUT!FN43</f>
        <v>116507</v>
      </c>
      <c r="EZ125" s="435">
        <f>INPUT!FO43</f>
        <v>2.9195597250931904</v>
      </c>
      <c r="FA125" s="434">
        <f>INPUT!FP43</f>
        <v>124846</v>
      </c>
      <c r="FB125" s="435">
        <f>INPUT!FQ43</f>
        <v>7.1575098491936107</v>
      </c>
      <c r="FC125" s="434">
        <f>INPUT!FR43</f>
        <v>114654</v>
      </c>
      <c r="FD125" s="435">
        <f>INPUT!FS43</f>
        <v>-8.1636576261954747</v>
      </c>
      <c r="FE125" s="434">
        <f>INPUT!FT43</f>
        <v>113114</v>
      </c>
      <c r="FF125" s="435">
        <f>INPUT!FU43</f>
        <v>-1.343171629424178</v>
      </c>
      <c r="FG125" s="434">
        <f>INPUT!FV43</f>
        <v>113399</v>
      </c>
      <c r="FH125" s="435">
        <f>INPUT!FW43</f>
        <v>0.2519582014604671</v>
      </c>
      <c r="FI125" s="434">
        <f>INPUT!FX43</f>
        <v>121489</v>
      </c>
      <c r="FJ125" s="435">
        <f>INPUT!FY43</f>
        <v>7.1341017116553163</v>
      </c>
      <c r="FK125" s="434">
        <f>INPUT!FZ43</f>
        <v>135299</v>
      </c>
      <c r="FL125" s="435">
        <f>INPUT!GA43</f>
        <v>11.367284280881407</v>
      </c>
      <c r="FM125" s="434">
        <f>INPUT!GB43</f>
        <v>160739</v>
      </c>
      <c r="FN125" s="435">
        <f>INPUT!GC43</f>
        <v>18.802799725053411</v>
      </c>
      <c r="FO125" s="434">
        <f>INPUT!GD43</f>
        <v>210401</v>
      </c>
      <c r="FP125" s="435">
        <f>INPUT!GE43</f>
        <v>30.896048874262007</v>
      </c>
      <c r="FQ125" s="434">
        <f>INPUT!GF43</f>
        <v>149155</v>
      </c>
      <c r="FR125" s="435">
        <f>INPUT!GG43</f>
        <v>-29.109177237750771</v>
      </c>
      <c r="FS125" s="434">
        <f>INPUT!GH43</f>
        <v>114375</v>
      </c>
      <c r="FT125" s="435">
        <f>INPUT!GI43</f>
        <v>-23.31802487345379</v>
      </c>
      <c r="FU125" s="434">
        <f>INPUT!GJ43</f>
        <v>120736</v>
      </c>
      <c r="FV125" s="435">
        <f>INPUT!GK43</f>
        <v>5.5615300546448143</v>
      </c>
      <c r="FW125" s="434">
        <f>INPUT!GL43</f>
        <v>113612</v>
      </c>
      <c r="FX125" s="435">
        <f>INPUT!GM43</f>
        <v>-5.9004770739464636</v>
      </c>
      <c r="FY125" s="434">
        <f>INPUT!GN43</f>
        <v>94752</v>
      </c>
      <c r="FZ125" s="435">
        <f>INPUT!GO43</f>
        <v>-16.600359116994678</v>
      </c>
      <c r="GA125" s="434">
        <f>INPUT!GP43</f>
        <v>97077.049999999988</v>
      </c>
      <c r="GB125" s="435">
        <f>INPUT!GQ43</f>
        <v>2.4538268321512957</v>
      </c>
      <c r="GC125" s="434">
        <f>INPUT!GR43</f>
        <v>101269.10250000001</v>
      </c>
      <c r="GD125" s="435">
        <f>INPUT!GS43</f>
        <v>4.318273474523604</v>
      </c>
      <c r="GE125" s="434">
        <f>INPUT!GT43</f>
        <v>105723.16642499999</v>
      </c>
      <c r="GF125" s="435">
        <f>INPUT!GU43</f>
        <v>4.3982456791300084</v>
      </c>
      <c r="GG125" s="434">
        <f>INPUT!GV43</f>
        <v>110434.88112225002</v>
      </c>
      <c r="GH125" s="435">
        <f>INPUT!GW43</f>
        <v>4.4566530275013339</v>
      </c>
      <c r="GI125" s="434">
        <f>INPUT!GX43</f>
        <v>115403.86373012251</v>
      </c>
      <c r="GJ125" s="435">
        <f>INPUT!GY43</f>
        <v>4.4994684264402673</v>
      </c>
      <c r="GK125" s="435">
        <f>INPUT!GZ43</f>
        <v>4.0222857815449542</v>
      </c>
      <c r="GL125" s="436"/>
    </row>
    <row r="126" spans="1:194" ht="12" hidden="1" customHeight="1" outlineLevel="1" x14ac:dyDescent="0.2">
      <c r="A126" s="433" t="s">
        <v>407</v>
      </c>
      <c r="B126" s="434">
        <f>INPUT!K44</f>
        <v>46</v>
      </c>
      <c r="C126" s="435">
        <f>INPUT!L44</f>
        <v>-37.837837837837839</v>
      </c>
      <c r="D126" s="434">
        <f>INPUT!M44</f>
        <v>50</v>
      </c>
      <c r="E126" s="435">
        <f>INPUT!N44</f>
        <v>-45.652173913043484</v>
      </c>
      <c r="F126" s="434">
        <f>INPUT!O44</f>
        <v>35</v>
      </c>
      <c r="G126" s="435" t="str">
        <f>INPUT!P44</f>
        <v>NM</v>
      </c>
      <c r="H126" s="434">
        <f>INPUT!Q44</f>
        <v>30</v>
      </c>
      <c r="I126" s="435" t="str">
        <f>INPUT!R44</f>
        <v>NM</v>
      </c>
      <c r="J126" s="434">
        <f>INPUT!S44</f>
        <v>627</v>
      </c>
      <c r="K126" s="435" t="str">
        <f>INPUT!T44</f>
        <v>NM</v>
      </c>
      <c r="L126" s="434">
        <f>INPUT!U44</f>
        <v>4586</v>
      </c>
      <c r="M126" s="435" t="str">
        <f>INPUT!V44</f>
        <v>NM</v>
      </c>
      <c r="N126" s="434">
        <f>INPUT!W44</f>
        <v>3132</v>
      </c>
      <c r="O126" s="435" t="str">
        <f>INPUT!X44</f>
        <v>NM</v>
      </c>
      <c r="P126" s="434">
        <f>INPUT!Y44</f>
        <v>3766</v>
      </c>
      <c r="Q126" s="435" t="str">
        <f>INPUT!Z44</f>
        <v>NM</v>
      </c>
      <c r="R126" s="434">
        <f>INPUT!AA44</f>
        <v>1680</v>
      </c>
      <c r="S126" s="435" t="str">
        <f>INPUT!AB44</f>
        <v>NM</v>
      </c>
      <c r="T126" s="434">
        <f>INPUT!AC44</f>
        <v>2889</v>
      </c>
      <c r="U126" s="435">
        <f>INPUT!AD44</f>
        <v>-37.00392498909725</v>
      </c>
      <c r="V126" s="434">
        <f>INPUT!AE44</f>
        <v>1752</v>
      </c>
      <c r="W126" s="435">
        <f>INPUT!AF44</f>
        <v>-44.061302681992345</v>
      </c>
      <c r="X126" s="434">
        <f>INPUT!AG44</f>
        <v>1647</v>
      </c>
      <c r="Y126" s="435" t="str">
        <f>INPUT!AH44</f>
        <v>NM</v>
      </c>
      <c r="Z126" s="434">
        <f>INPUT!AI44</f>
        <v>975</v>
      </c>
      <c r="AA126" s="435">
        <f>INPUT!AJ44</f>
        <v>-41.964285714285708</v>
      </c>
      <c r="AB126" s="434">
        <f>INPUT!AK44</f>
        <v>2237</v>
      </c>
      <c r="AC126" s="435">
        <f>INPUT!AL44</f>
        <v>-22.568362755278649</v>
      </c>
      <c r="AD126" s="434">
        <f>INPUT!AM44</f>
        <v>800</v>
      </c>
      <c r="AE126" s="435" t="str">
        <f>INPUT!AN44</f>
        <v>NM</v>
      </c>
      <c r="AF126" s="434">
        <f>INPUT!AO44</f>
        <v>2006</v>
      </c>
      <c r="AG126" s="435">
        <f>INPUT!AP44</f>
        <v>21.797207043108678</v>
      </c>
      <c r="AH126" s="434">
        <f>INPUT!AQ44</f>
        <v>634</v>
      </c>
      <c r="AI126" s="435">
        <f>INPUT!AR44</f>
        <v>-34.974358974358978</v>
      </c>
      <c r="AJ126" s="434">
        <f>INPUT!AS44</f>
        <v>802</v>
      </c>
      <c r="AK126" s="435" t="str">
        <f>INPUT!AT44</f>
        <v>NM</v>
      </c>
      <c r="AL126" s="434">
        <f>INPUT!AU44</f>
        <v>784</v>
      </c>
      <c r="AM126" s="435">
        <f>INPUT!AV44</f>
        <v>-2.0000000000000018</v>
      </c>
      <c r="AN126" s="434">
        <f>INPUT!AW44</f>
        <v>1717</v>
      </c>
      <c r="AO126" s="435">
        <f>INPUT!AX44</f>
        <v>-14.406779661016945</v>
      </c>
      <c r="AP126" s="434">
        <f>INPUT!AY44</f>
        <v>1154</v>
      </c>
      <c r="AQ126" s="435">
        <f>INPUT!AZ44</f>
        <v>82.018927444794954</v>
      </c>
      <c r="AR126" s="434">
        <f>INPUT!BA44</f>
        <v>651</v>
      </c>
      <c r="AS126" s="435">
        <f>INPUT!BB44</f>
        <v>-18.827930174563591</v>
      </c>
      <c r="AT126" s="434">
        <f>INPUT!BC44</f>
        <v>340</v>
      </c>
      <c r="AU126" s="435" t="str">
        <f>INPUT!BD44</f>
        <v>NM</v>
      </c>
      <c r="AV126" s="434">
        <f>INPUT!BE44</f>
        <v>656</v>
      </c>
      <c r="AW126" s="435" t="str">
        <f>INPUT!BF44</f>
        <v>NM</v>
      </c>
      <c r="AX126" s="434">
        <f>INPUT!BG44</f>
        <v>457</v>
      </c>
      <c r="AY126" s="435" t="str">
        <f>INPUT!BH44</f>
        <v>NM</v>
      </c>
      <c r="AZ126" s="434">
        <f>INPUT!BI44</f>
        <v>270</v>
      </c>
      <c r="BA126" s="435" t="str">
        <f>INPUT!BJ44</f>
        <v>NM</v>
      </c>
      <c r="BB126" s="434">
        <f>INPUT!BK44</f>
        <v>397</v>
      </c>
      <c r="BC126" s="435">
        <f>INPUT!BL44</f>
        <v>16.764705882352949</v>
      </c>
      <c r="BD126" s="434">
        <f>INPUT!BM44</f>
        <v>399</v>
      </c>
      <c r="BE126" s="435">
        <f>INPUT!BN44</f>
        <v>-39.176829268292678</v>
      </c>
      <c r="BF126" s="434">
        <f>INPUT!BO44</f>
        <v>337</v>
      </c>
      <c r="BG126" s="435">
        <f>INPUT!BP44</f>
        <v>-26.258205689277901</v>
      </c>
      <c r="BH126" s="434">
        <f>INPUT!BQ44</f>
        <v>334</v>
      </c>
      <c r="BI126" s="435">
        <f>INPUT!BR44</f>
        <v>23.703703703703695</v>
      </c>
      <c r="BJ126" s="434">
        <f>INPUT!BS44</f>
        <v>304</v>
      </c>
      <c r="BK126" s="435">
        <f>INPUT!BT44</f>
        <v>-23.425692695214106</v>
      </c>
      <c r="BL126" s="434">
        <f>INPUT!BU44</f>
        <v>317</v>
      </c>
      <c r="BM126" s="435">
        <f>INPUT!BV44</f>
        <v>-20.551378446115287</v>
      </c>
      <c r="BN126" s="434">
        <f>INPUT!BW44</f>
        <v>236</v>
      </c>
      <c r="BO126" s="435">
        <f>INPUT!BX44</f>
        <v>-29.970326409495552</v>
      </c>
      <c r="BP126" s="434">
        <f>INPUT!BY44</f>
        <v>284</v>
      </c>
      <c r="BQ126" s="435">
        <f>INPUT!BZ44</f>
        <v>-14.970059880239518</v>
      </c>
      <c r="BR126" s="434">
        <f>INPUT!CA44</f>
        <v>176</v>
      </c>
      <c r="BS126" s="435">
        <f>INPUT!CB44</f>
        <v>-42.105263157894733</v>
      </c>
      <c r="BT126" s="434">
        <f>INPUT!CC44</f>
        <v>161</v>
      </c>
      <c r="BU126" s="435">
        <f>INPUT!CD44</f>
        <v>-49.211356466876978</v>
      </c>
      <c r="BV126" s="434">
        <f>INPUT!CE44</f>
        <v>169</v>
      </c>
      <c r="BW126" s="435">
        <f>INPUT!CF44</f>
        <v>-28.389830508474578</v>
      </c>
      <c r="BX126" s="434">
        <f>INPUT!CG44</f>
        <v>132</v>
      </c>
      <c r="BY126" s="435" t="str">
        <f>INPUT!CH44</f>
        <v>NM</v>
      </c>
      <c r="BZ126" s="434">
        <f>INPUT!CI44</f>
        <v>114</v>
      </c>
      <c r="CA126" s="435">
        <f>INPUT!CJ44</f>
        <v>-35.227272727272727</v>
      </c>
      <c r="CB126" s="434">
        <f>INPUT!CK44</f>
        <v>99</v>
      </c>
      <c r="CC126" s="435">
        <f>INPUT!CL44</f>
        <v>-38.509316770186331</v>
      </c>
      <c r="CD126" s="434">
        <f>INPUT!CM44</f>
        <v>99</v>
      </c>
      <c r="CE126" s="435">
        <f>INPUT!CN44</f>
        <v>-41.42011834319527</v>
      </c>
      <c r="CF126" s="434">
        <f>INPUT!CO44</f>
        <v>69</v>
      </c>
      <c r="CG126" s="435">
        <f>INPUT!CP44</f>
        <v>-47.727272727272727</v>
      </c>
      <c r="CH126" s="434">
        <f>INPUT!CQ44</f>
        <v>53</v>
      </c>
      <c r="CI126" s="435" t="str">
        <f>INPUT!CR44</f>
        <v>NM</v>
      </c>
      <c r="CJ126" s="434">
        <f>INPUT!CS44</f>
        <v>74</v>
      </c>
      <c r="CK126" s="435">
        <f>INPUT!CT44</f>
        <v>-25.252525252525249</v>
      </c>
      <c r="CL126" s="434">
        <f>INPUT!CU44</f>
        <v>68</v>
      </c>
      <c r="CM126" s="435">
        <f>INPUT!CV44</f>
        <v>-31.313131313131315</v>
      </c>
      <c r="CN126" s="434">
        <f>INPUT!CW44</f>
        <v>64</v>
      </c>
      <c r="CO126" s="435">
        <f>INPUT!CX44</f>
        <v>-7.2463768115942013</v>
      </c>
      <c r="CP126" s="434">
        <f>INPUT!CY44</f>
        <v>47</v>
      </c>
      <c r="CQ126" s="435">
        <f>INPUT!CZ44</f>
        <v>-11.32075471698113</v>
      </c>
      <c r="CR126" s="434">
        <f>INPUT!DA44</f>
        <v>41</v>
      </c>
      <c r="CS126" s="435">
        <f>INPUT!DB44</f>
        <v>-44.594594594594597</v>
      </c>
      <c r="CT126" s="434">
        <f>INPUT!DC44</f>
        <v>38</v>
      </c>
      <c r="CU126" s="435">
        <f>INPUT!DD44</f>
        <v>-44.117647058823529</v>
      </c>
      <c r="CV126" s="434">
        <f>INPUT!DE44</f>
        <v>63</v>
      </c>
      <c r="CW126" s="435">
        <f>INPUT!DF44</f>
        <v>-1.5625</v>
      </c>
      <c r="CX126" s="434">
        <f>INPUT!DG44</f>
        <v>31</v>
      </c>
      <c r="CY126" s="435">
        <f>INPUT!DH44</f>
        <v>-34.042553191489368</v>
      </c>
      <c r="CZ126" s="434">
        <f>INPUT!DI44</f>
        <v>21</v>
      </c>
      <c r="DA126" s="435">
        <f>INPUT!DJ44</f>
        <v>-48.780487804878049</v>
      </c>
      <c r="DB126" s="434">
        <f>INPUT!DK44</f>
        <v>38</v>
      </c>
      <c r="DC126" s="435">
        <f>INPUT!DL44</f>
        <v>0</v>
      </c>
      <c r="DD126" s="434">
        <f>INPUT!DM44</f>
        <v>28</v>
      </c>
      <c r="DE126" s="435" t="str">
        <f>INPUT!DN44</f>
        <v>NM</v>
      </c>
      <c r="DF126" s="434">
        <f>INPUT!DO44</f>
        <v>29</v>
      </c>
      <c r="DG126" s="435">
        <f>INPUT!DP44</f>
        <v>-6.4516129032258114</v>
      </c>
      <c r="DH126" s="434">
        <f>INPUT!DQ44</f>
        <v>44</v>
      </c>
      <c r="DI126" s="435" t="str">
        <f>INPUT!DR44</f>
        <v>NM</v>
      </c>
      <c r="DJ126" s="434">
        <f>INPUT!DS44</f>
        <v>32</v>
      </c>
      <c r="DK126" s="435">
        <f>INPUT!DT44</f>
        <v>-15.789473684210531</v>
      </c>
      <c r="DL126" s="434">
        <f>INPUT!DU44</f>
        <v>34</v>
      </c>
      <c r="DM126" s="435">
        <f>INPUT!DV44</f>
        <v>21.42857142857142</v>
      </c>
      <c r="DN126" s="434">
        <f>INPUT!DW44</f>
        <v>23</v>
      </c>
      <c r="DO126" s="435">
        <f>INPUT!DX44</f>
        <v>-20.68965517241379</v>
      </c>
      <c r="DP126" s="434">
        <f>INPUT!DY44</f>
        <v>31</v>
      </c>
      <c r="DQ126" s="435">
        <f>INPUT!DZ44</f>
        <v>-29.54545454545454</v>
      </c>
      <c r="DR126" s="434">
        <f>INPUT!EA44</f>
        <v>36</v>
      </c>
      <c r="DS126" s="435">
        <f>INPUT!EB44</f>
        <v>12.5</v>
      </c>
      <c r="DT126" s="434">
        <f>INPUT!EC44</f>
        <v>29</v>
      </c>
      <c r="DU126" s="435">
        <f>INPUT!ED44</f>
        <v>-14.705882352941179</v>
      </c>
      <c r="DV126" s="434">
        <f>INPUT!EE44</f>
        <v>19</v>
      </c>
      <c r="DW126" s="435">
        <f>INPUT!EF44</f>
        <v>-17.391304347826086</v>
      </c>
      <c r="DX126" s="434">
        <f>INPUT!EG44</f>
        <v>26</v>
      </c>
      <c r="DY126" s="435">
        <f>INPUT!EH44</f>
        <v>-16.129032258064512</v>
      </c>
      <c r="DZ126" s="434">
        <f>INPUT!EI44</f>
        <v>29</v>
      </c>
      <c r="EA126" s="435">
        <f>INPUT!EJ44</f>
        <v>-19.444444444444443</v>
      </c>
      <c r="EB126" s="434">
        <f>INPUT!EK44</f>
        <v>19</v>
      </c>
      <c r="EC126" s="435">
        <f>INPUT!EL44</f>
        <v>-34.482758620689658</v>
      </c>
      <c r="ED126" s="434">
        <f>INPUT!EM44</f>
        <v>23</v>
      </c>
      <c r="EE126" s="435">
        <f>INPUT!EN44</f>
        <v>21.052631578947366</v>
      </c>
      <c r="EF126" s="434">
        <f>INPUT!EO44</f>
        <v>28</v>
      </c>
      <c r="EG126" s="435">
        <f>INPUT!EP44</f>
        <v>7.6923076923076872</v>
      </c>
      <c r="EH126" s="434">
        <f>INPUT!EQ44</f>
        <v>30.450000000000003</v>
      </c>
      <c r="EI126" s="435">
        <f>INPUT!ER44</f>
        <v>5.0000000000000044</v>
      </c>
      <c r="EJ126" s="434">
        <f>INPUT!ES44</f>
        <v>19.95</v>
      </c>
      <c r="EK126" s="435">
        <f>INPUT!ET44</f>
        <v>5.0000000000000044</v>
      </c>
      <c r="EL126" s="434">
        <f>INPUT!EU44</f>
        <v>24.150000000000002</v>
      </c>
      <c r="EM126" s="435">
        <f>INPUT!EV44</f>
        <v>5.0000000000000044</v>
      </c>
      <c r="EN126" s="434">
        <f>INPUT!EW44</f>
        <v>29.400000000000002</v>
      </c>
      <c r="EO126" s="435">
        <f>INPUT!EX44</f>
        <v>5.0000000000000044</v>
      </c>
      <c r="EQ126" s="434">
        <f>INPUT!FF44</f>
        <v>302</v>
      </c>
      <c r="ER126" s="435">
        <f>INPUT!FG44</f>
        <v>-36.554621848739501</v>
      </c>
      <c r="ES126" s="434">
        <f>INPUT!FH44</f>
        <v>161</v>
      </c>
      <c r="ET126" s="435">
        <f>INPUT!FI44</f>
        <v>-46.688741721854313</v>
      </c>
      <c r="EU126" s="434">
        <f>INPUT!FJ44</f>
        <v>12111</v>
      </c>
      <c r="EV126" s="435" t="str">
        <f>INPUT!FK44</f>
        <v>NM</v>
      </c>
      <c r="EW126" s="434">
        <f>INPUT!FL44</f>
        <v>7968</v>
      </c>
      <c r="EX126" s="435">
        <f>INPUT!FM44</f>
        <v>-34.208570720832299</v>
      </c>
      <c r="EY126" s="434">
        <f>INPUT!FN44</f>
        <v>6018</v>
      </c>
      <c r="EZ126" s="435">
        <f>INPUT!FO44</f>
        <v>-24.472891566265066</v>
      </c>
      <c r="FA126" s="434">
        <f>INPUT!FP44</f>
        <v>3937</v>
      </c>
      <c r="FB126" s="435">
        <f>INPUT!FQ44</f>
        <v>-34.57959454968428</v>
      </c>
      <c r="FC126" s="434">
        <f>INPUT!FR44</f>
        <v>2801</v>
      </c>
      <c r="FD126" s="435">
        <f>INPUT!FS44</f>
        <v>-28.854457708915415</v>
      </c>
      <c r="FE126" s="434">
        <f>INPUT!FT44</f>
        <v>1523</v>
      </c>
      <c r="FF126" s="435">
        <f>INPUT!FU44</f>
        <v>-45.626561942163512</v>
      </c>
      <c r="FG126" s="434">
        <f>INPUT!FV44</f>
        <v>1292</v>
      </c>
      <c r="FH126" s="435">
        <f>INPUT!FW44</f>
        <v>-15.167432698621141</v>
      </c>
      <c r="FI126" s="434">
        <f>INPUT!FX44</f>
        <v>857</v>
      </c>
      <c r="FJ126" s="435">
        <f>INPUT!FY44</f>
        <v>-33.668730650154799</v>
      </c>
      <c r="FK126" s="434">
        <f>INPUT!FZ44</f>
        <v>514</v>
      </c>
      <c r="FL126" s="435">
        <f>INPUT!GA44</f>
        <v>-40.023337222870481</v>
      </c>
      <c r="FM126" s="434">
        <f>INPUT!GB44</f>
        <v>295</v>
      </c>
      <c r="FN126" s="435">
        <f>INPUT!GC44</f>
        <v>-42.607003891050589</v>
      </c>
      <c r="FO126" s="434">
        <f>INPUT!GD44</f>
        <v>220</v>
      </c>
      <c r="FP126" s="435">
        <f>INPUT!GE44</f>
        <v>-25.423728813559322</v>
      </c>
      <c r="FQ126" s="434">
        <f>INPUT!GF44</f>
        <v>153</v>
      </c>
      <c r="FR126" s="435">
        <f>INPUT!GG44</f>
        <v>-30.454545454545457</v>
      </c>
      <c r="FS126" s="434">
        <f>INPUT!GH44</f>
        <v>139</v>
      </c>
      <c r="FT126" s="435">
        <f>INPUT!GI44</f>
        <v>-9.1503267973856222</v>
      </c>
      <c r="FU126" s="434">
        <f>INPUT!GJ44</f>
        <v>120</v>
      </c>
      <c r="FV126" s="435">
        <f>INPUT!GK44</f>
        <v>-13.669064748201443</v>
      </c>
      <c r="FW126" s="434">
        <f>INPUT!GL44</f>
        <v>110</v>
      </c>
      <c r="FX126" s="435">
        <f>INPUT!GM44</f>
        <v>-8.3333333333333375</v>
      </c>
      <c r="FY126" s="434">
        <f>INPUT!GN44</f>
        <v>99</v>
      </c>
      <c r="FZ126" s="435">
        <f>INPUT!GO44</f>
        <v>-9.9999999999999982</v>
      </c>
      <c r="GA126" s="434">
        <f>INPUT!GP44</f>
        <v>103.95000000000002</v>
      </c>
      <c r="GB126" s="435">
        <f>INPUT!GQ44</f>
        <v>5.0000000000000266</v>
      </c>
      <c r="GC126" s="434">
        <f>INPUT!GR44</f>
        <v>109.14750000000002</v>
      </c>
      <c r="GD126" s="435">
        <f>INPUT!GS44</f>
        <v>5.0000000000000044</v>
      </c>
      <c r="GE126" s="434">
        <f>INPUT!GT44</f>
        <v>114.60487500000002</v>
      </c>
      <c r="GF126" s="435">
        <f>INPUT!GU44</f>
        <v>5.0000000000000044</v>
      </c>
      <c r="GG126" s="434">
        <f>INPUT!GV44</f>
        <v>120.33511875000002</v>
      </c>
      <c r="GH126" s="435">
        <f>INPUT!GW44</f>
        <v>5.0000000000000044</v>
      </c>
      <c r="GI126" s="434">
        <f>INPUT!GX44</f>
        <v>126.35187468750003</v>
      </c>
      <c r="GJ126" s="435">
        <f>INPUT!GY44</f>
        <v>5.0000000000000044</v>
      </c>
      <c r="GK126" s="435">
        <f>INPUT!GZ44</f>
        <v>5.0000000000000044</v>
      </c>
      <c r="GL126" s="436"/>
    </row>
    <row r="127" spans="1:194" ht="12" hidden="1" customHeight="1" outlineLevel="1" x14ac:dyDescent="0.2">
      <c r="A127" s="433" t="s">
        <v>109</v>
      </c>
      <c r="B127" s="434">
        <f>INPUT!K45</f>
        <v>23097</v>
      </c>
      <c r="C127" s="435">
        <f>INPUT!L45</f>
        <v>3.6483575659666201</v>
      </c>
      <c r="D127" s="434">
        <f>INPUT!M45</f>
        <v>25560</v>
      </c>
      <c r="E127" s="435">
        <f>INPUT!N45</f>
        <v>0.58636023769234047</v>
      </c>
      <c r="F127" s="434">
        <f>INPUT!O45</f>
        <v>20101</v>
      </c>
      <c r="G127" s="435">
        <f>INPUT!P45</f>
        <v>-18.301902129735005</v>
      </c>
      <c r="H127" s="434">
        <f>INPUT!Q45</f>
        <v>23107</v>
      </c>
      <c r="I127" s="435">
        <f>INPUT!R45</f>
        <v>-15.839889277389274</v>
      </c>
      <c r="J127" s="434">
        <f>INPUT!S45</f>
        <v>24123</v>
      </c>
      <c r="K127" s="435">
        <f>INPUT!T45</f>
        <v>4.4421353422522403</v>
      </c>
      <c r="L127" s="434">
        <f>INPUT!U45</f>
        <v>29620</v>
      </c>
      <c r="M127" s="435">
        <f>INPUT!V45</f>
        <v>15.884194053208134</v>
      </c>
      <c r="N127" s="434">
        <f>INPUT!W45</f>
        <v>25436</v>
      </c>
      <c r="O127" s="435">
        <f>INPUT!X45</f>
        <v>26.540968111039255</v>
      </c>
      <c r="P127" s="434">
        <f>INPUT!Y45</f>
        <v>29141</v>
      </c>
      <c r="Q127" s="435">
        <f>INPUT!Z45</f>
        <v>26.113299000302948</v>
      </c>
      <c r="R127" s="434">
        <f>INPUT!AA45</f>
        <v>27044</v>
      </c>
      <c r="S127" s="435">
        <f>INPUT!AB45</f>
        <v>12.108775857065869</v>
      </c>
      <c r="T127" s="434">
        <f>INPUT!AC45</f>
        <v>32961</v>
      </c>
      <c r="U127" s="435">
        <f>INPUT!AD45</f>
        <v>11.279540850776492</v>
      </c>
      <c r="V127" s="434">
        <f>INPUT!AE45</f>
        <v>29489</v>
      </c>
      <c r="W127" s="435">
        <f>INPUT!AF45</f>
        <v>15.934109136656716</v>
      </c>
      <c r="X127" s="434">
        <f>INPUT!AG45</f>
        <v>31676</v>
      </c>
      <c r="Y127" s="435">
        <f>INPUT!AH45</f>
        <v>8.6990837651419017</v>
      </c>
      <c r="Z127" s="434">
        <f>INPUT!AI45</f>
        <v>28329</v>
      </c>
      <c r="AA127" s="435">
        <f>INPUT!AJ45</f>
        <v>4.7515160479218999</v>
      </c>
      <c r="AB127" s="434">
        <f>INPUT!AK45</f>
        <v>32190</v>
      </c>
      <c r="AC127" s="435">
        <f>INPUT!AL45</f>
        <v>-2.3391280604350584</v>
      </c>
      <c r="AD127" s="434">
        <f>INPUT!AM45</f>
        <v>28638</v>
      </c>
      <c r="AE127" s="435">
        <f>INPUT!AN45</f>
        <v>-2.8858218318695061</v>
      </c>
      <c r="AF127" s="434">
        <f>INPUT!AO45</f>
        <v>33368</v>
      </c>
      <c r="AG127" s="435">
        <f>INPUT!AP45</f>
        <v>5.3415835332744077</v>
      </c>
      <c r="AH127" s="434">
        <f>INPUT!AQ45</f>
        <v>29831</v>
      </c>
      <c r="AI127" s="435">
        <f>INPUT!AR45</f>
        <v>5.3019873627731195</v>
      </c>
      <c r="AJ127" s="434">
        <f>INPUT!AS45</f>
        <v>32562</v>
      </c>
      <c r="AK127" s="435">
        <f>INPUT!AT45</f>
        <v>1.1556383970177109</v>
      </c>
      <c r="AL127" s="434">
        <f>INPUT!AU45</f>
        <v>30981</v>
      </c>
      <c r="AM127" s="435">
        <f>INPUT!AV45</f>
        <v>8.181437251204704</v>
      </c>
      <c r="AN127" s="434">
        <f>INPUT!AW45</f>
        <v>35409</v>
      </c>
      <c r="AO127" s="435">
        <f>INPUT!AX45</f>
        <v>6.1166386957564045</v>
      </c>
      <c r="AP127" s="434">
        <f>INPUT!AY45</f>
        <v>29440</v>
      </c>
      <c r="AQ127" s="435">
        <f>INPUT!AZ45</f>
        <v>-1.3107170393215073</v>
      </c>
      <c r="AR127" s="434">
        <f>INPUT!BA45</f>
        <v>31201</v>
      </c>
      <c r="AS127" s="435">
        <f>INPUT!BB45</f>
        <v>-4.1797186904981238</v>
      </c>
      <c r="AT127" s="434">
        <f>INPUT!BC45</f>
        <v>27283</v>
      </c>
      <c r="AU127" s="435">
        <f>INPUT!BD45</f>
        <v>-11.936348084309733</v>
      </c>
      <c r="AV127" s="434">
        <f>INPUT!BE45</f>
        <v>29531</v>
      </c>
      <c r="AW127" s="435">
        <f>INPUT!BF45</f>
        <v>-16.600299358920047</v>
      </c>
      <c r="AX127" s="434">
        <f>INPUT!BG45</f>
        <v>26306</v>
      </c>
      <c r="AY127" s="435">
        <f>INPUT!BH45</f>
        <v>-10.645380434782615</v>
      </c>
      <c r="AZ127" s="434">
        <f>INPUT!BI45</f>
        <v>30123</v>
      </c>
      <c r="BA127" s="435">
        <f>INPUT!BJ45</f>
        <v>-3.4550174673888656</v>
      </c>
      <c r="BB127" s="434">
        <f>INPUT!BK45</f>
        <v>27893</v>
      </c>
      <c r="BC127" s="435">
        <f>INPUT!BL45</f>
        <v>2.2358245061026905</v>
      </c>
      <c r="BD127" s="434">
        <f>INPUT!BM45</f>
        <v>30315</v>
      </c>
      <c r="BE127" s="435">
        <f>INPUT!BN45</f>
        <v>2.6548372896278538</v>
      </c>
      <c r="BF127" s="434">
        <f>INPUT!BO45</f>
        <v>27617</v>
      </c>
      <c r="BG127" s="435">
        <f>INPUT!BP45</f>
        <v>4.9836539192579687</v>
      </c>
      <c r="BH127" s="434">
        <f>INPUT!BQ45</f>
        <v>28650</v>
      </c>
      <c r="BI127" s="435">
        <f>INPUT!BR45</f>
        <v>-4.889951200079679</v>
      </c>
      <c r="BJ127" s="434">
        <f>INPUT!BS45</f>
        <v>28147</v>
      </c>
      <c r="BK127" s="435">
        <f>INPUT!BT45</f>
        <v>0.91062273688740092</v>
      </c>
      <c r="BL127" s="434">
        <f>INPUT!BU45</f>
        <v>30277</v>
      </c>
      <c r="BM127" s="435">
        <f>INPUT!BV45</f>
        <v>-0.12535048655780701</v>
      </c>
      <c r="BN127" s="434">
        <f>INPUT!BW45</f>
        <v>27506</v>
      </c>
      <c r="BO127" s="435">
        <f>INPUT!BX45</f>
        <v>-0.40192634971213392</v>
      </c>
      <c r="BP127" s="434">
        <f>INPUT!BY45</f>
        <v>30074</v>
      </c>
      <c r="BQ127" s="435">
        <f>INPUT!BZ45</f>
        <v>4.970331588132626</v>
      </c>
      <c r="BR127" s="434">
        <f>INPUT!CA45</f>
        <v>29968</v>
      </c>
      <c r="BS127" s="435">
        <f>INPUT!CB45</f>
        <v>6.4696059970867248</v>
      </c>
      <c r="BT127" s="434">
        <f>INPUT!CC45</f>
        <v>34798</v>
      </c>
      <c r="BU127" s="435">
        <f>INPUT!CD45</f>
        <v>14.932126696832571</v>
      </c>
      <c r="BV127" s="434">
        <f>INPUT!CE45</f>
        <v>30264</v>
      </c>
      <c r="BW127" s="435">
        <f>INPUT!CF45</f>
        <v>10.02690322111539</v>
      </c>
      <c r="BX127" s="434">
        <f>INPUT!CG45</f>
        <v>33856</v>
      </c>
      <c r="BY127" s="435">
        <f>INPUT!CH45</f>
        <v>12.575646738046142</v>
      </c>
      <c r="BZ127" s="434">
        <f>INPUT!CI45</f>
        <v>34621</v>
      </c>
      <c r="CA127" s="435">
        <f>INPUT!CJ45</f>
        <v>15.526561665776839</v>
      </c>
      <c r="CB127" s="434">
        <f>INPUT!CK45</f>
        <v>37072</v>
      </c>
      <c r="CC127" s="435">
        <f>INPUT!CL45</f>
        <v>6.5348583251910952</v>
      </c>
      <c r="CD127" s="434">
        <f>INPUT!CM45</f>
        <v>34072</v>
      </c>
      <c r="CE127" s="435">
        <f>INPUT!CN45</f>
        <v>12.582606397039386</v>
      </c>
      <c r="CF127" s="434">
        <f>INPUT!CO45</f>
        <v>36104</v>
      </c>
      <c r="CG127" s="435">
        <f>INPUT!CP45</f>
        <v>6.6398865784499161</v>
      </c>
      <c r="CH127" s="434">
        <f>INPUT!CQ45</f>
        <v>42296</v>
      </c>
      <c r="CI127" s="435">
        <f>INPUT!CR45</f>
        <v>22.168625978452393</v>
      </c>
      <c r="CJ127" s="434">
        <f>INPUT!CS45</f>
        <v>48562</v>
      </c>
      <c r="CK127" s="435">
        <f>INPUT!CT45</f>
        <v>30.993741907639194</v>
      </c>
      <c r="CL127" s="434">
        <f>INPUT!CU45</f>
        <v>52414</v>
      </c>
      <c r="CM127" s="435">
        <f>INPUT!CV45</f>
        <v>53.83305940361587</v>
      </c>
      <c r="CN127" s="434">
        <f>INPUT!CW45</f>
        <v>53210</v>
      </c>
      <c r="CO127" s="435">
        <f>INPUT!CX45</f>
        <v>47.379791712829601</v>
      </c>
      <c r="CP127" s="434">
        <f>INPUT!CY45</f>
        <v>55716</v>
      </c>
      <c r="CQ127" s="435">
        <f>INPUT!CZ45</f>
        <v>31.728768677889164</v>
      </c>
      <c r="CR127" s="434">
        <f>INPUT!DA45</f>
        <v>49281</v>
      </c>
      <c r="CS127" s="435">
        <f>INPUT!DB45</f>
        <v>1.480581524648894</v>
      </c>
      <c r="CT127" s="434">
        <f>INPUT!DC45</f>
        <v>53803</v>
      </c>
      <c r="CU127" s="435">
        <f>INPUT!DD45</f>
        <v>2.650055328728973</v>
      </c>
      <c r="CV127" s="434">
        <f>INPUT!DE45</f>
        <v>30280</v>
      </c>
      <c r="CW127" s="435">
        <f>INPUT!DF45</f>
        <v>-43.093403495583537</v>
      </c>
      <c r="CX127" s="434">
        <f>INPUT!DG45</f>
        <v>32372</v>
      </c>
      <c r="CY127" s="435">
        <f>INPUT!DH45</f>
        <v>-41.89819800416398</v>
      </c>
      <c r="CZ127" s="434">
        <f>INPUT!DI45</f>
        <v>32853</v>
      </c>
      <c r="DA127" s="435">
        <f>INPUT!DJ45</f>
        <v>-33.335362512936015</v>
      </c>
      <c r="DB127" s="434">
        <f>INPUT!DK45</f>
        <v>27585</v>
      </c>
      <c r="DC127" s="435">
        <f>INPUT!DL45</f>
        <v>-48.729624742114751</v>
      </c>
      <c r="DD127" s="434">
        <f>INPUT!DM45</f>
        <v>27940</v>
      </c>
      <c r="DE127" s="435">
        <f>INPUT!DN45</f>
        <v>-7.7278731836195487</v>
      </c>
      <c r="DF127" s="434">
        <f>INPUT!DO45</f>
        <v>25634</v>
      </c>
      <c r="DG127" s="435">
        <f>INPUT!DP45</f>
        <v>-20.814283949091806</v>
      </c>
      <c r="DH127" s="434">
        <f>INPUT!DQ45</f>
        <v>33355</v>
      </c>
      <c r="DI127" s="435">
        <f>INPUT!DR45</f>
        <v>1.5280187501902409</v>
      </c>
      <c r="DJ127" s="434">
        <f>INPUT!DS45</f>
        <v>26981</v>
      </c>
      <c r="DK127" s="435">
        <f>INPUT!DT45</f>
        <v>-2.1895957948160238</v>
      </c>
      <c r="DL127" s="434">
        <f>INPUT!DU45</f>
        <v>30581</v>
      </c>
      <c r="DM127" s="435">
        <f>INPUT!DV45</f>
        <v>9.4523979957050752</v>
      </c>
      <c r="DN127" s="434">
        <f>INPUT!DW45</f>
        <v>31644</v>
      </c>
      <c r="DO127" s="435">
        <f>INPUT!DX45</f>
        <v>23.445424046188656</v>
      </c>
      <c r="DP127" s="434">
        <f>INPUT!DY45</f>
        <v>31650</v>
      </c>
      <c r="DQ127" s="435">
        <f>INPUT!DZ45</f>
        <v>-5.1116774096837014</v>
      </c>
      <c r="DR127" s="434">
        <f>INPUT!EA45</f>
        <v>31163</v>
      </c>
      <c r="DS127" s="435">
        <f>INPUT!EB45</f>
        <v>15.499796152848312</v>
      </c>
      <c r="DT127" s="434">
        <f>INPUT!EC45</f>
        <v>30250</v>
      </c>
      <c r="DU127" s="435">
        <f>INPUT!ED45</f>
        <v>-1.0823714070828272</v>
      </c>
      <c r="DV127" s="434">
        <f>INPUT!EE45</f>
        <v>26513</v>
      </c>
      <c r="DW127" s="435">
        <f>INPUT!EF45</f>
        <v>-16.214764252306914</v>
      </c>
      <c r="DX127" s="434">
        <f>INPUT!EG45</f>
        <v>25796</v>
      </c>
      <c r="DY127" s="435">
        <f>INPUT!EH45</f>
        <v>-18.496050552922593</v>
      </c>
      <c r="DZ127" s="434">
        <f>INPUT!EI45</f>
        <v>22054</v>
      </c>
      <c r="EA127" s="435">
        <f>INPUT!EJ45</f>
        <v>-29.23017681224529</v>
      </c>
      <c r="EB127" s="434">
        <f>INPUT!EK45</f>
        <v>25407</v>
      </c>
      <c r="EC127" s="435">
        <f>INPUT!EL45</f>
        <v>-16.009917355371904</v>
      </c>
      <c r="ED127" s="434">
        <f>INPUT!EM45</f>
        <v>23741</v>
      </c>
      <c r="EE127" s="435">
        <f>INPUT!EN45</f>
        <v>-10.455248368724778</v>
      </c>
      <c r="EF127" s="434">
        <f>INPUT!EO45</f>
        <v>23649</v>
      </c>
      <c r="EG127" s="435">
        <f>INPUT!EP45</f>
        <v>-8.3229958133043898</v>
      </c>
      <c r="EH127" s="434">
        <f>INPUT!EQ45</f>
        <v>21846</v>
      </c>
      <c r="EI127" s="435">
        <f>INPUT!ER45</f>
        <v>-0.94313956651854713</v>
      </c>
      <c r="EJ127" s="434">
        <f>INPUT!ES45</f>
        <v>24872</v>
      </c>
      <c r="EK127" s="435">
        <f>INPUT!ET45</f>
        <v>-2.105718896367148</v>
      </c>
      <c r="EL127" s="434">
        <f>INPUT!EU45</f>
        <v>25288</v>
      </c>
      <c r="EM127" s="435">
        <f>INPUT!EV45</f>
        <v>6.5161534897434814</v>
      </c>
      <c r="EN127" s="434">
        <f>INPUT!EW45</f>
        <v>25175</v>
      </c>
      <c r="EO127" s="435">
        <f>INPUT!EX45</f>
        <v>6.4527041312529176</v>
      </c>
      <c r="EQ127" s="434">
        <f>INPUT!FF45</f>
        <v>99755</v>
      </c>
      <c r="ER127" s="435">
        <f>INPUT!FG45</f>
        <v>14.604276047470787</v>
      </c>
      <c r="ES127" s="434">
        <f>INPUT!FH45</f>
        <v>91865</v>
      </c>
      <c r="ET127" s="435">
        <f>INPUT!FI45</f>
        <v>-7.9093779760412986</v>
      </c>
      <c r="EU127" s="434">
        <f>INPUT!FJ45</f>
        <v>108320</v>
      </c>
      <c r="EV127" s="435">
        <f>INPUT!FK45</f>
        <v>17.912153703804499</v>
      </c>
      <c r="EW127" s="434">
        <f>INPUT!FL45</f>
        <v>121170</v>
      </c>
      <c r="EX127" s="435">
        <f>INPUT!FM45</f>
        <v>11.862998522895118</v>
      </c>
      <c r="EY127" s="434">
        <f>INPUT!FN45</f>
        <v>122525</v>
      </c>
      <c r="EZ127" s="435">
        <f>INPUT!FO45</f>
        <v>1.1182635965998111</v>
      </c>
      <c r="FA127" s="434">
        <f>INPUT!FP45</f>
        <v>128783</v>
      </c>
      <c r="FB127" s="435">
        <f>INPUT!FQ45</f>
        <v>5.1075290756988467</v>
      </c>
      <c r="FC127" s="434">
        <f>INPUT!FR45</f>
        <v>117455</v>
      </c>
      <c r="FD127" s="435">
        <f>INPUT!FS45</f>
        <v>-8.7961920439809553</v>
      </c>
      <c r="FE127" s="434">
        <f>INPUT!FT45</f>
        <v>114637</v>
      </c>
      <c r="FF127" s="435">
        <f>INPUT!FU45</f>
        <v>-2.3992167212975146</v>
      </c>
      <c r="FG127" s="434">
        <f>INPUT!FV45</f>
        <v>114691</v>
      </c>
      <c r="FH127" s="435">
        <f>INPUT!FW45</f>
        <v>4.7105210359665861E-2</v>
      </c>
      <c r="FI127" s="434">
        <f>INPUT!FX45</f>
        <v>122346</v>
      </c>
      <c r="FJ127" s="435">
        <f>INPUT!FY45</f>
        <v>6.6744557114333247</v>
      </c>
      <c r="FK127" s="434">
        <f>INPUT!FZ45</f>
        <v>135813</v>
      </c>
      <c r="FL127" s="435">
        <f>INPUT!GA45</f>
        <v>11.007307145309198</v>
      </c>
      <c r="FM127" s="434">
        <f>INPUT!GB45</f>
        <v>161034</v>
      </c>
      <c r="FN127" s="435">
        <f>INPUT!GC45</f>
        <v>18.570387223608932</v>
      </c>
      <c r="FO127" s="434">
        <f>INPUT!GD45</f>
        <v>210621</v>
      </c>
      <c r="FP127" s="435">
        <f>INPUT!GE45</f>
        <v>30.792876038600546</v>
      </c>
      <c r="FQ127" s="434">
        <f>INPUT!GF45</f>
        <v>149308</v>
      </c>
      <c r="FR127" s="435">
        <f>INPUT!GG45</f>
        <v>-29.110582515513649</v>
      </c>
      <c r="FS127" s="434">
        <f>INPUT!GH45</f>
        <v>114514</v>
      </c>
      <c r="FT127" s="435">
        <f>INPUT!GI45</f>
        <v>-23.303506844911194</v>
      </c>
      <c r="FU127" s="434">
        <f>INPUT!GJ45</f>
        <v>120856</v>
      </c>
      <c r="FV127" s="435">
        <f>INPUT!GK45</f>
        <v>5.5381874705276113</v>
      </c>
      <c r="FW127" s="434">
        <f>INPUT!GL45</f>
        <v>113722</v>
      </c>
      <c r="FX127" s="435">
        <f>INPUT!GM45</f>
        <v>-5.9028926987489294</v>
      </c>
      <c r="FY127" s="434">
        <f>INPUT!GN45</f>
        <v>94851</v>
      </c>
      <c r="FZ127" s="435">
        <f>INPUT!GO45</f>
        <v>-16.593974780605336</v>
      </c>
      <c r="GA127" s="434">
        <f>INPUT!GP45</f>
        <v>97180.999999999985</v>
      </c>
      <c r="GB127" s="435">
        <f>INPUT!GQ45</f>
        <v>2.4564843807656001</v>
      </c>
      <c r="GC127" s="434">
        <f>INPUT!GR45</f>
        <v>101378.25000000001</v>
      </c>
      <c r="GD127" s="435">
        <f>INPUT!GS45</f>
        <v>4.3190026857101937</v>
      </c>
      <c r="GE127" s="434">
        <f>INPUT!GT45</f>
        <v>105837.77129999999</v>
      </c>
      <c r="GF127" s="435">
        <f>INPUT!GU45</f>
        <v>4.3988935496519055</v>
      </c>
      <c r="GG127" s="434">
        <f>INPUT!GV45</f>
        <v>110555.21624100002</v>
      </c>
      <c r="GH127" s="435">
        <f>INPUT!GW45</f>
        <v>4.4572413827841384</v>
      </c>
      <c r="GI127" s="434">
        <f>INPUT!GX45</f>
        <v>115530.21560481002</v>
      </c>
      <c r="GJ127" s="435">
        <f>INPUT!GY45</f>
        <v>4.500013235888356</v>
      </c>
      <c r="GK127" s="435">
        <f>INPUT!GZ45</f>
        <v>4.02332560677372</v>
      </c>
      <c r="GL127" s="436"/>
    </row>
    <row r="128" spans="1:194" ht="12" hidden="1" customHeight="1" outlineLevel="1" x14ac:dyDescent="0.2">
      <c r="A128" s="483" t="str">
        <f>INPUT!B50</f>
        <v>Implied Lapses</v>
      </c>
      <c r="B128" s="434">
        <f>INPUT!K50</f>
        <v>-11397</v>
      </c>
      <c r="C128" s="435" t="str">
        <f>INPUT!L50</f>
        <v>NM</v>
      </c>
      <c r="D128" s="434">
        <f>INPUT!M50</f>
        <v>-15060</v>
      </c>
      <c r="E128" s="435">
        <f>INPUT!N50</f>
        <v>-2.2775939264161993</v>
      </c>
      <c r="F128" s="434">
        <f>INPUT!O50</f>
        <v>-8501</v>
      </c>
      <c r="G128" s="435">
        <f>INPUT!P50</f>
        <v>-34.627806828668106</v>
      </c>
      <c r="H128" s="434">
        <f>INPUT!Q50</f>
        <v>-15107</v>
      </c>
      <c r="I128" s="435">
        <f>INPUT!R50</f>
        <v>-19.4551076988697</v>
      </c>
      <c r="J128" s="434">
        <f>INPUT!S50</f>
        <v>-12623</v>
      </c>
      <c r="K128" s="435">
        <f>INPUT!T50</f>
        <v>10.757216811441616</v>
      </c>
      <c r="L128" s="434">
        <f>INPUT!U50</f>
        <v>-19220</v>
      </c>
      <c r="M128" s="435">
        <f>INPUT!V50</f>
        <v>27.622841965471444</v>
      </c>
      <c r="N128" s="434">
        <f>INPUT!W50</f>
        <v>-8936</v>
      </c>
      <c r="O128" s="435">
        <f>INPUT!X50</f>
        <v>5.117045053523106</v>
      </c>
      <c r="P128" s="434">
        <f>INPUT!Y50</f>
        <v>-15341</v>
      </c>
      <c r="Q128" s="435">
        <f>INPUT!Z50</f>
        <v>1.5489508175018152</v>
      </c>
      <c r="R128" s="434">
        <f>INPUT!AA50</f>
        <v>-6044</v>
      </c>
      <c r="S128" s="435" t="str">
        <f>INPUT!AB50</f>
        <v>NM</v>
      </c>
      <c r="T128" s="434">
        <f>INPUT!AC50</f>
        <v>-20761</v>
      </c>
      <c r="U128" s="435">
        <f>INPUT!AD50</f>
        <v>8.0176899063475471</v>
      </c>
      <c r="V128" s="434">
        <f>INPUT!AE50</f>
        <v>-10789</v>
      </c>
      <c r="W128" s="435">
        <f>INPUT!AF50</f>
        <v>20.736347358997321</v>
      </c>
      <c r="X128" s="434">
        <f>INPUT!AG50</f>
        <v>-17676</v>
      </c>
      <c r="Y128" s="435">
        <f>INPUT!AH50</f>
        <v>15.220650544293068</v>
      </c>
      <c r="Z128" s="434">
        <f>INPUT!AI50</f>
        <v>-13829</v>
      </c>
      <c r="AA128" s="435" t="str">
        <f>INPUT!AJ50</f>
        <v>NM</v>
      </c>
      <c r="AB128" s="434">
        <f>INPUT!AK50</f>
        <v>-18490</v>
      </c>
      <c r="AC128" s="435">
        <f>INPUT!AL50</f>
        <v>-10.938779442223401</v>
      </c>
      <c r="AD128" s="434">
        <f>INPUT!AM50</f>
        <v>-10338</v>
      </c>
      <c r="AE128" s="435">
        <f>INPUT!AN50</f>
        <v>-4.180183520252112</v>
      </c>
      <c r="AF128" s="434">
        <f>INPUT!AO50</f>
        <v>-18268</v>
      </c>
      <c r="AG128" s="435">
        <f>INPUT!AP50</f>
        <v>3.3491740212717724</v>
      </c>
      <c r="AH128" s="434">
        <f>INPUT!AQ50</f>
        <v>-13631</v>
      </c>
      <c r="AI128" s="435">
        <f>INPUT!AR50</f>
        <v>-1.4317738086629506</v>
      </c>
      <c r="AJ128" s="434">
        <f>INPUT!AS50</f>
        <v>-18062</v>
      </c>
      <c r="AK128" s="435">
        <f>INPUT!AT50</f>
        <v>-2.3147647376960512</v>
      </c>
      <c r="AL128" s="434">
        <f>INPUT!AU50</f>
        <v>-12881</v>
      </c>
      <c r="AM128" s="435">
        <f>INPUT!AV50</f>
        <v>24.598568388469722</v>
      </c>
      <c r="AN128" s="434">
        <f>INPUT!AW50</f>
        <v>-18309</v>
      </c>
      <c r="AO128" s="435">
        <f>INPUT!AX50</f>
        <v>0.22443617254215287</v>
      </c>
      <c r="AP128" s="434">
        <f>INPUT!AY50</f>
        <v>-13340</v>
      </c>
      <c r="AQ128" s="435">
        <f>INPUT!AZ50</f>
        <v>-2.1348397036167532</v>
      </c>
      <c r="AR128" s="434">
        <f>INPUT!BA50</f>
        <v>-18101</v>
      </c>
      <c r="AS128" s="435">
        <f>INPUT!BB50</f>
        <v>0.21592293212269187</v>
      </c>
      <c r="AT128" s="434">
        <f>INPUT!BC50</f>
        <v>-13583</v>
      </c>
      <c r="AU128" s="435">
        <f>INPUT!BD50</f>
        <v>5.4498874311000645</v>
      </c>
      <c r="AV128" s="434">
        <f>INPUT!BE50</f>
        <v>-17131</v>
      </c>
      <c r="AW128" s="435">
        <f>INPUT!BF50</f>
        <v>-6.4339942104975734</v>
      </c>
      <c r="AX128" s="434">
        <f>INPUT!BG50</f>
        <v>-15706</v>
      </c>
      <c r="AY128" s="435">
        <f>INPUT!BH50</f>
        <v>17.736131934032983</v>
      </c>
      <c r="AZ128" s="434">
        <f>INPUT!BI50</f>
        <v>-20923</v>
      </c>
      <c r="BA128" s="435">
        <f>INPUT!BJ50</f>
        <v>15.590298878514997</v>
      </c>
      <c r="BB128" s="434">
        <f>INPUT!BK50</f>
        <v>-13893</v>
      </c>
      <c r="BC128" s="435">
        <f>INPUT!BL50</f>
        <v>2.2822645954502008</v>
      </c>
      <c r="BD128" s="434">
        <f>INPUT!BM50</f>
        <v>-21615</v>
      </c>
      <c r="BE128" s="435">
        <f>INPUT!BN50</f>
        <v>26.174770883194199</v>
      </c>
      <c r="BF128" s="434">
        <f>INPUT!BO50</f>
        <v>-19317</v>
      </c>
      <c r="BG128" s="435">
        <f>INPUT!BP50</f>
        <v>22.991213548962186</v>
      </c>
      <c r="BH128" s="434">
        <f>INPUT!BQ50</f>
        <v>-19450</v>
      </c>
      <c r="BI128" s="435">
        <f>INPUT!BR50</f>
        <v>-7.0400994121301963</v>
      </c>
      <c r="BJ128" s="434">
        <f>INPUT!BS50</f>
        <v>-17647</v>
      </c>
      <c r="BK128" s="435">
        <f>INPUT!BT50</f>
        <v>27.020801842654585</v>
      </c>
      <c r="BL128" s="434">
        <f>INPUT!BU50</f>
        <v>-22177</v>
      </c>
      <c r="BM128" s="435">
        <f>INPUT!BV50</f>
        <v>2.6000462641684097</v>
      </c>
      <c r="BN128" s="434">
        <f>INPUT!BW50</f>
        <v>-19906</v>
      </c>
      <c r="BO128" s="435">
        <f>INPUT!BX50</f>
        <v>3.0491277113423365</v>
      </c>
      <c r="BP128" s="434">
        <f>INPUT!BY50</f>
        <v>-23474</v>
      </c>
      <c r="BQ128" s="435">
        <f>INPUT!BZ50</f>
        <v>20.688946015424172</v>
      </c>
      <c r="BR128" s="434">
        <f>INPUT!CA50</f>
        <v>-17268</v>
      </c>
      <c r="BS128" s="435">
        <f>INPUT!CB50</f>
        <v>-2.1476738255794214</v>
      </c>
      <c r="BT128" s="434">
        <f>INPUT!CC50</f>
        <v>-22998</v>
      </c>
      <c r="BU128" s="435">
        <f>INPUT!CD50</f>
        <v>3.7020336384542496</v>
      </c>
      <c r="BV128" s="434">
        <f>INPUT!CE50</f>
        <v>-19664</v>
      </c>
      <c r="BW128" s="435">
        <f>INPUT!CF50</f>
        <v>-1.2157138551190605</v>
      </c>
      <c r="BX128" s="434">
        <f>INPUT!CG50</f>
        <v>-22656</v>
      </c>
      <c r="BY128" s="435">
        <f>INPUT!CH50</f>
        <v>-3.4847064837692732</v>
      </c>
      <c r="BZ128" s="434">
        <f>INPUT!CI50</f>
        <v>-18121</v>
      </c>
      <c r="CA128" s="435">
        <f>INPUT!CJ50</f>
        <v>4.9397729905026555</v>
      </c>
      <c r="CB128" s="434">
        <f>INPUT!CK50</f>
        <v>-20172</v>
      </c>
      <c r="CC128" s="435">
        <f>INPUT!CL50</f>
        <v>-12.288025045656148</v>
      </c>
      <c r="CD128" s="434">
        <f>INPUT!CM50</f>
        <v>-18472</v>
      </c>
      <c r="CE128" s="435">
        <f>INPUT!CN50</f>
        <v>-6.0618388934092771</v>
      </c>
      <c r="CF128" s="434">
        <f>INPUT!CO50</f>
        <v>-26804</v>
      </c>
      <c r="CG128" s="435">
        <f>INPUT!CP50</f>
        <v>18.308615819209038</v>
      </c>
      <c r="CH128" s="434">
        <f>INPUT!CQ50</f>
        <v>-10996</v>
      </c>
      <c r="CI128" s="435">
        <f>INPUT!CR50</f>
        <v>-39.319022129021576</v>
      </c>
      <c r="CJ128" s="434">
        <f>INPUT!CS50</f>
        <v>-16662</v>
      </c>
      <c r="CK128" s="435">
        <f>INPUT!CT50</f>
        <v>-17.400356930398576</v>
      </c>
      <c r="CL128" s="434">
        <f>INPUT!CU50</f>
        <v>-12014</v>
      </c>
      <c r="CM128" s="435">
        <f>INPUT!CV50</f>
        <v>-34.961022087483762</v>
      </c>
      <c r="CN128" s="434">
        <f>INPUT!CW50</f>
        <v>-13710</v>
      </c>
      <c r="CO128" s="435">
        <f>INPUT!CX50</f>
        <v>-48.850917773466648</v>
      </c>
      <c r="CP128" s="434">
        <f>INPUT!CY50</f>
        <v>-16816</v>
      </c>
      <c r="CQ128" s="435">
        <f>INPUT!CZ50</f>
        <v>52.928337577300844</v>
      </c>
      <c r="CR128" s="434">
        <f>INPUT!DA50</f>
        <v>-19281</v>
      </c>
      <c r="CS128" s="435">
        <f>INPUT!DB50</f>
        <v>15.718401152322659</v>
      </c>
      <c r="CT128" s="434">
        <f>INPUT!DC50</f>
        <v>-22403</v>
      </c>
      <c r="CU128" s="435">
        <f>INPUT!DD50</f>
        <v>86.47411353421009</v>
      </c>
      <c r="CV128" s="434">
        <f>INPUT!DE50</f>
        <v>-16080</v>
      </c>
      <c r="CW128" s="435">
        <f>INPUT!DF50</f>
        <v>17.286652078774623</v>
      </c>
      <c r="CX128" s="434">
        <f>INPUT!DG50</f>
        <v>-16972</v>
      </c>
      <c r="CY128" s="435">
        <f>INPUT!DH50</f>
        <v>0.92768791627022562</v>
      </c>
      <c r="CZ128" s="434">
        <f>INPUT!DI50</f>
        <v>-19253</v>
      </c>
      <c r="DA128" s="435">
        <f>INPUT!DJ50</f>
        <v>-0.14522068357449847</v>
      </c>
      <c r="DB128" s="434">
        <f>INPUT!DK50</f>
        <v>-18285</v>
      </c>
      <c r="DC128" s="435">
        <f>INPUT!DL50</f>
        <v>-18.381466767843591</v>
      </c>
      <c r="DD128" s="434">
        <f>INPUT!DM50</f>
        <v>-20140</v>
      </c>
      <c r="DE128" s="435">
        <f>INPUT!DN50</f>
        <v>25.248756218905477</v>
      </c>
      <c r="DF128" s="434">
        <f>INPUT!DO50</f>
        <v>-21634</v>
      </c>
      <c r="DG128" s="435">
        <f>INPUT!DP50</f>
        <v>27.468772095215655</v>
      </c>
      <c r="DH128" s="434">
        <f>INPUT!DQ50</f>
        <v>-27155</v>
      </c>
      <c r="DI128" s="435">
        <f>INPUT!DR50</f>
        <v>41.042954344777428</v>
      </c>
      <c r="DJ128" s="434">
        <f>INPUT!DS50</f>
        <v>-22481</v>
      </c>
      <c r="DK128" s="435">
        <f>INPUT!DT50</f>
        <v>22.947771397320203</v>
      </c>
      <c r="DL128" s="434">
        <f>INPUT!DU50</f>
        <v>-25481</v>
      </c>
      <c r="DM128" s="435">
        <f>INPUT!DV50</f>
        <v>26.519364448857985</v>
      </c>
      <c r="DN128" s="434">
        <f>INPUT!DW50</f>
        <v>-22944</v>
      </c>
      <c r="DO128" s="435">
        <f>INPUT!DX50</f>
        <v>6.0552833502819592</v>
      </c>
      <c r="DP128" s="434">
        <f>INPUT!DY50</f>
        <v>-26650</v>
      </c>
      <c r="DQ128" s="435">
        <f>INPUT!DZ50</f>
        <v>-1.8596943472656946</v>
      </c>
      <c r="DR128" s="434">
        <f>INPUT!EA50</f>
        <v>-29963</v>
      </c>
      <c r="DS128" s="435">
        <f>INPUT!EB50</f>
        <v>33.281437658467141</v>
      </c>
      <c r="DT128" s="434">
        <f>INPUT!EC50</f>
        <v>-26750</v>
      </c>
      <c r="DU128" s="435">
        <f>INPUT!ED50</f>
        <v>4.9801813115654792</v>
      </c>
      <c r="DV128" s="434">
        <f>INPUT!EE50</f>
        <v>-30913</v>
      </c>
      <c r="DW128" s="435">
        <f>INPUT!EF50</f>
        <v>34.732391910739203</v>
      </c>
      <c r="DX128" s="434">
        <f>INPUT!EG50</f>
        <v>-37696</v>
      </c>
      <c r="DY128" s="435">
        <f>INPUT!EH50</f>
        <v>41.448405253283305</v>
      </c>
      <c r="DZ128" s="434">
        <f>INPUT!EI50</f>
        <v>-42254</v>
      </c>
      <c r="EA128" s="435">
        <f>INPUT!EJ50</f>
        <v>41.020592063545045</v>
      </c>
      <c r="EB128" s="434">
        <f>INPUT!EK50</f>
        <v>-42507</v>
      </c>
      <c r="EC128" s="435">
        <f>INPUT!EL50</f>
        <v>58.904672897196249</v>
      </c>
      <c r="ED128" s="434">
        <f>INPUT!EM50</f>
        <v>-34241</v>
      </c>
      <c r="EE128" s="435">
        <f>INPUT!EN50</f>
        <v>10.765697279461705</v>
      </c>
      <c r="EF128" s="434">
        <f>INPUT!EO50</f>
        <v>-29749</v>
      </c>
      <c r="EG128" s="435">
        <f>INPUT!EP50</f>
        <v>-21.081812393887944</v>
      </c>
      <c r="EH128" s="434">
        <f>INPUT!EQ50</f>
        <v>-36864.75</v>
      </c>
      <c r="EI128" s="435">
        <f>INPUT!ER50</f>
        <v>-12.754413783310458</v>
      </c>
      <c r="EJ128" s="434">
        <f>INPUT!ES50</f>
        <v>-36508.0546875</v>
      </c>
      <c r="EK128" s="435">
        <f>INPUT!ET50</f>
        <v>-14.112840973251462</v>
      </c>
      <c r="EL128" s="434">
        <f>INPUT!EU50</f>
        <v>-33296.910398199456</v>
      </c>
      <c r="EM128" s="435">
        <f>INPUT!EV50</f>
        <v>-2.7571905078722758</v>
      </c>
      <c r="EN128" s="434">
        <f>INPUT!EW50</f>
        <v>-28970.793133488758</v>
      </c>
      <c r="EO128" s="435">
        <f>INPUT!EX50</f>
        <v>-2.6159093297631553</v>
      </c>
      <c r="EQ128" s="434">
        <f>INPUT!FF50</f>
        <v>-69455</v>
      </c>
      <c r="ER128" s="435" t="str">
        <f>INPUT!FG50</f>
        <v>NM</v>
      </c>
      <c r="ES128" s="434">
        <f>INPUT!FH50</f>
        <v>-50065</v>
      </c>
      <c r="ET128" s="435">
        <f>INPUT!FI50</f>
        <v>-27.91735656180261</v>
      </c>
      <c r="EU128" s="434">
        <f>INPUT!FJ50</f>
        <v>-56120</v>
      </c>
      <c r="EV128" s="435">
        <f>INPUT!FK50</f>
        <v>12.09427743932887</v>
      </c>
      <c r="EW128" s="434">
        <f>INPUT!FL50</f>
        <v>-55270</v>
      </c>
      <c r="EX128" s="435">
        <f>INPUT!FM50</f>
        <v>-1.5146115466856735</v>
      </c>
      <c r="EY128" s="434">
        <f>INPUT!FN50</f>
        <v>-60925</v>
      </c>
      <c r="EZ128" s="435">
        <f>INPUT!FO50</f>
        <v>10.231590374525057</v>
      </c>
      <c r="FA128" s="434">
        <f>INPUT!FP50</f>
        <v>-62883</v>
      </c>
      <c r="FB128" s="435">
        <f>INPUT!FQ50</f>
        <v>3.2137874435781644</v>
      </c>
      <c r="FC128" s="434">
        <f>INPUT!FR50</f>
        <v>-62155</v>
      </c>
      <c r="FD128" s="435">
        <f>INPUT!FS50</f>
        <v>-1.1577055802045044</v>
      </c>
      <c r="FE128" s="434">
        <f>INPUT!FT50</f>
        <v>-72137</v>
      </c>
      <c r="FF128" s="435">
        <f>INPUT!FU50</f>
        <v>16.059850374064833</v>
      </c>
      <c r="FG128" s="434">
        <f>INPUT!FV50</f>
        <v>-78591</v>
      </c>
      <c r="FH128" s="435">
        <f>INPUT!FW50</f>
        <v>8.946864992999437</v>
      </c>
      <c r="FI128" s="434">
        <f>INPUT!FX50</f>
        <v>-83646</v>
      </c>
      <c r="FJ128" s="435">
        <f>INPUT!FY50</f>
        <v>6.4320342023895805</v>
      </c>
      <c r="FK128" s="434">
        <f>INPUT!FZ50</f>
        <v>-80613</v>
      </c>
      <c r="FL128" s="435">
        <f>INPUT!GA50</f>
        <v>-3.6259952657628602</v>
      </c>
      <c r="FM128" s="434">
        <f>INPUT!GB50</f>
        <v>-72934</v>
      </c>
      <c r="FN128" s="435">
        <f>INPUT!GC50</f>
        <v>-9.5257588726384128</v>
      </c>
      <c r="FO128" s="434">
        <f>INPUT!GD50</f>
        <v>-61821</v>
      </c>
      <c r="FP128" s="435">
        <f>INPUT!GE50</f>
        <v>-15.237063646584581</v>
      </c>
      <c r="FQ128" s="434">
        <f>INPUT!GF50</f>
        <v>-74708</v>
      </c>
      <c r="FR128" s="435">
        <f>INPUT!GG50</f>
        <v>20.84566732987172</v>
      </c>
      <c r="FS128" s="434">
        <f>INPUT!GH50</f>
        <v>-87214</v>
      </c>
      <c r="FT128" s="435">
        <f>INPUT!GI50</f>
        <v>16.739840445467678</v>
      </c>
      <c r="FU128" s="434">
        <f>INPUT!GJ50</f>
        <v>-97556</v>
      </c>
      <c r="FV128" s="435">
        <f>INPUT!GK50</f>
        <v>11.858187905611484</v>
      </c>
      <c r="FW128" s="434">
        <f>INPUT!GL50</f>
        <v>-125322</v>
      </c>
      <c r="FX128" s="435">
        <f>INPUT!GM50</f>
        <v>28.461601541678625</v>
      </c>
      <c r="FY128" s="434">
        <f>INPUT!GN50</f>
        <v>-148751</v>
      </c>
      <c r="FZ128" s="435">
        <f>INPUT!GO50</f>
        <v>18.695041572908178</v>
      </c>
      <c r="GA128" s="434">
        <f>INPUT!GP50</f>
        <v>-135640.50821918831</v>
      </c>
      <c r="GB128" s="435">
        <f>INPUT!GQ50</f>
        <v>-8.8137167352230872</v>
      </c>
      <c r="GC128" s="434">
        <f>INPUT!GR50</f>
        <v>-109746.18565410883</v>
      </c>
      <c r="GD128" s="435">
        <f>INPUT!GS50</f>
        <v>-19.090405148906953</v>
      </c>
      <c r="GE128" s="434">
        <f>INPUT!GT50</f>
        <v>-101612.64753855244</v>
      </c>
      <c r="GF128" s="435">
        <f>INPUT!GU50</f>
        <v>-7.4112262463418732</v>
      </c>
      <c r="GG128" s="434">
        <f>INPUT!GV50</f>
        <v>-94349.854993009387</v>
      </c>
      <c r="GH128" s="435">
        <f>INPUT!GW50</f>
        <v>-7.1475281094191656</v>
      </c>
      <c r="GI128" s="434">
        <f>INPUT!GX50</f>
        <v>-87733.674865328096</v>
      </c>
      <c r="GJ128" s="435">
        <f>INPUT!GY50</f>
        <v>-7.0123903509671575</v>
      </c>
      <c r="GK128" s="435">
        <f>INPUT!GZ50</f>
        <v>-10.020974488912238</v>
      </c>
      <c r="GL128" s="436"/>
    </row>
    <row r="129" spans="1:194" ht="12" hidden="1" customHeight="1" outlineLevel="1" x14ac:dyDescent="0.2">
      <c r="B129" s="436"/>
      <c r="C129" s="435"/>
      <c r="D129" s="436"/>
      <c r="E129" s="435"/>
      <c r="F129" s="436"/>
      <c r="G129" s="435"/>
      <c r="H129" s="436"/>
      <c r="I129" s="435"/>
      <c r="J129" s="436"/>
      <c r="K129" s="435"/>
      <c r="L129" s="436"/>
      <c r="M129" s="435"/>
      <c r="N129" s="436"/>
      <c r="O129" s="435"/>
      <c r="P129" s="436"/>
      <c r="Q129" s="435"/>
      <c r="R129" s="436"/>
      <c r="S129" s="435"/>
      <c r="T129" s="436"/>
      <c r="U129" s="435"/>
      <c r="V129" s="436"/>
      <c r="W129" s="435"/>
      <c r="X129" s="436"/>
      <c r="Y129" s="435"/>
      <c r="Z129" s="436"/>
      <c r="AA129" s="435"/>
      <c r="AB129" s="436"/>
      <c r="AC129" s="435"/>
      <c r="AD129" s="436"/>
      <c r="AE129" s="435"/>
      <c r="AF129" s="436"/>
      <c r="AG129" s="435"/>
      <c r="AH129" s="436"/>
      <c r="AI129" s="435"/>
      <c r="AJ129" s="436"/>
      <c r="AK129" s="435"/>
      <c r="AL129" s="436"/>
      <c r="AM129" s="435"/>
      <c r="AN129" s="436"/>
      <c r="AO129" s="435"/>
      <c r="AP129" s="436"/>
      <c r="AQ129" s="435"/>
      <c r="AR129" s="436"/>
      <c r="AS129" s="435"/>
      <c r="AT129" s="436"/>
      <c r="AU129" s="435"/>
      <c r="AV129" s="436"/>
      <c r="AW129" s="435"/>
      <c r="AX129" s="436"/>
      <c r="AY129" s="435"/>
      <c r="AZ129" s="436"/>
      <c r="BA129" s="435"/>
      <c r="BB129" s="436"/>
      <c r="BC129" s="435"/>
      <c r="BD129" s="436"/>
      <c r="BE129" s="435"/>
      <c r="BF129" s="436"/>
      <c r="BG129" s="435"/>
      <c r="BH129" s="436"/>
      <c r="BI129" s="435"/>
      <c r="BJ129" s="436"/>
      <c r="BK129" s="435"/>
      <c r="BL129" s="436"/>
      <c r="BM129" s="435"/>
      <c r="BN129" s="436"/>
      <c r="BO129" s="435"/>
      <c r="BP129" s="436"/>
      <c r="BQ129" s="435"/>
      <c r="BR129" s="436"/>
      <c r="BS129" s="435"/>
      <c r="BT129" s="436"/>
      <c r="BU129" s="435"/>
      <c r="BV129" s="436"/>
      <c r="BW129" s="435"/>
      <c r="BX129" s="436"/>
      <c r="BY129" s="435"/>
      <c r="BZ129" s="436"/>
      <c r="CA129" s="435"/>
      <c r="CB129" s="436"/>
      <c r="CC129" s="435"/>
      <c r="CD129" s="436"/>
      <c r="CE129" s="435"/>
      <c r="CF129" s="436"/>
      <c r="CG129" s="435"/>
      <c r="CH129" s="436"/>
      <c r="CI129" s="435"/>
      <c r="CJ129" s="436"/>
      <c r="CK129" s="435"/>
      <c r="CL129" s="436"/>
      <c r="CM129" s="435"/>
      <c r="CN129" s="436"/>
      <c r="CO129" s="435"/>
      <c r="CP129" s="436"/>
      <c r="CQ129" s="435"/>
      <c r="CR129" s="436"/>
      <c r="CS129" s="435"/>
      <c r="CT129" s="436"/>
      <c r="CU129" s="435"/>
      <c r="CV129" s="436"/>
      <c r="CW129" s="435"/>
      <c r="CX129" s="436"/>
      <c r="CY129" s="435"/>
      <c r="CZ129" s="436"/>
      <c r="DA129" s="435"/>
      <c r="DB129" s="436"/>
      <c r="DC129" s="435"/>
      <c r="DD129" s="436"/>
      <c r="DE129" s="435"/>
      <c r="DF129" s="436"/>
      <c r="DG129" s="435"/>
      <c r="DH129" s="436"/>
      <c r="DI129" s="435"/>
      <c r="DJ129" s="436"/>
      <c r="DK129" s="435"/>
      <c r="DL129" s="436"/>
      <c r="DM129" s="435"/>
      <c r="DN129" s="436"/>
      <c r="DO129" s="435"/>
      <c r="DP129" s="436"/>
      <c r="DQ129" s="435"/>
      <c r="DR129" s="436"/>
      <c r="DS129" s="435"/>
      <c r="DT129" s="436"/>
      <c r="DU129" s="435"/>
      <c r="DV129" s="436"/>
      <c r="DW129" s="435"/>
      <c r="DX129" s="436"/>
      <c r="DY129" s="435"/>
      <c r="DZ129" s="436"/>
      <c r="EA129" s="435"/>
      <c r="EB129" s="436"/>
      <c r="EC129" s="435"/>
      <c r="ED129" s="436"/>
      <c r="EE129" s="435"/>
      <c r="EF129" s="436"/>
      <c r="EG129" s="435"/>
      <c r="EH129" s="436"/>
      <c r="EI129" s="435"/>
      <c r="EJ129" s="436"/>
      <c r="EK129" s="435"/>
      <c r="EL129" s="436"/>
      <c r="EM129" s="435"/>
      <c r="EN129" s="436"/>
      <c r="EO129" s="435"/>
      <c r="EQ129" s="436"/>
      <c r="ER129" s="435"/>
      <c r="ES129" s="436"/>
      <c r="ET129" s="435"/>
      <c r="EU129" s="436"/>
      <c r="EV129" s="435"/>
      <c r="EW129" s="436"/>
      <c r="EX129" s="435"/>
      <c r="EY129" s="436"/>
      <c r="EZ129" s="435"/>
      <c r="FA129" s="436"/>
      <c r="FB129" s="435"/>
      <c r="FC129" s="436"/>
      <c r="FD129" s="435"/>
      <c r="FE129" s="436"/>
      <c r="FF129" s="435"/>
      <c r="FG129" s="436"/>
      <c r="FH129" s="435"/>
      <c r="FI129" s="436"/>
      <c r="FJ129" s="435"/>
      <c r="FK129" s="436"/>
      <c r="FL129" s="435"/>
      <c r="FM129" s="436"/>
      <c r="FN129" s="435"/>
      <c r="FO129" s="436"/>
      <c r="FP129" s="435"/>
      <c r="FQ129" s="436"/>
      <c r="FR129" s="435"/>
      <c r="FS129" s="436"/>
      <c r="FT129" s="435"/>
      <c r="FU129" s="436"/>
      <c r="FV129" s="435"/>
      <c r="FW129" s="436"/>
      <c r="FX129" s="435"/>
      <c r="FY129" s="436"/>
      <c r="FZ129" s="435"/>
      <c r="GA129" s="436"/>
      <c r="GB129" s="435"/>
      <c r="GC129" s="436"/>
      <c r="GD129" s="435"/>
      <c r="GE129" s="436"/>
      <c r="GF129" s="435"/>
      <c r="GG129" s="436"/>
      <c r="GH129" s="435"/>
      <c r="GI129" s="436"/>
      <c r="GJ129" s="435"/>
      <c r="GK129" s="435"/>
      <c r="GL129" s="436"/>
    </row>
    <row r="130" spans="1:194" ht="12" hidden="1" customHeight="1" outlineLevel="1" x14ac:dyDescent="0.2">
      <c r="A130" s="437" t="s">
        <v>138</v>
      </c>
      <c r="B130" s="436"/>
      <c r="C130" s="435"/>
      <c r="D130" s="436"/>
      <c r="E130" s="435"/>
      <c r="F130" s="436"/>
      <c r="G130" s="435"/>
      <c r="H130" s="436"/>
      <c r="I130" s="435"/>
      <c r="J130" s="436"/>
      <c r="K130" s="435"/>
      <c r="L130" s="436"/>
      <c r="M130" s="435"/>
      <c r="N130" s="436"/>
      <c r="O130" s="435"/>
      <c r="P130" s="436"/>
      <c r="Q130" s="435"/>
      <c r="R130" s="436"/>
      <c r="S130" s="435"/>
      <c r="T130" s="436"/>
      <c r="U130" s="435"/>
      <c r="V130" s="436"/>
      <c r="W130" s="435"/>
      <c r="X130" s="436"/>
      <c r="Y130" s="435"/>
      <c r="Z130" s="436"/>
      <c r="AA130" s="435"/>
      <c r="AB130" s="436"/>
      <c r="AC130" s="435"/>
      <c r="AD130" s="436"/>
      <c r="AE130" s="435"/>
      <c r="AF130" s="436"/>
      <c r="AG130" s="435"/>
      <c r="AH130" s="436"/>
      <c r="AI130" s="435"/>
      <c r="AJ130" s="436"/>
      <c r="AK130" s="435"/>
      <c r="AL130" s="436"/>
      <c r="AM130" s="435"/>
      <c r="AN130" s="436"/>
      <c r="AO130" s="435"/>
      <c r="AP130" s="436"/>
      <c r="AQ130" s="435"/>
      <c r="AR130" s="436"/>
      <c r="AS130" s="435"/>
      <c r="AT130" s="436"/>
      <c r="AU130" s="435"/>
      <c r="AV130" s="436"/>
      <c r="AW130" s="435"/>
      <c r="AX130" s="436"/>
      <c r="AY130" s="435"/>
      <c r="AZ130" s="436"/>
      <c r="BA130" s="435"/>
      <c r="BB130" s="436"/>
      <c r="BC130" s="435"/>
      <c r="BD130" s="436"/>
      <c r="BE130" s="435"/>
      <c r="BF130" s="436"/>
      <c r="BG130" s="435"/>
      <c r="BH130" s="436"/>
      <c r="BI130" s="435"/>
      <c r="BJ130" s="436"/>
      <c r="BK130" s="435"/>
      <c r="BL130" s="436"/>
      <c r="BM130" s="435"/>
      <c r="BN130" s="436"/>
      <c r="BO130" s="435"/>
      <c r="BP130" s="436"/>
      <c r="BQ130" s="435"/>
      <c r="BR130" s="436"/>
      <c r="BS130" s="435"/>
      <c r="BT130" s="436"/>
      <c r="BU130" s="435"/>
      <c r="BV130" s="436"/>
      <c r="BW130" s="435"/>
      <c r="BX130" s="436"/>
      <c r="BY130" s="435"/>
      <c r="BZ130" s="436"/>
      <c r="CA130" s="435"/>
      <c r="CB130" s="436"/>
      <c r="CC130" s="435"/>
      <c r="CD130" s="436"/>
      <c r="CE130" s="435"/>
      <c r="CF130" s="436"/>
      <c r="CG130" s="435"/>
      <c r="CH130" s="436"/>
      <c r="CI130" s="435"/>
      <c r="CJ130" s="436"/>
      <c r="CK130" s="435"/>
      <c r="CL130" s="436"/>
      <c r="CM130" s="435"/>
      <c r="CN130" s="436"/>
      <c r="CO130" s="435"/>
      <c r="CP130" s="436"/>
      <c r="CQ130" s="435"/>
      <c r="CR130" s="436"/>
      <c r="CS130" s="435"/>
      <c r="CT130" s="436"/>
      <c r="CU130" s="435"/>
      <c r="CV130" s="436"/>
      <c r="CW130" s="435"/>
      <c r="CX130" s="436"/>
      <c r="CY130" s="435"/>
      <c r="CZ130" s="436"/>
      <c r="DA130" s="435"/>
      <c r="DB130" s="436"/>
      <c r="DC130" s="435"/>
      <c r="DD130" s="436"/>
      <c r="DE130" s="435"/>
      <c r="DF130" s="436"/>
      <c r="DG130" s="435"/>
      <c r="DH130" s="436"/>
      <c r="DI130" s="435"/>
      <c r="DJ130" s="436"/>
      <c r="DK130" s="435"/>
      <c r="DL130" s="436"/>
      <c r="DM130" s="435"/>
      <c r="DN130" s="436"/>
      <c r="DO130" s="435"/>
      <c r="DP130" s="436"/>
      <c r="DQ130" s="435"/>
      <c r="DR130" s="436"/>
      <c r="DS130" s="435"/>
      <c r="DT130" s="436"/>
      <c r="DU130" s="435"/>
      <c r="DV130" s="436"/>
      <c r="DW130" s="435"/>
      <c r="DX130" s="436"/>
      <c r="DY130" s="435"/>
      <c r="DZ130" s="436"/>
      <c r="EA130" s="435"/>
      <c r="EB130" s="436"/>
      <c r="EC130" s="435"/>
      <c r="ED130" s="436"/>
      <c r="EE130" s="435"/>
      <c r="EF130" s="436"/>
      <c r="EG130" s="435"/>
      <c r="EH130" s="436"/>
      <c r="EI130" s="435"/>
      <c r="EJ130" s="436"/>
      <c r="EK130" s="435"/>
      <c r="EL130" s="436"/>
      <c r="EM130" s="435"/>
      <c r="EN130" s="436"/>
      <c r="EO130" s="435"/>
      <c r="EQ130" s="436"/>
      <c r="ER130" s="435"/>
      <c r="ES130" s="436"/>
      <c r="ET130" s="435"/>
      <c r="EU130" s="436"/>
      <c r="EV130" s="435"/>
      <c r="EW130" s="436"/>
      <c r="EX130" s="435"/>
      <c r="EY130" s="436"/>
      <c r="EZ130" s="435"/>
      <c r="FA130" s="436"/>
      <c r="FB130" s="435"/>
      <c r="FC130" s="436"/>
      <c r="FD130" s="435"/>
      <c r="FE130" s="436"/>
      <c r="FF130" s="435"/>
      <c r="FG130" s="436"/>
      <c r="FH130" s="435"/>
      <c r="FI130" s="436"/>
      <c r="FJ130" s="435"/>
      <c r="FK130" s="436"/>
      <c r="FL130" s="435"/>
      <c r="FM130" s="436"/>
      <c r="FN130" s="435"/>
      <c r="FO130" s="436"/>
      <c r="FP130" s="435"/>
      <c r="FQ130" s="436"/>
      <c r="FR130" s="435"/>
      <c r="FS130" s="436"/>
      <c r="FT130" s="435"/>
      <c r="FU130" s="436"/>
      <c r="FV130" s="435"/>
      <c r="FW130" s="436"/>
      <c r="FX130" s="435"/>
      <c r="FY130" s="436"/>
      <c r="FZ130" s="435"/>
      <c r="GA130" s="436"/>
      <c r="GB130" s="435"/>
      <c r="GC130" s="436"/>
      <c r="GD130" s="435"/>
      <c r="GE130" s="436"/>
      <c r="GF130" s="435"/>
      <c r="GG130" s="436"/>
      <c r="GH130" s="435"/>
      <c r="GI130" s="436"/>
      <c r="GJ130" s="435"/>
      <c r="GK130" s="435"/>
      <c r="GL130" s="436"/>
    </row>
    <row r="131" spans="1:194" ht="12" hidden="1" customHeight="1" outlineLevel="1" x14ac:dyDescent="0.2">
      <c r="A131" s="433" t="s">
        <v>19</v>
      </c>
      <c r="B131" s="434">
        <f>INPUT!K67</f>
        <v>3399439</v>
      </c>
      <c r="C131" s="435">
        <f>INPUT!L67</f>
        <v>13.8478396905239</v>
      </c>
      <c r="D131" s="434">
        <f>INPUT!M67</f>
        <v>3609065</v>
      </c>
      <c r="E131" s="435">
        <f>INPUT!N67</f>
        <v>15.81822546183651</v>
      </c>
      <c r="F131" s="434">
        <f>INPUT!O67</f>
        <v>3632430.5</v>
      </c>
      <c r="G131" s="435">
        <f>INPUT!P67</f>
        <v>15.010676487853436</v>
      </c>
      <c r="H131" s="434">
        <f>INPUT!Q67</f>
        <v>3671410.5</v>
      </c>
      <c r="I131" s="435">
        <f>INPUT!R67</f>
        <v>15.052322427617737</v>
      </c>
      <c r="J131" s="434">
        <f>INPUT!S67</f>
        <v>3727870.5</v>
      </c>
      <c r="K131" s="435">
        <f>INPUT!T67</f>
        <v>9.6613441217801022</v>
      </c>
      <c r="L131" s="434">
        <f>INPUT!U67</f>
        <v>3748116</v>
      </c>
      <c r="M131" s="435">
        <f>INPUT!V67</f>
        <v>3.8528261474924941</v>
      </c>
      <c r="N131" s="434">
        <f>INPUT!W67</f>
        <v>3861286</v>
      </c>
      <c r="O131" s="435">
        <f>INPUT!X67</f>
        <v>6.3003407773390308</v>
      </c>
      <c r="P131" s="434">
        <f>INPUT!Y67</f>
        <v>4012391.5</v>
      </c>
      <c r="Q131" s="435">
        <f>INPUT!Z67</f>
        <v>9.2874659480327804</v>
      </c>
      <c r="R131" s="434">
        <f>INPUT!AA67</f>
        <v>4092740</v>
      </c>
      <c r="S131" s="435">
        <f>INPUT!AB67</f>
        <v>9.7876119892040148</v>
      </c>
      <c r="T131" s="434">
        <f>INPUT!AC67</f>
        <v>4203131</v>
      </c>
      <c r="U131" s="435">
        <f>INPUT!AD67</f>
        <v>12.139832385123617</v>
      </c>
      <c r="V131" s="434">
        <f>INPUT!AE67</f>
        <v>4185974</v>
      </c>
      <c r="W131" s="435">
        <f>INPUT!AF67</f>
        <v>8.4088047350027839</v>
      </c>
      <c r="X131" s="434">
        <f>INPUT!AG67</f>
        <v>4067177.5</v>
      </c>
      <c r="Y131" s="435">
        <f>INPUT!AH67</f>
        <v>1.3654200992101684</v>
      </c>
      <c r="Z131" s="434">
        <f>INPUT!AI67</f>
        <v>4144611</v>
      </c>
      <c r="AA131" s="435">
        <f>INPUT!AJ67</f>
        <v>1.2673905500960148</v>
      </c>
      <c r="AB131" s="434">
        <f>INPUT!AK67</f>
        <v>4224961.5</v>
      </c>
      <c r="AC131" s="435">
        <f>INPUT!AL67</f>
        <v>0.51938661916557383</v>
      </c>
      <c r="AD131" s="434">
        <f>INPUT!AM67</f>
        <v>4293596.5</v>
      </c>
      <c r="AE131" s="435">
        <f>INPUT!AN67</f>
        <v>2.5710264803364691</v>
      </c>
      <c r="AF131" s="434">
        <f>INPUT!AO67</f>
        <v>4398672.5</v>
      </c>
      <c r="AG131" s="435">
        <f>INPUT!AP67</f>
        <v>8.1504925713224985</v>
      </c>
      <c r="AH131" s="434">
        <f>INPUT!AQ67</f>
        <v>4516944.5</v>
      </c>
      <c r="AI131" s="435">
        <f>INPUT!AR67</f>
        <v>8.9835572023526424</v>
      </c>
      <c r="AJ131" s="434">
        <f>INPUT!AS67</f>
        <v>4686578</v>
      </c>
      <c r="AK131" s="435">
        <f>INPUT!AT67</f>
        <v>10.925933881290995</v>
      </c>
      <c r="AL131" s="434">
        <f>INPUT!AU67</f>
        <v>4769091.5</v>
      </c>
      <c r="AM131" s="435">
        <f>INPUT!AV67</f>
        <v>11.074515269425067</v>
      </c>
      <c r="AN131" s="434">
        <f>INPUT!AW67</f>
        <v>4827731</v>
      </c>
      <c r="AO131" s="435">
        <f>INPUT!AX67</f>
        <v>9.754272453791458</v>
      </c>
      <c r="AP131" s="434">
        <f>INPUT!AY67</f>
        <v>4876770.5</v>
      </c>
      <c r="AQ131" s="435">
        <f>INPUT!AZ67</f>
        <v>7.9661372859462842</v>
      </c>
      <c r="AR131" s="434">
        <f>INPUT!BA67</f>
        <v>4881216</v>
      </c>
      <c r="AS131" s="435">
        <f>INPUT!BB67</f>
        <v>4.1530942192789633</v>
      </c>
      <c r="AT131" s="434">
        <f>INPUT!BC67</f>
        <v>4954566.5</v>
      </c>
      <c r="AU131" s="435">
        <f>INPUT!BD67</f>
        <v>3.8891055036373245</v>
      </c>
      <c r="AV131" s="434">
        <f>INPUT!BE67</f>
        <v>5117063</v>
      </c>
      <c r="AW131" s="435">
        <f>INPUT!BF67</f>
        <v>5.9931259633148493</v>
      </c>
      <c r="AX131" s="434">
        <f>INPUT!BG67</f>
        <v>5282207.5</v>
      </c>
      <c r="AY131" s="435">
        <f>INPUT!BH67</f>
        <v>8.3136370678095197</v>
      </c>
      <c r="AZ131" s="434">
        <f>INPUT!BI67</f>
        <v>5389088</v>
      </c>
      <c r="BA131" s="435">
        <f>INPUT!BJ67</f>
        <v>10.404620488009542</v>
      </c>
      <c r="BB131" s="434">
        <f>INPUT!BK67</f>
        <v>5404331</v>
      </c>
      <c r="BC131" s="435">
        <f>INPUT!BL67</f>
        <v>9.0777770365984658</v>
      </c>
      <c r="BD131" s="434">
        <f>INPUT!BM67</f>
        <v>5454497</v>
      </c>
      <c r="BE131" s="435">
        <f>INPUT!BN67</f>
        <v>6.5942905139139363</v>
      </c>
      <c r="BF131" s="434">
        <f>INPUT!BO67</f>
        <v>5524079</v>
      </c>
      <c r="BG131" s="435">
        <f>INPUT!BP67</f>
        <v>4.5789852064690661</v>
      </c>
      <c r="BH131" s="434">
        <f>INPUT!BQ67</f>
        <v>5566725</v>
      </c>
      <c r="BI131" s="435">
        <f>INPUT!BR67</f>
        <v>3.2962349102482635</v>
      </c>
      <c r="BJ131" s="434">
        <f>INPUT!BS67</f>
        <v>5587890</v>
      </c>
      <c r="BK131" s="435">
        <f>INPUT!BT67</f>
        <v>3.3965166086237231</v>
      </c>
      <c r="BL131" s="434">
        <f>INPUT!BU67</f>
        <v>5588534</v>
      </c>
      <c r="BM131" s="435">
        <f>INPUT!BV67</f>
        <v>2.4573668296086648</v>
      </c>
      <c r="BN131" s="434">
        <f>INPUT!BW67</f>
        <v>5516327.5</v>
      </c>
      <c r="BO131" s="435">
        <f>INPUT!BX67</f>
        <v>-0.14032203377251085</v>
      </c>
      <c r="BP131" s="434">
        <f>INPUT!BY67</f>
        <v>5497189</v>
      </c>
      <c r="BQ131" s="435">
        <f>INPUT!BZ67</f>
        <v>-1.2491366108438928</v>
      </c>
      <c r="BR131" s="434">
        <f>INPUT!CA67</f>
        <v>5649755</v>
      </c>
      <c r="BS131" s="435">
        <f>INPUT!CB67</f>
        <v>1.1071263034884371</v>
      </c>
      <c r="BT131" s="434">
        <f>INPUT!CC67</f>
        <v>5815239.5</v>
      </c>
      <c r="BU131" s="435">
        <f>INPUT!CD67</f>
        <v>4.0566184262277094</v>
      </c>
      <c r="BV131" s="434">
        <f>INPUT!CE67</f>
        <v>5966447.5</v>
      </c>
      <c r="BW131" s="435">
        <f>INPUT!CF67</f>
        <v>8.1597765904943174</v>
      </c>
      <c r="BX131" s="434">
        <f>INPUT!CG67</f>
        <v>6081897.5</v>
      </c>
      <c r="BY131" s="435">
        <f>INPUT!CH67</f>
        <v>10.636499854743953</v>
      </c>
      <c r="BZ131" s="434">
        <f>INPUT!CI67</f>
        <v>6200240</v>
      </c>
      <c r="CA131" s="435">
        <f>INPUT!CJ67</f>
        <v>9.7435198517457735</v>
      </c>
      <c r="CB131" s="434">
        <f>INPUT!CK67</f>
        <v>6300228.5</v>
      </c>
      <c r="CC131" s="435">
        <f>INPUT!CL67</f>
        <v>8.3399660495496306</v>
      </c>
      <c r="CD131" s="434">
        <f>INPUT!CM67</f>
        <v>6418936</v>
      </c>
      <c r="CE131" s="435">
        <f>INPUT!CN67</f>
        <v>7.5838847153184563</v>
      </c>
      <c r="CF131" s="434">
        <f>INPUT!CO67</f>
        <v>6584786</v>
      </c>
      <c r="CG131" s="435">
        <f>INPUT!CP67</f>
        <v>8.268611892916633</v>
      </c>
      <c r="CH131" s="434">
        <f>INPUT!CQ67</f>
        <v>6777881.5</v>
      </c>
      <c r="CI131" s="435">
        <f>INPUT!CR67</f>
        <v>9.3164377507967355</v>
      </c>
      <c r="CJ131" s="434">
        <f>INPUT!CS67</f>
        <v>7034123.5</v>
      </c>
      <c r="CK131" s="435">
        <f>INPUT!CT67</f>
        <v>11.648704487464222</v>
      </c>
      <c r="CL131" s="434">
        <f>INPUT!CU67</f>
        <v>7351371</v>
      </c>
      <c r="CM131" s="435">
        <f>INPUT!CV67</f>
        <v>14.526317134179244</v>
      </c>
      <c r="CN131" s="434">
        <f>INPUT!CW67</f>
        <v>7626496</v>
      </c>
      <c r="CO131" s="435">
        <f>INPUT!CX67</f>
        <v>15.819952235349799</v>
      </c>
      <c r="CP131" s="434">
        <f>INPUT!CY67</f>
        <v>8172271.5</v>
      </c>
      <c r="CQ131" s="435">
        <f>INPUT!CZ67</f>
        <v>20.57265238408197</v>
      </c>
      <c r="CR131" s="434">
        <f>INPUT!DA67</f>
        <v>8837469</v>
      </c>
      <c r="CS131" s="435">
        <f>INPUT!DB67</f>
        <v>25.637103187056631</v>
      </c>
      <c r="CT131" s="434">
        <f>INPUT!DC67</f>
        <v>8957753</v>
      </c>
      <c r="CU131" s="435">
        <f>INPUT!DD67</f>
        <v>21.851461448483555</v>
      </c>
      <c r="CV131" s="434">
        <f>INPUT!DE67</f>
        <v>8885597</v>
      </c>
      <c r="CW131" s="435">
        <f>INPUT!DF67</f>
        <v>16.509560878285392</v>
      </c>
      <c r="CX131" s="434">
        <f>INPUT!DG67</f>
        <v>8984744.5</v>
      </c>
      <c r="CY131" s="435">
        <f>INPUT!DH67</f>
        <v>9.9418258436470239</v>
      </c>
      <c r="CZ131" s="434">
        <f>INPUT!DI67</f>
        <v>9499785.5</v>
      </c>
      <c r="DA131" s="435">
        <f>INPUT!DJ67</f>
        <v>7.4944138417911255</v>
      </c>
      <c r="DB131" s="434">
        <f>INPUT!DK67</f>
        <v>9932956.5</v>
      </c>
      <c r="DC131" s="435">
        <f>INPUT!DL67</f>
        <v>10.886697813614642</v>
      </c>
      <c r="DD131" s="434">
        <f>INPUT!DM67</f>
        <v>10036645.5</v>
      </c>
      <c r="DE131" s="435">
        <f>INPUT!DN67</f>
        <v>12.954093011420609</v>
      </c>
      <c r="DF131" s="434">
        <f>INPUT!DO67</f>
        <v>10524280</v>
      </c>
      <c r="DG131" s="435">
        <f>INPUT!DP67</f>
        <v>17.134994768076051</v>
      </c>
      <c r="DH131" s="434">
        <f>INPUT!DQ67</f>
        <v>10921158.5</v>
      </c>
      <c r="DI131" s="435">
        <f>INPUT!DR67</f>
        <v>14.96215888242951</v>
      </c>
      <c r="DJ131" s="434">
        <f>INPUT!DS67</f>
        <v>10944593.5</v>
      </c>
      <c r="DK131" s="435">
        <f>INPUT!DT67</f>
        <v>10.18465146806995</v>
      </c>
      <c r="DL131" s="434">
        <f>INPUT!DU67</f>
        <v>10823152</v>
      </c>
      <c r="DM131" s="435">
        <f>INPUT!DV67</f>
        <v>7.8363483098013109</v>
      </c>
      <c r="DN131" s="434">
        <f>INPUT!DW67</f>
        <v>10673384.5</v>
      </c>
      <c r="DO131" s="435">
        <f>INPUT!DX67</f>
        <v>1.4167667526899796</v>
      </c>
      <c r="DP131" s="434">
        <f>INPUT!DY67</f>
        <v>10697893.5</v>
      </c>
      <c r="DQ131" s="435">
        <f>INPUT!DZ67</f>
        <v>-2.0443343991390694</v>
      </c>
      <c r="DR131" s="434">
        <f>INPUT!EA67</f>
        <v>10880835</v>
      </c>
      <c r="DS131" s="435">
        <f>INPUT!EB67</f>
        <v>-0.58255704060639069</v>
      </c>
      <c r="DT131" s="434">
        <f>INPUT!EC67</f>
        <v>11120297</v>
      </c>
      <c r="DU131" s="435">
        <f>INPUT!ED67</f>
        <v>2.7454571459404775</v>
      </c>
      <c r="DV131" s="434">
        <f>INPUT!EE67</f>
        <v>11207489.5</v>
      </c>
      <c r="DW131" s="435">
        <f>INPUT!EF67</f>
        <v>5.0040828192781772</v>
      </c>
      <c r="DX131" s="434">
        <f>INPUT!EG67</f>
        <v>11317843</v>
      </c>
      <c r="DY131" s="435">
        <f>INPUT!EH67</f>
        <v>5.7950614296169656</v>
      </c>
      <c r="DZ131" s="434">
        <f>INPUT!EI67</f>
        <v>11490054.5</v>
      </c>
      <c r="EA131" s="435">
        <f>INPUT!EJ67</f>
        <v>5.5990142300659906</v>
      </c>
      <c r="EB131" s="434">
        <f>INPUT!EK67</f>
        <v>11574329.5</v>
      </c>
      <c r="EC131" s="435">
        <f>INPUT!EL67</f>
        <v>4.0829170300037854</v>
      </c>
      <c r="ED131" s="434">
        <f>INPUT!EM67</f>
        <v>11674561.5</v>
      </c>
      <c r="EE131" s="435">
        <f>INPUT!EN67</f>
        <v>4.1674988854551342</v>
      </c>
      <c r="EF131" s="434">
        <f>INPUT!EO67</f>
        <v>11785592</v>
      </c>
      <c r="EG131" s="435">
        <f>INPUT!EP67</f>
        <v>4.1328458081632657</v>
      </c>
      <c r="EH131" s="434">
        <f>INPUT!EQ67</f>
        <v>11796874.551894085</v>
      </c>
      <c r="EI131" s="435">
        <f>INPUT!ER67</f>
        <v>2.6703098048323826</v>
      </c>
      <c r="EJ131" s="434">
        <f>INPUT!ES67</f>
        <v>11695092.556841297</v>
      </c>
      <c r="EK131" s="435">
        <f>INPUT!ET67</f>
        <v>1.043369785189685</v>
      </c>
      <c r="EL131" s="434">
        <f>INPUT!EU67</f>
        <v>11620077.798241226</v>
      </c>
      <c r="EM131" s="435">
        <f>INPUT!EV67</f>
        <v>-0.46668735060219069</v>
      </c>
      <c r="EN131" s="434">
        <f>INPUT!EW67</f>
        <v>11575001.26173877</v>
      </c>
      <c r="EO131" s="435">
        <f>INPUT!EX67</f>
        <v>-1.7868490463714526</v>
      </c>
      <c r="EQ131" s="434">
        <f>INPUT!FF67</f>
        <v>3112879.125</v>
      </c>
      <c r="ER131" s="435">
        <f>INPUT!FG67</f>
        <v>10.086559935494478</v>
      </c>
      <c r="ES131" s="434">
        <f>INPUT!FH67</f>
        <v>3578086.25</v>
      </c>
      <c r="ET131" s="435">
        <f>INPUT!FI67</f>
        <v>14.944593295121923</v>
      </c>
      <c r="EU131" s="434">
        <f>INPUT!FJ67</f>
        <v>3906048</v>
      </c>
      <c r="EV131" s="435">
        <f>INPUT!FK67</f>
        <v>9.165842494713484</v>
      </c>
      <c r="EW131" s="434">
        <f>INPUT!FL67</f>
        <v>4068993.5</v>
      </c>
      <c r="EX131" s="435">
        <f>INPUT!FM67</f>
        <v>4.1716205228404801</v>
      </c>
      <c r="EY131" s="434">
        <f>INPUT!FN67</f>
        <v>4246014.5</v>
      </c>
      <c r="EZ131" s="435">
        <f>INPUT!FO67</f>
        <v>4.3504861828852714</v>
      </c>
      <c r="FA131" s="434">
        <f>INPUT!FP67</f>
        <v>4659714</v>
      </c>
      <c r="FB131" s="435">
        <f>INPUT!FQ67</f>
        <v>9.7432427515261608</v>
      </c>
      <c r="FC131" s="434">
        <f>INPUT!FR67</f>
        <v>5054929</v>
      </c>
      <c r="FD131" s="435">
        <f>INPUT!FS67</f>
        <v>8.4815291238904411</v>
      </c>
      <c r="FE131" s="434">
        <f>INPUT!FT67</f>
        <v>5378917.5</v>
      </c>
      <c r="FF131" s="435">
        <f>INPUT!FU67</f>
        <v>6.4093580740698819</v>
      </c>
      <c r="FG131" s="434">
        <f>INPUT!FV67</f>
        <v>5579254</v>
      </c>
      <c r="FH131" s="435">
        <f>INPUT!FW67</f>
        <v>3.7244761608632215</v>
      </c>
      <c r="FI131" s="434">
        <f>INPUT!FX67</f>
        <v>5619627.75</v>
      </c>
      <c r="FJ131" s="435">
        <f>INPUT!FY67</f>
        <v>0.72364065159966628</v>
      </c>
      <c r="FK131" s="434">
        <f>INPUT!FZ67</f>
        <v>6137203.375</v>
      </c>
      <c r="FL131" s="435">
        <f>INPUT!GA67</f>
        <v>9.2101407428632598</v>
      </c>
      <c r="FM131" s="434">
        <f>INPUT!GB67</f>
        <v>6703931.75</v>
      </c>
      <c r="FN131" s="435">
        <f>INPUT!GC67</f>
        <v>9.2343098374184187</v>
      </c>
      <c r="FO131" s="434">
        <f>INPUT!GD67</f>
        <v>7996901.875</v>
      </c>
      <c r="FP131" s="435">
        <f>INPUT!GE67</f>
        <v>19.286743559106199</v>
      </c>
      <c r="FQ131" s="434">
        <f>INPUT!GF67</f>
        <v>9081970</v>
      </c>
      <c r="FR131" s="435">
        <f>INPUT!GG67</f>
        <v>13.568606217267099</v>
      </c>
      <c r="FS131" s="434">
        <f>INPUT!GH67</f>
        <v>10353760.125</v>
      </c>
      <c r="FT131" s="435">
        <f>INPUT!GI67</f>
        <v>14.003460978179838</v>
      </c>
      <c r="FU131" s="434">
        <f>INPUT!GJ67</f>
        <v>10784755.875</v>
      </c>
      <c r="FV131" s="435">
        <f>INPUT!GK67</f>
        <v>4.162697848864827</v>
      </c>
      <c r="FW131" s="434">
        <f>INPUT!GL67</f>
        <v>11131616.125</v>
      </c>
      <c r="FX131" s="435">
        <f>INPUT!GM67</f>
        <v>3.2162086376387178</v>
      </c>
      <c r="FY131" s="434">
        <f>INPUT!GN67</f>
        <v>11631134.375</v>
      </c>
      <c r="FZ131" s="435">
        <f>INPUT!GO67</f>
        <v>4.4873830034271034</v>
      </c>
      <c r="GA131" s="434">
        <f>INPUT!GP67</f>
        <v>11671761.542178845</v>
      </c>
      <c r="GB131" s="435">
        <f>INPUT!GQ67</f>
        <v>0.34929668825913751</v>
      </c>
      <c r="GC131" s="434">
        <f>INPUT!GR67</f>
        <v>11597931.076700628</v>
      </c>
      <c r="GD131" s="435">
        <f>INPUT!GS67</f>
        <v>-0.63255632160931219</v>
      </c>
      <c r="GE131" s="434">
        <f>INPUT!GT67</f>
        <v>11703278.289517999</v>
      </c>
      <c r="GF131" s="435">
        <f>INPUT!GU67</f>
        <v>0.90832763292589824</v>
      </c>
      <c r="GG131" s="434">
        <f>INPUT!GV67</f>
        <v>11869091.877301455</v>
      </c>
      <c r="GH131" s="435">
        <f>INPUT!GW67</f>
        <v>1.4168131670590611</v>
      </c>
      <c r="GI131" s="434">
        <f>INPUT!GX67</f>
        <v>12094561.554486385</v>
      </c>
      <c r="GJ131" s="435">
        <f>INPUT!GY67</f>
        <v>1.8996371374976118</v>
      </c>
      <c r="GK131" s="435">
        <f>INPUT!GZ67</f>
        <v>0.78446881469118601</v>
      </c>
      <c r="GL131" s="436"/>
    </row>
    <row r="132" spans="1:194" ht="12" hidden="1" customHeight="1" outlineLevel="1" x14ac:dyDescent="0.2">
      <c r="A132" s="433" t="s">
        <v>409</v>
      </c>
      <c r="B132" s="466">
        <f>INPUT!K70</f>
        <v>4.2382287195034234</v>
      </c>
      <c r="C132" s="435">
        <f>INPUT!L70</f>
        <v>-3.4283376126576726</v>
      </c>
      <c r="D132" s="466">
        <f>INPUT!M70</f>
        <v>4.1322614028841267</v>
      </c>
      <c r="E132" s="435">
        <f>INPUT!N70</f>
        <v>-4.0996645499302931</v>
      </c>
      <c r="F132" s="466">
        <f>INPUT!O70</f>
        <v>4.1738444823651824</v>
      </c>
      <c r="G132" s="435">
        <f>INPUT!P70</f>
        <v>-4.305958868417969</v>
      </c>
      <c r="H132" s="466">
        <f>INPUT!Q70</f>
        <v>4.2171258158138407</v>
      </c>
      <c r="I132" s="435">
        <f>INPUT!R70</f>
        <v>-3.7370051274613458</v>
      </c>
      <c r="J132" s="466">
        <f>INPUT!S70</f>
        <v>4.2688178143527251</v>
      </c>
      <c r="K132" s="435">
        <f>INPUT!T70</f>
        <v>0.72174242764524443</v>
      </c>
      <c r="L132" s="466">
        <f>INPUT!U70</f>
        <v>4.2557914429542736</v>
      </c>
      <c r="M132" s="435">
        <f>INPUT!V70</f>
        <v>2.9894052681161076</v>
      </c>
      <c r="N132" s="466">
        <f>INPUT!W70</f>
        <v>4.092108173287345</v>
      </c>
      <c r="O132" s="435">
        <f>INPUT!X70</f>
        <v>-1.9582979055204341</v>
      </c>
      <c r="P132" s="466">
        <f>INPUT!Y70</f>
        <v>4.0401840149447033</v>
      </c>
      <c r="Q132" s="435">
        <f>INPUT!Z70</f>
        <v>-4.1957913659019024</v>
      </c>
      <c r="R132" s="466">
        <f>INPUT!AA70</f>
        <v>3.967415472275297</v>
      </c>
      <c r="S132" s="435">
        <f>INPUT!AB70</f>
        <v>-7.0605576341076333</v>
      </c>
      <c r="T132" s="466">
        <f>INPUT!AC70</f>
        <v>3.9227899392143621</v>
      </c>
      <c r="U132" s="435">
        <f>INPUT!AD70</f>
        <v>-7.8246668851974839</v>
      </c>
      <c r="V132" s="466">
        <f>INPUT!AE70</f>
        <v>3.9903735665821145</v>
      </c>
      <c r="W132" s="435">
        <f>INPUT!AF70</f>
        <v>-2.4861172382816821</v>
      </c>
      <c r="X132" s="466">
        <f>INPUT!AG70</f>
        <v>4.0359192585029788</v>
      </c>
      <c r="Y132" s="435">
        <f>INPUT!AH70</f>
        <v>-0.1055584702565282</v>
      </c>
      <c r="Z132" s="466">
        <f>INPUT!AI70</f>
        <v>3.8934413868997595</v>
      </c>
      <c r="AA132" s="435">
        <f>INPUT!AJ70</f>
        <v>-1.8645409308018279</v>
      </c>
      <c r="AB132" s="466">
        <f>INPUT!AK70</f>
        <v>3.9958707316031163</v>
      </c>
      <c r="AC132" s="435">
        <f>INPUT!AL70</f>
        <v>1.8629800096660487</v>
      </c>
      <c r="AD132" s="466">
        <f>INPUT!AM70</f>
        <v>3.9947861891540115</v>
      </c>
      <c r="AE132" s="435">
        <f>INPUT!AN70</f>
        <v>0.11058169111912708</v>
      </c>
      <c r="AF132" s="466">
        <f>INPUT!AO70</f>
        <v>3.9119075130053442</v>
      </c>
      <c r="AG132" s="435">
        <f>INPUT!AP70</f>
        <v>-3.0727013489272204</v>
      </c>
      <c r="AH132" s="466">
        <f>INPUT!AQ70</f>
        <v>3.80212774365503</v>
      </c>
      <c r="AI132" s="435">
        <f>INPUT!AR70</f>
        <v>-2.3453195815910322</v>
      </c>
      <c r="AJ132" s="466">
        <f>INPUT!AS70</f>
        <v>3.7828027187427589</v>
      </c>
      <c r="AK132" s="435">
        <f>INPUT!AT70</f>
        <v>1</v>
      </c>
      <c r="AL132" s="466">
        <f>INPUT!AU70</f>
        <v>3.8222793586577235</v>
      </c>
      <c r="AM132" s="435">
        <f>INPUT!AV70</f>
        <v>-4.3182994615494135</v>
      </c>
      <c r="AN132" s="466">
        <f>INPUT!AW70</f>
        <v>3.9234994658981623</v>
      </c>
      <c r="AO132" s="435">
        <f>INPUT!AX70</f>
        <v>0.29632481990640169</v>
      </c>
      <c r="AP132" s="466">
        <f>INPUT!AY70</f>
        <v>3.9152139720333365</v>
      </c>
      <c r="AQ132" s="435">
        <f>INPUT!AZ70</f>
        <v>2.9742879777520326</v>
      </c>
      <c r="AR132" s="466">
        <f>INPUT!BA70</f>
        <v>3.9591773853072678</v>
      </c>
      <c r="AS132" s="435">
        <f>INPUT!BB70</f>
        <v>4.6625393835798112</v>
      </c>
      <c r="AT132" s="466">
        <f>INPUT!BC70</f>
        <v>4.0329663553814443</v>
      </c>
      <c r="AU132" s="435">
        <f>INPUT!BD70</f>
        <v>5.5120774007922924</v>
      </c>
      <c r="AV132" s="466">
        <f>INPUT!BE70</f>
        <v>3.9423395803413008</v>
      </c>
      <c r="AW132" s="435">
        <f>INPUT!BF70</f>
        <v>0.48018649185226359</v>
      </c>
      <c r="AX132" s="466">
        <f>INPUT!BG70</f>
        <v>3.9459260167269083</v>
      </c>
      <c r="AY132" s="435">
        <f>INPUT!BH70</f>
        <v>0.78442825635969271</v>
      </c>
      <c r="AZ132" s="466">
        <f>INPUT!BI70</f>
        <v>3.9655689422774318</v>
      </c>
      <c r="BA132" s="435">
        <f>INPUT!BJ70</f>
        <v>0.161436489152611</v>
      </c>
      <c r="BB132" s="466">
        <f>INPUT!BK70</f>
        <v>3.9816214069789577</v>
      </c>
      <c r="BC132" s="435">
        <f>INPUT!BL70</f>
        <v>-1.2731310870960688</v>
      </c>
      <c r="BD132" s="466">
        <f>INPUT!BM70</f>
        <v>3.8681476953786937</v>
      </c>
      <c r="BE132" s="435">
        <f>INPUT!BN70</f>
        <v>-1.8819252743363157</v>
      </c>
      <c r="BF132" s="466">
        <f>INPUT!BO70</f>
        <v>3.7788742702629703</v>
      </c>
      <c r="BG132" s="435">
        <f>INPUT!BP70</f>
        <v>-4.2335245454628412</v>
      </c>
      <c r="BH132" s="466">
        <f>INPUT!BQ70</f>
        <v>3.8138762018960879</v>
      </c>
      <c r="BI132" s="435">
        <f>INPUT!BR70</f>
        <v>-3.8252453201387704</v>
      </c>
      <c r="BJ132" s="466">
        <f>INPUT!BS70</f>
        <v>3.883684181327836</v>
      </c>
      <c r="BK132" s="435">
        <f>INPUT!BT70</f>
        <v>-2.4597322457493798</v>
      </c>
      <c r="BL132" s="466">
        <f>INPUT!BU70</f>
        <v>3.7552603240849929</v>
      </c>
      <c r="BM132" s="435">
        <f>INPUT!BV70</f>
        <v>-2.9183831689924444</v>
      </c>
      <c r="BN132" s="466">
        <f>INPUT!BW70</f>
        <v>3.8041251176620676</v>
      </c>
      <c r="BO132" s="435">
        <f>INPUT!BX70</f>
        <v>0.66821083722745644</v>
      </c>
      <c r="BP132" s="466">
        <f>INPUT!BY70</f>
        <v>3.8551339602840651</v>
      </c>
      <c r="BQ132" s="435">
        <f>INPUT!BZ70</f>
        <v>1.0817802205395521</v>
      </c>
      <c r="BR132" s="466">
        <f>INPUT!CA70</f>
        <v>3.7644110231328618</v>
      </c>
      <c r="BS132" s="435">
        <f>INPUT!CB70</f>
        <v>-3.0711343308609251</v>
      </c>
      <c r="BT132" s="466">
        <f>INPUT!CC70</f>
        <v>3.6535726516508911</v>
      </c>
      <c r="BU132" s="435">
        <f>INPUT!CD70</f>
        <v>-2.7078727879905062</v>
      </c>
      <c r="BV132" s="466">
        <f>INPUT!CE70</f>
        <v>3.6044899414601401</v>
      </c>
      <c r="BW132" s="435">
        <f>INPUT!CF70</f>
        <v>-5.2478604153960884</v>
      </c>
      <c r="BX132" s="466">
        <f>INPUT!CG70</f>
        <v>3.5891430264978976</v>
      </c>
      <c r="BY132" s="435">
        <f>INPUT!CH70</f>
        <v>-6.8996547597678815</v>
      </c>
      <c r="BZ132" s="466">
        <f>INPUT!CI70</f>
        <v>3.4572855244313123</v>
      </c>
      <c r="CA132" s="435">
        <f>INPUT!CJ70</f>
        <v>-8.1586600616728067</v>
      </c>
      <c r="CB132" s="466">
        <f>INPUT!CK70</f>
        <v>3.3737189055920749</v>
      </c>
      <c r="CC132" s="435">
        <f>INPUT!CL70</f>
        <v>-7.6597285107321555</v>
      </c>
      <c r="CD132" s="466">
        <f>INPUT!CM70</f>
        <v>3.3285267215625769</v>
      </c>
      <c r="CE132" s="435">
        <f>INPUT!CN70</f>
        <v>-7.6560962682496347</v>
      </c>
      <c r="CF132" s="466">
        <f>INPUT!CO70</f>
        <v>3.1488950438176735</v>
      </c>
      <c r="CG132" s="435">
        <f>INPUT!CP70</f>
        <v>-12.266103062206346</v>
      </c>
      <c r="CH132" s="466">
        <f>INPUT!CQ70</f>
        <v>3.1916167315701816</v>
      </c>
      <c r="CI132" s="435">
        <f>INPUT!CR70</f>
        <v>-7.6843173924673325</v>
      </c>
      <c r="CJ132" s="466">
        <f>INPUT!CS70</f>
        <v>3.1181141474129648</v>
      </c>
      <c r="CK132" s="435">
        <f>INPUT!CT70</f>
        <v>-7.5763501741486161</v>
      </c>
      <c r="CL132" s="466">
        <f>INPUT!CU70</f>
        <v>3.158866557000048</v>
      </c>
      <c r="CM132" s="435">
        <f>INPUT!CV70</f>
        <v>-5.0971549503704079</v>
      </c>
      <c r="CN132" s="466">
        <f>INPUT!CW70</f>
        <v>2.9054496324393271</v>
      </c>
      <c r="CO132" s="435">
        <f>INPUT!CX70</f>
        <v>-7.7311376845128787</v>
      </c>
      <c r="CP132" s="466">
        <f>INPUT!CY70</f>
        <v>2.744549052243308</v>
      </c>
      <c r="CQ132" s="435">
        <f>INPUT!CZ70</f>
        <v>-14.007561587977058</v>
      </c>
      <c r="CR132" s="466">
        <f>INPUT!DA70</f>
        <v>2.6109285362132528</v>
      </c>
      <c r="CS132" s="435">
        <f>INPUT!DB70</f>
        <v>-16.265780764328763</v>
      </c>
      <c r="CT132" s="466">
        <f>INPUT!DC70</f>
        <v>2.7806973467564911</v>
      </c>
      <c r="CU132" s="435">
        <f>INPUT!DD70</f>
        <v>-11.971674124870324</v>
      </c>
      <c r="CV132" s="466">
        <f>INPUT!DE70</f>
        <v>2.9073116865417146</v>
      </c>
      <c r="CW132" s="435">
        <f>INPUT!DF70</f>
        <v>6.4088328415601303E-2</v>
      </c>
      <c r="CX132" s="466">
        <f>INPUT!DG70</f>
        <v>2.900739136210273</v>
      </c>
      <c r="CY132" s="435">
        <f>INPUT!DH70</f>
        <v>5.6909197465171868</v>
      </c>
      <c r="CZ132" s="466">
        <f>INPUT!DI70</f>
        <v>2.8106318821619709</v>
      </c>
      <c r="DA132" s="435">
        <f>INPUT!DJ70</f>
        <v>7.6487480671668218</v>
      </c>
      <c r="DB132" s="466">
        <f>INPUT!DK70</f>
        <v>2.742587264929631</v>
      </c>
      <c r="DC132" s="435">
        <f>INPUT!DL70</f>
        <v>-1.3705224652122983</v>
      </c>
      <c r="DD132" s="466">
        <f>INPUT!DM70</f>
        <v>2.767458509917482</v>
      </c>
      <c r="DE132" s="435">
        <f>INPUT!DN70</f>
        <v>-4.8103950213397972</v>
      </c>
      <c r="DF132" s="466">
        <f>INPUT!DO70</f>
        <v>2.6697883370643885</v>
      </c>
      <c r="DG132" s="435">
        <f>INPUT!DP70</f>
        <v>-7.9617914021601681</v>
      </c>
      <c r="DH132" s="466">
        <f>INPUT!DQ70</f>
        <v>2.6964904867922206</v>
      </c>
      <c r="DI132" s="435">
        <f>INPUT!DR70</f>
        <v>-4.0610581589913259</v>
      </c>
      <c r="DJ132" s="466">
        <f>INPUT!DS70</f>
        <v>2.6677646821693286</v>
      </c>
      <c r="DK132" s="435">
        <f>INPUT!DT70</f>
        <v>-2.7281750964530227</v>
      </c>
      <c r="DL132" s="466">
        <f>INPUT!DU70</f>
        <v>2.7136272316973837</v>
      </c>
      <c r="DM132" s="435">
        <f>INPUT!DV70</f>
        <v>-1.9451521324416632</v>
      </c>
      <c r="DN132" s="466">
        <f>INPUT!DW70</f>
        <v>2.7753520919254804</v>
      </c>
      <c r="DO132" s="435">
        <f>INPUT!DX70</f>
        <v>3.9540121363016434</v>
      </c>
      <c r="DP132" s="466">
        <f>INPUT!DY70</f>
        <v>2.7811456526464764</v>
      </c>
      <c r="DQ132" s="435">
        <f>INPUT!DZ70</f>
        <v>3.1394572415110789</v>
      </c>
      <c r="DR132" s="466">
        <f>INPUT!EA70</f>
        <v>2.6384372155261979</v>
      </c>
      <c r="DS132" s="435">
        <f>INPUT!EB70</f>
        <v>-1.0993273446922913</v>
      </c>
      <c r="DT132" s="466">
        <f>INPUT!EC70</f>
        <v>2.4979188955115141</v>
      </c>
      <c r="DU132" s="435">
        <f>INPUT!ED70</f>
        <v>-7.9490776649872918</v>
      </c>
      <c r="DV132" s="466">
        <f>INPUT!EE70</f>
        <v>2.4168838168440847</v>
      </c>
      <c r="DW132" s="435">
        <f>INPUT!EF70</f>
        <v>-12.916136879508432</v>
      </c>
      <c r="DX132" s="466">
        <f>INPUT!EG70</f>
        <v>2.428731340415307</v>
      </c>
      <c r="DY132" s="435">
        <f>INPUT!EH70</f>
        <v>-12.671551808004722</v>
      </c>
      <c r="DZ132" s="466">
        <f>INPUT!EI70</f>
        <v>2.4094228621805058</v>
      </c>
      <c r="EA132" s="435">
        <f>INPUT!EJ70</f>
        <v>-8.6799243126965404</v>
      </c>
      <c r="EB132" s="466">
        <f>INPUT!EK70</f>
        <v>2.3559032080432822</v>
      </c>
      <c r="EC132" s="435">
        <f>INPUT!EL70</f>
        <v>-5.6853602302067703</v>
      </c>
      <c r="ED132" s="466">
        <f>INPUT!EM70</f>
        <v>2.3636348140356276</v>
      </c>
      <c r="EE132" s="435">
        <f>INPUT!EN70</f>
        <v>-2.2032090428735884</v>
      </c>
      <c r="EF132" s="466">
        <f>INPUT!EO70</f>
        <v>2.372897347880361</v>
      </c>
      <c r="EG132" s="435">
        <f>INPUT!EP70</f>
        <v>-2.2988953782512089</v>
      </c>
      <c r="EH132" s="466">
        <f>INPUT!EQ70</f>
        <v>2.3828973478803608</v>
      </c>
      <c r="EI132" s="435">
        <f>INPUT!ER70</f>
        <v>-1.1009073880929199</v>
      </c>
      <c r="EJ132" s="466">
        <f>INPUT!ES70</f>
        <v>2.3928973478803606</v>
      </c>
      <c r="EK132" s="435">
        <f>INPUT!ET70</f>
        <v>1.5702741823508282</v>
      </c>
      <c r="EL132" s="466">
        <f>INPUT!EU70</f>
        <v>2.4028973478803604</v>
      </c>
      <c r="EM132" s="435">
        <f>INPUT!EV70</f>
        <v>1.6611082901464291</v>
      </c>
      <c r="EN132" s="466">
        <f>INPUT!EW70</f>
        <v>2.4128973478803601</v>
      </c>
      <c r="EO132" s="435">
        <f>INPUT!EX70</f>
        <v>1.6857029249802924</v>
      </c>
      <c r="EQ132" s="466">
        <f>INPUT!FF70</f>
        <v>4.3598544803759447</v>
      </c>
      <c r="ER132" s="435">
        <f>INPUT!FG70</f>
        <v>-2.413438354384545</v>
      </c>
      <c r="ES132" s="466">
        <f>INPUT!FH70</f>
        <v>4.189753670694774</v>
      </c>
      <c r="ET132" s="435">
        <f>INPUT!FI70</f>
        <v>-3.9015249349905634</v>
      </c>
      <c r="EU132" s="466">
        <f>INPUT!FJ70</f>
        <v>4.0883010142220479</v>
      </c>
      <c r="EV132" s="435">
        <f>INPUT!FK70</f>
        <v>-2.4214468068215256</v>
      </c>
      <c r="EW132" s="466">
        <f>INPUT!FL70</f>
        <v>4.0454721788078549</v>
      </c>
      <c r="EX132" s="435">
        <f>INPUT!FM70</f>
        <v>-1.0475949609679791</v>
      </c>
      <c r="EY132" s="466">
        <f>INPUT!FN70</f>
        <v>3.9671555525775997</v>
      </c>
      <c r="EZ132" s="435">
        <f>INPUT!FO70</f>
        <v>-1.9359081651955434</v>
      </c>
      <c r="FA132" s="466">
        <f>INPUT!FP70</f>
        <v>3.866803842467585</v>
      </c>
      <c r="FB132" s="435">
        <f>INPUT!FQ70</f>
        <v>-2.5295632797865064</v>
      </c>
      <c r="FC132" s="466">
        <f>INPUT!FR70</f>
        <v>3.8860090814331913</v>
      </c>
      <c r="FD132" s="435">
        <f>INPUT!FS70</f>
        <v>0.49666959452876469</v>
      </c>
      <c r="FE132" s="466">
        <f>INPUT!FT70</f>
        <v>3.9427449853990137</v>
      </c>
      <c r="FF132" s="435">
        <f>INPUT!FU70</f>
        <v>1.4600044101003018</v>
      </c>
      <c r="FG132" s="466">
        <f>INPUT!FV70</f>
        <v>3.7995043781838933</v>
      </c>
      <c r="FH132" s="435">
        <f>INPUT!FW70</f>
        <v>-3.6330172949449402</v>
      </c>
      <c r="FI132" s="466">
        <f>INPUT!FX70</f>
        <v>3.7676694866488267</v>
      </c>
      <c r="FJ132" s="435">
        <f>INPUT!FY70</f>
        <v>-0.83786958419780344</v>
      </c>
      <c r="FK132" s="466">
        <f>INPUT!FZ70</f>
        <v>3.5042834147564808</v>
      </c>
      <c r="FL132" s="435">
        <f>INPUT!GA70</f>
        <v>-6.99068941226626</v>
      </c>
      <c r="FM132" s="466">
        <f>INPUT!GB70</f>
        <v>3.1946178449683651</v>
      </c>
      <c r="FN132" s="435">
        <f>INPUT!GC70</f>
        <v>-8.8367729757279019</v>
      </c>
      <c r="FO132" s="466">
        <f>INPUT!GD70</f>
        <v>2.8412128040523195</v>
      </c>
      <c r="FP132" s="435">
        <f>INPUT!GE70</f>
        <v>-11.062513830024178</v>
      </c>
      <c r="FQ132" s="466">
        <f>INPUT!GF70</f>
        <v>2.8491836022360788</v>
      </c>
      <c r="FR132" s="435">
        <f>INPUT!GG70</f>
        <v>0.28054210414618641</v>
      </c>
      <c r="FS132" s="466">
        <f>INPUT!GH70</f>
        <v>2.7179594331194727</v>
      </c>
      <c r="FT132" s="435">
        <f>INPUT!GI70</f>
        <v>-4.6056761317038175</v>
      </c>
      <c r="FU132" s="466">
        <f>INPUT!GJ70</f>
        <v>2.7340071802969765</v>
      </c>
      <c r="FV132" s="435">
        <f>INPUT!GK70</f>
        <v>0.59043365334874309</v>
      </c>
      <c r="FW132" s="466">
        <f>INPUT!GL70</f>
        <v>2.4942739390413537</v>
      </c>
      <c r="FX132" s="435">
        <f>INPUT!GM70</f>
        <v>-8.7685666293525362</v>
      </c>
      <c r="FY132" s="466">
        <f>INPUT!GN70</f>
        <v>2.3753659023477662</v>
      </c>
      <c r="FZ132" s="435">
        <f>INPUT!GO70</f>
        <v>-4.7672404715613741</v>
      </c>
      <c r="GA132" s="466">
        <f>INPUT!GP70</f>
        <v>2.3978180288090285</v>
      </c>
      <c r="GB132" s="435">
        <f>INPUT!GQ70</f>
        <v>0.94520707058525222</v>
      </c>
      <c r="GC132" s="466">
        <f>INPUT!GR70</f>
        <v>2.4478180288090283</v>
      </c>
      <c r="GD132" s="435">
        <f>INPUT!GS70</f>
        <v>2.0852291291192815</v>
      </c>
      <c r="GE132" s="466">
        <f>INPUT!GT70</f>
        <v>2.4978180288090281</v>
      </c>
      <c r="GF132" s="435">
        <f>INPUT!GU70</f>
        <v>2.0426354986986972</v>
      </c>
      <c r="GG132" s="466">
        <f>INPUT!GV70</f>
        <v>2.547818028809028</v>
      </c>
      <c r="GH132" s="435">
        <f>INPUT!GW70</f>
        <v>2.0017471018030975</v>
      </c>
      <c r="GI132" s="466">
        <f>INPUT!GX70</f>
        <v>2.5978180288090278</v>
      </c>
      <c r="GJ132" s="435">
        <f>INPUT!GY70</f>
        <v>1.9624635446736427</v>
      </c>
      <c r="GK132" s="435">
        <f>INPUT!GZ70</f>
        <v>1.8065315466286203</v>
      </c>
      <c r="GL132" s="436"/>
    </row>
    <row r="133" spans="1:194" ht="12" hidden="1" customHeight="1" outlineLevel="2" x14ac:dyDescent="0.2">
      <c r="A133" s="433" t="s">
        <v>553</v>
      </c>
      <c r="B133" s="465">
        <f>INPUT!K71</f>
        <v>3.74</v>
      </c>
      <c r="C133" s="435">
        <f>INPUT!L71</f>
        <v>-8.5574572127139259</v>
      </c>
      <c r="D133" s="465">
        <f>INPUT!M71</f>
        <v>3.9400963948331906</v>
      </c>
      <c r="E133" s="435">
        <f>INPUT!N71</f>
        <v>10.676865023404236</v>
      </c>
      <c r="F133" s="465">
        <f>INPUT!O71</f>
        <v>3.9600462308968929</v>
      </c>
      <c r="G133" s="435">
        <f>INPUT!P71</f>
        <v>5.601232823917135</v>
      </c>
      <c r="H133" s="465">
        <f>INPUT!Q71</f>
        <v>3.8</v>
      </c>
      <c r="I133" s="435">
        <f>INPUT!R71</f>
        <v>5.555555555555558</v>
      </c>
      <c r="J133" s="465">
        <f>INPUT!S71</f>
        <v>3.86</v>
      </c>
      <c r="K133" s="435">
        <f>INPUT!T71</f>
        <v>3.2085561497326109</v>
      </c>
      <c r="L133" s="465">
        <f>INPUT!U71</f>
        <v>4.1100000000000003</v>
      </c>
      <c r="M133" s="435">
        <f>INPUT!V71</f>
        <v>4.3121687426127764</v>
      </c>
      <c r="N133" s="465">
        <f>INPUT!W71</f>
        <v>3.76</v>
      </c>
      <c r="O133" s="435">
        <f>INPUT!X71</f>
        <v>-5.0516135224912606</v>
      </c>
      <c r="P133" s="465">
        <f>INPUT!Y71</f>
        <v>3.91</v>
      </c>
      <c r="Q133" s="435">
        <f>INPUT!Z71</f>
        <v>2.8947368421052611</v>
      </c>
      <c r="R133" s="465">
        <f>INPUT!AA71</f>
        <v>4.13</v>
      </c>
      <c r="S133" s="435">
        <f>INPUT!AB71</f>
        <v>6.9948186528497436</v>
      </c>
      <c r="T133" s="465">
        <f>INPUT!AC71</f>
        <v>3.86</v>
      </c>
      <c r="U133" s="435">
        <f>INPUT!AD71</f>
        <v>-6.0827250608272649</v>
      </c>
      <c r="V133" s="465">
        <f>INPUT!AE71</f>
        <v>3.96</v>
      </c>
      <c r="W133" s="435">
        <f>INPUT!AF71</f>
        <v>5.319148936170226</v>
      </c>
      <c r="X133" s="465">
        <f>INPUT!AG71</f>
        <v>2.59</v>
      </c>
      <c r="Y133" s="435">
        <f>INPUT!AH71</f>
        <v>-33.759590792838878</v>
      </c>
      <c r="Z133" s="465">
        <f>INPUT!AI71</f>
        <v>2.67</v>
      </c>
      <c r="AA133" s="435">
        <f>INPUT!AJ71</f>
        <v>-35.351089588377725</v>
      </c>
      <c r="AB133" s="465">
        <f>INPUT!AK71</f>
        <v>3.63</v>
      </c>
      <c r="AC133" s="435">
        <f>INPUT!AL71</f>
        <v>-5.9585492227979264</v>
      </c>
      <c r="AD133" s="465">
        <f>INPUT!AM71</f>
        <v>3.43</v>
      </c>
      <c r="AE133" s="435">
        <f>INPUT!AN71</f>
        <v>-13.383838383838375</v>
      </c>
      <c r="AF133" s="465">
        <f>INPUT!AO71</f>
        <v>2.86</v>
      </c>
      <c r="AG133" s="435">
        <f>INPUT!AP71</f>
        <v>10.424710424710426</v>
      </c>
      <c r="AH133" s="465">
        <f>INPUT!AQ71</f>
        <v>3.06</v>
      </c>
      <c r="AI133" s="435">
        <f>INPUT!AR71</f>
        <v>14.606741573033721</v>
      </c>
      <c r="AJ133" s="465">
        <f>INPUT!AS71</f>
        <v>2.85</v>
      </c>
      <c r="AK133" s="435">
        <f>INPUT!AT71</f>
        <v>-21.487603305785118</v>
      </c>
      <c r="AL133" s="465">
        <f>INPUT!AU71</f>
        <v>3.43</v>
      </c>
      <c r="AM133" s="435">
        <f>INPUT!AV71</f>
        <v>0</v>
      </c>
      <c r="AN133" s="465">
        <f>INPUT!AW71</f>
        <v>3.45</v>
      </c>
      <c r="AO133" s="435">
        <f>INPUT!AX71</f>
        <v>20.629370629370648</v>
      </c>
      <c r="AP133" s="465">
        <f>INPUT!AY71</f>
        <v>3.04</v>
      </c>
      <c r="AQ133" s="435">
        <f>INPUT!AZ71</f>
        <v>-0.65359477124182774</v>
      </c>
      <c r="AR133" s="465">
        <f>INPUT!BA71</f>
        <v>3.36</v>
      </c>
      <c r="AS133" s="435">
        <f>INPUT!BB71</f>
        <v>17.894736842105253</v>
      </c>
      <c r="AT133" s="465">
        <f>INPUT!BC71</f>
        <v>4.2</v>
      </c>
      <c r="AU133" s="435">
        <f>INPUT!BD71</f>
        <v>22.448979591836739</v>
      </c>
      <c r="AV133" s="465">
        <f>INPUT!BE71</f>
        <v>3.24</v>
      </c>
      <c r="AW133" s="435">
        <f>INPUT!BF71</f>
        <v>-6.086956521739129</v>
      </c>
      <c r="AX133" s="465">
        <f>INPUT!BG71</f>
        <v>3.36</v>
      </c>
      <c r="AY133" s="435">
        <f>INPUT!BH71</f>
        <v>10.526315789473673</v>
      </c>
      <c r="AZ133" s="465">
        <f>INPUT!BI71</f>
        <v>3.58</v>
      </c>
      <c r="BA133" s="435">
        <f>INPUT!BJ71</f>
        <v>6.5476190476190466</v>
      </c>
      <c r="BB133" s="465">
        <f>INPUT!BK71</f>
        <v>3.89</v>
      </c>
      <c r="BC133" s="435">
        <f>INPUT!BL71</f>
        <v>-7.3809523809523769</v>
      </c>
      <c r="BD133" s="465">
        <f>INPUT!BM71</f>
        <v>2.91</v>
      </c>
      <c r="BE133" s="435">
        <f>INPUT!BN71</f>
        <v>-10.185185185185187</v>
      </c>
      <c r="BF133" s="465">
        <f>INPUT!BO71</f>
        <v>3.85</v>
      </c>
      <c r="BG133" s="435">
        <f>INPUT!BP71</f>
        <v>14.583333333333348</v>
      </c>
      <c r="BH133" s="465">
        <f>INPUT!BQ71</f>
        <v>3.46</v>
      </c>
      <c r="BI133" s="435">
        <f>INPUT!BR71</f>
        <v>-3.3519553072625774</v>
      </c>
      <c r="BJ133" s="465">
        <f>INPUT!BS71</f>
        <v>3.44</v>
      </c>
      <c r="BK133" s="435">
        <f>INPUT!BT71</f>
        <v>-11.568123393316199</v>
      </c>
      <c r="BL133" s="465">
        <f>INPUT!BU71</f>
        <v>3.24</v>
      </c>
      <c r="BM133" s="435">
        <f>INPUT!BV71</f>
        <v>11.340206185567014</v>
      </c>
      <c r="BN133" s="465">
        <f>INPUT!BW71</f>
        <v>3.7</v>
      </c>
      <c r="BO133" s="435">
        <f>INPUT!BX71</f>
        <v>-3.8961038961038974</v>
      </c>
      <c r="BP133" s="465">
        <f>INPUT!BY71</f>
        <v>3.25</v>
      </c>
      <c r="BQ133" s="435">
        <f>INPUT!BZ71</f>
        <v>-6.0693641618497107</v>
      </c>
      <c r="BR133" s="465">
        <f>INPUT!CA71</f>
        <v>2.89</v>
      </c>
      <c r="BS133" s="435">
        <f>INPUT!CB71</f>
        <v>-15.988372093023251</v>
      </c>
      <c r="BT133" s="465">
        <f>INPUT!CC71</f>
        <v>2.46</v>
      </c>
      <c r="BU133" s="435">
        <f>INPUT!CD71</f>
        <v>-24.07407407407408</v>
      </c>
      <c r="BV133" s="465">
        <f>INPUT!CE71</f>
        <v>2.67</v>
      </c>
      <c r="BW133" s="435">
        <f>INPUT!CF71</f>
        <v>-27.837837837837842</v>
      </c>
      <c r="BX133" s="465">
        <f>INPUT!CG71</f>
        <v>2.77</v>
      </c>
      <c r="BY133" s="435">
        <f>INPUT!CH71</f>
        <v>-14.769230769230768</v>
      </c>
      <c r="BZ133" s="465">
        <f>INPUT!CI71</f>
        <v>2.4500000000000002</v>
      </c>
      <c r="CA133" s="435">
        <f>INPUT!CJ71</f>
        <v>-15.224913494809689</v>
      </c>
      <c r="CB133" s="465">
        <f>INPUT!CK71</f>
        <v>2.36</v>
      </c>
      <c r="CC133" s="435">
        <f>INPUT!CL71</f>
        <v>0</v>
      </c>
      <c r="CD133" s="465">
        <f>INPUT!CM71</f>
        <v>2.36</v>
      </c>
      <c r="CE133" s="435">
        <f>INPUT!CN71</f>
        <v>0</v>
      </c>
      <c r="CF133" s="465">
        <f>INPUT!CO71</f>
        <v>2.67</v>
      </c>
      <c r="CG133" s="435">
        <f>INPUT!CP71</f>
        <v>0</v>
      </c>
      <c r="CH133" s="465">
        <f>INPUT!CQ71</f>
        <v>2.2599999999999998</v>
      </c>
      <c r="CI133" s="435">
        <f>INPUT!CR71</f>
        <v>0</v>
      </c>
      <c r="CJ133" s="465">
        <f>INPUT!CS71</f>
        <v>2.08</v>
      </c>
      <c r="CK133" s="435">
        <f>INPUT!CT71</f>
        <v>-11.864406779661007</v>
      </c>
      <c r="CL133" s="465">
        <f>INPUT!CU71</f>
        <v>2.0299999999999998</v>
      </c>
      <c r="CM133" s="435">
        <f>INPUT!CV71</f>
        <v>-13.983050847457633</v>
      </c>
      <c r="CN133" s="465">
        <f>INPUT!CW71</f>
        <v>1.97</v>
      </c>
      <c r="CO133" s="435">
        <f>INPUT!CX71</f>
        <v>-26.217228464419474</v>
      </c>
      <c r="CP133" s="465">
        <f>INPUT!CY71</f>
        <v>2.76</v>
      </c>
      <c r="CQ133" s="435">
        <f>INPUT!CZ71</f>
        <v>22.123893805309748</v>
      </c>
      <c r="CR133" s="465">
        <f>INPUT!DA71</f>
        <v>2.73</v>
      </c>
      <c r="CS133" s="435">
        <f>INPUT!DB71</f>
        <v>31.25</v>
      </c>
      <c r="CT133" s="465">
        <f>INPUT!DC71</f>
        <v>3.03</v>
      </c>
      <c r="CU133" s="435">
        <f>INPUT!DD71</f>
        <v>49.26108374384237</v>
      </c>
      <c r="CV133" s="465">
        <f>INPUT!DE71</f>
        <v>3.02</v>
      </c>
      <c r="CW133" s="435">
        <f>INPUT!DF71</f>
        <v>53.299492385786792</v>
      </c>
      <c r="CX133" s="465">
        <f>INPUT!DG71</f>
        <v>2</v>
      </c>
      <c r="CY133" s="435">
        <f>INPUT!DH71</f>
        <v>-27.536231884057962</v>
      </c>
      <c r="CZ133" s="465">
        <f>INPUT!DI71</f>
        <v>1.52</v>
      </c>
      <c r="DA133" s="435">
        <f>INPUT!DJ71</f>
        <v>-44.322344322344321</v>
      </c>
      <c r="DB133" s="465">
        <f>INPUT!DK71</f>
        <v>1.99</v>
      </c>
      <c r="DC133" s="435">
        <f>INPUT!DL71</f>
        <v>-34.323432343234316</v>
      </c>
      <c r="DD133" s="465">
        <f>INPUT!DM71</f>
        <v>2.58</v>
      </c>
      <c r="DE133" s="435">
        <f>INPUT!DN71</f>
        <v>-14.569536423841056</v>
      </c>
      <c r="DF133" s="465">
        <f>INPUT!DO71</f>
        <v>1.91</v>
      </c>
      <c r="DG133" s="435">
        <f>INPUT!DP71</f>
        <v>-4.5000000000000036</v>
      </c>
      <c r="DH133" s="465">
        <f>INPUT!DQ71</f>
        <v>2.4700000000000002</v>
      </c>
      <c r="DI133" s="435">
        <f>INPUT!DR71</f>
        <v>62.5</v>
      </c>
      <c r="DJ133" s="465">
        <f>INPUT!DS71</f>
        <v>1.1299999999999999</v>
      </c>
      <c r="DK133" s="435">
        <f>INPUT!DT71</f>
        <v>-43.216080402010057</v>
      </c>
      <c r="DL133" s="465">
        <f>INPUT!DU71</f>
        <v>3.76</v>
      </c>
      <c r="DM133" s="435">
        <f>INPUT!DV71</f>
        <v>45.736434108527121</v>
      </c>
      <c r="DN133" s="465">
        <f>INPUT!DW71</f>
        <v>2.76</v>
      </c>
      <c r="DO133" s="435">
        <f>INPUT!DX71</f>
        <v>44.502617801047116</v>
      </c>
      <c r="DP133" s="465">
        <f>INPUT!DY71</f>
        <v>2.04</v>
      </c>
      <c r="DQ133" s="435">
        <f>INPUT!DZ71</f>
        <v>-17.408906882591101</v>
      </c>
      <c r="DR133" s="465">
        <f>INPUT!EA71</f>
        <v>2.14</v>
      </c>
      <c r="DS133" s="435">
        <f>INPUT!EB71</f>
        <v>89.380530973451357</v>
      </c>
      <c r="DT133" s="465">
        <f>INPUT!EC71</f>
        <v>1.67</v>
      </c>
      <c r="DU133" s="435" t="str">
        <f>INPUT!ED71</f>
        <v>NM</v>
      </c>
      <c r="DV133" s="465">
        <f>INPUT!EE71</f>
        <v>2.2200000000000002</v>
      </c>
      <c r="DW133" s="435">
        <f>INPUT!EF71</f>
        <v>-19.565217391304333</v>
      </c>
      <c r="DX133" s="465">
        <f>INPUT!EG71</f>
        <v>0.88</v>
      </c>
      <c r="DY133" s="435" t="str">
        <f>INPUT!EH71</f>
        <v>NM</v>
      </c>
      <c r="DZ133" s="465">
        <f>INPUT!EI71</f>
        <v>1.21</v>
      </c>
      <c r="EA133" s="435">
        <f>INPUT!EJ71</f>
        <v>-43.457943925233657</v>
      </c>
      <c r="EB133" s="465">
        <f>INPUT!EK71</f>
        <v>2.25</v>
      </c>
      <c r="EC133" s="435">
        <f>INPUT!EL71</f>
        <v>34.730538922155695</v>
      </c>
      <c r="ED133" s="465">
        <f>INPUT!EM71</f>
        <v>3.02</v>
      </c>
      <c r="EE133" s="435">
        <f>INPUT!EN71</f>
        <v>36.036036036036023</v>
      </c>
      <c r="EF133" s="465">
        <f>INPUT!EO71</f>
        <v>2.33</v>
      </c>
      <c r="EG133" s="435" t="str">
        <f>INPUT!EP71</f>
        <v>NM</v>
      </c>
      <c r="EH133" s="465">
        <f>INPUT!EQ71</f>
        <v>0</v>
      </c>
      <c r="EI133" s="435" t="str">
        <f>INPUT!ER71</f>
        <v>NM</v>
      </c>
      <c r="EJ133" s="465">
        <f>INPUT!ES71</f>
        <v>0</v>
      </c>
      <c r="EK133" s="435" t="str">
        <f>INPUT!ET71</f>
        <v>NM</v>
      </c>
      <c r="EL133" s="465">
        <f>INPUT!EU71</f>
        <v>0</v>
      </c>
      <c r="EM133" s="435" t="str">
        <f>INPUT!EV71</f>
        <v>NM</v>
      </c>
      <c r="EN133" s="465">
        <f>INPUT!EW71</f>
        <v>0</v>
      </c>
      <c r="EO133" s="435" t="str">
        <f>INPUT!EX71</f>
        <v>NM</v>
      </c>
      <c r="EQ133" s="465">
        <f>INPUT!FF71</f>
        <v>4.09</v>
      </c>
      <c r="ER133" s="435">
        <f>INPUT!FG71</f>
        <v>-13.713080168776381</v>
      </c>
      <c r="ES133" s="465">
        <f>INPUT!FH71</f>
        <v>4.09</v>
      </c>
      <c r="ET133" s="435">
        <f>INPUT!FI71</f>
        <v>0</v>
      </c>
      <c r="EU133" s="465">
        <f>INPUT!FJ71</f>
        <v>0</v>
      </c>
      <c r="EV133" s="435" t="str">
        <f>INPUT!FK71</f>
        <v>NM</v>
      </c>
      <c r="EW133" s="465">
        <f>INPUT!FL71</f>
        <v>0</v>
      </c>
      <c r="EX133" s="435" t="str">
        <f>INPUT!FM71</f>
        <v>NM</v>
      </c>
      <c r="EY133" s="465">
        <f>INPUT!FN71</f>
        <v>0</v>
      </c>
      <c r="EZ133" s="435" t="str">
        <f>INPUT!FO71</f>
        <v>NM</v>
      </c>
      <c r="FA133" s="465">
        <f>INPUT!FP71</f>
        <v>0</v>
      </c>
      <c r="FB133" s="435" t="str">
        <f>INPUT!FQ71</f>
        <v>NM</v>
      </c>
      <c r="FC133" s="465">
        <f>INPUT!FR71</f>
        <v>0</v>
      </c>
      <c r="FD133" s="435">
        <f>INPUT!FS71</f>
        <v>0</v>
      </c>
      <c r="FE133" s="465">
        <f>INPUT!FT71</f>
        <v>0</v>
      </c>
      <c r="FF133" s="435">
        <f>INPUT!FU71</f>
        <v>0</v>
      </c>
      <c r="FG133" s="465">
        <f>INPUT!FV71</f>
        <v>0</v>
      </c>
      <c r="FH133" s="435" t="str">
        <f>INPUT!FW71</f>
        <v>NM</v>
      </c>
      <c r="FI133" s="465">
        <f>INPUT!FX71</f>
        <v>0</v>
      </c>
      <c r="FJ133" s="435">
        <f>INPUT!FY71</f>
        <v>0</v>
      </c>
      <c r="FK133" s="465">
        <f>INPUT!FZ71</f>
        <v>0</v>
      </c>
      <c r="FL133" s="435">
        <f>INPUT!GA71</f>
        <v>0</v>
      </c>
      <c r="FM133" s="465">
        <f>INPUT!GB71</f>
        <v>0</v>
      </c>
      <c r="FN133" s="435">
        <f>INPUT!GC71</f>
        <v>0</v>
      </c>
      <c r="FO133" s="465">
        <f>INPUT!GD71</f>
        <v>0</v>
      </c>
      <c r="FP133" s="435">
        <f>INPUT!GE71</f>
        <v>0</v>
      </c>
      <c r="FQ133" s="465">
        <f>INPUT!GF71</f>
        <v>0</v>
      </c>
      <c r="FR133" s="435">
        <f>INPUT!GG71</f>
        <v>0</v>
      </c>
      <c r="FS133" s="465">
        <f>INPUT!GH71</f>
        <v>0</v>
      </c>
      <c r="FT133" s="435">
        <f>INPUT!GI71</f>
        <v>0</v>
      </c>
      <c r="FU133" s="465">
        <f>INPUT!GJ71</f>
        <v>0</v>
      </c>
      <c r="FV133" s="435">
        <f>INPUT!GK71</f>
        <v>0</v>
      </c>
      <c r="FW133" s="465">
        <f>INPUT!GL71</f>
        <v>0</v>
      </c>
      <c r="FX133" s="435">
        <f>INPUT!GM71</f>
        <v>0</v>
      </c>
      <c r="FY133" s="465">
        <f>INPUT!GN71</f>
        <v>0</v>
      </c>
      <c r="FZ133" s="435">
        <f>INPUT!GO71</f>
        <v>0</v>
      </c>
      <c r="GA133" s="465">
        <f>INPUT!GP71</f>
        <v>0</v>
      </c>
      <c r="GB133" s="435">
        <f>INPUT!GQ71</f>
        <v>0</v>
      </c>
      <c r="GC133" s="465">
        <f>INPUT!GR71</f>
        <v>0</v>
      </c>
      <c r="GD133" s="435">
        <f>INPUT!GS71</f>
        <v>0</v>
      </c>
      <c r="GE133" s="465">
        <f>INPUT!GT71</f>
        <v>0</v>
      </c>
      <c r="GF133" s="435">
        <f>INPUT!GU71</f>
        <v>0</v>
      </c>
      <c r="GG133" s="465">
        <f>INPUT!GV71</f>
        <v>0</v>
      </c>
      <c r="GH133" s="435">
        <f>INPUT!GW71</f>
        <v>0</v>
      </c>
      <c r="GI133" s="465">
        <f>INPUT!GX71</f>
        <v>0</v>
      </c>
      <c r="GJ133" s="435">
        <f>INPUT!GY71</f>
        <v>0</v>
      </c>
      <c r="GK133" s="435" t="str">
        <f>INPUT!GZ71</f>
        <v/>
      </c>
      <c r="GL133" s="436"/>
    </row>
    <row r="134" spans="1:194" ht="12" hidden="1" customHeight="1" outlineLevel="2" x14ac:dyDescent="0.2">
      <c r="A134" s="433" t="s">
        <v>408</v>
      </c>
      <c r="B134" s="465">
        <f>INPUT!K72</f>
        <v>5</v>
      </c>
      <c r="C134" s="435">
        <f>INPUT!L72</f>
        <v>-2.7237354085603016</v>
      </c>
      <c r="D134" s="465">
        <f>INPUT!M72</f>
        <v>4.9000238095237307</v>
      </c>
      <c r="E134" s="435">
        <f>INPUT!N72</f>
        <v>-3.3525875833583685</v>
      </c>
      <c r="F134" s="465">
        <f>INPUT!O72</f>
        <v>4.9500000000000313</v>
      </c>
      <c r="G134" s="435">
        <f>INPUT!P72</f>
        <v>-2.1739130434776377</v>
      </c>
      <c r="H134" s="465">
        <f>INPUT!Q72</f>
        <v>4.8899999999999997</v>
      </c>
      <c r="I134" s="435">
        <f>INPUT!R72</f>
        <v>-2.5896414342629459</v>
      </c>
      <c r="J134" s="465">
        <f>INPUT!S72</f>
        <v>4.8499999999999996</v>
      </c>
      <c r="K134" s="435">
        <f>INPUT!T72</f>
        <v>-3.0000000000000027</v>
      </c>
      <c r="L134" s="465">
        <f>INPUT!U72</f>
        <v>4.8</v>
      </c>
      <c r="M134" s="435">
        <f>INPUT!V72</f>
        <v>-2.0412923163622976</v>
      </c>
      <c r="N134" s="465">
        <f>INPUT!W72</f>
        <v>4.76</v>
      </c>
      <c r="O134" s="435">
        <f>INPUT!X72</f>
        <v>-3.8383838383844515</v>
      </c>
      <c r="P134" s="465">
        <f>INPUT!Y72</f>
        <v>4.7300000000000004</v>
      </c>
      <c r="Q134" s="435">
        <f>INPUT!Z72</f>
        <v>-3.2719836400817881</v>
      </c>
      <c r="R134" s="465">
        <f>INPUT!AA72</f>
        <v>4.71</v>
      </c>
      <c r="S134" s="435">
        <f>INPUT!AB72</f>
        <v>-2.8865979381443196</v>
      </c>
      <c r="T134" s="465">
        <f>INPUT!AC72</f>
        <v>4.6500000000000004</v>
      </c>
      <c r="U134" s="435">
        <f>INPUT!AD72</f>
        <v>-3.1249999999999889</v>
      </c>
      <c r="V134" s="465">
        <f>INPUT!AE72</f>
        <v>4.5999999999999996</v>
      </c>
      <c r="W134" s="435">
        <f>INPUT!AF72</f>
        <v>-3.3613445378151252</v>
      </c>
      <c r="X134" s="465">
        <f>INPUT!AG72</f>
        <v>4.54</v>
      </c>
      <c r="Y134" s="435">
        <f>INPUT!AH72</f>
        <v>-4.0169133192389133</v>
      </c>
      <c r="Z134" s="465">
        <f>INPUT!AI72</f>
        <v>4.4400000000000004</v>
      </c>
      <c r="AA134" s="435">
        <f>INPUT!AJ72</f>
        <v>-5.7324840764331082</v>
      </c>
      <c r="AB134" s="465">
        <f>INPUT!AK72</f>
        <v>4.42</v>
      </c>
      <c r="AC134" s="435">
        <f>INPUT!AL72</f>
        <v>-4.9462365591397939</v>
      </c>
      <c r="AD134" s="465">
        <f>INPUT!AM72</f>
        <v>4.42</v>
      </c>
      <c r="AE134" s="435">
        <f>INPUT!AN72</f>
        <v>-3.9130434782608692</v>
      </c>
      <c r="AF134" s="465">
        <f>INPUT!AO72</f>
        <v>4.3499999999999996</v>
      </c>
      <c r="AG134" s="435">
        <f>INPUT!AP72</f>
        <v>-4.1850220264317279</v>
      </c>
      <c r="AH134" s="465">
        <f>INPUT!AQ72</f>
        <v>4.3</v>
      </c>
      <c r="AI134" s="435">
        <f>INPUT!AR72</f>
        <v>-3.1531531531531654</v>
      </c>
      <c r="AJ134" s="465">
        <f>INPUT!AS72</f>
        <v>4.28</v>
      </c>
      <c r="AK134" s="435">
        <f>INPUT!AT72</f>
        <v>-3.1674208144796268</v>
      </c>
      <c r="AL134" s="465">
        <f>INPUT!AU72</f>
        <v>4.26</v>
      </c>
      <c r="AM134" s="435">
        <f>INPUT!AV72</f>
        <v>-3.6199095022624417</v>
      </c>
      <c r="AN134" s="465">
        <f>INPUT!AW72</f>
        <v>4.22</v>
      </c>
      <c r="AO134" s="435">
        <f>INPUT!AX72</f>
        <v>-2.9885057471264354</v>
      </c>
      <c r="AP134" s="465">
        <f>INPUT!AY72</f>
        <v>4.2</v>
      </c>
      <c r="AQ134" s="435">
        <f>INPUT!AZ72</f>
        <v>-2.3255813953488302</v>
      </c>
      <c r="AR134" s="465">
        <f>INPUT!BA72</f>
        <v>4.17</v>
      </c>
      <c r="AS134" s="435">
        <f>INPUT!BB72</f>
        <v>-2.5700934579439338</v>
      </c>
      <c r="AT134" s="465">
        <f>INPUT!BC72</f>
        <v>4.18</v>
      </c>
      <c r="AU134" s="435">
        <f>INPUT!BD72</f>
        <v>-1.8779342723004744</v>
      </c>
      <c r="AV134" s="465">
        <f>INPUT!BE72</f>
        <v>4.1399999999999997</v>
      </c>
      <c r="AW134" s="435">
        <f>INPUT!BF72</f>
        <v>-1.8957345971563955</v>
      </c>
      <c r="AX134" s="465">
        <f>INPUT!BG72</f>
        <v>4.12</v>
      </c>
      <c r="AY134" s="435">
        <f>INPUT!BH72</f>
        <v>-1.9047619047619091</v>
      </c>
      <c r="AZ134" s="465">
        <f>INPUT!BI72</f>
        <v>4.09</v>
      </c>
      <c r="BA134" s="435">
        <f>INPUT!BJ72</f>
        <v>-1.918465227817745</v>
      </c>
      <c r="BB134" s="465">
        <f>INPUT!BK72</f>
        <v>4.0599999999999996</v>
      </c>
      <c r="BC134" s="435">
        <f>INPUT!BL72</f>
        <v>-2.8708133971291905</v>
      </c>
      <c r="BD134" s="465">
        <f>INPUT!BM72</f>
        <v>4.0199999999999996</v>
      </c>
      <c r="BE134" s="435">
        <f>INPUT!BN72</f>
        <v>-2.8985507246376829</v>
      </c>
      <c r="BF134" s="465">
        <f>INPUT!BO72</f>
        <v>3.99</v>
      </c>
      <c r="BG134" s="435">
        <f>INPUT!BP72</f>
        <v>-3.1553398058252413</v>
      </c>
      <c r="BH134" s="465">
        <f>INPUT!BQ72</f>
        <v>3.98</v>
      </c>
      <c r="BI134" s="435">
        <f>INPUT!BR72</f>
        <v>-2.6894865525672329</v>
      </c>
      <c r="BJ134" s="465">
        <f>INPUT!BS72</f>
        <v>3.96</v>
      </c>
      <c r="BK134" s="435">
        <f>INPUT!BT72</f>
        <v>-2.4630541871921152</v>
      </c>
      <c r="BL134" s="465">
        <f>INPUT!BU72</f>
        <v>3.9</v>
      </c>
      <c r="BM134" s="435">
        <f>INPUT!BV72</f>
        <v>-2.9850746268656581</v>
      </c>
      <c r="BN134" s="465">
        <f>INPUT!BW72</f>
        <v>3.87</v>
      </c>
      <c r="BO134" s="435">
        <f>INPUT!BX72</f>
        <v>-3.007518796992481</v>
      </c>
      <c r="BP134" s="465">
        <f>INPUT!BY72</f>
        <v>3.85</v>
      </c>
      <c r="BQ134" s="435">
        <f>INPUT!BZ72</f>
        <v>-3.2663316582914548</v>
      </c>
      <c r="BR134" s="465">
        <f>INPUT!CA72</f>
        <v>3.8</v>
      </c>
      <c r="BS134" s="435">
        <f>INPUT!CB72</f>
        <v>-4.0404040404040442</v>
      </c>
      <c r="BT134" s="465">
        <f>INPUT!CC72</f>
        <v>3.77</v>
      </c>
      <c r="BU134" s="435">
        <f>INPUT!CD72</f>
        <v>-3.3333333333333326</v>
      </c>
      <c r="BV134" s="465">
        <f>INPUT!CE72</f>
        <v>3.75</v>
      </c>
      <c r="BW134" s="435">
        <f>INPUT!CF72</f>
        <v>-3.1007751937984551</v>
      </c>
      <c r="BX134" s="465">
        <f>INPUT!CG72</f>
        <v>3.71</v>
      </c>
      <c r="BY134" s="435">
        <f>INPUT!CH72</f>
        <v>-3.6363636363636376</v>
      </c>
      <c r="BZ134" s="465">
        <f>INPUT!CI72</f>
        <v>3.64</v>
      </c>
      <c r="CA134" s="435">
        <f>INPUT!CJ72</f>
        <v>-4.2105263157894646</v>
      </c>
      <c r="CB134" s="465">
        <f>INPUT!CK72</f>
        <v>3.56</v>
      </c>
      <c r="CC134" s="435">
        <f>INPUT!CL72</f>
        <v>0</v>
      </c>
      <c r="CD134" s="465">
        <f>INPUT!CM72</f>
        <v>3.56</v>
      </c>
      <c r="CE134" s="435">
        <f>INPUT!CN72</f>
        <v>0</v>
      </c>
      <c r="CF134" s="465">
        <f>INPUT!CO72</f>
        <v>3.51</v>
      </c>
      <c r="CG134" s="435">
        <f>INPUT!CP72</f>
        <v>0</v>
      </c>
      <c r="CH134" s="465">
        <f>INPUT!CQ72</f>
        <v>3.42</v>
      </c>
      <c r="CI134" s="435">
        <f>INPUT!CR72</f>
        <v>0</v>
      </c>
      <c r="CJ134" s="465">
        <f>INPUT!CS72</f>
        <v>3.29</v>
      </c>
      <c r="CK134" s="435">
        <f>INPUT!CT72</f>
        <v>-7.5842696629213506</v>
      </c>
      <c r="CL134" s="465">
        <f>INPUT!CU72</f>
        <v>3.18</v>
      </c>
      <c r="CM134" s="435">
        <f>INPUT!CV72</f>
        <v>-10.67415730337078</v>
      </c>
      <c r="CN134" s="465">
        <f>INPUT!CW72</f>
        <v>3.1</v>
      </c>
      <c r="CO134" s="435">
        <f>INPUT!CX72</f>
        <v>-11.680911680911677</v>
      </c>
      <c r="CP134" s="465">
        <f>INPUT!CY72</f>
        <v>2.84</v>
      </c>
      <c r="CQ134" s="435">
        <f>INPUT!CZ72</f>
        <v>-16.959064327485386</v>
      </c>
      <c r="CR134" s="465">
        <f>INPUT!DA72</f>
        <v>2.87</v>
      </c>
      <c r="CS134" s="435">
        <f>INPUT!DB72</f>
        <v>-12.765957446808507</v>
      </c>
      <c r="CT134" s="465">
        <f>INPUT!DC72</f>
        <v>3.01</v>
      </c>
      <c r="CU134" s="435">
        <f>INPUT!DD72</f>
        <v>-5.3459119496855445</v>
      </c>
      <c r="CV134" s="465">
        <f>INPUT!DE72</f>
        <v>3.01</v>
      </c>
      <c r="CW134" s="435">
        <f>INPUT!DF72</f>
        <v>-2.9032258064516259</v>
      </c>
      <c r="CX134" s="465">
        <f>INPUT!DG72</f>
        <v>2.98</v>
      </c>
      <c r="CY134" s="435">
        <f>INPUT!DH72</f>
        <v>4.929577464788748</v>
      </c>
      <c r="CZ134" s="465">
        <f>INPUT!DI72</f>
        <v>2.8</v>
      </c>
      <c r="DA134" s="435">
        <f>INPUT!DJ72</f>
        <v>-2.4390243902439157</v>
      </c>
      <c r="DB134" s="465">
        <f>INPUT!DK72</f>
        <v>2.86</v>
      </c>
      <c r="DC134" s="435">
        <f>INPUT!DL72</f>
        <v>-4.9833887043189362</v>
      </c>
      <c r="DD134" s="465">
        <f>INPUT!DM72</f>
        <v>2.85</v>
      </c>
      <c r="DE134" s="435">
        <f>INPUT!DN72</f>
        <v>-5.3156146179401897</v>
      </c>
      <c r="DF134" s="465">
        <f>INPUT!DO72</f>
        <v>2.83</v>
      </c>
      <c r="DG134" s="435">
        <f>INPUT!DP72</f>
        <v>-5.0335570469798636</v>
      </c>
      <c r="DH134" s="465">
        <f>INPUT!DQ72</f>
        <v>2.83</v>
      </c>
      <c r="DI134" s="435">
        <f>INPUT!DR72</f>
        <v>1.0714285714285898</v>
      </c>
      <c r="DJ134" s="465">
        <f>INPUT!DS72</f>
        <v>2.81</v>
      </c>
      <c r="DK134" s="435">
        <f>INPUT!DT72</f>
        <v>-1.748251748251739</v>
      </c>
      <c r="DL134" s="465">
        <f>INPUT!DU72</f>
        <v>2.83</v>
      </c>
      <c r="DM134" s="435">
        <f>INPUT!DV72</f>
        <v>-0.70175438596491446</v>
      </c>
      <c r="DN134" s="465">
        <f>INPUT!DW72</f>
        <v>2.82</v>
      </c>
      <c r="DO134" s="435">
        <f>INPUT!DX72</f>
        <v>-0.35335689045937757</v>
      </c>
      <c r="DP134" s="465">
        <f>INPUT!DY72</f>
        <v>2.8</v>
      </c>
      <c r="DQ134" s="435">
        <f>INPUT!DZ72</f>
        <v>-1.0600706713780994</v>
      </c>
      <c r="DR134" s="465">
        <f>INPUT!EA72</f>
        <v>2.75</v>
      </c>
      <c r="DS134" s="435">
        <f>INPUT!EB72</f>
        <v>-2.1352313167259829</v>
      </c>
      <c r="DT134" s="465">
        <f>INPUT!EC72</f>
        <v>2.71</v>
      </c>
      <c r="DU134" s="435">
        <f>INPUT!ED72</f>
        <v>-4.2402826855123754</v>
      </c>
      <c r="DV134" s="465">
        <f>INPUT!EE72</f>
        <v>2.71</v>
      </c>
      <c r="DW134" s="435">
        <f>INPUT!EF72</f>
        <v>-3.9007092198581561</v>
      </c>
      <c r="DX134" s="465">
        <f>INPUT!EG72</f>
        <v>2.62</v>
      </c>
      <c r="DY134" s="435">
        <f>INPUT!EH72</f>
        <v>-6.4285714285714164</v>
      </c>
      <c r="DZ134" s="465">
        <f>INPUT!EI72</f>
        <v>2.57</v>
      </c>
      <c r="EA134" s="435">
        <f>INPUT!EJ72</f>
        <v>-6.5454545454545539</v>
      </c>
      <c r="EB134" s="465">
        <f>INPUT!EK72</f>
        <v>2.5499999999999998</v>
      </c>
      <c r="EC134" s="435">
        <f>INPUT!EL72</f>
        <v>-5.9040590405904148</v>
      </c>
      <c r="ED134" s="465">
        <f>INPUT!EM72</f>
        <v>2.5499999999999998</v>
      </c>
      <c r="EE134" s="435">
        <f>INPUT!EN72</f>
        <v>-5.9040590405904148</v>
      </c>
      <c r="EF134" s="465">
        <f>INPUT!EO72</f>
        <v>2.56</v>
      </c>
      <c r="EG134" s="435">
        <f>INPUT!EP72</f>
        <v>-2.2900763358778664</v>
      </c>
      <c r="EH134" s="465">
        <f>INPUT!EQ72</f>
        <v>0</v>
      </c>
      <c r="EI134" s="435" t="str">
        <f>INPUT!ER72</f>
        <v>NM</v>
      </c>
      <c r="EJ134" s="465">
        <f>INPUT!ES72</f>
        <v>0</v>
      </c>
      <c r="EK134" s="435" t="str">
        <f>INPUT!ET72</f>
        <v>NM</v>
      </c>
      <c r="EL134" s="465">
        <f>INPUT!EU72</f>
        <v>0</v>
      </c>
      <c r="EM134" s="435" t="str">
        <f>INPUT!EV72</f>
        <v>NM</v>
      </c>
      <c r="EN134" s="465">
        <f>INPUT!EW72</f>
        <v>0</v>
      </c>
      <c r="EO134" s="435" t="str">
        <f>INPUT!EX72</f>
        <v>NM</v>
      </c>
      <c r="EQ134" s="465">
        <f>INPUT!FF72</f>
        <v>5.14</v>
      </c>
      <c r="ER134" s="435">
        <f>INPUT!FG72</f>
        <v>-0.9633911368015502</v>
      </c>
      <c r="ES134" s="465">
        <f>INPUT!FH72</f>
        <v>5.14</v>
      </c>
      <c r="ET134" s="435">
        <f>INPUT!FI72</f>
        <v>0</v>
      </c>
      <c r="EU134" s="465">
        <f>INPUT!FJ72</f>
        <v>0</v>
      </c>
      <c r="EV134" s="435" t="str">
        <f>INPUT!FK72</f>
        <v>NM</v>
      </c>
      <c r="EW134" s="465">
        <f>INPUT!FL72</f>
        <v>0</v>
      </c>
      <c r="EX134" s="435" t="str">
        <f>INPUT!FM72</f>
        <v>NM</v>
      </c>
      <c r="EY134" s="465">
        <f>INPUT!FN72</f>
        <v>0</v>
      </c>
      <c r="EZ134" s="435" t="str">
        <f>INPUT!FO72</f>
        <v>NM</v>
      </c>
      <c r="FA134" s="465">
        <f>INPUT!FP72</f>
        <v>0</v>
      </c>
      <c r="FB134" s="435" t="str">
        <f>INPUT!FQ72</f>
        <v>NM</v>
      </c>
      <c r="FC134" s="465">
        <f>INPUT!FR72</f>
        <v>0</v>
      </c>
      <c r="FD134" s="435">
        <f>INPUT!FS72</f>
        <v>0</v>
      </c>
      <c r="FE134" s="465">
        <f>INPUT!FT72</f>
        <v>0</v>
      </c>
      <c r="FF134" s="435">
        <f>INPUT!FU72</f>
        <v>0</v>
      </c>
      <c r="FG134" s="465">
        <f>INPUT!FV72</f>
        <v>0</v>
      </c>
      <c r="FH134" s="435" t="str">
        <f>INPUT!FW72</f>
        <v>NM</v>
      </c>
      <c r="FI134" s="465">
        <f>INPUT!FX72</f>
        <v>0</v>
      </c>
      <c r="FJ134" s="435">
        <f>INPUT!FY72</f>
        <v>0</v>
      </c>
      <c r="FK134" s="465">
        <f>INPUT!FZ72</f>
        <v>0</v>
      </c>
      <c r="FL134" s="435">
        <f>INPUT!GA72</f>
        <v>0</v>
      </c>
      <c r="FM134" s="465">
        <f>INPUT!GB72</f>
        <v>0</v>
      </c>
      <c r="FN134" s="435">
        <f>INPUT!GC72</f>
        <v>0</v>
      </c>
      <c r="FO134" s="465">
        <f>INPUT!GD72</f>
        <v>0</v>
      </c>
      <c r="FP134" s="435">
        <f>INPUT!GE72</f>
        <v>0</v>
      </c>
      <c r="FQ134" s="465">
        <f>INPUT!GF72</f>
        <v>0</v>
      </c>
      <c r="FR134" s="435">
        <f>INPUT!GG72</f>
        <v>0</v>
      </c>
      <c r="FS134" s="465">
        <f>INPUT!GH72</f>
        <v>0</v>
      </c>
      <c r="FT134" s="435">
        <f>INPUT!GI72</f>
        <v>0</v>
      </c>
      <c r="FU134" s="465">
        <f>INPUT!GJ72</f>
        <v>0</v>
      </c>
      <c r="FV134" s="435">
        <f>INPUT!GK72</f>
        <v>0</v>
      </c>
      <c r="FW134" s="465">
        <f>INPUT!GL72</f>
        <v>0</v>
      </c>
      <c r="FX134" s="435">
        <f>INPUT!GM72</f>
        <v>0</v>
      </c>
      <c r="FY134" s="465">
        <f>INPUT!GN72</f>
        <v>0</v>
      </c>
      <c r="FZ134" s="435">
        <f>INPUT!GO72</f>
        <v>0</v>
      </c>
      <c r="GA134" s="465">
        <f>INPUT!GP72</f>
        <v>0</v>
      </c>
      <c r="GB134" s="435">
        <f>INPUT!GQ72</f>
        <v>0</v>
      </c>
      <c r="GC134" s="465">
        <f>INPUT!GR72</f>
        <v>0</v>
      </c>
      <c r="GD134" s="435">
        <f>INPUT!GS72</f>
        <v>0</v>
      </c>
      <c r="GE134" s="465">
        <f>INPUT!GT72</f>
        <v>0</v>
      </c>
      <c r="GF134" s="435">
        <f>INPUT!GU72</f>
        <v>0</v>
      </c>
      <c r="GG134" s="465">
        <f>INPUT!GV72</f>
        <v>0</v>
      </c>
      <c r="GH134" s="435">
        <f>INPUT!GW72</f>
        <v>0</v>
      </c>
      <c r="GI134" s="465">
        <f>INPUT!GX72</f>
        <v>0</v>
      </c>
      <c r="GJ134" s="435">
        <f>INPUT!GY72</f>
        <v>0</v>
      </c>
      <c r="GK134" s="435" t="str">
        <f>INPUT!GZ72</f>
        <v/>
      </c>
      <c r="GL134" s="436"/>
    </row>
    <row r="135" spans="1:194" ht="12" hidden="1" customHeight="1" outlineLevel="1" x14ac:dyDescent="0.2">
      <c r="B135" s="436"/>
      <c r="C135" s="435"/>
      <c r="D135" s="436"/>
      <c r="E135" s="435"/>
      <c r="F135" s="436"/>
      <c r="G135" s="435"/>
      <c r="H135" s="436"/>
      <c r="I135" s="435"/>
      <c r="J135" s="436"/>
      <c r="K135" s="435"/>
      <c r="L135" s="436"/>
      <c r="M135" s="435"/>
      <c r="N135" s="436"/>
      <c r="O135" s="435"/>
      <c r="P135" s="436"/>
      <c r="Q135" s="435"/>
      <c r="R135" s="436"/>
      <c r="S135" s="435"/>
      <c r="T135" s="436"/>
      <c r="U135" s="435"/>
      <c r="V135" s="436"/>
      <c r="W135" s="435"/>
      <c r="X135" s="436"/>
      <c r="Y135" s="435"/>
      <c r="Z135" s="436"/>
      <c r="AA135" s="435"/>
      <c r="AB135" s="436"/>
      <c r="AC135" s="435"/>
      <c r="AD135" s="436"/>
      <c r="AE135" s="435"/>
      <c r="AF135" s="436"/>
      <c r="AG135" s="435"/>
      <c r="AH135" s="436"/>
      <c r="AI135" s="435"/>
      <c r="AJ135" s="436"/>
      <c r="AK135" s="435"/>
      <c r="AL135" s="436"/>
      <c r="AM135" s="435"/>
      <c r="AN135" s="436"/>
      <c r="AO135" s="435"/>
      <c r="AP135" s="436"/>
      <c r="AQ135" s="435"/>
      <c r="AR135" s="436"/>
      <c r="AS135" s="435"/>
      <c r="AT135" s="436"/>
      <c r="AU135" s="435"/>
      <c r="AV135" s="436"/>
      <c r="AW135" s="435"/>
      <c r="AX135" s="436"/>
      <c r="AY135" s="435"/>
      <c r="AZ135" s="436"/>
      <c r="BA135" s="435"/>
      <c r="BB135" s="436"/>
      <c r="BC135" s="435"/>
      <c r="BD135" s="436"/>
      <c r="BE135" s="435"/>
      <c r="BF135" s="436"/>
      <c r="BG135" s="435"/>
      <c r="BH135" s="436"/>
      <c r="BI135" s="435"/>
      <c r="BJ135" s="436"/>
      <c r="BK135" s="435"/>
      <c r="BL135" s="436"/>
      <c r="BM135" s="435"/>
      <c r="BN135" s="436"/>
      <c r="BO135" s="435"/>
      <c r="BP135" s="436"/>
      <c r="BQ135" s="435"/>
      <c r="BR135" s="436"/>
      <c r="BS135" s="435"/>
      <c r="BT135" s="436"/>
      <c r="BU135" s="435"/>
      <c r="BV135" s="436"/>
      <c r="BW135" s="435"/>
      <c r="BX135" s="436"/>
      <c r="BY135" s="435"/>
      <c r="BZ135" s="436"/>
      <c r="CA135" s="435"/>
      <c r="CB135" s="436"/>
      <c r="CC135" s="435"/>
      <c r="CD135" s="436"/>
      <c r="CE135" s="435"/>
      <c r="CF135" s="436"/>
      <c r="CG135" s="435"/>
      <c r="CH135" s="436"/>
      <c r="CI135" s="435"/>
      <c r="CJ135" s="436"/>
      <c r="CK135" s="435"/>
      <c r="CM135" s="435"/>
      <c r="CO135" s="435"/>
      <c r="CQ135" s="435"/>
      <c r="CS135" s="435"/>
      <c r="CU135" s="435"/>
      <c r="CW135" s="435"/>
      <c r="CY135" s="435"/>
      <c r="DA135" s="435"/>
      <c r="DC135" s="435"/>
      <c r="DE135" s="435"/>
      <c r="DG135" s="435"/>
      <c r="DI135" s="435"/>
      <c r="DK135" s="435"/>
      <c r="DM135" s="435"/>
      <c r="DO135" s="435"/>
      <c r="DQ135" s="435"/>
      <c r="DS135" s="435"/>
      <c r="DU135" s="435"/>
      <c r="DW135" s="435"/>
      <c r="DY135" s="435"/>
      <c r="EA135" s="435"/>
      <c r="EC135" s="435"/>
      <c r="EE135" s="435"/>
      <c r="EG135" s="435"/>
      <c r="EI135" s="435"/>
      <c r="EK135" s="435"/>
      <c r="EM135" s="435"/>
      <c r="EO135" s="435"/>
      <c r="ER135" s="435"/>
      <c r="ET135" s="435"/>
      <c r="EV135" s="435"/>
      <c r="EX135" s="435"/>
      <c r="EZ135" s="435"/>
      <c r="FB135" s="435"/>
      <c r="FD135" s="435"/>
      <c r="FE135" s="436"/>
      <c r="FF135" s="435"/>
      <c r="FG135" s="436"/>
      <c r="FH135" s="435"/>
      <c r="FI135" s="436"/>
      <c r="FJ135" s="435"/>
      <c r="FK135" s="436"/>
      <c r="FL135" s="435"/>
      <c r="FM135" s="436"/>
      <c r="FN135" s="435"/>
      <c r="FO135" s="436"/>
      <c r="FP135" s="435"/>
      <c r="FQ135" s="436"/>
      <c r="FR135" s="435"/>
      <c r="FS135" s="436"/>
      <c r="FT135" s="435"/>
      <c r="FU135" s="436"/>
      <c r="FV135" s="435"/>
      <c r="FW135" s="436"/>
      <c r="FX135" s="435"/>
      <c r="FY135" s="436"/>
      <c r="FZ135" s="435"/>
      <c r="GA135" s="436"/>
      <c r="GB135" s="435"/>
      <c r="GC135" s="436"/>
      <c r="GD135" s="435"/>
      <c r="GE135" s="436"/>
      <c r="GF135" s="435"/>
      <c r="GG135" s="436"/>
      <c r="GH135" s="435"/>
      <c r="GI135" s="436"/>
      <c r="GJ135" s="435"/>
      <c r="GK135" s="435"/>
      <c r="GL135" s="436"/>
    </row>
    <row r="136" spans="1:194" ht="12" hidden="1" customHeight="1" outlineLevel="1" x14ac:dyDescent="0.2">
      <c r="A136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136" s="436"/>
      <c r="C136" s="435"/>
      <c r="D136" s="436"/>
      <c r="E136" s="435"/>
      <c r="F136" s="436"/>
      <c r="G136" s="435"/>
      <c r="H136" s="436"/>
      <c r="I136" s="435"/>
      <c r="J136" s="436"/>
      <c r="K136" s="435"/>
      <c r="L136" s="436"/>
      <c r="M136" s="435"/>
      <c r="N136" s="436"/>
      <c r="O136" s="435"/>
      <c r="P136" s="436"/>
      <c r="Q136" s="435"/>
      <c r="R136" s="436"/>
      <c r="S136" s="435"/>
      <c r="T136" s="436"/>
      <c r="U136" s="435"/>
      <c r="V136" s="436"/>
      <c r="W136" s="435"/>
      <c r="X136" s="436"/>
      <c r="Y136" s="435"/>
      <c r="Z136" s="436"/>
      <c r="AA136" s="435"/>
      <c r="AB136" s="436"/>
      <c r="AC136" s="435"/>
      <c r="AD136" s="436"/>
      <c r="AE136" s="435"/>
      <c r="AF136" s="436"/>
      <c r="AG136" s="435"/>
      <c r="AH136" s="436"/>
      <c r="AI136" s="435"/>
      <c r="AJ136" s="436"/>
      <c r="AK136" s="435"/>
      <c r="AL136" s="436"/>
      <c r="AM136" s="435"/>
      <c r="AN136" s="436"/>
      <c r="AO136" s="435"/>
      <c r="AP136" s="436"/>
      <c r="AQ136" s="435"/>
      <c r="AR136" s="436"/>
      <c r="AS136" s="435"/>
      <c r="AT136" s="436"/>
      <c r="AU136" s="435"/>
      <c r="AV136" s="436"/>
      <c r="AW136" s="435"/>
      <c r="AX136" s="436"/>
      <c r="AY136" s="435"/>
      <c r="AZ136" s="436"/>
      <c r="BA136" s="435"/>
      <c r="BB136" s="436"/>
      <c r="BC136" s="435"/>
      <c r="BD136" s="436"/>
      <c r="BE136" s="435"/>
      <c r="BF136" s="436"/>
      <c r="BG136" s="435"/>
      <c r="BH136" s="436"/>
      <c r="BI136" s="435"/>
      <c r="BJ136" s="436"/>
      <c r="BK136" s="435"/>
      <c r="BL136" s="436"/>
      <c r="BM136" s="435"/>
      <c r="BN136" s="436"/>
      <c r="BO136" s="435"/>
      <c r="BP136" s="436"/>
      <c r="BQ136" s="435"/>
      <c r="BR136" s="436"/>
      <c r="BS136" s="435"/>
      <c r="BT136" s="436"/>
      <c r="BU136" s="435"/>
      <c r="BV136" s="436"/>
      <c r="BW136" s="435"/>
      <c r="BX136" s="436"/>
      <c r="BY136" s="435"/>
      <c r="BZ136" s="436"/>
      <c r="CA136" s="435"/>
      <c r="CB136" s="436"/>
      <c r="CC136" s="435"/>
      <c r="CD136" s="436"/>
      <c r="CE136" s="435"/>
      <c r="CF136" s="436"/>
      <c r="CG136" s="435"/>
      <c r="CH136" s="436"/>
      <c r="CI136" s="435"/>
      <c r="CJ136" s="436"/>
      <c r="CK136" s="435"/>
      <c r="CM136" s="435"/>
      <c r="CO136" s="435"/>
      <c r="CQ136" s="435"/>
      <c r="CS136" s="435"/>
      <c r="CU136" s="435"/>
      <c r="CW136" s="435"/>
      <c r="CY136" s="435"/>
      <c r="DA136" s="435"/>
      <c r="DC136" s="435"/>
      <c r="DE136" s="435"/>
      <c r="DG136" s="435"/>
      <c r="DI136" s="435"/>
      <c r="DK136" s="435"/>
      <c r="DM136" s="435"/>
      <c r="DO136" s="435"/>
      <c r="DQ136" s="435"/>
      <c r="DS136" s="435"/>
      <c r="DU136" s="435"/>
      <c r="DW136" s="435"/>
      <c r="DY136" s="435"/>
      <c r="EA136" s="435"/>
      <c r="EC136" s="435"/>
      <c r="EE136" s="435"/>
      <c r="EG136" s="435"/>
      <c r="EI136" s="435"/>
      <c r="EK136" s="435"/>
      <c r="EM136" s="435"/>
      <c r="EO136" s="435"/>
      <c r="ER136" s="435"/>
      <c r="ET136" s="435"/>
      <c r="EV136" s="435"/>
      <c r="EX136" s="435"/>
      <c r="EZ136" s="435"/>
      <c r="FB136" s="435"/>
      <c r="FD136" s="435"/>
      <c r="FE136" s="436"/>
      <c r="FF136" s="435"/>
      <c r="FG136" s="436"/>
      <c r="FH136" s="435"/>
      <c r="FI136" s="436"/>
      <c r="FJ136" s="435"/>
      <c r="FK136" s="436"/>
      <c r="FL136" s="435"/>
      <c r="FM136" s="436"/>
      <c r="FN136" s="435"/>
      <c r="FO136" s="436"/>
      <c r="FP136" s="435"/>
      <c r="FQ136" s="436"/>
      <c r="FR136" s="435"/>
      <c r="FS136" s="436"/>
      <c r="FT136" s="435"/>
      <c r="FU136" s="436"/>
      <c r="FV136" s="435"/>
      <c r="FW136" s="436"/>
      <c r="FX136" s="435"/>
      <c r="FY136" s="436"/>
      <c r="FZ136" s="435"/>
      <c r="GA136" s="436"/>
      <c r="GB136" s="435"/>
      <c r="GC136" s="436"/>
      <c r="GD136" s="435"/>
      <c r="GE136" s="436"/>
      <c r="GF136" s="435"/>
      <c r="GG136" s="436"/>
      <c r="GH136" s="435"/>
      <c r="GI136" s="436"/>
      <c r="GJ136" s="435"/>
      <c r="GK136" s="435"/>
      <c r="GL136" s="436"/>
    </row>
    <row r="137" spans="1:194" ht="12" hidden="1" customHeight="1" outlineLevel="1" x14ac:dyDescent="0.2">
      <c r="A137" s="468" t="s">
        <v>426</v>
      </c>
      <c r="B137" s="436"/>
      <c r="C137" s="435"/>
      <c r="D137" s="436"/>
      <c r="E137" s="435"/>
      <c r="F137" s="436"/>
      <c r="G137" s="435"/>
      <c r="H137" s="436"/>
      <c r="I137" s="435"/>
      <c r="J137" s="436"/>
      <c r="K137" s="435"/>
      <c r="L137" s="436"/>
      <c r="M137" s="435"/>
      <c r="N137" s="436"/>
      <c r="O137" s="435"/>
      <c r="P137" s="436"/>
      <c r="Q137" s="435"/>
      <c r="R137" s="436"/>
      <c r="S137" s="435"/>
      <c r="T137" s="436"/>
      <c r="U137" s="435"/>
      <c r="V137" s="436"/>
      <c r="W137" s="435"/>
      <c r="X137" s="436"/>
      <c r="Y137" s="435"/>
      <c r="Z137" s="436"/>
      <c r="AA137" s="435"/>
      <c r="AB137" s="436"/>
      <c r="AC137" s="435"/>
      <c r="AD137" s="436"/>
      <c r="AE137" s="435"/>
      <c r="AF137" s="436"/>
      <c r="AG137" s="435"/>
      <c r="AH137" s="436"/>
      <c r="AI137" s="435"/>
      <c r="AJ137" s="436"/>
      <c r="AK137" s="435"/>
      <c r="AL137" s="436"/>
      <c r="AM137" s="435"/>
      <c r="AN137" s="436"/>
      <c r="AO137" s="435"/>
      <c r="AP137" s="436"/>
      <c r="AQ137" s="435"/>
      <c r="AR137" s="436"/>
      <c r="AS137" s="435"/>
      <c r="AT137" s="436"/>
      <c r="AU137" s="435"/>
      <c r="AV137" s="436"/>
      <c r="AW137" s="435"/>
      <c r="AX137" s="436"/>
      <c r="AY137" s="435"/>
      <c r="AZ137" s="436"/>
      <c r="BA137" s="435"/>
      <c r="BB137" s="436"/>
      <c r="BC137" s="435"/>
      <c r="BD137" s="436"/>
      <c r="BE137" s="435"/>
      <c r="BF137" s="436"/>
      <c r="BG137" s="435"/>
      <c r="BH137" s="436"/>
      <c r="BI137" s="435"/>
      <c r="BJ137" s="436"/>
      <c r="BK137" s="435"/>
      <c r="BL137" s="436"/>
      <c r="BM137" s="435"/>
      <c r="BN137" s="436"/>
      <c r="BO137" s="435"/>
      <c r="BP137" s="436"/>
      <c r="BQ137" s="435"/>
      <c r="BR137" s="436"/>
      <c r="BS137" s="435"/>
      <c r="BT137" s="436"/>
      <c r="BU137" s="435"/>
      <c r="BV137" s="436"/>
      <c r="BW137" s="435"/>
      <c r="BX137" s="436"/>
      <c r="BY137" s="435"/>
      <c r="BZ137" s="436"/>
      <c r="CA137" s="435"/>
      <c r="CB137" s="436"/>
      <c r="CC137" s="435"/>
      <c r="CD137" s="436"/>
      <c r="CE137" s="435"/>
      <c r="CF137" s="436"/>
      <c r="CG137" s="435"/>
      <c r="CH137" s="436"/>
      <c r="CI137" s="435"/>
      <c r="CJ137" s="436"/>
      <c r="CK137" s="435"/>
      <c r="CM137" s="435"/>
      <c r="CO137" s="435"/>
      <c r="CQ137" s="435"/>
      <c r="CS137" s="435"/>
      <c r="CU137" s="435"/>
      <c r="CW137" s="435"/>
      <c r="CY137" s="435"/>
      <c r="DA137" s="435"/>
      <c r="DC137" s="435"/>
      <c r="DE137" s="435"/>
      <c r="DG137" s="435"/>
      <c r="DI137" s="435"/>
      <c r="DK137" s="435"/>
      <c r="DM137" s="435"/>
      <c r="DO137" s="435"/>
      <c r="DQ137" s="435"/>
      <c r="DS137" s="435"/>
      <c r="DU137" s="435"/>
      <c r="DW137" s="435"/>
      <c r="DY137" s="435"/>
      <c r="EA137" s="435"/>
      <c r="EC137" s="435"/>
      <c r="EE137" s="435"/>
      <c r="EG137" s="435"/>
      <c r="EI137" s="435"/>
      <c r="EK137" s="435"/>
      <c r="EM137" s="435"/>
      <c r="EO137" s="435"/>
      <c r="ER137" s="435"/>
      <c r="ET137" s="435"/>
      <c r="EV137" s="435"/>
      <c r="EX137" s="435"/>
      <c r="EZ137" s="435"/>
      <c r="FB137" s="435"/>
      <c r="FD137" s="435"/>
      <c r="FE137" s="436"/>
      <c r="FF137" s="435"/>
      <c r="FG137" s="436"/>
      <c r="FH137" s="435"/>
      <c r="FI137" s="436"/>
      <c r="FJ137" s="435"/>
      <c r="FK137" s="436"/>
      <c r="FL137" s="435"/>
      <c r="FM137" s="436"/>
      <c r="FN137" s="435"/>
      <c r="FO137" s="436"/>
      <c r="FP137" s="435"/>
      <c r="FQ137" s="436"/>
      <c r="FR137" s="435"/>
      <c r="FS137" s="436"/>
      <c r="FT137" s="435"/>
      <c r="FU137" s="436"/>
      <c r="FV137" s="435"/>
      <c r="FW137" s="436"/>
      <c r="FX137" s="435"/>
      <c r="FY137" s="436"/>
      <c r="FZ137" s="435"/>
      <c r="GA137" s="436"/>
      <c r="GB137" s="435"/>
      <c r="GC137" s="436"/>
      <c r="GD137" s="435"/>
      <c r="GE137" s="436"/>
      <c r="GF137" s="435"/>
      <c r="GG137" s="436"/>
      <c r="GH137" s="435"/>
      <c r="GI137" s="436"/>
      <c r="GJ137" s="435"/>
      <c r="GK137" s="435"/>
      <c r="GL137" s="436"/>
    </row>
    <row r="138" spans="1:194" ht="12" hidden="1" customHeight="1" outlineLevel="1" x14ac:dyDescent="0.2">
      <c r="A138" s="530"/>
      <c r="B138" s="436"/>
      <c r="C138" s="435"/>
      <c r="D138" s="436"/>
      <c r="E138" s="435"/>
      <c r="F138" s="436"/>
      <c r="G138" s="435"/>
      <c r="H138" s="436"/>
      <c r="I138" s="435"/>
      <c r="J138" s="436"/>
      <c r="K138" s="435"/>
      <c r="L138" s="436"/>
      <c r="M138" s="435"/>
      <c r="N138" s="436"/>
      <c r="O138" s="435"/>
      <c r="P138" s="436"/>
      <c r="Q138" s="435"/>
      <c r="R138" s="436"/>
      <c r="S138" s="435"/>
      <c r="T138" s="436"/>
      <c r="U138" s="435"/>
      <c r="V138" s="436"/>
      <c r="W138" s="435"/>
      <c r="X138" s="436"/>
      <c r="Y138" s="435"/>
      <c r="Z138" s="436"/>
      <c r="AA138" s="435"/>
      <c r="AB138" s="436"/>
      <c r="AC138" s="435"/>
      <c r="AD138" s="436"/>
      <c r="AE138" s="435"/>
      <c r="AF138" s="436"/>
      <c r="AG138" s="435"/>
      <c r="AH138" s="436"/>
      <c r="AI138" s="435"/>
      <c r="AJ138" s="436"/>
      <c r="AK138" s="435"/>
      <c r="AL138" s="436"/>
      <c r="AM138" s="435"/>
      <c r="AN138" s="436"/>
      <c r="AO138" s="435"/>
      <c r="AP138" s="436"/>
      <c r="AQ138" s="435"/>
      <c r="AR138" s="436"/>
      <c r="AS138" s="435"/>
      <c r="AT138" s="436"/>
      <c r="AU138" s="435"/>
      <c r="AV138" s="436"/>
      <c r="AW138" s="435"/>
      <c r="AX138" s="436"/>
      <c r="AY138" s="435"/>
      <c r="AZ138" s="436"/>
      <c r="BA138" s="435"/>
      <c r="BB138" s="436"/>
      <c r="BC138" s="435"/>
      <c r="BD138" s="436"/>
      <c r="BE138" s="435"/>
      <c r="BF138" s="436"/>
      <c r="BG138" s="435"/>
      <c r="BH138" s="436"/>
      <c r="BI138" s="435"/>
      <c r="BJ138" s="436"/>
      <c r="BK138" s="435"/>
      <c r="BL138" s="436"/>
      <c r="BM138" s="435"/>
      <c r="BN138" s="436"/>
      <c r="BO138" s="435"/>
      <c r="BP138" s="436"/>
      <c r="BQ138" s="435"/>
      <c r="BR138" s="436"/>
      <c r="BS138" s="435"/>
      <c r="BT138" s="436"/>
      <c r="BU138" s="435"/>
      <c r="BV138" s="436"/>
      <c r="BW138" s="435"/>
      <c r="BX138" s="436"/>
      <c r="BY138" s="435"/>
      <c r="BZ138" s="436"/>
      <c r="CA138" s="435"/>
      <c r="CB138" s="436"/>
      <c r="CC138" s="435"/>
      <c r="CD138" s="436"/>
      <c r="CE138" s="435"/>
      <c r="CF138" s="436"/>
      <c r="CG138" s="435"/>
      <c r="CH138" s="436"/>
      <c r="CI138" s="435"/>
      <c r="CJ138" s="436"/>
      <c r="CK138" s="435"/>
      <c r="CM138" s="435"/>
      <c r="CO138" s="435"/>
      <c r="CQ138" s="435"/>
      <c r="CS138" s="435"/>
      <c r="CU138" s="435"/>
      <c r="CW138" s="435"/>
      <c r="CY138" s="435"/>
      <c r="DA138" s="435"/>
      <c r="DC138" s="435"/>
      <c r="DE138" s="435"/>
      <c r="DG138" s="435"/>
      <c r="DI138" s="435"/>
      <c r="DK138" s="435"/>
      <c r="DM138" s="435"/>
      <c r="DO138" s="435"/>
      <c r="DQ138" s="435"/>
      <c r="DS138" s="435"/>
      <c r="DU138" s="435"/>
      <c r="DW138" s="435"/>
      <c r="DY138" s="435"/>
      <c r="EA138" s="435"/>
      <c r="EC138" s="435"/>
      <c r="EE138" s="435"/>
      <c r="EG138" s="435"/>
      <c r="EI138" s="435"/>
      <c r="EK138" s="435"/>
      <c r="EM138" s="435"/>
      <c r="EO138" s="435"/>
      <c r="EP138" s="467"/>
      <c r="ER138" s="435"/>
      <c r="ET138" s="435"/>
      <c r="EV138" s="435"/>
      <c r="EX138" s="435"/>
      <c r="EZ138" s="435"/>
      <c r="FB138" s="435"/>
      <c r="FD138" s="435"/>
      <c r="FE138" s="436"/>
      <c r="FF138" s="435"/>
      <c r="FG138" s="436"/>
      <c r="FH138" s="435"/>
      <c r="FI138" s="436"/>
      <c r="FJ138" s="435"/>
      <c r="FK138" s="436"/>
      <c r="FL138" s="435"/>
      <c r="FM138" s="436"/>
      <c r="FN138" s="435"/>
      <c r="FO138" s="436"/>
      <c r="FP138" s="435"/>
      <c r="FQ138" s="436"/>
      <c r="FR138" s="435"/>
      <c r="FS138" s="436"/>
      <c r="FT138" s="435"/>
      <c r="FU138" s="436"/>
      <c r="FV138" s="435"/>
      <c r="FW138" s="436"/>
      <c r="FX138" s="435"/>
      <c r="FY138" s="436"/>
      <c r="FZ138" s="435"/>
      <c r="GA138" s="436"/>
      <c r="GB138" s="435"/>
      <c r="GC138" s="436"/>
      <c r="GD138" s="435"/>
      <c r="GE138" s="436"/>
      <c r="GF138" s="435"/>
      <c r="GG138" s="436"/>
      <c r="GH138" s="435"/>
      <c r="GI138" s="436"/>
      <c r="GJ138" s="435"/>
      <c r="GK138" s="435"/>
      <c r="GL138" s="436"/>
    </row>
    <row r="139" spans="1:194" s="413" customFormat="1" ht="20.100000000000001" hidden="1" customHeight="1" outlineLevel="1" x14ac:dyDescent="0.25">
      <c r="A139" s="412" t="str">
        <f>A98</f>
        <v>AFLAC JAPAN: JAPANESE YEN</v>
      </c>
      <c r="C139" s="414"/>
      <c r="E139" s="414"/>
      <c r="G139" s="414"/>
      <c r="I139" s="414"/>
      <c r="J139" s="415"/>
      <c r="K139" s="414"/>
      <c r="L139" s="415"/>
      <c r="M139" s="414"/>
      <c r="N139" s="415"/>
      <c r="O139" s="414"/>
      <c r="P139" s="415"/>
      <c r="Q139" s="414"/>
      <c r="R139" s="415"/>
      <c r="S139" s="414"/>
      <c r="T139" s="415"/>
      <c r="U139" s="414"/>
      <c r="V139" s="415"/>
      <c r="W139" s="414"/>
      <c r="X139" s="415"/>
      <c r="Y139" s="414"/>
      <c r="Z139" s="415"/>
      <c r="AA139" s="414"/>
      <c r="AB139" s="415"/>
      <c r="AC139" s="414"/>
      <c r="AD139" s="415"/>
      <c r="AE139" s="414"/>
      <c r="AF139" s="415"/>
      <c r="AG139" s="414"/>
      <c r="AH139" s="415"/>
      <c r="AI139" s="414"/>
      <c r="AJ139" s="415"/>
      <c r="AK139" s="414"/>
      <c r="AL139" s="415"/>
      <c r="AM139" s="414"/>
      <c r="AN139" s="415"/>
      <c r="AO139" s="414"/>
      <c r="AP139" s="415"/>
      <c r="AQ139" s="414"/>
      <c r="AR139" s="415"/>
      <c r="AS139" s="414"/>
      <c r="AT139" s="415"/>
      <c r="AU139" s="414"/>
      <c r="AV139" s="415"/>
      <c r="AW139" s="414"/>
      <c r="AX139" s="415"/>
      <c r="AY139" s="414"/>
      <c r="AZ139" s="415"/>
      <c r="BA139" s="414"/>
      <c r="BB139" s="415"/>
      <c r="BC139" s="414"/>
      <c r="BD139" s="415"/>
      <c r="BE139" s="414"/>
      <c r="BF139" s="415"/>
      <c r="BG139" s="414"/>
      <c r="BH139" s="415"/>
      <c r="BI139" s="414"/>
      <c r="BJ139" s="415"/>
      <c r="BK139" s="414"/>
      <c r="BL139" s="415"/>
      <c r="BM139" s="414"/>
      <c r="BN139" s="415"/>
      <c r="BO139" s="414"/>
      <c r="BP139" s="415"/>
      <c r="BQ139" s="414"/>
      <c r="BR139" s="415"/>
      <c r="BS139" s="414"/>
      <c r="BT139" s="415"/>
      <c r="BU139" s="414"/>
      <c r="BV139" s="415"/>
      <c r="BW139" s="414"/>
      <c r="BX139" s="415"/>
      <c r="BY139" s="414"/>
      <c r="BZ139" s="415"/>
      <c r="CA139" s="414"/>
      <c r="CB139" s="415"/>
      <c r="CC139" s="414"/>
      <c r="CD139" s="415"/>
      <c r="CE139" s="414"/>
      <c r="CF139" s="415"/>
      <c r="CG139" s="414"/>
      <c r="CH139" s="415"/>
      <c r="CI139" s="414"/>
      <c r="CJ139" s="415"/>
      <c r="CK139" s="414"/>
      <c r="CL139" s="416"/>
      <c r="CM139" s="414"/>
      <c r="CN139" s="416"/>
      <c r="CO139" s="414"/>
      <c r="CP139" s="416"/>
      <c r="CQ139" s="414"/>
      <c r="CR139" s="416"/>
      <c r="CS139" s="414"/>
      <c r="CT139" s="416"/>
      <c r="CU139" s="414"/>
      <c r="CV139" s="416"/>
      <c r="CW139" s="414"/>
      <c r="CX139" s="416"/>
      <c r="CY139" s="414"/>
      <c r="CZ139" s="416"/>
      <c r="DA139" s="414"/>
      <c r="DB139" s="416"/>
      <c r="DC139" s="414"/>
      <c r="DD139" s="416"/>
      <c r="DE139" s="414"/>
      <c r="DF139" s="416"/>
      <c r="DG139" s="414"/>
      <c r="DH139" s="416"/>
      <c r="DI139" s="414"/>
      <c r="DJ139" s="416"/>
      <c r="DK139" s="414"/>
      <c r="DL139" s="416"/>
      <c r="DM139" s="414"/>
      <c r="DN139" s="416"/>
      <c r="DO139" s="414"/>
      <c r="DP139" s="416"/>
      <c r="DQ139" s="414"/>
      <c r="DR139" s="416"/>
      <c r="DS139" s="414"/>
      <c r="DT139" s="416"/>
      <c r="DU139" s="414"/>
      <c r="DV139" s="416"/>
      <c r="DW139" s="414"/>
      <c r="DX139" s="416"/>
      <c r="DY139" s="414"/>
      <c r="DZ139" s="416"/>
      <c r="EA139" s="414"/>
      <c r="EB139" s="416"/>
      <c r="EC139" s="414"/>
      <c r="ED139" s="416"/>
      <c r="EE139" s="414"/>
      <c r="EF139" s="416"/>
      <c r="EG139" s="414"/>
      <c r="EH139" s="416"/>
      <c r="EI139" s="414"/>
      <c r="EJ139" s="416"/>
      <c r="EK139" s="414"/>
      <c r="EL139" s="416"/>
      <c r="EM139" s="414"/>
      <c r="EN139" s="416"/>
      <c r="EO139" s="414"/>
      <c r="EP139" s="486"/>
      <c r="EQ139" s="416"/>
      <c r="ER139" s="414"/>
      <c r="ES139" s="416"/>
      <c r="ET139" s="414"/>
      <c r="EU139" s="416"/>
      <c r="EV139" s="414"/>
      <c r="EW139" s="416"/>
      <c r="EX139" s="414"/>
      <c r="EY139" s="416"/>
      <c r="EZ139" s="414"/>
      <c r="FA139" s="416"/>
      <c r="FB139" s="414"/>
      <c r="FC139" s="416"/>
      <c r="FD139" s="414"/>
      <c r="FE139" s="415"/>
      <c r="FF139" s="414"/>
      <c r="FG139" s="415"/>
      <c r="FH139" s="414"/>
      <c r="FI139" s="415"/>
      <c r="FJ139" s="414"/>
      <c r="FK139" s="415"/>
      <c r="FL139" s="414"/>
      <c r="FM139" s="415"/>
      <c r="FN139" s="414"/>
      <c r="FO139" s="415"/>
      <c r="FP139" s="414"/>
      <c r="FQ139" s="415"/>
      <c r="FR139" s="414"/>
      <c r="FS139" s="415"/>
      <c r="FT139" s="414"/>
      <c r="FU139" s="415"/>
      <c r="FV139" s="414"/>
      <c r="FW139" s="415"/>
      <c r="FX139" s="414"/>
      <c r="FY139" s="415"/>
      <c r="FZ139" s="414"/>
      <c r="GA139" s="415"/>
      <c r="GB139" s="414"/>
      <c r="GC139" s="415"/>
      <c r="GD139" s="414"/>
      <c r="GE139" s="415"/>
      <c r="GF139" s="414"/>
      <c r="GG139" s="415"/>
      <c r="GH139" s="414"/>
      <c r="GI139" s="415"/>
      <c r="GJ139" s="414"/>
      <c r="GK139" s="414"/>
      <c r="GL139" s="415"/>
    </row>
    <row r="140" spans="1:194" s="425" customFormat="1" ht="12" hidden="1" customHeight="1" outlineLevel="1" x14ac:dyDescent="0.2">
      <c r="A140" s="487" t="s">
        <v>289</v>
      </c>
      <c r="B140" s="488"/>
      <c r="C140" s="489"/>
      <c r="D140" s="488"/>
      <c r="E140" s="489"/>
      <c r="F140" s="488"/>
      <c r="G140" s="489"/>
      <c r="H140" s="488"/>
      <c r="I140" s="489"/>
      <c r="J140" s="424"/>
      <c r="K140" s="489"/>
      <c r="L140" s="424"/>
      <c r="M140" s="489"/>
      <c r="N140" s="424"/>
      <c r="O140" s="489"/>
      <c r="P140" s="424"/>
      <c r="Q140" s="489"/>
      <c r="R140" s="424"/>
      <c r="S140" s="489"/>
      <c r="T140" s="424"/>
      <c r="U140" s="489"/>
      <c r="V140" s="424"/>
      <c r="W140" s="489"/>
      <c r="X140" s="424"/>
      <c r="Y140" s="489"/>
      <c r="Z140" s="424"/>
      <c r="AA140" s="489"/>
      <c r="AB140" s="424"/>
      <c r="AC140" s="489"/>
      <c r="AD140" s="424"/>
      <c r="AE140" s="489"/>
      <c r="AF140" s="424"/>
      <c r="AG140" s="489"/>
      <c r="AH140" s="424"/>
      <c r="AI140" s="489"/>
      <c r="AJ140" s="424"/>
      <c r="AK140" s="489"/>
      <c r="AL140" s="424"/>
      <c r="AM140" s="489"/>
      <c r="AN140" s="424"/>
      <c r="AO140" s="489"/>
      <c r="AP140" s="424"/>
      <c r="AQ140" s="489"/>
      <c r="AR140" s="424"/>
      <c r="AS140" s="489"/>
      <c r="AT140" s="424"/>
      <c r="AU140" s="489"/>
      <c r="AV140" s="424"/>
      <c r="AW140" s="489"/>
      <c r="AX140" s="424"/>
      <c r="AY140" s="489"/>
      <c r="AZ140" s="424"/>
      <c r="BA140" s="489"/>
      <c r="BB140" s="424"/>
      <c r="BC140" s="489"/>
      <c r="BD140" s="424"/>
      <c r="BE140" s="489"/>
      <c r="BF140" s="424"/>
      <c r="BG140" s="489"/>
      <c r="BH140" s="424"/>
      <c r="BI140" s="489"/>
      <c r="BJ140" s="424"/>
      <c r="BK140" s="489"/>
      <c r="BL140" s="424"/>
      <c r="BM140" s="489"/>
      <c r="BN140" s="424"/>
      <c r="BO140" s="489"/>
      <c r="BP140" s="424"/>
      <c r="BQ140" s="489"/>
      <c r="BR140" s="424"/>
      <c r="BS140" s="489"/>
      <c r="BT140" s="424"/>
      <c r="BU140" s="489"/>
      <c r="BV140" s="424"/>
      <c r="BW140" s="489"/>
      <c r="BX140" s="424"/>
      <c r="BY140" s="489"/>
      <c r="BZ140" s="424"/>
      <c r="CA140" s="489"/>
      <c r="CB140" s="424"/>
      <c r="CC140" s="489"/>
      <c r="CD140" s="424"/>
      <c r="CE140" s="489"/>
      <c r="CF140" s="424"/>
      <c r="CG140" s="489"/>
      <c r="CH140" s="424"/>
      <c r="CI140" s="489"/>
      <c r="CJ140" s="424"/>
      <c r="CK140" s="489"/>
      <c r="CL140" s="490"/>
      <c r="CM140" s="489"/>
      <c r="CN140" s="490"/>
      <c r="CO140" s="489"/>
      <c r="CP140" s="490"/>
      <c r="CQ140" s="489"/>
      <c r="CR140" s="490"/>
      <c r="CS140" s="489"/>
      <c r="CT140" s="490"/>
      <c r="CU140" s="489"/>
      <c r="CV140" s="490"/>
      <c r="CW140" s="489"/>
      <c r="CX140" s="490"/>
      <c r="CY140" s="489"/>
      <c r="CZ140" s="490"/>
      <c r="DA140" s="489"/>
      <c r="DB140" s="490"/>
      <c r="DC140" s="489"/>
      <c r="DD140" s="490"/>
      <c r="DE140" s="489"/>
      <c r="DF140" s="490"/>
      <c r="DG140" s="489"/>
      <c r="DH140" s="490"/>
      <c r="DI140" s="489"/>
      <c r="DJ140" s="490"/>
      <c r="DK140" s="489"/>
      <c r="DL140" s="490"/>
      <c r="DM140" s="489"/>
      <c r="DN140" s="490"/>
      <c r="DO140" s="489"/>
      <c r="DP140" s="490"/>
      <c r="DQ140" s="489"/>
      <c r="DR140" s="490"/>
      <c r="DS140" s="489"/>
      <c r="DT140" s="490"/>
      <c r="DU140" s="489"/>
      <c r="DV140" s="490"/>
      <c r="DW140" s="489"/>
      <c r="DX140" s="490"/>
      <c r="DY140" s="489"/>
      <c r="DZ140" s="490"/>
      <c r="EA140" s="489"/>
      <c r="EB140" s="490"/>
      <c r="EC140" s="489"/>
      <c r="ED140" s="490"/>
      <c r="EE140" s="489"/>
      <c r="EF140" s="490"/>
      <c r="EG140" s="489"/>
      <c r="EH140" s="490"/>
      <c r="EI140" s="489"/>
      <c r="EJ140" s="490"/>
      <c r="EK140" s="489"/>
      <c r="EL140" s="490"/>
      <c r="EM140" s="489"/>
      <c r="EN140" s="490"/>
      <c r="EO140" s="489"/>
      <c r="EP140" s="491"/>
      <c r="EQ140" s="490"/>
      <c r="ER140" s="489"/>
      <c r="ES140" s="490"/>
      <c r="ET140" s="489"/>
      <c r="EU140" s="490"/>
      <c r="EV140" s="489"/>
      <c r="EW140" s="490"/>
      <c r="EX140" s="489"/>
      <c r="EY140" s="490"/>
      <c r="EZ140" s="489"/>
      <c r="FA140" s="490"/>
      <c r="FB140" s="489"/>
      <c r="FC140" s="490"/>
      <c r="FD140" s="489"/>
      <c r="FE140" s="424"/>
      <c r="FF140" s="489"/>
      <c r="FG140" s="424"/>
      <c r="FH140" s="489"/>
      <c r="FI140" s="424"/>
      <c r="FJ140" s="489"/>
      <c r="FK140" s="424"/>
      <c r="FL140" s="489"/>
      <c r="FM140" s="424"/>
      <c r="FN140" s="489"/>
      <c r="FO140" s="424"/>
      <c r="FP140" s="489"/>
      <c r="FQ140" s="424"/>
      <c r="FR140" s="489"/>
      <c r="FS140" s="424"/>
      <c r="FT140" s="489"/>
      <c r="FU140" s="424"/>
      <c r="FV140" s="489"/>
      <c r="FW140" s="424"/>
      <c r="FX140" s="489"/>
      <c r="FY140" s="424"/>
      <c r="FZ140" s="489"/>
      <c r="GA140" s="424"/>
      <c r="GB140" s="489"/>
      <c r="GC140" s="424"/>
      <c r="GD140" s="489"/>
      <c r="GE140" s="424"/>
      <c r="GF140" s="489"/>
      <c r="GG140" s="424"/>
      <c r="GH140" s="489"/>
      <c r="GI140" s="424"/>
      <c r="GJ140" s="489"/>
      <c r="GK140" s="489"/>
      <c r="GL140" s="424"/>
    </row>
    <row r="141" spans="1:194" s="428" customFormat="1" ht="12" hidden="1" customHeight="1" outlineLevel="1" x14ac:dyDescent="0.2">
      <c r="A141" s="411" t="str">
        <f>A$3</f>
        <v>($Millions Except Per Share Data)</v>
      </c>
      <c r="B141" s="476"/>
      <c r="C141" s="477" t="str">
        <f>C$3</f>
        <v>1Q01/</v>
      </c>
      <c r="D141" s="476"/>
      <c r="E141" s="477" t="str">
        <f>E$3</f>
        <v>2Q01/</v>
      </c>
      <c r="F141" s="476"/>
      <c r="G141" s="477" t="str">
        <f>G$3</f>
        <v>3Q01/</v>
      </c>
      <c r="H141" s="476"/>
      <c r="I141" s="477" t="str">
        <f>I$3</f>
        <v>4Q01/</v>
      </c>
      <c r="J141" s="476"/>
      <c r="K141" s="477" t="str">
        <f>K$3</f>
        <v>1Q02/</v>
      </c>
      <c r="L141" s="476"/>
      <c r="M141" s="477" t="str">
        <f>M$3</f>
        <v>2Q02/</v>
      </c>
      <c r="N141" s="476"/>
      <c r="O141" s="477" t="str">
        <f>O$3</f>
        <v>3Q02/</v>
      </c>
      <c r="P141" s="476"/>
      <c r="Q141" s="477" t="str">
        <f>Q$3</f>
        <v>4Q02/</v>
      </c>
      <c r="R141" s="476"/>
      <c r="S141" s="477" t="str">
        <f>S$3</f>
        <v>1Q03/</v>
      </c>
      <c r="T141" s="476"/>
      <c r="U141" s="477" t="str">
        <f>U$3</f>
        <v>2Q03/</v>
      </c>
      <c r="V141" s="476"/>
      <c r="W141" s="477" t="str">
        <f>W$3</f>
        <v>3Q03/</v>
      </c>
      <c r="X141" s="476"/>
      <c r="Y141" s="477" t="str">
        <f>Y$3</f>
        <v>4Q03/</v>
      </c>
      <c r="Z141" s="476"/>
      <c r="AA141" s="477" t="str">
        <f>AA$3</f>
        <v>1Q04/</v>
      </c>
      <c r="AB141" s="476"/>
      <c r="AC141" s="477" t="str">
        <f>AC$3</f>
        <v>2Q04/</v>
      </c>
      <c r="AD141" s="476"/>
      <c r="AE141" s="477" t="str">
        <f>AE$3</f>
        <v>3Q04/</v>
      </c>
      <c r="AF141" s="476"/>
      <c r="AG141" s="477" t="str">
        <f>AG$3</f>
        <v>4Q04/</v>
      </c>
      <c r="AH141" s="476"/>
      <c r="AI141" s="477" t="str">
        <f>AI$3</f>
        <v>1Q05/</v>
      </c>
      <c r="AJ141" s="476"/>
      <c r="AK141" s="477" t="str">
        <f>AK$3</f>
        <v>2Q05/</v>
      </c>
      <c r="AL141" s="476"/>
      <c r="AM141" s="477" t="str">
        <f>AM$3</f>
        <v>3Q05/</v>
      </c>
      <c r="AN141" s="476"/>
      <c r="AO141" s="477" t="str">
        <f>AO$3</f>
        <v>4Q05/</v>
      </c>
      <c r="AP141" s="476"/>
      <c r="AQ141" s="477" t="str">
        <f>AQ$3</f>
        <v>1Q06/</v>
      </c>
      <c r="AR141" s="476"/>
      <c r="AS141" s="477" t="str">
        <f>AS$3</f>
        <v>2Q06/</v>
      </c>
      <c r="AT141" s="476"/>
      <c r="AU141" s="477" t="str">
        <f>AU$3</f>
        <v>3Q06/</v>
      </c>
      <c r="AV141" s="476"/>
      <c r="AW141" s="477" t="str">
        <f>AW$3</f>
        <v>4Q06/</v>
      </c>
      <c r="AX141" s="476"/>
      <c r="AY141" s="477" t="str">
        <f>AY$3</f>
        <v>1Q07/</v>
      </c>
      <c r="AZ141" s="476"/>
      <c r="BA141" s="477" t="str">
        <f>BA$3</f>
        <v>2Q07/</v>
      </c>
      <c r="BB141" s="476"/>
      <c r="BC141" s="477" t="str">
        <f>BC$3</f>
        <v>3Q07/</v>
      </c>
      <c r="BD141" s="476"/>
      <c r="BE141" s="477" t="str">
        <f>BE$3</f>
        <v>4Q07/</v>
      </c>
      <c r="BF141" s="476"/>
      <c r="BG141" s="477" t="str">
        <f>BG$3</f>
        <v>1Q08/</v>
      </c>
      <c r="BH141" s="476"/>
      <c r="BI141" s="477" t="str">
        <f>BI$3</f>
        <v>2Q08/</v>
      </c>
      <c r="BJ141" s="476"/>
      <c r="BK141" s="477" t="str">
        <f>BK$3</f>
        <v>3Q08/</v>
      </c>
      <c r="BL141" s="476"/>
      <c r="BM141" s="477" t="str">
        <f>BM$3</f>
        <v>4Q08/</v>
      </c>
      <c r="BN141" s="476"/>
      <c r="BO141" s="477" t="str">
        <f>BO$3</f>
        <v>1Q09/</v>
      </c>
      <c r="BP141" s="476"/>
      <c r="BQ141" s="477" t="str">
        <f>BQ$3</f>
        <v>2Q09/</v>
      </c>
      <c r="BR141" s="476"/>
      <c r="BS141" s="477" t="str">
        <f>BS$3</f>
        <v>3Q09/</v>
      </c>
      <c r="BT141" s="476"/>
      <c r="BU141" s="477" t="str">
        <f>BU$3</f>
        <v>4Q09/</v>
      </c>
      <c r="BV141" s="476"/>
      <c r="BW141" s="477" t="str">
        <f>BW$3</f>
        <v>1Q10/</v>
      </c>
      <c r="BX141" s="476"/>
      <c r="BY141" s="477" t="str">
        <f>BY$3</f>
        <v>2Q10/</v>
      </c>
      <c r="BZ141" s="476"/>
      <c r="CA141" s="477" t="str">
        <f>CA$3</f>
        <v>3Q10/</v>
      </c>
      <c r="CB141" s="476"/>
      <c r="CC141" s="477" t="str">
        <f>CC$3</f>
        <v>4Q10/</v>
      </c>
      <c r="CD141" s="476"/>
      <c r="CE141" s="477" t="str">
        <f>CE$3</f>
        <v>1Q11/</v>
      </c>
      <c r="CF141" s="476"/>
      <c r="CG141" s="477" t="str">
        <f>CG$3</f>
        <v>2Q11/</v>
      </c>
      <c r="CH141" s="476"/>
      <c r="CI141" s="477" t="str">
        <f>CI$3</f>
        <v>3Q11/</v>
      </c>
      <c r="CJ141" s="476"/>
      <c r="CK141" s="477" t="str">
        <f>CK$3</f>
        <v>4Q11/</v>
      </c>
      <c r="CL141" s="476"/>
      <c r="CM141" s="477" t="str">
        <f>CM$3</f>
        <v>1Q12/</v>
      </c>
      <c r="CN141" s="476"/>
      <c r="CO141" s="477" t="str">
        <f>CO$3</f>
        <v>2Q12/</v>
      </c>
      <c r="CP141" s="476"/>
      <c r="CQ141" s="477" t="str">
        <f>CQ$3</f>
        <v>3Q12/</v>
      </c>
      <c r="CR141" s="476"/>
      <c r="CS141" s="477" t="str">
        <f>CS$3</f>
        <v>4Q12/</v>
      </c>
      <c r="CT141" s="476"/>
      <c r="CU141" s="477" t="str">
        <f>CU$3</f>
        <v>1Q13/</v>
      </c>
      <c r="CV141" s="476"/>
      <c r="CW141" s="477" t="str">
        <f>CW$3</f>
        <v>2Q13/</v>
      </c>
      <c r="CX141" s="476"/>
      <c r="CY141" s="477" t="str">
        <f>CY$3</f>
        <v>3Q13/</v>
      </c>
      <c r="CZ141" s="476"/>
      <c r="DA141" s="477" t="str">
        <f>DA$3</f>
        <v>4Q13/</v>
      </c>
      <c r="DB141" s="476"/>
      <c r="DC141" s="477" t="str">
        <f>DC$3</f>
        <v>1Q14/</v>
      </c>
      <c r="DD141" s="476"/>
      <c r="DE141" s="477" t="str">
        <f>DE$3</f>
        <v>2Q14/</v>
      </c>
      <c r="DF141" s="476"/>
      <c r="DG141" s="477" t="str">
        <f>DG$3</f>
        <v>3Q14/</v>
      </c>
      <c r="DH141" s="476"/>
      <c r="DI141" s="477" t="str">
        <f>DI$3</f>
        <v>4Q14/</v>
      </c>
      <c r="DJ141" s="476"/>
      <c r="DK141" s="477" t="str">
        <f>DK$3</f>
        <v>1Q15/</v>
      </c>
      <c r="DL141" s="476"/>
      <c r="DM141" s="477" t="str">
        <f>DM$3</f>
        <v>2Q15/</v>
      </c>
      <c r="DN141" s="476"/>
      <c r="DO141" s="477" t="str">
        <f>DO$3</f>
        <v>3Q15/</v>
      </c>
      <c r="DP141" s="476"/>
      <c r="DQ141" s="477" t="str">
        <f>DQ$3</f>
        <v>4Q15/</v>
      </c>
      <c r="DR141" s="476"/>
      <c r="DS141" s="477" t="str">
        <f>DS$3</f>
        <v>1Q16/</v>
      </c>
      <c r="DT141" s="476"/>
      <c r="DU141" s="477" t="str">
        <f>DU$3</f>
        <v>2Q16/</v>
      </c>
      <c r="DV141" s="476"/>
      <c r="DW141" s="477" t="str">
        <f>DW$3</f>
        <v>3Q16/</v>
      </c>
      <c r="DX141" s="476"/>
      <c r="DY141" s="477" t="str">
        <f>DY$3</f>
        <v>4Q16/</v>
      </c>
      <c r="DZ141" s="476"/>
      <c r="EA141" s="477" t="str">
        <f t="shared" ref="EA141" si="82">EA$3</f>
        <v>1Q17/</v>
      </c>
      <c r="EB141" s="476"/>
      <c r="EC141" s="477" t="str">
        <f t="shared" ref="EC141" si="83">EC$3</f>
        <v>2Q17/</v>
      </c>
      <c r="ED141" s="476"/>
      <c r="EE141" s="477" t="str">
        <f t="shared" ref="EE141" si="84">EE$3</f>
        <v>3Q17/</v>
      </c>
      <c r="EF141" s="476"/>
      <c r="EG141" s="477" t="str">
        <f t="shared" ref="EG141:EO141" si="85">EG$3</f>
        <v>4Q17/</v>
      </c>
      <c r="EH141" s="476"/>
      <c r="EI141" s="477" t="str">
        <f t="shared" si="85"/>
        <v>1Q18E/</v>
      </c>
      <c r="EJ141" s="476"/>
      <c r="EK141" s="477" t="str">
        <f t="shared" si="85"/>
        <v>2Q18E/</v>
      </c>
      <c r="EL141" s="476"/>
      <c r="EM141" s="477" t="str">
        <f t="shared" si="85"/>
        <v>3Q18E/</v>
      </c>
      <c r="EN141" s="476"/>
      <c r="EO141" s="477" t="str">
        <f t="shared" si="85"/>
        <v>4Q18E/</v>
      </c>
      <c r="EP141" s="477"/>
      <c r="EQ141" s="476"/>
      <c r="ER141" s="477" t="str">
        <f>ER$3</f>
        <v>2000/</v>
      </c>
      <c r="ES141" s="476"/>
      <c r="ET141" s="477" t="str">
        <f>ET$3</f>
        <v>2001/</v>
      </c>
      <c r="EU141" s="476"/>
      <c r="EV141" s="477" t="str">
        <f>EV$3</f>
        <v>2002/</v>
      </c>
      <c r="EW141" s="476"/>
      <c r="EX141" s="477" t="str">
        <f>EX$3</f>
        <v>2003/</v>
      </c>
      <c r="EY141" s="476"/>
      <c r="EZ141" s="477" t="str">
        <f>EZ$3</f>
        <v>2004/</v>
      </c>
      <c r="FA141" s="476"/>
      <c r="FB141" s="477" t="str">
        <f>FB$3</f>
        <v>2005/</v>
      </c>
      <c r="FC141" s="476"/>
      <c r="FD141" s="477" t="str">
        <f>FD$3</f>
        <v>2006/</v>
      </c>
      <c r="FE141" s="476"/>
      <c r="FF141" s="477" t="str">
        <f>FF$3</f>
        <v>2007/</v>
      </c>
      <c r="FG141" s="476"/>
      <c r="FH141" s="477" t="str">
        <f>FH$3</f>
        <v>2008/</v>
      </c>
      <c r="FI141" s="476"/>
      <c r="FJ141" s="477" t="str">
        <f>FJ$3</f>
        <v>2009/</v>
      </c>
      <c r="FK141" s="476"/>
      <c r="FL141" s="477" t="str">
        <f>FL$3</f>
        <v>2010/</v>
      </c>
      <c r="FM141" s="476"/>
      <c r="FN141" s="477" t="str">
        <f>FN$3</f>
        <v>2011/</v>
      </c>
      <c r="FO141" s="476"/>
      <c r="FP141" s="477" t="str">
        <f>FP$3</f>
        <v>2012/</v>
      </c>
      <c r="FQ141" s="476"/>
      <c r="FR141" s="477" t="str">
        <f>FR$3</f>
        <v>2013/</v>
      </c>
      <c r="FS141" s="476"/>
      <c r="FT141" s="477" t="str">
        <f>FT$3</f>
        <v>2014/</v>
      </c>
      <c r="FU141" s="476"/>
      <c r="FV141" s="477" t="str">
        <f>FV$3</f>
        <v>2015/</v>
      </c>
      <c r="FW141" s="476"/>
      <c r="FX141" s="477" t="str">
        <f>FX$3</f>
        <v>2016/</v>
      </c>
      <c r="FY141" s="476"/>
      <c r="FZ141" s="477" t="str">
        <f>FZ$3</f>
        <v>2017/</v>
      </c>
      <c r="GA141" s="476"/>
      <c r="GB141" s="477" t="str">
        <f>GB$3</f>
        <v>2018E/</v>
      </c>
      <c r="GC141" s="476"/>
      <c r="GD141" s="477" t="str">
        <f>GD$3</f>
        <v>2019E/</v>
      </c>
      <c r="GE141" s="476"/>
      <c r="GF141" s="477" t="str">
        <f>GF$3</f>
        <v>2020E/</v>
      </c>
      <c r="GG141" s="476"/>
      <c r="GH141" s="477" t="str">
        <f>GH$3</f>
        <v>2021E/</v>
      </c>
      <c r="GI141" s="476"/>
      <c r="GJ141" s="477" t="str">
        <f>GJ$3</f>
        <v>2022E/</v>
      </c>
      <c r="GK141" s="477">
        <f>GK$3</f>
        <v>0</v>
      </c>
      <c r="GL141" s="426"/>
    </row>
    <row r="142" spans="1:194" s="428" customFormat="1" ht="12" hidden="1" customHeight="1" outlineLevel="1" x14ac:dyDescent="0.2">
      <c r="B142" s="426"/>
      <c r="C142" s="427" t="str">
        <f>C$4</f>
        <v>1Q00</v>
      </c>
      <c r="D142" s="426"/>
      <c r="E142" s="427" t="str">
        <f>E$4</f>
        <v>2Q00</v>
      </c>
      <c r="F142" s="426"/>
      <c r="G142" s="427" t="str">
        <f>G$4</f>
        <v>3Q00</v>
      </c>
      <c r="H142" s="426"/>
      <c r="I142" s="427" t="str">
        <f>I$4</f>
        <v>4Q00</v>
      </c>
      <c r="J142" s="426"/>
      <c r="K142" s="427" t="str">
        <f>K$4</f>
        <v>1Q01</v>
      </c>
      <c r="L142" s="426"/>
      <c r="M142" s="427" t="str">
        <f>M$4</f>
        <v>2Q01</v>
      </c>
      <c r="N142" s="426"/>
      <c r="O142" s="427" t="str">
        <f>O$4</f>
        <v>3Q01</v>
      </c>
      <c r="P142" s="426"/>
      <c r="Q142" s="427" t="str">
        <f>Q$4</f>
        <v>4Q01</v>
      </c>
      <c r="R142" s="426"/>
      <c r="S142" s="427" t="str">
        <f>S$4</f>
        <v>1Q02</v>
      </c>
      <c r="T142" s="426"/>
      <c r="U142" s="427" t="str">
        <f>U$4</f>
        <v>2Q02</v>
      </c>
      <c r="V142" s="426"/>
      <c r="W142" s="427" t="str">
        <f>W$4</f>
        <v>3Q02</v>
      </c>
      <c r="X142" s="426"/>
      <c r="Y142" s="427" t="str">
        <f>Y$4</f>
        <v>4Q02</v>
      </c>
      <c r="Z142" s="426"/>
      <c r="AA142" s="427" t="str">
        <f>AA$4</f>
        <v>1Q03</v>
      </c>
      <c r="AB142" s="426"/>
      <c r="AC142" s="427" t="str">
        <f>AC$4</f>
        <v>2Q03</v>
      </c>
      <c r="AD142" s="426"/>
      <c r="AE142" s="427" t="str">
        <f>AE$4</f>
        <v>3Q03</v>
      </c>
      <c r="AF142" s="426"/>
      <c r="AG142" s="427" t="str">
        <f>AG$4</f>
        <v>4Q03</v>
      </c>
      <c r="AH142" s="426"/>
      <c r="AI142" s="427" t="str">
        <f>AI$4</f>
        <v>1Q04</v>
      </c>
      <c r="AJ142" s="426"/>
      <c r="AK142" s="427" t="str">
        <f>AK$4</f>
        <v>2Q04</v>
      </c>
      <c r="AL142" s="426"/>
      <c r="AM142" s="427" t="str">
        <f>AM$4</f>
        <v>3Q04</v>
      </c>
      <c r="AN142" s="426"/>
      <c r="AO142" s="427" t="str">
        <f>AO$4</f>
        <v>4Q04</v>
      </c>
      <c r="AP142" s="426"/>
      <c r="AQ142" s="427" t="str">
        <f>AQ$4</f>
        <v>1Q05</v>
      </c>
      <c r="AR142" s="426"/>
      <c r="AS142" s="427" t="str">
        <f>AS$4</f>
        <v>2Q05</v>
      </c>
      <c r="AT142" s="426"/>
      <c r="AU142" s="427" t="str">
        <f>AU$4</f>
        <v>3Q05</v>
      </c>
      <c r="AV142" s="426"/>
      <c r="AW142" s="427" t="str">
        <f>AW$4</f>
        <v>4Q05</v>
      </c>
      <c r="AX142" s="426"/>
      <c r="AY142" s="427" t="str">
        <f>AY$4</f>
        <v>1Q06</v>
      </c>
      <c r="AZ142" s="426"/>
      <c r="BA142" s="427" t="str">
        <f>BA$4</f>
        <v>2Q06</v>
      </c>
      <c r="BB142" s="426"/>
      <c r="BC142" s="427" t="str">
        <f>BC$4</f>
        <v>3Q06</v>
      </c>
      <c r="BD142" s="426"/>
      <c r="BE142" s="427" t="str">
        <f>BE$4</f>
        <v>4Q06</v>
      </c>
      <c r="BF142" s="426"/>
      <c r="BG142" s="427" t="str">
        <f>BG$4</f>
        <v>1Q07</v>
      </c>
      <c r="BH142" s="426"/>
      <c r="BI142" s="427" t="str">
        <f>BI$4</f>
        <v>2Q07</v>
      </c>
      <c r="BJ142" s="426"/>
      <c r="BK142" s="427" t="str">
        <f>BK$4</f>
        <v>3Q07</v>
      </c>
      <c r="BL142" s="426"/>
      <c r="BM142" s="427" t="str">
        <f>BM$4</f>
        <v>4Q07</v>
      </c>
      <c r="BN142" s="426"/>
      <c r="BO142" s="427" t="str">
        <f>BO$4</f>
        <v>1Q08</v>
      </c>
      <c r="BP142" s="426"/>
      <c r="BQ142" s="427" t="str">
        <f>BQ$4</f>
        <v>2Q08</v>
      </c>
      <c r="BR142" s="426"/>
      <c r="BS142" s="427" t="str">
        <f>BS$4</f>
        <v>3Q08</v>
      </c>
      <c r="BT142" s="426"/>
      <c r="BU142" s="427" t="str">
        <f>BU$4</f>
        <v>4Q08</v>
      </c>
      <c r="BV142" s="426"/>
      <c r="BW142" s="427" t="str">
        <f>BW$4</f>
        <v>1Q09</v>
      </c>
      <c r="BX142" s="426"/>
      <c r="BY142" s="427" t="str">
        <f>BY$4</f>
        <v>2Q09</v>
      </c>
      <c r="BZ142" s="426"/>
      <c r="CA142" s="427" t="str">
        <f>CA$4</f>
        <v>3Q09</v>
      </c>
      <c r="CB142" s="426"/>
      <c r="CC142" s="427" t="str">
        <f>CC$4</f>
        <v>4Q09</v>
      </c>
      <c r="CD142" s="426"/>
      <c r="CE142" s="427" t="str">
        <f>CE$4</f>
        <v>1Q10</v>
      </c>
      <c r="CF142" s="426"/>
      <c r="CG142" s="427" t="str">
        <f>CG$4</f>
        <v>2Q10</v>
      </c>
      <c r="CH142" s="426"/>
      <c r="CI142" s="427" t="str">
        <f>CI$4</f>
        <v>3Q10</v>
      </c>
      <c r="CJ142" s="426"/>
      <c r="CK142" s="427" t="str">
        <f>CK$4</f>
        <v>4Q10</v>
      </c>
      <c r="CL142" s="426"/>
      <c r="CM142" s="427" t="str">
        <f>CM$4</f>
        <v>1Q11</v>
      </c>
      <c r="CN142" s="426"/>
      <c r="CO142" s="427" t="str">
        <f>CO$4</f>
        <v>2Q11</v>
      </c>
      <c r="CP142" s="426"/>
      <c r="CQ142" s="427" t="str">
        <f>CQ$4</f>
        <v>3Q11</v>
      </c>
      <c r="CR142" s="426"/>
      <c r="CS142" s="427" t="str">
        <f>CS$4</f>
        <v>4Q11</v>
      </c>
      <c r="CT142" s="426"/>
      <c r="CU142" s="427" t="str">
        <f>CU$4</f>
        <v>1Q12</v>
      </c>
      <c r="CV142" s="426"/>
      <c r="CW142" s="427" t="str">
        <f>CW$4</f>
        <v>2Q12</v>
      </c>
      <c r="CX142" s="426"/>
      <c r="CY142" s="427" t="str">
        <f>CY$4</f>
        <v>3Q12</v>
      </c>
      <c r="CZ142" s="426"/>
      <c r="DA142" s="427" t="str">
        <f>DA$4</f>
        <v>4Q12</v>
      </c>
      <c r="DB142" s="426"/>
      <c r="DC142" s="427" t="str">
        <f>DC$4</f>
        <v>1Q13</v>
      </c>
      <c r="DD142" s="426"/>
      <c r="DE142" s="427" t="str">
        <f>DE$4</f>
        <v>2Q13</v>
      </c>
      <c r="DF142" s="426"/>
      <c r="DG142" s="427" t="str">
        <f>DG$4</f>
        <v>3Q13</v>
      </c>
      <c r="DH142" s="426"/>
      <c r="DI142" s="427" t="str">
        <f>DI$4</f>
        <v>4Q13</v>
      </c>
      <c r="DJ142" s="426"/>
      <c r="DK142" s="427" t="str">
        <f>DK$4</f>
        <v>1Q14</v>
      </c>
      <c r="DL142" s="426"/>
      <c r="DM142" s="427" t="str">
        <f>DM$4</f>
        <v>2Q14</v>
      </c>
      <c r="DN142" s="426"/>
      <c r="DO142" s="427" t="str">
        <f>DO$4</f>
        <v>3Q14</v>
      </c>
      <c r="DP142" s="426"/>
      <c r="DQ142" s="427" t="str">
        <f>DQ$4</f>
        <v>4Q14</v>
      </c>
      <c r="DR142" s="426"/>
      <c r="DS142" s="427" t="str">
        <f>DS$4</f>
        <v>1Q15</v>
      </c>
      <c r="DT142" s="426"/>
      <c r="DU142" s="427" t="str">
        <f>DU$4</f>
        <v>2Q15</v>
      </c>
      <c r="DV142" s="426"/>
      <c r="DW142" s="427" t="str">
        <f>DW$4</f>
        <v>3Q15</v>
      </c>
      <c r="DX142" s="426"/>
      <c r="DY142" s="427" t="str">
        <f>DY$4</f>
        <v>4Q15</v>
      </c>
      <c r="DZ142" s="426"/>
      <c r="EA142" s="427" t="str">
        <f t="shared" ref="EA142" si="86">EA$4</f>
        <v>1Q16</v>
      </c>
      <c r="EB142" s="426"/>
      <c r="EC142" s="427" t="str">
        <f t="shared" ref="EC142" si="87">EC$4</f>
        <v>2Q16</v>
      </c>
      <c r="ED142" s="426"/>
      <c r="EE142" s="427" t="str">
        <f t="shared" ref="EE142" si="88">EE$4</f>
        <v>3Q16</v>
      </c>
      <c r="EF142" s="426"/>
      <c r="EG142" s="427" t="str">
        <f t="shared" ref="EG142:EO142" si="89">EG$4</f>
        <v>4Q16</v>
      </c>
      <c r="EH142" s="426"/>
      <c r="EI142" s="427" t="str">
        <f t="shared" si="89"/>
        <v>1Q17</v>
      </c>
      <c r="EJ142" s="426"/>
      <c r="EK142" s="427" t="str">
        <f t="shared" si="89"/>
        <v>2Q17</v>
      </c>
      <c r="EL142" s="426"/>
      <c r="EM142" s="427" t="str">
        <f t="shared" si="89"/>
        <v>3Q17</v>
      </c>
      <c r="EN142" s="426"/>
      <c r="EO142" s="427" t="str">
        <f t="shared" si="89"/>
        <v>4Q17</v>
      </c>
      <c r="EP142" s="427"/>
      <c r="EQ142" s="426"/>
      <c r="ER142" s="427" t="str">
        <f>ER$4</f>
        <v>1999</v>
      </c>
      <c r="ES142" s="426"/>
      <c r="ET142" s="427" t="str">
        <f>ET$4</f>
        <v>2000</v>
      </c>
      <c r="EU142" s="426"/>
      <c r="EV142" s="427">
        <f>EV$4</f>
        <v>2001</v>
      </c>
      <c r="EW142" s="426"/>
      <c r="EX142" s="427">
        <f>EX$4</f>
        <v>2002</v>
      </c>
      <c r="EY142" s="426"/>
      <c r="EZ142" s="427" t="str">
        <f>EZ$4</f>
        <v>2003</v>
      </c>
      <c r="FA142" s="426"/>
      <c r="FB142" s="427" t="str">
        <f>FB$4</f>
        <v>2004</v>
      </c>
      <c r="FC142" s="426"/>
      <c r="FD142" s="427" t="str">
        <f>FD$4</f>
        <v>2005</v>
      </c>
      <c r="FE142" s="426"/>
      <c r="FF142" s="427" t="str">
        <f>FF$4</f>
        <v>2006</v>
      </c>
      <c r="FG142" s="426"/>
      <c r="FH142" s="427">
        <f>FH$4</f>
        <v>2007</v>
      </c>
      <c r="FI142" s="426"/>
      <c r="FJ142" s="427" t="str">
        <f>FJ$4</f>
        <v>2008</v>
      </c>
      <c r="FK142" s="426"/>
      <c r="FL142" s="427" t="str">
        <f>FL$4</f>
        <v>2009</v>
      </c>
      <c r="FM142" s="426"/>
      <c r="FN142" s="427" t="str">
        <f>FN$4</f>
        <v>2010</v>
      </c>
      <c r="FO142" s="426"/>
      <c r="FP142" s="427" t="str">
        <f>FP$4</f>
        <v>2011</v>
      </c>
      <c r="FQ142" s="426"/>
      <c r="FR142" s="427" t="str">
        <f>FR$4</f>
        <v>2012</v>
      </c>
      <c r="FS142" s="426"/>
      <c r="FT142" s="427" t="str">
        <f>FT$4</f>
        <v>2013</v>
      </c>
      <c r="FU142" s="426"/>
      <c r="FV142" s="427" t="str">
        <f>FV$4</f>
        <v>2014</v>
      </c>
      <c r="FW142" s="426"/>
      <c r="FX142" s="427" t="str">
        <f>FX$4</f>
        <v>2015</v>
      </c>
      <c r="FY142" s="426"/>
      <c r="FZ142" s="427" t="str">
        <f>FZ$4</f>
        <v>2016</v>
      </c>
      <c r="GA142" s="426"/>
      <c r="GB142" s="427" t="str">
        <f>GB$4</f>
        <v>2017</v>
      </c>
      <c r="GC142" s="426"/>
      <c r="GD142" s="427" t="str">
        <f>GD$4</f>
        <v>2018E</v>
      </c>
      <c r="GE142" s="426"/>
      <c r="GF142" s="427" t="str">
        <f>GF$4</f>
        <v>2019E</v>
      </c>
      <c r="GG142" s="426"/>
      <c r="GH142" s="427" t="str">
        <f>GH$4</f>
        <v>2020E</v>
      </c>
      <c r="GI142" s="426"/>
      <c r="GJ142" s="427" t="str">
        <f>GJ$4</f>
        <v>2021E</v>
      </c>
      <c r="GK142" s="427" t="str">
        <f>GK$4</f>
        <v>5-Yr</v>
      </c>
      <c r="GL142" s="426"/>
    </row>
    <row r="143" spans="1:194" s="428" customFormat="1" ht="12" hidden="1" customHeight="1" outlineLevel="1" x14ac:dyDescent="0.2">
      <c r="A143" s="429"/>
      <c r="B143" s="430" t="str">
        <f t="shared" ref="B143:DB143" si="90">B$5</f>
        <v>1Q01</v>
      </c>
      <c r="C143" s="431" t="str">
        <f t="shared" si="90"/>
        <v>% Chg</v>
      </c>
      <c r="D143" s="430" t="str">
        <f t="shared" si="90"/>
        <v>2Q01</v>
      </c>
      <c r="E143" s="431" t="str">
        <f t="shared" si="90"/>
        <v>% Chg</v>
      </c>
      <c r="F143" s="430" t="str">
        <f t="shared" si="90"/>
        <v>3Q01</v>
      </c>
      <c r="G143" s="431" t="str">
        <f t="shared" si="90"/>
        <v>% Chg</v>
      </c>
      <c r="H143" s="430" t="str">
        <f t="shared" si="90"/>
        <v>4Q01</v>
      </c>
      <c r="I143" s="431" t="str">
        <f t="shared" si="90"/>
        <v>% Chg</v>
      </c>
      <c r="J143" s="430" t="str">
        <f t="shared" si="90"/>
        <v>1Q02</v>
      </c>
      <c r="K143" s="431" t="str">
        <f t="shared" si="90"/>
        <v>% Chg</v>
      </c>
      <c r="L143" s="430" t="str">
        <f t="shared" si="90"/>
        <v>2Q02</v>
      </c>
      <c r="M143" s="431" t="str">
        <f t="shared" si="90"/>
        <v>% Chg</v>
      </c>
      <c r="N143" s="430" t="str">
        <f t="shared" si="90"/>
        <v>3Q02</v>
      </c>
      <c r="O143" s="431" t="str">
        <f t="shared" si="90"/>
        <v>% Chg</v>
      </c>
      <c r="P143" s="430" t="str">
        <f t="shared" si="90"/>
        <v>4Q02</v>
      </c>
      <c r="Q143" s="431" t="str">
        <f t="shared" si="90"/>
        <v>% Chg</v>
      </c>
      <c r="R143" s="430" t="str">
        <f t="shared" si="90"/>
        <v>1Q03</v>
      </c>
      <c r="S143" s="431" t="str">
        <f t="shared" si="90"/>
        <v>% Chg</v>
      </c>
      <c r="T143" s="430" t="str">
        <f t="shared" si="90"/>
        <v>2Q03</v>
      </c>
      <c r="U143" s="431" t="str">
        <f t="shared" si="90"/>
        <v>% Chg</v>
      </c>
      <c r="V143" s="430" t="str">
        <f t="shared" si="90"/>
        <v>3Q03</v>
      </c>
      <c r="W143" s="431" t="str">
        <f t="shared" si="90"/>
        <v>% Chg</v>
      </c>
      <c r="X143" s="430" t="str">
        <f t="shared" si="90"/>
        <v>4Q03</v>
      </c>
      <c r="Y143" s="431" t="str">
        <f t="shared" si="90"/>
        <v>% Chg</v>
      </c>
      <c r="Z143" s="430" t="str">
        <f t="shared" si="90"/>
        <v>1Q04</v>
      </c>
      <c r="AA143" s="431" t="str">
        <f t="shared" si="90"/>
        <v>% Chg</v>
      </c>
      <c r="AB143" s="430" t="str">
        <f t="shared" si="90"/>
        <v>2Q04</v>
      </c>
      <c r="AC143" s="431" t="str">
        <f t="shared" si="90"/>
        <v>% Chg</v>
      </c>
      <c r="AD143" s="430" t="str">
        <f t="shared" si="90"/>
        <v>3Q04</v>
      </c>
      <c r="AE143" s="431" t="str">
        <f t="shared" si="90"/>
        <v>% Chg</v>
      </c>
      <c r="AF143" s="430" t="str">
        <f t="shared" si="90"/>
        <v>4Q04</v>
      </c>
      <c r="AG143" s="431" t="str">
        <f t="shared" si="90"/>
        <v>% Chg</v>
      </c>
      <c r="AH143" s="430" t="str">
        <f t="shared" si="90"/>
        <v>1Q05</v>
      </c>
      <c r="AI143" s="431" t="str">
        <f t="shared" si="90"/>
        <v>% Chg</v>
      </c>
      <c r="AJ143" s="430" t="str">
        <f t="shared" si="90"/>
        <v>2Q05</v>
      </c>
      <c r="AK143" s="431" t="str">
        <f t="shared" si="90"/>
        <v>% Chg</v>
      </c>
      <c r="AL143" s="430" t="str">
        <f t="shared" si="90"/>
        <v>3Q05</v>
      </c>
      <c r="AM143" s="431" t="str">
        <f t="shared" si="90"/>
        <v>% Chg</v>
      </c>
      <c r="AN143" s="430" t="str">
        <f t="shared" si="90"/>
        <v>4Q05</v>
      </c>
      <c r="AO143" s="431" t="str">
        <f t="shared" si="90"/>
        <v>% Chg</v>
      </c>
      <c r="AP143" s="430" t="str">
        <f t="shared" si="90"/>
        <v>1Q06</v>
      </c>
      <c r="AQ143" s="431" t="str">
        <f t="shared" si="90"/>
        <v>% Chg</v>
      </c>
      <c r="AR143" s="430" t="str">
        <f t="shared" si="90"/>
        <v>2Q06</v>
      </c>
      <c r="AS143" s="431" t="str">
        <f t="shared" si="90"/>
        <v>% Chg</v>
      </c>
      <c r="AT143" s="430" t="str">
        <f t="shared" si="90"/>
        <v>3Q06</v>
      </c>
      <c r="AU143" s="431" t="str">
        <f t="shared" si="90"/>
        <v>% Chg</v>
      </c>
      <c r="AV143" s="430" t="str">
        <f t="shared" si="90"/>
        <v>4Q06</v>
      </c>
      <c r="AW143" s="431" t="str">
        <f t="shared" si="90"/>
        <v>% Chg</v>
      </c>
      <c r="AX143" s="430" t="str">
        <f t="shared" si="90"/>
        <v>1Q07</v>
      </c>
      <c r="AY143" s="431" t="str">
        <f t="shared" si="90"/>
        <v>% Chg</v>
      </c>
      <c r="AZ143" s="430" t="str">
        <f t="shared" si="90"/>
        <v>2Q07</v>
      </c>
      <c r="BA143" s="431" t="str">
        <f t="shared" si="90"/>
        <v>% Chg</v>
      </c>
      <c r="BB143" s="430" t="str">
        <f t="shared" si="90"/>
        <v>3Q07</v>
      </c>
      <c r="BC143" s="431" t="str">
        <f t="shared" si="90"/>
        <v>% Chg</v>
      </c>
      <c r="BD143" s="430" t="str">
        <f t="shared" si="90"/>
        <v>4Q07</v>
      </c>
      <c r="BE143" s="431" t="str">
        <f t="shared" si="90"/>
        <v>% Chg</v>
      </c>
      <c r="BF143" s="430" t="str">
        <f t="shared" si="90"/>
        <v>1Q08</v>
      </c>
      <c r="BG143" s="431" t="str">
        <f t="shared" si="90"/>
        <v>% Chg</v>
      </c>
      <c r="BH143" s="430" t="str">
        <f t="shared" si="90"/>
        <v>2Q08</v>
      </c>
      <c r="BI143" s="431" t="str">
        <f t="shared" si="90"/>
        <v>% Chg</v>
      </c>
      <c r="BJ143" s="430" t="str">
        <f t="shared" si="90"/>
        <v>3Q08</v>
      </c>
      <c r="BK143" s="431" t="str">
        <f t="shared" si="90"/>
        <v>% Chg</v>
      </c>
      <c r="BL143" s="430" t="str">
        <f t="shared" si="90"/>
        <v>4Q08</v>
      </c>
      <c r="BM143" s="431" t="str">
        <f t="shared" si="90"/>
        <v>% Chg</v>
      </c>
      <c r="BN143" s="430" t="str">
        <f t="shared" si="90"/>
        <v>1Q09</v>
      </c>
      <c r="BO143" s="431" t="str">
        <f t="shared" si="90"/>
        <v>% Chg</v>
      </c>
      <c r="BP143" s="430" t="str">
        <f t="shared" si="90"/>
        <v>2Q09</v>
      </c>
      <c r="BQ143" s="431" t="str">
        <f t="shared" si="90"/>
        <v>% Chg</v>
      </c>
      <c r="BR143" s="430" t="str">
        <f t="shared" si="90"/>
        <v>3Q09</v>
      </c>
      <c r="BS143" s="431" t="str">
        <f t="shared" si="90"/>
        <v>% Chg</v>
      </c>
      <c r="BT143" s="430" t="str">
        <f t="shared" si="90"/>
        <v>4Q09</v>
      </c>
      <c r="BU143" s="431" t="str">
        <f t="shared" si="90"/>
        <v>% Chg</v>
      </c>
      <c r="BV143" s="430" t="str">
        <f t="shared" si="90"/>
        <v>1Q10</v>
      </c>
      <c r="BW143" s="431" t="str">
        <f t="shared" si="90"/>
        <v>% Chg</v>
      </c>
      <c r="BX143" s="430" t="str">
        <f t="shared" si="90"/>
        <v>2Q10</v>
      </c>
      <c r="BY143" s="431" t="str">
        <f t="shared" si="90"/>
        <v>% Chg</v>
      </c>
      <c r="BZ143" s="430" t="str">
        <f t="shared" si="90"/>
        <v>3Q10</v>
      </c>
      <c r="CA143" s="431" t="str">
        <f t="shared" si="90"/>
        <v>% Chg</v>
      </c>
      <c r="CB143" s="430" t="str">
        <f t="shared" si="90"/>
        <v>4Q10</v>
      </c>
      <c r="CC143" s="431" t="str">
        <f t="shared" si="90"/>
        <v>% Chg</v>
      </c>
      <c r="CD143" s="430" t="str">
        <f t="shared" si="90"/>
        <v>1Q11</v>
      </c>
      <c r="CE143" s="431" t="str">
        <f t="shared" si="90"/>
        <v>% Chg</v>
      </c>
      <c r="CF143" s="430" t="str">
        <f t="shared" si="90"/>
        <v>2Q11</v>
      </c>
      <c r="CG143" s="431" t="str">
        <f t="shared" si="90"/>
        <v>% Chg</v>
      </c>
      <c r="CH143" s="430" t="str">
        <f t="shared" si="90"/>
        <v>3Q11</v>
      </c>
      <c r="CI143" s="431" t="str">
        <f t="shared" si="90"/>
        <v>% Chg</v>
      </c>
      <c r="CJ143" s="430" t="str">
        <f t="shared" si="90"/>
        <v>4Q11</v>
      </c>
      <c r="CK143" s="431" t="str">
        <f t="shared" si="90"/>
        <v>% Chg</v>
      </c>
      <c r="CL143" s="430" t="str">
        <f t="shared" si="90"/>
        <v>1Q12</v>
      </c>
      <c r="CM143" s="431" t="str">
        <f t="shared" si="90"/>
        <v>% Chg</v>
      </c>
      <c r="CN143" s="430" t="str">
        <f t="shared" si="90"/>
        <v>2Q12</v>
      </c>
      <c r="CO143" s="431" t="str">
        <f t="shared" si="90"/>
        <v>% Chg</v>
      </c>
      <c r="CP143" s="430" t="str">
        <f t="shared" si="90"/>
        <v>3Q12</v>
      </c>
      <c r="CQ143" s="431" t="str">
        <f t="shared" si="90"/>
        <v>% Chg</v>
      </c>
      <c r="CR143" s="430" t="str">
        <f t="shared" si="90"/>
        <v>4Q12</v>
      </c>
      <c r="CS143" s="431" t="str">
        <f t="shared" si="90"/>
        <v>% Chg</v>
      </c>
      <c r="CT143" s="430" t="str">
        <f t="shared" si="90"/>
        <v>1Q13</v>
      </c>
      <c r="CU143" s="431" t="str">
        <f t="shared" si="90"/>
        <v>% Chg</v>
      </c>
      <c r="CV143" s="430" t="str">
        <f t="shared" si="90"/>
        <v>2Q13</v>
      </c>
      <c r="CW143" s="431" t="str">
        <f t="shared" si="90"/>
        <v>% Chg</v>
      </c>
      <c r="CX143" s="430" t="str">
        <f t="shared" si="90"/>
        <v>3Q13</v>
      </c>
      <c r="CY143" s="431" t="str">
        <f t="shared" si="90"/>
        <v>% Chg</v>
      </c>
      <c r="CZ143" s="430" t="str">
        <f t="shared" si="90"/>
        <v>4Q13</v>
      </c>
      <c r="DA143" s="431" t="str">
        <f>DA$5</f>
        <v>% Chg</v>
      </c>
      <c r="DB143" s="430" t="str">
        <f t="shared" si="90"/>
        <v>1Q14</v>
      </c>
      <c r="DC143" s="431" t="str">
        <f t="shared" ref="DC143:EO143" si="91">DC$5</f>
        <v>% Chg</v>
      </c>
      <c r="DD143" s="430" t="str">
        <f t="shared" si="91"/>
        <v>2Q14</v>
      </c>
      <c r="DE143" s="431" t="str">
        <f t="shared" si="91"/>
        <v>% Chg</v>
      </c>
      <c r="DF143" s="430" t="str">
        <f t="shared" si="91"/>
        <v>3Q14</v>
      </c>
      <c r="DG143" s="431" t="str">
        <f t="shared" si="91"/>
        <v>% Chg</v>
      </c>
      <c r="DH143" s="430" t="str">
        <f t="shared" si="91"/>
        <v>4Q14</v>
      </c>
      <c r="DI143" s="431" t="str">
        <f t="shared" si="91"/>
        <v>% Chg</v>
      </c>
      <c r="DJ143" s="430" t="str">
        <f t="shared" si="91"/>
        <v>1Q15</v>
      </c>
      <c r="DK143" s="431" t="str">
        <f t="shared" si="91"/>
        <v>% Chg</v>
      </c>
      <c r="DL143" s="430" t="str">
        <f t="shared" si="91"/>
        <v>2Q15</v>
      </c>
      <c r="DM143" s="431" t="str">
        <f t="shared" si="91"/>
        <v>% Chg</v>
      </c>
      <c r="DN143" s="430" t="str">
        <f t="shared" si="91"/>
        <v>3Q15</v>
      </c>
      <c r="DO143" s="431" t="str">
        <f t="shared" si="91"/>
        <v>% Chg</v>
      </c>
      <c r="DP143" s="430" t="str">
        <f t="shared" si="91"/>
        <v>4Q15</v>
      </c>
      <c r="DQ143" s="431" t="str">
        <f t="shared" si="91"/>
        <v>% Chg</v>
      </c>
      <c r="DR143" s="430" t="str">
        <f t="shared" si="91"/>
        <v>1Q16</v>
      </c>
      <c r="DS143" s="431" t="str">
        <f t="shared" si="91"/>
        <v>% Chg</v>
      </c>
      <c r="DT143" s="430" t="str">
        <f t="shared" si="91"/>
        <v>2Q16</v>
      </c>
      <c r="DU143" s="431" t="str">
        <f t="shared" si="91"/>
        <v>% Chg</v>
      </c>
      <c r="DV143" s="430" t="str">
        <f t="shared" si="91"/>
        <v>3Q16</v>
      </c>
      <c r="DW143" s="431" t="str">
        <f t="shared" si="91"/>
        <v>% Chg</v>
      </c>
      <c r="DX143" s="430" t="str">
        <f t="shared" si="91"/>
        <v>4Q16</v>
      </c>
      <c r="DY143" s="431" t="str">
        <f t="shared" si="91"/>
        <v>% Chg</v>
      </c>
      <c r="DZ143" s="430" t="str">
        <f t="shared" si="91"/>
        <v>1Q17</v>
      </c>
      <c r="EA143" s="431" t="str">
        <f t="shared" si="91"/>
        <v>% Chg</v>
      </c>
      <c r="EB143" s="430" t="str">
        <f t="shared" si="91"/>
        <v>2Q17</v>
      </c>
      <c r="EC143" s="431" t="str">
        <f t="shared" si="91"/>
        <v>% Chg</v>
      </c>
      <c r="ED143" s="430" t="str">
        <f t="shared" si="91"/>
        <v>3Q17</v>
      </c>
      <c r="EE143" s="431" t="str">
        <f t="shared" si="91"/>
        <v>% Chg</v>
      </c>
      <c r="EF143" s="430" t="str">
        <f t="shared" si="91"/>
        <v>4Q17</v>
      </c>
      <c r="EG143" s="431" t="str">
        <f t="shared" si="91"/>
        <v>% Chg</v>
      </c>
      <c r="EH143" s="430" t="str">
        <f t="shared" si="91"/>
        <v>1Q18E</v>
      </c>
      <c r="EI143" s="431" t="str">
        <f t="shared" si="91"/>
        <v>% Chg</v>
      </c>
      <c r="EJ143" s="430" t="str">
        <f t="shared" si="91"/>
        <v>2Q18E</v>
      </c>
      <c r="EK143" s="431" t="str">
        <f t="shared" si="91"/>
        <v>% Chg</v>
      </c>
      <c r="EL143" s="430" t="str">
        <f t="shared" si="91"/>
        <v>3Q18E</v>
      </c>
      <c r="EM143" s="431" t="str">
        <f t="shared" si="91"/>
        <v>% Chg</v>
      </c>
      <c r="EN143" s="430" t="str">
        <f t="shared" si="91"/>
        <v>4Q18E</v>
      </c>
      <c r="EO143" s="431" t="str">
        <f t="shared" si="91"/>
        <v>% Chg</v>
      </c>
      <c r="EP143" s="431"/>
      <c r="EQ143" s="492" t="str">
        <f t="shared" ref="EQ143:GK143" si="92">EQ$5</f>
        <v>2000</v>
      </c>
      <c r="ER143" s="431" t="str">
        <f t="shared" si="92"/>
        <v>% Chg</v>
      </c>
      <c r="ES143" s="492">
        <f t="shared" si="92"/>
        <v>2001</v>
      </c>
      <c r="ET143" s="431" t="str">
        <f t="shared" si="92"/>
        <v>% Chg</v>
      </c>
      <c r="EU143" s="492">
        <f t="shared" si="92"/>
        <v>2002</v>
      </c>
      <c r="EV143" s="431" t="str">
        <f t="shared" si="92"/>
        <v>% Chg</v>
      </c>
      <c r="EW143" s="430" t="str">
        <f t="shared" si="92"/>
        <v>2003</v>
      </c>
      <c r="EX143" s="431" t="str">
        <f t="shared" si="92"/>
        <v>% Chg</v>
      </c>
      <c r="EY143" s="430" t="str">
        <f t="shared" si="92"/>
        <v>2004</v>
      </c>
      <c r="EZ143" s="431" t="str">
        <f t="shared" si="92"/>
        <v>% Chg</v>
      </c>
      <c r="FA143" s="430" t="str">
        <f t="shared" si="92"/>
        <v>2005</v>
      </c>
      <c r="FB143" s="431" t="str">
        <f t="shared" si="92"/>
        <v>% Chg</v>
      </c>
      <c r="FC143" s="430" t="str">
        <f t="shared" si="92"/>
        <v>2006</v>
      </c>
      <c r="FD143" s="431" t="str">
        <f t="shared" si="92"/>
        <v>% Chg</v>
      </c>
      <c r="FE143" s="432">
        <f t="shared" si="92"/>
        <v>2007</v>
      </c>
      <c r="FF143" s="431" t="str">
        <f t="shared" si="92"/>
        <v>% Chg</v>
      </c>
      <c r="FG143" s="493" t="str">
        <f t="shared" si="92"/>
        <v>2008</v>
      </c>
      <c r="FH143" s="431" t="str">
        <f t="shared" si="92"/>
        <v>% Chg</v>
      </c>
      <c r="FI143" s="493" t="str">
        <f t="shared" si="92"/>
        <v>2009</v>
      </c>
      <c r="FJ143" s="431" t="str">
        <f t="shared" si="92"/>
        <v>% Chg</v>
      </c>
      <c r="FK143" s="493" t="str">
        <f t="shared" si="92"/>
        <v>2010</v>
      </c>
      <c r="FL143" s="431" t="str">
        <f t="shared" si="92"/>
        <v>% Chg</v>
      </c>
      <c r="FM143" s="493" t="str">
        <f t="shared" si="92"/>
        <v>2011</v>
      </c>
      <c r="FN143" s="431" t="str">
        <f t="shared" si="92"/>
        <v>% Chg</v>
      </c>
      <c r="FO143" s="430" t="str">
        <f t="shared" si="92"/>
        <v>2012</v>
      </c>
      <c r="FP143" s="431" t="str">
        <f t="shared" si="92"/>
        <v>% Chg</v>
      </c>
      <c r="FQ143" s="430" t="str">
        <f t="shared" si="92"/>
        <v>2013</v>
      </c>
      <c r="FR143" s="431" t="str">
        <f t="shared" si="92"/>
        <v>% Chg</v>
      </c>
      <c r="FS143" s="430" t="str">
        <f t="shared" si="92"/>
        <v>2014</v>
      </c>
      <c r="FT143" s="431" t="str">
        <f t="shared" si="92"/>
        <v>% Chg</v>
      </c>
      <c r="FU143" s="430" t="str">
        <f t="shared" si="92"/>
        <v>2015</v>
      </c>
      <c r="FV143" s="431" t="str">
        <f t="shared" si="92"/>
        <v>% Chg</v>
      </c>
      <c r="FW143" s="430" t="str">
        <f t="shared" si="92"/>
        <v>2016</v>
      </c>
      <c r="FX143" s="431" t="str">
        <f t="shared" si="92"/>
        <v>% Chg</v>
      </c>
      <c r="FY143" s="430" t="str">
        <f t="shared" si="92"/>
        <v>2017</v>
      </c>
      <c r="FZ143" s="431" t="str">
        <f t="shared" si="92"/>
        <v>% Chg</v>
      </c>
      <c r="GA143" s="430" t="str">
        <f t="shared" si="92"/>
        <v>2018E</v>
      </c>
      <c r="GB143" s="431" t="str">
        <f t="shared" si="92"/>
        <v>% Chg</v>
      </c>
      <c r="GC143" s="430" t="str">
        <f t="shared" si="92"/>
        <v>2019E</v>
      </c>
      <c r="GD143" s="431" t="str">
        <f t="shared" si="92"/>
        <v>% Chg</v>
      </c>
      <c r="GE143" s="430" t="str">
        <f t="shared" si="92"/>
        <v>2020E</v>
      </c>
      <c r="GF143" s="431" t="str">
        <f t="shared" si="92"/>
        <v>% Chg</v>
      </c>
      <c r="GG143" s="430" t="str">
        <f t="shared" si="92"/>
        <v>2021E</v>
      </c>
      <c r="GH143" s="431" t="str">
        <f t="shared" si="92"/>
        <v>% Chg</v>
      </c>
      <c r="GI143" s="430" t="str">
        <f t="shared" si="92"/>
        <v>2022E</v>
      </c>
      <c r="GJ143" s="431" t="str">
        <f t="shared" si="92"/>
        <v>% Chg</v>
      </c>
      <c r="GK143" s="431" t="str">
        <f t="shared" si="92"/>
        <v>CAGR (%)</v>
      </c>
      <c r="GL143" s="426"/>
    </row>
    <row r="144" spans="1:194" ht="12" hidden="1" customHeight="1" outlineLevel="1" x14ac:dyDescent="0.2">
      <c r="A144" s="437" t="s">
        <v>45</v>
      </c>
      <c r="B144" s="436"/>
      <c r="C144" s="435"/>
      <c r="D144" s="436"/>
      <c r="E144" s="435"/>
      <c r="F144" s="436"/>
      <c r="G144" s="435"/>
      <c r="H144" s="436"/>
      <c r="I144" s="435"/>
      <c r="J144" s="436"/>
      <c r="K144" s="435"/>
      <c r="L144" s="436"/>
      <c r="M144" s="435"/>
      <c r="N144" s="436"/>
      <c r="O144" s="435"/>
      <c r="P144" s="436"/>
      <c r="Q144" s="435"/>
      <c r="R144" s="436"/>
      <c r="S144" s="435"/>
      <c r="T144" s="436"/>
      <c r="U144" s="435"/>
      <c r="V144" s="436"/>
      <c r="W144" s="435"/>
      <c r="X144" s="436"/>
      <c r="Y144" s="435"/>
      <c r="Z144" s="436"/>
      <c r="AA144" s="435"/>
      <c r="AB144" s="436"/>
      <c r="AC144" s="435"/>
      <c r="AD144" s="436"/>
      <c r="AE144" s="435"/>
      <c r="AF144" s="436"/>
      <c r="AG144" s="435"/>
      <c r="AH144" s="436"/>
      <c r="AI144" s="435"/>
      <c r="AJ144" s="436"/>
      <c r="AK144" s="435"/>
      <c r="AL144" s="436"/>
      <c r="AM144" s="435"/>
      <c r="AN144" s="436"/>
      <c r="AO144" s="435"/>
      <c r="AP144" s="436"/>
      <c r="AQ144" s="435"/>
      <c r="AR144" s="436"/>
      <c r="AS144" s="435"/>
      <c r="AT144" s="436"/>
      <c r="AU144" s="435"/>
      <c r="AV144" s="436"/>
      <c r="AW144" s="435"/>
      <c r="AX144" s="436"/>
      <c r="AY144" s="435"/>
      <c r="AZ144" s="436"/>
      <c r="BA144" s="435"/>
      <c r="BB144" s="436"/>
      <c r="BC144" s="435"/>
      <c r="BD144" s="436"/>
      <c r="BE144" s="435"/>
      <c r="BF144" s="436"/>
      <c r="BG144" s="435"/>
      <c r="BH144" s="436"/>
      <c r="BI144" s="435"/>
      <c r="BJ144" s="436"/>
      <c r="BK144" s="435"/>
      <c r="BL144" s="436"/>
      <c r="BM144" s="435"/>
      <c r="BN144" s="436"/>
      <c r="BO144" s="435"/>
      <c r="BP144" s="436"/>
      <c r="BQ144" s="435"/>
      <c r="BR144" s="436"/>
      <c r="BS144" s="435"/>
      <c r="BT144" s="436"/>
      <c r="BU144" s="435"/>
      <c r="BV144" s="436"/>
      <c r="BW144" s="435"/>
      <c r="BX144" s="436"/>
      <c r="BY144" s="435"/>
      <c r="BZ144" s="436"/>
      <c r="CA144" s="435"/>
      <c r="CB144" s="436"/>
      <c r="CC144" s="435"/>
      <c r="CD144" s="436"/>
      <c r="CE144" s="435"/>
      <c r="CF144" s="436"/>
      <c r="CG144" s="435"/>
      <c r="CH144" s="436"/>
      <c r="CI144" s="435"/>
      <c r="CJ144" s="436"/>
      <c r="CK144" s="435"/>
      <c r="CL144" s="436"/>
      <c r="CM144" s="435"/>
      <c r="CN144" s="436"/>
      <c r="CO144" s="435"/>
      <c r="CP144" s="436"/>
      <c r="CQ144" s="435"/>
      <c r="CR144" s="436"/>
      <c r="CS144" s="435"/>
      <c r="CT144" s="436"/>
      <c r="CU144" s="435"/>
      <c r="CV144" s="436"/>
      <c r="CW144" s="435"/>
      <c r="CX144" s="436"/>
      <c r="CY144" s="435"/>
      <c r="CZ144" s="436"/>
      <c r="DA144" s="435"/>
      <c r="DB144" s="436"/>
      <c r="DC144" s="435"/>
      <c r="DD144" s="436"/>
      <c r="DE144" s="435"/>
      <c r="DF144" s="436"/>
      <c r="DG144" s="435"/>
      <c r="DH144" s="436"/>
      <c r="DI144" s="435"/>
      <c r="DJ144" s="436"/>
      <c r="DK144" s="435"/>
      <c r="DL144" s="436"/>
      <c r="DM144" s="435"/>
      <c r="DN144" s="436"/>
      <c r="DO144" s="435"/>
      <c r="DP144" s="436"/>
      <c r="DQ144" s="435"/>
      <c r="DR144" s="436"/>
      <c r="DS144" s="435"/>
      <c r="DT144" s="436"/>
      <c r="DU144" s="435"/>
      <c r="DV144" s="436"/>
      <c r="DW144" s="435"/>
      <c r="DX144" s="436"/>
      <c r="DY144" s="435"/>
      <c r="DZ144" s="436"/>
      <c r="EA144" s="435"/>
      <c r="EB144" s="436"/>
      <c r="EC144" s="435"/>
      <c r="ED144" s="436"/>
      <c r="EE144" s="435"/>
      <c r="EF144" s="436"/>
      <c r="EG144" s="435"/>
      <c r="EH144" s="436"/>
      <c r="EI144" s="435"/>
      <c r="EJ144" s="436"/>
      <c r="EK144" s="435"/>
      <c r="EL144" s="436"/>
      <c r="EM144" s="435"/>
      <c r="EN144" s="436"/>
      <c r="EO144" s="435"/>
      <c r="ER144" s="435"/>
      <c r="ET144" s="435"/>
      <c r="EV144" s="435"/>
      <c r="EX144" s="435"/>
      <c r="EZ144" s="435"/>
      <c r="FB144" s="435"/>
      <c r="FD144" s="435"/>
      <c r="FE144" s="436"/>
      <c r="FF144" s="435"/>
      <c r="FG144" s="436"/>
      <c r="FH144" s="435"/>
      <c r="FI144" s="436"/>
      <c r="FJ144" s="435"/>
      <c r="FK144" s="436"/>
      <c r="FL144" s="435"/>
      <c r="FM144" s="436"/>
      <c r="FN144" s="435"/>
      <c r="FO144" s="436"/>
      <c r="FP144" s="435"/>
      <c r="FQ144" s="436"/>
      <c r="FR144" s="435"/>
      <c r="FS144" s="436"/>
      <c r="FT144" s="435"/>
      <c r="FU144" s="436"/>
      <c r="FV144" s="435"/>
      <c r="FW144" s="436"/>
      <c r="FX144" s="435"/>
      <c r="FY144" s="436"/>
      <c r="FZ144" s="435"/>
      <c r="GA144" s="436"/>
      <c r="GB144" s="435"/>
      <c r="GC144" s="436"/>
      <c r="GD144" s="435"/>
      <c r="GE144" s="436"/>
      <c r="GF144" s="435"/>
      <c r="GG144" s="436"/>
      <c r="GH144" s="435"/>
      <c r="GI144" s="436"/>
      <c r="GJ144" s="435"/>
      <c r="GK144" s="435"/>
      <c r="GL144" s="436"/>
    </row>
    <row r="145" spans="1:194" ht="12" hidden="1" customHeight="1" outlineLevel="1" x14ac:dyDescent="0.2">
      <c r="A145" s="433" t="str">
        <f>INPUT!B236</f>
        <v>Incurred Benefits (%)</v>
      </c>
      <c r="B145" s="443">
        <f>INPUT!K82</f>
        <v>53.1805052595275</v>
      </c>
      <c r="C145" s="435">
        <f>INPUT!L82</f>
        <v>6.7332619501341062</v>
      </c>
      <c r="D145" s="443">
        <f>INPUT!M82</f>
        <v>54.015979702899052</v>
      </c>
      <c r="E145" s="435">
        <f>INPUT!N82</f>
        <v>4.1622118781678985</v>
      </c>
      <c r="F145" s="443">
        <f>INPUT!O82</f>
        <v>52.87929503381379</v>
      </c>
      <c r="G145" s="435">
        <f>INPUT!P82</f>
        <v>0.53722533106321801</v>
      </c>
      <c r="H145" s="443">
        <f>INPUT!Q82</f>
        <v>41.008182897120371</v>
      </c>
      <c r="I145" s="435">
        <f>INPUT!R82</f>
        <v>-20.722128424233276</v>
      </c>
      <c r="J145" s="443">
        <f>INPUT!S82</f>
        <v>55.459964358139246</v>
      </c>
      <c r="K145" s="435">
        <f>INPUT!T82</f>
        <v>4.2862682245828676</v>
      </c>
      <c r="L145" s="443">
        <f>INPUT!U82</f>
        <v>54.526553855671565</v>
      </c>
      <c r="M145" s="435">
        <f>INPUT!V82</f>
        <v>0.94522797805536296</v>
      </c>
      <c r="N145" s="443">
        <f>INPUT!W82</f>
        <v>53.977968176254585</v>
      </c>
      <c r="O145" s="435">
        <f>INPUT!X82</f>
        <v>2.0777000558313885</v>
      </c>
      <c r="P145" s="443">
        <f>INPUT!Y82</f>
        <v>37.083619927287018</v>
      </c>
      <c r="Q145" s="435">
        <f>INPUT!Z82</f>
        <v>-9.5701947576636961</v>
      </c>
      <c r="R145" s="443">
        <f>INPUT!AA82</f>
        <v>52.796617506998757</v>
      </c>
      <c r="S145" s="435">
        <f>INPUT!AB82</f>
        <v>-4.8022873472143175</v>
      </c>
      <c r="T145" s="443">
        <f>INPUT!AC82</f>
        <v>54.518105318362778</v>
      </c>
      <c r="U145" s="435">
        <f>INPUT!AD82</f>
        <v>-1.5494354055733961E-2</v>
      </c>
      <c r="V145" s="443">
        <f>INPUT!AE82</f>
        <v>53.866528150196778</v>
      </c>
      <c r="W145" s="435">
        <f>INPUT!AF82</f>
        <v>-0.20645465144949471</v>
      </c>
      <c r="X145" s="443">
        <f>INPUT!AG82</f>
        <v>51.080749467236174</v>
      </c>
      <c r="Y145" s="435">
        <f>INPUT!AH82</f>
        <v>37.744776716497761</v>
      </c>
      <c r="Z145" s="443">
        <f>INPUT!AI82</f>
        <v>52.217296403248326</v>
      </c>
      <c r="AA145" s="435">
        <f>INPUT!AJ82</f>
        <v>-1.0972693538059186</v>
      </c>
      <c r="AB145" s="443">
        <f>INPUT!AK82</f>
        <v>51.102401221368595</v>
      </c>
      <c r="AC145" s="435">
        <f>INPUT!AL82</f>
        <v>-6.2652655976357057</v>
      </c>
      <c r="AD145" s="443">
        <f>INPUT!AM82</f>
        <v>51.731928699969785</v>
      </c>
      <c r="AE145" s="435">
        <f>INPUT!AN82</f>
        <v>-3.9627566942407322</v>
      </c>
      <c r="AF145" s="443">
        <f>INPUT!AO82</f>
        <v>50.048600940914213</v>
      </c>
      <c r="AG145" s="435">
        <f>INPUT!AP82</f>
        <v>-2.0206213438273779</v>
      </c>
      <c r="AH145" s="443">
        <f>INPUT!AQ82</f>
        <v>52.06964464591929</v>
      </c>
      <c r="AI145" s="435">
        <f>INPUT!AR82</f>
        <v>-0.28276407914495927</v>
      </c>
      <c r="AJ145" s="443">
        <f>INPUT!AS82</f>
        <v>50.033929828088873</v>
      </c>
      <c r="AK145" s="435">
        <f>INPUT!AT82</f>
        <v>-2.0908438111376659</v>
      </c>
      <c r="AL145" s="443">
        <f>INPUT!AU82</f>
        <v>50.524230165937425</v>
      </c>
      <c r="AM145" s="435">
        <f>INPUT!AV82</f>
        <v>-2.3345322016441017</v>
      </c>
      <c r="AN145" s="443">
        <f>INPUT!AW82</f>
        <v>50.426881326991094</v>
      </c>
      <c r="AO145" s="435">
        <f>INPUT!AX82</f>
        <v>0.75582609496609443</v>
      </c>
      <c r="AP145" s="443">
        <f>INPUT!AY82</f>
        <v>48.941784135157398</v>
      </c>
      <c r="AQ145" s="435">
        <f>INPUT!AZ82</f>
        <v>-6.0070709758665908</v>
      </c>
      <c r="AR145" s="443">
        <f>INPUT!BA82</f>
        <v>48.021586990997527</v>
      </c>
      <c r="AS145" s="435">
        <f>INPUT!BB82</f>
        <v>-4.0219563884059006</v>
      </c>
      <c r="AT145" s="443">
        <f>INPUT!BC82</f>
        <v>48.609192441874079</v>
      </c>
      <c r="AU145" s="435">
        <f>INPUT!BD82</f>
        <v>-3.7903352862057704</v>
      </c>
      <c r="AV145" s="443">
        <f>INPUT!BE82</f>
        <v>42.164173355724344</v>
      </c>
      <c r="AW145" s="435">
        <f>INPUT!BF82</f>
        <v>-16.385522471016102</v>
      </c>
      <c r="AX145" s="443">
        <f>INPUT!BG82</f>
        <v>50.166001517074712</v>
      </c>
      <c r="AY145" s="435">
        <f>INPUT!BH82</f>
        <v>2.5013746506186152</v>
      </c>
      <c r="AZ145" s="443">
        <f>INPUT!BI82</f>
        <v>49.039908641956636</v>
      </c>
      <c r="BA145" s="435">
        <f>INPUT!BJ82</f>
        <v>2.1205497668163487</v>
      </c>
      <c r="BB145" s="443">
        <f>INPUT!BK82</f>
        <v>45.884230280827538</v>
      </c>
      <c r="BC145" s="435">
        <f>INPUT!BL82</f>
        <v>-5.6058577074799114</v>
      </c>
      <c r="BD145" s="443">
        <f>INPUT!BM82</f>
        <v>46.672371701545174</v>
      </c>
      <c r="BE145" s="435">
        <f>INPUT!BN82</f>
        <v>10.6920116938775</v>
      </c>
      <c r="BF145" s="443">
        <f>INPUT!BO82</f>
        <v>50.504192409532209</v>
      </c>
      <c r="BG145" s="435">
        <f>INPUT!BP82</f>
        <v>0.67414360768296433</v>
      </c>
      <c r="BH145" s="443">
        <f>INPUT!BQ82</f>
        <v>50.416983116200264</v>
      </c>
      <c r="BI145" s="435">
        <f>INPUT!BR82</f>
        <v>2.8080690041609513</v>
      </c>
      <c r="BJ145" s="443">
        <f>INPUT!BS82</f>
        <v>51.912372644119657</v>
      </c>
      <c r="BK145" s="435">
        <f>INPUT!BT82</f>
        <v>13.137721448954863</v>
      </c>
      <c r="BL145" s="443">
        <f>INPUT!BU82</f>
        <v>52.438053858728381</v>
      </c>
      <c r="BM145" s="435">
        <f>INPUT!BV82</f>
        <v>12.353522966548368</v>
      </c>
      <c r="BN145" s="443">
        <f>INPUT!BW82</f>
        <v>53.210132964087265</v>
      </c>
      <c r="BO145" s="435">
        <f>INPUT!BX82</f>
        <v>5.3578533295076225</v>
      </c>
      <c r="BP145" s="443">
        <f>INPUT!BY82</f>
        <v>53.353123926189113</v>
      </c>
      <c r="BQ145" s="435">
        <f>INPUT!BZ82</f>
        <v>5.8237138133031108</v>
      </c>
      <c r="BR145" s="443">
        <f>INPUT!CA82</f>
        <v>50.734499627592434</v>
      </c>
      <c r="BS145" s="435">
        <f>INPUT!CB82</f>
        <v>-2.268963941606017</v>
      </c>
      <c r="BT145" s="443">
        <f>INPUT!CC82</f>
        <v>49.710974631731339</v>
      </c>
      <c r="BU145" s="435">
        <f>INPUT!CD82</f>
        <v>-5.20057291665319</v>
      </c>
      <c r="BV145" s="443">
        <f>INPUT!CE82</f>
        <v>52.272789789294158</v>
      </c>
      <c r="BW145" s="435">
        <f>INPUT!CF82</f>
        <v>-1.7615877325954821</v>
      </c>
      <c r="BX145" s="443">
        <f>INPUT!CG82</f>
        <v>49.38299403975995</v>
      </c>
      <c r="BY145" s="435">
        <f>INPUT!CH82</f>
        <v>-7.4412322920802243</v>
      </c>
      <c r="BZ145" s="443">
        <f>INPUT!CI82</f>
        <v>49.635464395450377</v>
      </c>
      <c r="CA145" s="435">
        <f>INPUT!CJ82</f>
        <v>-2.1662482929945659</v>
      </c>
      <c r="CB145" s="443">
        <f>INPUT!CK82</f>
        <v>47.942334814657123</v>
      </c>
      <c r="CC145" s="435">
        <f>INPUT!CL82</f>
        <v>-3.5578457879304248</v>
      </c>
      <c r="CD145" s="443">
        <f>INPUT!CM82</f>
        <v>49.45603674540682</v>
      </c>
      <c r="CE145" s="435">
        <f>INPUT!CN82</f>
        <v>-5.3885645959233504</v>
      </c>
      <c r="CF145" s="443">
        <f>INPUT!CO82</f>
        <v>49.020798099053096</v>
      </c>
      <c r="CG145" s="435">
        <f>INPUT!CP82</f>
        <v>-0.73344265115889984</v>
      </c>
      <c r="CH145" s="443">
        <f>INPUT!CQ82</f>
        <v>47.58859195760499</v>
      </c>
      <c r="CI145" s="435">
        <f>INPUT!CR82</f>
        <v>-4.1238103899618235</v>
      </c>
      <c r="CJ145" s="443">
        <f>INPUT!CS82</f>
        <v>47.075588871125682</v>
      </c>
      <c r="CK145" s="435">
        <f>INPUT!CT82</f>
        <v>-1.8078926420297292</v>
      </c>
      <c r="CL145" s="443">
        <f>INPUT!CU82</f>
        <v>48.760632389415541</v>
      </c>
      <c r="CM145" s="435">
        <f>INPUT!CV82</f>
        <v>-1.406106113134642</v>
      </c>
      <c r="CN145" s="443">
        <f>INPUT!CW82</f>
        <v>46.538748269374139</v>
      </c>
      <c r="CO145" s="435">
        <f>INPUT!CX82</f>
        <v>-5.0632587104429527</v>
      </c>
      <c r="CP145" s="443">
        <f>INPUT!CY82</f>
        <v>44.893186391839492</v>
      </c>
      <c r="CQ145" s="435">
        <f>INPUT!CZ82</f>
        <v>-5.6639741897947733</v>
      </c>
      <c r="CR145" s="443">
        <f>INPUT!DA82</f>
        <v>45.88911048165015</v>
      </c>
      <c r="CS145" s="435">
        <f>INPUT!DB82</f>
        <v>-2.5203686622458199</v>
      </c>
      <c r="CT145" s="443">
        <f>INPUT!DC82</f>
        <v>44.917310118247222</v>
      </c>
      <c r="CU145" s="435">
        <f>INPUT!DD82</f>
        <v>-7.8820189214826257</v>
      </c>
      <c r="CV145" s="443">
        <f>INPUT!DE82</f>
        <v>42.969022402370989</v>
      </c>
      <c r="CW145" s="435">
        <f>INPUT!DF82</f>
        <v>-7.6704380752593</v>
      </c>
      <c r="CX145" s="443">
        <f>INPUT!DG82</f>
        <v>43.727116511291221</v>
      </c>
      <c r="CY145" s="435">
        <f>INPUT!DH82</f>
        <v>-2.5974317580634843</v>
      </c>
      <c r="CZ145" s="443">
        <f>INPUT!DI82</f>
        <v>43.219775266074414</v>
      </c>
      <c r="DA145" s="435">
        <f>INPUT!DJ82</f>
        <v>-5.8169251649432869</v>
      </c>
      <c r="DB145" s="443">
        <f>INPUT!DK82</f>
        <v>43.331830046601887</v>
      </c>
      <c r="DC145" s="435">
        <f>INPUT!DL82</f>
        <v>-3.5297751968483282</v>
      </c>
      <c r="DD145" s="443">
        <f>INPUT!DM82</f>
        <v>43.186444573342236</v>
      </c>
      <c r="DE145" s="435">
        <f>INPUT!DN82</f>
        <v>0.50599748101145536</v>
      </c>
      <c r="DF145" s="443">
        <f>INPUT!DO82</f>
        <v>43.637007477221033</v>
      </c>
      <c r="DG145" s="435">
        <f>INPUT!DP82</f>
        <v>-0.20607129227677712</v>
      </c>
      <c r="DH145" s="443">
        <f>INPUT!DQ82</f>
        <v>42.113869318057112</v>
      </c>
      <c r="DI145" s="435">
        <f>INPUT!DR82</f>
        <v>-2.558796155715759</v>
      </c>
      <c r="DJ145" s="443">
        <f>INPUT!DS82</f>
        <v>42.871795151571362</v>
      </c>
      <c r="DK145" s="435">
        <f>INPUT!DT82</f>
        <v>-1.0616558186805736</v>
      </c>
      <c r="DL145" s="443">
        <f>INPUT!DU82</f>
        <v>41.305503266526408</v>
      </c>
      <c r="DM145" s="435">
        <f>INPUT!DV82</f>
        <v>-4.3553974525999291</v>
      </c>
      <c r="DN145" s="443">
        <f>INPUT!DW82</f>
        <v>41.072252113758644</v>
      </c>
      <c r="DO145" s="435">
        <f>INPUT!DX82</f>
        <v>-5.8774776542621971</v>
      </c>
      <c r="DP145" s="443">
        <f>INPUT!DY82</f>
        <v>40.815254705549279</v>
      </c>
      <c r="DQ145" s="435">
        <f>INPUT!DZ82</f>
        <v>-3.0835794324674648</v>
      </c>
      <c r="DR145" s="443">
        <f>INPUT!EA82</f>
        <v>42.449565681776072</v>
      </c>
      <c r="DS145" s="435">
        <f>INPUT!EB82</f>
        <v>-0.98486538364562781</v>
      </c>
      <c r="DT145" s="443">
        <f>INPUT!EC82</f>
        <v>42.274386978023919</v>
      </c>
      <c r="DU145" s="435">
        <f>INPUT!ED82</f>
        <v>2.3456528425418899</v>
      </c>
      <c r="DV145" s="443">
        <f>INPUT!EE82</f>
        <v>41.839391956292104</v>
      </c>
      <c r="DW145" s="435">
        <f>INPUT!EF82</f>
        <v>1.8677812952859307</v>
      </c>
      <c r="DX145" s="443">
        <f>INPUT!EG82</f>
        <v>43.177383392327407</v>
      </c>
      <c r="DY145" s="435">
        <f>INPUT!EH82</f>
        <v>5.7873672572156476</v>
      </c>
      <c r="DZ145" s="443">
        <f>INPUT!EI82</f>
        <v>45.863265244263687</v>
      </c>
      <c r="EA145" s="435">
        <f>INPUT!EJ82</f>
        <v>8.0417773601701334</v>
      </c>
      <c r="EB145" s="443">
        <f>INPUT!EK82</f>
        <v>45.550291097229831</v>
      </c>
      <c r="EC145" s="435">
        <f>INPUT!EL82</f>
        <v>7.7491463587842757</v>
      </c>
      <c r="ED145" s="443">
        <f>INPUT!EM82</f>
        <v>46.217536670756829</v>
      </c>
      <c r="EE145" s="435">
        <f>INPUT!EN82</f>
        <v>10.464169075493235</v>
      </c>
      <c r="EF145" s="443">
        <f>INPUT!EO82</f>
        <v>45.406349950174885</v>
      </c>
      <c r="EG145" s="435">
        <f>INPUT!EP82</f>
        <v>5.1623474669462377</v>
      </c>
      <c r="EH145" s="443">
        <f>INPUT!EQ82</f>
        <v>45.5</v>
      </c>
      <c r="EI145" s="435">
        <f>INPUT!ER82</f>
        <v>-0.79206145120493954</v>
      </c>
      <c r="EJ145" s="443">
        <f>INPUT!ES82</f>
        <v>45.5</v>
      </c>
      <c r="EK145" s="435">
        <f>INPUT!ET82</f>
        <v>-0.11040785035265621</v>
      </c>
      <c r="EL145" s="443">
        <f>INPUT!EU82</f>
        <v>45.5</v>
      </c>
      <c r="EM145" s="435">
        <f>INPUT!EV82</f>
        <v>-1.5525203687691058</v>
      </c>
      <c r="EN145" s="443">
        <f>INPUT!EW82</f>
        <v>45.5</v>
      </c>
      <c r="EO145" s="435">
        <f>INPUT!EX82</f>
        <v>0.20624879543913455</v>
      </c>
      <c r="EQ145" s="443">
        <f>INPUT!FF82</f>
        <v>51.512231344279805</v>
      </c>
      <c r="ER145" s="435">
        <f>INPUT!FG82</f>
        <v>5.7552755031148095</v>
      </c>
      <c r="ES145" s="443">
        <f>INPUT!FH82</f>
        <v>50.217311896833763</v>
      </c>
      <c r="ET145" s="435">
        <f>INPUT!FI82</f>
        <v>-2.513809659673838</v>
      </c>
      <c r="EU145" s="443">
        <f>INPUT!FJ82</f>
        <v>50.162295906780543</v>
      </c>
      <c r="EV145" s="435">
        <f>INPUT!FK82</f>
        <v>-0.10955582442613299</v>
      </c>
      <c r="EW145" s="443">
        <f>INPUT!FL82</f>
        <v>53.053319907655229</v>
      </c>
      <c r="EX145" s="435">
        <f>INPUT!FM82</f>
        <v>5.7633406697477296</v>
      </c>
      <c r="EY145" s="443">
        <f>INPUT!FN82</f>
        <v>51.264309656435671</v>
      </c>
      <c r="EZ145" s="435">
        <f>INPUT!FO82</f>
        <v>-3.3720985874842846</v>
      </c>
      <c r="FA145" s="443">
        <f>INPUT!FP82</f>
        <v>50.75600953297166</v>
      </c>
      <c r="FB145" s="435">
        <f>INPUT!FQ82</f>
        <v>-0.99152827156075984</v>
      </c>
      <c r="FC145" s="443">
        <f>INPUT!FR82</f>
        <v>46.903402235984885</v>
      </c>
      <c r="FD145" s="435">
        <f>INPUT!FS82</f>
        <v>-7.5904456091728019</v>
      </c>
      <c r="FE145" s="443">
        <f>INPUT!FT82</f>
        <v>47.924835879323005</v>
      </c>
      <c r="FF145" s="435">
        <f>INPUT!FU82</f>
        <v>2.1777389158231797</v>
      </c>
      <c r="FG145" s="443">
        <f>INPUT!FV82</f>
        <v>51.325922851930514</v>
      </c>
      <c r="FH145" s="435">
        <f>INPUT!FW82</f>
        <v>7.0967107350593972</v>
      </c>
      <c r="FI145" s="443">
        <f>INPUT!FX82</f>
        <v>51.737761850613118</v>
      </c>
      <c r="FJ145" s="435">
        <f>INPUT!FY82</f>
        <v>0.8023995980953158</v>
      </c>
      <c r="FK145" s="443">
        <f>INPUT!FZ82</f>
        <v>49.791220334707702</v>
      </c>
      <c r="FL145" s="435">
        <f>INPUT!GA82</f>
        <v>-3.7623226175222513</v>
      </c>
      <c r="FM145" s="443">
        <f>INPUT!GB82</f>
        <v>48.268253141057095</v>
      </c>
      <c r="FN145" s="435">
        <f>INPUT!GC82</f>
        <v>-3.0587063008556181</v>
      </c>
      <c r="FO145" s="443">
        <f>INPUT!GD82</f>
        <v>46.487017357201161</v>
      </c>
      <c r="FP145" s="435">
        <f>INPUT!GE82</f>
        <v>-3.6902843337846214</v>
      </c>
      <c r="FQ145" s="443">
        <f>INPUT!GF82</f>
        <v>43.704128032238017</v>
      </c>
      <c r="FR145" s="435">
        <f>INPUT!GG82</f>
        <v>-5.986379602674285</v>
      </c>
      <c r="FS145" s="443">
        <f>INPUT!GH82</f>
        <v>43.068641658008424</v>
      </c>
      <c r="FT145" s="435">
        <f>INPUT!GI82</f>
        <v>-1.4540648740568152</v>
      </c>
      <c r="FU145" s="443">
        <f>INPUT!GJ82</f>
        <v>41.518167075074849</v>
      </c>
      <c r="FV145" s="435">
        <f>INPUT!GK82</f>
        <v>-3.6000080876599228</v>
      </c>
      <c r="FW145" s="443">
        <f>INPUT!GL82</f>
        <v>42.434289097349108</v>
      </c>
      <c r="FX145" s="435">
        <f>INPUT!GM82</f>
        <v>2.2065570009814905</v>
      </c>
      <c r="FY145" s="443">
        <f>INPUT!GN82</f>
        <v>45.759794634605356</v>
      </c>
      <c r="FZ145" s="435">
        <f>INPUT!GO82</f>
        <v>7.8368357476831019</v>
      </c>
      <c r="GA145" s="443">
        <f>INPUT!GP82</f>
        <v>45.500000000000007</v>
      </c>
      <c r="GB145" s="435">
        <f>INPUT!GQ82</f>
        <v>-0.56773557809824959</v>
      </c>
      <c r="GC145" s="443">
        <f>INPUT!GR82</f>
        <v>45.20000000000001</v>
      </c>
      <c r="GD145" s="435">
        <f>INPUT!GS82</f>
        <v>-0.659340659340657</v>
      </c>
      <c r="GE145" s="443">
        <f>INPUT!GT82</f>
        <v>45.000000000000007</v>
      </c>
      <c r="GF145" s="435">
        <f>INPUT!GU82</f>
        <v>-0.44247787610619538</v>
      </c>
      <c r="GG145" s="443">
        <f>INPUT!GV82</f>
        <v>45.300000000000004</v>
      </c>
      <c r="GH145" s="435">
        <f>INPUT!GW82</f>
        <v>0.66666666666665986</v>
      </c>
      <c r="GI145" s="443">
        <f>INPUT!GX82</f>
        <v>45.550000000000004</v>
      </c>
      <c r="GJ145" s="435">
        <f>INPUT!GY82</f>
        <v>0.55187637969094094</v>
      </c>
      <c r="GK145" s="435">
        <f>INPUT!GZ82</f>
        <v>-9.1862490064265057E-2</v>
      </c>
      <c r="GL145" s="436"/>
    </row>
    <row r="146" spans="1:194" ht="12" hidden="1" customHeight="1" outlineLevel="1" x14ac:dyDescent="0.2">
      <c r="A146" s="433" t="str">
        <f>INPUT!B238</f>
        <v>Inc in Future Benefits (%)</v>
      </c>
      <c r="B146" s="443">
        <f>INPUT!K84</f>
        <v>30.492865149163649</v>
      </c>
      <c r="C146" s="435">
        <f>INPUT!L84</f>
        <v>-11.076134485293265</v>
      </c>
      <c r="D146" s="443">
        <f>INPUT!M84</f>
        <v>29.214926470980156</v>
      </c>
      <c r="E146" s="435">
        <f>INPUT!N84</f>
        <v>-10.085791960791891</v>
      </c>
      <c r="F146" s="443">
        <f>INPUT!O84</f>
        <v>30.006253054275462</v>
      </c>
      <c r="G146" s="435">
        <f>INPUT!P84</f>
        <v>-6.4681070561663052</v>
      </c>
      <c r="H146" s="443">
        <f>INPUT!Q84</f>
        <v>41.887896391613047</v>
      </c>
      <c r="I146" s="435">
        <f>INPUT!R84</f>
        <v>26.920277576406669</v>
      </c>
      <c r="J146" s="443">
        <f>INPUT!S84</f>
        <v>26.874782359327309</v>
      </c>
      <c r="K146" s="435">
        <f>INPUT!T84</f>
        <v>-11.865342178039228</v>
      </c>
      <c r="L146" s="443">
        <f>INPUT!U84</f>
        <v>27.483861807376154</v>
      </c>
      <c r="M146" s="435">
        <f>INPUT!V84</f>
        <v>-5.9252747574891522</v>
      </c>
      <c r="N146" s="443">
        <f>INPUT!W84</f>
        <v>28.191081788418863</v>
      </c>
      <c r="O146" s="435">
        <f>INPUT!X84</f>
        <v>-6.0493099973972342</v>
      </c>
      <c r="P146" s="443">
        <f>INPUT!Y84</f>
        <v>44.668369853591436</v>
      </c>
      <c r="Q146" s="435">
        <f>INPUT!Z84</f>
        <v>6.6378923304802218</v>
      </c>
      <c r="R146" s="443">
        <f>INPUT!AA84</f>
        <v>28.247568472394587</v>
      </c>
      <c r="S146" s="435">
        <f>INPUT!AB84</f>
        <v>5.1080827175176369</v>
      </c>
      <c r="T146" s="443">
        <f>INPUT!AC84</f>
        <v>26.756776085246369</v>
      </c>
      <c r="U146" s="435">
        <f>INPUT!AD84</f>
        <v>-2.6455005749397631</v>
      </c>
      <c r="V146" s="443">
        <f>INPUT!AE84</f>
        <v>26.960639796343351</v>
      </c>
      <c r="W146" s="435">
        <f>INPUT!AF84</f>
        <v>-4.36464978999489</v>
      </c>
      <c r="X146" s="443">
        <f>INPUT!AG84</f>
        <v>30.230080168270341</v>
      </c>
      <c r="Y146" s="435">
        <f>INPUT!AH84</f>
        <v>-32.32329662498357</v>
      </c>
      <c r="Z146" s="443">
        <f>INPUT!AI84</f>
        <v>27.412408544714236</v>
      </c>
      <c r="AA146" s="435">
        <f>INPUT!AJ84</f>
        <v>-2.9565728055373164</v>
      </c>
      <c r="AB146" s="443">
        <f>INPUT!AK84</f>
        <v>28.356643200557112</v>
      </c>
      <c r="AC146" s="435">
        <f>INPUT!AL84</f>
        <v>5.9792970207382723</v>
      </c>
      <c r="AD146" s="443">
        <f>INPUT!AM84</f>
        <v>28.428500746539864</v>
      </c>
      <c r="AE146" s="435">
        <f>INPUT!AN84</f>
        <v>5.4444588900134372</v>
      </c>
      <c r="AF146" s="443">
        <f>INPUT!AO84</f>
        <v>29.935587552975022</v>
      </c>
      <c r="AG146" s="435">
        <f>INPUT!AP84</f>
        <v>-0.97417080489392571</v>
      </c>
      <c r="AH146" s="443">
        <f>INPUT!AQ84</f>
        <v>27.183823154892274</v>
      </c>
      <c r="AI146" s="435">
        <f>INPUT!AR84</f>
        <v>-0.83387561311549785</v>
      </c>
      <c r="AJ146" s="443">
        <f>INPUT!AS84</f>
        <v>28.239251365570862</v>
      </c>
      <c r="AK146" s="435">
        <f>INPUT!AT84</f>
        <v>-0.41398353872839078</v>
      </c>
      <c r="AL146" s="443">
        <f>INPUT!AU84</f>
        <v>28.83018244860893</v>
      </c>
      <c r="AM146" s="435">
        <f>INPUT!AV84</f>
        <v>1.4129542238275006</v>
      </c>
      <c r="AN146" s="443">
        <f>INPUT!AW84</f>
        <v>28.191649388136764</v>
      </c>
      <c r="AO146" s="435">
        <f>INPUT!AX84</f>
        <v>-5.8256353303643316</v>
      </c>
      <c r="AP146" s="443">
        <f>INPUT!AY84</f>
        <v>28.59061797887566</v>
      </c>
      <c r="AQ146" s="435">
        <f>INPUT!AZ84</f>
        <v>5.1751176277432753</v>
      </c>
      <c r="AR146" s="443">
        <f>INPUT!BA84</f>
        <v>29.461982121300583</v>
      </c>
      <c r="AS146" s="435">
        <f>INPUT!BB84</f>
        <v>4.3298979137260885</v>
      </c>
      <c r="AT146" s="443">
        <f>INPUT!BC84</f>
        <v>30.593863900661063</v>
      </c>
      <c r="AU146" s="435">
        <f>INPUT!BD84</f>
        <v>6.117482798438667</v>
      </c>
      <c r="AV146" s="443">
        <f>INPUT!BE84</f>
        <v>36.184849091777465</v>
      </c>
      <c r="AW146" s="435">
        <f>INPUT!BF84</f>
        <v>28.353075740947233</v>
      </c>
      <c r="AX146" s="443">
        <f>INPUT!BG84</f>
        <v>26.649056402398351</v>
      </c>
      <c r="AY146" s="435">
        <f>INPUT!BH84</f>
        <v>-6.7909045474702339</v>
      </c>
      <c r="AZ146" s="443">
        <f>INPUT!BI84</f>
        <v>27.771181377479635</v>
      </c>
      <c r="BA146" s="435">
        <f>INPUT!BJ84</f>
        <v>-5.7389239354623145</v>
      </c>
      <c r="BB146" s="443">
        <f>INPUT!BK84</f>
        <v>30.671895894905997</v>
      </c>
      <c r="BC146" s="435">
        <f>INPUT!BL84</f>
        <v>0.25505766286437748</v>
      </c>
      <c r="BD146" s="443">
        <f>INPUT!BM84</f>
        <v>30.111099997406804</v>
      </c>
      <c r="BE146" s="435">
        <f>INPUT!BN84</f>
        <v>-16.785337639423346</v>
      </c>
      <c r="BF146" s="443">
        <f>INPUT!BO84</f>
        <v>23.898573109738159</v>
      </c>
      <c r="BG146" s="435">
        <f>INPUT!BP84</f>
        <v>-10.321128264836632</v>
      </c>
      <c r="BH146" s="443">
        <f>INPUT!BQ84</f>
        <v>23.858956008646377</v>
      </c>
      <c r="BI146" s="435">
        <f>INPUT!BR84</f>
        <v>-14.08735665817149</v>
      </c>
      <c r="BJ146" s="443">
        <f>INPUT!BS84</f>
        <v>22.609941082647051</v>
      </c>
      <c r="BK146" s="435">
        <f>INPUT!BT84</f>
        <v>-26.284501094690661</v>
      </c>
      <c r="BL146" s="443">
        <f>INPUT!BU84</f>
        <v>22.986391924058619</v>
      </c>
      <c r="BM146" s="435">
        <f>INPUT!BV84</f>
        <v>-23.661400858692549</v>
      </c>
      <c r="BN146" s="443">
        <f>INPUT!BW84</f>
        <v>19.931476451687349</v>
      </c>
      <c r="BO146" s="435">
        <f>INPUT!BX84</f>
        <v>-16.599721832071644</v>
      </c>
      <c r="BP146" s="443">
        <f>INPUT!BY84</f>
        <v>18.724427802712825</v>
      </c>
      <c r="BQ146" s="435">
        <f>INPUT!BZ84</f>
        <v>-21.520338962328545</v>
      </c>
      <c r="BR146" s="443">
        <f>INPUT!CA84</f>
        <v>20.504795840224912</v>
      </c>
      <c r="BS146" s="435">
        <f>INPUT!CB84</f>
        <v>-9.3107064486683715</v>
      </c>
      <c r="BT146" s="443">
        <f>INPUT!CC84</f>
        <v>21.208039244958112</v>
      </c>
      <c r="BU146" s="435">
        <f>INPUT!CD84</f>
        <v>-7.7365455395337683</v>
      </c>
      <c r="BV146" s="443">
        <f>INPUT!CE84</f>
        <v>18.733839467458875</v>
      </c>
      <c r="BW146" s="435">
        <f>INPUT!CF84</f>
        <v>-6.0087720402021922</v>
      </c>
      <c r="BX146" s="443">
        <f>INPUT!CG84</f>
        <v>20.569480978066178</v>
      </c>
      <c r="BY146" s="435">
        <f>INPUT!CH84</f>
        <v>9.853722606605043</v>
      </c>
      <c r="BZ146" s="443">
        <f>INPUT!CI84</f>
        <v>20.811209638294432</v>
      </c>
      <c r="CA146" s="435">
        <f>INPUT!CJ84</f>
        <v>1.4943518602044348</v>
      </c>
      <c r="CB146" s="443">
        <f>INPUT!CK84</f>
        <v>23.904973522446046</v>
      </c>
      <c r="CC146" s="435">
        <f>INPUT!CL84</f>
        <v>12.716565856643669</v>
      </c>
      <c r="CD146" s="443">
        <f>INPUT!CM84</f>
        <v>20.231299212598426</v>
      </c>
      <c r="CE146" s="435">
        <f>INPUT!CN84</f>
        <v>7.9933413956101873</v>
      </c>
      <c r="CF146" s="443">
        <f>INPUT!CO84</f>
        <v>20.838026728819667</v>
      </c>
      <c r="CG146" s="435">
        <f>INPUT!CP84</f>
        <v>1.3055543357649579</v>
      </c>
      <c r="CH146" s="443">
        <f>INPUT!CQ84</f>
        <v>22.445320215938402</v>
      </c>
      <c r="CI146" s="435">
        <f>INPUT!CR84</f>
        <v>7.8520691783194874</v>
      </c>
      <c r="CJ146" s="443">
        <f>INPUT!CS84</f>
        <v>25.842752872790069</v>
      </c>
      <c r="CK146" s="435">
        <f>INPUT!CT84</f>
        <v>8.1061765181396517</v>
      </c>
      <c r="CL146" s="443">
        <f>INPUT!CU84</f>
        <v>22.760541091617341</v>
      </c>
      <c r="CM146" s="435">
        <f>INPUT!CV84</f>
        <v>12.501628553068445</v>
      </c>
      <c r="CN146" s="443">
        <f>INPUT!CW84</f>
        <v>25.657637828818913</v>
      </c>
      <c r="CO146" s="435">
        <f>INPUT!CX84</f>
        <v>23.128922727282841</v>
      </c>
      <c r="CP146" s="443">
        <f>INPUT!CY84</f>
        <v>28.19365325926589</v>
      </c>
      <c r="CQ146" s="435">
        <f>INPUT!CZ84</f>
        <v>25.610385541506343</v>
      </c>
      <c r="CR146" s="443">
        <f>INPUT!DA84</f>
        <v>28.655694543286071</v>
      </c>
      <c r="CS146" s="435">
        <f>INPUT!DB84</f>
        <v>10.884837557138738</v>
      </c>
      <c r="CT146" s="443">
        <f>INPUT!DC84</f>
        <v>27.518194546487933</v>
      </c>
      <c r="CU146" s="435">
        <f>INPUT!DD84</f>
        <v>20.903077109282009</v>
      </c>
      <c r="CV146" s="443">
        <f>INPUT!DE84</f>
        <v>29.583987099023712</v>
      </c>
      <c r="CW146" s="435">
        <f>INPUT!DF84</f>
        <v>15.302847816312548</v>
      </c>
      <c r="CX146" s="443">
        <f>INPUT!DG84</f>
        <v>30.216623594517433</v>
      </c>
      <c r="CY146" s="435">
        <f>INPUT!DH84</f>
        <v>7.1752685494445023</v>
      </c>
      <c r="CZ146" s="443">
        <f>INPUT!DI84</f>
        <v>29.433657313747911</v>
      </c>
      <c r="DA146" s="435">
        <f>INPUT!DJ84</f>
        <v>2.7148627274997006</v>
      </c>
      <c r="DB146" s="443">
        <f>INPUT!DK84</f>
        <v>27.873122599866068</v>
      </c>
      <c r="DC146" s="435">
        <f>INPUT!DL84</f>
        <v>1.2897941134129898</v>
      </c>
      <c r="DD146" s="443">
        <f>INPUT!DM84</f>
        <v>29.070950937366618</v>
      </c>
      <c r="DE146" s="435">
        <f>INPUT!DN84</f>
        <v>-1.7341684200302576</v>
      </c>
      <c r="DF146" s="443">
        <f>INPUT!DO84</f>
        <v>30.830121351620065</v>
      </c>
      <c r="DG146" s="435">
        <f>INPUT!DP84</f>
        <v>2.0303319303151657</v>
      </c>
      <c r="DH146" s="443">
        <f>INPUT!DQ84</f>
        <v>30.950813195496146</v>
      </c>
      <c r="DI146" s="435">
        <f>INPUT!DR84</f>
        <v>5.1544932577563207</v>
      </c>
      <c r="DJ146" s="443">
        <f>INPUT!DS84</f>
        <v>29.494834871369612</v>
      </c>
      <c r="DK146" s="435">
        <f>INPUT!DT84</f>
        <v>5.8181937301539977</v>
      </c>
      <c r="DL146" s="443">
        <f>INPUT!DU84</f>
        <v>31.583711659838336</v>
      </c>
      <c r="DM146" s="435">
        <f>INPUT!DV84</f>
        <v>8.6435449871779646</v>
      </c>
      <c r="DN146" s="443">
        <f>INPUT!DW84</f>
        <v>30.737619413637862</v>
      </c>
      <c r="DO146" s="435">
        <f>INPUT!DX84</f>
        <v>-0.30003754097238655</v>
      </c>
      <c r="DP146" s="443">
        <f>INPUT!DY84</f>
        <v>31.204472904625263</v>
      </c>
      <c r="DQ146" s="435">
        <f>INPUT!DZ84</f>
        <v>0.81955749442481629</v>
      </c>
      <c r="DR146" s="443">
        <f>INPUT!EA84</f>
        <v>29.382418013579937</v>
      </c>
      <c r="DS146" s="435">
        <f>INPUT!EB84</f>
        <v>-0.38114082780913439</v>
      </c>
      <c r="DT146" s="443">
        <f>INPUT!EC84</f>
        <v>29.858703838133376</v>
      </c>
      <c r="DU146" s="435">
        <f>INPUT!ED84</f>
        <v>-5.4617007661530437</v>
      </c>
      <c r="DV146" s="443">
        <f>INPUT!EE84</f>
        <v>30.58004741176822</v>
      </c>
      <c r="DW146" s="435">
        <f>INPUT!EF84</f>
        <v>-0.51263567210325656</v>
      </c>
      <c r="DX146" s="443">
        <f>INPUT!EG84</f>
        <v>30.854126810417526</v>
      </c>
      <c r="DY146" s="435">
        <f>INPUT!EH84</f>
        <v>-1.1227431890246997</v>
      </c>
      <c r="DZ146" s="443">
        <f>INPUT!EI84</f>
        <v>25.788149581022136</v>
      </c>
      <c r="EA146" s="435">
        <f>INPUT!EJ84</f>
        <v>-12.232718324600123</v>
      </c>
      <c r="EB146" s="443">
        <f>INPUT!EK84</f>
        <v>24.952508129490774</v>
      </c>
      <c r="EC146" s="435">
        <f>INPUT!EL84</f>
        <v>-16.431375371280399</v>
      </c>
      <c r="ED146" s="443">
        <f>INPUT!EM84</f>
        <v>25.645045085612004</v>
      </c>
      <c r="EE146" s="435">
        <f>INPUT!EN84</f>
        <v>-16.137981278135825</v>
      </c>
      <c r="EF146" s="443">
        <f>INPUT!EO84</f>
        <v>25.629589062751418</v>
      </c>
      <c r="EG146" s="435">
        <f>INPUT!EP84</f>
        <v>-16.933027402681532</v>
      </c>
      <c r="EH146" s="443">
        <f>INPUT!EQ84</f>
        <v>25.5</v>
      </c>
      <c r="EI146" s="435">
        <f>INPUT!ER84</f>
        <v>-1.1173720709072854</v>
      </c>
      <c r="EJ146" s="443">
        <f>INPUT!ES84</f>
        <v>25.5</v>
      </c>
      <c r="EK146" s="435">
        <f>INPUT!ET84</f>
        <v>2.1941356262385359</v>
      </c>
      <c r="EL146" s="443">
        <f>INPUT!EU84</f>
        <v>25</v>
      </c>
      <c r="EM146" s="435">
        <f>INPUT!EV84</f>
        <v>-2.5152815425304231</v>
      </c>
      <c r="EN146" s="443">
        <f>INPUT!EW84</f>
        <v>25.5</v>
      </c>
      <c r="EO146" s="435">
        <f>INPUT!EX84</f>
        <v>-0.50562286595439154</v>
      </c>
      <c r="EQ146" s="443">
        <f>INPUT!FF84</f>
        <v>32.959968629021489</v>
      </c>
      <c r="ER146" s="435">
        <f>INPUT!FG84</f>
        <v>-10.010080620943352</v>
      </c>
      <c r="ES146" s="443">
        <f>INPUT!FH84</f>
        <v>32.950147962667877</v>
      </c>
      <c r="ET146" s="435">
        <f>INPUT!FI84</f>
        <v>-2.9795739383575714E-2</v>
      </c>
      <c r="EU146" s="443">
        <f>INPUT!FJ84</f>
        <v>31.901591089597126</v>
      </c>
      <c r="EV146" s="435">
        <f>INPUT!FK84</f>
        <v>-3.1822523961311355</v>
      </c>
      <c r="EW146" s="443">
        <f>INPUT!FL84</f>
        <v>28.061396537778581</v>
      </c>
      <c r="EX146" s="435">
        <f>INPUT!FM84</f>
        <v>-12.037627029426767</v>
      </c>
      <c r="EY146" s="443">
        <f>INPUT!FN84</f>
        <v>28.547723159934506</v>
      </c>
      <c r="EZ146" s="435">
        <f>INPUT!FO84</f>
        <v>1.7330806095170237</v>
      </c>
      <c r="FA146" s="443">
        <f>INPUT!FP84</f>
        <v>28.117487434471212</v>
      </c>
      <c r="FB146" s="435">
        <f>INPUT!FQ84</f>
        <v>-1.507075443645578</v>
      </c>
      <c r="FC146" s="443">
        <f>INPUT!FR84</f>
        <v>31.244740099616873</v>
      </c>
      <c r="FD146" s="435">
        <f>INPUT!FS84</f>
        <v>11.122091447302452</v>
      </c>
      <c r="FE146" s="443">
        <f>INPUT!FT84</f>
        <v>28.816234667890072</v>
      </c>
      <c r="FF146" s="435">
        <f>INPUT!FU84</f>
        <v>-7.7725256282627271</v>
      </c>
      <c r="FG146" s="443">
        <f>INPUT!FV84</f>
        <v>23.33411730305939</v>
      </c>
      <c r="FH146" s="435">
        <f>INPUT!FW84</f>
        <v>-19.024405610283999</v>
      </c>
      <c r="FI146" s="443">
        <f>INPUT!FX84</f>
        <v>20.099247951154613</v>
      </c>
      <c r="FJ146" s="435">
        <f>INPUT!FY84</f>
        <v>-13.86326000632836</v>
      </c>
      <c r="FK146" s="443">
        <f>INPUT!FZ84</f>
        <v>21.027113000036397</v>
      </c>
      <c r="FL146" s="435">
        <f>INPUT!GA84</f>
        <v>4.6164167492071861</v>
      </c>
      <c r="FM146" s="443">
        <f>INPUT!GB84</f>
        <v>22.377848671991497</v>
      </c>
      <c r="FN146" s="435">
        <f>INPUT!GC84</f>
        <v>6.4237809153960601</v>
      </c>
      <c r="FO146" s="443">
        <f>INPUT!GD84</f>
        <v>26.382682697092612</v>
      </c>
      <c r="FP146" s="435">
        <f>INPUT!GE84</f>
        <v>17.896421071582424</v>
      </c>
      <c r="FQ146" s="443">
        <f>INPUT!GF84</f>
        <v>29.196609204370311</v>
      </c>
      <c r="FR146" s="435">
        <f>INPUT!GG84</f>
        <v>10.665808854941794</v>
      </c>
      <c r="FS146" s="443">
        <f>INPUT!GH84</f>
        <v>29.681194291026415</v>
      </c>
      <c r="FT146" s="435">
        <f>INPUT!GI84</f>
        <v>1.6597307011376072</v>
      </c>
      <c r="FU146" s="443">
        <f>INPUT!GJ84</f>
        <v>30.751832348671737</v>
      </c>
      <c r="FV146" s="435">
        <f>INPUT!GK84</f>
        <v>3.6071259368731345</v>
      </c>
      <c r="FW146" s="443">
        <f>INPUT!GL84</f>
        <v>30.168730286729208</v>
      </c>
      <c r="FX146" s="435">
        <f>INPUT!GM84</f>
        <v>-1.8961538789987409</v>
      </c>
      <c r="FY146" s="443">
        <f>INPUT!GN84</f>
        <v>25.504220421049396</v>
      </c>
      <c r="FZ146" s="435">
        <f>INPUT!GO84</f>
        <v>-15.461405970179865</v>
      </c>
      <c r="GA146" s="443">
        <f>INPUT!GP84</f>
        <v>25.375597682977208</v>
      </c>
      <c r="GB146" s="435">
        <f>INPUT!GQ84</f>
        <v>-0.50431942615282166</v>
      </c>
      <c r="GC146" s="443">
        <f>INPUT!GR84</f>
        <v>25.075597682977207</v>
      </c>
      <c r="GD146" s="435">
        <f>INPUT!GS84</f>
        <v>-1.1822381634039369</v>
      </c>
      <c r="GE146" s="443">
        <f>INPUT!GT84</f>
        <v>24.975597682977206</v>
      </c>
      <c r="GF146" s="435">
        <f>INPUT!GU84</f>
        <v>-0.39879408365164348</v>
      </c>
      <c r="GG146" s="443">
        <f>INPUT!GV84</f>
        <v>24.975597682977206</v>
      </c>
      <c r="GH146" s="435">
        <f>INPUT!GW84</f>
        <v>0</v>
      </c>
      <c r="GI146" s="443">
        <f>INPUT!GX84</f>
        <v>24.975597682977206</v>
      </c>
      <c r="GJ146" s="435">
        <f>INPUT!GY84</f>
        <v>0</v>
      </c>
      <c r="GK146" s="435">
        <f>INPUT!GZ84</f>
        <v>-0.41801765731294127</v>
      </c>
      <c r="GL146" s="436"/>
    </row>
    <row r="147" spans="1:194" ht="12" hidden="1" customHeight="1" outlineLevel="1" x14ac:dyDescent="0.2">
      <c r="A147" s="433" t="str">
        <f>INPUT!B239</f>
        <v xml:space="preserve"> Total Benefits (%)</v>
      </c>
      <c r="B147" s="443">
        <f>INPUT!K85</f>
        <v>70.089964835621203</v>
      </c>
      <c r="C147" s="435">
        <f>INPUT!L85</f>
        <v>-1.1821608584089316</v>
      </c>
      <c r="D147" s="443">
        <f>INPUT!M85</f>
        <v>69.370674106389217</v>
      </c>
      <c r="E147" s="435">
        <f>INPUT!N85</f>
        <v>-2.0254939727826993</v>
      </c>
      <c r="F147" s="443">
        <f>INPUT!O85</f>
        <v>69.088957995707588</v>
      </c>
      <c r="G147" s="435">
        <f>INPUT!P85</f>
        <v>-2.8273487958197951</v>
      </c>
      <c r="H147" s="443">
        <f>INPUT!Q85</f>
        <v>69.009299463525821</v>
      </c>
      <c r="I147" s="435">
        <f>INPUT!R85</f>
        <v>-3.0280740726295718</v>
      </c>
      <c r="J147" s="443">
        <f>INPUT!S85</f>
        <v>68.473548376106237</v>
      </c>
      <c r="K147" s="435">
        <f>INPUT!T85</f>
        <v>-2.3062024118657654</v>
      </c>
      <c r="L147" s="443">
        <f>INPUT!U85</f>
        <v>68.143781706638805</v>
      </c>
      <c r="M147" s="435">
        <f>INPUT!V85</f>
        <v>-1.7686038308764473</v>
      </c>
      <c r="N147" s="443">
        <f>INPUT!W85</f>
        <v>68.657938827520553</v>
      </c>
      <c r="O147" s="435">
        <f>INPUT!X85</f>
        <v>-0.62386115045158785</v>
      </c>
      <c r="P147" s="443">
        <f>INPUT!Y85</f>
        <v>68.178298226277647</v>
      </c>
      <c r="Q147" s="435">
        <f>INPUT!Z85</f>
        <v>-1.2041873250537627</v>
      </c>
      <c r="R147" s="443">
        <f>INPUT!AA85</f>
        <v>67.626222691386076</v>
      </c>
      <c r="S147" s="435">
        <f>INPUT!AB85</f>
        <v>-1.2374496499962806</v>
      </c>
      <c r="T147" s="443">
        <f>INPUT!AC85</f>
        <v>67.767569995746385</v>
      </c>
      <c r="U147" s="435">
        <f>INPUT!AD85</f>
        <v>-0.55208516679045028</v>
      </c>
      <c r="V147" s="443">
        <f>INPUT!AE85</f>
        <v>67.446609941152815</v>
      </c>
      <c r="W147" s="435">
        <f>INPUT!AF85</f>
        <v>-1.7642954435477365</v>
      </c>
      <c r="X147" s="443">
        <f>INPUT!AG85</f>
        <v>68.307474114948235</v>
      </c>
      <c r="Y147" s="435">
        <f>INPUT!AH85</f>
        <v>0.18946775151509332</v>
      </c>
      <c r="Z147" s="443">
        <f>INPUT!AI85</f>
        <v>67.238668711984189</v>
      </c>
      <c r="AA147" s="435">
        <f>INPUT!AJ85</f>
        <v>-0.5730823990724665</v>
      </c>
      <c r="AB147" s="443">
        <f>INPUT!AK85</f>
        <v>66.756552003480394</v>
      </c>
      <c r="AC147" s="435">
        <f>INPUT!AL85</f>
        <v>-1.4918905788262049</v>
      </c>
      <c r="AD147" s="443">
        <f>INPUT!AM85</f>
        <v>67.365802681738558</v>
      </c>
      <c r="AE147" s="435">
        <f>INPUT!AN85</f>
        <v>-0.11980922315407705</v>
      </c>
      <c r="AF147" s="443">
        <f>INPUT!AO85</f>
        <v>67.292664665217671</v>
      </c>
      <c r="AG147" s="435">
        <f>INPUT!AP85</f>
        <v>-1.4856492102501617</v>
      </c>
      <c r="AH147" s="443">
        <f>INPUT!AQ85</f>
        <v>66.8561996254695</v>
      </c>
      <c r="AI147" s="435">
        <f>INPUT!AR85</f>
        <v>-0.56882311003656483</v>
      </c>
      <c r="AJ147" s="443">
        <f>INPUT!AS85</f>
        <v>65.819877701693571</v>
      </c>
      <c r="AK147" s="435">
        <f>INPUT!AT85</f>
        <v>-1.4031196544392999</v>
      </c>
      <c r="AL147" s="443">
        <f>INPUT!AU85</f>
        <v>66.599228152346384</v>
      </c>
      <c r="AM147" s="435">
        <f>INPUT!AV85</f>
        <v>-1.1379282942916347</v>
      </c>
      <c r="AN147" s="443">
        <f>INPUT!AW85</f>
        <v>65.709567368463979</v>
      </c>
      <c r="AO147" s="435">
        <f>INPUT!AX85</f>
        <v>-2.3525555194308767</v>
      </c>
      <c r="AP147" s="443">
        <f>INPUT!AY85</f>
        <v>64.956056911658308</v>
      </c>
      <c r="AQ147" s="435">
        <f>INPUT!AZ85</f>
        <v>-2.8421339000060608</v>
      </c>
      <c r="AR147" s="443">
        <f>INPUT!BA85</f>
        <v>64.945671941856091</v>
      </c>
      <c r="AS147" s="435">
        <f>INPUT!BB85</f>
        <v>-1.328178948918024</v>
      </c>
      <c r="AT147" s="443">
        <f>INPUT!BC85</f>
        <v>66.054272547385963</v>
      </c>
      <c r="AU147" s="435">
        <f>INPUT!BD85</f>
        <v>-0.8182611421769459</v>
      </c>
      <c r="AV147" s="443">
        <f>INPUT!BE85</f>
        <v>65.494259238986956</v>
      </c>
      <c r="AW147" s="435">
        <f>INPUT!BF85</f>
        <v>-0.32766633246829047</v>
      </c>
      <c r="AX147" s="443">
        <f>INPUT!BG85</f>
        <v>63.868182855404278</v>
      </c>
      <c r="AY147" s="435">
        <f>INPUT!BH85</f>
        <v>-1.6747846282196055</v>
      </c>
      <c r="AZ147" s="443">
        <f>INPUT!BI85</f>
        <v>63.66573997749618</v>
      </c>
      <c r="BA147" s="435">
        <f>INPUT!BJ85</f>
        <v>-1.9707733034247332</v>
      </c>
      <c r="BB147" s="443">
        <f>INPUT!BK85</f>
        <v>63.743485298841939</v>
      </c>
      <c r="BC147" s="435">
        <f>INPUT!BL85</f>
        <v>-3.4983160958836024</v>
      </c>
      <c r="BD147" s="443">
        <f>INPUT!BM85</f>
        <v>64.020497233985367</v>
      </c>
      <c r="BE147" s="435">
        <f>INPUT!BN85</f>
        <v>-2.2502155488527187</v>
      </c>
      <c r="BF147" s="443">
        <f>INPUT!BO85</f>
        <v>62.44532993404097</v>
      </c>
      <c r="BG147" s="435">
        <f>INPUT!BP85</f>
        <v>-2.2277961541267044</v>
      </c>
      <c r="BH147" s="443">
        <f>INPUT!BQ85</f>
        <v>61.937964905443224</v>
      </c>
      <c r="BI147" s="435">
        <f>INPUT!BR85</f>
        <v>-2.7138223362575653</v>
      </c>
      <c r="BJ147" s="443">
        <f>INPUT!BS85</f>
        <v>62.202190477340515</v>
      </c>
      <c r="BK147" s="435">
        <f>INPUT!BT85</f>
        <v>-2.4179644622121521</v>
      </c>
      <c r="BL147" s="443">
        <f>INPUT!BU85</f>
        <v>63.551870478606922</v>
      </c>
      <c r="BM147" s="435">
        <f>INPUT!BV85</f>
        <v>-0.73199486980815021</v>
      </c>
      <c r="BN147" s="443">
        <f>INPUT!BW85</f>
        <v>61.537059883083558</v>
      </c>
      <c r="BO147" s="435">
        <f>INPUT!BX85</f>
        <v>-1.4545043671268743</v>
      </c>
      <c r="BP147" s="443">
        <f>INPUT!BY85</f>
        <v>60.42204292294123</v>
      </c>
      <c r="BQ147" s="435">
        <f>INPUT!BZ85</f>
        <v>-2.4474843253507905</v>
      </c>
      <c r="BR147" s="443">
        <f>INPUT!CA85</f>
        <v>59.940626627398252</v>
      </c>
      <c r="BS147" s="435">
        <f>INPUT!CB85</f>
        <v>-3.6358267009360734</v>
      </c>
      <c r="BT147" s="443">
        <f>INPUT!CC85</f>
        <v>59.667709456084552</v>
      </c>
      <c r="BU147" s="435">
        <f>INPUT!CD85</f>
        <v>-6.1117965423690741</v>
      </c>
      <c r="BV147" s="443">
        <f>INPUT!CE85</f>
        <v>59.523432073073366</v>
      </c>
      <c r="BW147" s="435">
        <f>INPUT!CF85</f>
        <v>-3.2722197222876059</v>
      </c>
      <c r="BX147" s="443">
        <f>INPUT!CG85</f>
        <v>58.994964753272903</v>
      </c>
      <c r="BY147" s="435">
        <f>INPUT!CH85</f>
        <v>-2.3618502464213931</v>
      </c>
      <c r="BZ147" s="443">
        <f>INPUT!CI85</f>
        <v>59.604738801502819</v>
      </c>
      <c r="CA147" s="435">
        <f>INPUT!CJ85</f>
        <v>-0.56036755835632279</v>
      </c>
      <c r="CB147" s="443">
        <f>INPUT!CK85</f>
        <v>60.968628801436175</v>
      </c>
      <c r="CC147" s="435">
        <f>INPUT!CL85</f>
        <v>2.1802736475230455</v>
      </c>
      <c r="CD147" s="443">
        <f>INPUT!CM85</f>
        <v>59.025390641282506</v>
      </c>
      <c r="CE147" s="435">
        <f>INPUT!CN85</f>
        <v>-0.83671491116211749</v>
      </c>
      <c r="CF147" s="443">
        <f>INPUT!CO85</f>
        <v>59.725745305587786</v>
      </c>
      <c r="CG147" s="435">
        <f>INPUT!CP85</f>
        <v>1.2387168216323685</v>
      </c>
      <c r="CH147" s="443">
        <f>INPUT!CQ85</f>
        <v>59.618367135930519</v>
      </c>
      <c r="CI147" s="435">
        <f>INPUT!CR85</f>
        <v>2.2864514972686933E-2</v>
      </c>
      <c r="CJ147" s="443">
        <f>INPUT!CS85</f>
        <v>62.081052645597779</v>
      </c>
      <c r="CK147" s="435">
        <f>INPUT!CT85</f>
        <v>1.8245839967708122</v>
      </c>
      <c r="CL147" s="443">
        <f>INPUT!CU85</f>
        <v>60.577589784434871</v>
      </c>
      <c r="CM147" s="435">
        <f>INPUT!CV85</f>
        <v>2.6297143081790209</v>
      </c>
      <c r="CN147" s="443">
        <f>INPUT!CW85</f>
        <v>62.023376563965329</v>
      </c>
      <c r="CO147" s="435">
        <f>INPUT!CX85</f>
        <v>3.8469695884441046</v>
      </c>
      <c r="CP147" s="443">
        <f>INPUT!CY85</f>
        <v>62.634417914140798</v>
      </c>
      <c r="CQ147" s="435">
        <f>INPUT!CZ85</f>
        <v>5.0589288554878653</v>
      </c>
      <c r="CR147" s="443">
        <f>INPUT!DA85</f>
        <v>63.902351982329996</v>
      </c>
      <c r="CS147" s="435">
        <f>INPUT!DB85</f>
        <v>2.933744289307505</v>
      </c>
      <c r="CT147" s="443">
        <f>INPUT!DC85</f>
        <v>61.411892466192953</v>
      </c>
      <c r="CU147" s="435">
        <f>INPUT!DD85</f>
        <v>1.3772464119601757</v>
      </c>
      <c r="CV147" s="443">
        <f>INPUT!DE85</f>
        <v>61.547651509199397</v>
      </c>
      <c r="CW147" s="435">
        <f>INPUT!DF85</f>
        <v>-0.76700928121078427</v>
      </c>
      <c r="CX147" s="443">
        <f>INPUT!DG85</f>
        <v>62.744521725951962</v>
      </c>
      <c r="CY147" s="435">
        <f>INPUT!DH85</f>
        <v>0.17578803392424014</v>
      </c>
      <c r="CZ147" s="443">
        <f>INPUT!DI85</f>
        <v>61.249038345676496</v>
      </c>
      <c r="DA147" s="435">
        <f>INPUT!DJ85</f>
        <v>-4.152137682486523</v>
      </c>
      <c r="DB147" s="443">
        <f>INPUT!DK85</f>
        <v>71.204952646467959</v>
      </c>
      <c r="DC147" s="435">
        <f>INPUT!DL85</f>
        <v>15.946520758444382</v>
      </c>
      <c r="DD147" s="443">
        <f>INPUT!DM85</f>
        <v>72.257395510708861</v>
      </c>
      <c r="DE147" s="435">
        <f>INPUT!DN85</f>
        <v>17.400735428400061</v>
      </c>
      <c r="DF147" s="443">
        <f>INPUT!DO85</f>
        <v>74.467128828841098</v>
      </c>
      <c r="DG147" s="435">
        <f>INPUT!DP85</f>
        <v>18.683076674151323</v>
      </c>
      <c r="DH147" s="443">
        <f>INPUT!DQ85</f>
        <v>73.064682513553265</v>
      </c>
      <c r="DI147" s="435">
        <f>INPUT!DR85</f>
        <v>19.29115050132182</v>
      </c>
      <c r="DJ147" s="443">
        <f>INPUT!DS85</f>
        <v>72.366630022940967</v>
      </c>
      <c r="DK147" s="435">
        <f>INPUT!DT85</f>
        <v>1.6314558654939804</v>
      </c>
      <c r="DL147" s="443">
        <f>INPUT!DU85</f>
        <v>72.889214926364744</v>
      </c>
      <c r="DM147" s="435">
        <f>INPUT!DV85</f>
        <v>0.87440103700144878</v>
      </c>
      <c r="DN147" s="443">
        <f>INPUT!DW85</f>
        <v>71.80987152739651</v>
      </c>
      <c r="DO147" s="435">
        <f>INPUT!DX85</f>
        <v>-3.5683627705751286</v>
      </c>
      <c r="DP147" s="443">
        <f>INPUT!DY85</f>
        <v>72.019727610174542</v>
      </c>
      <c r="DQ147" s="435">
        <f>INPUT!DZ85</f>
        <v>-1.4301778471218163</v>
      </c>
      <c r="DR147" s="443">
        <f>INPUT!EA85</f>
        <v>71.831983695356001</v>
      </c>
      <c r="DS147" s="435">
        <f>INPUT!EB85</f>
        <v>-0.73880230075032971</v>
      </c>
      <c r="DT147" s="443">
        <f>INPUT!EC85</f>
        <v>72.133090816157292</v>
      </c>
      <c r="DU147" s="435">
        <f>INPUT!ED85</f>
        <v>-1.0373607549091002</v>
      </c>
      <c r="DV147" s="443">
        <f>INPUT!EE85</f>
        <v>72.419439368060324</v>
      </c>
      <c r="DW147" s="435">
        <f>INPUT!EF85</f>
        <v>0.84886357223359354</v>
      </c>
      <c r="DX147" s="443">
        <f>INPUT!EG85</f>
        <v>74.031510202744926</v>
      </c>
      <c r="DY147" s="435">
        <f>INPUT!EH85</f>
        <v>2.7933771194743828</v>
      </c>
      <c r="DZ147" s="443">
        <f>INPUT!EI85</f>
        <v>71.651414825285826</v>
      </c>
      <c r="EA147" s="435">
        <f>INPUT!EJ85</f>
        <v>-0.25137669987783662</v>
      </c>
      <c r="EB147" s="443">
        <f>INPUT!EK85</f>
        <v>70.502799226720597</v>
      </c>
      <c r="EC147" s="435">
        <f>INPUT!EL85</f>
        <v>-2.2601160867926073</v>
      </c>
      <c r="ED147" s="443">
        <f>INPUT!EM85</f>
        <v>71.86258175636884</v>
      </c>
      <c r="EE147" s="435">
        <f>INPUT!EN85</f>
        <v>-0.76893388923012784</v>
      </c>
      <c r="EF147" s="443">
        <f>INPUT!EO85</f>
        <v>71.035939012926292</v>
      </c>
      <c r="EG147" s="435">
        <f>INPUT!EP85</f>
        <v>-4.0463461863939676</v>
      </c>
      <c r="EH147" s="443">
        <f>INPUT!EQ85</f>
        <v>71.000000000000014</v>
      </c>
      <c r="EI147" s="435">
        <f>INPUT!ER85</f>
        <v>-0.90914439983386108</v>
      </c>
      <c r="EJ147" s="443">
        <f>INPUT!ES85</f>
        <v>71.000000000000014</v>
      </c>
      <c r="EK147" s="435">
        <f>INPUT!ET85</f>
        <v>0.70522132274568605</v>
      </c>
      <c r="EL147" s="443">
        <f>INPUT!EU85</f>
        <v>70.5</v>
      </c>
      <c r="EM147" s="435">
        <f>INPUT!EV85</f>
        <v>-1.8960935205310503</v>
      </c>
      <c r="EN147" s="443">
        <f>INPUT!EW85</f>
        <v>71.000000000000014</v>
      </c>
      <c r="EO147" s="435">
        <f>INPUT!EX85</f>
        <v>-5.0592718876762977E-2</v>
      </c>
      <c r="EQ147" s="443">
        <f>INPUT!FF85</f>
        <v>84.472199973301301</v>
      </c>
      <c r="ER147" s="435">
        <f>INPUT!FG85</f>
        <v>-1.0112941091104277</v>
      </c>
      <c r="ES147" s="443">
        <f>INPUT!FH85</f>
        <v>83.167459859501633</v>
      </c>
      <c r="ET147" s="435">
        <f>INPUT!FI85</f>
        <v>-1.5445792985290474</v>
      </c>
      <c r="EU147" s="443">
        <f>INPUT!FJ85</f>
        <v>82.063886996377661</v>
      </c>
      <c r="EV147" s="435">
        <f>INPUT!FK85</f>
        <v>-1.3269286629509769</v>
      </c>
      <c r="EW147" s="443">
        <f>INPUT!FL85</f>
        <v>81.114716445433814</v>
      </c>
      <c r="EX147" s="435">
        <f>INPUT!FM85</f>
        <v>-1.1566239251934785</v>
      </c>
      <c r="EY147" s="443">
        <f>INPUT!FN85</f>
        <v>79.812032816370177</v>
      </c>
      <c r="EZ147" s="435">
        <f>INPUT!FO85</f>
        <v>-1.6059769252105505</v>
      </c>
      <c r="FA147" s="443">
        <f>INPUT!FP85</f>
        <v>78.873496967442875</v>
      </c>
      <c r="FB147" s="435">
        <f>INPUT!FQ85</f>
        <v>-1.1759327707974387</v>
      </c>
      <c r="FC147" s="443">
        <f>INPUT!FR85</f>
        <v>78.148142335601761</v>
      </c>
      <c r="FD147" s="435">
        <f>INPUT!FS85</f>
        <v>-0.91964304833666022</v>
      </c>
      <c r="FE147" s="443">
        <f>INPUT!FT85</f>
        <v>76.74107054721307</v>
      </c>
      <c r="FF147" s="435">
        <f>INPUT!FU85</f>
        <v>-1.8005185361235077</v>
      </c>
      <c r="FG147" s="443">
        <f>INPUT!FV85</f>
        <v>74.6600401549899</v>
      </c>
      <c r="FH147" s="435">
        <f>INPUT!FW85</f>
        <v>-2.7117557487588928</v>
      </c>
      <c r="FI147" s="443">
        <f>INPUT!FX85</f>
        <v>71.837009801767721</v>
      </c>
      <c r="FJ147" s="435">
        <f>INPUT!FY85</f>
        <v>-3.7811797949234061</v>
      </c>
      <c r="FK147" s="443">
        <f>INPUT!FZ85</f>
        <v>70.818333334744096</v>
      </c>
      <c r="FL147" s="435">
        <f>INPUT!GA85</f>
        <v>-1.4180385150142416</v>
      </c>
      <c r="FM147" s="443">
        <f>INPUT!GB85</f>
        <v>70.646101813048588</v>
      </c>
      <c r="FN147" s="435">
        <f>INPUT!GC85</f>
        <v>-0.24320188514096452</v>
      </c>
      <c r="FO147" s="443">
        <f>INPUT!GD85</f>
        <v>72.869700054293773</v>
      </c>
      <c r="FP147" s="435">
        <f>INPUT!GE85</f>
        <v>3.1475172503212079</v>
      </c>
      <c r="FQ147" s="443">
        <f>INPUT!GF85</f>
        <v>72.900737236608322</v>
      </c>
      <c r="FR147" s="435">
        <f>INPUT!GG85</f>
        <v>4.2592713146105687E-2</v>
      </c>
      <c r="FS147" s="443">
        <f>INPUT!GH85</f>
        <v>72.749835949034832</v>
      </c>
      <c r="FT147" s="435">
        <f>INPUT!GI85</f>
        <v>-0.20699555764946975</v>
      </c>
      <c r="FU147" s="443">
        <f>INPUT!GJ85</f>
        <v>72.269999423746583</v>
      </c>
      <c r="FV147" s="435">
        <f>INPUT!GK85</f>
        <v>-0.65957059425453268</v>
      </c>
      <c r="FW147" s="443">
        <f>INPUT!GL85</f>
        <v>72.603019384078323</v>
      </c>
      <c r="FX147" s="435">
        <f>INPUT!GM85</f>
        <v>0.46079972739325736</v>
      </c>
      <c r="FY147" s="443">
        <f>INPUT!GN85</f>
        <v>71.264015055654752</v>
      </c>
      <c r="FZ147" s="435">
        <f>INPUT!GO85</f>
        <v>-1.8442818766807534</v>
      </c>
      <c r="GA147" s="443">
        <f>INPUT!GP85</f>
        <v>70.875597682977215</v>
      </c>
      <c r="GB147" s="435">
        <f>INPUT!GQ85</f>
        <v>-0.54503997897704659</v>
      </c>
      <c r="GC147" s="443">
        <f>INPUT!GR85</f>
        <v>70.275597682977221</v>
      </c>
      <c r="GD147" s="435">
        <f>INPUT!GS85</f>
        <v>-0.84655370764387117</v>
      </c>
      <c r="GE147" s="443">
        <f>INPUT!GT85</f>
        <v>69.975597682977224</v>
      </c>
      <c r="GF147" s="435">
        <f>INPUT!GU85</f>
        <v>-0.42689071298025461</v>
      </c>
      <c r="GG147" s="443">
        <f>INPUT!GV85</f>
        <v>70.275597682977221</v>
      </c>
      <c r="GH147" s="435">
        <f>INPUT!GW85</f>
        <v>0.4287208826127431</v>
      </c>
      <c r="GI147" s="443">
        <f>INPUT!GX85</f>
        <v>70.525597682977207</v>
      </c>
      <c r="GJ147" s="435">
        <f>INPUT!GY85</f>
        <v>0.35574226081687144</v>
      </c>
      <c r="GK147" s="435">
        <f>INPUT!GZ85</f>
        <v>-0.20809858845172169</v>
      </c>
      <c r="GL147" s="436"/>
    </row>
    <row r="148" spans="1:194" ht="12" hidden="1" customHeight="1" outlineLevel="1" x14ac:dyDescent="0.2">
      <c r="B148" s="436"/>
      <c r="C148" s="435"/>
      <c r="D148" s="436"/>
      <c r="E148" s="435"/>
      <c r="F148" s="436"/>
      <c r="G148" s="435"/>
      <c r="H148" s="436"/>
      <c r="I148" s="435"/>
      <c r="J148" s="436"/>
      <c r="K148" s="435"/>
      <c r="L148" s="436"/>
      <c r="M148" s="435"/>
      <c r="N148" s="436"/>
      <c r="O148" s="435"/>
      <c r="P148" s="436"/>
      <c r="Q148" s="435"/>
      <c r="R148" s="436"/>
      <c r="S148" s="435"/>
      <c r="T148" s="436"/>
      <c r="U148" s="435"/>
      <c r="V148" s="436"/>
      <c r="W148" s="435"/>
      <c r="X148" s="436"/>
      <c r="Y148" s="435"/>
      <c r="Z148" s="436"/>
      <c r="AA148" s="435"/>
      <c r="AB148" s="436"/>
      <c r="AC148" s="435"/>
      <c r="AD148" s="436"/>
      <c r="AE148" s="435"/>
      <c r="AF148" s="436"/>
      <c r="AG148" s="435"/>
      <c r="AH148" s="436"/>
      <c r="AI148" s="435"/>
      <c r="AJ148" s="436"/>
      <c r="AK148" s="435"/>
      <c r="AL148" s="436"/>
      <c r="AM148" s="435"/>
      <c r="AN148" s="436"/>
      <c r="AO148" s="435"/>
      <c r="AP148" s="436"/>
      <c r="AQ148" s="435"/>
      <c r="AR148" s="436"/>
      <c r="AS148" s="435"/>
      <c r="AT148" s="436"/>
      <c r="AU148" s="435"/>
      <c r="AV148" s="436"/>
      <c r="AW148" s="435"/>
      <c r="AX148" s="436"/>
      <c r="AY148" s="435"/>
      <c r="AZ148" s="436"/>
      <c r="BA148" s="435"/>
      <c r="BB148" s="436"/>
      <c r="BC148" s="435"/>
      <c r="BD148" s="436"/>
      <c r="BE148" s="435"/>
      <c r="BF148" s="436"/>
      <c r="BG148" s="435"/>
      <c r="BH148" s="436"/>
      <c r="BI148" s="435"/>
      <c r="BJ148" s="436"/>
      <c r="BK148" s="435"/>
      <c r="BL148" s="436"/>
      <c r="BM148" s="435"/>
      <c r="BN148" s="436"/>
      <c r="BO148" s="435"/>
      <c r="BP148" s="436"/>
      <c r="BQ148" s="435"/>
      <c r="BR148" s="436"/>
      <c r="BS148" s="435"/>
      <c r="BT148" s="436"/>
      <c r="BU148" s="435"/>
      <c r="BV148" s="436"/>
      <c r="BW148" s="435"/>
      <c r="BX148" s="436"/>
      <c r="BY148" s="435"/>
      <c r="BZ148" s="436"/>
      <c r="CA148" s="435"/>
      <c r="CB148" s="436"/>
      <c r="CC148" s="435"/>
      <c r="CD148" s="436"/>
      <c r="CE148" s="435"/>
      <c r="CF148" s="436"/>
      <c r="CG148" s="435"/>
      <c r="CH148" s="436"/>
      <c r="CI148" s="435"/>
      <c r="CJ148" s="436"/>
      <c r="CK148" s="435"/>
      <c r="CL148" s="436"/>
      <c r="CM148" s="435"/>
      <c r="CN148" s="436"/>
      <c r="CO148" s="435"/>
      <c r="CP148" s="436"/>
      <c r="CQ148" s="435"/>
      <c r="CR148" s="436"/>
      <c r="CS148" s="435"/>
      <c r="CT148" s="436"/>
      <c r="CU148" s="435"/>
      <c r="CV148" s="436"/>
      <c r="CW148" s="435"/>
      <c r="CX148" s="436"/>
      <c r="CY148" s="435"/>
      <c r="CZ148" s="436"/>
      <c r="DA148" s="435"/>
      <c r="DB148" s="436"/>
      <c r="DC148" s="435"/>
      <c r="DD148" s="436"/>
      <c r="DE148" s="435"/>
      <c r="DF148" s="436"/>
      <c r="DG148" s="435"/>
      <c r="DH148" s="436"/>
      <c r="DI148" s="435"/>
      <c r="DJ148" s="436"/>
      <c r="DK148" s="435"/>
      <c r="DL148" s="436"/>
      <c r="DM148" s="435"/>
      <c r="DN148" s="436"/>
      <c r="DO148" s="435"/>
      <c r="DP148" s="436"/>
      <c r="DQ148" s="435"/>
      <c r="DR148" s="436"/>
      <c r="DS148" s="435"/>
      <c r="DT148" s="436"/>
      <c r="DU148" s="435"/>
      <c r="DV148" s="436"/>
      <c r="DW148" s="435"/>
      <c r="DX148" s="436"/>
      <c r="DY148" s="435"/>
      <c r="DZ148" s="436"/>
      <c r="EA148" s="435"/>
      <c r="EB148" s="436"/>
      <c r="EC148" s="435"/>
      <c r="ED148" s="436"/>
      <c r="EE148" s="435"/>
      <c r="EF148" s="436"/>
      <c r="EG148" s="435"/>
      <c r="EH148" s="436"/>
      <c r="EI148" s="435"/>
      <c r="EJ148" s="436"/>
      <c r="EK148" s="435"/>
      <c r="EL148" s="436"/>
      <c r="EM148" s="435"/>
      <c r="EN148" s="436"/>
      <c r="EO148" s="435"/>
      <c r="EQ148" s="436"/>
      <c r="ER148" s="435"/>
      <c r="ES148" s="436"/>
      <c r="ET148" s="435"/>
      <c r="EU148" s="436"/>
      <c r="EV148" s="435"/>
      <c r="EW148" s="436"/>
      <c r="EX148" s="435"/>
      <c r="EY148" s="436"/>
      <c r="EZ148" s="435"/>
      <c r="FA148" s="436"/>
      <c r="FB148" s="435"/>
      <c r="FC148" s="436"/>
      <c r="FD148" s="435"/>
      <c r="FE148" s="436"/>
      <c r="FF148" s="435"/>
      <c r="FG148" s="436"/>
      <c r="FH148" s="435"/>
      <c r="FI148" s="436"/>
      <c r="FJ148" s="435"/>
      <c r="FK148" s="436"/>
      <c r="FL148" s="435"/>
      <c r="FM148" s="436"/>
      <c r="FN148" s="435"/>
      <c r="FO148" s="436"/>
      <c r="FP148" s="435"/>
      <c r="FQ148" s="436"/>
      <c r="FR148" s="435"/>
      <c r="FS148" s="436"/>
      <c r="FT148" s="435"/>
      <c r="FU148" s="436"/>
      <c r="FV148" s="435"/>
      <c r="FW148" s="436"/>
      <c r="FX148" s="435"/>
      <c r="FY148" s="436"/>
      <c r="FZ148" s="435"/>
      <c r="GA148" s="436"/>
      <c r="GB148" s="435"/>
      <c r="GC148" s="436"/>
      <c r="GD148" s="435"/>
      <c r="GE148" s="436"/>
      <c r="GF148" s="435"/>
      <c r="GG148" s="436"/>
      <c r="GH148" s="435"/>
      <c r="GI148" s="436"/>
      <c r="GJ148" s="435"/>
      <c r="GK148" s="435"/>
      <c r="GL148" s="436"/>
    </row>
    <row r="149" spans="1:194" ht="12" hidden="1" customHeight="1" outlineLevel="1" x14ac:dyDescent="0.2">
      <c r="A149" s="437" t="s">
        <v>46</v>
      </c>
      <c r="B149" s="436"/>
      <c r="C149" s="435"/>
      <c r="D149" s="436"/>
      <c r="E149" s="435"/>
      <c r="F149" s="436"/>
      <c r="G149" s="435"/>
      <c r="H149" s="436"/>
      <c r="I149" s="435"/>
      <c r="J149" s="436"/>
      <c r="K149" s="435"/>
      <c r="L149" s="436"/>
      <c r="M149" s="435"/>
      <c r="N149" s="436"/>
      <c r="O149" s="435"/>
      <c r="P149" s="436"/>
      <c r="Q149" s="435"/>
      <c r="R149" s="436"/>
      <c r="S149" s="435"/>
      <c r="T149" s="436"/>
      <c r="U149" s="435"/>
      <c r="V149" s="436"/>
      <c r="W149" s="435"/>
      <c r="X149" s="436"/>
      <c r="Y149" s="435"/>
      <c r="Z149" s="436"/>
      <c r="AA149" s="435"/>
      <c r="AB149" s="436"/>
      <c r="AC149" s="435"/>
      <c r="AD149" s="436"/>
      <c r="AE149" s="435"/>
      <c r="AF149" s="436"/>
      <c r="AG149" s="435"/>
      <c r="AH149" s="436"/>
      <c r="AI149" s="435"/>
      <c r="AJ149" s="436"/>
      <c r="AK149" s="435"/>
      <c r="AL149" s="436"/>
      <c r="AM149" s="435"/>
      <c r="AN149" s="436"/>
      <c r="AO149" s="435"/>
      <c r="AP149" s="436"/>
      <c r="AQ149" s="435"/>
      <c r="AR149" s="436"/>
      <c r="AS149" s="435"/>
      <c r="AT149" s="436"/>
      <c r="AU149" s="435"/>
      <c r="AV149" s="436"/>
      <c r="AW149" s="435"/>
      <c r="AX149" s="436"/>
      <c r="AY149" s="435"/>
      <c r="AZ149" s="436"/>
      <c r="BA149" s="435"/>
      <c r="BB149" s="436"/>
      <c r="BC149" s="435"/>
      <c r="BD149" s="436"/>
      <c r="BE149" s="435"/>
      <c r="BF149" s="436"/>
      <c r="BG149" s="435"/>
      <c r="BH149" s="436"/>
      <c r="BI149" s="435"/>
      <c r="BJ149" s="436"/>
      <c r="BK149" s="435"/>
      <c r="BL149" s="436"/>
      <c r="BM149" s="435"/>
      <c r="BN149" s="436"/>
      <c r="BO149" s="435"/>
      <c r="BP149" s="436"/>
      <c r="BQ149" s="435"/>
      <c r="BR149" s="436"/>
      <c r="BS149" s="435"/>
      <c r="BT149" s="436"/>
      <c r="BU149" s="435"/>
      <c r="BV149" s="436"/>
      <c r="BW149" s="435"/>
      <c r="BX149" s="436"/>
      <c r="BY149" s="435"/>
      <c r="BZ149" s="436"/>
      <c r="CA149" s="435"/>
      <c r="CB149" s="436"/>
      <c r="CC149" s="435"/>
      <c r="CD149" s="436"/>
      <c r="CE149" s="435"/>
      <c r="CF149" s="436"/>
      <c r="CG149" s="435"/>
      <c r="CH149" s="436"/>
      <c r="CI149" s="435"/>
      <c r="CJ149" s="436"/>
      <c r="CK149" s="435"/>
      <c r="CL149" s="436"/>
      <c r="CM149" s="435"/>
      <c r="CN149" s="436"/>
      <c r="CO149" s="435"/>
      <c r="CP149" s="436"/>
      <c r="CQ149" s="435"/>
      <c r="CR149" s="436"/>
      <c r="CS149" s="435"/>
      <c r="CT149" s="436"/>
      <c r="CU149" s="435"/>
      <c r="CV149" s="436"/>
      <c r="CW149" s="435"/>
      <c r="CX149" s="436"/>
      <c r="CY149" s="435"/>
      <c r="CZ149" s="436"/>
      <c r="DA149" s="435"/>
      <c r="DB149" s="436"/>
      <c r="DC149" s="435"/>
      <c r="DD149" s="436"/>
      <c r="DE149" s="435"/>
      <c r="DF149" s="436"/>
      <c r="DG149" s="435"/>
      <c r="DH149" s="436"/>
      <c r="DI149" s="435"/>
      <c r="DJ149" s="436"/>
      <c r="DK149" s="435"/>
      <c r="DL149" s="436"/>
      <c r="DM149" s="435"/>
      <c r="DN149" s="436"/>
      <c r="DO149" s="435"/>
      <c r="DP149" s="436"/>
      <c r="DQ149" s="435"/>
      <c r="DR149" s="436"/>
      <c r="DS149" s="435"/>
      <c r="DT149" s="436"/>
      <c r="DU149" s="435"/>
      <c r="DV149" s="436"/>
      <c r="DW149" s="435"/>
      <c r="DX149" s="436"/>
      <c r="DY149" s="435"/>
      <c r="DZ149" s="436"/>
      <c r="EA149" s="435"/>
      <c r="EB149" s="436"/>
      <c r="EC149" s="435"/>
      <c r="ED149" s="436"/>
      <c r="EE149" s="435"/>
      <c r="EF149" s="436"/>
      <c r="EG149" s="435"/>
      <c r="EH149" s="436"/>
      <c r="EI149" s="435"/>
      <c r="EJ149" s="436"/>
      <c r="EK149" s="435"/>
      <c r="EL149" s="436"/>
      <c r="EM149" s="435"/>
      <c r="EN149" s="436"/>
      <c r="EO149" s="435"/>
      <c r="EQ149" s="436"/>
      <c r="ER149" s="435"/>
      <c r="ES149" s="436"/>
      <c r="ET149" s="435"/>
      <c r="EU149" s="436"/>
      <c r="EV149" s="435"/>
      <c r="EW149" s="436"/>
      <c r="EX149" s="435"/>
      <c r="EY149" s="436"/>
      <c r="EZ149" s="435"/>
      <c r="FA149" s="436"/>
      <c r="FB149" s="435"/>
      <c r="FC149" s="436"/>
      <c r="FD149" s="435"/>
      <c r="FE149" s="436"/>
      <c r="FF149" s="435"/>
      <c r="FG149" s="436"/>
      <c r="FH149" s="435"/>
      <c r="FI149" s="436"/>
      <c r="FJ149" s="435"/>
      <c r="FK149" s="436"/>
      <c r="FL149" s="435"/>
      <c r="FM149" s="436"/>
      <c r="FN149" s="435"/>
      <c r="FO149" s="436"/>
      <c r="FP149" s="435"/>
      <c r="FQ149" s="436"/>
      <c r="FR149" s="435"/>
      <c r="FS149" s="436"/>
      <c r="FT149" s="435"/>
      <c r="FU149" s="436"/>
      <c r="FV149" s="435"/>
      <c r="FW149" s="436"/>
      <c r="FX149" s="435"/>
      <c r="FY149" s="436"/>
      <c r="FZ149" s="435"/>
      <c r="GA149" s="436"/>
      <c r="GB149" s="435"/>
      <c r="GC149" s="436"/>
      <c r="GD149" s="435"/>
      <c r="GE149" s="436"/>
      <c r="GF149" s="435"/>
      <c r="GG149" s="436"/>
      <c r="GH149" s="435"/>
      <c r="GI149" s="436"/>
      <c r="GJ149" s="435"/>
      <c r="GK149" s="435"/>
      <c r="GL149" s="436"/>
    </row>
    <row r="150" spans="1:194" ht="12" hidden="1" customHeight="1" outlineLevel="1" x14ac:dyDescent="0.2">
      <c r="A150" s="433" t="s">
        <v>47</v>
      </c>
      <c r="B150" s="434">
        <f>INPUT!K90</f>
        <v>314393</v>
      </c>
      <c r="C150" s="435">
        <f>INPUT!L90</f>
        <v>5.5017147766092345</v>
      </c>
      <c r="D150" s="434">
        <f>INPUT!M90</f>
        <v>318212</v>
      </c>
      <c r="E150" s="435">
        <f>INPUT!N90</f>
        <v>5.3549553367457037</v>
      </c>
      <c r="F150" s="434">
        <f>INPUT!O90</f>
        <v>322339</v>
      </c>
      <c r="G150" s="435">
        <f>INPUT!P90</f>
        <v>5.4905387450010057</v>
      </c>
      <c r="H150" s="434">
        <f>INPUT!Q90</f>
        <v>325960</v>
      </c>
      <c r="I150" s="435">
        <f>INPUT!R90</f>
        <v>4.9922534553454412</v>
      </c>
      <c r="J150" s="434">
        <f>INPUT!S90</f>
        <v>330115</v>
      </c>
      <c r="K150" s="435">
        <f>INPUT!T90</f>
        <v>5.0007474721129208</v>
      </c>
      <c r="L150" s="434">
        <f>INPUT!U90</f>
        <v>334070</v>
      </c>
      <c r="M150" s="435">
        <f>INPUT!V90</f>
        <v>4.9834701394039227</v>
      </c>
      <c r="N150" s="434">
        <f>INPUT!W90</f>
        <v>338371</v>
      </c>
      <c r="O150" s="435">
        <f>INPUT!X90</f>
        <v>4.9736457580373372</v>
      </c>
      <c r="P150" s="434">
        <f>INPUT!Y90</f>
        <v>343845</v>
      </c>
      <c r="Q150" s="435">
        <f>INPUT!Z90</f>
        <v>5.4868695545465807</v>
      </c>
      <c r="R150" s="434">
        <f>INPUT!AA90</f>
        <v>349511</v>
      </c>
      <c r="S150" s="435">
        <f>INPUT!AB90</f>
        <v>5.8755282250124941</v>
      </c>
      <c r="T150" s="434">
        <f>INPUT!AC90</f>
        <v>355185</v>
      </c>
      <c r="U150" s="435">
        <f>INPUT!AD90</f>
        <v>6.3205316251085053</v>
      </c>
      <c r="V150" s="434">
        <f>INPUT!AE90</f>
        <v>361629</v>
      </c>
      <c r="W150" s="435">
        <f>INPUT!AF90</f>
        <v>6.8735204849115217</v>
      </c>
      <c r="X150" s="434">
        <f>INPUT!AG90</f>
        <v>368535</v>
      </c>
      <c r="Y150" s="435">
        <f>INPUT!AH90</f>
        <v>7.1805610085939886</v>
      </c>
      <c r="Z150" s="434">
        <f>INPUT!AI90</f>
        <v>375298</v>
      </c>
      <c r="AA150" s="435">
        <f>INPUT!AJ90</f>
        <v>7.3780224370620706</v>
      </c>
      <c r="AB150" s="434">
        <f>INPUT!AK90</f>
        <v>382636</v>
      </c>
      <c r="AC150" s="435">
        <f>INPUT!AL90</f>
        <v>7.7286484508073183</v>
      </c>
      <c r="AD150" s="434">
        <f>INPUT!AM90</f>
        <v>390541</v>
      </c>
      <c r="AE150" s="435">
        <f>INPUT!AN90</f>
        <v>7.9949340346045172</v>
      </c>
      <c r="AF150" s="434">
        <f>INPUT!AO90</f>
        <v>397261</v>
      </c>
      <c r="AG150" s="435">
        <f>INPUT!AP90</f>
        <v>7.794646370086955</v>
      </c>
      <c r="AH150" s="434">
        <f>INPUT!AQ90</f>
        <v>404542</v>
      </c>
      <c r="AI150" s="435">
        <f>INPUT!AR90</f>
        <v>7.7922077922077948</v>
      </c>
      <c r="AJ150" s="434">
        <f>INPUT!AS90</f>
        <v>441747</v>
      </c>
      <c r="AK150" s="435">
        <f>INPUT!AT90</f>
        <v>15.448363457698711</v>
      </c>
      <c r="AL150" s="434">
        <f>INPUT!AU90</f>
        <v>420218</v>
      </c>
      <c r="AM150" s="435">
        <f>INPUT!AV90</f>
        <v>7.5989460773644657</v>
      </c>
      <c r="AN150" s="434">
        <f>INPUT!AW90</f>
        <v>427894</v>
      </c>
      <c r="AO150" s="435">
        <f>INPUT!AX90</f>
        <v>7.7110514246301554</v>
      </c>
      <c r="AP150" s="434">
        <f>INPUT!AY90</f>
        <v>435632</v>
      </c>
      <c r="AQ150" s="435">
        <f>INPUT!AZ90</f>
        <v>7.6852341660445633</v>
      </c>
      <c r="AR150" s="434">
        <f>INPUT!BA90</f>
        <v>443628</v>
      </c>
      <c r="AS150" s="435">
        <f>INPUT!BB90</f>
        <v>0.42580934335716414</v>
      </c>
      <c r="AT150" s="434">
        <f>INPUT!BC90</f>
        <v>452019</v>
      </c>
      <c r="AU150" s="435">
        <f>INPUT!BD90</f>
        <v>7.5677386499388488</v>
      </c>
      <c r="AV150" s="434">
        <f>INPUT!BE90</f>
        <v>459404</v>
      </c>
      <c r="AW150" s="435">
        <f>INPUT!BF90</f>
        <v>7.363973320495254</v>
      </c>
      <c r="AX150" s="434">
        <f>INPUT!BG90</f>
        <v>466170</v>
      </c>
      <c r="AY150" s="435">
        <f>INPUT!BH90</f>
        <v>7.0100451757446613</v>
      </c>
      <c r="AZ150" s="434">
        <f>INPUT!BI90</f>
        <v>473061</v>
      </c>
      <c r="BA150" s="435">
        <f>INPUT!BJ90</f>
        <v>6.6346127836836244</v>
      </c>
      <c r="BB150" s="434">
        <f>INPUT!BK90</f>
        <v>481094</v>
      </c>
      <c r="BC150" s="435">
        <f>INPUT!BL90</f>
        <v>6.4322517416303349</v>
      </c>
      <c r="BD150" s="434">
        <f>INPUT!BM90</f>
        <v>487363</v>
      </c>
      <c r="BE150" s="435">
        <f>INPUT!BN90</f>
        <v>6.0859287250437433</v>
      </c>
      <c r="BF150" s="434">
        <f>INPUT!BO90</f>
        <v>493765</v>
      </c>
      <c r="BG150" s="435">
        <f>INPUT!BP90</f>
        <v>5.9195143402621442</v>
      </c>
      <c r="BH150" s="434">
        <f>INPUT!BQ90</f>
        <v>501005</v>
      </c>
      <c r="BI150" s="435">
        <f>INPUT!BR90</f>
        <v>5.9070606116335966</v>
      </c>
      <c r="BJ150" s="434">
        <f>INPUT!BS90</f>
        <v>508273</v>
      </c>
      <c r="BK150" s="435">
        <f>INPUT!BT90</f>
        <v>5.6494157067018103</v>
      </c>
      <c r="BL150" s="434">
        <f>INPUT!BU90</f>
        <v>513723</v>
      </c>
      <c r="BM150" s="435">
        <f>INPUT!BV90</f>
        <v>5.408699470415268</v>
      </c>
      <c r="BN150" s="434">
        <f>INPUT!BW90</f>
        <v>520552</v>
      </c>
      <c r="BO150" s="435">
        <f>INPUT!BX90</f>
        <v>5.4250503782163673</v>
      </c>
      <c r="BP150" s="434">
        <f>INPUT!BY90</f>
        <v>526182</v>
      </c>
      <c r="BQ150" s="435">
        <f>INPUT!BZ90</f>
        <v>5.0252991487110821</v>
      </c>
      <c r="BR150" s="434">
        <f>INPUT!CA90</f>
        <v>533168</v>
      </c>
      <c r="BS150" s="435">
        <f>INPUT!CB90</f>
        <v>4.8979583806340266</v>
      </c>
      <c r="BT150" s="434">
        <f>INPUT!CC90</f>
        <v>538430</v>
      </c>
      <c r="BU150" s="435">
        <f>INPUT!CD90</f>
        <v>4.8094011753415655</v>
      </c>
      <c r="BV150" s="434">
        <f>INPUT!CE90</f>
        <v>544630</v>
      </c>
      <c r="BW150" s="435">
        <f>INPUT!CF90</f>
        <v>4.6254744963039274</v>
      </c>
      <c r="BX150" s="434">
        <f>INPUT!CG90</f>
        <v>551812</v>
      </c>
      <c r="BY150" s="435">
        <f>INPUT!CH90</f>
        <v>4.8709381924885387</v>
      </c>
      <c r="BZ150" s="434">
        <f>INPUT!CI90</f>
        <v>560141</v>
      </c>
      <c r="CA150" s="435">
        <f>INPUT!CJ90</f>
        <v>5.0590057917954567</v>
      </c>
      <c r="CB150" s="434">
        <f>INPUT!CK90</f>
        <v>520682</v>
      </c>
      <c r="CC150" s="435">
        <f>INPUT!CL90</f>
        <v>-3.2962502089408097</v>
      </c>
      <c r="CD150" s="434">
        <f>INPUT!CM90</f>
        <v>527950</v>
      </c>
      <c r="CE150" s="435">
        <f>INPUT!CN90</f>
        <v>-3.0626296751923299</v>
      </c>
      <c r="CF150" s="434">
        <f>INPUT!CO90</f>
        <v>534655</v>
      </c>
      <c r="CG150" s="435">
        <f>INPUT!CP90</f>
        <v>-3.109211108131027</v>
      </c>
      <c r="CH150" s="434">
        <f>INPUT!CQ90</f>
        <v>543122</v>
      </c>
      <c r="CI150" s="435">
        <f>INPUT!CR90</f>
        <v>-3.0383421317132675</v>
      </c>
      <c r="CJ150" s="434">
        <f>INPUT!CS90</f>
        <v>552104</v>
      </c>
      <c r="CK150" s="435">
        <f>INPUT!CT90</f>
        <v>6.0347774649402108</v>
      </c>
      <c r="CL150" s="434">
        <f>INPUT!CU90</f>
        <v>561063</v>
      </c>
      <c r="CM150" s="435">
        <f>INPUT!CV90</f>
        <v>6.2719954541149647</v>
      </c>
      <c r="CN150" s="434">
        <f>INPUT!CW90</f>
        <v>570281</v>
      </c>
      <c r="CO150" s="435">
        <f>INPUT!CX90</f>
        <v>6.6633623551636045</v>
      </c>
      <c r="CP150" s="434">
        <f>INPUT!CY90</f>
        <v>580263</v>
      </c>
      <c r="CQ150" s="435">
        <f>INPUT!CZ90</f>
        <v>6.8384267254870901</v>
      </c>
      <c r="CR150" s="434">
        <f>INPUT!DA90</f>
        <v>588831</v>
      </c>
      <c r="CS150" s="435">
        <f>INPUT!DB90</f>
        <v>6.6521887180676087</v>
      </c>
      <c r="CT150" s="434">
        <f>INPUT!DC90</f>
        <v>596899</v>
      </c>
      <c r="CU150" s="435">
        <f>INPUT!DD90</f>
        <v>6.3871615130564718</v>
      </c>
      <c r="CV150" s="434">
        <f>INPUT!DE90</f>
        <v>603047</v>
      </c>
      <c r="CW150" s="435">
        <f>INPUT!DF90</f>
        <v>5.7455885782623062</v>
      </c>
      <c r="CX150" s="434">
        <f>INPUT!DG90</f>
        <v>609329</v>
      </c>
      <c r="CY150" s="435">
        <f>INPUT!DH90</f>
        <v>5.0091079389862792</v>
      </c>
      <c r="CZ150" s="434">
        <f>INPUT!DI90</f>
        <v>613229</v>
      </c>
      <c r="DA150" s="435">
        <f>INPUT!DJ90</f>
        <v>4.143463914094192</v>
      </c>
      <c r="DB150" s="434">
        <f>INPUT!DK90</f>
        <v>616999</v>
      </c>
      <c r="DC150" s="435">
        <f>INPUT!DL90</f>
        <v>3.3674038656456018</v>
      </c>
      <c r="DD150" s="434">
        <f>INPUT!DM90</f>
        <v>619993</v>
      </c>
      <c r="DE150" s="435">
        <f>INPUT!DN90</f>
        <v>2.8100628972534514</v>
      </c>
      <c r="DF150" s="434">
        <f>INPUT!DO90</f>
        <v>624544</v>
      </c>
      <c r="DG150" s="435">
        <f>INPUT!DP90</f>
        <v>2.4970090049874605</v>
      </c>
      <c r="DH150" s="434">
        <f>INPUT!DQ90</f>
        <v>628175</v>
      </c>
      <c r="DI150" s="435">
        <f>INPUT!DR90</f>
        <v>2.4372624256191466</v>
      </c>
      <c r="DJ150" s="434">
        <f>INPUT!DS90</f>
        <v>630850</v>
      </c>
      <c r="DK150" s="435">
        <f>INPUT!DT90</f>
        <v>2.2448982899486047</v>
      </c>
      <c r="DL150" s="434">
        <f>INPUT!DU90</f>
        <v>634659</v>
      </c>
      <c r="DM150" s="435">
        <f>INPUT!DV90</f>
        <v>2.3655105783452424</v>
      </c>
      <c r="DN150" s="434">
        <f>INPUT!DW90</f>
        <v>640640</v>
      </c>
      <c r="DO150" s="435">
        <f>INPUT!DX90</f>
        <v>2.5772403545626821</v>
      </c>
      <c r="DP150" s="434">
        <f>INPUT!DY90</f>
        <v>647642</v>
      </c>
      <c r="DQ150" s="435">
        <f>INPUT!DZ90</f>
        <v>3.0989771958451096</v>
      </c>
      <c r="DR150" s="434">
        <f>INPUT!EA90</f>
        <v>652822</v>
      </c>
      <c r="DS150" s="435">
        <f>INPUT!EB90</f>
        <v>3.4829198700166542</v>
      </c>
      <c r="DT150" s="434">
        <f>INPUT!EC90</f>
        <v>657660</v>
      </c>
      <c r="DU150" s="435">
        <f>INPUT!ED90</f>
        <v>3.6241509219911761</v>
      </c>
      <c r="DV150" s="434">
        <f>INPUT!EE90</f>
        <v>664303</v>
      </c>
      <c r="DW150" s="435">
        <f>INPUT!EF90</f>
        <v>3.6936500999001032</v>
      </c>
      <c r="DX150" s="434">
        <f>INPUT!EG90</f>
        <v>671563</v>
      </c>
      <c r="DY150" s="435">
        <f>INPUT!EH90</f>
        <v>3.6935529196685746</v>
      </c>
      <c r="DZ150" s="434">
        <f>INPUT!EI90</f>
        <v>676311</v>
      </c>
      <c r="EA150" s="435">
        <f>INPUT!EJ90</f>
        <v>3.5980711434357326</v>
      </c>
      <c r="EB150" s="434">
        <f>INPUT!EK90</f>
        <v>680596</v>
      </c>
      <c r="EC150" s="435">
        <f>INPUT!EL90</f>
        <v>3.4875163458321978</v>
      </c>
      <c r="ED150" s="434">
        <f>INPUT!EM90</f>
        <v>688104</v>
      </c>
      <c r="EE150" s="435">
        <f>INPUT!EN90</f>
        <v>3.5828530053303886</v>
      </c>
      <c r="EF150" s="434">
        <f>INPUT!EO90</f>
        <v>695025</v>
      </c>
      <c r="EG150" s="435">
        <f>INPUT!EP90</f>
        <v>3.4936409540132551</v>
      </c>
      <c r="EH150" s="434">
        <f>INPUT!EQ90</f>
        <v>687144.15273203782</v>
      </c>
      <c r="EI150" s="435">
        <f>INPUT!ER90</f>
        <v>1.6018004634018812</v>
      </c>
      <c r="EJ150" s="434">
        <f>INPUT!ES90</f>
        <v>679923.63329183112</v>
      </c>
      <c r="EK150" s="435">
        <f>INPUT!ET90</f>
        <v>-9.8790869791898217E-2</v>
      </c>
      <c r="EL150" s="434">
        <f>INPUT!EU90</f>
        <v>674564.68421687023</v>
      </c>
      <c r="EM150" s="435">
        <f>INPUT!EV90</f>
        <v>-1.9676263737937516</v>
      </c>
      <c r="EN150" s="434">
        <f>INPUT!EW90</f>
        <v>669429.39752195415</v>
      </c>
      <c r="EO150" s="435">
        <f>INPUT!EX90</f>
        <v>-3.6826880296458198</v>
      </c>
      <c r="EQ150" s="434">
        <f>INPUT!FF90</f>
        <v>310461</v>
      </c>
      <c r="ER150" s="435">
        <f>INPUT!FG90</f>
        <v>6.1579336096179826</v>
      </c>
      <c r="ES150" s="434">
        <f>INPUT!FH90</f>
        <v>325960</v>
      </c>
      <c r="ET150" s="435">
        <f>INPUT!FI90</f>
        <v>4.9922534553454412</v>
      </c>
      <c r="EU150" s="434">
        <f>INPUT!FJ90</f>
        <v>343845</v>
      </c>
      <c r="EV150" s="435">
        <f>INPUT!FK90</f>
        <v>5.4868695545465807</v>
      </c>
      <c r="EW150" s="434">
        <f>INPUT!FL90</f>
        <v>368535</v>
      </c>
      <c r="EX150" s="435">
        <f>INPUT!FM90</f>
        <v>7.1805610085939886</v>
      </c>
      <c r="EY150" s="434">
        <f>INPUT!FN90</f>
        <v>397261</v>
      </c>
      <c r="EZ150" s="435">
        <f>INPUT!FO90</f>
        <v>7.794646370086955</v>
      </c>
      <c r="FA150" s="434">
        <f>INPUT!FP90</f>
        <v>427894</v>
      </c>
      <c r="FB150" s="435">
        <f>INPUT!FQ90</f>
        <v>7.7110514246301554</v>
      </c>
      <c r="FC150" s="434">
        <f>INPUT!FR90</f>
        <v>459404</v>
      </c>
      <c r="FD150" s="435">
        <f>INPUT!FS90</f>
        <v>7.363973320495254</v>
      </c>
      <c r="FE150" s="434">
        <f>INPUT!FT90</f>
        <v>487363</v>
      </c>
      <c r="FF150" s="435">
        <f>INPUT!FU90</f>
        <v>6.0859287250437433</v>
      </c>
      <c r="FG150" s="434">
        <f>INPUT!FV90</f>
        <v>513723</v>
      </c>
      <c r="FH150" s="435">
        <f>INPUT!FW90</f>
        <v>5.408699470415268</v>
      </c>
      <c r="FI150" s="434">
        <f>INPUT!FX90</f>
        <v>538430</v>
      </c>
      <c r="FJ150" s="435">
        <f>INPUT!FY90</f>
        <v>4.8094011753415655</v>
      </c>
      <c r="FK150" s="434">
        <f>INPUT!FZ90</f>
        <v>520682</v>
      </c>
      <c r="FL150" s="435">
        <f>INPUT!GA90</f>
        <v>-3.2962502089408097</v>
      </c>
      <c r="FM150" s="434">
        <f>INPUT!GB90</f>
        <v>552104</v>
      </c>
      <c r="FN150" s="435">
        <f>INPUT!GC90</f>
        <v>6.0347774649402108</v>
      </c>
      <c r="FO150" s="434">
        <f>INPUT!GD90</f>
        <v>588831</v>
      </c>
      <c r="FP150" s="435">
        <f>INPUT!GE90</f>
        <v>6.6521887180676087</v>
      </c>
      <c r="FQ150" s="434">
        <f>INPUT!GF90</f>
        <v>613229</v>
      </c>
      <c r="FR150" s="435">
        <f>INPUT!GG90</f>
        <v>4.143463914094192</v>
      </c>
      <c r="FS150" s="434">
        <f>INPUT!GH90</f>
        <v>628175</v>
      </c>
      <c r="FT150" s="435">
        <f>INPUT!GI90</f>
        <v>2.4372624256191466</v>
      </c>
      <c r="FU150" s="434">
        <f>INPUT!GJ90</f>
        <v>647642</v>
      </c>
      <c r="FV150" s="435">
        <f>INPUT!GK90</f>
        <v>3.0989771958451096</v>
      </c>
      <c r="FW150" s="434">
        <f>INPUT!GL90</f>
        <v>671563</v>
      </c>
      <c r="FX150" s="435">
        <f>INPUT!GM90</f>
        <v>3.6935529196685746</v>
      </c>
      <c r="FY150" s="434">
        <f>INPUT!GN90</f>
        <v>695025</v>
      </c>
      <c r="FZ150" s="435">
        <f>INPUT!GO90</f>
        <v>3.4936409540132551</v>
      </c>
      <c r="GA150" s="434">
        <f>INPUT!GP90</f>
        <v>669429.39752195415</v>
      </c>
      <c r="GB150" s="435">
        <f>INPUT!GQ90</f>
        <v>-3.6826880296458198</v>
      </c>
      <c r="GC150" s="434">
        <f>INPUT!GR90</f>
        <v>646401.55496042816</v>
      </c>
      <c r="GD150" s="435">
        <f>INPUT!GS90</f>
        <v>-3.4399210203150288</v>
      </c>
      <c r="GE150" s="434">
        <f>INPUT!GT90</f>
        <v>627737.79047674302</v>
      </c>
      <c r="GF150" s="435">
        <f>INPUT!GU90</f>
        <v>-2.8873328568690848</v>
      </c>
      <c r="GG150" s="434">
        <f>INPUT!GV90</f>
        <v>613106.84348576656</v>
      </c>
      <c r="GH150" s="435">
        <f>INPUT!GW90</f>
        <v>-2.3307417862902247</v>
      </c>
      <c r="GI150" s="434">
        <f>INPUT!GX90</f>
        <v>602211.22662801167</v>
      </c>
      <c r="GJ150" s="435">
        <f>INPUT!GY90</f>
        <v>-1.7771155180406728</v>
      </c>
      <c r="GK150" s="435">
        <f>INPUT!GZ90</f>
        <v>-2.826088574059038</v>
      </c>
      <c r="GL150" s="436"/>
    </row>
    <row r="151" spans="1:194" ht="12" hidden="1" customHeight="1" outlineLevel="1" x14ac:dyDescent="0.2">
      <c r="A151" s="433" t="s">
        <v>366</v>
      </c>
      <c r="B151" s="466">
        <f>INPUT!K93</f>
        <v>7.0488724831782408</v>
      </c>
      <c r="C151" s="435">
        <f>INPUT!L93</f>
        <v>15.500720274005086</v>
      </c>
      <c r="D151" s="466">
        <f>INPUT!M93</f>
        <v>7.1248405657886789</v>
      </c>
      <c r="E151" s="435">
        <f>INPUT!N93</f>
        <v>8.5474559777042103</v>
      </c>
      <c r="F151" s="466">
        <f>INPUT!O93</f>
        <v>6.647140899777507</v>
      </c>
      <c r="G151" s="435">
        <f>INPUT!P93</f>
        <v>3.0641243884496294</v>
      </c>
      <c r="H151" s="466">
        <f>INPUT!Q93</f>
        <v>6.5719630575263936</v>
      </c>
      <c r="I151" s="435">
        <f>INPUT!R93</f>
        <v>1.3598917718493642</v>
      </c>
      <c r="J151" s="466">
        <f>INPUT!S93</f>
        <v>7.6733341514296232</v>
      </c>
      <c r="K151" s="435">
        <f>INPUT!T93</f>
        <v>8.8590291531252205</v>
      </c>
      <c r="L151" s="466">
        <f>INPUT!U93</f>
        <v>8.1111127940263241</v>
      </c>
      <c r="M151" s="435">
        <f>INPUT!V93</f>
        <v>13.842726993407052</v>
      </c>
      <c r="N151" s="466">
        <f>INPUT!W93</f>
        <v>8.1012961355404567</v>
      </c>
      <c r="O151" s="435">
        <f>INPUT!X93</f>
        <v>21.876401564041203</v>
      </c>
      <c r="P151" s="466">
        <f>INPUT!Y93</f>
        <v>7.5384710864701763</v>
      </c>
      <c r="Q151" s="435">
        <f>INPUT!Z93</f>
        <v>14.706534721568643</v>
      </c>
      <c r="R151" s="466">
        <f>INPUT!AA93</f>
        <v>8.6422661373584031</v>
      </c>
      <c r="S151" s="435">
        <f>INPUT!AB93</f>
        <v>12.627261719708338</v>
      </c>
      <c r="T151" s="466">
        <f>INPUT!AC93</f>
        <v>8.6909997110248316</v>
      </c>
      <c r="U151" s="435">
        <f>INPUT!AD93</f>
        <v>7.1492892741620295</v>
      </c>
      <c r="V151" s="466">
        <f>INPUT!AE93</f>
        <v>8.5476582625955491</v>
      </c>
      <c r="W151" s="435">
        <f>INPUT!AF93</f>
        <v>5.5097618897906653</v>
      </c>
      <c r="X151" s="466">
        <f>INPUT!AG93</f>
        <v>7.7007098435136561</v>
      </c>
      <c r="Y151" s="435">
        <f>INPUT!AH93</f>
        <v>2.1521440512607626</v>
      </c>
      <c r="Z151" s="466">
        <f>INPUT!AI93</f>
        <v>8.3096585127599827</v>
      </c>
      <c r="AA151" s="435">
        <f>INPUT!AJ93</f>
        <v>-3.8486158527407444</v>
      </c>
      <c r="AB151" s="466">
        <f>INPUT!AK93</f>
        <v>7.7250611514050176</v>
      </c>
      <c r="AC151" s="435">
        <f>INPUT!AL93</f>
        <v>-11.114239923336877</v>
      </c>
      <c r="AD151" s="466">
        <f>INPUT!AM93</f>
        <v>7.5215086923342289</v>
      </c>
      <c r="AE151" s="435">
        <f>INPUT!AN93</f>
        <v>-12.005037388447526</v>
      </c>
      <c r="AF151" s="466">
        <f>INPUT!AO93</f>
        <v>7.7451535178124695</v>
      </c>
      <c r="AG151" s="435">
        <f>INPUT!AP93</f>
        <v>0.5771373704756444</v>
      </c>
      <c r="AH151" s="466">
        <f>INPUT!AQ93</f>
        <v>7.6352825975869774</v>
      </c>
      <c r="AI151" s="435">
        <f>INPUT!AR93</f>
        <v>-8.1155671335646389</v>
      </c>
      <c r="AJ151" s="466">
        <f>INPUT!AS93</f>
        <v>7.6293685204502877</v>
      </c>
      <c r="AK151" s="435">
        <f>INPUT!AT93</f>
        <v>-1.2387297534508956</v>
      </c>
      <c r="AL151" s="466">
        <f>INPUT!AU93</f>
        <v>6.9306639320697139</v>
      </c>
      <c r="AM151" s="435">
        <f>INPUT!AV93</f>
        <v>-7.8554022129455507</v>
      </c>
      <c r="AN151" s="466">
        <f>INPUT!AW93</f>
        <v>7.8997091985588437</v>
      </c>
      <c r="AO151" s="435">
        <f>INPUT!AX93</f>
        <v>1.9955147485575919</v>
      </c>
      <c r="AP151" s="466">
        <f>INPUT!AY93</f>
        <v>7.6093611969319506</v>
      </c>
      <c r="AQ151" s="435">
        <f>INPUT!AZ93</f>
        <v>-0.33949497381038363</v>
      </c>
      <c r="AR151" s="466">
        <f>INPUT!BA93</f>
        <v>7.6697763249715365</v>
      </c>
      <c r="AS151" s="435">
        <f>INPUT!BB93</f>
        <v>0.52963498109885876</v>
      </c>
      <c r="AT151" s="466">
        <f>INPUT!BC93</f>
        <v>7.308826313938706</v>
      </c>
      <c r="AU151" s="435">
        <f>INPUT!BD93</f>
        <v>5.4563658774327672</v>
      </c>
      <c r="AV151" s="466">
        <f>INPUT!BE93</f>
        <v>7.5474703496976892</v>
      </c>
      <c r="AW151" s="435">
        <f>INPUT!BF93</f>
        <v>-4.4588837387256497</v>
      </c>
      <c r="AX151" s="466">
        <f>INPUT!BG93</f>
        <v>7.7134722379430736</v>
      </c>
      <c r="AY151" s="435">
        <f>INPUT!BH93</f>
        <v>1.3681968606392259</v>
      </c>
      <c r="AZ151" s="466">
        <f>INPUT!BI93</f>
        <v>7.8649419739579978</v>
      </c>
      <c r="BA151" s="435">
        <f>INPUT!BJ93</f>
        <v>2.5446067879585144</v>
      </c>
      <c r="BB151" s="466">
        <f>INPUT!BK93</f>
        <v>7.4755686898729756</v>
      </c>
      <c r="BC151" s="435">
        <f>INPUT!BL93</f>
        <v>2.2813837512635216</v>
      </c>
      <c r="BD151" s="466">
        <f>INPUT!BM93</f>
        <v>8.7010022989270279</v>
      </c>
      <c r="BE151" s="435">
        <f>INPUT!BN93</f>
        <v>15.283689710361603</v>
      </c>
      <c r="BF151" s="466">
        <f>INPUT!BO93</f>
        <v>8.3157728428296771</v>
      </c>
      <c r="BG151" s="435">
        <f>INPUT!BP93</f>
        <v>7.8084238369828807</v>
      </c>
      <c r="BH151" s="466">
        <f>INPUT!BQ93</f>
        <v>8.4307312182921024</v>
      </c>
      <c r="BI151" s="435">
        <f>INPUT!BR93</f>
        <v>7.1938133327304588</v>
      </c>
      <c r="BJ151" s="466">
        <f>INPUT!BS93</f>
        <v>8.0110976936357918</v>
      </c>
      <c r="BK151" s="435">
        <f>INPUT!BT93</f>
        <v>7.1637226006402432</v>
      </c>
      <c r="BL151" s="466">
        <f>INPUT!BU93</f>
        <v>8.7031969040259867</v>
      </c>
      <c r="BM151" s="435">
        <f>INPUT!BV93</f>
        <v>2.5222440169092586E-2</v>
      </c>
      <c r="BN151" s="466">
        <f>INPUT!BW93</f>
        <v>9.0757081150736862</v>
      </c>
      <c r="BO151" s="435">
        <f>INPUT!BX93</f>
        <v>9.1384804107445881</v>
      </c>
      <c r="BP151" s="466">
        <f>INPUT!BY93</f>
        <v>9.0611504710384363</v>
      </c>
      <c r="BQ151" s="435">
        <f>INPUT!BZ93</f>
        <v>7.4776343406431689</v>
      </c>
      <c r="BR151" s="466">
        <f>INPUT!CA93</f>
        <v>8.781752321440111</v>
      </c>
      <c r="BS151" s="435">
        <f>INPUT!CB93</f>
        <v>9.6198380955526908</v>
      </c>
      <c r="BT151" s="466">
        <f>INPUT!CC93</f>
        <v>10.363712750952796</v>
      </c>
      <c r="BU151" s="435">
        <f>INPUT!CD93</f>
        <v>19.079378132404166</v>
      </c>
      <c r="BV151" s="466">
        <f>INPUT!CE93</f>
        <v>9.122820050888695</v>
      </c>
      <c r="BW151" s="435">
        <f>INPUT!CF93</f>
        <v>0.51909928368851777</v>
      </c>
      <c r="BX151" s="466">
        <f>INPUT!CG93</f>
        <v>8.9014560343719591</v>
      </c>
      <c r="BY151" s="435">
        <f>INPUT!CH93</f>
        <v>-1.7624079544523386</v>
      </c>
      <c r="BZ151" s="466">
        <f>INPUT!CI93</f>
        <v>8.642073749755351</v>
      </c>
      <c r="CA151" s="435">
        <f>INPUT!CJ93</f>
        <v>-1.5905546703218088</v>
      </c>
      <c r="CB151" s="466">
        <f>INPUT!CK93</f>
        <v>9.3876363272818821</v>
      </c>
      <c r="CC151" s="435">
        <f>INPUT!CL93</f>
        <v>-9.4182118621647266</v>
      </c>
      <c r="CD151" s="466">
        <f>INPUT!CM93</f>
        <v>9.7479843743398078</v>
      </c>
      <c r="CE151" s="435">
        <f>INPUT!CN93</f>
        <v>6.8527529860704872</v>
      </c>
      <c r="CF151" s="466">
        <f>INPUT!CO93</f>
        <v>10.025949427029076</v>
      </c>
      <c r="CG151" s="435">
        <f>INPUT!CP93</f>
        <v>12.632690520685763</v>
      </c>
      <c r="CH151" s="466">
        <f>INPUT!CQ93</f>
        <v>10.058074833303719</v>
      </c>
      <c r="CI151" s="435">
        <f>INPUT!CR93</f>
        <v>16.384968753459827</v>
      </c>
      <c r="CJ151" s="466">
        <f>INPUT!CS93</f>
        <v>9.2038252915551197</v>
      </c>
      <c r="CK151" s="435">
        <f>INPUT!CT93</f>
        <v>-1.9580118926484147</v>
      </c>
      <c r="CL151" s="443">
        <f>INPUT!CU93</f>
        <v>10.204599133496588</v>
      </c>
      <c r="CM151" s="435">
        <f>INPUT!CV93</f>
        <v>4.6841966669412649</v>
      </c>
      <c r="CN151" s="443">
        <f>INPUT!CW93</f>
        <v>10.115798047634579</v>
      </c>
      <c r="CO151" s="435">
        <f>INPUT!CX93</f>
        <v>0.89616072033316119</v>
      </c>
      <c r="CP151" s="443">
        <f>INPUT!CY93</f>
        <v>9.9550923141398719</v>
      </c>
      <c r="CQ151" s="435">
        <f>INPUT!CZ93</f>
        <v>-1.0238790312322665</v>
      </c>
      <c r="CR151" s="443">
        <f>INPUT!DA93</f>
        <v>10.134025433294902</v>
      </c>
      <c r="CS151" s="435">
        <f>INPUT!DB93</f>
        <v>10.106668828158627</v>
      </c>
      <c r="CT151" s="443">
        <f>INPUT!DC93</f>
        <v>10.272556981544788</v>
      </c>
      <c r="CU151" s="435">
        <f>INPUT!DD93</f>
        <v>0.66595313700397174</v>
      </c>
      <c r="CV151" s="443">
        <f>INPUT!DE93</f>
        <v>10.095510295711669</v>
      </c>
      <c r="CW151" s="435">
        <f>INPUT!DF93</f>
        <v>-0.20055512997961822</v>
      </c>
      <c r="CX151" s="443">
        <f>INPUT!DG93</f>
        <v>10.052947780189605</v>
      </c>
      <c r="CY151" s="435">
        <f>INPUT!DH93</f>
        <v>0.98296894656357825</v>
      </c>
      <c r="CZ151" s="443">
        <f>INPUT!DI93</f>
        <v>11.343625529065578</v>
      </c>
      <c r="DA151" s="435">
        <f>INPUT!DJ93</f>
        <v>11.93602782756582</v>
      </c>
      <c r="DB151" s="443">
        <f>INPUT!DK93</f>
        <v>11.022962058219687</v>
      </c>
      <c r="DC151" s="435">
        <f>INPUT!DL93</f>
        <v>7.304949274295014</v>
      </c>
      <c r="DD151" s="443">
        <f>INPUT!DM93</f>
        <v>11.104718159997018</v>
      </c>
      <c r="DE151" s="435">
        <f>INPUT!DN93</f>
        <v>9.9966008128785422</v>
      </c>
      <c r="DF151" s="443">
        <f>INPUT!DO93</f>
        <v>10.637539456090634</v>
      </c>
      <c r="DG151" s="435">
        <f>INPUT!DP93</f>
        <v>5.8151269526439675</v>
      </c>
      <c r="DH151" s="443">
        <f>INPUT!DQ93</f>
        <v>11.5501870164472</v>
      </c>
      <c r="DI151" s="435">
        <f>INPUT!DR93</f>
        <v>1.8209476930664881</v>
      </c>
      <c r="DJ151" s="443">
        <f>INPUT!DS93</f>
        <v>11.333147610140486</v>
      </c>
      <c r="DK151" s="435">
        <f>INPUT!DT93</f>
        <v>2.8139945532108301</v>
      </c>
      <c r="DL151" s="443">
        <f>INPUT!DU93</f>
        <v>10.879289847031783</v>
      </c>
      <c r="DM151" s="435">
        <f>INPUT!DV93</f>
        <v>-2.0300228219866434</v>
      </c>
      <c r="DN151" s="443">
        <f>INPUT!DW93</f>
        <v>11.096982789182853</v>
      </c>
      <c r="DO151" s="435">
        <f>INPUT!DX93</f>
        <v>4.3190752428105883</v>
      </c>
      <c r="DP151" s="443">
        <f>INPUT!DY93</f>
        <v>10.826048951048952</v>
      </c>
      <c r="DQ151" s="435">
        <f>INPUT!DZ93</f>
        <v>-6.2694921248209408</v>
      </c>
      <c r="DR151" s="443">
        <f>INPUT!EA93</f>
        <v>10.779412082601191</v>
      </c>
      <c r="DS151" s="435">
        <f>INPUT!EB93</f>
        <v>-4.8859817818293738</v>
      </c>
      <c r="DT151" s="443">
        <f>INPUT!EC93</f>
        <v>11.051098155393047</v>
      </c>
      <c r="DU151" s="435">
        <f>INPUT!ED93</f>
        <v>1.5792235594140225</v>
      </c>
      <c r="DV151" s="443">
        <f>INPUT!EE93</f>
        <v>10.344554937201593</v>
      </c>
      <c r="DW151" s="435">
        <f>INPUT!EF93</f>
        <v>-6.7804723705142012</v>
      </c>
      <c r="DX151" s="443">
        <f>INPUT!EG93</f>
        <v>10.442222901296546</v>
      </c>
      <c r="DY151" s="435">
        <f>INPUT!EH93</f>
        <v>-3.5453936287182297</v>
      </c>
      <c r="DZ151" s="443">
        <f>INPUT!EI93</f>
        <v>10.436548767576534</v>
      </c>
      <c r="EA151" s="435">
        <f>INPUT!EJ93</f>
        <v>-3.1807237017876355</v>
      </c>
      <c r="EB151" s="443">
        <f>INPUT!EK93</f>
        <v>11.00263044664363</v>
      </c>
      <c r="EC151" s="435">
        <f>INPUT!EL93</f>
        <v>-0.43857821248075579</v>
      </c>
      <c r="ED151" s="443">
        <f>INPUT!EM93</f>
        <v>10.138173013065019</v>
      </c>
      <c r="EE151" s="435">
        <f>INPUT!EN93</f>
        <v>-1.9950778490660181</v>
      </c>
      <c r="EF151" s="443">
        <f>INPUT!EO93</f>
        <v>10.053131503377397</v>
      </c>
      <c r="EG151" s="435">
        <f>INPUT!EP93</f>
        <v>-3.7261357241362592</v>
      </c>
      <c r="EH151" s="443">
        <f>INPUT!EQ93</f>
        <v>10.436548767576534</v>
      </c>
      <c r="EI151" s="435">
        <f>INPUT!ER93</f>
        <v>0</v>
      </c>
      <c r="EJ151" s="443">
        <f>INPUT!ES93</f>
        <v>11.00263044664363</v>
      </c>
      <c r="EK151" s="435">
        <f>INPUT!ET93</f>
        <v>0</v>
      </c>
      <c r="EL151" s="443">
        <f>INPUT!EU93</f>
        <v>10.138173013065019</v>
      </c>
      <c r="EM151" s="435">
        <f>INPUT!EV93</f>
        <v>0</v>
      </c>
      <c r="EN151" s="443">
        <f>INPUT!EW93</f>
        <v>10.053131503377397</v>
      </c>
      <c r="EO151" s="435">
        <f>INPUT!EX93</f>
        <v>0</v>
      </c>
      <c r="EQ151" s="443">
        <f>INPUT!FF93</f>
        <v>6.5566315155991415</v>
      </c>
      <c r="ER151" s="435">
        <f>INPUT!FG93</f>
        <v>2.8862528321278669</v>
      </c>
      <c r="ES151" s="443">
        <f>INPUT!FH93</f>
        <v>6.9751112055942617</v>
      </c>
      <c r="ET151" s="435">
        <f>INPUT!FI93</f>
        <v>6.3825409282113554</v>
      </c>
      <c r="EU151" s="443">
        <f>INPUT!FJ93</f>
        <v>8.00404957663517</v>
      </c>
      <c r="EV151" s="435">
        <f>INPUT!FK93</f>
        <v>14.751569411763166</v>
      </c>
      <c r="EW151" s="443">
        <f>INPUT!FL93</f>
        <v>8.6012592883421313</v>
      </c>
      <c r="EX151" s="435">
        <f>INPUT!FM93</f>
        <v>7.4613444855500699</v>
      </c>
      <c r="EY151" s="443">
        <f>INPUT!FN93</f>
        <v>8.0483536163458016</v>
      </c>
      <c r="EZ151" s="435">
        <f>INPUT!FO93</f>
        <v>-6.4281944475935049</v>
      </c>
      <c r="FA151" s="443">
        <f>INPUT!FP93</f>
        <v>7.8668683812405451</v>
      </c>
      <c r="FB151" s="435">
        <f>INPUT!FQ93</f>
        <v>-2.2549361491357556</v>
      </c>
      <c r="FC151" s="443">
        <f>INPUT!FR93</f>
        <v>7.7421043529472255</v>
      </c>
      <c r="FD151" s="435">
        <f>INPUT!FS93</f>
        <v>-1.5859427442669993</v>
      </c>
      <c r="FE151" s="443">
        <f>INPUT!FT93</f>
        <v>8.1259632044997439</v>
      </c>
      <c r="FF151" s="435">
        <f>INPUT!FU93</f>
        <v>4.9580686858914813</v>
      </c>
      <c r="FG151" s="443">
        <f>INPUT!FV93</f>
        <v>8.5422980406801496</v>
      </c>
      <c r="FH151" s="435">
        <f>INPUT!FW93</f>
        <v>5.1235136771215162</v>
      </c>
      <c r="FI151" s="443">
        <f>INPUT!FX93</f>
        <v>9.5020078914122976</v>
      </c>
      <c r="FJ151" s="435">
        <f>INPUT!FY93</f>
        <v>11.234797078746439</v>
      </c>
      <c r="FK151" s="443">
        <f>INPUT!FZ93</f>
        <v>9.1874524079267488</v>
      </c>
      <c r="FL151" s="435">
        <f>INPUT!GA93</f>
        <v>-3.3104106740411865</v>
      </c>
      <c r="FM151" s="443">
        <f>INPUT!GB93</f>
        <v>9.960590149073715</v>
      </c>
      <c r="FN151" s="435">
        <f>INPUT!GC93</f>
        <v>8.4151482567672353</v>
      </c>
      <c r="FO151" s="443">
        <f>INPUT!GD93</f>
        <v>10.354570877950531</v>
      </c>
      <c r="FP151" s="435">
        <f>INPUT!GE93</f>
        <v>3.9553954432454352</v>
      </c>
      <c r="FQ151" s="443">
        <f>INPUT!GF93</f>
        <v>10.635139793930687</v>
      </c>
      <c r="FR151" s="435">
        <f>INPUT!GG93</f>
        <v>2.7096141335766211</v>
      </c>
      <c r="FS151" s="443">
        <f>INPUT!GH93</f>
        <v>11.178532000280482</v>
      </c>
      <c r="FT151" s="435">
        <f>INPUT!GI93</f>
        <v>5.1094035139989558</v>
      </c>
      <c r="FU151" s="443">
        <f>INPUT!GJ93</f>
        <v>11.127790822621085</v>
      </c>
      <c r="FV151" s="435">
        <f>INPUT!GK93</f>
        <v>-0.45391628934929873</v>
      </c>
      <c r="FW151" s="443">
        <f>INPUT!GL93</f>
        <v>10.783581052495052</v>
      </c>
      <c r="FX151" s="435">
        <f>INPUT!GM93</f>
        <v>-3.0932444329049402</v>
      </c>
      <c r="FY151" s="443">
        <f>INPUT!GN93</f>
        <v>10.523063361144077</v>
      </c>
      <c r="FZ151" s="435">
        <f>INPUT!GO93</f>
        <v>-2.4158736330979536</v>
      </c>
      <c r="GA151" s="443">
        <f>INPUT!GP93</f>
        <v>10.247374695593086</v>
      </c>
      <c r="GB151" s="435">
        <f>INPUT!GQ93</f>
        <v>-2.6198518063566767</v>
      </c>
      <c r="GC151" s="443">
        <f>INPUT!GR93</f>
        <v>10.247374695593086</v>
      </c>
      <c r="GD151" s="435">
        <f>INPUT!GS93</f>
        <v>0</v>
      </c>
      <c r="GE151" s="443">
        <f>INPUT!GT93</f>
        <v>10.247374695593086</v>
      </c>
      <c r="GF151" s="435">
        <f>INPUT!GU93</f>
        <v>0</v>
      </c>
      <c r="GG151" s="443">
        <f>INPUT!GV93</f>
        <v>10.247374695593086</v>
      </c>
      <c r="GH151" s="435">
        <f>INPUT!GW93</f>
        <v>0</v>
      </c>
      <c r="GI151" s="443">
        <f>INPUT!GX93</f>
        <v>10.247374695593086</v>
      </c>
      <c r="GJ151" s="435">
        <f>INPUT!GY93</f>
        <v>0</v>
      </c>
      <c r="GK151" s="435">
        <f>INPUT!GZ93</f>
        <v>-0.52954918717282862</v>
      </c>
      <c r="GL151" s="436"/>
    </row>
    <row r="152" spans="1:194" s="484" customFormat="1" ht="12" hidden="1" customHeight="1" outlineLevel="1" x14ac:dyDescent="0.2">
      <c r="A152" s="484" t="s">
        <v>269</v>
      </c>
      <c r="B152" s="467">
        <f>INPUT!K94</f>
        <v>14.186666057393531</v>
      </c>
      <c r="C152" s="435">
        <f>INPUT!L94</f>
        <v>-13.420453341963912</v>
      </c>
      <c r="D152" s="467">
        <f>INPUT!M94</f>
        <v>14.035401785714285</v>
      </c>
      <c r="E152" s="435">
        <f>INPUT!N94</f>
        <v>-7.8743954897108619</v>
      </c>
      <c r="F152" s="467">
        <f>INPUT!O94</f>
        <v>15.044062027231467</v>
      </c>
      <c r="G152" s="435">
        <f>INPUT!P94</f>
        <v>-2.9730271388139995</v>
      </c>
      <c r="H152" s="467">
        <f>INPUT!Q94</f>
        <v>15.216153700906343</v>
      </c>
      <c r="I152" s="435">
        <f>INPUT!R94</f>
        <v>-1.3416468270411541</v>
      </c>
      <c r="J152" s="467">
        <f>INPUT!S94</f>
        <v>13.032144570606109</v>
      </c>
      <c r="K152" s="435">
        <f>INPUT!T94</f>
        <v>-8.1380747394538933</v>
      </c>
      <c r="L152" s="467">
        <f>INPUT!U94</f>
        <v>12.328764565282343</v>
      </c>
      <c r="M152" s="435">
        <f>INPUT!V94</f>
        <v>-12.159518099218335</v>
      </c>
      <c r="N152" s="467">
        <f>INPUT!W94</f>
        <v>12.343703813183563</v>
      </c>
      <c r="O152" s="435">
        <f>INPUT!X94</f>
        <v>-17.949661528647965</v>
      </c>
      <c r="P152" s="467">
        <f>INPUT!Y94</f>
        <v>13.265289320997335</v>
      </c>
      <c r="Q152" s="435">
        <f>INPUT!Z94</f>
        <v>-12.821008635006137</v>
      </c>
      <c r="R152" s="467">
        <f>INPUT!AA94</f>
        <v>11.571039170817068</v>
      </c>
      <c r="S152" s="435">
        <f>INPUT!AB94</f>
        <v>-11.211549963039481</v>
      </c>
      <c r="T152" s="467">
        <f>INPUT!AC94</f>
        <v>11.506156175928364</v>
      </c>
      <c r="U152" s="435">
        <f>INPUT!AD94</f>
        <v>-6.6722694313624427</v>
      </c>
      <c r="V152" s="467">
        <f>INPUT!AE94</f>
        <v>11.699110671936758</v>
      </c>
      <c r="W152" s="435">
        <f>INPUT!AF94</f>
        <v>-5.2220399241786231</v>
      </c>
      <c r="X152" s="467">
        <f>INPUT!AG94</f>
        <v>12.985815857512209</v>
      </c>
      <c r="Y152" s="435">
        <f>INPUT!AH94</f>
        <v>-2.1068026239182913</v>
      </c>
      <c r="Z152" s="467">
        <f>INPUT!AI94</f>
        <v>12.034188871473354</v>
      </c>
      <c r="AA152" s="435">
        <f>INPUT!AJ94</f>
        <v>4.0026629745095077</v>
      </c>
      <c r="AB152" s="467">
        <f>INPUT!AK94</f>
        <v>12.944881346578365</v>
      </c>
      <c r="AC152" s="435">
        <f>INPUT!AL94</f>
        <v>12.503960042363316</v>
      </c>
      <c r="AD152" s="467">
        <f>INPUT!AM94</f>
        <v>13.295205003474635</v>
      </c>
      <c r="AE152" s="435">
        <f>INPUT!AN94</f>
        <v>13.642868900851646</v>
      </c>
      <c r="AF152" s="467">
        <f>INPUT!AO94</f>
        <v>12.911299920655912</v>
      </c>
      <c r="AG152" s="435">
        <f>INPUT!AP94</f>
        <v>-0.57382560844793096</v>
      </c>
      <c r="AH152" s="467">
        <f>INPUT!AQ94</f>
        <v>13.097092179876038</v>
      </c>
      <c r="AI152" s="435">
        <f>INPUT!AR94</f>
        <v>8.8323635249091037</v>
      </c>
      <c r="AJ152" s="467">
        <f>INPUT!AS94</f>
        <v>13.107244686365991</v>
      </c>
      <c r="AK152" s="435">
        <f>INPUT!AT94</f>
        <v>1.2542667286057574</v>
      </c>
      <c r="AL152" s="467">
        <f>INPUT!AU94</f>
        <v>14.428632087797231</v>
      </c>
      <c r="AM152" s="435">
        <f>INPUT!AV94</f>
        <v>8.5250816668594567</v>
      </c>
      <c r="AN152" s="467">
        <f>INPUT!AW94</f>
        <v>12.658693818532353</v>
      </c>
      <c r="AO152" s="435">
        <f>INPUT!AX94</f>
        <v>-1.9564730404831865</v>
      </c>
      <c r="AP152" s="467">
        <f>INPUT!AY94</f>
        <v>13.141707616707617</v>
      </c>
      <c r="AQ152" s="435">
        <f>INPUT!AZ94</f>
        <v>0.34065146842390259</v>
      </c>
      <c r="AR152" s="467">
        <f>INPUT!BA94</f>
        <v>13.038189871902309</v>
      </c>
      <c r="AS152" s="435">
        <f>INPUT!BB94</f>
        <v>-0.52684462765475448</v>
      </c>
      <c r="AT152" s="467">
        <f>INPUT!BC94</f>
        <v>13.682087342709103</v>
      </c>
      <c r="AU152" s="435">
        <f>INPUT!BD94</f>
        <v>-5.1740507384584689</v>
      </c>
      <c r="AV152" s="467">
        <f>INPUT!BE94</f>
        <v>13.249472388322197</v>
      </c>
      <c r="AW152" s="435">
        <f>INPUT!BF94</f>
        <v>4.6669789020802765</v>
      </c>
      <c r="AX152" s="467">
        <f>INPUT!BG94</f>
        <v>12.964330059826166</v>
      </c>
      <c r="AY152" s="435">
        <f>INPUT!BH94</f>
        <v>-1.3497298985403083</v>
      </c>
      <c r="AZ152" s="467">
        <f>INPUT!BI94</f>
        <v>12.714651974689069</v>
      </c>
      <c r="BA152" s="435">
        <f>INPUT!BJ94</f>
        <v>-2.4814633042771872</v>
      </c>
      <c r="BB152" s="467">
        <f>INPUT!BK94</f>
        <v>13.376908720732949</v>
      </c>
      <c r="BC152" s="435">
        <f>INPUT!BL94</f>
        <v>-2.2304975427508644</v>
      </c>
      <c r="BD152" s="467">
        <f>INPUT!BM94</f>
        <v>11.492928810320116</v>
      </c>
      <c r="BE152" s="435">
        <f>INPUT!BN94</f>
        <v>-13.257460572922596</v>
      </c>
      <c r="BF152" s="467">
        <f>INPUT!BO94</f>
        <v>12.025340505329648</v>
      </c>
      <c r="BG152" s="435">
        <f>INPUT!BP94</f>
        <v>-7.2428698603274277</v>
      </c>
      <c r="BH152" s="467">
        <f>INPUT!BQ94</f>
        <v>11.86136734889978</v>
      </c>
      <c r="BI152" s="435">
        <f>INPUT!BR94</f>
        <v>-6.7110340691032278</v>
      </c>
      <c r="BJ152" s="467">
        <f>INPUT!BS94</f>
        <v>12.482683874825593</v>
      </c>
      <c r="BK152" s="435">
        <f>INPUT!BT94</f>
        <v>-6.6848392597715129</v>
      </c>
      <c r="BL152" s="467">
        <f>INPUT!BU94</f>
        <v>11.490030744190252</v>
      </c>
      <c r="BM152" s="435">
        <f>INPUT!BV94</f>
        <v>-2.5216080058387824E-2</v>
      </c>
      <c r="BN152" s="467">
        <f>INPUT!BW94</f>
        <v>11.01842398764585</v>
      </c>
      <c r="BO152" s="435">
        <f>INPUT!BX94</f>
        <v>-8.373289032751563</v>
      </c>
      <c r="BP152" s="467">
        <f>INPUT!BY94</f>
        <v>11.036126187245589</v>
      </c>
      <c r="BQ152" s="435">
        <f>INPUT!BZ94</f>
        <v>-6.9573864241776251</v>
      </c>
      <c r="BR152" s="467">
        <f>INPUT!CA94</f>
        <v>11.387248961218836</v>
      </c>
      <c r="BS152" s="435">
        <f>INPUT!CB94</f>
        <v>-8.7756361099232123</v>
      </c>
      <c r="BT152" s="467">
        <f>INPUT!CC94</f>
        <v>9.6490516866946567</v>
      </c>
      <c r="BU152" s="435">
        <f>INPUT!CD94</f>
        <v>-16.022403233572334</v>
      </c>
      <c r="BV152" s="467">
        <f>INPUT!CE94</f>
        <v>10.961522801302932</v>
      </c>
      <c r="BW152" s="435">
        <f>INPUT!CF94</f>
        <v>-0.51641855864974495</v>
      </c>
      <c r="BX152" s="467">
        <f>INPUT!CG94</f>
        <v>11.234117161716171</v>
      </c>
      <c r="BY152" s="435">
        <f>INPUT!CH94</f>
        <v>1.79402601158547</v>
      </c>
      <c r="BZ152" s="467">
        <f>INPUT!CI94</f>
        <v>11.571296762288208</v>
      </c>
      <c r="CA152" s="435">
        <f>INPUT!CJ94</f>
        <v>1.6162622042969144</v>
      </c>
      <c r="CB152" s="467">
        <f>INPUT!CK94</f>
        <v>10.652308687053095</v>
      </c>
      <c r="CC152" s="435">
        <f>INPUT!CL94</f>
        <v>10.397467367097391</v>
      </c>
      <c r="CD152" s="467">
        <f>INPUT!CM94</f>
        <v>10.258531011111987</v>
      </c>
      <c r="CE152" s="435">
        <f>INPUT!CN94</f>
        <v>-6.4132675991640848</v>
      </c>
      <c r="CF152" s="467">
        <f>INPUT!CO94</f>
        <v>9.9741177359631212</v>
      </c>
      <c r="CG152" s="435">
        <f>INPUT!CP94</f>
        <v>-11.21582949167469</v>
      </c>
      <c r="CH152" s="467">
        <f>INPUT!CQ94</f>
        <v>9.9422604879500156</v>
      </c>
      <c r="CI152" s="435">
        <f>INPUT!CR94</f>
        <v>-14.078251623857351</v>
      </c>
      <c r="CJ152" s="467">
        <f>INPUT!CS94</f>
        <v>10.865047611426743</v>
      </c>
      <c r="CK152" s="435">
        <f>INPUT!CT94</f>
        <v>1.9971156546769286</v>
      </c>
      <c r="CL152" s="434">
        <f>INPUT!CU94</f>
        <v>9.7995030173943913</v>
      </c>
      <c r="CM152" s="435">
        <f>INPUT!CV94</f>
        <v>-4.47459771014368</v>
      </c>
      <c r="CN152" s="434">
        <f>INPUT!CW94</f>
        <v>9.8855275213193323</v>
      </c>
      <c r="CO152" s="435">
        <f>INPUT!CX94</f>
        <v>-0.8882010117482797</v>
      </c>
      <c r="CP152" s="434">
        <f>INPUT!CY94</f>
        <v>10.045110265623899</v>
      </c>
      <c r="CQ152" s="435">
        <f>INPUT!CZ94</f>
        <v>1.0344707604325709</v>
      </c>
      <c r="CR152" s="434">
        <f>INPUT!DA94</f>
        <v>9.8677470920345556</v>
      </c>
      <c r="CS152" s="435">
        <f>INPUT!DB94</f>
        <v>-9.1789797436628735</v>
      </c>
      <c r="CT152" s="434">
        <f>INPUT!DC94</f>
        <v>9.73467464621082</v>
      </c>
      <c r="CU152" s="435">
        <f>INPUT!DD94</f>
        <v>-0.66154754040587127</v>
      </c>
      <c r="CV152" s="434">
        <f>INPUT!DE94</f>
        <v>9.9053932957185538</v>
      </c>
      <c r="CW152" s="435">
        <f>INPUT!DF94</f>
        <v>0.20095816188239191</v>
      </c>
      <c r="CX152" s="434">
        <f>INPUT!DG94</f>
        <v>9.947331089997359</v>
      </c>
      <c r="CY152" s="435">
        <f>INPUT!DH94</f>
        <v>-0.97340071976269593</v>
      </c>
      <c r="CZ152" s="434">
        <f>INPUT!DI94</f>
        <v>8.8155237268518523</v>
      </c>
      <c r="DA152" s="435">
        <f>INPUT!DJ94</f>
        <v>-10.663258344268666</v>
      </c>
      <c r="DB152" s="434">
        <f>INPUT!DK94</f>
        <v>9.0719717143026219</v>
      </c>
      <c r="DC152" s="435">
        <f>INPUT!DL94</f>
        <v>-6.8076536298637631</v>
      </c>
      <c r="DD152" s="434">
        <f>INPUT!DM94</f>
        <v>9.0051812715278174</v>
      </c>
      <c r="DE152" s="435">
        <f>INPUT!DN94</f>
        <v>-9.0880997585410235</v>
      </c>
      <c r="DF152" s="434">
        <f>INPUT!DO94</f>
        <v>9.4006701843765157</v>
      </c>
      <c r="DG152" s="435">
        <f>INPUT!DP94</f>
        <v>-5.4955535376775</v>
      </c>
      <c r="DH152" s="434">
        <f>INPUT!DQ94</f>
        <v>8.6578684706665179</v>
      </c>
      <c r="DI152" s="435">
        <f>INPUT!DR94</f>
        <v>-1.7883821888553308</v>
      </c>
      <c r="DJ152" s="434">
        <f>INPUT!DS94</f>
        <v>8.8236740083155407</v>
      </c>
      <c r="DK152" s="435">
        <f>INPUT!DT94</f>
        <v>-2.7369761922385827</v>
      </c>
      <c r="DL152" s="434">
        <f>INPUT!DU94</f>
        <v>9.1917764308194414</v>
      </c>
      <c r="DM152" s="435">
        <f>INPUT!DV94</f>
        <v>2.0720866539532423</v>
      </c>
      <c r="DN152" s="434">
        <f>INPUT!DW94</f>
        <v>9.0114585108195602</v>
      </c>
      <c r="DO152" s="435">
        <f>INPUT!DX94</f>
        <v>-4.1402545342331791</v>
      </c>
      <c r="DP152" s="434">
        <f>INPUT!DY94</f>
        <v>9.2369802180056517</v>
      </c>
      <c r="DQ152" s="435">
        <f>INPUT!DZ94</f>
        <v>6.6888489851885113</v>
      </c>
      <c r="DR152" s="434">
        <f>INPUT!EA94</f>
        <v>9.2769437918982405</v>
      </c>
      <c r="DS152" s="435">
        <f>INPUT!EB94</f>
        <v>5.1369733645591609</v>
      </c>
      <c r="DT152" s="434">
        <f>INPUT!EC94</f>
        <v>9.0488744732756707</v>
      </c>
      <c r="DU152" s="435">
        <f>INPUT!ED94</f>
        <v>-1.5546718158269135</v>
      </c>
      <c r="DV152" s="434">
        <f>INPUT!EE94</f>
        <v>9.6669214487300099</v>
      </c>
      <c r="DW152" s="435">
        <f>INPUT!EF94</f>
        <v>7.2736609409394859</v>
      </c>
      <c r="DX152" s="434">
        <f>INPUT!EG94</f>
        <v>9.5765050167224093</v>
      </c>
      <c r="DY152" s="435">
        <f>INPUT!EH94</f>
        <v>3.6757120910026586</v>
      </c>
      <c r="DZ152" s="434">
        <f>INPUT!EI94</f>
        <v>9.5817115626070084</v>
      </c>
      <c r="EA152" s="435">
        <f>INPUT!EJ94</f>
        <v>3.2852173899655224</v>
      </c>
      <c r="EB152" s="434">
        <f>INPUT!EK94</f>
        <v>9.0887356877922905</v>
      </c>
      <c r="EC152" s="435">
        <f>INPUT!EL94</f>
        <v>0.44051019421633697</v>
      </c>
      <c r="ED152" s="434">
        <f>INPUT!EM94</f>
        <v>9.8637101449275359</v>
      </c>
      <c r="EE152" s="435">
        <f>INPUT!EN94</f>
        <v>2.0356914788355773</v>
      </c>
      <c r="EF152" s="434">
        <f>INPUT!EO94</f>
        <v>9.9471493003353757</v>
      </c>
      <c r="EG152" s="435">
        <f>INPUT!EP94</f>
        <v>3.8703502265779788</v>
      </c>
      <c r="EH152" s="434">
        <f>INPUT!EQ94</f>
        <v>9.5817115626070084</v>
      </c>
      <c r="EI152" s="435">
        <f>INPUT!ER94</f>
        <v>0</v>
      </c>
      <c r="EJ152" s="434">
        <f>INPUT!ES94</f>
        <v>9.0887356877922905</v>
      </c>
      <c r="EK152" s="435">
        <f>INPUT!ET94</f>
        <v>0</v>
      </c>
      <c r="EL152" s="434">
        <f>INPUT!EU94</f>
        <v>9.8637101449275359</v>
      </c>
      <c r="EM152" s="435">
        <f>INPUT!EV94</f>
        <v>0</v>
      </c>
      <c r="EN152" s="434">
        <f>INPUT!EW94</f>
        <v>9.9471493003353757</v>
      </c>
      <c r="EO152" s="435">
        <f>INPUT!EX94</f>
        <v>0</v>
      </c>
      <c r="EP152" s="435"/>
      <c r="EQ152" s="434">
        <f>INPUT!FF94</f>
        <v>15.251734028683181</v>
      </c>
      <c r="ER152" s="435">
        <f>INPUT!FG94</f>
        <v>-2.8052852083525259</v>
      </c>
      <c r="ES152" s="434">
        <f>INPUT!FH94</f>
        <v>14.336688986377279</v>
      </c>
      <c r="ET152" s="435">
        <f>INPUT!FI94</f>
        <v>-5.9996131625756233</v>
      </c>
      <c r="EU152" s="434">
        <f>INPUT!FJ94</f>
        <v>12.493675737830586</v>
      </c>
      <c r="EV152" s="435">
        <f>INPUT!FK94</f>
        <v>-12.85522236199672</v>
      </c>
      <c r="EW152" s="434">
        <f>INPUT!FL94</f>
        <v>11.626204564666102</v>
      </c>
      <c r="EX152" s="435">
        <f>INPUT!FM94</f>
        <v>-6.943282276310403</v>
      </c>
      <c r="EY152" s="434">
        <f>INPUT!FN94</f>
        <v>12.424901385657934</v>
      </c>
      <c r="EZ152" s="435">
        <f>INPUT!FO94</f>
        <v>6.8697984501253417</v>
      </c>
      <c r="FA152" s="434">
        <f>INPUT!FP94</f>
        <v>12.71153846153846</v>
      </c>
      <c r="FB152" s="435">
        <f>INPUT!FQ94</f>
        <v>2.3069565462418229</v>
      </c>
      <c r="FC152" s="434">
        <f>INPUT!FR94</f>
        <v>12.916384931176044</v>
      </c>
      <c r="FD152" s="435">
        <f>INPUT!FS94</f>
        <v>1.6115002150006497</v>
      </c>
      <c r="FE152" s="434">
        <f>INPUT!FT94</f>
        <v>12.306233425303367</v>
      </c>
      <c r="FF152" s="435">
        <f>INPUT!FU94</f>
        <v>-4.7238566295741631</v>
      </c>
      <c r="FG152" s="434">
        <f>INPUT!FV94</f>
        <v>11.706451767870869</v>
      </c>
      <c r="FH152" s="435">
        <f>INPUT!FW94</f>
        <v>-4.8738036790303525</v>
      </c>
      <c r="FI152" s="434">
        <f>INPUT!FX94</f>
        <v>10.524091449174417</v>
      </c>
      <c r="FJ152" s="435">
        <f>INPUT!FY94</f>
        <v>-10.100074233778656</v>
      </c>
      <c r="FK152" s="434">
        <f>INPUT!FZ94</f>
        <v>10.884410123716343</v>
      </c>
      <c r="FL152" s="435">
        <f>INPUT!GA94</f>
        <v>3.4237508889205959</v>
      </c>
      <c r="FM152" s="434">
        <f>INPUT!GB94</f>
        <v>10.039565779071784</v>
      </c>
      <c r="FN152" s="435">
        <f>INPUT!GC94</f>
        <v>-7.7619672085279419</v>
      </c>
      <c r="FO152" s="434">
        <f>INPUT!GD94</f>
        <v>9.6575706689056826</v>
      </c>
      <c r="FP152" s="435">
        <f>INPUT!GE94</f>
        <v>-3.8048967313147997</v>
      </c>
      <c r="FQ152" s="434">
        <f>INPUT!GF94</f>
        <v>9.4027913067083979</v>
      </c>
      <c r="FR152" s="435">
        <f>INPUT!GG94</f>
        <v>-2.6381309641108186</v>
      </c>
      <c r="FS152" s="434">
        <f>INPUT!GH94</f>
        <v>8.945718453683444</v>
      </c>
      <c r="FT152" s="435">
        <f>INPUT!GI94</f>
        <v>-4.8610336879311156</v>
      </c>
      <c r="FU152" s="434">
        <f>INPUT!GJ94</f>
        <v>8.9865096849875545</v>
      </c>
      <c r="FV152" s="435">
        <f>INPUT!GK94</f>
        <v>0.45598608446384414</v>
      </c>
      <c r="FW152" s="434">
        <f>INPUT!GL94</f>
        <v>9.2733572932029382</v>
      </c>
      <c r="FX152" s="435">
        <f>INPUT!GM94</f>
        <v>3.1919801821899574</v>
      </c>
      <c r="FY152" s="434">
        <f>INPUT!GN94</f>
        <v>9.5029362238039319</v>
      </c>
      <c r="FZ152" s="435">
        <f>INPUT!GO94</f>
        <v>2.4756830060809421</v>
      </c>
      <c r="GA152" s="434">
        <f>INPUT!GP94</f>
        <v>9.7585970036799079</v>
      </c>
      <c r="GB152" s="435">
        <f>INPUT!GQ94</f>
        <v>2.6903345855944005</v>
      </c>
      <c r="GC152" s="434">
        <f>INPUT!GR94</f>
        <v>9.7585970036799079</v>
      </c>
      <c r="GD152" s="435">
        <f>INPUT!GS94</f>
        <v>0</v>
      </c>
      <c r="GE152" s="434">
        <f>INPUT!GT94</f>
        <v>9.7585970036799079</v>
      </c>
      <c r="GF152" s="435">
        <f>INPUT!GU94</f>
        <v>0</v>
      </c>
      <c r="GG152" s="434">
        <f>INPUT!GV94</f>
        <v>9.7585970036799079</v>
      </c>
      <c r="GH152" s="435">
        <f>INPUT!GW94</f>
        <v>0</v>
      </c>
      <c r="GI152" s="434">
        <f>INPUT!GX94</f>
        <v>9.7585970036799079</v>
      </c>
      <c r="GJ152" s="435">
        <f>INPUT!GY94</f>
        <v>0</v>
      </c>
      <c r="GK152" s="435">
        <f>INPUT!GZ94</f>
        <v>0.53236833938681283</v>
      </c>
      <c r="GL152" s="467"/>
    </row>
    <row r="153" spans="1:194" ht="12" hidden="1" customHeight="1" outlineLevel="1" x14ac:dyDescent="0.2">
      <c r="A153" s="433" t="s">
        <v>87</v>
      </c>
      <c r="B153" s="466">
        <f>INPUT!K96</f>
        <v>2.9482453871357133</v>
      </c>
      <c r="C153" s="435">
        <f>INPUT!L96</f>
        <v>16.512516884934115</v>
      </c>
      <c r="D153" s="466">
        <f>INPUT!M96</f>
        <v>2.984867786347428</v>
      </c>
      <c r="E153" s="435">
        <f>INPUT!N96</f>
        <v>8.9488950065017328</v>
      </c>
      <c r="F153" s="466">
        <f>INPUT!O96</f>
        <v>2.7786681519860017</v>
      </c>
      <c r="G153" s="435">
        <f>INPUT!P96</f>
        <v>3.3259448968379957</v>
      </c>
      <c r="H153" s="466">
        <f>INPUT!Q96</f>
        <v>2.7567826430965914</v>
      </c>
      <c r="I153" s="435">
        <f>INPUT!R96</f>
        <v>1.9786942561681009</v>
      </c>
      <c r="J153" s="466">
        <f>INPUT!S96</f>
        <v>3.2021344148794526</v>
      </c>
      <c r="K153" s="435">
        <f>INPUT!T96</f>
        <v>8.6115297204076402</v>
      </c>
      <c r="L153" s="466">
        <f>INPUT!U96</f>
        <v>3.3944716865362086</v>
      </c>
      <c r="M153" s="435">
        <f>INPUT!V96</f>
        <v>13.722681522521007</v>
      </c>
      <c r="N153" s="466">
        <f>INPUT!W96</f>
        <v>3.3664706292105757</v>
      </c>
      <c r="O153" s="435">
        <f>INPUT!X96</f>
        <v>21.154108553929074</v>
      </c>
      <c r="P153" s="466">
        <f>INPUT!Y96</f>
        <v>3.1330451016999112</v>
      </c>
      <c r="Q153" s="435">
        <f>INPUT!Z96</f>
        <v>13.648608081073753</v>
      </c>
      <c r="R153" s="466">
        <f>INPUT!AA96</f>
        <v>3.5734557033873031</v>
      </c>
      <c r="S153" s="435">
        <f>INPUT!AB96</f>
        <v>11.596055642836877</v>
      </c>
      <c r="T153" s="466">
        <f>INPUT!AC96</f>
        <v>3.6205869031442939</v>
      </c>
      <c r="U153" s="435">
        <f>INPUT!AD96</f>
        <v>6.6612786167858262</v>
      </c>
      <c r="V153" s="466">
        <f>INPUT!AE96</f>
        <v>3.5518243461414274</v>
      </c>
      <c r="W153" s="435">
        <f>INPUT!AF96</f>
        <v>5.5058765498368967</v>
      </c>
      <c r="X153" s="466">
        <f>INPUT!AG96</f>
        <v>3.2113434873658866</v>
      </c>
      <c r="Y153" s="435">
        <f>INPUT!AH96</f>
        <v>2.4991145395095948</v>
      </c>
      <c r="Z153" s="466">
        <f>INPUT!AI96</f>
        <v>3.4598229416629387</v>
      </c>
      <c r="AA153" s="435">
        <f>INPUT!AJ96</f>
        <v>-3.1799124196964623</v>
      </c>
      <c r="AB153" s="466">
        <f>INPUT!AK96</f>
        <v>3.2355553968331909</v>
      </c>
      <c r="AC153" s="435">
        <f>INPUT!AL96</f>
        <v>-10.634505305665298</v>
      </c>
      <c r="AD153" s="466">
        <f>INPUT!AM96</f>
        <v>3.1503544422405829</v>
      </c>
      <c r="AE153" s="435">
        <f>INPUT!AN96</f>
        <v>-11.303202658008315</v>
      </c>
      <c r="AF153" s="466">
        <f>INPUT!AO96</f>
        <v>3.2668472461626861</v>
      </c>
      <c r="AG153" s="435">
        <f>INPUT!AP96</f>
        <v>1.7283656829349736</v>
      </c>
      <c r="AH153" s="466">
        <f>INPUT!AQ96</f>
        <v>3.2186454778519162</v>
      </c>
      <c r="AI153" s="435">
        <f>INPUT!AR96</f>
        <v>-6.9708036474000146</v>
      </c>
      <c r="AJ153" s="466">
        <f>INPUT!AS96</f>
        <v>3.2321302905398612</v>
      </c>
      <c r="AK153" s="435">
        <f>INPUT!AT96</f>
        <v>-0.10585837277525822</v>
      </c>
      <c r="AL153" s="466">
        <f>INPUT!AU96</f>
        <v>3.1594155040039631</v>
      </c>
      <c r="AM153" s="435">
        <f>INPUT!AV96</f>
        <v>0.28762039095944214</v>
      </c>
      <c r="AN153" s="466">
        <f>INPUT!AW96</f>
        <v>3.3739886978086759</v>
      </c>
      <c r="AO153" s="435">
        <f>INPUT!AX96</f>
        <v>3.2796590588017427</v>
      </c>
      <c r="AP153" s="466">
        <f>INPUT!AY96</f>
        <v>3.254203679568878</v>
      </c>
      <c r="AQ153" s="435">
        <f>INPUT!AZ96</f>
        <v>1.1047567046959417</v>
      </c>
      <c r="AR153" s="466">
        <f>INPUT!BA96</f>
        <v>3.295251019780185</v>
      </c>
      <c r="AS153" s="435">
        <f>INPUT!BB96</f>
        <v>1.9529141329813315</v>
      </c>
      <c r="AT153" s="466">
        <f>INPUT!BC96</f>
        <v>3.1632676953335359</v>
      </c>
      <c r="AU153" s="435">
        <f>INPUT!BD96</f>
        <v>0.12192734145575201</v>
      </c>
      <c r="AV153" s="466">
        <f>INPUT!BE96</f>
        <v>3.2850848136564621</v>
      </c>
      <c r="AW153" s="435">
        <f>INPUT!BF96</f>
        <v>-2.6349787185106721</v>
      </c>
      <c r="AX153" s="466">
        <f>INPUT!BG96</f>
        <v>3.376825349632357</v>
      </c>
      <c r="AY153" s="435">
        <f>INPUT!BH96</f>
        <v>3.7681006518843319</v>
      </c>
      <c r="AZ153" s="466">
        <f>INPUT!BI96</f>
        <v>3.4660092114318557</v>
      </c>
      <c r="BA153" s="435">
        <f>INPUT!BJ96</f>
        <v>5.1819479191925533</v>
      </c>
      <c r="BB153" s="466">
        <f>INPUT!BK96</f>
        <v>3.3117196893928327</v>
      </c>
      <c r="BC153" s="435">
        <f>INPUT!BL96</f>
        <v>4.6929949772601898</v>
      </c>
      <c r="BD153" s="466">
        <f>INPUT!BM96</f>
        <v>3.8768305197138595</v>
      </c>
      <c r="BE153" s="435">
        <f>INPUT!BN96</f>
        <v>18.013102845851805</v>
      </c>
      <c r="BF153" s="466">
        <f>INPUT!BO96</f>
        <v>3.7260959105619302</v>
      </c>
      <c r="BG153" s="435">
        <f>INPUT!BP96</f>
        <v>10.34316331958356</v>
      </c>
      <c r="BH153" s="466">
        <f>INPUT!BQ96</f>
        <v>3.7999503417654963</v>
      </c>
      <c r="BI153" s="435">
        <f>INPUT!BR96</f>
        <v>9.6347444557334239</v>
      </c>
      <c r="BJ153" s="466">
        <f>INPUT!BS96</f>
        <v>3.629077467819696</v>
      </c>
      <c r="BK153" s="435">
        <f>INPUT!BT96</f>
        <v>9.5828695720635579</v>
      </c>
      <c r="BL153" s="466">
        <f>INPUT!BU96</f>
        <v>3.9644813444606957</v>
      </c>
      <c r="BM153" s="435">
        <f>INPUT!BV96</f>
        <v>2.2608887414894197</v>
      </c>
      <c r="BN153" s="466">
        <f>INPUT!BW96</f>
        <v>4.1383962649340509</v>
      </c>
      <c r="BO153" s="435">
        <f>INPUT!BX96</f>
        <v>11.065210458040564</v>
      </c>
      <c r="BP153" s="466">
        <f>INPUT!BY96</f>
        <v>4.1772793130444335</v>
      </c>
      <c r="BQ153" s="435">
        <f>INPUT!BZ96</f>
        <v>9.9298395332088951</v>
      </c>
      <c r="BR153" s="466">
        <f>INPUT!CA96</f>
        <v>4.039485692905374</v>
      </c>
      <c r="BS153" s="435">
        <f>INPUT!CB96</f>
        <v>11.308885762977283</v>
      </c>
      <c r="BT153" s="466">
        <f>INPUT!CC96</f>
        <v>4.7959116363522742</v>
      </c>
      <c r="BU153" s="435">
        <f>INPUT!CD96</f>
        <v>20.971981443506603</v>
      </c>
      <c r="BV153" s="466">
        <f>INPUT!CE96</f>
        <v>4.2223689277658583</v>
      </c>
      <c r="BW153" s="435">
        <f>INPUT!CF96</f>
        <v>2.0291112173895565</v>
      </c>
      <c r="BX153" s="466">
        <f>INPUT!CG96</f>
        <v>4.1349805021340185</v>
      </c>
      <c r="BY153" s="435">
        <f>INPUT!CH96</f>
        <v>-1.0125923535524217</v>
      </c>
      <c r="BZ153" s="466">
        <f>INPUT!CI96</f>
        <v>4.0166298312759423</v>
      </c>
      <c r="CA153" s="435">
        <f>INPUT!CJ96</f>
        <v>-0.56581117912050116</v>
      </c>
      <c r="CB153" s="466">
        <f>INPUT!CK96</f>
        <v>4.3727879932941267</v>
      </c>
      <c r="CC153" s="435">
        <f>INPUT!CL96</f>
        <v>-8.8225904716620498</v>
      </c>
      <c r="CD153" s="466">
        <f>INPUT!CM96</f>
        <v>4.1630577427821525</v>
      </c>
      <c r="CE153" s="435">
        <f>INPUT!CN96</f>
        <v>-1.404689784298141</v>
      </c>
      <c r="CF153" s="466">
        <f>INPUT!CO96</f>
        <v>4.2956336002752744</v>
      </c>
      <c r="CG153" s="435">
        <f>INPUT!CP96</f>
        <v>3.8852202098255351</v>
      </c>
      <c r="CH153" s="466">
        <f>INPUT!CQ96</f>
        <v>4.2970335637826933</v>
      </c>
      <c r="CI153" s="435">
        <f>INPUT!CR96</f>
        <v>6.9810698094047829</v>
      </c>
      <c r="CJ153" s="466">
        <f>INPUT!CS96</f>
        <v>3.9097476199563879</v>
      </c>
      <c r="CK153" s="435">
        <f>INPUT!CT96</f>
        <v>-10.589133844307863</v>
      </c>
      <c r="CL153" s="443">
        <f>INPUT!CU96</f>
        <v>4.286431625557297</v>
      </c>
      <c r="CM153" s="435">
        <f>INPUT!CV96</f>
        <v>2.9635400323007266</v>
      </c>
      <c r="CN153" s="443">
        <f>INPUT!CW96</f>
        <v>4.1975812654572993</v>
      </c>
      <c r="CO153" s="435">
        <f>INPUT!CX96</f>
        <v>-2.2826047084577139</v>
      </c>
      <c r="CP153" s="443">
        <f>INPUT!CY96</f>
        <v>4.0978660376323441</v>
      </c>
      <c r="CQ153" s="435">
        <f>INPUT!CZ96</f>
        <v>-4.6350004763523689</v>
      </c>
      <c r="CR153" s="443">
        <f>INPUT!DA96</f>
        <v>4.1352209661131853</v>
      </c>
      <c r="CS153" s="435">
        <f>INPUT!DB96</f>
        <v>5.7669539845979223</v>
      </c>
      <c r="CT153" s="443">
        <f>INPUT!DC96</f>
        <v>4.192578011284084</v>
      </c>
      <c r="CU153" s="435">
        <f>INPUT!DD96</f>
        <v>-2.1895511808382229</v>
      </c>
      <c r="CV153" s="443">
        <f>INPUT!DE96</f>
        <v>4.1037417189679219</v>
      </c>
      <c r="CW153" s="435">
        <f>INPUT!DF96</f>
        <v>-2.2355623525767254</v>
      </c>
      <c r="CX153" s="443">
        <f>INPUT!DG96</f>
        <v>4.1013706414818625</v>
      </c>
      <c r="CY153" s="435">
        <f>INPUT!DH96</f>
        <v>8.5522655385372737E-2</v>
      </c>
      <c r="CZ153" s="443">
        <f>INPUT!DI96</f>
        <v>4.7497581141701124</v>
      </c>
      <c r="DA153" s="435">
        <f>INPUT!DJ96</f>
        <v>14.861047404548945</v>
      </c>
      <c r="DB153" s="443">
        <f>INPUT!DK96</f>
        <v>4.618916813578779</v>
      </c>
      <c r="DC153" s="435">
        <f>INPUT!DL96</f>
        <v>10.168893724749516</v>
      </c>
      <c r="DD153" s="443">
        <f>INPUT!DM96</f>
        <v>4.6865594869381546</v>
      </c>
      <c r="DE153" s="435">
        <f>INPUT!DN96</f>
        <v>14.202106464848608</v>
      </c>
      <c r="DF153" s="443">
        <f>INPUT!DO96</f>
        <v>4.4912357163286707</v>
      </c>
      <c r="DG153" s="435">
        <f>INPUT!DP96</f>
        <v>9.5057264735758373</v>
      </c>
      <c r="DH153" s="443">
        <f>INPUT!DQ96</f>
        <v>4.9477623405983193</v>
      </c>
      <c r="DI153" s="435">
        <f>INPUT!DR96</f>
        <v>4.1687223153005215</v>
      </c>
      <c r="DJ153" s="443">
        <f>INPUT!DS96</f>
        <v>4.8549754086957471</v>
      </c>
      <c r="DK153" s="435">
        <f>INPUT!DT96</f>
        <v>5.1106916327871232</v>
      </c>
      <c r="DL153" s="443">
        <f>INPUT!DU96</f>
        <v>4.7497508581552434</v>
      </c>
      <c r="DM153" s="435">
        <f>INPUT!DV96</f>
        <v>1.3483531232924451</v>
      </c>
      <c r="DN153" s="443">
        <f>INPUT!DW96</f>
        <v>4.8333699352146704</v>
      </c>
      <c r="DO153" s="435">
        <f>INPUT!DX96</f>
        <v>7.6178192483220331</v>
      </c>
      <c r="DP153" s="443">
        <f>INPUT!DY96</f>
        <v>4.7428873102667275</v>
      </c>
      <c r="DQ153" s="435">
        <f>INPUT!DZ96</f>
        <v>-4.1407613427692835</v>
      </c>
      <c r="DR153" s="443">
        <f>INPUT!EA96</f>
        <v>4.7554303401523654</v>
      </c>
      <c r="DS153" s="435">
        <f>INPUT!EB96</f>
        <v>-2.0503722503946498</v>
      </c>
      <c r="DT153" s="443">
        <f>INPUT!EC96</f>
        <v>4.9036320481554281</v>
      </c>
      <c r="DU153" s="435">
        <f>INPUT!ED96</f>
        <v>3.2397739291098349</v>
      </c>
      <c r="DV153" s="443">
        <f>INPUT!EE96</f>
        <v>4.6184384529534599</v>
      </c>
      <c r="DW153" s="435">
        <f>INPUT!EF96</f>
        <v>-4.4468245787535494</v>
      </c>
      <c r="DX153" s="443">
        <f>INPUT!EG96</f>
        <v>4.7328073445572167</v>
      </c>
      <c r="DY153" s="435">
        <f>INPUT!EH96</f>
        <v>-0.21252804568413497</v>
      </c>
      <c r="DZ153" s="443">
        <f>INPUT!EI96</f>
        <v>4.8282342308084436</v>
      </c>
      <c r="EA153" s="435">
        <f>INPUT!EJ96</f>
        <v>1.5309632451423028</v>
      </c>
      <c r="EB153" s="443">
        <f>INPUT!EK96</f>
        <v>5.1970074534300306</v>
      </c>
      <c r="EC153" s="435">
        <f>INPUT!EL96</f>
        <v>5.9828184984833888</v>
      </c>
      <c r="ED153" s="443">
        <f>INPUT!EM96</f>
        <v>4.8547241390955866</v>
      </c>
      <c r="EE153" s="435">
        <f>INPUT!EN96</f>
        <v>5.1161380312651605</v>
      </c>
      <c r="EF153" s="443">
        <f>INPUT!EO96</f>
        <v>4.8820146850008044</v>
      </c>
      <c r="EG153" s="435">
        <f>INPUT!EP96</f>
        <v>3.1526180886102928</v>
      </c>
      <c r="EH153" s="443">
        <f>INPUT!EQ96</f>
        <v>4.8820146850008044</v>
      </c>
      <c r="EI153" s="435">
        <f>INPUT!ER96</f>
        <v>1.1138741747281689</v>
      </c>
      <c r="EJ153" s="443">
        <f>INPUT!ES96</f>
        <v>4.8820146850008044</v>
      </c>
      <c r="EK153" s="435">
        <f>INPUT!ET96</f>
        <v>-6.0610413060179553</v>
      </c>
      <c r="EL153" s="443">
        <f>INPUT!EU96</f>
        <v>4.8820146850008044</v>
      </c>
      <c r="EM153" s="435">
        <f>INPUT!EV96</f>
        <v>0.56214411207105019</v>
      </c>
      <c r="EN153" s="443">
        <f>INPUT!EW96</f>
        <v>4.8820146850008044</v>
      </c>
      <c r="EO153" s="435">
        <f>INPUT!EX96</f>
        <v>0</v>
      </c>
      <c r="EQ153" s="443">
        <f>INPUT!FF96</f>
        <v>2.6663941173853067</v>
      </c>
      <c r="ER153" s="435">
        <f>INPUT!FG96</f>
        <v>4.008688914819003</v>
      </c>
      <c r="ES153" s="443">
        <f>INPUT!FH96</f>
        <v>2.8659495285840579</v>
      </c>
      <c r="ET153" s="435">
        <f>INPUT!FI96</f>
        <v>7.4840928390000006</v>
      </c>
      <c r="EU153" s="443">
        <f>INPUT!FJ96</f>
        <v>3.2735216141510488</v>
      </c>
      <c r="EV153" s="435">
        <f>INPUT!FK96</f>
        <v>14.22118852764147</v>
      </c>
      <c r="EW153" s="443">
        <f>INPUT!FL96</f>
        <v>3.487099794134362</v>
      </c>
      <c r="EX153" s="435">
        <f>INPUT!FM96</f>
        <v>6.5244163673775724</v>
      </c>
      <c r="EY153" s="443">
        <f>INPUT!FN96</f>
        <v>3.2768864662302049</v>
      </c>
      <c r="EZ153" s="435">
        <f>INPUT!FO96</f>
        <v>-6.0283140808805147</v>
      </c>
      <c r="FA153" s="443">
        <f>INPUT!FP96</f>
        <v>3.24677888201597</v>
      </c>
      <c r="FB153" s="435">
        <f>INPUT!FQ96</f>
        <v>-0.91878630903167169</v>
      </c>
      <c r="FC153" s="443">
        <f>INPUT!FR96</f>
        <v>3.2494168744470366</v>
      </c>
      <c r="FD153" s="435">
        <f>INPUT!FS96</f>
        <v>8.1249525358151331E-2</v>
      </c>
      <c r="FE153" s="443">
        <f>INPUT!FT96</f>
        <v>3.5095454635192849</v>
      </c>
      <c r="FF153" s="435">
        <f>INPUT!FU96</f>
        <v>8.0053929404338078</v>
      </c>
      <c r="FG153" s="443">
        <f>INPUT!FV96</f>
        <v>3.780489687468501</v>
      </c>
      <c r="FH153" s="435">
        <f>INPUT!FW96</f>
        <v>7.7202084077725663</v>
      </c>
      <c r="FI153" s="443">
        <f>INPUT!FX96</f>
        <v>4.2896135006740144</v>
      </c>
      <c r="FJ153" s="435">
        <f>INPUT!FY96</f>
        <v>13.467139320420518</v>
      </c>
      <c r="FK153" s="443">
        <f>INPUT!FZ96</f>
        <v>4.1872744709828851</v>
      </c>
      <c r="FL153" s="435">
        <f>INPUT!GA96</f>
        <v>-2.3857401063067551</v>
      </c>
      <c r="FM153" s="443">
        <f>INPUT!GB96</f>
        <v>4.1644952748640751</v>
      </c>
      <c r="FN153" s="435">
        <f>INPUT!GC96</f>
        <v>-0.54401010195691546</v>
      </c>
      <c r="FO153" s="443">
        <f>INPUT!GD96</f>
        <v>4.1774785327673527</v>
      </c>
      <c r="FP153" s="435">
        <f>INPUT!GE96</f>
        <v>0.31176065876796777</v>
      </c>
      <c r="FQ153" s="443">
        <f>INPUT!GF96</f>
        <v>4.2859235168348917</v>
      </c>
      <c r="FR153" s="435">
        <f>INPUT!GG96</f>
        <v>2.5959435390730867</v>
      </c>
      <c r="FS153" s="443">
        <f>INPUT!GH96</f>
        <v>4.685705692568491</v>
      </c>
      <c r="FT153" s="435">
        <f>INPUT!GI96</f>
        <v>9.3277953785986902</v>
      </c>
      <c r="FU153" s="443">
        <f>INPUT!GJ96</f>
        <v>4.7953888750161209</v>
      </c>
      <c r="FV153" s="435">
        <f>INPUT!GK96</f>
        <v>2.3408039182142071</v>
      </c>
      <c r="FW153" s="443">
        <f>INPUT!GL96</f>
        <v>4.7525527303411694</v>
      </c>
      <c r="FX153" s="435">
        <f>INPUT!GM96</f>
        <v>-0.89327780898285081</v>
      </c>
      <c r="FY153" s="443">
        <f>INPUT!GN96</f>
        <v>4.9404163514924919</v>
      </c>
      <c r="FZ153" s="435">
        <f>INPUT!GO96</f>
        <v>3.9528992482706471</v>
      </c>
      <c r="GA153" s="443">
        <f>INPUT!GP96</f>
        <v>5.1247791443839361</v>
      </c>
      <c r="GB153" s="435">
        <f>INPUT!GQ96</f>
        <v>3.7317258258152464</v>
      </c>
      <c r="GC153" s="443">
        <f>INPUT!GR96</f>
        <v>5.0126092800370792</v>
      </c>
      <c r="GD153" s="435">
        <f>INPUT!GS96</f>
        <v>-2.1887746025071153</v>
      </c>
      <c r="GE153" s="443">
        <f>INPUT!GT96</f>
        <v>4.8468302761201274</v>
      </c>
      <c r="GF153" s="435">
        <f>INPUT!GU96</f>
        <v>-3.3072396960436068</v>
      </c>
      <c r="GG153" s="443">
        <f>INPUT!GV96</f>
        <v>4.6752053386020123</v>
      </c>
      <c r="GH153" s="435">
        <f>INPUT!GW96</f>
        <v>-3.5409727129025903</v>
      </c>
      <c r="GI153" s="443">
        <f>INPUT!GX96</f>
        <v>4.5009909226484579</v>
      </c>
      <c r="GJ153" s="435">
        <f>INPUT!GY96</f>
        <v>-3.7263478999544519</v>
      </c>
      <c r="GK153" s="435">
        <f>INPUT!GZ96</f>
        <v>-1.8457933074673805</v>
      </c>
      <c r="GL153" s="436"/>
    </row>
    <row r="154" spans="1:194" ht="12" hidden="1" customHeight="1" outlineLevel="1" x14ac:dyDescent="0.2">
      <c r="A154" s="433" t="s">
        <v>286</v>
      </c>
      <c r="B154" s="466">
        <f>INPUT!K97</f>
        <v>2.4696317896818054</v>
      </c>
      <c r="C154" s="435">
        <f>INPUT!L97</f>
        <v>15.745033420403075</v>
      </c>
      <c r="D154" s="466">
        <f>INPUT!M97</f>
        <v>2.4878053114643399</v>
      </c>
      <c r="E154" s="435">
        <f>INPUT!N97</f>
        <v>8.1767957427349778</v>
      </c>
      <c r="F154" s="466">
        <f>INPUT!O97</f>
        <v>2.3161490955280102</v>
      </c>
      <c r="G154" s="435">
        <f>INPUT!P97</f>
        <v>2.5759180234878221</v>
      </c>
      <c r="H154" s="466">
        <f>INPUT!Q97</f>
        <v>2.2949654628498131</v>
      </c>
      <c r="I154" s="435">
        <f>INPUT!R97</f>
        <v>1.0790270048907535</v>
      </c>
      <c r="J154" s="466">
        <f>INPUT!S97</f>
        <v>2.6630494961798248</v>
      </c>
      <c r="K154" s="435">
        <f>INPUT!T97</f>
        <v>7.8318438929286582</v>
      </c>
      <c r="L154" s="466">
        <f>INPUT!U97</f>
        <v>2.8205214636037281</v>
      </c>
      <c r="M154" s="435">
        <f>INPUT!V97</f>
        <v>13.373882216834287</v>
      </c>
      <c r="N154" s="466">
        <f>INPUT!W97</f>
        <v>2.8129196409640258</v>
      </c>
      <c r="O154" s="435">
        <f>INPUT!X97</f>
        <v>21.448124664995593</v>
      </c>
      <c r="P154" s="466">
        <f>INPUT!Y97</f>
        <v>2.6128499608707587</v>
      </c>
      <c r="Q154" s="435">
        <f>INPUT!Z97</f>
        <v>13.851384832005586</v>
      </c>
      <c r="R154" s="466">
        <f>INPUT!AA97</f>
        <v>2.9818216847352725</v>
      </c>
      <c r="S154" s="435">
        <f>INPUT!AB97</f>
        <v>11.970193907876304</v>
      </c>
      <c r="T154" s="466">
        <f>INPUT!AC97</f>
        <v>3.0188709247826484</v>
      </c>
      <c r="U154" s="435">
        <f>INPUT!AD97</f>
        <v>7.0323684374836493</v>
      </c>
      <c r="V154" s="466">
        <f>INPUT!AE97</f>
        <v>2.9638365086865011</v>
      </c>
      <c r="W154" s="435">
        <f>INPUT!AF97</f>
        <v>5.3651325663449878</v>
      </c>
      <c r="X154" s="466">
        <f>INPUT!AG97</f>
        <v>2.6977803955607911</v>
      </c>
      <c r="Y154" s="435">
        <f>INPUT!AH97</f>
        <v>3.250490306061371</v>
      </c>
      <c r="Z154" s="466">
        <f>INPUT!AI97</f>
        <v>2.9214460700139662</v>
      </c>
      <c r="AA154" s="435">
        <f>INPUT!AJ97</f>
        <v>-2.0247895784776482</v>
      </c>
      <c r="AB154" s="466">
        <f>INPUT!AK97</f>
        <v>2.7183126059496843</v>
      </c>
      <c r="AC154" s="435">
        <f>INPUT!AL97</f>
        <v>-9.9559844167436129</v>
      </c>
      <c r="AD154" s="466">
        <f>INPUT!AM97</f>
        <v>2.6475176991801708</v>
      </c>
      <c r="AE154" s="435">
        <f>INPUT!AN97</f>
        <v>-10.67261330303657</v>
      </c>
      <c r="AF154" s="466">
        <f>INPUT!AO97</f>
        <v>2.7484789229975211</v>
      </c>
      <c r="AG154" s="435">
        <f>INPUT!AP97</f>
        <v>1.8792681391025967</v>
      </c>
      <c r="AH154" s="466">
        <f>INPUT!AQ97</f>
        <v>2.7151670527744263</v>
      </c>
      <c r="AI154" s="435">
        <f>INPUT!AR97</f>
        <v>-7.0608531629869802</v>
      </c>
      <c r="AJ154" s="466">
        <f>INPUT!AS97</f>
        <v>2.7178966945642067</v>
      </c>
      <c r="AK154" s="435">
        <f>INPUT!AT97</f>
        <v>-1.5300351569835779E-2</v>
      </c>
      <c r="AL154" s="466">
        <f>INPUT!AU97</f>
        <v>2.6515807633947439</v>
      </c>
      <c r="AM154" s="435">
        <f>INPUT!AV97</f>
        <v>0.15346693303812664</v>
      </c>
      <c r="AN154" s="466">
        <f>INPUT!AW97</f>
        <v>2.8199883109292814</v>
      </c>
      <c r="AO154" s="435">
        <f>INPUT!AX97</f>
        <v>2.6017804733161842</v>
      </c>
      <c r="AP154" s="466">
        <f>INPUT!AY97</f>
        <v>2.7263470968087669</v>
      </c>
      <c r="AQ154" s="435">
        <f>INPUT!AZ97</f>
        <v>0.41176265832028047</v>
      </c>
      <c r="AR154" s="466">
        <f>INPUT!BA97</f>
        <v>2.7620345080715025</v>
      </c>
      <c r="AS154" s="435">
        <f>INPUT!BB97</f>
        <v>1.6239695053742009</v>
      </c>
      <c r="AT154" s="466">
        <f>INPUT!BC97</f>
        <v>2.6381222661945429</v>
      </c>
      <c r="AU154" s="435">
        <f>INPUT!BD97</f>
        <v>-0.50756504896990462</v>
      </c>
      <c r="AV154" s="466">
        <f>INPUT!BE97</f>
        <v>2.7460993090480574</v>
      </c>
      <c r="AW154" s="435">
        <f>INPUT!BF97</f>
        <v>-2.620188232513454</v>
      </c>
      <c r="AX154" s="466">
        <f>INPUT!BG97</f>
        <v>2.807674754696889</v>
      </c>
      <c r="AY154" s="435">
        <f>INPUT!BH97</f>
        <v>2.9830265553244306</v>
      </c>
      <c r="AZ154" s="466">
        <f>INPUT!BI97</f>
        <v>2.8728409030361344</v>
      </c>
      <c r="BA154" s="435">
        <f>INPUT!BJ97</f>
        <v>4.0117672187230724</v>
      </c>
      <c r="BB154" s="466">
        <f>INPUT!BK97</f>
        <v>2.7574613016614631</v>
      </c>
      <c r="BC154" s="435">
        <f>INPUT!BL97</f>
        <v>4.5236355037882703</v>
      </c>
      <c r="BD154" s="466">
        <f>INPUT!BM97</f>
        <v>3.2324224481159902</v>
      </c>
      <c r="BE154" s="435">
        <f>INPUT!BN97</f>
        <v>17.709597663331333</v>
      </c>
      <c r="BF154" s="466">
        <f>INPUT!BO97</f>
        <v>3.1272666664608986</v>
      </c>
      <c r="BG154" s="435">
        <f>INPUT!BP97</f>
        <v>11.382796786891802</v>
      </c>
      <c r="BH154" s="466">
        <f>INPUT!BQ97</f>
        <v>3.1687406942790939</v>
      </c>
      <c r="BI154" s="435">
        <f>INPUT!BR97</f>
        <v>10.299901777722553</v>
      </c>
      <c r="BJ154" s="466">
        <f>INPUT!BS97</f>
        <v>3.0291137864827986</v>
      </c>
      <c r="BK154" s="435">
        <f>INPUT!BT97</f>
        <v>9.8515429630020801</v>
      </c>
      <c r="BL154" s="466">
        <f>INPUT!BU97</f>
        <v>3.3404316372917706</v>
      </c>
      <c r="BM154" s="435">
        <f>INPUT!BV97</f>
        <v>3.3414317252602022</v>
      </c>
      <c r="BN154" s="466">
        <f>INPUT!BW97</f>
        <v>3.4818038707287711</v>
      </c>
      <c r="BO154" s="435">
        <f>INPUT!BX97</f>
        <v>11.336967456922986</v>
      </c>
      <c r="BP154" s="466">
        <f>INPUT!BY97</f>
        <v>3.5017802894195276</v>
      </c>
      <c r="BQ154" s="435">
        <f>INPUT!BZ97</f>
        <v>10.510156155778528</v>
      </c>
      <c r="BR154" s="466">
        <f>INPUT!CA97</f>
        <v>3.3988166516124663</v>
      </c>
      <c r="BS154" s="435">
        <f>INPUT!CB97</f>
        <v>12.204984401029773</v>
      </c>
      <c r="BT154" s="466">
        <f>INPUT!CC97</f>
        <v>4.0350400612237154</v>
      </c>
      <c r="BU154" s="435">
        <f>INPUT!CD97</f>
        <v>20.793972137537686</v>
      </c>
      <c r="BV154" s="466">
        <f>INPUT!CE97</f>
        <v>3.5395271214824513</v>
      </c>
      <c r="BW154" s="435">
        <f>INPUT!CF97</f>
        <v>1.6578547470451843</v>
      </c>
      <c r="BX154" s="466">
        <f>INPUT!CG97</f>
        <v>3.4872680189900738</v>
      </c>
      <c r="BY154" s="435">
        <f>INPUT!CH97</f>
        <v>-0.41442549874708412</v>
      </c>
      <c r="BZ154" s="466">
        <f>INPUT!CI97</f>
        <v>3.3984595474421759</v>
      </c>
      <c r="CA154" s="435">
        <f>INPUT!CJ97</f>
        <v>-1.0506720629399613E-2</v>
      </c>
      <c r="CB154" s="466">
        <f>INPUT!CK97</f>
        <v>3.7106872082060782</v>
      </c>
      <c r="CC154" s="435">
        <f>INPUT!CL97</f>
        <v>-8.0384047765629916</v>
      </c>
      <c r="CD154" s="466">
        <f>INPUT!CM97</f>
        <v>3.5261228765870887</v>
      </c>
      <c r="CE154" s="435">
        <f>INPUT!CN97</f>
        <v>-0.37870157326972409</v>
      </c>
      <c r="CF154" s="466">
        <f>INPUT!CO97</f>
        <v>3.6725484427817339</v>
      </c>
      <c r="CG154" s="435">
        <f>INPUT!CP97</f>
        <v>5.3130537366989694</v>
      </c>
      <c r="CH154" s="466">
        <f>INPUT!CQ97</f>
        <v>3.6579724971838727</v>
      </c>
      <c r="CI154" s="435">
        <f>INPUT!CR97</f>
        <v>7.6361935788530122</v>
      </c>
      <c r="CJ154" s="466">
        <f>INPUT!CS97</f>
        <v>3.3286720737278093</v>
      </c>
      <c r="CK154" s="435">
        <f>INPUT!CT97</f>
        <v>-10.294996938396029</v>
      </c>
      <c r="CL154" s="443">
        <f>INPUT!CU97</f>
        <v>3.6305569947184866</v>
      </c>
      <c r="CM154" s="435">
        <f>INPUT!CV97</f>
        <v>2.961726570132428</v>
      </c>
      <c r="CN154" s="443">
        <f>INPUT!CW97</f>
        <v>3.6061107425960235</v>
      </c>
      <c r="CO154" s="435">
        <f>INPUT!CX97</f>
        <v>-1.8090353666073811</v>
      </c>
      <c r="CP154" s="443">
        <f>INPUT!CY97</f>
        <v>3.511814920202895</v>
      </c>
      <c r="CQ154" s="435">
        <f>INPUT!CZ97</f>
        <v>-3.9955898272471591</v>
      </c>
      <c r="CR154" s="443">
        <f>INPUT!DA97</f>
        <v>3.5448525972115723</v>
      </c>
      <c r="CS154" s="435">
        <f>INPUT!DB97</f>
        <v>6.4944974661219845</v>
      </c>
      <c r="CT154" s="443">
        <f>INPUT!DC97</f>
        <v>3.5545296629989962</v>
      </c>
      <c r="CU154" s="435">
        <f>INPUT!DD97</f>
        <v>-2.0940955294212471</v>
      </c>
      <c r="CV154" s="443">
        <f>INPUT!DE97</f>
        <v>3.4812569035877856</v>
      </c>
      <c r="CW154" s="435">
        <f>INPUT!DF97</f>
        <v>-3.4622852130812842</v>
      </c>
      <c r="CX154" s="443">
        <f>INPUT!DG97</f>
        <v>3.4801937114947892</v>
      </c>
      <c r="CY154" s="435">
        <f>INPUT!DH97</f>
        <v>-0.90042355382096151</v>
      </c>
      <c r="CZ154" s="443">
        <f>INPUT!DI97</f>
        <v>4.0041895687154154</v>
      </c>
      <c r="DA154" s="435">
        <f>INPUT!DJ97</f>
        <v>12.957858159325554</v>
      </c>
      <c r="DB154" s="443">
        <f>INPUT!DK97</f>
        <v>3.8855153670879674</v>
      </c>
      <c r="DC154" s="435">
        <f>INPUT!DL97</f>
        <v>9.3116596419036348</v>
      </c>
      <c r="DD154" s="443">
        <f>INPUT!DM97</f>
        <v>3.9307793632362324</v>
      </c>
      <c r="DE154" s="435">
        <f>INPUT!DN97</f>
        <v>12.912648278992812</v>
      </c>
      <c r="DF154" s="443">
        <f>INPUT!DO97</f>
        <v>3.7629660059566605</v>
      </c>
      <c r="DG154" s="435">
        <f>INPUT!DP97</f>
        <v>8.1251883631620281</v>
      </c>
      <c r="DH154" s="443">
        <f>INPUT!DQ97</f>
        <v>4.1088992734124554</v>
      </c>
      <c r="DI154" s="435">
        <f>INPUT!DR97</f>
        <v>2.6150036830207224</v>
      </c>
      <c r="DJ154" s="443">
        <f>INPUT!DS97</f>
        <v>4.0403627654623673</v>
      </c>
      <c r="DK154" s="435">
        <f>INPUT!DT97</f>
        <v>3.985247354470034</v>
      </c>
      <c r="DL154" s="443">
        <f>INPUT!DU97</f>
        <v>3.9392784494515132</v>
      </c>
      <c r="DM154" s="435">
        <f>INPUT!DV97</f>
        <v>0.21621885712463929</v>
      </c>
      <c r="DN154" s="443">
        <f>INPUT!DW97</f>
        <v>4.0076844110704686</v>
      </c>
      <c r="DO154" s="435">
        <f>INPUT!DX97</f>
        <v>6.5033381839332716</v>
      </c>
      <c r="DP154" s="443">
        <f>INPUT!DY97</f>
        <v>3.9328607882052737</v>
      </c>
      <c r="DQ154" s="435">
        <f>INPUT!DZ97</f>
        <v>-4.2843222355504746</v>
      </c>
      <c r="DR154" s="443">
        <f>INPUT!EA97</f>
        <v>4.003909162443593</v>
      </c>
      <c r="DS154" s="435">
        <f>INPUT!EB97</f>
        <v>-0.90223589154877493</v>
      </c>
      <c r="DT154" s="443">
        <f>INPUT!EC97</f>
        <v>4.1546020579515845</v>
      </c>
      <c r="DU154" s="435">
        <f>INPUT!ED97</f>
        <v>5.4660672319331027</v>
      </c>
      <c r="DV154" s="443">
        <f>INPUT!EE97</f>
        <v>3.9448811409724427</v>
      </c>
      <c r="DW154" s="435">
        <f>INPUT!EF97</f>
        <v>-1.5670712475399418</v>
      </c>
      <c r="DX154" s="443">
        <f>INPUT!EG97</f>
        <v>4.0378122889939227</v>
      </c>
      <c r="DY154" s="435">
        <f>INPUT!EH97</f>
        <v>2.668579093961343</v>
      </c>
      <c r="DZ154" s="443">
        <f>INPUT!EI97</f>
        <v>4.0965286350203867</v>
      </c>
      <c r="EA154" s="435">
        <f>INPUT!EJ97</f>
        <v>2.3132261202516435</v>
      </c>
      <c r="EB154" s="443">
        <f>INPUT!EK97</f>
        <v>4.4164359886235758</v>
      </c>
      <c r="EC154" s="435">
        <f>INPUT!EL97</f>
        <v>6.3022625758070161</v>
      </c>
      <c r="ED154" s="443">
        <f>INPUT!EM97</f>
        <v>4.1164931773600033</v>
      </c>
      <c r="EE154" s="435">
        <f>INPUT!EN97</f>
        <v>4.3502460595113535</v>
      </c>
      <c r="EF154" s="443">
        <f>INPUT!EO97</f>
        <v>4.1291708947651173</v>
      </c>
      <c r="EG154" s="435">
        <f>INPUT!EP97</f>
        <v>2.2625768419254122</v>
      </c>
      <c r="EH154" s="443">
        <f>INPUT!EQ97</f>
        <v>4.1291708947651173</v>
      </c>
      <c r="EI154" s="435">
        <f>INPUT!ER97</f>
        <v>0.79682732999053485</v>
      </c>
      <c r="EJ154" s="443">
        <f>INPUT!ES97</f>
        <v>4.1291708947651173</v>
      </c>
      <c r="EK154" s="435">
        <f>INPUT!ET97</f>
        <v>-6.5044550537680763</v>
      </c>
      <c r="EL154" s="443">
        <f>INPUT!EU97</f>
        <v>4.1291708947651173</v>
      </c>
      <c r="EM154" s="435">
        <f>INPUT!EV97</f>
        <v>0.30797372566628844</v>
      </c>
      <c r="EN154" s="443">
        <f>INPUT!EW97</f>
        <v>4.1291708947651173</v>
      </c>
      <c r="EO154" s="435">
        <f>INPUT!EX97</f>
        <v>0</v>
      </c>
      <c r="EQ154" s="443">
        <f>INPUT!FF97</f>
        <v>2.2411671133416942</v>
      </c>
      <c r="ER154" s="435">
        <f>INPUT!FG97</f>
        <v>3.8894554706200068</v>
      </c>
      <c r="ES154" s="443">
        <f>INPUT!FH97</f>
        <v>2.3909551123158201</v>
      </c>
      <c r="ET154" s="435">
        <f>INPUT!FI97</f>
        <v>6.6834819270029655</v>
      </c>
      <c r="EU154" s="443">
        <f>INPUT!FJ97</f>
        <v>2.7269857661586188</v>
      </c>
      <c r="EV154" s="435">
        <f>INPUT!FK97</f>
        <v>14.054243515986698</v>
      </c>
      <c r="EW154" s="443">
        <f>INPUT!FL97</f>
        <v>2.9142381348875936</v>
      </c>
      <c r="EX154" s="435">
        <f>INPUT!FM97</f>
        <v>6.8666426885223064</v>
      </c>
      <c r="EY154" s="443">
        <f>INPUT!FN97</f>
        <v>2.7576339071547307</v>
      </c>
      <c r="EZ154" s="435">
        <f>INPUT!FO97</f>
        <v>-5.3737622144905295</v>
      </c>
      <c r="FA154" s="443">
        <f>INPUT!FP97</f>
        <v>2.7267436737051414</v>
      </c>
      <c r="FB154" s="435">
        <f>INPUT!FQ97</f>
        <v>-1.1201716576462184</v>
      </c>
      <c r="FC154" s="443">
        <f>INPUT!FR97</f>
        <v>2.7179941583800993</v>
      </c>
      <c r="FD154" s="435">
        <f>INPUT!FS97</f>
        <v>-0.32087780781950848</v>
      </c>
      <c r="FE154" s="443">
        <f>INPUT!FT97</f>
        <v>2.9188627921032531</v>
      </c>
      <c r="FF154" s="435">
        <f>INPUT!FU97</f>
        <v>7.3903261750521754</v>
      </c>
      <c r="FG154" s="443">
        <f>INPUT!FV97</f>
        <v>3.1665745060023593</v>
      </c>
      <c r="FH154" s="435">
        <f>INPUT!FW97</f>
        <v>8.4865830134006401</v>
      </c>
      <c r="FI154" s="443">
        <f>INPUT!FX97</f>
        <v>3.6058462961294073</v>
      </c>
      <c r="FJ154" s="435">
        <f>INPUT!FY97</f>
        <v>13.872144466975023</v>
      </c>
      <c r="FK154" s="443">
        <f>INPUT!FZ97</f>
        <v>3.5345166976404876</v>
      </c>
      <c r="FL154" s="435">
        <f>INPUT!GA97</f>
        <v>-1.9781652525091342</v>
      </c>
      <c r="FM154" s="443">
        <f>INPUT!GB97</f>
        <v>3.5446368768538896</v>
      </c>
      <c r="FN154" s="435">
        <f>INPUT!GC97</f>
        <v>0.28632427228758583</v>
      </c>
      <c r="FO154" s="443">
        <f>INPUT!GD97</f>
        <v>3.5723480464815176</v>
      </c>
      <c r="FP154" s="435">
        <f>INPUT!GE97</f>
        <v>0.78177738906286542</v>
      </c>
      <c r="FQ154" s="443">
        <f>INPUT!GF97</f>
        <v>3.6298643184389663</v>
      </c>
      <c r="FR154" s="435">
        <f>INPUT!GG97</f>
        <v>1.6100411048721286</v>
      </c>
      <c r="FS154" s="443">
        <f>INPUT!GH97</f>
        <v>3.9221744466472703</v>
      </c>
      <c r="FT154" s="435">
        <f>INPUT!GI97</f>
        <v>8.0529216126186363</v>
      </c>
      <c r="FU154" s="443">
        <f>INPUT!GJ97</f>
        <v>3.9801329292200016</v>
      </c>
      <c r="FV154" s="435">
        <f>INPUT!GK97</f>
        <v>1.4777130227411117</v>
      </c>
      <c r="FW154" s="443">
        <f>INPUT!GL97</f>
        <v>3.9874846912995201</v>
      </c>
      <c r="FX154" s="435">
        <f>INPUT!GM97</f>
        <v>0.18471147095480145</v>
      </c>
      <c r="FY154" s="443">
        <f>INPUT!GN97</f>
        <v>4.1894783145336696</v>
      </c>
      <c r="FZ154" s="435">
        <f>INPUT!GO97</f>
        <v>5.065690250169208</v>
      </c>
      <c r="GA154" s="443">
        <f>INPUT!GP97</f>
        <v>4.3201411483267718</v>
      </c>
      <c r="GB154" s="435">
        <f>INPUT!GQ97</f>
        <v>3.1188330379899876</v>
      </c>
      <c r="GC154" s="443">
        <f>INPUT!GR97</f>
        <v>4.2719807739353755</v>
      </c>
      <c r="GD154" s="435">
        <f>INPUT!GS97</f>
        <v>-1.1147870575953123</v>
      </c>
      <c r="GE154" s="443">
        <f>INPUT!GT97</f>
        <v>4.1078914477284334</v>
      </c>
      <c r="GF154" s="435">
        <f>INPUT!GU97</f>
        <v>-3.8410595667494496</v>
      </c>
      <c r="GG154" s="443">
        <f>INPUT!GV97</f>
        <v>3.9416458946190747</v>
      </c>
      <c r="GH154" s="435">
        <f>INPUT!GW97</f>
        <v>-4.0469801898316611</v>
      </c>
      <c r="GI154" s="443">
        <f>INPUT!GX97</f>
        <v>3.775984823913582</v>
      </c>
      <c r="GJ154" s="435">
        <f>INPUT!GY97</f>
        <v>-4.202840009845743</v>
      </c>
      <c r="GK154" s="435">
        <f>INPUT!GZ97</f>
        <v>-2.0568519845936994</v>
      </c>
      <c r="GL154" s="436"/>
    </row>
    <row r="155" spans="1:194" ht="12" hidden="1" customHeight="1" outlineLevel="1" x14ac:dyDescent="0.2">
      <c r="B155" s="436"/>
      <c r="C155" s="435"/>
      <c r="D155" s="436"/>
      <c r="E155" s="435"/>
      <c r="F155" s="436"/>
      <c r="G155" s="435"/>
      <c r="H155" s="436"/>
      <c r="I155" s="435"/>
      <c r="J155" s="436"/>
      <c r="K155" s="435"/>
      <c r="L155" s="436"/>
      <c r="M155" s="435"/>
      <c r="N155" s="436"/>
      <c r="O155" s="435"/>
      <c r="P155" s="436"/>
      <c r="Q155" s="435"/>
      <c r="R155" s="436"/>
      <c r="S155" s="435"/>
      <c r="T155" s="436"/>
      <c r="U155" s="435"/>
      <c r="V155" s="436"/>
      <c r="W155" s="435"/>
      <c r="X155" s="436"/>
      <c r="Y155" s="435"/>
      <c r="Z155" s="436"/>
      <c r="AA155" s="435"/>
      <c r="AB155" s="436"/>
      <c r="AC155" s="435"/>
      <c r="AD155" s="436"/>
      <c r="AE155" s="435"/>
      <c r="AF155" s="436"/>
      <c r="AG155" s="435"/>
      <c r="AH155" s="436"/>
      <c r="AI155" s="435"/>
      <c r="AJ155" s="436"/>
      <c r="AK155" s="435"/>
      <c r="AL155" s="436"/>
      <c r="AM155" s="435"/>
      <c r="AN155" s="436"/>
      <c r="AO155" s="435"/>
      <c r="AP155" s="436"/>
      <c r="AQ155" s="435"/>
      <c r="AR155" s="436"/>
      <c r="AS155" s="435"/>
      <c r="AT155" s="436"/>
      <c r="AU155" s="435"/>
      <c r="AV155" s="436"/>
      <c r="AW155" s="435"/>
      <c r="AX155" s="436"/>
      <c r="AY155" s="435"/>
      <c r="AZ155" s="436"/>
      <c r="BA155" s="435"/>
      <c r="BB155" s="436"/>
      <c r="BC155" s="435"/>
      <c r="BD155" s="436"/>
      <c r="BE155" s="435"/>
      <c r="BF155" s="436"/>
      <c r="BG155" s="435"/>
      <c r="BH155" s="436"/>
      <c r="BI155" s="435"/>
      <c r="BJ155" s="436"/>
      <c r="BK155" s="435"/>
      <c r="BL155" s="436"/>
      <c r="BM155" s="435"/>
      <c r="BN155" s="436"/>
      <c r="BO155" s="435"/>
      <c r="BP155" s="436"/>
      <c r="BQ155" s="435"/>
      <c r="BR155" s="436"/>
      <c r="BS155" s="435"/>
      <c r="BT155" s="436"/>
      <c r="BU155" s="435"/>
      <c r="BV155" s="436"/>
      <c r="BW155" s="435"/>
      <c r="BX155" s="436"/>
      <c r="BY155" s="435"/>
      <c r="BZ155" s="436"/>
      <c r="CA155" s="435"/>
      <c r="CB155" s="436"/>
      <c r="CC155" s="435"/>
      <c r="CD155" s="436"/>
      <c r="CE155" s="435"/>
      <c r="CF155" s="436"/>
      <c r="CG155" s="435"/>
      <c r="CH155" s="436"/>
      <c r="CI155" s="435"/>
      <c r="CJ155" s="436"/>
      <c r="CK155" s="435"/>
      <c r="CL155" s="436"/>
      <c r="CM155" s="435"/>
      <c r="CN155" s="436"/>
      <c r="CO155" s="435"/>
      <c r="CP155" s="436"/>
      <c r="CQ155" s="435"/>
      <c r="CR155" s="436"/>
      <c r="CS155" s="435"/>
      <c r="CT155" s="436"/>
      <c r="CU155" s="435"/>
      <c r="CV155" s="436"/>
      <c r="CW155" s="435"/>
      <c r="CX155" s="436"/>
      <c r="CY155" s="435"/>
      <c r="CZ155" s="436"/>
      <c r="DA155" s="435"/>
      <c r="DB155" s="436"/>
      <c r="DC155" s="435"/>
      <c r="DD155" s="436"/>
      <c r="DE155" s="435"/>
      <c r="DF155" s="436"/>
      <c r="DG155" s="435"/>
      <c r="DH155" s="436"/>
      <c r="DI155" s="435"/>
      <c r="DJ155" s="436"/>
      <c r="DK155" s="435"/>
      <c r="DL155" s="436"/>
      <c r="DM155" s="435"/>
      <c r="DN155" s="436"/>
      <c r="DO155" s="435"/>
      <c r="DP155" s="436"/>
      <c r="DQ155" s="435"/>
      <c r="DR155" s="436"/>
      <c r="DS155" s="435"/>
      <c r="DT155" s="436"/>
      <c r="DU155" s="435"/>
      <c r="DV155" s="436"/>
      <c r="DW155" s="435"/>
      <c r="DX155" s="436"/>
      <c r="DY155" s="435"/>
      <c r="DZ155" s="436"/>
      <c r="EA155" s="435"/>
      <c r="EB155" s="436"/>
      <c r="EC155" s="435"/>
      <c r="ED155" s="436"/>
      <c r="EE155" s="435"/>
      <c r="EF155" s="436"/>
      <c r="EG155" s="435"/>
      <c r="EH155" s="436"/>
      <c r="EI155" s="435"/>
      <c r="EJ155" s="436"/>
      <c r="EK155" s="435"/>
      <c r="EL155" s="436"/>
      <c r="EM155" s="435"/>
      <c r="EN155" s="436"/>
      <c r="EO155" s="435"/>
      <c r="EQ155" s="436"/>
      <c r="ER155" s="435"/>
      <c r="ES155" s="436"/>
      <c r="ET155" s="435"/>
      <c r="EU155" s="436"/>
      <c r="EV155" s="435"/>
      <c r="EW155" s="436"/>
      <c r="EX155" s="435"/>
      <c r="EY155" s="436"/>
      <c r="EZ155" s="435"/>
      <c r="FA155" s="436"/>
      <c r="FB155" s="435"/>
      <c r="FC155" s="436"/>
      <c r="FD155" s="435"/>
      <c r="FE155" s="436"/>
      <c r="FF155" s="435"/>
      <c r="FG155" s="436"/>
      <c r="FH155" s="435"/>
      <c r="FI155" s="436"/>
      <c r="FJ155" s="435"/>
      <c r="FK155" s="436"/>
      <c r="FL155" s="435"/>
      <c r="FM155" s="436"/>
      <c r="FN155" s="435"/>
      <c r="FO155" s="436"/>
      <c r="FP155" s="435"/>
      <c r="FQ155" s="436"/>
      <c r="FR155" s="435"/>
      <c r="FS155" s="436"/>
      <c r="FT155" s="435"/>
      <c r="FU155" s="436"/>
      <c r="FV155" s="435"/>
      <c r="FW155" s="436"/>
      <c r="FX155" s="435"/>
      <c r="FY155" s="436"/>
      <c r="FZ155" s="435"/>
      <c r="GA155" s="436"/>
      <c r="GB155" s="435"/>
      <c r="GC155" s="436"/>
      <c r="GD155" s="435"/>
      <c r="GE155" s="436"/>
      <c r="GF155" s="435"/>
      <c r="GG155" s="436"/>
      <c r="GH155" s="435"/>
      <c r="GI155" s="436"/>
      <c r="GJ155" s="435"/>
      <c r="GK155" s="435"/>
      <c r="GL155" s="436"/>
    </row>
    <row r="156" spans="1:194" ht="12" hidden="1" customHeight="1" outlineLevel="1" x14ac:dyDescent="0.2">
      <c r="A156" s="437" t="s">
        <v>95</v>
      </c>
      <c r="B156" s="436"/>
      <c r="C156" s="435"/>
      <c r="D156" s="436"/>
      <c r="E156" s="435"/>
      <c r="F156" s="436"/>
      <c r="G156" s="435"/>
      <c r="H156" s="436"/>
      <c r="I156" s="435"/>
      <c r="J156" s="436"/>
      <c r="K156" s="435"/>
      <c r="L156" s="436"/>
      <c r="M156" s="435"/>
      <c r="N156" s="436"/>
      <c r="O156" s="435"/>
      <c r="P156" s="436"/>
      <c r="Q156" s="435"/>
      <c r="R156" s="436"/>
      <c r="S156" s="435"/>
      <c r="T156" s="436"/>
      <c r="U156" s="435"/>
      <c r="V156" s="436"/>
      <c r="W156" s="435"/>
      <c r="X156" s="436"/>
      <c r="Y156" s="435"/>
      <c r="Z156" s="436"/>
      <c r="AA156" s="435"/>
      <c r="AB156" s="436"/>
      <c r="AC156" s="435"/>
      <c r="AD156" s="436"/>
      <c r="AE156" s="435"/>
      <c r="AF156" s="436"/>
      <c r="AG156" s="435"/>
      <c r="AH156" s="436"/>
      <c r="AI156" s="435"/>
      <c r="AJ156" s="436"/>
      <c r="AK156" s="435"/>
      <c r="AL156" s="436"/>
      <c r="AM156" s="435"/>
      <c r="AN156" s="436"/>
      <c r="AO156" s="435"/>
      <c r="AP156" s="436"/>
      <c r="AQ156" s="435"/>
      <c r="AR156" s="436"/>
      <c r="AS156" s="435"/>
      <c r="AT156" s="436"/>
      <c r="AU156" s="435"/>
      <c r="AV156" s="436"/>
      <c r="AW156" s="435"/>
      <c r="AX156" s="436"/>
      <c r="AY156" s="435"/>
      <c r="AZ156" s="436"/>
      <c r="BA156" s="435"/>
      <c r="BB156" s="436"/>
      <c r="BC156" s="435"/>
      <c r="BD156" s="436"/>
      <c r="BE156" s="435"/>
      <c r="BF156" s="436"/>
      <c r="BG156" s="435"/>
      <c r="BH156" s="436"/>
      <c r="BI156" s="435"/>
      <c r="BJ156" s="436"/>
      <c r="BK156" s="435"/>
      <c r="BL156" s="436"/>
      <c r="BM156" s="435"/>
      <c r="BN156" s="436"/>
      <c r="BO156" s="435"/>
      <c r="BP156" s="436"/>
      <c r="BQ156" s="435"/>
      <c r="BR156" s="436"/>
      <c r="BS156" s="435"/>
      <c r="BT156" s="436"/>
      <c r="BU156" s="435"/>
      <c r="BV156" s="436"/>
      <c r="BW156" s="435"/>
      <c r="BX156" s="436"/>
      <c r="BY156" s="435"/>
      <c r="BZ156" s="436"/>
      <c r="CA156" s="435"/>
      <c r="CB156" s="436"/>
      <c r="CC156" s="435"/>
      <c r="CD156" s="436"/>
      <c r="CE156" s="435"/>
      <c r="CF156" s="436"/>
      <c r="CG156" s="435"/>
      <c r="CH156" s="436"/>
      <c r="CI156" s="435"/>
      <c r="CJ156" s="436"/>
      <c r="CK156" s="435"/>
      <c r="CL156" s="436"/>
      <c r="CM156" s="435"/>
      <c r="CN156" s="436"/>
      <c r="CO156" s="435"/>
      <c r="CP156" s="436"/>
      <c r="CQ156" s="435"/>
      <c r="CR156" s="436"/>
      <c r="CS156" s="435"/>
      <c r="CT156" s="436"/>
      <c r="CU156" s="435"/>
      <c r="CV156" s="436"/>
      <c r="CW156" s="435"/>
      <c r="CX156" s="436"/>
      <c r="CY156" s="435"/>
      <c r="CZ156" s="436"/>
      <c r="DA156" s="435"/>
      <c r="DB156" s="436"/>
      <c r="DC156" s="435"/>
      <c r="DD156" s="436"/>
      <c r="DE156" s="435"/>
      <c r="DF156" s="436"/>
      <c r="DG156" s="435"/>
      <c r="DH156" s="436"/>
      <c r="DI156" s="435"/>
      <c r="DJ156" s="436"/>
      <c r="DK156" s="435"/>
      <c r="DL156" s="436"/>
      <c r="DM156" s="435"/>
      <c r="DN156" s="436"/>
      <c r="DO156" s="435"/>
      <c r="DP156" s="436"/>
      <c r="DQ156" s="435"/>
      <c r="DR156" s="436"/>
      <c r="DS156" s="435"/>
      <c r="DT156" s="436"/>
      <c r="DU156" s="435"/>
      <c r="DV156" s="436"/>
      <c r="DW156" s="435"/>
      <c r="DX156" s="436"/>
      <c r="DY156" s="435"/>
      <c r="DZ156" s="436"/>
      <c r="EA156" s="435"/>
      <c r="EB156" s="436"/>
      <c r="EC156" s="435"/>
      <c r="ED156" s="436"/>
      <c r="EE156" s="435"/>
      <c r="EF156" s="436"/>
      <c r="EG156" s="435"/>
      <c r="EH156" s="436"/>
      <c r="EI156" s="435"/>
      <c r="EJ156" s="436"/>
      <c r="EK156" s="435"/>
      <c r="EL156" s="436"/>
      <c r="EM156" s="435"/>
      <c r="EN156" s="436"/>
      <c r="EO156" s="435"/>
      <c r="EQ156" s="436"/>
      <c r="ER156" s="435"/>
      <c r="ES156" s="436"/>
      <c r="ET156" s="435"/>
      <c r="EU156" s="436"/>
      <c r="EV156" s="435"/>
      <c r="EW156" s="436"/>
      <c r="EX156" s="435"/>
      <c r="EY156" s="436"/>
      <c r="EZ156" s="435"/>
      <c r="FA156" s="436"/>
      <c r="FB156" s="435"/>
      <c r="FC156" s="436"/>
      <c r="FD156" s="435"/>
      <c r="FE156" s="436"/>
      <c r="FF156" s="435"/>
      <c r="FG156" s="436"/>
      <c r="FH156" s="435"/>
      <c r="FI156" s="436"/>
      <c r="FJ156" s="435"/>
      <c r="FK156" s="436"/>
      <c r="FL156" s="435"/>
      <c r="FM156" s="436"/>
      <c r="FN156" s="435"/>
      <c r="FO156" s="436"/>
      <c r="FP156" s="435"/>
      <c r="FQ156" s="436"/>
      <c r="FR156" s="435"/>
      <c r="FS156" s="436"/>
      <c r="FT156" s="435"/>
      <c r="FU156" s="436"/>
      <c r="FV156" s="435"/>
      <c r="FW156" s="436"/>
      <c r="FX156" s="435"/>
      <c r="FY156" s="436"/>
      <c r="FZ156" s="435"/>
      <c r="GA156" s="436"/>
      <c r="GB156" s="435"/>
      <c r="GC156" s="436"/>
      <c r="GD156" s="435"/>
      <c r="GE156" s="436"/>
      <c r="GF156" s="435"/>
      <c r="GG156" s="436"/>
      <c r="GH156" s="435"/>
      <c r="GI156" s="436"/>
      <c r="GJ156" s="435"/>
      <c r="GK156" s="435"/>
      <c r="GL156" s="436"/>
    </row>
    <row r="157" spans="1:194" ht="12" hidden="1" customHeight="1" outlineLevel="1" x14ac:dyDescent="0.2">
      <c r="A157" s="433" t="s">
        <v>212</v>
      </c>
      <c r="B157" s="443">
        <f>INPUT!K101</f>
        <v>19.80136661493361</v>
      </c>
      <c r="C157" s="435">
        <f>INPUT!L101</f>
        <v>-3.5076001203692475</v>
      </c>
      <c r="D157" s="443">
        <f>INPUT!M101</f>
        <v>20.603582907367826</v>
      </c>
      <c r="E157" s="435">
        <f>INPUT!N101</f>
        <v>-3.6106817784031797E-2</v>
      </c>
      <c r="F157" s="443">
        <f>INPUT!O101</f>
        <v>20.813212335857326</v>
      </c>
      <c r="G157" s="435">
        <f>INPUT!P101</f>
        <v>3.2779027685274853</v>
      </c>
      <c r="H157" s="443">
        <f>INPUT!Q101</f>
        <v>21.13915089428863</v>
      </c>
      <c r="I157" s="435">
        <f>INPUT!R101</f>
        <v>5.9594661451168651</v>
      </c>
      <c r="J157" s="443">
        <f>INPUT!S101</f>
        <v>19.722853806919439</v>
      </c>
      <c r="K157" s="435">
        <f>INPUT!T101</f>
        <v>-0.39650196646002778</v>
      </c>
      <c r="L157" s="443">
        <f>INPUT!U101</f>
        <v>19.867851908946619</v>
      </c>
      <c r="M157" s="435">
        <f>INPUT!V101</f>
        <v>-3.5708886251920258</v>
      </c>
      <c r="N157" s="443">
        <f>INPUT!W101</f>
        <v>19.809236648058036</v>
      </c>
      <c r="O157" s="435">
        <f>INPUT!X101</f>
        <v>-4.8237421095715494</v>
      </c>
      <c r="P157" s="443">
        <f>INPUT!Y101</f>
        <v>20.487373489240444</v>
      </c>
      <c r="Q157" s="435">
        <f>INPUT!Z101</f>
        <v>-3.0832714535581562</v>
      </c>
      <c r="R157" s="443">
        <f>INPUT!AA101</f>
        <v>18.919256929011897</v>
      </c>
      <c r="S157" s="435">
        <f>INPUT!AB101</f>
        <v>-4.074445238881264</v>
      </c>
      <c r="T157" s="443">
        <f>INPUT!AC101</f>
        <v>19.104150277718183</v>
      </c>
      <c r="U157" s="435">
        <f>INPUT!AD101</f>
        <v>-3.8439064007948276</v>
      </c>
      <c r="V157" s="443">
        <f>INPUT!AE101</f>
        <v>20.249610422428439</v>
      </c>
      <c r="W157" s="435">
        <f>INPUT!AF101</f>
        <v>2.2230729138852157</v>
      </c>
      <c r="X157" s="443">
        <f>INPUT!AG101</f>
        <v>19.560043174626603</v>
      </c>
      <c r="Y157" s="435">
        <f>INPUT!AH101</f>
        <v>-4.526350413345348</v>
      </c>
      <c r="Z157" s="443">
        <f>INPUT!AI101</f>
        <v>18.432504982307723</v>
      </c>
      <c r="AA157" s="435">
        <f>INPUT!AJ101</f>
        <v>-2.5727857522657827</v>
      </c>
      <c r="AB157" s="443">
        <f>INPUT!AK101</f>
        <v>19.46422273906192</v>
      </c>
      <c r="AC157" s="435">
        <f>INPUT!AL101</f>
        <v>1.8847865835922573</v>
      </c>
      <c r="AD157" s="443">
        <f>INPUT!AM101</f>
        <v>19.022098455691435</v>
      </c>
      <c r="AE157" s="435">
        <f>INPUT!AN101</f>
        <v>-6.0619041113868288</v>
      </c>
      <c r="AF157" s="443">
        <f>INPUT!AO101</f>
        <v>19.385511303498838</v>
      </c>
      <c r="AG157" s="435">
        <f>INPUT!AP101</f>
        <v>-0.89228776015264355</v>
      </c>
      <c r="AH157" s="443">
        <f>INPUT!AQ101</f>
        <v>18.365761727703354</v>
      </c>
      <c r="AI157" s="435">
        <f>INPUT!AR101</f>
        <v>-0.36209541062612871</v>
      </c>
      <c r="AJ157" s="443">
        <f>INPUT!AS101</f>
        <v>19.949482255956568</v>
      </c>
      <c r="AK157" s="435">
        <f>INPUT!AT101</f>
        <v>2.4930844832596444</v>
      </c>
      <c r="AL157" s="443">
        <f>INPUT!AU101</f>
        <v>18.647733839676381</v>
      </c>
      <c r="AM157" s="435">
        <f>INPUT!AV101</f>
        <v>-1.9680510900890846</v>
      </c>
      <c r="AN157" s="443">
        <f>INPUT!AW101</f>
        <v>21.614424523315851</v>
      </c>
      <c r="AO157" s="435">
        <f>INPUT!AX101</f>
        <v>11.497830441102286</v>
      </c>
      <c r="AP157" s="443">
        <f>INPUT!AY101</f>
        <v>18.694880426004843</v>
      </c>
      <c r="AQ157" s="435">
        <f>INPUT!AZ101</f>
        <v>1.7920231307642309</v>
      </c>
      <c r="AR157" s="443">
        <f>INPUT!BA101</f>
        <v>19.031031299558951</v>
      </c>
      <c r="AS157" s="435">
        <f>INPUT!BB101</f>
        <v>-4.6038836728375943</v>
      </c>
      <c r="AT157" s="443">
        <f>INPUT!BC101</f>
        <v>19.105262747118093</v>
      </c>
      <c r="AU157" s="435">
        <f>INPUT!BD101</f>
        <v>2.4535362386406412</v>
      </c>
      <c r="AV157" s="443">
        <f>INPUT!BE101</f>
        <v>20.37607654028071</v>
      </c>
      <c r="AW157" s="435">
        <f>INPUT!BF101</f>
        <v>-5.7292664983946917</v>
      </c>
      <c r="AX157" s="443">
        <f>INPUT!BG101</f>
        <v>18.896347204275255</v>
      </c>
      <c r="AY157" s="435">
        <f>INPUT!BH101</f>
        <v>1.0776574852555232</v>
      </c>
      <c r="AZ157" s="443">
        <f>INPUT!BI101</f>
        <v>19.324343742200909</v>
      </c>
      <c r="BA157" s="435">
        <f>INPUT!BJ101</f>
        <v>1.541232516646418</v>
      </c>
      <c r="BB157" s="443">
        <f>INPUT!BK101</f>
        <v>19.590127396885688</v>
      </c>
      <c r="BC157" s="435">
        <f>INPUT!BL101</f>
        <v>2.5378591029360908</v>
      </c>
      <c r="BD157" s="443">
        <f>INPUT!BM101</f>
        <v>21.341646384156306</v>
      </c>
      <c r="BE157" s="435">
        <f>INPUT!BN101</f>
        <v>4.7387427209884869</v>
      </c>
      <c r="BF157" s="443">
        <f>INPUT!BO101</f>
        <v>19.6087084436599</v>
      </c>
      <c r="BG157" s="435">
        <f>INPUT!BP101</f>
        <v>3.7698356813822498</v>
      </c>
      <c r="BH157" s="443">
        <f>INPUT!BQ101</f>
        <v>19.996932873751241</v>
      </c>
      <c r="BI157" s="435">
        <f>INPUT!BR101</f>
        <v>3.4805276728829826</v>
      </c>
      <c r="BJ157" s="443">
        <f>INPUT!BS101</f>
        <v>19.706389765958139</v>
      </c>
      <c r="BK157" s="435">
        <f>INPUT!BT101</f>
        <v>0.59347428792593249</v>
      </c>
      <c r="BL157" s="443">
        <f>INPUT!BU101</f>
        <v>19.917763629585018</v>
      </c>
      <c r="BM157" s="435">
        <f>INPUT!BV101</f>
        <v>-6.6718505636395253</v>
      </c>
      <c r="BN157" s="443">
        <f>INPUT!BW101</f>
        <v>18.992384299941417</v>
      </c>
      <c r="BO157" s="435">
        <f>INPUT!BX101</f>
        <v>-3.1431144253550203</v>
      </c>
      <c r="BP157" s="443">
        <f>INPUT!BY101</f>
        <v>19.567889645009192</v>
      </c>
      <c r="BQ157" s="435">
        <f>INPUT!BZ101</f>
        <v>-2.1455451766067002</v>
      </c>
      <c r="BR157" s="443">
        <f>INPUT!CA101</f>
        <v>19.848799029292564</v>
      </c>
      <c r="BS157" s="435">
        <f>INPUT!CB101</f>
        <v>0.7226552657576546</v>
      </c>
      <c r="BT157" s="443">
        <f>INPUT!CC101</f>
        <v>20.904953183098005</v>
      </c>
      <c r="BU157" s="435">
        <f>INPUT!CD101</f>
        <v>4.9563272858939689</v>
      </c>
      <c r="BV157" s="443">
        <f>INPUT!CE101</f>
        <v>18.661288991582769</v>
      </c>
      <c r="BW157" s="435">
        <f>INPUT!CF101</f>
        <v>-1.7433056488840637</v>
      </c>
      <c r="BX157" s="443">
        <f>INPUT!CG101</f>
        <v>19.612840274437154</v>
      </c>
      <c r="BY157" s="435">
        <f>INPUT!CH101</f>
        <v>0.22971628644392617</v>
      </c>
      <c r="BZ157" s="443">
        <f>INPUT!CI101</f>
        <v>18.904304350169802</v>
      </c>
      <c r="CA157" s="435">
        <f>INPUT!CJ101</f>
        <v>-4.7584474895881135</v>
      </c>
      <c r="CB157" s="443">
        <f>INPUT!CK101</f>
        <v>19.834215918465102</v>
      </c>
      <c r="CC157" s="435">
        <f>INPUT!CL101</f>
        <v>-5.12193093787271</v>
      </c>
      <c r="CD157" s="443">
        <f>INPUT!CM101</f>
        <v>17.916010498687665</v>
      </c>
      <c r="CE157" s="435">
        <f>INPUT!CN101</f>
        <v>-3.9937139027816482</v>
      </c>
      <c r="CF157" s="443">
        <f>INPUT!CO101</f>
        <v>18.308949317821053</v>
      </c>
      <c r="CG157" s="435">
        <f>INPUT!CP101</f>
        <v>-6.648149571255912</v>
      </c>
      <c r="CH157" s="443">
        <f>INPUT!CQ101</f>
        <v>17.804370547229333</v>
      </c>
      <c r="CI157" s="435">
        <f>INPUT!CR101</f>
        <v>-5.8184304620052867</v>
      </c>
      <c r="CJ157" s="443">
        <f>INPUT!CS101</f>
        <v>18.589212137518498</v>
      </c>
      <c r="CK157" s="435">
        <f>INPUT!CT101</f>
        <v>-6.2770506586425689</v>
      </c>
      <c r="CL157" s="443">
        <f>INPUT!CU101</f>
        <v>17.076948827584108</v>
      </c>
      <c r="CM157" s="435">
        <f>INPUT!CV101</f>
        <v>-4.6833064267573281</v>
      </c>
      <c r="CN157" s="443">
        <f>INPUT!CW101</f>
        <v>17.139704403185537</v>
      </c>
      <c r="CO157" s="435">
        <f>INPUT!CX101</f>
        <v>-6.3861934092385608</v>
      </c>
      <c r="CP157" s="443">
        <f>INPUT!CY101</f>
        <v>16.933688656882758</v>
      </c>
      <c r="CQ157" s="435">
        <f>INPUT!CZ101</f>
        <v>-4.8902705548445669</v>
      </c>
      <c r="CR157" s="443">
        <f>INPUT!DA101</f>
        <v>17.347619034224362</v>
      </c>
      <c r="CS157" s="435">
        <f>INPUT!DB101</f>
        <v>-6.6791055699893631</v>
      </c>
      <c r="CT157" s="443">
        <f>INPUT!DC101</f>
        <v>15.928580340186036</v>
      </c>
      <c r="CU157" s="435">
        <f>INPUT!DD101</f>
        <v>-6.7246701913349476</v>
      </c>
      <c r="CV157" s="443">
        <f>INPUT!DE101</f>
        <v>15.933087081589958</v>
      </c>
      <c r="CW157" s="435">
        <f>INPUT!DF101</f>
        <v>-7.0398957485598217</v>
      </c>
      <c r="CX157" s="443">
        <f>INPUT!DG101</f>
        <v>17.155343878117094</v>
      </c>
      <c r="CY157" s="435">
        <f>INPUT!DH101</f>
        <v>1.3089600601830176</v>
      </c>
      <c r="CZ157" s="443">
        <f>INPUT!DI101</f>
        <v>17.652443046881871</v>
      </c>
      <c r="DA157" s="435">
        <f>INPUT!DJ101</f>
        <v>1.7571518722894197</v>
      </c>
      <c r="DB157" s="443">
        <f>INPUT!DK101</f>
        <v>16.866877126809069</v>
      </c>
      <c r="DC157" s="435">
        <f>INPUT!DL101</f>
        <v>5.8906491764103786</v>
      </c>
      <c r="DD157" s="443">
        <f>INPUT!DM101</f>
        <v>16.362875247611438</v>
      </c>
      <c r="DE157" s="435">
        <f>INPUT!DN101</f>
        <v>2.6974569574660823</v>
      </c>
      <c r="DF157" s="443">
        <f>INPUT!DO101</f>
        <v>16.960897811312531</v>
      </c>
      <c r="DG157" s="435">
        <f>INPUT!DP101</f>
        <v>-1.1334431311085136</v>
      </c>
      <c r="DH157" s="443">
        <f>INPUT!DQ101</f>
        <v>18.234345163626784</v>
      </c>
      <c r="DI157" s="435">
        <f>INPUT!DR101</f>
        <v>3.2964395647643752</v>
      </c>
      <c r="DJ157" s="443">
        <f>INPUT!DS101</f>
        <v>16.332554085866342</v>
      </c>
      <c r="DK157" s="435">
        <f>INPUT!DT101</f>
        <v>-3.1678836391915599</v>
      </c>
      <c r="DL157" s="443">
        <f>INPUT!DU101</f>
        <v>17.530173845642786</v>
      </c>
      <c r="DM157" s="435">
        <f>INPUT!DV101</f>
        <v>7.1338232454088102</v>
      </c>
      <c r="DN157" s="443">
        <f>INPUT!DW101</f>
        <v>17.496156802459648</v>
      </c>
      <c r="DO157" s="435">
        <f>INPUT!DX101</f>
        <v>3.1558411417944576</v>
      </c>
      <c r="DP157" s="443">
        <f>INPUT!DY101</f>
        <v>16.915085385101442</v>
      </c>
      <c r="DQ157" s="435">
        <f>INPUT!DZ101</f>
        <v>-7.2350269049253013</v>
      </c>
      <c r="DR157" s="443">
        <f>INPUT!EA101</f>
        <v>16.882826719562303</v>
      </c>
      <c r="DS157" s="435">
        <f>INPUT!EB101</f>
        <v>3.3691768648245191</v>
      </c>
      <c r="DT157" s="443">
        <f>INPUT!EC101</f>
        <v>17.46150855471182</v>
      </c>
      <c r="DU157" s="435">
        <f>INPUT!ED101</f>
        <v>-0.39169771809213216</v>
      </c>
      <c r="DV157" s="443">
        <f>INPUT!EE101</f>
        <v>17.133678919685117</v>
      </c>
      <c r="DW157" s="435">
        <f>INPUT!EF101</f>
        <v>-2.0717571685432867</v>
      </c>
      <c r="DX157" s="443">
        <f>INPUT!EG101</f>
        <v>17.202070842009601</v>
      </c>
      <c r="DY157" s="435">
        <f>INPUT!EH101</f>
        <v>1.6966243466966624</v>
      </c>
      <c r="DZ157" s="443">
        <f>INPUT!EI101</f>
        <v>17.237749616292881</v>
      </c>
      <c r="EA157" s="435">
        <f>INPUT!EJ101</f>
        <v>2.1022717500223109</v>
      </c>
      <c r="EB157" s="443">
        <f>INPUT!EK101</f>
        <v>17.357999307177419</v>
      </c>
      <c r="EC157" s="435">
        <f>INPUT!EL101</f>
        <v>-0.5927852522597199</v>
      </c>
      <c r="ED157" s="443">
        <f>INPUT!EM101</f>
        <v>17.794182211165023</v>
      </c>
      <c r="EE157" s="435">
        <f>INPUT!EN101</f>
        <v>3.854999819805438</v>
      </c>
      <c r="EF157" s="443">
        <f>INPUT!EO101</f>
        <v>18.409604814828405</v>
      </c>
      <c r="EG157" s="435">
        <f>INPUT!EP101</f>
        <v>7.0197011970782874</v>
      </c>
      <c r="EH157" s="443">
        <f>INPUT!EQ101</f>
        <v>18</v>
      </c>
      <c r="EI157" s="435">
        <f>INPUT!ER101</f>
        <v>4.4219831513659491</v>
      </c>
      <c r="EJ157" s="443">
        <f>INPUT!ES101</f>
        <v>18.399999999999999</v>
      </c>
      <c r="EK157" s="435">
        <f>INPUT!ET101</f>
        <v>6.0029999678114843</v>
      </c>
      <c r="EL157" s="443">
        <f>INPUT!EU101</f>
        <v>18.7</v>
      </c>
      <c r="EM157" s="435">
        <f>INPUT!EV101</f>
        <v>5.0905277808531046</v>
      </c>
      <c r="EN157" s="443">
        <f>INPUT!EW101</f>
        <v>18.8</v>
      </c>
      <c r="EO157" s="435">
        <f>INPUT!EX101</f>
        <v>2.1206060048456044</v>
      </c>
      <c r="EQ157" s="443">
        <f>INPUT!FF101</f>
        <v>20.305199572820719</v>
      </c>
      <c r="ER157" s="435">
        <f>INPUT!FG101</f>
        <v>1.6751130639784062</v>
      </c>
      <c r="ES157" s="443">
        <f>INPUT!FH101</f>
        <v>20.595529886341378</v>
      </c>
      <c r="ET157" s="435">
        <f>INPUT!FI101</f>
        <v>1.4298323563846083</v>
      </c>
      <c r="EU157" s="443">
        <f>INPUT!FJ101</f>
        <v>19.975759127027445</v>
      </c>
      <c r="EV157" s="435">
        <f>INPUT!FK101</f>
        <v>-3.0092489134011302</v>
      </c>
      <c r="EW157" s="443">
        <f>INPUT!FL101</f>
        <v>19.463971155229292</v>
      </c>
      <c r="EX157" s="435">
        <f>INPUT!FM101</f>
        <v>-2.5620451695660407</v>
      </c>
      <c r="EY157" s="443">
        <f>INPUT!FN101</f>
        <v>19.080315259877281</v>
      </c>
      <c r="EZ157" s="435">
        <f>INPUT!FO101</f>
        <v>-1.9711080143526405</v>
      </c>
      <c r="FA157" s="443">
        <f>INPUT!FP101</f>
        <v>19.659676236346222</v>
      </c>
      <c r="FB157" s="435">
        <f>INPUT!FQ101</f>
        <v>3.0364329340366814</v>
      </c>
      <c r="FC157" s="443">
        <f>INPUT!FR101</f>
        <v>19.309744130981084</v>
      </c>
      <c r="FD157" s="435">
        <f>INPUT!FS101</f>
        <v>-1.7799484648592268</v>
      </c>
      <c r="FE157" s="443">
        <f>INPUT!FT101</f>
        <v>19.797423895293687</v>
      </c>
      <c r="FF157" s="435">
        <f>INPUT!FU101</f>
        <v>2.5255630577214916</v>
      </c>
      <c r="FG157" s="443">
        <f>INPUT!FV101</f>
        <v>19.808069681892931</v>
      </c>
      <c r="FH157" s="435">
        <f>INPUT!FW101</f>
        <v>5.3773595269501762E-2</v>
      </c>
      <c r="FI157" s="443">
        <f>INPUT!FX101</f>
        <v>19.834475437582057</v>
      </c>
      <c r="FJ157" s="435">
        <f>INPUT!FY101</f>
        <v>0.13330807147384771</v>
      </c>
      <c r="FK157" s="443">
        <f>INPUT!FZ101</f>
        <v>19.256908605040337</v>
      </c>
      <c r="FL157" s="435">
        <f>INPUT!GA101</f>
        <v>-2.9119339927052179</v>
      </c>
      <c r="FM157" s="443">
        <f>INPUT!GB101</f>
        <v>18.157947775785495</v>
      </c>
      <c r="FN157" s="435">
        <f>INPUT!GC101</f>
        <v>-5.7068393052828732</v>
      </c>
      <c r="FO157" s="443">
        <f>INPUT!GD101</f>
        <v>17.126507419540353</v>
      </c>
      <c r="FP157" s="435">
        <f>INPUT!GE101</f>
        <v>-5.6803795725231527</v>
      </c>
      <c r="FQ157" s="443">
        <f>INPUT!GF101</f>
        <v>16.669198949855318</v>
      </c>
      <c r="FR157" s="435">
        <f>INPUT!GG101</f>
        <v>-2.6701793803170393</v>
      </c>
      <c r="FS157" s="443">
        <f>INPUT!GH101</f>
        <v>17.105252365068079</v>
      </c>
      <c r="FT157" s="435">
        <f>INPUT!GI101</f>
        <v>2.6159230358009822</v>
      </c>
      <c r="FU157" s="443">
        <f>INPUT!GJ101</f>
        <v>17.066225238253349</v>
      </c>
      <c r="FV157" s="435">
        <f>INPUT!GK101</f>
        <v>-0.22815873149250043</v>
      </c>
      <c r="FW157" s="443">
        <f>INPUT!GL101</f>
        <v>17.170135521825376</v>
      </c>
      <c r="FX157" s="435">
        <f>INPUT!GM101</f>
        <v>0.60886506606696589</v>
      </c>
      <c r="FY157" s="443">
        <f>INPUT!GN101</f>
        <v>17.696266706561541</v>
      </c>
      <c r="FZ157" s="435">
        <f>INPUT!GO101</f>
        <v>3.0642226677092266</v>
      </c>
      <c r="GA157" s="443">
        <f>INPUT!GP101</f>
        <v>18.472907750922669</v>
      </c>
      <c r="GB157" s="435">
        <f>INPUT!GQ101</f>
        <v>4.3887281834035674</v>
      </c>
      <c r="GC157" s="443">
        <f>INPUT!GR101</f>
        <v>17.8</v>
      </c>
      <c r="GD157" s="435">
        <f>INPUT!GS101</f>
        <v>-3.6426736927166137</v>
      </c>
      <c r="GE157" s="443">
        <f>INPUT!GT101</f>
        <v>17.8</v>
      </c>
      <c r="GF157" s="435">
        <f>INPUT!GU101</f>
        <v>0</v>
      </c>
      <c r="GG157" s="443">
        <f>INPUT!GV101</f>
        <v>17.650000000000002</v>
      </c>
      <c r="GH157" s="435">
        <f>INPUT!GW101</f>
        <v>-0.84269662921347965</v>
      </c>
      <c r="GI157" s="443">
        <f>INPUT!GX101</f>
        <v>17.55</v>
      </c>
      <c r="GJ157" s="435">
        <f>INPUT!GY101</f>
        <v>-0.56657223796034994</v>
      </c>
      <c r="GK157" s="435">
        <f>INPUT!GZ101</f>
        <v>-0.16585724235883559</v>
      </c>
      <c r="GL157" s="436"/>
    </row>
    <row r="158" spans="1:194" ht="12" hidden="1" customHeight="1" outlineLevel="1" x14ac:dyDescent="0.2">
      <c r="A158" s="433" t="s">
        <v>285</v>
      </c>
      <c r="B158" s="443">
        <f>INPUT!K102</f>
        <v>16.586843376322051</v>
      </c>
      <c r="C158" s="435">
        <f>INPUT!L102</f>
        <v>-4.1432084081351794</v>
      </c>
      <c r="D158" s="443">
        <f>INPUT!M102</f>
        <v>17.172520413331082</v>
      </c>
      <c r="E158" s="435">
        <f>INPUT!N102</f>
        <v>-0.74453115127212088</v>
      </c>
      <c r="F158" s="443">
        <f>INPUT!O102</f>
        <v>17.34878016731637</v>
      </c>
      <c r="G158" s="435">
        <f>INPUT!P102</f>
        <v>2.5282246254727525</v>
      </c>
      <c r="H158" s="443">
        <f>INPUT!Q102</f>
        <v>17.597913037449192</v>
      </c>
      <c r="I158" s="435">
        <f>INPUT!R102</f>
        <v>5.0246800866277308</v>
      </c>
      <c r="J158" s="443">
        <f>INPUT!S102</f>
        <v>16.402476938408729</v>
      </c>
      <c r="K158" s="435">
        <f>INPUT!T102</f>
        <v>-1.1115221487923876</v>
      </c>
      <c r="L158" s="443">
        <f>INPUT!U102</f>
        <v>16.508519710784892</v>
      </c>
      <c r="M158" s="435">
        <f>INPUT!V102</f>
        <v>-3.8666467505301338</v>
      </c>
      <c r="N158" s="443">
        <f>INPUT!W102</f>
        <v>16.551990787126922</v>
      </c>
      <c r="O158" s="435">
        <f>INPUT!X102</f>
        <v>-4.5927689007814632</v>
      </c>
      <c r="P158" s="443">
        <f>INPUT!Y102</f>
        <v>17.085752449162715</v>
      </c>
      <c r="Q158" s="435">
        <f>INPUT!Z102</f>
        <v>-2.9103484441397987</v>
      </c>
      <c r="R158" s="443">
        <f>INPUT!AA102</f>
        <v>15.786917553372962</v>
      </c>
      <c r="S158" s="435">
        <f>INPUT!AB102</f>
        <v>-3.7528440817029662</v>
      </c>
      <c r="T158" s="443">
        <f>INPUT!AC102</f>
        <v>15.929175395844183</v>
      </c>
      <c r="U158" s="435">
        <f>INPUT!AD102</f>
        <v>-3.5093656190277822</v>
      </c>
      <c r="V158" s="443">
        <f>INPUT!AE102</f>
        <v>16.897382530155767</v>
      </c>
      <c r="W158" s="435">
        <f>INPUT!AF102</f>
        <v>2.0867081638147544</v>
      </c>
      <c r="X158" s="443">
        <f>INPUT!AG102</f>
        <v>16.431970363940728</v>
      </c>
      <c r="Y158" s="435">
        <f>INPUT!AH102</f>
        <v>-3.8264752293893034</v>
      </c>
      <c r="Z158" s="443">
        <f>INPUT!AI102</f>
        <v>15.564255786798546</v>
      </c>
      <c r="AA158" s="435">
        <f>INPUT!AJ102</f>
        <v>-1.4104195187035984</v>
      </c>
      <c r="AB158" s="443">
        <f>INPUT!AK102</f>
        <v>16.352630552513538</v>
      </c>
      <c r="AC158" s="435">
        <f>INPUT!AL102</f>
        <v>2.6583620692621102</v>
      </c>
      <c r="AD158" s="443">
        <f>INPUT!AM102</f>
        <v>15.985928967780868</v>
      </c>
      <c r="AE158" s="435">
        <f>INPUT!AN102</f>
        <v>-5.394051775464515</v>
      </c>
      <c r="AF158" s="443">
        <f>INPUT!AO102</f>
        <v>16.309507367319199</v>
      </c>
      <c r="AG158" s="435">
        <f>INPUT!AP102</f>
        <v>-0.74527274519839981</v>
      </c>
      <c r="AH158" s="443">
        <f>INPUT!AQ102</f>
        <v>15.492887143148707</v>
      </c>
      <c r="AI158" s="435">
        <f>INPUT!AR102</f>
        <v>-0.45854196067872666</v>
      </c>
      <c r="AJ158" s="443">
        <f>INPUT!AS102</f>
        <v>16.775509341448984</v>
      </c>
      <c r="AK158" s="435">
        <f>INPUT!AT102</f>
        <v>2.5859985497589832</v>
      </c>
      <c r="AL158" s="443">
        <f>INPUT!AU102</f>
        <v>15.650354398630906</v>
      </c>
      <c r="AM158" s="435">
        <f>INPUT!AV102</f>
        <v>-2.0991871653270988</v>
      </c>
      <c r="AN158" s="443">
        <f>INPUT!AW102</f>
        <v>18.065390836312233</v>
      </c>
      <c r="AO158" s="435">
        <f>INPUT!AX102</f>
        <v>10.766011685377164</v>
      </c>
      <c r="AP158" s="443">
        <f>INPUT!AY102</f>
        <v>15.662428659467858</v>
      </c>
      <c r="AQ158" s="435">
        <f>INPUT!AZ102</f>
        <v>1.0943184104592607</v>
      </c>
      <c r="AR158" s="443">
        <f>INPUT!BA102</f>
        <v>15.951551143765997</v>
      </c>
      <c r="AS158" s="435">
        <f>INPUT!BB102</f>
        <v>-4.91167320712671</v>
      </c>
      <c r="AT158" s="443">
        <f>INPUT!BC102</f>
        <v>15.933529473026454</v>
      </c>
      <c r="AU158" s="435">
        <f>INPUT!BD102</f>
        <v>1.8093844214819743</v>
      </c>
      <c r="AV158" s="443">
        <f>INPUT!BE102</f>
        <v>17.032963494813032</v>
      </c>
      <c r="AW158" s="435">
        <f>INPUT!BF102</f>
        <v>-5.7149460582052614</v>
      </c>
      <c r="AX158" s="443">
        <f>INPUT!BG102</f>
        <v>15.711442407646864</v>
      </c>
      <c r="AY158" s="435">
        <f>INPUT!BH102</f>
        <v>0.31293836508157202</v>
      </c>
      <c r="AZ158" s="443">
        <f>INPUT!BI102</f>
        <v>16.017200688278272</v>
      </c>
      <c r="BA158" s="435">
        <f>INPUT!BJ102</f>
        <v>0.41155586638941255</v>
      </c>
      <c r="BB158" s="443">
        <f>INPUT!BK102</f>
        <v>16.311470552459134</v>
      </c>
      <c r="BC158" s="435">
        <f>INPUT!BL102</f>
        <v>2.3719859436823976</v>
      </c>
      <c r="BD158" s="443">
        <f>INPUT!BM102</f>
        <v>17.794230751410804</v>
      </c>
      <c r="BE158" s="435">
        <f>INPUT!BN102</f>
        <v>4.4693764348734621</v>
      </c>
      <c r="BF158" s="443">
        <f>INPUT!BO102</f>
        <v>16.457348860609468</v>
      </c>
      <c r="BG158" s="435">
        <f>INPUT!BP102</f>
        <v>4.7475364362445038</v>
      </c>
      <c r="BH158" s="443">
        <f>INPUT!BQ102</f>
        <v>16.675242900248762</v>
      </c>
      <c r="BI158" s="435">
        <f>INPUT!BR102</f>
        <v>4.1083471748721845</v>
      </c>
      <c r="BJ158" s="443">
        <f>INPUT!BS102</f>
        <v>16.448504461859851</v>
      </c>
      <c r="BK158" s="435">
        <f>INPUT!BT102</f>
        <v>0.84010763444046788</v>
      </c>
      <c r="BL158" s="443">
        <f>INPUT!BU102</f>
        <v>16.78250494615861</v>
      </c>
      <c r="BM158" s="435">
        <f>INPUT!BV102</f>
        <v>-5.6856956582513662</v>
      </c>
      <c r="BN158" s="443">
        <f>INPUT!BW102</f>
        <v>15.97907811057774</v>
      </c>
      <c r="BO158" s="435">
        <f>INPUT!BX102</f>
        <v>-2.9061226937739937</v>
      </c>
      <c r="BP158" s="443">
        <f>INPUT!BY102</f>
        <v>16.403607498893816</v>
      </c>
      <c r="BQ158" s="435">
        <f>INPUT!BZ102</f>
        <v>-1.6289741803454882</v>
      </c>
      <c r="BR158" s="443">
        <f>INPUT!CA102</f>
        <v>16.700747021769256</v>
      </c>
      <c r="BS158" s="435">
        <f>INPUT!CB102</f>
        <v>1.533528841447529</v>
      </c>
      <c r="BT158" s="443">
        <f>INPUT!CC102</f>
        <v>17.588381514878005</v>
      </c>
      <c r="BU158" s="435">
        <f>INPUT!CD102</f>
        <v>4.8018848872966036</v>
      </c>
      <c r="BV158" s="443">
        <f>INPUT!CE102</f>
        <v>15.643383995457416</v>
      </c>
      <c r="BW158" s="435">
        <f>INPUT!CF102</f>
        <v>-2.1008353097548449</v>
      </c>
      <c r="BX158" s="443">
        <f>INPUT!CG102</f>
        <v>16.540641634297224</v>
      </c>
      <c r="BY158" s="435">
        <f>INPUT!CH102</f>
        <v>0.83539023603587115</v>
      </c>
      <c r="BZ158" s="443">
        <f>INPUT!CI102</f>
        <v>15.994880361225292</v>
      </c>
      <c r="CA158" s="435">
        <f>INPUT!CJ102</f>
        <v>-4.226557408622944</v>
      </c>
      <c r="CB158" s="443">
        <f>INPUT!CK102</f>
        <v>16.831040381173892</v>
      </c>
      <c r="CC158" s="435">
        <f>INPUT!CL102</f>
        <v>-4.3059171366249815</v>
      </c>
      <c r="CD158" s="443">
        <f>INPUT!CM102</f>
        <v>15.174916703023699</v>
      </c>
      <c r="CE158" s="435">
        <f>INPUT!CN102</f>
        <v>-2.9946672188687073</v>
      </c>
      <c r="CF158" s="443">
        <f>INPUT!CO102</f>
        <v>15.653221285405833</v>
      </c>
      <c r="CG158" s="435">
        <f>INPUT!CP102</f>
        <v>-5.3650902335693811</v>
      </c>
      <c r="CH158" s="443">
        <f>INPUT!CQ102</f>
        <v>15.15647872531467</v>
      </c>
      <c r="CI158" s="435">
        <f>INPUT!CR102</f>
        <v>-5.2416874460847529</v>
      </c>
      <c r="CJ158" s="443">
        <f>INPUT!CS102</f>
        <v>15.826441328059451</v>
      </c>
      <c r="CK158" s="435">
        <f>INPUT!CT102</f>
        <v>-5.9687281972071071</v>
      </c>
      <c r="CL158" s="443">
        <f>INPUT!CU102</f>
        <v>14.463974100222449</v>
      </c>
      <c r="CM158" s="435">
        <f>INPUT!CV102</f>
        <v>-4.6849852075931953</v>
      </c>
      <c r="CN158" s="443">
        <f>INPUT!CW102</f>
        <v>14.724592155457456</v>
      </c>
      <c r="CO158" s="435">
        <f>INPUT!CX102</f>
        <v>-5.9325113535204199</v>
      </c>
      <c r="CP158" s="443">
        <f>INPUT!CY102</f>
        <v>14.51193863664481</v>
      </c>
      <c r="CQ158" s="435">
        <f>INPUT!CZ102</f>
        <v>-4.2525714603705129</v>
      </c>
      <c r="CR158" s="443">
        <f>INPUT!DA102</f>
        <v>14.87097131999402</v>
      </c>
      <c r="CS158" s="435">
        <f>INPUT!DB102</f>
        <v>-6.0371753084594744</v>
      </c>
      <c r="CT158" s="443">
        <f>INPUT!DC102</f>
        <v>13.504486059953599</v>
      </c>
      <c r="CU158" s="435">
        <f>INPUT!DD102</f>
        <v>-6.6336404754353984</v>
      </c>
      <c r="CV158" s="443">
        <f>INPUT!DE102</f>
        <v>13.516242784450924</v>
      </c>
      <c r="CW158" s="435">
        <f>INPUT!DF102</f>
        <v>-8.2063350770545824</v>
      </c>
      <c r="CX158" s="443">
        <f>INPUT!DG102</f>
        <v>14.5570652111515</v>
      </c>
      <c r="CY158" s="435">
        <f>INPUT!DH102</f>
        <v>0.31096172356144258</v>
      </c>
      <c r="CZ158" s="443">
        <f>INPUT!DI102</f>
        <v>14.881542725258837</v>
      </c>
      <c r="DA158" s="435">
        <f>INPUT!DJ102</f>
        <v>7.1087523722179746E-2</v>
      </c>
      <c r="DB158" s="443">
        <f>INPUT!DK102</f>
        <v>14.188718462808358</v>
      </c>
      <c r="DC158" s="435">
        <f>INPUT!DL102</f>
        <v>5.0667044996535848</v>
      </c>
      <c r="DD158" s="443">
        <f>INPUT!DM102</f>
        <v>13.724108810691977</v>
      </c>
      <c r="DE158" s="435">
        <f>INPUT!DN102</f>
        <v>1.5378979910022128</v>
      </c>
      <c r="DF158" s="443">
        <f>INPUT!DO102</f>
        <v>14.210628416235894</v>
      </c>
      <c r="DG158" s="435">
        <f>INPUT!DP102</f>
        <v>-2.3798532869813371</v>
      </c>
      <c r="DH158" s="443">
        <f>INPUT!DQ102</f>
        <v>15.142822641096739</v>
      </c>
      <c r="DI158" s="435">
        <f>INPUT!DR102</f>
        <v>1.7557313825697918</v>
      </c>
      <c r="DJ158" s="443">
        <f>INPUT!DS102</f>
        <v>13.592127217625224</v>
      </c>
      <c r="DK158" s="435">
        <f>INPUT!DT102</f>
        <v>-4.2046873137057901</v>
      </c>
      <c r="DL158" s="443">
        <f>INPUT!DU102</f>
        <v>14.538917536424206</v>
      </c>
      <c r="DM158" s="435">
        <f>INPUT!DV102</f>
        <v>5.9370611015371777</v>
      </c>
      <c r="DN158" s="443">
        <f>INPUT!DW102</f>
        <v>14.507284940056586</v>
      </c>
      <c r="DO158" s="435">
        <f>INPUT!DX102</f>
        <v>2.087567946550184</v>
      </c>
      <c r="DP158" s="443">
        <f>INPUT!DY102</f>
        <v>14.026197901899632</v>
      </c>
      <c r="DQ158" s="435">
        <f>INPUT!DZ102</f>
        <v>-7.3739537579120329</v>
      </c>
      <c r="DR158" s="443">
        <f>INPUT!EA102</f>
        <v>14.214760758799629</v>
      </c>
      <c r="DS158" s="435">
        <f>INPUT!EB102</f>
        <v>4.5808395640015931</v>
      </c>
      <c r="DT158" s="443">
        <f>INPUT!EC102</f>
        <v>14.794262429138419</v>
      </c>
      <c r="DU158" s="435">
        <f>INPUT!ED102</f>
        <v>1.7562854461104171</v>
      </c>
      <c r="DV158" s="443">
        <f>INPUT!EE102</f>
        <v>14.634887426619134</v>
      </c>
      <c r="DW158" s="435">
        <f>INPUT!EF102</f>
        <v>0.87957524160995337</v>
      </c>
      <c r="DX158" s="443">
        <f>INPUT!EG102</f>
        <v>14.676011082912291</v>
      </c>
      <c r="DY158" s="435">
        <f>INPUT!EH102</f>
        <v>4.6328533616700973</v>
      </c>
      <c r="DZ158" s="443">
        <f>INPUT!EI102</f>
        <v>14.625416152321103</v>
      </c>
      <c r="EA158" s="435">
        <f>INPUT!EJ102</f>
        <v>2.8889363703659798</v>
      </c>
      <c r="EB158" s="443">
        <f>INPUT!EK102</f>
        <v>14.750891453912661</v>
      </c>
      <c r="EC158" s="435">
        <f>INPUT!EL102</f>
        <v>-0.29316078063029716</v>
      </c>
      <c r="ED158" s="443">
        <f>INPUT!EM102</f>
        <v>15.088319659416866</v>
      </c>
      <c r="EE158" s="435">
        <f>INPUT!EN102</f>
        <v>3.0982966905026776</v>
      </c>
      <c r="EF158" s="443">
        <f>INPUT!EO102</f>
        <v>15.570703754551424</v>
      </c>
      <c r="EG158" s="435">
        <f>INPUT!EP102</f>
        <v>6.0962932406125603</v>
      </c>
      <c r="EH158" s="443">
        <f>INPUT!EQ102</f>
        <v>15.187869652631628</v>
      </c>
      <c r="EI158" s="435">
        <f>INPUT!ER102</f>
        <v>3.8457264699525373</v>
      </c>
      <c r="EJ158" s="443">
        <f>INPUT!ES102</f>
        <v>15.512758674766966</v>
      </c>
      <c r="EK158" s="435">
        <f>INPUT!ET102</f>
        <v>5.1648893440417787</v>
      </c>
      <c r="EL158" s="443">
        <f>INPUT!EU102</f>
        <v>15.7557760129264</v>
      </c>
      <c r="EM158" s="435">
        <f>INPUT!EV102</f>
        <v>4.4236625984588329</v>
      </c>
      <c r="EN158" s="443">
        <f>INPUT!EW102</f>
        <v>15.839758816789939</v>
      </c>
      <c r="EO158" s="435">
        <f>INPUT!EX102</f>
        <v>1.7279569792076233</v>
      </c>
      <c r="EQ158" s="443">
        <f>INPUT!FF102</f>
        <v>17.06699891652573</v>
      </c>
      <c r="ER158" s="435">
        <f>INPUT!FG102</f>
        <v>1.5585547836421298</v>
      </c>
      <c r="ES158" s="443">
        <f>INPUT!FH102</f>
        <v>17.18208467436969</v>
      </c>
      <c r="ET158" s="435">
        <f>INPUT!FI102</f>
        <v>0.6743174849125122</v>
      </c>
      <c r="EU158" s="443">
        <f>INPUT!FJ102</f>
        <v>16.640675464653707</v>
      </c>
      <c r="EV158" s="435">
        <f>INPUT!FK102</f>
        <v>-3.151010019893552</v>
      </c>
      <c r="EW158" s="443">
        <f>INPUT!FL102</f>
        <v>16.266424922032428</v>
      </c>
      <c r="EX158" s="435">
        <f>INPUT!FM102</f>
        <v>-2.2490105249406533</v>
      </c>
      <c r="EY158" s="443">
        <f>INPUT!FN102</f>
        <v>16.056865217051755</v>
      </c>
      <c r="EZ158" s="435">
        <f>INPUT!FO102</f>
        <v>-1.2882960206998528</v>
      </c>
      <c r="FA158" s="443">
        <f>INPUT!FP102</f>
        <v>16.510794160168707</v>
      </c>
      <c r="FB158" s="435">
        <f>INPUT!FQ102</f>
        <v>2.8270084912645155</v>
      </c>
      <c r="FC158" s="443">
        <f>INPUT!FR102</f>
        <v>16.151750845065802</v>
      </c>
      <c r="FD158" s="435">
        <f>INPUT!FS102</f>
        <v>-2.174597488284824</v>
      </c>
      <c r="FE158" s="443">
        <f>INPUT!FT102</f>
        <v>16.465369828696353</v>
      </c>
      <c r="FF158" s="435">
        <f>INPUT!FU102</f>
        <v>1.9417027085107508</v>
      </c>
      <c r="FG158" s="443">
        <f>INPUT!FV102</f>
        <v>16.591429590646921</v>
      </c>
      <c r="FH158" s="435">
        <f>INPUT!FW102</f>
        <v>0.76560540857617543</v>
      </c>
      <c r="FI158" s="443">
        <f>INPUT!FX102</f>
        <v>16.672847048116854</v>
      </c>
      <c r="FJ158" s="435">
        <f>INPUT!FY102</f>
        <v>0.49071996493799119</v>
      </c>
      <c r="FK158" s="443">
        <f>INPUT!FZ102</f>
        <v>16.254932768588041</v>
      </c>
      <c r="FL158" s="435">
        <f>INPUT!GA102</f>
        <v>-2.5065561887704924</v>
      </c>
      <c r="FM158" s="443">
        <f>INPUT!GB102</f>
        <v>15.455253769290703</v>
      </c>
      <c r="FN158" s="435">
        <f>INPUT!GC102</f>
        <v>-4.9196081625307198</v>
      </c>
      <c r="FO158" s="443">
        <f>INPUT!GD102</f>
        <v>14.645639670760085</v>
      </c>
      <c r="FP158" s="435">
        <f>INPUT!GE102</f>
        <v>-5.2384393722431533</v>
      </c>
      <c r="FQ158" s="443">
        <f>INPUT!GF102</f>
        <v>14.117594550479476</v>
      </c>
      <c r="FR158" s="435">
        <f>INPUT!GG102</f>
        <v>-3.6054766616636535</v>
      </c>
      <c r="FS158" s="443">
        <f>INPUT!GH102</f>
        <v>14.317967907401208</v>
      </c>
      <c r="FT158" s="435">
        <f>INPUT!GI102</f>
        <v>1.4193165571179112</v>
      </c>
      <c r="FU158" s="443">
        <f>INPUT!GJ102</f>
        <v>14.16482517239632</v>
      </c>
      <c r="FV158" s="435">
        <f>INPUT!GK102</f>
        <v>-1.06958428734657</v>
      </c>
      <c r="FW158" s="443">
        <f>INPUT!GL102</f>
        <v>14.406079516744649</v>
      </c>
      <c r="FX158" s="435">
        <f>INPUT!GM102</f>
        <v>1.7031932368531733</v>
      </c>
      <c r="FY158" s="443">
        <f>INPUT!GN102</f>
        <v>15.006452966853031</v>
      </c>
      <c r="FZ158" s="435">
        <f>INPUT!GO102</f>
        <v>4.1675005986920199</v>
      </c>
      <c r="GA158" s="443">
        <f>INPUT!GP102</f>
        <v>15.572489400145503</v>
      </c>
      <c r="GB158" s="435">
        <f>INPUT!GQ102</f>
        <v>3.7719535358739398</v>
      </c>
      <c r="GC158" s="443">
        <f>INPUT!GR102</f>
        <v>15.169995012156063</v>
      </c>
      <c r="GD158" s="435">
        <f>INPUT!GS102</f>
        <v>-2.5846502614134348</v>
      </c>
      <c r="GE158" s="443">
        <f>INPUT!GT102</f>
        <v>15.086244742223329</v>
      </c>
      <c r="GF158" s="435">
        <f>INPUT!GU102</f>
        <v>-0.55207842761729742</v>
      </c>
      <c r="GG158" s="443">
        <f>INPUT!GV102</f>
        <v>14.880640528364392</v>
      </c>
      <c r="GH158" s="435">
        <f>INPUT!GW102</f>
        <v>-1.362858798674349</v>
      </c>
      <c r="GI158" s="443">
        <f>INPUT!GX102</f>
        <v>14.723098712825189</v>
      </c>
      <c r="GJ158" s="435">
        <f>INPUT!GY102</f>
        <v>-1.0587031871303387</v>
      </c>
      <c r="GK158" s="435">
        <f>INPUT!GZ102</f>
        <v>-0.38052824640933958</v>
      </c>
      <c r="GL158" s="436"/>
    </row>
    <row r="159" spans="1:194" ht="12" hidden="1" customHeight="1" outlineLevel="1" x14ac:dyDescent="0.2">
      <c r="B159" s="436"/>
      <c r="C159" s="435"/>
      <c r="D159" s="436"/>
      <c r="E159" s="435"/>
      <c r="F159" s="436"/>
      <c r="G159" s="435"/>
      <c r="H159" s="436"/>
      <c r="I159" s="435"/>
      <c r="J159" s="436"/>
      <c r="K159" s="435"/>
      <c r="L159" s="436"/>
      <c r="M159" s="435"/>
      <c r="N159" s="436"/>
      <c r="O159" s="435"/>
      <c r="P159" s="436"/>
      <c r="Q159" s="435"/>
      <c r="R159" s="436"/>
      <c r="S159" s="435"/>
      <c r="T159" s="436"/>
      <c r="U159" s="435"/>
      <c r="V159" s="436"/>
      <c r="W159" s="435"/>
      <c r="X159" s="436"/>
      <c r="Y159" s="435"/>
      <c r="Z159" s="436"/>
      <c r="AA159" s="435"/>
      <c r="AB159" s="436"/>
      <c r="AC159" s="435"/>
      <c r="AD159" s="436"/>
      <c r="AE159" s="435"/>
      <c r="AF159" s="436"/>
      <c r="AG159" s="435"/>
      <c r="AH159" s="436"/>
      <c r="AI159" s="435"/>
      <c r="AJ159" s="436"/>
      <c r="AK159" s="435"/>
      <c r="AL159" s="436"/>
      <c r="AM159" s="435"/>
      <c r="AN159" s="436"/>
      <c r="AO159" s="435"/>
      <c r="AP159" s="436"/>
      <c r="AQ159" s="435"/>
      <c r="AR159" s="436"/>
      <c r="AS159" s="435"/>
      <c r="AT159" s="436"/>
      <c r="AU159" s="435"/>
      <c r="AV159" s="436"/>
      <c r="AW159" s="435"/>
      <c r="AX159" s="436"/>
      <c r="AY159" s="435"/>
      <c r="AZ159" s="436"/>
      <c r="BA159" s="435"/>
      <c r="BB159" s="436"/>
      <c r="BC159" s="435"/>
      <c r="BD159" s="436"/>
      <c r="BE159" s="435"/>
      <c r="BF159" s="436"/>
      <c r="BG159" s="435"/>
      <c r="BH159" s="436"/>
      <c r="BI159" s="435"/>
      <c r="BJ159" s="436"/>
      <c r="BK159" s="435"/>
      <c r="BL159" s="436"/>
      <c r="BM159" s="435"/>
      <c r="BN159" s="436"/>
      <c r="BO159" s="435"/>
      <c r="BP159" s="436"/>
      <c r="BQ159" s="435"/>
      <c r="BR159" s="436"/>
      <c r="BS159" s="435"/>
      <c r="BT159" s="436"/>
      <c r="BU159" s="435"/>
      <c r="BV159" s="436"/>
      <c r="BW159" s="435"/>
      <c r="BX159" s="436"/>
      <c r="BY159" s="435"/>
      <c r="BZ159" s="436"/>
      <c r="CA159" s="435"/>
      <c r="CB159" s="436"/>
      <c r="CC159" s="435"/>
      <c r="CD159" s="436"/>
      <c r="CE159" s="435"/>
      <c r="CF159" s="436"/>
      <c r="CG159" s="435"/>
      <c r="CH159" s="436"/>
      <c r="CI159" s="435"/>
      <c r="CJ159" s="436"/>
      <c r="CK159" s="435"/>
      <c r="CL159" s="436"/>
      <c r="CM159" s="435"/>
      <c r="CN159" s="436"/>
      <c r="CO159" s="435"/>
      <c r="CP159" s="436"/>
      <c r="CQ159" s="435"/>
      <c r="CR159" s="436"/>
      <c r="CS159" s="435"/>
      <c r="CT159" s="436"/>
      <c r="CU159" s="435"/>
      <c r="CV159" s="436"/>
      <c r="CW159" s="435"/>
      <c r="CX159" s="436"/>
      <c r="CY159" s="435"/>
      <c r="CZ159" s="436"/>
      <c r="DA159" s="435"/>
      <c r="DB159" s="436"/>
      <c r="DC159" s="435"/>
      <c r="DD159" s="436"/>
      <c r="DE159" s="435"/>
      <c r="DF159" s="436"/>
      <c r="DG159" s="435"/>
      <c r="DH159" s="436"/>
      <c r="DI159" s="435"/>
      <c r="DJ159" s="436"/>
      <c r="DK159" s="435"/>
      <c r="DL159" s="436"/>
      <c r="DM159" s="435"/>
      <c r="DN159" s="436"/>
      <c r="DO159" s="435"/>
      <c r="DP159" s="436"/>
      <c r="DQ159" s="435"/>
      <c r="DR159" s="436"/>
      <c r="DS159" s="435"/>
      <c r="DT159" s="436"/>
      <c r="DU159" s="435"/>
      <c r="DV159" s="436"/>
      <c r="DW159" s="435"/>
      <c r="DX159" s="436"/>
      <c r="DY159" s="435"/>
      <c r="DZ159" s="436"/>
      <c r="EA159" s="435"/>
      <c r="EB159" s="436"/>
      <c r="EC159" s="435"/>
      <c r="ED159" s="436"/>
      <c r="EE159" s="435"/>
      <c r="EF159" s="436"/>
      <c r="EG159" s="435"/>
      <c r="EH159" s="436"/>
      <c r="EI159" s="435"/>
      <c r="EJ159" s="436"/>
      <c r="EK159" s="435"/>
      <c r="EL159" s="436"/>
      <c r="EM159" s="435"/>
      <c r="EN159" s="436"/>
      <c r="EO159" s="435"/>
      <c r="EQ159" s="436"/>
      <c r="ER159" s="435"/>
      <c r="ES159" s="436"/>
      <c r="ET159" s="435"/>
      <c r="EU159" s="436"/>
      <c r="EV159" s="435"/>
      <c r="EW159" s="436"/>
      <c r="EX159" s="435"/>
      <c r="EY159" s="436"/>
      <c r="EZ159" s="435"/>
      <c r="FA159" s="436"/>
      <c r="FB159" s="435"/>
      <c r="FC159" s="436"/>
      <c r="FD159" s="435"/>
      <c r="FE159" s="436"/>
      <c r="FF159" s="435"/>
      <c r="FG159" s="436"/>
      <c r="FH159" s="435"/>
      <c r="FI159" s="436"/>
      <c r="FJ159" s="435"/>
      <c r="FK159" s="436"/>
      <c r="FL159" s="435"/>
      <c r="FM159" s="436"/>
      <c r="FN159" s="435"/>
      <c r="FO159" s="436"/>
      <c r="FP159" s="435"/>
      <c r="FQ159" s="436"/>
      <c r="FR159" s="435"/>
      <c r="FS159" s="436"/>
      <c r="FT159" s="435"/>
      <c r="FU159" s="436"/>
      <c r="FV159" s="435"/>
      <c r="FW159" s="436"/>
      <c r="FX159" s="435"/>
      <c r="FY159" s="436"/>
      <c r="FZ159" s="435"/>
      <c r="GA159" s="436"/>
      <c r="GB159" s="435"/>
      <c r="GC159" s="436"/>
      <c r="GD159" s="435"/>
      <c r="GE159" s="436"/>
      <c r="GF159" s="435"/>
      <c r="GG159" s="436"/>
      <c r="GH159" s="435"/>
      <c r="GI159" s="436"/>
      <c r="GJ159" s="435"/>
      <c r="GK159" s="435"/>
      <c r="GL159" s="436"/>
    </row>
    <row r="160" spans="1:194" ht="12" hidden="1" customHeight="1" outlineLevel="1" x14ac:dyDescent="0.2">
      <c r="A160" s="437" t="s">
        <v>20</v>
      </c>
      <c r="B160" s="443">
        <f>INPUT!K121</f>
        <v>10.853559998374946</v>
      </c>
      <c r="C160" s="435">
        <f>INPUT!L121</f>
        <v>12.657873330032544</v>
      </c>
      <c r="D160" s="443">
        <f>INPUT!M121</f>
        <v>10.969000168815359</v>
      </c>
      <c r="E160" s="435">
        <f>INPUT!N121</f>
        <v>14.330856612518561</v>
      </c>
      <c r="F160" s="443">
        <f>INPUT!O121</f>
        <v>11.24611274144803</v>
      </c>
      <c r="G160" s="435">
        <f>INPUT!P121</f>
        <v>15.678669876133622</v>
      </c>
      <c r="H160" s="443">
        <f>INPUT!Q121</f>
        <v>11.097822036175172</v>
      </c>
      <c r="I160" s="435">
        <f>INPUT!R121</f>
        <v>13.135136191858376</v>
      </c>
      <c r="J160" s="443">
        <f>INPUT!S121</f>
        <v>12.460925189305213</v>
      </c>
      <c r="K160" s="435">
        <f>INPUT!T121</f>
        <v>14.809566549325105</v>
      </c>
      <c r="L160" s="443">
        <f>INPUT!U121</f>
        <v>12.527177118972579</v>
      </c>
      <c r="M160" s="435">
        <f>INPUT!V121</f>
        <v>14.20527783915151</v>
      </c>
      <c r="N160" s="443">
        <f>INPUT!W121</f>
        <v>11.977150744388505</v>
      </c>
      <c r="O160" s="435">
        <f>INPUT!X121</f>
        <v>6.5003616782730811</v>
      </c>
      <c r="P160" s="443">
        <f>INPUT!Y121</f>
        <v>12.123099363688885</v>
      </c>
      <c r="Q160" s="435">
        <f>INPUT!Z121</f>
        <v>9.2385454026173264</v>
      </c>
      <c r="R160" s="443">
        <f>INPUT!AA121</f>
        <v>13.605038070505692</v>
      </c>
      <c r="S160" s="435">
        <f>INPUT!AB121</f>
        <v>9.1816046065538828</v>
      </c>
      <c r="T160" s="443">
        <f>INPUT!AC121</f>
        <v>13.28438368362678</v>
      </c>
      <c r="U160" s="435">
        <f>INPUT!AD121</f>
        <v>6.0445107262625086</v>
      </c>
      <c r="V160" s="443">
        <f>INPUT!AE121</f>
        <v>12.692171020004919</v>
      </c>
      <c r="W160" s="435">
        <f>INPUT!AF121</f>
        <v>5.969869553085605</v>
      </c>
      <c r="X160" s="443">
        <f>INPUT!AG121</f>
        <v>12.562775125550251</v>
      </c>
      <c r="Y160" s="435">
        <f>INPUT!AH121</f>
        <v>3.6267603578197471</v>
      </c>
      <c r="Z160" s="443">
        <f>INPUT!AI121</f>
        <v>14.275629431203305</v>
      </c>
      <c r="AA160" s="435">
        <f>INPUT!AJ121</f>
        <v>4.9289929011766986</v>
      </c>
      <c r="AB160" s="443">
        <f>INPUT!AK121</f>
        <v>14.172504838056376</v>
      </c>
      <c r="AC160" s="435">
        <f>INPUT!AL121</f>
        <v>6.6854524498883627</v>
      </c>
      <c r="AD160" s="443">
        <f>INPUT!AM121</f>
        <v>14.000750651300391</v>
      </c>
      <c r="AE160" s="435">
        <f>INPUT!AN121</f>
        <v>10.31013235823044</v>
      </c>
      <c r="AF160" s="443">
        <f>INPUT!AO121</f>
        <v>13.649349044465605</v>
      </c>
      <c r="AG160" s="435">
        <f>INPUT!AP121</f>
        <v>8.6491552070009803</v>
      </c>
      <c r="AH160" s="443">
        <f>INPUT!AQ121</f>
        <v>14.935746178607362</v>
      </c>
      <c r="AI160" s="435">
        <f>INPUT!AR121</f>
        <v>4.624081555109516</v>
      </c>
      <c r="AJ160" s="443">
        <f>INPUT!AS121</f>
        <v>14.686716262293235</v>
      </c>
      <c r="AK160" s="435">
        <f>INPUT!AT121</f>
        <v>3.6282324833369239</v>
      </c>
      <c r="AL160" s="443">
        <f>INPUT!AU121</f>
        <v>15.098836685627976</v>
      </c>
      <c r="AM160" s="435">
        <f>INPUT!AV121</f>
        <v>7.8430511454440799</v>
      </c>
      <c r="AN160" s="443">
        <f>INPUT!AW121</f>
        <v>13.405053484294511</v>
      </c>
      <c r="AO160" s="435">
        <f>INPUT!AX121</f>
        <v>-1.7897964172155834</v>
      </c>
      <c r="AP160" s="443">
        <f>INPUT!AY121</f>
        <v>16.655167332065059</v>
      </c>
      <c r="AQ160" s="435">
        <f>INPUT!AZ121</f>
        <v>11.512120873615572</v>
      </c>
      <c r="AR160" s="443">
        <f>INPUT!BA121</f>
        <v>16.340742406306418</v>
      </c>
      <c r="AS160" s="435">
        <f>INPUT!BB121</f>
        <v>11.262055550564011</v>
      </c>
      <c r="AT160" s="443">
        <f>INPUT!BC121</f>
        <v>15.374401166423663</v>
      </c>
      <c r="AU160" s="435">
        <f>INPUT!BD121</f>
        <v>1.825070941114193</v>
      </c>
      <c r="AV160" s="443">
        <f>INPUT!BE121</f>
        <v>14.726999929166157</v>
      </c>
      <c r="AW160" s="435">
        <f>INPUT!BF121</f>
        <v>9.8615529316645514</v>
      </c>
      <c r="AX160" s="443">
        <f>INPUT!BG121</f>
        <v>17.612699982251971</v>
      </c>
      <c r="AY160" s="435">
        <f>INPUT!BH121</f>
        <v>5.7491625937821755</v>
      </c>
      <c r="AZ160" s="443">
        <f>INPUT!BI121</f>
        <v>17.444218431189412</v>
      </c>
      <c r="BA160" s="435">
        <f>INPUT!BJ121</f>
        <v>6.7529124286123343</v>
      </c>
      <c r="BB160" s="443">
        <f>INPUT!BK121</f>
        <v>17.187582847037469</v>
      </c>
      <c r="BC160" s="435">
        <f>INPUT!BL121</f>
        <v>11.79351092108638</v>
      </c>
      <c r="BD160" s="443">
        <f>INPUT!BM121</f>
        <v>14.952849566487824</v>
      </c>
      <c r="BE160" s="435">
        <f>INPUT!BN121</f>
        <v>1.5335753270045327</v>
      </c>
      <c r="BF160" s="443">
        <f>INPUT!BO121</f>
        <v>17.970054538888665</v>
      </c>
      <c r="BG160" s="435">
        <f>INPUT!BP121</f>
        <v>2.0289595405405869</v>
      </c>
      <c r="BH160" s="443">
        <f>INPUT!BQ121</f>
        <v>18.218051500028924</v>
      </c>
      <c r="BI160" s="435">
        <f>INPUT!BR121</f>
        <v>4.4360432190870602</v>
      </c>
      <c r="BJ160" s="443">
        <f>INPUT!BS121</f>
        <v>18.320191274316837</v>
      </c>
      <c r="BK160" s="435">
        <f>INPUT!BT121</f>
        <v>6.5896899951501275</v>
      </c>
      <c r="BL160" s="443">
        <f>INPUT!BU121</f>
        <v>16.325192937942703</v>
      </c>
      <c r="BM160" s="435">
        <f>INPUT!BV121</f>
        <v>9.1778049752507371</v>
      </c>
      <c r="BN160" s="443">
        <f>INPUT!BW121</f>
        <v>19.002058135609929</v>
      </c>
      <c r="BO160" s="435">
        <f>INPUT!BX121</f>
        <v>5.7429074268412705</v>
      </c>
      <c r="BP160" s="443">
        <f>INPUT!BY121</f>
        <v>19.672569288745422</v>
      </c>
      <c r="BQ160" s="435">
        <f>INPUT!BZ121</f>
        <v>7.9839371884209864</v>
      </c>
      <c r="BR160" s="443">
        <f>INPUT!CA121</f>
        <v>19.959809699220028</v>
      </c>
      <c r="BS160" s="435">
        <f>INPUT!CB121</f>
        <v>8.9497887896060391</v>
      </c>
      <c r="BT160" s="443">
        <f>INPUT!CC121</f>
        <v>18.708868967813736</v>
      </c>
      <c r="BU160" s="435">
        <f>INPUT!CD121</f>
        <v>14.601211997506859</v>
      </c>
      <c r="BV160" s="443">
        <f>INPUT!CE121</f>
        <v>21.293656809986768</v>
      </c>
      <c r="BW160" s="435">
        <f>INPUT!CF121</f>
        <v>12.059739308356153</v>
      </c>
      <c r="BX160" s="443">
        <f>INPUT!CG121</f>
        <v>20.977125593439794</v>
      </c>
      <c r="BY160" s="435">
        <f>INPUT!CH121</f>
        <v>6.6313468543262477</v>
      </c>
      <c r="BZ160" s="443">
        <f>INPUT!CI121</f>
        <v>21.001921289829706</v>
      </c>
      <c r="CA160" s="435">
        <f>INPUT!CJ121</f>
        <v>5.2210497310021919</v>
      </c>
      <c r="CB160" s="443">
        <f>INPUT!CK121</f>
        <v>18.489643609183855</v>
      </c>
      <c r="CC160" s="435">
        <f>INPUT!CL121</f>
        <v>-1.1717723770850674</v>
      </c>
      <c r="CD160" s="443">
        <f>INPUT!CM121</f>
        <v>22.273569779106701</v>
      </c>
      <c r="CE160" s="435">
        <f>INPUT!CN121</f>
        <v>4.60190082832721</v>
      </c>
      <c r="CF160" s="443">
        <f>INPUT!CO121</f>
        <v>20.948484966224655</v>
      </c>
      <c r="CG160" s="435">
        <f>INPUT!CP121</f>
        <v>-0.13653265833568629</v>
      </c>
      <c r="CH160" s="443">
        <f>INPUT!CQ121</f>
        <v>21.567181641570937</v>
      </c>
      <c r="CI160" s="435">
        <f>INPUT!CR121</f>
        <v>2.6914697181298353</v>
      </c>
      <c r="CJ160" s="443">
        <f>INPUT!CS121</f>
        <v>18.763833952614966</v>
      </c>
      <c r="CK160" s="435">
        <f>INPUT!CT121</f>
        <v>1.4829401216523319</v>
      </c>
      <c r="CL160" s="443">
        <f>INPUT!CU121</f>
        <v>21.327879120624193</v>
      </c>
      <c r="CM160" s="435">
        <f>INPUT!CV121</f>
        <v>-4.2457974534894527</v>
      </c>
      <c r="CN160" s="443">
        <f>INPUT!CW121</f>
        <v>19.645920537981198</v>
      </c>
      <c r="CO160" s="435">
        <f>INPUT!CX121</f>
        <v>-6.2179409649126827</v>
      </c>
      <c r="CP160" s="443">
        <f>INPUT!CY121</f>
        <v>19.341828529011508</v>
      </c>
      <c r="CQ160" s="435">
        <f>INPUT!CZ121</f>
        <v>-10.318237911392369</v>
      </c>
      <c r="CR160" s="443">
        <f>INPUT!DA121</f>
        <v>17.681824100464418</v>
      </c>
      <c r="CS160" s="435">
        <f>INPUT!DB121</f>
        <v>-5.7664646515365181</v>
      </c>
      <c r="CT160" s="443">
        <f>INPUT!DC121</f>
        <v>21.529091810854457</v>
      </c>
      <c r="CU160" s="435">
        <f>INPUT!DD121</f>
        <v>0.94342568753444933</v>
      </c>
      <c r="CV160" s="443">
        <f>INPUT!DE121</f>
        <v>21.454848802761898</v>
      </c>
      <c r="CW160" s="435">
        <f>INPUT!DF121</f>
        <v>9.2076533715155904</v>
      </c>
      <c r="CX160" s="443">
        <f>INPUT!DG121</f>
        <v>19.218219351401743</v>
      </c>
      <c r="CY160" s="435">
        <f>INPUT!DH121</f>
        <v>-0.63907700052432403</v>
      </c>
      <c r="CZ160" s="443">
        <f>INPUT!DI121</f>
        <v>19.865229360349254</v>
      </c>
      <c r="DA160" s="435">
        <f>INPUT!DJ121</f>
        <v>12.348303249026715</v>
      </c>
      <c r="DB160" s="443">
        <f>INPUT!DK121</f>
        <v>22.02688751802043</v>
      </c>
      <c r="DC160" s="435">
        <f>INPUT!DL121</f>
        <v>2.3122002151293675</v>
      </c>
      <c r="DD160" s="443">
        <f>INPUT!DM121</f>
        <v>21.740337704180686</v>
      </c>
      <c r="DE160" s="435">
        <f>INPUT!DN121</f>
        <v>1.3306497941017348</v>
      </c>
      <c r="DF160" s="443">
        <f>INPUT!DO121</f>
        <v>19.634384307281501</v>
      </c>
      <c r="DG160" s="435">
        <f>INPUT!DP121</f>
        <v>2.1654709433285957</v>
      </c>
      <c r="DH160" s="443">
        <f>INPUT!DQ121</f>
        <v>20.071268919414628</v>
      </c>
      <c r="DI160" s="435">
        <f>INPUT!DR121</f>
        <v>1.0371869125086697</v>
      </c>
      <c r="DJ160" s="443">
        <f>INPUT!DS121</f>
        <v>22.143221983859434</v>
      </c>
      <c r="DK160" s="435">
        <f>INPUT!DT121</f>
        <v>0.52814754578389689</v>
      </c>
      <c r="DL160" s="443">
        <f>INPUT!DU121</f>
        <v>21.070019882358885</v>
      </c>
      <c r="DM160" s="435">
        <f>INPUT!DV121</f>
        <v>-3.0832907517020725</v>
      </c>
      <c r="DN160" s="443">
        <f>INPUT!DW121</f>
        <v>21.942453412119793</v>
      </c>
      <c r="DO160" s="435">
        <f>INPUT!DX121</f>
        <v>11.755240544936951</v>
      </c>
      <c r="DP160" s="443">
        <f>INPUT!DY121</f>
        <v>22.321292883470374</v>
      </c>
      <c r="DQ160" s="435">
        <f>INPUT!DZ121</f>
        <v>11.210172974561328</v>
      </c>
      <c r="DR160" s="443">
        <f>INPUT!EA121</f>
        <v>21.30126474252063</v>
      </c>
      <c r="DS160" s="435">
        <f>INPUT!EB121</f>
        <v>-3.8023248917999353</v>
      </c>
      <c r="DT160" s="443">
        <f>INPUT!EC121</f>
        <v>19.936377185162662</v>
      </c>
      <c r="DU160" s="435">
        <f>INPUT!ED121</f>
        <v>-5.3803589342854785</v>
      </c>
      <c r="DV160" s="443">
        <f>INPUT!EE121</f>
        <v>19.56250971259982</v>
      </c>
      <c r="DW160" s="435">
        <f>INPUT!EF121</f>
        <v>-10.846297152010475</v>
      </c>
      <c r="DX160" s="443">
        <f>INPUT!EG121</f>
        <v>18.125916785024099</v>
      </c>
      <c r="DY160" s="435">
        <f>INPUT!EH121</f>
        <v>-18.795399174897632</v>
      </c>
      <c r="DZ160" s="443">
        <f>INPUT!EI121</f>
        <v>20.485214902928963</v>
      </c>
      <c r="EA160" s="435">
        <f>INPUT!EJ121</f>
        <v>-3.8309924291148101</v>
      </c>
      <c r="EB160" s="443">
        <f>INPUT!EK121</f>
        <v>20.919135277834492</v>
      </c>
      <c r="EC160" s="435">
        <f>INPUT!EL121</f>
        <v>4.9294718069601506</v>
      </c>
      <c r="ED160" s="443">
        <f>INPUT!EM121</f>
        <v>19.8603494604411</v>
      </c>
      <c r="EE160" s="435">
        <f>INPUT!EN121</f>
        <v>1.5225027474335073</v>
      </c>
      <c r="EF160" s="443">
        <f>INPUT!EO121</f>
        <v>20.218468334029726</v>
      </c>
      <c r="EG160" s="435">
        <f>INPUT!EP121</f>
        <v>11.544528057938152</v>
      </c>
      <c r="EH160" s="443">
        <f>INPUT!EQ121</f>
        <v>20.548122785782649</v>
      </c>
      <c r="EI160" s="435">
        <f>INPUT!ER121</f>
        <v>0.30708920141566676</v>
      </c>
      <c r="EJ160" s="443">
        <f>INPUT!ES121</f>
        <v>20.042841784179103</v>
      </c>
      <c r="EK160" s="435">
        <f>INPUT!ET121</f>
        <v>-4.1889565797869839</v>
      </c>
      <c r="EL160" s="443">
        <f>INPUT!EU121</f>
        <v>20.644953028489059</v>
      </c>
      <c r="EM160" s="435">
        <f>INPUT!EV121</f>
        <v>3.9506030324933272</v>
      </c>
      <c r="EN160" s="443">
        <f>INPUT!EW121</f>
        <v>20.202128478733531</v>
      </c>
      <c r="EO160" s="435">
        <f>INPUT!EX121</f>
        <v>-8.0816484346113437E-2</v>
      </c>
      <c r="EQ160" s="443">
        <f>INPUT!FF121</f>
        <v>9.6909585416225941</v>
      </c>
      <c r="ER160" s="435">
        <f>INPUT!FG121</f>
        <v>5.004399982147012</v>
      </c>
      <c r="ES160" s="443">
        <f>INPUT!FH121</f>
        <v>11.043441297111089</v>
      </c>
      <c r="ET160" s="435">
        <f>INPUT!FI121</f>
        <v>13.956129826369512</v>
      </c>
      <c r="EU160" s="443">
        <f>INPUT!FJ121</f>
        <v>12.269554547031882</v>
      </c>
      <c r="EV160" s="435">
        <f>INPUT!FK121</f>
        <v>11.10263745632929</v>
      </c>
      <c r="EW160" s="443">
        <f>INPUT!FL121</f>
        <v>13.03016716838532</v>
      </c>
      <c r="EX160" s="435">
        <f>INPUT!FM121</f>
        <v>6.1991869259625076</v>
      </c>
      <c r="EY160" s="443">
        <f>INPUT!FN121</f>
        <v>14.020412868772288</v>
      </c>
      <c r="EZ160" s="435">
        <f>INPUT!FO121</f>
        <v>7.5996392647177169</v>
      </c>
      <c r="FA160" s="443">
        <f>INPUT!FP121</f>
        <v>14.522100042839856</v>
      </c>
      <c r="FB160" s="435">
        <f>INPUT!FQ121</f>
        <v>3.5782624860140722</v>
      </c>
      <c r="FC160" s="443">
        <f>INPUT!FR121</f>
        <v>15.762774441272029</v>
      </c>
      <c r="FD160" s="435">
        <f>INPUT!FS121</f>
        <v>8.5433538866432013</v>
      </c>
      <c r="FE160" s="443">
        <f>INPUT!FT121</f>
        <v>16.790791246304607</v>
      </c>
      <c r="FF160" s="435">
        <f>INPUT!FU121</f>
        <v>6.5218011515846941</v>
      </c>
      <c r="FG160" s="443">
        <f>INPUT!FV121</f>
        <v>17.70602852442283</v>
      </c>
      <c r="FH160" s="435">
        <f>INPUT!FW121</f>
        <v>5.4508287590059323</v>
      </c>
      <c r="FI160" s="443">
        <f>INPUT!FX121</f>
        <v>19.335163317195398</v>
      </c>
      <c r="FJ160" s="435">
        <f>INPUT!FY121</f>
        <v>9.2010175547013304</v>
      </c>
      <c r="FK160" s="443">
        <f>INPUT!FZ121</f>
        <v>20.432147325355164</v>
      </c>
      <c r="FL160" s="435">
        <f>INPUT!GA121</f>
        <v>5.673518191512672</v>
      </c>
      <c r="FM160" s="443">
        <f>INPUT!GB121</f>
        <v>20.869226458165315</v>
      </c>
      <c r="FN160" s="435">
        <f>INPUT!GC121</f>
        <v>2.1391737532538313</v>
      </c>
      <c r="FO160" s="443">
        <f>INPUT!GD121</f>
        <v>19.46788461105848</v>
      </c>
      <c r="FP160" s="435">
        <f>INPUT!GE121</f>
        <v>-6.7148720146191332</v>
      </c>
      <c r="FQ160" s="443">
        <f>INPUT!GF121</f>
        <v>20.510938920112032</v>
      </c>
      <c r="FR160" s="435">
        <f>INPUT!GG121</f>
        <v>5.357820481743869</v>
      </c>
      <c r="FS160" s="443">
        <f>INPUT!GH121</f>
        <v>20.864537649727794</v>
      </c>
      <c r="FT160" s="435">
        <f>INPUT!GI121</f>
        <v>1.7239519409276705</v>
      </c>
      <c r="FU160" s="443">
        <f>INPUT!GJ121</f>
        <v>21.87154274990278</v>
      </c>
      <c r="FV160" s="435">
        <f>INPUT!GK121</f>
        <v>4.8263954710164647</v>
      </c>
      <c r="FW160" s="443">
        <f>INPUT!GL121</f>
        <v>20.691082557073976</v>
      </c>
      <c r="FX160" s="435">
        <f>INPUT!GM121</f>
        <v>-5.3972424639960543</v>
      </c>
      <c r="FY160" s="443">
        <f>INPUT!GN121</f>
        <v>20.372108243850416</v>
      </c>
      <c r="FZ160" s="435">
        <f>INPUT!GO121</f>
        <v>-1.5416028250030189</v>
      </c>
      <c r="GA160" s="443">
        <f>INPUT!GP121</f>
        <v>20.359899885345715</v>
      </c>
      <c r="GB160" s="435">
        <f>INPUT!GQ121</f>
        <v>-5.9926829165490858E-2</v>
      </c>
      <c r="GC160" s="443">
        <f>INPUT!GR121</f>
        <v>20.665863184298981</v>
      </c>
      <c r="GD160" s="435">
        <f>INPUT!GS121</f>
        <v>1.5027740837443293</v>
      </c>
      <c r="GE160" s="443">
        <f>INPUT!GT121</f>
        <v>21.498617033152179</v>
      </c>
      <c r="GF160" s="435">
        <f>INPUT!GU121</f>
        <v>4.0296107712833873</v>
      </c>
      <c r="GG160" s="443">
        <f>INPUT!GV121</f>
        <v>21.928653688271975</v>
      </c>
      <c r="GH160" s="435">
        <f>INPUT!GW121</f>
        <v>2.0002991562510841</v>
      </c>
      <c r="GI160" s="443">
        <f>INPUT!GX121</f>
        <v>22.335370225798634</v>
      </c>
      <c r="GJ160" s="435">
        <f>INPUT!GY121</f>
        <v>1.8547264383320661</v>
      </c>
      <c r="GK160" s="435">
        <f>INPUT!GZ121</f>
        <v>1.8571302569587278</v>
      </c>
      <c r="GL160" s="436"/>
    </row>
    <row r="161" spans="1:194" ht="12" hidden="1" customHeight="1" outlineLevel="1" x14ac:dyDescent="0.2">
      <c r="A161" s="437"/>
      <c r="B161" s="436"/>
      <c r="C161" s="435"/>
      <c r="D161" s="436"/>
      <c r="E161" s="435"/>
      <c r="F161" s="436"/>
      <c r="G161" s="435"/>
      <c r="H161" s="436"/>
      <c r="I161" s="435"/>
      <c r="J161" s="436"/>
      <c r="K161" s="435"/>
      <c r="L161" s="436"/>
      <c r="M161" s="435"/>
      <c r="N161" s="436"/>
      <c r="O161" s="435"/>
      <c r="P161" s="436"/>
      <c r="Q161" s="435"/>
      <c r="R161" s="436"/>
      <c r="S161" s="435"/>
      <c r="T161" s="436"/>
      <c r="U161" s="435"/>
      <c r="V161" s="436"/>
      <c r="W161" s="435"/>
      <c r="X161" s="436"/>
      <c r="Y161" s="435"/>
      <c r="Z161" s="436"/>
      <c r="AA161" s="435"/>
      <c r="AB161" s="436"/>
      <c r="AC161" s="435"/>
      <c r="AD161" s="436"/>
      <c r="AE161" s="435"/>
      <c r="AF161" s="436"/>
      <c r="AG161" s="435"/>
      <c r="AH161" s="436"/>
      <c r="AI161" s="435"/>
      <c r="AJ161" s="436"/>
      <c r="AK161" s="435"/>
      <c r="AL161" s="436"/>
      <c r="AM161" s="435"/>
      <c r="AN161" s="436"/>
      <c r="AO161" s="435"/>
      <c r="AP161" s="436"/>
      <c r="AQ161" s="435"/>
      <c r="AR161" s="436"/>
      <c r="AS161" s="435"/>
      <c r="AT161" s="436"/>
      <c r="AU161" s="435"/>
      <c r="AV161" s="436"/>
      <c r="AW161" s="435"/>
      <c r="AX161" s="436"/>
      <c r="AY161" s="435"/>
      <c r="AZ161" s="436"/>
      <c r="BA161" s="435"/>
      <c r="BB161" s="436"/>
      <c r="BC161" s="435"/>
      <c r="BD161" s="436"/>
      <c r="BE161" s="435"/>
      <c r="BF161" s="436"/>
      <c r="BG161" s="435"/>
      <c r="BH161" s="436"/>
      <c r="BI161" s="435"/>
      <c r="BJ161" s="436"/>
      <c r="BK161" s="435"/>
      <c r="BL161" s="436"/>
      <c r="BM161" s="435"/>
      <c r="BN161" s="436"/>
      <c r="BO161" s="435"/>
      <c r="BP161" s="436"/>
      <c r="BQ161" s="435"/>
      <c r="BR161" s="436"/>
      <c r="BS161" s="435"/>
      <c r="BT161" s="436"/>
      <c r="BU161" s="435"/>
      <c r="BV161" s="436"/>
      <c r="BW161" s="435"/>
      <c r="BX161" s="436"/>
      <c r="BY161" s="435"/>
      <c r="BZ161" s="436"/>
      <c r="CA161" s="435"/>
      <c r="CB161" s="436"/>
      <c r="CC161" s="435"/>
      <c r="CD161" s="436"/>
      <c r="CE161" s="435"/>
      <c r="CF161" s="436"/>
      <c r="CG161" s="435"/>
      <c r="CH161" s="436"/>
      <c r="CI161" s="435"/>
      <c r="CJ161" s="436"/>
      <c r="CK161" s="435"/>
      <c r="CL161" s="436"/>
      <c r="CM161" s="435"/>
      <c r="CN161" s="436"/>
      <c r="CO161" s="435"/>
      <c r="CP161" s="436"/>
      <c r="CQ161" s="435"/>
      <c r="CR161" s="436"/>
      <c r="CS161" s="435"/>
      <c r="CT161" s="436"/>
      <c r="CU161" s="435"/>
      <c r="CV161" s="436"/>
      <c r="CW161" s="435"/>
      <c r="CX161" s="436"/>
      <c r="CY161" s="435"/>
      <c r="CZ161" s="436"/>
      <c r="DA161" s="435"/>
      <c r="DB161" s="436"/>
      <c r="DC161" s="435"/>
      <c r="DD161" s="436"/>
      <c r="DE161" s="435"/>
      <c r="DF161" s="436"/>
      <c r="DG161" s="435"/>
      <c r="DH161" s="436"/>
      <c r="DI161" s="435"/>
      <c r="DJ161" s="436"/>
      <c r="DK161" s="435"/>
      <c r="DL161" s="436"/>
      <c r="DM161" s="435"/>
      <c r="DN161" s="436"/>
      <c r="DO161" s="435"/>
      <c r="DP161" s="436"/>
      <c r="DQ161" s="435"/>
      <c r="DR161" s="436"/>
      <c r="DS161" s="435"/>
      <c r="DT161" s="436"/>
      <c r="DU161" s="435"/>
      <c r="DV161" s="436"/>
      <c r="DW161" s="435"/>
      <c r="DX161" s="436"/>
      <c r="DY161" s="435"/>
      <c r="DZ161" s="436"/>
      <c r="EA161" s="435"/>
      <c r="EB161" s="436"/>
      <c r="EC161" s="435"/>
      <c r="ED161" s="436"/>
      <c r="EE161" s="435"/>
      <c r="EF161" s="436"/>
      <c r="EG161" s="435"/>
      <c r="EH161" s="436"/>
      <c r="EI161" s="435"/>
      <c r="EJ161" s="436"/>
      <c r="EK161" s="435"/>
      <c r="EL161" s="436"/>
      <c r="EM161" s="435"/>
      <c r="EN161" s="436"/>
      <c r="EO161" s="435"/>
      <c r="ER161" s="435"/>
      <c r="ET161" s="435"/>
      <c r="EV161" s="435"/>
      <c r="EX161" s="435"/>
      <c r="EZ161" s="435"/>
      <c r="FB161" s="435"/>
      <c r="FD161" s="435"/>
      <c r="FE161" s="436"/>
      <c r="FF161" s="435"/>
      <c r="FG161" s="436"/>
      <c r="FH161" s="435"/>
      <c r="FI161" s="436"/>
      <c r="FJ161" s="435"/>
      <c r="FK161" s="436"/>
      <c r="FL161" s="435"/>
      <c r="FM161" s="436"/>
      <c r="FN161" s="435"/>
      <c r="FO161" s="436"/>
      <c r="FP161" s="435"/>
      <c r="FQ161" s="436"/>
      <c r="FR161" s="435"/>
      <c r="FS161" s="436"/>
      <c r="FT161" s="435"/>
      <c r="FU161" s="436"/>
      <c r="FV161" s="435"/>
      <c r="FW161" s="436"/>
      <c r="FX161" s="435"/>
      <c r="FY161" s="436"/>
      <c r="FZ161" s="435"/>
      <c r="GA161" s="436"/>
      <c r="GB161" s="435"/>
      <c r="GC161" s="436"/>
      <c r="GD161" s="435"/>
      <c r="GE161" s="436"/>
      <c r="GF161" s="435"/>
      <c r="GG161" s="436"/>
      <c r="GH161" s="435"/>
      <c r="GI161" s="436"/>
      <c r="GJ161" s="435"/>
      <c r="GK161" s="435"/>
      <c r="GL161" s="436"/>
    </row>
    <row r="162" spans="1:194" ht="12" hidden="1" customHeight="1" outlineLevel="1" x14ac:dyDescent="0.2">
      <c r="A162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162" s="436"/>
      <c r="C162" s="435"/>
      <c r="D162" s="436"/>
      <c r="E162" s="435"/>
      <c r="F162" s="436"/>
      <c r="G162" s="435"/>
      <c r="H162" s="436"/>
      <c r="I162" s="435"/>
      <c r="J162" s="436"/>
      <c r="K162" s="435"/>
      <c r="L162" s="436"/>
      <c r="M162" s="435"/>
      <c r="N162" s="436"/>
      <c r="O162" s="435"/>
      <c r="P162" s="436"/>
      <c r="Q162" s="435"/>
      <c r="R162" s="436"/>
      <c r="S162" s="435"/>
      <c r="T162" s="436"/>
      <c r="U162" s="435"/>
      <c r="V162" s="436"/>
      <c r="W162" s="435"/>
      <c r="X162" s="436"/>
      <c r="Y162" s="435"/>
      <c r="Z162" s="436"/>
      <c r="AA162" s="435"/>
      <c r="AB162" s="436"/>
      <c r="AC162" s="435"/>
      <c r="AD162" s="436"/>
      <c r="AE162" s="435"/>
      <c r="AF162" s="436"/>
      <c r="AG162" s="435"/>
      <c r="AH162" s="436"/>
      <c r="AI162" s="435"/>
      <c r="AJ162" s="436"/>
      <c r="AK162" s="435"/>
      <c r="AL162" s="436"/>
      <c r="AM162" s="435"/>
      <c r="AN162" s="436"/>
      <c r="AO162" s="435"/>
      <c r="AP162" s="436"/>
      <c r="AQ162" s="435"/>
      <c r="AR162" s="436"/>
      <c r="AS162" s="435"/>
      <c r="AT162" s="436"/>
      <c r="AU162" s="435"/>
      <c r="AV162" s="436"/>
      <c r="AW162" s="435"/>
      <c r="AX162" s="436"/>
      <c r="AY162" s="435"/>
      <c r="AZ162" s="436"/>
      <c r="BA162" s="435"/>
      <c r="BB162" s="436"/>
      <c r="BC162" s="435"/>
      <c r="BD162" s="436"/>
      <c r="BE162" s="435"/>
      <c r="BF162" s="436"/>
      <c r="BG162" s="435"/>
      <c r="BH162" s="436"/>
      <c r="BI162" s="435"/>
      <c r="BJ162" s="436"/>
      <c r="BK162" s="435"/>
      <c r="BL162" s="436"/>
      <c r="BM162" s="435"/>
      <c r="BN162" s="436"/>
      <c r="BO162" s="435"/>
      <c r="BP162" s="436"/>
      <c r="BQ162" s="435"/>
      <c r="BR162" s="436"/>
      <c r="BS162" s="435"/>
      <c r="BT162" s="436"/>
      <c r="BU162" s="435"/>
      <c r="BV162" s="436"/>
      <c r="BW162" s="435"/>
      <c r="BX162" s="436"/>
      <c r="BY162" s="435"/>
      <c r="BZ162" s="436"/>
      <c r="CA162" s="435"/>
      <c r="CB162" s="436"/>
      <c r="CC162" s="435"/>
      <c r="CD162" s="436"/>
      <c r="CE162" s="435"/>
      <c r="CF162" s="436"/>
      <c r="CG162" s="435"/>
      <c r="CH162" s="436"/>
      <c r="CI162" s="435"/>
      <c r="CJ162" s="436"/>
      <c r="CK162" s="435"/>
      <c r="CM162" s="435"/>
      <c r="CO162" s="435"/>
      <c r="CQ162" s="435"/>
      <c r="CS162" s="435"/>
      <c r="CU162" s="435"/>
      <c r="CW162" s="435"/>
      <c r="CY162" s="435"/>
      <c r="DA162" s="435"/>
      <c r="DC162" s="435"/>
      <c r="DE162" s="435"/>
      <c r="DG162" s="435"/>
      <c r="DI162" s="435"/>
      <c r="DK162" s="435"/>
      <c r="DM162" s="435"/>
      <c r="DO162" s="435"/>
      <c r="DQ162" s="435"/>
      <c r="DS162" s="435"/>
      <c r="DU162" s="435"/>
      <c r="DW162" s="435"/>
      <c r="DY162" s="435"/>
      <c r="EA162" s="435"/>
      <c r="EC162" s="435"/>
      <c r="EE162" s="435"/>
      <c r="EG162" s="435"/>
      <c r="EI162" s="435"/>
      <c r="EK162" s="435"/>
      <c r="EM162" s="435"/>
      <c r="EO162" s="435"/>
      <c r="ER162" s="435"/>
      <c r="ET162" s="435"/>
      <c r="EV162" s="435"/>
      <c r="EX162" s="435"/>
      <c r="EZ162" s="435"/>
      <c r="FB162" s="435"/>
      <c r="FD162" s="435"/>
      <c r="FE162" s="436"/>
      <c r="FF162" s="435"/>
      <c r="FG162" s="436"/>
      <c r="FH162" s="435"/>
      <c r="FI162" s="436"/>
      <c r="FJ162" s="435"/>
      <c r="FK162" s="436"/>
      <c r="FL162" s="435"/>
      <c r="FM162" s="436"/>
      <c r="FN162" s="435"/>
      <c r="FO162" s="436"/>
      <c r="FP162" s="435"/>
      <c r="FQ162" s="436"/>
      <c r="FR162" s="435"/>
      <c r="FS162" s="436"/>
      <c r="FT162" s="435"/>
      <c r="FU162" s="436"/>
      <c r="FV162" s="435"/>
      <c r="FW162" s="436"/>
      <c r="FX162" s="435"/>
      <c r="FY162" s="436"/>
      <c r="FZ162" s="435"/>
      <c r="GA162" s="436"/>
      <c r="GB162" s="435"/>
      <c r="GC162" s="436"/>
      <c r="GD162" s="435"/>
      <c r="GE162" s="436"/>
      <c r="GF162" s="435"/>
      <c r="GG162" s="436"/>
      <c r="GH162" s="435"/>
      <c r="GI162" s="436"/>
      <c r="GJ162" s="435"/>
      <c r="GK162" s="435"/>
      <c r="GL162" s="436"/>
    </row>
    <row r="163" spans="1:194" ht="12" hidden="1" customHeight="1" outlineLevel="1" x14ac:dyDescent="0.2">
      <c r="A163" s="468" t="s">
        <v>427</v>
      </c>
      <c r="B163" s="436"/>
      <c r="C163" s="435"/>
      <c r="D163" s="436"/>
      <c r="E163" s="435"/>
      <c r="F163" s="436"/>
      <c r="G163" s="435"/>
      <c r="H163" s="436"/>
      <c r="I163" s="435"/>
      <c r="J163" s="436"/>
      <c r="K163" s="435"/>
      <c r="L163" s="436"/>
      <c r="M163" s="435"/>
      <c r="N163" s="436"/>
      <c r="O163" s="435"/>
      <c r="P163" s="436"/>
      <c r="Q163" s="435"/>
      <c r="R163" s="436"/>
      <c r="S163" s="435"/>
      <c r="T163" s="436"/>
      <c r="U163" s="435"/>
      <c r="V163" s="436"/>
      <c r="W163" s="435"/>
      <c r="X163" s="436"/>
      <c r="Y163" s="435"/>
      <c r="Z163" s="436"/>
      <c r="AA163" s="435"/>
      <c r="AB163" s="436"/>
      <c r="AC163" s="435"/>
      <c r="AD163" s="436"/>
      <c r="AE163" s="435"/>
      <c r="AF163" s="436"/>
      <c r="AG163" s="435"/>
      <c r="AH163" s="436"/>
      <c r="AI163" s="435"/>
      <c r="AJ163" s="436"/>
      <c r="AK163" s="435"/>
      <c r="AL163" s="436"/>
      <c r="AM163" s="435"/>
      <c r="AN163" s="436"/>
      <c r="AO163" s="435"/>
      <c r="AP163" s="436"/>
      <c r="AQ163" s="435"/>
      <c r="AR163" s="436"/>
      <c r="AS163" s="435"/>
      <c r="AT163" s="436"/>
      <c r="AU163" s="435"/>
      <c r="AV163" s="436"/>
      <c r="AW163" s="435"/>
      <c r="AX163" s="436"/>
      <c r="AY163" s="435"/>
      <c r="AZ163" s="436"/>
      <c r="BA163" s="435"/>
      <c r="BB163" s="436"/>
      <c r="BC163" s="435"/>
      <c r="BD163" s="436"/>
      <c r="BE163" s="435"/>
      <c r="BF163" s="436"/>
      <c r="BG163" s="435"/>
      <c r="BH163" s="436"/>
      <c r="BI163" s="435"/>
      <c r="BJ163" s="436"/>
      <c r="BK163" s="435"/>
      <c r="BL163" s="436"/>
      <c r="BM163" s="435"/>
      <c r="BN163" s="436"/>
      <c r="BO163" s="435"/>
      <c r="BP163" s="436"/>
      <c r="BQ163" s="435"/>
      <c r="BR163" s="436"/>
      <c r="BS163" s="435"/>
      <c r="BT163" s="436"/>
      <c r="BU163" s="435"/>
      <c r="BV163" s="436"/>
      <c r="BW163" s="435"/>
      <c r="BX163" s="436"/>
      <c r="BY163" s="435"/>
      <c r="BZ163" s="436"/>
      <c r="CA163" s="435"/>
      <c r="CB163" s="436"/>
      <c r="CC163" s="435"/>
      <c r="CD163" s="436"/>
      <c r="CE163" s="435"/>
      <c r="CF163" s="436"/>
      <c r="CG163" s="435"/>
      <c r="CH163" s="436"/>
      <c r="CI163" s="435"/>
      <c r="CJ163" s="436"/>
      <c r="CK163" s="435"/>
      <c r="CM163" s="435"/>
      <c r="CO163" s="435"/>
      <c r="CQ163" s="435"/>
      <c r="CS163" s="435"/>
      <c r="CU163" s="435"/>
      <c r="CW163" s="435"/>
      <c r="CY163" s="435"/>
      <c r="DA163" s="435"/>
      <c r="DC163" s="435"/>
      <c r="DE163" s="435"/>
      <c r="DG163" s="435"/>
      <c r="DI163" s="435"/>
      <c r="DK163" s="435"/>
      <c r="DM163" s="435"/>
      <c r="DO163" s="435"/>
      <c r="DQ163" s="435"/>
      <c r="DS163" s="435"/>
      <c r="DU163" s="435"/>
      <c r="DW163" s="435"/>
      <c r="DY163" s="435"/>
      <c r="EA163" s="435"/>
      <c r="EC163" s="435"/>
      <c r="EE163" s="435"/>
      <c r="EG163" s="435"/>
      <c r="EI163" s="435"/>
      <c r="EK163" s="435"/>
      <c r="EM163" s="435"/>
      <c r="EO163" s="435"/>
      <c r="ER163" s="435"/>
      <c r="ET163" s="435"/>
      <c r="EV163" s="435"/>
      <c r="EX163" s="435"/>
      <c r="EZ163" s="435"/>
      <c r="FB163" s="435"/>
      <c r="FD163" s="435"/>
      <c r="FE163" s="436"/>
      <c r="FF163" s="435"/>
      <c r="FG163" s="436"/>
      <c r="FH163" s="435"/>
      <c r="FI163" s="436"/>
      <c r="FJ163" s="435"/>
      <c r="FK163" s="436"/>
      <c r="FL163" s="435"/>
      <c r="FM163" s="436"/>
      <c r="FN163" s="435"/>
      <c r="FO163" s="436"/>
      <c r="FP163" s="435"/>
      <c r="FQ163" s="436"/>
      <c r="FR163" s="435"/>
      <c r="FS163" s="436"/>
      <c r="FT163" s="435"/>
      <c r="FU163" s="436"/>
      <c r="FV163" s="435"/>
      <c r="FW163" s="436"/>
      <c r="FX163" s="435"/>
      <c r="FY163" s="436"/>
      <c r="FZ163" s="435"/>
      <c r="GA163" s="436"/>
      <c r="GB163" s="435"/>
      <c r="GC163" s="436"/>
      <c r="GD163" s="435"/>
      <c r="GE163" s="436"/>
      <c r="GF163" s="435"/>
      <c r="GG163" s="436"/>
      <c r="GH163" s="435"/>
      <c r="GI163" s="436"/>
      <c r="GJ163" s="435"/>
      <c r="GK163" s="435"/>
      <c r="GL163" s="436"/>
    </row>
    <row r="164" spans="1:194" s="475" customFormat="1" ht="12" hidden="1" customHeight="1" outlineLevel="1" x14ac:dyDescent="0.2">
      <c r="A164" s="471"/>
      <c r="B164" s="472"/>
      <c r="C164" s="473"/>
      <c r="D164" s="472"/>
      <c r="E164" s="473"/>
      <c r="F164" s="472"/>
      <c r="G164" s="473"/>
      <c r="H164" s="472"/>
      <c r="I164" s="473"/>
      <c r="J164" s="472"/>
      <c r="K164" s="473"/>
      <c r="L164" s="472"/>
      <c r="M164" s="473"/>
      <c r="N164" s="472"/>
      <c r="O164" s="473"/>
      <c r="P164" s="472"/>
      <c r="Q164" s="473"/>
      <c r="R164" s="472"/>
      <c r="S164" s="473"/>
      <c r="T164" s="472"/>
      <c r="U164" s="473"/>
      <c r="V164" s="472"/>
      <c r="W164" s="473"/>
      <c r="X164" s="472"/>
      <c r="Y164" s="473"/>
      <c r="Z164" s="472"/>
      <c r="AA164" s="473"/>
      <c r="AB164" s="472"/>
      <c r="AC164" s="473"/>
      <c r="AD164" s="472"/>
      <c r="AE164" s="473"/>
      <c r="AF164" s="472"/>
      <c r="AG164" s="473"/>
      <c r="AH164" s="472"/>
      <c r="AI164" s="473"/>
      <c r="AJ164" s="472"/>
      <c r="AK164" s="473"/>
      <c r="AL164" s="472"/>
      <c r="AM164" s="473"/>
      <c r="AN164" s="472"/>
      <c r="AO164" s="473"/>
      <c r="AP164" s="472"/>
      <c r="AQ164" s="473"/>
      <c r="AR164" s="472"/>
      <c r="AS164" s="473"/>
      <c r="AT164" s="472"/>
      <c r="AU164" s="473"/>
      <c r="AV164" s="472"/>
      <c r="AW164" s="473"/>
      <c r="AX164" s="472"/>
      <c r="AY164" s="473"/>
      <c r="AZ164" s="472"/>
      <c r="BA164" s="473"/>
      <c r="BB164" s="472"/>
      <c r="BC164" s="473"/>
      <c r="BD164" s="472"/>
      <c r="BE164" s="473"/>
      <c r="BF164" s="472"/>
      <c r="BG164" s="473"/>
      <c r="BH164" s="472"/>
      <c r="BI164" s="473"/>
      <c r="BJ164" s="472"/>
      <c r="BK164" s="473"/>
      <c r="BL164" s="472"/>
      <c r="BM164" s="473"/>
      <c r="BN164" s="472"/>
      <c r="BO164" s="473"/>
      <c r="BP164" s="472"/>
      <c r="BQ164" s="473"/>
      <c r="BR164" s="472"/>
      <c r="BS164" s="473"/>
      <c r="BT164" s="472"/>
      <c r="BU164" s="473"/>
      <c r="BV164" s="472"/>
      <c r="BW164" s="473"/>
      <c r="BX164" s="472"/>
      <c r="BY164" s="473"/>
      <c r="BZ164" s="472"/>
      <c r="CA164" s="473"/>
      <c r="CB164" s="472"/>
      <c r="CC164" s="473"/>
      <c r="CD164" s="472"/>
      <c r="CE164" s="473"/>
      <c r="CF164" s="472"/>
      <c r="CG164" s="473"/>
      <c r="CH164" s="472"/>
      <c r="CI164" s="473"/>
      <c r="CJ164" s="472"/>
      <c r="CK164" s="473"/>
      <c r="CL164" s="474"/>
      <c r="CM164" s="473"/>
      <c r="CN164" s="474"/>
      <c r="CO164" s="473"/>
      <c r="CP164" s="474"/>
      <c r="CQ164" s="473"/>
      <c r="CR164" s="474"/>
      <c r="CS164" s="473"/>
      <c r="CT164" s="474"/>
      <c r="CU164" s="473"/>
      <c r="CV164" s="474"/>
      <c r="CW164" s="473"/>
      <c r="CX164" s="474"/>
      <c r="CY164" s="473"/>
      <c r="CZ164" s="474"/>
      <c r="DA164" s="473"/>
      <c r="DB164" s="474"/>
      <c r="DC164" s="473"/>
      <c r="DD164" s="474"/>
      <c r="DE164" s="473"/>
      <c r="DF164" s="474"/>
      <c r="DG164" s="473"/>
      <c r="DH164" s="474"/>
      <c r="DI164" s="473"/>
      <c r="DJ164" s="474"/>
      <c r="DK164" s="473"/>
      <c r="DL164" s="474"/>
      <c r="DM164" s="473"/>
      <c r="DN164" s="474"/>
      <c r="DO164" s="473"/>
      <c r="DP164" s="474"/>
      <c r="DQ164" s="473"/>
      <c r="DR164" s="474"/>
      <c r="DS164" s="473"/>
      <c r="DT164" s="474"/>
      <c r="DU164" s="473"/>
      <c r="DV164" s="474"/>
      <c r="DW164" s="473"/>
      <c r="DX164" s="474"/>
      <c r="DY164" s="473"/>
      <c r="DZ164" s="474"/>
      <c r="EA164" s="473"/>
      <c r="EB164" s="474"/>
      <c r="EC164" s="473"/>
      <c r="ED164" s="474"/>
      <c r="EE164" s="473"/>
      <c r="EF164" s="474"/>
      <c r="EG164" s="473"/>
      <c r="EH164" s="474"/>
      <c r="EI164" s="473"/>
      <c r="EJ164" s="474"/>
      <c r="EK164" s="473"/>
      <c r="EL164" s="474"/>
      <c r="EM164" s="473"/>
      <c r="EN164" s="474"/>
      <c r="EO164" s="473"/>
      <c r="EP164" s="474"/>
      <c r="EQ164" s="474"/>
      <c r="ER164" s="473"/>
      <c r="ES164" s="474"/>
      <c r="ET164" s="473"/>
      <c r="EU164" s="474"/>
      <c r="EV164" s="473"/>
      <c r="EW164" s="474"/>
      <c r="EX164" s="473"/>
      <c r="EY164" s="474"/>
      <c r="EZ164" s="473"/>
      <c r="FA164" s="474"/>
      <c r="FB164" s="473"/>
      <c r="FC164" s="474"/>
      <c r="FD164" s="473"/>
      <c r="FE164" s="472"/>
      <c r="FF164" s="473"/>
      <c r="FG164" s="472"/>
      <c r="FH164" s="473"/>
      <c r="FI164" s="472"/>
      <c r="FJ164" s="473"/>
      <c r="FK164" s="472"/>
      <c r="FL164" s="473"/>
      <c r="FM164" s="472"/>
      <c r="FN164" s="473"/>
      <c r="FO164" s="472"/>
      <c r="FP164" s="473"/>
      <c r="FQ164" s="472"/>
      <c r="FR164" s="473"/>
      <c r="FS164" s="472"/>
      <c r="FT164" s="473"/>
      <c r="FU164" s="472"/>
      <c r="FV164" s="473"/>
      <c r="FW164" s="472"/>
      <c r="FX164" s="473"/>
      <c r="FY164" s="472"/>
      <c r="FZ164" s="473"/>
      <c r="GA164" s="472"/>
      <c r="GB164" s="473"/>
      <c r="GC164" s="472"/>
      <c r="GD164" s="473"/>
      <c r="GE164" s="472"/>
      <c r="GF164" s="473"/>
      <c r="GG164" s="472"/>
      <c r="GH164" s="473"/>
      <c r="GI164" s="472"/>
      <c r="GJ164" s="473"/>
      <c r="GK164" s="473"/>
      <c r="GL164" s="472"/>
    </row>
    <row r="165" spans="1:194" s="413" customFormat="1" ht="20.100000000000001" hidden="1" customHeight="1" outlineLevel="1" x14ac:dyDescent="0.25">
      <c r="A165" s="412" t="s">
        <v>21</v>
      </c>
      <c r="C165" s="414"/>
      <c r="E165" s="414"/>
      <c r="G165" s="414"/>
      <c r="I165" s="414"/>
      <c r="J165" s="415"/>
      <c r="K165" s="414"/>
      <c r="L165" s="415"/>
      <c r="M165" s="414"/>
      <c r="N165" s="415"/>
      <c r="O165" s="414"/>
      <c r="P165" s="415"/>
      <c r="Q165" s="414"/>
      <c r="R165" s="415"/>
      <c r="S165" s="414"/>
      <c r="T165" s="415"/>
      <c r="U165" s="414"/>
      <c r="V165" s="415"/>
      <c r="W165" s="414"/>
      <c r="X165" s="415"/>
      <c r="Y165" s="414"/>
      <c r="Z165" s="415"/>
      <c r="AA165" s="414"/>
      <c r="AB165" s="415"/>
      <c r="AC165" s="414"/>
      <c r="AD165" s="415"/>
      <c r="AE165" s="414"/>
      <c r="AF165" s="415"/>
      <c r="AG165" s="414"/>
      <c r="AH165" s="415"/>
      <c r="AI165" s="414"/>
      <c r="AJ165" s="415"/>
      <c r="AK165" s="414"/>
      <c r="AL165" s="415"/>
      <c r="AM165" s="414"/>
      <c r="AN165" s="415"/>
      <c r="AO165" s="414"/>
      <c r="AP165" s="415"/>
      <c r="AQ165" s="414"/>
      <c r="AR165" s="415"/>
      <c r="AS165" s="414"/>
      <c r="AT165" s="415"/>
      <c r="AU165" s="414"/>
      <c r="AV165" s="415"/>
      <c r="AW165" s="414"/>
      <c r="AX165" s="415"/>
      <c r="AY165" s="414"/>
      <c r="AZ165" s="415"/>
      <c r="BA165" s="414"/>
      <c r="BB165" s="415"/>
      <c r="BC165" s="414"/>
      <c r="BD165" s="415"/>
      <c r="BE165" s="414"/>
      <c r="BF165" s="415"/>
      <c r="BG165" s="414"/>
      <c r="BH165" s="415"/>
      <c r="BI165" s="414"/>
      <c r="BJ165" s="415"/>
      <c r="BK165" s="414"/>
      <c r="BL165" s="415"/>
      <c r="BM165" s="414"/>
      <c r="BN165" s="415"/>
      <c r="BO165" s="414"/>
      <c r="BP165" s="415"/>
      <c r="BQ165" s="414"/>
      <c r="BR165" s="415"/>
      <c r="BS165" s="414"/>
      <c r="BT165" s="415"/>
      <c r="BU165" s="414"/>
      <c r="BV165" s="415"/>
      <c r="BW165" s="414"/>
      <c r="BX165" s="415"/>
      <c r="BY165" s="414"/>
      <c r="BZ165" s="415"/>
      <c r="CA165" s="414"/>
      <c r="CB165" s="415"/>
      <c r="CC165" s="414"/>
      <c r="CD165" s="415"/>
      <c r="CE165" s="414"/>
      <c r="CF165" s="415"/>
      <c r="CG165" s="414"/>
      <c r="CH165" s="415"/>
      <c r="CI165" s="414"/>
      <c r="CJ165" s="415"/>
      <c r="CK165" s="414"/>
      <c r="CL165" s="416"/>
      <c r="CM165" s="414"/>
      <c r="CN165" s="416"/>
      <c r="CO165" s="414"/>
      <c r="CP165" s="416"/>
      <c r="CQ165" s="414"/>
      <c r="CR165" s="416"/>
      <c r="CS165" s="414"/>
      <c r="CT165" s="416"/>
      <c r="CU165" s="414"/>
      <c r="CV165" s="416"/>
      <c r="CW165" s="414"/>
      <c r="CX165" s="416"/>
      <c r="CY165" s="414"/>
      <c r="CZ165" s="416"/>
      <c r="DA165" s="414"/>
      <c r="DB165" s="416"/>
      <c r="DC165" s="414"/>
      <c r="DD165" s="416"/>
      <c r="DE165" s="414"/>
      <c r="DF165" s="416"/>
      <c r="DG165" s="414"/>
      <c r="DH165" s="416"/>
      <c r="DI165" s="414"/>
      <c r="DJ165" s="416"/>
      <c r="DK165" s="414"/>
      <c r="DL165" s="416"/>
      <c r="DM165" s="414"/>
      <c r="DN165" s="416"/>
      <c r="DO165" s="414"/>
      <c r="DP165" s="416"/>
      <c r="DQ165" s="414"/>
      <c r="DR165" s="416"/>
      <c r="DS165" s="414"/>
      <c r="DT165" s="416"/>
      <c r="DU165" s="414"/>
      <c r="DV165" s="416"/>
      <c r="DW165" s="414"/>
      <c r="DX165" s="416"/>
      <c r="DY165" s="414"/>
      <c r="DZ165" s="416"/>
      <c r="EA165" s="414"/>
      <c r="EB165" s="416"/>
      <c r="EC165" s="414"/>
      <c r="ED165" s="416"/>
      <c r="EE165" s="414"/>
      <c r="EF165" s="416"/>
      <c r="EG165" s="414"/>
      <c r="EH165" s="416"/>
      <c r="EI165" s="414"/>
      <c r="EJ165" s="416"/>
      <c r="EK165" s="414"/>
      <c r="EL165" s="416"/>
      <c r="EM165" s="414"/>
      <c r="EN165" s="416"/>
      <c r="EO165" s="414"/>
      <c r="EP165" s="486"/>
      <c r="EQ165" s="416"/>
      <c r="ER165" s="414"/>
      <c r="ES165" s="416"/>
      <c r="ET165" s="414"/>
      <c r="EU165" s="416"/>
      <c r="EV165" s="414"/>
      <c r="EW165" s="416"/>
      <c r="EX165" s="414"/>
      <c r="EY165" s="416"/>
      <c r="EZ165" s="414"/>
      <c r="FA165" s="416"/>
      <c r="FB165" s="414"/>
      <c r="FC165" s="416"/>
      <c r="FD165" s="414"/>
      <c r="FE165" s="415"/>
      <c r="FF165" s="414"/>
      <c r="FG165" s="415"/>
      <c r="FH165" s="414"/>
      <c r="FI165" s="415"/>
      <c r="FJ165" s="414"/>
      <c r="FK165" s="415"/>
      <c r="FL165" s="414"/>
      <c r="FM165" s="415"/>
      <c r="FN165" s="414"/>
      <c r="FO165" s="415"/>
      <c r="FP165" s="414"/>
      <c r="FQ165" s="415"/>
      <c r="FR165" s="414"/>
      <c r="FS165" s="415"/>
      <c r="FT165" s="414"/>
      <c r="FU165" s="415"/>
      <c r="FV165" s="414"/>
      <c r="FW165" s="415"/>
      <c r="FX165" s="414"/>
      <c r="FY165" s="415"/>
      <c r="FZ165" s="414"/>
      <c r="GA165" s="415"/>
      <c r="GB165" s="414"/>
      <c r="GC165" s="415"/>
      <c r="GD165" s="414"/>
      <c r="GE165" s="415"/>
      <c r="GF165" s="414"/>
      <c r="GG165" s="415"/>
      <c r="GH165" s="414"/>
      <c r="GI165" s="415"/>
      <c r="GJ165" s="414"/>
      <c r="GK165" s="414"/>
      <c r="GL165" s="415"/>
    </row>
    <row r="166" spans="1:194" s="425" customFormat="1" ht="12" hidden="1" customHeight="1" outlineLevel="1" x14ac:dyDescent="0.2">
      <c r="A166" s="487" t="s">
        <v>112</v>
      </c>
      <c r="B166" s="488"/>
      <c r="C166" s="489"/>
      <c r="D166" s="488"/>
      <c r="E166" s="489"/>
      <c r="F166" s="488"/>
      <c r="G166" s="489"/>
      <c r="H166" s="488"/>
      <c r="I166" s="489"/>
      <c r="J166" s="424"/>
      <c r="K166" s="489"/>
      <c r="L166" s="424"/>
      <c r="M166" s="489"/>
      <c r="N166" s="424"/>
      <c r="O166" s="489"/>
      <c r="P166" s="424"/>
      <c r="Q166" s="489"/>
      <c r="R166" s="424"/>
      <c r="S166" s="489"/>
      <c r="T166" s="424"/>
      <c r="U166" s="489"/>
      <c r="V166" s="424"/>
      <c r="W166" s="489"/>
      <c r="X166" s="424"/>
      <c r="Y166" s="489"/>
      <c r="Z166" s="424"/>
      <c r="AA166" s="489"/>
      <c r="AB166" s="424"/>
      <c r="AC166" s="489"/>
      <c r="AD166" s="424"/>
      <c r="AE166" s="489"/>
      <c r="AF166" s="424"/>
      <c r="AG166" s="489"/>
      <c r="AH166" s="424"/>
      <c r="AI166" s="489"/>
      <c r="AJ166" s="424"/>
      <c r="AK166" s="489"/>
      <c r="AL166" s="424"/>
      <c r="AM166" s="489"/>
      <c r="AN166" s="424"/>
      <c r="AO166" s="489"/>
      <c r="AP166" s="424"/>
      <c r="AQ166" s="489"/>
      <c r="AR166" s="424"/>
      <c r="AS166" s="489"/>
      <c r="AT166" s="424"/>
      <c r="AU166" s="489"/>
      <c r="AV166" s="424"/>
      <c r="AW166" s="489"/>
      <c r="AX166" s="424"/>
      <c r="AY166" s="489"/>
      <c r="AZ166" s="424"/>
      <c r="BA166" s="489"/>
      <c r="BB166" s="424"/>
      <c r="BC166" s="489"/>
      <c r="BD166" s="424"/>
      <c r="BE166" s="489"/>
      <c r="BF166" s="424"/>
      <c r="BG166" s="489"/>
      <c r="BH166" s="424"/>
      <c r="BI166" s="489"/>
      <c r="BJ166" s="424"/>
      <c r="BK166" s="489"/>
      <c r="BL166" s="424"/>
      <c r="BM166" s="489"/>
      <c r="BN166" s="424"/>
      <c r="BO166" s="489"/>
      <c r="BP166" s="424"/>
      <c r="BQ166" s="489"/>
      <c r="BR166" s="424"/>
      <c r="BS166" s="489"/>
      <c r="BT166" s="424"/>
      <c r="BU166" s="489"/>
      <c r="BV166" s="424"/>
      <c r="BW166" s="489"/>
      <c r="BX166" s="424"/>
      <c r="BY166" s="489"/>
      <c r="BZ166" s="424"/>
      <c r="CA166" s="489"/>
      <c r="CB166" s="424"/>
      <c r="CC166" s="489"/>
      <c r="CD166" s="424"/>
      <c r="CE166" s="489"/>
      <c r="CF166" s="424"/>
      <c r="CG166" s="489"/>
      <c r="CH166" s="424"/>
      <c r="CI166" s="489"/>
      <c r="CJ166" s="424"/>
      <c r="CK166" s="489"/>
      <c r="CL166" s="490"/>
      <c r="CM166" s="489"/>
      <c r="CN166" s="490"/>
      <c r="CO166" s="489"/>
      <c r="CP166" s="490"/>
      <c r="CQ166" s="489"/>
      <c r="CR166" s="490"/>
      <c r="CS166" s="489"/>
      <c r="CT166" s="490"/>
      <c r="CU166" s="489"/>
      <c r="CV166" s="490"/>
      <c r="CW166" s="489"/>
      <c r="CX166" s="490"/>
      <c r="CY166" s="489"/>
      <c r="CZ166" s="490"/>
      <c r="DA166" s="489"/>
      <c r="DB166" s="490"/>
      <c r="DC166" s="489"/>
      <c r="DD166" s="490"/>
      <c r="DE166" s="489"/>
      <c r="DF166" s="490"/>
      <c r="DG166" s="489"/>
      <c r="DH166" s="490"/>
      <c r="DI166" s="489"/>
      <c r="DJ166" s="490"/>
      <c r="DK166" s="489"/>
      <c r="DL166" s="490"/>
      <c r="DM166" s="489"/>
      <c r="DN166" s="490"/>
      <c r="DO166" s="489"/>
      <c r="DP166" s="490"/>
      <c r="DQ166" s="489"/>
      <c r="DR166" s="490"/>
      <c r="DS166" s="489"/>
      <c r="DT166" s="490"/>
      <c r="DU166" s="489"/>
      <c r="DV166" s="490"/>
      <c r="DW166" s="489"/>
      <c r="DX166" s="490"/>
      <c r="DY166" s="489"/>
      <c r="DZ166" s="490"/>
      <c r="EA166" s="489"/>
      <c r="EB166" s="490"/>
      <c r="EC166" s="489"/>
      <c r="ED166" s="490"/>
      <c r="EE166" s="489"/>
      <c r="EF166" s="490"/>
      <c r="EG166" s="489"/>
      <c r="EH166" s="490"/>
      <c r="EI166" s="489"/>
      <c r="EJ166" s="490"/>
      <c r="EK166" s="489"/>
      <c r="EL166" s="490"/>
      <c r="EM166" s="489"/>
      <c r="EN166" s="490"/>
      <c r="EO166" s="489"/>
      <c r="EP166" s="491"/>
      <c r="EQ166" s="490"/>
      <c r="ER166" s="489"/>
      <c r="ES166" s="490"/>
      <c r="ET166" s="489"/>
      <c r="EU166" s="490"/>
      <c r="EV166" s="489"/>
      <c r="EW166" s="490"/>
      <c r="EX166" s="489"/>
      <c r="EY166" s="490"/>
      <c r="EZ166" s="489"/>
      <c r="FA166" s="490"/>
      <c r="FB166" s="489"/>
      <c r="FC166" s="490"/>
      <c r="FD166" s="489"/>
      <c r="FE166" s="424"/>
      <c r="FF166" s="489"/>
      <c r="FG166" s="424"/>
      <c r="FH166" s="489"/>
      <c r="FI166" s="424"/>
      <c r="FJ166" s="489"/>
      <c r="FK166" s="424"/>
      <c r="FL166" s="489"/>
      <c r="FM166" s="424"/>
      <c r="FN166" s="489"/>
      <c r="FO166" s="424"/>
      <c r="FP166" s="489"/>
      <c r="FQ166" s="424"/>
      <c r="FR166" s="489"/>
      <c r="FS166" s="424"/>
      <c r="FT166" s="489"/>
      <c r="FU166" s="424"/>
      <c r="FV166" s="489"/>
      <c r="FW166" s="424"/>
      <c r="FX166" s="489"/>
      <c r="FY166" s="424"/>
      <c r="FZ166" s="489"/>
      <c r="GA166" s="424"/>
      <c r="GB166" s="489"/>
      <c r="GC166" s="424"/>
      <c r="GD166" s="489"/>
      <c r="GE166" s="424"/>
      <c r="GF166" s="489"/>
      <c r="GG166" s="424"/>
      <c r="GH166" s="489"/>
      <c r="GI166" s="424"/>
      <c r="GJ166" s="489"/>
      <c r="GK166" s="489"/>
      <c r="GL166" s="424"/>
    </row>
    <row r="167" spans="1:194" s="428" customFormat="1" ht="12" hidden="1" customHeight="1" outlineLevel="1" x14ac:dyDescent="0.2">
      <c r="A167" s="411" t="str">
        <f>A$3</f>
        <v>($Millions Except Per Share Data)</v>
      </c>
      <c r="B167" s="476"/>
      <c r="C167" s="477" t="str">
        <f>C$3</f>
        <v>1Q01/</v>
      </c>
      <c r="D167" s="476"/>
      <c r="E167" s="477" t="str">
        <f>E$3</f>
        <v>2Q01/</v>
      </c>
      <c r="F167" s="476"/>
      <c r="G167" s="477" t="str">
        <f>G$3</f>
        <v>3Q01/</v>
      </c>
      <c r="H167" s="476"/>
      <c r="I167" s="477" t="str">
        <f>I$3</f>
        <v>4Q01/</v>
      </c>
      <c r="J167" s="476"/>
      <c r="K167" s="477" t="str">
        <f>K$3</f>
        <v>1Q02/</v>
      </c>
      <c r="L167" s="476"/>
      <c r="M167" s="477" t="str">
        <f>M$3</f>
        <v>2Q02/</v>
      </c>
      <c r="N167" s="476"/>
      <c r="O167" s="477" t="str">
        <f>O$3</f>
        <v>3Q02/</v>
      </c>
      <c r="P167" s="476"/>
      <c r="Q167" s="477" t="str">
        <f>Q$3</f>
        <v>4Q02/</v>
      </c>
      <c r="R167" s="476"/>
      <c r="S167" s="477" t="str">
        <f>S$3</f>
        <v>1Q03/</v>
      </c>
      <c r="T167" s="476"/>
      <c r="U167" s="477" t="str">
        <f>U$3</f>
        <v>2Q03/</v>
      </c>
      <c r="V167" s="476"/>
      <c r="W167" s="477" t="str">
        <f>W$3</f>
        <v>3Q03/</v>
      </c>
      <c r="X167" s="476"/>
      <c r="Y167" s="477" t="str">
        <f>Y$3</f>
        <v>4Q03/</v>
      </c>
      <c r="Z167" s="476"/>
      <c r="AA167" s="477" t="str">
        <f>AA$3</f>
        <v>1Q04/</v>
      </c>
      <c r="AB167" s="476"/>
      <c r="AC167" s="477" t="str">
        <f>AC$3</f>
        <v>2Q04/</v>
      </c>
      <c r="AD167" s="476"/>
      <c r="AE167" s="477" t="str">
        <f>AE$3</f>
        <v>3Q04/</v>
      </c>
      <c r="AF167" s="476"/>
      <c r="AG167" s="477" t="str">
        <f>AG$3</f>
        <v>4Q04/</v>
      </c>
      <c r="AH167" s="476"/>
      <c r="AI167" s="477" t="str">
        <f>AI$3</f>
        <v>1Q05/</v>
      </c>
      <c r="AJ167" s="476"/>
      <c r="AK167" s="477" t="str">
        <f>AK$3</f>
        <v>2Q05/</v>
      </c>
      <c r="AL167" s="476"/>
      <c r="AM167" s="477" t="str">
        <f>AM$3</f>
        <v>3Q05/</v>
      </c>
      <c r="AN167" s="476"/>
      <c r="AO167" s="477" t="str">
        <f>AO$3</f>
        <v>4Q05/</v>
      </c>
      <c r="AP167" s="476"/>
      <c r="AQ167" s="477" t="str">
        <f>AQ$3</f>
        <v>1Q06/</v>
      </c>
      <c r="AR167" s="476"/>
      <c r="AS167" s="477" t="str">
        <f>AS$3</f>
        <v>2Q06/</v>
      </c>
      <c r="AT167" s="476"/>
      <c r="AU167" s="477" t="str">
        <f>AU$3</f>
        <v>3Q06/</v>
      </c>
      <c r="AV167" s="476"/>
      <c r="AW167" s="477" t="str">
        <f>AW$3</f>
        <v>4Q06/</v>
      </c>
      <c r="AX167" s="476"/>
      <c r="AY167" s="477" t="str">
        <f>AY$3</f>
        <v>1Q07/</v>
      </c>
      <c r="AZ167" s="476"/>
      <c r="BA167" s="477" t="str">
        <f>BA$3</f>
        <v>2Q07/</v>
      </c>
      <c r="BB167" s="476"/>
      <c r="BC167" s="477" t="str">
        <f>BC$3</f>
        <v>3Q07/</v>
      </c>
      <c r="BD167" s="476"/>
      <c r="BE167" s="477" t="str">
        <f>BE$3</f>
        <v>4Q07/</v>
      </c>
      <c r="BF167" s="476"/>
      <c r="BG167" s="477" t="str">
        <f>BG$3</f>
        <v>1Q08/</v>
      </c>
      <c r="BH167" s="476"/>
      <c r="BI167" s="477" t="str">
        <f>BI$3</f>
        <v>2Q08/</v>
      </c>
      <c r="BJ167" s="476"/>
      <c r="BK167" s="477" t="str">
        <f>BK$3</f>
        <v>3Q08/</v>
      </c>
      <c r="BL167" s="476"/>
      <c r="BM167" s="477" t="str">
        <f>BM$3</f>
        <v>4Q08/</v>
      </c>
      <c r="BN167" s="476"/>
      <c r="BO167" s="477" t="str">
        <f>BO$3</f>
        <v>1Q09/</v>
      </c>
      <c r="BP167" s="476"/>
      <c r="BQ167" s="477" t="str">
        <f>BQ$3</f>
        <v>2Q09/</v>
      </c>
      <c r="BR167" s="476"/>
      <c r="BS167" s="477" t="str">
        <f>BS$3</f>
        <v>3Q09/</v>
      </c>
      <c r="BT167" s="476"/>
      <c r="BU167" s="477" t="str">
        <f>BU$3</f>
        <v>4Q09/</v>
      </c>
      <c r="BV167" s="476"/>
      <c r="BW167" s="477" t="str">
        <f>BW$3</f>
        <v>1Q10/</v>
      </c>
      <c r="BX167" s="476"/>
      <c r="BY167" s="477" t="str">
        <f>BY$3</f>
        <v>2Q10/</v>
      </c>
      <c r="BZ167" s="476"/>
      <c r="CA167" s="477" t="str">
        <f>CA$3</f>
        <v>3Q10/</v>
      </c>
      <c r="CB167" s="476"/>
      <c r="CC167" s="477" t="str">
        <f>CC$3</f>
        <v>4Q10/</v>
      </c>
      <c r="CD167" s="476"/>
      <c r="CE167" s="477" t="str">
        <f>CE$3</f>
        <v>1Q11/</v>
      </c>
      <c r="CF167" s="476"/>
      <c r="CG167" s="477" t="str">
        <f>CG$3</f>
        <v>2Q11/</v>
      </c>
      <c r="CH167" s="476"/>
      <c r="CI167" s="477" t="str">
        <f>CI$3</f>
        <v>3Q11/</v>
      </c>
      <c r="CJ167" s="476"/>
      <c r="CK167" s="477" t="str">
        <f>CK$3</f>
        <v>4Q11/</v>
      </c>
      <c r="CL167" s="476"/>
      <c r="CM167" s="477" t="str">
        <f>CM$3</f>
        <v>1Q12/</v>
      </c>
      <c r="CN167" s="476"/>
      <c r="CO167" s="477" t="str">
        <f>CO$3</f>
        <v>2Q12/</v>
      </c>
      <c r="CP167" s="476"/>
      <c r="CQ167" s="477" t="str">
        <f>CQ$3</f>
        <v>3Q12/</v>
      </c>
      <c r="CR167" s="476"/>
      <c r="CS167" s="477" t="str">
        <f>CS$3</f>
        <v>4Q12/</v>
      </c>
      <c r="CT167" s="476"/>
      <c r="CU167" s="477" t="str">
        <f>CU$3</f>
        <v>1Q13/</v>
      </c>
      <c r="CV167" s="476"/>
      <c r="CW167" s="477" t="str">
        <f>CW$3</f>
        <v>2Q13/</v>
      </c>
      <c r="CX167" s="476"/>
      <c r="CY167" s="477" t="str">
        <f>CY$3</f>
        <v>3Q13/</v>
      </c>
      <c r="CZ167" s="476"/>
      <c r="DA167" s="477" t="str">
        <f>DA$3</f>
        <v>4Q13/</v>
      </c>
      <c r="DB167" s="476"/>
      <c r="DC167" s="477" t="str">
        <f>DC$3</f>
        <v>1Q14/</v>
      </c>
      <c r="DD167" s="476"/>
      <c r="DE167" s="477" t="str">
        <f>DE$3</f>
        <v>2Q14/</v>
      </c>
      <c r="DF167" s="476"/>
      <c r="DG167" s="477" t="str">
        <f>DG$3</f>
        <v>3Q14/</v>
      </c>
      <c r="DH167" s="476"/>
      <c r="DI167" s="477" t="str">
        <f>DI$3</f>
        <v>4Q14/</v>
      </c>
      <c r="DJ167" s="476"/>
      <c r="DK167" s="477" t="str">
        <f>DK$3</f>
        <v>1Q15/</v>
      </c>
      <c r="DL167" s="476"/>
      <c r="DM167" s="477" t="str">
        <f>DM$3</f>
        <v>2Q15/</v>
      </c>
      <c r="DN167" s="476"/>
      <c r="DO167" s="477" t="str">
        <f>DO$3</f>
        <v>3Q15/</v>
      </c>
      <c r="DP167" s="476"/>
      <c r="DQ167" s="477" t="str">
        <f>DQ$3</f>
        <v>4Q15/</v>
      </c>
      <c r="DR167" s="476"/>
      <c r="DS167" s="477" t="str">
        <f>DS$3</f>
        <v>1Q16/</v>
      </c>
      <c r="DT167" s="476"/>
      <c r="DU167" s="477" t="str">
        <f>DU$3</f>
        <v>2Q16/</v>
      </c>
      <c r="DV167" s="476"/>
      <c r="DW167" s="477" t="str">
        <f>DW$3</f>
        <v>3Q16/</v>
      </c>
      <c r="DX167" s="476"/>
      <c r="DY167" s="477" t="str">
        <f>DY$3</f>
        <v>4Q16/</v>
      </c>
      <c r="DZ167" s="476"/>
      <c r="EA167" s="477" t="str">
        <f t="shared" ref="EA167" si="93">EA$3</f>
        <v>1Q17/</v>
      </c>
      <c r="EB167" s="476"/>
      <c r="EC167" s="477" t="str">
        <f t="shared" ref="EC167" si="94">EC$3</f>
        <v>2Q17/</v>
      </c>
      <c r="ED167" s="476"/>
      <c r="EE167" s="477" t="str">
        <f t="shared" ref="EE167" si="95">EE$3</f>
        <v>3Q17/</v>
      </c>
      <c r="EF167" s="476"/>
      <c r="EG167" s="477" t="str">
        <f t="shared" ref="EG167:EO167" si="96">EG$3</f>
        <v>4Q17/</v>
      </c>
      <c r="EH167" s="476"/>
      <c r="EI167" s="477" t="str">
        <f t="shared" si="96"/>
        <v>1Q18E/</v>
      </c>
      <c r="EJ167" s="476"/>
      <c r="EK167" s="477" t="str">
        <f t="shared" si="96"/>
        <v>2Q18E/</v>
      </c>
      <c r="EL167" s="476"/>
      <c r="EM167" s="477" t="str">
        <f t="shared" si="96"/>
        <v>3Q18E/</v>
      </c>
      <c r="EN167" s="476"/>
      <c r="EO167" s="477" t="str">
        <f t="shared" si="96"/>
        <v>4Q18E/</v>
      </c>
      <c r="EP167" s="477"/>
      <c r="EQ167" s="476"/>
      <c r="ER167" s="477" t="str">
        <f>ER$3</f>
        <v>2000/</v>
      </c>
      <c r="ES167" s="476"/>
      <c r="ET167" s="477" t="str">
        <f>ET$3</f>
        <v>2001/</v>
      </c>
      <c r="EU167" s="476"/>
      <c r="EV167" s="477" t="str">
        <f>EV$3</f>
        <v>2002/</v>
      </c>
      <c r="EW167" s="476"/>
      <c r="EX167" s="477" t="str">
        <f>EX$3</f>
        <v>2003/</v>
      </c>
      <c r="EY167" s="476"/>
      <c r="EZ167" s="477" t="str">
        <f>EZ$3</f>
        <v>2004/</v>
      </c>
      <c r="FA167" s="476"/>
      <c r="FB167" s="477" t="str">
        <f>FB$3</f>
        <v>2005/</v>
      </c>
      <c r="FC167" s="476"/>
      <c r="FD167" s="477" t="str">
        <f>FD$3</f>
        <v>2006/</v>
      </c>
      <c r="FE167" s="476"/>
      <c r="FF167" s="477" t="str">
        <f>FF$3</f>
        <v>2007/</v>
      </c>
      <c r="FG167" s="476"/>
      <c r="FH167" s="477" t="str">
        <f>FH$3</f>
        <v>2008/</v>
      </c>
      <c r="FI167" s="476"/>
      <c r="FJ167" s="477" t="str">
        <f>FJ$3</f>
        <v>2009/</v>
      </c>
      <c r="FK167" s="476"/>
      <c r="FL167" s="477" t="str">
        <f>FL$3</f>
        <v>2010/</v>
      </c>
      <c r="FM167" s="476"/>
      <c r="FN167" s="477" t="str">
        <f>FN$3</f>
        <v>2011/</v>
      </c>
      <c r="FO167" s="476"/>
      <c r="FP167" s="477" t="str">
        <f>FP$3</f>
        <v>2012/</v>
      </c>
      <c r="FQ167" s="476"/>
      <c r="FR167" s="477" t="str">
        <f>FR$3</f>
        <v>2013/</v>
      </c>
      <c r="FS167" s="476"/>
      <c r="FT167" s="477" t="str">
        <f>FT$3</f>
        <v>2014/</v>
      </c>
      <c r="FU167" s="476"/>
      <c r="FV167" s="477" t="str">
        <f>FV$3</f>
        <v>2015/</v>
      </c>
      <c r="FW167" s="476"/>
      <c r="FX167" s="477" t="str">
        <f>FX$3</f>
        <v>2016/</v>
      </c>
      <c r="FY167" s="476"/>
      <c r="FZ167" s="477" t="str">
        <f>FZ$3</f>
        <v>2017/</v>
      </c>
      <c r="GA167" s="476"/>
      <c r="GB167" s="477" t="str">
        <f>GB$3</f>
        <v>2018E/</v>
      </c>
      <c r="GC167" s="476"/>
      <c r="GD167" s="477" t="str">
        <f>GD$3</f>
        <v>2019E/</v>
      </c>
      <c r="GE167" s="476"/>
      <c r="GF167" s="477" t="str">
        <f>GF$3</f>
        <v>2020E/</v>
      </c>
      <c r="GG167" s="476"/>
      <c r="GH167" s="477" t="str">
        <f>GH$3</f>
        <v>2021E/</v>
      </c>
      <c r="GI167" s="476"/>
      <c r="GJ167" s="477" t="str">
        <f>GJ$3</f>
        <v>2022E/</v>
      </c>
      <c r="GK167" s="477">
        <f>GK$3</f>
        <v>0</v>
      </c>
      <c r="GL167" s="426"/>
    </row>
    <row r="168" spans="1:194" s="428" customFormat="1" ht="12" hidden="1" customHeight="1" outlineLevel="1" x14ac:dyDescent="0.2">
      <c r="B168" s="426"/>
      <c r="C168" s="427" t="str">
        <f>C$4</f>
        <v>1Q00</v>
      </c>
      <c r="D168" s="426"/>
      <c r="E168" s="427" t="str">
        <f>E$4</f>
        <v>2Q00</v>
      </c>
      <c r="F168" s="426"/>
      <c r="G168" s="427" t="str">
        <f>G$4</f>
        <v>3Q00</v>
      </c>
      <c r="H168" s="426"/>
      <c r="I168" s="427" t="str">
        <f>I$4</f>
        <v>4Q00</v>
      </c>
      <c r="J168" s="426"/>
      <c r="K168" s="427" t="str">
        <f>K$4</f>
        <v>1Q01</v>
      </c>
      <c r="L168" s="426"/>
      <c r="M168" s="427" t="str">
        <f>M$4</f>
        <v>2Q01</v>
      </c>
      <c r="N168" s="426"/>
      <c r="O168" s="427" t="str">
        <f>O$4</f>
        <v>3Q01</v>
      </c>
      <c r="P168" s="426"/>
      <c r="Q168" s="427" t="str">
        <f>Q$4</f>
        <v>4Q01</v>
      </c>
      <c r="R168" s="426"/>
      <c r="S168" s="427" t="str">
        <f>S$4</f>
        <v>1Q02</v>
      </c>
      <c r="T168" s="426"/>
      <c r="U168" s="427" t="str">
        <f>U$4</f>
        <v>2Q02</v>
      </c>
      <c r="V168" s="426"/>
      <c r="W168" s="427" t="str">
        <f>W$4</f>
        <v>3Q02</v>
      </c>
      <c r="X168" s="426"/>
      <c r="Y168" s="427" t="str">
        <f>Y$4</f>
        <v>4Q02</v>
      </c>
      <c r="Z168" s="426"/>
      <c r="AA168" s="427" t="str">
        <f>AA$4</f>
        <v>1Q03</v>
      </c>
      <c r="AB168" s="426"/>
      <c r="AC168" s="427" t="str">
        <f>AC$4</f>
        <v>2Q03</v>
      </c>
      <c r="AD168" s="426"/>
      <c r="AE168" s="427" t="str">
        <f>AE$4</f>
        <v>3Q03</v>
      </c>
      <c r="AF168" s="426"/>
      <c r="AG168" s="427" t="str">
        <f>AG$4</f>
        <v>4Q03</v>
      </c>
      <c r="AH168" s="426"/>
      <c r="AI168" s="427" t="str">
        <f>AI$4</f>
        <v>1Q04</v>
      </c>
      <c r="AJ168" s="426"/>
      <c r="AK168" s="427" t="str">
        <f>AK$4</f>
        <v>2Q04</v>
      </c>
      <c r="AL168" s="426"/>
      <c r="AM168" s="427" t="str">
        <f>AM$4</f>
        <v>3Q04</v>
      </c>
      <c r="AN168" s="426"/>
      <c r="AO168" s="427" t="str">
        <f>AO$4</f>
        <v>4Q04</v>
      </c>
      <c r="AP168" s="426"/>
      <c r="AQ168" s="427" t="str">
        <f>AQ$4</f>
        <v>1Q05</v>
      </c>
      <c r="AR168" s="426"/>
      <c r="AS168" s="427" t="str">
        <f>AS$4</f>
        <v>2Q05</v>
      </c>
      <c r="AT168" s="426"/>
      <c r="AU168" s="427" t="str">
        <f>AU$4</f>
        <v>3Q05</v>
      </c>
      <c r="AV168" s="426"/>
      <c r="AW168" s="427" t="str">
        <f>AW$4</f>
        <v>4Q05</v>
      </c>
      <c r="AX168" s="426"/>
      <c r="AY168" s="427" t="str">
        <f>AY$4</f>
        <v>1Q06</v>
      </c>
      <c r="AZ168" s="426"/>
      <c r="BA168" s="427" t="str">
        <f>BA$4</f>
        <v>2Q06</v>
      </c>
      <c r="BB168" s="426"/>
      <c r="BC168" s="427" t="str">
        <f>BC$4</f>
        <v>3Q06</v>
      </c>
      <c r="BD168" s="426"/>
      <c r="BE168" s="427" t="str">
        <f>BE$4</f>
        <v>4Q06</v>
      </c>
      <c r="BF168" s="426"/>
      <c r="BG168" s="427" t="str">
        <f>BG$4</f>
        <v>1Q07</v>
      </c>
      <c r="BH168" s="426"/>
      <c r="BI168" s="427" t="str">
        <f>BI$4</f>
        <v>2Q07</v>
      </c>
      <c r="BJ168" s="426"/>
      <c r="BK168" s="427" t="str">
        <f>BK$4</f>
        <v>3Q07</v>
      </c>
      <c r="BL168" s="426"/>
      <c r="BM168" s="427" t="str">
        <f>BM$4</f>
        <v>4Q07</v>
      </c>
      <c r="BN168" s="426"/>
      <c r="BO168" s="427" t="str">
        <f>BO$4</f>
        <v>1Q08</v>
      </c>
      <c r="BP168" s="426"/>
      <c r="BQ168" s="427" t="str">
        <f>BQ$4</f>
        <v>2Q08</v>
      </c>
      <c r="BR168" s="426"/>
      <c r="BS168" s="427" t="str">
        <f>BS$4</f>
        <v>3Q08</v>
      </c>
      <c r="BT168" s="426"/>
      <c r="BU168" s="427" t="str">
        <f>BU$4</f>
        <v>4Q08</v>
      </c>
      <c r="BV168" s="426"/>
      <c r="BW168" s="427" t="str">
        <f>BW$4</f>
        <v>1Q09</v>
      </c>
      <c r="BX168" s="426"/>
      <c r="BY168" s="427" t="str">
        <f>BY$4</f>
        <v>2Q09</v>
      </c>
      <c r="BZ168" s="426"/>
      <c r="CA168" s="427" t="str">
        <f>CA$4</f>
        <v>3Q09</v>
      </c>
      <c r="CB168" s="426"/>
      <c r="CC168" s="427" t="str">
        <f>CC$4</f>
        <v>4Q09</v>
      </c>
      <c r="CD168" s="426"/>
      <c r="CE168" s="427" t="str">
        <f>CE$4</f>
        <v>1Q10</v>
      </c>
      <c r="CF168" s="426"/>
      <c r="CG168" s="427" t="str">
        <f>CG$4</f>
        <v>2Q10</v>
      </c>
      <c r="CH168" s="426"/>
      <c r="CI168" s="427" t="str">
        <f>CI$4</f>
        <v>3Q10</v>
      </c>
      <c r="CJ168" s="426"/>
      <c r="CK168" s="427" t="str">
        <f>CK$4</f>
        <v>4Q10</v>
      </c>
      <c r="CL168" s="426"/>
      <c r="CM168" s="427" t="str">
        <f>CM$4</f>
        <v>1Q11</v>
      </c>
      <c r="CN168" s="426"/>
      <c r="CO168" s="427" t="str">
        <f>CO$4</f>
        <v>2Q11</v>
      </c>
      <c r="CP168" s="426"/>
      <c r="CQ168" s="427" t="str">
        <f>CQ$4</f>
        <v>3Q11</v>
      </c>
      <c r="CR168" s="426"/>
      <c r="CS168" s="427" t="str">
        <f>CS$4</f>
        <v>4Q11</v>
      </c>
      <c r="CT168" s="426"/>
      <c r="CU168" s="427" t="str">
        <f>CU$4</f>
        <v>1Q12</v>
      </c>
      <c r="CV168" s="426"/>
      <c r="CW168" s="427" t="str">
        <f>CW$4</f>
        <v>2Q12</v>
      </c>
      <c r="CX168" s="426"/>
      <c r="CY168" s="427" t="str">
        <f>CY$4</f>
        <v>3Q12</v>
      </c>
      <c r="CZ168" s="426"/>
      <c r="DA168" s="427" t="str">
        <f>DA$4</f>
        <v>4Q12</v>
      </c>
      <c r="DB168" s="426"/>
      <c r="DC168" s="427" t="str">
        <f>DC$4</f>
        <v>1Q13</v>
      </c>
      <c r="DD168" s="426"/>
      <c r="DE168" s="427" t="str">
        <f>DE$4</f>
        <v>2Q13</v>
      </c>
      <c r="DF168" s="426"/>
      <c r="DG168" s="427" t="str">
        <f>DG$4</f>
        <v>3Q13</v>
      </c>
      <c r="DH168" s="426"/>
      <c r="DI168" s="427" t="str">
        <f>DI$4</f>
        <v>4Q13</v>
      </c>
      <c r="DJ168" s="426"/>
      <c r="DK168" s="427" t="str">
        <f>DK$4</f>
        <v>1Q14</v>
      </c>
      <c r="DL168" s="426"/>
      <c r="DM168" s="427" t="str">
        <f>DM$4</f>
        <v>2Q14</v>
      </c>
      <c r="DN168" s="426"/>
      <c r="DO168" s="427" t="str">
        <f>DO$4</f>
        <v>3Q14</v>
      </c>
      <c r="DP168" s="426"/>
      <c r="DQ168" s="427" t="str">
        <f>DQ$4</f>
        <v>4Q14</v>
      </c>
      <c r="DR168" s="426"/>
      <c r="DS168" s="427" t="str">
        <f>DS$4</f>
        <v>1Q15</v>
      </c>
      <c r="DT168" s="426"/>
      <c r="DU168" s="427" t="str">
        <f>DU$4</f>
        <v>2Q15</v>
      </c>
      <c r="DV168" s="426"/>
      <c r="DW168" s="427" t="str">
        <f>DW$4</f>
        <v>3Q15</v>
      </c>
      <c r="DX168" s="426"/>
      <c r="DY168" s="427" t="str">
        <f>DY$4</f>
        <v>4Q15</v>
      </c>
      <c r="DZ168" s="426"/>
      <c r="EA168" s="427" t="str">
        <f t="shared" ref="EA168" si="97">EA$4</f>
        <v>1Q16</v>
      </c>
      <c r="EB168" s="426"/>
      <c r="EC168" s="427" t="str">
        <f t="shared" ref="EC168" si="98">EC$4</f>
        <v>2Q16</v>
      </c>
      <c r="ED168" s="426"/>
      <c r="EE168" s="427" t="str">
        <f t="shared" ref="EE168" si="99">EE$4</f>
        <v>3Q16</v>
      </c>
      <c r="EF168" s="426"/>
      <c r="EG168" s="427" t="str">
        <f t="shared" ref="EG168:EO168" si="100">EG$4</f>
        <v>4Q16</v>
      </c>
      <c r="EH168" s="426"/>
      <c r="EI168" s="427" t="str">
        <f t="shared" si="100"/>
        <v>1Q17</v>
      </c>
      <c r="EJ168" s="426"/>
      <c r="EK168" s="427" t="str">
        <f t="shared" si="100"/>
        <v>2Q17</v>
      </c>
      <c r="EL168" s="426"/>
      <c r="EM168" s="427" t="str">
        <f t="shared" si="100"/>
        <v>3Q17</v>
      </c>
      <c r="EN168" s="426"/>
      <c r="EO168" s="427" t="str">
        <f t="shared" si="100"/>
        <v>4Q17</v>
      </c>
      <c r="EP168" s="427"/>
      <c r="EQ168" s="426"/>
      <c r="ER168" s="427" t="str">
        <f>ER$4</f>
        <v>1999</v>
      </c>
      <c r="ES168" s="426"/>
      <c r="ET168" s="427" t="str">
        <f>ET$4</f>
        <v>2000</v>
      </c>
      <c r="EU168" s="426"/>
      <c r="EV168" s="427">
        <f>EV$4</f>
        <v>2001</v>
      </c>
      <c r="EW168" s="426"/>
      <c r="EX168" s="427">
        <f>EX$4</f>
        <v>2002</v>
      </c>
      <c r="EY168" s="426"/>
      <c r="EZ168" s="427" t="str">
        <f>EZ$4</f>
        <v>2003</v>
      </c>
      <c r="FA168" s="426"/>
      <c r="FB168" s="427" t="str">
        <f>FB$4</f>
        <v>2004</v>
      </c>
      <c r="FC168" s="426"/>
      <c r="FD168" s="427" t="str">
        <f>FD$4</f>
        <v>2005</v>
      </c>
      <c r="FE168" s="426"/>
      <c r="FF168" s="427" t="str">
        <f>FF$4</f>
        <v>2006</v>
      </c>
      <c r="FG168" s="426"/>
      <c r="FH168" s="427">
        <f>FH$4</f>
        <v>2007</v>
      </c>
      <c r="FI168" s="426"/>
      <c r="FJ168" s="427" t="str">
        <f>FJ$4</f>
        <v>2008</v>
      </c>
      <c r="FK168" s="426"/>
      <c r="FL168" s="427" t="str">
        <f>FL$4</f>
        <v>2009</v>
      </c>
      <c r="FM168" s="426"/>
      <c r="FN168" s="427" t="str">
        <f>FN$4</f>
        <v>2010</v>
      </c>
      <c r="FO168" s="426"/>
      <c r="FP168" s="427" t="str">
        <f>FP$4</f>
        <v>2011</v>
      </c>
      <c r="FQ168" s="426"/>
      <c r="FR168" s="427" t="str">
        <f>FR$4</f>
        <v>2012</v>
      </c>
      <c r="FS168" s="426"/>
      <c r="FT168" s="427" t="str">
        <f>FT$4</f>
        <v>2013</v>
      </c>
      <c r="FU168" s="426"/>
      <c r="FV168" s="427" t="str">
        <f>FV$4</f>
        <v>2014</v>
      </c>
      <c r="FW168" s="426"/>
      <c r="FX168" s="427" t="str">
        <f>FX$4</f>
        <v>2015</v>
      </c>
      <c r="FY168" s="426"/>
      <c r="FZ168" s="427" t="str">
        <f>FZ$4</f>
        <v>2016</v>
      </c>
      <c r="GA168" s="426"/>
      <c r="GB168" s="427" t="str">
        <f>GB$4</f>
        <v>2017</v>
      </c>
      <c r="GC168" s="426"/>
      <c r="GD168" s="427" t="str">
        <f>GD$4</f>
        <v>2018E</v>
      </c>
      <c r="GE168" s="426"/>
      <c r="GF168" s="427" t="str">
        <f>GF$4</f>
        <v>2019E</v>
      </c>
      <c r="GG168" s="426"/>
      <c r="GH168" s="427" t="str">
        <f>GH$4</f>
        <v>2020E</v>
      </c>
      <c r="GI168" s="426"/>
      <c r="GJ168" s="427" t="str">
        <f>GJ$4</f>
        <v>2021E</v>
      </c>
      <c r="GK168" s="427" t="str">
        <f>GK$4</f>
        <v>5-Yr</v>
      </c>
      <c r="GL168" s="426"/>
    </row>
    <row r="169" spans="1:194" s="428" customFormat="1" ht="12" hidden="1" customHeight="1" outlineLevel="1" x14ac:dyDescent="0.2">
      <c r="A169" s="429"/>
      <c r="B169" s="430" t="str">
        <f t="shared" ref="B169:DB169" si="101">B$5</f>
        <v>1Q01</v>
      </c>
      <c r="C169" s="431" t="str">
        <f t="shared" si="101"/>
        <v>% Chg</v>
      </c>
      <c r="D169" s="430" t="str">
        <f t="shared" si="101"/>
        <v>2Q01</v>
      </c>
      <c r="E169" s="431" t="str">
        <f t="shared" si="101"/>
        <v>% Chg</v>
      </c>
      <c r="F169" s="430" t="str">
        <f t="shared" si="101"/>
        <v>3Q01</v>
      </c>
      <c r="G169" s="431" t="str">
        <f t="shared" si="101"/>
        <v>% Chg</v>
      </c>
      <c r="H169" s="430" t="str">
        <f t="shared" si="101"/>
        <v>4Q01</v>
      </c>
      <c r="I169" s="431" t="str">
        <f t="shared" si="101"/>
        <v>% Chg</v>
      </c>
      <c r="J169" s="430" t="str">
        <f t="shared" si="101"/>
        <v>1Q02</v>
      </c>
      <c r="K169" s="431" t="str">
        <f t="shared" si="101"/>
        <v>% Chg</v>
      </c>
      <c r="L169" s="430" t="str">
        <f t="shared" si="101"/>
        <v>2Q02</v>
      </c>
      <c r="M169" s="431" t="str">
        <f t="shared" si="101"/>
        <v>% Chg</v>
      </c>
      <c r="N169" s="430" t="str">
        <f t="shared" si="101"/>
        <v>3Q02</v>
      </c>
      <c r="O169" s="431" t="str">
        <f t="shared" si="101"/>
        <v>% Chg</v>
      </c>
      <c r="P169" s="430" t="str">
        <f t="shared" si="101"/>
        <v>4Q02</v>
      </c>
      <c r="Q169" s="431" t="str">
        <f t="shared" si="101"/>
        <v>% Chg</v>
      </c>
      <c r="R169" s="430" t="str">
        <f t="shared" si="101"/>
        <v>1Q03</v>
      </c>
      <c r="S169" s="431" t="str">
        <f t="shared" si="101"/>
        <v>% Chg</v>
      </c>
      <c r="T169" s="430" t="str">
        <f t="shared" si="101"/>
        <v>2Q03</v>
      </c>
      <c r="U169" s="431" t="str">
        <f t="shared" si="101"/>
        <v>% Chg</v>
      </c>
      <c r="V169" s="430" t="str">
        <f t="shared" si="101"/>
        <v>3Q03</v>
      </c>
      <c r="W169" s="431" t="str">
        <f t="shared" si="101"/>
        <v>% Chg</v>
      </c>
      <c r="X169" s="430" t="str">
        <f t="shared" si="101"/>
        <v>4Q03</v>
      </c>
      <c r="Y169" s="431" t="str">
        <f t="shared" si="101"/>
        <v>% Chg</v>
      </c>
      <c r="Z169" s="430" t="str">
        <f t="shared" si="101"/>
        <v>1Q04</v>
      </c>
      <c r="AA169" s="431" t="str">
        <f t="shared" si="101"/>
        <v>% Chg</v>
      </c>
      <c r="AB169" s="430" t="str">
        <f t="shared" si="101"/>
        <v>2Q04</v>
      </c>
      <c r="AC169" s="431" t="str">
        <f t="shared" si="101"/>
        <v>% Chg</v>
      </c>
      <c r="AD169" s="430" t="str">
        <f t="shared" si="101"/>
        <v>3Q04</v>
      </c>
      <c r="AE169" s="431" t="str">
        <f t="shared" si="101"/>
        <v>% Chg</v>
      </c>
      <c r="AF169" s="430" t="str">
        <f t="shared" si="101"/>
        <v>4Q04</v>
      </c>
      <c r="AG169" s="431" t="str">
        <f t="shared" si="101"/>
        <v>% Chg</v>
      </c>
      <c r="AH169" s="430" t="str">
        <f t="shared" si="101"/>
        <v>1Q05</v>
      </c>
      <c r="AI169" s="431" t="str">
        <f t="shared" si="101"/>
        <v>% Chg</v>
      </c>
      <c r="AJ169" s="430" t="str">
        <f t="shared" si="101"/>
        <v>2Q05</v>
      </c>
      <c r="AK169" s="431" t="str">
        <f t="shared" si="101"/>
        <v>% Chg</v>
      </c>
      <c r="AL169" s="430" t="str">
        <f t="shared" si="101"/>
        <v>3Q05</v>
      </c>
      <c r="AM169" s="431" t="str">
        <f t="shared" si="101"/>
        <v>% Chg</v>
      </c>
      <c r="AN169" s="430" t="str">
        <f t="shared" si="101"/>
        <v>4Q05</v>
      </c>
      <c r="AO169" s="431" t="str">
        <f t="shared" si="101"/>
        <v>% Chg</v>
      </c>
      <c r="AP169" s="430" t="str">
        <f t="shared" si="101"/>
        <v>1Q06</v>
      </c>
      <c r="AQ169" s="431" t="str">
        <f t="shared" si="101"/>
        <v>% Chg</v>
      </c>
      <c r="AR169" s="430" t="str">
        <f t="shared" si="101"/>
        <v>2Q06</v>
      </c>
      <c r="AS169" s="431" t="str">
        <f t="shared" si="101"/>
        <v>% Chg</v>
      </c>
      <c r="AT169" s="430" t="str">
        <f t="shared" si="101"/>
        <v>3Q06</v>
      </c>
      <c r="AU169" s="431" t="str">
        <f t="shared" si="101"/>
        <v>% Chg</v>
      </c>
      <c r="AV169" s="430" t="str">
        <f t="shared" si="101"/>
        <v>4Q06</v>
      </c>
      <c r="AW169" s="431" t="str">
        <f t="shared" si="101"/>
        <v>% Chg</v>
      </c>
      <c r="AX169" s="430" t="str">
        <f t="shared" si="101"/>
        <v>1Q07</v>
      </c>
      <c r="AY169" s="431" t="str">
        <f t="shared" si="101"/>
        <v>% Chg</v>
      </c>
      <c r="AZ169" s="430" t="str">
        <f t="shared" si="101"/>
        <v>2Q07</v>
      </c>
      <c r="BA169" s="431" t="str">
        <f t="shared" si="101"/>
        <v>% Chg</v>
      </c>
      <c r="BB169" s="430" t="str">
        <f t="shared" si="101"/>
        <v>3Q07</v>
      </c>
      <c r="BC169" s="431" t="str">
        <f t="shared" si="101"/>
        <v>% Chg</v>
      </c>
      <c r="BD169" s="430" t="str">
        <f t="shared" si="101"/>
        <v>4Q07</v>
      </c>
      <c r="BE169" s="431" t="str">
        <f t="shared" si="101"/>
        <v>% Chg</v>
      </c>
      <c r="BF169" s="430" t="str">
        <f t="shared" si="101"/>
        <v>1Q08</v>
      </c>
      <c r="BG169" s="431" t="str">
        <f t="shared" si="101"/>
        <v>% Chg</v>
      </c>
      <c r="BH169" s="430" t="str">
        <f t="shared" si="101"/>
        <v>2Q08</v>
      </c>
      <c r="BI169" s="431" t="str">
        <f t="shared" si="101"/>
        <v>% Chg</v>
      </c>
      <c r="BJ169" s="430" t="str">
        <f t="shared" si="101"/>
        <v>3Q08</v>
      </c>
      <c r="BK169" s="431" t="str">
        <f t="shared" si="101"/>
        <v>% Chg</v>
      </c>
      <c r="BL169" s="430" t="str">
        <f t="shared" si="101"/>
        <v>4Q08</v>
      </c>
      <c r="BM169" s="431" t="str">
        <f t="shared" si="101"/>
        <v>% Chg</v>
      </c>
      <c r="BN169" s="430" t="str">
        <f t="shared" si="101"/>
        <v>1Q09</v>
      </c>
      <c r="BO169" s="431" t="str">
        <f t="shared" si="101"/>
        <v>% Chg</v>
      </c>
      <c r="BP169" s="430" t="str">
        <f t="shared" si="101"/>
        <v>2Q09</v>
      </c>
      <c r="BQ169" s="431" t="str">
        <f t="shared" si="101"/>
        <v>% Chg</v>
      </c>
      <c r="BR169" s="430" t="str">
        <f t="shared" si="101"/>
        <v>3Q09</v>
      </c>
      <c r="BS169" s="431" t="str">
        <f t="shared" si="101"/>
        <v>% Chg</v>
      </c>
      <c r="BT169" s="430" t="str">
        <f t="shared" si="101"/>
        <v>4Q09</v>
      </c>
      <c r="BU169" s="431" t="str">
        <f t="shared" si="101"/>
        <v>% Chg</v>
      </c>
      <c r="BV169" s="430" t="str">
        <f t="shared" si="101"/>
        <v>1Q10</v>
      </c>
      <c r="BW169" s="431" t="str">
        <f t="shared" si="101"/>
        <v>% Chg</v>
      </c>
      <c r="BX169" s="430" t="str">
        <f t="shared" si="101"/>
        <v>2Q10</v>
      </c>
      <c r="BY169" s="431" t="str">
        <f t="shared" si="101"/>
        <v>% Chg</v>
      </c>
      <c r="BZ169" s="430" t="str">
        <f t="shared" si="101"/>
        <v>3Q10</v>
      </c>
      <c r="CA169" s="431" t="str">
        <f t="shared" si="101"/>
        <v>% Chg</v>
      </c>
      <c r="CB169" s="430" t="str">
        <f t="shared" si="101"/>
        <v>4Q10</v>
      </c>
      <c r="CC169" s="431" t="str">
        <f t="shared" si="101"/>
        <v>% Chg</v>
      </c>
      <c r="CD169" s="430" t="str">
        <f t="shared" si="101"/>
        <v>1Q11</v>
      </c>
      <c r="CE169" s="431" t="str">
        <f t="shared" si="101"/>
        <v>% Chg</v>
      </c>
      <c r="CF169" s="430" t="str">
        <f t="shared" si="101"/>
        <v>2Q11</v>
      </c>
      <c r="CG169" s="431" t="str">
        <f t="shared" si="101"/>
        <v>% Chg</v>
      </c>
      <c r="CH169" s="430" t="str">
        <f t="shared" si="101"/>
        <v>3Q11</v>
      </c>
      <c r="CI169" s="431" t="str">
        <f t="shared" si="101"/>
        <v>% Chg</v>
      </c>
      <c r="CJ169" s="430" t="str">
        <f t="shared" si="101"/>
        <v>4Q11</v>
      </c>
      <c r="CK169" s="431" t="str">
        <f t="shared" si="101"/>
        <v>% Chg</v>
      </c>
      <c r="CL169" s="430" t="str">
        <f t="shared" si="101"/>
        <v>1Q12</v>
      </c>
      <c r="CM169" s="431" t="str">
        <f t="shared" si="101"/>
        <v>% Chg</v>
      </c>
      <c r="CN169" s="430" t="str">
        <f t="shared" si="101"/>
        <v>2Q12</v>
      </c>
      <c r="CO169" s="431" t="str">
        <f t="shared" si="101"/>
        <v>% Chg</v>
      </c>
      <c r="CP169" s="430" t="str">
        <f t="shared" si="101"/>
        <v>3Q12</v>
      </c>
      <c r="CQ169" s="431" t="str">
        <f t="shared" si="101"/>
        <v>% Chg</v>
      </c>
      <c r="CR169" s="430" t="str">
        <f t="shared" si="101"/>
        <v>4Q12</v>
      </c>
      <c r="CS169" s="431" t="str">
        <f t="shared" si="101"/>
        <v>% Chg</v>
      </c>
      <c r="CT169" s="430" t="str">
        <f t="shared" si="101"/>
        <v>1Q13</v>
      </c>
      <c r="CU169" s="431" t="str">
        <f t="shared" si="101"/>
        <v>% Chg</v>
      </c>
      <c r="CV169" s="430" t="str">
        <f t="shared" si="101"/>
        <v>2Q13</v>
      </c>
      <c r="CW169" s="431" t="str">
        <f t="shared" si="101"/>
        <v>% Chg</v>
      </c>
      <c r="CX169" s="430" t="str">
        <f t="shared" si="101"/>
        <v>3Q13</v>
      </c>
      <c r="CY169" s="431" t="str">
        <f t="shared" si="101"/>
        <v>% Chg</v>
      </c>
      <c r="CZ169" s="430" t="str">
        <f t="shared" si="101"/>
        <v>4Q13</v>
      </c>
      <c r="DA169" s="431" t="str">
        <f>DA$5</f>
        <v>% Chg</v>
      </c>
      <c r="DB169" s="430" t="str">
        <f t="shared" si="101"/>
        <v>1Q14</v>
      </c>
      <c r="DC169" s="431" t="str">
        <f t="shared" ref="DC169:EO169" si="102">DC$5</f>
        <v>% Chg</v>
      </c>
      <c r="DD169" s="430" t="str">
        <f t="shared" si="102"/>
        <v>2Q14</v>
      </c>
      <c r="DE169" s="431" t="str">
        <f t="shared" si="102"/>
        <v>% Chg</v>
      </c>
      <c r="DF169" s="430" t="str">
        <f t="shared" si="102"/>
        <v>3Q14</v>
      </c>
      <c r="DG169" s="431" t="str">
        <f t="shared" si="102"/>
        <v>% Chg</v>
      </c>
      <c r="DH169" s="430" t="str">
        <f t="shared" si="102"/>
        <v>4Q14</v>
      </c>
      <c r="DI169" s="431" t="str">
        <f t="shared" si="102"/>
        <v>% Chg</v>
      </c>
      <c r="DJ169" s="430" t="str">
        <f t="shared" si="102"/>
        <v>1Q15</v>
      </c>
      <c r="DK169" s="431" t="str">
        <f t="shared" si="102"/>
        <v>% Chg</v>
      </c>
      <c r="DL169" s="430" t="str">
        <f t="shared" si="102"/>
        <v>2Q15</v>
      </c>
      <c r="DM169" s="431" t="str">
        <f t="shared" si="102"/>
        <v>% Chg</v>
      </c>
      <c r="DN169" s="430" t="str">
        <f t="shared" si="102"/>
        <v>3Q15</v>
      </c>
      <c r="DO169" s="431" t="str">
        <f t="shared" si="102"/>
        <v>% Chg</v>
      </c>
      <c r="DP169" s="430" t="str">
        <f t="shared" si="102"/>
        <v>4Q15</v>
      </c>
      <c r="DQ169" s="431" t="str">
        <f t="shared" si="102"/>
        <v>% Chg</v>
      </c>
      <c r="DR169" s="430" t="str">
        <f t="shared" si="102"/>
        <v>1Q16</v>
      </c>
      <c r="DS169" s="431" t="str">
        <f t="shared" si="102"/>
        <v>% Chg</v>
      </c>
      <c r="DT169" s="430" t="str">
        <f t="shared" si="102"/>
        <v>2Q16</v>
      </c>
      <c r="DU169" s="431" t="str">
        <f t="shared" si="102"/>
        <v>% Chg</v>
      </c>
      <c r="DV169" s="430" t="str">
        <f t="shared" si="102"/>
        <v>3Q16</v>
      </c>
      <c r="DW169" s="431" t="str">
        <f t="shared" si="102"/>
        <v>% Chg</v>
      </c>
      <c r="DX169" s="430" t="str">
        <f t="shared" si="102"/>
        <v>4Q16</v>
      </c>
      <c r="DY169" s="431" t="str">
        <f t="shared" si="102"/>
        <v>% Chg</v>
      </c>
      <c r="DZ169" s="430" t="str">
        <f t="shared" si="102"/>
        <v>1Q17</v>
      </c>
      <c r="EA169" s="431" t="str">
        <f t="shared" si="102"/>
        <v>% Chg</v>
      </c>
      <c r="EB169" s="430" t="str">
        <f t="shared" si="102"/>
        <v>2Q17</v>
      </c>
      <c r="EC169" s="431" t="str">
        <f t="shared" si="102"/>
        <v>% Chg</v>
      </c>
      <c r="ED169" s="430" t="str">
        <f t="shared" si="102"/>
        <v>3Q17</v>
      </c>
      <c r="EE169" s="431" t="str">
        <f t="shared" si="102"/>
        <v>% Chg</v>
      </c>
      <c r="EF169" s="430" t="str">
        <f t="shared" si="102"/>
        <v>4Q17</v>
      </c>
      <c r="EG169" s="431" t="str">
        <f t="shared" si="102"/>
        <v>% Chg</v>
      </c>
      <c r="EH169" s="430" t="str">
        <f t="shared" si="102"/>
        <v>1Q18E</v>
      </c>
      <c r="EI169" s="431" t="str">
        <f t="shared" si="102"/>
        <v>% Chg</v>
      </c>
      <c r="EJ169" s="430" t="str">
        <f t="shared" si="102"/>
        <v>2Q18E</v>
      </c>
      <c r="EK169" s="431" t="str">
        <f t="shared" si="102"/>
        <v>% Chg</v>
      </c>
      <c r="EL169" s="430" t="str">
        <f t="shared" si="102"/>
        <v>3Q18E</v>
      </c>
      <c r="EM169" s="431" t="str">
        <f t="shared" si="102"/>
        <v>% Chg</v>
      </c>
      <c r="EN169" s="430" t="str">
        <f t="shared" si="102"/>
        <v>4Q18E</v>
      </c>
      <c r="EO169" s="431" t="str">
        <f t="shared" si="102"/>
        <v>% Chg</v>
      </c>
      <c r="EP169" s="431"/>
      <c r="EQ169" s="492" t="str">
        <f t="shared" ref="EQ169:GK169" si="103">EQ$5</f>
        <v>2000</v>
      </c>
      <c r="ER169" s="431" t="str">
        <f t="shared" si="103"/>
        <v>% Chg</v>
      </c>
      <c r="ES169" s="492">
        <f t="shared" si="103"/>
        <v>2001</v>
      </c>
      <c r="ET169" s="431" t="str">
        <f t="shared" si="103"/>
        <v>% Chg</v>
      </c>
      <c r="EU169" s="492">
        <f t="shared" si="103"/>
        <v>2002</v>
      </c>
      <c r="EV169" s="431" t="str">
        <f t="shared" si="103"/>
        <v>% Chg</v>
      </c>
      <c r="EW169" s="430" t="str">
        <f t="shared" si="103"/>
        <v>2003</v>
      </c>
      <c r="EX169" s="431" t="str">
        <f t="shared" si="103"/>
        <v>% Chg</v>
      </c>
      <c r="EY169" s="430" t="str">
        <f t="shared" si="103"/>
        <v>2004</v>
      </c>
      <c r="EZ169" s="431" t="str">
        <f t="shared" si="103"/>
        <v>% Chg</v>
      </c>
      <c r="FA169" s="430" t="str">
        <f t="shared" si="103"/>
        <v>2005</v>
      </c>
      <c r="FB169" s="431" t="str">
        <f t="shared" si="103"/>
        <v>% Chg</v>
      </c>
      <c r="FC169" s="430" t="str">
        <f t="shared" si="103"/>
        <v>2006</v>
      </c>
      <c r="FD169" s="431" t="str">
        <f t="shared" si="103"/>
        <v>% Chg</v>
      </c>
      <c r="FE169" s="432">
        <f t="shared" si="103"/>
        <v>2007</v>
      </c>
      <c r="FF169" s="431" t="str">
        <f t="shared" si="103"/>
        <v>% Chg</v>
      </c>
      <c r="FG169" s="493" t="str">
        <f t="shared" si="103"/>
        <v>2008</v>
      </c>
      <c r="FH169" s="431" t="str">
        <f t="shared" si="103"/>
        <v>% Chg</v>
      </c>
      <c r="FI169" s="493" t="str">
        <f t="shared" si="103"/>
        <v>2009</v>
      </c>
      <c r="FJ169" s="431" t="str">
        <f t="shared" si="103"/>
        <v>% Chg</v>
      </c>
      <c r="FK169" s="493" t="str">
        <f t="shared" si="103"/>
        <v>2010</v>
      </c>
      <c r="FL169" s="431" t="str">
        <f t="shared" si="103"/>
        <v>% Chg</v>
      </c>
      <c r="FM169" s="493" t="str">
        <f t="shared" si="103"/>
        <v>2011</v>
      </c>
      <c r="FN169" s="431" t="str">
        <f t="shared" si="103"/>
        <v>% Chg</v>
      </c>
      <c r="FO169" s="430" t="str">
        <f t="shared" si="103"/>
        <v>2012</v>
      </c>
      <c r="FP169" s="431" t="str">
        <f t="shared" si="103"/>
        <v>% Chg</v>
      </c>
      <c r="FQ169" s="430" t="str">
        <f t="shared" si="103"/>
        <v>2013</v>
      </c>
      <c r="FR169" s="431" t="str">
        <f t="shared" si="103"/>
        <v>% Chg</v>
      </c>
      <c r="FS169" s="430" t="str">
        <f t="shared" si="103"/>
        <v>2014</v>
      </c>
      <c r="FT169" s="431" t="str">
        <f t="shared" si="103"/>
        <v>% Chg</v>
      </c>
      <c r="FU169" s="430" t="str">
        <f t="shared" si="103"/>
        <v>2015</v>
      </c>
      <c r="FV169" s="431" t="str">
        <f t="shared" si="103"/>
        <v>% Chg</v>
      </c>
      <c r="FW169" s="430" t="str">
        <f t="shared" si="103"/>
        <v>2016</v>
      </c>
      <c r="FX169" s="431" t="str">
        <f t="shared" si="103"/>
        <v>% Chg</v>
      </c>
      <c r="FY169" s="430" t="str">
        <f t="shared" si="103"/>
        <v>2017</v>
      </c>
      <c r="FZ169" s="431" t="str">
        <f t="shared" si="103"/>
        <v>% Chg</v>
      </c>
      <c r="GA169" s="430" t="str">
        <f t="shared" si="103"/>
        <v>2018E</v>
      </c>
      <c r="GB169" s="431" t="str">
        <f t="shared" si="103"/>
        <v>% Chg</v>
      </c>
      <c r="GC169" s="430" t="str">
        <f t="shared" si="103"/>
        <v>2019E</v>
      </c>
      <c r="GD169" s="431" t="str">
        <f t="shared" si="103"/>
        <v>% Chg</v>
      </c>
      <c r="GE169" s="430" t="str">
        <f t="shared" si="103"/>
        <v>2020E</v>
      </c>
      <c r="GF169" s="431" t="str">
        <f t="shared" si="103"/>
        <v>% Chg</v>
      </c>
      <c r="GG169" s="430" t="str">
        <f t="shared" si="103"/>
        <v>2021E</v>
      </c>
      <c r="GH169" s="431" t="str">
        <f t="shared" si="103"/>
        <v>% Chg</v>
      </c>
      <c r="GI169" s="430" t="str">
        <f t="shared" si="103"/>
        <v>2022E</v>
      </c>
      <c r="GJ169" s="431" t="str">
        <f t="shared" si="103"/>
        <v>% Chg</v>
      </c>
      <c r="GK169" s="431" t="str">
        <f t="shared" si="103"/>
        <v>CAGR (%)</v>
      </c>
      <c r="GL169" s="426"/>
    </row>
    <row r="170" spans="1:194" ht="12" hidden="1" customHeight="1" outlineLevel="1" x14ac:dyDescent="0.2">
      <c r="A170" s="437" t="s">
        <v>295</v>
      </c>
      <c r="B170" s="436"/>
      <c r="C170" s="435"/>
      <c r="D170" s="436"/>
      <c r="E170" s="435"/>
      <c r="F170" s="436"/>
      <c r="G170" s="435"/>
      <c r="H170" s="436"/>
      <c r="I170" s="435"/>
      <c r="J170" s="436"/>
      <c r="K170" s="435"/>
      <c r="L170" s="436"/>
      <c r="M170" s="435"/>
      <c r="N170" s="436"/>
      <c r="O170" s="435"/>
      <c r="P170" s="436"/>
      <c r="Q170" s="435"/>
      <c r="R170" s="436"/>
      <c r="S170" s="435"/>
      <c r="T170" s="436"/>
      <c r="U170" s="435"/>
      <c r="V170" s="436"/>
      <c r="W170" s="435"/>
      <c r="X170" s="436"/>
      <c r="Y170" s="435"/>
      <c r="Z170" s="436"/>
      <c r="AA170" s="435"/>
      <c r="AB170" s="436"/>
      <c r="AC170" s="435"/>
      <c r="AD170" s="436"/>
      <c r="AE170" s="435"/>
      <c r="AF170" s="436"/>
      <c r="AG170" s="435"/>
      <c r="AH170" s="436"/>
      <c r="AI170" s="435"/>
      <c r="AJ170" s="436"/>
      <c r="AK170" s="435"/>
      <c r="AL170" s="436"/>
      <c r="AM170" s="435"/>
      <c r="AN170" s="436"/>
      <c r="AO170" s="435"/>
      <c r="AP170" s="436"/>
      <c r="AQ170" s="435"/>
      <c r="AR170" s="436"/>
      <c r="AS170" s="435"/>
      <c r="AT170" s="436"/>
      <c r="AU170" s="435"/>
      <c r="AV170" s="436"/>
      <c r="AW170" s="435"/>
      <c r="AX170" s="436"/>
      <c r="AY170" s="435"/>
      <c r="AZ170" s="436"/>
      <c r="BA170" s="435"/>
      <c r="BB170" s="436"/>
      <c r="BC170" s="435"/>
      <c r="BD170" s="436"/>
      <c r="BE170" s="435"/>
      <c r="BF170" s="436"/>
      <c r="BG170" s="435"/>
      <c r="BH170" s="436"/>
      <c r="BI170" s="435"/>
      <c r="BJ170" s="436"/>
      <c r="BK170" s="435"/>
      <c r="BL170" s="436"/>
      <c r="BM170" s="435"/>
      <c r="BN170" s="436"/>
      <c r="BO170" s="435"/>
      <c r="BP170" s="436"/>
      <c r="BQ170" s="435"/>
      <c r="BR170" s="436"/>
      <c r="BS170" s="435"/>
      <c r="BT170" s="436"/>
      <c r="BU170" s="435"/>
      <c r="BV170" s="436"/>
      <c r="BW170" s="435"/>
      <c r="BX170" s="436"/>
      <c r="BY170" s="435"/>
      <c r="BZ170" s="436"/>
      <c r="CA170" s="435"/>
      <c r="CB170" s="436"/>
      <c r="CC170" s="435"/>
      <c r="CD170" s="436"/>
      <c r="CE170" s="435"/>
      <c r="CF170" s="436"/>
      <c r="CG170" s="435"/>
      <c r="CH170" s="436"/>
      <c r="CI170" s="435"/>
      <c r="CJ170" s="436"/>
      <c r="CK170" s="435"/>
      <c r="CL170" s="436"/>
      <c r="CM170" s="435"/>
      <c r="CN170" s="436"/>
      <c r="CO170" s="435"/>
      <c r="CP170" s="436"/>
      <c r="CQ170" s="435"/>
      <c r="CR170" s="436"/>
      <c r="CS170" s="435"/>
      <c r="CT170" s="436"/>
      <c r="CU170" s="435"/>
      <c r="CV170" s="436"/>
      <c r="CW170" s="435"/>
      <c r="CX170" s="436"/>
      <c r="CY170" s="435"/>
      <c r="CZ170" s="436"/>
      <c r="DA170" s="435"/>
      <c r="DB170" s="436"/>
      <c r="DC170" s="435"/>
      <c r="DD170" s="436"/>
      <c r="DE170" s="435"/>
      <c r="DF170" s="436"/>
      <c r="DG170" s="435"/>
      <c r="DH170" s="436"/>
      <c r="DI170" s="435"/>
      <c r="DJ170" s="436"/>
      <c r="DK170" s="435"/>
      <c r="DL170" s="436"/>
      <c r="DM170" s="435"/>
      <c r="DN170" s="436"/>
      <c r="DO170" s="435"/>
      <c r="DP170" s="436"/>
      <c r="DQ170" s="435"/>
      <c r="DR170" s="436"/>
      <c r="DS170" s="435"/>
      <c r="DT170" s="436"/>
      <c r="DU170" s="435"/>
      <c r="DV170" s="436"/>
      <c r="DW170" s="435"/>
      <c r="DX170" s="436"/>
      <c r="DY170" s="435"/>
      <c r="DZ170" s="436"/>
      <c r="EA170" s="435"/>
      <c r="EB170" s="436"/>
      <c r="EC170" s="435"/>
      <c r="ED170" s="436"/>
      <c r="EE170" s="435"/>
      <c r="EF170" s="436"/>
      <c r="EG170" s="435"/>
      <c r="EH170" s="436"/>
      <c r="EI170" s="435"/>
      <c r="EJ170" s="436"/>
      <c r="EK170" s="435"/>
      <c r="EL170" s="436"/>
      <c r="EM170" s="435"/>
      <c r="EN170" s="436"/>
      <c r="EO170" s="435"/>
      <c r="EP170" s="436"/>
      <c r="ER170" s="435"/>
      <c r="ET170" s="435"/>
      <c r="EV170" s="435"/>
      <c r="EX170" s="435"/>
      <c r="EZ170" s="435"/>
      <c r="FB170" s="435"/>
      <c r="FD170" s="435"/>
      <c r="FE170" s="436"/>
      <c r="FF170" s="435"/>
      <c r="FG170" s="436"/>
      <c r="FH170" s="435"/>
      <c r="FI170" s="436"/>
      <c r="FJ170" s="435"/>
      <c r="FK170" s="436"/>
      <c r="FL170" s="435"/>
      <c r="FM170" s="436"/>
      <c r="FN170" s="435"/>
      <c r="FO170" s="436"/>
      <c r="FP170" s="435"/>
      <c r="FQ170" s="436"/>
      <c r="FR170" s="435"/>
      <c r="FS170" s="436"/>
      <c r="FT170" s="435"/>
      <c r="FU170" s="436"/>
      <c r="FV170" s="435"/>
      <c r="FW170" s="436"/>
      <c r="FX170" s="435"/>
      <c r="FY170" s="436"/>
      <c r="FZ170" s="435"/>
      <c r="GA170" s="436"/>
      <c r="GB170" s="435"/>
      <c r="GC170" s="436"/>
      <c r="GD170" s="435"/>
      <c r="GE170" s="436"/>
      <c r="GF170" s="435"/>
      <c r="GG170" s="436"/>
      <c r="GH170" s="435"/>
      <c r="GI170" s="436"/>
      <c r="GJ170" s="435"/>
      <c r="GK170" s="435"/>
      <c r="GL170" s="436"/>
    </row>
    <row r="171" spans="1:194" ht="12" hidden="1" customHeight="1" outlineLevel="1" x14ac:dyDescent="0.2">
      <c r="A171" s="433" t="str">
        <f>INPUT!B131</f>
        <v>Premiums</v>
      </c>
      <c r="B171" s="434">
        <f>INPUT!K131</f>
        <v>1591</v>
      </c>
      <c r="C171" s="435">
        <f>INPUT!L131</f>
        <v>-3.3414337788578385</v>
      </c>
      <c r="D171" s="434">
        <f>INPUT!M131</f>
        <v>1528</v>
      </c>
      <c r="E171" s="435">
        <f>INPUT!N131</f>
        <v>-8.6670651524208058</v>
      </c>
      <c r="F171" s="434">
        <f>INPUT!O131</f>
        <v>1564</v>
      </c>
      <c r="G171" s="435">
        <f>INPUT!P131</f>
        <v>-7.0154577883472014</v>
      </c>
      <c r="H171" s="434">
        <f>INPUT!Q131</f>
        <v>1555</v>
      </c>
      <c r="I171" s="435">
        <f>INPUT!R131</f>
        <v>-6.7745803357314172</v>
      </c>
      <c r="J171" s="434">
        <f>INPUT!S131</f>
        <v>1474</v>
      </c>
      <c r="K171" s="435">
        <f>INPUT!T131</f>
        <v>-7.35386549340038</v>
      </c>
      <c r="L171" s="434">
        <f>INPUT!U131</f>
        <v>1553</v>
      </c>
      <c r="M171" s="435">
        <f>INPUT!V131</f>
        <v>1.63612565445026</v>
      </c>
      <c r="N171" s="434">
        <f>INPUT!W131</f>
        <v>1686</v>
      </c>
      <c r="O171" s="435">
        <f>INPUT!X131</f>
        <v>7.8005115089514021</v>
      </c>
      <c r="P171" s="434">
        <f>INPUT!Y131</f>
        <v>1661</v>
      </c>
      <c r="Q171" s="435">
        <f>INPUT!Z131</f>
        <v>6.8167202572347207</v>
      </c>
      <c r="R171" s="434">
        <f>INPUT!AA131</f>
        <v>1748</v>
      </c>
      <c r="S171" s="435">
        <f>INPUT!AB131</f>
        <v>18.588873812754404</v>
      </c>
      <c r="T171" s="434">
        <f>INPUT!AC131</f>
        <v>1770</v>
      </c>
      <c r="U171" s="435">
        <f>INPUT!AD131</f>
        <v>13.972955569864776</v>
      </c>
      <c r="V171" s="434">
        <f>INPUT!AE131</f>
        <v>1818</v>
      </c>
      <c r="W171" s="435">
        <f>INPUT!AF131</f>
        <v>7.8291814946619187</v>
      </c>
      <c r="X171" s="434">
        <f>INPUT!AG131</f>
        <v>1990</v>
      </c>
      <c r="Y171" s="435">
        <f>INPUT!AH131</f>
        <v>19.807344972907881</v>
      </c>
      <c r="Z171" s="434">
        <f>INPUT!AI131</f>
        <v>2063</v>
      </c>
      <c r="AA171" s="435">
        <f>INPUT!AJ131</f>
        <v>18.020594965675052</v>
      </c>
      <c r="AB171" s="434">
        <f>INPUT!AK131</f>
        <v>2042</v>
      </c>
      <c r="AC171" s="435">
        <f>INPUT!AL131</f>
        <v>15.367231638418088</v>
      </c>
      <c r="AD171" s="434">
        <f>INPUT!AM131</f>
        <v>2077</v>
      </c>
      <c r="AE171" s="435">
        <f>INPUT!AN131</f>
        <v>14.246424642464239</v>
      </c>
      <c r="AF171" s="434">
        <f>INPUT!AO131</f>
        <v>2186</v>
      </c>
      <c r="AG171" s="435">
        <f>INPUT!AP131</f>
        <v>9.8492462311557727</v>
      </c>
      <c r="AH171" s="434">
        <f>INPUT!AQ131</f>
        <v>2254</v>
      </c>
      <c r="AI171" s="435">
        <f>INPUT!AR131</f>
        <v>9.2583616093068422</v>
      </c>
      <c r="AJ171" s="434">
        <f>INPUT!AS131</f>
        <v>2217</v>
      </c>
      <c r="AK171" s="435">
        <f>INPUT!AT131</f>
        <v>8.5700293829578769</v>
      </c>
      <c r="AL171" s="434">
        <f>INPUT!AU131</f>
        <v>2177</v>
      </c>
      <c r="AM171" s="435">
        <f>INPUT!AV131</f>
        <v>4.8146364949446241</v>
      </c>
      <c r="AN171" s="434">
        <f>INPUT!AW131</f>
        <v>2096</v>
      </c>
      <c r="AO171" s="435">
        <f>INPUT!AX131</f>
        <v>-4.1171088746569051</v>
      </c>
      <c r="AP171" s="434">
        <f>INPUT!AY131</f>
        <v>2139</v>
      </c>
      <c r="AQ171" s="435">
        <f>INPUT!AZ131</f>
        <v>-5.1020408163265252</v>
      </c>
      <c r="AR171" s="434">
        <f>INPUT!BA131</f>
        <v>2215</v>
      </c>
      <c r="AS171" s="435">
        <f>INPUT!BB131</f>
        <v>-9.0211998195754983E-2</v>
      </c>
      <c r="AT171" s="434">
        <f>INPUT!BC131</f>
        <v>2204</v>
      </c>
      <c r="AU171" s="435">
        <f>INPUT!BD131</f>
        <v>1.2402388608176329</v>
      </c>
      <c r="AV171" s="434">
        <f>INPUT!BE131</f>
        <v>2204</v>
      </c>
      <c r="AW171" s="435">
        <f>INPUT!BF131</f>
        <v>5.15267175572518</v>
      </c>
      <c r="AX171" s="434">
        <f>INPUT!BG131</f>
        <v>2196</v>
      </c>
      <c r="AY171" s="435">
        <f>INPUT!BH131</f>
        <v>2.6647966339411022</v>
      </c>
      <c r="AZ171" s="434">
        <f>INPUT!BI131</f>
        <v>2190</v>
      </c>
      <c r="BA171" s="435">
        <f>INPUT!BJ131</f>
        <v>-1.1286681715575675</v>
      </c>
      <c r="BB171" s="434">
        <f>INPUT!BK131</f>
        <v>2266</v>
      </c>
      <c r="BC171" s="435">
        <f>INPUT!BL131</f>
        <v>2.8130671506352067</v>
      </c>
      <c r="BD171" s="434">
        <f>INPUT!BM131</f>
        <v>2386</v>
      </c>
      <c r="BE171" s="435">
        <f>INPUT!BN131</f>
        <v>8.2577132486388436</v>
      </c>
      <c r="BF171" s="434">
        <f>INPUT!BO131</f>
        <v>2585</v>
      </c>
      <c r="BG171" s="435">
        <f>INPUT!BP131</f>
        <v>17.714025500910747</v>
      </c>
      <c r="BH171" s="434">
        <f>INPUT!BQ131</f>
        <v>2620</v>
      </c>
      <c r="BI171" s="435">
        <f>INPUT!BR131</f>
        <v>19.634703196347036</v>
      </c>
      <c r="BJ171" s="434">
        <f>INPUT!BS131</f>
        <v>2569</v>
      </c>
      <c r="BK171" s="435">
        <f>INPUT!BT131</f>
        <v>13.371579876434247</v>
      </c>
      <c r="BL171" s="434">
        <f>INPUT!BU131</f>
        <v>2901</v>
      </c>
      <c r="BM171" s="435">
        <f>INPUT!BV131</f>
        <v>21.584241408214577</v>
      </c>
      <c r="BN171" s="434">
        <f>INPUT!BW131</f>
        <v>3012</v>
      </c>
      <c r="BO171" s="435">
        <f>INPUT!BX131</f>
        <v>16.518375241779502</v>
      </c>
      <c r="BP171" s="434">
        <f>INPUT!BY131</f>
        <v>2901</v>
      </c>
      <c r="BQ171" s="435">
        <f>INPUT!BZ131</f>
        <v>10.725190839694655</v>
      </c>
      <c r="BR171" s="434">
        <f>INPUT!CA131</f>
        <v>3054</v>
      </c>
      <c r="BS171" s="435">
        <f>INPUT!CB131</f>
        <v>18.878941222265478</v>
      </c>
      <c r="BT171" s="434">
        <f>INPUT!CC131</f>
        <v>3211</v>
      </c>
      <c r="BU171" s="435">
        <f>INPUT!CD131</f>
        <v>10.685970355049989</v>
      </c>
      <c r="BV171" s="434">
        <f>INPUT!CE131</f>
        <v>3206</v>
      </c>
      <c r="BW171" s="435">
        <f>INPUT!CF131</f>
        <v>6.4409030544488655</v>
      </c>
      <c r="BX171" s="434">
        <f>INPUT!CG131</f>
        <v>3186</v>
      </c>
      <c r="BY171" s="435">
        <f>INPUT!CH131</f>
        <v>9.8241985522233612</v>
      </c>
      <c r="BZ171" s="434">
        <f>INPUT!CI131</f>
        <v>3456.4</v>
      </c>
      <c r="CA171" s="435">
        <f>INPUT!CJ131</f>
        <v>13.176162409954163</v>
      </c>
      <c r="CB171" s="434">
        <f>INPUT!CK131</f>
        <v>3638</v>
      </c>
      <c r="CC171" s="435">
        <f>INPUT!CL131</f>
        <v>13.298037994394264</v>
      </c>
      <c r="CD171" s="434">
        <f>INPUT!CM131</f>
        <v>3702</v>
      </c>
      <c r="CE171" s="435">
        <f>INPUT!CN131</f>
        <v>15.470991890205866</v>
      </c>
      <c r="CF171" s="434">
        <f>INPUT!CO131</f>
        <v>3770</v>
      </c>
      <c r="CG171" s="435">
        <f>INPUT!CP131</f>
        <v>18.330194601381034</v>
      </c>
      <c r="CH171" s="434">
        <f>INPUT!CQ131</f>
        <v>4018</v>
      </c>
      <c r="CI171" s="435">
        <f>INPUT!CR131</f>
        <v>16.248119430621454</v>
      </c>
      <c r="CJ171" s="434">
        <f>INPUT!CS131</f>
        <v>4129</v>
      </c>
      <c r="CK171" s="435">
        <f>INPUT!CT131</f>
        <v>13.49642660802639</v>
      </c>
      <c r="CL171" s="434">
        <f>INPUT!CU131</f>
        <v>4148</v>
      </c>
      <c r="CM171" s="435">
        <f>INPUT!CV131</f>
        <v>12.04754186925987</v>
      </c>
      <c r="CN171" s="434">
        <f>INPUT!CW131</f>
        <v>4216</v>
      </c>
      <c r="CO171" s="435">
        <f>INPUT!CX131</f>
        <v>11.830238726790455</v>
      </c>
      <c r="CP171" s="434">
        <f>INPUT!CY131</f>
        <v>4405</v>
      </c>
      <c r="CQ171" s="435">
        <f>INPUT!CZ131</f>
        <v>9.6316575410652092</v>
      </c>
      <c r="CR171" s="434">
        <f>INPUT!DA131</f>
        <v>4382</v>
      </c>
      <c r="CS171" s="435">
        <f>INPUT!DB131</f>
        <v>6.1273916202470247</v>
      </c>
      <c r="CT171" s="434">
        <f>INPUT!DC131</f>
        <v>3905</v>
      </c>
      <c r="CU171" s="435">
        <f>INPUT!DD131</f>
        <v>-5.8582449373191903</v>
      </c>
      <c r="CV171" s="434">
        <f>INPUT!DE131</f>
        <v>3717</v>
      </c>
      <c r="CW171" s="435">
        <f>INPUT!DF131</f>
        <v>-11.835863377609112</v>
      </c>
      <c r="CX171" s="434">
        <f>INPUT!DG131</f>
        <v>3735</v>
      </c>
      <c r="CY171" s="435">
        <f>INPUT!DH131</f>
        <v>-15.209988649262208</v>
      </c>
      <c r="CZ171" s="434">
        <f>INPUT!DI131</f>
        <v>3625</v>
      </c>
      <c r="DA171" s="435">
        <f>INPUT!DJ131</f>
        <v>-17.275216795983571</v>
      </c>
      <c r="DB171" s="434">
        <f>INPUT!DK131</f>
        <v>3560</v>
      </c>
      <c r="DC171" s="435">
        <f>INPUT!DL131</f>
        <v>-8.8348271446862974</v>
      </c>
      <c r="DD171" s="434">
        <f>INPUT!DM131</f>
        <v>3578</v>
      </c>
      <c r="DE171" s="435">
        <f>INPUT!DN131</f>
        <v>-3.7395749260155986</v>
      </c>
      <c r="DF171" s="434">
        <f>INPUT!DO131</f>
        <v>3534</v>
      </c>
      <c r="DG171" s="435">
        <f>INPUT!DP131</f>
        <v>-5.3815261044176665</v>
      </c>
      <c r="DH171" s="434">
        <f>INPUT!DQ131</f>
        <v>3189</v>
      </c>
      <c r="DI171" s="435">
        <f>INPUT!DR131</f>
        <v>-12.027586206896556</v>
      </c>
      <c r="DJ171" s="434">
        <f>INPUT!DS131</f>
        <v>3078</v>
      </c>
      <c r="DK171" s="435">
        <f>INPUT!DT131</f>
        <v>-13.539325842696625</v>
      </c>
      <c r="DL171" s="434">
        <f>INPUT!DU131</f>
        <v>2978</v>
      </c>
      <c r="DM171" s="435">
        <f>INPUT!DV131</f>
        <v>-16.769144773616553</v>
      </c>
      <c r="DN171" s="434">
        <f>INPUT!DW131</f>
        <v>2981</v>
      </c>
      <c r="DO171" s="435">
        <f>INPUT!DX131</f>
        <v>-15.647990945104695</v>
      </c>
      <c r="DP171" s="434">
        <f>INPUT!DY131</f>
        <v>3009</v>
      </c>
      <c r="DQ171" s="435">
        <f>INPUT!DZ131</f>
        <v>-5.6444026340545577</v>
      </c>
      <c r="DR171" s="434">
        <f>INPUT!EA131</f>
        <v>3179</v>
      </c>
      <c r="DS171" s="435">
        <f>INPUT!EB131</f>
        <v>3.2813515269655591</v>
      </c>
      <c r="DT171" s="434">
        <f>INPUT!EC131</f>
        <v>3402</v>
      </c>
      <c r="DU171" s="435">
        <f>INPUT!ED131</f>
        <v>14.237743451981189</v>
      </c>
      <c r="DV171" s="434">
        <f>INPUT!EE131</f>
        <v>3596</v>
      </c>
      <c r="DW171" s="435">
        <f>INPUT!EF131</f>
        <v>20.630660852063066</v>
      </c>
      <c r="DX171" s="434">
        <f>INPUT!EG131</f>
        <v>3360</v>
      </c>
      <c r="DY171" s="435">
        <f>INPUT!EH131</f>
        <v>11.665004985044858</v>
      </c>
      <c r="DZ171" s="434">
        <f>INPUT!EI131</f>
        <v>3194</v>
      </c>
      <c r="EA171" s="435">
        <f>INPUT!EJ131</f>
        <v>0.47184649260774147</v>
      </c>
      <c r="EB171" s="434">
        <f>INPUT!EK131</f>
        <v>3222</v>
      </c>
      <c r="EC171" s="435">
        <f>INPUT!EL131</f>
        <v>-5.2910052910052912</v>
      </c>
      <c r="ED171" s="434">
        <f>INPUT!EM131</f>
        <v>3200</v>
      </c>
      <c r="EE171" s="435">
        <f>INPUT!EN131</f>
        <v>-11.012235817575089</v>
      </c>
      <c r="EF171" s="434">
        <f>INPUT!EO131</f>
        <v>3136</v>
      </c>
      <c r="EG171" s="435">
        <f>INPUT!EP131</f>
        <v>-6.6666666666666652</v>
      </c>
      <c r="EH171" s="434">
        <f>INPUT!EQ131</f>
        <v>3242.3151518998448</v>
      </c>
      <c r="EI171" s="435">
        <f>INPUT!ER131</f>
        <v>1.512684780834217</v>
      </c>
      <c r="EJ171" s="434">
        <f>INPUT!ES131</f>
        <v>3267.7008783896317</v>
      </c>
      <c r="EK171" s="435">
        <f>INPUT!ET131</f>
        <v>1.4184009431915445</v>
      </c>
      <c r="EL171" s="434">
        <f>INPUT!EU131</f>
        <v>3251.3135925045258</v>
      </c>
      <c r="EM171" s="435">
        <f>INPUT!EV131</f>
        <v>1.6035497657664211</v>
      </c>
      <c r="EN171" s="434">
        <f>INPUT!EW131</f>
        <v>3246.0429775626135</v>
      </c>
      <c r="EO171" s="435">
        <f>INPUT!EX131</f>
        <v>3.5090235192159813</v>
      </c>
      <c r="EQ171" s="434">
        <f>INPUT!FF131</f>
        <v>6669</v>
      </c>
      <c r="ER171" s="435">
        <f>INPUT!FG131</f>
        <v>12.919065357263793</v>
      </c>
      <c r="ES171" s="434">
        <f>INPUT!FH131</f>
        <v>6238</v>
      </c>
      <c r="ET171" s="435">
        <f>INPUT!FI131</f>
        <v>-6.4627380416854123</v>
      </c>
      <c r="EU171" s="434">
        <f>INPUT!FJ131</f>
        <v>6374</v>
      </c>
      <c r="EV171" s="435">
        <f>INPUT!FK131</f>
        <v>2.180185957037506</v>
      </c>
      <c r="EW171" s="434">
        <f>INPUT!FL131</f>
        <v>7326</v>
      </c>
      <c r="EX171" s="435">
        <f>INPUT!FM131</f>
        <v>14.935676184499535</v>
      </c>
      <c r="EY171" s="434">
        <f>INPUT!FN131</f>
        <v>8368</v>
      </c>
      <c r="EZ171" s="435">
        <f>INPUT!FO131</f>
        <v>14.223314223314221</v>
      </c>
      <c r="FA171" s="434">
        <f>INPUT!FP131</f>
        <v>8744</v>
      </c>
      <c r="FB171" s="435">
        <f>INPUT!FQ131</f>
        <v>4.4933078393881498</v>
      </c>
      <c r="FC171" s="434">
        <f>INPUT!FR131</f>
        <v>8762</v>
      </c>
      <c r="FD171" s="435">
        <f>INPUT!FS131</f>
        <v>0.20585544373283859</v>
      </c>
      <c r="FE171" s="434">
        <f>INPUT!FT131</f>
        <v>9038</v>
      </c>
      <c r="FF171" s="435">
        <f>INPUT!FU131</f>
        <v>3.1499657612417353</v>
      </c>
      <c r="FG171" s="434">
        <f>INPUT!FV131</f>
        <v>10675</v>
      </c>
      <c r="FH171" s="435">
        <f>INPUT!FW131</f>
        <v>18.112414250940478</v>
      </c>
      <c r="FI171" s="434">
        <f>INPUT!FX131</f>
        <v>12178</v>
      </c>
      <c r="FJ171" s="435">
        <f>INPUT!FY131</f>
        <v>14.079625292740051</v>
      </c>
      <c r="FK171" s="434">
        <f>INPUT!FZ131</f>
        <v>13486.4</v>
      </c>
      <c r="FL171" s="435">
        <f>INPUT!GA131</f>
        <v>10.743964526194771</v>
      </c>
      <c r="FM171" s="434">
        <f>INPUT!GB131</f>
        <v>15619</v>
      </c>
      <c r="FN171" s="435">
        <f>INPUT!GC131</f>
        <v>15.812967137264211</v>
      </c>
      <c r="FO171" s="434">
        <f>INPUT!GD131</f>
        <v>17151</v>
      </c>
      <c r="FP171" s="435">
        <f>INPUT!GE131</f>
        <v>9.8085664895319891</v>
      </c>
      <c r="FQ171" s="434">
        <f>INPUT!GF131</f>
        <v>14982</v>
      </c>
      <c r="FR171" s="435">
        <f>INPUT!GG131</f>
        <v>-12.646492915864959</v>
      </c>
      <c r="FS171" s="434">
        <f>INPUT!GH131</f>
        <v>13861</v>
      </c>
      <c r="FT171" s="435">
        <f>INPUT!GI131</f>
        <v>-7.4823121078627652</v>
      </c>
      <c r="FU171" s="434">
        <f>INPUT!GJ131</f>
        <v>12046</v>
      </c>
      <c r="FV171" s="435">
        <f>INPUT!GK131</f>
        <v>-13.094293341028784</v>
      </c>
      <c r="FW171" s="434">
        <f>INPUT!GL131</f>
        <v>13537</v>
      </c>
      <c r="FX171" s="435">
        <f>INPUT!GM131</f>
        <v>12.377552714594064</v>
      </c>
      <c r="FY171" s="434">
        <f>INPUT!GN131</f>
        <v>12752</v>
      </c>
      <c r="FZ171" s="435">
        <f>INPUT!GO131</f>
        <v>-5.7989214744773587</v>
      </c>
      <c r="GA171" s="434">
        <f>INPUT!GP131</f>
        <v>13007.372600356615</v>
      </c>
      <c r="GB171" s="435">
        <f>INPUT!GQ131</f>
        <v>2.0026082211152429</v>
      </c>
      <c r="GC171" s="434">
        <f>INPUT!GR131</f>
        <v>12868.14804251583</v>
      </c>
      <c r="GD171" s="435">
        <f>INPUT!GS131</f>
        <v>-1.0703511163889345</v>
      </c>
      <c r="GE171" s="434">
        <f>INPUT!GT131</f>
        <v>12850.490433840323</v>
      </c>
      <c r="GF171" s="435">
        <f>INPUT!GU131</f>
        <v>-0.13721950211612599</v>
      </c>
      <c r="GG171" s="434">
        <f>INPUT!GV131</f>
        <v>12937.569818252266</v>
      </c>
      <c r="GH171" s="435">
        <f>INPUT!GW131</f>
        <v>0.67763471643564888</v>
      </c>
      <c r="GI171" s="434">
        <f>INPUT!GX131</f>
        <v>13125.115955128294</v>
      </c>
      <c r="GJ171" s="435">
        <f>INPUT!GY131</f>
        <v>1.4496241528408227</v>
      </c>
      <c r="GK171" s="435">
        <f>INPUT!GZ131</f>
        <v>0.57845706009242992</v>
      </c>
      <c r="GL171" s="436"/>
    </row>
    <row r="172" spans="1:194" ht="12" hidden="1" customHeight="1" outlineLevel="1" x14ac:dyDescent="0.2">
      <c r="A172" s="433" t="str">
        <f>INPUT!B65</f>
        <v>Investment Income</v>
      </c>
      <c r="B172" s="434">
        <f>INPUT!K136</f>
        <v>305</v>
      </c>
      <c r="C172" s="435">
        <f>INPUT!L136</f>
        <v>-0.32679738562091387</v>
      </c>
      <c r="D172" s="434">
        <f>INPUT!M136</f>
        <v>304</v>
      </c>
      <c r="E172" s="435">
        <f>INPUT!N136</f>
        <v>-3.1847133757961776</v>
      </c>
      <c r="F172" s="434">
        <f>INPUT!O136</f>
        <v>311</v>
      </c>
      <c r="G172" s="435">
        <f>INPUT!P136</f>
        <v>-2.8124999999999956</v>
      </c>
      <c r="H172" s="434">
        <f>INPUT!Q136</f>
        <v>314</v>
      </c>
      <c r="I172" s="435">
        <f>INPUT!R136</f>
        <v>-2.180685358255452</v>
      </c>
      <c r="J172" s="434">
        <f>INPUT!S136</f>
        <v>300</v>
      </c>
      <c r="K172" s="435">
        <f>INPUT!T136</f>
        <v>-1.6393442622950838</v>
      </c>
      <c r="L172" s="434">
        <f>INPUT!U136</f>
        <v>314</v>
      </c>
      <c r="M172" s="435">
        <f>INPUT!V136</f>
        <v>3.289473684210531</v>
      </c>
      <c r="N172" s="434">
        <f>INPUT!W136</f>
        <v>331</v>
      </c>
      <c r="O172" s="435">
        <f>INPUT!X136</f>
        <v>6.4308681672025747</v>
      </c>
      <c r="P172" s="434">
        <f>INPUT!Y136</f>
        <v>331</v>
      </c>
      <c r="Q172" s="435">
        <f>INPUT!Z136</f>
        <v>5.4140127388535131</v>
      </c>
      <c r="R172" s="434">
        <f>INPUT!AA136</f>
        <v>340.6</v>
      </c>
      <c r="S172" s="435">
        <f>INPUT!AB136</f>
        <v>13.533333333333331</v>
      </c>
      <c r="T172" s="434">
        <f>INPUT!AC136</f>
        <v>348</v>
      </c>
      <c r="U172" s="435">
        <f>INPUT!AD136</f>
        <v>10.828025477707005</v>
      </c>
      <c r="V172" s="434">
        <f>INPUT!AE136</f>
        <v>355</v>
      </c>
      <c r="W172" s="435">
        <f>INPUT!AF136</f>
        <v>7.2507552870090697</v>
      </c>
      <c r="X172" s="434">
        <f>INPUT!AG136</f>
        <v>377</v>
      </c>
      <c r="Y172" s="435">
        <f>INPUT!AH136</f>
        <v>13.897280966767367</v>
      </c>
      <c r="Z172" s="434">
        <f>INPUT!AI136</f>
        <v>376</v>
      </c>
      <c r="AA172" s="435">
        <f>INPUT!AJ136</f>
        <v>10.393423370522603</v>
      </c>
      <c r="AB172" s="434">
        <f>INPUT!AK136</f>
        <v>385</v>
      </c>
      <c r="AC172" s="435">
        <f>INPUT!AL136</f>
        <v>10.632183908045967</v>
      </c>
      <c r="AD172" s="434">
        <f>INPUT!AM136</f>
        <v>390</v>
      </c>
      <c r="AE172" s="435">
        <f>INPUT!AN136</f>
        <v>9.8591549295774747</v>
      </c>
      <c r="AF172" s="434">
        <f>INPUT!AO136</f>
        <v>406.4</v>
      </c>
      <c r="AG172" s="435">
        <f>INPUT!AP136</f>
        <v>7.7984084880636573</v>
      </c>
      <c r="AH172" s="434">
        <f>INPUT!AQ136</f>
        <v>411</v>
      </c>
      <c r="AI172" s="435">
        <f>INPUT!AR136</f>
        <v>9.3085106382978733</v>
      </c>
      <c r="AJ172" s="434">
        <f>INPUT!AS136</f>
        <v>412</v>
      </c>
      <c r="AK172" s="435">
        <f>INPUT!AT136</f>
        <v>7.0129870129870042</v>
      </c>
      <c r="AL172" s="434">
        <f>INPUT!AU136</f>
        <v>410</v>
      </c>
      <c r="AM172" s="435">
        <f>INPUT!AV136</f>
        <v>5.1282051282051322</v>
      </c>
      <c r="AN172" s="434">
        <f>INPUT!AW136</f>
        <v>404</v>
      </c>
      <c r="AO172" s="435">
        <f>INPUT!AX136</f>
        <v>-0.59055118110236116</v>
      </c>
      <c r="AP172" s="434">
        <f>INPUT!AY136</f>
        <v>408</v>
      </c>
      <c r="AQ172" s="435">
        <f>INPUT!AZ136</f>
        <v>-0.72992700729926918</v>
      </c>
      <c r="AR172" s="434">
        <f>INPUT!BA136</f>
        <v>422</v>
      </c>
      <c r="AS172" s="435">
        <f>INPUT!BB136</f>
        <v>2.4271844660194164</v>
      </c>
      <c r="AT172" s="434">
        <f>INPUT!BC136</f>
        <v>430</v>
      </c>
      <c r="AU172" s="435">
        <f>INPUT!BD136</f>
        <v>4.8780487804878092</v>
      </c>
      <c r="AV172" s="434">
        <f>INPUT!BE136</f>
        <v>428</v>
      </c>
      <c r="AW172" s="435">
        <f>INPUT!BF136</f>
        <v>5.9405940594059459</v>
      </c>
      <c r="AX172" s="434">
        <f>INPUT!BG136</f>
        <v>436</v>
      </c>
      <c r="AY172" s="435">
        <f>INPUT!BH136</f>
        <v>6.8627450980392135</v>
      </c>
      <c r="AZ172" s="434">
        <f>INPUT!BI136</f>
        <v>442</v>
      </c>
      <c r="BA172" s="435">
        <f>INPUT!BJ136</f>
        <v>4.7393364928909998</v>
      </c>
      <c r="BB172" s="434">
        <f>INPUT!BK136</f>
        <v>456</v>
      </c>
      <c r="BC172" s="435">
        <f>INPUT!BL136</f>
        <v>6.0465116279069697</v>
      </c>
      <c r="BD172" s="434">
        <f>INPUT!BM136</f>
        <v>466</v>
      </c>
      <c r="BE172" s="435">
        <f>INPUT!BN136</f>
        <v>8.8785046728971917</v>
      </c>
      <c r="BF172" s="434">
        <f>INPUT!BO136</f>
        <v>496</v>
      </c>
      <c r="BG172" s="435">
        <f>INPUT!BP136</f>
        <v>13.761467889908264</v>
      </c>
      <c r="BH172" s="434">
        <f>INPUT!BQ136</f>
        <v>508</v>
      </c>
      <c r="BI172" s="435">
        <f>INPUT!BR136</f>
        <v>14.932126696832571</v>
      </c>
      <c r="BJ172" s="434">
        <f>INPUT!BS136</f>
        <v>504</v>
      </c>
      <c r="BK172" s="435">
        <f>INPUT!BT136</f>
        <v>10.526315789473696</v>
      </c>
      <c r="BL172" s="434">
        <f>INPUT!BU136</f>
        <v>546</v>
      </c>
      <c r="BM172" s="435">
        <f>INPUT!BV136</f>
        <v>17.167381974248919</v>
      </c>
      <c r="BN172" s="434">
        <f>INPUT!BW136</f>
        <v>560</v>
      </c>
      <c r="BO172" s="435">
        <f>INPUT!BX136</f>
        <v>12.903225806451623</v>
      </c>
      <c r="BP172" s="434">
        <f>INPUT!BY136</f>
        <v>544</v>
      </c>
      <c r="BQ172" s="435">
        <f>INPUT!BZ136</f>
        <v>7.0866141732283561</v>
      </c>
      <c r="BR172" s="434">
        <f>INPUT!CA136</f>
        <v>568</v>
      </c>
      <c r="BS172" s="435">
        <f>INPUT!CB136</f>
        <v>12.698412698412698</v>
      </c>
      <c r="BT172" s="434">
        <f>INPUT!CC136</f>
        <v>592</v>
      </c>
      <c r="BU172" s="435">
        <f>INPUT!CD136</f>
        <v>8.4249084249084163</v>
      </c>
      <c r="BV172" s="434">
        <f>INPUT!CE136</f>
        <v>594.15405017128967</v>
      </c>
      <c r="BW172" s="435">
        <f>INPUT!CF136</f>
        <v>6.0989375305874338</v>
      </c>
      <c r="BX172" s="434">
        <f>INPUT!CG136</f>
        <v>592</v>
      </c>
      <c r="BY172" s="435">
        <f>INPUT!CH136</f>
        <v>8.8235294117646959</v>
      </c>
      <c r="BZ172" s="434">
        <f>INPUT!CI136</f>
        <v>627</v>
      </c>
      <c r="CA172" s="435">
        <f>INPUT!CJ136</f>
        <v>10.387323943661976</v>
      </c>
      <c r="CB172" s="434">
        <f>INPUT!CK136</f>
        <v>645</v>
      </c>
      <c r="CC172" s="435">
        <f>INPUT!CL136</f>
        <v>8.9527027027026982</v>
      </c>
      <c r="CD172" s="434">
        <f>INPUT!CM136</f>
        <v>650</v>
      </c>
      <c r="CE172" s="435">
        <f>INPUT!CN136</f>
        <v>9.3992374221147479</v>
      </c>
      <c r="CF172" s="434">
        <f>INPUT!CO136</f>
        <v>636</v>
      </c>
      <c r="CG172" s="435">
        <f>INPUT!CP136</f>
        <v>7.4324324324324342</v>
      </c>
      <c r="CH172" s="434">
        <f>INPUT!CQ136</f>
        <v>695</v>
      </c>
      <c r="CI172" s="435">
        <f>INPUT!CR136</f>
        <v>10.845295055821369</v>
      </c>
      <c r="CJ172" s="434">
        <f>INPUT!CS136</f>
        <v>708</v>
      </c>
      <c r="CK172" s="435">
        <f>INPUT!CT136</f>
        <v>9.7674418604651194</v>
      </c>
      <c r="CL172" s="434">
        <f>INPUT!CU136</f>
        <v>730</v>
      </c>
      <c r="CM172" s="435">
        <f>INPUT!CV136</f>
        <v>12.307692307692308</v>
      </c>
      <c r="CN172" s="434">
        <f>INPUT!CW136</f>
        <v>691</v>
      </c>
      <c r="CO172" s="435">
        <f>INPUT!CX136</f>
        <v>8.6477987421383684</v>
      </c>
      <c r="CP172" s="434">
        <f>INPUT!CY136</f>
        <v>713</v>
      </c>
      <c r="CQ172" s="435">
        <f>INPUT!CZ136</f>
        <v>2.5899280575539585</v>
      </c>
      <c r="CR172" s="434">
        <f>INPUT!DA136</f>
        <v>711</v>
      </c>
      <c r="CS172" s="435">
        <f>INPUT!DB136</f>
        <v>0.4237288135593209</v>
      </c>
      <c r="CT172" s="434">
        <f>INPUT!DC136</f>
        <v>670</v>
      </c>
      <c r="CU172" s="435">
        <f>INPUT!DD136</f>
        <v>-8.2191780821917799</v>
      </c>
      <c r="CV172" s="434">
        <f>INPUT!DE136</f>
        <v>649</v>
      </c>
      <c r="CW172" s="435">
        <f>INPUT!DF136</f>
        <v>-6.0781476121562932</v>
      </c>
      <c r="CX172" s="434">
        <f>INPUT!DG136</f>
        <v>655</v>
      </c>
      <c r="CY172" s="435">
        <f>INPUT!DH136</f>
        <v>-8.1346423562412404</v>
      </c>
      <c r="CZ172" s="434">
        <f>INPUT!DI136</f>
        <v>660</v>
      </c>
      <c r="DA172" s="435">
        <f>INPUT!DJ136</f>
        <v>-7.1729957805907185</v>
      </c>
      <c r="DB172" s="434">
        <f>INPUT!DK136</f>
        <v>658</v>
      </c>
      <c r="DC172" s="435">
        <f>INPUT!DL136</f>
        <v>-1.7910447761193993</v>
      </c>
      <c r="DD172" s="434">
        <f>INPUT!DM136</f>
        <v>674</v>
      </c>
      <c r="DE172" s="435">
        <f>INPUT!DN136</f>
        <v>3.8520801232665658</v>
      </c>
      <c r="DF172" s="434">
        <f>INPUT!DO136</f>
        <v>670</v>
      </c>
      <c r="DG172" s="435">
        <f>INPUT!DP136</f>
        <v>2.2900763358778553</v>
      </c>
      <c r="DH172" s="434">
        <f>INPUT!DQ136</f>
        <v>637</v>
      </c>
      <c r="DI172" s="435">
        <f>INPUT!DR136</f>
        <v>-3.4848484848484795</v>
      </c>
      <c r="DJ172" s="434">
        <f>INPUT!DS136</f>
        <v>605</v>
      </c>
      <c r="DK172" s="435">
        <f>INPUT!DT136</f>
        <v>-8.0547112462006076</v>
      </c>
      <c r="DL172" s="434">
        <f>INPUT!DU136</f>
        <v>595</v>
      </c>
      <c r="DM172" s="435">
        <f>INPUT!DV136</f>
        <v>-11.72106824925816</v>
      </c>
      <c r="DN172" s="434">
        <f>INPUT!DW136</f>
        <v>596</v>
      </c>
      <c r="DO172" s="435">
        <f>INPUT!DX136</f>
        <v>-11.044776119402988</v>
      </c>
      <c r="DP172" s="434">
        <f>INPUT!DY136</f>
        <v>595</v>
      </c>
      <c r="DQ172" s="435">
        <f>INPUT!DZ136</f>
        <v>-6.5934065934065922</v>
      </c>
      <c r="DR172" s="434">
        <f>INPUT!EA136</f>
        <v>590</v>
      </c>
      <c r="DS172" s="435">
        <f>INPUT!EB136</f>
        <v>-2.4793388429752095</v>
      </c>
      <c r="DT172" s="434">
        <f>INPUT!EC136</f>
        <v>605</v>
      </c>
      <c r="DU172" s="435">
        <f>INPUT!ED136</f>
        <v>1.6806722689075571</v>
      </c>
      <c r="DV172" s="434">
        <f>INPUT!EE136</f>
        <v>607</v>
      </c>
      <c r="DW172" s="435">
        <f>INPUT!EF136</f>
        <v>1.8456375838926231</v>
      </c>
      <c r="DX172" s="434">
        <f>INPUT!EG136</f>
        <v>588</v>
      </c>
      <c r="DY172" s="435">
        <f>INPUT!EH136</f>
        <v>-1.1764705882352899</v>
      </c>
      <c r="DZ172" s="434">
        <f>INPUT!EI136</f>
        <v>557</v>
      </c>
      <c r="EA172" s="435">
        <f>INPUT!EJ136</f>
        <v>-5.5932203389830519</v>
      </c>
      <c r="EB172" s="434">
        <f>INPUT!EK136</f>
        <v>557</v>
      </c>
      <c r="EC172" s="435">
        <f>INPUT!EL136</f>
        <v>-7.9338842975206658</v>
      </c>
      <c r="ED172" s="434">
        <f>INPUT!EM136</f>
        <v>561</v>
      </c>
      <c r="EE172" s="435">
        <f>INPUT!EN136</f>
        <v>-7.5782537067545341</v>
      </c>
      <c r="EF172" s="434">
        <f>INPUT!EO136</f>
        <v>559</v>
      </c>
      <c r="EG172" s="435">
        <f>INPUT!EP136</f>
        <v>-4.9319727891156457</v>
      </c>
      <c r="EH172" s="434">
        <f>INPUT!EQ136</f>
        <v>589.29061854947236</v>
      </c>
      <c r="EI172" s="435">
        <f>INPUT!ER136</f>
        <v>5.7972385187562647</v>
      </c>
      <c r="EJ172" s="434">
        <f>INPUT!ES136</f>
        <v>597.3097311349527</v>
      </c>
      <c r="EK172" s="435">
        <f>INPUT!ET136</f>
        <v>7.2369355718048034</v>
      </c>
      <c r="EL172" s="434">
        <f>INPUT!EU136</f>
        <v>595.82167662334984</v>
      </c>
      <c r="EM172" s="435">
        <f>INPUT!EV136</f>
        <v>6.2070724818805489</v>
      </c>
      <c r="EN172" s="434">
        <f>INPUT!EW136</f>
        <v>595.99647029058065</v>
      </c>
      <c r="EO172" s="435">
        <f>INPUT!EX136</f>
        <v>6.618331000103872</v>
      </c>
      <c r="EQ172" s="434">
        <f>INPUT!FF136</f>
        <v>1261</v>
      </c>
      <c r="ER172" s="435">
        <f>INPUT!FG136</f>
        <v>13.501350135013501</v>
      </c>
      <c r="ES172" s="434">
        <f>INPUT!FH136</f>
        <v>1234</v>
      </c>
      <c r="ET172" s="435">
        <f>INPUT!FI136</f>
        <v>-2.1411578112609075</v>
      </c>
      <c r="EU172" s="434">
        <f>INPUT!FJ136</f>
        <v>1276</v>
      </c>
      <c r="EV172" s="435">
        <f>INPUT!FK136</f>
        <v>3.4035656401944836</v>
      </c>
      <c r="EW172" s="434">
        <f>INPUT!FL136</f>
        <v>1420.6</v>
      </c>
      <c r="EX172" s="435">
        <f>INPUT!FM136</f>
        <v>11.332288401253908</v>
      </c>
      <c r="EY172" s="434">
        <f>INPUT!FN136</f>
        <v>1557.4</v>
      </c>
      <c r="EZ172" s="435">
        <f>INPUT!FO136</f>
        <v>9.6297339152470851</v>
      </c>
      <c r="FA172" s="434">
        <f>INPUT!FP136</f>
        <v>1637</v>
      </c>
      <c r="FB172" s="435">
        <f>INPUT!FQ136</f>
        <v>5.1110825735199539</v>
      </c>
      <c r="FC172" s="434">
        <f>INPUT!FR136</f>
        <v>1688</v>
      </c>
      <c r="FD172" s="435">
        <f>INPUT!FS136</f>
        <v>3.11545510079414</v>
      </c>
      <c r="FE172" s="434">
        <f>INPUT!FT136</f>
        <v>1800</v>
      </c>
      <c r="FF172" s="435">
        <f>INPUT!FU136</f>
        <v>6.6350710900473953</v>
      </c>
      <c r="FG172" s="434">
        <f>INPUT!FV136</f>
        <v>2054</v>
      </c>
      <c r="FH172" s="435">
        <f>INPUT!FW136</f>
        <v>14.111111111111118</v>
      </c>
      <c r="FI172" s="434">
        <f>INPUT!FX136</f>
        <v>2264</v>
      </c>
      <c r="FJ172" s="435">
        <f>INPUT!FY136</f>
        <v>10.223953261927953</v>
      </c>
      <c r="FK172" s="434">
        <f>INPUT!FZ136</f>
        <v>2458.1540501712898</v>
      </c>
      <c r="FL172" s="435">
        <f>INPUT!GA136</f>
        <v>8.5757089298272859</v>
      </c>
      <c r="FM172" s="434">
        <f>INPUT!GB136</f>
        <v>2689</v>
      </c>
      <c r="FN172" s="435">
        <f>INPUT!GC136</f>
        <v>9.3910285977652386</v>
      </c>
      <c r="FO172" s="434">
        <f>INPUT!GD136</f>
        <v>2845</v>
      </c>
      <c r="FP172" s="435">
        <f>INPUT!GE136</f>
        <v>5.8014131647452505</v>
      </c>
      <c r="FQ172" s="434">
        <f>INPUT!GF136</f>
        <v>2634</v>
      </c>
      <c r="FR172" s="435">
        <f>INPUT!GG136</f>
        <v>-7.4165202108963051</v>
      </c>
      <c r="FS172" s="434">
        <f>INPUT!GH136</f>
        <v>2639</v>
      </c>
      <c r="FT172" s="435">
        <f>INPUT!GI136</f>
        <v>0.18982536066818323</v>
      </c>
      <c r="FU172" s="434">
        <f>INPUT!GJ136</f>
        <v>2391</v>
      </c>
      <c r="FV172" s="435">
        <f>INPUT!GK136</f>
        <v>-9.3974990526714652</v>
      </c>
      <c r="FW172" s="434">
        <f>INPUT!GL136</f>
        <v>2390</v>
      </c>
      <c r="FX172" s="435">
        <f>INPUT!GM136</f>
        <v>-4.1823504809701539E-2</v>
      </c>
      <c r="FY172" s="434">
        <f>INPUT!GN136</f>
        <v>2234</v>
      </c>
      <c r="FZ172" s="435">
        <f>INPUT!GO136</f>
        <v>-6.5271966527196685</v>
      </c>
      <c r="GA172" s="434">
        <f>INPUT!GP136</f>
        <v>2378.4184965983559</v>
      </c>
      <c r="GB172" s="435">
        <f>INPUT!GQ136</f>
        <v>6.4645701252621146</v>
      </c>
      <c r="GC172" s="434">
        <f>INPUT!GR136</f>
        <v>2185.0893076099956</v>
      </c>
      <c r="GD172" s="435">
        <f>INPUT!GS136</f>
        <v>-8.1284765176886324</v>
      </c>
      <c r="GE172" s="434">
        <f>INPUT!GT136</f>
        <v>2264.3591450613394</v>
      </c>
      <c r="GF172" s="435">
        <f>INPUT!GU136</f>
        <v>3.6277619031529484</v>
      </c>
      <c r="GG172" s="434">
        <f>INPUT!GV136</f>
        <v>2359.1054321184242</v>
      </c>
      <c r="GH172" s="435">
        <f>INPUT!GW136</f>
        <v>4.1842429132203041</v>
      </c>
      <c r="GI172" s="434">
        <f>INPUT!GX136</f>
        <v>2469.9830800926443</v>
      </c>
      <c r="GJ172" s="435">
        <f>INPUT!GY136</f>
        <v>4.6999869723776788</v>
      </c>
      <c r="GK172" s="435">
        <f>INPUT!GZ136</f>
        <v>2.0286550761132727</v>
      </c>
      <c r="GL172" s="436"/>
    </row>
    <row r="173" spans="1:194" ht="12" hidden="1" customHeight="1" outlineLevel="1" x14ac:dyDescent="0.2">
      <c r="A173" s="433" t="str">
        <f>INPUT!B61</f>
        <v>Other</v>
      </c>
      <c r="B173" s="434">
        <f>INPUT!K133</f>
        <v>-1</v>
      </c>
      <c r="C173" s="435" t="str">
        <f>INPUT!L133</f>
        <v>NM</v>
      </c>
      <c r="D173" s="434">
        <f>INPUT!M133</f>
        <v>1</v>
      </c>
      <c r="E173" s="435" t="str">
        <f>INPUT!N133</f>
        <v>NM</v>
      </c>
      <c r="F173" s="434">
        <f>INPUT!O133</f>
        <v>1</v>
      </c>
      <c r="G173" s="435">
        <f>INPUT!P133</f>
        <v>0</v>
      </c>
      <c r="H173" s="434">
        <f>INPUT!Q133</f>
        <v>-1</v>
      </c>
      <c r="I173" s="435" t="str">
        <f>INPUT!R133</f>
        <v>NM</v>
      </c>
      <c r="J173" s="434">
        <f>INPUT!S133</f>
        <v>-2</v>
      </c>
      <c r="K173" s="435">
        <f>INPUT!T133</f>
        <v>100</v>
      </c>
      <c r="L173" s="434">
        <f>INPUT!U133</f>
        <v>2</v>
      </c>
      <c r="M173" s="435">
        <f>INPUT!V133</f>
        <v>100</v>
      </c>
      <c r="N173" s="434">
        <f>INPUT!W133</f>
        <v>0</v>
      </c>
      <c r="O173" s="435" t="str">
        <f>INPUT!X133</f>
        <v>NM</v>
      </c>
      <c r="P173" s="434">
        <f>INPUT!Y133</f>
        <v>-1</v>
      </c>
      <c r="Q173" s="435">
        <f>INPUT!Z133</f>
        <v>0</v>
      </c>
      <c r="R173" s="434">
        <f>INPUT!AA133</f>
        <v>6</v>
      </c>
      <c r="S173" s="435" t="str">
        <f>INPUT!AB133</f>
        <v>NM</v>
      </c>
      <c r="T173" s="434">
        <f>INPUT!AC133</f>
        <v>5</v>
      </c>
      <c r="U173" s="435" t="str">
        <f>INPUT!AD133</f>
        <v>NM</v>
      </c>
      <c r="V173" s="434">
        <f>INPUT!AE133</f>
        <v>5</v>
      </c>
      <c r="W173" s="435" t="str">
        <f>INPUT!AF133</f>
        <v>NM</v>
      </c>
      <c r="X173" s="434">
        <f>INPUT!AG133</f>
        <v>2</v>
      </c>
      <c r="Y173" s="435" t="str">
        <f>INPUT!AH133</f>
        <v>NM</v>
      </c>
      <c r="Z173" s="434">
        <f>INPUT!AI133</f>
        <v>4</v>
      </c>
      <c r="AA173" s="435">
        <f>INPUT!AJ133</f>
        <v>-33.333333333333336</v>
      </c>
      <c r="AB173" s="434">
        <f>INPUT!AK133</f>
        <v>3</v>
      </c>
      <c r="AC173" s="435">
        <f>INPUT!AL133</f>
        <v>-40</v>
      </c>
      <c r="AD173" s="434">
        <f>INPUT!AM133</f>
        <v>5</v>
      </c>
      <c r="AE173" s="435">
        <f>INPUT!AN133</f>
        <v>0</v>
      </c>
      <c r="AF173" s="434">
        <f>INPUT!AO133</f>
        <v>6</v>
      </c>
      <c r="AG173" s="435" t="str">
        <f>INPUT!AP133</f>
        <v>NM</v>
      </c>
      <c r="AH173" s="434">
        <f>INPUT!AQ133</f>
        <v>7</v>
      </c>
      <c r="AI173" s="435">
        <f>INPUT!AR133</f>
        <v>75</v>
      </c>
      <c r="AJ173" s="434">
        <f>INPUT!AS133</f>
        <v>7</v>
      </c>
      <c r="AK173" s="435" t="str">
        <f>INPUT!AT133</f>
        <v>NM</v>
      </c>
      <c r="AL173" s="434">
        <f>INPUT!AU133</f>
        <v>7</v>
      </c>
      <c r="AM173" s="435">
        <f>INPUT!AV133</f>
        <v>39.999999999999993</v>
      </c>
      <c r="AN173" s="434">
        <f>INPUT!AW133</f>
        <v>8</v>
      </c>
      <c r="AO173" s="435">
        <f>INPUT!AX133</f>
        <v>33.333333333333329</v>
      </c>
      <c r="AP173" s="434">
        <f>INPUT!AY133</f>
        <v>6</v>
      </c>
      <c r="AQ173" s="435">
        <f>INPUT!AZ133</f>
        <v>-14.28571428571429</v>
      </c>
      <c r="AR173" s="434">
        <f>INPUT!BA133</f>
        <v>5</v>
      </c>
      <c r="AS173" s="435">
        <f>INPUT!BB133</f>
        <v>-28.571428571428569</v>
      </c>
      <c r="AT173" s="434">
        <f>INPUT!BC133</f>
        <v>9</v>
      </c>
      <c r="AU173" s="435">
        <f>INPUT!BD133</f>
        <v>28.57142857142858</v>
      </c>
      <c r="AV173" s="434">
        <f>INPUT!BE133</f>
        <v>4</v>
      </c>
      <c r="AW173" s="435">
        <f>INPUT!BF133</f>
        <v>-50</v>
      </c>
      <c r="AX173" s="434">
        <f>INPUT!BG133</f>
        <v>9</v>
      </c>
      <c r="AY173" s="435">
        <f>INPUT!BH133</f>
        <v>50</v>
      </c>
      <c r="AZ173" s="434">
        <f>INPUT!BI133</f>
        <v>10</v>
      </c>
      <c r="BA173" s="435">
        <f>INPUT!BJ133</f>
        <v>100</v>
      </c>
      <c r="BB173" s="434">
        <f>INPUT!BK133</f>
        <v>0</v>
      </c>
      <c r="BC173" s="435" t="str">
        <f>INPUT!BL133</f>
        <v>NM</v>
      </c>
      <c r="BD173" s="434">
        <f>INPUT!BM133</f>
        <v>9</v>
      </c>
      <c r="BE173" s="435" t="str">
        <f>INPUT!BN133</f>
        <v>NM</v>
      </c>
      <c r="BF173" s="434">
        <f>INPUT!BO133</f>
        <v>-1</v>
      </c>
      <c r="BG173" s="435" t="str">
        <f>INPUT!BP133</f>
        <v>NM</v>
      </c>
      <c r="BH173" s="434">
        <f>INPUT!BQ133</f>
        <v>14</v>
      </c>
      <c r="BI173" s="435">
        <f>INPUT!BR133</f>
        <v>39.999999999999993</v>
      </c>
      <c r="BJ173" s="434">
        <f>INPUT!BS133</f>
        <v>4</v>
      </c>
      <c r="BK173" s="435" t="str">
        <f>INPUT!BT133</f>
        <v>NM</v>
      </c>
      <c r="BL173" s="434">
        <f>INPUT!BU133</f>
        <v>-4</v>
      </c>
      <c r="BM173" s="435" t="str">
        <f>INPUT!BV133</f>
        <v>NM</v>
      </c>
      <c r="BN173" s="434">
        <f>INPUT!BW133</f>
        <v>7</v>
      </c>
      <c r="BO173" s="435" t="str">
        <f>INPUT!BX133</f>
        <v>NM</v>
      </c>
      <c r="BP173" s="434">
        <f>INPUT!BY133</f>
        <v>15</v>
      </c>
      <c r="BQ173" s="435">
        <f>INPUT!BZ133</f>
        <v>7.1428571428571397</v>
      </c>
      <c r="BR173" s="434">
        <f>INPUT!CA133</f>
        <v>8</v>
      </c>
      <c r="BS173" s="435">
        <f>INPUT!CB133</f>
        <v>100</v>
      </c>
      <c r="BT173" s="434">
        <f>INPUT!CC133</f>
        <v>13</v>
      </c>
      <c r="BU173" s="435" t="str">
        <f>INPUT!CD133</f>
        <v>NM</v>
      </c>
      <c r="BV173" s="434">
        <f>INPUT!CE133</f>
        <v>28</v>
      </c>
      <c r="BW173" s="435" t="str">
        <f>INPUT!CF133</f>
        <v>NM</v>
      </c>
      <c r="BX173" s="434">
        <f>INPUT!CG133</f>
        <v>-1</v>
      </c>
      <c r="BY173" s="435" t="str">
        <f>INPUT!CH133</f>
        <v>NM</v>
      </c>
      <c r="BZ173" s="434">
        <f>INPUT!CI133</f>
        <v>5</v>
      </c>
      <c r="CA173" s="435">
        <f>INPUT!CJ133</f>
        <v>-37.5</v>
      </c>
      <c r="CB173" s="434">
        <f>INPUT!CK133</f>
        <v>6</v>
      </c>
      <c r="CC173" s="435" t="str">
        <f>INPUT!CL133</f>
        <v>NM</v>
      </c>
      <c r="CD173" s="434">
        <f>INPUT!CM133</f>
        <v>20</v>
      </c>
      <c r="CE173" s="435">
        <f>INPUT!CN133</f>
        <v>-28.571428571428569</v>
      </c>
      <c r="CF173" s="434">
        <f>INPUT!CO133</f>
        <v>5</v>
      </c>
      <c r="CG173" s="435" t="str">
        <f>INPUT!CP133</f>
        <v>NM</v>
      </c>
      <c r="CH173" s="434">
        <f>INPUT!CQ133</f>
        <v>7</v>
      </c>
      <c r="CI173" s="435">
        <f>INPUT!CR133</f>
        <v>39.999999999999993</v>
      </c>
      <c r="CJ173" s="434">
        <f>INPUT!CS133</f>
        <v>13</v>
      </c>
      <c r="CK173" s="435" t="str">
        <f>INPUT!CT133</f>
        <v>NM</v>
      </c>
      <c r="CL173" s="434">
        <f>INPUT!CU133</f>
        <v>16</v>
      </c>
      <c r="CM173" s="435">
        <f>INPUT!CV133</f>
        <v>-19.999999999999996</v>
      </c>
      <c r="CN173" s="434">
        <f>INPUT!CW133</f>
        <v>0</v>
      </c>
      <c r="CO173" s="435" t="str">
        <f>INPUT!CX133</f>
        <v>NM</v>
      </c>
      <c r="CP173" s="434">
        <f>INPUT!CY133</f>
        <v>22</v>
      </c>
      <c r="CQ173" s="435" t="str">
        <f>INPUT!CZ133</f>
        <v>NM</v>
      </c>
      <c r="CR173" s="434">
        <f>INPUT!DA133</f>
        <v>18</v>
      </c>
      <c r="CS173" s="435">
        <f>INPUT!DB133</f>
        <v>38.46153846153846</v>
      </c>
      <c r="CT173" s="434">
        <f>INPUT!DC133</f>
        <v>26</v>
      </c>
      <c r="CU173" s="435">
        <f>INPUT!DD133</f>
        <v>62.5</v>
      </c>
      <c r="CV173" s="434">
        <f>INPUT!DE133</f>
        <v>11</v>
      </c>
      <c r="CW173" s="435" t="str">
        <f>INPUT!DF133</f>
        <v>NM</v>
      </c>
      <c r="CX173" s="434">
        <f>INPUT!DG133</f>
        <v>8</v>
      </c>
      <c r="CY173" s="435" t="str">
        <f>INPUT!DH133</f>
        <v>NM</v>
      </c>
      <c r="CZ173" s="434">
        <f>INPUT!DI133</f>
        <v>8</v>
      </c>
      <c r="DA173" s="435" t="str">
        <f>INPUT!DJ133</f>
        <v>NM</v>
      </c>
      <c r="DB173" s="434">
        <f>INPUT!DK133</f>
        <v>8</v>
      </c>
      <c r="DC173" s="435" t="str">
        <f>INPUT!DL133</f>
        <v>NM</v>
      </c>
      <c r="DD173" s="434">
        <f>INPUT!DM133</f>
        <v>8</v>
      </c>
      <c r="DE173" s="435">
        <f>INPUT!DN133</f>
        <v>-27.27272727272727</v>
      </c>
      <c r="DF173" s="434">
        <f>INPUT!DO133</f>
        <v>9</v>
      </c>
      <c r="DG173" s="435">
        <f>INPUT!DP133</f>
        <v>12.5</v>
      </c>
      <c r="DH173" s="434">
        <f>INPUT!DQ133</f>
        <v>7</v>
      </c>
      <c r="DI173" s="435">
        <f>INPUT!DR133</f>
        <v>-12.5</v>
      </c>
      <c r="DJ173" s="434">
        <f>INPUT!DS133</f>
        <v>8</v>
      </c>
      <c r="DK173" s="435">
        <f>INPUT!DT133</f>
        <v>0</v>
      </c>
      <c r="DL173" s="434">
        <f>INPUT!DU133</f>
        <v>7</v>
      </c>
      <c r="DM173" s="435">
        <f>INPUT!DV133</f>
        <v>-12.5</v>
      </c>
      <c r="DN173" s="434">
        <f>INPUT!DW133</f>
        <v>7</v>
      </c>
      <c r="DO173" s="435">
        <f>INPUT!DX133</f>
        <v>-22.222222222222221</v>
      </c>
      <c r="DP173" s="434">
        <f>INPUT!DY133</f>
        <v>9</v>
      </c>
      <c r="DQ173" s="435">
        <f>INPUT!DZ133</f>
        <v>28.57142857142858</v>
      </c>
      <c r="DR173" s="434">
        <f>INPUT!EA133</f>
        <v>8</v>
      </c>
      <c r="DS173" s="435">
        <f>INPUT!EB133</f>
        <v>0</v>
      </c>
      <c r="DT173" s="434">
        <f>INPUT!EC133</f>
        <v>11</v>
      </c>
      <c r="DU173" s="435">
        <f>INPUT!ED133</f>
        <v>57.142857142857139</v>
      </c>
      <c r="DV173" s="434">
        <f>INPUT!EE133</f>
        <v>11</v>
      </c>
      <c r="DW173" s="435">
        <f>INPUT!EF133</f>
        <v>57.142857142857139</v>
      </c>
      <c r="DX173" s="434">
        <f>INPUT!EG133</f>
        <v>10</v>
      </c>
      <c r="DY173" s="435">
        <f>INPUT!EH133</f>
        <v>11.111111111111116</v>
      </c>
      <c r="DZ173" s="434">
        <f>INPUT!EI133</f>
        <v>10</v>
      </c>
      <c r="EA173" s="435">
        <f>INPUT!EJ133</f>
        <v>25</v>
      </c>
      <c r="EB173" s="434">
        <f>INPUT!EK133</f>
        <v>10</v>
      </c>
      <c r="EC173" s="435">
        <f>INPUT!EL133</f>
        <v>-9.0909090909090935</v>
      </c>
      <c r="ED173" s="434">
        <f>INPUT!EM133</f>
        <v>11</v>
      </c>
      <c r="EE173" s="435">
        <f>INPUT!EN133</f>
        <v>0</v>
      </c>
      <c r="EF173" s="434">
        <f>INPUT!EO133</f>
        <v>10</v>
      </c>
      <c r="EG173" s="435">
        <f>INPUT!EP133</f>
        <v>0</v>
      </c>
      <c r="EH173" s="434">
        <f>INPUT!EQ133</f>
        <v>11.044585987261147</v>
      </c>
      <c r="EI173" s="435">
        <f>INPUT!ER133</f>
        <v>10.445859872611463</v>
      </c>
      <c r="EJ173" s="434">
        <f>INPUT!ES133</f>
        <v>10.876163610719324</v>
      </c>
      <c r="EK173" s="435">
        <f>INPUT!ET133</f>
        <v>8.7616361071932491</v>
      </c>
      <c r="EL173" s="434">
        <f>INPUT!EU133</f>
        <v>11.739351198871651</v>
      </c>
      <c r="EM173" s="435">
        <f>INPUT!EV133</f>
        <v>6.7213745351968335</v>
      </c>
      <c r="EN173" s="434">
        <f>INPUT!EW133</f>
        <v>10.645980253878703</v>
      </c>
      <c r="EO173" s="435">
        <f>INPUT!EX133</f>
        <v>6.4598025387870184</v>
      </c>
      <c r="EQ173" s="434">
        <f>INPUT!FF133</f>
        <v>7</v>
      </c>
      <c r="ER173" s="435">
        <f>INPUT!FG133</f>
        <v>75</v>
      </c>
      <c r="ES173" s="434">
        <f>INPUT!FH133</f>
        <v>0</v>
      </c>
      <c r="ET173" s="435" t="str">
        <f>INPUT!FI133</f>
        <v>NM</v>
      </c>
      <c r="EU173" s="434">
        <f>INPUT!FJ133</f>
        <v>-1</v>
      </c>
      <c r="EV173" s="435" t="str">
        <f>INPUT!FK133</f>
        <v>NM</v>
      </c>
      <c r="EW173" s="434">
        <f>INPUT!FL133</f>
        <v>18</v>
      </c>
      <c r="EX173" s="435" t="str">
        <f>INPUT!FM133</f>
        <v>NM</v>
      </c>
      <c r="EY173" s="434">
        <f>INPUT!FN133</f>
        <v>18</v>
      </c>
      <c r="EZ173" s="435">
        <f>INPUT!FO133</f>
        <v>0</v>
      </c>
      <c r="FA173" s="434">
        <f>INPUT!FP133</f>
        <v>29</v>
      </c>
      <c r="FB173" s="435">
        <f>INPUT!FQ133</f>
        <v>61.111111111111114</v>
      </c>
      <c r="FC173" s="434">
        <f>INPUT!FR133</f>
        <v>24</v>
      </c>
      <c r="FD173" s="435">
        <f>INPUT!FS133</f>
        <v>-17.241379310344829</v>
      </c>
      <c r="FE173" s="434">
        <f>INPUT!FT133</f>
        <v>28</v>
      </c>
      <c r="FF173" s="435">
        <f>INPUT!FU133</f>
        <v>16.666666666666675</v>
      </c>
      <c r="FG173" s="434">
        <f>INPUT!FV133</f>
        <v>13</v>
      </c>
      <c r="FH173" s="435" t="str">
        <f>INPUT!FW133</f>
        <v>NM</v>
      </c>
      <c r="FI173" s="434">
        <f>INPUT!FX133</f>
        <v>43</v>
      </c>
      <c r="FJ173" s="435" t="str">
        <f>INPUT!FY133</f>
        <v>NM</v>
      </c>
      <c r="FK173" s="434">
        <f>INPUT!FZ133</f>
        <v>38</v>
      </c>
      <c r="FL173" s="435">
        <f>INPUT!GA133</f>
        <v>-11.627906976744185</v>
      </c>
      <c r="FM173" s="434">
        <f>INPUT!GB133</f>
        <v>45</v>
      </c>
      <c r="FN173" s="435">
        <f>INPUT!GC133</f>
        <v>18.421052631578938</v>
      </c>
      <c r="FO173" s="434">
        <f>INPUT!GD133</f>
        <v>56</v>
      </c>
      <c r="FP173" s="435">
        <f>INPUT!GE133</f>
        <v>24.444444444444446</v>
      </c>
      <c r="FQ173" s="434">
        <f>INPUT!GF133</f>
        <v>53</v>
      </c>
      <c r="FR173" s="435">
        <f>INPUT!GG133</f>
        <v>-5.3571428571428603</v>
      </c>
      <c r="FS173" s="434">
        <f>INPUT!GH133</f>
        <v>32</v>
      </c>
      <c r="FT173" s="435">
        <f>INPUT!GI133</f>
        <v>-39.622641509433961</v>
      </c>
      <c r="FU173" s="434">
        <f>INPUT!GJ133</f>
        <v>31</v>
      </c>
      <c r="FV173" s="435">
        <f>INPUT!GK133</f>
        <v>-3.125</v>
      </c>
      <c r="FW173" s="434">
        <f>INPUT!GL133</f>
        <v>40</v>
      </c>
      <c r="FX173" s="435">
        <f>INPUT!GM133</f>
        <v>29.032258064516125</v>
      </c>
      <c r="FY173" s="434">
        <f>INPUT!GN133</f>
        <v>41</v>
      </c>
      <c r="FZ173" s="435">
        <f>INPUT!GO133</f>
        <v>2.4999999999999911</v>
      </c>
      <c r="GA173" s="434">
        <f>INPUT!GP133</f>
        <v>44.306081050730825</v>
      </c>
      <c r="GB173" s="435">
        <f>INPUT!GQ133</f>
        <v>8.063612318855661</v>
      </c>
      <c r="GC173" s="434">
        <f>INPUT!GR133</f>
        <v>45.847057827926669</v>
      </c>
      <c r="GD173" s="435">
        <f>INPUT!GS133</f>
        <v>3.4780254553125944</v>
      </c>
      <c r="GE173" s="434">
        <f>INPUT!GT133</f>
        <v>47.222469562764466</v>
      </c>
      <c r="GF173" s="435">
        <f>INPUT!GU133</f>
        <v>3.0000000000000027</v>
      </c>
      <c r="GG173" s="434">
        <f>INPUT!GV133</f>
        <v>48.639143649647401</v>
      </c>
      <c r="GH173" s="435">
        <f>INPUT!GW133</f>
        <v>3.0000000000000027</v>
      </c>
      <c r="GI173" s="434">
        <f>INPUT!GX133</f>
        <v>50.098317959136828</v>
      </c>
      <c r="GJ173" s="435">
        <f>INPUT!GY133</f>
        <v>3.0000000000000027</v>
      </c>
      <c r="GK173" s="435">
        <f>INPUT!GZ133</f>
        <v>4.0897241505519988</v>
      </c>
      <c r="GL173" s="436"/>
    </row>
    <row r="174" spans="1:194" ht="12" hidden="1" customHeight="1" outlineLevel="1" x14ac:dyDescent="0.2">
      <c r="A174" s="437" t="str">
        <f>INPUT!B113</f>
        <v xml:space="preserve"> Total Revenue</v>
      </c>
      <c r="B174" s="438">
        <f>INPUT!K140</f>
        <v>1895</v>
      </c>
      <c r="C174" s="435">
        <f>INPUT!L140</f>
        <v>-2.9200819672131173</v>
      </c>
      <c r="D174" s="438">
        <f>INPUT!M140</f>
        <v>1833</v>
      </c>
      <c r="E174" s="435">
        <f>INPUT!N140</f>
        <v>-8.0280983442047145</v>
      </c>
      <c r="F174" s="438">
        <f>INPUT!O140</f>
        <v>1876</v>
      </c>
      <c r="G174" s="435">
        <f>INPUT!P140</f>
        <v>-6.3404892661008461</v>
      </c>
      <c r="H174" s="438">
        <f>INPUT!Q140</f>
        <v>1868</v>
      </c>
      <c r="I174" s="435">
        <f>INPUT!R140</f>
        <v>-6.0834590246354958</v>
      </c>
      <c r="J174" s="438">
        <f>INPUT!S140</f>
        <v>1772</v>
      </c>
      <c r="K174" s="435">
        <f>INPUT!T140</f>
        <v>-6.4907651715039538</v>
      </c>
      <c r="L174" s="438">
        <f>INPUT!U140</f>
        <v>1869</v>
      </c>
      <c r="M174" s="435">
        <f>INPUT!V140</f>
        <v>1.9639934533551617</v>
      </c>
      <c r="N174" s="438">
        <f>INPUT!W140</f>
        <v>2017</v>
      </c>
      <c r="O174" s="435">
        <f>INPUT!X140</f>
        <v>7.5159914712153553</v>
      </c>
      <c r="P174" s="438">
        <f>INPUT!Y140</f>
        <v>1991</v>
      </c>
      <c r="Q174" s="435">
        <f>INPUT!Z140</f>
        <v>6.5845824411134846</v>
      </c>
      <c r="R174" s="438">
        <f>INPUT!AA140</f>
        <v>2094.6</v>
      </c>
      <c r="S174" s="435">
        <f>INPUT!AB140</f>
        <v>18.205417607223474</v>
      </c>
      <c r="T174" s="438">
        <f>INPUT!AC140</f>
        <v>2123</v>
      </c>
      <c r="U174" s="435">
        <f>INPUT!AD140</f>
        <v>13.590155163188866</v>
      </c>
      <c r="V174" s="438">
        <f>INPUT!AE140</f>
        <v>2178</v>
      </c>
      <c r="W174" s="435">
        <f>INPUT!AF140</f>
        <v>7.9821517104610828</v>
      </c>
      <c r="X174" s="438">
        <f>INPUT!AG140</f>
        <v>2369</v>
      </c>
      <c r="Y174" s="435">
        <f>INPUT!AH140</f>
        <v>18.985434455047724</v>
      </c>
      <c r="Z174" s="438">
        <f>INPUT!AI140</f>
        <v>2443</v>
      </c>
      <c r="AA174" s="435">
        <f>INPUT!AJ140</f>
        <v>16.633247398071237</v>
      </c>
      <c r="AB174" s="438">
        <f>INPUT!AK140</f>
        <v>2430</v>
      </c>
      <c r="AC174" s="435">
        <f>INPUT!AL140</f>
        <v>14.460668864813941</v>
      </c>
      <c r="AD174" s="438">
        <f>INPUT!AM140</f>
        <v>2472</v>
      </c>
      <c r="AE174" s="435">
        <f>INPUT!AN140</f>
        <v>13.498622589531672</v>
      </c>
      <c r="AF174" s="438">
        <f>INPUT!AO140</f>
        <v>2598.4</v>
      </c>
      <c r="AG174" s="435">
        <f>INPUT!AP140</f>
        <v>9.6834107218235488</v>
      </c>
      <c r="AH174" s="438">
        <f>INPUT!AQ140</f>
        <v>2672</v>
      </c>
      <c r="AI174" s="435">
        <f>INPUT!AR140</f>
        <v>9.3737208350388901</v>
      </c>
      <c r="AJ174" s="438">
        <f>INPUT!AS140</f>
        <v>2636</v>
      </c>
      <c r="AK174" s="435">
        <f>INPUT!AT140</f>
        <v>8.4773662551440374</v>
      </c>
      <c r="AL174" s="438">
        <f>INPUT!AU140</f>
        <v>2594</v>
      </c>
      <c r="AM174" s="435">
        <f>INPUT!AV140</f>
        <v>4.935275080906143</v>
      </c>
      <c r="AN174" s="438">
        <f>INPUT!AW140</f>
        <v>2508</v>
      </c>
      <c r="AO174" s="435">
        <f>INPUT!AX140</f>
        <v>-3.4790640394088745</v>
      </c>
      <c r="AP174" s="438">
        <f>INPUT!AY140</f>
        <v>2553</v>
      </c>
      <c r="AQ174" s="435">
        <f>INPUT!AZ140</f>
        <v>-4.4535928143712544</v>
      </c>
      <c r="AR174" s="438">
        <f>INPUT!BA140</f>
        <v>2642</v>
      </c>
      <c r="AS174" s="435">
        <f>INPUT!BB140</f>
        <v>0.22761760242793194</v>
      </c>
      <c r="AT174" s="438">
        <f>INPUT!BC140</f>
        <v>2643</v>
      </c>
      <c r="AU174" s="435">
        <f>INPUT!BD140</f>
        <v>1.8889745566692318</v>
      </c>
      <c r="AV174" s="438">
        <f>INPUT!BE140</f>
        <v>2636</v>
      </c>
      <c r="AW174" s="435">
        <f>INPUT!BF140</f>
        <v>5.103668261562988</v>
      </c>
      <c r="AX174" s="438">
        <f>INPUT!BG140</f>
        <v>2641</v>
      </c>
      <c r="AY174" s="435">
        <f>INPUT!BH140</f>
        <v>3.4469251860556271</v>
      </c>
      <c r="AZ174" s="438">
        <f>INPUT!BI140</f>
        <v>2642</v>
      </c>
      <c r="BA174" s="435">
        <f>INPUT!BJ140</f>
        <v>0</v>
      </c>
      <c r="BB174" s="438">
        <f>INPUT!BK140</f>
        <v>2722</v>
      </c>
      <c r="BC174" s="435">
        <f>INPUT!BL140</f>
        <v>2.9890276201286481</v>
      </c>
      <c r="BD174" s="438">
        <f>INPUT!BM140</f>
        <v>2861</v>
      </c>
      <c r="BE174" s="435">
        <f>INPUT!BN140</f>
        <v>8.535660091047049</v>
      </c>
      <c r="BF174" s="438">
        <f>INPUT!BO140</f>
        <v>3080</v>
      </c>
      <c r="BG174" s="435">
        <f>INPUT!BP140</f>
        <v>16.622491480499811</v>
      </c>
      <c r="BH174" s="438">
        <f>INPUT!BQ140</f>
        <v>3142</v>
      </c>
      <c r="BI174" s="435">
        <f>INPUT!BR140</f>
        <v>18.925056775170333</v>
      </c>
      <c r="BJ174" s="438">
        <f>INPUT!BS140</f>
        <v>3077</v>
      </c>
      <c r="BK174" s="435">
        <f>INPUT!BT140</f>
        <v>13.041880969875086</v>
      </c>
      <c r="BL174" s="438">
        <f>INPUT!BU140</f>
        <v>3443</v>
      </c>
      <c r="BM174" s="435">
        <f>INPUT!BV140</f>
        <v>20.342537574274733</v>
      </c>
      <c r="BN174" s="438">
        <f>INPUT!BW140</f>
        <v>3579</v>
      </c>
      <c r="BO174" s="435">
        <f>INPUT!BX140</f>
        <v>16.201298701298693</v>
      </c>
      <c r="BP174" s="438">
        <f>INPUT!BY140</f>
        <v>3460</v>
      </c>
      <c r="BQ174" s="435">
        <f>INPUT!BZ140</f>
        <v>10.120942075111383</v>
      </c>
      <c r="BR174" s="438">
        <f>INPUT!CA140</f>
        <v>3630</v>
      </c>
      <c r="BS174" s="435">
        <f>INPUT!CB140</f>
        <v>17.972050698732534</v>
      </c>
      <c r="BT174" s="438">
        <f>INPUT!CC140</f>
        <v>3816</v>
      </c>
      <c r="BU174" s="435">
        <f>INPUT!CD140</f>
        <v>10.833575370316595</v>
      </c>
      <c r="BV174" s="438">
        <f>INPUT!CE140</f>
        <v>3828.1540501712898</v>
      </c>
      <c r="BW174" s="435">
        <f>INPUT!CF140</f>
        <v>6.9615549083903216</v>
      </c>
      <c r="BX174" s="438">
        <f>INPUT!CG140</f>
        <v>3777</v>
      </c>
      <c r="BY174" s="435">
        <f>INPUT!CH140</f>
        <v>9.1618497109826613</v>
      </c>
      <c r="BZ174" s="438">
        <f>INPUT!CI140</f>
        <v>4088.4</v>
      </c>
      <c r="CA174" s="435">
        <f>INPUT!CJ140</f>
        <v>12.62809917355372</v>
      </c>
      <c r="CB174" s="438">
        <f>INPUT!CK140</f>
        <v>4289</v>
      </c>
      <c r="CC174" s="435">
        <f>INPUT!CL140</f>
        <v>12.395178197064993</v>
      </c>
      <c r="CD174" s="438">
        <f>INPUT!CM140</f>
        <v>4372</v>
      </c>
      <c r="CE174" s="435">
        <f>INPUT!CN140</f>
        <v>14.206480269632205</v>
      </c>
      <c r="CF174" s="438">
        <f>INPUT!CO140</f>
        <v>4411</v>
      </c>
      <c r="CG174" s="435">
        <f>INPUT!CP140</f>
        <v>16.785808842997096</v>
      </c>
      <c r="CH174" s="438">
        <f>INPUT!CQ140</f>
        <v>4720</v>
      </c>
      <c r="CI174" s="435">
        <f>INPUT!CR140</f>
        <v>15.448586244007423</v>
      </c>
      <c r="CJ174" s="438">
        <f>INPUT!CS140</f>
        <v>4850</v>
      </c>
      <c r="CK174" s="435">
        <f>INPUT!CT140</f>
        <v>13.079972021450214</v>
      </c>
      <c r="CL174" s="438">
        <f>INPUT!CU140</f>
        <v>4894</v>
      </c>
      <c r="CM174" s="435">
        <f>INPUT!CV140</f>
        <v>11.939615736505038</v>
      </c>
      <c r="CN174" s="438">
        <f>INPUT!CW140</f>
        <v>4907</v>
      </c>
      <c r="CO174" s="435">
        <f>INPUT!CX140</f>
        <v>11.244615733393793</v>
      </c>
      <c r="CP174" s="438">
        <f>INPUT!CY140</f>
        <v>5140</v>
      </c>
      <c r="CQ174" s="435">
        <f>INPUT!CZ140</f>
        <v>8.8983050847457612</v>
      </c>
      <c r="CR174" s="438">
        <f>INPUT!DA140</f>
        <v>5111</v>
      </c>
      <c r="CS174" s="435">
        <f>INPUT!DB140</f>
        <v>5.3814432989690797</v>
      </c>
      <c r="CT174" s="438">
        <f>INPUT!DC140</f>
        <v>4601</v>
      </c>
      <c r="CU174" s="435">
        <f>INPUT!DD140</f>
        <v>-5.9869227625664045</v>
      </c>
      <c r="CV174" s="438">
        <f>INPUT!DE140</f>
        <v>4377</v>
      </c>
      <c r="CW174" s="435">
        <f>INPUT!DF140</f>
        <v>-10.8008966782148</v>
      </c>
      <c r="CX174" s="438">
        <f>INPUT!DG140</f>
        <v>4398</v>
      </c>
      <c r="CY174" s="435">
        <f>INPUT!DH140</f>
        <v>-14.435797665369654</v>
      </c>
      <c r="CZ174" s="438">
        <f>INPUT!DI140</f>
        <v>4293</v>
      </c>
      <c r="DA174" s="435">
        <f>INPUT!DJ140</f>
        <v>-16.004695754255525</v>
      </c>
      <c r="DB174" s="438">
        <f>INPUT!DK140</f>
        <v>4226</v>
      </c>
      <c r="DC174" s="435">
        <f>INPUT!DL140</f>
        <v>-8.1504020865029396</v>
      </c>
      <c r="DD174" s="438">
        <f>INPUT!DM140</f>
        <v>4260</v>
      </c>
      <c r="DE174" s="435">
        <f>INPUT!DN140</f>
        <v>-2.6730637422892389</v>
      </c>
      <c r="DF174" s="438">
        <f>INPUT!DO140</f>
        <v>4213</v>
      </c>
      <c r="DG174" s="435">
        <f>INPUT!DP140</f>
        <v>-4.2064574806730315</v>
      </c>
      <c r="DH174" s="438">
        <f>INPUT!DQ140</f>
        <v>3833</v>
      </c>
      <c r="DI174" s="435">
        <f>INPUT!DR140</f>
        <v>-10.71511763335663</v>
      </c>
      <c r="DJ174" s="438">
        <f>INPUT!DS140</f>
        <v>3691</v>
      </c>
      <c r="DK174" s="435">
        <f>INPUT!DT140</f>
        <v>-12.659725508755326</v>
      </c>
      <c r="DL174" s="438">
        <f>INPUT!DU140</f>
        <v>3580</v>
      </c>
      <c r="DM174" s="435">
        <f>INPUT!DV140</f>
        <v>-15.962441314553988</v>
      </c>
      <c r="DN174" s="438">
        <f>INPUT!DW140</f>
        <v>3584</v>
      </c>
      <c r="DO174" s="435">
        <f>INPUT!DX140</f>
        <v>-14.929978637550434</v>
      </c>
      <c r="DP174" s="438">
        <f>INPUT!DY140</f>
        <v>3613</v>
      </c>
      <c r="DQ174" s="435">
        <f>INPUT!DZ140</f>
        <v>-5.7396295330028657</v>
      </c>
      <c r="DR174" s="438">
        <f>INPUT!EA140</f>
        <v>3777</v>
      </c>
      <c r="DS174" s="435">
        <f>INPUT!EB140</f>
        <v>2.329991872121373</v>
      </c>
      <c r="DT174" s="438">
        <f>INPUT!EC140</f>
        <v>4018</v>
      </c>
      <c r="DU174" s="435">
        <f>INPUT!ED140</f>
        <v>12.234636871508386</v>
      </c>
      <c r="DV174" s="438">
        <f>INPUT!EE140</f>
        <v>4214</v>
      </c>
      <c r="DW174" s="435">
        <f>INPUT!EF140</f>
        <v>17.578125</v>
      </c>
      <c r="DX174" s="438">
        <f>INPUT!EG140</f>
        <v>3958</v>
      </c>
      <c r="DY174" s="435">
        <f>INPUT!EH140</f>
        <v>9.5488513700525921</v>
      </c>
      <c r="DZ174" s="438">
        <f>INPUT!EI140</f>
        <v>3761</v>
      </c>
      <c r="EA174" s="435">
        <f>INPUT!EJ140</f>
        <v>-0.42361662695260538</v>
      </c>
      <c r="EB174" s="438">
        <f>INPUT!EK140</f>
        <v>3789</v>
      </c>
      <c r="EC174" s="435">
        <f>INPUT!EL140</f>
        <v>-5.6993529118964714</v>
      </c>
      <c r="ED174" s="438">
        <f>INPUT!EM140</f>
        <v>3772</v>
      </c>
      <c r="EE174" s="435">
        <f>INPUT!EN140</f>
        <v>-10.488846701471289</v>
      </c>
      <c r="EF174" s="438">
        <f>INPUT!EO140</f>
        <v>3705</v>
      </c>
      <c r="EG174" s="435">
        <f>INPUT!EP140</f>
        <v>-6.3921172309247094</v>
      </c>
      <c r="EH174" s="438">
        <f>INPUT!EQ140</f>
        <v>3842.6503564365785</v>
      </c>
      <c r="EI174" s="435">
        <f>INPUT!ER140</f>
        <v>2.1709746460137902</v>
      </c>
      <c r="EJ174" s="438">
        <f>INPUT!ES140</f>
        <v>3875.8867731353039</v>
      </c>
      <c r="EK174" s="435">
        <f>INPUT!ET140</f>
        <v>2.293132043687085</v>
      </c>
      <c r="EL174" s="438">
        <f>INPUT!EU140</f>
        <v>3858.8746203267474</v>
      </c>
      <c r="EM174" s="435">
        <f>INPUT!EV140</f>
        <v>2.303144759457787</v>
      </c>
      <c r="EN174" s="438">
        <f>INPUT!EW140</f>
        <v>3852.6854281070728</v>
      </c>
      <c r="EO174" s="435">
        <f>INPUT!EX140</f>
        <v>3.9861114198940006</v>
      </c>
      <c r="EQ174" s="438">
        <f>INPUT!FF140</f>
        <v>7937</v>
      </c>
      <c r="ER174" s="435">
        <f>INPUT!FG140</f>
        <v>13.046574562028201</v>
      </c>
      <c r="ES174" s="438">
        <f>INPUT!FH140</f>
        <v>7472</v>
      </c>
      <c r="ET174" s="435">
        <f>INPUT!FI140</f>
        <v>-5.8586367645205968</v>
      </c>
      <c r="EU174" s="438">
        <f>INPUT!FJ140</f>
        <v>7649</v>
      </c>
      <c r="EV174" s="435">
        <f>INPUT!FK140</f>
        <v>2.3688436830835213</v>
      </c>
      <c r="EW174" s="438">
        <f>INPUT!FL140</f>
        <v>8764.6</v>
      </c>
      <c r="EX174" s="435">
        <f>INPUT!FM140</f>
        <v>14.584913060530802</v>
      </c>
      <c r="EY174" s="438">
        <f>INPUT!FN140</f>
        <v>9943.4</v>
      </c>
      <c r="EZ174" s="435">
        <f>INPUT!FO140</f>
        <v>13.449558451041677</v>
      </c>
      <c r="FA174" s="438">
        <f>INPUT!FP140</f>
        <v>10410</v>
      </c>
      <c r="FB174" s="435">
        <f>INPUT!FQ140</f>
        <v>4.6925598889715925</v>
      </c>
      <c r="FC174" s="438">
        <f>INPUT!FR140</f>
        <v>10474</v>
      </c>
      <c r="FD174" s="435">
        <f>INPUT!FS140</f>
        <v>0.6147934678194078</v>
      </c>
      <c r="FE174" s="438">
        <f>INPUT!FT140</f>
        <v>10866</v>
      </c>
      <c r="FF174" s="435">
        <f>INPUT!FU140</f>
        <v>3.7426007256062599</v>
      </c>
      <c r="FG174" s="438">
        <f>INPUT!FV140</f>
        <v>12742</v>
      </c>
      <c r="FH174" s="435">
        <f>INPUT!FW140</f>
        <v>17.264862875023002</v>
      </c>
      <c r="FI174" s="438">
        <f>INPUT!FX140</f>
        <v>14485</v>
      </c>
      <c r="FJ174" s="435">
        <f>INPUT!FY140</f>
        <v>13.679171244702548</v>
      </c>
      <c r="FK174" s="438">
        <f>INPUT!FZ140</f>
        <v>15982.554050171289</v>
      </c>
      <c r="FL174" s="435">
        <f>INPUT!GA140</f>
        <v>10.33865412613939</v>
      </c>
      <c r="FM174" s="438">
        <f>INPUT!GB140</f>
        <v>18353</v>
      </c>
      <c r="FN174" s="435">
        <f>INPUT!GC140</f>
        <v>14.831458992020785</v>
      </c>
      <c r="FO174" s="438">
        <f>INPUT!GD140</f>
        <v>20052</v>
      </c>
      <c r="FP174" s="435">
        <f>INPUT!GE140</f>
        <v>9.2573421239034559</v>
      </c>
      <c r="FQ174" s="438">
        <f>INPUT!GF140</f>
        <v>17669</v>
      </c>
      <c r="FR174" s="435">
        <f>INPUT!GG140</f>
        <v>-11.884101336525033</v>
      </c>
      <c r="FS174" s="438">
        <f>INPUT!GH140</f>
        <v>16532</v>
      </c>
      <c r="FT174" s="435">
        <f>INPUT!GI140</f>
        <v>-6.4349991510555204</v>
      </c>
      <c r="FU174" s="438">
        <f>INPUT!GJ140</f>
        <v>14468</v>
      </c>
      <c r="FV174" s="435">
        <f>INPUT!GK140</f>
        <v>-12.484877812726836</v>
      </c>
      <c r="FW174" s="438">
        <f>INPUT!GL140</f>
        <v>15967</v>
      </c>
      <c r="FX174" s="435">
        <f>INPUT!GM140</f>
        <v>10.360796239977876</v>
      </c>
      <c r="FY174" s="438">
        <f>INPUT!GN140</f>
        <v>15027</v>
      </c>
      <c r="FZ174" s="435">
        <f>INPUT!GO140</f>
        <v>-5.8871422308511274</v>
      </c>
      <c r="GA174" s="438">
        <f>INPUT!GP140</f>
        <v>15430.097178005704</v>
      </c>
      <c r="GB174" s="435">
        <f>INPUT!GQ140</f>
        <v>2.6824860451567512</v>
      </c>
      <c r="GC174" s="438">
        <f>INPUT!GR140</f>
        <v>15099.084407953753</v>
      </c>
      <c r="GD174" s="435">
        <f>INPUT!GS140</f>
        <v>-2.1452409938401584</v>
      </c>
      <c r="GE174" s="438">
        <f>INPUT!GT140</f>
        <v>15162.072048464426</v>
      </c>
      <c r="GF174" s="435">
        <f>INPUT!GU140</f>
        <v>0.41716198683869887</v>
      </c>
      <c r="GG174" s="438">
        <f>INPUT!GV140</f>
        <v>15345.314394020337</v>
      </c>
      <c r="GH174" s="435">
        <f>INPUT!GW140</f>
        <v>1.2085574120093145</v>
      </c>
      <c r="GI174" s="438">
        <f>INPUT!GX140</f>
        <v>15645.197353180076</v>
      </c>
      <c r="GJ174" s="435">
        <f>INPUT!GY140</f>
        <v>1.9542314445939013</v>
      </c>
      <c r="GK174" s="435">
        <f>INPUT!GZ140</f>
        <v>0.80956758784247462</v>
      </c>
      <c r="GL174" s="436"/>
    </row>
    <row r="175" spans="1:194" ht="12" hidden="1" customHeight="1" outlineLevel="1" x14ac:dyDescent="0.2">
      <c r="B175" s="436"/>
      <c r="C175" s="435"/>
      <c r="D175" s="436"/>
      <c r="E175" s="435"/>
      <c r="F175" s="436"/>
      <c r="G175" s="435"/>
      <c r="H175" s="436"/>
      <c r="I175" s="435"/>
      <c r="J175" s="436"/>
      <c r="K175" s="435"/>
      <c r="L175" s="436"/>
      <c r="M175" s="435"/>
      <c r="N175" s="436"/>
      <c r="O175" s="435"/>
      <c r="P175" s="436"/>
      <c r="Q175" s="435"/>
      <c r="R175" s="436"/>
      <c r="S175" s="435"/>
      <c r="T175" s="436"/>
      <c r="U175" s="435"/>
      <c r="V175" s="436"/>
      <c r="W175" s="435"/>
      <c r="X175" s="436"/>
      <c r="Y175" s="435"/>
      <c r="Z175" s="436"/>
      <c r="AA175" s="435"/>
      <c r="AB175" s="436"/>
      <c r="AC175" s="435"/>
      <c r="AD175" s="436"/>
      <c r="AE175" s="435"/>
      <c r="AF175" s="436"/>
      <c r="AG175" s="435"/>
      <c r="AH175" s="436"/>
      <c r="AI175" s="435"/>
      <c r="AJ175" s="436"/>
      <c r="AK175" s="435"/>
      <c r="AL175" s="436"/>
      <c r="AM175" s="435"/>
      <c r="AN175" s="436"/>
      <c r="AO175" s="435"/>
      <c r="AP175" s="436"/>
      <c r="AQ175" s="435"/>
      <c r="AR175" s="436"/>
      <c r="AS175" s="435"/>
      <c r="AT175" s="436"/>
      <c r="AU175" s="435"/>
      <c r="AV175" s="436"/>
      <c r="AW175" s="435"/>
      <c r="AX175" s="436"/>
      <c r="AY175" s="435"/>
      <c r="AZ175" s="436"/>
      <c r="BA175" s="435"/>
      <c r="BB175" s="436"/>
      <c r="BC175" s="435"/>
      <c r="BD175" s="436"/>
      <c r="BE175" s="435"/>
      <c r="BF175" s="436"/>
      <c r="BG175" s="435"/>
      <c r="BH175" s="436"/>
      <c r="BI175" s="435"/>
      <c r="BJ175" s="436"/>
      <c r="BK175" s="435"/>
      <c r="BL175" s="436"/>
      <c r="BM175" s="435"/>
      <c r="BN175" s="436"/>
      <c r="BO175" s="435"/>
      <c r="BP175" s="436"/>
      <c r="BQ175" s="435"/>
      <c r="BR175" s="436"/>
      <c r="BS175" s="435"/>
      <c r="BT175" s="436"/>
      <c r="BU175" s="435"/>
      <c r="BV175" s="436"/>
      <c r="BW175" s="435"/>
      <c r="BX175" s="436"/>
      <c r="BY175" s="435"/>
      <c r="BZ175" s="436"/>
      <c r="CA175" s="435"/>
      <c r="CB175" s="436"/>
      <c r="CC175" s="435"/>
      <c r="CD175" s="436"/>
      <c r="CE175" s="435"/>
      <c r="CF175" s="436"/>
      <c r="CG175" s="435"/>
      <c r="CH175" s="436"/>
      <c r="CI175" s="435"/>
      <c r="CJ175" s="436"/>
      <c r="CK175" s="435"/>
      <c r="CL175" s="436"/>
      <c r="CM175" s="435"/>
      <c r="CN175" s="436"/>
      <c r="CO175" s="435"/>
      <c r="CP175" s="436"/>
      <c r="CQ175" s="435"/>
      <c r="CR175" s="436"/>
      <c r="CS175" s="435"/>
      <c r="CT175" s="436"/>
      <c r="CU175" s="435"/>
      <c r="CV175" s="436"/>
      <c r="CW175" s="435"/>
      <c r="CX175" s="436"/>
      <c r="CY175" s="435"/>
      <c r="CZ175" s="436"/>
      <c r="DA175" s="435"/>
      <c r="DB175" s="436"/>
      <c r="DC175" s="435"/>
      <c r="DD175" s="436"/>
      <c r="DE175" s="435"/>
      <c r="DF175" s="436"/>
      <c r="DG175" s="435"/>
      <c r="DH175" s="436"/>
      <c r="DI175" s="435"/>
      <c r="DJ175" s="436"/>
      <c r="DK175" s="435"/>
      <c r="DL175" s="436"/>
      <c r="DM175" s="435"/>
      <c r="DN175" s="436"/>
      <c r="DO175" s="435"/>
      <c r="DP175" s="436"/>
      <c r="DQ175" s="435"/>
      <c r="DR175" s="436"/>
      <c r="DS175" s="435"/>
      <c r="DT175" s="436"/>
      <c r="DU175" s="435"/>
      <c r="DV175" s="436"/>
      <c r="DW175" s="435"/>
      <c r="DX175" s="436"/>
      <c r="DY175" s="435"/>
      <c r="DZ175" s="436"/>
      <c r="EA175" s="435"/>
      <c r="EB175" s="436"/>
      <c r="EC175" s="435"/>
      <c r="ED175" s="436"/>
      <c r="EE175" s="435"/>
      <c r="EF175" s="436"/>
      <c r="EG175" s="435"/>
      <c r="EH175" s="436"/>
      <c r="EI175" s="435"/>
      <c r="EJ175" s="436"/>
      <c r="EK175" s="435"/>
      <c r="EL175" s="436"/>
      <c r="EM175" s="435"/>
      <c r="EN175" s="436"/>
      <c r="EO175" s="435"/>
      <c r="EQ175" s="436"/>
      <c r="ER175" s="435"/>
      <c r="ES175" s="436"/>
      <c r="ET175" s="435"/>
      <c r="EU175" s="436"/>
      <c r="EV175" s="435"/>
      <c r="EW175" s="436"/>
      <c r="EX175" s="435"/>
      <c r="EY175" s="436"/>
      <c r="EZ175" s="435"/>
      <c r="FA175" s="436"/>
      <c r="FB175" s="435"/>
      <c r="FC175" s="436"/>
      <c r="FD175" s="435"/>
      <c r="FE175" s="436"/>
      <c r="FF175" s="435"/>
      <c r="FG175" s="436"/>
      <c r="FH175" s="435"/>
      <c r="FI175" s="436"/>
      <c r="FJ175" s="435"/>
      <c r="FK175" s="436"/>
      <c r="FL175" s="435"/>
      <c r="FM175" s="436"/>
      <c r="FN175" s="435"/>
      <c r="FO175" s="436"/>
      <c r="FP175" s="435"/>
      <c r="FQ175" s="436"/>
      <c r="FR175" s="435"/>
      <c r="FS175" s="436"/>
      <c r="FT175" s="435"/>
      <c r="FU175" s="436"/>
      <c r="FV175" s="435"/>
      <c r="FW175" s="436"/>
      <c r="FX175" s="435"/>
      <c r="FY175" s="436"/>
      <c r="FZ175" s="435"/>
      <c r="GA175" s="436"/>
      <c r="GB175" s="435"/>
      <c r="GC175" s="436"/>
      <c r="GD175" s="435"/>
      <c r="GE175" s="436"/>
      <c r="GF175" s="435"/>
      <c r="GG175" s="436"/>
      <c r="GH175" s="435"/>
      <c r="GI175" s="436"/>
      <c r="GJ175" s="435"/>
      <c r="GK175" s="435"/>
      <c r="GL175" s="436"/>
    </row>
    <row r="176" spans="1:194" ht="12" hidden="1" customHeight="1" outlineLevel="1" x14ac:dyDescent="0.2">
      <c r="A176" s="437" t="s">
        <v>96</v>
      </c>
      <c r="B176" s="436"/>
      <c r="C176" s="435"/>
      <c r="D176" s="436"/>
      <c r="E176" s="435"/>
      <c r="F176" s="436"/>
      <c r="G176" s="435"/>
      <c r="H176" s="436"/>
      <c r="I176" s="435"/>
      <c r="J176" s="436"/>
      <c r="K176" s="435"/>
      <c r="L176" s="436"/>
      <c r="M176" s="435"/>
      <c r="N176" s="436"/>
      <c r="O176" s="435"/>
      <c r="P176" s="436"/>
      <c r="Q176" s="435"/>
      <c r="R176" s="436"/>
      <c r="S176" s="435"/>
      <c r="T176" s="436"/>
      <c r="U176" s="435"/>
      <c r="V176" s="436"/>
      <c r="W176" s="435"/>
      <c r="X176" s="436"/>
      <c r="Y176" s="435"/>
      <c r="Z176" s="436"/>
      <c r="AA176" s="435"/>
      <c r="AB176" s="436"/>
      <c r="AC176" s="435"/>
      <c r="AD176" s="436"/>
      <c r="AE176" s="435"/>
      <c r="AF176" s="436"/>
      <c r="AG176" s="435"/>
      <c r="AH176" s="436"/>
      <c r="AI176" s="435"/>
      <c r="AJ176" s="436"/>
      <c r="AK176" s="435"/>
      <c r="AL176" s="436"/>
      <c r="AM176" s="435"/>
      <c r="AN176" s="436"/>
      <c r="AO176" s="435"/>
      <c r="AP176" s="436"/>
      <c r="AQ176" s="435"/>
      <c r="AR176" s="436"/>
      <c r="AS176" s="435"/>
      <c r="AT176" s="436"/>
      <c r="AU176" s="435"/>
      <c r="AV176" s="436"/>
      <c r="AW176" s="435"/>
      <c r="AX176" s="436"/>
      <c r="AY176" s="435"/>
      <c r="AZ176" s="436"/>
      <c r="BA176" s="435"/>
      <c r="BB176" s="436"/>
      <c r="BC176" s="435"/>
      <c r="BD176" s="436"/>
      <c r="BE176" s="435"/>
      <c r="BF176" s="436"/>
      <c r="BG176" s="435"/>
      <c r="BH176" s="436"/>
      <c r="BI176" s="435"/>
      <c r="BJ176" s="436"/>
      <c r="BK176" s="435"/>
      <c r="BL176" s="436"/>
      <c r="BM176" s="435"/>
      <c r="BN176" s="436"/>
      <c r="BO176" s="435"/>
      <c r="BP176" s="436"/>
      <c r="BQ176" s="435"/>
      <c r="BR176" s="436"/>
      <c r="BS176" s="435"/>
      <c r="BT176" s="436"/>
      <c r="BU176" s="435"/>
      <c r="BV176" s="436"/>
      <c r="BW176" s="435"/>
      <c r="BX176" s="436"/>
      <c r="BY176" s="435"/>
      <c r="BZ176" s="436"/>
      <c r="CA176" s="435"/>
      <c r="CB176" s="436"/>
      <c r="CC176" s="435"/>
      <c r="CD176" s="436"/>
      <c r="CE176" s="435"/>
      <c r="CF176" s="436"/>
      <c r="CG176" s="435"/>
      <c r="CH176" s="436"/>
      <c r="CI176" s="435"/>
      <c r="CJ176" s="436"/>
      <c r="CK176" s="435"/>
      <c r="CL176" s="436"/>
      <c r="CM176" s="435"/>
      <c r="CN176" s="436"/>
      <c r="CO176" s="435"/>
      <c r="CP176" s="436"/>
      <c r="CQ176" s="435"/>
      <c r="CR176" s="436"/>
      <c r="CS176" s="435"/>
      <c r="CT176" s="436"/>
      <c r="CU176" s="435"/>
      <c r="CV176" s="436"/>
      <c r="CW176" s="435"/>
      <c r="CX176" s="436"/>
      <c r="CY176" s="435"/>
      <c r="CZ176" s="436"/>
      <c r="DA176" s="435"/>
      <c r="DB176" s="436"/>
      <c r="DC176" s="435"/>
      <c r="DD176" s="436"/>
      <c r="DE176" s="435"/>
      <c r="DF176" s="436"/>
      <c r="DG176" s="435"/>
      <c r="DH176" s="436"/>
      <c r="DI176" s="435"/>
      <c r="DJ176" s="436"/>
      <c r="DK176" s="435"/>
      <c r="DL176" s="436"/>
      <c r="DM176" s="435"/>
      <c r="DN176" s="436"/>
      <c r="DO176" s="435"/>
      <c r="DP176" s="436"/>
      <c r="DQ176" s="435"/>
      <c r="DR176" s="436"/>
      <c r="DS176" s="435"/>
      <c r="DT176" s="436"/>
      <c r="DU176" s="435"/>
      <c r="DV176" s="436"/>
      <c r="DW176" s="435"/>
      <c r="DX176" s="436"/>
      <c r="DY176" s="435"/>
      <c r="DZ176" s="436"/>
      <c r="EA176" s="435"/>
      <c r="EB176" s="436"/>
      <c r="EC176" s="435"/>
      <c r="ED176" s="436"/>
      <c r="EE176" s="435"/>
      <c r="EF176" s="436"/>
      <c r="EG176" s="435"/>
      <c r="EH176" s="436"/>
      <c r="EI176" s="435"/>
      <c r="EJ176" s="436"/>
      <c r="EK176" s="435"/>
      <c r="EL176" s="436"/>
      <c r="EM176" s="435"/>
      <c r="EN176" s="436"/>
      <c r="EO176" s="435"/>
      <c r="EQ176" s="436"/>
      <c r="ER176" s="435"/>
      <c r="ES176" s="436"/>
      <c r="ET176" s="435"/>
      <c r="EU176" s="436"/>
      <c r="EV176" s="435"/>
      <c r="EW176" s="436"/>
      <c r="EX176" s="435"/>
      <c r="EY176" s="436"/>
      <c r="EZ176" s="435"/>
      <c r="FA176" s="436"/>
      <c r="FB176" s="435"/>
      <c r="FC176" s="436"/>
      <c r="FD176" s="435"/>
      <c r="FE176" s="436"/>
      <c r="FF176" s="435"/>
      <c r="FG176" s="436"/>
      <c r="FH176" s="435"/>
      <c r="FI176" s="436"/>
      <c r="FJ176" s="435"/>
      <c r="FK176" s="436"/>
      <c r="FL176" s="435"/>
      <c r="FM176" s="436"/>
      <c r="FN176" s="435"/>
      <c r="FO176" s="436"/>
      <c r="FP176" s="435"/>
      <c r="FQ176" s="436"/>
      <c r="FR176" s="435"/>
      <c r="FS176" s="436"/>
      <c r="FT176" s="435"/>
      <c r="FU176" s="436"/>
      <c r="FV176" s="435"/>
      <c r="FW176" s="436"/>
      <c r="FX176" s="435"/>
      <c r="FY176" s="436"/>
      <c r="FZ176" s="435"/>
      <c r="GA176" s="436"/>
      <c r="GB176" s="435"/>
      <c r="GC176" s="436"/>
      <c r="GD176" s="435"/>
      <c r="GE176" s="436"/>
      <c r="GF176" s="435"/>
      <c r="GG176" s="436"/>
      <c r="GH176" s="435"/>
      <c r="GI176" s="436"/>
      <c r="GJ176" s="435"/>
      <c r="GK176" s="435"/>
      <c r="GL176" s="436"/>
    </row>
    <row r="177" spans="1:194" ht="12" hidden="1" customHeight="1" outlineLevel="1" x14ac:dyDescent="0.2">
      <c r="A177" s="478" t="str">
        <f>INPUT!B77</f>
        <v>Incurred Benefits</v>
      </c>
      <c r="B177" s="434">
        <f>INPUT!K143</f>
        <v>836</v>
      </c>
      <c r="C177" s="435">
        <f>INPUT!L143</f>
        <v>1.9512195121951237</v>
      </c>
      <c r="D177" s="434">
        <f>INPUT!M143</f>
        <v>826</v>
      </c>
      <c r="E177" s="435">
        <f>INPUT!N143</f>
        <v>-4.7289504036908898</v>
      </c>
      <c r="F177" s="434">
        <f>INPUT!O143</f>
        <v>827</v>
      </c>
      <c r="G177" s="435">
        <f>INPUT!P143</f>
        <v>-6.5536723163841852</v>
      </c>
      <c r="H177" s="434">
        <f>INPUT!Q143</f>
        <v>634</v>
      </c>
      <c r="I177" s="435">
        <f>INPUT!R143</f>
        <v>-26.535341830822713</v>
      </c>
      <c r="J177" s="434">
        <f>INPUT!S143</f>
        <v>817</v>
      </c>
      <c r="K177" s="435">
        <f>INPUT!T143</f>
        <v>-2.2727272727272707</v>
      </c>
      <c r="L177" s="434">
        <f>INPUT!U143</f>
        <v>846</v>
      </c>
      <c r="M177" s="435">
        <f>INPUT!V143</f>
        <v>2.4213075060532718</v>
      </c>
      <c r="N177" s="434">
        <f>INPUT!W143</f>
        <v>910</v>
      </c>
      <c r="O177" s="435">
        <f>INPUT!X143</f>
        <v>10.036275695284157</v>
      </c>
      <c r="P177" s="434">
        <f>INPUT!Y143</f>
        <v>615</v>
      </c>
      <c r="Q177" s="435">
        <f>INPUT!Z143</f>
        <v>-2.9968454258675115</v>
      </c>
      <c r="R177" s="434">
        <f>INPUT!AA143</f>
        <v>923</v>
      </c>
      <c r="S177" s="435">
        <f>INPUT!AB143</f>
        <v>12.974296205630353</v>
      </c>
      <c r="T177" s="434">
        <f>INPUT!AC143</f>
        <v>965</v>
      </c>
      <c r="U177" s="435">
        <f>INPUT!AD143</f>
        <v>14.066193853427889</v>
      </c>
      <c r="V177" s="434">
        <f>INPUT!AE143</f>
        <v>978</v>
      </c>
      <c r="W177" s="435">
        <f>INPUT!AF143</f>
        <v>7.4725274725274682</v>
      </c>
      <c r="X177" s="434">
        <f>INPUT!AG143</f>
        <v>1017</v>
      </c>
      <c r="Y177" s="435">
        <f>INPUT!AH143</f>
        <v>65.365853658536579</v>
      </c>
      <c r="Z177" s="434">
        <f>INPUT!AI143</f>
        <v>1077</v>
      </c>
      <c r="AA177" s="435">
        <f>INPUT!AJ143</f>
        <v>16.684723726977246</v>
      </c>
      <c r="AB177" s="434">
        <f>INPUT!AK143</f>
        <v>1043</v>
      </c>
      <c r="AC177" s="435">
        <f>INPUT!AL143</f>
        <v>8.0829015544041418</v>
      </c>
      <c r="AD177" s="434">
        <f>INPUT!AM143</f>
        <v>1075</v>
      </c>
      <c r="AE177" s="435">
        <f>INPUT!AN143</f>
        <v>9.9182004089979579</v>
      </c>
      <c r="AF177" s="434">
        <f>INPUT!AO143</f>
        <v>1094</v>
      </c>
      <c r="AG177" s="435">
        <f>INPUT!AP143</f>
        <v>7.571288102261553</v>
      </c>
      <c r="AH177" s="434">
        <f>INPUT!AQ143</f>
        <v>1174</v>
      </c>
      <c r="AI177" s="435">
        <f>INPUT!AR143</f>
        <v>9.0064995357474373</v>
      </c>
      <c r="AJ177" s="434">
        <f>INPUT!AS143</f>
        <v>1109</v>
      </c>
      <c r="AK177" s="435">
        <f>INPUT!AT143</f>
        <v>6.327900287631838</v>
      </c>
      <c r="AL177" s="434">
        <f>INPUT!AU143</f>
        <v>1100</v>
      </c>
      <c r="AM177" s="435">
        <f>INPUT!AV143</f>
        <v>2.3255813953488413</v>
      </c>
      <c r="AN177" s="434">
        <f>INPUT!AW143</f>
        <v>1057</v>
      </c>
      <c r="AO177" s="435">
        <f>INPUT!AX143</f>
        <v>-3.3820840950639863</v>
      </c>
      <c r="AP177" s="434">
        <f>INPUT!AY143</f>
        <v>1047.5</v>
      </c>
      <c r="AQ177" s="435">
        <f>INPUT!AZ143</f>
        <v>-10.775127768313453</v>
      </c>
      <c r="AR177" s="434">
        <f>INPUT!BA143</f>
        <v>1064</v>
      </c>
      <c r="AS177" s="435">
        <f>INPUT!BB143</f>
        <v>-4.0577096483318309</v>
      </c>
      <c r="AT177" s="434">
        <f>INPUT!BC143</f>
        <v>1072</v>
      </c>
      <c r="AU177" s="435">
        <f>INPUT!BD143</f>
        <v>-2.5454545454545507</v>
      </c>
      <c r="AV177" s="434">
        <f>INPUT!BE143</f>
        <v>929</v>
      </c>
      <c r="AW177" s="435">
        <f>INPUT!BF143</f>
        <v>-12.109744560075686</v>
      </c>
      <c r="AX177" s="434">
        <f>INPUT!BG143</f>
        <v>1102</v>
      </c>
      <c r="AY177" s="435">
        <f>INPUT!BH143</f>
        <v>5.2028639618138417</v>
      </c>
      <c r="AZ177" s="434">
        <f>INPUT!BI143</f>
        <v>1074</v>
      </c>
      <c r="BA177" s="435">
        <f>INPUT!BJ143</f>
        <v>0.93984962406015171</v>
      </c>
      <c r="BB177" s="434">
        <f>INPUT!BK143</f>
        <v>1037</v>
      </c>
      <c r="BC177" s="435">
        <f>INPUT!BL143</f>
        <v>-3.2649253731343308</v>
      </c>
      <c r="BD177" s="434">
        <f>INPUT!BM143</f>
        <v>1112</v>
      </c>
      <c r="BE177" s="435">
        <f>INPUT!BN143</f>
        <v>19.698600645855755</v>
      </c>
      <c r="BF177" s="434">
        <f>INPUT!BO143</f>
        <v>1305</v>
      </c>
      <c r="BG177" s="435">
        <f>INPUT!BP143</f>
        <v>18.421052631578938</v>
      </c>
      <c r="BH177" s="434">
        <f>INPUT!BQ143</f>
        <v>1321</v>
      </c>
      <c r="BI177" s="435">
        <f>INPUT!BR143</f>
        <v>22.998137802607065</v>
      </c>
      <c r="BJ177" s="434">
        <f>INPUT!BS143</f>
        <v>1333</v>
      </c>
      <c r="BK177" s="435">
        <f>INPUT!BT143</f>
        <v>28.543876567020241</v>
      </c>
      <c r="BL177" s="434">
        <f>INPUT!BU143</f>
        <v>1518</v>
      </c>
      <c r="BM177" s="435">
        <f>INPUT!BV143</f>
        <v>36.510791366906467</v>
      </c>
      <c r="BN177" s="434">
        <f>INPUT!BW143</f>
        <v>1600</v>
      </c>
      <c r="BO177" s="435">
        <f>INPUT!BX143</f>
        <v>22.60536398467432</v>
      </c>
      <c r="BP177" s="434">
        <f>INPUT!BY143</f>
        <v>1547</v>
      </c>
      <c r="BQ177" s="435">
        <f>INPUT!BZ143</f>
        <v>17.108251324753976</v>
      </c>
      <c r="BR177" s="434">
        <f>INPUT!CA143</f>
        <v>1549</v>
      </c>
      <c r="BS177" s="435">
        <f>INPUT!CB143</f>
        <v>16.204051012753197</v>
      </c>
      <c r="BT177" s="434">
        <f>INPUT!CC143</f>
        <v>1596</v>
      </c>
      <c r="BU177" s="435">
        <f>INPUT!CD143</f>
        <v>5.1383399209486091</v>
      </c>
      <c r="BV177" s="434">
        <f>INPUT!CE143</f>
        <v>1676</v>
      </c>
      <c r="BW177" s="435">
        <f>INPUT!CF143</f>
        <v>4.7500000000000098</v>
      </c>
      <c r="BX177" s="434">
        <f>INPUT!CG143</f>
        <v>1573</v>
      </c>
      <c r="BY177" s="435">
        <f>INPUT!CH143</f>
        <v>1.6806722689075571</v>
      </c>
      <c r="BZ177" s="434">
        <f>INPUT!CI143</f>
        <v>1715</v>
      </c>
      <c r="CA177" s="435">
        <f>INPUT!CJ143</f>
        <v>10.716591349257577</v>
      </c>
      <c r="CB177" s="434">
        <f>INPUT!CK143</f>
        <v>1745</v>
      </c>
      <c r="CC177" s="435">
        <f>INPUT!CL143</f>
        <v>9.3358395989974863</v>
      </c>
      <c r="CD177" s="434">
        <f>INPUT!CM143</f>
        <v>1831</v>
      </c>
      <c r="CE177" s="435">
        <f>INPUT!CN143</f>
        <v>9.2482100238663545</v>
      </c>
      <c r="CF177" s="434">
        <f>INPUT!CO143</f>
        <v>1848</v>
      </c>
      <c r="CG177" s="435">
        <f>INPUT!CP143</f>
        <v>17.48251748251748</v>
      </c>
      <c r="CH177" s="434">
        <f>INPUT!CQ143</f>
        <v>1911</v>
      </c>
      <c r="CI177" s="435">
        <f>INPUT!CR143</f>
        <v>11.428571428571432</v>
      </c>
      <c r="CJ177" s="434">
        <f>INPUT!CS143</f>
        <v>1944</v>
      </c>
      <c r="CK177" s="435">
        <f>INPUT!CT143</f>
        <v>11.404011461318042</v>
      </c>
      <c r="CL177" s="434">
        <f>INPUT!CU143</f>
        <v>2022</v>
      </c>
      <c r="CM177" s="435">
        <f>INPUT!CV143</f>
        <v>10.431458219552159</v>
      </c>
      <c r="CN177" s="434">
        <f>INPUT!CW143</f>
        <v>1962</v>
      </c>
      <c r="CO177" s="435">
        <f>INPUT!CX143</f>
        <v>6.1688311688311792</v>
      </c>
      <c r="CP177" s="434">
        <f>INPUT!CY143</f>
        <v>1977</v>
      </c>
      <c r="CQ177" s="435">
        <f>INPUT!CZ143</f>
        <v>3.4536891679748827</v>
      </c>
      <c r="CR177" s="434">
        <f>INPUT!DA143</f>
        <v>2012</v>
      </c>
      <c r="CS177" s="435">
        <f>INPUT!DB143</f>
        <v>3.4979423868312765</v>
      </c>
      <c r="CT177" s="434">
        <f>INPUT!DC143</f>
        <v>1755</v>
      </c>
      <c r="CU177" s="435">
        <f>INPUT!DD143</f>
        <v>-13.204747774480708</v>
      </c>
      <c r="CV177" s="434">
        <f>INPUT!DE143</f>
        <v>1597</v>
      </c>
      <c r="CW177" s="435">
        <f>INPUT!DF143</f>
        <v>-18.603465851172274</v>
      </c>
      <c r="CX177" s="434">
        <f>INPUT!DG143</f>
        <v>1633</v>
      </c>
      <c r="CY177" s="435">
        <f>INPUT!DH143</f>
        <v>-17.400101163378856</v>
      </c>
      <c r="CZ177" s="434">
        <f>INPUT!DI143</f>
        <v>1568</v>
      </c>
      <c r="DA177" s="435">
        <f>INPUT!DJ143</f>
        <v>-22.067594433399606</v>
      </c>
      <c r="DB177" s="434">
        <f>INPUT!DK143</f>
        <v>1542</v>
      </c>
      <c r="DC177" s="435">
        <f>INPUT!DL143</f>
        <v>-12.136752136752138</v>
      </c>
      <c r="DD177" s="434">
        <f>INPUT!DM143</f>
        <v>1545</v>
      </c>
      <c r="DE177" s="435">
        <f>INPUT!DN143</f>
        <v>-3.2561051972448296</v>
      </c>
      <c r="DF177" s="434">
        <f>INPUT!DO143</f>
        <v>1543</v>
      </c>
      <c r="DG177" s="435">
        <f>INPUT!DP143</f>
        <v>-5.5113288426209444</v>
      </c>
      <c r="DH177" s="434">
        <f>INPUT!DQ143</f>
        <v>1346</v>
      </c>
      <c r="DI177" s="435">
        <f>INPUT!DR143</f>
        <v>-14.158163265306122</v>
      </c>
      <c r="DJ177" s="434">
        <f>INPUT!DS143</f>
        <v>1320</v>
      </c>
      <c r="DK177" s="435">
        <f>INPUT!DT143</f>
        <v>-14.396887159533078</v>
      </c>
      <c r="DL177" s="434">
        <f>INPUT!DU143</f>
        <v>1230</v>
      </c>
      <c r="DM177" s="435">
        <f>INPUT!DV143</f>
        <v>-20.38834951456311</v>
      </c>
      <c r="DN177" s="434">
        <f>INPUT!DW143</f>
        <v>1223</v>
      </c>
      <c r="DO177" s="435">
        <f>INPUT!DX143</f>
        <v>-20.738820479585218</v>
      </c>
      <c r="DP177" s="434">
        <f>INPUT!DY143</f>
        <v>1229</v>
      </c>
      <c r="DQ177" s="435">
        <f>INPUT!DZ143</f>
        <v>-8.6924219910846983</v>
      </c>
      <c r="DR177" s="434">
        <f>INPUT!EA143</f>
        <v>1350</v>
      </c>
      <c r="DS177" s="435">
        <f>INPUT!EB143</f>
        <v>2.2727272727272707</v>
      </c>
      <c r="DT177" s="434">
        <f>INPUT!EC143</f>
        <v>1439</v>
      </c>
      <c r="DU177" s="435">
        <f>INPUT!ED143</f>
        <v>16.991869918699187</v>
      </c>
      <c r="DV177" s="434">
        <f>INPUT!EE143</f>
        <v>1504</v>
      </c>
      <c r="DW177" s="435">
        <f>INPUT!EF143</f>
        <v>22.976287816843822</v>
      </c>
      <c r="DX177" s="434">
        <f>INPUT!EG143</f>
        <v>1454</v>
      </c>
      <c r="DY177" s="435">
        <f>INPUT!EH143</f>
        <v>18.307567127746125</v>
      </c>
      <c r="DZ177" s="434">
        <f>INPUT!EI143</f>
        <v>1465</v>
      </c>
      <c r="EA177" s="435">
        <f>INPUT!EJ143</f>
        <v>8.5185185185185262</v>
      </c>
      <c r="EB177" s="434">
        <f>INPUT!EK143</f>
        <v>1468</v>
      </c>
      <c r="EC177" s="435">
        <f>INPUT!EL143</f>
        <v>2.0152883947185618</v>
      </c>
      <c r="ED177" s="434">
        <f>INPUT!EM143</f>
        <v>1479</v>
      </c>
      <c r="EE177" s="435">
        <f>INPUT!EN143</f>
        <v>-1.6622340425531901</v>
      </c>
      <c r="EF177" s="434">
        <f>INPUT!EO143</f>
        <v>1424</v>
      </c>
      <c r="EG177" s="435">
        <f>INPUT!EP143</f>
        <v>-2.063273727647863</v>
      </c>
      <c r="EH177" s="434">
        <f>INPUT!EQ143</f>
        <v>1475.2533941144295</v>
      </c>
      <c r="EI177" s="435">
        <f>INPUT!ER143</f>
        <v>0.6998903832375003</v>
      </c>
      <c r="EJ177" s="434">
        <f>INPUT!ES143</f>
        <v>1486.8038996672824</v>
      </c>
      <c r="EK177" s="435">
        <f>INPUT!ET143</f>
        <v>1.2809195958639163</v>
      </c>
      <c r="EL177" s="434">
        <f>INPUT!EU143</f>
        <v>1479.3476845895591</v>
      </c>
      <c r="EM177" s="435">
        <f>INPUT!EV143</f>
        <v>2.3508085839019088E-2</v>
      </c>
      <c r="EN177" s="434">
        <f>INPUT!EW143</f>
        <v>1476.9495547909892</v>
      </c>
      <c r="EO177" s="435">
        <f>INPUT!EX143</f>
        <v>3.7183676117267694</v>
      </c>
      <c r="EQ177" s="434">
        <f>INPUT!FF143</f>
        <v>3435</v>
      </c>
      <c r="ER177" s="435">
        <f>INPUT!FG143</f>
        <v>19.395203336809175</v>
      </c>
      <c r="ES177" s="434">
        <f>INPUT!FH143</f>
        <v>3123</v>
      </c>
      <c r="ET177" s="435">
        <f>INPUT!FI143</f>
        <v>-9.0829694323144139</v>
      </c>
      <c r="EU177" s="434">
        <f>INPUT!FJ143</f>
        <v>3188</v>
      </c>
      <c r="EV177" s="435">
        <f>INPUT!FK143</f>
        <v>2.0813320525136181</v>
      </c>
      <c r="EW177" s="434">
        <f>INPUT!FL143</f>
        <v>3883</v>
      </c>
      <c r="EX177" s="435">
        <f>INPUT!FM143</f>
        <v>21.800501882057709</v>
      </c>
      <c r="EY177" s="434">
        <f>INPUT!FN143</f>
        <v>4289</v>
      </c>
      <c r="EZ177" s="435">
        <f>INPUT!FO143</f>
        <v>10.455833118722646</v>
      </c>
      <c r="FA177" s="434">
        <f>INPUT!FP143</f>
        <v>4440</v>
      </c>
      <c r="FB177" s="435">
        <f>INPUT!FQ143</f>
        <v>3.5206341804616459</v>
      </c>
      <c r="FC177" s="434">
        <f>INPUT!FR143</f>
        <v>4112.5</v>
      </c>
      <c r="FD177" s="435">
        <f>INPUT!FS143</f>
        <v>-7.3761261261261257</v>
      </c>
      <c r="FE177" s="434">
        <f>INPUT!FT143</f>
        <v>4325</v>
      </c>
      <c r="FF177" s="435">
        <f>INPUT!FU143</f>
        <v>5.1671732522796443</v>
      </c>
      <c r="FG177" s="434">
        <f>INPUT!FV143</f>
        <v>5477</v>
      </c>
      <c r="FH177" s="435">
        <f>INPUT!FW143</f>
        <v>26.635838150289025</v>
      </c>
      <c r="FI177" s="434">
        <f>INPUT!FX143</f>
        <v>6292</v>
      </c>
      <c r="FJ177" s="435">
        <f>INPUT!FY143</f>
        <v>14.880408983019899</v>
      </c>
      <c r="FK177" s="434">
        <f>INPUT!FZ143</f>
        <v>6709</v>
      </c>
      <c r="FL177" s="435">
        <f>INPUT!GA143</f>
        <v>6.6274634456452652</v>
      </c>
      <c r="FM177" s="434">
        <f>INPUT!GB143</f>
        <v>7534</v>
      </c>
      <c r="FN177" s="435">
        <f>INPUT!GC143</f>
        <v>12.296914592338659</v>
      </c>
      <c r="FO177" s="434">
        <f>INPUT!GD143</f>
        <v>7973</v>
      </c>
      <c r="FP177" s="435">
        <f>INPUT!GE143</f>
        <v>5.826917971860901</v>
      </c>
      <c r="FQ177" s="434">
        <f>INPUT!GF143</f>
        <v>6553</v>
      </c>
      <c r="FR177" s="435">
        <f>INPUT!GG143</f>
        <v>-17.810109118274177</v>
      </c>
      <c r="FS177" s="434">
        <f>INPUT!GH143</f>
        <v>5976</v>
      </c>
      <c r="FT177" s="435">
        <f>INPUT!GI143</f>
        <v>-8.805127422554559</v>
      </c>
      <c r="FU177" s="434">
        <f>INPUT!GJ143</f>
        <v>5002</v>
      </c>
      <c r="FV177" s="435">
        <f>INPUT!GK143</f>
        <v>-16.298527443105758</v>
      </c>
      <c r="FW177" s="434">
        <f>INPUT!GL143</f>
        <v>5747</v>
      </c>
      <c r="FX177" s="435">
        <f>INPUT!GM143</f>
        <v>14.894042383046791</v>
      </c>
      <c r="FY177" s="434">
        <f>INPUT!GN143</f>
        <v>5836</v>
      </c>
      <c r="FZ177" s="435">
        <f>INPUT!GO143</f>
        <v>1.5486340699495393</v>
      </c>
      <c r="GA177" s="434">
        <f>INPUT!GP143</f>
        <v>5918.3545331622599</v>
      </c>
      <c r="GB177" s="435">
        <f>INPUT!GQ143</f>
        <v>1.4111469013409872</v>
      </c>
      <c r="GC177" s="434">
        <f>INPUT!GR143</f>
        <v>5816.4029152171561</v>
      </c>
      <c r="GD177" s="435">
        <f>INPUT!GS143</f>
        <v>-1.7226345156215128</v>
      </c>
      <c r="GE177" s="434">
        <f>INPUT!GT143</f>
        <v>5782.7206952281467</v>
      </c>
      <c r="GF177" s="435">
        <f>INPUT!GU143</f>
        <v>-0.57909021228375046</v>
      </c>
      <c r="GG177" s="434">
        <f>INPUT!GV143</f>
        <v>5860.7191276682779</v>
      </c>
      <c r="GH177" s="435">
        <f>INPUT!GW143</f>
        <v>1.3488189478785495</v>
      </c>
      <c r="GI177" s="434">
        <f>INPUT!GX143</f>
        <v>5978.4903175609379</v>
      </c>
      <c r="GJ177" s="435">
        <f>INPUT!GY143</f>
        <v>2.0095006658255699</v>
      </c>
      <c r="GK177" s="435">
        <f>INPUT!GZ143</f>
        <v>0.48361466246966689</v>
      </c>
      <c r="GL177" s="436"/>
    </row>
    <row r="178" spans="1:194" ht="12" hidden="1" customHeight="1" outlineLevel="1" x14ac:dyDescent="0.2">
      <c r="A178" s="478" t="str">
        <f>INPUT!B78</f>
        <v>Inc in Future Benefits</v>
      </c>
      <c r="B178" s="434">
        <f>INPUT!K144</f>
        <v>498</v>
      </c>
      <c r="C178" s="435">
        <f>INPUT!L144</f>
        <v>-11.702127659574469</v>
      </c>
      <c r="D178" s="434">
        <f>INPUT!M144</f>
        <v>446</v>
      </c>
      <c r="E178" s="435">
        <f>INPUT!N144</f>
        <v>-18.014705882352942</v>
      </c>
      <c r="F178" s="434">
        <f>INPUT!O144</f>
        <v>469</v>
      </c>
      <c r="G178" s="435">
        <f>INPUT!P144</f>
        <v>-13.148148148148152</v>
      </c>
      <c r="H178" s="434">
        <f>INPUT!Q144</f>
        <v>654</v>
      </c>
      <c r="I178" s="435">
        <f>INPUT!R144</f>
        <v>18.693284936479127</v>
      </c>
      <c r="J178" s="434">
        <f>INPUT!S144</f>
        <v>396</v>
      </c>
      <c r="K178" s="435">
        <f>INPUT!T144</f>
        <v>-20.481927710843372</v>
      </c>
      <c r="L178" s="434">
        <f>INPUT!U144</f>
        <v>428</v>
      </c>
      <c r="M178" s="435">
        <f>INPUT!V144</f>
        <v>-4.0358744394618835</v>
      </c>
      <c r="N178" s="434">
        <f>INPUT!W144</f>
        <v>475</v>
      </c>
      <c r="O178" s="435">
        <f>INPUT!X144</f>
        <v>1.279317697228155</v>
      </c>
      <c r="P178" s="434">
        <f>INPUT!Y144</f>
        <v>743</v>
      </c>
      <c r="Q178" s="435">
        <f>INPUT!Z144</f>
        <v>13.60856269113151</v>
      </c>
      <c r="R178" s="434">
        <f>INPUT!AA144</f>
        <v>494</v>
      </c>
      <c r="S178" s="435">
        <f>INPUT!AB144</f>
        <v>24.74747474747474</v>
      </c>
      <c r="T178" s="434">
        <f>INPUT!AC144</f>
        <v>474</v>
      </c>
      <c r="U178" s="435">
        <f>INPUT!AD144</f>
        <v>10.747663551401864</v>
      </c>
      <c r="V178" s="434">
        <f>INPUT!AE144</f>
        <v>491</v>
      </c>
      <c r="W178" s="435">
        <f>INPUT!AF144</f>
        <v>3.3684210526315761</v>
      </c>
      <c r="X178" s="434">
        <f>INPUT!AG144</f>
        <v>602</v>
      </c>
      <c r="Y178" s="435">
        <f>INPUT!AH144</f>
        <v>-18.977119784656793</v>
      </c>
      <c r="Z178" s="434">
        <f>INPUT!AI144</f>
        <v>566</v>
      </c>
      <c r="AA178" s="435">
        <f>INPUT!AJ144</f>
        <v>14.574898785425106</v>
      </c>
      <c r="AB178" s="434">
        <f>INPUT!AK144</f>
        <v>579</v>
      </c>
      <c r="AC178" s="435">
        <f>INPUT!AL144</f>
        <v>22.151898734177223</v>
      </c>
      <c r="AD178" s="434">
        <f>INPUT!AM144</f>
        <v>590</v>
      </c>
      <c r="AE178" s="435">
        <f>INPUT!AN144</f>
        <v>20.16293279022403</v>
      </c>
      <c r="AF178" s="434">
        <f>INPUT!AO144</f>
        <v>655</v>
      </c>
      <c r="AG178" s="435">
        <f>INPUT!AP144</f>
        <v>8.8039867109634518</v>
      </c>
      <c r="AH178" s="434">
        <f>INPUT!AQ144</f>
        <v>613</v>
      </c>
      <c r="AI178" s="435">
        <f>INPUT!AR144</f>
        <v>8.3038869257950445</v>
      </c>
      <c r="AJ178" s="434">
        <f>INPUT!AS144</f>
        <v>626</v>
      </c>
      <c r="AK178" s="435">
        <f>INPUT!AT144</f>
        <v>8.1174438687392048</v>
      </c>
      <c r="AL178" s="434">
        <f>INPUT!AU144</f>
        <v>628</v>
      </c>
      <c r="AM178" s="435">
        <f>INPUT!AV144</f>
        <v>6.4406779661017044</v>
      </c>
      <c r="AN178" s="434">
        <f>INPUT!AW144</f>
        <v>591</v>
      </c>
      <c r="AO178" s="435">
        <f>INPUT!AX144</f>
        <v>-9.7709923664122122</v>
      </c>
      <c r="AP178" s="434">
        <f>INPUT!AY144</f>
        <v>611</v>
      </c>
      <c r="AQ178" s="435">
        <f>INPUT!AZ144</f>
        <v>-0.32626427406199365</v>
      </c>
      <c r="AR178" s="434">
        <f>INPUT!BA144</f>
        <v>652</v>
      </c>
      <c r="AS178" s="435">
        <f>INPUT!BB144</f>
        <v>4.1533546325878579</v>
      </c>
      <c r="AT178" s="434">
        <f>INPUT!BC144</f>
        <v>674</v>
      </c>
      <c r="AU178" s="435">
        <f>INPUT!BD144</f>
        <v>7.3248407643312197</v>
      </c>
      <c r="AV178" s="434">
        <f>INPUT!BE144</f>
        <v>798</v>
      </c>
      <c r="AW178" s="435">
        <f>INPUT!BF144</f>
        <v>35.025380710659903</v>
      </c>
      <c r="AX178" s="434">
        <f>INPUT!BG144</f>
        <v>584</v>
      </c>
      <c r="AY178" s="435">
        <f>INPUT!BH144</f>
        <v>-4.4189852700491024</v>
      </c>
      <c r="AZ178" s="434">
        <f>INPUT!BI144</f>
        <v>608</v>
      </c>
      <c r="BA178" s="435">
        <f>INPUT!BJ144</f>
        <v>-6.7484662576687171</v>
      </c>
      <c r="BB178" s="434">
        <f>INPUT!BK144</f>
        <v>698</v>
      </c>
      <c r="BC178" s="435">
        <f>INPUT!BL144</f>
        <v>3.5608308605341144</v>
      </c>
      <c r="BD178" s="434">
        <f>INPUT!BM144</f>
        <v>719</v>
      </c>
      <c r="BE178" s="435">
        <f>INPUT!BN144</f>
        <v>-9.8997493734335862</v>
      </c>
      <c r="BF178" s="434">
        <f>INPUT!BO144</f>
        <v>617</v>
      </c>
      <c r="BG178" s="435">
        <f>INPUT!BP144</f>
        <v>5.6506849315068441</v>
      </c>
      <c r="BH178" s="434">
        <f>INPUT!BQ144</f>
        <v>625</v>
      </c>
      <c r="BI178" s="435">
        <f>INPUT!BR144</f>
        <v>2.796052631578938</v>
      </c>
      <c r="BJ178" s="434">
        <f>INPUT!BS144</f>
        <v>581</v>
      </c>
      <c r="BK178" s="435">
        <f>INPUT!BT144</f>
        <v>-16.762177650429798</v>
      </c>
      <c r="BL178" s="434">
        <f>INPUT!BU144</f>
        <v>672</v>
      </c>
      <c r="BM178" s="435">
        <f>INPUT!BV144</f>
        <v>-6.5368567454798354</v>
      </c>
      <c r="BN178" s="434">
        <f>INPUT!BW144</f>
        <v>602</v>
      </c>
      <c r="BO178" s="435">
        <f>INPUT!BX144</f>
        <v>-2.4311183144246407</v>
      </c>
      <c r="BP178" s="434">
        <f>INPUT!BY144</f>
        <v>545</v>
      </c>
      <c r="BQ178" s="435">
        <f>INPUT!BZ144</f>
        <v>-12.8</v>
      </c>
      <c r="BR178" s="434">
        <f>INPUT!CA144</f>
        <v>626</v>
      </c>
      <c r="BS178" s="435">
        <f>INPUT!CB144</f>
        <v>7.745266781411364</v>
      </c>
      <c r="BT178" s="434">
        <f>INPUT!CC144</f>
        <v>681</v>
      </c>
      <c r="BU178" s="435">
        <f>INPUT!CD144</f>
        <v>1.3392857142857206</v>
      </c>
      <c r="BV178" s="434">
        <f>INPUT!CE144</f>
        <v>601</v>
      </c>
      <c r="BW178" s="435">
        <f>INPUT!CF144</f>
        <v>-0.16611295681062677</v>
      </c>
      <c r="BX178" s="434">
        <f>INPUT!CG144</f>
        <v>656</v>
      </c>
      <c r="BY178" s="435">
        <f>INPUT!CH144</f>
        <v>20.366972477064227</v>
      </c>
      <c r="BZ178" s="434">
        <f>INPUT!CI144</f>
        <v>719</v>
      </c>
      <c r="CA178" s="435">
        <f>INPUT!CJ144</f>
        <v>14.856230031948892</v>
      </c>
      <c r="CB178" s="434">
        <f>INPUT!CK144</f>
        <v>869</v>
      </c>
      <c r="CC178" s="435">
        <f>INPUT!CL144</f>
        <v>27.606461086637289</v>
      </c>
      <c r="CD178" s="434">
        <f>INPUT!CM144</f>
        <v>749</v>
      </c>
      <c r="CE178" s="435">
        <f>INPUT!CN144</f>
        <v>24.625623960066555</v>
      </c>
      <c r="CF178" s="434">
        <f>INPUT!CO144</f>
        <v>785</v>
      </c>
      <c r="CG178" s="435">
        <f>INPUT!CP144</f>
        <v>19.664634146341452</v>
      </c>
      <c r="CH178" s="434">
        <f>INPUT!CQ144</f>
        <v>902</v>
      </c>
      <c r="CI178" s="435">
        <f>INPUT!CR144</f>
        <v>25.452016689846999</v>
      </c>
      <c r="CJ178" s="434">
        <f>INPUT!CS144</f>
        <v>1065.5</v>
      </c>
      <c r="CK178" s="435">
        <f>INPUT!CT144</f>
        <v>22.612197928653632</v>
      </c>
      <c r="CL178" s="434">
        <f>INPUT!CU144</f>
        <v>945</v>
      </c>
      <c r="CM178" s="435">
        <f>INPUT!CV144</f>
        <v>26.168224299065422</v>
      </c>
      <c r="CN178" s="434">
        <f>INPUT!CW144</f>
        <v>1082</v>
      </c>
      <c r="CO178" s="435">
        <f>INPUT!CX144</f>
        <v>37.834394904458591</v>
      </c>
      <c r="CP178" s="434">
        <f>INPUT!CY144</f>
        <v>1242</v>
      </c>
      <c r="CQ178" s="435">
        <f>INPUT!CZ144</f>
        <v>37.694013303769403</v>
      </c>
      <c r="CR178" s="434">
        <f>INPUT!DA144</f>
        <v>1253</v>
      </c>
      <c r="CS178" s="435">
        <f>INPUT!DB144</f>
        <v>17.597372125762554</v>
      </c>
      <c r="CT178" s="434">
        <f>INPUT!DC144</f>
        <v>1076</v>
      </c>
      <c r="CU178" s="435">
        <f>INPUT!DD144</f>
        <v>13.862433862433864</v>
      </c>
      <c r="CV178" s="434">
        <f>INPUT!DE144</f>
        <v>1100</v>
      </c>
      <c r="CW178" s="435">
        <f>INPUT!DF144</f>
        <v>1.6635859519408491</v>
      </c>
      <c r="CX178" s="434">
        <f>INPUT!DG144</f>
        <v>1129</v>
      </c>
      <c r="CY178" s="435">
        <f>INPUT!DH144</f>
        <v>-9.0982286634460507</v>
      </c>
      <c r="CZ178" s="434">
        <f>INPUT!DI144</f>
        <v>1066</v>
      </c>
      <c r="DA178" s="435">
        <f>INPUT!DJ144</f>
        <v>-14.924181963288108</v>
      </c>
      <c r="DB178" s="434">
        <f>INPUT!DK144</f>
        <v>992</v>
      </c>
      <c r="DC178" s="435">
        <f>INPUT!DL144</f>
        <v>-7.8066914498141298</v>
      </c>
      <c r="DD178" s="434">
        <f>INPUT!DM144</f>
        <v>1040</v>
      </c>
      <c r="DE178" s="435">
        <f>INPUT!DN144</f>
        <v>-5.4545454545454568</v>
      </c>
      <c r="DF178" s="434">
        <f>INPUT!DO144</f>
        <v>1090</v>
      </c>
      <c r="DG178" s="435">
        <f>INPUT!DP144</f>
        <v>-3.454384410983169</v>
      </c>
      <c r="DH178" s="434">
        <f>INPUT!DQ144</f>
        <v>985</v>
      </c>
      <c r="DI178" s="435">
        <f>INPUT!DR144</f>
        <v>-7.5984990619136994</v>
      </c>
      <c r="DJ178" s="434">
        <f>INPUT!DS144</f>
        <v>908</v>
      </c>
      <c r="DK178" s="435">
        <f>INPUT!DT144</f>
        <v>-8.4677419354838754</v>
      </c>
      <c r="DL178" s="434">
        <f>INPUT!DU144</f>
        <v>940</v>
      </c>
      <c r="DM178" s="435">
        <f>INPUT!DV144</f>
        <v>-9.615384615384615</v>
      </c>
      <c r="DN178" s="434">
        <f>INPUT!DW144</f>
        <v>916</v>
      </c>
      <c r="DO178" s="435">
        <f>INPUT!DX144</f>
        <v>-15.963302752293574</v>
      </c>
      <c r="DP178" s="434">
        <f>INPUT!DY144</f>
        <v>939</v>
      </c>
      <c r="DQ178" s="435">
        <f>INPUT!DZ144</f>
        <v>-4.6700507614213187</v>
      </c>
      <c r="DR178" s="434">
        <f>INPUT!EA144</f>
        <v>933</v>
      </c>
      <c r="DS178" s="435">
        <f>INPUT!EB144</f>
        <v>2.7533039647577029</v>
      </c>
      <c r="DT178" s="434">
        <f>INPUT!EC144</f>
        <v>1016</v>
      </c>
      <c r="DU178" s="435">
        <f>INPUT!ED144</f>
        <v>8.085106382978724</v>
      </c>
      <c r="DV178" s="434">
        <f>INPUT!EE144</f>
        <v>1099</v>
      </c>
      <c r="DW178" s="435">
        <f>INPUT!EF144</f>
        <v>19.978165938864635</v>
      </c>
      <c r="DX178" s="434">
        <f>INPUT!EG144</f>
        <v>1034</v>
      </c>
      <c r="DY178" s="435">
        <f>INPUT!EH144</f>
        <v>10.117145899893497</v>
      </c>
      <c r="DZ178" s="434">
        <f>INPUT!EI144</f>
        <v>823</v>
      </c>
      <c r="EA178" s="435">
        <f>INPUT!EJ144</f>
        <v>-11.789924973204712</v>
      </c>
      <c r="EB178" s="434">
        <f>INPUT!EK144</f>
        <v>804</v>
      </c>
      <c r="EC178" s="435">
        <f>INPUT!EL144</f>
        <v>-20.866141732283459</v>
      </c>
      <c r="ED178" s="434">
        <f>INPUT!EM144</f>
        <v>821</v>
      </c>
      <c r="EE178" s="435">
        <f>INPUT!EN144</f>
        <v>-25.295723384895364</v>
      </c>
      <c r="EF178" s="434">
        <f>INPUT!EO144</f>
        <v>804</v>
      </c>
      <c r="EG178" s="435">
        <f>INPUT!EP144</f>
        <v>-22.243713733075431</v>
      </c>
      <c r="EH178" s="434">
        <f>INPUT!EQ144</f>
        <v>826.79036373446047</v>
      </c>
      <c r="EI178" s="435">
        <f>INPUT!ER144</f>
        <v>0.46055452423579002</v>
      </c>
      <c r="EJ178" s="434">
        <f>INPUT!ES144</f>
        <v>833.26372398935609</v>
      </c>
      <c r="EK178" s="435">
        <f>INPUT!ET144</f>
        <v>3.6397666653428029</v>
      </c>
      <c r="EL178" s="434">
        <f>INPUT!EU144</f>
        <v>812.82839812613145</v>
      </c>
      <c r="EM178" s="435">
        <f>INPUT!EV144</f>
        <v>-0.99532300534330709</v>
      </c>
      <c r="EN178" s="434">
        <f>INPUT!EW144</f>
        <v>827.74095927846633</v>
      </c>
      <c r="EO178" s="435">
        <f>INPUT!EX144</f>
        <v>2.9528556316500421</v>
      </c>
      <c r="EQ178" s="434">
        <f>INPUT!FF144</f>
        <v>2199</v>
      </c>
      <c r="ER178" s="435">
        <f>INPUT!FG144</f>
        <v>1.6643550624133141</v>
      </c>
      <c r="ES178" s="434">
        <f>INPUT!FH144</f>
        <v>2067</v>
      </c>
      <c r="ET178" s="435">
        <f>INPUT!FI144</f>
        <v>-6.0027285129604309</v>
      </c>
      <c r="EU178" s="434">
        <f>INPUT!FJ144</f>
        <v>2042</v>
      </c>
      <c r="EV178" s="435">
        <f>INPUT!FK144</f>
        <v>-1.2094823415578104</v>
      </c>
      <c r="EW178" s="434">
        <f>INPUT!FL144</f>
        <v>2061</v>
      </c>
      <c r="EX178" s="435">
        <f>INPUT!FM144</f>
        <v>0.93046033300685504</v>
      </c>
      <c r="EY178" s="434">
        <f>INPUT!FN144</f>
        <v>2390</v>
      </c>
      <c r="EZ178" s="435">
        <f>INPUT!FO144</f>
        <v>15.963124696749142</v>
      </c>
      <c r="FA178" s="434">
        <f>INPUT!FP144</f>
        <v>2458</v>
      </c>
      <c r="FB178" s="435">
        <f>INPUT!FQ144</f>
        <v>2.8451882845188292</v>
      </c>
      <c r="FC178" s="434">
        <f>INPUT!FR144</f>
        <v>2735</v>
      </c>
      <c r="FD178" s="435">
        <f>INPUT!FS144</f>
        <v>11.269324654190394</v>
      </c>
      <c r="FE178" s="434">
        <f>INPUT!FT144</f>
        <v>2609</v>
      </c>
      <c r="FF178" s="435">
        <f>INPUT!FU144</f>
        <v>-4.6069469835466226</v>
      </c>
      <c r="FG178" s="434">
        <f>INPUT!FV144</f>
        <v>2495</v>
      </c>
      <c r="FH178" s="435">
        <f>INPUT!FW144</f>
        <v>-4.3694902261402824</v>
      </c>
      <c r="FI178" s="434">
        <f>INPUT!FX144</f>
        <v>2454</v>
      </c>
      <c r="FJ178" s="435">
        <f>INPUT!FY144</f>
        <v>-1.6432865731462964</v>
      </c>
      <c r="FK178" s="434">
        <f>INPUT!FZ144</f>
        <v>2845</v>
      </c>
      <c r="FL178" s="435">
        <f>INPUT!GA144</f>
        <v>15.93317033414834</v>
      </c>
      <c r="FM178" s="434">
        <f>INPUT!GB144</f>
        <v>3501.5</v>
      </c>
      <c r="FN178" s="435">
        <f>INPUT!GC144</f>
        <v>23.075571177504383</v>
      </c>
      <c r="FO178" s="434">
        <f>INPUT!GD144</f>
        <v>4522</v>
      </c>
      <c r="FP178" s="435">
        <f>INPUT!GE144</f>
        <v>29.144652291874905</v>
      </c>
      <c r="FQ178" s="434">
        <f>INPUT!GF144</f>
        <v>4371</v>
      </c>
      <c r="FR178" s="435">
        <f>INPUT!GG144</f>
        <v>-3.3392304290137065</v>
      </c>
      <c r="FS178" s="434">
        <f>INPUT!GH144</f>
        <v>4107</v>
      </c>
      <c r="FT178" s="435">
        <f>INPUT!GI144</f>
        <v>-6.0398078242964948</v>
      </c>
      <c r="FU178" s="434">
        <f>INPUT!GJ144</f>
        <v>3703</v>
      </c>
      <c r="FV178" s="435">
        <f>INPUT!GK144</f>
        <v>-9.8368638909179467</v>
      </c>
      <c r="FW178" s="434">
        <f>INPUT!GL144</f>
        <v>4082</v>
      </c>
      <c r="FX178" s="435">
        <f>INPUT!GM144</f>
        <v>10.23494463948149</v>
      </c>
      <c r="FY178" s="434">
        <f>INPUT!GN144</f>
        <v>3252</v>
      </c>
      <c r="FZ178" s="435">
        <f>INPUT!GO144</f>
        <v>-20.333170014698677</v>
      </c>
      <c r="GA178" s="434">
        <f>INPUT!GP144</f>
        <v>3300.6234451284145</v>
      </c>
      <c r="GB178" s="435">
        <f>INPUT!GQ144</f>
        <v>1.4951858895576375</v>
      </c>
      <c r="GC178" s="434">
        <f>INPUT!GR144</f>
        <v>3226.7650323911766</v>
      </c>
      <c r="GD178" s="435">
        <f>INPUT!GS144</f>
        <v>-2.2377109647648497</v>
      </c>
      <c r="GE178" s="434">
        <f>INPUT!GT144</f>
        <v>3209.4867910454309</v>
      </c>
      <c r="GF178" s="435">
        <f>INPUT!GU144</f>
        <v>-0.5354663625117384</v>
      </c>
      <c r="GG178" s="434">
        <f>INPUT!GV144</f>
        <v>3231.2353877609708</v>
      </c>
      <c r="GH178" s="435">
        <f>INPUT!GW144</f>
        <v>0.67763471643562667</v>
      </c>
      <c r="GI178" s="434">
        <f>INPUT!GX144</f>
        <v>3278.0761563770934</v>
      </c>
      <c r="GJ178" s="435">
        <f>INPUT!GY144</f>
        <v>1.4496241528408227</v>
      </c>
      <c r="GK178" s="435">
        <f>INPUT!GZ144</f>
        <v>0.15985805578389023</v>
      </c>
      <c r="GL178" s="436"/>
    </row>
    <row r="179" spans="1:194" ht="12" hidden="1" customHeight="1" outlineLevel="1" x14ac:dyDescent="0.2">
      <c r="A179" s="433" t="str">
        <f>INPUT!B79</f>
        <v>Benefits</v>
      </c>
      <c r="B179" s="434">
        <f>INPUT!K145</f>
        <v>1334</v>
      </c>
      <c r="C179" s="435">
        <f>INPUT!L145</f>
        <v>-3.6127167630057855</v>
      </c>
      <c r="D179" s="434">
        <f>INPUT!M145</f>
        <v>1272</v>
      </c>
      <c r="E179" s="435">
        <f>INPUT!N145</f>
        <v>-9.8511693834160141</v>
      </c>
      <c r="F179" s="434">
        <f>INPUT!O145</f>
        <v>1296</v>
      </c>
      <c r="G179" s="435">
        <f>INPUT!P145</f>
        <v>-9.0526315789473681</v>
      </c>
      <c r="H179" s="434">
        <f>INPUT!Q145</f>
        <v>1288</v>
      </c>
      <c r="I179" s="435">
        <f>INPUT!R145</f>
        <v>-8.9108910891089081</v>
      </c>
      <c r="J179" s="434">
        <f>INPUT!S145</f>
        <v>1213</v>
      </c>
      <c r="K179" s="435">
        <f>INPUT!T145</f>
        <v>-9.070464767616194</v>
      </c>
      <c r="L179" s="434">
        <f>INPUT!U145</f>
        <v>1274</v>
      </c>
      <c r="M179" s="435">
        <f>INPUT!V145</f>
        <v>0.15723270440251014</v>
      </c>
      <c r="N179" s="434">
        <f>INPUT!W145</f>
        <v>1385</v>
      </c>
      <c r="O179" s="435">
        <f>INPUT!X145</f>
        <v>6.8672839506172867</v>
      </c>
      <c r="P179" s="434">
        <f>INPUT!Y145</f>
        <v>1358</v>
      </c>
      <c r="Q179" s="435">
        <f>INPUT!Z145</f>
        <v>5.4347826086956541</v>
      </c>
      <c r="R179" s="434">
        <f>INPUT!AA145</f>
        <v>1417</v>
      </c>
      <c r="S179" s="435">
        <f>INPUT!AB145</f>
        <v>16.817807089859848</v>
      </c>
      <c r="T179" s="434">
        <f>INPUT!AC145</f>
        <v>1439</v>
      </c>
      <c r="U179" s="435">
        <f>INPUT!AD145</f>
        <v>12.951334379905809</v>
      </c>
      <c r="V179" s="434">
        <f>INPUT!AE145</f>
        <v>1469</v>
      </c>
      <c r="W179" s="435">
        <f>INPUT!AF145</f>
        <v>6.0649819494584811</v>
      </c>
      <c r="X179" s="434">
        <f>INPUT!AG145</f>
        <v>1619</v>
      </c>
      <c r="Y179" s="435">
        <f>INPUT!AH145</f>
        <v>19.219440353460971</v>
      </c>
      <c r="Z179" s="434">
        <f>INPUT!AI145</f>
        <v>1643</v>
      </c>
      <c r="AA179" s="435">
        <f>INPUT!AJ145</f>
        <v>15.949188426252636</v>
      </c>
      <c r="AB179" s="434">
        <f>INPUT!AK145</f>
        <v>1622</v>
      </c>
      <c r="AC179" s="435">
        <f>INPUT!AL145</f>
        <v>12.717164697706739</v>
      </c>
      <c r="AD179" s="434">
        <f>INPUT!AM145</f>
        <v>1665</v>
      </c>
      <c r="AE179" s="435">
        <f>INPUT!AN145</f>
        <v>13.342409802586786</v>
      </c>
      <c r="AF179" s="434">
        <f>INPUT!AO145</f>
        <v>1749</v>
      </c>
      <c r="AG179" s="435">
        <f>INPUT!AP145</f>
        <v>8.0296479308215041</v>
      </c>
      <c r="AH179" s="434">
        <f>INPUT!AQ145</f>
        <v>1787</v>
      </c>
      <c r="AI179" s="435">
        <f>INPUT!AR145</f>
        <v>8.7644552647595972</v>
      </c>
      <c r="AJ179" s="434">
        <f>INPUT!AS145</f>
        <v>1735</v>
      </c>
      <c r="AK179" s="435">
        <f>INPUT!AT145</f>
        <v>6.966707768187419</v>
      </c>
      <c r="AL179" s="434">
        <f>INPUT!AU145</f>
        <v>1728</v>
      </c>
      <c r="AM179" s="435">
        <f>INPUT!AV145</f>
        <v>3.7837837837837895</v>
      </c>
      <c r="AN179" s="434">
        <f>INPUT!AW145</f>
        <v>1648</v>
      </c>
      <c r="AO179" s="435">
        <f>INPUT!AX145</f>
        <v>-5.7747284162378509</v>
      </c>
      <c r="AP179" s="434">
        <f>INPUT!AY145</f>
        <v>1658.5</v>
      </c>
      <c r="AQ179" s="435">
        <f>INPUT!AZ145</f>
        <v>-7.1908226077224358</v>
      </c>
      <c r="AR179" s="434">
        <f>INPUT!BA145</f>
        <v>1716</v>
      </c>
      <c r="AS179" s="435">
        <f>INPUT!BB145</f>
        <v>-1.0951008645533111</v>
      </c>
      <c r="AT179" s="434">
        <f>INPUT!BC145</f>
        <v>1746</v>
      </c>
      <c r="AU179" s="435">
        <f>INPUT!BD145</f>
        <v>1.0416666666666741</v>
      </c>
      <c r="AV179" s="434">
        <f>INPUT!BE145</f>
        <v>1727</v>
      </c>
      <c r="AW179" s="435">
        <f>INPUT!BF145</f>
        <v>4.7936893203883502</v>
      </c>
      <c r="AX179" s="434">
        <f>INPUT!BG145</f>
        <v>1686</v>
      </c>
      <c r="AY179" s="435">
        <f>INPUT!BH145</f>
        <v>1.6581248115767222</v>
      </c>
      <c r="AZ179" s="434">
        <f>INPUT!BI145</f>
        <v>1682</v>
      </c>
      <c r="BA179" s="435">
        <f>INPUT!BJ145</f>
        <v>-1.9813519813519864</v>
      </c>
      <c r="BB179" s="434">
        <f>INPUT!BK145</f>
        <v>1735</v>
      </c>
      <c r="BC179" s="435">
        <f>INPUT!BL145</f>
        <v>-0.63001145475372056</v>
      </c>
      <c r="BD179" s="434">
        <f>INPUT!BM145</f>
        <v>1831</v>
      </c>
      <c r="BE179" s="435">
        <f>INPUT!BN145</f>
        <v>6.0220034742327844</v>
      </c>
      <c r="BF179" s="434">
        <f>INPUT!BO145</f>
        <v>1922</v>
      </c>
      <c r="BG179" s="435">
        <f>INPUT!BP145</f>
        <v>13.997627520759192</v>
      </c>
      <c r="BH179" s="434">
        <f>INPUT!BQ145</f>
        <v>1946</v>
      </c>
      <c r="BI179" s="435">
        <f>INPUT!BR145</f>
        <v>15.695600475624261</v>
      </c>
      <c r="BJ179" s="434">
        <f>INPUT!BS145</f>
        <v>1914</v>
      </c>
      <c r="BK179" s="435">
        <f>INPUT!BT145</f>
        <v>10.317002881844385</v>
      </c>
      <c r="BL179" s="434">
        <f>INPUT!BU145</f>
        <v>2190</v>
      </c>
      <c r="BM179" s="435">
        <f>INPUT!BV145</f>
        <v>19.606772255598038</v>
      </c>
      <c r="BN179" s="434">
        <f>INPUT!BW145</f>
        <v>2202</v>
      </c>
      <c r="BO179" s="435">
        <f>INPUT!BX145</f>
        <v>14.568158168574396</v>
      </c>
      <c r="BP179" s="434">
        <f>INPUT!BY145</f>
        <v>2092</v>
      </c>
      <c r="BQ179" s="435">
        <f>INPUT!BZ145</f>
        <v>7.5025693730729648</v>
      </c>
      <c r="BR179" s="434">
        <f>INPUT!CA145</f>
        <v>2175</v>
      </c>
      <c r="BS179" s="435">
        <f>INPUT!CB145</f>
        <v>13.636363636363647</v>
      </c>
      <c r="BT179" s="434">
        <f>INPUT!CC145</f>
        <v>2277</v>
      </c>
      <c r="BU179" s="435">
        <f>INPUT!CD145</f>
        <v>3.9726027397260166</v>
      </c>
      <c r="BV179" s="434">
        <f>INPUT!CE145</f>
        <v>2277</v>
      </c>
      <c r="BW179" s="435">
        <f>INPUT!CF145</f>
        <v>3.4059945504087086</v>
      </c>
      <c r="BX179" s="434">
        <f>INPUT!CG145</f>
        <v>2229</v>
      </c>
      <c r="BY179" s="435">
        <f>INPUT!CH145</f>
        <v>6.5487571701720926</v>
      </c>
      <c r="BZ179" s="434">
        <f>INPUT!CI145</f>
        <v>2434</v>
      </c>
      <c r="CA179" s="435">
        <f>INPUT!CJ145</f>
        <v>11.908045977011493</v>
      </c>
      <c r="CB179" s="434">
        <f>INPUT!CK145</f>
        <v>2614</v>
      </c>
      <c r="CC179" s="435">
        <f>INPUT!CL145</f>
        <v>14.800175669740877</v>
      </c>
      <c r="CD179" s="434">
        <f>INPUT!CM145</f>
        <v>2580</v>
      </c>
      <c r="CE179" s="435">
        <f>INPUT!CN145</f>
        <v>13.306982872200269</v>
      </c>
      <c r="CF179" s="434">
        <f>INPUT!CO145</f>
        <v>2633</v>
      </c>
      <c r="CG179" s="435">
        <f>INPUT!CP145</f>
        <v>18.12471960520412</v>
      </c>
      <c r="CH179" s="434">
        <f>INPUT!CQ145</f>
        <v>2813</v>
      </c>
      <c r="CI179" s="435">
        <f>INPUT!CR145</f>
        <v>15.571076417419881</v>
      </c>
      <c r="CJ179" s="434">
        <f>INPUT!CS145</f>
        <v>3009.5</v>
      </c>
      <c r="CK179" s="435">
        <f>INPUT!CT145</f>
        <v>15.130068859984691</v>
      </c>
      <c r="CL179" s="434">
        <f>INPUT!CU145</f>
        <v>2967</v>
      </c>
      <c r="CM179" s="435">
        <f>INPUT!CV145</f>
        <v>14.999999999999991</v>
      </c>
      <c r="CN179" s="434">
        <f>INPUT!CW145</f>
        <v>3044</v>
      </c>
      <c r="CO179" s="435">
        <f>INPUT!CX145</f>
        <v>15.609570831750851</v>
      </c>
      <c r="CP179" s="434">
        <f>INPUT!CY145</f>
        <v>3219</v>
      </c>
      <c r="CQ179" s="435">
        <f>INPUT!CZ145</f>
        <v>14.432989690721643</v>
      </c>
      <c r="CR179" s="434">
        <f>INPUT!DA145</f>
        <v>3265</v>
      </c>
      <c r="CS179" s="435">
        <f>INPUT!DB145</f>
        <v>8.4897823558730767</v>
      </c>
      <c r="CT179" s="434">
        <f>INPUT!DC145</f>
        <v>2831</v>
      </c>
      <c r="CU179" s="435">
        <f>INPUT!DD145</f>
        <v>-4.5837546343107549</v>
      </c>
      <c r="CV179" s="434">
        <f>INPUT!DE145</f>
        <v>2697</v>
      </c>
      <c r="CW179" s="435">
        <f>INPUT!DF145</f>
        <v>-11.399474375821283</v>
      </c>
      <c r="CX179" s="434">
        <f>INPUT!DG145</f>
        <v>2762</v>
      </c>
      <c r="CY179" s="435">
        <f>INPUT!DH145</f>
        <v>-14.196955576265925</v>
      </c>
      <c r="CZ179" s="434">
        <f>INPUT!DI145</f>
        <v>2634</v>
      </c>
      <c r="DA179" s="435">
        <f>INPUT!DJ145</f>
        <v>-19.326186830015313</v>
      </c>
      <c r="DB179" s="434">
        <f>INPUT!DK145</f>
        <v>2534</v>
      </c>
      <c r="DC179" s="435">
        <f>INPUT!DL145</f>
        <v>-10.490992582126458</v>
      </c>
      <c r="DD179" s="434">
        <f>INPUT!DM145</f>
        <v>2585</v>
      </c>
      <c r="DE179" s="435">
        <f>INPUT!DN145</f>
        <v>-4.1527623285131599</v>
      </c>
      <c r="DF179" s="434">
        <f>INPUT!DO145</f>
        <v>2633</v>
      </c>
      <c r="DG179" s="435">
        <f>INPUT!DP145</f>
        <v>-4.670528602461987</v>
      </c>
      <c r="DH179" s="434">
        <f>INPUT!DQ145</f>
        <v>2331</v>
      </c>
      <c r="DI179" s="435">
        <f>INPUT!DR145</f>
        <v>-11.503416856492032</v>
      </c>
      <c r="DJ179" s="434">
        <f>INPUT!DS145</f>
        <v>2228</v>
      </c>
      <c r="DK179" s="435">
        <f>INPUT!DT145</f>
        <v>-12.07576953433307</v>
      </c>
      <c r="DL179" s="434">
        <f>INPUT!DU145</f>
        <v>2170</v>
      </c>
      <c r="DM179" s="435">
        <f>INPUT!DV145</f>
        <v>-16.0541586073501</v>
      </c>
      <c r="DN179" s="434">
        <f>INPUT!DW145</f>
        <v>2139</v>
      </c>
      <c r="DO179" s="435">
        <f>INPUT!DX145</f>
        <v>-18.761868590960884</v>
      </c>
      <c r="DP179" s="434">
        <f>INPUT!DY145</f>
        <v>2168</v>
      </c>
      <c r="DQ179" s="435">
        <f>INPUT!DZ145</f>
        <v>-6.9927069927069869</v>
      </c>
      <c r="DR179" s="434">
        <f>INPUT!EA145</f>
        <v>2283</v>
      </c>
      <c r="DS179" s="435">
        <f>INPUT!EB145</f>
        <v>2.4685816876122146</v>
      </c>
      <c r="DT179" s="434">
        <f>INPUT!EC145</f>
        <v>2455</v>
      </c>
      <c r="DU179" s="435">
        <f>INPUT!ED145</f>
        <v>13.133640552995395</v>
      </c>
      <c r="DV179" s="434">
        <f>INPUT!EE145</f>
        <v>2603</v>
      </c>
      <c r="DW179" s="435">
        <f>INPUT!EF145</f>
        <v>21.692379616643297</v>
      </c>
      <c r="DX179" s="434">
        <f>INPUT!EG145</f>
        <v>2488</v>
      </c>
      <c r="DY179" s="435">
        <f>INPUT!EH145</f>
        <v>14.760147601476014</v>
      </c>
      <c r="DZ179" s="434">
        <f>INPUT!EI145</f>
        <v>2288</v>
      </c>
      <c r="EA179" s="435">
        <f>INPUT!EJ145</f>
        <v>0.21901007446343268</v>
      </c>
      <c r="EB179" s="434">
        <f>INPUT!EK145</f>
        <v>2272</v>
      </c>
      <c r="EC179" s="435">
        <f>INPUT!EL145</f>
        <v>-7.4541751527494871</v>
      </c>
      <c r="ED179" s="434">
        <f>INPUT!EM145</f>
        <v>2300</v>
      </c>
      <c r="EE179" s="435">
        <f>INPUT!EN145</f>
        <v>-11.640414905877838</v>
      </c>
      <c r="EF179" s="434">
        <f>INPUT!EO145</f>
        <v>2228</v>
      </c>
      <c r="EG179" s="435">
        <f>INPUT!EP145</f>
        <v>-10.450160771704176</v>
      </c>
      <c r="EH179" s="434">
        <f>INPUT!EQ145</f>
        <v>2302.04375784889</v>
      </c>
      <c r="EI179" s="435">
        <f>INPUT!ER145</f>
        <v>0.61380060528364311</v>
      </c>
      <c r="EJ179" s="434">
        <f>INPUT!ES145</f>
        <v>2320.0676236566387</v>
      </c>
      <c r="EK179" s="435">
        <f>INPUT!ET145</f>
        <v>2.1156524496759976</v>
      </c>
      <c r="EL179" s="434">
        <f>INPUT!EU145</f>
        <v>2292.1760827156904</v>
      </c>
      <c r="EM179" s="435">
        <f>INPUT!EV145</f>
        <v>-0.34017031670910969</v>
      </c>
      <c r="EN179" s="434">
        <f>INPUT!EW145</f>
        <v>2304.6905140694553</v>
      </c>
      <c r="EO179" s="435">
        <f>INPUT!EX145</f>
        <v>3.4421236117349707</v>
      </c>
      <c r="EQ179" s="434">
        <f>INPUT!FF145</f>
        <v>5634</v>
      </c>
      <c r="ER179" s="435">
        <f>INPUT!FG145</f>
        <v>11.785714285714288</v>
      </c>
      <c r="ES179" s="434">
        <f>INPUT!FH145</f>
        <v>5190</v>
      </c>
      <c r="ET179" s="435">
        <f>INPUT!FI145</f>
        <v>-7.8807241746538859</v>
      </c>
      <c r="EU179" s="434">
        <f>INPUT!FJ145</f>
        <v>5230</v>
      </c>
      <c r="EV179" s="435">
        <f>INPUT!FK145</f>
        <v>0.77071290944124016</v>
      </c>
      <c r="EW179" s="434">
        <f>INPUT!FL145</f>
        <v>5944</v>
      </c>
      <c r="EX179" s="435">
        <f>INPUT!FM145</f>
        <v>13.652007648183551</v>
      </c>
      <c r="EY179" s="434">
        <f>INPUT!FN145</f>
        <v>6679</v>
      </c>
      <c r="EZ179" s="435">
        <f>INPUT!FO145</f>
        <v>12.365410497981166</v>
      </c>
      <c r="FA179" s="434">
        <f>INPUT!FP145</f>
        <v>6898</v>
      </c>
      <c r="FB179" s="435">
        <f>INPUT!FQ145</f>
        <v>3.2789339721515098</v>
      </c>
      <c r="FC179" s="434">
        <f>INPUT!FR145</f>
        <v>6847.5</v>
      </c>
      <c r="FD179" s="435">
        <f>INPUT!FS145</f>
        <v>-0.73209625978544191</v>
      </c>
      <c r="FE179" s="434">
        <f>INPUT!FT145</f>
        <v>6934</v>
      </c>
      <c r="FF179" s="435">
        <f>INPUT!FU145</f>
        <v>1.2632347572106628</v>
      </c>
      <c r="FG179" s="434">
        <f>INPUT!FV145</f>
        <v>7972</v>
      </c>
      <c r="FH179" s="435">
        <f>INPUT!FW145</f>
        <v>14.969714450533612</v>
      </c>
      <c r="FI179" s="434">
        <f>INPUT!FX145</f>
        <v>8746</v>
      </c>
      <c r="FJ179" s="435">
        <f>INPUT!FY145</f>
        <v>9.70898143502259</v>
      </c>
      <c r="FK179" s="434">
        <f>INPUT!FZ145</f>
        <v>9554</v>
      </c>
      <c r="FL179" s="435">
        <f>INPUT!GA145</f>
        <v>9.2385090327006694</v>
      </c>
      <c r="FM179" s="434">
        <f>INPUT!GB145</f>
        <v>11035.5</v>
      </c>
      <c r="FN179" s="435">
        <f>INPUT!GC145</f>
        <v>15.506594096713421</v>
      </c>
      <c r="FO179" s="434">
        <f>INPUT!GD145</f>
        <v>12495</v>
      </c>
      <c r="FP179" s="435">
        <f>INPUT!GE145</f>
        <v>13.225499524262595</v>
      </c>
      <c r="FQ179" s="434">
        <f>INPUT!GF145</f>
        <v>10924</v>
      </c>
      <c r="FR179" s="435">
        <f>INPUT!GG145</f>
        <v>-12.573029211684672</v>
      </c>
      <c r="FS179" s="434">
        <f>INPUT!GH145</f>
        <v>10083</v>
      </c>
      <c r="FT179" s="435">
        <f>INPUT!GI145</f>
        <v>-7.6986451849139552</v>
      </c>
      <c r="FU179" s="434">
        <f>INPUT!GJ145</f>
        <v>8705</v>
      </c>
      <c r="FV179" s="435">
        <f>INPUT!GK145</f>
        <v>-13.666567489834369</v>
      </c>
      <c r="FW179" s="434">
        <f>INPUT!GL145</f>
        <v>9829</v>
      </c>
      <c r="FX179" s="435">
        <f>INPUT!GM145</f>
        <v>12.912119471568072</v>
      </c>
      <c r="FY179" s="434">
        <f>INPUT!GN145</f>
        <v>9088</v>
      </c>
      <c r="FZ179" s="435">
        <f>INPUT!GO145</f>
        <v>-7.5389154542679808</v>
      </c>
      <c r="GA179" s="434">
        <f>INPUT!GP145</f>
        <v>9218.9779782906735</v>
      </c>
      <c r="GB179" s="435">
        <f>INPUT!GQ145</f>
        <v>1.4412189512618134</v>
      </c>
      <c r="GC179" s="434">
        <f>INPUT!GR145</f>
        <v>9043.1679476083336</v>
      </c>
      <c r="GD179" s="435">
        <f>INPUT!GS145</f>
        <v>-1.9070446973227018</v>
      </c>
      <c r="GE179" s="434">
        <f>INPUT!GT145</f>
        <v>8992.2074862735772</v>
      </c>
      <c r="GF179" s="435">
        <f>INPUT!GU145</f>
        <v>-0.56352443778547867</v>
      </c>
      <c r="GG179" s="434">
        <f>INPUT!GV145</f>
        <v>9091.9545154292482</v>
      </c>
      <c r="GH179" s="435">
        <f>INPUT!GW145</f>
        <v>1.1092607605855731</v>
      </c>
      <c r="GI179" s="434">
        <f>INPUT!GX145</f>
        <v>9256.5664739380318</v>
      </c>
      <c r="GJ179" s="435">
        <f>INPUT!GY145</f>
        <v>1.8105233393923559</v>
      </c>
      <c r="GK179" s="435">
        <f>INPUT!GZ145</f>
        <v>0.3682428895767087</v>
      </c>
      <c r="GL179" s="436"/>
    </row>
    <row r="180" spans="1:194" ht="12" hidden="1" customHeight="1" outlineLevel="1" x14ac:dyDescent="0.2">
      <c r="A180" s="433" t="str">
        <f>INPUT!B89</f>
        <v>Amortization of DPAC</v>
      </c>
      <c r="B180" s="434">
        <f>INPUT!K153</f>
        <v>46</v>
      </c>
      <c r="C180" s="435">
        <f>INPUT!L153</f>
        <v>9.5238095238095344</v>
      </c>
      <c r="D180" s="434">
        <f>INPUT!M153</f>
        <v>46</v>
      </c>
      <c r="E180" s="435">
        <f>INPUT!N153</f>
        <v>0</v>
      </c>
      <c r="F180" s="434">
        <f>INPUT!O153</f>
        <v>43</v>
      </c>
      <c r="G180" s="435">
        <f>INPUT!P153</f>
        <v>-4.4444444444444393</v>
      </c>
      <c r="H180" s="434">
        <f>INPUT!Q153</f>
        <v>43</v>
      </c>
      <c r="I180" s="435">
        <f>INPUT!R153</f>
        <v>-4.4444444444444393</v>
      </c>
      <c r="J180" s="434">
        <f>INPUT!S153</f>
        <v>47</v>
      </c>
      <c r="K180" s="435">
        <f>INPUT!T153</f>
        <v>2.1739130434782705</v>
      </c>
      <c r="L180" s="434">
        <f>INPUT!U153</f>
        <v>53</v>
      </c>
      <c r="M180" s="435">
        <f>INPUT!V153</f>
        <v>15.217391304347828</v>
      </c>
      <c r="N180" s="434">
        <f>INPUT!W153</f>
        <v>57</v>
      </c>
      <c r="O180" s="435">
        <f>INPUT!X153</f>
        <v>32.558139534883715</v>
      </c>
      <c r="P180" s="434">
        <f>INPUT!Y153</f>
        <v>52</v>
      </c>
      <c r="Q180" s="435">
        <f>INPUT!Z153</f>
        <v>20.930232558139529</v>
      </c>
      <c r="R180" s="434">
        <f>INPUT!AA153</f>
        <v>62</v>
      </c>
      <c r="S180" s="435">
        <f>INPUT!AB153</f>
        <v>31.914893617021267</v>
      </c>
      <c r="T180" s="434">
        <f>INPUT!AC153</f>
        <v>64</v>
      </c>
      <c r="U180" s="435">
        <f>INPUT!AD153</f>
        <v>20.75471698113207</v>
      </c>
      <c r="V180" s="434">
        <f>INPUT!AE153</f>
        <v>65</v>
      </c>
      <c r="W180" s="435">
        <f>INPUT!AF153</f>
        <v>14.035087719298245</v>
      </c>
      <c r="X180" s="434">
        <f>INPUT!AG153</f>
        <v>64</v>
      </c>
      <c r="Y180" s="435">
        <f>INPUT!AH153</f>
        <v>23.076923076923084</v>
      </c>
      <c r="Z180" s="434">
        <f>INPUT!AI153</f>
        <v>71</v>
      </c>
      <c r="AA180" s="435">
        <f>INPUT!AJ153</f>
        <v>14.516129032258075</v>
      </c>
      <c r="AB180" s="434">
        <f>INPUT!AK153</f>
        <v>66</v>
      </c>
      <c r="AC180" s="435">
        <f>INPUT!AL153</f>
        <v>3.125</v>
      </c>
      <c r="AD180" s="434">
        <f>INPUT!AM153</f>
        <v>65</v>
      </c>
      <c r="AE180" s="435">
        <f>INPUT!AN153</f>
        <v>0</v>
      </c>
      <c r="AF180" s="434">
        <f>INPUT!AO153</f>
        <v>71</v>
      </c>
      <c r="AG180" s="435">
        <f>INPUT!AP153</f>
        <v>10.9375</v>
      </c>
      <c r="AH180" s="434">
        <f>INPUT!AQ153</f>
        <v>73</v>
      </c>
      <c r="AI180" s="435">
        <f>INPUT!AR153</f>
        <v>2.8169014084507005</v>
      </c>
      <c r="AJ180" s="434">
        <f>INPUT!AS153</f>
        <v>72</v>
      </c>
      <c r="AK180" s="435">
        <f>INPUT!AT153</f>
        <v>9.0909090909090828</v>
      </c>
      <c r="AL180" s="434">
        <f>INPUT!AU153</f>
        <v>69</v>
      </c>
      <c r="AM180" s="435">
        <f>INPUT!AV153</f>
        <v>6.1538461538461542</v>
      </c>
      <c r="AN180" s="434">
        <f>INPUT!AW153</f>
        <v>71</v>
      </c>
      <c r="AO180" s="435">
        <f>INPUT!AX153</f>
        <v>0</v>
      </c>
      <c r="AP180" s="434">
        <f>INPUT!AY153</f>
        <v>70</v>
      </c>
      <c r="AQ180" s="435">
        <f>INPUT!AZ153</f>
        <v>-4.1095890410958962</v>
      </c>
      <c r="AR180" s="434">
        <f>INPUT!BA153</f>
        <v>73</v>
      </c>
      <c r="AS180" s="435">
        <f>INPUT!BB153</f>
        <v>1.388888888888884</v>
      </c>
      <c r="AT180" s="434">
        <f>INPUT!BC153</f>
        <v>70</v>
      </c>
      <c r="AU180" s="435">
        <f>INPUT!BD153</f>
        <v>1.449275362318847</v>
      </c>
      <c r="AV180" s="434">
        <f>INPUT!BE153</f>
        <v>72</v>
      </c>
      <c r="AW180" s="435">
        <f>INPUT!BF153</f>
        <v>1.4084507042253502</v>
      </c>
      <c r="AX180" s="434">
        <f>INPUT!BG153</f>
        <v>74</v>
      </c>
      <c r="AY180" s="435">
        <f>INPUT!BH153</f>
        <v>5.7142857142857162</v>
      </c>
      <c r="AZ180" s="434">
        <f>INPUT!BI153</f>
        <v>76</v>
      </c>
      <c r="BA180" s="435">
        <f>INPUT!BJ153</f>
        <v>4.1095890410958846</v>
      </c>
      <c r="BB180" s="434">
        <f>INPUT!BK153</f>
        <v>75</v>
      </c>
      <c r="BC180" s="435">
        <f>INPUT!BL153</f>
        <v>7.1428571428571397</v>
      </c>
      <c r="BD180" s="434">
        <f>INPUT!BM153</f>
        <v>93</v>
      </c>
      <c r="BE180" s="435">
        <f>INPUT!BN153</f>
        <v>29.166666666666675</v>
      </c>
      <c r="BF180" s="434">
        <f>INPUT!BO153</f>
        <v>96</v>
      </c>
      <c r="BG180" s="435">
        <f>INPUT!BP153</f>
        <v>29.729729729729737</v>
      </c>
      <c r="BH180" s="434">
        <f>INPUT!BQ153</f>
        <v>100</v>
      </c>
      <c r="BI180" s="435">
        <f>INPUT!BR153</f>
        <v>31.578947368421062</v>
      </c>
      <c r="BJ180" s="434">
        <f>INPUT!BS153</f>
        <v>93</v>
      </c>
      <c r="BK180" s="435">
        <f>INPUT!BT153</f>
        <v>24</v>
      </c>
      <c r="BL180" s="434">
        <f>INPUT!BU153</f>
        <v>115</v>
      </c>
      <c r="BM180" s="435">
        <f>INPUT!BV153</f>
        <v>23.655913978494624</v>
      </c>
      <c r="BN180" s="434">
        <f>INPUT!BW153</f>
        <v>124</v>
      </c>
      <c r="BO180" s="435">
        <f>INPUT!BX153</f>
        <v>29.166666666666675</v>
      </c>
      <c r="BP180" s="434">
        <f>INPUT!BY153</f>
        <v>121</v>
      </c>
      <c r="BQ180" s="435">
        <f>INPUT!BZ153</f>
        <v>20.999999999999996</v>
      </c>
      <c r="BR180" s="434">
        <f>INPUT!CA153</f>
        <v>123</v>
      </c>
      <c r="BS180" s="435">
        <f>INPUT!CB153</f>
        <v>32.258064516129025</v>
      </c>
      <c r="BT180" s="434">
        <f>INPUT!CC153</f>
        <v>154</v>
      </c>
      <c r="BU180" s="435">
        <f>INPUT!CD153</f>
        <v>33.913043478260875</v>
      </c>
      <c r="BV180" s="434">
        <f>INPUT!CE153</f>
        <v>135.70560282904188</v>
      </c>
      <c r="BW180" s="435">
        <f>INPUT!CF153</f>
        <v>9.4400022814853823</v>
      </c>
      <c r="BX180" s="434">
        <f>INPUT!CG153</f>
        <v>131.66757197175448</v>
      </c>
      <c r="BY180" s="435">
        <f>INPUT!CH153</f>
        <v>8.816175183268161</v>
      </c>
      <c r="BZ180" s="434">
        <f>INPUT!CI153</f>
        <v>139.04828551434571</v>
      </c>
      <c r="CA180" s="435">
        <f>INPUT!CJ153</f>
        <v>13.047386597029021</v>
      </c>
      <c r="CB180" s="434">
        <f>INPUT!CK153</f>
        <v>159.19108743037054</v>
      </c>
      <c r="CC180" s="435">
        <f>INPUT!CL153</f>
        <v>3.3708359937471011</v>
      </c>
      <c r="CD180" s="434">
        <f>INPUT!CM153</f>
        <v>154</v>
      </c>
      <c r="CE180" s="435">
        <f>INPUT!CN153</f>
        <v>13.480944625407165</v>
      </c>
      <c r="CF180" s="434">
        <f>INPUT!CO153</f>
        <v>162.22876057374035</v>
      </c>
      <c r="CG180" s="435">
        <f>INPUT!CP153</f>
        <v>23.210869726178206</v>
      </c>
      <c r="CH180" s="434">
        <f>INPUT!CQ153</f>
        <v>172.84649010028284</v>
      </c>
      <c r="CI180" s="435">
        <f>INPUT!CR153</f>
        <v>24.30681145108413</v>
      </c>
      <c r="CJ180" s="434">
        <f>INPUT!CS153</f>
        <v>161</v>
      </c>
      <c r="CK180" s="435">
        <f>INPUT!CT153</f>
        <v>1.1363152289669998</v>
      </c>
      <c r="CL180" s="434">
        <f>INPUT!CU153</f>
        <v>178</v>
      </c>
      <c r="CM180" s="435">
        <f>INPUT!CV153</f>
        <v>15.58441558441559</v>
      </c>
      <c r="CN180" s="434">
        <f>INPUT!CW153</f>
        <v>177</v>
      </c>
      <c r="CO180" s="435">
        <f>INPUT!CX153</f>
        <v>9.1051915665381955</v>
      </c>
      <c r="CP180" s="434">
        <f>INPUT!CY153</f>
        <v>181</v>
      </c>
      <c r="CQ180" s="435">
        <f>INPUT!CZ153</f>
        <v>4.7171972627194414</v>
      </c>
      <c r="CR180" s="434">
        <f>INPUT!DA153</f>
        <v>181</v>
      </c>
      <c r="CS180" s="435">
        <f>INPUT!DB153</f>
        <v>12.422360248447205</v>
      </c>
      <c r="CT180" s="434">
        <f>INPUT!DC153</f>
        <v>163</v>
      </c>
      <c r="CU180" s="435">
        <f>INPUT!DD153</f>
        <v>-8.4269662921348303</v>
      </c>
      <c r="CV180" s="434">
        <f>INPUT!DE153</f>
        <v>153</v>
      </c>
      <c r="CW180" s="435">
        <f>INPUT!DF153</f>
        <v>-13.559322033898303</v>
      </c>
      <c r="CX180" s="434">
        <f>INPUT!DG153</f>
        <v>153</v>
      </c>
      <c r="CY180" s="435">
        <f>INPUT!DH153</f>
        <v>-15.469613259668513</v>
      </c>
      <c r="CZ180" s="434">
        <f>INPUT!DI153</f>
        <v>172</v>
      </c>
      <c r="DA180" s="435">
        <f>INPUT!DJ153</f>
        <v>-4.9723756906077332</v>
      </c>
      <c r="DB180" s="434">
        <f>INPUT!DK153</f>
        <v>164</v>
      </c>
      <c r="DC180" s="435">
        <f>INPUT!DL153</f>
        <v>0.61349693251533388</v>
      </c>
      <c r="DD180" s="434">
        <f>INPUT!DM153</f>
        <v>168</v>
      </c>
      <c r="DE180" s="435">
        <f>INPUT!DN153</f>
        <v>9.8039215686274606</v>
      </c>
      <c r="DF180" s="434">
        <f>INPUT!DO153</f>
        <v>159</v>
      </c>
      <c r="DG180" s="435">
        <f>INPUT!DP153</f>
        <v>3.9215686274509887</v>
      </c>
      <c r="DH180" s="434">
        <f>INPUT!DQ153</f>
        <v>158</v>
      </c>
      <c r="DI180" s="435">
        <f>INPUT!DR153</f>
        <v>-8.139534883720934</v>
      </c>
      <c r="DJ180" s="434">
        <f>INPUT!DS153</f>
        <v>149</v>
      </c>
      <c r="DK180" s="435">
        <f>INPUT!DT153</f>
        <v>-9.1463414634146307</v>
      </c>
      <c r="DL180" s="434">
        <f>INPUT!DU153</f>
        <v>141</v>
      </c>
      <c r="DM180" s="435">
        <f>INPUT!DV153</f>
        <v>-16.071428571428569</v>
      </c>
      <c r="DN180" s="434">
        <f>INPUT!DW153</f>
        <v>144</v>
      </c>
      <c r="DO180" s="435">
        <f>INPUT!DX153</f>
        <v>-9.4339622641509422</v>
      </c>
      <c r="DP180" s="434">
        <f>INPUT!DY153</f>
        <v>143</v>
      </c>
      <c r="DQ180" s="435">
        <f>INPUT!DZ153</f>
        <v>-9.4936708860759449</v>
      </c>
      <c r="DR180" s="434">
        <f>INPUT!EA153</f>
        <v>151</v>
      </c>
      <c r="DS180" s="435">
        <f>INPUT!EB153</f>
        <v>1.3422818791946289</v>
      </c>
      <c r="DT180" s="434">
        <f>INPUT!EC153</f>
        <v>167</v>
      </c>
      <c r="DU180" s="435">
        <f>INPUT!ED153</f>
        <v>18.439716312056742</v>
      </c>
      <c r="DV180" s="434">
        <f>INPUT!EE153</f>
        <v>166</v>
      </c>
      <c r="DW180" s="435">
        <f>INPUT!EF153</f>
        <v>15.277777777777768</v>
      </c>
      <c r="DX180" s="434">
        <f>INPUT!EG153</f>
        <v>159</v>
      </c>
      <c r="DY180" s="435">
        <f>INPUT!EH153</f>
        <v>11.188811188811187</v>
      </c>
      <c r="DZ180" s="434">
        <f>INPUT!EI153</f>
        <v>154</v>
      </c>
      <c r="EA180" s="435">
        <f>INPUT!EJ153</f>
        <v>1.9867549668874274</v>
      </c>
      <c r="EB180" s="434">
        <f>INPUT!EK153</f>
        <v>167</v>
      </c>
      <c r="EC180" s="435">
        <f>INPUT!EL153</f>
        <v>0</v>
      </c>
      <c r="ED180" s="434">
        <f>INPUT!EM153</f>
        <v>154.52000000000001</v>
      </c>
      <c r="EE180" s="435">
        <f>INPUT!EN153</f>
        <v>-6.915662650602405</v>
      </c>
      <c r="EF180" s="434">
        <f>INPUT!EO153</f>
        <v>153</v>
      </c>
      <c r="EG180" s="435">
        <f>INPUT!EP153</f>
        <v>-3.7735849056603765</v>
      </c>
      <c r="EH180" s="434">
        <f>INPUT!EQ153</f>
        <v>167.39735777681346</v>
      </c>
      <c r="EI180" s="435">
        <f>INPUT!ER153</f>
        <v>8.6995829719567865</v>
      </c>
      <c r="EJ180" s="434">
        <f>INPUT!ES153</f>
        <v>177.72433418153881</v>
      </c>
      <c r="EK180" s="435">
        <f>INPUT!ET153</f>
        <v>6.4217569949334141</v>
      </c>
      <c r="EL180" s="434">
        <f>INPUT!EU153</f>
        <v>162.040043017968</v>
      </c>
      <c r="EM180" s="435">
        <f>INPUT!EV153</f>
        <v>4.8667117641522095</v>
      </c>
      <c r="EN180" s="434">
        <f>INPUT!EW153</f>
        <v>159.41437418820976</v>
      </c>
      <c r="EO180" s="435">
        <f>INPUT!EX153</f>
        <v>4.1924014302024526</v>
      </c>
      <c r="EQ180" s="434">
        <f>INPUT!FF153</f>
        <v>178</v>
      </c>
      <c r="ER180" s="435">
        <f>INPUT!FG153</f>
        <v>17.880794701986758</v>
      </c>
      <c r="ES180" s="434">
        <f>INPUT!FH153</f>
        <v>178</v>
      </c>
      <c r="ET180" s="435">
        <f>INPUT!FI153</f>
        <v>0</v>
      </c>
      <c r="EU180" s="434">
        <f>INPUT!FJ153</f>
        <v>209</v>
      </c>
      <c r="EV180" s="435">
        <f>INPUT!FK153</f>
        <v>17.41573033707866</v>
      </c>
      <c r="EW180" s="434">
        <f>INPUT!FL153</f>
        <v>255</v>
      </c>
      <c r="EX180" s="435">
        <f>INPUT!FM153</f>
        <v>22.009569377990434</v>
      </c>
      <c r="EY180" s="434">
        <f>INPUT!FN153</f>
        <v>273</v>
      </c>
      <c r="EZ180" s="435">
        <f>INPUT!FO153</f>
        <v>7.0588235294117618</v>
      </c>
      <c r="FA180" s="434">
        <f>INPUT!FP153</f>
        <v>285</v>
      </c>
      <c r="FB180" s="435">
        <f>INPUT!FQ153</f>
        <v>4.3956043956044022</v>
      </c>
      <c r="FC180" s="434">
        <f>INPUT!FR153</f>
        <v>285</v>
      </c>
      <c r="FD180" s="435">
        <f>INPUT!FS153</f>
        <v>0</v>
      </c>
      <c r="FE180" s="434">
        <f>INPUT!FT153</f>
        <v>318</v>
      </c>
      <c r="FF180" s="435">
        <f>INPUT!FU153</f>
        <v>11.578947368421044</v>
      </c>
      <c r="FG180" s="434">
        <f>INPUT!FV153</f>
        <v>404</v>
      </c>
      <c r="FH180" s="435">
        <f>INPUT!FW153</f>
        <v>27.044025157232699</v>
      </c>
      <c r="FI180" s="434">
        <f>INPUT!FX153</f>
        <v>522</v>
      </c>
      <c r="FJ180" s="435">
        <f>INPUT!FY153</f>
        <v>29.207920792079211</v>
      </c>
      <c r="FK180" s="434">
        <f>INPUT!FZ153</f>
        <v>565.61254774551264</v>
      </c>
      <c r="FL180" s="435">
        <f>INPUT!GA153</f>
        <v>8.3548942041211873</v>
      </c>
      <c r="FM180" s="434">
        <f>INPUT!GB153</f>
        <v>650.07525067402321</v>
      </c>
      <c r="FN180" s="435">
        <f>INPUT!GC153</f>
        <v>14.932961311620874</v>
      </c>
      <c r="FO180" s="434">
        <f>INPUT!GD153</f>
        <v>717</v>
      </c>
      <c r="FP180" s="435">
        <f>INPUT!GE153</f>
        <v>10.294923434877212</v>
      </c>
      <c r="FQ180" s="434">
        <f>INPUT!GF153</f>
        <v>641</v>
      </c>
      <c r="FR180" s="435">
        <f>INPUT!GG153</f>
        <v>-10.599721059972111</v>
      </c>
      <c r="FS180" s="434">
        <f>INPUT!GH153</f>
        <v>649</v>
      </c>
      <c r="FT180" s="435">
        <f>INPUT!GI153</f>
        <v>1.2480499219968744</v>
      </c>
      <c r="FU180" s="434">
        <f>INPUT!GJ153</f>
        <v>577</v>
      </c>
      <c r="FV180" s="435">
        <f>INPUT!GK153</f>
        <v>-11.093990755007699</v>
      </c>
      <c r="FW180" s="434">
        <f>INPUT!GL153</f>
        <v>643</v>
      </c>
      <c r="FX180" s="435">
        <f>INPUT!GM153</f>
        <v>11.438474870017323</v>
      </c>
      <c r="FY180" s="434">
        <f>INPUT!GN153</f>
        <v>628.52</v>
      </c>
      <c r="FZ180" s="435">
        <f>INPUT!GO153</f>
        <v>-2.2519440124416867</v>
      </c>
      <c r="GA180" s="434">
        <f>INPUT!GP153</f>
        <v>666.57610916452995</v>
      </c>
      <c r="GB180" s="435">
        <f>INPUT!GQ153</f>
        <v>6.0548764024263235</v>
      </c>
      <c r="GC180" s="434">
        <f>INPUT!GR153</f>
        <v>645.0299829480582</v>
      </c>
      <c r="GD180" s="435">
        <f>INPUT!GS153</f>
        <v>-3.2323580038710276</v>
      </c>
      <c r="GE180" s="434">
        <f>INPUT!GT153</f>
        <v>622.84146097729354</v>
      </c>
      <c r="GF180" s="435">
        <f>INPUT!GU153</f>
        <v>-3.4399210203150288</v>
      </c>
      <c r="GG180" s="434">
        <f>INPUT!GV153</f>
        <v>604.85795482829258</v>
      </c>
      <c r="GH180" s="435">
        <f>INPUT!GW153</f>
        <v>-2.887332856869107</v>
      </c>
      <c r="GI180" s="434">
        <f>INPUT!GX153</f>
        <v>590.76027772740906</v>
      </c>
      <c r="GJ180" s="435">
        <f>INPUT!GY153</f>
        <v>-2.3307417862902358</v>
      </c>
      <c r="GK180" s="435">
        <f>INPUT!GZ153</f>
        <v>-1.2315048542771545</v>
      </c>
      <c r="GL180" s="436"/>
    </row>
    <row r="181" spans="1:194" ht="12" hidden="1" customHeight="1" outlineLevel="1" x14ac:dyDescent="0.2">
      <c r="A181" s="433" t="str">
        <f>INPUT!B100</f>
        <v>Operating Expenses</v>
      </c>
      <c r="B181" s="434">
        <f>INPUT!K163</f>
        <v>311</v>
      </c>
      <c r="C181" s="435">
        <f>INPUT!L163</f>
        <v>-7.9881656804733687</v>
      </c>
      <c r="D181" s="434">
        <f>INPUT!M163</f>
        <v>314</v>
      </c>
      <c r="E181" s="435">
        <f>INPUT!N163</f>
        <v>-8.7209302325581444</v>
      </c>
      <c r="F181" s="434">
        <f>INPUT!O163</f>
        <v>326</v>
      </c>
      <c r="G181" s="435">
        <f>INPUT!P163</f>
        <v>-3.5502958579881616</v>
      </c>
      <c r="H181" s="434">
        <f>INPUT!Q163</f>
        <v>329</v>
      </c>
      <c r="I181" s="435">
        <f>INPUT!R163</f>
        <v>-1.2012012012011963</v>
      </c>
      <c r="J181" s="434">
        <f>INPUT!S163</f>
        <v>291</v>
      </c>
      <c r="K181" s="435">
        <f>INPUT!T163</f>
        <v>-6.4308681672025747</v>
      </c>
      <c r="L181" s="434">
        <f>INPUT!U163</f>
        <v>308</v>
      </c>
      <c r="M181" s="435">
        <f>INPUT!V163</f>
        <v>-1.9108280254777066</v>
      </c>
      <c r="N181" s="434">
        <f>INPUT!W163</f>
        <v>333</v>
      </c>
      <c r="O181" s="435">
        <f>INPUT!X163</f>
        <v>2.1472392638036908</v>
      </c>
      <c r="P181" s="434">
        <f>INPUT!Y163</f>
        <v>340</v>
      </c>
      <c r="Q181" s="435">
        <f>INPUT!Z163</f>
        <v>3.3434650455927084</v>
      </c>
      <c r="R181" s="434">
        <f>INPUT!AA163</f>
        <v>331</v>
      </c>
      <c r="S181" s="435">
        <f>INPUT!AB163</f>
        <v>13.745704467353947</v>
      </c>
      <c r="T181" s="434">
        <f>INPUT!AC163</f>
        <v>338</v>
      </c>
      <c r="U181" s="435">
        <f>INPUT!AD163</f>
        <v>9.740259740259738</v>
      </c>
      <c r="V181" s="434">
        <f>INPUT!AE163</f>
        <v>368</v>
      </c>
      <c r="W181" s="435">
        <f>INPUT!AF163</f>
        <v>10.510510510510507</v>
      </c>
      <c r="X181" s="434">
        <f>INPUT!AG163</f>
        <v>389</v>
      </c>
      <c r="Y181" s="435">
        <f>INPUT!AH163</f>
        <v>14.411764705882346</v>
      </c>
      <c r="Z181" s="434">
        <f>INPUT!AI163</f>
        <v>380</v>
      </c>
      <c r="AA181" s="435">
        <f>INPUT!AJ163</f>
        <v>14.803625377643503</v>
      </c>
      <c r="AB181" s="434">
        <f>INPUT!AK163</f>
        <v>398</v>
      </c>
      <c r="AC181" s="435">
        <f>INPUT!AL163</f>
        <v>17.751479289940832</v>
      </c>
      <c r="AD181" s="434">
        <f>INPUT!AM163</f>
        <v>396</v>
      </c>
      <c r="AE181" s="435">
        <f>INPUT!AN163</f>
        <v>7.6086956521739024</v>
      </c>
      <c r="AF181" s="434">
        <f>INPUT!AO163</f>
        <v>424</v>
      </c>
      <c r="AG181" s="435">
        <f>INPUT!AP163</f>
        <v>8.9974293059125863</v>
      </c>
      <c r="AH181" s="434">
        <f>INPUT!AQ163</f>
        <v>413</v>
      </c>
      <c r="AI181" s="435">
        <f>INPUT!AR163</f>
        <v>8.6842105263157841</v>
      </c>
      <c r="AJ181" s="434">
        <f>INPUT!AS163</f>
        <v>442</v>
      </c>
      <c r="AK181" s="435">
        <f>INPUT!AT163</f>
        <v>11.05527638190955</v>
      </c>
      <c r="AL181" s="434">
        <f>INPUT!AU163</f>
        <v>405</v>
      </c>
      <c r="AM181" s="435">
        <f>INPUT!AV163</f>
        <v>2.2727272727272707</v>
      </c>
      <c r="AN181" s="434">
        <f>INPUT!AW163</f>
        <v>452</v>
      </c>
      <c r="AO181" s="435">
        <f>INPUT!AX163</f>
        <v>6.60377358490567</v>
      </c>
      <c r="AP181" s="434">
        <f>INPUT!AY163</f>
        <v>399</v>
      </c>
      <c r="AQ181" s="435">
        <f>INPUT!AZ163</f>
        <v>-3.3898305084745783</v>
      </c>
      <c r="AR181" s="434">
        <f>INPUT!BA163</f>
        <v>421</v>
      </c>
      <c r="AS181" s="435">
        <f>INPUT!BB163</f>
        <v>-4.7511312217194623</v>
      </c>
      <c r="AT181" s="434">
        <f>INPUT!BC163</f>
        <v>420</v>
      </c>
      <c r="AU181" s="435">
        <f>INPUT!BD163</f>
        <v>3.7037037037036979</v>
      </c>
      <c r="AV181" s="434">
        <f>INPUT!BE163</f>
        <v>449</v>
      </c>
      <c r="AW181" s="435">
        <f>INPUT!BF163</f>
        <v>-0.66371681415928752</v>
      </c>
      <c r="AX181" s="434">
        <f>INPUT!BG163</f>
        <v>416</v>
      </c>
      <c r="AY181" s="435">
        <f>INPUT!BH163</f>
        <v>4.2606516290726759</v>
      </c>
      <c r="AZ181" s="434">
        <f>INPUT!BI163</f>
        <v>423</v>
      </c>
      <c r="BA181" s="435">
        <f>INPUT!BJ163</f>
        <v>0.47505938242280443</v>
      </c>
      <c r="BB181" s="434">
        <f>INPUT!BK163</f>
        <v>444</v>
      </c>
      <c r="BC181" s="435">
        <f>INPUT!BL163</f>
        <v>5.7142857142857162</v>
      </c>
      <c r="BD181" s="434">
        <f>INPUT!BM163</f>
        <v>509</v>
      </c>
      <c r="BE181" s="435">
        <f>INPUT!BN163</f>
        <v>13.363028953229406</v>
      </c>
      <c r="BF181" s="434">
        <f>INPUT!BO163</f>
        <v>508</v>
      </c>
      <c r="BG181" s="435">
        <f>INPUT!BP163</f>
        <v>22.115384615384627</v>
      </c>
      <c r="BH181" s="434">
        <f>INPUT!BQ163</f>
        <v>523</v>
      </c>
      <c r="BI181" s="435">
        <f>INPUT!BR163</f>
        <v>23.640661938534269</v>
      </c>
      <c r="BJ181" s="434">
        <f>INPUT!BS163</f>
        <v>507</v>
      </c>
      <c r="BK181" s="435">
        <f>INPUT!BT163</f>
        <v>14.189189189189189</v>
      </c>
      <c r="BL181" s="434">
        <f>INPUT!BU163</f>
        <v>578</v>
      </c>
      <c r="BM181" s="435">
        <f>INPUT!BV163</f>
        <v>13.555992141453821</v>
      </c>
      <c r="BN181" s="434">
        <f>INPUT!BW163</f>
        <v>572</v>
      </c>
      <c r="BO181" s="435">
        <f>INPUT!BX163</f>
        <v>12.598425196850393</v>
      </c>
      <c r="BP181" s="434">
        <f>INPUT!BY163</f>
        <v>568</v>
      </c>
      <c r="BQ181" s="435">
        <f>INPUT!BZ163</f>
        <v>8.604206500956014</v>
      </c>
      <c r="BR181" s="434">
        <f>INPUT!CA163</f>
        <v>607</v>
      </c>
      <c r="BS181" s="435">
        <f>INPUT!CB163</f>
        <v>19.723865877712022</v>
      </c>
      <c r="BT181" s="434">
        <f>INPUT!CC163</f>
        <v>671</v>
      </c>
      <c r="BU181" s="435">
        <f>INPUT!CD163</f>
        <v>16.089965397923866</v>
      </c>
      <c r="BV181" s="434">
        <f>INPUT!CE163</f>
        <v>599.76793015802855</v>
      </c>
      <c r="BW181" s="435">
        <f>INPUT!CF163</f>
        <v>4.854533244410586</v>
      </c>
      <c r="BX181" s="434">
        <f>INPUT!CG163</f>
        <v>624.5192829983705</v>
      </c>
      <c r="BY181" s="435">
        <f>INPUT!CH163</f>
        <v>9.9505779926708726</v>
      </c>
      <c r="BZ181" s="434">
        <f>INPUT!CI163</f>
        <v>654.43200373221373</v>
      </c>
      <c r="CA181" s="435">
        <f>INPUT!CJ163</f>
        <v>7.8141686544009437</v>
      </c>
      <c r="CB181" s="434">
        <f>INPUT!CK163</f>
        <v>722.06345362073148</v>
      </c>
      <c r="CC181" s="435">
        <f>INPUT!CL163</f>
        <v>7.6100527005561025</v>
      </c>
      <c r="CD181" s="434">
        <f>INPUT!CM163</f>
        <v>663</v>
      </c>
      <c r="CE181" s="435">
        <f>INPUT!CN163</f>
        <v>10.542756066552418</v>
      </c>
      <c r="CF181" s="434">
        <f>INPUT!CO163</f>
        <v>691</v>
      </c>
      <c r="CG181" s="435">
        <f>INPUT!CP163</f>
        <v>10.645102370970827</v>
      </c>
      <c r="CH181" s="434">
        <f>INPUT!CQ163</f>
        <v>715</v>
      </c>
      <c r="CI181" s="435">
        <f>INPUT!CR163</f>
        <v>9.2550480297980631</v>
      </c>
      <c r="CJ181" s="434">
        <f>INPUT!CS163</f>
        <v>769</v>
      </c>
      <c r="CK181" s="435">
        <f>INPUT!CT163</f>
        <v>6.5003354128932544</v>
      </c>
      <c r="CL181" s="434">
        <f>INPUT!CU163</f>
        <v>709</v>
      </c>
      <c r="CM181" s="435">
        <f>INPUT!CV163</f>
        <v>6.9381598793363475</v>
      </c>
      <c r="CN181" s="434">
        <f>INPUT!CW163</f>
        <v>722</v>
      </c>
      <c r="CO181" s="435">
        <f>INPUT!CX163</f>
        <v>4.4862518089725079</v>
      </c>
      <c r="CP181" s="434">
        <f>INPUT!CY163</f>
        <v>746</v>
      </c>
      <c r="CQ181" s="435">
        <f>INPUT!CZ163</f>
        <v>4.3356643356643465</v>
      </c>
      <c r="CR181" s="434">
        <f>INPUT!DA163</f>
        <v>759</v>
      </c>
      <c r="CS181" s="435">
        <f>INPUT!DB163</f>
        <v>-1.3003901170351106</v>
      </c>
      <c r="CT181" s="434">
        <f>INPUT!DC163</f>
        <v>622</v>
      </c>
      <c r="CU181" s="435">
        <f>INPUT!DD163</f>
        <v>-12.270803949224263</v>
      </c>
      <c r="CV181" s="434">
        <f>INPUT!DE163</f>
        <v>591</v>
      </c>
      <c r="CW181" s="435">
        <f>INPUT!DF163</f>
        <v>-18.144044321329645</v>
      </c>
      <c r="CX181" s="434">
        <f>INPUT!DG163</f>
        <v>641</v>
      </c>
      <c r="CY181" s="435">
        <f>INPUT!DH163</f>
        <v>-14.075067024128685</v>
      </c>
      <c r="CZ181" s="434">
        <f>INPUT!DI163</f>
        <v>639</v>
      </c>
      <c r="DA181" s="435">
        <f>INPUT!DJ163</f>
        <v>-15.810276679841895</v>
      </c>
      <c r="DB181" s="434">
        <f>INPUT!DK163</f>
        <v>600</v>
      </c>
      <c r="DC181" s="435">
        <f>INPUT!DL163</f>
        <v>-3.5369774919614128</v>
      </c>
      <c r="DD181" s="434">
        <f>INPUT!DM163</f>
        <v>586</v>
      </c>
      <c r="DE181" s="435">
        <f>INPUT!DN163</f>
        <v>-0.84602368866327771</v>
      </c>
      <c r="DF181" s="434">
        <f>INPUT!DO163</f>
        <v>599</v>
      </c>
      <c r="DG181" s="435">
        <f>INPUT!DP163</f>
        <v>-6.5522620904836177</v>
      </c>
      <c r="DH181" s="434">
        <f>INPUT!DQ163</f>
        <v>580</v>
      </c>
      <c r="DI181" s="435">
        <f>INPUT!DR163</f>
        <v>-9.2331768388106426</v>
      </c>
      <c r="DJ181" s="434">
        <f>INPUT!DS163</f>
        <v>503</v>
      </c>
      <c r="DK181" s="435">
        <f>INPUT!DT163</f>
        <v>-16.166666666666664</v>
      </c>
      <c r="DL181" s="434">
        <f>INPUT!DU163</f>
        <v>522</v>
      </c>
      <c r="DM181" s="435">
        <f>INPUT!DV163</f>
        <v>-10.921501706484637</v>
      </c>
      <c r="DN181" s="434">
        <f>INPUT!DW163</f>
        <v>522</v>
      </c>
      <c r="DO181" s="435">
        <f>INPUT!DX163</f>
        <v>-12.854757929883142</v>
      </c>
      <c r="DP181" s="434">
        <f>INPUT!DY163</f>
        <v>509</v>
      </c>
      <c r="DQ181" s="435">
        <f>INPUT!DZ163</f>
        <v>-12.241379310344824</v>
      </c>
      <c r="DR181" s="434">
        <f>INPUT!EA163</f>
        <v>537</v>
      </c>
      <c r="DS181" s="435">
        <f>INPUT!EB163</f>
        <v>6.7594433399602361</v>
      </c>
      <c r="DT181" s="434">
        <f>INPUT!EC163</f>
        <v>594</v>
      </c>
      <c r="DU181" s="435">
        <f>INPUT!ED163</f>
        <v>13.793103448275868</v>
      </c>
      <c r="DV181" s="434">
        <f>INPUT!EE163</f>
        <v>617</v>
      </c>
      <c r="DW181" s="435">
        <f>INPUT!EF163</f>
        <v>18.199233716475092</v>
      </c>
      <c r="DX181" s="434">
        <f>INPUT!EG163</f>
        <v>577</v>
      </c>
      <c r="DY181" s="435">
        <f>INPUT!EH163</f>
        <v>13.359528487229856</v>
      </c>
      <c r="DZ181" s="434">
        <f>INPUT!EI163</f>
        <v>550</v>
      </c>
      <c r="EA181" s="435">
        <f>INPUT!EJ163</f>
        <v>2.4208566108007368</v>
      </c>
      <c r="EB181" s="434">
        <f>INPUT!EK163</f>
        <v>559</v>
      </c>
      <c r="EC181" s="435">
        <f>INPUT!EL163</f>
        <v>-5.8922558922558927</v>
      </c>
      <c r="ED181" s="434">
        <f>INPUT!EM163</f>
        <v>569.54999999999995</v>
      </c>
      <c r="EE181" s="435">
        <f>INPUT!EN163</f>
        <v>-7.6904376012966065</v>
      </c>
      <c r="EF181" s="434">
        <f>INPUT!EO163</f>
        <v>577</v>
      </c>
      <c r="EG181" s="435">
        <f>INPUT!EP163</f>
        <v>0</v>
      </c>
      <c r="EH181" s="434">
        <f>INPUT!EQ163</f>
        <v>583.61672734197214</v>
      </c>
      <c r="EI181" s="435">
        <f>INPUT!ER163</f>
        <v>6.1121322439949388</v>
      </c>
      <c r="EJ181" s="434">
        <f>INPUT!ES163</f>
        <v>601.25696162369218</v>
      </c>
      <c r="EK181" s="435">
        <f>INPUT!ET163</f>
        <v>7.559384905848332</v>
      </c>
      <c r="EL181" s="434">
        <f>INPUT!EU163</f>
        <v>607.99564179834636</v>
      </c>
      <c r="EM181" s="435">
        <f>INPUT!EV163</f>
        <v>6.750178526616879</v>
      </c>
      <c r="EN181" s="434">
        <f>INPUT!EW163</f>
        <v>610.25607978177129</v>
      </c>
      <c r="EO181" s="435">
        <f>INPUT!EX163</f>
        <v>5.7636186796830691</v>
      </c>
      <c r="EQ181" s="434">
        <f>INPUT!FF163</f>
        <v>1353</v>
      </c>
      <c r="ER181" s="435">
        <f>INPUT!FG163</f>
        <v>14.75826972010179</v>
      </c>
      <c r="ES181" s="434">
        <f>INPUT!FH163</f>
        <v>1280</v>
      </c>
      <c r="ET181" s="435">
        <f>INPUT!FI163</f>
        <v>-5.3954175905395418</v>
      </c>
      <c r="EU181" s="434">
        <f>INPUT!FJ163</f>
        <v>1272</v>
      </c>
      <c r="EV181" s="435">
        <f>INPUT!FK163</f>
        <v>-0.62499999999999778</v>
      </c>
      <c r="EW181" s="434">
        <f>INPUT!FL163</f>
        <v>1426</v>
      </c>
      <c r="EX181" s="435">
        <f>INPUT!FM163</f>
        <v>12.106918238993703</v>
      </c>
      <c r="EY181" s="434">
        <f>INPUT!FN163</f>
        <v>1598</v>
      </c>
      <c r="EZ181" s="435">
        <f>INPUT!FO163</f>
        <v>12.061711079943894</v>
      </c>
      <c r="FA181" s="434">
        <f>INPUT!FP163</f>
        <v>1712</v>
      </c>
      <c r="FB181" s="435">
        <f>INPUT!FQ163</f>
        <v>7.1339173967459368</v>
      </c>
      <c r="FC181" s="434">
        <f>INPUT!FR163</f>
        <v>1689</v>
      </c>
      <c r="FD181" s="435">
        <f>INPUT!FS163</f>
        <v>-1.3434579439252303</v>
      </c>
      <c r="FE181" s="434">
        <f>INPUT!FT163</f>
        <v>1792</v>
      </c>
      <c r="FF181" s="435">
        <f>INPUT!FU163</f>
        <v>6.0982830076968586</v>
      </c>
      <c r="FG181" s="434">
        <f>INPUT!FV163</f>
        <v>2116</v>
      </c>
      <c r="FH181" s="435">
        <f>INPUT!FW163</f>
        <v>18.080357142857139</v>
      </c>
      <c r="FI181" s="434">
        <f>INPUT!FX163</f>
        <v>2418</v>
      </c>
      <c r="FJ181" s="435">
        <f>INPUT!FY163</f>
        <v>14.272211720226835</v>
      </c>
      <c r="FK181" s="434">
        <f>INPUT!FZ163</f>
        <v>2600.7826705093439</v>
      </c>
      <c r="FL181" s="435">
        <f>INPUT!GA163</f>
        <v>7.5592502278471363</v>
      </c>
      <c r="FM181" s="434">
        <f>INPUT!GB163</f>
        <v>2838</v>
      </c>
      <c r="FN181" s="435">
        <f>INPUT!GC163</f>
        <v>9.1209977742661152</v>
      </c>
      <c r="FO181" s="434">
        <f>INPUT!GD163</f>
        <v>2936</v>
      </c>
      <c r="FP181" s="435">
        <f>INPUT!GE163</f>
        <v>3.4531360112755483</v>
      </c>
      <c r="FQ181" s="434">
        <f>INPUT!GF163</f>
        <v>2493</v>
      </c>
      <c r="FR181" s="435">
        <f>INPUT!GG163</f>
        <v>-15.088555858310626</v>
      </c>
      <c r="FS181" s="434">
        <f>INPUT!GH163</f>
        <v>2365</v>
      </c>
      <c r="FT181" s="435">
        <f>INPUT!GI163</f>
        <v>-5.1343762535098314</v>
      </c>
      <c r="FU181" s="434">
        <f>INPUT!GJ163</f>
        <v>2056</v>
      </c>
      <c r="FV181" s="435">
        <f>INPUT!GK163</f>
        <v>-13.06553911205074</v>
      </c>
      <c r="FW181" s="434">
        <f>INPUT!GL163</f>
        <v>2325</v>
      </c>
      <c r="FX181" s="435">
        <f>INPUT!GM163</f>
        <v>13.083657587548636</v>
      </c>
      <c r="FY181" s="434">
        <f>INPUT!GN163</f>
        <v>2255.5500000000002</v>
      </c>
      <c r="FZ181" s="435">
        <f>INPUT!GO163</f>
        <v>-2.9870967741935428</v>
      </c>
      <c r="GA181" s="434">
        <f>INPUT!GP163</f>
        <v>2403.125410545782</v>
      </c>
      <c r="GB181" s="435">
        <f>INPUT!GQ163</f>
        <v>6.5427683068777887</v>
      </c>
      <c r="GC181" s="434">
        <f>INPUT!GR163</f>
        <v>2290.5303515678179</v>
      </c>
      <c r="GD181" s="435">
        <f>INPUT!GS163</f>
        <v>-4.6853592610629597</v>
      </c>
      <c r="GE181" s="434">
        <f>INPUT!GT163</f>
        <v>2287.3872972235777</v>
      </c>
      <c r="GF181" s="435">
        <f>INPUT!GU163</f>
        <v>-0.13721950211612599</v>
      </c>
      <c r="GG181" s="434">
        <f>INPUT!GV163</f>
        <v>2283.4810729215255</v>
      </c>
      <c r="GH181" s="435">
        <f>INPUT!GW163</f>
        <v>-0.17077231769160317</v>
      </c>
      <c r="GI181" s="434">
        <f>INPUT!GX163</f>
        <v>2303.4578501250162</v>
      </c>
      <c r="GJ181" s="435">
        <f>INPUT!GY163</f>
        <v>0.87483874687570573</v>
      </c>
      <c r="GK181" s="435">
        <f>INPUT!GZ163</f>
        <v>0.42123594266720854</v>
      </c>
      <c r="GL181" s="436"/>
    </row>
    <row r="182" spans="1:194" ht="12" hidden="1" customHeight="1" outlineLevel="1" x14ac:dyDescent="0.2">
      <c r="A182" s="437" t="str">
        <f>INPUT!B106</f>
        <v xml:space="preserve"> Total Expenses </v>
      </c>
      <c r="B182" s="438">
        <f>INPUT!K168</f>
        <v>1691</v>
      </c>
      <c r="C182" s="435">
        <f>INPUT!L168</f>
        <v>-4.1383219954648549</v>
      </c>
      <c r="D182" s="438">
        <f>INPUT!M168</f>
        <v>1632</v>
      </c>
      <c r="E182" s="435">
        <f>INPUT!N168</f>
        <v>-9.3836757357023899</v>
      </c>
      <c r="F182" s="438">
        <f>INPUT!O168</f>
        <v>1665</v>
      </c>
      <c r="G182" s="435">
        <f>INPUT!P168</f>
        <v>-7.9092920353982299</v>
      </c>
      <c r="H182" s="438">
        <f>INPUT!Q168</f>
        <v>1660</v>
      </c>
      <c r="I182" s="435">
        <f>INPUT!R168</f>
        <v>-7.3660714285714306</v>
      </c>
      <c r="J182" s="438">
        <f>INPUT!S168</f>
        <v>1551</v>
      </c>
      <c r="K182" s="435">
        <f>INPUT!T168</f>
        <v>-8.2791247782377333</v>
      </c>
      <c r="L182" s="438">
        <f>INPUT!U168</f>
        <v>1635</v>
      </c>
      <c r="M182" s="435">
        <f>INPUT!V168</f>
        <v>0.18382352941177516</v>
      </c>
      <c r="N182" s="438">
        <f>INPUT!W168</f>
        <v>1775</v>
      </c>
      <c r="O182" s="435">
        <f>INPUT!X168</f>
        <v>6.6066066066066131</v>
      </c>
      <c r="P182" s="438">
        <f>INPUT!Y168</f>
        <v>1750</v>
      </c>
      <c r="Q182" s="435">
        <f>INPUT!Z168</f>
        <v>5.4216867469879526</v>
      </c>
      <c r="R182" s="438">
        <f>INPUT!AA168</f>
        <v>1810</v>
      </c>
      <c r="S182" s="435">
        <f>INPUT!AB168</f>
        <v>16.698903932946486</v>
      </c>
      <c r="T182" s="438">
        <f>INPUT!AC168</f>
        <v>1841</v>
      </c>
      <c r="U182" s="435">
        <f>INPUT!AD168</f>
        <v>12.599388379204889</v>
      </c>
      <c r="V182" s="438">
        <f>INPUT!AE168</f>
        <v>1902</v>
      </c>
      <c r="W182" s="435">
        <f>INPUT!AF168</f>
        <v>7.154929577464797</v>
      </c>
      <c r="X182" s="438">
        <f>INPUT!AG168</f>
        <v>2072</v>
      </c>
      <c r="Y182" s="435">
        <f>INPUT!AH168</f>
        <v>18.399999999999995</v>
      </c>
      <c r="Z182" s="438">
        <f>INPUT!AI168</f>
        <v>2094</v>
      </c>
      <c r="AA182" s="435">
        <f>INPUT!AJ168</f>
        <v>15.690607734806639</v>
      </c>
      <c r="AB182" s="438">
        <f>INPUT!AK168</f>
        <v>2086</v>
      </c>
      <c r="AC182" s="435">
        <f>INPUT!AL168</f>
        <v>13.307984790874517</v>
      </c>
      <c r="AD182" s="438">
        <f>INPUT!AM168</f>
        <v>2126</v>
      </c>
      <c r="AE182" s="435">
        <f>INPUT!AN168</f>
        <v>11.777076761303885</v>
      </c>
      <c r="AF182" s="438">
        <f>INPUT!AO168</f>
        <v>2244</v>
      </c>
      <c r="AG182" s="435">
        <f>INPUT!AP168</f>
        <v>8.3011583011582957</v>
      </c>
      <c r="AH182" s="438">
        <f>INPUT!AQ168</f>
        <v>2273</v>
      </c>
      <c r="AI182" s="435">
        <f>INPUT!AR168</f>
        <v>8.5482330468003909</v>
      </c>
      <c r="AJ182" s="438">
        <f>INPUT!AS168</f>
        <v>2249</v>
      </c>
      <c r="AK182" s="435">
        <f>INPUT!AT168</f>
        <v>7.8139980824544653</v>
      </c>
      <c r="AL182" s="438">
        <f>INPUT!AU168</f>
        <v>2202</v>
      </c>
      <c r="AM182" s="435">
        <f>INPUT!AV168</f>
        <v>3.5747883349012133</v>
      </c>
      <c r="AN182" s="438">
        <f>INPUT!AW168</f>
        <v>2171</v>
      </c>
      <c r="AO182" s="435">
        <f>INPUT!AX168</f>
        <v>-3.2531194295900123</v>
      </c>
      <c r="AP182" s="438">
        <f>INPUT!AY168</f>
        <v>2127.5</v>
      </c>
      <c r="AQ182" s="435">
        <f>INPUT!AZ168</f>
        <v>-6.4012318521777356</v>
      </c>
      <c r="AR182" s="438">
        <f>INPUT!BA168</f>
        <v>2210</v>
      </c>
      <c r="AS182" s="435">
        <f>INPUT!BB168</f>
        <v>-1.7341040462427793</v>
      </c>
      <c r="AT182" s="438">
        <f>INPUT!BC168</f>
        <v>2236</v>
      </c>
      <c r="AU182" s="435">
        <f>INPUT!BD168</f>
        <v>1.5440508628519423</v>
      </c>
      <c r="AV182" s="438">
        <f>INPUT!BE168</f>
        <v>2248</v>
      </c>
      <c r="AW182" s="435">
        <f>INPUT!BF168</f>
        <v>3.5467526485490453</v>
      </c>
      <c r="AX182" s="438">
        <f>INPUT!BG168</f>
        <v>2176</v>
      </c>
      <c r="AY182" s="435">
        <f>INPUT!BH168</f>
        <v>2.2796709753231559</v>
      </c>
      <c r="AZ182" s="438">
        <f>INPUT!BI168</f>
        <v>2181</v>
      </c>
      <c r="BA182" s="435">
        <f>INPUT!BJ168</f>
        <v>-1.3122171945701311</v>
      </c>
      <c r="BB182" s="438">
        <f>INPUT!BK168</f>
        <v>2254</v>
      </c>
      <c r="BC182" s="435">
        <f>INPUT!BL168</f>
        <v>0.80500894454382799</v>
      </c>
      <c r="BD182" s="438">
        <f>INPUT!BM168</f>
        <v>2433</v>
      </c>
      <c r="BE182" s="435">
        <f>INPUT!BN168</f>
        <v>8.2295373665480334</v>
      </c>
      <c r="BF182" s="438">
        <f>INPUT!BO168</f>
        <v>2526</v>
      </c>
      <c r="BG182" s="435">
        <f>INPUT!BP168</f>
        <v>16.084558823529417</v>
      </c>
      <c r="BH182" s="438">
        <f>INPUT!BQ168</f>
        <v>2569</v>
      </c>
      <c r="BI182" s="435">
        <f>INPUT!BR168</f>
        <v>17.790004585052731</v>
      </c>
      <c r="BJ182" s="438">
        <f>INPUT!BS168</f>
        <v>2514</v>
      </c>
      <c r="BK182" s="435">
        <f>INPUT!BT168</f>
        <v>11.535048802129545</v>
      </c>
      <c r="BL182" s="438">
        <f>INPUT!BU168</f>
        <v>2883</v>
      </c>
      <c r="BM182" s="435">
        <f>INPUT!BV168</f>
        <v>18.495684340320583</v>
      </c>
      <c r="BN182" s="438">
        <f>INPUT!BW168</f>
        <v>2898</v>
      </c>
      <c r="BO182" s="435">
        <f>INPUT!BX168</f>
        <v>14.726840855106893</v>
      </c>
      <c r="BP182" s="438">
        <f>INPUT!BY168</f>
        <v>2781</v>
      </c>
      <c r="BQ182" s="435">
        <f>INPUT!BZ168</f>
        <v>8.2522382249902613</v>
      </c>
      <c r="BR182" s="438">
        <f>INPUT!CA168</f>
        <v>2905</v>
      </c>
      <c r="BS182" s="435">
        <f>INPUT!CB168</f>
        <v>15.552903739061264</v>
      </c>
      <c r="BT182" s="438">
        <f>INPUT!CC168</f>
        <v>3102</v>
      </c>
      <c r="BU182" s="435">
        <f>INPUT!CD168</f>
        <v>7.5962539021852127</v>
      </c>
      <c r="BV182" s="438">
        <f>INPUT!CE168</f>
        <v>3012.4735329870705</v>
      </c>
      <c r="BW182" s="435">
        <f>INPUT!CF168</f>
        <v>3.950087404660807</v>
      </c>
      <c r="BX182" s="438">
        <f>INPUT!CG168</f>
        <v>2985.1868549701248</v>
      </c>
      <c r="BY182" s="435">
        <f>INPUT!CH168</f>
        <v>7.3422098155384807</v>
      </c>
      <c r="BZ182" s="438">
        <f>INPUT!CI168</f>
        <v>3227.4802892465596</v>
      </c>
      <c r="CA182" s="435">
        <f>INPUT!CJ168</f>
        <v>11.100870542050245</v>
      </c>
      <c r="CB182" s="438">
        <f>INPUT!CK168</f>
        <v>3495.254541051102</v>
      </c>
      <c r="CC182" s="435">
        <f>INPUT!CL168</f>
        <v>12.677451355612579</v>
      </c>
      <c r="CD182" s="438">
        <f>INPUT!CM168</f>
        <v>3397</v>
      </c>
      <c r="CE182" s="435">
        <f>INPUT!CN168</f>
        <v>12.764476195468699</v>
      </c>
      <c r="CF182" s="438">
        <f>INPUT!CO168</f>
        <v>3486.2287605737401</v>
      </c>
      <c r="CG182" s="435">
        <f>INPUT!CP168</f>
        <v>16.784272809235247</v>
      </c>
      <c r="CH182" s="438">
        <f>INPUT!CQ168</f>
        <v>3700.8464901002826</v>
      </c>
      <c r="CI182" s="435">
        <f>INPUT!CR168</f>
        <v>14.666741805702198</v>
      </c>
      <c r="CJ182" s="438">
        <f>INPUT!CS168</f>
        <v>3939.5</v>
      </c>
      <c r="CK182" s="435">
        <f>INPUT!CT168</f>
        <v>12.70996013970711</v>
      </c>
      <c r="CL182" s="438">
        <f>INPUT!CU168</f>
        <v>3854</v>
      </c>
      <c r="CM182" s="435">
        <f>INPUT!CV168</f>
        <v>13.453046806005297</v>
      </c>
      <c r="CN182" s="438">
        <f>INPUT!CW168</f>
        <v>3943</v>
      </c>
      <c r="CO182" s="435">
        <f>INPUT!CX168</f>
        <v>13.10215911795436</v>
      </c>
      <c r="CP182" s="438">
        <f>INPUT!CY168</f>
        <v>4146</v>
      </c>
      <c r="CQ182" s="435">
        <f>INPUT!CZ168</f>
        <v>12.028424067047826</v>
      </c>
      <c r="CR182" s="438">
        <f>INPUT!DA168</f>
        <v>4205</v>
      </c>
      <c r="CS182" s="435">
        <f>INPUT!DB168</f>
        <v>6.739433938317041</v>
      </c>
      <c r="CT182" s="438">
        <f>INPUT!DC168</f>
        <v>3616</v>
      </c>
      <c r="CU182" s="435">
        <f>INPUT!DD168</f>
        <v>-6.1754021795537124</v>
      </c>
      <c r="CV182" s="438">
        <f>INPUT!DE168</f>
        <v>3441</v>
      </c>
      <c r="CW182" s="435">
        <f>INPUT!DF168</f>
        <v>-12.73142277453716</v>
      </c>
      <c r="CX182" s="438">
        <f>INPUT!DG168</f>
        <v>3556</v>
      </c>
      <c r="CY182" s="435">
        <f>INPUT!DH168</f>
        <v>-14.23058369512783</v>
      </c>
      <c r="CZ182" s="438">
        <f>INPUT!DI168</f>
        <v>3445</v>
      </c>
      <c r="DA182" s="435">
        <f>INPUT!DJ168</f>
        <v>-18.073721759809747</v>
      </c>
      <c r="DB182" s="438">
        <f>INPUT!DK168</f>
        <v>3298</v>
      </c>
      <c r="DC182" s="435">
        <f>INPUT!DL168</f>
        <v>-8.7942477876106206</v>
      </c>
      <c r="DD182" s="438">
        <f>INPUT!DM168</f>
        <v>3339</v>
      </c>
      <c r="DE182" s="435">
        <f>INPUT!DN168</f>
        <v>-2.9642545771577988</v>
      </c>
      <c r="DF182" s="438">
        <f>INPUT!DO168</f>
        <v>3391</v>
      </c>
      <c r="DG182" s="435">
        <f>INPUT!DP168</f>
        <v>-4.6400449943757032</v>
      </c>
      <c r="DH182" s="438">
        <f>INPUT!DQ168</f>
        <v>3069</v>
      </c>
      <c r="DI182" s="435">
        <f>INPUT!DR168</f>
        <v>-10.91436865021771</v>
      </c>
      <c r="DJ182" s="438">
        <f>INPUT!DS168</f>
        <v>2880</v>
      </c>
      <c r="DK182" s="435">
        <f>INPUT!DT168</f>
        <v>-12.674348089751364</v>
      </c>
      <c r="DL182" s="438">
        <f>INPUT!DU168</f>
        <v>2833</v>
      </c>
      <c r="DM182" s="435">
        <f>INPUT!DV168</f>
        <v>-15.154237795747228</v>
      </c>
      <c r="DN182" s="438">
        <f>INPUT!DW168</f>
        <v>2805</v>
      </c>
      <c r="DO182" s="435">
        <f>INPUT!DX168</f>
        <v>-17.281038041875551</v>
      </c>
      <c r="DP182" s="438">
        <f>INPUT!DY168</f>
        <v>2820</v>
      </c>
      <c r="DQ182" s="435">
        <f>INPUT!DZ168</f>
        <v>-8.1133919843597297</v>
      </c>
      <c r="DR182" s="438">
        <f>INPUT!EA168</f>
        <v>2971</v>
      </c>
      <c r="DS182" s="435">
        <f>INPUT!EB168</f>
        <v>3.1597222222222276</v>
      </c>
      <c r="DT182" s="438">
        <f>INPUT!EC168</f>
        <v>3216</v>
      </c>
      <c r="DU182" s="435">
        <f>INPUT!ED168</f>
        <v>13.519237557359688</v>
      </c>
      <c r="DV182" s="438">
        <f>INPUT!EE168</f>
        <v>3386</v>
      </c>
      <c r="DW182" s="435">
        <f>INPUT!EF168</f>
        <v>20.713012477718351</v>
      </c>
      <c r="DX182" s="438">
        <f>INPUT!EG168</f>
        <v>3224</v>
      </c>
      <c r="DY182" s="435">
        <f>INPUT!EH168</f>
        <v>14.326241134751783</v>
      </c>
      <c r="DZ182" s="438">
        <f>INPUT!EI168</f>
        <v>2992</v>
      </c>
      <c r="EA182" s="435">
        <f>INPUT!EJ168</f>
        <v>0.70683271625715527</v>
      </c>
      <c r="EB182" s="438">
        <f>INPUT!EK168</f>
        <v>2998</v>
      </c>
      <c r="EC182" s="435">
        <f>INPUT!EL168</f>
        <v>-6.7786069651741272</v>
      </c>
      <c r="ED182" s="438">
        <f>INPUT!EM168</f>
        <v>3024.0699999999997</v>
      </c>
      <c r="EE182" s="435">
        <f>INPUT!EN168</f>
        <v>-10.689013585351459</v>
      </c>
      <c r="EF182" s="438">
        <f>INPUT!EO168</f>
        <v>2958</v>
      </c>
      <c r="EG182" s="435">
        <f>INPUT!EP168</f>
        <v>-8.2506203473945448</v>
      </c>
      <c r="EH182" s="438">
        <f>INPUT!EQ168</f>
        <v>3053.0578429676757</v>
      </c>
      <c r="EI182" s="435">
        <f>INPUT!ER168</f>
        <v>2.0407033077431747</v>
      </c>
      <c r="EJ182" s="438">
        <f>INPUT!ES168</f>
        <v>3099.0489194618694</v>
      </c>
      <c r="EK182" s="435">
        <f>INPUT!ET168</f>
        <v>3.3705443449589589</v>
      </c>
      <c r="EL182" s="438">
        <f>INPUT!EU168</f>
        <v>3062.2117675320051</v>
      </c>
      <c r="EM182" s="435">
        <f>INPUT!EV168</f>
        <v>1.2612726402499108</v>
      </c>
      <c r="EN182" s="438">
        <f>INPUT!EW168</f>
        <v>3074.3609680394366</v>
      </c>
      <c r="EO182" s="435">
        <f>INPUT!EX168</f>
        <v>3.9337717389938076</v>
      </c>
      <c r="EQ182" s="438">
        <f>INPUT!FF168</f>
        <v>7165</v>
      </c>
      <c r="ER182" s="435">
        <f>INPUT!FG168</f>
        <v>12.480376766091062</v>
      </c>
      <c r="ES182" s="438">
        <f>INPUT!FH168</f>
        <v>6648</v>
      </c>
      <c r="ET182" s="435">
        <f>INPUT!FI168</f>
        <v>-7.2156315422191248</v>
      </c>
      <c r="EU182" s="438">
        <f>INPUT!FJ168</f>
        <v>6711</v>
      </c>
      <c r="EV182" s="435">
        <f>INPUT!FK168</f>
        <v>0.94765342960287935</v>
      </c>
      <c r="EW182" s="438">
        <f>INPUT!FL168</f>
        <v>7625</v>
      </c>
      <c r="EX182" s="435">
        <f>INPUT!FM168</f>
        <v>13.619430785277897</v>
      </c>
      <c r="EY182" s="438">
        <f>INPUT!FN168</f>
        <v>8550</v>
      </c>
      <c r="EZ182" s="435">
        <f>INPUT!FO168</f>
        <v>12.131147540983612</v>
      </c>
      <c r="FA182" s="438">
        <f>INPUT!FP168</f>
        <v>8895</v>
      </c>
      <c r="FB182" s="435">
        <f>INPUT!FQ168</f>
        <v>4.035087719298236</v>
      </c>
      <c r="FC182" s="438">
        <f>INPUT!FR168</f>
        <v>8821.5</v>
      </c>
      <c r="FD182" s="435">
        <f>INPUT!FS168</f>
        <v>-0.82630691399663281</v>
      </c>
      <c r="FE182" s="438">
        <f>INPUT!FT168</f>
        <v>9044</v>
      </c>
      <c r="FF182" s="435">
        <f>INPUT!FU168</f>
        <v>2.5222467834268514</v>
      </c>
      <c r="FG182" s="438">
        <f>INPUT!FV168</f>
        <v>10492</v>
      </c>
      <c r="FH182" s="435">
        <f>INPUT!FW168</f>
        <v>16.010614772224674</v>
      </c>
      <c r="FI182" s="438">
        <f>INPUT!FX168</f>
        <v>11686</v>
      </c>
      <c r="FJ182" s="435">
        <f>INPUT!FY168</f>
        <v>11.380099123141441</v>
      </c>
      <c r="FK182" s="438">
        <f>INPUT!FZ168</f>
        <v>12720.395218254856</v>
      </c>
      <c r="FL182" s="435">
        <f>INPUT!GA168</f>
        <v>8.8515764012909059</v>
      </c>
      <c r="FM182" s="438">
        <f>INPUT!GB168</f>
        <v>14523.575250674023</v>
      </c>
      <c r="FN182" s="435">
        <f>INPUT!GC168</f>
        <v>14.175503209455709</v>
      </c>
      <c r="FO182" s="438">
        <f>INPUT!GD168</f>
        <v>16148</v>
      </c>
      <c r="FP182" s="435">
        <f>INPUT!GE168</f>
        <v>11.1847442608912</v>
      </c>
      <c r="FQ182" s="438">
        <f>INPUT!GF168</f>
        <v>14058</v>
      </c>
      <c r="FR182" s="435">
        <f>INPUT!GG168</f>
        <v>-12.94277929155313</v>
      </c>
      <c r="FS182" s="438">
        <f>INPUT!GH168</f>
        <v>13097</v>
      </c>
      <c r="FT182" s="435">
        <f>INPUT!GI168</f>
        <v>-6.8359652866695093</v>
      </c>
      <c r="FU182" s="438">
        <f>INPUT!GJ168</f>
        <v>11338</v>
      </c>
      <c r="FV182" s="435">
        <f>INPUT!GK168</f>
        <v>-13.43055661601894</v>
      </c>
      <c r="FW182" s="438">
        <f>INPUT!GL168</f>
        <v>12797</v>
      </c>
      <c r="FX182" s="435">
        <f>INPUT!GM168</f>
        <v>12.868230728523544</v>
      </c>
      <c r="FY182" s="438">
        <f>INPUT!GN168</f>
        <v>11972.07</v>
      </c>
      <c r="FZ182" s="435">
        <f>INPUT!GO168</f>
        <v>-6.4462764710479075</v>
      </c>
      <c r="GA182" s="438">
        <f>INPUT!GP168</f>
        <v>12288.679498000985</v>
      </c>
      <c r="GB182" s="435">
        <f>INPUT!GQ168</f>
        <v>2.6445677146974989</v>
      </c>
      <c r="GC182" s="438">
        <f>INPUT!GR168</f>
        <v>11978.72828212421</v>
      </c>
      <c r="GD182" s="435">
        <f>INPUT!GS168</f>
        <v>-2.5222499775276574</v>
      </c>
      <c r="GE182" s="438">
        <f>INPUT!GT168</f>
        <v>11902.436244474447</v>
      </c>
      <c r="GF182" s="435">
        <f>INPUT!GU168</f>
        <v>-0.63689596969664919</v>
      </c>
      <c r="GG182" s="438">
        <f>INPUT!GV168</f>
        <v>11980.293543179067</v>
      </c>
      <c r="GH182" s="435">
        <f>INPUT!GW168</f>
        <v>0.65412909681212827</v>
      </c>
      <c r="GI182" s="438">
        <f>INPUT!GX168</f>
        <v>12150.784601790458</v>
      </c>
      <c r="GJ182" s="435">
        <f>INPUT!GY168</f>
        <v>1.423095836482724</v>
      </c>
      <c r="GK182" s="435">
        <f>INPUT!GZ168</f>
        <v>0.29678567987416749</v>
      </c>
      <c r="GL182" s="436"/>
    </row>
    <row r="183" spans="1:194" ht="12" hidden="1" customHeight="1" outlineLevel="1" x14ac:dyDescent="0.2">
      <c r="B183" s="436"/>
      <c r="C183" s="435"/>
      <c r="D183" s="436"/>
      <c r="E183" s="435"/>
      <c r="F183" s="436"/>
      <c r="G183" s="435"/>
      <c r="H183" s="436"/>
      <c r="I183" s="435"/>
      <c r="J183" s="436"/>
      <c r="K183" s="435"/>
      <c r="L183" s="436"/>
      <c r="M183" s="435"/>
      <c r="N183" s="436"/>
      <c r="O183" s="435"/>
      <c r="P183" s="436"/>
      <c r="Q183" s="435"/>
      <c r="R183" s="436"/>
      <c r="S183" s="435"/>
      <c r="T183" s="436"/>
      <c r="U183" s="435"/>
      <c r="V183" s="436"/>
      <c r="W183" s="435"/>
      <c r="X183" s="436"/>
      <c r="Y183" s="435"/>
      <c r="Z183" s="436"/>
      <c r="AA183" s="435"/>
      <c r="AB183" s="436"/>
      <c r="AC183" s="435"/>
      <c r="AD183" s="436"/>
      <c r="AE183" s="435"/>
      <c r="AF183" s="436"/>
      <c r="AG183" s="435"/>
      <c r="AH183" s="436"/>
      <c r="AI183" s="435"/>
      <c r="AJ183" s="436"/>
      <c r="AK183" s="435"/>
      <c r="AL183" s="436"/>
      <c r="AM183" s="435"/>
      <c r="AN183" s="436"/>
      <c r="AO183" s="435"/>
      <c r="AP183" s="436"/>
      <c r="AQ183" s="435"/>
      <c r="AR183" s="436"/>
      <c r="AS183" s="435"/>
      <c r="AT183" s="436"/>
      <c r="AU183" s="435"/>
      <c r="AV183" s="436"/>
      <c r="AW183" s="435"/>
      <c r="AX183" s="436"/>
      <c r="AY183" s="435"/>
      <c r="AZ183" s="436"/>
      <c r="BA183" s="435"/>
      <c r="BB183" s="436"/>
      <c r="BC183" s="435"/>
      <c r="BD183" s="436"/>
      <c r="BE183" s="435"/>
      <c r="BF183" s="436"/>
      <c r="BG183" s="435"/>
      <c r="BH183" s="436"/>
      <c r="BI183" s="435"/>
      <c r="BJ183" s="436"/>
      <c r="BK183" s="435"/>
      <c r="BL183" s="436"/>
      <c r="BM183" s="435"/>
      <c r="BN183" s="436"/>
      <c r="BO183" s="435"/>
      <c r="BP183" s="436"/>
      <c r="BQ183" s="435"/>
      <c r="BR183" s="436"/>
      <c r="BS183" s="435"/>
      <c r="BT183" s="436"/>
      <c r="BU183" s="435"/>
      <c r="BV183" s="436"/>
      <c r="BW183" s="435"/>
      <c r="BX183" s="436"/>
      <c r="BY183" s="435"/>
      <c r="BZ183" s="436"/>
      <c r="CA183" s="435"/>
      <c r="CB183" s="436"/>
      <c r="CC183" s="435"/>
      <c r="CD183" s="436"/>
      <c r="CE183" s="435"/>
      <c r="CF183" s="436"/>
      <c r="CG183" s="435"/>
      <c r="CH183" s="436"/>
      <c r="CI183" s="435"/>
      <c r="CJ183" s="436"/>
      <c r="CK183" s="435"/>
      <c r="CL183" s="436"/>
      <c r="CM183" s="435"/>
      <c r="CN183" s="436"/>
      <c r="CO183" s="435"/>
      <c r="CP183" s="436"/>
      <c r="CQ183" s="435"/>
      <c r="CR183" s="436"/>
      <c r="CS183" s="435"/>
      <c r="CT183" s="436"/>
      <c r="CU183" s="435"/>
      <c r="CV183" s="436"/>
      <c r="CW183" s="435"/>
      <c r="CX183" s="436"/>
      <c r="CY183" s="435"/>
      <c r="CZ183" s="436"/>
      <c r="DA183" s="435"/>
      <c r="DB183" s="436"/>
      <c r="DC183" s="435"/>
      <c r="DD183" s="436"/>
      <c r="DE183" s="435"/>
      <c r="DF183" s="436"/>
      <c r="DG183" s="435"/>
      <c r="DH183" s="436"/>
      <c r="DI183" s="435"/>
      <c r="DJ183" s="436"/>
      <c r="DK183" s="435"/>
      <c r="DL183" s="436"/>
      <c r="DM183" s="435"/>
      <c r="DN183" s="436"/>
      <c r="DO183" s="435"/>
      <c r="DP183" s="436"/>
      <c r="DQ183" s="435"/>
      <c r="DR183" s="436"/>
      <c r="DS183" s="435"/>
      <c r="DT183" s="436"/>
      <c r="DU183" s="435"/>
      <c r="DV183" s="436"/>
      <c r="DW183" s="435"/>
      <c r="DX183" s="436"/>
      <c r="DY183" s="435"/>
      <c r="DZ183" s="436"/>
      <c r="EA183" s="435"/>
      <c r="EB183" s="436"/>
      <c r="EC183" s="435"/>
      <c r="ED183" s="436"/>
      <c r="EE183" s="435"/>
      <c r="EF183" s="436"/>
      <c r="EG183" s="435"/>
      <c r="EH183" s="436"/>
      <c r="EI183" s="435"/>
      <c r="EJ183" s="436"/>
      <c r="EK183" s="435"/>
      <c r="EL183" s="436"/>
      <c r="EM183" s="435"/>
      <c r="EN183" s="436"/>
      <c r="EO183" s="435"/>
      <c r="EQ183" s="436"/>
      <c r="ER183" s="435"/>
      <c r="ES183" s="436"/>
      <c r="ET183" s="435"/>
      <c r="EU183" s="436"/>
      <c r="EV183" s="435"/>
      <c r="EW183" s="436"/>
      <c r="EX183" s="435"/>
      <c r="EY183" s="436"/>
      <c r="EZ183" s="435"/>
      <c r="FA183" s="436"/>
      <c r="FB183" s="435"/>
      <c r="FC183" s="436"/>
      <c r="FD183" s="435"/>
      <c r="FE183" s="436"/>
      <c r="FF183" s="435"/>
      <c r="FG183" s="436"/>
      <c r="FH183" s="435"/>
      <c r="FI183" s="436"/>
      <c r="FJ183" s="435"/>
      <c r="FK183" s="436"/>
      <c r="FL183" s="435"/>
      <c r="FM183" s="436"/>
      <c r="FN183" s="435"/>
      <c r="FO183" s="436"/>
      <c r="FP183" s="435"/>
      <c r="FQ183" s="436"/>
      <c r="FR183" s="435"/>
      <c r="FS183" s="436"/>
      <c r="FT183" s="435"/>
      <c r="FU183" s="436"/>
      <c r="FV183" s="435"/>
      <c r="FW183" s="436"/>
      <c r="FX183" s="435"/>
      <c r="FY183" s="436"/>
      <c r="FZ183" s="435"/>
      <c r="GA183" s="436"/>
      <c r="GB183" s="435"/>
      <c r="GC183" s="436"/>
      <c r="GD183" s="435"/>
      <c r="GE183" s="436"/>
      <c r="GF183" s="435"/>
      <c r="GG183" s="436"/>
      <c r="GH183" s="435"/>
      <c r="GI183" s="436"/>
      <c r="GJ183" s="435"/>
      <c r="GK183" s="435"/>
      <c r="GL183" s="436"/>
    </row>
    <row r="184" spans="1:194" s="437" customFormat="1" ht="12" hidden="1" customHeight="1" outlineLevel="1" thickBot="1" x14ac:dyDescent="0.25">
      <c r="A184" s="479" t="str">
        <f>INPUT!B120</f>
        <v>Pretax Earnings</v>
      </c>
      <c r="B184" s="480">
        <f>INPUT!K182</f>
        <v>204</v>
      </c>
      <c r="C184" s="481">
        <f>INPUT!L182</f>
        <v>8.5106382978723296</v>
      </c>
      <c r="D184" s="480">
        <f>INPUT!M182</f>
        <v>201</v>
      </c>
      <c r="E184" s="481">
        <f>INPUT!N182</f>
        <v>4.6875</v>
      </c>
      <c r="F184" s="480">
        <f>INPUT!O182</f>
        <v>211</v>
      </c>
      <c r="G184" s="481">
        <f>INPUT!P182</f>
        <v>8.2051282051281973</v>
      </c>
      <c r="H184" s="480">
        <f>INPUT!Q182</f>
        <v>208</v>
      </c>
      <c r="I184" s="481">
        <f>INPUT!R182</f>
        <v>5.5837563451776706</v>
      </c>
      <c r="J184" s="480">
        <f>INPUT!S182</f>
        <v>221</v>
      </c>
      <c r="K184" s="481">
        <f>INPUT!T182</f>
        <v>8.333333333333325</v>
      </c>
      <c r="L184" s="480">
        <f>INPUT!U182</f>
        <v>234</v>
      </c>
      <c r="M184" s="481">
        <f>INPUT!V182</f>
        <v>16.417910447761198</v>
      </c>
      <c r="N184" s="480">
        <f>INPUT!W182</f>
        <v>242</v>
      </c>
      <c r="O184" s="481">
        <f>INPUT!X182</f>
        <v>14.691943127962093</v>
      </c>
      <c r="P184" s="480">
        <f>INPUT!Y182</f>
        <v>241</v>
      </c>
      <c r="Q184" s="481">
        <f>INPUT!Z182</f>
        <v>15.865384615384626</v>
      </c>
      <c r="R184" s="480">
        <f>INPUT!AA182</f>
        <v>284.59999999999991</v>
      </c>
      <c r="S184" s="481">
        <f>INPUT!AB182</f>
        <v>28.778280542986391</v>
      </c>
      <c r="T184" s="480">
        <f>INPUT!AC182</f>
        <v>282</v>
      </c>
      <c r="U184" s="481">
        <f>INPUT!AD182</f>
        <v>20.512820512820507</v>
      </c>
      <c r="V184" s="480">
        <f>INPUT!AE182</f>
        <v>276</v>
      </c>
      <c r="W184" s="481">
        <f>INPUT!AF182</f>
        <v>14.049586776859503</v>
      </c>
      <c r="X184" s="480">
        <f>INPUT!AG182</f>
        <v>297</v>
      </c>
      <c r="Y184" s="481">
        <f>INPUT!AH182</f>
        <v>23.236514522821583</v>
      </c>
      <c r="Z184" s="480">
        <f>INPUT!AI182</f>
        <v>349</v>
      </c>
      <c r="AA184" s="481">
        <f>INPUT!AJ182</f>
        <v>22.628250175685217</v>
      </c>
      <c r="AB184" s="480">
        <f>INPUT!AK182</f>
        <v>344</v>
      </c>
      <c r="AC184" s="481">
        <f>INPUT!AL182</f>
        <v>21.98581560283688</v>
      </c>
      <c r="AD184" s="480">
        <f>INPUT!AM182</f>
        <v>346</v>
      </c>
      <c r="AE184" s="481">
        <f>INPUT!AN182</f>
        <v>25.362318840579711</v>
      </c>
      <c r="AF184" s="480">
        <f>INPUT!AO182</f>
        <v>354.40000000000009</v>
      </c>
      <c r="AG184" s="481">
        <f>INPUT!AP182</f>
        <v>19.326599326599347</v>
      </c>
      <c r="AH184" s="480">
        <f>INPUT!AQ182</f>
        <v>399</v>
      </c>
      <c r="AI184" s="481">
        <f>INPUT!AR182</f>
        <v>14.326647564469909</v>
      </c>
      <c r="AJ184" s="480">
        <f>INPUT!AS182</f>
        <v>387</v>
      </c>
      <c r="AK184" s="481">
        <f>INPUT!AT182</f>
        <v>12.5</v>
      </c>
      <c r="AL184" s="480">
        <f>INPUT!AU182</f>
        <v>392</v>
      </c>
      <c r="AM184" s="481">
        <f>INPUT!AV182</f>
        <v>13.294797687861282</v>
      </c>
      <c r="AN184" s="480">
        <f>INPUT!AW182</f>
        <v>337</v>
      </c>
      <c r="AO184" s="481">
        <f>INPUT!AX182</f>
        <v>-4.9097065462754159</v>
      </c>
      <c r="AP184" s="480">
        <f>INPUT!AY182</f>
        <v>424.5</v>
      </c>
      <c r="AQ184" s="481">
        <f>INPUT!AZ182</f>
        <v>6.3909774436090139</v>
      </c>
      <c r="AR184" s="480">
        <f>INPUT!BA182</f>
        <v>432</v>
      </c>
      <c r="AS184" s="481">
        <f>INPUT!BB182</f>
        <v>11.627906976744185</v>
      </c>
      <c r="AT184" s="480">
        <f>INPUT!BC182</f>
        <v>407</v>
      </c>
      <c r="AU184" s="481">
        <f>INPUT!BD182</f>
        <v>3.8265306122448939</v>
      </c>
      <c r="AV184" s="480">
        <f>INPUT!BE182</f>
        <v>388</v>
      </c>
      <c r="AW184" s="481">
        <f>INPUT!BF182</f>
        <v>15.133531157270031</v>
      </c>
      <c r="AX184" s="480">
        <f>INPUT!BG182</f>
        <v>465</v>
      </c>
      <c r="AY184" s="481">
        <f>INPUT!BH182</f>
        <v>9.5406360424028271</v>
      </c>
      <c r="AZ184" s="480">
        <f>INPUT!BI182</f>
        <v>461</v>
      </c>
      <c r="BA184" s="481">
        <f>INPUT!BJ182</f>
        <v>6.7129629629629539</v>
      </c>
      <c r="BB184" s="480">
        <f>INPUT!BK182</f>
        <v>468</v>
      </c>
      <c r="BC184" s="481">
        <f>INPUT!BL182</f>
        <v>14.987714987714984</v>
      </c>
      <c r="BD184" s="480">
        <f>INPUT!BM182</f>
        <v>428</v>
      </c>
      <c r="BE184" s="481">
        <f>INPUT!BN182</f>
        <v>10.309278350515472</v>
      </c>
      <c r="BF184" s="480">
        <f>INPUT!BO182</f>
        <v>554</v>
      </c>
      <c r="BG184" s="481">
        <f>INPUT!BP182</f>
        <v>19.13978494623656</v>
      </c>
      <c r="BH184" s="480">
        <f>INPUT!BQ182</f>
        <v>573</v>
      </c>
      <c r="BI184" s="481">
        <f>INPUT!BR182</f>
        <v>24.295010845986976</v>
      </c>
      <c r="BJ184" s="480">
        <f>INPUT!BS182</f>
        <v>563</v>
      </c>
      <c r="BK184" s="481">
        <f>INPUT!BT182</f>
        <v>20.299145299145295</v>
      </c>
      <c r="BL184" s="480">
        <f>INPUT!BU182</f>
        <v>560</v>
      </c>
      <c r="BM184" s="481">
        <f>INPUT!BV182</f>
        <v>30.841121495327094</v>
      </c>
      <c r="BN184" s="480">
        <f>INPUT!BW182</f>
        <v>681</v>
      </c>
      <c r="BO184" s="481">
        <f>INPUT!BX182</f>
        <v>22.924187725631761</v>
      </c>
      <c r="BP184" s="480">
        <f>INPUT!BY182</f>
        <v>679</v>
      </c>
      <c r="BQ184" s="481">
        <f>INPUT!BZ182</f>
        <v>18.499127399650959</v>
      </c>
      <c r="BR184" s="480">
        <f>INPUT!CA182</f>
        <v>725</v>
      </c>
      <c r="BS184" s="481">
        <f>INPUT!CB182</f>
        <v>28.774422735346363</v>
      </c>
      <c r="BT184" s="480">
        <f>INPUT!CC182</f>
        <v>714</v>
      </c>
      <c r="BU184" s="481">
        <f>INPUT!CD182</f>
        <v>27.499999999999993</v>
      </c>
      <c r="BV184" s="480">
        <f>INPUT!CE182</f>
        <v>815.6805171842193</v>
      </c>
      <c r="BW184" s="481">
        <f>INPUT!CF182</f>
        <v>19.776874770076258</v>
      </c>
      <c r="BX184" s="480">
        <f>INPUT!CG182</f>
        <v>791.81314502987516</v>
      </c>
      <c r="BY184" s="481">
        <f>INPUT!CH182</f>
        <v>16.614601624429337</v>
      </c>
      <c r="BZ184" s="480">
        <f>INPUT!CI182</f>
        <v>860.91971075344054</v>
      </c>
      <c r="CA184" s="481">
        <f>INPUT!CJ182</f>
        <v>18.747546310819384</v>
      </c>
      <c r="CB184" s="480">
        <f>INPUT!CK182</f>
        <v>793.74545894889798</v>
      </c>
      <c r="CC184" s="481">
        <f>INPUT!CL182</f>
        <v>11.168831785559941</v>
      </c>
      <c r="CD184" s="480">
        <f>INPUT!CM182</f>
        <v>975</v>
      </c>
      <c r="CE184" s="481">
        <f>INPUT!CN182</f>
        <v>19.532093688563457</v>
      </c>
      <c r="CF184" s="480">
        <f>INPUT!CO182</f>
        <v>924.77123942625985</v>
      </c>
      <c r="CG184" s="481">
        <f>INPUT!CP182</f>
        <v>16.791599789792343</v>
      </c>
      <c r="CH184" s="480">
        <f>INPUT!CQ182</f>
        <v>1019.1535098997174</v>
      </c>
      <c r="CI184" s="481">
        <f>INPUT!CR182</f>
        <v>18.37962322965021</v>
      </c>
      <c r="CJ184" s="480">
        <f>INPUT!CS182</f>
        <v>910.5</v>
      </c>
      <c r="CK184" s="481">
        <f>INPUT!CT182</f>
        <v>14.709317670391719</v>
      </c>
      <c r="CL184" s="480">
        <f>INPUT!CU182</f>
        <v>1040</v>
      </c>
      <c r="CM184" s="481">
        <f>INPUT!CV182</f>
        <v>6.6666666666666652</v>
      </c>
      <c r="CN184" s="480">
        <f>INPUT!CW182</f>
        <v>964</v>
      </c>
      <c r="CO184" s="481">
        <f>INPUT!CX182</f>
        <v>4.2419961717319543</v>
      </c>
      <c r="CP184" s="480">
        <f>INPUT!CY182</f>
        <v>994</v>
      </c>
      <c r="CQ184" s="481">
        <f>INPUT!CZ182</f>
        <v>-2.4680786216585204</v>
      </c>
      <c r="CR184" s="480">
        <f>INPUT!DA182</f>
        <v>906</v>
      </c>
      <c r="CS184" s="481">
        <f>INPUT!DB182</f>
        <v>-0.49423393739703725</v>
      </c>
      <c r="CT184" s="480">
        <f>INPUT!DC182</f>
        <v>985</v>
      </c>
      <c r="CU184" s="481">
        <f>INPUT!DD182</f>
        <v>-5.2884615384615419</v>
      </c>
      <c r="CV184" s="480">
        <f>INPUT!DE182</f>
        <v>936</v>
      </c>
      <c r="CW184" s="481">
        <f>INPUT!DF182</f>
        <v>-2.9045643153526979</v>
      </c>
      <c r="CX184" s="480">
        <f>INPUT!DG182</f>
        <v>842</v>
      </c>
      <c r="CY184" s="481">
        <f>INPUT!DH182</f>
        <v>-15.291750503018109</v>
      </c>
      <c r="CZ184" s="480">
        <f>INPUT!DI182</f>
        <v>848</v>
      </c>
      <c r="DA184" s="481">
        <f>INPUT!DJ182</f>
        <v>-6.4017660044150109</v>
      </c>
      <c r="DB184" s="480">
        <f>INPUT!DK182</f>
        <v>928</v>
      </c>
      <c r="DC184" s="481">
        <f>INPUT!DL182</f>
        <v>-5.7868020304568502</v>
      </c>
      <c r="DD184" s="480">
        <f>INPUT!DM182</f>
        <v>921</v>
      </c>
      <c r="DE184" s="481">
        <f>INPUT!DN182</f>
        <v>-1.602564102564108</v>
      </c>
      <c r="DF184" s="480">
        <f>INPUT!DO182</f>
        <v>822</v>
      </c>
      <c r="DG184" s="481">
        <f>INPUT!DP182</f>
        <v>-2.3752969121140111</v>
      </c>
      <c r="DH184" s="480">
        <f>INPUT!DQ182</f>
        <v>764</v>
      </c>
      <c r="DI184" s="481">
        <f>INPUT!DR182</f>
        <v>-9.9056603773584939</v>
      </c>
      <c r="DJ184" s="480">
        <f>INPUT!DS182</f>
        <v>811</v>
      </c>
      <c r="DK184" s="481">
        <f>INPUT!DT182</f>
        <v>-12.607758620689658</v>
      </c>
      <c r="DL184" s="480">
        <f>INPUT!DU182</f>
        <v>747</v>
      </c>
      <c r="DM184" s="481">
        <f>INPUT!DV182</f>
        <v>-18.892508143322473</v>
      </c>
      <c r="DN184" s="480">
        <f>INPUT!DW182</f>
        <v>779</v>
      </c>
      <c r="DO184" s="481">
        <f>INPUT!DX182</f>
        <v>-5.2311435523114351</v>
      </c>
      <c r="DP184" s="480">
        <f>INPUT!DY182</f>
        <v>793</v>
      </c>
      <c r="DQ184" s="481">
        <f>INPUT!DZ182</f>
        <v>3.7958115183245988</v>
      </c>
      <c r="DR184" s="480">
        <f>INPUT!EA182</f>
        <v>806</v>
      </c>
      <c r="DS184" s="481">
        <f>INPUT!EB182</f>
        <v>-0.61652281134402243</v>
      </c>
      <c r="DT184" s="480">
        <f>INPUT!EC182</f>
        <v>802</v>
      </c>
      <c r="DU184" s="481">
        <f>INPUT!ED182</f>
        <v>7.3627844712182089</v>
      </c>
      <c r="DV184" s="480">
        <f>INPUT!EE182</f>
        <v>828</v>
      </c>
      <c r="DW184" s="481">
        <f>INPUT!EF182</f>
        <v>6.2901155327342639</v>
      </c>
      <c r="DX184" s="480">
        <f>INPUT!EG182</f>
        <v>734</v>
      </c>
      <c r="DY184" s="481">
        <f>INPUT!EH182</f>
        <v>-7.4401008827238329</v>
      </c>
      <c r="DZ184" s="480">
        <f>INPUT!EI182</f>
        <v>769</v>
      </c>
      <c r="EA184" s="481">
        <f>INPUT!EJ182</f>
        <v>-4.5905707196029821</v>
      </c>
      <c r="EB184" s="480">
        <f>INPUT!EK182</f>
        <v>791</v>
      </c>
      <c r="EC184" s="481">
        <f>INPUT!EL182</f>
        <v>-1.3715710723191998</v>
      </c>
      <c r="ED184" s="480">
        <f>INPUT!EM182</f>
        <v>747.93000000000029</v>
      </c>
      <c r="EE184" s="481">
        <f>INPUT!EN182</f>
        <v>-9.6702898550724328</v>
      </c>
      <c r="EF184" s="480">
        <f>INPUT!EO182</f>
        <v>747</v>
      </c>
      <c r="EG184" s="481">
        <f>INPUT!EP182</f>
        <v>1.7711171662125436</v>
      </c>
      <c r="EH184" s="480">
        <f>INPUT!EQ182</f>
        <v>789.59251346890278</v>
      </c>
      <c r="EI184" s="481">
        <f>INPUT!ER182</f>
        <v>2.6778300999873661</v>
      </c>
      <c r="EJ184" s="480">
        <f>INPUT!ES182</f>
        <v>776.83785367343444</v>
      </c>
      <c r="EK184" s="481">
        <f>INPUT!ET182</f>
        <v>-1.7904104079096816</v>
      </c>
      <c r="EL184" s="480">
        <f>INPUT!EU182</f>
        <v>796.66285279474232</v>
      </c>
      <c r="EM184" s="481">
        <f>INPUT!EV182</f>
        <v>6.515697029767753</v>
      </c>
      <c r="EN184" s="480">
        <f>INPUT!EW182</f>
        <v>778.32446006763621</v>
      </c>
      <c r="EO184" s="481">
        <f>INPUT!EX182</f>
        <v>4.1933681482779317</v>
      </c>
      <c r="EP184" s="529"/>
      <c r="EQ184" s="480">
        <f>INPUT!FF182</f>
        <v>772</v>
      </c>
      <c r="ER184" s="481">
        <f>INPUT!FG182</f>
        <v>18.586789554531478</v>
      </c>
      <c r="ES184" s="480">
        <f>INPUT!FH182</f>
        <v>824</v>
      </c>
      <c r="ET184" s="481">
        <f>INPUT!FI182</f>
        <v>6.7357512953367893</v>
      </c>
      <c r="EU184" s="480">
        <f>INPUT!FJ182</f>
        <v>938</v>
      </c>
      <c r="EV184" s="481">
        <f>INPUT!FK182</f>
        <v>13.834951456310684</v>
      </c>
      <c r="EW184" s="480">
        <f>INPUT!FL182</f>
        <v>1139.5999999999999</v>
      </c>
      <c r="EX184" s="481">
        <f>INPUT!FM182</f>
        <v>21.492537313432834</v>
      </c>
      <c r="EY184" s="480">
        <f>INPUT!FN182</f>
        <v>1393.4</v>
      </c>
      <c r="EZ184" s="481">
        <f>INPUT!FO182</f>
        <v>22.27097227097228</v>
      </c>
      <c r="FA184" s="480">
        <f>INPUT!FP182</f>
        <v>1515</v>
      </c>
      <c r="FB184" s="481">
        <f>INPUT!FQ182</f>
        <v>8.7268551743935561</v>
      </c>
      <c r="FC184" s="480">
        <f>INPUT!FR182</f>
        <v>1651.5</v>
      </c>
      <c r="FD184" s="481">
        <f>INPUT!FS182</f>
        <v>9.0099009900990179</v>
      </c>
      <c r="FE184" s="480">
        <f>INPUT!FT182</f>
        <v>1822</v>
      </c>
      <c r="FF184" s="481">
        <f>INPUT!FU182</f>
        <v>10.323947926127763</v>
      </c>
      <c r="FG184" s="480">
        <f>INPUT!FV182</f>
        <v>2250</v>
      </c>
      <c r="FH184" s="481">
        <f>INPUT!FW182</f>
        <v>23.490669593852907</v>
      </c>
      <c r="FI184" s="480">
        <f>INPUT!FX182</f>
        <v>2799</v>
      </c>
      <c r="FJ184" s="481">
        <f>INPUT!FY182</f>
        <v>24.4</v>
      </c>
      <c r="FK184" s="480">
        <f>INPUT!FZ182</f>
        <v>3262.158831916433</v>
      </c>
      <c r="FL184" s="481">
        <f>INPUT!GA182</f>
        <v>16.547296602945096</v>
      </c>
      <c r="FM184" s="480">
        <f>INPUT!GB182</f>
        <v>3829.4247493259772</v>
      </c>
      <c r="FN184" s="481">
        <f>INPUT!GC182</f>
        <v>17.389279512067478</v>
      </c>
      <c r="FO184" s="480">
        <f>INPUT!GD182</f>
        <v>3904</v>
      </c>
      <c r="FP184" s="481">
        <f>INPUT!GE182</f>
        <v>1.9474269780898279</v>
      </c>
      <c r="FQ184" s="480">
        <f>INPUT!GF182</f>
        <v>3611</v>
      </c>
      <c r="FR184" s="481">
        <f>INPUT!GG182</f>
        <v>-7.5051229508196755</v>
      </c>
      <c r="FS184" s="480">
        <f>INPUT!GH182</f>
        <v>3435</v>
      </c>
      <c r="FT184" s="481">
        <f>INPUT!GI182</f>
        <v>-4.8739961229576245</v>
      </c>
      <c r="FU184" s="480">
        <f>INPUT!GJ182</f>
        <v>3130</v>
      </c>
      <c r="FV184" s="481">
        <f>INPUT!GK182</f>
        <v>-8.879184861717615</v>
      </c>
      <c r="FW184" s="480">
        <f>INPUT!GL182</f>
        <v>3170</v>
      </c>
      <c r="FX184" s="481">
        <f>INPUT!GM182</f>
        <v>1.2779552715654896</v>
      </c>
      <c r="FY184" s="480">
        <f>INPUT!GN182</f>
        <v>3054.9300000000003</v>
      </c>
      <c r="FZ184" s="481">
        <f>INPUT!GO182</f>
        <v>-3.6299684542586697</v>
      </c>
      <c r="GA184" s="480">
        <f>INPUT!GP182</f>
        <v>3141.4176800047157</v>
      </c>
      <c r="GB184" s="481">
        <f>INPUT!GQ182</f>
        <v>2.8310854914749495</v>
      </c>
      <c r="GC184" s="480">
        <f>INPUT!GR182</f>
        <v>3120.3561258295431</v>
      </c>
      <c r="GD184" s="481">
        <f>INPUT!GS182</f>
        <v>-0.67044743235611381</v>
      </c>
      <c r="GE184" s="480">
        <f>INPUT!GT182</f>
        <v>3259.6358039899787</v>
      </c>
      <c r="GF184" s="481">
        <f>INPUT!GU182</f>
        <v>4.4635827624774249</v>
      </c>
      <c r="GG184" s="480">
        <f>INPUT!GV182</f>
        <v>3365.0208508412707</v>
      </c>
      <c r="GH184" s="481">
        <f>INPUT!GW182</f>
        <v>3.2330313319756332</v>
      </c>
      <c r="GI184" s="480">
        <f>INPUT!GX182</f>
        <v>3494.4127513896183</v>
      </c>
      <c r="GJ184" s="481">
        <f>INPUT!GY182</f>
        <v>3.8452035301950405</v>
      </c>
      <c r="GK184" s="481">
        <f>INPUT!GZ182</f>
        <v>2.724630461929789</v>
      </c>
      <c r="GL184" s="436"/>
    </row>
    <row r="185" spans="1:194" s="446" customFormat="1" ht="12" hidden="1" customHeight="1" outlineLevel="2" x14ac:dyDescent="0.2">
      <c r="A185" s="444" t="s">
        <v>328</v>
      </c>
      <c r="B185" s="445">
        <f>(B171+B172+B173-B177-B178-B180-B181)-B184</f>
        <v>0</v>
      </c>
      <c r="D185" s="445">
        <f>(D171+D172+D173-D177-D178-D180-D181)-D184</f>
        <v>0</v>
      </c>
      <c r="F185" s="445">
        <f>(F171+F172+F173-F177-F178-F180-F181)-F184</f>
        <v>0</v>
      </c>
      <c r="H185" s="445">
        <f>(H171+H172+H173-H177-H178-H180-H181)-H184</f>
        <v>0</v>
      </c>
      <c r="J185" s="445">
        <f>(J171+J172+J173-J177-J178-J180-J181)-J184</f>
        <v>0</v>
      </c>
      <c r="L185" s="445">
        <f>(L171+L172+L173-L177-L178-L180-L181)-L184</f>
        <v>0</v>
      </c>
      <c r="N185" s="445">
        <f>(N171+N172+N173-N177-N178-N180-N181)-N184</f>
        <v>0</v>
      </c>
      <c r="P185" s="445">
        <f>(P171+P172+P173-P177-P178-P180-P181)-P184</f>
        <v>0</v>
      </c>
      <c r="R185" s="445">
        <f>(R171+R172+R173-R177-R178-R180-R181)-R184</f>
        <v>0</v>
      </c>
      <c r="T185" s="445">
        <f>(T171+T172+T173-T177-T178-T180-T181)-T184</f>
        <v>0</v>
      </c>
      <c r="V185" s="445">
        <f>(V171+V172+V173-V177-V178-V180-V181)-V184</f>
        <v>0</v>
      </c>
      <c r="X185" s="445">
        <f>(X171+X172+X173-X177-X178-X180-X181)-X184</f>
        <v>0</v>
      </c>
      <c r="Z185" s="445">
        <f>(Z171+Z172+Z173-Z177-Z178-Z180-Z181)-Z184</f>
        <v>0</v>
      </c>
      <c r="AB185" s="445">
        <f>(AB171+AB172+AB173-AB177-AB178-AB180-AB181)-AB184</f>
        <v>0</v>
      </c>
      <c r="AD185" s="445">
        <f>(AD171+AD172+AD173-AD177-AD178-AD180-AD181)-AD184</f>
        <v>0</v>
      </c>
      <c r="AF185" s="445">
        <f>(AF171+AF172+AF173-AF177-AF178-AF180-AF181)-AF184</f>
        <v>0</v>
      </c>
      <c r="AH185" s="445">
        <f>(AH171+AH172+AH173-AH177-AH178-AH180-AH181)-AH184</f>
        <v>0</v>
      </c>
      <c r="AJ185" s="445">
        <f>(AJ171+AJ172+AJ173-AJ177-AJ178-AJ180-AJ181)-AJ184</f>
        <v>0</v>
      </c>
      <c r="AL185" s="445">
        <f>(AL171+AL172+AL173-AL177-AL178-AL180-AL181)-AL184</f>
        <v>0</v>
      </c>
      <c r="AN185" s="445">
        <f>(AN171+AN172+AN173-AN177-AN178-AN180-AN181)-AN184</f>
        <v>0</v>
      </c>
      <c r="AP185" s="445">
        <f>(AP171+AP172+AP173-AP177-AP178-AP180-AP181)-AP184</f>
        <v>1</v>
      </c>
      <c r="AR185" s="445">
        <f>(AR171+AR172+AR173-AR177-AR178-AR180-AR181)-AR184</f>
        <v>0</v>
      </c>
      <c r="AT185" s="445">
        <f>(AT171+AT172+AT173-AT177-AT178-AT180-AT181)-AT184</f>
        <v>0</v>
      </c>
      <c r="AV185" s="445">
        <f>(AV171+AV172+AV173-AV177-AV178-AV180-AV181)-AV184</f>
        <v>0</v>
      </c>
      <c r="AX185" s="445">
        <f>(AX171+AX172+AX173-AX177-AX178-AX180-AX181)-AX184</f>
        <v>0</v>
      </c>
      <c r="AZ185" s="445">
        <f>(AZ171+AZ172+AZ173-AZ177-AZ178-AZ180-AZ181)-AZ184</f>
        <v>0</v>
      </c>
      <c r="BB185" s="445">
        <f>(BB171+BB172+BB173-BB177-BB178-BB180-BB181)-BB184</f>
        <v>0</v>
      </c>
      <c r="BD185" s="445">
        <f>(BD171+BD172+BD173-BD177-BD178-BD180-BD181)-BD184</f>
        <v>0</v>
      </c>
      <c r="BF185" s="445">
        <f>(BF171+BF172+BF173-BF177-BF178-BF180-BF181)-BF184</f>
        <v>0</v>
      </c>
      <c r="BH185" s="445">
        <f>(BH171+BH172+BH173-BH177-BH178-BH180-BH181)-BH184</f>
        <v>0</v>
      </c>
      <c r="BJ185" s="445">
        <f>(BJ171+BJ172+BJ173-BJ177-BJ178-BJ180-BJ181)-BJ184</f>
        <v>0</v>
      </c>
      <c r="BL185" s="445">
        <f>(BL171+BL172+BL173-BL177-BL178-BL180-BL181)-BL184</f>
        <v>0</v>
      </c>
      <c r="BN185" s="445">
        <f>(BN171+BN172+BN173-BN177-BN178-BN180-BN181)-BN184</f>
        <v>0</v>
      </c>
      <c r="BP185" s="445">
        <f>(BP171+BP172+BP173-BP177-BP178-BP180-BP181)-BP184</f>
        <v>0</v>
      </c>
      <c r="BR185" s="445">
        <f>(BR171+BR172+BR173-BR177-BR178-BR180-BR181)-BR184</f>
        <v>0</v>
      </c>
      <c r="BT185" s="445">
        <f>(BT171+BT172+BT173-BT177-BT178-BT180-BT181)-BT184</f>
        <v>0</v>
      </c>
      <c r="BV185" s="445">
        <f>(BV171+BV172+BV173-BV177-BV178-BV180-BV181)-BV184</f>
        <v>0</v>
      </c>
      <c r="BX185" s="445">
        <f>(BX171+BX172+BX173-BX177-BX178-BX180-BX181)-BX184</f>
        <v>0</v>
      </c>
      <c r="BZ185" s="445">
        <f>(BZ171+BZ172+BZ173-BZ177-BZ178-BZ180-BZ181)-BZ184</f>
        <v>0</v>
      </c>
      <c r="CB185" s="445">
        <f>(CB171+CB172+CB173-CB177-CB178-CB180-CB181)-CB184</f>
        <v>0</v>
      </c>
      <c r="CD185" s="445">
        <f>(CD171+CD172+CD173-CD177-CD178-CD180-CD181)-CD184</f>
        <v>0</v>
      </c>
      <c r="CF185" s="445">
        <f>(CF171+CF172+CF173-CF177-CF178-CF180-CF181)-CF184</f>
        <v>0</v>
      </c>
      <c r="CH185" s="445">
        <f>(CH171+CH172+CH173-CH177-CH178-CH180-CH181)-CH184</f>
        <v>0</v>
      </c>
      <c r="CJ185" s="445">
        <f>(CJ171+CJ172+CJ173-CJ177-CJ178-CJ180-CJ181)-CJ184</f>
        <v>0</v>
      </c>
      <c r="CL185" s="445">
        <f>(CL171+CL172+CL173-CL177-CL178-CL180-CL181)-CL184</f>
        <v>0</v>
      </c>
      <c r="CN185" s="445">
        <f>(CN171+CN172+CN173-CN177-CN178-CN180-CN181)-CN184</f>
        <v>0</v>
      </c>
      <c r="CP185" s="445">
        <f>(CP171+CP172+CP173-CP177-CP178-CP180-CP181)-CP184</f>
        <v>0</v>
      </c>
      <c r="CR185" s="445">
        <f>(CR171+CR172+CR173-CR177-CR178-CR180-CR181)-CR184</f>
        <v>0</v>
      </c>
      <c r="CT185" s="445">
        <f>(CT171+CT172+CT173-CT177-CT178-CT180-CT181)-CT184</f>
        <v>0</v>
      </c>
      <c r="CV185" s="445">
        <f>(CV171+CV172+CV173-CV177-CV178-CV180-CV181)-CV184</f>
        <v>0</v>
      </c>
      <c r="CX185" s="445">
        <f>(CX171+CX172+CX173-CX177-CX178-CX180-CX181)-CX184</f>
        <v>0</v>
      </c>
      <c r="CZ185" s="445">
        <f>(CZ171+CZ172+CZ173-CZ177-CZ178-CZ180-CZ181)-CZ184</f>
        <v>0</v>
      </c>
      <c r="DB185" s="445">
        <f>(DB171+DB172+DB173-DB177-DB178-DB180-DB181)-DB184</f>
        <v>0</v>
      </c>
      <c r="DD185" s="445">
        <f>(DD171+DD172+DD173-DD177-DD178-DD180-DD181)-DD184</f>
        <v>0</v>
      </c>
      <c r="DF185" s="445">
        <f>(DF171+DF172+DF173-DF177-DF178-DF180-DF181)-DF184</f>
        <v>0</v>
      </c>
      <c r="DH185" s="445">
        <f>(DH171+DH172+DH173-DH177-DH178-DH180-DH181)-DH184</f>
        <v>0</v>
      </c>
      <c r="DJ185" s="445">
        <f>(DJ171+DJ172+DJ173-DJ177-DJ178-DJ180-DJ181)-DJ184</f>
        <v>0</v>
      </c>
      <c r="DL185" s="445">
        <f>(DL171+DL172+DL173-DL177-DL178-DL180-DL181)-DL184</f>
        <v>0</v>
      </c>
      <c r="DN185" s="445">
        <f>(DN171+DN172+DN173-DN177-DN178-DN180-DN181)-DN184</f>
        <v>0</v>
      </c>
      <c r="DP185" s="445">
        <f>(DP171+DP172+DP173-DP177-DP178-DP180-DP181)-DP184</f>
        <v>0</v>
      </c>
      <c r="DR185" s="445">
        <f>(DR171+DR172+DR173-DR177-DR178-DR180-DR181)-DR184</f>
        <v>0</v>
      </c>
      <c r="DT185" s="445">
        <f>(DT171+DT172+DT173-DT177-DT178-DT180-DT181)-DT184</f>
        <v>0</v>
      </c>
      <c r="DV185" s="445">
        <f>(DV171+DV172+DV173-DV177-DV178-DV180-DV181)-DV184</f>
        <v>0</v>
      </c>
      <c r="DX185" s="445">
        <f>(DX171+DX172+DX173-DX177-DX178-DX180-DX181)-DX184</f>
        <v>0</v>
      </c>
      <c r="DZ185" s="445">
        <f t="shared" ref="DZ185" si="104">(DZ171+DZ172+DZ173-DZ177-DZ178-DZ180-DZ181)-DZ184</f>
        <v>0</v>
      </c>
      <c r="EB185" s="445">
        <f t="shared" ref="EB185" si="105">(EB171+EB172+EB173-EB177-EB178-EB180-EB181)-EB184</f>
        <v>0</v>
      </c>
      <c r="ED185" s="445">
        <f t="shared" ref="ED185" si="106">(ED171+ED172+ED173-ED177-ED178-ED180-ED181)-ED184</f>
        <v>0</v>
      </c>
      <c r="EF185" s="445">
        <f t="shared" ref="EF185:EN185" si="107">(EF171+EF172+EF173-EF177-EF178-EF180-EF181)-EF184</f>
        <v>0</v>
      </c>
      <c r="EH185" s="445">
        <f t="shared" si="107"/>
        <v>0</v>
      </c>
      <c r="EJ185" s="445">
        <f t="shared" si="107"/>
        <v>0</v>
      </c>
      <c r="EL185" s="445">
        <f t="shared" si="107"/>
        <v>0</v>
      </c>
      <c r="EN185" s="445">
        <f t="shared" si="107"/>
        <v>0</v>
      </c>
      <c r="EQ185" s="445">
        <f>(EQ171+EQ172+EQ173-EQ177-EQ178-EQ180-EQ181)-EQ184</f>
        <v>0</v>
      </c>
      <c r="ES185" s="445">
        <f>(ES171+ES172+ES173-ES177-ES178-ES180-ES181)-ES184</f>
        <v>0</v>
      </c>
      <c r="EU185" s="445">
        <f>(EU171+EU172+EU173-EU177-EU178-EU180-EU181)-EU184</f>
        <v>0</v>
      </c>
      <c r="EW185" s="445">
        <f>(EW171+EW172+EW173-EW177-EW178-EW180-EW181)-EW184</f>
        <v>0</v>
      </c>
      <c r="EY185" s="445">
        <f>(EY171+EY172+EY173-EY177-EY178-EY180-EY181)-EY184</f>
        <v>0</v>
      </c>
      <c r="FA185" s="445">
        <f>(FA171+FA172+FA173-FA177-FA178-FA180-FA181)-FA184</f>
        <v>0</v>
      </c>
      <c r="FC185" s="445">
        <f>(FC171+FC172+FC173-FC177-FC178-FC180-FC181)-FC184</f>
        <v>1</v>
      </c>
      <c r="FE185" s="445">
        <f>(FE171+FE172+FE173-FE177-FE178-FE180-FE181)-FE184</f>
        <v>0</v>
      </c>
      <c r="FG185" s="445">
        <f>(FG171+FG172+FG173-FG177-FG178-FG180-FG181)-FG184</f>
        <v>0</v>
      </c>
      <c r="FI185" s="445">
        <f>(FI171+FI172+FI173-FI177-FI178-FI180-FI181)-FI184</f>
        <v>0</v>
      </c>
      <c r="FK185" s="445">
        <f>(FK171+FK172+FK173-FK177-FK178-FK180-FK181)-FK184</f>
        <v>0</v>
      </c>
      <c r="FM185" s="445">
        <f>(FM171+FM172+FM173-FM177-FM178-FM180-FM181)-FM184</f>
        <v>0</v>
      </c>
      <c r="FO185" s="445">
        <f>(FO171+FO172+FO173-FO177-FO178-FO180-FO181)-FO184</f>
        <v>0</v>
      </c>
      <c r="FQ185" s="445">
        <f>(FQ171+FQ172+FQ173-FQ177-FQ178-FQ180-FQ181)-FQ184</f>
        <v>0</v>
      </c>
      <c r="FS185" s="445">
        <f>(FS171+FS172+FS173-FS177-FS178-FS180-FS181)-FS184</f>
        <v>0</v>
      </c>
      <c r="FU185" s="445">
        <f>(FU171+FU172+FU173-FU177-FU178-FU180-FU181)-FU184</f>
        <v>0</v>
      </c>
      <c r="FW185" s="445">
        <f>(FW171+FW172+FW173-FW177-FW178-FW180-FW181)-FW184</f>
        <v>0</v>
      </c>
      <c r="FY185" s="445">
        <f>(FY171+FY172+FY173-FY177-FY178-FY180-FY181)-FY184</f>
        <v>0</v>
      </c>
      <c r="GA185" s="445">
        <f>(GA171+GA172+GA173-GA177-GA178-GA180-GA181)-GA184</f>
        <v>0</v>
      </c>
      <c r="GC185" s="445">
        <f>(GC171+GC172+GC173-GC177-GC178-GC180-GC181)-GC184</f>
        <v>0</v>
      </c>
      <c r="GE185" s="445">
        <f>(GE171+GE172+GE173-GE177-GE178-GE180-GE181)-GE184</f>
        <v>0</v>
      </c>
      <c r="GG185" s="445">
        <f>(GG171+GG172+GG173-GG177-GG178-GG180-GG181)-GG184</f>
        <v>0</v>
      </c>
      <c r="GI185" s="445">
        <f>(GI171+GI172+GI173-GI177-GI178-GI180-GI181)-GI184</f>
        <v>0</v>
      </c>
    </row>
    <row r="186" spans="1:194" ht="12" hidden="1" customHeight="1" outlineLevel="1" x14ac:dyDescent="0.2">
      <c r="B186" s="436"/>
      <c r="C186" s="435"/>
      <c r="D186" s="436"/>
      <c r="E186" s="435"/>
      <c r="F186" s="436"/>
      <c r="G186" s="435"/>
      <c r="H186" s="436"/>
      <c r="I186" s="435"/>
      <c r="J186" s="436"/>
      <c r="K186" s="435"/>
      <c r="L186" s="436"/>
      <c r="M186" s="435"/>
      <c r="N186" s="436"/>
      <c r="O186" s="435"/>
      <c r="P186" s="436"/>
      <c r="Q186" s="435"/>
      <c r="R186" s="436"/>
      <c r="S186" s="435"/>
      <c r="T186" s="436"/>
      <c r="U186" s="435"/>
      <c r="V186" s="436"/>
      <c r="W186" s="435"/>
      <c r="X186" s="436"/>
      <c r="Y186" s="435"/>
      <c r="Z186" s="436"/>
      <c r="AA186" s="435"/>
      <c r="AB186" s="436"/>
      <c r="AC186" s="435"/>
      <c r="AD186" s="436"/>
      <c r="AE186" s="435"/>
      <c r="AF186" s="436"/>
      <c r="AG186" s="435"/>
      <c r="AH186" s="436"/>
      <c r="AI186" s="435"/>
      <c r="AJ186" s="436"/>
      <c r="AK186" s="435"/>
      <c r="AL186" s="436"/>
      <c r="AM186" s="435"/>
      <c r="AN186" s="436"/>
      <c r="AO186" s="435"/>
      <c r="AP186" s="436"/>
      <c r="AQ186" s="435"/>
      <c r="AR186" s="436"/>
      <c r="AS186" s="435"/>
      <c r="AT186" s="436"/>
      <c r="AU186" s="435"/>
      <c r="AV186" s="436"/>
      <c r="AW186" s="435"/>
      <c r="AX186" s="436"/>
      <c r="AY186" s="435"/>
      <c r="AZ186" s="436"/>
      <c r="BA186" s="435"/>
      <c r="BB186" s="436"/>
      <c r="BC186" s="435"/>
      <c r="BD186" s="436"/>
      <c r="BE186" s="435"/>
      <c r="BF186" s="436"/>
      <c r="BG186" s="435"/>
      <c r="BH186" s="436"/>
      <c r="BI186" s="435"/>
      <c r="BJ186" s="436"/>
      <c r="BK186" s="435"/>
      <c r="BL186" s="436"/>
      <c r="BM186" s="435"/>
      <c r="BN186" s="436"/>
      <c r="BO186" s="435"/>
      <c r="BP186" s="436"/>
      <c r="BQ186" s="435"/>
      <c r="BR186" s="436"/>
      <c r="BS186" s="435"/>
      <c r="BT186" s="436"/>
      <c r="BU186" s="435"/>
      <c r="BV186" s="436"/>
      <c r="BW186" s="435"/>
      <c r="BX186" s="436"/>
      <c r="BY186" s="435"/>
      <c r="BZ186" s="436"/>
      <c r="CA186" s="435"/>
      <c r="CB186" s="436"/>
      <c r="CC186" s="435"/>
      <c r="CD186" s="436"/>
      <c r="CE186" s="435"/>
      <c r="CF186" s="436"/>
      <c r="CG186" s="435"/>
      <c r="CH186" s="436"/>
      <c r="CI186" s="435"/>
      <c r="CJ186" s="436"/>
      <c r="CK186" s="435"/>
      <c r="CL186" s="436"/>
      <c r="CM186" s="435"/>
      <c r="CN186" s="436"/>
      <c r="CO186" s="435"/>
      <c r="CP186" s="436"/>
      <c r="CQ186" s="435"/>
      <c r="CR186" s="436"/>
      <c r="CS186" s="435"/>
      <c r="CT186" s="436"/>
      <c r="CU186" s="435"/>
      <c r="CV186" s="436"/>
      <c r="CW186" s="435"/>
      <c r="CX186" s="436"/>
      <c r="CY186" s="435"/>
      <c r="CZ186" s="436"/>
      <c r="DA186" s="435"/>
      <c r="DB186" s="436"/>
      <c r="DC186" s="435"/>
      <c r="DD186" s="436"/>
      <c r="DE186" s="435"/>
      <c r="DF186" s="436"/>
      <c r="DG186" s="435"/>
      <c r="DH186" s="436"/>
      <c r="DI186" s="435"/>
      <c r="DJ186" s="436"/>
      <c r="DK186" s="435"/>
      <c r="DL186" s="436"/>
      <c r="DM186" s="435"/>
      <c r="DN186" s="436"/>
      <c r="DO186" s="435"/>
      <c r="DP186" s="436"/>
      <c r="DQ186" s="435"/>
      <c r="DR186" s="436"/>
      <c r="DS186" s="435"/>
      <c r="DT186" s="436"/>
      <c r="DU186" s="435"/>
      <c r="DV186" s="436"/>
      <c r="DW186" s="435"/>
      <c r="DX186" s="436"/>
      <c r="DY186" s="435"/>
      <c r="DZ186" s="436"/>
      <c r="EA186" s="435"/>
      <c r="EB186" s="436"/>
      <c r="EC186" s="435"/>
      <c r="ED186" s="436"/>
      <c r="EE186" s="435"/>
      <c r="EF186" s="436"/>
      <c r="EG186" s="435"/>
      <c r="EH186" s="436"/>
      <c r="EI186" s="435"/>
      <c r="EJ186" s="436"/>
      <c r="EK186" s="435"/>
      <c r="EL186" s="436"/>
      <c r="EM186" s="435"/>
      <c r="EN186" s="436"/>
      <c r="EO186" s="435"/>
      <c r="EP186" s="436"/>
      <c r="EQ186" s="436"/>
      <c r="ER186" s="435"/>
      <c r="ES186" s="436"/>
      <c r="ET186" s="435"/>
      <c r="EU186" s="436"/>
      <c r="EV186" s="435"/>
      <c r="EW186" s="436"/>
      <c r="EX186" s="435"/>
      <c r="EY186" s="436"/>
      <c r="EZ186" s="435"/>
      <c r="FA186" s="436"/>
      <c r="FB186" s="435"/>
      <c r="FC186" s="436"/>
      <c r="FD186" s="435"/>
      <c r="FE186" s="436"/>
      <c r="FF186" s="435"/>
      <c r="FG186" s="436"/>
      <c r="FH186" s="435"/>
      <c r="FI186" s="436"/>
      <c r="FJ186" s="435"/>
      <c r="FK186" s="436"/>
      <c r="FL186" s="435"/>
      <c r="FM186" s="436"/>
      <c r="FN186" s="435"/>
      <c r="FO186" s="436"/>
      <c r="FP186" s="435"/>
      <c r="FQ186" s="436"/>
      <c r="FR186" s="435"/>
      <c r="FS186" s="436"/>
      <c r="FT186" s="435"/>
      <c r="FU186" s="436"/>
      <c r="FV186" s="435"/>
      <c r="FW186" s="436"/>
      <c r="FX186" s="435"/>
      <c r="FY186" s="436"/>
      <c r="FZ186" s="435"/>
      <c r="GA186" s="436"/>
      <c r="GB186" s="435"/>
      <c r="GC186" s="436"/>
      <c r="GD186" s="435"/>
      <c r="GE186" s="436"/>
      <c r="GF186" s="435"/>
      <c r="GG186" s="436"/>
      <c r="GH186" s="435"/>
      <c r="GI186" s="436"/>
      <c r="GJ186" s="435"/>
      <c r="GK186" s="435"/>
      <c r="GL186" s="436"/>
    </row>
    <row r="187" spans="1:194" ht="12" hidden="1" customHeight="1" outlineLevel="1" x14ac:dyDescent="0.2">
      <c r="A187" s="437" t="s">
        <v>91</v>
      </c>
      <c r="B187" s="436"/>
      <c r="C187" s="435"/>
      <c r="D187" s="436"/>
      <c r="E187" s="435"/>
      <c r="F187" s="436"/>
      <c r="G187" s="435"/>
      <c r="H187" s="436"/>
      <c r="I187" s="435"/>
      <c r="J187" s="436"/>
      <c r="K187" s="435"/>
      <c r="L187" s="436"/>
      <c r="M187" s="435"/>
      <c r="N187" s="436"/>
      <c r="O187" s="435"/>
      <c r="P187" s="436"/>
      <c r="Q187" s="435"/>
      <c r="R187" s="436"/>
      <c r="S187" s="435"/>
      <c r="T187" s="436"/>
      <c r="U187" s="435"/>
      <c r="V187" s="436"/>
      <c r="W187" s="435"/>
      <c r="X187" s="436"/>
      <c r="Y187" s="435"/>
      <c r="Z187" s="436"/>
      <c r="AA187" s="435"/>
      <c r="AB187" s="436"/>
      <c r="AC187" s="435"/>
      <c r="AD187" s="436"/>
      <c r="AE187" s="435"/>
      <c r="AF187" s="436"/>
      <c r="AG187" s="435"/>
      <c r="AH187" s="436"/>
      <c r="AI187" s="435"/>
      <c r="AJ187" s="436"/>
      <c r="AK187" s="435"/>
      <c r="AL187" s="436"/>
      <c r="AM187" s="435"/>
      <c r="AN187" s="436"/>
      <c r="AO187" s="435"/>
      <c r="AP187" s="436"/>
      <c r="AQ187" s="435"/>
      <c r="AR187" s="436"/>
      <c r="AS187" s="435"/>
      <c r="AT187" s="436"/>
      <c r="AU187" s="435"/>
      <c r="AV187" s="436"/>
      <c r="AW187" s="435"/>
      <c r="AX187" s="436"/>
      <c r="AY187" s="435"/>
      <c r="AZ187" s="436"/>
      <c r="BA187" s="435"/>
      <c r="BB187" s="436"/>
      <c r="BC187" s="435"/>
      <c r="BD187" s="436"/>
      <c r="BE187" s="435"/>
      <c r="BF187" s="436"/>
      <c r="BG187" s="435"/>
      <c r="BH187" s="436"/>
      <c r="BI187" s="435"/>
      <c r="BJ187" s="436"/>
      <c r="BK187" s="435"/>
      <c r="BL187" s="436"/>
      <c r="BM187" s="435"/>
      <c r="BN187" s="436"/>
      <c r="BO187" s="435"/>
      <c r="BP187" s="436"/>
      <c r="BQ187" s="435"/>
      <c r="BR187" s="436"/>
      <c r="BS187" s="435"/>
      <c r="BT187" s="436"/>
      <c r="BU187" s="435"/>
      <c r="BV187" s="436"/>
      <c r="BW187" s="435"/>
      <c r="BX187" s="436"/>
      <c r="BY187" s="435"/>
      <c r="BZ187" s="436"/>
      <c r="CA187" s="435"/>
      <c r="CB187" s="436"/>
      <c r="CC187" s="435"/>
      <c r="CD187" s="436"/>
      <c r="CE187" s="435"/>
      <c r="CF187" s="436"/>
      <c r="CG187" s="435"/>
      <c r="CH187" s="436"/>
      <c r="CI187" s="435"/>
      <c r="CJ187" s="436"/>
      <c r="CK187" s="435"/>
      <c r="CL187" s="436"/>
      <c r="CM187" s="435"/>
      <c r="CN187" s="436"/>
      <c r="CO187" s="435"/>
      <c r="CP187" s="436"/>
      <c r="CQ187" s="435"/>
      <c r="CR187" s="436"/>
      <c r="CS187" s="435"/>
      <c r="CT187" s="436"/>
      <c r="CU187" s="435"/>
      <c r="CV187" s="436"/>
      <c r="CW187" s="435"/>
      <c r="CX187" s="436"/>
      <c r="CY187" s="435"/>
      <c r="CZ187" s="436"/>
      <c r="DA187" s="435"/>
      <c r="DB187" s="436"/>
      <c r="DC187" s="435"/>
      <c r="DD187" s="436"/>
      <c r="DE187" s="435"/>
      <c r="DF187" s="436"/>
      <c r="DG187" s="435"/>
      <c r="DH187" s="436"/>
      <c r="DI187" s="435"/>
      <c r="DJ187" s="436"/>
      <c r="DK187" s="435"/>
      <c r="DL187" s="436"/>
      <c r="DM187" s="435"/>
      <c r="DN187" s="436"/>
      <c r="DO187" s="435"/>
      <c r="DP187" s="436"/>
      <c r="DQ187" s="435"/>
      <c r="DR187" s="436"/>
      <c r="DS187" s="435"/>
      <c r="DT187" s="436"/>
      <c r="DU187" s="435"/>
      <c r="DV187" s="436"/>
      <c r="DW187" s="435"/>
      <c r="DX187" s="436"/>
      <c r="DY187" s="435"/>
      <c r="DZ187" s="436"/>
      <c r="EA187" s="435"/>
      <c r="EB187" s="436"/>
      <c r="EC187" s="435"/>
      <c r="ED187" s="436"/>
      <c r="EE187" s="435"/>
      <c r="EF187" s="436"/>
      <c r="EG187" s="435"/>
      <c r="EH187" s="436"/>
      <c r="EI187" s="435"/>
      <c r="EJ187" s="436"/>
      <c r="EK187" s="435"/>
      <c r="EL187" s="436"/>
      <c r="EM187" s="435"/>
      <c r="EN187" s="436"/>
      <c r="EO187" s="435"/>
      <c r="EP187" s="436"/>
      <c r="EQ187" s="436"/>
      <c r="ER187" s="435"/>
      <c r="ES187" s="436"/>
      <c r="ET187" s="435"/>
      <c r="EU187" s="436"/>
      <c r="EV187" s="435"/>
      <c r="EW187" s="436"/>
      <c r="EX187" s="435"/>
      <c r="EY187" s="436"/>
      <c r="EZ187" s="435"/>
      <c r="FA187" s="436"/>
      <c r="FB187" s="435"/>
      <c r="FC187" s="436"/>
      <c r="FD187" s="435"/>
      <c r="FE187" s="436"/>
      <c r="FF187" s="435"/>
      <c r="FG187" s="436"/>
      <c r="FH187" s="435"/>
      <c r="FI187" s="436"/>
      <c r="FJ187" s="435"/>
      <c r="FK187" s="436"/>
      <c r="FL187" s="435"/>
      <c r="FM187" s="436"/>
      <c r="FN187" s="435"/>
      <c r="FO187" s="436"/>
      <c r="FP187" s="435"/>
      <c r="FQ187" s="436"/>
      <c r="FR187" s="435"/>
      <c r="FS187" s="436"/>
      <c r="FT187" s="435"/>
      <c r="FU187" s="436"/>
      <c r="FV187" s="435"/>
      <c r="FW187" s="436"/>
      <c r="FX187" s="435"/>
      <c r="FY187" s="436"/>
      <c r="FZ187" s="435"/>
      <c r="GA187" s="436"/>
      <c r="GB187" s="435"/>
      <c r="GC187" s="436"/>
      <c r="GD187" s="435"/>
      <c r="GE187" s="436"/>
      <c r="GF187" s="435"/>
      <c r="GG187" s="436"/>
      <c r="GH187" s="435"/>
      <c r="GI187" s="436"/>
      <c r="GJ187" s="435"/>
      <c r="GK187" s="435"/>
      <c r="GL187" s="436"/>
    </row>
    <row r="188" spans="1:194" ht="12" hidden="1" customHeight="1" outlineLevel="1" x14ac:dyDescent="0.2">
      <c r="A188" s="433" t="s">
        <v>1</v>
      </c>
      <c r="B188" s="434">
        <f>INPUT!K132</f>
        <v>6282.8090172953762</v>
      </c>
      <c r="C188" s="435">
        <f>INPUT!L132</f>
        <v>-5.4469933385453473</v>
      </c>
      <c r="D188" s="434">
        <f>INPUT!M132</f>
        <v>6115.8209279582743</v>
      </c>
      <c r="E188" s="435">
        <f>INPUT!N132</f>
        <v>-8.9070355993597694</v>
      </c>
      <c r="F188" s="434">
        <f>INPUT!O132</f>
        <v>6312.0066334991707</v>
      </c>
      <c r="G188" s="435">
        <f>INPUT!P132</f>
        <v>-6.1934262894897447</v>
      </c>
      <c r="H188" s="434">
        <f>INPUT!Q132</f>
        <v>6216.9197162967557</v>
      </c>
      <c r="I188" s="435">
        <f>INPUT!R132</f>
        <v>-6.8106171008453398</v>
      </c>
      <c r="J188" s="434">
        <f>INPUT!S132</f>
        <v>5886.6832466651595</v>
      </c>
      <c r="K188" s="435">
        <f>INPUT!T132</f>
        <v>-6.3049150394315356</v>
      </c>
      <c r="L188" s="434">
        <f>INPUT!U132</f>
        <v>6208.1851093971354</v>
      </c>
      <c r="M188" s="435">
        <f>INPUT!V132</f>
        <v>1.5102499325416963</v>
      </c>
      <c r="N188" s="434">
        <f>INPUT!W132</f>
        <v>6742.0999664542105</v>
      </c>
      <c r="O188" s="435">
        <f>INPUT!X132</f>
        <v>6.8138922838332006</v>
      </c>
      <c r="P188" s="434">
        <f>INPUT!Y132</f>
        <v>6641.8665361396643</v>
      </c>
      <c r="Q188" s="435">
        <f>INPUT!Z132</f>
        <v>6.8353274488807125</v>
      </c>
      <c r="R188" s="434">
        <f>INPUT!AA132</f>
        <v>6992.1466408811903</v>
      </c>
      <c r="S188" s="435">
        <f>INPUT!AB132</f>
        <v>18.779053465162775</v>
      </c>
      <c r="T188" s="434">
        <f>INPUT!AC132</f>
        <v>7080.5975187779559</v>
      </c>
      <c r="U188" s="435">
        <f>INPUT!AD132</f>
        <v>14.052615925711965</v>
      </c>
      <c r="V188" s="434">
        <f>INPUT!AE132</f>
        <v>7258.59375</v>
      </c>
      <c r="W188" s="435">
        <f>INPUT!AF132</f>
        <v>7.6607256806579649</v>
      </c>
      <c r="X188" s="434">
        <f>INPUT!AG132</f>
        <v>7951.3662204291213</v>
      </c>
      <c r="Y188" s="435">
        <f>INPUT!AH132</f>
        <v>19.71583856983905</v>
      </c>
      <c r="Z188" s="434">
        <f>INPUT!AI132</f>
        <v>8247.595974655238</v>
      </c>
      <c r="AA188" s="435">
        <f>INPUT!AJ132</f>
        <v>17.955134499522284</v>
      </c>
      <c r="AB188" s="434">
        <f>INPUT!AK132</f>
        <v>8165.8981135514441</v>
      </c>
      <c r="AC188" s="435">
        <f>INPUT!AL132</f>
        <v>15.32781085064132</v>
      </c>
      <c r="AD188" s="434">
        <f>INPUT!AM132</f>
        <v>8308.7585266030019</v>
      </c>
      <c r="AE188" s="435">
        <f>INPUT!AN132</f>
        <v>14.467881972358644</v>
      </c>
      <c r="AF188" s="434">
        <f>INPUT!AO132</f>
        <v>8713.6081309994352</v>
      </c>
      <c r="AG188" s="435">
        <f>INPUT!AP132</f>
        <v>9.5863011391918551</v>
      </c>
      <c r="AH188" s="434">
        <f>INPUT!AQ132</f>
        <v>9018.028708133972</v>
      </c>
      <c r="AI188" s="435">
        <f>INPUT!AR132</f>
        <v>9.3413006147035293</v>
      </c>
      <c r="AJ188" s="434">
        <f>INPUT!AS132</f>
        <v>8872.1731859147076</v>
      </c>
      <c r="AK188" s="435">
        <f>INPUT!AT132</f>
        <v>8.6490801445488152</v>
      </c>
      <c r="AL188" s="434">
        <f>INPUT!AU132</f>
        <v>8706.5588499550759</v>
      </c>
      <c r="AM188" s="435">
        <f>INPUT!AV132</f>
        <v>4.787722763616209</v>
      </c>
      <c r="AN188" s="434">
        <f>INPUT!AW132</f>
        <v>8394.1643204504744</v>
      </c>
      <c r="AO188" s="435">
        <f>INPUT!AX132</f>
        <v>-3.6660336997771492</v>
      </c>
      <c r="AP188" s="434">
        <f>INPUT!AY132</f>
        <v>8559.0419161676637</v>
      </c>
      <c r="AQ188" s="435">
        <f>INPUT!AZ132</f>
        <v>-5.0896576937298654</v>
      </c>
      <c r="AR188" s="434">
        <f>INPUT!BA132</f>
        <v>8860.8232106964952</v>
      </c>
      <c r="AS188" s="435">
        <f>INPUT!BB132</f>
        <v>-0.12792779153850686</v>
      </c>
      <c r="AT188" s="434">
        <f>INPUT!BC132</f>
        <v>8823.4139622966341</v>
      </c>
      <c r="AU188" s="435">
        <f>INPUT!BD132</f>
        <v>1.3421503760025821</v>
      </c>
      <c r="AV188" s="434">
        <f>INPUT!BE132</f>
        <v>8809.908381404819</v>
      </c>
      <c r="AW188" s="435">
        <f>INPUT!BF132</f>
        <v>4.9527748693396267</v>
      </c>
      <c r="AX188" s="434">
        <f>INPUT!BG132</f>
        <v>8782.959491128222</v>
      </c>
      <c r="AY188" s="435">
        <f>INPUT!BH132</f>
        <v>2.616152335199895</v>
      </c>
      <c r="AZ188" s="434">
        <f>INPUT!BI132</f>
        <v>8758.2050008279512</v>
      </c>
      <c r="BA188" s="435">
        <f>INPUT!BJ132</f>
        <v>-1.15811146919923</v>
      </c>
      <c r="BB188" s="434">
        <f>INPUT!BK132</f>
        <v>9058.7376993552771</v>
      </c>
      <c r="BC188" s="435">
        <f>INPUT!BL132</f>
        <v>2.6670372495748884</v>
      </c>
      <c r="BD188" s="434">
        <f>INPUT!BM132</f>
        <v>9535.0406216884494</v>
      </c>
      <c r="BE188" s="435">
        <f>INPUT!BN132</f>
        <v>8.2308715243188715</v>
      </c>
      <c r="BF188" s="434">
        <f>INPUT!BO132</f>
        <v>10300</v>
      </c>
      <c r="BG188" s="435">
        <f>INPUT!BP132</f>
        <v>17.27254361589803</v>
      </c>
      <c r="BH188" s="434">
        <f>INPUT!BQ132</f>
        <v>10483.138755980861</v>
      </c>
      <c r="BI188" s="435">
        <f>INPUT!BR132</f>
        <v>19.695060289064294</v>
      </c>
      <c r="BJ188" s="434">
        <f>INPUT!BS132</f>
        <v>10268.857938718662</v>
      </c>
      <c r="BK188" s="435">
        <f>INPUT!BT132</f>
        <v>13.358596744108286</v>
      </c>
      <c r="BL188" s="434">
        <f>INPUT!BU132</f>
        <v>11556.789228379079</v>
      </c>
      <c r="BM188" s="435">
        <f>INPUT!BV132</f>
        <v>21.203355988772099</v>
      </c>
      <c r="BN188" s="434">
        <f>INPUT!BW132</f>
        <v>12066.188283174466</v>
      </c>
      <c r="BO188" s="435">
        <f>INPUT!BX132</f>
        <v>17.147459059946279</v>
      </c>
      <c r="BP188" s="434">
        <f>INPUT!BY132</f>
        <v>11577.524864144365</v>
      </c>
      <c r="BQ188" s="435">
        <f>INPUT!BZ132</f>
        <v>10.439488912985473</v>
      </c>
      <c r="BR188" s="434">
        <f>INPUT!CA132</f>
        <v>12226.464300983325</v>
      </c>
      <c r="BS188" s="435">
        <f>INPUT!CB132</f>
        <v>19.06352560281821</v>
      </c>
      <c r="BT188" s="434">
        <f>INPUT!CC132</f>
        <v>12844.459308807134</v>
      </c>
      <c r="BU188" s="435">
        <f>INPUT!CD132</f>
        <v>11.142109239701515</v>
      </c>
      <c r="BV188" s="434">
        <f>INPUT!CE132</f>
        <v>12855.87357719085</v>
      </c>
      <c r="BW188" s="435">
        <f>INPUT!CF132</f>
        <v>6.5446127267676513</v>
      </c>
      <c r="BX188" s="434">
        <f>INPUT!CG132</f>
        <v>12736.94731124389</v>
      </c>
      <c r="BY188" s="435">
        <f>INPUT!CH132</f>
        <v>10.014424159780999</v>
      </c>
      <c r="BZ188" s="434">
        <f>INPUT!CI132</f>
        <v>13847.259155586658</v>
      </c>
      <c r="CA188" s="435">
        <f>INPUT!CJ132</f>
        <v>13.256447773482471</v>
      </c>
      <c r="CB188" s="434">
        <f>INPUT!CK132</f>
        <v>14561.976265439574</v>
      </c>
      <c r="CC188" s="435">
        <f>INPUT!CL132</f>
        <v>13.371656333208048</v>
      </c>
      <c r="CD188" s="434">
        <f>INPUT!CM132</f>
        <v>14815.895005468465</v>
      </c>
      <c r="CE188" s="435">
        <f>INPUT!CN132</f>
        <v>15.246116232467655</v>
      </c>
      <c r="CF188" s="434">
        <f>INPUT!CO132</f>
        <v>15106.387152139268</v>
      </c>
      <c r="CG188" s="435">
        <f>INPUT!CP132</f>
        <v>18.602886413793129</v>
      </c>
      <c r="CH188" s="434">
        <f>INPUT!CQ132</f>
        <v>16089.843147338648</v>
      </c>
      <c r="CI188" s="435">
        <f>INPUT!CR132</f>
        <v>16.19514711579022</v>
      </c>
      <c r="CJ188" s="434">
        <f>INPUT!CS132</f>
        <v>16529.385908209439</v>
      </c>
      <c r="CK188" s="435">
        <f>INPUT!CT132</f>
        <v>13.510595038114314</v>
      </c>
      <c r="CL188" s="434">
        <f>INPUT!CU132</f>
        <v>16514.386229425807</v>
      </c>
      <c r="CM188" s="435">
        <f>INPUT!CV132</f>
        <v>11.463979890046726</v>
      </c>
      <c r="CN188" s="434">
        <f>INPUT!CW132</f>
        <v>16861.354283576507</v>
      </c>
      <c r="CO188" s="435">
        <f>INPUT!CX132</f>
        <v>11.617384843660062</v>
      </c>
      <c r="CP188" s="434">
        <f>INPUT!CY132</f>
        <v>17617.039674465919</v>
      </c>
      <c r="CQ188" s="435">
        <f>INPUT!CZ132</f>
        <v>9.4916806406523548</v>
      </c>
      <c r="CR188" s="434">
        <f>INPUT!DA132</f>
        <v>17571.086123810699</v>
      </c>
      <c r="CS188" s="435">
        <f>INPUT!DB132</f>
        <v>6.3021108066930287</v>
      </c>
      <c r="CT188" s="434">
        <f>INPUT!DC132</f>
        <v>15582.02829679231</v>
      </c>
      <c r="CU188" s="435">
        <f>INPUT!DD132</f>
        <v>-5.6457316649903388</v>
      </c>
      <c r="CV188" s="434">
        <f>INPUT!DE132</f>
        <v>14868.529769137302</v>
      </c>
      <c r="CW188" s="435">
        <f>INPUT!DF132</f>
        <v>-11.818887622688056</v>
      </c>
      <c r="CX188" s="434">
        <f>INPUT!DG132</f>
        <v>14941.271606186192</v>
      </c>
      <c r="CY188" s="435">
        <f>INPUT!DH132</f>
        <v>-15.188522690097461</v>
      </c>
      <c r="CZ188" s="434">
        <f>INPUT!DI132</f>
        <v>14474.159538492142</v>
      </c>
      <c r="DA188" s="435">
        <f>INPUT!DJ132</f>
        <v>-17.625128939080724</v>
      </c>
      <c r="DB188" s="434">
        <f>INPUT!DK132</f>
        <v>14249.853943524829</v>
      </c>
      <c r="DC188" s="435">
        <f>INPUT!DL132</f>
        <v>-8.5494284049125966</v>
      </c>
      <c r="DD188" s="434">
        <f>INPUT!DM132</f>
        <v>14311.972589329416</v>
      </c>
      <c r="DE188" s="435">
        <f>INPUT!DN132</f>
        <v>-3.7431890607175888</v>
      </c>
      <c r="DF188" s="434">
        <f>INPUT!DO132</f>
        <v>14130.677444187837</v>
      </c>
      <c r="DG188" s="435">
        <f>INPUT!DP132</f>
        <v>-5.4252019731890977</v>
      </c>
      <c r="DH188" s="434">
        <f>INPUT!DQ132</f>
        <v>12739.881160433415</v>
      </c>
      <c r="DI188" s="435">
        <f>INPUT!DR132</f>
        <v>-11.98189348021652</v>
      </c>
      <c r="DJ188" s="434">
        <f>INPUT!DS132</f>
        <v>12305.908022826452</v>
      </c>
      <c r="DK188" s="435">
        <f>INPUT!DT132</f>
        <v>-13.641865582641366</v>
      </c>
      <c r="DL188" s="434">
        <f>INPUT!DU132</f>
        <v>11922.112211221121</v>
      </c>
      <c r="DM188" s="435">
        <f>INPUT!DV132</f>
        <v>-16.698329759869047</v>
      </c>
      <c r="DN188" s="434">
        <f>INPUT!DW132</f>
        <v>11928.939828080229</v>
      </c>
      <c r="DO188" s="435">
        <f>INPUT!DX132</f>
        <v>-15.581260168196797</v>
      </c>
      <c r="DP188" s="434">
        <f>INPUT!DY132</f>
        <v>12031.561625802204</v>
      </c>
      <c r="DQ188" s="435">
        <f>INPUT!DZ132</f>
        <v>-5.5598598268801647</v>
      </c>
      <c r="DR188" s="434">
        <f>INPUT!EA132</f>
        <v>12726.900736887734</v>
      </c>
      <c r="DS188" s="435">
        <f>INPUT!EB132</f>
        <v>3.421061763832256</v>
      </c>
      <c r="DT188" s="434">
        <f>INPUT!EC132</f>
        <v>13587.329146656815</v>
      </c>
      <c r="DU188" s="435">
        <f>INPUT!ED132</f>
        <v>13.967465713570348</v>
      </c>
      <c r="DV188" s="434">
        <f>INPUT!EE132</f>
        <v>14389.48910813715</v>
      </c>
      <c r="DW188" s="435">
        <f>INPUT!EF132</f>
        <v>20.626722202629356</v>
      </c>
      <c r="DX188" s="434">
        <f>INPUT!EG132</f>
        <v>13434.317140238314</v>
      </c>
      <c r="DY188" s="435">
        <f>INPUT!EH132</f>
        <v>11.658964630392132</v>
      </c>
      <c r="DZ188" s="434">
        <f>INPUT!EI132</f>
        <v>12782.916519901373</v>
      </c>
      <c r="EA188" s="435">
        <f>INPUT!EJ132</f>
        <v>0.44013687363242404</v>
      </c>
      <c r="EB188" s="434">
        <f>INPUT!EK132</f>
        <v>12887.704770477048</v>
      </c>
      <c r="EC188" s="435">
        <f>INPUT!EL132</f>
        <v>-5.1490941937761932</v>
      </c>
      <c r="ED188" s="434">
        <f>INPUT!EM132</f>
        <v>12801.008736377555</v>
      </c>
      <c r="EE188" s="435">
        <f>INPUT!EN132</f>
        <v>-11.039171438416961</v>
      </c>
      <c r="EF188" s="434">
        <f>INPUT!EO132</f>
        <v>12550.540301151461</v>
      </c>
      <c r="EG188" s="435">
        <f>INPUT!EP132</f>
        <v>-6.5785021289974992</v>
      </c>
      <c r="EH188" s="434">
        <f>INPUT!EQ132</f>
        <v>12969.260607599379</v>
      </c>
      <c r="EI188" s="435">
        <f>INPUT!ER132</f>
        <v>1.4577587783499268</v>
      </c>
      <c r="EJ188" s="434">
        <f>INPUT!ES132</f>
        <v>13070.803513558527</v>
      </c>
      <c r="EK188" s="435">
        <f>INPUT!ET132</f>
        <v>1.4207242200404702</v>
      </c>
      <c r="EL188" s="434">
        <f>INPUT!EU132</f>
        <v>13005.254370018103</v>
      </c>
      <c r="EM188" s="435">
        <f>INPUT!EV132</f>
        <v>1.595543271993316</v>
      </c>
      <c r="EN188" s="434">
        <f>INPUT!EW132</f>
        <v>12984.171910250454</v>
      </c>
      <c r="EO188" s="435">
        <f>INPUT!EX132</f>
        <v>3.4550831971688734</v>
      </c>
      <c r="EQ188" s="434">
        <f>INPUT!FF132</f>
        <v>26676</v>
      </c>
      <c r="ER188" s="435">
        <f>INPUT!FG132</f>
        <v>12.919065357263793</v>
      </c>
      <c r="ES188" s="434">
        <f>INPUT!FH132</f>
        <v>24952</v>
      </c>
      <c r="ET188" s="435">
        <f>INPUT!FI132</f>
        <v>-6.4627380416854123</v>
      </c>
      <c r="EU188" s="434">
        <f>INPUT!FJ132</f>
        <v>6437.8109854604209</v>
      </c>
      <c r="EV188" s="435" t="str">
        <f>INPUT!FK132</f>
        <v>NM</v>
      </c>
      <c r="EW188" s="434">
        <f>INPUT!FL132</f>
        <v>7435.2992745523488</v>
      </c>
      <c r="EX188" s="435">
        <f>INPUT!FM132</f>
        <v>15.494215212977224</v>
      </c>
      <c r="EY188" s="434">
        <f>INPUT!FN132</f>
        <v>8432.2325213097956</v>
      </c>
      <c r="EZ188" s="435">
        <f>INPUT!FO132</f>
        <v>13.408111898999087</v>
      </c>
      <c r="FA188" s="434">
        <f>INPUT!FP132</f>
        <v>8569.9378992587972</v>
      </c>
      <c r="FB188" s="435">
        <f>INPUT!FQ132</f>
        <v>1.6330832623625557</v>
      </c>
      <c r="FC188" s="434">
        <f>INPUT!FR132</f>
        <v>8762.7831019811765</v>
      </c>
      <c r="FD188" s="435">
        <f>INPUT!FS132</f>
        <v>2.2502520437056805</v>
      </c>
      <c r="FE188" s="434">
        <f>INPUT!FT132</f>
        <v>9026.2548262548262</v>
      </c>
      <c r="FF188" s="435">
        <f>INPUT!FU132</f>
        <v>3.0067128354926531</v>
      </c>
      <c r="FG188" s="434">
        <f>INPUT!FV132</f>
        <v>10630.944853384819</v>
      </c>
      <c r="FH188" s="435">
        <f>INPUT!FW132</f>
        <v>17.778027077879543</v>
      </c>
      <c r="FI188" s="434">
        <f>INPUT!FX132</f>
        <v>12165.469317938849</v>
      </c>
      <c r="FJ188" s="435">
        <f>INPUT!FY132</f>
        <v>14.434506863850839</v>
      </c>
      <c r="FK188" s="434">
        <f>INPUT!FZ132</f>
        <v>13468.494556233258</v>
      </c>
      <c r="FL188" s="435">
        <f>INPUT!GA132</f>
        <v>10.710850557758643</v>
      </c>
      <c r="FM188" s="434">
        <f>INPUT!GB132</f>
        <v>15616.301451456158</v>
      </c>
      <c r="FN188" s="435">
        <f>INPUT!GC132</f>
        <v>15.946896561122269</v>
      </c>
      <c r="FO188" s="434">
        <f>INPUT!GD132</f>
        <v>17140.829810552685</v>
      </c>
      <c r="FP188" s="435">
        <f>INPUT!GE132</f>
        <v>9.7624163047542289</v>
      </c>
      <c r="FQ188" s="434">
        <f>INPUT!GF132</f>
        <v>14954.526380430887</v>
      </c>
      <c r="FR188" s="435">
        <f>INPUT!GG132</f>
        <v>-12.754945088923343</v>
      </c>
      <c r="FS188" s="434">
        <f>INPUT!GH132</f>
        <v>13827.27251246426</v>
      </c>
      <c r="FT188" s="435">
        <f>INPUT!GI132</f>
        <v>-7.5378774244680979</v>
      </c>
      <c r="FU188" s="434">
        <f>INPUT!GJ132</f>
        <v>12045.796921805599</v>
      </c>
      <c r="FV188" s="435">
        <f>INPUT!GK132</f>
        <v>-12.883781592159938</v>
      </c>
      <c r="FW188" s="434">
        <f>INPUT!GL132</f>
        <v>13509.584003677315</v>
      </c>
      <c r="FX188" s="435">
        <f>INPUT!GM132</f>
        <v>12.151849241472213</v>
      </c>
      <c r="FY188" s="434">
        <f>INPUT!GN132</f>
        <v>12754.863015225483</v>
      </c>
      <c r="FZ188" s="435">
        <f>INPUT!GO132</f>
        <v>-5.5865597952268313</v>
      </c>
      <c r="GA188" s="434">
        <f>INPUT!GP132</f>
        <v>13007.196032090294</v>
      </c>
      <c r="GB188" s="435">
        <f>INPUT!GQ132</f>
        <v>1.9783279253066111</v>
      </c>
      <c r="GC188" s="434">
        <f>INPUT!GR132</f>
        <v>12868.14804251583</v>
      </c>
      <c r="GD188" s="435">
        <f>INPUT!GS132</f>
        <v>-1.0690081800214024</v>
      </c>
      <c r="GE188" s="434">
        <f>INPUT!GT132</f>
        <v>12850.490433840323</v>
      </c>
      <c r="GF188" s="435">
        <f>INPUT!GU132</f>
        <v>-0.13721950211612599</v>
      </c>
      <c r="GG188" s="434">
        <f>INPUT!GV132</f>
        <v>12937.569818252266</v>
      </c>
      <c r="GH188" s="435">
        <f>INPUT!GW132</f>
        <v>0.67763471643564888</v>
      </c>
      <c r="GI188" s="434">
        <f>INPUT!GX132</f>
        <v>13125.115955128294</v>
      </c>
      <c r="GJ188" s="435">
        <f>INPUT!GY132</f>
        <v>1.4496241528408227</v>
      </c>
      <c r="GK188" s="435">
        <f>INPUT!GZ132</f>
        <v>0.57394139400370747</v>
      </c>
      <c r="GL188" s="436"/>
    </row>
    <row r="189" spans="1:194" ht="12" hidden="1" customHeight="1" outlineLevel="1" x14ac:dyDescent="0.2">
      <c r="B189" s="436"/>
      <c r="C189" s="435"/>
      <c r="D189" s="436"/>
      <c r="E189" s="435"/>
      <c r="F189" s="436"/>
      <c r="G189" s="435"/>
      <c r="H189" s="436"/>
      <c r="I189" s="435"/>
      <c r="J189" s="436"/>
      <c r="K189" s="435"/>
      <c r="L189" s="436"/>
      <c r="M189" s="435"/>
      <c r="N189" s="436"/>
      <c r="O189" s="435"/>
      <c r="P189" s="436"/>
      <c r="Q189" s="435"/>
      <c r="R189" s="436"/>
      <c r="S189" s="435"/>
      <c r="T189" s="436"/>
      <c r="U189" s="435"/>
      <c r="V189" s="436"/>
      <c r="W189" s="435"/>
      <c r="X189" s="436"/>
      <c r="Y189" s="435"/>
      <c r="Z189" s="436"/>
      <c r="AA189" s="435"/>
      <c r="AB189" s="436"/>
      <c r="AC189" s="435"/>
      <c r="AD189" s="436"/>
      <c r="AE189" s="435"/>
      <c r="AF189" s="436"/>
      <c r="AG189" s="435"/>
      <c r="AH189" s="436"/>
      <c r="AI189" s="435"/>
      <c r="AJ189" s="436"/>
      <c r="AK189" s="435"/>
      <c r="AL189" s="436"/>
      <c r="AM189" s="435"/>
      <c r="AN189" s="436"/>
      <c r="AO189" s="435"/>
      <c r="AP189" s="436"/>
      <c r="AQ189" s="435"/>
      <c r="AR189" s="436"/>
      <c r="AS189" s="435"/>
      <c r="AT189" s="436"/>
      <c r="AU189" s="435"/>
      <c r="AV189" s="436"/>
      <c r="AW189" s="435"/>
      <c r="AX189" s="436"/>
      <c r="AY189" s="435"/>
      <c r="AZ189" s="436"/>
      <c r="BA189" s="435"/>
      <c r="BB189" s="436"/>
      <c r="BC189" s="435"/>
      <c r="BD189" s="436"/>
      <c r="BE189" s="435"/>
      <c r="BF189" s="436"/>
      <c r="BG189" s="435"/>
      <c r="BH189" s="436"/>
      <c r="BI189" s="435"/>
      <c r="BJ189" s="436"/>
      <c r="BK189" s="435"/>
      <c r="BL189" s="436"/>
      <c r="BM189" s="435"/>
      <c r="BN189" s="436"/>
      <c r="BO189" s="435"/>
      <c r="BP189" s="436"/>
      <c r="BQ189" s="435"/>
      <c r="BR189" s="436"/>
      <c r="BS189" s="435"/>
      <c r="BT189" s="436"/>
      <c r="BU189" s="435"/>
      <c r="BV189" s="436"/>
      <c r="BW189" s="435"/>
      <c r="BX189" s="436"/>
      <c r="BY189" s="435"/>
      <c r="BZ189" s="436"/>
      <c r="CA189" s="435"/>
      <c r="CB189" s="436"/>
      <c r="CC189" s="435"/>
      <c r="CD189" s="436"/>
      <c r="CE189" s="435"/>
      <c r="CF189" s="436"/>
      <c r="CG189" s="435"/>
      <c r="CH189" s="436"/>
      <c r="CI189" s="435"/>
      <c r="CJ189" s="436"/>
      <c r="CK189" s="435"/>
      <c r="CL189" s="436"/>
      <c r="CM189" s="435"/>
      <c r="CN189" s="436"/>
      <c r="CO189" s="435"/>
      <c r="CP189" s="436"/>
      <c r="CQ189" s="435"/>
      <c r="CR189" s="436"/>
      <c r="CS189" s="435"/>
      <c r="CT189" s="436"/>
      <c r="CU189" s="435"/>
      <c r="CV189" s="436"/>
      <c r="CW189" s="435"/>
      <c r="CX189" s="436"/>
      <c r="CY189" s="435"/>
      <c r="CZ189" s="436"/>
      <c r="DA189" s="435"/>
      <c r="DB189" s="436"/>
      <c r="DC189" s="435"/>
      <c r="DD189" s="436"/>
      <c r="DE189" s="435"/>
      <c r="DF189" s="436"/>
      <c r="DG189" s="435"/>
      <c r="DH189" s="436"/>
      <c r="DI189" s="435"/>
      <c r="DJ189" s="436"/>
      <c r="DK189" s="435"/>
      <c r="DL189" s="436"/>
      <c r="DM189" s="435"/>
      <c r="DN189" s="436"/>
      <c r="DO189" s="435"/>
      <c r="DP189" s="436"/>
      <c r="DQ189" s="435"/>
      <c r="DR189" s="436"/>
      <c r="DS189" s="435"/>
      <c r="DT189" s="436"/>
      <c r="DU189" s="435"/>
      <c r="DV189" s="436"/>
      <c r="DW189" s="435"/>
      <c r="DX189" s="436"/>
      <c r="DY189" s="435"/>
      <c r="DZ189" s="436"/>
      <c r="EA189" s="435"/>
      <c r="EB189" s="436"/>
      <c r="EC189" s="435"/>
      <c r="ED189" s="436"/>
      <c r="EE189" s="435"/>
      <c r="EF189" s="436"/>
      <c r="EG189" s="435"/>
      <c r="EH189" s="436"/>
      <c r="EI189" s="435"/>
      <c r="EJ189" s="436"/>
      <c r="EK189" s="435"/>
      <c r="EL189" s="436"/>
      <c r="EM189" s="435"/>
      <c r="EN189" s="436"/>
      <c r="EO189" s="435"/>
      <c r="EQ189" s="436"/>
      <c r="ER189" s="435"/>
      <c r="ES189" s="436"/>
      <c r="ET189" s="435"/>
      <c r="EU189" s="436"/>
      <c r="EV189" s="435"/>
      <c r="EW189" s="436"/>
      <c r="EX189" s="435"/>
      <c r="EY189" s="436"/>
      <c r="EZ189" s="435"/>
      <c r="FA189" s="436"/>
      <c r="FB189" s="435"/>
      <c r="FC189" s="436"/>
      <c r="FD189" s="435"/>
      <c r="FE189" s="436"/>
      <c r="FF189" s="435"/>
      <c r="FG189" s="436"/>
      <c r="FH189" s="435"/>
      <c r="FI189" s="436"/>
      <c r="FJ189" s="435"/>
      <c r="FK189" s="436"/>
      <c r="FL189" s="435"/>
      <c r="FM189" s="436"/>
      <c r="FN189" s="435"/>
      <c r="FO189" s="436"/>
      <c r="FP189" s="435"/>
      <c r="FQ189" s="436"/>
      <c r="FR189" s="435"/>
      <c r="FS189" s="436"/>
      <c r="FT189" s="435"/>
      <c r="FU189" s="436"/>
      <c r="FV189" s="435"/>
      <c r="FW189" s="436"/>
      <c r="FX189" s="435"/>
      <c r="FY189" s="436"/>
      <c r="FZ189" s="435"/>
      <c r="GA189" s="436"/>
      <c r="GB189" s="435"/>
      <c r="GC189" s="436"/>
      <c r="GD189" s="435"/>
      <c r="GE189" s="436"/>
      <c r="GF189" s="435"/>
      <c r="GG189" s="436"/>
      <c r="GH189" s="435"/>
      <c r="GI189" s="436"/>
      <c r="GJ189" s="435"/>
      <c r="GK189" s="435"/>
      <c r="GL189" s="436"/>
    </row>
    <row r="190" spans="1:194" ht="12" hidden="1" customHeight="1" outlineLevel="1" x14ac:dyDescent="0.2">
      <c r="A190" s="437" t="s">
        <v>138</v>
      </c>
      <c r="B190" s="436"/>
      <c r="C190" s="435"/>
      <c r="D190" s="436"/>
      <c r="E190" s="435"/>
      <c r="F190" s="436"/>
      <c r="G190" s="435"/>
      <c r="H190" s="436"/>
      <c r="I190" s="435"/>
      <c r="J190" s="436"/>
      <c r="K190" s="435"/>
      <c r="L190" s="436"/>
      <c r="M190" s="435"/>
      <c r="N190" s="436"/>
      <c r="O190" s="435"/>
      <c r="P190" s="436"/>
      <c r="Q190" s="435"/>
      <c r="R190" s="436"/>
      <c r="S190" s="435"/>
      <c r="T190" s="436"/>
      <c r="U190" s="435"/>
      <c r="V190" s="436"/>
      <c r="W190" s="435"/>
      <c r="X190" s="436"/>
      <c r="Y190" s="435"/>
      <c r="Z190" s="436"/>
      <c r="AA190" s="435"/>
      <c r="AB190" s="436"/>
      <c r="AC190" s="435"/>
      <c r="AD190" s="436"/>
      <c r="AE190" s="435"/>
      <c r="AF190" s="436"/>
      <c r="AG190" s="435"/>
      <c r="AH190" s="436"/>
      <c r="AI190" s="435"/>
      <c r="AJ190" s="436"/>
      <c r="AK190" s="435"/>
      <c r="AL190" s="436"/>
      <c r="AM190" s="435"/>
      <c r="AN190" s="436"/>
      <c r="AO190" s="435"/>
      <c r="AP190" s="436"/>
      <c r="AQ190" s="435"/>
      <c r="AR190" s="436"/>
      <c r="AS190" s="435"/>
      <c r="AT190" s="436"/>
      <c r="AU190" s="435"/>
      <c r="AV190" s="436"/>
      <c r="AW190" s="435"/>
      <c r="AX190" s="436"/>
      <c r="AY190" s="435"/>
      <c r="AZ190" s="436"/>
      <c r="BA190" s="435"/>
      <c r="BB190" s="436"/>
      <c r="BC190" s="435"/>
      <c r="BD190" s="436"/>
      <c r="BE190" s="435"/>
      <c r="BF190" s="436"/>
      <c r="BG190" s="435"/>
      <c r="BH190" s="436"/>
      <c r="BI190" s="435"/>
      <c r="BJ190" s="436"/>
      <c r="BK190" s="435"/>
      <c r="BL190" s="436"/>
      <c r="BM190" s="435"/>
      <c r="BN190" s="436"/>
      <c r="BO190" s="435"/>
      <c r="BP190" s="436"/>
      <c r="BQ190" s="435"/>
      <c r="BR190" s="436"/>
      <c r="BS190" s="435"/>
      <c r="BT190" s="436"/>
      <c r="BU190" s="435"/>
      <c r="BV190" s="436"/>
      <c r="BW190" s="435"/>
      <c r="BX190" s="436"/>
      <c r="BY190" s="435"/>
      <c r="BZ190" s="436"/>
      <c r="CA190" s="435"/>
      <c r="CB190" s="436"/>
      <c r="CC190" s="435"/>
      <c r="CD190" s="436"/>
      <c r="CE190" s="435"/>
      <c r="CF190" s="436"/>
      <c r="CG190" s="435"/>
      <c r="CH190" s="436"/>
      <c r="CI190" s="435"/>
      <c r="CJ190" s="436"/>
      <c r="CK190" s="435"/>
      <c r="CL190" s="436"/>
      <c r="CM190" s="435"/>
      <c r="CN190" s="436"/>
      <c r="CO190" s="435"/>
      <c r="CP190" s="436"/>
      <c r="CQ190" s="435"/>
      <c r="CR190" s="436"/>
      <c r="CS190" s="435"/>
      <c r="CT190" s="436"/>
      <c r="CU190" s="435"/>
      <c r="CV190" s="436"/>
      <c r="CW190" s="435"/>
      <c r="CX190" s="436"/>
      <c r="CY190" s="435"/>
      <c r="CZ190" s="436"/>
      <c r="DA190" s="435"/>
      <c r="DB190" s="436"/>
      <c r="DC190" s="435"/>
      <c r="DD190" s="436"/>
      <c r="DE190" s="435"/>
      <c r="DF190" s="436"/>
      <c r="DG190" s="435"/>
      <c r="DH190" s="436"/>
      <c r="DI190" s="435"/>
      <c r="DJ190" s="436"/>
      <c r="DK190" s="435"/>
      <c r="DL190" s="436"/>
      <c r="DM190" s="435"/>
      <c r="DN190" s="436"/>
      <c r="DO190" s="435"/>
      <c r="DP190" s="436"/>
      <c r="DQ190" s="435"/>
      <c r="DR190" s="436"/>
      <c r="DS190" s="435"/>
      <c r="DT190" s="436"/>
      <c r="DU190" s="435"/>
      <c r="DV190" s="436"/>
      <c r="DW190" s="435"/>
      <c r="DX190" s="436"/>
      <c r="DY190" s="435"/>
      <c r="DZ190" s="436"/>
      <c r="EA190" s="435"/>
      <c r="EB190" s="436"/>
      <c r="EC190" s="435"/>
      <c r="ED190" s="436"/>
      <c r="EE190" s="435"/>
      <c r="EF190" s="436"/>
      <c r="EG190" s="435"/>
      <c r="EH190" s="436"/>
      <c r="EI190" s="435"/>
      <c r="EJ190" s="436"/>
      <c r="EK190" s="435"/>
      <c r="EL190" s="436"/>
      <c r="EM190" s="435"/>
      <c r="EN190" s="436"/>
      <c r="EO190" s="435"/>
      <c r="EQ190" s="436"/>
      <c r="ER190" s="435"/>
      <c r="ES190" s="436"/>
      <c r="ET190" s="435"/>
      <c r="EU190" s="436"/>
      <c r="EV190" s="435"/>
      <c r="EW190" s="436"/>
      <c r="EX190" s="435"/>
      <c r="EY190" s="436"/>
      <c r="EZ190" s="435"/>
      <c r="FA190" s="436"/>
      <c r="FB190" s="435"/>
      <c r="FC190" s="436"/>
      <c r="FD190" s="435"/>
      <c r="FE190" s="436"/>
      <c r="FF190" s="435"/>
      <c r="FG190" s="436"/>
      <c r="FH190" s="435"/>
      <c r="FI190" s="436"/>
      <c r="FJ190" s="435"/>
      <c r="FK190" s="436"/>
      <c r="FL190" s="435"/>
      <c r="FM190" s="436"/>
      <c r="FN190" s="435"/>
      <c r="FO190" s="436"/>
      <c r="FP190" s="435"/>
      <c r="FQ190" s="436"/>
      <c r="FR190" s="435"/>
      <c r="FS190" s="436"/>
      <c r="FT190" s="435"/>
      <c r="FU190" s="436"/>
      <c r="FV190" s="435"/>
      <c r="FW190" s="436"/>
      <c r="FX190" s="435"/>
      <c r="FY190" s="436"/>
      <c r="FZ190" s="435"/>
      <c r="GA190" s="436"/>
      <c r="GB190" s="435"/>
      <c r="GC190" s="436"/>
      <c r="GD190" s="435"/>
      <c r="GE190" s="436"/>
      <c r="GF190" s="435"/>
      <c r="GG190" s="436"/>
      <c r="GH190" s="435"/>
      <c r="GI190" s="436"/>
      <c r="GJ190" s="435"/>
      <c r="GK190" s="435"/>
      <c r="GL190" s="436"/>
    </row>
    <row r="191" spans="1:194" ht="12" hidden="1" customHeight="1" outlineLevel="1" x14ac:dyDescent="0.2">
      <c r="A191" s="433" t="s">
        <v>450</v>
      </c>
      <c r="B191" s="434">
        <f>INPUT!K137</f>
        <v>28773.853793414779</v>
      </c>
      <c r="C191" s="435">
        <f>INPUT!L137</f>
        <v>2.2905638615448476</v>
      </c>
      <c r="D191" s="434">
        <f>INPUT!M137</f>
        <v>29412.134630011955</v>
      </c>
      <c r="E191" s="435">
        <f>INPUT!N137</f>
        <v>0.37034197227829857</v>
      </c>
      <c r="F191" s="434">
        <f>INPUT!O137</f>
        <v>29804.656240930795</v>
      </c>
      <c r="G191" s="435">
        <f>INPUT!P137</f>
        <v>1.5606602571673456</v>
      </c>
      <c r="H191" s="434">
        <f>INPUT!Q137</f>
        <v>29783.318185341152</v>
      </c>
      <c r="I191" s="435">
        <f>INPUT!R137</f>
        <v>1.6167373259751816</v>
      </c>
      <c r="J191" s="434">
        <f>INPUT!S137</f>
        <v>28094.585123219535</v>
      </c>
      <c r="K191" s="435">
        <f>INPUT!T137</f>
        <v>-2.3607149569610408</v>
      </c>
      <c r="L191" s="434">
        <f>INPUT!U137</f>
        <v>29498.787974185423</v>
      </c>
      <c r="M191" s="435">
        <f>INPUT!V137</f>
        <v>0.29461766465956885</v>
      </c>
      <c r="N191" s="434">
        <f>INPUT!W137</f>
        <v>32354.960913371477</v>
      </c>
      <c r="O191" s="435">
        <f>INPUT!X137</f>
        <v>8.5567323837754792</v>
      </c>
      <c r="P191" s="434">
        <f>INPUT!Y137</f>
        <v>32770.784575714955</v>
      </c>
      <c r="Q191" s="435">
        <f>INPUT!Z137</f>
        <v>10.030670094523542</v>
      </c>
      <c r="R191" s="434">
        <f>INPUT!AA137</f>
        <v>34413.01605986715</v>
      </c>
      <c r="S191" s="435">
        <f>INPUT!AB137</f>
        <v>22.4898531476287</v>
      </c>
      <c r="T191" s="434">
        <f>INPUT!AC137</f>
        <v>35472.453371592543</v>
      </c>
      <c r="U191" s="435">
        <f>INPUT!AD137</f>
        <v>20.250545217772032</v>
      </c>
      <c r="V191" s="434">
        <f>INPUT!AE137</f>
        <v>35585.640700208336</v>
      </c>
      <c r="W191" s="435">
        <f>INPUT!AF137</f>
        <v>9.9851141699315082</v>
      </c>
      <c r="X191" s="434">
        <f>INPUT!AG137</f>
        <v>37364.473950337502</v>
      </c>
      <c r="Y191" s="435">
        <f>INPUT!AH137</f>
        <v>14.017636239404329</v>
      </c>
      <c r="Z191" s="434">
        <f>INPUT!AI137</f>
        <v>38629.064895146497</v>
      </c>
      <c r="AA191" s="435">
        <f>INPUT!AJ137</f>
        <v>12.251320337470073</v>
      </c>
      <c r="AB191" s="434">
        <f>INPUT!AK137</f>
        <v>38503.248883623441</v>
      </c>
      <c r="AC191" s="435">
        <f>INPUT!AL137</f>
        <v>8.5440820241039717</v>
      </c>
      <c r="AD191" s="434">
        <f>INPUT!AM137</f>
        <v>39050.901002798506</v>
      </c>
      <c r="AE191" s="435">
        <f>INPUT!AN137</f>
        <v>9.7378050090015211</v>
      </c>
      <c r="AF191" s="434">
        <f>INPUT!AO137</f>
        <v>41555.174671067922</v>
      </c>
      <c r="AG191" s="435">
        <f>INPUT!AP137</f>
        <v>11.215735905449753</v>
      </c>
      <c r="AH191" s="434">
        <f>INPUT!AQ137</f>
        <v>43238.947001281012</v>
      </c>
      <c r="AI191" s="435">
        <f>INPUT!AR137</f>
        <v>11.933713949968583</v>
      </c>
      <c r="AJ191" s="434">
        <f>INPUT!AS137</f>
        <v>43565.581462512127</v>
      </c>
      <c r="AK191" s="435">
        <f>INPUT!AT137</f>
        <v>13.147806290813669</v>
      </c>
      <c r="AL191" s="434">
        <f>INPUT!AU137</f>
        <v>42906.335359431228</v>
      </c>
      <c r="AM191" s="435">
        <f>INPUT!AV137</f>
        <v>9.8728435391450589</v>
      </c>
      <c r="AN191" s="434">
        <f>INPUT!AW137</f>
        <v>41187.720657177852</v>
      </c>
      <c r="AO191" s="435">
        <f>INPUT!AX137</f>
        <v>-0.88425573180397343</v>
      </c>
      <c r="AP191" s="434">
        <f>INPUT!AY137</f>
        <v>41683.545565006076</v>
      </c>
      <c r="AQ191" s="435">
        <f>INPUT!AZ137</f>
        <v>-3.5972232076531774</v>
      </c>
      <c r="AR191" s="434">
        <f>INPUT!BA137</f>
        <v>42635.119261497697</v>
      </c>
      <c r="AS191" s="435">
        <f>INPUT!BB137</f>
        <v>-2.1357736308766695</v>
      </c>
      <c r="AT191" s="434">
        <f>INPUT!BC137</f>
        <v>42648.508527845624</v>
      </c>
      <c r="AU191" s="435">
        <f>INPUT!BD137</f>
        <v>-0.60090620516937143</v>
      </c>
      <c r="AV191" s="434">
        <f>INPUT!BE137</f>
        <v>43425.990204826208</v>
      </c>
      <c r="AW191" s="435">
        <f>INPUT!BF137</f>
        <v>5.434312731890123</v>
      </c>
      <c r="AX191" s="434">
        <f>INPUT!BG137</f>
        <v>44197.483495816377</v>
      </c>
      <c r="AY191" s="435">
        <f>INPUT!BH137</f>
        <v>6.0310079114785919</v>
      </c>
      <c r="AZ191" s="434">
        <f>INPUT!BI137</f>
        <v>44583.766559979034</v>
      </c>
      <c r="BA191" s="435">
        <f>INPUT!BJ137</f>
        <v>4.5705215142697986</v>
      </c>
      <c r="BB191" s="434">
        <f>INPUT!BK137</f>
        <v>45810.483056046105</v>
      </c>
      <c r="BC191" s="435">
        <f>INPUT!BL137</f>
        <v>7.4140330748870165</v>
      </c>
      <c r="BD191" s="434">
        <f>INPUT!BM137</f>
        <v>48188.439190854457</v>
      </c>
      <c r="BE191" s="435">
        <f>INPUT!BN137</f>
        <v>10.966817252906225</v>
      </c>
      <c r="BF191" s="434">
        <f>INPUT!BO137</f>
        <v>52502.408339241578</v>
      </c>
      <c r="BG191" s="435">
        <f>INPUT!BP137</f>
        <v>18.790492549674976</v>
      </c>
      <c r="BH191" s="434">
        <f>INPUT!BQ137</f>
        <v>53279.128436045743</v>
      </c>
      <c r="BI191" s="435">
        <f>INPUT!BR137</f>
        <v>19.503425903616154</v>
      </c>
      <c r="BJ191" s="434">
        <f>INPUT!BS137</f>
        <v>51909.473218564526</v>
      </c>
      <c r="BK191" s="435">
        <f>INPUT!BT137</f>
        <v>13.313525105283674</v>
      </c>
      <c r="BL191" s="434">
        <f>INPUT!BU137</f>
        <v>58158.418099340524</v>
      </c>
      <c r="BM191" s="435">
        <f>INPUT!BV137</f>
        <v>20.689565953773915</v>
      </c>
      <c r="BN191" s="434">
        <f>INPUT!BW137</f>
        <v>58883.447066448098</v>
      </c>
      <c r="BO191" s="435">
        <f>INPUT!BX137</f>
        <v>12.153801947475952</v>
      </c>
      <c r="BP191" s="434">
        <f>INPUT!BY137</f>
        <v>56444.212378022312</v>
      </c>
      <c r="BQ191" s="435">
        <f>INPUT!BZ137</f>
        <v>5.9405700409979723</v>
      </c>
      <c r="BR191" s="434">
        <f>INPUT!CA137</f>
        <v>60354.7271017491</v>
      </c>
      <c r="BS191" s="435">
        <f>INPUT!CB137</f>
        <v>16.269195889593945</v>
      </c>
      <c r="BT191" s="434">
        <f>INPUT!CC137</f>
        <v>64813.272535582495</v>
      </c>
      <c r="BU191" s="435">
        <f>INPUT!CD137</f>
        <v>11.442633162536842</v>
      </c>
      <c r="BV191" s="434">
        <f>INPUT!CE137</f>
        <v>65934.882307437292</v>
      </c>
      <c r="BW191" s="435">
        <f>INPUT!CF137</f>
        <v>11.975241926702896</v>
      </c>
      <c r="BX191" s="434">
        <f>INPUT!CG137</f>
        <v>65976.752180605443</v>
      </c>
      <c r="BY191" s="435">
        <f>INPUT!CH137</f>
        <v>16.888427353261861</v>
      </c>
      <c r="BZ191" s="434">
        <f>INPUT!CI137</f>
        <v>72542.460906885608</v>
      </c>
      <c r="CA191" s="435">
        <f>INPUT!CJ137</f>
        <v>20.1935032936025</v>
      </c>
      <c r="CB191" s="434">
        <f>INPUT!CK137</f>
        <v>76473.472514961046</v>
      </c>
      <c r="CC191" s="435">
        <f>INPUT!CL137</f>
        <v>17.990450911080135</v>
      </c>
      <c r="CD191" s="434">
        <f>INPUT!CM137</f>
        <v>78112.637136331294</v>
      </c>
      <c r="CE191" s="435">
        <f>INPUT!CN137</f>
        <v>18.469366142358879</v>
      </c>
      <c r="CF191" s="434">
        <f>INPUT!CO137</f>
        <v>80790.244342843915</v>
      </c>
      <c r="CG191" s="435">
        <f>INPUT!CP137</f>
        <v>22.452593788927146</v>
      </c>
      <c r="CH191" s="434">
        <f>INPUT!CQ137</f>
        <v>87103.190445812768</v>
      </c>
      <c r="CI191" s="435">
        <f>INPUT!CR137</f>
        <v>20.072009354103781</v>
      </c>
      <c r="CJ191" s="434">
        <f>INPUT!CS137</f>
        <v>90824.128499261395</v>
      </c>
      <c r="CK191" s="435">
        <f>INPUT!CT137</f>
        <v>18.765534651892303</v>
      </c>
      <c r="CL191" s="434">
        <f>INPUT!CU137</f>
        <v>92438.219447076044</v>
      </c>
      <c r="CM191" s="435">
        <f>INPUT!CV137</f>
        <v>18.339647508945411</v>
      </c>
      <c r="CN191" s="434">
        <f>INPUT!CW137</f>
        <v>95131.575131778474</v>
      </c>
      <c r="CO191" s="435">
        <f>INPUT!CX137</f>
        <v>17.75131503263594</v>
      </c>
      <c r="CP191" s="434">
        <f>INPUT!CY137</f>
        <v>103915.06749237602</v>
      </c>
      <c r="CQ191" s="435">
        <f>INPUT!CZ137</f>
        <v>19.301103622630201</v>
      </c>
      <c r="CR191" s="434">
        <f>INPUT!DA137</f>
        <v>108926.7653462772</v>
      </c>
      <c r="CS191" s="435">
        <f>INPUT!DB137</f>
        <v>19.931528269124009</v>
      </c>
      <c r="CT191" s="434">
        <f>INPUT!DC137</f>
        <v>96378.701663669082</v>
      </c>
      <c r="CU191" s="435">
        <f>INPUT!DD137</f>
        <v>4.2628279083730014</v>
      </c>
      <c r="CV191" s="434">
        <f>INPUT!DE137</f>
        <v>89292.111747673538</v>
      </c>
      <c r="CW191" s="435">
        <f>INPUT!DF137</f>
        <v>-6.1383020054235127</v>
      </c>
      <c r="CX191" s="434">
        <f>INPUT!DG137</f>
        <v>90321.806855853632</v>
      </c>
      <c r="CY191" s="435">
        <f>INPUT!DH137</f>
        <v>-13.081125735225729</v>
      </c>
      <c r="CZ191" s="434">
        <f>INPUT!DI137</f>
        <v>93929.056193914701</v>
      </c>
      <c r="DA191" s="435">
        <f>INPUT!DJ137</f>
        <v>-13.768617019595608</v>
      </c>
      <c r="DB191" s="434">
        <f>INPUT!DK137</f>
        <v>95967.775890169578</v>
      </c>
      <c r="DC191" s="435">
        <f>INPUT!DL137</f>
        <v>-0.42636574928505144</v>
      </c>
      <c r="DD191" s="434">
        <f>INPUT!DM137</f>
        <v>97417.901310483867</v>
      </c>
      <c r="DE191" s="435">
        <f>INPUT!DN137</f>
        <v>9.1002322643825693</v>
      </c>
      <c r="DF191" s="434">
        <f>INPUT!DO137</f>
        <v>100382.4896076533</v>
      </c>
      <c r="DG191" s="435">
        <f>INPUT!DP137</f>
        <v>11.138708471427861</v>
      </c>
      <c r="DH191" s="434">
        <f>INPUT!DQ137</f>
        <v>94493.194486702356</v>
      </c>
      <c r="DI191" s="435">
        <f>INPUT!DR137</f>
        <v>0.60060040593084008</v>
      </c>
      <c r="DJ191" s="434">
        <f>INPUT!DS137</f>
        <v>90712.648539606002</v>
      </c>
      <c r="DK191" s="435">
        <f>INPUT!DT137</f>
        <v>-5.4759290832975154</v>
      </c>
      <c r="DL191" s="434">
        <f>INPUT!DU137</f>
        <v>87705.487776642825</v>
      </c>
      <c r="DM191" s="435">
        <f>INPUT!DV137</f>
        <v>-9.969844764861314</v>
      </c>
      <c r="DN191" s="434">
        <f>INPUT!DW137</f>
        <v>85899.011045695152</v>
      </c>
      <c r="DO191" s="435">
        <f>INPUT!DX137</f>
        <v>-14.428291845088804</v>
      </c>
      <c r="DP191" s="434">
        <f>INPUT!DY137</f>
        <v>85576.244370202083</v>
      </c>
      <c r="DQ191" s="435">
        <f>INPUT!DZ137</f>
        <v>-9.4366056359276982</v>
      </c>
      <c r="DR191" s="434">
        <f>INPUT!EA137</f>
        <v>89446.888715497902</v>
      </c>
      <c r="DS191" s="435">
        <f>INPUT!EB137</f>
        <v>-1.395350973084486</v>
      </c>
      <c r="DT191" s="434">
        <f>INPUT!EC137</f>
        <v>96880.647500143983</v>
      </c>
      <c r="DU191" s="435">
        <f>INPUT!ED137</f>
        <v>10.461329109607465</v>
      </c>
      <c r="DV191" s="434">
        <f>INPUT!EE137</f>
        <v>100459.93866475677</v>
      </c>
      <c r="DW191" s="435">
        <f>INPUT!EF137</f>
        <v>16.95121683218883</v>
      </c>
      <c r="DX191" s="434">
        <f>INPUT!EG137</f>
        <v>96840.682246798606</v>
      </c>
      <c r="DY191" s="435">
        <f>INPUT!EH137</f>
        <v>13.16304303781628</v>
      </c>
      <c r="DZ191" s="434">
        <f>INPUT!EI137</f>
        <v>92470.277217494324</v>
      </c>
      <c r="EA191" s="435">
        <f>INPUT!EJ137</f>
        <v>3.380093534178541</v>
      </c>
      <c r="EB191" s="434">
        <f>INPUT!EK137</f>
        <v>94570.948093002793</v>
      </c>
      <c r="EC191" s="435">
        <f>INPUT!EL137</f>
        <v>-2.3840668562188916</v>
      </c>
      <c r="ED191" s="434">
        <f>INPUT!EM137</f>
        <v>94938.523780187286</v>
      </c>
      <c r="EE191" s="435">
        <f>INPUT!EN137</f>
        <v>-5.4961360299003452</v>
      </c>
      <c r="EF191" s="434">
        <f>INPUT!EO137</f>
        <v>94230.793506400631</v>
      </c>
      <c r="EG191" s="435">
        <f>INPUT!EP137</f>
        <v>-2.6950334093544193</v>
      </c>
      <c r="EH191" s="434">
        <f>INPUT!EQ137</f>
        <v>98920.017528016338</v>
      </c>
      <c r="EI191" s="435">
        <f>INPUT!ER137</f>
        <v>6.9749334646763694</v>
      </c>
      <c r="EJ191" s="434">
        <f>INPUT!ES137</f>
        <v>99847.113235183671</v>
      </c>
      <c r="EK191" s="435">
        <f>INPUT!ET137</f>
        <v>5.5790549302648484</v>
      </c>
      <c r="EL191" s="434">
        <f>INPUT!EU137</f>
        <v>99183.875191162049</v>
      </c>
      <c r="EM191" s="435">
        <f>INPUT!EV137</f>
        <v>4.4716846670210364</v>
      </c>
      <c r="EN191" s="434">
        <f>INPUT!EW137</f>
        <v>98801.794583452327</v>
      </c>
      <c r="EO191" s="435">
        <f>INPUT!EX137</f>
        <v>4.8508570361781134</v>
      </c>
      <c r="EQ191" s="434">
        <f>INPUT!FF137</f>
        <v>29022.313969594572</v>
      </c>
      <c r="ER191" s="435">
        <f>INPUT!FG137</f>
        <v>5.1003195387885114</v>
      </c>
      <c r="ES191" s="434">
        <f>INPUT!FH137</f>
        <v>29443.490712424667</v>
      </c>
      <c r="ET191" s="435">
        <f>INPUT!FI137</f>
        <v>1.451216961098778</v>
      </c>
      <c r="EU191" s="434">
        <f>INPUT!FJ137</f>
        <v>124844.03624499813</v>
      </c>
      <c r="EV191" s="435" t="str">
        <f>INPUT!FK137</f>
        <v>NM</v>
      </c>
      <c r="EW191" s="434">
        <f>INPUT!FL137</f>
        <v>140463.20797278418</v>
      </c>
      <c r="EX191" s="435">
        <f>INPUT!FM137</f>
        <v>12.510947416931039</v>
      </c>
      <c r="EY191" s="434">
        <f>INPUT!FN137</f>
        <v>157029.3858518457</v>
      </c>
      <c r="EZ191" s="435">
        <f>INPUT!FO137</f>
        <v>11.793962360785137</v>
      </c>
      <c r="FA191" s="434">
        <f>INPUT!FP137</f>
        <v>169338.82003751761</v>
      </c>
      <c r="FB191" s="435">
        <f>INPUT!FQ137</f>
        <v>7.8389367180520253</v>
      </c>
      <c r="FC191" s="434">
        <f>INPUT!FR137</f>
        <v>173751.52395448874</v>
      </c>
      <c r="FD191" s="435">
        <f>INPUT!FS137</f>
        <v>2.6058430760256268</v>
      </c>
      <c r="FE191" s="434">
        <f>INPUT!FT137</f>
        <v>182613.89023797959</v>
      </c>
      <c r="FF191" s="435">
        <f>INPUT!FU137</f>
        <v>5.1005977281742831</v>
      </c>
      <c r="FG191" s="434">
        <f>INPUT!FV137</f>
        <v>216238.72963997282</v>
      </c>
      <c r="FH191" s="435">
        <f>INPUT!FW137</f>
        <v>18.41307874125777</v>
      </c>
      <c r="FI191" s="434">
        <f>INPUT!FX137</f>
        <v>240360.78621256415</v>
      </c>
      <c r="FJ191" s="435">
        <f>INPUT!FY137</f>
        <v>11.155289624922137</v>
      </c>
      <c r="FK191" s="434">
        <f>INPUT!FZ137</f>
        <v>280588.49804442673</v>
      </c>
      <c r="FL191" s="435">
        <f>INPUT!GA137</f>
        <v>16.736387189334213</v>
      </c>
      <c r="FM191" s="434">
        <f>INPUT!GB137</f>
        <v>336691.28897345503</v>
      </c>
      <c r="FN191" s="435">
        <f>INPUT!GC137</f>
        <v>19.994686638988778</v>
      </c>
      <c r="FO191" s="434">
        <f>INPUT!GD137</f>
        <v>400533.18018872489</v>
      </c>
      <c r="FP191" s="435">
        <f>INPUT!GE137</f>
        <v>18.961551220977157</v>
      </c>
      <c r="FQ191" s="434">
        <f>INPUT!GF137</f>
        <v>369790.13889210939</v>
      </c>
      <c r="FR191" s="435">
        <f>INPUT!GG137</f>
        <v>-7.6755292238535278</v>
      </c>
      <c r="FS191" s="434">
        <f>INPUT!GH137</f>
        <v>388379.60093777429</v>
      </c>
      <c r="FT191" s="435">
        <f>INPUT!GI137</f>
        <v>5.0270302235097208</v>
      </c>
      <c r="FU191" s="434">
        <f>INPUT!GJ137</f>
        <v>349816.19905479281</v>
      </c>
      <c r="FV191" s="435">
        <f>INPUT!GK137</f>
        <v>-9.9293067374978001</v>
      </c>
      <c r="FW191" s="434">
        <f>INPUT!GL137</f>
        <v>383277.86897674436</v>
      </c>
      <c r="FX191" s="435">
        <f>INPUT!GM137</f>
        <v>9.5655004006004685</v>
      </c>
      <c r="FY191" s="434">
        <f>INPUT!GN137</f>
        <v>376194.6734676889</v>
      </c>
      <c r="FZ191" s="435">
        <f>INPUT!GO137</f>
        <v>-1.8480575275493516</v>
      </c>
      <c r="GA191" s="434">
        <f>INPUT!GP137</f>
        <v>396763.80242744135</v>
      </c>
      <c r="GB191" s="435">
        <f>INPUT!GQ137</f>
        <v>5.467682136525287</v>
      </c>
      <c r="GC191" s="434">
        <f>INPUT!GR137</f>
        <v>357067.27900409134</v>
      </c>
      <c r="GD191" s="435">
        <f>INPUT!GS137</f>
        <v>-10.005076869533625</v>
      </c>
      <c r="GE191" s="434">
        <f>INPUT!GT137</f>
        <v>362613.94848543021</v>
      </c>
      <c r="GF191" s="435">
        <f>INPUT!GU137</f>
        <v>1.5533961825931808</v>
      </c>
      <c r="GG191" s="434">
        <f>INPUT!GV137</f>
        <v>370372.6726859191</v>
      </c>
      <c r="GH191" s="435">
        <f>INPUT!GW137</f>
        <v>2.13966512675412</v>
      </c>
      <c r="GI191" s="434">
        <f>INPUT!GX137</f>
        <v>380316.56608758087</v>
      </c>
      <c r="GJ191" s="435">
        <f>INPUT!GY137</f>
        <v>2.6848345288407183</v>
      </c>
      <c r="GK191" s="435">
        <f>INPUT!GZ137</f>
        <v>0.21818200277541333</v>
      </c>
      <c r="GL191" s="436"/>
    </row>
    <row r="192" spans="1:194" ht="12" hidden="1" customHeight="1" outlineLevel="1" x14ac:dyDescent="0.2">
      <c r="A192" s="433" t="s">
        <v>409</v>
      </c>
      <c r="B192" s="466">
        <f>INPUT!K70</f>
        <v>4.2382287195034234</v>
      </c>
      <c r="C192" s="435">
        <f>INPUT!L70</f>
        <v>-3.4283376126576726</v>
      </c>
      <c r="D192" s="466">
        <f>INPUT!M70</f>
        <v>4.1322614028841267</v>
      </c>
      <c r="E192" s="435">
        <f>INPUT!N70</f>
        <v>-4.0996645499302931</v>
      </c>
      <c r="F192" s="466">
        <f>INPUT!O70</f>
        <v>4.1738444823651824</v>
      </c>
      <c r="G192" s="435">
        <f>INPUT!P70</f>
        <v>-4.305958868417969</v>
      </c>
      <c r="H192" s="466">
        <f>INPUT!Q70</f>
        <v>4.2171258158138407</v>
      </c>
      <c r="I192" s="435">
        <f>INPUT!R70</f>
        <v>-3.7370051274613458</v>
      </c>
      <c r="J192" s="466">
        <f>INPUT!S70</f>
        <v>4.2688178143527251</v>
      </c>
      <c r="K192" s="435">
        <f>INPUT!T70</f>
        <v>0.72174242764524443</v>
      </c>
      <c r="L192" s="466">
        <f>INPUT!U70</f>
        <v>4.2557914429542736</v>
      </c>
      <c r="M192" s="435">
        <f>INPUT!V70</f>
        <v>2.9894052681161076</v>
      </c>
      <c r="N192" s="466">
        <f>INPUT!W70</f>
        <v>4.092108173287345</v>
      </c>
      <c r="O192" s="435">
        <f>INPUT!X70</f>
        <v>-1.9582979055204341</v>
      </c>
      <c r="P192" s="466">
        <f>INPUT!Y70</f>
        <v>4.0401840149447033</v>
      </c>
      <c r="Q192" s="435">
        <f>INPUT!Z70</f>
        <v>-4.1957913659019024</v>
      </c>
      <c r="R192" s="466">
        <f>INPUT!AA70</f>
        <v>3.967415472275297</v>
      </c>
      <c r="S192" s="435">
        <f>INPUT!AB70</f>
        <v>-7.0605576341076333</v>
      </c>
      <c r="T192" s="466">
        <f>INPUT!AC70</f>
        <v>3.9227899392143621</v>
      </c>
      <c r="U192" s="435">
        <f>INPUT!AD70</f>
        <v>-7.8246668851974839</v>
      </c>
      <c r="V192" s="466">
        <f>INPUT!AE70</f>
        <v>3.9903735665821145</v>
      </c>
      <c r="W192" s="435">
        <f>INPUT!AF70</f>
        <v>-2.4861172382816821</v>
      </c>
      <c r="X192" s="466">
        <f>INPUT!AG70</f>
        <v>4.0359192585029788</v>
      </c>
      <c r="Y192" s="435">
        <f>INPUT!AH70</f>
        <v>-0.1055584702565282</v>
      </c>
      <c r="Z192" s="466">
        <f>INPUT!AI70</f>
        <v>3.8934413868997595</v>
      </c>
      <c r="AA192" s="435">
        <f>INPUT!AJ70</f>
        <v>-1.8645409308018279</v>
      </c>
      <c r="AB192" s="466">
        <f>INPUT!AK70</f>
        <v>3.9958707316031163</v>
      </c>
      <c r="AC192" s="435">
        <f>INPUT!AL70</f>
        <v>1.8629800096660487</v>
      </c>
      <c r="AD192" s="466">
        <f>INPUT!AM70</f>
        <v>3.9947861891540115</v>
      </c>
      <c r="AE192" s="435">
        <f>INPUT!AN70</f>
        <v>0.11058169111912708</v>
      </c>
      <c r="AF192" s="466">
        <f>INPUT!AO70</f>
        <v>3.9119075130053442</v>
      </c>
      <c r="AG192" s="435">
        <f>INPUT!AP70</f>
        <v>-3.0727013489272204</v>
      </c>
      <c r="AH192" s="466">
        <f>INPUT!AQ70</f>
        <v>3.80212774365503</v>
      </c>
      <c r="AI192" s="435">
        <f>INPUT!AR70</f>
        <v>-2.3453195815910322</v>
      </c>
      <c r="AJ192" s="466">
        <f>INPUT!AS70</f>
        <v>3.7828027187427589</v>
      </c>
      <c r="AK192" s="435">
        <f>INPUT!AT70</f>
        <v>1</v>
      </c>
      <c r="AL192" s="466">
        <f>INPUT!AU70</f>
        <v>3.8222793586577235</v>
      </c>
      <c r="AM192" s="435">
        <f>INPUT!AV70</f>
        <v>-4.3182994615494135</v>
      </c>
      <c r="AN192" s="466">
        <f>INPUT!AW70</f>
        <v>3.9234994658981623</v>
      </c>
      <c r="AO192" s="435">
        <f>INPUT!AX70</f>
        <v>0.29632481990640169</v>
      </c>
      <c r="AP192" s="466">
        <f>INPUT!AY70</f>
        <v>3.9152139720333365</v>
      </c>
      <c r="AQ192" s="435">
        <f>INPUT!AZ70</f>
        <v>2.9742879777520326</v>
      </c>
      <c r="AR192" s="466">
        <f>INPUT!BA70</f>
        <v>3.9591773853072678</v>
      </c>
      <c r="AS192" s="435">
        <f>INPUT!BB70</f>
        <v>4.6625393835798112</v>
      </c>
      <c r="AT192" s="466">
        <f>INPUT!BC70</f>
        <v>4.0329663553814443</v>
      </c>
      <c r="AU192" s="435">
        <f>INPUT!BD70</f>
        <v>5.5120774007922924</v>
      </c>
      <c r="AV192" s="466">
        <f>INPUT!BE70</f>
        <v>3.9423395803413008</v>
      </c>
      <c r="AW192" s="435">
        <f>INPUT!BF70</f>
        <v>0.48018649185226359</v>
      </c>
      <c r="AX192" s="466">
        <f>INPUT!BG70</f>
        <v>3.9459260167269083</v>
      </c>
      <c r="AY192" s="435">
        <f>INPUT!BH70</f>
        <v>0.78442825635969271</v>
      </c>
      <c r="AZ192" s="466">
        <f>INPUT!BI70</f>
        <v>3.9655689422774318</v>
      </c>
      <c r="BA192" s="435">
        <f>INPUT!BJ70</f>
        <v>0.161436489152611</v>
      </c>
      <c r="BB192" s="466">
        <f>INPUT!BK70</f>
        <v>3.9816214069789577</v>
      </c>
      <c r="BC192" s="435">
        <f>INPUT!BL70</f>
        <v>-1.2731310870960688</v>
      </c>
      <c r="BD192" s="466">
        <f>INPUT!BM70</f>
        <v>3.8681476953786937</v>
      </c>
      <c r="BE192" s="435">
        <f>INPUT!BN70</f>
        <v>-1.8819252743363157</v>
      </c>
      <c r="BF192" s="466">
        <f>INPUT!BO70</f>
        <v>3.7788742702629703</v>
      </c>
      <c r="BG192" s="435">
        <f>INPUT!BP70</f>
        <v>-4.2335245454628412</v>
      </c>
      <c r="BH192" s="466">
        <f>INPUT!BQ70</f>
        <v>3.8138762018960879</v>
      </c>
      <c r="BI192" s="435">
        <f>INPUT!BR70</f>
        <v>-3.8252453201387704</v>
      </c>
      <c r="BJ192" s="466">
        <f>INPUT!BS70</f>
        <v>3.883684181327836</v>
      </c>
      <c r="BK192" s="435">
        <f>INPUT!BT70</f>
        <v>-2.4597322457493798</v>
      </c>
      <c r="BL192" s="466">
        <f>INPUT!BU70</f>
        <v>3.7552603240849929</v>
      </c>
      <c r="BM192" s="435">
        <f>INPUT!BV70</f>
        <v>-2.9183831689924444</v>
      </c>
      <c r="BN192" s="466">
        <f>INPUT!BW70</f>
        <v>3.8041251176620676</v>
      </c>
      <c r="BO192" s="435">
        <f>INPUT!BX70</f>
        <v>0.66821083722745644</v>
      </c>
      <c r="BP192" s="466">
        <f>INPUT!BY70</f>
        <v>3.8551339602840651</v>
      </c>
      <c r="BQ192" s="435">
        <f>INPUT!BZ70</f>
        <v>1.0817802205395521</v>
      </c>
      <c r="BR192" s="466">
        <f>INPUT!CA70</f>
        <v>3.7644110231328618</v>
      </c>
      <c r="BS192" s="435">
        <f>INPUT!CB70</f>
        <v>-3.0711343308609251</v>
      </c>
      <c r="BT192" s="466">
        <f>INPUT!CC70</f>
        <v>3.6535726516508911</v>
      </c>
      <c r="BU192" s="435">
        <f>INPUT!CD70</f>
        <v>-2.7078727879905062</v>
      </c>
      <c r="BV192" s="466">
        <f>INPUT!CE70</f>
        <v>3.6044899414601401</v>
      </c>
      <c r="BW192" s="435">
        <f>INPUT!CF70</f>
        <v>-5.2478604153960884</v>
      </c>
      <c r="BX192" s="466">
        <f>INPUT!CG70</f>
        <v>3.5891430264978976</v>
      </c>
      <c r="BY192" s="435">
        <f>INPUT!CH70</f>
        <v>-6.8996547597678815</v>
      </c>
      <c r="BZ192" s="466">
        <f>INPUT!CI70</f>
        <v>3.4572855244313123</v>
      </c>
      <c r="CA192" s="435">
        <f>INPUT!CJ70</f>
        <v>-8.1586600616728067</v>
      </c>
      <c r="CB192" s="466">
        <f>INPUT!CK70</f>
        <v>3.3737189055920749</v>
      </c>
      <c r="CC192" s="435">
        <f>INPUT!CL70</f>
        <v>-7.6597285107321555</v>
      </c>
      <c r="CD192" s="466">
        <f>INPUT!CM70</f>
        <v>3.3285267215625769</v>
      </c>
      <c r="CE192" s="435">
        <f>INPUT!CN70</f>
        <v>-7.6560962682496347</v>
      </c>
      <c r="CF192" s="466">
        <f>INPUT!CO70</f>
        <v>3.1488950438176735</v>
      </c>
      <c r="CG192" s="435">
        <f>INPUT!CP70</f>
        <v>-12.266103062206346</v>
      </c>
      <c r="CH192" s="466">
        <f>INPUT!CQ70</f>
        <v>3.1916167315701816</v>
      </c>
      <c r="CI192" s="435">
        <f>INPUT!CR70</f>
        <v>-7.6843173924673325</v>
      </c>
      <c r="CJ192" s="466">
        <f>INPUT!CS70</f>
        <v>3.1181141474129648</v>
      </c>
      <c r="CK192" s="435">
        <f>INPUT!CT70</f>
        <v>-7.5763501741486161</v>
      </c>
      <c r="CL192" s="466">
        <f>INPUT!CU70</f>
        <v>3.158866557000048</v>
      </c>
      <c r="CM192" s="435">
        <f>INPUT!CV70</f>
        <v>-5.0971549503704079</v>
      </c>
      <c r="CN192" s="466">
        <f>INPUT!CW70</f>
        <v>2.9054496324393271</v>
      </c>
      <c r="CO192" s="435">
        <f>INPUT!CX70</f>
        <v>-7.7311376845128787</v>
      </c>
      <c r="CP192" s="466">
        <f>INPUT!CY70</f>
        <v>2.744549052243308</v>
      </c>
      <c r="CQ192" s="435">
        <f>INPUT!CZ70</f>
        <v>-14.007561587977058</v>
      </c>
      <c r="CR192" s="466">
        <f>INPUT!DA70</f>
        <v>2.6109285362132528</v>
      </c>
      <c r="CS192" s="435">
        <f>INPUT!DB70</f>
        <v>-16.265780764328763</v>
      </c>
      <c r="CT192" s="466">
        <f>INPUT!DC70</f>
        <v>2.7806973467564911</v>
      </c>
      <c r="CU192" s="435">
        <f>INPUT!DD70</f>
        <v>-11.971674124870324</v>
      </c>
      <c r="CV192" s="466">
        <f>INPUT!DE70</f>
        <v>2.9073116865417146</v>
      </c>
      <c r="CW192" s="435">
        <f>INPUT!DF70</f>
        <v>6.4088328415601303E-2</v>
      </c>
      <c r="CX192" s="466">
        <f>INPUT!DG70</f>
        <v>2.900739136210273</v>
      </c>
      <c r="CY192" s="435">
        <f>INPUT!DH70</f>
        <v>5.6909197465171868</v>
      </c>
      <c r="CZ192" s="466">
        <f>INPUT!DI70</f>
        <v>2.8106318821619709</v>
      </c>
      <c r="DA192" s="435">
        <f>INPUT!DJ70</f>
        <v>7.6487480671668218</v>
      </c>
      <c r="DB192" s="466">
        <f>INPUT!DK70</f>
        <v>2.742587264929631</v>
      </c>
      <c r="DC192" s="435">
        <f>INPUT!DL70</f>
        <v>-1.3705224652122983</v>
      </c>
      <c r="DD192" s="466">
        <f>INPUT!DM70</f>
        <v>2.767458509917482</v>
      </c>
      <c r="DE192" s="435">
        <f>INPUT!DN70</f>
        <v>-4.8103950213397972</v>
      </c>
      <c r="DF192" s="466">
        <f>INPUT!DO70</f>
        <v>2.6697883370643885</v>
      </c>
      <c r="DG192" s="435">
        <f>INPUT!DP70</f>
        <v>-7.9617914021601681</v>
      </c>
      <c r="DH192" s="466">
        <f>INPUT!DQ70</f>
        <v>2.6964904867922206</v>
      </c>
      <c r="DI192" s="435">
        <f>INPUT!DR70</f>
        <v>-4.0610581589913259</v>
      </c>
      <c r="DJ192" s="466">
        <f>INPUT!DS70</f>
        <v>2.6677646821693286</v>
      </c>
      <c r="DK192" s="435">
        <f>INPUT!DT70</f>
        <v>-2.7281750964530227</v>
      </c>
      <c r="DL192" s="466">
        <f>INPUT!DU70</f>
        <v>2.7136272316973837</v>
      </c>
      <c r="DM192" s="435">
        <f>INPUT!DV70</f>
        <v>-1.9451521324416632</v>
      </c>
      <c r="DN192" s="466">
        <f>INPUT!DW70</f>
        <v>2.7753520919254804</v>
      </c>
      <c r="DO192" s="435">
        <f>INPUT!DX70</f>
        <v>3.9540121363016434</v>
      </c>
      <c r="DP192" s="466">
        <f>INPUT!DY70</f>
        <v>2.7811456526464764</v>
      </c>
      <c r="DQ192" s="435">
        <f>INPUT!DZ70</f>
        <v>3.1394572415110789</v>
      </c>
      <c r="DR192" s="466">
        <f>INPUT!EA70</f>
        <v>2.6384372155261979</v>
      </c>
      <c r="DS192" s="435">
        <f>INPUT!EB70</f>
        <v>-1.0993273446922913</v>
      </c>
      <c r="DT192" s="466">
        <f>INPUT!EC70</f>
        <v>2.4979188955115141</v>
      </c>
      <c r="DU192" s="435">
        <f>INPUT!ED70</f>
        <v>-7.9490776649872918</v>
      </c>
      <c r="DV192" s="466">
        <f>INPUT!EE70</f>
        <v>2.4168838168440847</v>
      </c>
      <c r="DW192" s="435">
        <f>INPUT!EF70</f>
        <v>-12.916136879508432</v>
      </c>
      <c r="DX192" s="466">
        <f>INPUT!EG70</f>
        <v>2.428731340415307</v>
      </c>
      <c r="DY192" s="435">
        <f>INPUT!EH70</f>
        <v>-12.671551808004722</v>
      </c>
      <c r="DZ192" s="466">
        <f>INPUT!EI70</f>
        <v>2.4094228621805058</v>
      </c>
      <c r="EA192" s="435">
        <f>INPUT!EJ70</f>
        <v>-8.6799243126965404</v>
      </c>
      <c r="EB192" s="466">
        <f>INPUT!EK70</f>
        <v>2.3559032080432822</v>
      </c>
      <c r="EC192" s="435">
        <f>INPUT!EL70</f>
        <v>-5.6853602302067703</v>
      </c>
      <c r="ED192" s="466">
        <f>INPUT!EM70</f>
        <v>2.3636348140356276</v>
      </c>
      <c r="EE192" s="435">
        <f>INPUT!EN70</f>
        <v>-2.2032090428735884</v>
      </c>
      <c r="EF192" s="466">
        <f>INPUT!EO70</f>
        <v>2.372897347880361</v>
      </c>
      <c r="EG192" s="435">
        <f>INPUT!EP70</f>
        <v>-2.2988953782512089</v>
      </c>
      <c r="EH192" s="466">
        <f>INPUT!EQ70</f>
        <v>2.3828973478803608</v>
      </c>
      <c r="EI192" s="435">
        <f>INPUT!ER70</f>
        <v>-1.1009073880929199</v>
      </c>
      <c r="EJ192" s="466">
        <f>INPUT!ES70</f>
        <v>2.3928973478803606</v>
      </c>
      <c r="EK192" s="435">
        <f>INPUT!ET70</f>
        <v>1.5702741823508282</v>
      </c>
      <c r="EL192" s="466">
        <f>INPUT!EU70</f>
        <v>2.4028973478803604</v>
      </c>
      <c r="EM192" s="435">
        <f>INPUT!EV70</f>
        <v>1.6611082901464291</v>
      </c>
      <c r="EN192" s="466">
        <f>INPUT!EW70</f>
        <v>2.4128973478803601</v>
      </c>
      <c r="EO192" s="435">
        <f>INPUT!EX70</f>
        <v>1.6857029249802924</v>
      </c>
      <c r="EQ192" s="466">
        <f>INPUT!FF70</f>
        <v>4.3598544803759447</v>
      </c>
      <c r="ER192" s="435">
        <f>INPUT!FG70</f>
        <v>-2.413438354384545</v>
      </c>
      <c r="ES192" s="466">
        <f>INPUT!FH70</f>
        <v>4.189753670694774</v>
      </c>
      <c r="ET192" s="435">
        <f>INPUT!FI70</f>
        <v>-3.9015249349905634</v>
      </c>
      <c r="EU192" s="466">
        <f>INPUT!FJ70</f>
        <v>4.0883010142220479</v>
      </c>
      <c r="EV192" s="435">
        <f>INPUT!FK70</f>
        <v>-2.4214468068215256</v>
      </c>
      <c r="EW192" s="466">
        <f>INPUT!FL70</f>
        <v>4.0454721788078549</v>
      </c>
      <c r="EX192" s="435">
        <f>INPUT!FM70</f>
        <v>-1.0475949609679791</v>
      </c>
      <c r="EY192" s="466">
        <f>INPUT!FN70</f>
        <v>3.9671555525775997</v>
      </c>
      <c r="EZ192" s="435">
        <f>INPUT!FO70</f>
        <v>-1.9359081651955434</v>
      </c>
      <c r="FA192" s="466">
        <f>INPUT!FP70</f>
        <v>3.866803842467585</v>
      </c>
      <c r="FB192" s="435">
        <f>INPUT!FQ70</f>
        <v>-2.5295632797865064</v>
      </c>
      <c r="FC192" s="466">
        <f>INPUT!FR70</f>
        <v>3.8860090814331913</v>
      </c>
      <c r="FD192" s="435">
        <f>INPUT!FS70</f>
        <v>0.49666959452876469</v>
      </c>
      <c r="FE192" s="466">
        <f>INPUT!FT70</f>
        <v>3.9427449853990137</v>
      </c>
      <c r="FF192" s="435">
        <f>INPUT!FU70</f>
        <v>1.4600044101003018</v>
      </c>
      <c r="FG192" s="466">
        <f>INPUT!FV70</f>
        <v>3.7995043781838933</v>
      </c>
      <c r="FH192" s="435">
        <f>INPUT!FW70</f>
        <v>-3.6330172949449402</v>
      </c>
      <c r="FI192" s="466">
        <f>INPUT!FX70</f>
        <v>3.7676694866488267</v>
      </c>
      <c r="FJ192" s="435">
        <f>INPUT!FY70</f>
        <v>-0.83786958419780344</v>
      </c>
      <c r="FK192" s="466">
        <f>INPUT!FZ70</f>
        <v>3.5042834147564808</v>
      </c>
      <c r="FL192" s="435">
        <f>INPUT!GA70</f>
        <v>-6.99068941226626</v>
      </c>
      <c r="FM192" s="466">
        <f>INPUT!GB70</f>
        <v>3.1946178449683651</v>
      </c>
      <c r="FN192" s="435">
        <f>INPUT!GC70</f>
        <v>-8.8367729757279019</v>
      </c>
      <c r="FO192" s="466">
        <f>INPUT!GD70</f>
        <v>2.8412128040523195</v>
      </c>
      <c r="FP192" s="435">
        <f>INPUT!GE70</f>
        <v>-11.062513830024178</v>
      </c>
      <c r="FQ192" s="466">
        <f>INPUT!GF70</f>
        <v>2.8491836022360788</v>
      </c>
      <c r="FR192" s="435">
        <f>INPUT!GG70</f>
        <v>0.28054210414618641</v>
      </c>
      <c r="FS192" s="466">
        <f>INPUT!GH70</f>
        <v>2.7179594331194727</v>
      </c>
      <c r="FT192" s="435">
        <f>INPUT!GI70</f>
        <v>-4.6056761317038175</v>
      </c>
      <c r="FU192" s="466">
        <f>INPUT!GJ70</f>
        <v>2.7340071802969765</v>
      </c>
      <c r="FV192" s="435">
        <f>INPUT!GK70</f>
        <v>0.59043365334874309</v>
      </c>
      <c r="FW192" s="466">
        <f>INPUT!GL70</f>
        <v>2.4942739390413537</v>
      </c>
      <c r="FX192" s="435">
        <f>INPUT!GM70</f>
        <v>-8.7685666293525362</v>
      </c>
      <c r="FY192" s="466">
        <f>INPUT!GN70</f>
        <v>2.3753659023477662</v>
      </c>
      <c r="FZ192" s="435">
        <f>INPUT!GO70</f>
        <v>-4.7672404715613741</v>
      </c>
      <c r="GA192" s="466">
        <f>INPUT!GP70</f>
        <v>2.3978180288090285</v>
      </c>
      <c r="GB192" s="435">
        <f>INPUT!GQ70</f>
        <v>0.94520707058525222</v>
      </c>
      <c r="GC192" s="466">
        <f>INPUT!GR70</f>
        <v>2.4478180288090283</v>
      </c>
      <c r="GD192" s="435">
        <f>INPUT!GS70</f>
        <v>2.0852291291192815</v>
      </c>
      <c r="GE192" s="466">
        <f>INPUT!GT70</f>
        <v>2.4978180288090281</v>
      </c>
      <c r="GF192" s="435">
        <f>INPUT!GU70</f>
        <v>2.0426354986986972</v>
      </c>
      <c r="GG192" s="466">
        <f>INPUT!GV70</f>
        <v>2.547818028809028</v>
      </c>
      <c r="GH192" s="435">
        <f>INPUT!GW70</f>
        <v>2.0017471018030975</v>
      </c>
      <c r="GI192" s="466">
        <f>INPUT!GX70</f>
        <v>2.5978180288090278</v>
      </c>
      <c r="GJ192" s="435">
        <f>INPUT!GY70</f>
        <v>1.9624635446736427</v>
      </c>
      <c r="GK192" s="435">
        <f>INPUT!GZ70</f>
        <v>1.8065315466286203</v>
      </c>
      <c r="GL192" s="436"/>
    </row>
    <row r="193" spans="1:194" ht="12" hidden="1" customHeight="1" outlineLevel="2" x14ac:dyDescent="0.2">
      <c r="A193" s="433" t="s">
        <v>553</v>
      </c>
      <c r="B193" s="465">
        <f>INPUT!K71</f>
        <v>3.74</v>
      </c>
      <c r="C193" s="435">
        <f>INPUT!L71</f>
        <v>-8.5574572127139259</v>
      </c>
      <c r="D193" s="465">
        <f>INPUT!M71</f>
        <v>3.9400963948331906</v>
      </c>
      <c r="E193" s="435">
        <f>INPUT!N71</f>
        <v>10.676865023404236</v>
      </c>
      <c r="F193" s="465">
        <f>INPUT!O71</f>
        <v>3.9600462308968929</v>
      </c>
      <c r="G193" s="435">
        <f>INPUT!P71</f>
        <v>5.601232823917135</v>
      </c>
      <c r="H193" s="465">
        <f>INPUT!Q71</f>
        <v>3.8</v>
      </c>
      <c r="I193" s="435">
        <f>INPUT!R71</f>
        <v>5.555555555555558</v>
      </c>
      <c r="J193" s="465">
        <f>INPUT!S71</f>
        <v>3.86</v>
      </c>
      <c r="K193" s="435">
        <f>INPUT!T71</f>
        <v>3.2085561497326109</v>
      </c>
      <c r="L193" s="465">
        <f>INPUT!U71</f>
        <v>4.1100000000000003</v>
      </c>
      <c r="M193" s="435">
        <f>INPUT!V71</f>
        <v>4.3121687426127764</v>
      </c>
      <c r="N193" s="465">
        <f>INPUT!W71</f>
        <v>3.76</v>
      </c>
      <c r="O193" s="435">
        <f>INPUT!X71</f>
        <v>-5.0516135224912606</v>
      </c>
      <c r="P193" s="465">
        <f>INPUT!Y71</f>
        <v>3.91</v>
      </c>
      <c r="Q193" s="435">
        <f>INPUT!Z71</f>
        <v>2.8947368421052611</v>
      </c>
      <c r="R193" s="465">
        <f>INPUT!AA71</f>
        <v>4.13</v>
      </c>
      <c r="S193" s="435">
        <f>INPUT!AB71</f>
        <v>6.9948186528497436</v>
      </c>
      <c r="T193" s="465">
        <f>INPUT!AC71</f>
        <v>3.86</v>
      </c>
      <c r="U193" s="435">
        <f>INPUT!AD71</f>
        <v>-6.0827250608272649</v>
      </c>
      <c r="V193" s="465">
        <f>INPUT!AE71</f>
        <v>3.96</v>
      </c>
      <c r="W193" s="435">
        <f>INPUT!AF71</f>
        <v>5.319148936170226</v>
      </c>
      <c r="X193" s="465">
        <f>INPUT!AG71</f>
        <v>2.59</v>
      </c>
      <c r="Y193" s="435">
        <f>INPUT!AH71</f>
        <v>-33.759590792838878</v>
      </c>
      <c r="Z193" s="465">
        <f>INPUT!AI71</f>
        <v>2.67</v>
      </c>
      <c r="AA193" s="435">
        <f>INPUT!AJ71</f>
        <v>-35.351089588377725</v>
      </c>
      <c r="AB193" s="465">
        <f>INPUT!AK71</f>
        <v>3.63</v>
      </c>
      <c r="AC193" s="435">
        <f>INPUT!AL71</f>
        <v>-5.9585492227979264</v>
      </c>
      <c r="AD193" s="465">
        <f>INPUT!AM71</f>
        <v>3.43</v>
      </c>
      <c r="AE193" s="435">
        <f>INPUT!AN71</f>
        <v>-13.383838383838375</v>
      </c>
      <c r="AF193" s="465">
        <f>INPUT!AO71</f>
        <v>2.86</v>
      </c>
      <c r="AG193" s="435">
        <f>INPUT!AP71</f>
        <v>10.424710424710426</v>
      </c>
      <c r="AH193" s="465">
        <f>INPUT!AQ71</f>
        <v>3.06</v>
      </c>
      <c r="AI193" s="435">
        <f>INPUT!AR71</f>
        <v>14.606741573033721</v>
      </c>
      <c r="AJ193" s="465">
        <f>INPUT!AS71</f>
        <v>2.85</v>
      </c>
      <c r="AK193" s="435">
        <f>INPUT!AT71</f>
        <v>-21.487603305785118</v>
      </c>
      <c r="AL193" s="465">
        <f>INPUT!AU71</f>
        <v>3.43</v>
      </c>
      <c r="AM193" s="435">
        <f>INPUT!AV71</f>
        <v>0</v>
      </c>
      <c r="AN193" s="465">
        <f>INPUT!AW71</f>
        <v>3.45</v>
      </c>
      <c r="AO193" s="435">
        <f>INPUT!AX71</f>
        <v>20.629370629370648</v>
      </c>
      <c r="AP193" s="465">
        <f>INPUT!AY71</f>
        <v>3.04</v>
      </c>
      <c r="AQ193" s="435">
        <f>INPUT!AZ71</f>
        <v>-0.65359477124182774</v>
      </c>
      <c r="AR193" s="465">
        <f>INPUT!BA71</f>
        <v>3.36</v>
      </c>
      <c r="AS193" s="435">
        <f>INPUT!BB71</f>
        <v>17.894736842105253</v>
      </c>
      <c r="AT193" s="465">
        <f>INPUT!BC71</f>
        <v>4.2</v>
      </c>
      <c r="AU193" s="435">
        <f>INPUT!BD71</f>
        <v>22.448979591836739</v>
      </c>
      <c r="AV193" s="465">
        <f>INPUT!BE71</f>
        <v>3.24</v>
      </c>
      <c r="AW193" s="435">
        <f>INPUT!BF71</f>
        <v>-6.086956521739129</v>
      </c>
      <c r="AX193" s="465">
        <f>INPUT!BG71</f>
        <v>3.36</v>
      </c>
      <c r="AY193" s="435">
        <f>INPUT!BH71</f>
        <v>10.526315789473673</v>
      </c>
      <c r="AZ193" s="465">
        <f>INPUT!BI71</f>
        <v>3.58</v>
      </c>
      <c r="BA193" s="435">
        <f>INPUT!BJ71</f>
        <v>6.5476190476190466</v>
      </c>
      <c r="BB193" s="465">
        <f>INPUT!BK71</f>
        <v>3.89</v>
      </c>
      <c r="BC193" s="435">
        <f>INPUT!BL71</f>
        <v>-7.3809523809523769</v>
      </c>
      <c r="BD193" s="465">
        <f>INPUT!BM71</f>
        <v>2.91</v>
      </c>
      <c r="BE193" s="435">
        <f>INPUT!BN71</f>
        <v>-10.185185185185187</v>
      </c>
      <c r="BF193" s="465">
        <f>INPUT!BO71</f>
        <v>3.85</v>
      </c>
      <c r="BG193" s="435">
        <f>INPUT!BP71</f>
        <v>14.583333333333348</v>
      </c>
      <c r="BH193" s="465">
        <f>INPUT!BQ71</f>
        <v>3.46</v>
      </c>
      <c r="BI193" s="435">
        <f>INPUT!BR71</f>
        <v>-3.3519553072625774</v>
      </c>
      <c r="BJ193" s="465">
        <f>INPUT!BS71</f>
        <v>3.44</v>
      </c>
      <c r="BK193" s="435">
        <f>INPUT!BT71</f>
        <v>-11.568123393316199</v>
      </c>
      <c r="BL193" s="465">
        <f>INPUT!BU71</f>
        <v>3.24</v>
      </c>
      <c r="BM193" s="435">
        <f>INPUT!BV71</f>
        <v>11.340206185567014</v>
      </c>
      <c r="BN193" s="465">
        <f>INPUT!BW71</f>
        <v>3.7</v>
      </c>
      <c r="BO193" s="435">
        <f>INPUT!BX71</f>
        <v>-3.8961038961038974</v>
      </c>
      <c r="BP193" s="465">
        <f>INPUT!BY71</f>
        <v>3.25</v>
      </c>
      <c r="BQ193" s="435">
        <f>INPUT!BZ71</f>
        <v>-6.0693641618497107</v>
      </c>
      <c r="BR193" s="465">
        <f>INPUT!CA71</f>
        <v>2.89</v>
      </c>
      <c r="BS193" s="435">
        <f>INPUT!CB71</f>
        <v>-15.988372093023251</v>
      </c>
      <c r="BT193" s="465">
        <f>INPUT!CC71</f>
        <v>2.46</v>
      </c>
      <c r="BU193" s="435">
        <f>INPUT!CD71</f>
        <v>-24.07407407407408</v>
      </c>
      <c r="BV193" s="465">
        <f>INPUT!CE71</f>
        <v>2.67</v>
      </c>
      <c r="BW193" s="435">
        <f>INPUT!CF71</f>
        <v>-27.837837837837842</v>
      </c>
      <c r="BX193" s="465">
        <f>INPUT!CG71</f>
        <v>2.77</v>
      </c>
      <c r="BY193" s="435">
        <f>INPUT!CH71</f>
        <v>-14.769230769230768</v>
      </c>
      <c r="BZ193" s="465">
        <f>INPUT!CI71</f>
        <v>2.4500000000000002</v>
      </c>
      <c r="CA193" s="435">
        <f>INPUT!CJ71</f>
        <v>-15.224913494809689</v>
      </c>
      <c r="CB193" s="465">
        <f>INPUT!CK71</f>
        <v>2.36</v>
      </c>
      <c r="CC193" s="435">
        <f>INPUT!CL71</f>
        <v>0</v>
      </c>
      <c r="CD193" s="465">
        <f>INPUT!CM71</f>
        <v>2.36</v>
      </c>
      <c r="CE193" s="435">
        <f>INPUT!CN71</f>
        <v>0</v>
      </c>
      <c r="CF193" s="465">
        <f>INPUT!CO71</f>
        <v>2.67</v>
      </c>
      <c r="CG193" s="435">
        <f>INPUT!CP71</f>
        <v>0</v>
      </c>
      <c r="CH193" s="465">
        <f>INPUT!CQ71</f>
        <v>2.2599999999999998</v>
      </c>
      <c r="CI193" s="435">
        <f>INPUT!CR71</f>
        <v>0</v>
      </c>
      <c r="CJ193" s="465">
        <f>INPUT!CS71</f>
        <v>2.08</v>
      </c>
      <c r="CK193" s="435">
        <f>INPUT!CT71</f>
        <v>-11.864406779661007</v>
      </c>
      <c r="CL193" s="465">
        <f>INPUT!CU71</f>
        <v>2.0299999999999998</v>
      </c>
      <c r="CM193" s="435">
        <f>INPUT!CV71</f>
        <v>-13.983050847457633</v>
      </c>
      <c r="CN193" s="465">
        <f>INPUT!CW71</f>
        <v>1.97</v>
      </c>
      <c r="CO193" s="435">
        <f>INPUT!CX71</f>
        <v>-26.217228464419474</v>
      </c>
      <c r="CP193" s="465">
        <f>INPUT!CY71</f>
        <v>2.76</v>
      </c>
      <c r="CQ193" s="435">
        <f>INPUT!CZ71</f>
        <v>22.123893805309748</v>
      </c>
      <c r="CR193" s="465">
        <f>INPUT!DA71</f>
        <v>2.73</v>
      </c>
      <c r="CS193" s="435">
        <f>INPUT!DB71</f>
        <v>31.25</v>
      </c>
      <c r="CT193" s="465">
        <f>INPUT!DC71</f>
        <v>3.03</v>
      </c>
      <c r="CU193" s="435">
        <f>INPUT!DD71</f>
        <v>49.26108374384237</v>
      </c>
      <c r="CV193" s="465">
        <f>INPUT!DE71</f>
        <v>3.02</v>
      </c>
      <c r="CW193" s="435">
        <f>INPUT!DF71</f>
        <v>53.299492385786792</v>
      </c>
      <c r="CX193" s="465">
        <f>INPUT!DG71</f>
        <v>2</v>
      </c>
      <c r="CY193" s="435">
        <f>INPUT!DH71</f>
        <v>-27.536231884057962</v>
      </c>
      <c r="CZ193" s="465">
        <f>INPUT!DI71</f>
        <v>1.52</v>
      </c>
      <c r="DA193" s="435">
        <f>INPUT!DJ71</f>
        <v>-44.322344322344321</v>
      </c>
      <c r="DB193" s="465">
        <f>INPUT!DK71</f>
        <v>1.99</v>
      </c>
      <c r="DC193" s="435">
        <f>INPUT!DL71</f>
        <v>-34.323432343234316</v>
      </c>
      <c r="DD193" s="465">
        <f>INPUT!DM71</f>
        <v>2.58</v>
      </c>
      <c r="DE193" s="435">
        <f>INPUT!DN71</f>
        <v>-14.569536423841056</v>
      </c>
      <c r="DF193" s="465">
        <f>INPUT!DO71</f>
        <v>1.91</v>
      </c>
      <c r="DG193" s="435">
        <f>INPUT!DP71</f>
        <v>-4.5000000000000036</v>
      </c>
      <c r="DH193" s="465">
        <f>INPUT!DQ71</f>
        <v>2.4700000000000002</v>
      </c>
      <c r="DI193" s="435">
        <f>INPUT!DR71</f>
        <v>62.5</v>
      </c>
      <c r="DJ193" s="465">
        <f>INPUT!DS71</f>
        <v>1.1299999999999999</v>
      </c>
      <c r="DK193" s="435">
        <f>INPUT!DT71</f>
        <v>-43.216080402010057</v>
      </c>
      <c r="DL193" s="465">
        <f>INPUT!DU71</f>
        <v>3.76</v>
      </c>
      <c r="DM193" s="435">
        <f>INPUT!DV71</f>
        <v>45.736434108527121</v>
      </c>
      <c r="DN193" s="465">
        <f>INPUT!DW71</f>
        <v>2.76</v>
      </c>
      <c r="DO193" s="435">
        <f>INPUT!DX71</f>
        <v>44.502617801047116</v>
      </c>
      <c r="DP193" s="465">
        <f>INPUT!DY71</f>
        <v>2.04</v>
      </c>
      <c r="DQ193" s="435">
        <f>INPUT!DZ71</f>
        <v>-17.408906882591101</v>
      </c>
      <c r="DR193" s="465">
        <f>INPUT!EA71</f>
        <v>2.14</v>
      </c>
      <c r="DS193" s="435">
        <f>INPUT!EB71</f>
        <v>89.380530973451357</v>
      </c>
      <c r="DT193" s="465">
        <f>INPUT!EC71</f>
        <v>1.67</v>
      </c>
      <c r="DU193" s="435" t="str">
        <f>INPUT!ED71</f>
        <v>NM</v>
      </c>
      <c r="DV193" s="465">
        <f>INPUT!EE71</f>
        <v>2.2200000000000002</v>
      </c>
      <c r="DW193" s="435">
        <f>INPUT!EF71</f>
        <v>-19.565217391304333</v>
      </c>
      <c r="DX193" s="465">
        <f>INPUT!EG71</f>
        <v>0.88</v>
      </c>
      <c r="DY193" s="435" t="str">
        <f>INPUT!EH71</f>
        <v>NM</v>
      </c>
      <c r="DZ193" s="465">
        <f>INPUT!EI71</f>
        <v>1.21</v>
      </c>
      <c r="EA193" s="435">
        <f>INPUT!EJ71</f>
        <v>-43.457943925233657</v>
      </c>
      <c r="EB193" s="465">
        <f>INPUT!EK71</f>
        <v>2.25</v>
      </c>
      <c r="EC193" s="435">
        <f>INPUT!EL71</f>
        <v>34.730538922155695</v>
      </c>
      <c r="ED193" s="465">
        <f>INPUT!EM71</f>
        <v>3.02</v>
      </c>
      <c r="EE193" s="435">
        <f>INPUT!EN71</f>
        <v>36.036036036036023</v>
      </c>
      <c r="EF193" s="465">
        <f>INPUT!EO71</f>
        <v>2.33</v>
      </c>
      <c r="EG193" s="435" t="str">
        <f>INPUT!EP71</f>
        <v>NM</v>
      </c>
      <c r="EH193" s="465">
        <f>INPUT!EQ71</f>
        <v>0</v>
      </c>
      <c r="EI193" s="435" t="str">
        <f>INPUT!ER71</f>
        <v>NM</v>
      </c>
      <c r="EJ193" s="465">
        <f>INPUT!ES71</f>
        <v>0</v>
      </c>
      <c r="EK193" s="435" t="str">
        <f>INPUT!ET71</f>
        <v>NM</v>
      </c>
      <c r="EL193" s="465">
        <f>INPUT!EU71</f>
        <v>0</v>
      </c>
      <c r="EM193" s="435" t="str">
        <f>INPUT!EV71</f>
        <v>NM</v>
      </c>
      <c r="EN193" s="465">
        <f>INPUT!EW71</f>
        <v>0</v>
      </c>
      <c r="EO193" s="435" t="str">
        <f>INPUT!EX71</f>
        <v>NM</v>
      </c>
      <c r="EQ193" s="465">
        <f>INPUT!FF71</f>
        <v>4.09</v>
      </c>
      <c r="ER193" s="435">
        <f>INPUT!FG71</f>
        <v>-13.713080168776381</v>
      </c>
      <c r="ES193" s="465">
        <f>INPUT!FH71</f>
        <v>4.09</v>
      </c>
      <c r="ET193" s="435">
        <f>INPUT!FI71</f>
        <v>0</v>
      </c>
      <c r="EU193" s="465">
        <f>INPUT!FJ71</f>
        <v>0</v>
      </c>
      <c r="EV193" s="435" t="str">
        <f>INPUT!FK71</f>
        <v>NM</v>
      </c>
      <c r="EW193" s="465">
        <f>INPUT!FL71</f>
        <v>0</v>
      </c>
      <c r="EX193" s="435" t="str">
        <f>INPUT!FM71</f>
        <v>NM</v>
      </c>
      <c r="EY193" s="465">
        <f>INPUT!FN71</f>
        <v>0</v>
      </c>
      <c r="EZ193" s="435" t="str">
        <f>INPUT!FO71</f>
        <v>NM</v>
      </c>
      <c r="FA193" s="465">
        <f>INPUT!FP71</f>
        <v>0</v>
      </c>
      <c r="FB193" s="435" t="str">
        <f>INPUT!FQ71</f>
        <v>NM</v>
      </c>
      <c r="FC193" s="465">
        <f>INPUT!FR71</f>
        <v>0</v>
      </c>
      <c r="FD193" s="435">
        <f>INPUT!FS71</f>
        <v>0</v>
      </c>
      <c r="FE193" s="465">
        <f>INPUT!FT71</f>
        <v>0</v>
      </c>
      <c r="FF193" s="435">
        <f>INPUT!FU71</f>
        <v>0</v>
      </c>
      <c r="FG193" s="465">
        <f>INPUT!FV71</f>
        <v>0</v>
      </c>
      <c r="FH193" s="435" t="str">
        <f>INPUT!FW71</f>
        <v>NM</v>
      </c>
      <c r="FI193" s="465">
        <f>INPUT!FX71</f>
        <v>0</v>
      </c>
      <c r="FJ193" s="435">
        <f>INPUT!FY71</f>
        <v>0</v>
      </c>
      <c r="FK193" s="465">
        <f>INPUT!FZ71</f>
        <v>0</v>
      </c>
      <c r="FL193" s="435">
        <f>INPUT!GA71</f>
        <v>0</v>
      </c>
      <c r="FM193" s="465">
        <f>INPUT!GB71</f>
        <v>0</v>
      </c>
      <c r="FN193" s="435">
        <f>INPUT!GC71</f>
        <v>0</v>
      </c>
      <c r="FO193" s="465">
        <f>INPUT!GD71</f>
        <v>0</v>
      </c>
      <c r="FP193" s="435">
        <f>INPUT!GE71</f>
        <v>0</v>
      </c>
      <c r="FQ193" s="465">
        <f>INPUT!GF71</f>
        <v>0</v>
      </c>
      <c r="FR193" s="435">
        <f>INPUT!GG71</f>
        <v>0</v>
      </c>
      <c r="FS193" s="465">
        <f>INPUT!GH71</f>
        <v>0</v>
      </c>
      <c r="FT193" s="435">
        <f>INPUT!GI71</f>
        <v>0</v>
      </c>
      <c r="FU193" s="465">
        <f>INPUT!GJ71</f>
        <v>0</v>
      </c>
      <c r="FV193" s="435">
        <f>INPUT!GK71</f>
        <v>0</v>
      </c>
      <c r="FW193" s="465">
        <f>INPUT!GL71</f>
        <v>0</v>
      </c>
      <c r="FX193" s="435">
        <f>INPUT!GM71</f>
        <v>0</v>
      </c>
      <c r="FY193" s="465">
        <f>INPUT!GN71</f>
        <v>0</v>
      </c>
      <c r="FZ193" s="435">
        <f>INPUT!GO71</f>
        <v>0</v>
      </c>
      <c r="GA193" s="465">
        <f>INPUT!GP71</f>
        <v>0</v>
      </c>
      <c r="GB193" s="435">
        <f>INPUT!GQ71</f>
        <v>0</v>
      </c>
      <c r="GC193" s="465">
        <f>INPUT!GR71</f>
        <v>0</v>
      </c>
      <c r="GD193" s="435">
        <f>INPUT!GS71</f>
        <v>0</v>
      </c>
      <c r="GE193" s="465">
        <f>INPUT!GT71</f>
        <v>0</v>
      </c>
      <c r="GF193" s="435">
        <f>INPUT!GU71</f>
        <v>0</v>
      </c>
      <c r="GG193" s="465">
        <f>INPUT!GV71</f>
        <v>0</v>
      </c>
      <c r="GH193" s="435">
        <f>INPUT!GW71</f>
        <v>0</v>
      </c>
      <c r="GI193" s="465">
        <f>INPUT!GX71</f>
        <v>0</v>
      </c>
      <c r="GJ193" s="435">
        <f>INPUT!GY71</f>
        <v>0</v>
      </c>
      <c r="GK193" s="435" t="str">
        <f>INPUT!GZ71</f>
        <v/>
      </c>
      <c r="GL193" s="436"/>
    </row>
    <row r="194" spans="1:194" ht="12" hidden="1" customHeight="1" outlineLevel="2" x14ac:dyDescent="0.2">
      <c r="A194" s="433" t="s">
        <v>408</v>
      </c>
      <c r="B194" s="465">
        <f>INPUT!K72</f>
        <v>5</v>
      </c>
      <c r="C194" s="435">
        <f>INPUT!L72</f>
        <v>-2.7237354085603016</v>
      </c>
      <c r="D194" s="465">
        <f>INPUT!M72</f>
        <v>4.9000238095237307</v>
      </c>
      <c r="E194" s="435">
        <f>INPUT!N72</f>
        <v>-3.3525875833583685</v>
      </c>
      <c r="F194" s="465">
        <f>INPUT!O72</f>
        <v>4.9500000000000313</v>
      </c>
      <c r="G194" s="435">
        <f>INPUT!P72</f>
        <v>-2.1739130434776377</v>
      </c>
      <c r="H194" s="465">
        <f>INPUT!Q72</f>
        <v>4.8899999999999997</v>
      </c>
      <c r="I194" s="435">
        <f>INPUT!R72</f>
        <v>-2.5896414342629459</v>
      </c>
      <c r="J194" s="465">
        <f>INPUT!S72</f>
        <v>4.8499999999999996</v>
      </c>
      <c r="K194" s="435">
        <f>INPUT!T72</f>
        <v>-3.0000000000000027</v>
      </c>
      <c r="L194" s="465">
        <f>INPUT!U72</f>
        <v>4.8</v>
      </c>
      <c r="M194" s="435">
        <f>INPUT!V72</f>
        <v>-2.0412923163622976</v>
      </c>
      <c r="N194" s="465">
        <f>INPUT!W72</f>
        <v>4.76</v>
      </c>
      <c r="O194" s="435">
        <f>INPUT!X72</f>
        <v>-3.8383838383844515</v>
      </c>
      <c r="P194" s="465">
        <f>INPUT!Y72</f>
        <v>4.7300000000000004</v>
      </c>
      <c r="Q194" s="435">
        <f>INPUT!Z72</f>
        <v>-3.2719836400817881</v>
      </c>
      <c r="R194" s="465">
        <f>INPUT!AA72</f>
        <v>4.71</v>
      </c>
      <c r="S194" s="435">
        <f>INPUT!AB72</f>
        <v>-2.8865979381443196</v>
      </c>
      <c r="T194" s="465">
        <f>INPUT!AC72</f>
        <v>4.6500000000000004</v>
      </c>
      <c r="U194" s="435">
        <f>INPUT!AD72</f>
        <v>-3.1249999999999889</v>
      </c>
      <c r="V194" s="465">
        <f>INPUT!AE72</f>
        <v>4.5999999999999996</v>
      </c>
      <c r="W194" s="435">
        <f>INPUT!AF72</f>
        <v>-3.3613445378151252</v>
      </c>
      <c r="X194" s="465">
        <f>INPUT!AG72</f>
        <v>4.54</v>
      </c>
      <c r="Y194" s="435">
        <f>INPUT!AH72</f>
        <v>-4.0169133192389133</v>
      </c>
      <c r="Z194" s="465">
        <f>INPUT!AI72</f>
        <v>4.4400000000000004</v>
      </c>
      <c r="AA194" s="435">
        <f>INPUT!AJ72</f>
        <v>-5.7324840764331082</v>
      </c>
      <c r="AB194" s="465">
        <f>INPUT!AK72</f>
        <v>4.42</v>
      </c>
      <c r="AC194" s="435">
        <f>INPUT!AL72</f>
        <v>-4.9462365591397939</v>
      </c>
      <c r="AD194" s="465">
        <f>INPUT!AM72</f>
        <v>4.42</v>
      </c>
      <c r="AE194" s="435">
        <f>INPUT!AN72</f>
        <v>-3.9130434782608692</v>
      </c>
      <c r="AF194" s="465">
        <f>INPUT!AO72</f>
        <v>4.3499999999999996</v>
      </c>
      <c r="AG194" s="435">
        <f>INPUT!AP72</f>
        <v>-4.1850220264317279</v>
      </c>
      <c r="AH194" s="465">
        <f>INPUT!AQ72</f>
        <v>4.3</v>
      </c>
      <c r="AI194" s="435">
        <f>INPUT!AR72</f>
        <v>-3.1531531531531654</v>
      </c>
      <c r="AJ194" s="465">
        <f>INPUT!AS72</f>
        <v>4.28</v>
      </c>
      <c r="AK194" s="435">
        <f>INPUT!AT72</f>
        <v>-3.1674208144796268</v>
      </c>
      <c r="AL194" s="465">
        <f>INPUT!AU72</f>
        <v>4.26</v>
      </c>
      <c r="AM194" s="435">
        <f>INPUT!AV72</f>
        <v>-3.6199095022624417</v>
      </c>
      <c r="AN194" s="465">
        <f>INPUT!AW72</f>
        <v>4.22</v>
      </c>
      <c r="AO194" s="435">
        <f>INPUT!AX72</f>
        <v>-2.9885057471264354</v>
      </c>
      <c r="AP194" s="465">
        <f>INPUT!AY72</f>
        <v>4.2</v>
      </c>
      <c r="AQ194" s="435">
        <f>INPUT!AZ72</f>
        <v>-2.3255813953488302</v>
      </c>
      <c r="AR194" s="465">
        <f>INPUT!BA72</f>
        <v>4.17</v>
      </c>
      <c r="AS194" s="435">
        <f>INPUT!BB72</f>
        <v>-2.5700934579439338</v>
      </c>
      <c r="AT194" s="465">
        <f>INPUT!BC72</f>
        <v>4.18</v>
      </c>
      <c r="AU194" s="435">
        <f>INPUT!BD72</f>
        <v>-1.8779342723004744</v>
      </c>
      <c r="AV194" s="465">
        <f>INPUT!BE72</f>
        <v>4.1399999999999997</v>
      </c>
      <c r="AW194" s="435">
        <f>INPUT!BF72</f>
        <v>-1.8957345971563955</v>
      </c>
      <c r="AX194" s="465">
        <f>INPUT!BG72</f>
        <v>4.12</v>
      </c>
      <c r="AY194" s="435">
        <f>INPUT!BH72</f>
        <v>-1.9047619047619091</v>
      </c>
      <c r="AZ194" s="465">
        <f>INPUT!BI72</f>
        <v>4.09</v>
      </c>
      <c r="BA194" s="435">
        <f>INPUT!BJ72</f>
        <v>-1.918465227817745</v>
      </c>
      <c r="BB194" s="465">
        <f>INPUT!BK72</f>
        <v>4.0599999999999996</v>
      </c>
      <c r="BC194" s="435">
        <f>INPUT!BL72</f>
        <v>-2.8708133971291905</v>
      </c>
      <c r="BD194" s="465">
        <f>INPUT!BM72</f>
        <v>4.0199999999999996</v>
      </c>
      <c r="BE194" s="435">
        <f>INPUT!BN72</f>
        <v>-2.8985507246376829</v>
      </c>
      <c r="BF194" s="465">
        <f>INPUT!BO72</f>
        <v>3.99</v>
      </c>
      <c r="BG194" s="435">
        <f>INPUT!BP72</f>
        <v>-3.1553398058252413</v>
      </c>
      <c r="BH194" s="465">
        <f>INPUT!BQ72</f>
        <v>3.98</v>
      </c>
      <c r="BI194" s="435">
        <f>INPUT!BR72</f>
        <v>-2.6894865525672329</v>
      </c>
      <c r="BJ194" s="465">
        <f>INPUT!BS72</f>
        <v>3.96</v>
      </c>
      <c r="BK194" s="435">
        <f>INPUT!BT72</f>
        <v>-2.4630541871921152</v>
      </c>
      <c r="BL194" s="465">
        <f>INPUT!BU72</f>
        <v>3.9</v>
      </c>
      <c r="BM194" s="435">
        <f>INPUT!BV72</f>
        <v>-2.9850746268656581</v>
      </c>
      <c r="BN194" s="465">
        <f>INPUT!BW72</f>
        <v>3.87</v>
      </c>
      <c r="BO194" s="435">
        <f>INPUT!BX72</f>
        <v>-3.007518796992481</v>
      </c>
      <c r="BP194" s="465">
        <f>INPUT!BY72</f>
        <v>3.85</v>
      </c>
      <c r="BQ194" s="435">
        <f>INPUT!BZ72</f>
        <v>-3.2663316582914548</v>
      </c>
      <c r="BR194" s="465">
        <f>INPUT!CA72</f>
        <v>3.8</v>
      </c>
      <c r="BS194" s="435">
        <f>INPUT!CB72</f>
        <v>-4.0404040404040442</v>
      </c>
      <c r="BT194" s="465">
        <f>INPUT!CC72</f>
        <v>3.77</v>
      </c>
      <c r="BU194" s="435">
        <f>INPUT!CD72</f>
        <v>-3.3333333333333326</v>
      </c>
      <c r="BV194" s="465">
        <f>INPUT!CE72</f>
        <v>3.75</v>
      </c>
      <c r="BW194" s="435">
        <f>INPUT!CF72</f>
        <v>-3.1007751937984551</v>
      </c>
      <c r="BX194" s="465">
        <f>INPUT!CG72</f>
        <v>3.71</v>
      </c>
      <c r="BY194" s="435">
        <f>INPUT!CH72</f>
        <v>-3.6363636363636376</v>
      </c>
      <c r="BZ194" s="465">
        <f>INPUT!CI72</f>
        <v>3.64</v>
      </c>
      <c r="CA194" s="435">
        <f>INPUT!CJ72</f>
        <v>-4.2105263157894646</v>
      </c>
      <c r="CB194" s="465">
        <f>INPUT!CK72</f>
        <v>3.56</v>
      </c>
      <c r="CC194" s="435">
        <f>INPUT!CL72</f>
        <v>0</v>
      </c>
      <c r="CD194" s="465">
        <f>INPUT!CM72</f>
        <v>3.56</v>
      </c>
      <c r="CE194" s="435">
        <f>INPUT!CN72</f>
        <v>0</v>
      </c>
      <c r="CF194" s="465">
        <f>INPUT!CO72</f>
        <v>3.51</v>
      </c>
      <c r="CG194" s="435">
        <f>INPUT!CP72</f>
        <v>0</v>
      </c>
      <c r="CH194" s="465">
        <f>INPUT!CQ72</f>
        <v>3.42</v>
      </c>
      <c r="CI194" s="435">
        <f>INPUT!CR72</f>
        <v>0</v>
      </c>
      <c r="CJ194" s="465">
        <f>INPUT!CS72</f>
        <v>3.29</v>
      </c>
      <c r="CK194" s="435">
        <f>INPUT!CT72</f>
        <v>-7.5842696629213506</v>
      </c>
      <c r="CL194" s="465">
        <f>INPUT!CU72</f>
        <v>3.18</v>
      </c>
      <c r="CM194" s="435">
        <f>INPUT!CV72</f>
        <v>-10.67415730337078</v>
      </c>
      <c r="CN194" s="465">
        <f>INPUT!CW72</f>
        <v>3.1</v>
      </c>
      <c r="CO194" s="435">
        <f>INPUT!CX72</f>
        <v>-11.680911680911677</v>
      </c>
      <c r="CP194" s="465">
        <f>INPUT!CY72</f>
        <v>2.84</v>
      </c>
      <c r="CQ194" s="435">
        <f>INPUT!CZ72</f>
        <v>-16.959064327485386</v>
      </c>
      <c r="CR194" s="465">
        <f>INPUT!DA72</f>
        <v>2.87</v>
      </c>
      <c r="CS194" s="435">
        <f>INPUT!DB72</f>
        <v>-12.765957446808507</v>
      </c>
      <c r="CT194" s="465">
        <f>INPUT!DC72</f>
        <v>3.01</v>
      </c>
      <c r="CU194" s="435">
        <f>INPUT!DD72</f>
        <v>-5.3459119496855445</v>
      </c>
      <c r="CV194" s="465">
        <f>INPUT!DE72</f>
        <v>3.01</v>
      </c>
      <c r="CW194" s="435">
        <f>INPUT!DF72</f>
        <v>-2.9032258064516259</v>
      </c>
      <c r="CX194" s="465">
        <f>INPUT!DG72</f>
        <v>2.98</v>
      </c>
      <c r="CY194" s="435">
        <f>INPUT!DH72</f>
        <v>4.929577464788748</v>
      </c>
      <c r="CZ194" s="465">
        <f>INPUT!DI72</f>
        <v>2.8</v>
      </c>
      <c r="DA194" s="435">
        <f>INPUT!DJ72</f>
        <v>-2.4390243902439157</v>
      </c>
      <c r="DB194" s="465">
        <f>INPUT!DK72</f>
        <v>2.86</v>
      </c>
      <c r="DC194" s="435">
        <f>INPUT!DL72</f>
        <v>-4.9833887043189362</v>
      </c>
      <c r="DD194" s="465">
        <f>INPUT!DM72</f>
        <v>2.85</v>
      </c>
      <c r="DE194" s="435">
        <f>INPUT!DN72</f>
        <v>-5.3156146179401897</v>
      </c>
      <c r="DF194" s="465">
        <f>INPUT!DO72</f>
        <v>2.83</v>
      </c>
      <c r="DG194" s="435">
        <f>INPUT!DP72</f>
        <v>-5.0335570469798636</v>
      </c>
      <c r="DH194" s="465">
        <f>INPUT!DQ72</f>
        <v>2.83</v>
      </c>
      <c r="DI194" s="435">
        <f>INPUT!DR72</f>
        <v>1.0714285714285898</v>
      </c>
      <c r="DJ194" s="465">
        <f>INPUT!DS72</f>
        <v>2.81</v>
      </c>
      <c r="DK194" s="435">
        <f>INPUT!DT72</f>
        <v>-1.748251748251739</v>
      </c>
      <c r="DL194" s="465">
        <f>INPUT!DU72</f>
        <v>2.83</v>
      </c>
      <c r="DM194" s="435">
        <f>INPUT!DV72</f>
        <v>-0.70175438596491446</v>
      </c>
      <c r="DN194" s="465">
        <f>INPUT!DW72</f>
        <v>2.82</v>
      </c>
      <c r="DO194" s="435">
        <f>INPUT!DX72</f>
        <v>-0.35335689045937757</v>
      </c>
      <c r="DP194" s="465">
        <f>INPUT!DY72</f>
        <v>2.8</v>
      </c>
      <c r="DQ194" s="435">
        <f>INPUT!DZ72</f>
        <v>-1.0600706713780994</v>
      </c>
      <c r="DR194" s="465">
        <f>INPUT!EA72</f>
        <v>2.75</v>
      </c>
      <c r="DS194" s="435">
        <f>INPUT!EB72</f>
        <v>-2.1352313167259829</v>
      </c>
      <c r="DT194" s="465">
        <f>INPUT!EC72</f>
        <v>2.71</v>
      </c>
      <c r="DU194" s="435">
        <f>INPUT!ED72</f>
        <v>-4.2402826855123754</v>
      </c>
      <c r="DV194" s="465">
        <f>INPUT!EE72</f>
        <v>2.71</v>
      </c>
      <c r="DW194" s="435">
        <f>INPUT!EF72</f>
        <v>-3.9007092198581561</v>
      </c>
      <c r="DX194" s="465">
        <f>INPUT!EG72</f>
        <v>2.62</v>
      </c>
      <c r="DY194" s="435">
        <f>INPUT!EH72</f>
        <v>-6.4285714285714164</v>
      </c>
      <c r="DZ194" s="465">
        <f>INPUT!EI72</f>
        <v>2.57</v>
      </c>
      <c r="EA194" s="435">
        <f>INPUT!EJ72</f>
        <v>-6.5454545454545539</v>
      </c>
      <c r="EB194" s="465">
        <f>INPUT!EK72</f>
        <v>2.5499999999999998</v>
      </c>
      <c r="EC194" s="435">
        <f>INPUT!EL72</f>
        <v>-5.9040590405904148</v>
      </c>
      <c r="ED194" s="465">
        <f>INPUT!EM72</f>
        <v>2.5499999999999998</v>
      </c>
      <c r="EE194" s="435">
        <f>INPUT!EN72</f>
        <v>-5.9040590405904148</v>
      </c>
      <c r="EF194" s="465">
        <f>INPUT!EO72</f>
        <v>2.56</v>
      </c>
      <c r="EG194" s="435">
        <f>INPUT!EP72</f>
        <v>-2.2900763358778664</v>
      </c>
      <c r="EH194" s="465">
        <f>INPUT!EQ72</f>
        <v>0</v>
      </c>
      <c r="EI194" s="435" t="str">
        <f>INPUT!ER72</f>
        <v>NM</v>
      </c>
      <c r="EJ194" s="465">
        <f>INPUT!ES72</f>
        <v>0</v>
      </c>
      <c r="EK194" s="435" t="str">
        <f>INPUT!ET72</f>
        <v>NM</v>
      </c>
      <c r="EL194" s="465">
        <f>INPUT!EU72</f>
        <v>0</v>
      </c>
      <c r="EM194" s="435" t="str">
        <f>INPUT!EV72</f>
        <v>NM</v>
      </c>
      <c r="EN194" s="465">
        <f>INPUT!EW72</f>
        <v>0</v>
      </c>
      <c r="EO194" s="435" t="str">
        <f>INPUT!EX72</f>
        <v>NM</v>
      </c>
      <c r="EQ194" s="465">
        <f>INPUT!FF72</f>
        <v>5.14</v>
      </c>
      <c r="ER194" s="435">
        <f>INPUT!FG72</f>
        <v>-0.9633911368015502</v>
      </c>
      <c r="ES194" s="465">
        <f>INPUT!FH72</f>
        <v>5.14</v>
      </c>
      <c r="ET194" s="435">
        <f>INPUT!FI72</f>
        <v>0</v>
      </c>
      <c r="EU194" s="465">
        <f>INPUT!FJ72</f>
        <v>0</v>
      </c>
      <c r="EV194" s="435" t="str">
        <f>INPUT!FK72</f>
        <v>NM</v>
      </c>
      <c r="EW194" s="465">
        <f>INPUT!FL72</f>
        <v>0</v>
      </c>
      <c r="EX194" s="435" t="str">
        <f>INPUT!FM72</f>
        <v>NM</v>
      </c>
      <c r="EY194" s="465">
        <f>INPUT!FN72</f>
        <v>0</v>
      </c>
      <c r="EZ194" s="435" t="str">
        <f>INPUT!FO72</f>
        <v>NM</v>
      </c>
      <c r="FA194" s="465">
        <f>INPUT!FP72</f>
        <v>0</v>
      </c>
      <c r="FB194" s="435" t="str">
        <f>INPUT!FQ72</f>
        <v>NM</v>
      </c>
      <c r="FC194" s="465">
        <f>INPUT!FR72</f>
        <v>0</v>
      </c>
      <c r="FD194" s="435">
        <f>INPUT!FS72</f>
        <v>0</v>
      </c>
      <c r="FE194" s="465">
        <f>INPUT!FT72</f>
        <v>0</v>
      </c>
      <c r="FF194" s="435">
        <f>INPUT!FU72</f>
        <v>0</v>
      </c>
      <c r="FG194" s="465">
        <f>INPUT!FV72</f>
        <v>0</v>
      </c>
      <c r="FH194" s="435" t="str">
        <f>INPUT!FW72</f>
        <v>NM</v>
      </c>
      <c r="FI194" s="465">
        <f>INPUT!FX72</f>
        <v>0</v>
      </c>
      <c r="FJ194" s="435">
        <f>INPUT!FY72</f>
        <v>0</v>
      </c>
      <c r="FK194" s="465">
        <f>INPUT!FZ72</f>
        <v>0</v>
      </c>
      <c r="FL194" s="435">
        <f>INPUT!GA72</f>
        <v>0</v>
      </c>
      <c r="FM194" s="465">
        <f>INPUT!GB72</f>
        <v>0</v>
      </c>
      <c r="FN194" s="435">
        <f>INPUT!GC72</f>
        <v>0</v>
      </c>
      <c r="FO194" s="465">
        <f>INPUT!GD72</f>
        <v>0</v>
      </c>
      <c r="FP194" s="435">
        <f>INPUT!GE72</f>
        <v>0</v>
      </c>
      <c r="FQ194" s="465">
        <f>INPUT!GF72</f>
        <v>0</v>
      </c>
      <c r="FR194" s="435">
        <f>INPUT!GG72</f>
        <v>0</v>
      </c>
      <c r="FS194" s="465">
        <f>INPUT!GH72</f>
        <v>0</v>
      </c>
      <c r="FT194" s="435">
        <f>INPUT!GI72</f>
        <v>0</v>
      </c>
      <c r="FU194" s="465">
        <f>INPUT!GJ72</f>
        <v>0</v>
      </c>
      <c r="FV194" s="435">
        <f>INPUT!GK72</f>
        <v>0</v>
      </c>
      <c r="FW194" s="465">
        <f>INPUT!GL72</f>
        <v>0</v>
      </c>
      <c r="FX194" s="435">
        <f>INPUT!GM72</f>
        <v>0</v>
      </c>
      <c r="FY194" s="465">
        <f>INPUT!GN72</f>
        <v>0</v>
      </c>
      <c r="FZ194" s="435">
        <f>INPUT!GO72</f>
        <v>0</v>
      </c>
      <c r="GA194" s="465">
        <f>INPUT!GP72</f>
        <v>0</v>
      </c>
      <c r="GB194" s="435">
        <f>INPUT!GQ72</f>
        <v>0</v>
      </c>
      <c r="GC194" s="465">
        <f>INPUT!GR72</f>
        <v>0</v>
      </c>
      <c r="GD194" s="435">
        <f>INPUT!GS72</f>
        <v>0</v>
      </c>
      <c r="GE194" s="465">
        <f>INPUT!GT72</f>
        <v>0</v>
      </c>
      <c r="GF194" s="435">
        <f>INPUT!GU72</f>
        <v>0</v>
      </c>
      <c r="GG194" s="465">
        <f>INPUT!GV72</f>
        <v>0</v>
      </c>
      <c r="GH194" s="435">
        <f>INPUT!GW72</f>
        <v>0</v>
      </c>
      <c r="GI194" s="465">
        <f>INPUT!GX72</f>
        <v>0</v>
      </c>
      <c r="GJ194" s="435">
        <f>INPUT!GY72</f>
        <v>0</v>
      </c>
      <c r="GK194" s="435" t="str">
        <f>INPUT!GZ72</f>
        <v/>
      </c>
      <c r="GL194" s="436"/>
    </row>
    <row r="195" spans="1:194" ht="12" hidden="1" customHeight="1" outlineLevel="1" x14ac:dyDescent="0.2">
      <c r="B195" s="436"/>
      <c r="C195" s="435"/>
      <c r="D195" s="436"/>
      <c r="E195" s="435"/>
      <c r="F195" s="436"/>
      <c r="G195" s="435"/>
      <c r="H195" s="436"/>
      <c r="I195" s="435"/>
      <c r="J195" s="436"/>
      <c r="K195" s="435"/>
      <c r="L195" s="436"/>
      <c r="M195" s="435"/>
      <c r="N195" s="436"/>
      <c r="O195" s="435"/>
      <c r="P195" s="436"/>
      <c r="Q195" s="435"/>
      <c r="R195" s="436"/>
      <c r="S195" s="435"/>
      <c r="T195" s="436"/>
      <c r="U195" s="435"/>
      <c r="V195" s="436"/>
      <c r="W195" s="435"/>
      <c r="X195" s="436"/>
      <c r="Y195" s="435"/>
      <c r="Z195" s="436"/>
      <c r="AA195" s="435"/>
      <c r="AB195" s="436"/>
      <c r="AC195" s="435"/>
      <c r="AD195" s="436"/>
      <c r="AE195" s="435"/>
      <c r="AF195" s="436"/>
      <c r="AG195" s="435"/>
      <c r="AH195" s="436"/>
      <c r="AI195" s="435"/>
      <c r="AJ195" s="436"/>
      <c r="AK195" s="435"/>
      <c r="AL195" s="436"/>
      <c r="AM195" s="435"/>
      <c r="AN195" s="436"/>
      <c r="AO195" s="435"/>
      <c r="AP195" s="436"/>
      <c r="AQ195" s="435"/>
      <c r="AR195" s="436"/>
      <c r="AS195" s="435"/>
      <c r="AT195" s="436"/>
      <c r="AU195" s="435"/>
      <c r="AV195" s="436"/>
      <c r="AW195" s="435"/>
      <c r="AX195" s="436"/>
      <c r="AY195" s="435"/>
      <c r="AZ195" s="436"/>
      <c r="BA195" s="435"/>
      <c r="BB195" s="436"/>
      <c r="BC195" s="435"/>
      <c r="BD195" s="436"/>
      <c r="BE195" s="435"/>
      <c r="BF195" s="436"/>
      <c r="BG195" s="435"/>
      <c r="BH195" s="436"/>
      <c r="BI195" s="435"/>
      <c r="BJ195" s="436"/>
      <c r="BK195" s="435"/>
      <c r="BL195" s="436"/>
      <c r="BM195" s="435"/>
      <c r="BN195" s="436"/>
      <c r="BO195" s="435"/>
      <c r="BP195" s="436"/>
      <c r="BQ195" s="435"/>
      <c r="BR195" s="436"/>
      <c r="BS195" s="435"/>
      <c r="BT195" s="436"/>
      <c r="BU195" s="435"/>
      <c r="BV195" s="436"/>
      <c r="BW195" s="435"/>
      <c r="BX195" s="436"/>
      <c r="BY195" s="435"/>
      <c r="BZ195" s="436"/>
      <c r="CA195" s="435"/>
      <c r="CB195" s="436"/>
      <c r="CC195" s="435"/>
      <c r="CD195" s="436"/>
      <c r="CE195" s="435"/>
      <c r="CF195" s="436"/>
      <c r="CG195" s="435"/>
      <c r="CH195" s="436"/>
      <c r="CI195" s="435"/>
      <c r="CJ195" s="436"/>
      <c r="CK195" s="435"/>
      <c r="CM195" s="435"/>
      <c r="CO195" s="435"/>
      <c r="CQ195" s="435"/>
      <c r="CS195" s="435"/>
      <c r="CU195" s="435"/>
      <c r="CW195" s="435"/>
      <c r="CY195" s="435"/>
      <c r="DA195" s="435"/>
      <c r="DC195" s="435"/>
      <c r="DE195" s="435"/>
      <c r="DG195" s="435"/>
      <c r="DI195" s="435"/>
      <c r="DK195" s="435"/>
      <c r="DM195" s="435"/>
      <c r="DO195" s="435"/>
      <c r="DQ195" s="435"/>
      <c r="DS195" s="435"/>
      <c r="DU195" s="435"/>
      <c r="DW195" s="435"/>
      <c r="DY195" s="435"/>
      <c r="EA195" s="435"/>
      <c r="EC195" s="435"/>
      <c r="EE195" s="435"/>
      <c r="EG195" s="435"/>
      <c r="EI195" s="435"/>
      <c r="EK195" s="435"/>
      <c r="EM195" s="435"/>
      <c r="EO195" s="435"/>
      <c r="ER195" s="435"/>
      <c r="ET195" s="435"/>
      <c r="EV195" s="435"/>
      <c r="EX195" s="435"/>
      <c r="EZ195" s="435"/>
      <c r="FB195" s="435"/>
      <c r="FD195" s="435"/>
      <c r="FE195" s="436"/>
      <c r="FF195" s="435"/>
      <c r="FG195" s="436"/>
      <c r="FH195" s="435"/>
      <c r="FI195" s="436"/>
      <c r="FJ195" s="435"/>
      <c r="FK195" s="436"/>
      <c r="FL195" s="435"/>
      <c r="FM195" s="436"/>
      <c r="FN195" s="435"/>
      <c r="FO195" s="436"/>
      <c r="FP195" s="435"/>
      <c r="FQ195" s="436"/>
      <c r="FR195" s="435"/>
      <c r="FS195" s="436"/>
      <c r="FT195" s="435"/>
      <c r="FU195" s="436"/>
      <c r="FV195" s="435"/>
      <c r="FW195" s="436"/>
      <c r="FX195" s="435"/>
      <c r="FY195" s="436"/>
      <c r="FZ195" s="435"/>
      <c r="GA195" s="436"/>
      <c r="GB195" s="435"/>
      <c r="GC195" s="436"/>
      <c r="GD195" s="435"/>
      <c r="GE195" s="436"/>
      <c r="GF195" s="435"/>
      <c r="GG195" s="436"/>
      <c r="GH195" s="435"/>
      <c r="GI195" s="436"/>
      <c r="GJ195" s="435"/>
      <c r="GK195" s="435"/>
      <c r="GL195" s="436"/>
    </row>
    <row r="196" spans="1:194" ht="12" hidden="1" customHeight="1" outlineLevel="1" x14ac:dyDescent="0.2">
      <c r="A196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196" s="436"/>
      <c r="C196" s="435"/>
      <c r="D196" s="436"/>
      <c r="E196" s="435"/>
      <c r="F196" s="436"/>
      <c r="G196" s="435"/>
      <c r="H196" s="436"/>
      <c r="I196" s="435"/>
      <c r="J196" s="436"/>
      <c r="K196" s="435"/>
      <c r="L196" s="436"/>
      <c r="M196" s="435"/>
      <c r="N196" s="436"/>
      <c r="O196" s="435"/>
      <c r="P196" s="436"/>
      <c r="Q196" s="435"/>
      <c r="R196" s="436"/>
      <c r="S196" s="435"/>
      <c r="T196" s="436"/>
      <c r="U196" s="435"/>
      <c r="V196" s="436"/>
      <c r="W196" s="435"/>
      <c r="X196" s="436"/>
      <c r="Y196" s="435"/>
      <c r="Z196" s="436"/>
      <c r="AA196" s="435"/>
      <c r="AB196" s="436"/>
      <c r="AC196" s="435"/>
      <c r="AD196" s="436"/>
      <c r="AE196" s="435"/>
      <c r="AF196" s="436"/>
      <c r="AG196" s="435"/>
      <c r="AH196" s="436"/>
      <c r="AI196" s="435"/>
      <c r="AJ196" s="436"/>
      <c r="AK196" s="435"/>
      <c r="AL196" s="436"/>
      <c r="AM196" s="435"/>
      <c r="AN196" s="436"/>
      <c r="AO196" s="435"/>
      <c r="AP196" s="436"/>
      <c r="AQ196" s="435"/>
      <c r="AR196" s="436"/>
      <c r="AS196" s="435"/>
      <c r="AT196" s="436"/>
      <c r="AU196" s="435"/>
      <c r="AV196" s="436"/>
      <c r="AW196" s="435"/>
      <c r="AX196" s="436"/>
      <c r="AY196" s="435"/>
      <c r="AZ196" s="436"/>
      <c r="BA196" s="435"/>
      <c r="BB196" s="436"/>
      <c r="BC196" s="435"/>
      <c r="BD196" s="436"/>
      <c r="BE196" s="435"/>
      <c r="BF196" s="436"/>
      <c r="BG196" s="435"/>
      <c r="BH196" s="436"/>
      <c r="BI196" s="435"/>
      <c r="BJ196" s="436"/>
      <c r="BK196" s="435"/>
      <c r="BL196" s="436"/>
      <c r="BM196" s="435"/>
      <c r="BN196" s="436"/>
      <c r="BO196" s="435"/>
      <c r="BP196" s="436"/>
      <c r="BQ196" s="435"/>
      <c r="BR196" s="436"/>
      <c r="BS196" s="435"/>
      <c r="BT196" s="436"/>
      <c r="BU196" s="435"/>
      <c r="BV196" s="436"/>
      <c r="BW196" s="435"/>
      <c r="BX196" s="436"/>
      <c r="BY196" s="435"/>
      <c r="BZ196" s="436"/>
      <c r="CA196" s="435"/>
      <c r="CB196" s="436"/>
      <c r="CC196" s="435"/>
      <c r="CD196" s="436"/>
      <c r="CE196" s="435"/>
      <c r="CF196" s="436"/>
      <c r="CG196" s="435"/>
      <c r="CH196" s="436"/>
      <c r="CI196" s="435"/>
      <c r="CJ196" s="436"/>
      <c r="CK196" s="435"/>
      <c r="CM196" s="435"/>
      <c r="CO196" s="435"/>
      <c r="CQ196" s="435"/>
      <c r="CS196" s="435"/>
      <c r="CU196" s="435"/>
      <c r="CW196" s="435"/>
      <c r="CY196" s="435"/>
      <c r="DA196" s="435"/>
      <c r="DC196" s="435"/>
      <c r="DE196" s="435"/>
      <c r="DG196" s="435"/>
      <c r="DI196" s="435"/>
      <c r="DK196" s="435"/>
      <c r="DM196" s="435"/>
      <c r="DO196" s="435"/>
      <c r="DQ196" s="435"/>
      <c r="DS196" s="435"/>
      <c r="DU196" s="435"/>
      <c r="DW196" s="435"/>
      <c r="DY196" s="435"/>
      <c r="EA196" s="435"/>
      <c r="EC196" s="435"/>
      <c r="EE196" s="435"/>
      <c r="EG196" s="435"/>
      <c r="EI196" s="435"/>
      <c r="EK196" s="435"/>
      <c r="EM196" s="435"/>
      <c r="EO196" s="435"/>
      <c r="ER196" s="435"/>
      <c r="ET196" s="435"/>
      <c r="EV196" s="435"/>
      <c r="EX196" s="435"/>
      <c r="EZ196" s="435"/>
      <c r="FB196" s="435"/>
      <c r="FD196" s="435"/>
      <c r="FE196" s="436"/>
      <c r="FF196" s="435"/>
      <c r="FG196" s="436"/>
      <c r="FH196" s="435"/>
      <c r="FI196" s="436"/>
      <c r="FJ196" s="435"/>
      <c r="FK196" s="436"/>
      <c r="FL196" s="435"/>
      <c r="FM196" s="436"/>
      <c r="FN196" s="435"/>
      <c r="FO196" s="436"/>
      <c r="FP196" s="435"/>
      <c r="FQ196" s="436"/>
      <c r="FR196" s="435"/>
      <c r="FS196" s="436"/>
      <c r="FT196" s="435"/>
      <c r="FU196" s="436"/>
      <c r="FV196" s="435"/>
      <c r="FW196" s="436"/>
      <c r="FX196" s="435"/>
      <c r="FY196" s="436"/>
      <c r="FZ196" s="435"/>
      <c r="GA196" s="436"/>
      <c r="GB196" s="435"/>
      <c r="GC196" s="436"/>
      <c r="GD196" s="435"/>
      <c r="GE196" s="436"/>
      <c r="GF196" s="435"/>
      <c r="GG196" s="436"/>
      <c r="GH196" s="435"/>
      <c r="GI196" s="436"/>
      <c r="GJ196" s="435"/>
      <c r="GK196" s="435"/>
      <c r="GL196" s="436"/>
    </row>
    <row r="197" spans="1:194" ht="12" hidden="1" customHeight="1" outlineLevel="1" x14ac:dyDescent="0.2">
      <c r="A197" s="469" t="s">
        <v>158</v>
      </c>
      <c r="B197" s="436"/>
      <c r="C197" s="435"/>
      <c r="D197" s="436"/>
      <c r="E197" s="435"/>
      <c r="F197" s="436"/>
      <c r="G197" s="435"/>
      <c r="H197" s="436"/>
      <c r="I197" s="435"/>
      <c r="J197" s="436"/>
      <c r="K197" s="435"/>
      <c r="L197" s="436"/>
      <c r="M197" s="435"/>
      <c r="N197" s="436"/>
      <c r="O197" s="435"/>
      <c r="P197" s="436"/>
      <c r="Q197" s="435"/>
      <c r="R197" s="436"/>
      <c r="S197" s="435"/>
      <c r="T197" s="436"/>
      <c r="U197" s="435"/>
      <c r="V197" s="436"/>
      <c r="W197" s="435"/>
      <c r="X197" s="436"/>
      <c r="Y197" s="435"/>
      <c r="Z197" s="436"/>
      <c r="AA197" s="435"/>
      <c r="AB197" s="436"/>
      <c r="AC197" s="435"/>
      <c r="AD197" s="436"/>
      <c r="AE197" s="435"/>
      <c r="AF197" s="436"/>
      <c r="AG197" s="435"/>
      <c r="AH197" s="436"/>
      <c r="AI197" s="435"/>
      <c r="AJ197" s="436"/>
      <c r="AK197" s="435"/>
      <c r="AL197" s="436"/>
      <c r="AM197" s="435"/>
      <c r="AN197" s="436"/>
      <c r="AO197" s="435"/>
      <c r="AP197" s="436"/>
      <c r="AQ197" s="435"/>
      <c r="AR197" s="436"/>
      <c r="AS197" s="435"/>
      <c r="AT197" s="436"/>
      <c r="AU197" s="435"/>
      <c r="AV197" s="436"/>
      <c r="AW197" s="435"/>
      <c r="AX197" s="436"/>
      <c r="AY197" s="435"/>
      <c r="AZ197" s="436"/>
      <c r="BA197" s="435"/>
      <c r="BB197" s="436"/>
      <c r="BC197" s="435"/>
      <c r="BD197" s="436"/>
      <c r="BE197" s="435"/>
      <c r="BF197" s="436"/>
      <c r="BG197" s="435"/>
      <c r="BH197" s="436"/>
      <c r="BI197" s="435"/>
      <c r="BJ197" s="436"/>
      <c r="BK197" s="435"/>
      <c r="BL197" s="436"/>
      <c r="BM197" s="435"/>
      <c r="BN197" s="436"/>
      <c r="BO197" s="435"/>
      <c r="BP197" s="436"/>
      <c r="BQ197" s="435"/>
      <c r="BR197" s="436"/>
      <c r="BS197" s="435"/>
      <c r="BT197" s="436"/>
      <c r="BU197" s="435"/>
      <c r="BV197" s="436"/>
      <c r="BW197" s="435"/>
      <c r="BX197" s="436"/>
      <c r="BY197" s="435"/>
      <c r="BZ197" s="436"/>
      <c r="CA197" s="435"/>
      <c r="CB197" s="436"/>
      <c r="CC197" s="435"/>
      <c r="CD197" s="436"/>
      <c r="CE197" s="435"/>
      <c r="CF197" s="436"/>
      <c r="CG197" s="435"/>
      <c r="CH197" s="436"/>
      <c r="CI197" s="435"/>
      <c r="CJ197" s="436"/>
      <c r="CK197" s="435"/>
      <c r="CM197" s="435"/>
      <c r="CO197" s="435"/>
      <c r="CQ197" s="435"/>
      <c r="CS197" s="435"/>
      <c r="CU197" s="435"/>
      <c r="CW197" s="435"/>
      <c r="CY197" s="435"/>
      <c r="DA197" s="435"/>
      <c r="DC197" s="435"/>
      <c r="DE197" s="435"/>
      <c r="DG197" s="435"/>
      <c r="DI197" s="435"/>
      <c r="DK197" s="435"/>
      <c r="DM197" s="435"/>
      <c r="DO197" s="435"/>
      <c r="DQ197" s="435"/>
      <c r="DS197" s="435"/>
      <c r="DU197" s="435"/>
      <c r="DW197" s="435"/>
      <c r="DY197" s="435"/>
      <c r="EA197" s="435"/>
      <c r="EC197" s="435"/>
      <c r="EE197" s="435"/>
      <c r="EG197" s="435"/>
      <c r="EI197" s="435"/>
      <c r="EK197" s="435"/>
      <c r="EM197" s="435"/>
      <c r="EO197" s="435"/>
      <c r="ER197" s="435"/>
      <c r="ET197" s="435"/>
      <c r="EV197" s="435"/>
      <c r="EX197" s="435"/>
      <c r="EZ197" s="435"/>
      <c r="FB197" s="435"/>
      <c r="FD197" s="435"/>
      <c r="FE197" s="436"/>
      <c r="FF197" s="435"/>
      <c r="FG197" s="436"/>
      <c r="FH197" s="435"/>
      <c r="FI197" s="436"/>
      <c r="FJ197" s="435"/>
      <c r="FK197" s="436"/>
      <c r="FL197" s="435"/>
      <c r="FM197" s="436"/>
      <c r="FN197" s="435"/>
      <c r="FO197" s="436"/>
      <c r="FP197" s="435"/>
      <c r="FQ197" s="436"/>
      <c r="FR197" s="435"/>
      <c r="FS197" s="436"/>
      <c r="FT197" s="435"/>
      <c r="FU197" s="436"/>
      <c r="FV197" s="435"/>
      <c r="FW197" s="436"/>
      <c r="FX197" s="435"/>
      <c r="FY197" s="436"/>
      <c r="FZ197" s="435"/>
      <c r="GA197" s="436"/>
      <c r="GB197" s="435"/>
      <c r="GC197" s="436"/>
      <c r="GD197" s="435"/>
      <c r="GE197" s="436"/>
      <c r="GF197" s="435"/>
      <c r="GG197" s="436"/>
      <c r="GH197" s="435"/>
      <c r="GI197" s="436"/>
      <c r="GJ197" s="435"/>
      <c r="GK197" s="435"/>
      <c r="GL197" s="436"/>
    </row>
    <row r="198" spans="1:194" ht="12" hidden="1" customHeight="1" outlineLevel="1" x14ac:dyDescent="0.2">
      <c r="B198" s="436"/>
      <c r="C198" s="435"/>
      <c r="D198" s="436"/>
      <c r="E198" s="435"/>
      <c r="F198" s="436"/>
      <c r="G198" s="435"/>
      <c r="H198" s="436"/>
      <c r="I198" s="435"/>
      <c r="J198" s="436"/>
      <c r="K198" s="435"/>
      <c r="L198" s="436"/>
      <c r="M198" s="435"/>
      <c r="N198" s="436"/>
      <c r="O198" s="435"/>
      <c r="P198" s="436"/>
      <c r="Q198" s="435"/>
      <c r="R198" s="436"/>
      <c r="S198" s="435"/>
      <c r="T198" s="436"/>
      <c r="U198" s="435"/>
      <c r="V198" s="436"/>
      <c r="W198" s="435"/>
      <c r="X198" s="436"/>
      <c r="Y198" s="435"/>
      <c r="Z198" s="436"/>
      <c r="AA198" s="435"/>
      <c r="AB198" s="436"/>
      <c r="AC198" s="435"/>
      <c r="AD198" s="436"/>
      <c r="AE198" s="435"/>
      <c r="AF198" s="436"/>
      <c r="AG198" s="435"/>
      <c r="AH198" s="436"/>
      <c r="AI198" s="435"/>
      <c r="AJ198" s="436"/>
      <c r="AK198" s="435"/>
      <c r="AL198" s="436"/>
      <c r="AM198" s="435"/>
      <c r="AN198" s="436"/>
      <c r="AO198" s="435"/>
      <c r="AP198" s="436"/>
      <c r="AQ198" s="435"/>
      <c r="AR198" s="436"/>
      <c r="AS198" s="435"/>
      <c r="AT198" s="436"/>
      <c r="AU198" s="435"/>
      <c r="AV198" s="436"/>
      <c r="AW198" s="435"/>
      <c r="AX198" s="436"/>
      <c r="AY198" s="435"/>
      <c r="AZ198" s="436"/>
      <c r="BA198" s="435"/>
      <c r="BB198" s="436"/>
      <c r="BC198" s="435"/>
      <c r="BD198" s="436"/>
      <c r="BE198" s="435"/>
      <c r="BF198" s="436"/>
      <c r="BG198" s="435"/>
      <c r="BH198" s="436"/>
      <c r="BI198" s="435"/>
      <c r="BJ198" s="436"/>
      <c r="BK198" s="435"/>
      <c r="BL198" s="436"/>
      <c r="BM198" s="435"/>
      <c r="BN198" s="436"/>
      <c r="BO198" s="435"/>
      <c r="BP198" s="436"/>
      <c r="BQ198" s="435"/>
      <c r="BR198" s="436"/>
      <c r="BS198" s="435"/>
      <c r="BT198" s="436"/>
      <c r="BU198" s="435"/>
      <c r="BV198" s="436"/>
      <c r="BW198" s="435"/>
      <c r="BX198" s="436"/>
      <c r="BY198" s="435"/>
      <c r="BZ198" s="436"/>
      <c r="CA198" s="435"/>
      <c r="CB198" s="436"/>
      <c r="CC198" s="435"/>
      <c r="CD198" s="436"/>
      <c r="CE198" s="435"/>
      <c r="CF198" s="436"/>
      <c r="CG198" s="435"/>
      <c r="CH198" s="436"/>
      <c r="CI198" s="435"/>
      <c r="CJ198" s="436"/>
      <c r="CK198" s="435"/>
      <c r="CM198" s="435"/>
      <c r="CO198" s="435"/>
      <c r="CQ198" s="435"/>
      <c r="CS198" s="435"/>
      <c r="CU198" s="435"/>
      <c r="CW198" s="435"/>
      <c r="CY198" s="435"/>
      <c r="DA198" s="435"/>
      <c r="DC198" s="435"/>
      <c r="DE198" s="435"/>
      <c r="DG198" s="435"/>
      <c r="DI198" s="435"/>
      <c r="DK198" s="435"/>
      <c r="DM198" s="435"/>
      <c r="DO198" s="435"/>
      <c r="DQ198" s="435"/>
      <c r="DS198" s="435"/>
      <c r="DU198" s="435"/>
      <c r="DW198" s="435"/>
      <c r="DY198" s="435"/>
      <c r="EA198" s="435"/>
      <c r="EC198" s="435"/>
      <c r="EE198" s="435"/>
      <c r="EG198" s="435"/>
      <c r="EI198" s="435"/>
      <c r="EK198" s="435"/>
      <c r="EM198" s="435"/>
      <c r="EO198" s="435"/>
      <c r="EP198" s="467"/>
      <c r="ER198" s="435"/>
      <c r="ET198" s="435"/>
      <c r="EV198" s="435"/>
      <c r="EX198" s="435"/>
      <c r="EZ198" s="435"/>
      <c r="FB198" s="435"/>
      <c r="FD198" s="435"/>
      <c r="FE198" s="436"/>
      <c r="FF198" s="435"/>
      <c r="FG198" s="436"/>
      <c r="FH198" s="435"/>
      <c r="FI198" s="436"/>
      <c r="FJ198" s="435"/>
      <c r="FK198" s="436"/>
      <c r="FL198" s="435"/>
      <c r="FM198" s="436"/>
      <c r="FN198" s="435"/>
      <c r="FO198" s="436"/>
      <c r="FP198" s="435"/>
      <c r="FQ198" s="436"/>
      <c r="FR198" s="435"/>
      <c r="FS198" s="436"/>
      <c r="FT198" s="435"/>
      <c r="FU198" s="436"/>
      <c r="FV198" s="435"/>
      <c r="FW198" s="436"/>
      <c r="FX198" s="435"/>
      <c r="FY198" s="436"/>
      <c r="FZ198" s="435"/>
      <c r="GA198" s="436"/>
      <c r="GB198" s="435"/>
      <c r="GC198" s="436"/>
      <c r="GD198" s="435"/>
      <c r="GE198" s="436"/>
      <c r="GF198" s="435"/>
      <c r="GG198" s="436"/>
      <c r="GH198" s="435"/>
      <c r="GI198" s="436"/>
      <c r="GJ198" s="435"/>
      <c r="GK198" s="435"/>
      <c r="GL198" s="436"/>
    </row>
    <row r="199" spans="1:194" s="413" customFormat="1" ht="20.100000000000001" hidden="1" customHeight="1" outlineLevel="1" x14ac:dyDescent="0.25">
      <c r="A199" s="412" t="str">
        <f>A165</f>
        <v>AFLAC JAPAN: US DOLLARS</v>
      </c>
      <c r="C199" s="414"/>
      <c r="E199" s="414"/>
      <c r="G199" s="414"/>
      <c r="I199" s="414"/>
      <c r="J199" s="415"/>
      <c r="K199" s="414"/>
      <c r="L199" s="415"/>
      <c r="M199" s="414"/>
      <c r="N199" s="415"/>
      <c r="O199" s="414"/>
      <c r="P199" s="415"/>
      <c r="Q199" s="414"/>
      <c r="R199" s="415"/>
      <c r="S199" s="414"/>
      <c r="T199" s="415"/>
      <c r="U199" s="414"/>
      <c r="V199" s="415"/>
      <c r="W199" s="414"/>
      <c r="X199" s="415"/>
      <c r="Y199" s="414"/>
      <c r="Z199" s="415"/>
      <c r="AA199" s="414"/>
      <c r="AB199" s="415"/>
      <c r="AC199" s="414"/>
      <c r="AD199" s="415"/>
      <c r="AE199" s="414"/>
      <c r="AF199" s="415"/>
      <c r="AG199" s="414"/>
      <c r="AH199" s="415"/>
      <c r="AI199" s="414"/>
      <c r="AJ199" s="415"/>
      <c r="AK199" s="414"/>
      <c r="AL199" s="415"/>
      <c r="AM199" s="414"/>
      <c r="AN199" s="415"/>
      <c r="AO199" s="414"/>
      <c r="AP199" s="415"/>
      <c r="AQ199" s="414"/>
      <c r="AR199" s="415"/>
      <c r="AS199" s="414"/>
      <c r="AT199" s="415"/>
      <c r="AU199" s="414"/>
      <c r="AV199" s="415"/>
      <c r="AW199" s="414"/>
      <c r="AX199" s="415"/>
      <c r="AY199" s="414"/>
      <c r="AZ199" s="415"/>
      <c r="BA199" s="414"/>
      <c r="BB199" s="415"/>
      <c r="BC199" s="414"/>
      <c r="BD199" s="415"/>
      <c r="BE199" s="414"/>
      <c r="BF199" s="415"/>
      <c r="BG199" s="414"/>
      <c r="BH199" s="415"/>
      <c r="BI199" s="414"/>
      <c r="BJ199" s="415"/>
      <c r="BK199" s="414"/>
      <c r="BL199" s="415"/>
      <c r="BM199" s="414"/>
      <c r="BN199" s="415"/>
      <c r="BO199" s="414"/>
      <c r="BP199" s="415"/>
      <c r="BQ199" s="414"/>
      <c r="BR199" s="415"/>
      <c r="BS199" s="414"/>
      <c r="BT199" s="415"/>
      <c r="BU199" s="414"/>
      <c r="BV199" s="415"/>
      <c r="BW199" s="414"/>
      <c r="BX199" s="415"/>
      <c r="BY199" s="414"/>
      <c r="BZ199" s="415"/>
      <c r="CA199" s="414"/>
      <c r="CB199" s="415"/>
      <c r="CC199" s="414"/>
      <c r="CD199" s="415"/>
      <c r="CE199" s="414"/>
      <c r="CF199" s="415"/>
      <c r="CG199" s="414"/>
      <c r="CH199" s="415"/>
      <c r="CI199" s="414"/>
      <c r="CJ199" s="415"/>
      <c r="CK199" s="414"/>
      <c r="CL199" s="416"/>
      <c r="CM199" s="414"/>
      <c r="CN199" s="416"/>
      <c r="CO199" s="414"/>
      <c r="CP199" s="416"/>
      <c r="CQ199" s="414"/>
      <c r="CR199" s="416"/>
      <c r="CS199" s="414"/>
      <c r="CT199" s="416"/>
      <c r="CU199" s="414"/>
      <c r="CV199" s="416"/>
      <c r="CW199" s="414"/>
      <c r="CX199" s="416"/>
      <c r="CY199" s="414"/>
      <c r="CZ199" s="416"/>
      <c r="DA199" s="414"/>
      <c r="DB199" s="416"/>
      <c r="DC199" s="414"/>
      <c r="DD199" s="416"/>
      <c r="DE199" s="414"/>
      <c r="DF199" s="416"/>
      <c r="DG199" s="414"/>
      <c r="DH199" s="416"/>
      <c r="DI199" s="414"/>
      <c r="DJ199" s="416"/>
      <c r="DK199" s="414"/>
      <c r="DL199" s="416"/>
      <c r="DM199" s="414"/>
      <c r="DN199" s="416"/>
      <c r="DO199" s="414"/>
      <c r="DP199" s="416"/>
      <c r="DQ199" s="414"/>
      <c r="DR199" s="416"/>
      <c r="DS199" s="414"/>
      <c r="DT199" s="416"/>
      <c r="DU199" s="414"/>
      <c r="DV199" s="416"/>
      <c r="DW199" s="414"/>
      <c r="DX199" s="416"/>
      <c r="DY199" s="414"/>
      <c r="DZ199" s="416"/>
      <c r="EA199" s="414"/>
      <c r="EB199" s="416"/>
      <c r="EC199" s="414"/>
      <c r="ED199" s="416"/>
      <c r="EE199" s="414"/>
      <c r="EF199" s="416"/>
      <c r="EG199" s="414"/>
      <c r="EH199" s="416"/>
      <c r="EI199" s="414"/>
      <c r="EJ199" s="416"/>
      <c r="EK199" s="414"/>
      <c r="EL199" s="416"/>
      <c r="EM199" s="414"/>
      <c r="EN199" s="416"/>
      <c r="EO199" s="414"/>
      <c r="EP199" s="486"/>
      <c r="EQ199" s="416"/>
      <c r="ER199" s="414"/>
      <c r="ES199" s="416"/>
      <c r="ET199" s="414"/>
      <c r="EU199" s="416"/>
      <c r="EV199" s="414"/>
      <c r="EW199" s="416"/>
      <c r="EX199" s="414"/>
      <c r="EY199" s="416"/>
      <c r="EZ199" s="414"/>
      <c r="FA199" s="416"/>
      <c r="FB199" s="414"/>
      <c r="FC199" s="416"/>
      <c r="FD199" s="414"/>
      <c r="FE199" s="415"/>
      <c r="FF199" s="414"/>
      <c r="FG199" s="415"/>
      <c r="FH199" s="414"/>
      <c r="FI199" s="415"/>
      <c r="FJ199" s="414"/>
      <c r="FK199" s="415"/>
      <c r="FL199" s="414"/>
      <c r="FM199" s="415"/>
      <c r="FN199" s="414"/>
      <c r="FO199" s="415"/>
      <c r="FP199" s="414"/>
      <c r="FQ199" s="415"/>
      <c r="FR199" s="414"/>
      <c r="FS199" s="415"/>
      <c r="FT199" s="414"/>
      <c r="FU199" s="415"/>
      <c r="FV199" s="414"/>
      <c r="FW199" s="415"/>
      <c r="FX199" s="414"/>
      <c r="FY199" s="415"/>
      <c r="FZ199" s="414"/>
      <c r="GA199" s="415"/>
      <c r="GB199" s="414"/>
      <c r="GC199" s="415"/>
      <c r="GD199" s="414"/>
      <c r="GE199" s="415"/>
      <c r="GF199" s="414"/>
      <c r="GG199" s="415"/>
      <c r="GH199" s="414"/>
      <c r="GI199" s="415"/>
      <c r="GJ199" s="414"/>
      <c r="GK199" s="414"/>
      <c r="GL199" s="415"/>
    </row>
    <row r="200" spans="1:194" s="425" customFormat="1" ht="12" hidden="1" customHeight="1" outlineLevel="1" x14ac:dyDescent="0.2">
      <c r="A200" s="487" t="s">
        <v>289</v>
      </c>
      <c r="B200" s="488"/>
      <c r="C200" s="489"/>
      <c r="D200" s="488"/>
      <c r="E200" s="489"/>
      <c r="F200" s="488"/>
      <c r="G200" s="489"/>
      <c r="H200" s="488"/>
      <c r="I200" s="489"/>
      <c r="J200" s="424"/>
      <c r="K200" s="489"/>
      <c r="L200" s="424"/>
      <c r="M200" s="489"/>
      <c r="N200" s="424"/>
      <c r="O200" s="489"/>
      <c r="P200" s="424"/>
      <c r="Q200" s="489"/>
      <c r="R200" s="424"/>
      <c r="S200" s="489"/>
      <c r="T200" s="424"/>
      <c r="U200" s="489"/>
      <c r="V200" s="424"/>
      <c r="W200" s="489"/>
      <c r="X200" s="424"/>
      <c r="Y200" s="489"/>
      <c r="Z200" s="424"/>
      <c r="AA200" s="489"/>
      <c r="AB200" s="424"/>
      <c r="AC200" s="489"/>
      <c r="AD200" s="424"/>
      <c r="AE200" s="489"/>
      <c r="AF200" s="424"/>
      <c r="AG200" s="489"/>
      <c r="AH200" s="424"/>
      <c r="AI200" s="489"/>
      <c r="AJ200" s="424"/>
      <c r="AK200" s="489"/>
      <c r="AL200" s="424"/>
      <c r="AM200" s="489"/>
      <c r="AN200" s="424"/>
      <c r="AO200" s="489"/>
      <c r="AP200" s="424"/>
      <c r="AQ200" s="489"/>
      <c r="AR200" s="424"/>
      <c r="AS200" s="489"/>
      <c r="AT200" s="424"/>
      <c r="AU200" s="489"/>
      <c r="AV200" s="424"/>
      <c r="AW200" s="489"/>
      <c r="AX200" s="424"/>
      <c r="AY200" s="489"/>
      <c r="AZ200" s="424"/>
      <c r="BA200" s="489"/>
      <c r="BB200" s="424"/>
      <c r="BC200" s="489"/>
      <c r="BD200" s="424"/>
      <c r="BE200" s="489"/>
      <c r="BF200" s="424"/>
      <c r="BG200" s="489"/>
      <c r="BH200" s="424"/>
      <c r="BI200" s="489"/>
      <c r="BJ200" s="424"/>
      <c r="BK200" s="489"/>
      <c r="BL200" s="424"/>
      <c r="BM200" s="489"/>
      <c r="BN200" s="424"/>
      <c r="BO200" s="489"/>
      <c r="BP200" s="424"/>
      <c r="BQ200" s="489"/>
      <c r="BR200" s="424"/>
      <c r="BS200" s="489"/>
      <c r="BT200" s="424"/>
      <c r="BU200" s="489"/>
      <c r="BV200" s="424"/>
      <c r="BW200" s="489"/>
      <c r="BX200" s="424"/>
      <c r="BY200" s="489"/>
      <c r="BZ200" s="424"/>
      <c r="CA200" s="489"/>
      <c r="CB200" s="424"/>
      <c r="CC200" s="489"/>
      <c r="CD200" s="424"/>
      <c r="CE200" s="489"/>
      <c r="CF200" s="424"/>
      <c r="CG200" s="489"/>
      <c r="CH200" s="424"/>
      <c r="CI200" s="489"/>
      <c r="CJ200" s="424"/>
      <c r="CK200" s="489"/>
      <c r="CL200" s="490"/>
      <c r="CM200" s="489"/>
      <c r="CN200" s="490"/>
      <c r="CO200" s="489"/>
      <c r="CP200" s="490"/>
      <c r="CQ200" s="489"/>
      <c r="CR200" s="490"/>
      <c r="CS200" s="489"/>
      <c r="CT200" s="490"/>
      <c r="CU200" s="489"/>
      <c r="CV200" s="490"/>
      <c r="CW200" s="489"/>
      <c r="CX200" s="490"/>
      <c r="CY200" s="489"/>
      <c r="CZ200" s="490"/>
      <c r="DA200" s="489"/>
      <c r="DB200" s="490"/>
      <c r="DC200" s="489"/>
      <c r="DD200" s="490"/>
      <c r="DE200" s="489"/>
      <c r="DF200" s="490"/>
      <c r="DG200" s="489"/>
      <c r="DH200" s="490"/>
      <c r="DI200" s="489"/>
      <c r="DJ200" s="490"/>
      <c r="DK200" s="489"/>
      <c r="DL200" s="490"/>
      <c r="DM200" s="489"/>
      <c r="DN200" s="490"/>
      <c r="DO200" s="489"/>
      <c r="DP200" s="490"/>
      <c r="DQ200" s="489"/>
      <c r="DR200" s="490"/>
      <c r="DS200" s="489"/>
      <c r="DT200" s="490"/>
      <c r="DU200" s="489"/>
      <c r="DV200" s="490"/>
      <c r="DW200" s="489"/>
      <c r="DX200" s="490"/>
      <c r="DY200" s="489"/>
      <c r="DZ200" s="490"/>
      <c r="EA200" s="489"/>
      <c r="EB200" s="490"/>
      <c r="EC200" s="489"/>
      <c r="ED200" s="490"/>
      <c r="EE200" s="489"/>
      <c r="EF200" s="490"/>
      <c r="EG200" s="489"/>
      <c r="EH200" s="490"/>
      <c r="EI200" s="489"/>
      <c r="EJ200" s="490"/>
      <c r="EK200" s="489"/>
      <c r="EL200" s="490"/>
      <c r="EM200" s="489"/>
      <c r="EN200" s="490"/>
      <c r="EO200" s="489"/>
      <c r="EP200" s="491"/>
      <c r="EQ200" s="490"/>
      <c r="ER200" s="489"/>
      <c r="ES200" s="490"/>
      <c r="ET200" s="489"/>
      <c r="EU200" s="490"/>
      <c r="EV200" s="489"/>
      <c r="EW200" s="490"/>
      <c r="EX200" s="489"/>
      <c r="EY200" s="490"/>
      <c r="EZ200" s="489"/>
      <c r="FA200" s="490"/>
      <c r="FB200" s="489"/>
      <c r="FC200" s="490"/>
      <c r="FD200" s="489"/>
      <c r="FE200" s="424"/>
      <c r="FF200" s="489"/>
      <c r="FG200" s="424"/>
      <c r="FH200" s="489"/>
      <c r="FI200" s="424"/>
      <c r="FJ200" s="489"/>
      <c r="FK200" s="424"/>
      <c r="FL200" s="489"/>
      <c r="FM200" s="424"/>
      <c r="FN200" s="489"/>
      <c r="FO200" s="424"/>
      <c r="FP200" s="489"/>
      <c r="FQ200" s="424"/>
      <c r="FR200" s="489"/>
      <c r="FS200" s="424"/>
      <c r="FT200" s="489"/>
      <c r="FU200" s="424"/>
      <c r="FV200" s="489"/>
      <c r="FW200" s="424"/>
      <c r="FX200" s="489"/>
      <c r="FY200" s="424"/>
      <c r="FZ200" s="489"/>
      <c r="GA200" s="424"/>
      <c r="GB200" s="489"/>
      <c r="GC200" s="424"/>
      <c r="GD200" s="489"/>
      <c r="GE200" s="424"/>
      <c r="GF200" s="489"/>
      <c r="GG200" s="424"/>
      <c r="GH200" s="489"/>
      <c r="GI200" s="424"/>
      <c r="GJ200" s="489"/>
      <c r="GK200" s="489"/>
      <c r="GL200" s="424"/>
    </row>
    <row r="201" spans="1:194" s="428" customFormat="1" ht="12" hidden="1" customHeight="1" outlineLevel="1" x14ac:dyDescent="0.2">
      <c r="A201" s="411" t="str">
        <f>A$3</f>
        <v>($Millions Except Per Share Data)</v>
      </c>
      <c r="B201" s="476"/>
      <c r="C201" s="477" t="str">
        <f>C$3</f>
        <v>1Q01/</v>
      </c>
      <c r="D201" s="476"/>
      <c r="E201" s="477" t="str">
        <f>E$3</f>
        <v>2Q01/</v>
      </c>
      <c r="F201" s="476"/>
      <c r="G201" s="477" t="str">
        <f>G$3</f>
        <v>3Q01/</v>
      </c>
      <c r="H201" s="476"/>
      <c r="I201" s="477" t="str">
        <f>I$3</f>
        <v>4Q01/</v>
      </c>
      <c r="J201" s="476"/>
      <c r="K201" s="477" t="str">
        <f>K$3</f>
        <v>1Q02/</v>
      </c>
      <c r="L201" s="476"/>
      <c r="M201" s="477" t="str">
        <f>M$3</f>
        <v>2Q02/</v>
      </c>
      <c r="N201" s="476"/>
      <c r="O201" s="477" t="str">
        <f>O$3</f>
        <v>3Q02/</v>
      </c>
      <c r="P201" s="476"/>
      <c r="Q201" s="477" t="str">
        <f>Q$3</f>
        <v>4Q02/</v>
      </c>
      <c r="R201" s="476"/>
      <c r="S201" s="477" t="str">
        <f>S$3</f>
        <v>1Q03/</v>
      </c>
      <c r="T201" s="476"/>
      <c r="U201" s="477" t="str">
        <f>U$3</f>
        <v>2Q03/</v>
      </c>
      <c r="V201" s="476"/>
      <c r="W201" s="477" t="str">
        <f>W$3</f>
        <v>3Q03/</v>
      </c>
      <c r="X201" s="476"/>
      <c r="Y201" s="477" t="str">
        <f>Y$3</f>
        <v>4Q03/</v>
      </c>
      <c r="Z201" s="476"/>
      <c r="AA201" s="477" t="str">
        <f>AA$3</f>
        <v>1Q04/</v>
      </c>
      <c r="AB201" s="476"/>
      <c r="AC201" s="477" t="str">
        <f>AC$3</f>
        <v>2Q04/</v>
      </c>
      <c r="AD201" s="476"/>
      <c r="AE201" s="477" t="str">
        <f>AE$3</f>
        <v>3Q04/</v>
      </c>
      <c r="AF201" s="476"/>
      <c r="AG201" s="477" t="str">
        <f>AG$3</f>
        <v>4Q04/</v>
      </c>
      <c r="AH201" s="476"/>
      <c r="AI201" s="477" t="str">
        <f>AI$3</f>
        <v>1Q05/</v>
      </c>
      <c r="AJ201" s="476"/>
      <c r="AK201" s="477" t="str">
        <f>AK$3</f>
        <v>2Q05/</v>
      </c>
      <c r="AL201" s="476"/>
      <c r="AM201" s="477" t="str">
        <f>AM$3</f>
        <v>3Q05/</v>
      </c>
      <c r="AN201" s="476"/>
      <c r="AO201" s="477" t="str">
        <f>AO$3</f>
        <v>4Q05/</v>
      </c>
      <c r="AP201" s="476"/>
      <c r="AQ201" s="477" t="str">
        <f>AQ$3</f>
        <v>1Q06/</v>
      </c>
      <c r="AR201" s="476"/>
      <c r="AS201" s="477" t="str">
        <f>AS$3</f>
        <v>2Q06/</v>
      </c>
      <c r="AT201" s="476"/>
      <c r="AU201" s="477" t="str">
        <f>AU$3</f>
        <v>3Q06/</v>
      </c>
      <c r="AV201" s="476"/>
      <c r="AW201" s="477" t="str">
        <f>AW$3</f>
        <v>4Q06/</v>
      </c>
      <c r="AX201" s="476"/>
      <c r="AY201" s="477" t="str">
        <f>AY$3</f>
        <v>1Q07/</v>
      </c>
      <c r="AZ201" s="476"/>
      <c r="BA201" s="477" t="str">
        <f>BA$3</f>
        <v>2Q07/</v>
      </c>
      <c r="BB201" s="476"/>
      <c r="BC201" s="477" t="str">
        <f>BC$3</f>
        <v>3Q07/</v>
      </c>
      <c r="BD201" s="476"/>
      <c r="BE201" s="477" t="str">
        <f>BE$3</f>
        <v>4Q07/</v>
      </c>
      <c r="BF201" s="476"/>
      <c r="BG201" s="477" t="str">
        <f>BG$3</f>
        <v>1Q08/</v>
      </c>
      <c r="BH201" s="476"/>
      <c r="BI201" s="477" t="str">
        <f>BI$3</f>
        <v>2Q08/</v>
      </c>
      <c r="BJ201" s="476"/>
      <c r="BK201" s="477" t="str">
        <f>BK$3</f>
        <v>3Q08/</v>
      </c>
      <c r="BL201" s="476"/>
      <c r="BM201" s="477" t="str">
        <f>BM$3</f>
        <v>4Q08/</v>
      </c>
      <c r="BN201" s="476"/>
      <c r="BO201" s="477" t="str">
        <f>BO$3</f>
        <v>1Q09/</v>
      </c>
      <c r="BP201" s="476"/>
      <c r="BQ201" s="477" t="str">
        <f>BQ$3</f>
        <v>2Q09/</v>
      </c>
      <c r="BR201" s="476"/>
      <c r="BS201" s="477" t="str">
        <f>BS$3</f>
        <v>3Q09/</v>
      </c>
      <c r="BT201" s="476"/>
      <c r="BU201" s="477" t="str">
        <f>BU$3</f>
        <v>4Q09/</v>
      </c>
      <c r="BV201" s="476"/>
      <c r="BW201" s="477" t="str">
        <f>BW$3</f>
        <v>1Q10/</v>
      </c>
      <c r="BX201" s="476"/>
      <c r="BY201" s="477" t="str">
        <f>BY$3</f>
        <v>2Q10/</v>
      </c>
      <c r="BZ201" s="476"/>
      <c r="CA201" s="477" t="str">
        <f>CA$3</f>
        <v>3Q10/</v>
      </c>
      <c r="CB201" s="476"/>
      <c r="CC201" s="477" t="str">
        <f>CC$3</f>
        <v>4Q10/</v>
      </c>
      <c r="CD201" s="476"/>
      <c r="CE201" s="477" t="str">
        <f>CE$3</f>
        <v>1Q11/</v>
      </c>
      <c r="CF201" s="476"/>
      <c r="CG201" s="477" t="str">
        <f>CG$3</f>
        <v>2Q11/</v>
      </c>
      <c r="CH201" s="476"/>
      <c r="CI201" s="477" t="str">
        <f>CI$3</f>
        <v>3Q11/</v>
      </c>
      <c r="CJ201" s="476"/>
      <c r="CK201" s="477" t="str">
        <f>CK$3</f>
        <v>4Q11/</v>
      </c>
      <c r="CL201" s="476"/>
      <c r="CM201" s="477" t="str">
        <f>CM$3</f>
        <v>1Q12/</v>
      </c>
      <c r="CN201" s="476"/>
      <c r="CO201" s="477" t="str">
        <f>CO$3</f>
        <v>2Q12/</v>
      </c>
      <c r="CP201" s="476"/>
      <c r="CQ201" s="477" t="str">
        <f>CQ$3</f>
        <v>3Q12/</v>
      </c>
      <c r="CR201" s="476"/>
      <c r="CS201" s="477" t="str">
        <f>CS$3</f>
        <v>4Q12/</v>
      </c>
      <c r="CT201" s="476"/>
      <c r="CU201" s="477" t="str">
        <f>CU$3</f>
        <v>1Q13/</v>
      </c>
      <c r="CV201" s="476"/>
      <c r="CW201" s="477" t="str">
        <f>CW$3</f>
        <v>2Q13/</v>
      </c>
      <c r="CX201" s="476"/>
      <c r="CY201" s="477" t="str">
        <f>CY$3</f>
        <v>3Q13/</v>
      </c>
      <c r="CZ201" s="476"/>
      <c r="DA201" s="477" t="str">
        <f>DA$3</f>
        <v>4Q13/</v>
      </c>
      <c r="DB201" s="476"/>
      <c r="DC201" s="477" t="str">
        <f>DC$3</f>
        <v>1Q14/</v>
      </c>
      <c r="DD201" s="476"/>
      <c r="DE201" s="477" t="str">
        <f>DE$3</f>
        <v>2Q14/</v>
      </c>
      <c r="DF201" s="476"/>
      <c r="DG201" s="477" t="str">
        <f>DG$3</f>
        <v>3Q14/</v>
      </c>
      <c r="DH201" s="476"/>
      <c r="DI201" s="477" t="str">
        <f>DI$3</f>
        <v>4Q14/</v>
      </c>
      <c r="DJ201" s="476"/>
      <c r="DK201" s="477" t="str">
        <f>DK$3</f>
        <v>1Q15/</v>
      </c>
      <c r="DL201" s="476"/>
      <c r="DM201" s="477" t="str">
        <f>DM$3</f>
        <v>2Q15/</v>
      </c>
      <c r="DN201" s="476"/>
      <c r="DO201" s="477" t="str">
        <f>DO$3</f>
        <v>3Q15/</v>
      </c>
      <c r="DP201" s="476"/>
      <c r="DQ201" s="477" t="str">
        <f>DQ$3</f>
        <v>4Q15/</v>
      </c>
      <c r="DR201" s="476"/>
      <c r="DS201" s="477" t="str">
        <f>DS$3</f>
        <v>1Q16/</v>
      </c>
      <c r="DT201" s="476"/>
      <c r="DU201" s="477" t="str">
        <f>DU$3</f>
        <v>2Q16/</v>
      </c>
      <c r="DV201" s="476"/>
      <c r="DW201" s="477" t="str">
        <f>DW$3</f>
        <v>3Q16/</v>
      </c>
      <c r="DX201" s="476"/>
      <c r="DY201" s="477" t="str">
        <f>DY$3</f>
        <v>4Q16/</v>
      </c>
      <c r="DZ201" s="476"/>
      <c r="EA201" s="477" t="str">
        <f t="shared" ref="EA201" si="108">EA$3</f>
        <v>1Q17/</v>
      </c>
      <c r="EB201" s="476"/>
      <c r="EC201" s="477" t="str">
        <f t="shared" ref="EC201" si="109">EC$3</f>
        <v>2Q17/</v>
      </c>
      <c r="ED201" s="476"/>
      <c r="EE201" s="477" t="str">
        <f t="shared" ref="EE201" si="110">EE$3</f>
        <v>3Q17/</v>
      </c>
      <c r="EF201" s="476"/>
      <c r="EG201" s="477" t="str">
        <f t="shared" ref="EG201:EO201" si="111">EG$3</f>
        <v>4Q17/</v>
      </c>
      <c r="EH201" s="476"/>
      <c r="EI201" s="477" t="str">
        <f t="shared" si="111"/>
        <v>1Q18E/</v>
      </c>
      <c r="EJ201" s="476"/>
      <c r="EK201" s="477" t="str">
        <f t="shared" si="111"/>
        <v>2Q18E/</v>
      </c>
      <c r="EL201" s="476"/>
      <c r="EM201" s="477" t="str">
        <f t="shared" si="111"/>
        <v>3Q18E/</v>
      </c>
      <c r="EN201" s="476"/>
      <c r="EO201" s="477" t="str">
        <f t="shared" si="111"/>
        <v>4Q18E/</v>
      </c>
      <c r="EP201" s="477"/>
      <c r="EQ201" s="476"/>
      <c r="ER201" s="477" t="str">
        <f>ER$3</f>
        <v>2000/</v>
      </c>
      <c r="ES201" s="476"/>
      <c r="ET201" s="477" t="str">
        <f>ET$3</f>
        <v>2001/</v>
      </c>
      <c r="EU201" s="476"/>
      <c r="EV201" s="477" t="str">
        <f>EV$3</f>
        <v>2002/</v>
      </c>
      <c r="EW201" s="476"/>
      <c r="EX201" s="477" t="str">
        <f>EX$3</f>
        <v>2003/</v>
      </c>
      <c r="EY201" s="476"/>
      <c r="EZ201" s="477" t="str">
        <f>EZ$3</f>
        <v>2004/</v>
      </c>
      <c r="FA201" s="476"/>
      <c r="FB201" s="477" t="str">
        <f>FB$3</f>
        <v>2005/</v>
      </c>
      <c r="FC201" s="476"/>
      <c r="FD201" s="477" t="str">
        <f>FD$3</f>
        <v>2006/</v>
      </c>
      <c r="FE201" s="476"/>
      <c r="FF201" s="477" t="str">
        <f>FF$3</f>
        <v>2007/</v>
      </c>
      <c r="FG201" s="476"/>
      <c r="FH201" s="477" t="str">
        <f>FH$3</f>
        <v>2008/</v>
      </c>
      <c r="FI201" s="476"/>
      <c r="FJ201" s="477" t="str">
        <f>FJ$3</f>
        <v>2009/</v>
      </c>
      <c r="FK201" s="476"/>
      <c r="FL201" s="477" t="str">
        <f>FL$3</f>
        <v>2010/</v>
      </c>
      <c r="FM201" s="476"/>
      <c r="FN201" s="477" t="str">
        <f>FN$3</f>
        <v>2011/</v>
      </c>
      <c r="FO201" s="476"/>
      <c r="FP201" s="477" t="str">
        <f>FP$3</f>
        <v>2012/</v>
      </c>
      <c r="FQ201" s="476"/>
      <c r="FR201" s="477" t="str">
        <f>FR$3</f>
        <v>2013/</v>
      </c>
      <c r="FS201" s="476"/>
      <c r="FT201" s="477" t="str">
        <f>FT$3</f>
        <v>2014/</v>
      </c>
      <c r="FU201" s="476"/>
      <c r="FV201" s="477" t="str">
        <f>FV$3</f>
        <v>2015/</v>
      </c>
      <c r="FW201" s="476"/>
      <c r="FX201" s="477" t="str">
        <f>FX$3</f>
        <v>2016/</v>
      </c>
      <c r="FY201" s="476"/>
      <c r="FZ201" s="477" t="str">
        <f>FZ$3</f>
        <v>2017/</v>
      </c>
      <c r="GA201" s="476"/>
      <c r="GB201" s="477" t="str">
        <f>GB$3</f>
        <v>2018E/</v>
      </c>
      <c r="GC201" s="476"/>
      <c r="GD201" s="477" t="str">
        <f>GD$3</f>
        <v>2019E/</v>
      </c>
      <c r="GE201" s="476"/>
      <c r="GF201" s="477" t="str">
        <f>GF$3</f>
        <v>2020E/</v>
      </c>
      <c r="GG201" s="476"/>
      <c r="GH201" s="477" t="str">
        <f>GH$3</f>
        <v>2021E/</v>
      </c>
      <c r="GI201" s="476"/>
      <c r="GJ201" s="477" t="str">
        <f>GJ$3</f>
        <v>2022E/</v>
      </c>
      <c r="GK201" s="477">
        <f>GK$3</f>
        <v>0</v>
      </c>
      <c r="GL201" s="426"/>
    </row>
    <row r="202" spans="1:194" s="428" customFormat="1" ht="12" hidden="1" customHeight="1" outlineLevel="1" x14ac:dyDescent="0.2">
      <c r="B202" s="426"/>
      <c r="C202" s="427" t="str">
        <f>C$4</f>
        <v>1Q00</v>
      </c>
      <c r="D202" s="426"/>
      <c r="E202" s="427" t="str">
        <f>E$4</f>
        <v>2Q00</v>
      </c>
      <c r="F202" s="426"/>
      <c r="G202" s="427" t="str">
        <f>G$4</f>
        <v>3Q00</v>
      </c>
      <c r="H202" s="426"/>
      <c r="I202" s="427" t="str">
        <f>I$4</f>
        <v>4Q00</v>
      </c>
      <c r="J202" s="426"/>
      <c r="K202" s="427" t="str">
        <f>K$4</f>
        <v>1Q01</v>
      </c>
      <c r="L202" s="426"/>
      <c r="M202" s="427" t="str">
        <f>M$4</f>
        <v>2Q01</v>
      </c>
      <c r="N202" s="426"/>
      <c r="O202" s="427" t="str">
        <f>O$4</f>
        <v>3Q01</v>
      </c>
      <c r="P202" s="426"/>
      <c r="Q202" s="427" t="str">
        <f>Q$4</f>
        <v>4Q01</v>
      </c>
      <c r="R202" s="426"/>
      <c r="S202" s="427" t="str">
        <f>S$4</f>
        <v>1Q02</v>
      </c>
      <c r="T202" s="426"/>
      <c r="U202" s="427" t="str">
        <f>U$4</f>
        <v>2Q02</v>
      </c>
      <c r="V202" s="426"/>
      <c r="W202" s="427" t="str">
        <f>W$4</f>
        <v>3Q02</v>
      </c>
      <c r="X202" s="426"/>
      <c r="Y202" s="427" t="str">
        <f>Y$4</f>
        <v>4Q02</v>
      </c>
      <c r="Z202" s="426"/>
      <c r="AA202" s="427" t="str">
        <f>AA$4</f>
        <v>1Q03</v>
      </c>
      <c r="AB202" s="426"/>
      <c r="AC202" s="427" t="str">
        <f>AC$4</f>
        <v>2Q03</v>
      </c>
      <c r="AD202" s="426"/>
      <c r="AE202" s="427" t="str">
        <f>AE$4</f>
        <v>3Q03</v>
      </c>
      <c r="AF202" s="426"/>
      <c r="AG202" s="427" t="str">
        <f>AG$4</f>
        <v>4Q03</v>
      </c>
      <c r="AH202" s="426"/>
      <c r="AI202" s="427" t="str">
        <f>AI$4</f>
        <v>1Q04</v>
      </c>
      <c r="AJ202" s="426"/>
      <c r="AK202" s="427" t="str">
        <f>AK$4</f>
        <v>2Q04</v>
      </c>
      <c r="AL202" s="426"/>
      <c r="AM202" s="427" t="str">
        <f>AM$4</f>
        <v>3Q04</v>
      </c>
      <c r="AN202" s="426"/>
      <c r="AO202" s="427" t="str">
        <f>AO$4</f>
        <v>4Q04</v>
      </c>
      <c r="AP202" s="426"/>
      <c r="AQ202" s="427" t="str">
        <f>AQ$4</f>
        <v>1Q05</v>
      </c>
      <c r="AR202" s="426"/>
      <c r="AS202" s="427" t="str">
        <f>AS$4</f>
        <v>2Q05</v>
      </c>
      <c r="AT202" s="426"/>
      <c r="AU202" s="427" t="str">
        <f>AU$4</f>
        <v>3Q05</v>
      </c>
      <c r="AV202" s="426"/>
      <c r="AW202" s="427" t="str">
        <f>AW$4</f>
        <v>4Q05</v>
      </c>
      <c r="AX202" s="426"/>
      <c r="AY202" s="427" t="str">
        <f>AY$4</f>
        <v>1Q06</v>
      </c>
      <c r="AZ202" s="426"/>
      <c r="BA202" s="427" t="str">
        <f>BA$4</f>
        <v>2Q06</v>
      </c>
      <c r="BB202" s="426"/>
      <c r="BC202" s="427" t="str">
        <f>BC$4</f>
        <v>3Q06</v>
      </c>
      <c r="BD202" s="426"/>
      <c r="BE202" s="427" t="str">
        <f>BE$4</f>
        <v>4Q06</v>
      </c>
      <c r="BF202" s="426"/>
      <c r="BG202" s="427" t="str">
        <f>BG$4</f>
        <v>1Q07</v>
      </c>
      <c r="BH202" s="426"/>
      <c r="BI202" s="427" t="str">
        <f>BI$4</f>
        <v>2Q07</v>
      </c>
      <c r="BJ202" s="426"/>
      <c r="BK202" s="427" t="str">
        <f>BK$4</f>
        <v>3Q07</v>
      </c>
      <c r="BL202" s="426"/>
      <c r="BM202" s="427" t="str">
        <f>BM$4</f>
        <v>4Q07</v>
      </c>
      <c r="BN202" s="426"/>
      <c r="BO202" s="427" t="str">
        <f>BO$4</f>
        <v>1Q08</v>
      </c>
      <c r="BP202" s="426"/>
      <c r="BQ202" s="427" t="str">
        <f>BQ$4</f>
        <v>2Q08</v>
      </c>
      <c r="BR202" s="426"/>
      <c r="BS202" s="427" t="str">
        <f>BS$4</f>
        <v>3Q08</v>
      </c>
      <c r="BT202" s="426"/>
      <c r="BU202" s="427" t="str">
        <f>BU$4</f>
        <v>4Q08</v>
      </c>
      <c r="BV202" s="426"/>
      <c r="BW202" s="427" t="str">
        <f>BW$4</f>
        <v>1Q09</v>
      </c>
      <c r="BX202" s="426"/>
      <c r="BY202" s="427" t="str">
        <f>BY$4</f>
        <v>2Q09</v>
      </c>
      <c r="BZ202" s="426"/>
      <c r="CA202" s="427" t="str">
        <f>CA$4</f>
        <v>3Q09</v>
      </c>
      <c r="CB202" s="426"/>
      <c r="CC202" s="427" t="str">
        <f>CC$4</f>
        <v>4Q09</v>
      </c>
      <c r="CD202" s="426"/>
      <c r="CE202" s="427" t="str">
        <f>CE$4</f>
        <v>1Q10</v>
      </c>
      <c r="CF202" s="426"/>
      <c r="CG202" s="427" t="str">
        <f>CG$4</f>
        <v>2Q10</v>
      </c>
      <c r="CH202" s="426"/>
      <c r="CI202" s="427" t="str">
        <f>CI$4</f>
        <v>3Q10</v>
      </c>
      <c r="CJ202" s="426"/>
      <c r="CK202" s="427" t="str">
        <f>CK$4</f>
        <v>4Q10</v>
      </c>
      <c r="CL202" s="426"/>
      <c r="CM202" s="427" t="str">
        <f>CM$4</f>
        <v>1Q11</v>
      </c>
      <c r="CN202" s="426"/>
      <c r="CO202" s="427" t="str">
        <f>CO$4</f>
        <v>2Q11</v>
      </c>
      <c r="CP202" s="426"/>
      <c r="CQ202" s="427" t="str">
        <f>CQ$4</f>
        <v>3Q11</v>
      </c>
      <c r="CR202" s="426"/>
      <c r="CS202" s="427" t="str">
        <f>CS$4</f>
        <v>4Q11</v>
      </c>
      <c r="CT202" s="426"/>
      <c r="CU202" s="427" t="str">
        <f>CU$4</f>
        <v>1Q12</v>
      </c>
      <c r="CV202" s="426"/>
      <c r="CW202" s="427" t="str">
        <f>CW$4</f>
        <v>2Q12</v>
      </c>
      <c r="CX202" s="426"/>
      <c r="CY202" s="427" t="str">
        <f>CY$4</f>
        <v>3Q12</v>
      </c>
      <c r="CZ202" s="426"/>
      <c r="DA202" s="427" t="str">
        <f>DA$4</f>
        <v>4Q12</v>
      </c>
      <c r="DB202" s="426"/>
      <c r="DC202" s="427" t="str">
        <f>DC$4</f>
        <v>1Q13</v>
      </c>
      <c r="DD202" s="426"/>
      <c r="DE202" s="427" t="str">
        <f>DE$4</f>
        <v>2Q13</v>
      </c>
      <c r="DF202" s="426"/>
      <c r="DG202" s="427" t="str">
        <f>DG$4</f>
        <v>3Q13</v>
      </c>
      <c r="DH202" s="426"/>
      <c r="DI202" s="427" t="str">
        <f>DI$4</f>
        <v>4Q13</v>
      </c>
      <c r="DJ202" s="426"/>
      <c r="DK202" s="427" t="str">
        <f>DK$4</f>
        <v>1Q14</v>
      </c>
      <c r="DL202" s="426"/>
      <c r="DM202" s="427" t="str">
        <f>DM$4</f>
        <v>2Q14</v>
      </c>
      <c r="DN202" s="426"/>
      <c r="DO202" s="427" t="str">
        <f>DO$4</f>
        <v>3Q14</v>
      </c>
      <c r="DP202" s="426"/>
      <c r="DQ202" s="427" t="str">
        <f>DQ$4</f>
        <v>4Q14</v>
      </c>
      <c r="DR202" s="426"/>
      <c r="DS202" s="427" t="str">
        <f>DS$4</f>
        <v>1Q15</v>
      </c>
      <c r="DT202" s="426"/>
      <c r="DU202" s="427" t="str">
        <f>DU$4</f>
        <v>2Q15</v>
      </c>
      <c r="DV202" s="426"/>
      <c r="DW202" s="427" t="str">
        <f>DW$4</f>
        <v>3Q15</v>
      </c>
      <c r="DX202" s="426"/>
      <c r="DY202" s="427" t="str">
        <f>DY$4</f>
        <v>4Q15</v>
      </c>
      <c r="DZ202" s="426"/>
      <c r="EA202" s="427" t="str">
        <f t="shared" ref="EA202" si="112">EA$4</f>
        <v>1Q16</v>
      </c>
      <c r="EB202" s="426"/>
      <c r="EC202" s="427" t="str">
        <f t="shared" ref="EC202" si="113">EC$4</f>
        <v>2Q16</v>
      </c>
      <c r="ED202" s="426"/>
      <c r="EE202" s="427" t="str">
        <f t="shared" ref="EE202" si="114">EE$4</f>
        <v>3Q16</v>
      </c>
      <c r="EF202" s="426"/>
      <c r="EG202" s="427" t="str">
        <f t="shared" ref="EG202:EO202" si="115">EG$4</f>
        <v>4Q16</v>
      </c>
      <c r="EH202" s="426"/>
      <c r="EI202" s="427" t="str">
        <f t="shared" si="115"/>
        <v>1Q17</v>
      </c>
      <c r="EJ202" s="426"/>
      <c r="EK202" s="427" t="str">
        <f t="shared" si="115"/>
        <v>2Q17</v>
      </c>
      <c r="EL202" s="426"/>
      <c r="EM202" s="427" t="str">
        <f t="shared" si="115"/>
        <v>3Q17</v>
      </c>
      <c r="EN202" s="426"/>
      <c r="EO202" s="427" t="str">
        <f t="shared" si="115"/>
        <v>4Q17</v>
      </c>
      <c r="EP202" s="427"/>
      <c r="EQ202" s="426"/>
      <c r="ER202" s="427" t="str">
        <f>ER$4</f>
        <v>1999</v>
      </c>
      <c r="ES202" s="426"/>
      <c r="ET202" s="427" t="str">
        <f>ET$4</f>
        <v>2000</v>
      </c>
      <c r="EU202" s="426"/>
      <c r="EV202" s="427">
        <f>EV$4</f>
        <v>2001</v>
      </c>
      <c r="EW202" s="426"/>
      <c r="EX202" s="427">
        <f>EX$4</f>
        <v>2002</v>
      </c>
      <c r="EY202" s="426"/>
      <c r="EZ202" s="427" t="str">
        <f>EZ$4</f>
        <v>2003</v>
      </c>
      <c r="FA202" s="426"/>
      <c r="FB202" s="427" t="str">
        <f>FB$4</f>
        <v>2004</v>
      </c>
      <c r="FC202" s="426"/>
      <c r="FD202" s="427" t="str">
        <f>FD$4</f>
        <v>2005</v>
      </c>
      <c r="FE202" s="426"/>
      <c r="FF202" s="427" t="str">
        <f>FF$4</f>
        <v>2006</v>
      </c>
      <c r="FG202" s="426"/>
      <c r="FH202" s="427">
        <f>FH$4</f>
        <v>2007</v>
      </c>
      <c r="FI202" s="426"/>
      <c r="FJ202" s="427" t="str">
        <f>FJ$4</f>
        <v>2008</v>
      </c>
      <c r="FK202" s="426"/>
      <c r="FL202" s="427" t="str">
        <f>FL$4</f>
        <v>2009</v>
      </c>
      <c r="FM202" s="426"/>
      <c r="FN202" s="427" t="str">
        <f>FN$4</f>
        <v>2010</v>
      </c>
      <c r="FO202" s="426"/>
      <c r="FP202" s="427" t="str">
        <f>FP$4</f>
        <v>2011</v>
      </c>
      <c r="FQ202" s="426"/>
      <c r="FR202" s="427" t="str">
        <f>FR$4</f>
        <v>2012</v>
      </c>
      <c r="FS202" s="426"/>
      <c r="FT202" s="427" t="str">
        <f>FT$4</f>
        <v>2013</v>
      </c>
      <c r="FU202" s="426"/>
      <c r="FV202" s="427" t="str">
        <f>FV$4</f>
        <v>2014</v>
      </c>
      <c r="FW202" s="426"/>
      <c r="FX202" s="427" t="str">
        <f>FX$4</f>
        <v>2015</v>
      </c>
      <c r="FY202" s="426"/>
      <c r="FZ202" s="427" t="str">
        <f>FZ$4</f>
        <v>2016</v>
      </c>
      <c r="GA202" s="426"/>
      <c r="GB202" s="427" t="str">
        <f>GB$4</f>
        <v>2017</v>
      </c>
      <c r="GC202" s="426"/>
      <c r="GD202" s="427" t="str">
        <f>GD$4</f>
        <v>2018E</v>
      </c>
      <c r="GE202" s="426"/>
      <c r="GF202" s="427" t="str">
        <f>GF$4</f>
        <v>2019E</v>
      </c>
      <c r="GG202" s="426"/>
      <c r="GH202" s="427" t="str">
        <f>GH$4</f>
        <v>2020E</v>
      </c>
      <c r="GI202" s="426"/>
      <c r="GJ202" s="427" t="str">
        <f>GJ$4</f>
        <v>2021E</v>
      </c>
      <c r="GK202" s="427" t="str">
        <f>GK$4</f>
        <v>5-Yr</v>
      </c>
      <c r="GL202" s="426"/>
    </row>
    <row r="203" spans="1:194" s="428" customFormat="1" ht="12" hidden="1" customHeight="1" outlineLevel="1" x14ac:dyDescent="0.2">
      <c r="A203" s="429"/>
      <c r="B203" s="430" t="str">
        <f t="shared" ref="B203:DB203" si="116">B$5</f>
        <v>1Q01</v>
      </c>
      <c r="C203" s="431" t="str">
        <f t="shared" si="116"/>
        <v>% Chg</v>
      </c>
      <c r="D203" s="430" t="str">
        <f t="shared" si="116"/>
        <v>2Q01</v>
      </c>
      <c r="E203" s="431" t="str">
        <f t="shared" si="116"/>
        <v>% Chg</v>
      </c>
      <c r="F203" s="430" t="str">
        <f t="shared" si="116"/>
        <v>3Q01</v>
      </c>
      <c r="G203" s="431" t="str">
        <f t="shared" si="116"/>
        <v>% Chg</v>
      </c>
      <c r="H203" s="430" t="str">
        <f t="shared" si="116"/>
        <v>4Q01</v>
      </c>
      <c r="I203" s="431" t="str">
        <f t="shared" si="116"/>
        <v>% Chg</v>
      </c>
      <c r="J203" s="430" t="str">
        <f t="shared" si="116"/>
        <v>1Q02</v>
      </c>
      <c r="K203" s="431" t="str">
        <f t="shared" si="116"/>
        <v>% Chg</v>
      </c>
      <c r="L203" s="430" t="str">
        <f t="shared" si="116"/>
        <v>2Q02</v>
      </c>
      <c r="M203" s="431" t="str">
        <f t="shared" si="116"/>
        <v>% Chg</v>
      </c>
      <c r="N203" s="430" t="str">
        <f t="shared" si="116"/>
        <v>3Q02</v>
      </c>
      <c r="O203" s="431" t="str">
        <f t="shared" si="116"/>
        <v>% Chg</v>
      </c>
      <c r="P203" s="430" t="str">
        <f t="shared" si="116"/>
        <v>4Q02</v>
      </c>
      <c r="Q203" s="431" t="str">
        <f t="shared" si="116"/>
        <v>% Chg</v>
      </c>
      <c r="R203" s="430" t="str">
        <f t="shared" si="116"/>
        <v>1Q03</v>
      </c>
      <c r="S203" s="431" t="str">
        <f t="shared" si="116"/>
        <v>% Chg</v>
      </c>
      <c r="T203" s="430" t="str">
        <f t="shared" si="116"/>
        <v>2Q03</v>
      </c>
      <c r="U203" s="431" t="str">
        <f t="shared" si="116"/>
        <v>% Chg</v>
      </c>
      <c r="V203" s="430" t="str">
        <f t="shared" si="116"/>
        <v>3Q03</v>
      </c>
      <c r="W203" s="431" t="str">
        <f t="shared" si="116"/>
        <v>% Chg</v>
      </c>
      <c r="X203" s="430" t="str">
        <f t="shared" si="116"/>
        <v>4Q03</v>
      </c>
      <c r="Y203" s="431" t="str">
        <f t="shared" si="116"/>
        <v>% Chg</v>
      </c>
      <c r="Z203" s="430" t="str">
        <f t="shared" si="116"/>
        <v>1Q04</v>
      </c>
      <c r="AA203" s="431" t="str">
        <f t="shared" si="116"/>
        <v>% Chg</v>
      </c>
      <c r="AB203" s="430" t="str">
        <f t="shared" si="116"/>
        <v>2Q04</v>
      </c>
      <c r="AC203" s="431" t="str">
        <f t="shared" si="116"/>
        <v>% Chg</v>
      </c>
      <c r="AD203" s="430" t="str">
        <f t="shared" si="116"/>
        <v>3Q04</v>
      </c>
      <c r="AE203" s="431" t="str">
        <f t="shared" si="116"/>
        <v>% Chg</v>
      </c>
      <c r="AF203" s="430" t="str">
        <f t="shared" si="116"/>
        <v>4Q04</v>
      </c>
      <c r="AG203" s="431" t="str">
        <f t="shared" si="116"/>
        <v>% Chg</v>
      </c>
      <c r="AH203" s="430" t="str">
        <f t="shared" si="116"/>
        <v>1Q05</v>
      </c>
      <c r="AI203" s="431" t="str">
        <f t="shared" si="116"/>
        <v>% Chg</v>
      </c>
      <c r="AJ203" s="430" t="str">
        <f t="shared" si="116"/>
        <v>2Q05</v>
      </c>
      <c r="AK203" s="431" t="str">
        <f t="shared" si="116"/>
        <v>% Chg</v>
      </c>
      <c r="AL203" s="430" t="str">
        <f t="shared" si="116"/>
        <v>3Q05</v>
      </c>
      <c r="AM203" s="431" t="str">
        <f t="shared" si="116"/>
        <v>% Chg</v>
      </c>
      <c r="AN203" s="430" t="str">
        <f t="shared" si="116"/>
        <v>4Q05</v>
      </c>
      <c r="AO203" s="431" t="str">
        <f t="shared" si="116"/>
        <v>% Chg</v>
      </c>
      <c r="AP203" s="430" t="str">
        <f t="shared" si="116"/>
        <v>1Q06</v>
      </c>
      <c r="AQ203" s="431" t="str">
        <f t="shared" si="116"/>
        <v>% Chg</v>
      </c>
      <c r="AR203" s="430" t="str">
        <f t="shared" si="116"/>
        <v>2Q06</v>
      </c>
      <c r="AS203" s="431" t="str">
        <f t="shared" si="116"/>
        <v>% Chg</v>
      </c>
      <c r="AT203" s="430" t="str">
        <f t="shared" si="116"/>
        <v>3Q06</v>
      </c>
      <c r="AU203" s="431" t="str">
        <f t="shared" si="116"/>
        <v>% Chg</v>
      </c>
      <c r="AV203" s="430" t="str">
        <f t="shared" si="116"/>
        <v>4Q06</v>
      </c>
      <c r="AW203" s="431" t="str">
        <f t="shared" si="116"/>
        <v>% Chg</v>
      </c>
      <c r="AX203" s="430" t="str">
        <f t="shared" si="116"/>
        <v>1Q07</v>
      </c>
      <c r="AY203" s="431" t="str">
        <f t="shared" si="116"/>
        <v>% Chg</v>
      </c>
      <c r="AZ203" s="430" t="str">
        <f t="shared" si="116"/>
        <v>2Q07</v>
      </c>
      <c r="BA203" s="431" t="str">
        <f t="shared" si="116"/>
        <v>% Chg</v>
      </c>
      <c r="BB203" s="430" t="str">
        <f t="shared" si="116"/>
        <v>3Q07</v>
      </c>
      <c r="BC203" s="431" t="str">
        <f t="shared" si="116"/>
        <v>% Chg</v>
      </c>
      <c r="BD203" s="430" t="str">
        <f t="shared" si="116"/>
        <v>4Q07</v>
      </c>
      <c r="BE203" s="431" t="str">
        <f t="shared" si="116"/>
        <v>% Chg</v>
      </c>
      <c r="BF203" s="430" t="str">
        <f t="shared" si="116"/>
        <v>1Q08</v>
      </c>
      <c r="BG203" s="431" t="str">
        <f t="shared" si="116"/>
        <v>% Chg</v>
      </c>
      <c r="BH203" s="430" t="str">
        <f t="shared" si="116"/>
        <v>2Q08</v>
      </c>
      <c r="BI203" s="431" t="str">
        <f t="shared" si="116"/>
        <v>% Chg</v>
      </c>
      <c r="BJ203" s="430" t="str">
        <f t="shared" si="116"/>
        <v>3Q08</v>
      </c>
      <c r="BK203" s="431" t="str">
        <f t="shared" si="116"/>
        <v>% Chg</v>
      </c>
      <c r="BL203" s="430" t="str">
        <f t="shared" si="116"/>
        <v>4Q08</v>
      </c>
      <c r="BM203" s="431" t="str">
        <f t="shared" si="116"/>
        <v>% Chg</v>
      </c>
      <c r="BN203" s="430" t="str">
        <f t="shared" si="116"/>
        <v>1Q09</v>
      </c>
      <c r="BO203" s="431" t="str">
        <f t="shared" si="116"/>
        <v>% Chg</v>
      </c>
      <c r="BP203" s="430" t="str">
        <f t="shared" si="116"/>
        <v>2Q09</v>
      </c>
      <c r="BQ203" s="431" t="str">
        <f t="shared" si="116"/>
        <v>% Chg</v>
      </c>
      <c r="BR203" s="430" t="str">
        <f t="shared" si="116"/>
        <v>3Q09</v>
      </c>
      <c r="BS203" s="431" t="str">
        <f t="shared" si="116"/>
        <v>% Chg</v>
      </c>
      <c r="BT203" s="430" t="str">
        <f t="shared" si="116"/>
        <v>4Q09</v>
      </c>
      <c r="BU203" s="431" t="str">
        <f t="shared" si="116"/>
        <v>% Chg</v>
      </c>
      <c r="BV203" s="430" t="str">
        <f t="shared" si="116"/>
        <v>1Q10</v>
      </c>
      <c r="BW203" s="431" t="str">
        <f t="shared" si="116"/>
        <v>% Chg</v>
      </c>
      <c r="BX203" s="430" t="str">
        <f t="shared" si="116"/>
        <v>2Q10</v>
      </c>
      <c r="BY203" s="431" t="str">
        <f t="shared" si="116"/>
        <v>% Chg</v>
      </c>
      <c r="BZ203" s="430" t="str">
        <f t="shared" si="116"/>
        <v>3Q10</v>
      </c>
      <c r="CA203" s="431" t="str">
        <f t="shared" si="116"/>
        <v>% Chg</v>
      </c>
      <c r="CB203" s="430" t="str">
        <f t="shared" si="116"/>
        <v>4Q10</v>
      </c>
      <c r="CC203" s="431" t="str">
        <f t="shared" si="116"/>
        <v>% Chg</v>
      </c>
      <c r="CD203" s="430" t="str">
        <f t="shared" si="116"/>
        <v>1Q11</v>
      </c>
      <c r="CE203" s="431" t="str">
        <f t="shared" si="116"/>
        <v>% Chg</v>
      </c>
      <c r="CF203" s="430" t="str">
        <f t="shared" si="116"/>
        <v>2Q11</v>
      </c>
      <c r="CG203" s="431" t="str">
        <f t="shared" si="116"/>
        <v>% Chg</v>
      </c>
      <c r="CH203" s="430" t="str">
        <f t="shared" si="116"/>
        <v>3Q11</v>
      </c>
      <c r="CI203" s="431" t="str">
        <f t="shared" si="116"/>
        <v>% Chg</v>
      </c>
      <c r="CJ203" s="430" t="str">
        <f t="shared" si="116"/>
        <v>4Q11</v>
      </c>
      <c r="CK203" s="431" t="str">
        <f t="shared" si="116"/>
        <v>% Chg</v>
      </c>
      <c r="CL203" s="430" t="str">
        <f t="shared" si="116"/>
        <v>1Q12</v>
      </c>
      <c r="CM203" s="431" t="str">
        <f t="shared" si="116"/>
        <v>% Chg</v>
      </c>
      <c r="CN203" s="430" t="str">
        <f t="shared" si="116"/>
        <v>2Q12</v>
      </c>
      <c r="CO203" s="431" t="str">
        <f t="shared" si="116"/>
        <v>% Chg</v>
      </c>
      <c r="CP203" s="430" t="str">
        <f t="shared" si="116"/>
        <v>3Q12</v>
      </c>
      <c r="CQ203" s="431" t="str">
        <f t="shared" si="116"/>
        <v>% Chg</v>
      </c>
      <c r="CR203" s="430" t="str">
        <f t="shared" si="116"/>
        <v>4Q12</v>
      </c>
      <c r="CS203" s="431" t="str">
        <f t="shared" si="116"/>
        <v>% Chg</v>
      </c>
      <c r="CT203" s="430" t="str">
        <f t="shared" si="116"/>
        <v>1Q13</v>
      </c>
      <c r="CU203" s="431" t="str">
        <f t="shared" si="116"/>
        <v>% Chg</v>
      </c>
      <c r="CV203" s="430" t="str">
        <f t="shared" si="116"/>
        <v>2Q13</v>
      </c>
      <c r="CW203" s="431" t="str">
        <f t="shared" si="116"/>
        <v>% Chg</v>
      </c>
      <c r="CX203" s="430" t="str">
        <f t="shared" si="116"/>
        <v>3Q13</v>
      </c>
      <c r="CY203" s="431" t="str">
        <f t="shared" si="116"/>
        <v>% Chg</v>
      </c>
      <c r="CZ203" s="430" t="str">
        <f t="shared" si="116"/>
        <v>4Q13</v>
      </c>
      <c r="DA203" s="431" t="str">
        <f>DA$5</f>
        <v>% Chg</v>
      </c>
      <c r="DB203" s="430" t="str">
        <f t="shared" si="116"/>
        <v>1Q14</v>
      </c>
      <c r="DC203" s="431" t="str">
        <f t="shared" ref="DC203:EO203" si="117">DC$5</f>
        <v>% Chg</v>
      </c>
      <c r="DD203" s="430" t="str">
        <f t="shared" si="117"/>
        <v>2Q14</v>
      </c>
      <c r="DE203" s="431" t="str">
        <f t="shared" si="117"/>
        <v>% Chg</v>
      </c>
      <c r="DF203" s="430" t="str">
        <f t="shared" si="117"/>
        <v>3Q14</v>
      </c>
      <c r="DG203" s="431" t="str">
        <f t="shared" si="117"/>
        <v>% Chg</v>
      </c>
      <c r="DH203" s="430" t="str">
        <f t="shared" si="117"/>
        <v>4Q14</v>
      </c>
      <c r="DI203" s="431" t="str">
        <f t="shared" si="117"/>
        <v>% Chg</v>
      </c>
      <c r="DJ203" s="430" t="str">
        <f t="shared" si="117"/>
        <v>1Q15</v>
      </c>
      <c r="DK203" s="431" t="str">
        <f t="shared" si="117"/>
        <v>% Chg</v>
      </c>
      <c r="DL203" s="430" t="str">
        <f t="shared" si="117"/>
        <v>2Q15</v>
      </c>
      <c r="DM203" s="431" t="str">
        <f t="shared" si="117"/>
        <v>% Chg</v>
      </c>
      <c r="DN203" s="430" t="str">
        <f t="shared" si="117"/>
        <v>3Q15</v>
      </c>
      <c r="DO203" s="431" t="str">
        <f t="shared" si="117"/>
        <v>% Chg</v>
      </c>
      <c r="DP203" s="430" t="str">
        <f t="shared" si="117"/>
        <v>4Q15</v>
      </c>
      <c r="DQ203" s="431" t="str">
        <f t="shared" si="117"/>
        <v>% Chg</v>
      </c>
      <c r="DR203" s="430" t="str">
        <f t="shared" si="117"/>
        <v>1Q16</v>
      </c>
      <c r="DS203" s="431" t="str">
        <f t="shared" si="117"/>
        <v>% Chg</v>
      </c>
      <c r="DT203" s="430" t="str">
        <f t="shared" si="117"/>
        <v>2Q16</v>
      </c>
      <c r="DU203" s="431" t="str">
        <f t="shared" si="117"/>
        <v>% Chg</v>
      </c>
      <c r="DV203" s="430" t="str">
        <f t="shared" si="117"/>
        <v>3Q16</v>
      </c>
      <c r="DW203" s="431" t="str">
        <f t="shared" si="117"/>
        <v>% Chg</v>
      </c>
      <c r="DX203" s="430" t="str">
        <f t="shared" si="117"/>
        <v>4Q16</v>
      </c>
      <c r="DY203" s="431" t="str">
        <f t="shared" si="117"/>
        <v>% Chg</v>
      </c>
      <c r="DZ203" s="430" t="str">
        <f t="shared" si="117"/>
        <v>1Q17</v>
      </c>
      <c r="EA203" s="431" t="str">
        <f t="shared" si="117"/>
        <v>% Chg</v>
      </c>
      <c r="EB203" s="430" t="str">
        <f t="shared" si="117"/>
        <v>2Q17</v>
      </c>
      <c r="EC203" s="431" t="str">
        <f t="shared" si="117"/>
        <v>% Chg</v>
      </c>
      <c r="ED203" s="430" t="str">
        <f t="shared" si="117"/>
        <v>3Q17</v>
      </c>
      <c r="EE203" s="431" t="str">
        <f t="shared" si="117"/>
        <v>% Chg</v>
      </c>
      <c r="EF203" s="430" t="str">
        <f t="shared" si="117"/>
        <v>4Q17</v>
      </c>
      <c r="EG203" s="431" t="str">
        <f t="shared" si="117"/>
        <v>% Chg</v>
      </c>
      <c r="EH203" s="430" t="str">
        <f t="shared" si="117"/>
        <v>1Q18E</v>
      </c>
      <c r="EI203" s="431" t="str">
        <f t="shared" si="117"/>
        <v>% Chg</v>
      </c>
      <c r="EJ203" s="430" t="str">
        <f t="shared" si="117"/>
        <v>2Q18E</v>
      </c>
      <c r="EK203" s="431" t="str">
        <f t="shared" si="117"/>
        <v>% Chg</v>
      </c>
      <c r="EL203" s="430" t="str">
        <f t="shared" si="117"/>
        <v>3Q18E</v>
      </c>
      <c r="EM203" s="431" t="str">
        <f t="shared" si="117"/>
        <v>% Chg</v>
      </c>
      <c r="EN203" s="430" t="str">
        <f t="shared" si="117"/>
        <v>4Q18E</v>
      </c>
      <c r="EO203" s="431" t="str">
        <f t="shared" si="117"/>
        <v>% Chg</v>
      </c>
      <c r="EP203" s="431"/>
      <c r="EQ203" s="492" t="str">
        <f t="shared" ref="EQ203:GK203" si="118">EQ$5</f>
        <v>2000</v>
      </c>
      <c r="ER203" s="431" t="str">
        <f t="shared" si="118"/>
        <v>% Chg</v>
      </c>
      <c r="ES203" s="492">
        <f t="shared" si="118"/>
        <v>2001</v>
      </c>
      <c r="ET203" s="431" t="str">
        <f t="shared" si="118"/>
        <v>% Chg</v>
      </c>
      <c r="EU203" s="492">
        <f t="shared" si="118"/>
        <v>2002</v>
      </c>
      <c r="EV203" s="431" t="str">
        <f t="shared" si="118"/>
        <v>% Chg</v>
      </c>
      <c r="EW203" s="430" t="str">
        <f t="shared" si="118"/>
        <v>2003</v>
      </c>
      <c r="EX203" s="431" t="str">
        <f t="shared" si="118"/>
        <v>% Chg</v>
      </c>
      <c r="EY203" s="430" t="str">
        <f t="shared" si="118"/>
        <v>2004</v>
      </c>
      <c r="EZ203" s="431" t="str">
        <f t="shared" si="118"/>
        <v>% Chg</v>
      </c>
      <c r="FA203" s="430" t="str">
        <f t="shared" si="118"/>
        <v>2005</v>
      </c>
      <c r="FB203" s="431" t="str">
        <f t="shared" si="118"/>
        <v>% Chg</v>
      </c>
      <c r="FC203" s="430" t="str">
        <f t="shared" si="118"/>
        <v>2006</v>
      </c>
      <c r="FD203" s="431" t="str">
        <f t="shared" si="118"/>
        <v>% Chg</v>
      </c>
      <c r="FE203" s="432">
        <f t="shared" si="118"/>
        <v>2007</v>
      </c>
      <c r="FF203" s="431" t="str">
        <f t="shared" si="118"/>
        <v>% Chg</v>
      </c>
      <c r="FG203" s="493" t="str">
        <f t="shared" si="118"/>
        <v>2008</v>
      </c>
      <c r="FH203" s="431" t="str">
        <f t="shared" si="118"/>
        <v>% Chg</v>
      </c>
      <c r="FI203" s="493" t="str">
        <f t="shared" si="118"/>
        <v>2009</v>
      </c>
      <c r="FJ203" s="431" t="str">
        <f t="shared" si="118"/>
        <v>% Chg</v>
      </c>
      <c r="FK203" s="493" t="str">
        <f t="shared" si="118"/>
        <v>2010</v>
      </c>
      <c r="FL203" s="431" t="str">
        <f t="shared" si="118"/>
        <v>% Chg</v>
      </c>
      <c r="FM203" s="493" t="str">
        <f t="shared" si="118"/>
        <v>2011</v>
      </c>
      <c r="FN203" s="431" t="str">
        <f t="shared" si="118"/>
        <v>% Chg</v>
      </c>
      <c r="FO203" s="430" t="str">
        <f t="shared" si="118"/>
        <v>2012</v>
      </c>
      <c r="FP203" s="431" t="str">
        <f t="shared" si="118"/>
        <v>% Chg</v>
      </c>
      <c r="FQ203" s="430" t="str">
        <f t="shared" si="118"/>
        <v>2013</v>
      </c>
      <c r="FR203" s="431" t="str">
        <f t="shared" si="118"/>
        <v>% Chg</v>
      </c>
      <c r="FS203" s="430" t="str">
        <f t="shared" si="118"/>
        <v>2014</v>
      </c>
      <c r="FT203" s="431" t="str">
        <f t="shared" si="118"/>
        <v>% Chg</v>
      </c>
      <c r="FU203" s="430" t="str">
        <f t="shared" si="118"/>
        <v>2015</v>
      </c>
      <c r="FV203" s="431" t="str">
        <f t="shared" si="118"/>
        <v>% Chg</v>
      </c>
      <c r="FW203" s="430" t="str">
        <f t="shared" si="118"/>
        <v>2016</v>
      </c>
      <c r="FX203" s="431" t="str">
        <f t="shared" si="118"/>
        <v>% Chg</v>
      </c>
      <c r="FY203" s="430" t="str">
        <f t="shared" si="118"/>
        <v>2017</v>
      </c>
      <c r="FZ203" s="431" t="str">
        <f t="shared" si="118"/>
        <v>% Chg</v>
      </c>
      <c r="GA203" s="430" t="str">
        <f t="shared" si="118"/>
        <v>2018E</v>
      </c>
      <c r="GB203" s="431" t="str">
        <f t="shared" si="118"/>
        <v>% Chg</v>
      </c>
      <c r="GC203" s="430" t="str">
        <f t="shared" si="118"/>
        <v>2019E</v>
      </c>
      <c r="GD203" s="431" t="str">
        <f t="shared" si="118"/>
        <v>% Chg</v>
      </c>
      <c r="GE203" s="430" t="str">
        <f t="shared" si="118"/>
        <v>2020E</v>
      </c>
      <c r="GF203" s="431" t="str">
        <f t="shared" si="118"/>
        <v>% Chg</v>
      </c>
      <c r="GG203" s="430" t="str">
        <f t="shared" si="118"/>
        <v>2021E</v>
      </c>
      <c r="GH203" s="431" t="str">
        <f t="shared" si="118"/>
        <v>% Chg</v>
      </c>
      <c r="GI203" s="430" t="str">
        <f t="shared" si="118"/>
        <v>2022E</v>
      </c>
      <c r="GJ203" s="431" t="str">
        <f t="shared" si="118"/>
        <v>% Chg</v>
      </c>
      <c r="GK203" s="431" t="str">
        <f t="shared" si="118"/>
        <v>CAGR (%)</v>
      </c>
      <c r="GL203" s="426"/>
    </row>
    <row r="204" spans="1:194" ht="12" hidden="1" customHeight="1" outlineLevel="1" x14ac:dyDescent="0.2">
      <c r="A204" s="437" t="s">
        <v>45</v>
      </c>
      <c r="B204" s="436"/>
      <c r="C204" s="435"/>
      <c r="D204" s="436"/>
      <c r="E204" s="435"/>
      <c r="F204" s="436"/>
      <c r="G204" s="435"/>
      <c r="H204" s="436"/>
      <c r="I204" s="435"/>
      <c r="J204" s="436"/>
      <c r="K204" s="435"/>
      <c r="L204" s="436"/>
      <c r="M204" s="435"/>
      <c r="N204" s="436"/>
      <c r="O204" s="435"/>
      <c r="P204" s="436"/>
      <c r="Q204" s="435"/>
      <c r="R204" s="436"/>
      <c r="S204" s="435"/>
      <c r="T204" s="436"/>
      <c r="U204" s="435"/>
      <c r="V204" s="436"/>
      <c r="W204" s="435"/>
      <c r="X204" s="436"/>
      <c r="Y204" s="435"/>
      <c r="Z204" s="436"/>
      <c r="AA204" s="435"/>
      <c r="AB204" s="436"/>
      <c r="AC204" s="435"/>
      <c r="AD204" s="436"/>
      <c r="AE204" s="435"/>
      <c r="AF204" s="436"/>
      <c r="AG204" s="435"/>
      <c r="AH204" s="436"/>
      <c r="AI204" s="435"/>
      <c r="AJ204" s="436"/>
      <c r="AK204" s="435"/>
      <c r="AL204" s="436"/>
      <c r="AM204" s="435"/>
      <c r="AN204" s="436"/>
      <c r="AO204" s="435"/>
      <c r="AP204" s="436"/>
      <c r="AQ204" s="435"/>
      <c r="AR204" s="436"/>
      <c r="AS204" s="435"/>
      <c r="AT204" s="436"/>
      <c r="AU204" s="435"/>
      <c r="AV204" s="436"/>
      <c r="AW204" s="435"/>
      <c r="AX204" s="436"/>
      <c r="AY204" s="435"/>
      <c r="AZ204" s="436"/>
      <c r="BA204" s="435"/>
      <c r="BB204" s="436"/>
      <c r="BC204" s="435"/>
      <c r="BD204" s="436"/>
      <c r="BE204" s="435"/>
      <c r="BF204" s="436"/>
      <c r="BG204" s="435"/>
      <c r="BH204" s="436"/>
      <c r="BI204" s="435"/>
      <c r="BJ204" s="436"/>
      <c r="BK204" s="435"/>
      <c r="BL204" s="436"/>
      <c r="BM204" s="435"/>
      <c r="BN204" s="436"/>
      <c r="BO204" s="435"/>
      <c r="BP204" s="436"/>
      <c r="BQ204" s="435"/>
      <c r="BR204" s="436"/>
      <c r="BS204" s="435"/>
      <c r="BT204" s="436"/>
      <c r="BU204" s="435"/>
      <c r="BV204" s="436"/>
      <c r="BW204" s="435"/>
      <c r="BX204" s="436"/>
      <c r="BY204" s="435"/>
      <c r="BZ204" s="436"/>
      <c r="CA204" s="435"/>
      <c r="CB204" s="436"/>
      <c r="CC204" s="435"/>
      <c r="CD204" s="436"/>
      <c r="CE204" s="435"/>
      <c r="CF204" s="436"/>
      <c r="CG204" s="435"/>
      <c r="CH204" s="436"/>
      <c r="CI204" s="435"/>
      <c r="CJ204" s="436"/>
      <c r="CK204" s="435"/>
      <c r="CL204" s="436"/>
      <c r="CM204" s="435"/>
      <c r="CN204" s="436"/>
      <c r="CO204" s="435"/>
      <c r="CP204" s="436"/>
      <c r="CQ204" s="435"/>
      <c r="CR204" s="436"/>
      <c r="CS204" s="435"/>
      <c r="CT204" s="436"/>
      <c r="CU204" s="435"/>
      <c r="CV204" s="436"/>
      <c r="CW204" s="435"/>
      <c r="CX204" s="436"/>
      <c r="CY204" s="435"/>
      <c r="CZ204" s="436"/>
      <c r="DA204" s="435"/>
      <c r="DB204" s="436"/>
      <c r="DC204" s="435"/>
      <c r="DD204" s="436"/>
      <c r="DE204" s="435"/>
      <c r="DF204" s="436"/>
      <c r="DG204" s="435"/>
      <c r="DH204" s="436"/>
      <c r="DI204" s="435"/>
      <c r="DJ204" s="436"/>
      <c r="DK204" s="435"/>
      <c r="DL204" s="436"/>
      <c r="DM204" s="435"/>
      <c r="DN204" s="436"/>
      <c r="DO204" s="435"/>
      <c r="DP204" s="436"/>
      <c r="DQ204" s="435"/>
      <c r="DR204" s="436"/>
      <c r="DS204" s="435"/>
      <c r="DT204" s="436"/>
      <c r="DU204" s="435"/>
      <c r="DV204" s="436"/>
      <c r="DW204" s="435"/>
      <c r="DX204" s="436"/>
      <c r="DY204" s="435"/>
      <c r="DZ204" s="436"/>
      <c r="EA204" s="435"/>
      <c r="EB204" s="436"/>
      <c r="EC204" s="435"/>
      <c r="ED204" s="436"/>
      <c r="EE204" s="435"/>
      <c r="EF204" s="436"/>
      <c r="EG204" s="435"/>
      <c r="EH204" s="436"/>
      <c r="EI204" s="435"/>
      <c r="EJ204" s="436"/>
      <c r="EK204" s="435"/>
      <c r="EL204" s="436"/>
      <c r="EM204" s="435"/>
      <c r="EN204" s="436"/>
      <c r="EO204" s="435"/>
      <c r="EP204" s="436"/>
      <c r="ER204" s="435"/>
      <c r="ET204" s="435"/>
      <c r="EV204" s="435"/>
      <c r="EX204" s="435"/>
      <c r="EZ204" s="435"/>
      <c r="FB204" s="435"/>
      <c r="FD204" s="435"/>
      <c r="FE204" s="436"/>
      <c r="FF204" s="435"/>
      <c r="FG204" s="436"/>
      <c r="FH204" s="435"/>
      <c r="FI204" s="436"/>
      <c r="FJ204" s="435"/>
      <c r="FK204" s="436"/>
      <c r="FL204" s="435"/>
      <c r="FM204" s="436"/>
      <c r="FN204" s="435"/>
      <c r="FO204" s="436"/>
      <c r="FP204" s="435"/>
      <c r="FQ204" s="436"/>
      <c r="FR204" s="435"/>
      <c r="FS204" s="436"/>
      <c r="FT204" s="435"/>
      <c r="FU204" s="436"/>
      <c r="FV204" s="435"/>
      <c r="FW204" s="436"/>
      <c r="FX204" s="435"/>
      <c r="FY204" s="436"/>
      <c r="FZ204" s="435"/>
      <c r="GA204" s="436"/>
      <c r="GB204" s="435"/>
      <c r="GC204" s="436"/>
      <c r="GD204" s="435"/>
      <c r="GE204" s="436"/>
      <c r="GF204" s="435"/>
      <c r="GG204" s="436"/>
      <c r="GH204" s="435"/>
      <c r="GI204" s="436"/>
      <c r="GJ204" s="435"/>
      <c r="GK204" s="435"/>
      <c r="GL204" s="436"/>
    </row>
    <row r="205" spans="1:194" ht="12" hidden="1" customHeight="1" outlineLevel="1" x14ac:dyDescent="0.2">
      <c r="A205" s="433" t="str">
        <f>INPUT!B236</f>
        <v>Incurred Benefits (%)</v>
      </c>
      <c r="B205" s="443">
        <f>INPUT!K148</f>
        <v>44.116094986807383</v>
      </c>
      <c r="C205" s="435">
        <f>INPUT!L148</f>
        <v>5.0178261149365966</v>
      </c>
      <c r="D205" s="443">
        <f>INPUT!M148</f>
        <v>45.062738679759953</v>
      </c>
      <c r="E205" s="435">
        <f>INPUT!N148</f>
        <v>3.5871259385946708</v>
      </c>
      <c r="F205" s="443">
        <f>INPUT!O148</f>
        <v>44.083155650319824</v>
      </c>
      <c r="G205" s="435">
        <f>INPUT!P148</f>
        <v>-0.22761495187503256</v>
      </c>
      <c r="H205" s="443">
        <f>INPUT!Q148</f>
        <v>33.940042826552464</v>
      </c>
      <c r="I205" s="435">
        <f>INPUT!R148</f>
        <v>-21.776656799521611</v>
      </c>
      <c r="J205" s="443">
        <f>INPUT!S148</f>
        <v>46.106094808126414</v>
      </c>
      <c r="K205" s="435">
        <f>INPUT!T148</f>
        <v>4.5108249538272416</v>
      </c>
      <c r="L205" s="443">
        <f>INPUT!U148</f>
        <v>45.264847512038529</v>
      </c>
      <c r="M205" s="435">
        <f>INPUT!V148</f>
        <v>0.44850543531069764</v>
      </c>
      <c r="N205" s="443">
        <f>INPUT!W148</f>
        <v>45.1165096678235</v>
      </c>
      <c r="O205" s="435">
        <f>INPUT!X148</f>
        <v>2.3441017374085771</v>
      </c>
      <c r="P205" s="443">
        <f>INPUT!Y148</f>
        <v>30.889000502260171</v>
      </c>
      <c r="Q205" s="435">
        <f>INPUT!Z148</f>
        <v>-8.9895064065899088</v>
      </c>
      <c r="R205" s="443">
        <f>INPUT!AA148</f>
        <v>44.065692733696174</v>
      </c>
      <c r="S205" s="435">
        <f>INPUT!AB148</f>
        <v>-4.4254497868915337</v>
      </c>
      <c r="T205" s="443">
        <f>INPUT!AC148</f>
        <v>45.454545454545453</v>
      </c>
      <c r="U205" s="435">
        <f>INPUT!AD148</f>
        <v>0.41908446163763102</v>
      </c>
      <c r="V205" s="443">
        <f>INPUT!AE148</f>
        <v>44.903581267217632</v>
      </c>
      <c r="W205" s="435">
        <f>INPUT!AF148</f>
        <v>-0.47195229013410334</v>
      </c>
      <c r="X205" s="443">
        <f>INPUT!AG148</f>
        <v>42.929506120726046</v>
      </c>
      <c r="Y205" s="435">
        <f>INPUT!AH148</f>
        <v>38.979913311163507</v>
      </c>
      <c r="Z205" s="443">
        <f>INPUT!AI148</f>
        <v>44.08514121981171</v>
      </c>
      <c r="AA205" s="435">
        <f>INPUT!AJ148</f>
        <v>4.4135210203255504E-2</v>
      </c>
      <c r="AB205" s="443">
        <f>INPUT!AK148</f>
        <v>42.921810699588477</v>
      </c>
      <c r="AC205" s="435">
        <f>INPUT!AL148</f>
        <v>-5.5720164609053491</v>
      </c>
      <c r="AD205" s="443">
        <f>INPUT!AM148</f>
        <v>43.48705501618123</v>
      </c>
      <c r="AE205" s="435">
        <f>INPUT!AN148</f>
        <v>-3.1545952707129676</v>
      </c>
      <c r="AF205" s="443">
        <f>INPUT!AO148</f>
        <v>42.102832512315267</v>
      </c>
      <c r="AG205" s="435">
        <f>INPUT!AP148</f>
        <v>-1.9256536660030799</v>
      </c>
      <c r="AH205" s="443">
        <f>INPUT!AQ148</f>
        <v>43.937125748502993</v>
      </c>
      <c r="AI205" s="435">
        <f>INPUT!AR148</f>
        <v>-0.33574911458421619</v>
      </c>
      <c r="AJ205" s="443">
        <f>INPUT!AS148</f>
        <v>42.071320182094077</v>
      </c>
      <c r="AK205" s="435">
        <f>INPUT!AT148</f>
        <v>-1.9814879746034464</v>
      </c>
      <c r="AL205" s="443">
        <f>INPUT!AU148</f>
        <v>42.405551272166534</v>
      </c>
      <c r="AM205" s="435">
        <f>INPUT!AV148</f>
        <v>-2.4869555862365833</v>
      </c>
      <c r="AN205" s="443">
        <f>INPUT!AW148</f>
        <v>42.145135566188195</v>
      </c>
      <c r="AO205" s="435">
        <f>INPUT!AX148</f>
        <v>0.1004755531841095</v>
      </c>
      <c r="AP205" s="443">
        <f>INPUT!AY148</f>
        <v>41.030160595377986</v>
      </c>
      <c r="AQ205" s="435">
        <f>INPUT!AZ148</f>
        <v>-6.6161932616269343</v>
      </c>
      <c r="AR205" s="443">
        <f>INPUT!BA148</f>
        <v>40.272520817562452</v>
      </c>
      <c r="AS205" s="435">
        <f>INPUT!BB148</f>
        <v>-4.2755952433772393</v>
      </c>
      <c r="AT205" s="443">
        <f>INPUT!BC148</f>
        <v>40.559969731365875</v>
      </c>
      <c r="AU205" s="435">
        <f>INPUT!BD148</f>
        <v>-4.3522168334880984</v>
      </c>
      <c r="AV205" s="443">
        <f>INPUT!BE148</f>
        <v>35.242792109256449</v>
      </c>
      <c r="AW205" s="435">
        <f>INPUT!BF148</f>
        <v>-16.377556660345149</v>
      </c>
      <c r="AX205" s="443">
        <f>INPUT!BG148</f>
        <v>41.726618705035975</v>
      </c>
      <c r="AY205" s="435">
        <f>INPUT!BH148</f>
        <v>1.6974296457821891</v>
      </c>
      <c r="AZ205" s="443">
        <f>INPUT!BI148</f>
        <v>40.651021953065857</v>
      </c>
      <c r="BA205" s="435">
        <f>INPUT!BJ148</f>
        <v>0.93984962406015171</v>
      </c>
      <c r="BB205" s="443">
        <f>INPUT!BK148</f>
        <v>38.096987509184423</v>
      </c>
      <c r="BC205" s="435">
        <f>INPUT!BL148</f>
        <v>-6.0724459078596809</v>
      </c>
      <c r="BD205" s="443">
        <f>INPUT!BM148</f>
        <v>38.867528836071301</v>
      </c>
      <c r="BE205" s="435">
        <f>INPUT!BN148</f>
        <v>10.285044146269051</v>
      </c>
      <c r="BF205" s="443">
        <f>INPUT!BO148</f>
        <v>42.370129870129873</v>
      </c>
      <c r="BG205" s="435">
        <f>INPUT!BP148</f>
        <v>1.5422077922077948</v>
      </c>
      <c r="BH205" s="443">
        <f>INPUT!BQ148</f>
        <v>42.04328453214513</v>
      </c>
      <c r="BI205" s="435">
        <f>INPUT!BR148</f>
        <v>3.424914091180109</v>
      </c>
      <c r="BJ205" s="443">
        <f>INPUT!BS148</f>
        <v>43.321416964575889</v>
      </c>
      <c r="BK205" s="435">
        <f>INPUT!BT148</f>
        <v>13.713497567575295</v>
      </c>
      <c r="BL205" s="443">
        <f>INPUT!BU148</f>
        <v>44.089456869009588</v>
      </c>
      <c r="BM205" s="435">
        <f>INPUT!BV148</f>
        <v>13.435194336543566</v>
      </c>
      <c r="BN205" s="443">
        <f>INPUT!BW148</f>
        <v>44.705224923162895</v>
      </c>
      <c r="BO205" s="435">
        <f>INPUT!BX148</f>
        <v>5.5111821941315808</v>
      </c>
      <c r="BP205" s="443">
        <f>INPUT!BY148</f>
        <v>44.710982658959537</v>
      </c>
      <c r="BQ205" s="435">
        <f>INPUT!BZ148</f>
        <v>6.3451230238083856</v>
      </c>
      <c r="BR205" s="443">
        <f>INPUT!CA148</f>
        <v>42.672176308539946</v>
      </c>
      <c r="BS205" s="435">
        <f>INPUT!CB148</f>
        <v>-1.4986597889141806</v>
      </c>
      <c r="BT205" s="443">
        <f>INPUT!CC148</f>
        <v>41.823899371069182</v>
      </c>
      <c r="BU205" s="435">
        <f>INPUT!CD148</f>
        <v>-5.1385470786619365</v>
      </c>
      <c r="BV205" s="443">
        <f>INPUT!CE148</f>
        <v>43.780892253408865</v>
      </c>
      <c r="BW205" s="435">
        <f>INPUT!CF148</f>
        <v>-2.0676166406560448</v>
      </c>
      <c r="BX205" s="443">
        <f>INPUT!CG148</f>
        <v>41.646809637278267</v>
      </c>
      <c r="BY205" s="435">
        <f>INPUT!CH148</f>
        <v>-6.8532893697590191</v>
      </c>
      <c r="BZ205" s="443">
        <f>INPUT!CI148</f>
        <v>41.947950298405246</v>
      </c>
      <c r="CA205" s="435">
        <f>INPUT!CJ148</f>
        <v>-1.6971855498960409</v>
      </c>
      <c r="CB205" s="443">
        <f>INPUT!CK148</f>
        <v>40.685474469573329</v>
      </c>
      <c r="CC205" s="435">
        <f>INPUT!CL148</f>
        <v>-2.721948260719409</v>
      </c>
      <c r="CD205" s="443">
        <f>INPUT!CM148</f>
        <v>41.880146386093323</v>
      </c>
      <c r="CE205" s="435">
        <f>INPUT!CN148</f>
        <v>-4.3414964142663104</v>
      </c>
      <c r="CF205" s="443">
        <f>INPUT!CO148</f>
        <v>41.895261845386536</v>
      </c>
      <c r="CG205" s="435">
        <f>INPUT!CP148</f>
        <v>0.59656960586453867</v>
      </c>
      <c r="CH205" s="443">
        <f>INPUT!CQ148</f>
        <v>40.487288135593218</v>
      </c>
      <c r="CI205" s="435">
        <f>INPUT!CR148</f>
        <v>-3.4820823244552157</v>
      </c>
      <c r="CJ205" s="443">
        <f>INPUT!CS148</f>
        <v>40.082474226804123</v>
      </c>
      <c r="CK205" s="435">
        <f>INPUT!CT148</f>
        <v>-1.4821020293622422</v>
      </c>
      <c r="CL205" s="443">
        <f>INPUT!CU148</f>
        <v>41.315897016755208</v>
      </c>
      <c r="CM205" s="435">
        <f>INPUT!CV148</f>
        <v>-1.3472955995337155</v>
      </c>
      <c r="CN205" s="443">
        <f>INPUT!CW148</f>
        <v>39.983696759730996</v>
      </c>
      <c r="CO205" s="435">
        <f>INPUT!CX148</f>
        <v>-4.5627238056420882</v>
      </c>
      <c r="CP205" s="443">
        <f>INPUT!CY148</f>
        <v>38.463035019455255</v>
      </c>
      <c r="CQ205" s="435">
        <f>INPUT!CZ148</f>
        <v>-4.999725122015275</v>
      </c>
      <c r="CR205" s="443">
        <f>INPUT!DA148</f>
        <v>39.366073175503814</v>
      </c>
      <c r="CS205" s="435">
        <f>INPUT!DB148</f>
        <v>-1.787317437657665</v>
      </c>
      <c r="CT205" s="443">
        <f>INPUT!DC148</f>
        <v>38.143881764833729</v>
      </c>
      <c r="CU205" s="435">
        <f>INPUT!DD148</f>
        <v>-7.6774691606843355</v>
      </c>
      <c r="CV205" s="443">
        <f>INPUT!DE148</f>
        <v>36.486177747315516</v>
      </c>
      <c r="CW205" s="435">
        <f>INPUT!DF148</f>
        <v>-8.7473627899708255</v>
      </c>
      <c r="CX205" s="443">
        <f>INPUT!DG148</f>
        <v>37.130513869940884</v>
      </c>
      <c r="CY205" s="435">
        <f>INPUT!DH148</f>
        <v>-3.4644201863954782</v>
      </c>
      <c r="CZ205" s="443">
        <f>INPUT!DI148</f>
        <v>36.524574889354767</v>
      </c>
      <c r="DA205" s="435">
        <f>INPUT!DJ148</f>
        <v>-7.2181400300734495</v>
      </c>
      <c r="DB205" s="443">
        <f>INPUT!DK148</f>
        <v>36.488405111216281</v>
      </c>
      <c r="DC205" s="435">
        <f>INPUT!DL148</f>
        <v>-4.3400843779452298</v>
      </c>
      <c r="DD205" s="443">
        <f>INPUT!DM148</f>
        <v>36.267605633802816</v>
      </c>
      <c r="DE205" s="435">
        <f>INPUT!DN148</f>
        <v>-0.59905456533818624</v>
      </c>
      <c r="DF205" s="443">
        <f>INPUT!DO148</f>
        <v>36.624732969380489</v>
      </c>
      <c r="DG205" s="435">
        <f>INPUT!DP148</f>
        <v>-1.3621704841791926</v>
      </c>
      <c r="DH205" s="443">
        <f>INPUT!DQ148</f>
        <v>35.116097051917563</v>
      </c>
      <c r="DI205" s="435">
        <f>INPUT!DR148</f>
        <v>-3.8562470383405101</v>
      </c>
      <c r="DJ205" s="443">
        <f>INPUT!DS148</f>
        <v>35.762665944188562</v>
      </c>
      <c r="DK205" s="435">
        <f>INPUT!DT148</f>
        <v>-1.9889583137867262</v>
      </c>
      <c r="DL205" s="443">
        <f>INPUT!DU148</f>
        <v>34.357541899441344</v>
      </c>
      <c r="DM205" s="435">
        <f>INPUT!DV148</f>
        <v>-5.2665835005694994</v>
      </c>
      <c r="DN205" s="443">
        <f>INPUT!DW148</f>
        <v>34.123883928571431</v>
      </c>
      <c r="DO205" s="435">
        <f>INPUT!DX148</f>
        <v>-6.8283065514767038</v>
      </c>
      <c r="DP205" s="443">
        <f>INPUT!DY148</f>
        <v>34.016053141433709</v>
      </c>
      <c r="DQ205" s="435">
        <f>INPUT!DZ148</f>
        <v>-3.1325916113555841</v>
      </c>
      <c r="DR205" s="443">
        <f>INPUT!EA148</f>
        <v>35.742652899126291</v>
      </c>
      <c r="DS205" s="435">
        <f>INPUT!EB148</f>
        <v>-5.5960719185488284E-2</v>
      </c>
      <c r="DT205" s="443">
        <f>INPUT!EC148</f>
        <v>35.81383773021404</v>
      </c>
      <c r="DU205" s="435">
        <f>INPUT!ED148</f>
        <v>4.2386496537937024</v>
      </c>
      <c r="DV205" s="443">
        <f>INPUT!EE148</f>
        <v>35.690555291884195</v>
      </c>
      <c r="DW205" s="435">
        <f>INPUT!EF148</f>
        <v>4.5911285086777998</v>
      </c>
      <c r="DX205" s="443">
        <f>INPUT!EG148</f>
        <v>36.735725113693782</v>
      </c>
      <c r="DY205" s="435">
        <f>INPUT!EH148</f>
        <v>7.9952602406636597</v>
      </c>
      <c r="DZ205" s="443">
        <f>INPUT!EI148</f>
        <v>38.952406274926879</v>
      </c>
      <c r="EA205" s="435">
        <f>INPUT!EJ148</f>
        <v>8.980176666962091</v>
      </c>
      <c r="EB205" s="443">
        <f>INPUT!EK148</f>
        <v>38.743731855370811</v>
      </c>
      <c r="EC205" s="435">
        <f>INPUT!EL148</f>
        <v>8.1808996489783894</v>
      </c>
      <c r="ED205" s="443">
        <f>INPUT!EM148</f>
        <v>39.209968186638392</v>
      </c>
      <c r="EE205" s="435">
        <f>INPUT!EN148</f>
        <v>9.860908203786023</v>
      </c>
      <c r="EF205" s="443">
        <f>INPUT!EO148</f>
        <v>38.434547908232119</v>
      </c>
      <c r="EG205" s="435">
        <f>INPUT!EP148</f>
        <v>4.6244433430417731</v>
      </c>
      <c r="EH205" s="443">
        <f>INPUT!EQ148</f>
        <v>38.391559399707717</v>
      </c>
      <c r="EI205" s="435">
        <f>INPUT!ER148</f>
        <v>-1.4398260052554734</v>
      </c>
      <c r="EJ205" s="443">
        <f>INPUT!ES148</f>
        <v>38.360354331624826</v>
      </c>
      <c r="EK205" s="435">
        <f>INPUT!ET148</f>
        <v>-0.98952141517271164</v>
      </c>
      <c r="EL205" s="443">
        <f>INPUT!EU148</f>
        <v>38.336246448564232</v>
      </c>
      <c r="EM205" s="435">
        <f>INPUT!EV148</f>
        <v>-2.2283153455143534</v>
      </c>
      <c r="EN205" s="443">
        <f>INPUT!EW148</f>
        <v>38.335586498082037</v>
      </c>
      <c r="EO205" s="435">
        <f>INPUT!EX148</f>
        <v>-0.25748035435818606</v>
      </c>
      <c r="EQ205" s="443">
        <f>INPUT!FF148</f>
        <v>43.278316744361852</v>
      </c>
      <c r="ER205" s="435">
        <f>INPUT!FG148</f>
        <v>5.6159408627614038</v>
      </c>
      <c r="ES205" s="443">
        <f>INPUT!FH148</f>
        <v>41.796038543897218</v>
      </c>
      <c r="ET205" s="435">
        <f>INPUT!FI148</f>
        <v>-3.4249904154549649</v>
      </c>
      <c r="EU205" s="443">
        <f>INPUT!FJ148</f>
        <v>41.678650804026667</v>
      </c>
      <c r="EV205" s="435">
        <f>INPUT!FK148</f>
        <v>-0.28085853099992786</v>
      </c>
      <c r="EW205" s="443">
        <f>INPUT!FL148</f>
        <v>44.30321977044018</v>
      </c>
      <c r="EX205" s="435">
        <f>INPUT!FM148</f>
        <v>6.2971543362913884</v>
      </c>
      <c r="EY205" s="443">
        <f>INPUT!FN148</f>
        <v>43.134139228030655</v>
      </c>
      <c r="EZ205" s="435">
        <f>INPUT!FO148</f>
        <v>-2.6388162044817198</v>
      </c>
      <c r="FA205" s="443">
        <f>INPUT!FP148</f>
        <v>42.65129682997118</v>
      </c>
      <c r="FB205" s="435">
        <f>INPUT!FQ148</f>
        <v>-1.1193973189238982</v>
      </c>
      <c r="FC205" s="443">
        <f>INPUT!FR148</f>
        <v>39.263891540958561</v>
      </c>
      <c r="FD205" s="435">
        <f>INPUT!FS148</f>
        <v>-7.9420921303201331</v>
      </c>
      <c r="FE205" s="443">
        <f>INPUT!FT148</f>
        <v>39.803055402171914</v>
      </c>
      <c r="FF205" s="435">
        <f>INPUT!FU148</f>
        <v>1.3731798862853806</v>
      </c>
      <c r="FG205" s="443">
        <f>INPUT!FV148</f>
        <v>42.983832993250665</v>
      </c>
      <c r="FH205" s="435">
        <f>INPUT!FW148</f>
        <v>7.9912900126385411</v>
      </c>
      <c r="FI205" s="443">
        <f>INPUT!FX148</f>
        <v>43.438039351052815</v>
      </c>
      <c r="FJ205" s="435">
        <f>INPUT!FY148</f>
        <v>1.0566911468166795</v>
      </c>
      <c r="FK205" s="443">
        <f>INPUT!FZ148</f>
        <v>41.977020562167894</v>
      </c>
      <c r="FL205" s="435">
        <f>INPUT!GA148</f>
        <v>-3.3634547293385331</v>
      </c>
      <c r="FM205" s="443">
        <f>INPUT!GB148</f>
        <v>41.050509453495344</v>
      </c>
      <c r="FN205" s="435">
        <f>INPUT!GC148</f>
        <v>-2.2071864469284774</v>
      </c>
      <c r="FO205" s="443">
        <f>INPUT!GD148</f>
        <v>39.761619788549766</v>
      </c>
      <c r="FP205" s="435">
        <f>INPUT!GE148</f>
        <v>-3.1397653332554065</v>
      </c>
      <c r="FQ205" s="443">
        <f>INPUT!GF148</f>
        <v>37.087554473937409</v>
      </c>
      <c r="FR205" s="435">
        <f>INPUT!GG148</f>
        <v>-6.7252424041900127</v>
      </c>
      <c r="FS205" s="443">
        <f>INPUT!GH148</f>
        <v>36.148076457778856</v>
      </c>
      <c r="FT205" s="435">
        <f>INPUT!GI148</f>
        <v>-2.5331355207546924</v>
      </c>
      <c r="FU205" s="443">
        <f>INPUT!GJ148</f>
        <v>34.572850428531929</v>
      </c>
      <c r="FV205" s="435">
        <f>INPUT!GK148</f>
        <v>-4.3577036003196401</v>
      </c>
      <c r="FW205" s="443">
        <f>INPUT!GL148</f>
        <v>35.992985532661116</v>
      </c>
      <c r="FX205" s="435">
        <f>INPUT!GM148</f>
        <v>4.1076598733588821</v>
      </c>
      <c r="FY205" s="443">
        <f>INPUT!GN148</f>
        <v>38.836760497770676</v>
      </c>
      <c r="FZ205" s="435">
        <f>INPUT!GO148</f>
        <v>7.9009143671314286</v>
      </c>
      <c r="GA205" s="443">
        <f>INPUT!GP148</f>
        <v>38.355912246608355</v>
      </c>
      <c r="GB205" s="435">
        <f>INPUT!GQ148</f>
        <v>-1.2381265713187428</v>
      </c>
      <c r="GC205" s="443">
        <f>INPUT!GR148</f>
        <v>38.521560367946854</v>
      </c>
      <c r="GD205" s="435">
        <f>INPUT!GS148</f>
        <v>0.43187115528231512</v>
      </c>
      <c r="GE205" s="443">
        <f>INPUT!GT148</f>
        <v>38.139382775283707</v>
      </c>
      <c r="GF205" s="435">
        <f>INPUT!GU148</f>
        <v>-0.99211347882249834</v>
      </c>
      <c r="GG205" s="443">
        <f>INPUT!GV148</f>
        <v>38.192238863167546</v>
      </c>
      <c r="GH205" s="435">
        <f>INPUT!GW148</f>
        <v>0.13858663679815475</v>
      </c>
      <c r="GI205" s="443">
        <f>INPUT!GX148</f>
        <v>38.212942813059101</v>
      </c>
      <c r="GJ205" s="435">
        <f>INPUT!GY148</f>
        <v>5.4209835578711285E-2</v>
      </c>
      <c r="GK205" s="435">
        <f>INPUT!GZ148</f>
        <v>-0.32333530752305384</v>
      </c>
      <c r="GL205" s="436"/>
    </row>
    <row r="206" spans="1:194" ht="12" hidden="1" customHeight="1" outlineLevel="1" x14ac:dyDescent="0.2">
      <c r="A206" s="433" t="str">
        <f>INPUT!B238</f>
        <v>Inc in Future Benefits (%)</v>
      </c>
      <c r="B206" s="443">
        <f>INPUT!K149</f>
        <v>26.279683377308704</v>
      </c>
      <c r="C206" s="435">
        <f>INPUT!L149</f>
        <v>-9.0462022118677599</v>
      </c>
      <c r="D206" s="443">
        <f>INPUT!M149</f>
        <v>24.331696672122206</v>
      </c>
      <c r="E206" s="435">
        <f>INPUT!N149</f>
        <v>-10.858324508199358</v>
      </c>
      <c r="F206" s="443">
        <f>INPUT!O149</f>
        <v>25</v>
      </c>
      <c r="G206" s="435">
        <f>INPUT!P149</f>
        <v>-7.268518518518519</v>
      </c>
      <c r="H206" s="443">
        <f>INPUT!Q149</f>
        <v>35.010706638115629</v>
      </c>
      <c r="I206" s="435">
        <f>INPUT!R149</f>
        <v>26.38166153033028</v>
      </c>
      <c r="J206" s="443">
        <f>INPUT!S149</f>
        <v>22.34762979683973</v>
      </c>
      <c r="K206" s="435">
        <f>INPUT!T149</f>
        <v>-14.962332399575718</v>
      </c>
      <c r="L206" s="443">
        <f>INPUT!U149</f>
        <v>22.899946495452113</v>
      </c>
      <c r="M206" s="435">
        <f>INPUT!V149</f>
        <v>-5.8843006139826954</v>
      </c>
      <c r="N206" s="443">
        <f>INPUT!W149</f>
        <v>23.549826474962813</v>
      </c>
      <c r="O206" s="435">
        <f>INPUT!X149</f>
        <v>-5.8006941001487515</v>
      </c>
      <c r="P206" s="443">
        <f>INPUT!Y149</f>
        <v>37.317930688096432</v>
      </c>
      <c r="Q206" s="435">
        <f>INPUT!Z149</f>
        <v>6.5900527910766726</v>
      </c>
      <c r="R206" s="443">
        <f>INPUT!AA149</f>
        <v>23.584455265921893</v>
      </c>
      <c r="S206" s="435">
        <f>INPUT!AB149</f>
        <v>5.5344816444787615</v>
      </c>
      <c r="T206" s="443">
        <f>INPUT!AC149</f>
        <v>22.326895902025438</v>
      </c>
      <c r="U206" s="435">
        <f>INPUT!AD149</f>
        <v>-2.5024101848468594</v>
      </c>
      <c r="V206" s="443">
        <f>INPUT!AE149</f>
        <v>22.543617998163455</v>
      </c>
      <c r="W206" s="435">
        <f>INPUT!AF149</f>
        <v>-4.2726789425353795</v>
      </c>
      <c r="X206" s="443">
        <f>INPUT!AG149</f>
        <v>25.411566061629383</v>
      </c>
      <c r="Y206" s="435">
        <f>INPUT!AH149</f>
        <v>-31.905211266885459</v>
      </c>
      <c r="Z206" s="443">
        <f>INPUT!AI149</f>
        <v>23.168235775685634</v>
      </c>
      <c r="AA206" s="435">
        <f>INPUT!AJ149</f>
        <v>-1.7648043405847469</v>
      </c>
      <c r="AB206" s="443">
        <f>INPUT!AK149</f>
        <v>23.827160493827158</v>
      </c>
      <c r="AC206" s="435">
        <f>INPUT!AL149</f>
        <v>6.7195395113819556</v>
      </c>
      <c r="AD206" s="443">
        <f>INPUT!AM149</f>
        <v>23.867313915857604</v>
      </c>
      <c r="AE206" s="435">
        <f>INPUT!AN149</f>
        <v>5.8717102010954259</v>
      </c>
      <c r="AF206" s="443">
        <f>INPUT!AO149</f>
        <v>25.207820197044335</v>
      </c>
      <c r="AG206" s="435">
        <f>INPUT!AP149</f>
        <v>-0.8017839754185685</v>
      </c>
      <c r="AH206" s="443">
        <f>INPUT!AQ149</f>
        <v>22.941616766467064</v>
      </c>
      <c r="AI206" s="435">
        <f>INPUT!AR149</f>
        <v>-0.97814529950700502</v>
      </c>
      <c r="AJ206" s="443">
        <f>INPUT!AS149</f>
        <v>23.748103186646432</v>
      </c>
      <c r="AK206" s="435">
        <f>INPUT!AT149</f>
        <v>-0.33179491614708789</v>
      </c>
      <c r="AL206" s="443">
        <f>INPUT!AU149</f>
        <v>24.209714726291441</v>
      </c>
      <c r="AM206" s="435">
        <f>INPUT!AV149</f>
        <v>1.4346013616821196</v>
      </c>
      <c r="AN206" s="443">
        <f>INPUT!AW149</f>
        <v>23.564593301435409</v>
      </c>
      <c r="AO206" s="435">
        <f>INPUT!AX149</f>
        <v>-6.5187187260308921</v>
      </c>
      <c r="AP206" s="443">
        <f>INPUT!AY149</f>
        <v>23.932628280454367</v>
      </c>
      <c r="AQ206" s="435">
        <f>INPUT!AZ149</f>
        <v>4.3197108733671774</v>
      </c>
      <c r="AR206" s="443">
        <f>INPUT!BA149</f>
        <v>24.678274034822103</v>
      </c>
      <c r="AS206" s="435">
        <f>INPUT!BB149</f>
        <v>3.9168216546183299</v>
      </c>
      <c r="AT206" s="443">
        <f>INPUT!BC149</f>
        <v>25.501324252743096</v>
      </c>
      <c r="AU206" s="435">
        <f>INPUT!BD149</f>
        <v>5.3350877573496769</v>
      </c>
      <c r="AV206" s="443">
        <f>INPUT!BE149</f>
        <v>30.273141122913504</v>
      </c>
      <c r="AW206" s="435">
        <f>INPUT!BF149</f>
        <v>28.468761313480641</v>
      </c>
      <c r="AX206" s="443">
        <f>INPUT!BG149</f>
        <v>22.112836046951912</v>
      </c>
      <c r="AY206" s="435">
        <f>INPUT!BH149</f>
        <v>-7.6038127203465926</v>
      </c>
      <c r="AZ206" s="443">
        <f>INPUT!BI149</f>
        <v>23.012869038607118</v>
      </c>
      <c r="BA206" s="435">
        <f>INPUT!BJ149</f>
        <v>-6.7484662576686949</v>
      </c>
      <c r="BB206" s="443">
        <f>INPUT!BK149</f>
        <v>25.642909625275536</v>
      </c>
      <c r="BC206" s="435">
        <f>INPUT!BL149</f>
        <v>0.55520792226000371</v>
      </c>
      <c r="BD206" s="443">
        <f>INPUT!BM149</f>
        <v>25.131073051380636</v>
      </c>
      <c r="BE206" s="435">
        <f>INPUT!BN149</f>
        <v>-16.985578241304069</v>
      </c>
      <c r="BF206" s="443">
        <f>INPUT!BO149</f>
        <v>20.032467532467532</v>
      </c>
      <c r="BG206" s="435">
        <f>INPUT!BP149</f>
        <v>-9.4079678882761151</v>
      </c>
      <c r="BH206" s="443">
        <f>INPUT!BQ149</f>
        <v>19.891788669637172</v>
      </c>
      <c r="BI206" s="435">
        <f>INPUT!BR149</f>
        <v>-13.562326208583219</v>
      </c>
      <c r="BJ206" s="443">
        <f>INPUT!BS149</f>
        <v>18.882027949301268</v>
      </c>
      <c r="BK206" s="435">
        <f>INPUT!BT149</f>
        <v>-26.365501320919705</v>
      </c>
      <c r="BL206" s="443">
        <f>INPUT!BU149</f>
        <v>19.517862329363929</v>
      </c>
      <c r="BM206" s="435">
        <f>INPUT!BV149</f>
        <v>-22.335738352836998</v>
      </c>
      <c r="BN206" s="443">
        <f>INPUT!BW149</f>
        <v>16.82034087734004</v>
      </c>
      <c r="BO206" s="435">
        <f>INPUT!BX149</f>
        <v>-16.034603075839016</v>
      </c>
      <c r="BP206" s="443">
        <f>INPUT!BY149</f>
        <v>15.751445086705202</v>
      </c>
      <c r="BQ206" s="435">
        <f>INPUT!BZ149</f>
        <v>-20.814335260115602</v>
      </c>
      <c r="BR206" s="443">
        <f>INPUT!CA149</f>
        <v>17.245179063360883</v>
      </c>
      <c r="BS206" s="435">
        <f>INPUT!CB149</f>
        <v>-8.6688193150405546</v>
      </c>
      <c r="BT206" s="443">
        <f>INPUT!CC149</f>
        <v>17.845911949685533</v>
      </c>
      <c r="BU206" s="435">
        <f>INPUT!CD149</f>
        <v>-8.566257674453448</v>
      </c>
      <c r="BV206" s="443">
        <f>INPUT!CE149</f>
        <v>15.69947269946225</v>
      </c>
      <c r="BW206" s="435">
        <f>INPUT!CF149</f>
        <v>-6.6637661272834103</v>
      </c>
      <c r="BX206" s="443">
        <f>INPUT!CG149</f>
        <v>17.368281705056923</v>
      </c>
      <c r="BY206" s="435">
        <f>INPUT!CH149</f>
        <v>10.264687522012771</v>
      </c>
      <c r="BZ206" s="443">
        <f>INPUT!CI149</f>
        <v>17.586341845220623</v>
      </c>
      <c r="CA206" s="435">
        <f>INPUT!CJ149</f>
        <v>1.9783081440109429</v>
      </c>
      <c r="CB206" s="443">
        <f>INPUT!CK149</f>
        <v>20.261133131266028</v>
      </c>
      <c r="CC206" s="435">
        <f>INPUT!CL149</f>
        <v>13.533750409561197</v>
      </c>
      <c r="CD206" s="443">
        <f>INPUT!CM149</f>
        <v>17.13174748398902</v>
      </c>
      <c r="CE206" s="435">
        <f>INPUT!CN149</f>
        <v>9.1230757360139201</v>
      </c>
      <c r="CF206" s="443">
        <f>INPUT!CO149</f>
        <v>17.796418045794603</v>
      </c>
      <c r="CG206" s="435">
        <f>INPUT!CP149</f>
        <v>2.4650471935460549</v>
      </c>
      <c r="CH206" s="443">
        <f>INPUT!CQ149</f>
        <v>19.110169491525426</v>
      </c>
      <c r="CI206" s="435">
        <f>INPUT!CR149</f>
        <v>8.664835812451388</v>
      </c>
      <c r="CJ206" s="443">
        <f>INPUT!CS149</f>
        <v>21.969072164948454</v>
      </c>
      <c r="CK206" s="435">
        <f>INPUT!CT149</f>
        <v>8.4296323538134885</v>
      </c>
      <c r="CL206" s="443">
        <f>INPUT!CU149</f>
        <v>19.309358398038416</v>
      </c>
      <c r="CM206" s="435">
        <f>INPUT!CV149</f>
        <v>12.710967845425847</v>
      </c>
      <c r="CN206" s="443">
        <f>INPUT!CW149</f>
        <v>22.050132463827186</v>
      </c>
      <c r="CO206" s="435">
        <f>INPUT!CX149</f>
        <v>23.902081908206018</v>
      </c>
      <c r="CP206" s="443">
        <f>INPUT!CY149</f>
        <v>24.163424124513618</v>
      </c>
      <c r="CQ206" s="435">
        <f>INPUT!CZ149</f>
        <v>26.442751516301843</v>
      </c>
      <c r="CR206" s="443">
        <f>INPUT!DA149</f>
        <v>24.51575034239875</v>
      </c>
      <c r="CS206" s="435">
        <f>INPUT!DB149</f>
        <v>11.592106204255215</v>
      </c>
      <c r="CT206" s="443">
        <f>INPUT!DC149</f>
        <v>23.38622038687242</v>
      </c>
      <c r="CU206" s="435">
        <f>INPUT!DD149</f>
        <v>21.113399548522338</v>
      </c>
      <c r="CV206" s="443">
        <f>INPUT!DE149</f>
        <v>25.131368517249257</v>
      </c>
      <c r="CW206" s="435">
        <f>INPUT!DF149</f>
        <v>13.973775706231152</v>
      </c>
      <c r="CX206" s="443">
        <f>INPUT!DG149</f>
        <v>25.670759436107321</v>
      </c>
      <c r="CY206" s="435">
        <f>INPUT!DH149</f>
        <v>6.2380865552267517</v>
      </c>
      <c r="CZ206" s="443">
        <f>INPUT!DI149</f>
        <v>24.831120428604706</v>
      </c>
      <c r="DA206" s="435">
        <f>INPUT!DJ149</f>
        <v>1.2863978536302056</v>
      </c>
      <c r="DB206" s="443">
        <f>INPUT!DK149</f>
        <v>23.473734027449126</v>
      </c>
      <c r="DC206" s="435">
        <f>INPUT!DL149</f>
        <v>0.37421027908310922</v>
      </c>
      <c r="DD206" s="443">
        <f>INPUT!DM149</f>
        <v>24.413145539906104</v>
      </c>
      <c r="DE206" s="435">
        <f>INPUT!DN149</f>
        <v>-2.8578745198463484</v>
      </c>
      <c r="DF206" s="443">
        <f>INPUT!DO149</f>
        <v>25.872300023736056</v>
      </c>
      <c r="DG206" s="435">
        <f>INPUT!DP149</f>
        <v>0.78509787811440468</v>
      </c>
      <c r="DH206" s="443">
        <f>INPUT!DQ149</f>
        <v>25.69788677276285</v>
      </c>
      <c r="DI206" s="435">
        <f>INPUT!DR149</f>
        <v>3.4906453240815205</v>
      </c>
      <c r="DJ206" s="443">
        <f>INPUT!DS149</f>
        <v>24.600379301002441</v>
      </c>
      <c r="DK206" s="435">
        <f>INPUT!DT149</f>
        <v>4.7995997238269306</v>
      </c>
      <c r="DL206" s="443">
        <f>INPUT!DU149</f>
        <v>26.256983240223462</v>
      </c>
      <c r="DM206" s="435">
        <f>INPUT!DV149</f>
        <v>7.5526428878384122</v>
      </c>
      <c r="DN206" s="443">
        <f>INPUT!DW149</f>
        <v>25.558035714285715</v>
      </c>
      <c r="DO206" s="435">
        <f>INPUT!DX149</f>
        <v>-1.2146748034076005</v>
      </c>
      <c r="DP206" s="443">
        <f>INPUT!DY149</f>
        <v>25.989482424577915</v>
      </c>
      <c r="DQ206" s="435">
        <f>INPUT!DZ149</f>
        <v>1.1347067344235073</v>
      </c>
      <c r="DR206" s="443">
        <f>INPUT!EA149</f>
        <v>24.702144559173949</v>
      </c>
      <c r="DS206" s="435">
        <f>INPUT!EB149</f>
        <v>0.41367353294166076</v>
      </c>
      <c r="DT206" s="443">
        <f>INPUT!EC149</f>
        <v>25.286212045793928</v>
      </c>
      <c r="DU206" s="435">
        <f>INPUT!ED149</f>
        <v>-3.6971924213380136</v>
      </c>
      <c r="DV206" s="443">
        <f>INPUT!EE149</f>
        <v>26.079734219269103</v>
      </c>
      <c r="DW206" s="435">
        <f>INPUT!EF149</f>
        <v>2.0412308317253824</v>
      </c>
      <c r="DX206" s="443">
        <f>INPUT!EG149</f>
        <v>26.124305204648813</v>
      </c>
      <c r="DY206" s="435">
        <f>INPUT!EH149</f>
        <v>0.51875900361677552</v>
      </c>
      <c r="DZ206" s="443">
        <f>INPUT!EI149</f>
        <v>21.882478064344589</v>
      </c>
      <c r="EA206" s="435">
        <f>INPUT!EJ149</f>
        <v>-11.414662755595383</v>
      </c>
      <c r="EB206" s="443">
        <f>INPUT!EK149</f>
        <v>21.219319081551859</v>
      </c>
      <c r="EC206" s="435">
        <f>INPUT!EL149</f>
        <v>-16.083440876303769</v>
      </c>
      <c r="ED206" s="443">
        <f>INPUT!EM149</f>
        <v>21.765641569459174</v>
      </c>
      <c r="EE206" s="435">
        <f>INPUT!EN149</f>
        <v>-16.541934873793483</v>
      </c>
      <c r="EF206" s="443">
        <f>INPUT!EO149</f>
        <v>21.700404858299596</v>
      </c>
      <c r="EG206" s="435">
        <f>INPUT!EP149</f>
        <v>-16.934040203917021</v>
      </c>
      <c r="EH206" s="443">
        <f>INPUT!EQ149</f>
        <v>21.516148674561471</v>
      </c>
      <c r="EI206" s="435">
        <f>INPUT!ER149</f>
        <v>-1.6740763486929655</v>
      </c>
      <c r="EJ206" s="443">
        <f>INPUT!ES149</f>
        <v>21.49866011992161</v>
      </c>
      <c r="EK206" s="435">
        <f>INPUT!ET149</f>
        <v>1.31644675918281</v>
      </c>
      <c r="EL206" s="443">
        <f>INPUT!EU149</f>
        <v>21.063871675035291</v>
      </c>
      <c r="EM206" s="435">
        <f>INPUT!EV149</f>
        <v>-3.2242095514822044</v>
      </c>
      <c r="EN206" s="443">
        <f>INPUT!EW149</f>
        <v>21.484779246177844</v>
      </c>
      <c r="EO206" s="435">
        <f>INPUT!EX149</f>
        <v>-0.99364787675508826</v>
      </c>
      <c r="EQ206" s="443">
        <f>INPUT!FF149</f>
        <v>27.70568224770064</v>
      </c>
      <c r="ER206" s="435">
        <f>INPUT!FG149</f>
        <v>-10.068610697593062</v>
      </c>
      <c r="ES206" s="443">
        <f>INPUT!FH149</f>
        <v>27.663276231263385</v>
      </c>
      <c r="ET206" s="435">
        <f>INPUT!FI149</f>
        <v>-0.15305891426216078</v>
      </c>
      <c r="EU206" s="443">
        <f>INPUT!FJ149</f>
        <v>26.696300169956857</v>
      </c>
      <c r="EV206" s="435">
        <f>INPUT!FK149</f>
        <v>-3.495522559304487</v>
      </c>
      <c r="EW206" s="443">
        <f>INPUT!FL149</f>
        <v>23.515049175090706</v>
      </c>
      <c r="EX206" s="435">
        <f>INPUT!FM149</f>
        <v>-11.916449000847795</v>
      </c>
      <c r="EY206" s="443">
        <f>INPUT!FN149</f>
        <v>24.036044009091459</v>
      </c>
      <c r="EZ206" s="435">
        <f>INPUT!FO149</f>
        <v>2.2155804570999527</v>
      </c>
      <c r="FA206" s="443">
        <f>INPUT!FP149</f>
        <v>23.611911623438999</v>
      </c>
      <c r="FB206" s="435">
        <f>INPUT!FQ149</f>
        <v>-1.7645681855634532</v>
      </c>
      <c r="FC206" s="443">
        <f>INPUT!FR149</f>
        <v>26.112278021768187</v>
      </c>
      <c r="FD206" s="435">
        <f>INPUT!FS149</f>
        <v>10.589428074290819</v>
      </c>
      <c r="FE206" s="443">
        <f>INPUT!FT149</f>
        <v>24.010675501564513</v>
      </c>
      <c r="FF206" s="435">
        <f>INPUT!FU149</f>
        <v>-8.0483308214308167</v>
      </c>
      <c r="FG206" s="443">
        <f>INPUT!FV149</f>
        <v>19.580913514361953</v>
      </c>
      <c r="FH206" s="435">
        <f>INPUT!FW149</f>
        <v>-18.449135206187439</v>
      </c>
      <c r="FI206" s="443">
        <f>INPUT!FX149</f>
        <v>16.941663790127716</v>
      </c>
      <c r="FJ206" s="435">
        <f>INPUT!FY149</f>
        <v>-13.478685365207477</v>
      </c>
      <c r="FK206" s="443">
        <f>INPUT!FZ149</f>
        <v>17.800659338108161</v>
      </c>
      <c r="FL206" s="435">
        <f>INPUT!GA149</f>
        <v>5.0703139822725118</v>
      </c>
      <c r="FM206" s="443">
        <f>INPUT!GB149</f>
        <v>19.078624747997601</v>
      </c>
      <c r="FN206" s="435">
        <f>INPUT!GC149</f>
        <v>7.1793150220763824</v>
      </c>
      <c r="FO206" s="443">
        <f>INPUT!GD149</f>
        <v>22.551366447237182</v>
      </c>
      <c r="FP206" s="435">
        <f>INPUT!GE149</f>
        <v>18.202264288488944</v>
      </c>
      <c r="FQ206" s="443">
        <f>INPUT!GF149</f>
        <v>24.73824211896542</v>
      </c>
      <c r="FR206" s="435">
        <f>INPUT!GG149</f>
        <v>9.6973089273539657</v>
      </c>
      <c r="FS206" s="443">
        <f>INPUT!GH149</f>
        <v>24.84272925235906</v>
      </c>
      <c r="FT206" s="435">
        <f>INPUT!GI149</f>
        <v>0.42237088994101502</v>
      </c>
      <c r="FU206" s="443">
        <f>INPUT!GJ149</f>
        <v>25.594415261266239</v>
      </c>
      <c r="FV206" s="435">
        <f>INPUT!GK149</f>
        <v>3.025778694729353</v>
      </c>
      <c r="FW206" s="443">
        <f>INPUT!GL149</f>
        <v>25.565228283334378</v>
      </c>
      <c r="FX206" s="435">
        <f>INPUT!GM149</f>
        <v>-0.11403651005081894</v>
      </c>
      <c r="FY206" s="443">
        <f>INPUT!GN149</f>
        <v>21.641046116989418</v>
      </c>
      <c r="FZ206" s="435">
        <f>INPUT!GO149</f>
        <v>-15.349685607552665</v>
      </c>
      <c r="GA206" s="443">
        <f>INPUT!GP149</f>
        <v>21.390814374346089</v>
      </c>
      <c r="GB206" s="435">
        <f>INPUT!GQ149</f>
        <v>-1.1562830248158962</v>
      </c>
      <c r="GC206" s="443">
        <f>INPUT!GR149</f>
        <v>21.370600661662717</v>
      </c>
      <c r="GD206" s="435">
        <f>INPUT!GS149</f>
        <v>-9.4497162799067613E-2</v>
      </c>
      <c r="GE206" s="443">
        <f>INPUT!GT149</f>
        <v>21.167864001612362</v>
      </c>
      <c r="GF206" s="435">
        <f>INPUT!GU149</f>
        <v>-0.94867085516248117</v>
      </c>
      <c r="GG206" s="443">
        <f>INPUT!GV149</f>
        <v>21.056821025577015</v>
      </c>
      <c r="GH206" s="435">
        <f>INPUT!GW149</f>
        <v>-0.524582811127694</v>
      </c>
      <c r="GI206" s="443">
        <f>INPUT!GX149</f>
        <v>20.952603424403492</v>
      </c>
      <c r="GJ206" s="435">
        <f>INPUT!GY149</f>
        <v>-0.4949351141225633</v>
      </c>
      <c r="GK206" s="435">
        <f>INPUT!GZ149</f>
        <v>-0.6444919342526334</v>
      </c>
      <c r="GL206" s="436"/>
    </row>
    <row r="207" spans="1:194" ht="12" hidden="1" customHeight="1" outlineLevel="1" x14ac:dyDescent="0.2">
      <c r="A207" s="433" t="str">
        <f>INPUT!B239</f>
        <v xml:space="preserve"> Total Benefits (%)</v>
      </c>
      <c r="B207" s="443">
        <f>INPUT!K150</f>
        <v>70.395778364116097</v>
      </c>
      <c r="C207" s="435">
        <f>INPUT!L150</f>
        <v>-0.713468665639716</v>
      </c>
      <c r="D207" s="443">
        <f>INPUT!M150</f>
        <v>69.394435351882152</v>
      </c>
      <c r="E207" s="435">
        <f>INPUT!N150</f>
        <v>-1.9822043541451784</v>
      </c>
      <c r="F207" s="443">
        <f>INPUT!O150</f>
        <v>69.083155650319824</v>
      </c>
      <c r="G207" s="435">
        <f>INPUT!P150</f>
        <v>-2.8957468297609923</v>
      </c>
      <c r="H207" s="443">
        <f>INPUT!Q150</f>
        <v>68.950749464668093</v>
      </c>
      <c r="I207" s="435">
        <f>INPUT!R150</f>
        <v>-3.0105794305340661</v>
      </c>
      <c r="J207" s="443">
        <f>INPUT!S150</f>
        <v>68.453724604966141</v>
      </c>
      <c r="K207" s="435">
        <f>INPUT!T150</f>
        <v>-2.7587645229304125</v>
      </c>
      <c r="L207" s="443">
        <f>INPUT!U150</f>
        <v>68.164794007490642</v>
      </c>
      <c r="M207" s="435">
        <f>INPUT!V150</f>
        <v>-1.7719595788283304</v>
      </c>
      <c r="N207" s="443">
        <f>INPUT!W150</f>
        <v>68.666336142786321</v>
      </c>
      <c r="O207" s="435">
        <f>INPUT!X150</f>
        <v>-0.60335910195435938</v>
      </c>
      <c r="P207" s="443">
        <f>INPUT!Y150</f>
        <v>68.206931190356599</v>
      </c>
      <c r="Q207" s="435">
        <f>INPUT!Z150</f>
        <v>-1.0787674972157379</v>
      </c>
      <c r="R207" s="443">
        <f>INPUT!AA150</f>
        <v>67.650147999618071</v>
      </c>
      <c r="S207" s="435">
        <f>INPUT!AB150</f>
        <v>-1.1738975636247151</v>
      </c>
      <c r="T207" s="443">
        <f>INPUT!AC150</f>
        <v>67.781441356570895</v>
      </c>
      <c r="U207" s="435">
        <f>INPUT!AD150</f>
        <v>-0.56239097689875228</v>
      </c>
      <c r="V207" s="443">
        <f>INPUT!AE150</f>
        <v>67.447199265381087</v>
      </c>
      <c r="W207" s="435">
        <f>INPUT!AF150</f>
        <v>-1.7754506005244419</v>
      </c>
      <c r="X207" s="443">
        <f>INPUT!AG150</f>
        <v>68.341072182355418</v>
      </c>
      <c r="Y207" s="435">
        <f>INPUT!AH150</f>
        <v>0.19666768414554614</v>
      </c>
      <c r="Z207" s="443">
        <f>INPUT!AI150</f>
        <v>67.253376995497334</v>
      </c>
      <c r="AA207" s="435">
        <f>INPUT!AJ150</f>
        <v>-0.58650426621827956</v>
      </c>
      <c r="AB207" s="443">
        <f>INPUT!AK150</f>
        <v>66.748971193415642</v>
      </c>
      <c r="AC207" s="435">
        <f>INPUT!AL150</f>
        <v>-1.5232342990817216</v>
      </c>
      <c r="AD207" s="443">
        <f>INPUT!AM150</f>
        <v>67.354368932038838</v>
      </c>
      <c r="AE207" s="435">
        <f>INPUT!AN150</f>
        <v>-0.1376340817014432</v>
      </c>
      <c r="AF207" s="443">
        <f>INPUT!AO150</f>
        <v>67.310652709359601</v>
      </c>
      <c r="AG207" s="435">
        <f>INPUT!AP150</f>
        <v>-1.5077601800661422</v>
      </c>
      <c r="AH207" s="443">
        <f>INPUT!AQ150</f>
        <v>66.878742514970057</v>
      </c>
      <c r="AI207" s="435">
        <f>INPUT!AR150</f>
        <v>-0.55704932192826018</v>
      </c>
      <c r="AJ207" s="443">
        <f>INPUT!AS150</f>
        <v>65.819423368740516</v>
      </c>
      <c r="AK207" s="435">
        <f>INPUT!AT150</f>
        <v>-1.3926024746982457</v>
      </c>
      <c r="AL207" s="443">
        <f>INPUT!AU150</f>
        <v>66.615265998457986</v>
      </c>
      <c r="AM207" s="435">
        <f>INPUT!AV150</f>
        <v>-1.0973348058930132</v>
      </c>
      <c r="AN207" s="443">
        <f>INPUT!AW150</f>
        <v>65.70972886762361</v>
      </c>
      <c r="AO207" s="435">
        <f>INPUT!AX150</f>
        <v>-2.3784108121022274</v>
      </c>
      <c r="AP207" s="443">
        <f>INPUT!AY150</f>
        <v>64.962788875832359</v>
      </c>
      <c r="AQ207" s="435">
        <f>INPUT!AZ150</f>
        <v>-2.864817081016191</v>
      </c>
      <c r="AR207" s="443">
        <f>INPUT!BA150</f>
        <v>64.950794852384547</v>
      </c>
      <c r="AS207" s="435">
        <f>INPUT!BB150</f>
        <v>-1.3197145643310315</v>
      </c>
      <c r="AT207" s="443">
        <f>INPUT!BC150</f>
        <v>66.061293984108971</v>
      </c>
      <c r="AU207" s="435">
        <f>INPUT!BD150</f>
        <v>-0.83159919283642969</v>
      </c>
      <c r="AV207" s="443">
        <f>INPUT!BE150</f>
        <v>65.515933232169957</v>
      </c>
      <c r="AW207" s="435">
        <f>INPUT!BF150</f>
        <v>-0.29492685298407872</v>
      </c>
      <c r="AX207" s="443">
        <f>INPUT!BG150</f>
        <v>63.83945475198788</v>
      </c>
      <c r="AY207" s="435">
        <f>INPUT!BH150</f>
        <v>-1.7291962726409094</v>
      </c>
      <c r="AZ207" s="443">
        <f>INPUT!BI150</f>
        <v>63.663890991672979</v>
      </c>
      <c r="BA207" s="435">
        <f>INPUT!BJ150</f>
        <v>-1.9813519813519642</v>
      </c>
      <c r="BB207" s="443">
        <f>INPUT!BK150</f>
        <v>63.739897134459952</v>
      </c>
      <c r="BC207" s="435">
        <f>INPUT!BL150</f>
        <v>-3.5140045095202521</v>
      </c>
      <c r="BD207" s="443">
        <f>INPUT!BM150</f>
        <v>63.998601887451947</v>
      </c>
      <c r="BE207" s="435">
        <f>INPUT!BN150</f>
        <v>-2.3159730310808757</v>
      </c>
      <c r="BF207" s="443">
        <f>INPUT!BO150</f>
        <v>62.402597402597401</v>
      </c>
      <c r="BG207" s="435">
        <f>INPUT!BP150</f>
        <v>-2.2507356226217357</v>
      </c>
      <c r="BH207" s="443">
        <f>INPUT!BQ150</f>
        <v>61.935073201782309</v>
      </c>
      <c r="BI207" s="435">
        <f>INPUT!BR150</f>
        <v>-2.7155390017188807</v>
      </c>
      <c r="BJ207" s="443">
        <f>INPUT!BS150</f>
        <v>62.203444913877149</v>
      </c>
      <c r="BK207" s="435">
        <f>INPUT!BT150</f>
        <v>-2.4105031379979214</v>
      </c>
      <c r="BL207" s="443">
        <f>INPUT!BU150</f>
        <v>63.60731919837351</v>
      </c>
      <c r="BM207" s="435">
        <f>INPUT!BV150</f>
        <v>-0.61139255786641922</v>
      </c>
      <c r="BN207" s="443">
        <f>INPUT!BW150</f>
        <v>61.525565800502932</v>
      </c>
      <c r="BO207" s="435">
        <f>INPUT!BX150</f>
        <v>-1.4054408607965474</v>
      </c>
      <c r="BP207" s="443">
        <f>INPUT!BY150</f>
        <v>60.462427745664741</v>
      </c>
      <c r="BQ207" s="435">
        <f>INPUT!BZ150</f>
        <v>-2.3777245750880804</v>
      </c>
      <c r="BR207" s="443">
        <f>INPUT!CA150</f>
        <v>59.917355371900825</v>
      </c>
      <c r="BS207" s="435">
        <f>INPUT!CB150</f>
        <v>-3.6751815677435462</v>
      </c>
      <c r="BT207" s="443">
        <f>INPUT!CC150</f>
        <v>59.669811320754718</v>
      </c>
      <c r="BU207" s="435">
        <f>INPUT!CD150</f>
        <v>-6.1903377272335636</v>
      </c>
      <c r="BV207" s="443">
        <f>INPUT!CE150</f>
        <v>59.480364952871113</v>
      </c>
      <c r="BW207" s="435">
        <f>INPUT!CF150</f>
        <v>-3.3241479716958566</v>
      </c>
      <c r="BX207" s="443">
        <f>INPUT!CG150</f>
        <v>59.015091342335189</v>
      </c>
      <c r="BY207" s="435">
        <f>INPUT!CH150</f>
        <v>-2.3937781814150294</v>
      </c>
      <c r="BZ207" s="443">
        <f>INPUT!CI150</f>
        <v>59.534292143625869</v>
      </c>
      <c r="CA207" s="435">
        <f>INPUT!CJ150</f>
        <v>-0.63931931891406668</v>
      </c>
      <c r="CB207" s="443">
        <f>INPUT!CK150</f>
        <v>60.94660760083935</v>
      </c>
      <c r="CC207" s="435">
        <f>INPUT!CL150</f>
        <v>2.1397692599046891</v>
      </c>
      <c r="CD207" s="443">
        <f>INPUT!CM150</f>
        <v>59.011893870082346</v>
      </c>
      <c r="CE207" s="435">
        <f>INPUT!CN150</f>
        <v>-0.78760626832057312</v>
      </c>
      <c r="CF207" s="443">
        <f>INPUT!CO150</f>
        <v>59.691679891181138</v>
      </c>
      <c r="CG207" s="435">
        <f>INPUT!CP150</f>
        <v>1.1464670026878121</v>
      </c>
      <c r="CH207" s="443">
        <f>INPUT!CQ150</f>
        <v>59.597457627118644</v>
      </c>
      <c r="CI207" s="435">
        <f>INPUT!CR150</f>
        <v>0.10609932732614791</v>
      </c>
      <c r="CJ207" s="443">
        <f>INPUT!CS150</f>
        <v>62.051546391752574</v>
      </c>
      <c r="CK207" s="435">
        <f>INPUT!CT150</f>
        <v>1.812961925871015</v>
      </c>
      <c r="CL207" s="443">
        <f>INPUT!CU150</f>
        <v>60.625255414793621</v>
      </c>
      <c r="CM207" s="435">
        <f>INPUT!CV150</f>
        <v>2.7339599509603518</v>
      </c>
      <c r="CN207" s="443">
        <f>INPUT!CW150</f>
        <v>62.033829223558179</v>
      </c>
      <c r="CO207" s="435">
        <f>INPUT!CX150</f>
        <v>3.9237450456191203</v>
      </c>
      <c r="CP207" s="443">
        <f>INPUT!CY150</f>
        <v>62.626459143968873</v>
      </c>
      <c r="CQ207" s="435">
        <f>INPUT!CZ150</f>
        <v>5.082434112880585</v>
      </c>
      <c r="CR207" s="443">
        <f>INPUT!DA150</f>
        <v>63.881823517902561</v>
      </c>
      <c r="CS207" s="435">
        <f>INPUT!DB150</f>
        <v>2.949607596553383</v>
      </c>
      <c r="CT207" s="443">
        <f>INPUT!DC150</f>
        <v>61.53010215170616</v>
      </c>
      <c r="CU207" s="435">
        <f>INPUT!DD150</f>
        <v>1.4925244120154835</v>
      </c>
      <c r="CV207" s="443">
        <f>INPUT!DE150</f>
        <v>61.617546264564773</v>
      </c>
      <c r="CW207" s="435">
        <f>INPUT!DF150</f>
        <v>-0.67105797627484698</v>
      </c>
      <c r="CX207" s="443">
        <f>INPUT!DG150</f>
        <v>62.801273306048202</v>
      </c>
      <c r="CY207" s="435">
        <f>INPUT!DH150</f>
        <v>0.27913786675606289</v>
      </c>
      <c r="CZ207" s="443">
        <f>INPUT!DI150</f>
        <v>61.355695317959466</v>
      </c>
      <c r="DA207" s="435">
        <f>INPUT!DJ150</f>
        <v>-3.9543770995127625</v>
      </c>
      <c r="DB207" s="443">
        <f>INPUT!DK150</f>
        <v>59.962139138665407</v>
      </c>
      <c r="DC207" s="435">
        <f>INPUT!DL150</f>
        <v>-2.5482860554576159</v>
      </c>
      <c r="DD207" s="443">
        <f>INPUT!DM150</f>
        <v>60.680751173708927</v>
      </c>
      <c r="DE207" s="435">
        <f>INPUT!DN150</f>
        <v>-1.5203381952821782</v>
      </c>
      <c r="DF207" s="443">
        <f>INPUT!DO150</f>
        <v>62.497032993116541</v>
      </c>
      <c r="DG207" s="435">
        <f>INPUT!DP150</f>
        <v>-0.48444927453781261</v>
      </c>
      <c r="DH207" s="443">
        <f>INPUT!DQ150</f>
        <v>60.813983824680406</v>
      </c>
      <c r="DI207" s="435">
        <f>INPUT!DR150</f>
        <v>-0.88290335635801132</v>
      </c>
      <c r="DJ207" s="443">
        <f>INPUT!DS150</f>
        <v>72.384665367121499</v>
      </c>
      <c r="DK207" s="435">
        <f>INPUT!DT150</f>
        <v>20.717283283920864</v>
      </c>
      <c r="DL207" s="443">
        <f>INPUT!DU150</f>
        <v>72.867696440564131</v>
      </c>
      <c r="DM207" s="435">
        <f>INPUT!DV150</f>
        <v>20.083708640929654</v>
      </c>
      <c r="DN207" s="443">
        <f>INPUT!DW150</f>
        <v>71.75444481717544</v>
      </c>
      <c r="DO207" s="435">
        <f>INPUT!DX150</f>
        <v>14.812562102073734</v>
      </c>
      <c r="DP207" s="443">
        <f>INPUT!DY150</f>
        <v>72.050515121302766</v>
      </c>
      <c r="DQ207" s="435">
        <f>INPUT!DZ150</f>
        <v>18.476887370207429</v>
      </c>
      <c r="DR207" s="443">
        <f>INPUT!EA150</f>
        <v>71.815036174897756</v>
      </c>
      <c r="DS207" s="435">
        <f>INPUT!EB150</f>
        <v>-0.78694733108827242</v>
      </c>
      <c r="DT207" s="443">
        <f>INPUT!EC150</f>
        <v>72.163433274544388</v>
      </c>
      <c r="DU207" s="435">
        <f>INPUT!ED150</f>
        <v>-0.96649571815980995</v>
      </c>
      <c r="DV207" s="443">
        <f>INPUT!EE150</f>
        <v>72.385984427141267</v>
      </c>
      <c r="DW207" s="435">
        <f>INPUT!EF150</f>
        <v>0.88014005484251534</v>
      </c>
      <c r="DX207" s="443">
        <f>INPUT!EG150</f>
        <v>74.047619047619051</v>
      </c>
      <c r="DY207" s="435">
        <f>INPUT!EH150</f>
        <v>2.771810753821824</v>
      </c>
      <c r="DZ207" s="443">
        <f>INPUT!EI150</f>
        <v>71.63431433938635</v>
      </c>
      <c r="EA207" s="435">
        <f>INPUT!EJ150</f>
        <v>-0.25164902106472598</v>
      </c>
      <c r="EB207" s="443">
        <f>INPUT!EK150</f>
        <v>70.51520794537555</v>
      </c>
      <c r="EC207" s="435">
        <f>INPUT!EL150</f>
        <v>-2.2840173400539232</v>
      </c>
      <c r="ED207" s="443">
        <f>INPUT!EM150</f>
        <v>71.875</v>
      </c>
      <c r="EE207" s="435">
        <f>INPUT!EN150</f>
        <v>-0.70591625048020967</v>
      </c>
      <c r="EF207" s="443">
        <f>INPUT!EO150</f>
        <v>71.045918367346943</v>
      </c>
      <c r="EG207" s="435">
        <f>INPUT!EP150</f>
        <v>-4.0537436839687686</v>
      </c>
      <c r="EH207" s="443">
        <f>INPUT!EQ150</f>
        <v>71.000000000000014</v>
      </c>
      <c r="EI207" s="435">
        <f>INPUT!ER150</f>
        <v>-0.88548951048948998</v>
      </c>
      <c r="EJ207" s="443">
        <f>INPUT!ES150</f>
        <v>71.000000000000014</v>
      </c>
      <c r="EK207" s="435">
        <f>INPUT!ET150</f>
        <v>0.68750000000001865</v>
      </c>
      <c r="EL207" s="443">
        <f>INPUT!EU150</f>
        <v>70.5</v>
      </c>
      <c r="EM207" s="435">
        <f>INPUT!EV150</f>
        <v>-1.9130434782608674</v>
      </c>
      <c r="EN207" s="443">
        <f>INPUT!EW150</f>
        <v>70.999999999999986</v>
      </c>
      <c r="EO207" s="435">
        <f>INPUT!EX150</f>
        <v>-6.4631956912053479E-2</v>
      </c>
      <c r="EQ207" s="443">
        <f>INPUT!FF150</f>
        <v>70.983998992062496</v>
      </c>
      <c r="ER207" s="435">
        <f>INPUT!FG150</f>
        <v>-1.1153458485573808</v>
      </c>
      <c r="ES207" s="443">
        <f>INPUT!FH150</f>
        <v>69.459314775160593</v>
      </c>
      <c r="ET207" s="435">
        <f>INPUT!FI150</f>
        <v>-2.1479266293131682</v>
      </c>
      <c r="EU207" s="443">
        <f>INPUT!FJ150</f>
        <v>68.37495097398353</v>
      </c>
      <c r="EV207" s="435">
        <f>INPUT!FK150</f>
        <v>-1.561149580422927</v>
      </c>
      <c r="EW207" s="443">
        <f>INPUT!FL150</f>
        <v>67.818268945530875</v>
      </c>
      <c r="EX207" s="435">
        <f>INPUT!FM150</f>
        <v>-0.81416077163181111</v>
      </c>
      <c r="EY207" s="443">
        <f>INPUT!FN150</f>
        <v>67.170183237122117</v>
      </c>
      <c r="EZ207" s="435">
        <f>INPUT!FO150</f>
        <v>-0.95562113053825337</v>
      </c>
      <c r="FA207" s="443">
        <f>INPUT!FP150</f>
        <v>66.263208453410186</v>
      </c>
      <c r="FB207" s="435">
        <f>INPUT!FQ150</f>
        <v>-1.3502639713072639</v>
      </c>
      <c r="FC207" s="443">
        <f>INPUT!FR150</f>
        <v>65.376169562726744</v>
      </c>
      <c r="FD207" s="435">
        <f>INPUT!FS150</f>
        <v>-1.3386597349977714</v>
      </c>
      <c r="FE207" s="443">
        <f>INPUT!FT150</f>
        <v>63.81373090373642</v>
      </c>
      <c r="FF207" s="435">
        <f>INPUT!FU150</f>
        <v>-2.3899207760883057</v>
      </c>
      <c r="FG207" s="443">
        <f>INPUT!FV150</f>
        <v>62.564746507612625</v>
      </c>
      <c r="FH207" s="435">
        <f>INPUT!FW150</f>
        <v>-1.9572345613327324</v>
      </c>
      <c r="FI207" s="443">
        <f>INPUT!FX150</f>
        <v>60.379703141180528</v>
      </c>
      <c r="FJ207" s="435">
        <f>INPUT!FY150</f>
        <v>-3.4924514017909858</v>
      </c>
      <c r="FK207" s="443">
        <f>INPUT!FZ150</f>
        <v>59.777679900276063</v>
      </c>
      <c r="FL207" s="435">
        <f>INPUT!GA150</f>
        <v>-0.99706227355376154</v>
      </c>
      <c r="FM207" s="443">
        <f>INPUT!GB150</f>
        <v>60.129134201492938</v>
      </c>
      <c r="FN207" s="435">
        <f>INPUT!GC150</f>
        <v>0.5879356672978675</v>
      </c>
      <c r="FO207" s="443">
        <f>INPUT!GD150</f>
        <v>62.312986235786951</v>
      </c>
      <c r="FP207" s="435">
        <f>INPUT!GE150</f>
        <v>3.6319366032710798</v>
      </c>
      <c r="FQ207" s="443">
        <f>INPUT!GF150</f>
        <v>72.91416366306234</v>
      </c>
      <c r="FR207" s="435">
        <f>INPUT!GG150</f>
        <v>17.012789897697168</v>
      </c>
      <c r="FS207" s="443">
        <f>INPUT!GH150</f>
        <v>72.743669287930175</v>
      </c>
      <c r="FT207" s="435">
        <f>INPUT!GI150</f>
        <v>-0.23382888394636314</v>
      </c>
      <c r="FU207" s="443">
        <f>INPUT!GJ150</f>
        <v>72.264652166694347</v>
      </c>
      <c r="FV207" s="435">
        <f>INPUT!GK150</f>
        <v>-0.65850008107207758</v>
      </c>
      <c r="FW207" s="443">
        <f>INPUT!GL150</f>
        <v>72.608406589347723</v>
      </c>
      <c r="FX207" s="435">
        <f>INPUT!GM150</f>
        <v>0.47568819934320494</v>
      </c>
      <c r="FY207" s="443">
        <f>INPUT!GN150</f>
        <v>71.267252195734002</v>
      </c>
      <c r="FZ207" s="435">
        <f>INPUT!GO150</f>
        <v>-1.847106218979444</v>
      </c>
      <c r="GA207" s="443">
        <f>INPUT!GP150</f>
        <v>70.875020356055018</v>
      </c>
      <c r="GB207" s="435">
        <f>INPUT!GQ150</f>
        <v>-0.55036756377491169</v>
      </c>
      <c r="GC207" s="443">
        <f>INPUT!GR150</f>
        <v>70.275597682977221</v>
      </c>
      <c r="GD207" s="435">
        <f>INPUT!GS150</f>
        <v>-0.84574603304023999</v>
      </c>
      <c r="GE207" s="443">
        <f>INPUT!GT150</f>
        <v>69.97559768297721</v>
      </c>
      <c r="GF207" s="435">
        <f>INPUT!GU150</f>
        <v>-0.42689071298027681</v>
      </c>
      <c r="GG207" s="443">
        <f>INPUT!GV150</f>
        <v>70.275597682977207</v>
      </c>
      <c r="GH207" s="435">
        <f>INPUT!GW150</f>
        <v>0.4287208826127431</v>
      </c>
      <c r="GI207" s="443">
        <f>INPUT!GX150</f>
        <v>70.525597682977207</v>
      </c>
      <c r="GJ207" s="435">
        <f>INPUT!GY150</f>
        <v>0.35574226081689364</v>
      </c>
      <c r="GK207" s="435">
        <f>INPUT!GZ150</f>
        <v>-0.20900516538061575</v>
      </c>
      <c r="GL207" s="436"/>
    </row>
    <row r="208" spans="1:194" ht="12" hidden="1" customHeight="1" outlineLevel="1" x14ac:dyDescent="0.2">
      <c r="B208" s="436"/>
      <c r="C208" s="435"/>
      <c r="D208" s="436"/>
      <c r="E208" s="435"/>
      <c r="F208" s="436"/>
      <c r="G208" s="435"/>
      <c r="H208" s="436"/>
      <c r="I208" s="435"/>
      <c r="J208" s="436"/>
      <c r="K208" s="435"/>
      <c r="L208" s="436"/>
      <c r="M208" s="435"/>
      <c r="N208" s="436"/>
      <c r="O208" s="435"/>
      <c r="P208" s="436"/>
      <c r="Q208" s="435"/>
      <c r="R208" s="436"/>
      <c r="S208" s="435"/>
      <c r="T208" s="436"/>
      <c r="U208" s="435"/>
      <c r="V208" s="436"/>
      <c r="W208" s="435"/>
      <c r="X208" s="436"/>
      <c r="Y208" s="435"/>
      <c r="Z208" s="436"/>
      <c r="AA208" s="435"/>
      <c r="AB208" s="436"/>
      <c r="AC208" s="435"/>
      <c r="AD208" s="436"/>
      <c r="AE208" s="435"/>
      <c r="AF208" s="436"/>
      <c r="AG208" s="435"/>
      <c r="AH208" s="436"/>
      <c r="AI208" s="435"/>
      <c r="AJ208" s="436"/>
      <c r="AK208" s="435"/>
      <c r="AL208" s="436"/>
      <c r="AM208" s="435"/>
      <c r="AN208" s="436"/>
      <c r="AO208" s="435"/>
      <c r="AP208" s="436"/>
      <c r="AQ208" s="435"/>
      <c r="AR208" s="436"/>
      <c r="AS208" s="435"/>
      <c r="AT208" s="436"/>
      <c r="AU208" s="435"/>
      <c r="AV208" s="436"/>
      <c r="AW208" s="435"/>
      <c r="AX208" s="436"/>
      <c r="AY208" s="435"/>
      <c r="AZ208" s="436"/>
      <c r="BA208" s="435"/>
      <c r="BB208" s="436"/>
      <c r="BC208" s="435"/>
      <c r="BD208" s="436"/>
      <c r="BE208" s="435"/>
      <c r="BF208" s="436"/>
      <c r="BG208" s="435"/>
      <c r="BH208" s="436"/>
      <c r="BI208" s="435"/>
      <c r="BJ208" s="436"/>
      <c r="BK208" s="435"/>
      <c r="BL208" s="436"/>
      <c r="BM208" s="435"/>
      <c r="BN208" s="436"/>
      <c r="BO208" s="435"/>
      <c r="BP208" s="436"/>
      <c r="BQ208" s="435"/>
      <c r="BR208" s="436"/>
      <c r="BS208" s="435"/>
      <c r="BT208" s="436"/>
      <c r="BU208" s="435"/>
      <c r="BV208" s="436"/>
      <c r="BW208" s="435"/>
      <c r="BX208" s="436"/>
      <c r="BY208" s="435"/>
      <c r="BZ208" s="436"/>
      <c r="CA208" s="435"/>
      <c r="CB208" s="436"/>
      <c r="CC208" s="435"/>
      <c r="CD208" s="436"/>
      <c r="CE208" s="435"/>
      <c r="CF208" s="436"/>
      <c r="CG208" s="435"/>
      <c r="CH208" s="436"/>
      <c r="CI208" s="435"/>
      <c r="CJ208" s="436"/>
      <c r="CK208" s="435"/>
      <c r="CL208" s="436"/>
      <c r="CM208" s="435"/>
      <c r="CN208" s="436"/>
      <c r="CO208" s="435"/>
      <c r="CP208" s="436"/>
      <c r="CQ208" s="435"/>
      <c r="CR208" s="436"/>
      <c r="CS208" s="435"/>
      <c r="CT208" s="436"/>
      <c r="CU208" s="435"/>
      <c r="CV208" s="436"/>
      <c r="CW208" s="435"/>
      <c r="CX208" s="436"/>
      <c r="CY208" s="435"/>
      <c r="CZ208" s="436"/>
      <c r="DA208" s="435"/>
      <c r="DB208" s="436"/>
      <c r="DC208" s="435"/>
      <c r="DD208" s="436"/>
      <c r="DE208" s="435"/>
      <c r="DF208" s="436"/>
      <c r="DG208" s="435"/>
      <c r="DH208" s="436"/>
      <c r="DI208" s="435"/>
      <c r="DJ208" s="436"/>
      <c r="DK208" s="435"/>
      <c r="DL208" s="436"/>
      <c r="DM208" s="435"/>
      <c r="DN208" s="436"/>
      <c r="DO208" s="435"/>
      <c r="DP208" s="436"/>
      <c r="DQ208" s="435"/>
      <c r="DR208" s="436"/>
      <c r="DS208" s="435"/>
      <c r="DT208" s="436"/>
      <c r="DU208" s="435"/>
      <c r="DV208" s="436"/>
      <c r="DW208" s="435"/>
      <c r="DX208" s="436"/>
      <c r="DY208" s="435"/>
      <c r="DZ208" s="436"/>
      <c r="EA208" s="435"/>
      <c r="EB208" s="436"/>
      <c r="EC208" s="435"/>
      <c r="ED208" s="436"/>
      <c r="EE208" s="435"/>
      <c r="EF208" s="436"/>
      <c r="EG208" s="435"/>
      <c r="EH208" s="436"/>
      <c r="EI208" s="435"/>
      <c r="EJ208" s="436"/>
      <c r="EK208" s="435"/>
      <c r="EL208" s="436"/>
      <c r="EM208" s="435"/>
      <c r="EN208" s="436"/>
      <c r="EO208" s="435"/>
      <c r="EQ208" s="436"/>
      <c r="ER208" s="435"/>
      <c r="ES208" s="436"/>
      <c r="ET208" s="435"/>
      <c r="EU208" s="436"/>
      <c r="EV208" s="435"/>
      <c r="EW208" s="436"/>
      <c r="EX208" s="435"/>
      <c r="EY208" s="436"/>
      <c r="EZ208" s="435"/>
      <c r="FA208" s="436"/>
      <c r="FB208" s="435"/>
      <c r="FC208" s="436"/>
      <c r="FD208" s="435"/>
      <c r="FE208" s="436"/>
      <c r="FF208" s="435"/>
      <c r="FG208" s="436"/>
      <c r="FH208" s="435"/>
      <c r="FI208" s="436"/>
      <c r="FJ208" s="435"/>
      <c r="FK208" s="436"/>
      <c r="FL208" s="435"/>
      <c r="FM208" s="436"/>
      <c r="FN208" s="435"/>
      <c r="FO208" s="436"/>
      <c r="FP208" s="435"/>
      <c r="FQ208" s="436"/>
      <c r="FR208" s="435"/>
      <c r="FS208" s="436"/>
      <c r="FT208" s="435"/>
      <c r="FU208" s="436"/>
      <c r="FV208" s="435"/>
      <c r="FW208" s="436"/>
      <c r="FX208" s="435"/>
      <c r="FY208" s="436"/>
      <c r="FZ208" s="435"/>
      <c r="GA208" s="436"/>
      <c r="GB208" s="435"/>
      <c r="GC208" s="436"/>
      <c r="GD208" s="435"/>
      <c r="GE208" s="436"/>
      <c r="GF208" s="435"/>
      <c r="GG208" s="436"/>
      <c r="GH208" s="435"/>
      <c r="GI208" s="436"/>
      <c r="GJ208" s="435"/>
      <c r="GK208" s="435"/>
      <c r="GL208" s="436"/>
    </row>
    <row r="209" spans="1:194" ht="12" hidden="1" customHeight="1" outlineLevel="1" x14ac:dyDescent="0.2">
      <c r="A209" s="437" t="s">
        <v>46</v>
      </c>
      <c r="B209" s="436"/>
      <c r="C209" s="435"/>
      <c r="D209" s="436"/>
      <c r="E209" s="435"/>
      <c r="F209" s="436"/>
      <c r="G209" s="435"/>
      <c r="H209" s="436"/>
      <c r="I209" s="435"/>
      <c r="J209" s="436"/>
      <c r="K209" s="435"/>
      <c r="L209" s="436"/>
      <c r="M209" s="435"/>
      <c r="N209" s="436"/>
      <c r="O209" s="435"/>
      <c r="P209" s="436"/>
      <c r="Q209" s="435"/>
      <c r="R209" s="436"/>
      <c r="S209" s="435"/>
      <c r="T209" s="436"/>
      <c r="U209" s="435"/>
      <c r="V209" s="436"/>
      <c r="W209" s="435"/>
      <c r="X209" s="436"/>
      <c r="Y209" s="435"/>
      <c r="Z209" s="436"/>
      <c r="AA209" s="435"/>
      <c r="AB209" s="436"/>
      <c r="AC209" s="435"/>
      <c r="AD209" s="436"/>
      <c r="AE209" s="435"/>
      <c r="AF209" s="436"/>
      <c r="AG209" s="435"/>
      <c r="AH209" s="436"/>
      <c r="AI209" s="435"/>
      <c r="AJ209" s="436"/>
      <c r="AK209" s="435"/>
      <c r="AL209" s="436"/>
      <c r="AM209" s="435"/>
      <c r="AN209" s="436"/>
      <c r="AO209" s="435"/>
      <c r="AP209" s="436"/>
      <c r="AQ209" s="435"/>
      <c r="AR209" s="436"/>
      <c r="AS209" s="435"/>
      <c r="AT209" s="436"/>
      <c r="AU209" s="435"/>
      <c r="AV209" s="436"/>
      <c r="AW209" s="435"/>
      <c r="AX209" s="436"/>
      <c r="AY209" s="435"/>
      <c r="AZ209" s="436"/>
      <c r="BA209" s="435"/>
      <c r="BB209" s="436"/>
      <c r="BC209" s="435"/>
      <c r="BD209" s="436"/>
      <c r="BE209" s="435"/>
      <c r="BF209" s="436"/>
      <c r="BG209" s="435"/>
      <c r="BH209" s="436"/>
      <c r="BI209" s="435"/>
      <c r="BJ209" s="436"/>
      <c r="BK209" s="435"/>
      <c r="BL209" s="436"/>
      <c r="BM209" s="435"/>
      <c r="BN209" s="436"/>
      <c r="BO209" s="435"/>
      <c r="BP209" s="436"/>
      <c r="BQ209" s="435"/>
      <c r="BR209" s="436"/>
      <c r="BS209" s="435"/>
      <c r="BT209" s="436"/>
      <c r="BU209" s="435"/>
      <c r="BV209" s="436"/>
      <c r="BW209" s="435"/>
      <c r="BX209" s="436"/>
      <c r="BY209" s="435"/>
      <c r="BZ209" s="436"/>
      <c r="CA209" s="435"/>
      <c r="CB209" s="436"/>
      <c r="CC209" s="435"/>
      <c r="CD209" s="436"/>
      <c r="CE209" s="435"/>
      <c r="CF209" s="436"/>
      <c r="CG209" s="435"/>
      <c r="CH209" s="436"/>
      <c r="CI209" s="435"/>
      <c r="CJ209" s="436"/>
      <c r="CK209" s="435"/>
      <c r="CL209" s="436"/>
      <c r="CM209" s="435"/>
      <c r="CN209" s="436"/>
      <c r="CO209" s="435"/>
      <c r="CP209" s="436"/>
      <c r="CQ209" s="435"/>
      <c r="CR209" s="436"/>
      <c r="CS209" s="435"/>
      <c r="CT209" s="436"/>
      <c r="CU209" s="435"/>
      <c r="CV209" s="436"/>
      <c r="CW209" s="435"/>
      <c r="CX209" s="436"/>
      <c r="CY209" s="435"/>
      <c r="CZ209" s="436"/>
      <c r="DA209" s="435"/>
      <c r="DB209" s="436"/>
      <c r="DC209" s="435"/>
      <c r="DD209" s="436"/>
      <c r="DE209" s="435"/>
      <c r="DF209" s="436"/>
      <c r="DG209" s="435"/>
      <c r="DH209" s="436"/>
      <c r="DI209" s="435"/>
      <c r="DJ209" s="436"/>
      <c r="DK209" s="435"/>
      <c r="DL209" s="436"/>
      <c r="DM209" s="435"/>
      <c r="DN209" s="436"/>
      <c r="DO209" s="435"/>
      <c r="DP209" s="436"/>
      <c r="DQ209" s="435"/>
      <c r="DR209" s="436"/>
      <c r="DS209" s="435"/>
      <c r="DT209" s="436"/>
      <c r="DU209" s="435"/>
      <c r="DV209" s="436"/>
      <c r="DW209" s="435"/>
      <c r="DX209" s="436"/>
      <c r="DY209" s="435"/>
      <c r="DZ209" s="436"/>
      <c r="EA209" s="435"/>
      <c r="EB209" s="436"/>
      <c r="EC209" s="435"/>
      <c r="ED209" s="436"/>
      <c r="EE209" s="435"/>
      <c r="EF209" s="436"/>
      <c r="EG209" s="435"/>
      <c r="EH209" s="436"/>
      <c r="EI209" s="435"/>
      <c r="EJ209" s="436"/>
      <c r="EK209" s="435"/>
      <c r="EL209" s="436"/>
      <c r="EM209" s="435"/>
      <c r="EN209" s="436"/>
      <c r="EO209" s="435"/>
      <c r="EQ209" s="436"/>
      <c r="ER209" s="435"/>
      <c r="ES209" s="436"/>
      <c r="ET209" s="435"/>
      <c r="EU209" s="436"/>
      <c r="EV209" s="435"/>
      <c r="EW209" s="436"/>
      <c r="EX209" s="435"/>
      <c r="EY209" s="436"/>
      <c r="EZ209" s="435"/>
      <c r="FA209" s="436"/>
      <c r="FB209" s="435"/>
      <c r="FC209" s="436"/>
      <c r="FD209" s="435"/>
      <c r="FE209" s="436"/>
      <c r="FF209" s="435"/>
      <c r="FG209" s="436"/>
      <c r="FH209" s="435"/>
      <c r="FI209" s="436"/>
      <c r="FJ209" s="435"/>
      <c r="FK209" s="436"/>
      <c r="FL209" s="435"/>
      <c r="FM209" s="436"/>
      <c r="FN209" s="435"/>
      <c r="FO209" s="436"/>
      <c r="FP209" s="435"/>
      <c r="FQ209" s="436"/>
      <c r="FR209" s="435"/>
      <c r="FS209" s="436"/>
      <c r="FT209" s="435"/>
      <c r="FU209" s="436"/>
      <c r="FV209" s="435"/>
      <c r="FW209" s="436"/>
      <c r="FX209" s="435"/>
      <c r="FY209" s="436"/>
      <c r="FZ209" s="435"/>
      <c r="GA209" s="436"/>
      <c r="GB209" s="435"/>
      <c r="GC209" s="436"/>
      <c r="GD209" s="435"/>
      <c r="GE209" s="436"/>
      <c r="GF209" s="435"/>
      <c r="GG209" s="436"/>
      <c r="GH209" s="435"/>
      <c r="GI209" s="436"/>
      <c r="GJ209" s="435"/>
      <c r="GK209" s="435"/>
      <c r="GL209" s="436"/>
    </row>
    <row r="210" spans="1:194" ht="12" hidden="1" customHeight="1" outlineLevel="1" x14ac:dyDescent="0.2">
      <c r="A210" s="433" t="s">
        <v>47</v>
      </c>
      <c r="B210" s="434">
        <f>INPUT!K154</f>
        <v>2537</v>
      </c>
      <c r="C210" s="435">
        <f>INPUT!L154</f>
        <v>-9.6188101175632372</v>
      </c>
      <c r="D210" s="434">
        <f>INPUT!M154</f>
        <v>2554</v>
      </c>
      <c r="E210" s="435">
        <f>INPUT!N154</f>
        <v>-10.792874607055536</v>
      </c>
      <c r="F210" s="434">
        <f>INPUT!O154</f>
        <v>2700</v>
      </c>
      <c r="G210" s="435">
        <f>INPUT!P154</f>
        <v>-4.5599151643690323</v>
      </c>
      <c r="H210" s="434">
        <f>INPUT!Q154</f>
        <v>2470</v>
      </c>
      <c r="I210" s="435">
        <f>INPUT!R154</f>
        <v>-8.7213599408721301</v>
      </c>
      <c r="J210" s="434">
        <f>INPUT!S154</f>
        <v>2477</v>
      </c>
      <c r="K210" s="435">
        <f>INPUT!T154</f>
        <v>-2.3649980291683081</v>
      </c>
      <c r="L210" s="434">
        <f>INPUT!U154</f>
        <v>2797</v>
      </c>
      <c r="M210" s="435">
        <f>INPUT!V154</f>
        <v>9.5144870790916158</v>
      </c>
      <c r="N210" s="434">
        <f>INPUT!W154</f>
        <v>2760</v>
      </c>
      <c r="O210" s="435">
        <f>INPUT!X154</f>
        <v>2.2222222222222143</v>
      </c>
      <c r="P210" s="434">
        <f>INPUT!Y154</f>
        <v>2868</v>
      </c>
      <c r="Q210" s="435">
        <f>INPUT!Z154</f>
        <v>16.113360323886639</v>
      </c>
      <c r="R210" s="434">
        <f>INPUT!AA154</f>
        <v>2908</v>
      </c>
      <c r="S210" s="435">
        <f>INPUT!AB154</f>
        <v>17.400080742834078</v>
      </c>
      <c r="T210" s="434">
        <f>INPUT!AC154</f>
        <v>2965</v>
      </c>
      <c r="U210" s="435">
        <f>INPUT!AD154</f>
        <v>6.006435466571336</v>
      </c>
      <c r="V210" s="434">
        <f>INPUT!AE154</f>
        <v>3251</v>
      </c>
      <c r="W210" s="435">
        <f>INPUT!AF154</f>
        <v>17.78985507246378</v>
      </c>
      <c r="X210" s="434">
        <f>INPUT!AG154</f>
        <v>3440</v>
      </c>
      <c r="Y210" s="435">
        <f>INPUT!AH154</f>
        <v>19.944211994421202</v>
      </c>
      <c r="Z210" s="434">
        <f>INPUT!AI154</f>
        <v>3551</v>
      </c>
      <c r="AA210" s="435">
        <f>INPUT!AJ154</f>
        <v>22.111416781292981</v>
      </c>
      <c r="AB210" s="434">
        <f>INPUT!AK154</f>
        <v>3529</v>
      </c>
      <c r="AC210" s="435">
        <f>INPUT!AL154</f>
        <v>19.021922428330519</v>
      </c>
      <c r="AD210" s="434">
        <f>INPUT!AM154</f>
        <v>3517</v>
      </c>
      <c r="AE210" s="435">
        <f>INPUT!AN154</f>
        <v>8.1820978160565883</v>
      </c>
      <c r="AF210" s="434">
        <f>INPUT!AO154</f>
        <v>3812</v>
      </c>
      <c r="AG210" s="435">
        <f>INPUT!AP154</f>
        <v>10.813953488372086</v>
      </c>
      <c r="AH210" s="434">
        <f>INPUT!AQ154</f>
        <v>3767</v>
      </c>
      <c r="AI210" s="435">
        <f>INPUT!AR154</f>
        <v>6.0827935792734378</v>
      </c>
      <c r="AJ210" s="434">
        <f>INPUT!AS154</f>
        <v>3722</v>
      </c>
      <c r="AK210" s="435">
        <f>INPUT!AT154</f>
        <v>5.4689713799943362</v>
      </c>
      <c r="AL210" s="434">
        <f>INPUT!AU154</f>
        <v>3712</v>
      </c>
      <c r="AM210" s="435">
        <f>INPUT!AV154</f>
        <v>5.5444981518339542</v>
      </c>
      <c r="AN210" s="434">
        <f>INPUT!AW154</f>
        <v>3624</v>
      </c>
      <c r="AO210" s="435">
        <f>INPUT!AX154</f>
        <v>-4.9317943336831043</v>
      </c>
      <c r="AP210" s="434">
        <f>INPUT!AY154</f>
        <v>3708</v>
      </c>
      <c r="AQ210" s="435">
        <f>INPUT!AZ154</f>
        <v>-1.5662330767188704</v>
      </c>
      <c r="AR210" s="434">
        <f>INPUT!BA154</f>
        <v>3850</v>
      </c>
      <c r="AS210" s="435">
        <f>INPUT!BB154</f>
        <v>3.4390112842557663</v>
      </c>
      <c r="AT210" s="434">
        <f>INPUT!BC154</f>
        <v>3834</v>
      </c>
      <c r="AU210" s="435">
        <f>INPUT!BD154</f>
        <v>3.2866379310344751</v>
      </c>
      <c r="AV210" s="434">
        <f>INPUT!BE154</f>
        <v>3857</v>
      </c>
      <c r="AW210" s="435">
        <f>INPUT!BF154</f>
        <v>6.4293598233995608</v>
      </c>
      <c r="AX210" s="434">
        <f>INPUT!BG154</f>
        <v>3857</v>
      </c>
      <c r="AY210" s="435">
        <f>INPUT!BH154</f>
        <v>4.018338727076598</v>
      </c>
      <c r="AZ210" s="434">
        <f>INPUT!BI154</f>
        <v>3838</v>
      </c>
      <c r="BA210" s="435">
        <f>INPUT!BJ154</f>
        <v>-0.31168831168830735</v>
      </c>
      <c r="BB210" s="434">
        <f>INPUT!BK154</f>
        <v>4168</v>
      </c>
      <c r="BC210" s="435">
        <f>INPUT!BL154</f>
        <v>8.7115284298382889</v>
      </c>
      <c r="BD210" s="434">
        <f>INPUT!BM154</f>
        <v>4269</v>
      </c>
      <c r="BE210" s="435">
        <f>INPUT!BN154</f>
        <v>10.681877106559501</v>
      </c>
      <c r="BF210" s="434">
        <f>INPUT!BO154</f>
        <v>4928</v>
      </c>
      <c r="BG210" s="435">
        <f>INPUT!BP154</f>
        <v>27.767695099818511</v>
      </c>
      <c r="BH210" s="434">
        <f>INPUT!BQ154</f>
        <v>4708</v>
      </c>
      <c r="BI210" s="435">
        <f>INPUT!BR154</f>
        <v>22.668056279312143</v>
      </c>
      <c r="BJ210" s="434">
        <f>INPUT!BS154</f>
        <v>4908</v>
      </c>
      <c r="BK210" s="435">
        <f>INPUT!BT154</f>
        <v>17.75431861804222</v>
      </c>
      <c r="BL210" s="434">
        <f>INPUT!BU154</f>
        <v>5643</v>
      </c>
      <c r="BM210" s="435">
        <f>INPUT!BV154</f>
        <v>32.185523541813076</v>
      </c>
      <c r="BN210" s="434">
        <f>INPUT!BW154</f>
        <v>5299</v>
      </c>
      <c r="BO210" s="435">
        <f>INPUT!BX154</f>
        <v>7.5284090909090828</v>
      </c>
      <c r="BP210" s="434">
        <f>INPUT!BY154</f>
        <v>5480</v>
      </c>
      <c r="BQ210" s="435">
        <f>INPUT!BZ154</f>
        <v>16.397621070518277</v>
      </c>
      <c r="BR210" s="434">
        <f>INPUT!CA154</f>
        <v>5910</v>
      </c>
      <c r="BS210" s="435">
        <f>INPUT!CB154</f>
        <v>20.415647921760382</v>
      </c>
      <c r="BT210" s="434">
        <f>INPUT!CC154</f>
        <v>5846</v>
      </c>
      <c r="BU210" s="435">
        <f>INPUT!CD154</f>
        <v>3.5973772815877991</v>
      </c>
      <c r="BV210" s="434">
        <f>INPUT!CE154</f>
        <v>5853.7188306104899</v>
      </c>
      <c r="BW210" s="435">
        <f>INPUT!CF154</f>
        <v>10.468368194196831</v>
      </c>
      <c r="BX210" s="434">
        <f>INPUT!CG154</f>
        <v>6236.5732368896925</v>
      </c>
      <c r="BY210" s="435">
        <f>INPUT!CH154</f>
        <v>13.806080965140378</v>
      </c>
      <c r="BZ210" s="434">
        <f>INPUT!CI154</f>
        <v>6682.6652350274398</v>
      </c>
      <c r="CA210" s="435">
        <f>INPUT!CJ154</f>
        <v>13.073861844795932</v>
      </c>
      <c r="CB210" s="434">
        <f>INPUT!CK154</f>
        <v>6389.5201865259542</v>
      </c>
      <c r="CC210" s="435">
        <f>INPUT!CL154</f>
        <v>9.2973004879567824</v>
      </c>
      <c r="CD210" s="434">
        <f>INPUT!CM154</f>
        <v>6349.3686109440769</v>
      </c>
      <c r="CE210" s="435">
        <f>INPUT!CN154</f>
        <v>8.4672631992796852</v>
      </c>
      <c r="CF210" s="434">
        <f>INPUT!CO154</f>
        <v>6622.7548618852961</v>
      </c>
      <c r="CG210" s="435">
        <f>INPUT!CP154</f>
        <v>6.1922086108332275</v>
      </c>
      <c r="CH210" s="434">
        <f>INPUT!CQ154</f>
        <v>7085.7403783431173</v>
      </c>
      <c r="CI210" s="435">
        <f>INPUT!CR154</f>
        <v>6.0316524790579695</v>
      </c>
      <c r="CJ210" s="434">
        <f>INPUT!CS154</f>
        <v>7102</v>
      </c>
      <c r="CK210" s="435">
        <f>INPUT!CT154</f>
        <v>11.15075612369929</v>
      </c>
      <c r="CL210" s="434">
        <f>INPUT!CU154</f>
        <v>6826</v>
      </c>
      <c r="CM210" s="435">
        <f>INPUT!CV154</f>
        <v>7.5067525333838425</v>
      </c>
      <c r="CN210" s="434">
        <f>INPUT!CW154</f>
        <v>7191</v>
      </c>
      <c r="CO210" s="435">
        <f>INPUT!CX154</f>
        <v>8.5801928346316956</v>
      </c>
      <c r="CP210" s="434">
        <f>INPUT!CY154</f>
        <v>7478</v>
      </c>
      <c r="CQ210" s="435">
        <f>INPUT!CZ154</f>
        <v>5.5359016942786443</v>
      </c>
      <c r="CR210" s="434">
        <f>INPUT!DA154</f>
        <v>6801</v>
      </c>
      <c r="CS210" s="435">
        <f>INPUT!DB154</f>
        <v>-4.2382427485215484</v>
      </c>
      <c r="CT210" s="434">
        <f>INPUT!DC154</f>
        <v>6347</v>
      </c>
      <c r="CU210" s="435">
        <f>INPUT!DD154</f>
        <v>-7.0172868444184022</v>
      </c>
      <c r="CV210" s="434">
        <f>INPUT!DE154</f>
        <v>6117</v>
      </c>
      <c r="CW210" s="435">
        <f>INPUT!DF154</f>
        <v>-14.935335836462249</v>
      </c>
      <c r="CX210" s="434">
        <f>INPUT!DG154</f>
        <v>6234</v>
      </c>
      <c r="CY210" s="435">
        <f>INPUT!DH154</f>
        <v>-16.635464027814926</v>
      </c>
      <c r="CZ210" s="434">
        <f>INPUT!DI154</f>
        <v>5819</v>
      </c>
      <c r="DA210" s="435">
        <f>INPUT!DJ154</f>
        <v>-14.439053080429353</v>
      </c>
      <c r="DB210" s="434">
        <f>INPUT!DK154</f>
        <v>5995</v>
      </c>
      <c r="DC210" s="435">
        <f>INPUT!DL154</f>
        <v>-5.5459272097053702</v>
      </c>
      <c r="DD210" s="434">
        <f>INPUT!DM154</f>
        <v>6117</v>
      </c>
      <c r="DE210" s="435">
        <f>INPUT!DN154</f>
        <v>0</v>
      </c>
      <c r="DF210" s="434">
        <f>INPUT!DO154</f>
        <v>5706</v>
      </c>
      <c r="DG210" s="435">
        <f>INPUT!DP154</f>
        <v>-8.4696823869104936</v>
      </c>
      <c r="DH210" s="434">
        <f>INPUT!DQ154</f>
        <v>5211</v>
      </c>
      <c r="DI210" s="435">
        <f>INPUT!DR154</f>
        <v>-10.44853067537378</v>
      </c>
      <c r="DJ210" s="434">
        <f>INPUT!DS154</f>
        <v>5250</v>
      </c>
      <c r="DK210" s="435">
        <f>INPUT!DT154</f>
        <v>-12.427022518765639</v>
      </c>
      <c r="DL210" s="434">
        <f>INPUT!DU154</f>
        <v>5183</v>
      </c>
      <c r="DM210" s="435">
        <f>INPUT!DV154</f>
        <v>-15.268922674513652</v>
      </c>
      <c r="DN210" s="434">
        <f>INPUT!DW154</f>
        <v>5340</v>
      </c>
      <c r="DO210" s="435">
        <f>INPUT!DX154</f>
        <v>-6.4143007360673021</v>
      </c>
      <c r="DP210" s="434">
        <f>INPUT!DY154</f>
        <v>5370</v>
      </c>
      <c r="DQ210" s="435">
        <f>INPUT!DZ154</f>
        <v>3.0512377662636814</v>
      </c>
      <c r="DR210" s="434">
        <f>INPUT!EA154</f>
        <v>5794</v>
      </c>
      <c r="DS210" s="435">
        <f>INPUT!EB154</f>
        <v>10.361904761904771</v>
      </c>
      <c r="DT210" s="434">
        <f>INPUT!EC154</f>
        <v>6391</v>
      </c>
      <c r="DU210" s="435">
        <f>INPUT!ED154</f>
        <v>23.306965078140074</v>
      </c>
      <c r="DV210" s="434">
        <f>INPUT!EE154</f>
        <v>6569</v>
      </c>
      <c r="DW210" s="435">
        <f>INPUT!EF154</f>
        <v>23.014981273408242</v>
      </c>
      <c r="DX210" s="434">
        <f>INPUT!EG154</f>
        <v>5765</v>
      </c>
      <c r="DY210" s="435">
        <f>INPUT!EH154</f>
        <v>7.3556797020484233</v>
      </c>
      <c r="DZ210" s="434">
        <f>INPUT!EI154</f>
        <v>6028</v>
      </c>
      <c r="EA210" s="435">
        <f>INPUT!EJ154</f>
        <v>4.0386606834656558</v>
      </c>
      <c r="EB210" s="434">
        <f>INPUT!EK154</f>
        <v>6077</v>
      </c>
      <c r="EC210" s="435">
        <f>INPUT!EL154</f>
        <v>-4.9131591300266013</v>
      </c>
      <c r="ED210" s="434">
        <f>INPUT!EM154</f>
        <v>6103.52</v>
      </c>
      <c r="EE210" s="435">
        <f>INPUT!EN154</f>
        <v>-7.0860100471913494</v>
      </c>
      <c r="EF210" s="434">
        <f>INPUT!EO154</f>
        <v>6151</v>
      </c>
      <c r="EG210" s="435">
        <f>INPUT!EP154</f>
        <v>6.6955767562879354</v>
      </c>
      <c r="EH210" s="434">
        <f>INPUT!EQ154</f>
        <v>6461.1579946595002</v>
      </c>
      <c r="EI210" s="435">
        <f>INPUT!ER154</f>
        <v>7.1857663347627776</v>
      </c>
      <c r="EJ210" s="434">
        <f>INPUT!ES154</f>
        <v>6393.2640648033021</v>
      </c>
      <c r="EK210" s="435">
        <f>INPUT!ET154</f>
        <v>5.2042794932253056</v>
      </c>
      <c r="EL210" s="434">
        <f>INPUT!EU154</f>
        <v>6342.874322678611</v>
      </c>
      <c r="EM210" s="435">
        <f>INPUT!EV154</f>
        <v>3.9215784117789587</v>
      </c>
      <c r="EN210" s="434">
        <f>INPUT!EW154</f>
        <v>6294.5876588806223</v>
      </c>
      <c r="EO210" s="435">
        <f>INPUT!EX154</f>
        <v>2.3343791071471776</v>
      </c>
      <c r="EQ210" s="434">
        <f>INPUT!FF154</f>
        <v>2706</v>
      </c>
      <c r="ER210" s="435">
        <f>INPUT!FG154</f>
        <v>5.4449140371753302</v>
      </c>
      <c r="ES210" s="434">
        <f>INPUT!FH154</f>
        <v>2470</v>
      </c>
      <c r="ET210" s="435">
        <f>INPUT!FI154</f>
        <v>-8.7213599408721301</v>
      </c>
      <c r="EU210" s="434">
        <f>INPUT!FJ154</f>
        <v>2867.7648040033359</v>
      </c>
      <c r="EV210" s="435">
        <f>INPUT!FK154</f>
        <v>16.103838218758536</v>
      </c>
      <c r="EW210" s="434">
        <f>INPUT!FL154</f>
        <v>3440.0728087370485</v>
      </c>
      <c r="EX210" s="435">
        <f>INPUT!FM154</f>
        <v>19.956587929902181</v>
      </c>
      <c r="EY210" s="434">
        <f>INPUT!FN154</f>
        <v>3812.1197581805973</v>
      </c>
      <c r="EZ210" s="435">
        <f>INPUT!FO154</f>
        <v>10.815089392835798</v>
      </c>
      <c r="FA210" s="434">
        <f>INPUT!FP154</f>
        <v>3624.0704666723132</v>
      </c>
      <c r="FB210" s="435">
        <f>INPUT!FQ154</f>
        <v>-4.9329324217776911</v>
      </c>
      <c r="FC210" s="434">
        <f>INPUT!FR154</f>
        <v>3856.9725463856939</v>
      </c>
      <c r="FD210" s="435">
        <f>INPUT!FS154</f>
        <v>6.4265328683643208</v>
      </c>
      <c r="FE210" s="434">
        <f>INPUT!FT154</f>
        <v>4269.4962768287342</v>
      </c>
      <c r="FF210" s="435">
        <f>INPUT!FU154</f>
        <v>10.695531935523107</v>
      </c>
      <c r="FG210" s="434">
        <f>INPUT!FV154</f>
        <v>5643.4472152037788</v>
      </c>
      <c r="FH210" s="435">
        <f>INPUT!FW154</f>
        <v>32.180633247807357</v>
      </c>
      <c r="FI210" s="434">
        <f>INPUT!FX154</f>
        <v>5846.1454940282301</v>
      </c>
      <c r="FJ210" s="435">
        <f>INPUT!FY154</f>
        <v>3.5917458088093879</v>
      </c>
      <c r="FK210" s="434">
        <f>INPUT!FZ154</f>
        <v>6389.5201865259542</v>
      </c>
      <c r="FL210" s="435">
        <f>INPUT!GA154</f>
        <v>9.2945803872444657</v>
      </c>
      <c r="FM210" s="434">
        <f>INPUT!GB154</f>
        <v>7101.929508618472</v>
      </c>
      <c r="FN210" s="435">
        <f>INPUT!GC154</f>
        <v>11.149652889348838</v>
      </c>
      <c r="FO210" s="434">
        <f>INPUT!GD154</f>
        <v>6801.0048510048509</v>
      </c>
      <c r="FP210" s="435">
        <f>INPUT!GE154</f>
        <v>-4.2372239438371988</v>
      </c>
      <c r="FQ210" s="434">
        <f>INPUT!GF154</f>
        <v>5818.6640098681091</v>
      </c>
      <c r="FR210" s="435">
        <f>INPUT!GG154</f>
        <v>-14.444054410453777</v>
      </c>
      <c r="FS210" s="434">
        <f>INPUT!GH154</f>
        <v>5210.9083367897138</v>
      </c>
      <c r="FT210" s="435">
        <f>INPUT!GI154</f>
        <v>-10.444934989332221</v>
      </c>
      <c r="FU210" s="434">
        <f>INPUT!GJ154</f>
        <v>5369.7205870160024</v>
      </c>
      <c r="FV210" s="435">
        <f>INPUT!GK154</f>
        <v>3.0476884251648073</v>
      </c>
      <c r="FW210" s="434">
        <f>INPUT!GL154</f>
        <v>5764.984118808482</v>
      </c>
      <c r="FX210" s="435">
        <f>INPUT!GM154</f>
        <v>7.3609701917866532</v>
      </c>
      <c r="FY210" s="434">
        <f>INPUT!GN154</f>
        <v>6169.7736351531285</v>
      </c>
      <c r="FZ210" s="435">
        <f>INPUT!GO154</f>
        <v>7.0215200597692151</v>
      </c>
      <c r="GA210" s="434">
        <f>INPUT!GP154</f>
        <v>6294.5876588806223</v>
      </c>
      <c r="GB210" s="435">
        <f>INPUT!GQ154</f>
        <v>2.0229919460310386</v>
      </c>
      <c r="GC210" s="434">
        <f>INPUT!GR154</f>
        <v>6078.0588148606321</v>
      </c>
      <c r="GD210" s="435">
        <f>INPUT!GS154</f>
        <v>-3.4399210203150288</v>
      </c>
      <c r="GE210" s="434">
        <f>INPUT!GT154</f>
        <v>5902.5650256393328</v>
      </c>
      <c r="GF210" s="435">
        <f>INPUT!GU154</f>
        <v>-2.8873328568690959</v>
      </c>
      <c r="GG210" s="434">
        <f>INPUT!GV154</f>
        <v>5764.9914761238042</v>
      </c>
      <c r="GH210" s="435">
        <f>INPUT!GW154</f>
        <v>-2.3307417862902358</v>
      </c>
      <c r="GI210" s="434">
        <f>INPUT!GX154</f>
        <v>5662.5409179878861</v>
      </c>
      <c r="GJ210" s="435">
        <f>INPUT!GY154</f>
        <v>-1.7771155180406728</v>
      </c>
      <c r="GK210" s="435">
        <f>INPUT!GZ154</f>
        <v>-1.701152819662044</v>
      </c>
      <c r="GL210" s="436"/>
    </row>
    <row r="211" spans="1:194" ht="12" hidden="1" customHeight="1" outlineLevel="1" x14ac:dyDescent="0.2">
      <c r="A211" s="433" t="s">
        <v>366</v>
      </c>
      <c r="B211" s="466">
        <f>INPUT!K156</f>
        <v>6.7997043606799696</v>
      </c>
      <c r="C211" s="435">
        <f>INPUT!L156</f>
        <v>3.8682714324145939</v>
      </c>
      <c r="D211" s="466">
        <f>INPUT!M156</f>
        <v>7.2526606227828143</v>
      </c>
      <c r="E211" s="435">
        <f>INPUT!N156</f>
        <v>10.642491131257392</v>
      </c>
      <c r="F211" s="466">
        <f>INPUT!O156</f>
        <v>6.7345340642129994</v>
      </c>
      <c r="G211" s="435">
        <f>INPUT!P156</f>
        <v>7.1165056991212117</v>
      </c>
      <c r="H211" s="466">
        <f>INPUT!Q156</f>
        <v>6.3703703703703702</v>
      </c>
      <c r="I211" s="435">
        <f>INPUT!R156</f>
        <v>0.12098765432098091</v>
      </c>
      <c r="J211" s="466">
        <f>INPUT!S156</f>
        <v>7.6113360323886647</v>
      </c>
      <c r="K211" s="435">
        <f>INPUT!T156</f>
        <v>11.936278824150692</v>
      </c>
      <c r="L211" s="466">
        <f>INPUT!U156</f>
        <v>8.5587404117884542</v>
      </c>
      <c r="M211" s="435">
        <f>INPUT!V156</f>
        <v>18.008284916887551</v>
      </c>
      <c r="N211" s="466">
        <f>INPUT!W156</f>
        <v>8.1515909903468007</v>
      </c>
      <c r="O211" s="435">
        <f>INPUT!X156</f>
        <v>21.041647612475156</v>
      </c>
      <c r="P211" s="466">
        <f>INPUT!Y156</f>
        <v>7.5362318840579716</v>
      </c>
      <c r="Q211" s="435">
        <f>INPUT!Z156</f>
        <v>18.301314459049568</v>
      </c>
      <c r="R211" s="466">
        <f>INPUT!AA156</f>
        <v>8.6471408647140873</v>
      </c>
      <c r="S211" s="435">
        <f>INPUT!AB156</f>
        <v>13.60871242470103</v>
      </c>
      <c r="T211" s="466">
        <f>INPUT!AC156</f>
        <v>8.8033012379642361</v>
      </c>
      <c r="U211" s="435">
        <f>INPUT!AD156</f>
        <v>2.8574394643274159</v>
      </c>
      <c r="V211" s="466">
        <f>INPUT!AE156</f>
        <v>8.768971332209107</v>
      </c>
      <c r="W211" s="435">
        <f>INPUT!AF156</f>
        <v>7.5737404218810145</v>
      </c>
      <c r="X211" s="466">
        <f>INPUT!AG156</f>
        <v>7.8745001537988317</v>
      </c>
      <c r="Y211" s="435">
        <f>INPUT!AH156</f>
        <v>4.4885597330998728</v>
      </c>
      <c r="Z211" s="466">
        <f>INPUT!AI156</f>
        <v>8.2558139534883725</v>
      </c>
      <c r="AA211" s="435">
        <f>INPUT!AJ156</f>
        <v>-4.5255063765941568</v>
      </c>
      <c r="AB211" s="466">
        <f>INPUT!AK156</f>
        <v>7.4345254857786536</v>
      </c>
      <c r="AC211" s="435">
        <f>INPUT!AL156</f>
        <v>-15.548437059983101</v>
      </c>
      <c r="AD211" s="466">
        <f>INPUT!AM156</f>
        <v>7.3675262113913291</v>
      </c>
      <c r="AE211" s="435">
        <f>INPUT!AN156</f>
        <v>-15.981864550864277</v>
      </c>
      <c r="AF211" s="466">
        <f>INPUT!AO156</f>
        <v>8.0750639749786739</v>
      </c>
      <c r="AG211" s="435">
        <f>INPUT!AP156</f>
        <v>2.547003838498707</v>
      </c>
      <c r="AH211" s="466">
        <f>INPUT!AQ156</f>
        <v>7.660020986358866</v>
      </c>
      <c r="AI211" s="435">
        <f>INPUT!AR156</f>
        <v>-7.2166472074841614</v>
      </c>
      <c r="AJ211" s="466">
        <f>INPUT!AS156</f>
        <v>7.6453411202548445</v>
      </c>
      <c r="AK211" s="435">
        <f>INPUT!AT156</f>
        <v>2.8356299925187622</v>
      </c>
      <c r="AL211" s="466">
        <f>INPUT!AU156</f>
        <v>7.415368081676518</v>
      </c>
      <c r="AM211" s="435">
        <f>INPUT!AV156</f>
        <v>0.64936138552473821</v>
      </c>
      <c r="AN211" s="466">
        <f>INPUT!AW156</f>
        <v>7.6508620689655169</v>
      </c>
      <c r="AO211" s="435">
        <f>INPUT!AX156</f>
        <v>-5.2532327586206851</v>
      </c>
      <c r="AP211" s="466">
        <f>INPUT!AY156</f>
        <v>7.7262693156732896</v>
      </c>
      <c r="AQ211" s="435">
        <f>INPUT!AZ156</f>
        <v>0.86485832652938299</v>
      </c>
      <c r="AR211" s="466">
        <f>INPUT!BA156</f>
        <v>7.8748651564185552</v>
      </c>
      <c r="AS211" s="435">
        <f>INPUT!BB156</f>
        <v>3.0021425146829817</v>
      </c>
      <c r="AT211" s="466">
        <f>INPUT!BC156</f>
        <v>7.2727272727272725</v>
      </c>
      <c r="AU211" s="435">
        <f>INPUT!BD156</f>
        <v>-1.9235836627141012</v>
      </c>
      <c r="AV211" s="466">
        <f>INPUT!BE156</f>
        <v>7.511737089201878</v>
      </c>
      <c r="AW211" s="435">
        <f>INPUT!BF156</f>
        <v>-1.8184222707134823</v>
      </c>
      <c r="AX211" s="466">
        <f>INPUT!BG156</f>
        <v>7.6743583095670216</v>
      </c>
      <c r="AY211" s="435">
        <f>INPUT!BH156</f>
        <v>-0.6718767361754141</v>
      </c>
      <c r="AZ211" s="466">
        <f>INPUT!BI156</f>
        <v>7.8817733990147785</v>
      </c>
      <c r="BA211" s="435">
        <f>INPUT!BJ156</f>
        <v>8.7725217626011265E-2</v>
      </c>
      <c r="BB211" s="466">
        <f>INPUT!BK156</f>
        <v>7.8165711307972892</v>
      </c>
      <c r="BC211" s="435">
        <f>INPUT!BL156</f>
        <v>7.4778530484627348</v>
      </c>
      <c r="BD211" s="466">
        <f>INPUT!BM156</f>
        <v>8.9251439539347395</v>
      </c>
      <c r="BE211" s="435">
        <f>INPUT!BN156</f>
        <v>18.815978886756213</v>
      </c>
      <c r="BF211" s="466">
        <f>INPUT!BO156</f>
        <v>8.9950808151791986</v>
      </c>
      <c r="BG211" s="435">
        <f>INPUT!BP156</f>
        <v>17.209549676169477</v>
      </c>
      <c r="BH211" s="466">
        <f>INPUT!BQ156</f>
        <v>8.1168831168831161</v>
      </c>
      <c r="BI211" s="435">
        <f>INPUT!BR156</f>
        <v>2.9829545454545414</v>
      </c>
      <c r="BJ211" s="466">
        <f>INPUT!BS156</f>
        <v>7.90144435004248</v>
      </c>
      <c r="BK211" s="435">
        <f>INPUT!BT156</f>
        <v>1.0858113848768003</v>
      </c>
      <c r="BL211" s="466">
        <f>INPUT!BU156</f>
        <v>9.3724531377343112</v>
      </c>
      <c r="BM211" s="435">
        <f>INPUT!BV156</f>
        <v>5.0117867690231632</v>
      </c>
      <c r="BN211" s="466">
        <f>INPUT!BW156</f>
        <v>8.7896508949140522</v>
      </c>
      <c r="BO211" s="435">
        <f>INPUT!BX156</f>
        <v>-2.2838029416976768</v>
      </c>
      <c r="BP211" s="466">
        <f>INPUT!BY156</f>
        <v>9.1337988299679171</v>
      </c>
      <c r="BQ211" s="435">
        <f>INPUT!BZ156</f>
        <v>12.52840158520474</v>
      </c>
      <c r="BR211" s="466">
        <f>INPUT!CA156</f>
        <v>8.9781021897810209</v>
      </c>
      <c r="BS211" s="435">
        <f>INPUT!CB156</f>
        <v>13.626089004002818</v>
      </c>
      <c r="BT211" s="466">
        <f>INPUT!CC156</f>
        <v>10.42301184433164</v>
      </c>
      <c r="BU211" s="435">
        <f>INPUT!CD156</f>
        <v>11.209004634738463</v>
      </c>
      <c r="BV211" s="466">
        <f>INPUT!CE156</f>
        <v>9.2853645452645832</v>
      </c>
      <c r="BW211" s="435">
        <f>INPUT!CF156</f>
        <v>5.6397421954194504</v>
      </c>
      <c r="BX211" s="466">
        <f>INPUT!CG156</f>
        <v>8.9971914116020333</v>
      </c>
      <c r="BY211" s="435">
        <f>INPUT!CH156</f>
        <v>-1.4956254337207042</v>
      </c>
      <c r="BZ211" s="466">
        <f>INPUT!CI156</f>
        <v>8.9182491879910604</v>
      </c>
      <c r="CA211" s="435">
        <f>INPUT!CJ156</f>
        <v>-0.66665538579061545</v>
      </c>
      <c r="CB211" s="466">
        <f>INPUT!CK156</f>
        <v>9.5285986552769089</v>
      </c>
      <c r="CC211" s="435">
        <f>INPUT!CL156</f>
        <v>-8.5811395248595161</v>
      </c>
      <c r="CD211" s="466">
        <f>INPUT!CM156</f>
        <v>9.6407865069274532</v>
      </c>
      <c r="CE211" s="435">
        <f>INPUT!CN156</f>
        <v>3.8277652959153974</v>
      </c>
      <c r="CF211" s="466">
        <f>INPUT!CO156</f>
        <v>10.220150727687479</v>
      </c>
      <c r="CG211" s="435">
        <f>INPUT!CP156</f>
        <v>13.592678649788613</v>
      </c>
      <c r="CH211" s="466">
        <f>INPUT!CQ156</f>
        <v>10.439552343695157</v>
      </c>
      <c r="CI211" s="435">
        <f>INPUT!CR156</f>
        <v>17.058316308907571</v>
      </c>
      <c r="CJ211" s="466">
        <f>INPUT!CS156</f>
        <v>9.0886762090285433</v>
      </c>
      <c r="CK211" s="435">
        <f>INPUT!CT156</f>
        <v>-4.6168640548706286</v>
      </c>
      <c r="CL211" s="443">
        <f>INPUT!CU156</f>
        <v>10.025344973246973</v>
      </c>
      <c r="CM211" s="435">
        <f>INPUT!CV156</f>
        <v>3.9888702653377184</v>
      </c>
      <c r="CN211" s="443">
        <f>INPUT!CW156</f>
        <v>10.37210665104014</v>
      </c>
      <c r="CO211" s="435">
        <f>INPUT!CX156</f>
        <v>1.486826636920302</v>
      </c>
      <c r="CP211" s="443">
        <f>INPUT!CY156</f>
        <v>10.068140731469894</v>
      </c>
      <c r="CQ211" s="435">
        <f>INPUT!CZ156</f>
        <v>-3.5577350445450073</v>
      </c>
      <c r="CR211" s="443">
        <f>INPUT!DA156</f>
        <v>9.6817330837122224</v>
      </c>
      <c r="CS211" s="435">
        <f>INPUT!DB156</f>
        <v>6.5252283285716084</v>
      </c>
      <c r="CT211" s="443">
        <f>INPUT!DC156</f>
        <v>9.586825466843111</v>
      </c>
      <c r="CU211" s="435">
        <f>INPUT!DD156</f>
        <v>-4.3741088967418911</v>
      </c>
      <c r="CV211" s="443">
        <f>INPUT!DE156</f>
        <v>9.6423507168741143</v>
      </c>
      <c r="CW211" s="435">
        <f>INPUT!DF156</f>
        <v>-7.0357542466345846</v>
      </c>
      <c r="CX211" s="443">
        <f>INPUT!DG156</f>
        <v>10.004904364884748</v>
      </c>
      <c r="CY211" s="435">
        <f>INPUT!DH156</f>
        <v>-0.62808385651075271</v>
      </c>
      <c r="CZ211" s="443">
        <f>INPUT!DI156</f>
        <v>11.036252807186397</v>
      </c>
      <c r="DA211" s="435">
        <f>INPUT!DJ156</f>
        <v>13.990467530579931</v>
      </c>
      <c r="DB211" s="443">
        <f>INPUT!DK156</f>
        <v>11.273414676061179</v>
      </c>
      <c r="DC211" s="435">
        <f>INPUT!DL156</f>
        <v>17.592780999834478</v>
      </c>
      <c r="DD211" s="443">
        <f>INPUT!DM156</f>
        <v>11.209341117597999</v>
      </c>
      <c r="DE211" s="435">
        <f>INPUT!DN156</f>
        <v>16.251124302932183</v>
      </c>
      <c r="DF211" s="443">
        <f>INPUT!DO156</f>
        <v>10.397253555664541</v>
      </c>
      <c r="DG211" s="435">
        <f>INPUT!DP156</f>
        <v>3.9215686274509665</v>
      </c>
      <c r="DH211" s="443">
        <f>INPUT!DQ156</f>
        <v>11.076060287416754</v>
      </c>
      <c r="DI211" s="435">
        <f>INPUT!DR156</f>
        <v>0.36069742987796527</v>
      </c>
      <c r="DJ211" s="443">
        <f>INPUT!DS156</f>
        <v>11.437344079831128</v>
      </c>
      <c r="DK211" s="435">
        <f>INPUT!DT156</f>
        <v>1.4541237813069152</v>
      </c>
      <c r="DL211" s="443">
        <f>INPUT!DU156</f>
        <v>10.742857142857144</v>
      </c>
      <c r="DM211" s="435">
        <f>INPUT!DV156</f>
        <v>-4.1615646258503336</v>
      </c>
      <c r="DN211" s="443">
        <f>INPUT!DW156</f>
        <v>11.113254871695929</v>
      </c>
      <c r="DO211" s="435">
        <f>INPUT!DX156</f>
        <v>6.8864466197547269</v>
      </c>
      <c r="DP211" s="443">
        <f>INPUT!DY156</f>
        <v>10.711610486891386</v>
      </c>
      <c r="DQ211" s="435">
        <f>INPUT!DZ156</f>
        <v>-3.2904281041103545</v>
      </c>
      <c r="DR211" s="443">
        <f>INPUT!EA156</f>
        <v>11.247672253258846</v>
      </c>
      <c r="DS211" s="435">
        <f>INPUT!EB156</f>
        <v>-1.6583555172284492</v>
      </c>
      <c r="DT211" s="443">
        <f>INPUT!EC156</f>
        <v>11.529168104936142</v>
      </c>
      <c r="DU211" s="435">
        <f>INPUT!ED156</f>
        <v>7.3193839555225848</v>
      </c>
      <c r="DV211" s="443">
        <f>INPUT!EE156</f>
        <v>10.38961038961039</v>
      </c>
      <c r="DW211" s="435">
        <f>INPUT!EF156</f>
        <v>-6.5115440115440126</v>
      </c>
      <c r="DX211" s="443">
        <f>INPUT!EG156</f>
        <v>9.6818389404780039</v>
      </c>
      <c r="DY211" s="435">
        <f>INPUT!EH156</f>
        <v>-9.6136014997333259</v>
      </c>
      <c r="DZ211" s="443">
        <f>INPUT!EI156</f>
        <v>10.685169124024284</v>
      </c>
      <c r="EA211" s="435">
        <f>INPUT!EJ156</f>
        <v>-5.0010625893867511</v>
      </c>
      <c r="EB211" s="443">
        <f>INPUT!EK156</f>
        <v>11.08161911081619</v>
      </c>
      <c r="EC211" s="435">
        <f>INPUT!EL156</f>
        <v>-3.8818845388188694</v>
      </c>
      <c r="ED211" s="443">
        <f>INPUT!EM156</f>
        <v>10.170807964456147</v>
      </c>
      <c r="EE211" s="435">
        <f>INPUT!EN156</f>
        <v>-2.1059733421095905</v>
      </c>
      <c r="EF211" s="443">
        <f>INPUT!EO156</f>
        <v>10.027000812645817</v>
      </c>
      <c r="EG211" s="435">
        <f>INPUT!EP156</f>
        <v>3.5650445570288625</v>
      </c>
      <c r="EH211" s="443">
        <f>INPUT!EQ156</f>
        <v>10.885862967115166</v>
      </c>
      <c r="EI211" s="435">
        <f>INPUT!ER156</f>
        <v>1.8782467620437338</v>
      </c>
      <c r="EJ211" s="443">
        <f>INPUT!ES156</f>
        <v>11.00263044664363</v>
      </c>
      <c r="EK211" s="435">
        <f>INPUT!ET156</f>
        <v>-0.7127899216050726</v>
      </c>
      <c r="EL211" s="443">
        <f>INPUT!EU156</f>
        <v>10.138173013065019</v>
      </c>
      <c r="EM211" s="435">
        <f>INPUT!EV156</f>
        <v>-0.32086881892939845</v>
      </c>
      <c r="EN211" s="443">
        <f>INPUT!EW156</f>
        <v>10.053131503377395</v>
      </c>
      <c r="EO211" s="435">
        <f>INPUT!EX156</f>
        <v>0.26060325734313938</v>
      </c>
      <c r="EQ211" s="443">
        <f>INPUT!FF156</f>
        <v>27.744559791008438</v>
      </c>
      <c r="ER211" s="435">
        <f>INPUT!FG156</f>
        <v>-4.9886196095719644</v>
      </c>
      <c r="ES211" s="443">
        <f>INPUT!FH156</f>
        <v>26.31189948263119</v>
      </c>
      <c r="ET211" s="435">
        <f>INPUT!FI156</f>
        <v>-5.1637521704040452</v>
      </c>
      <c r="EU211" s="443">
        <f>INPUT!FJ156</f>
        <v>33.846153846153847</v>
      </c>
      <c r="EV211" s="435">
        <f>INPUT!FK156</f>
        <v>28.634399308556603</v>
      </c>
      <c r="EW211" s="443">
        <f>INPUT!FL156</f>
        <v>35.567770361645515</v>
      </c>
      <c r="EX211" s="435">
        <f>INPUT!FM156</f>
        <v>5.0865942503163009</v>
      </c>
      <c r="EY211" s="443">
        <f>INPUT!FN156</f>
        <v>31.743514184541493</v>
      </c>
      <c r="EZ211" s="435">
        <f>INPUT!FO156</f>
        <v>-10.752026731560061</v>
      </c>
      <c r="FA211" s="443">
        <f>INPUT!FP156</f>
        <v>29.90462189844963</v>
      </c>
      <c r="FB211" s="435">
        <f>INPUT!FQ156</f>
        <v>-5.7929701021803393</v>
      </c>
      <c r="FC211" s="443">
        <f>INPUT!FR156</f>
        <v>31.456341991240823</v>
      </c>
      <c r="FD211" s="435">
        <f>INPUT!FS156</f>
        <v>5.1888972148202983</v>
      </c>
      <c r="FE211" s="443">
        <f>INPUT!FT156</f>
        <v>32.979233964005537</v>
      </c>
      <c r="FF211" s="435">
        <f>INPUT!FU156</f>
        <v>4.8412875635341468</v>
      </c>
      <c r="FG211" s="443">
        <f>INPUT!FV156</f>
        <v>37.849898330402596</v>
      </c>
      <c r="FH211" s="435">
        <f>INPUT!FW156</f>
        <v>14.768882660261418</v>
      </c>
      <c r="FI211" s="443">
        <f>INPUT!FX156</f>
        <v>36.998662703441347</v>
      </c>
      <c r="FJ211" s="435">
        <f>INPUT!FY156</f>
        <v>-2.2489773143657299</v>
      </c>
      <c r="FK211" s="443">
        <f>INPUT!FZ156</f>
        <v>38.699861187052512</v>
      </c>
      <c r="FL211" s="435">
        <f>INPUT!GA156</f>
        <v>4.5979999256917203</v>
      </c>
      <c r="FM211" s="443">
        <f>INPUT!GB156</f>
        <v>40.696342241464968</v>
      </c>
      <c r="FN211" s="435">
        <f>INPUT!GC156</f>
        <v>5.1588842780666111</v>
      </c>
      <c r="FO211" s="443">
        <f>INPUT!GD156</f>
        <v>40.383391534928201</v>
      </c>
      <c r="FP211" s="435">
        <f>INPUT!GE156</f>
        <v>-0.76898976492758564</v>
      </c>
      <c r="FQ211" s="443">
        <f>INPUT!GF156</f>
        <v>37.700311294751806</v>
      </c>
      <c r="FR211" s="435">
        <f>INPUT!GG156</f>
        <v>-6.6440190835773567</v>
      </c>
      <c r="FS211" s="443">
        <f>INPUT!GH156</f>
        <v>44.615052451857295</v>
      </c>
      <c r="FT211" s="435">
        <f>INPUT!GI156</f>
        <v>18.341337033119089</v>
      </c>
      <c r="FU211" s="443">
        <f>INPUT!GJ156</f>
        <v>44.291702153062445</v>
      </c>
      <c r="FV211" s="435">
        <f>INPUT!GK156</f>
        <v>-0.724756065553811</v>
      </c>
      <c r="FW211" s="443">
        <f>INPUT!GL156</f>
        <v>47.898209195821146</v>
      </c>
      <c r="FX211" s="435">
        <f>INPUT!GM156</f>
        <v>8.1426246168986758</v>
      </c>
      <c r="FY211" s="443">
        <f>INPUT!GN156</f>
        <v>43.609487002708605</v>
      </c>
      <c r="FZ211" s="435">
        <f>INPUT!GO156</f>
        <v>-8.9538257590780823</v>
      </c>
      <c r="GA211" s="443">
        <f>INPUT!GP156</f>
        <v>43.215595811594874</v>
      </c>
      <c r="GB211" s="435">
        <f>INPUT!GQ156</f>
        <v>-0.9032236290449025</v>
      </c>
      <c r="GC211" s="443">
        <f>INPUT!GR156</f>
        <v>40.989498782372344</v>
      </c>
      <c r="GD211" s="435">
        <f>INPUT!GS156</f>
        <v>-5.1511427470016802</v>
      </c>
      <c r="GE211" s="443">
        <f>INPUT!GT156</f>
        <v>40.989498782372351</v>
      </c>
      <c r="GF211" s="435">
        <f>INPUT!GU156</f>
        <v>2.2204460492503131E-14</v>
      </c>
      <c r="GG211" s="443">
        <f>INPUT!GV156</f>
        <v>40.989498782372344</v>
      </c>
      <c r="GH211" s="435">
        <f>INPUT!GW156</f>
        <v>-2.2204460492503131E-14</v>
      </c>
      <c r="GI211" s="443">
        <f>INPUT!GX156</f>
        <v>40.989498782372344</v>
      </c>
      <c r="GJ211" s="435">
        <f>INPUT!GY156</f>
        <v>0</v>
      </c>
      <c r="GK211" s="435">
        <f>INPUT!GZ156</f>
        <v>-1.231530064074482</v>
      </c>
      <c r="GL211" s="436"/>
    </row>
    <row r="212" spans="1:194" s="484" customFormat="1" ht="12" hidden="1" customHeight="1" outlineLevel="1" x14ac:dyDescent="0.2">
      <c r="A212" s="484" t="s">
        <v>269</v>
      </c>
      <c r="B212" s="467">
        <f>INPUT!K157</f>
        <v>14.706521739130437</v>
      </c>
      <c r="C212" s="435">
        <f>INPUT!L157</f>
        <v>-3.7242089225790198</v>
      </c>
      <c r="D212" s="467">
        <f>INPUT!M157</f>
        <v>13.788043478260869</v>
      </c>
      <c r="E212" s="435">
        <f>INPUT!N157</f>
        <v>-9.6188101175632372</v>
      </c>
      <c r="F212" s="467">
        <f>INPUT!O157</f>
        <v>14.848837209302324</v>
      </c>
      <c r="G212" s="435">
        <f>INPUT!P157</f>
        <v>-6.6437059841279016</v>
      </c>
      <c r="H212" s="467">
        <f>INPUT!Q157</f>
        <v>15.697674418604651</v>
      </c>
      <c r="I212" s="435">
        <f>INPUT!R157</f>
        <v>-0.12084145108387512</v>
      </c>
      <c r="J212" s="467">
        <f>INPUT!S157</f>
        <v>13.138297872340424</v>
      </c>
      <c r="K212" s="435">
        <f>INPUT!T157</f>
        <v>-10.663458665534463</v>
      </c>
      <c r="L212" s="467">
        <f>INPUT!U157</f>
        <v>11.683962264150942</v>
      </c>
      <c r="M212" s="435">
        <f>INPUT!V157</f>
        <v>-15.260186968712119</v>
      </c>
      <c r="N212" s="467">
        <f>INPUT!W157</f>
        <v>12.267543859649122</v>
      </c>
      <c r="O212" s="435">
        <f>INPUT!X157</f>
        <v>-17.38380799296597</v>
      </c>
      <c r="P212" s="467">
        <f>INPUT!Y157</f>
        <v>13.269230769230768</v>
      </c>
      <c r="Q212" s="435">
        <f>INPUT!Z157</f>
        <v>-15.47008547008547</v>
      </c>
      <c r="R212" s="467">
        <f>INPUT!AA157</f>
        <v>11.564516129032256</v>
      </c>
      <c r="S212" s="435">
        <f>INPUT!AB157</f>
        <v>-11.978581689956902</v>
      </c>
      <c r="T212" s="467">
        <f>INPUT!AC157</f>
        <v>11.359375</v>
      </c>
      <c r="U212" s="435">
        <f>INPUT!AD157</f>
        <v>-2.778058134840522</v>
      </c>
      <c r="V212" s="467">
        <f>INPUT!AE157</f>
        <v>11.403846153846153</v>
      </c>
      <c r="W212" s="435">
        <f>INPUT!AF157</f>
        <v>-7.0405104370066756</v>
      </c>
      <c r="X212" s="467">
        <f>INPUT!AG157</f>
        <v>12.699218749999998</v>
      </c>
      <c r="Y212" s="435">
        <f>INPUT!AH157</f>
        <v>-4.2957427536232</v>
      </c>
      <c r="Z212" s="467">
        <f>INPUT!AI157</f>
        <v>12.112676056338028</v>
      </c>
      <c r="AA212" s="435">
        <f>INPUT!AJ157</f>
        <v>4.7400161078044345</v>
      </c>
      <c r="AB212" s="467">
        <f>INPUT!AK157</f>
        <v>13.450757575757576</v>
      </c>
      <c r="AC212" s="435">
        <f>INPUT!AL157</f>
        <v>18.411070818223507</v>
      </c>
      <c r="AD212" s="467">
        <f>INPUT!AM157</f>
        <v>13.573076923076924</v>
      </c>
      <c r="AE212" s="435">
        <f>INPUT!AN157</f>
        <v>19.021922428330541</v>
      </c>
      <c r="AF212" s="467">
        <f>INPUT!AO157</f>
        <v>12.38380281690141</v>
      </c>
      <c r="AG212" s="435">
        <f>INPUT!AP157</f>
        <v>-2.4837428136954331</v>
      </c>
      <c r="AH212" s="467">
        <f>INPUT!AQ157</f>
        <v>13.054794520547947</v>
      </c>
      <c r="AI212" s="435">
        <f>INPUT!AR157</f>
        <v>7.7779547626632972</v>
      </c>
      <c r="AJ212" s="467">
        <f>INPUT!AS157</f>
        <v>13.079861111111111</v>
      </c>
      <c r="AK212" s="435">
        <f>INPUT!AT157</f>
        <v>-2.7574392189993469</v>
      </c>
      <c r="AL212" s="467">
        <f>INPUT!AU157</f>
        <v>13.485507246376812</v>
      </c>
      <c r="AM212" s="435">
        <f>INPUT!AV157</f>
        <v>-0.64517188841113349</v>
      </c>
      <c r="AN212" s="467">
        <f>INPUT!AW157</f>
        <v>13.070422535211268</v>
      </c>
      <c r="AO212" s="435">
        <f>INPUT!AX157</f>
        <v>5.544498151833932</v>
      </c>
      <c r="AP212" s="467">
        <f>INPUT!AY157</f>
        <v>12.942857142857143</v>
      </c>
      <c r="AQ212" s="435">
        <f>INPUT!AZ157</f>
        <v>-0.85744266226953636</v>
      </c>
      <c r="AR212" s="467">
        <f>INPUT!BA157</f>
        <v>12.698630136986301</v>
      </c>
      <c r="AS212" s="435">
        <f>INPUT!BB157</f>
        <v>-2.9146408427912163</v>
      </c>
      <c r="AT212" s="467">
        <f>INPUT!BC157</f>
        <v>13.75</v>
      </c>
      <c r="AU212" s="435">
        <f>INPUT!BD157</f>
        <v>1.9613111230521119</v>
      </c>
      <c r="AV212" s="467">
        <f>INPUT!BE157</f>
        <v>13.3125</v>
      </c>
      <c r="AW212" s="435">
        <f>INPUT!BF157</f>
        <v>1.8521012931034475</v>
      </c>
      <c r="AX212" s="467">
        <f>INPUT!BG157</f>
        <v>13.030405405405405</v>
      </c>
      <c r="AY212" s="435">
        <f>INPUT!BH157</f>
        <v>0.67642145456714431</v>
      </c>
      <c r="AZ212" s="467">
        <f>INPUT!BI157</f>
        <v>12.6875</v>
      </c>
      <c r="BA212" s="435">
        <f>INPUT!BJ157</f>
        <v>-8.7648327939582327E-2</v>
      </c>
      <c r="BB212" s="467">
        <f>INPUT!BK157</f>
        <v>12.793333333333335</v>
      </c>
      <c r="BC212" s="435">
        <f>INPUT!BL157</f>
        <v>-6.9575757575757518</v>
      </c>
      <c r="BD212" s="467">
        <f>INPUT!BM157</f>
        <v>11.20430107526882</v>
      </c>
      <c r="BE212" s="435">
        <f>INPUT!BN157</f>
        <v>-15.83623605431873</v>
      </c>
      <c r="BF212" s="467">
        <f>INPUT!BO157</f>
        <v>11.1171875</v>
      </c>
      <c r="BG212" s="435">
        <f>INPUT!BP157</f>
        <v>-14.682719730360382</v>
      </c>
      <c r="BH212" s="467">
        <f>INPUT!BQ157</f>
        <v>12.32</v>
      </c>
      <c r="BI212" s="435">
        <f>INPUT!BR157</f>
        <v>-2.8965517241379302</v>
      </c>
      <c r="BJ212" s="467">
        <f>INPUT!BS157</f>
        <v>12.655913978494626</v>
      </c>
      <c r="BK212" s="435">
        <f>INPUT!BT157</f>
        <v>-1.0741481618450455</v>
      </c>
      <c r="BL212" s="467">
        <f>INPUT!BU157</f>
        <v>10.669565217391305</v>
      </c>
      <c r="BM212" s="435">
        <f>INPUT!BV157</f>
        <v>-4.7725945088876065</v>
      </c>
      <c r="BN212" s="467">
        <f>INPUT!BW157</f>
        <v>11.37701612903226</v>
      </c>
      <c r="BO212" s="435">
        <f>INPUT!BX157</f>
        <v>2.3371795162423936</v>
      </c>
      <c r="BP212" s="467">
        <f>INPUT!BY157</f>
        <v>10.948347107438018</v>
      </c>
      <c r="BQ212" s="435">
        <f>INPUT!BZ157</f>
        <v>-11.133546205860245</v>
      </c>
      <c r="BR212" s="467">
        <f>INPUT!CA157</f>
        <v>11.138211382113822</v>
      </c>
      <c r="BS212" s="435">
        <f>INPUT!CB157</f>
        <v>-11.992042605217911</v>
      </c>
      <c r="BT212" s="467">
        <f>INPUT!CC157</f>
        <v>9.5941558441558445</v>
      </c>
      <c r="BU212" s="435">
        <f>INPUT!CD157</f>
        <v>-10.079223954529581</v>
      </c>
      <c r="BV212" s="467">
        <f>INPUT!CE157</f>
        <v>10.769636400651466</v>
      </c>
      <c r="BW212" s="435">
        <f>INPUT!CF157</f>
        <v>-5.3386557731148976</v>
      </c>
      <c r="BX212" s="467">
        <f>INPUT!CG157</f>
        <v>11.11457958658613</v>
      </c>
      <c r="BY212" s="435">
        <f>INPUT!CH157</f>
        <v>1.5183340235456866</v>
      </c>
      <c r="BZ212" s="467">
        <f>INPUT!CI157</f>
        <v>11.212963205228196</v>
      </c>
      <c r="CA212" s="435">
        <f>INPUT!CJ157</f>
        <v>0.67112950679328875</v>
      </c>
      <c r="CB212" s="467">
        <f>INPUT!CK157</f>
        <v>10.494722636325994</v>
      </c>
      <c r="CC212" s="435">
        <f>INPUT!CL157</f>
        <v>9.3866183414012205</v>
      </c>
      <c r="CD212" s="467">
        <f>INPUT!CM157</f>
        <v>10.372597705399276</v>
      </c>
      <c r="CE212" s="435">
        <f>INPUT!CN157</f>
        <v>-3.686649023992794</v>
      </c>
      <c r="CF212" s="467">
        <f>INPUT!CO157</f>
        <v>9.7845915059833057</v>
      </c>
      <c r="CG212" s="435">
        <f>INPUT!CP157</f>
        <v>-11.966157336332806</v>
      </c>
      <c r="CH212" s="467">
        <f>INPUT!CQ157</f>
        <v>9.5789547968877997</v>
      </c>
      <c r="CI212" s="435">
        <f>INPUT!CR157</f>
        <v>-14.572494160852301</v>
      </c>
      <c r="CJ212" s="467">
        <f>INPUT!CS157</f>
        <v>11.00270245084335</v>
      </c>
      <c r="CK212" s="435">
        <f>INPUT!CT157</f>
        <v>4.840335777517879</v>
      </c>
      <c r="CL212" s="434">
        <f>INPUT!CU157</f>
        <v>9.9747191011235952</v>
      </c>
      <c r="CM212" s="435">
        <f>INPUT!CV157</f>
        <v>-3.8358626794961048</v>
      </c>
      <c r="CN212" s="434">
        <f>INPUT!CW157</f>
        <v>9.641242937853109</v>
      </c>
      <c r="CO212" s="435">
        <f>INPUT!CX157</f>
        <v>-1.465043972888791</v>
      </c>
      <c r="CP212" s="434">
        <f>INPUT!CY157</f>
        <v>9.9323204419889493</v>
      </c>
      <c r="CQ212" s="435">
        <f>INPUT!CZ157</f>
        <v>3.6889791484970624</v>
      </c>
      <c r="CR212" s="434">
        <f>INPUT!DA157</f>
        <v>10.328729281767956</v>
      </c>
      <c r="CS212" s="435">
        <f>INPUT!DB157</f>
        <v>-6.1255239072991019</v>
      </c>
      <c r="CT212" s="434">
        <f>INPUT!DC157</f>
        <v>10.430981595092025</v>
      </c>
      <c r="CU212" s="435">
        <f>INPUT!DD157</f>
        <v>4.5741889003875214</v>
      </c>
      <c r="CV212" s="434">
        <f>INPUT!DE157</f>
        <v>10.370915032679738</v>
      </c>
      <c r="CW212" s="435">
        <f>INPUT!DF157</f>
        <v>7.5682367878296741</v>
      </c>
      <c r="CX212" s="434">
        <f>INPUT!DG157</f>
        <v>9.9950980392156854</v>
      </c>
      <c r="CY212" s="435">
        <f>INPUT!DH157</f>
        <v>0.63205368366230363</v>
      </c>
      <c r="CZ212" s="434">
        <f>INPUT!DI157</f>
        <v>9.0610465116279073</v>
      </c>
      <c r="DA212" s="435">
        <f>INPUT!DJ157</f>
        <v>-12.273366215316861</v>
      </c>
      <c r="DB212" s="434">
        <f>INPUT!DK157</f>
        <v>8.8704268292682915</v>
      </c>
      <c r="DC212" s="435">
        <f>INPUT!DL157</f>
        <v>-14.960766171402351</v>
      </c>
      <c r="DD212" s="434">
        <f>INPUT!DM157</f>
        <v>8.9211309523809526</v>
      </c>
      <c r="DE212" s="435">
        <f>INPUT!DN157</f>
        <v>-13.979326565981676</v>
      </c>
      <c r="DF212" s="434">
        <f>INPUT!DO157</f>
        <v>9.6179245283018879</v>
      </c>
      <c r="DG212" s="435">
        <f>INPUT!DP157</f>
        <v>-3.7735849056603543</v>
      </c>
      <c r="DH212" s="434">
        <f>INPUT!DQ157</f>
        <v>9.0284810126582293</v>
      </c>
      <c r="DI212" s="435">
        <f>INPUT!DR157</f>
        <v>-0.35940107942153965</v>
      </c>
      <c r="DJ212" s="434">
        <f>INPUT!DS157</f>
        <v>8.7432885906040259</v>
      </c>
      <c r="DK212" s="435">
        <f>INPUT!DT157</f>
        <v>-1.4332820856463035</v>
      </c>
      <c r="DL212" s="434">
        <f>INPUT!DU157</f>
        <v>9.3085106382978715</v>
      </c>
      <c r="DM212" s="435">
        <f>INPUT!DV157</f>
        <v>4.3422710414707133</v>
      </c>
      <c r="DN212" s="434">
        <f>INPUT!DW157</f>
        <v>8.9982638888888893</v>
      </c>
      <c r="DO212" s="435">
        <f>INPUT!DX157</f>
        <v>-6.4427687864421657</v>
      </c>
      <c r="DP212" s="434">
        <f>INPUT!DY157</f>
        <v>9.335664335664335</v>
      </c>
      <c r="DQ212" s="435">
        <f>INPUT!DZ157</f>
        <v>3.4023810049046421</v>
      </c>
      <c r="DR212" s="434">
        <f>INPUT!EA157</f>
        <v>8.8907284768211916</v>
      </c>
      <c r="DS212" s="435">
        <f>INPUT!EB157</f>
        <v>1.6863207097568722</v>
      </c>
      <c r="DT212" s="434">
        <f>INPUT!EC157</f>
        <v>8.6736526946107784</v>
      </c>
      <c r="DU212" s="435">
        <f>INPUT!ED157</f>
        <v>-6.8201881950384902</v>
      </c>
      <c r="DV212" s="434">
        <f>INPUT!EE157</f>
        <v>9.625</v>
      </c>
      <c r="DW212" s="435">
        <f>INPUT!EF157</f>
        <v>6.9650781400733219</v>
      </c>
      <c r="DX212" s="434">
        <f>INPUT!EG157</f>
        <v>10.328616352201257</v>
      </c>
      <c r="DY212" s="435">
        <f>INPUT!EH157</f>
        <v>10.636115233316845</v>
      </c>
      <c r="DZ212" s="434">
        <f>INPUT!EI157</f>
        <v>9.3587662337662341</v>
      </c>
      <c r="EA212" s="435">
        <f>INPUT!EJ157</f>
        <v>5.2643352922682629</v>
      </c>
      <c r="EB212" s="434">
        <f>INPUT!EK157</f>
        <v>9.0239520958083848</v>
      </c>
      <c r="EC212" s="435">
        <f>INPUT!EL157</f>
        <v>4.038660683465678</v>
      </c>
      <c r="ED212" s="434">
        <f>INPUT!EM157</f>
        <v>9.8320605746828882</v>
      </c>
      <c r="EE212" s="435">
        <f>INPUT!EN157</f>
        <v>2.1512786980040222</v>
      </c>
      <c r="EF212" s="434">
        <f>INPUT!EO157</f>
        <v>9.9730718954248374</v>
      </c>
      <c r="EG212" s="435">
        <f>INPUT!EP157</f>
        <v>-3.442324166689037</v>
      </c>
      <c r="EH212" s="434">
        <f>INPUT!EQ157</f>
        <v>9.1862262369173227</v>
      </c>
      <c r="EI212" s="435">
        <f>INPUT!ER157</f>
        <v>-1.8436190469892311</v>
      </c>
      <c r="EJ212" s="434">
        <f>INPUT!ES157</f>
        <v>9.0887356877922905</v>
      </c>
      <c r="EK212" s="435">
        <f>INPUT!ET157</f>
        <v>0.71790709099617267</v>
      </c>
      <c r="EL212" s="434">
        <f>INPUT!EU157</f>
        <v>9.8637101449275359</v>
      </c>
      <c r="EM212" s="435">
        <f>INPUT!EV157</f>
        <v>0.32190170111587868</v>
      </c>
      <c r="EN212" s="434">
        <f>INPUT!EW157</f>
        <v>9.9471493003353775</v>
      </c>
      <c r="EO212" s="435">
        <f>INPUT!EX157</f>
        <v>-0.25992588202790046</v>
      </c>
      <c r="EP212" s="435"/>
      <c r="EQ212" s="434">
        <f>INPUT!FF157</f>
        <v>3.604310205433801</v>
      </c>
      <c r="ER212" s="435">
        <f>INPUT!FG157</f>
        <v>5.2505495542453318</v>
      </c>
      <c r="ES212" s="434">
        <f>INPUT!FH157</f>
        <v>3.8005617977528088</v>
      </c>
      <c r="ET212" s="435">
        <f>INPUT!FI157</f>
        <v>5.4449140371753302</v>
      </c>
      <c r="EU212" s="434">
        <f>INPUT!FJ157</f>
        <v>2.9545454545454546</v>
      </c>
      <c r="EV212" s="435">
        <f>INPUT!FK157</f>
        <v>-22.26029698313512</v>
      </c>
      <c r="EW212" s="434">
        <f>INPUT!FL157</f>
        <v>2.8115341215718979</v>
      </c>
      <c r="EX212" s="435">
        <f>INPUT!FM157</f>
        <v>-4.8403835775665316</v>
      </c>
      <c r="EY212" s="434">
        <f>INPUT!FN157</f>
        <v>3.1502498248507771</v>
      </c>
      <c r="EZ212" s="435">
        <f>INPUT!FO157</f>
        <v>12.04736235210644</v>
      </c>
      <c r="FA212" s="434">
        <f>INPUT!FP157</f>
        <v>3.343964700158419</v>
      </c>
      <c r="FB212" s="435">
        <f>INPUT!FQ157</f>
        <v>6.1491908920848104</v>
      </c>
      <c r="FC212" s="434">
        <f>INPUT!FR157</f>
        <v>3.1790091812915025</v>
      </c>
      <c r="FD212" s="435">
        <f>INPUT!FS157</f>
        <v>-4.9329324217777142</v>
      </c>
      <c r="FE212" s="434">
        <f>INPUT!FT157</f>
        <v>3.0322111213724008</v>
      </c>
      <c r="FF212" s="435">
        <f>INPUT!FU157</f>
        <v>-4.617729976465923</v>
      </c>
      <c r="FG212" s="434">
        <f>INPUT!FV157</f>
        <v>2.6420150227900581</v>
      </c>
      <c r="FH212" s="435">
        <f>INPUT!FW157</f>
        <v>-12.868368426989251</v>
      </c>
      <c r="FI212" s="434">
        <f>INPUT!FX157</f>
        <v>2.702800390423266</v>
      </c>
      <c r="FJ212" s="435">
        <f>INPUT!FY157</f>
        <v>2.3007199848930737</v>
      </c>
      <c r="FK212" s="434">
        <f>INPUT!FZ157</f>
        <v>2.5839885966685627</v>
      </c>
      <c r="FL212" s="435">
        <f>INPUT!GA157</f>
        <v>-4.3958774823211089</v>
      </c>
      <c r="FM212" s="434">
        <f>INPUT!GB157</f>
        <v>2.4572232906502176</v>
      </c>
      <c r="FN212" s="435">
        <f>INPUT!GC157</f>
        <v>-4.9057997462441882</v>
      </c>
      <c r="FO212" s="434">
        <f>INPUT!GD157</f>
        <v>2.4762655190440976</v>
      </c>
      <c r="FP212" s="435">
        <f>INPUT!GE157</f>
        <v>0.77494904375747797</v>
      </c>
      <c r="FQ212" s="434">
        <f>INPUT!GF157</f>
        <v>2.6524979918115643</v>
      </c>
      <c r="FR212" s="435">
        <f>INPUT!GG157</f>
        <v>7.1168649489371738</v>
      </c>
      <c r="FS212" s="434">
        <f>INPUT!GH157</f>
        <v>2.2413959976379467</v>
      </c>
      <c r="FT212" s="435">
        <f>INPUT!GI157</f>
        <v>-15.498673154238629</v>
      </c>
      <c r="FU212" s="434">
        <f>INPUT!GJ157</f>
        <v>2.2577592447095811</v>
      </c>
      <c r="FV212" s="435">
        <f>INPUT!GK157</f>
        <v>0.73004712638367053</v>
      </c>
      <c r="FW212" s="434">
        <f>INPUT!GL157</f>
        <v>2.0877607259004676</v>
      </c>
      <c r="FX212" s="435">
        <f>INPUT!GM157</f>
        <v>-7.5295237615550459</v>
      </c>
      <c r="FY212" s="434">
        <f>INPUT!GN157</f>
        <v>2.2930790264464465</v>
      </c>
      <c r="FZ212" s="435">
        <f>INPUT!GO157</f>
        <v>9.8343789112817817</v>
      </c>
      <c r="GA212" s="434">
        <f>INPUT!GP157</f>
        <v>2.3139794354789318</v>
      </c>
      <c r="GB212" s="435">
        <f>INPUT!GQ157</f>
        <v>0.91145611605345511</v>
      </c>
      <c r="GC212" s="434">
        <f>INPUT!GR157</f>
        <v>2.439649250919977</v>
      </c>
      <c r="GD212" s="435">
        <f>INPUT!GS157</f>
        <v>5.4308959498179377</v>
      </c>
      <c r="GE212" s="434">
        <f>INPUT!GT157</f>
        <v>2.4396492509199765</v>
      </c>
      <c r="GF212" s="435">
        <f>INPUT!GU157</f>
        <v>-2.2204460492503131E-14</v>
      </c>
      <c r="GG212" s="434">
        <f>INPUT!GV157</f>
        <v>2.439649250919977</v>
      </c>
      <c r="GH212" s="435">
        <f>INPUT!GW157</f>
        <v>2.2204460492503131E-14</v>
      </c>
      <c r="GI212" s="434">
        <f>INPUT!GX157</f>
        <v>2.439649250919977</v>
      </c>
      <c r="GJ212" s="435">
        <f>INPUT!GY157</f>
        <v>0</v>
      </c>
      <c r="GK212" s="435">
        <f>INPUT!GZ157</f>
        <v>1.2468858380345615</v>
      </c>
      <c r="GL212" s="467"/>
    </row>
    <row r="213" spans="1:194" ht="12" hidden="1" customHeight="1" outlineLevel="1" x14ac:dyDescent="0.2">
      <c r="A213" s="433" t="s">
        <v>87</v>
      </c>
      <c r="B213" s="466">
        <f>INPUT!K159</f>
        <v>2.8912633563796355</v>
      </c>
      <c r="C213" s="435">
        <f>INPUT!L159</f>
        <v>13.309987728592375</v>
      </c>
      <c r="D213" s="466">
        <f>INPUT!M159</f>
        <v>3.0104712041884816</v>
      </c>
      <c r="E213" s="435">
        <f>INPUT!N159</f>
        <v>9.4895287958115091</v>
      </c>
      <c r="F213" s="466">
        <f>INPUT!O159</f>
        <v>2.749360613810742</v>
      </c>
      <c r="G213" s="435">
        <f>INPUT!P159</f>
        <v>2.764990053992622</v>
      </c>
      <c r="H213" s="466">
        <f>INPUT!Q159</f>
        <v>2.765273311897106</v>
      </c>
      <c r="I213" s="435">
        <f>INPUT!R159</f>
        <v>2.4994640943193813</v>
      </c>
      <c r="J213" s="466">
        <f>INPUT!S159</f>
        <v>3.1886024423337855</v>
      </c>
      <c r="K213" s="435">
        <f>INPUT!T159</f>
        <v>10.284054038109836</v>
      </c>
      <c r="L213" s="466">
        <f>INPUT!U159</f>
        <v>3.4127495170637476</v>
      </c>
      <c r="M213" s="435">
        <f>INPUT!V159</f>
        <v>13.36263613203057</v>
      </c>
      <c r="N213" s="466">
        <f>INPUT!W159</f>
        <v>3.3807829181494666</v>
      </c>
      <c r="O213" s="435">
        <f>INPUT!X159</f>
        <v>22.966150790366633</v>
      </c>
      <c r="P213" s="466">
        <f>INPUT!Y159</f>
        <v>3.1306441902468398</v>
      </c>
      <c r="Q213" s="435">
        <f>INPUT!Z159</f>
        <v>13.212830600786884</v>
      </c>
      <c r="R213" s="466">
        <f>INPUT!AA159</f>
        <v>3.5469107551487413</v>
      </c>
      <c r="S213" s="435">
        <f>INPUT!AB159</f>
        <v>11.237158576366912</v>
      </c>
      <c r="T213" s="466">
        <f>INPUT!AC159</f>
        <v>3.615819209039548</v>
      </c>
      <c r="U213" s="435">
        <f>INPUT!AD159</f>
        <v>5.9503251252531753</v>
      </c>
      <c r="V213" s="466">
        <f>INPUT!AE159</f>
        <v>3.5753575357535752</v>
      </c>
      <c r="W213" s="435">
        <f>INPUT!AF159</f>
        <v>5.7553123733425693</v>
      </c>
      <c r="X213" s="466">
        <f>INPUT!AG159</f>
        <v>3.2160804020100504</v>
      </c>
      <c r="Y213" s="435">
        <f>INPUT!AH159</f>
        <v>2.7290297642056371</v>
      </c>
      <c r="Z213" s="466">
        <f>INPUT!AI159</f>
        <v>3.4415899175957345</v>
      </c>
      <c r="AA213" s="435">
        <f>INPUT!AJ159</f>
        <v>-2.9693681297202512</v>
      </c>
      <c r="AB213" s="466">
        <f>INPUT!AK159</f>
        <v>3.2321253672869732</v>
      </c>
      <c r="AC213" s="435">
        <f>INPUT!AL159</f>
        <v>-10.611532810969649</v>
      </c>
      <c r="AD213" s="466">
        <f>INPUT!AM159</f>
        <v>3.1295137217140105</v>
      </c>
      <c r="AE213" s="435">
        <f>INPUT!AN159</f>
        <v>-12.469908521906593</v>
      </c>
      <c r="AF213" s="466">
        <f>INPUT!AO159</f>
        <v>3.2479414455626716</v>
      </c>
      <c r="AG213" s="435">
        <f>INPUT!AP159</f>
        <v>0.99067932296430516</v>
      </c>
      <c r="AH213" s="466">
        <f>INPUT!AQ159</f>
        <v>3.2386867790594498</v>
      </c>
      <c r="AI213" s="435">
        <f>INPUT!AR159</f>
        <v>-5.895622180286697</v>
      </c>
      <c r="AJ213" s="466">
        <f>INPUT!AS159</f>
        <v>3.247631935047361</v>
      </c>
      <c r="AK213" s="435">
        <f>INPUT!AT159</f>
        <v>0.47976380858654188</v>
      </c>
      <c r="AL213" s="466">
        <f>INPUT!AU159</f>
        <v>3.1694993109784102</v>
      </c>
      <c r="AM213" s="435">
        <f>INPUT!AV159</f>
        <v>1.2776933677255187</v>
      </c>
      <c r="AN213" s="466">
        <f>INPUT!AW159</f>
        <v>3.3874045801526718</v>
      </c>
      <c r="AO213" s="435">
        <f>INPUT!AX159</f>
        <v>4.2938931297709981</v>
      </c>
      <c r="AP213" s="466">
        <f>INPUT!AY159</f>
        <v>3.2725572697522209</v>
      </c>
      <c r="AQ213" s="435">
        <f>INPUT!AZ159</f>
        <v>1.0458093975548755</v>
      </c>
      <c r="AR213" s="466">
        <f>INPUT!BA159</f>
        <v>3.2957110609480811</v>
      </c>
      <c r="AS213" s="435">
        <f>INPUT!BB159</f>
        <v>1.4804364183596652</v>
      </c>
      <c r="AT213" s="466">
        <f>INPUT!BC159</f>
        <v>3.1760435571687839</v>
      </c>
      <c r="AU213" s="435">
        <f>INPUT!BD159</f>
        <v>0.2064757095136871</v>
      </c>
      <c r="AV213" s="466">
        <f>INPUT!BE159</f>
        <v>3.2667876588021776</v>
      </c>
      <c r="AW213" s="435">
        <f>INPUT!BF159</f>
        <v>-3.5607474246568405</v>
      </c>
      <c r="AX213" s="466">
        <f>INPUT!BG159</f>
        <v>3.3697632058287796</v>
      </c>
      <c r="AY213" s="435">
        <f>INPUT!BH159</f>
        <v>2.9703356752537102</v>
      </c>
      <c r="AZ213" s="466">
        <f>INPUT!BI159</f>
        <v>3.4703196347031966</v>
      </c>
      <c r="BA213" s="435">
        <f>INPUT!BJ159</f>
        <v>5.2980546694189057</v>
      </c>
      <c r="BB213" s="466">
        <f>INPUT!BK159</f>
        <v>3.3097969991173879</v>
      </c>
      <c r="BC213" s="435">
        <f>INPUT!BL159</f>
        <v>4.2113226579246099</v>
      </c>
      <c r="BD213" s="466">
        <f>INPUT!BM159</f>
        <v>3.8977367979882644</v>
      </c>
      <c r="BE213" s="435">
        <f>INPUT!BN159</f>
        <v>19.314054205085206</v>
      </c>
      <c r="BF213" s="466">
        <f>INPUT!BO159</f>
        <v>3.7137330754352029</v>
      </c>
      <c r="BG213" s="435">
        <f>INPUT!BP159</f>
        <v>10.207538292644669</v>
      </c>
      <c r="BH213" s="466">
        <f>INPUT!BQ159</f>
        <v>3.8167938931297711</v>
      </c>
      <c r="BI213" s="435">
        <f>INPUT!BR159</f>
        <v>9.9839292888710176</v>
      </c>
      <c r="BJ213" s="466">
        <f>INPUT!BS159</f>
        <v>3.6200856364344101</v>
      </c>
      <c r="BK213" s="435">
        <f>INPUT!BT159</f>
        <v>9.3748540288049576</v>
      </c>
      <c r="BL213" s="466">
        <f>INPUT!BU159</f>
        <v>3.9641502930024131</v>
      </c>
      <c r="BM213" s="435">
        <f>INPUT!BV159</f>
        <v>1.7038989150941708</v>
      </c>
      <c r="BN213" s="466">
        <f>INPUT!BW159</f>
        <v>4.1168658698539176</v>
      </c>
      <c r="BO213" s="435">
        <f>INPUT!BX159</f>
        <v>10.855190349712274</v>
      </c>
      <c r="BP213" s="466">
        <f>INPUT!BY159</f>
        <v>4.1709755256807997</v>
      </c>
      <c r="BQ213" s="435">
        <f>INPUT!BZ159</f>
        <v>9.2795587728369497</v>
      </c>
      <c r="BR213" s="466">
        <f>INPUT!CA159</f>
        <v>4.0275049115913557</v>
      </c>
      <c r="BS213" s="435">
        <f>INPUT!CB159</f>
        <v>11.254409869658</v>
      </c>
      <c r="BT213" s="466">
        <f>INPUT!CC159</f>
        <v>4.7960137028962944</v>
      </c>
      <c r="BU213" s="435">
        <f>INPUT!CD159</f>
        <v>20.984658713931736</v>
      </c>
      <c r="BV213" s="466">
        <f>INPUT!CE159</f>
        <v>4.232863469402429</v>
      </c>
      <c r="BW213" s="435">
        <f>INPUT!CF159</f>
        <v>2.8176191116138449</v>
      </c>
      <c r="BX213" s="466">
        <f>INPUT!CG159</f>
        <v>4.1326921522835676</v>
      </c>
      <c r="BY213" s="435">
        <f>INPUT!CH159</f>
        <v>-0.91785178698653436</v>
      </c>
      <c r="BZ213" s="466">
        <f>INPUT!CI159</f>
        <v>4.0229222750360405</v>
      </c>
      <c r="CA213" s="435">
        <f>INPUT!CJ159</f>
        <v>-0.1137835125197828</v>
      </c>
      <c r="CB213" s="466">
        <f>INPUT!CK159</f>
        <v>4.3757858007248638</v>
      </c>
      <c r="CC213" s="435">
        <f>INPUT!CL159</f>
        <v>-8.7620246355354823</v>
      </c>
      <c r="CD213" s="466">
        <f>INPUT!CM159</f>
        <v>4.1599135602377091</v>
      </c>
      <c r="CE213" s="435">
        <f>INPUT!CN159</f>
        <v>-1.7234174853983264</v>
      </c>
      <c r="CF213" s="466">
        <f>INPUT!CO159</f>
        <v>4.3031501478445717</v>
      </c>
      <c r="CG213" s="435">
        <f>INPUT!CP159</f>
        <v>4.1246235935288755</v>
      </c>
      <c r="CH213" s="466">
        <f>INPUT!CQ159</f>
        <v>4.3018041339045006</v>
      </c>
      <c r="CI213" s="435">
        <f>INPUT!CR159</f>
        <v>6.9323203333815808</v>
      </c>
      <c r="CJ213" s="466">
        <f>INPUT!CS159</f>
        <v>3.8992492128844756</v>
      </c>
      <c r="CK213" s="435">
        <f>INPUT!CT159</f>
        <v>-10.890308839190633</v>
      </c>
      <c r="CL213" s="443">
        <f>INPUT!CU159</f>
        <v>4.2912246865959496</v>
      </c>
      <c r="CM213" s="435">
        <f>INPUT!CV159</f>
        <v>3.1565830505078329</v>
      </c>
      <c r="CN213" s="443">
        <f>INPUT!CW159</f>
        <v>4.1982922201138519</v>
      </c>
      <c r="CO213" s="435">
        <f>INPUT!CX159</f>
        <v>-2.4367712984229128</v>
      </c>
      <c r="CP213" s="443">
        <f>INPUT!CY159</f>
        <v>4.1089670828603859</v>
      </c>
      <c r="CQ213" s="435">
        <f>INPUT!CZ159</f>
        <v>-4.4827017930518238</v>
      </c>
      <c r="CR213" s="443">
        <f>INPUT!DA159</f>
        <v>4.130534002738476</v>
      </c>
      <c r="CS213" s="435">
        <f>INPUT!DB159</f>
        <v>5.931521101286763</v>
      </c>
      <c r="CT213" s="443">
        <f>INPUT!DC159</f>
        <v>4.1741357234314984</v>
      </c>
      <c r="CU213" s="435">
        <f>INPUT!DD159</f>
        <v>-2.7285675236300211</v>
      </c>
      <c r="CV213" s="443">
        <f>INPUT!DE159</f>
        <v>4.1162227602905572</v>
      </c>
      <c r="CW213" s="435">
        <f>INPUT!DF159</f>
        <v>-1.9548296192938408</v>
      </c>
      <c r="CX213" s="443">
        <f>INPUT!DG159</f>
        <v>4.096385542168675</v>
      </c>
      <c r="CY213" s="435">
        <f>INPUT!DH159</f>
        <v>-0.30619716434798772</v>
      </c>
      <c r="CZ213" s="443">
        <f>INPUT!DI159</f>
        <v>4.7448275862068963</v>
      </c>
      <c r="DA213" s="435">
        <f>INPUT!DJ159</f>
        <v>14.872013716898437</v>
      </c>
      <c r="DB213" s="443">
        <f>INPUT!DK159</f>
        <v>4.606741573033708</v>
      </c>
      <c r="DC213" s="435">
        <f>INPUT!DL159</f>
        <v>10.363962225132695</v>
      </c>
      <c r="DD213" s="443">
        <f>INPUT!DM159</f>
        <v>4.6953605366126325</v>
      </c>
      <c r="DE213" s="435">
        <f>INPUT!DN159</f>
        <v>14.06964127182453</v>
      </c>
      <c r="DF213" s="443">
        <f>INPUT!DO159</f>
        <v>4.4991511035653655</v>
      </c>
      <c r="DG213" s="435">
        <f>INPUT!DP159</f>
        <v>9.83221811644861</v>
      </c>
      <c r="DH213" s="443">
        <f>INPUT!DQ159</f>
        <v>4.9545312010034497</v>
      </c>
      <c r="DI213" s="435">
        <f>INPUT!DR159</f>
        <v>4.4196256025436309</v>
      </c>
      <c r="DJ213" s="443">
        <f>INPUT!DS159</f>
        <v>4.8408057179987001</v>
      </c>
      <c r="DK213" s="435">
        <f>INPUT!DT159</f>
        <v>5.0809046102156863</v>
      </c>
      <c r="DL213" s="443">
        <f>INPUT!DU159</f>
        <v>4.7347212894560107</v>
      </c>
      <c r="DM213" s="435">
        <f>INPUT!DV159</f>
        <v>0.83829031948574606</v>
      </c>
      <c r="DN213" s="443">
        <f>INPUT!DW159</f>
        <v>4.83059376048306</v>
      </c>
      <c r="DO213" s="435">
        <f>INPUT!DX159</f>
        <v>7.3667820726234678</v>
      </c>
      <c r="DP213" s="443">
        <f>INPUT!DY159</f>
        <v>4.752409438351612</v>
      </c>
      <c r="DQ213" s="435">
        <f>INPUT!DZ159</f>
        <v>-4.0795335512450066</v>
      </c>
      <c r="DR213" s="443">
        <f>INPUT!EA159</f>
        <v>4.7499213589178986</v>
      </c>
      <c r="DS213" s="435">
        <f>INPUT!EB159</f>
        <v>-1.8774634714812555</v>
      </c>
      <c r="DT213" s="443">
        <f>INPUT!EC159</f>
        <v>4.9088771310993531</v>
      </c>
      <c r="DU213" s="435">
        <f>INPUT!ED159</f>
        <v>3.6782701873324442</v>
      </c>
      <c r="DV213" s="443">
        <f>INPUT!EE159</f>
        <v>4.6162402669632927</v>
      </c>
      <c r="DW213" s="435">
        <f>INPUT!EF159</f>
        <v>-4.4374150290446224</v>
      </c>
      <c r="DX213" s="443">
        <f>INPUT!EG159</f>
        <v>4.7321428571428568</v>
      </c>
      <c r="DY213" s="435">
        <f>INPUT!EH159</f>
        <v>-0.42644855144856608</v>
      </c>
      <c r="DZ213" s="443">
        <f>INPUT!EI159</f>
        <v>4.8215403882279277</v>
      </c>
      <c r="EA213" s="435">
        <f>INPUT!EJ159</f>
        <v>1.5077940011694269</v>
      </c>
      <c r="EB213" s="443">
        <f>INPUT!EK159</f>
        <v>5.1831160769708253</v>
      </c>
      <c r="EC213" s="435">
        <f>INPUT!EL159</f>
        <v>5.5865921787709549</v>
      </c>
      <c r="ED213" s="443">
        <f>INPUT!EM159</f>
        <v>4.8287500000000003</v>
      </c>
      <c r="EE213" s="435">
        <f>INPUT!EN159</f>
        <v>4.6035240963855362</v>
      </c>
      <c r="EF213" s="443">
        <f>INPUT!EO159</f>
        <v>4.8788265306122449</v>
      </c>
      <c r="EG213" s="435">
        <f>INPUT!EP159</f>
        <v>3.0997304582210283</v>
      </c>
      <c r="EH213" s="443">
        <f>INPUT!EQ159</f>
        <v>5.1628959534894836</v>
      </c>
      <c r="EI213" s="435">
        <f>INPUT!ER159</f>
        <v>7.0798030873078455</v>
      </c>
      <c r="EJ213" s="443">
        <f>INPUT!ES159</f>
        <v>5.4388189370969542</v>
      </c>
      <c r="EK213" s="435">
        <f>INPUT!ET159</f>
        <v>4.9333809300981191</v>
      </c>
      <c r="EL213" s="443">
        <f>INPUT!EU159</f>
        <v>4.9838331003053638</v>
      </c>
      <c r="EM213" s="435">
        <f>INPUT!EV159</f>
        <v>3.2116614093784746</v>
      </c>
      <c r="EN213" s="443">
        <f>INPUT!EW159</f>
        <v>4.9110370777626215</v>
      </c>
      <c r="EO213" s="435">
        <f>INPUT!EX159</f>
        <v>0.66021095335673241</v>
      </c>
      <c r="EQ213" s="443">
        <f>INPUT!FF159</f>
        <v>2.6690658269605638</v>
      </c>
      <c r="ER213" s="435">
        <f>INPUT!FG159</f>
        <v>4.3940581061529205</v>
      </c>
      <c r="ES213" s="443">
        <f>INPUT!FH159</f>
        <v>2.8534786790638025</v>
      </c>
      <c r="ET213" s="435">
        <f>INPUT!FI159</f>
        <v>6.9092657903174093</v>
      </c>
      <c r="EU213" s="443">
        <f>INPUT!FJ159</f>
        <v>3.2789457169752114</v>
      </c>
      <c r="EV213" s="435">
        <f>INPUT!FK159</f>
        <v>14.910468440962754</v>
      </c>
      <c r="EW213" s="443">
        <f>INPUT!FL159</f>
        <v>3.480753480753481</v>
      </c>
      <c r="EX213" s="435">
        <f>INPUT!FM159</f>
        <v>6.1546540015439799</v>
      </c>
      <c r="EY213" s="443">
        <f>INPUT!FN159</f>
        <v>3.262428298279159</v>
      </c>
      <c r="EZ213" s="435">
        <f>INPUT!FO159</f>
        <v>-6.2723540659093473</v>
      </c>
      <c r="FA213" s="443">
        <f>INPUT!FP159</f>
        <v>3.2593778591033851</v>
      </c>
      <c r="FB213" s="435">
        <f>INPUT!FQ159</f>
        <v>-9.3502106310905386E-2</v>
      </c>
      <c r="FC213" s="443">
        <f>INPUT!FR159</f>
        <v>3.2526820360648254</v>
      </c>
      <c r="FD213" s="435">
        <f>INPUT!FS159</f>
        <v>-0.20543254964618951</v>
      </c>
      <c r="FE213" s="443">
        <f>INPUT!FT159</f>
        <v>3.5184775392786012</v>
      </c>
      <c r="FF213" s="435">
        <f>INPUT!FU159</f>
        <v>8.1715796461723009</v>
      </c>
      <c r="FG213" s="443">
        <f>INPUT!FV159</f>
        <v>3.7845433255269323</v>
      </c>
      <c r="FH213" s="435">
        <f>INPUT!FW159</f>
        <v>7.5619577865170262</v>
      </c>
      <c r="FI213" s="443">
        <f>INPUT!FX159</f>
        <v>4.2864181310560028</v>
      </c>
      <c r="FJ213" s="435">
        <f>INPUT!FY159</f>
        <v>13.261172151046608</v>
      </c>
      <c r="FK213" s="443">
        <f>INPUT!FZ159</f>
        <v>4.1939475897608904</v>
      </c>
      <c r="FL213" s="435">
        <f>INPUT!GA159</f>
        <v>-2.1572916702909506</v>
      </c>
      <c r="FM213" s="443">
        <f>INPUT!GB159</f>
        <v>4.1620798429734505</v>
      </c>
      <c r="FN213" s="435">
        <f>INPUT!GC159</f>
        <v>-0.75985085901506544</v>
      </c>
      <c r="FO213" s="443">
        <f>INPUT!GD159</f>
        <v>4.1805142557285286</v>
      </c>
      <c r="FP213" s="435">
        <f>INPUT!GE159</f>
        <v>0.44291348197462721</v>
      </c>
      <c r="FQ213" s="443">
        <f>INPUT!GF159</f>
        <v>4.2784674943265255</v>
      </c>
      <c r="FR213" s="435">
        <f>INPUT!GG159</f>
        <v>2.3430906488064673</v>
      </c>
      <c r="FS213" s="443">
        <f>INPUT!GH159</f>
        <v>4.6822018613375658</v>
      </c>
      <c r="FT213" s="435">
        <f>INPUT!GI159</f>
        <v>9.4364247840240232</v>
      </c>
      <c r="FU213" s="443">
        <f>INPUT!GJ159</f>
        <v>4.7899717748630248</v>
      </c>
      <c r="FV213" s="435">
        <f>INPUT!GK159</f>
        <v>2.3016930221515963</v>
      </c>
      <c r="FW213" s="443">
        <f>INPUT!GL159</f>
        <v>4.7499445962916447</v>
      </c>
      <c r="FX213" s="435">
        <f>INPUT!GM159</f>
        <v>-0.83564539527010151</v>
      </c>
      <c r="FY213" s="443">
        <f>INPUT!GN159</f>
        <v>4.9287954830614797</v>
      </c>
      <c r="FZ213" s="435">
        <f>INPUT!GO159</f>
        <v>3.7653257452616717</v>
      </c>
      <c r="GA213" s="443">
        <f>INPUT!GP159</f>
        <v>5.1246022516972785</v>
      </c>
      <c r="GB213" s="435">
        <f>INPUT!GQ159</f>
        <v>3.972710357098741</v>
      </c>
      <c r="GC213" s="443">
        <f>INPUT!GR159</f>
        <v>5.0126092800370792</v>
      </c>
      <c r="GD213" s="435">
        <f>INPUT!GS159</f>
        <v>-2.1853983228280249</v>
      </c>
      <c r="GE213" s="443">
        <f>INPUT!GT159</f>
        <v>4.8468302761201283</v>
      </c>
      <c r="GF213" s="435">
        <f>INPUT!GU159</f>
        <v>-3.3072396960435846</v>
      </c>
      <c r="GG213" s="443">
        <f>INPUT!GV159</f>
        <v>4.6752053386020123</v>
      </c>
      <c r="GH213" s="435">
        <f>INPUT!GW159</f>
        <v>-3.5409727129026125</v>
      </c>
      <c r="GI213" s="443">
        <f>INPUT!GX159</f>
        <v>4.5009909226484588</v>
      </c>
      <c r="GJ213" s="435">
        <f>INPUT!GY159</f>
        <v>-3.7263478999544297</v>
      </c>
      <c r="GK213" s="435">
        <f>INPUT!GZ159</f>
        <v>-1.7995522771722228</v>
      </c>
      <c r="GL213" s="436"/>
    </row>
    <row r="214" spans="1:194" ht="12" hidden="1" customHeight="1" outlineLevel="1" x14ac:dyDescent="0.2">
      <c r="A214" s="433" t="s">
        <v>18</v>
      </c>
      <c r="B214" s="466">
        <f>INPUT!K160</f>
        <v>2.4274406332453826</v>
      </c>
      <c r="C214" s="435">
        <f>INPUT!L160</f>
        <v>12.818193240356845</v>
      </c>
      <c r="D214" s="466">
        <f>INPUT!M160</f>
        <v>2.5095471903982545</v>
      </c>
      <c r="E214" s="435">
        <f>INPUT!N160</f>
        <v>8.7288597926895797</v>
      </c>
      <c r="F214" s="466">
        <f>INPUT!O160</f>
        <v>2.2921108742004268</v>
      </c>
      <c r="G214" s="435">
        <f>INPUT!P160</f>
        <v>2.0244018005212139</v>
      </c>
      <c r="H214" s="466">
        <f>INPUT!Q160</f>
        <v>2.3019271948608138</v>
      </c>
      <c r="I214" s="435">
        <f>INPUT!R160</f>
        <v>1.7451820128479678</v>
      </c>
      <c r="J214" s="466">
        <f>INPUT!S160</f>
        <v>2.6523702031602712</v>
      </c>
      <c r="K214" s="435">
        <f>INPUT!T160</f>
        <v>9.2661203258415981</v>
      </c>
      <c r="L214" s="466">
        <f>INPUT!U160</f>
        <v>2.8357410379882286</v>
      </c>
      <c r="M214" s="435">
        <f>INPUT!V160</f>
        <v>12.998115709400482</v>
      </c>
      <c r="N214" s="466">
        <f>INPUT!W160</f>
        <v>2.825979176995538</v>
      </c>
      <c r="O214" s="435">
        <f>INPUT!X160</f>
        <v>23.291556652177412</v>
      </c>
      <c r="P214" s="466">
        <f>INPUT!Y160</f>
        <v>2.6117528879959817</v>
      </c>
      <c r="Q214" s="435">
        <f>INPUT!Z160</f>
        <v>13.459404529685903</v>
      </c>
      <c r="R214" s="466">
        <f>INPUT!AA160</f>
        <v>2.9599923613100354</v>
      </c>
      <c r="S214" s="435">
        <f>INPUT!AB160</f>
        <v>11.598009877476212</v>
      </c>
      <c r="T214" s="466">
        <f>INPUT!AC160</f>
        <v>3.0146019783325482</v>
      </c>
      <c r="U214" s="435">
        <f>INPUT!AD160</f>
        <v>6.3073791981798744</v>
      </c>
      <c r="V214" s="466">
        <f>INPUT!AE160</f>
        <v>2.9843893480257115</v>
      </c>
      <c r="W214" s="435">
        <f>INPUT!AF160</f>
        <v>5.6054967538221145</v>
      </c>
      <c r="X214" s="466">
        <f>INPUT!AG160</f>
        <v>2.7015618404390036</v>
      </c>
      <c r="Y214" s="435">
        <f>INPUT!AH160</f>
        <v>3.4386466214241684</v>
      </c>
      <c r="Z214" s="466">
        <f>INPUT!AI160</f>
        <v>2.9062627916496111</v>
      </c>
      <c r="AA214" s="435">
        <f>INPUT!AJ160</f>
        <v>-1.8151928485600766</v>
      </c>
      <c r="AB214" s="466">
        <f>INPUT!AK160</f>
        <v>2.7160493827160495</v>
      </c>
      <c r="AC214" s="435">
        <f>INPUT!AL160</f>
        <v>-9.9035493827160472</v>
      </c>
      <c r="AD214" s="466">
        <f>INPUT!AM160</f>
        <v>2.6294498381877021</v>
      </c>
      <c r="AE214" s="435">
        <f>INPUT!AN160</f>
        <v>-11.893203883495151</v>
      </c>
      <c r="AF214" s="466">
        <f>INPUT!AO160</f>
        <v>2.7324507389162562</v>
      </c>
      <c r="AG214" s="435">
        <f>INPUT!AP160</f>
        <v>1.143371882697064</v>
      </c>
      <c r="AH214" s="466">
        <f>INPUT!AQ160</f>
        <v>2.7320359281437128</v>
      </c>
      <c r="AI214" s="435">
        <f>INPUT!AR160</f>
        <v>-5.9948764442945057</v>
      </c>
      <c r="AJ214" s="466">
        <f>INPUT!AS160</f>
        <v>2.7314112291350532</v>
      </c>
      <c r="AK214" s="435">
        <f>INPUT!AT160</f>
        <v>0.56559525451786996</v>
      </c>
      <c r="AL214" s="466">
        <f>INPUT!AU160</f>
        <v>2.6599845797995374</v>
      </c>
      <c r="AM214" s="435">
        <f>INPUT!AV160</f>
        <v>1.1612597117608869</v>
      </c>
      <c r="AN214" s="466">
        <f>INPUT!AW160</f>
        <v>2.8309409888357258</v>
      </c>
      <c r="AO214" s="435">
        <f>INPUT!AX160</f>
        <v>3.6044657097288768</v>
      </c>
      <c r="AP214" s="466">
        <f>INPUT!AY160</f>
        <v>2.7418723070896984</v>
      </c>
      <c r="AQ214" s="435">
        <f>INPUT!AZ160</f>
        <v>0.3600384184064831</v>
      </c>
      <c r="AR214" s="466">
        <f>INPUT!BA160</f>
        <v>2.7630582891748676</v>
      </c>
      <c r="AS214" s="435">
        <f>INPUT!BB160</f>
        <v>1.1586340314576615</v>
      </c>
      <c r="AT214" s="466">
        <f>INPUT!BC160</f>
        <v>2.648505486189936</v>
      </c>
      <c r="AU214" s="435">
        <f>INPUT!BD160</f>
        <v>-0.43154737425081802</v>
      </c>
      <c r="AV214" s="466">
        <f>INPUT!BE160</f>
        <v>2.7314112291350532</v>
      </c>
      <c r="AW214" s="435">
        <f>INPUT!BF160</f>
        <v>-3.5157836243561502</v>
      </c>
      <c r="AX214" s="466">
        <f>INPUT!BG160</f>
        <v>2.8019689511548656</v>
      </c>
      <c r="AY214" s="435">
        <f>INPUT!BH160</f>
        <v>2.191810461405308</v>
      </c>
      <c r="AZ214" s="466">
        <f>INPUT!BI160</f>
        <v>2.8766086298258897</v>
      </c>
      <c r="BA214" s="435">
        <f>INPUT!BJ160</f>
        <v>4.1095890410958846</v>
      </c>
      <c r="BB214" s="466">
        <f>INPUT!BK160</f>
        <v>2.7553269654665686</v>
      </c>
      <c r="BC214" s="435">
        <f>INPUT!BL160</f>
        <v>4.0332738532591339</v>
      </c>
      <c r="BD214" s="466">
        <f>INPUT!BM160</f>
        <v>3.2506116742397761</v>
      </c>
      <c r="BE214" s="435">
        <f>INPUT!BN160</f>
        <v>19.008505184667346</v>
      </c>
      <c r="BF214" s="466">
        <f>INPUT!BO160</f>
        <v>3.116883116883117</v>
      </c>
      <c r="BG214" s="435">
        <f>INPUT!BP160</f>
        <v>11.239031239031249</v>
      </c>
      <c r="BH214" s="466">
        <f>INPUT!BQ160</f>
        <v>3.1826861871419476</v>
      </c>
      <c r="BI214" s="435">
        <f>INPUT!BR160</f>
        <v>10.640222453013482</v>
      </c>
      <c r="BJ214" s="466">
        <f>INPUT!BS160</f>
        <v>3.0224244393890154</v>
      </c>
      <c r="BK214" s="435">
        <f>INPUT!BT160</f>
        <v>9.6938576535586574</v>
      </c>
      <c r="BL214" s="466">
        <f>INPUT!BU160</f>
        <v>3.3401103688643623</v>
      </c>
      <c r="BM214" s="435">
        <f>INPUT!BV160</f>
        <v>2.753287799149895</v>
      </c>
      <c r="BN214" s="466">
        <f>INPUT!BW160</f>
        <v>3.4646549315451241</v>
      </c>
      <c r="BO214" s="435">
        <f>INPUT!BX160</f>
        <v>11.15767905373939</v>
      </c>
      <c r="BP214" s="466">
        <f>INPUT!BY160</f>
        <v>3.4971098265895959</v>
      </c>
      <c r="BQ214" s="435">
        <f>INPUT!BZ160</f>
        <v>9.8791907514450994</v>
      </c>
      <c r="BR214" s="466">
        <f>INPUT!CA160</f>
        <v>3.3884297520661155</v>
      </c>
      <c r="BS214" s="435">
        <f>INPUT!CB160</f>
        <v>12.109659646316517</v>
      </c>
      <c r="BT214" s="466">
        <f>INPUT!CC160</f>
        <v>4.0356394129979041</v>
      </c>
      <c r="BU214" s="435">
        <f>INPUT!CD160</f>
        <v>20.823534773493769</v>
      </c>
      <c r="BV214" s="466">
        <f>INPUT!CE160</f>
        <v>3.5449357849893679</v>
      </c>
      <c r="BW214" s="435">
        <f>INPUT!CF160</f>
        <v>2.317138503846361</v>
      </c>
      <c r="BX214" s="466">
        <f>INPUT!CG160</f>
        <v>3.4860357948571479</v>
      </c>
      <c r="BY214" s="435">
        <f>INPUT!CH160</f>
        <v>-0.31666239499397175</v>
      </c>
      <c r="BZ214" s="466">
        <f>INPUT!CI160</f>
        <v>3.4010440640432864</v>
      </c>
      <c r="CA214" s="435">
        <f>INPUT!CJ160</f>
        <v>0.37227603639944373</v>
      </c>
      <c r="CB214" s="466">
        <f>INPUT!CK160</f>
        <v>3.711613136637224</v>
      </c>
      <c r="CC214" s="435">
        <f>INPUT!CL160</f>
        <v>-8.0291186402100969</v>
      </c>
      <c r="CD214" s="466">
        <f>INPUT!CM160</f>
        <v>3.5224153705397985</v>
      </c>
      <c r="CE214" s="435">
        <f>INPUT!CN160</f>
        <v>-0.63528412968520964</v>
      </c>
      <c r="CF214" s="466">
        <f>INPUT!CO160</f>
        <v>3.6778227289444647</v>
      </c>
      <c r="CG214" s="435">
        <f>INPUT!CP160</f>
        <v>5.5015767299422036</v>
      </c>
      <c r="CH214" s="466">
        <f>INPUT!CQ160</f>
        <v>3.6620019089042972</v>
      </c>
      <c r="CI214" s="435">
        <f>INPUT!CR160</f>
        <v>7.6728745628415806</v>
      </c>
      <c r="CJ214" s="466">
        <f>INPUT!CS160</f>
        <v>3.3195876288659796</v>
      </c>
      <c r="CK214" s="435">
        <f>INPUT!CT160</f>
        <v>-10.562132779991861</v>
      </c>
      <c r="CL214" s="443">
        <f>INPUT!CU160</f>
        <v>3.6371066612178176</v>
      </c>
      <c r="CM214" s="435">
        <f>INPUT!CV160</f>
        <v>3.2560410574305143</v>
      </c>
      <c r="CN214" s="443">
        <f>INPUT!CW160</f>
        <v>3.6070919095170164</v>
      </c>
      <c r="CO214" s="435">
        <f>INPUT!CX160</f>
        <v>-1.9231709802323138</v>
      </c>
      <c r="CP214" s="443">
        <f>INPUT!CY160</f>
        <v>3.5214007782101167</v>
      </c>
      <c r="CQ214" s="435">
        <f>INPUT!CZ160</f>
        <v>-3.839460879370471</v>
      </c>
      <c r="CR214" s="443">
        <f>INPUT!DA160</f>
        <v>3.5413813343768341</v>
      </c>
      <c r="CS214" s="435">
        <f>INPUT!DB160</f>
        <v>6.6813631784325755</v>
      </c>
      <c r="CT214" s="443">
        <f>INPUT!DC160</f>
        <v>3.5427081069332753</v>
      </c>
      <c r="CU214" s="435">
        <f>INPUT!DD160</f>
        <v>-2.5954299138682524</v>
      </c>
      <c r="CV214" s="443">
        <f>INPUT!DE160</f>
        <v>3.495544893762851</v>
      </c>
      <c r="CW214" s="435">
        <f>INPUT!DF160</f>
        <v>-3.0924361938174494</v>
      </c>
      <c r="CX214" s="443">
        <f>INPUT!DG160</f>
        <v>3.4788540245566164</v>
      </c>
      <c r="CY214" s="435">
        <f>INPUT!DH160</f>
        <v>-1.2082337777844843</v>
      </c>
      <c r="CZ214" s="443">
        <f>INPUT!DI160</f>
        <v>4.0065222455159564</v>
      </c>
      <c r="DA214" s="435">
        <f>INPUT!DJ160</f>
        <v>13.134448601282056</v>
      </c>
      <c r="DB214" s="443">
        <f>INPUT!DK160</f>
        <v>3.8807382867960247</v>
      </c>
      <c r="DC214" s="435">
        <f>INPUT!DL160</f>
        <v>9.5415758131810477</v>
      </c>
      <c r="DD214" s="443">
        <f>INPUT!DM160</f>
        <v>3.943661971830986</v>
      </c>
      <c r="DE214" s="435">
        <f>INPUT!DN160</f>
        <v>12.819663076498223</v>
      </c>
      <c r="DF214" s="443">
        <f>INPUT!DO160</f>
        <v>3.7740327557559934</v>
      </c>
      <c r="DG214" s="435">
        <f>INPUT!DP160</f>
        <v>8.4849415674173922</v>
      </c>
      <c r="DH214" s="443">
        <f>INPUT!DQ160</f>
        <v>4.1220975737020611</v>
      </c>
      <c r="DI214" s="435">
        <f>INPUT!DR160</f>
        <v>2.8846795575752759</v>
      </c>
      <c r="DJ214" s="443">
        <f>INPUT!DS160</f>
        <v>4.0368463830940122</v>
      </c>
      <c r="DK214" s="435">
        <f>INPUT!DT160</f>
        <v>4.0226391155810726</v>
      </c>
      <c r="DL214" s="443">
        <f>INPUT!DU160</f>
        <v>3.9385474860335195</v>
      </c>
      <c r="DM214" s="435">
        <f>INPUT!DV160</f>
        <v>-0.12968874700718391</v>
      </c>
      <c r="DN214" s="443">
        <f>INPUT!DW160</f>
        <v>4.0178571428571432</v>
      </c>
      <c r="DO214" s="435">
        <f>INPUT!DX160</f>
        <v>6.4605795148248157</v>
      </c>
      <c r="DP214" s="443">
        <f>INPUT!DY160</f>
        <v>3.9579296983116525</v>
      </c>
      <c r="DQ214" s="435">
        <f>INPUT!DZ160</f>
        <v>-3.982629533996429</v>
      </c>
      <c r="DR214" s="443">
        <f>INPUT!EA160</f>
        <v>3.9978819168652366</v>
      </c>
      <c r="DS214" s="435">
        <f>INPUT!EB160</f>
        <v>-0.96522043523765699</v>
      </c>
      <c r="DT214" s="443">
        <f>INPUT!EC160</f>
        <v>4.1562966650074662</v>
      </c>
      <c r="DU214" s="435">
        <f>INPUT!ED160</f>
        <v>5.5286670973526908</v>
      </c>
      <c r="DV214" s="443">
        <f>INPUT!EE160</f>
        <v>3.9392501186521121</v>
      </c>
      <c r="DW214" s="435">
        <f>INPUT!EF160</f>
        <v>-1.9564414913252226</v>
      </c>
      <c r="DX214" s="443">
        <f>INPUT!EG160</f>
        <v>4.0171803941384541</v>
      </c>
      <c r="DY214" s="435">
        <f>INPUT!EH160</f>
        <v>1.4970123358198251</v>
      </c>
      <c r="DZ214" s="443">
        <f>INPUT!EI160</f>
        <v>4.0946556766817332</v>
      </c>
      <c r="EA214" s="435">
        <f>INPUT!EJ160</f>
        <v>2.4206257670656095</v>
      </c>
      <c r="EB214" s="443">
        <f>INPUT!EK160</f>
        <v>4.4074953813671147</v>
      </c>
      <c r="EC214" s="435">
        <f>INPUT!EL160</f>
        <v>6.0438110319345428</v>
      </c>
      <c r="ED214" s="443">
        <f>INPUT!EM160</f>
        <v>4.096500530222694</v>
      </c>
      <c r="EE214" s="435">
        <f>INPUT!EN160</f>
        <v>3.9918869539664614</v>
      </c>
      <c r="EF214" s="443">
        <f>INPUT!EO160</f>
        <v>4.1295546558704457</v>
      </c>
      <c r="EG214" s="435">
        <f>INPUT!EP160</f>
        <v>2.7973416851271971</v>
      </c>
      <c r="EH214" s="443">
        <f>INPUT!EQ160</f>
        <v>4.3562994873165302</v>
      </c>
      <c r="EI214" s="435">
        <f>INPUT!ER160</f>
        <v>6.3898855311524061</v>
      </c>
      <c r="EJ214" s="443">
        <f>INPUT!ES160</f>
        <v>4.5853850895074793</v>
      </c>
      <c r="EK214" s="435">
        <f>INPUT!ET160</f>
        <v>4.0360724799032521</v>
      </c>
      <c r="EL214" s="443">
        <f>INPUT!EU160</f>
        <v>4.1991528349850187</v>
      </c>
      <c r="EM214" s="435">
        <f>INPUT!EV160</f>
        <v>2.5058535695281492</v>
      </c>
      <c r="EN214" s="443">
        <f>INPUT!EW160</f>
        <v>4.1377469602166377</v>
      </c>
      <c r="EO214" s="435">
        <f>INPUT!EX160</f>
        <v>0.19838227191268931</v>
      </c>
      <c r="EQ214" s="443">
        <f>INPUT!FF160</f>
        <v>2.2426609550207885</v>
      </c>
      <c r="ER214" s="435">
        <f>INPUT!FG160</f>
        <v>4.2763083788142975</v>
      </c>
      <c r="ES214" s="443">
        <f>INPUT!FH160</f>
        <v>2.3822269807280514</v>
      </c>
      <c r="ET214" s="435">
        <f>INPUT!FI160</f>
        <v>6.2232334047109372</v>
      </c>
      <c r="EU214" s="443">
        <f>INPUT!FJ160</f>
        <v>2.7323833180807946</v>
      </c>
      <c r="EV214" s="435">
        <f>INPUT!FK160</f>
        <v>14.69869748707695</v>
      </c>
      <c r="EW214" s="443">
        <f>INPUT!FL160</f>
        <v>2.9094311206444101</v>
      </c>
      <c r="EX214" s="435">
        <f>INPUT!FM160</f>
        <v>6.4796107263592972</v>
      </c>
      <c r="EY214" s="443">
        <f>INPUT!FN160</f>
        <v>2.7455397550133758</v>
      </c>
      <c r="EZ214" s="435">
        <f>INPUT!FO160</f>
        <v>-5.6331069145480921</v>
      </c>
      <c r="FA214" s="443">
        <f>INPUT!FP160</f>
        <v>2.7377521613832854</v>
      </c>
      <c r="FB214" s="435">
        <f>INPUT!FQ160</f>
        <v>-0.28364526923604361</v>
      </c>
      <c r="FC214" s="443">
        <f>INPUT!FR160</f>
        <v>2.7210234867290435</v>
      </c>
      <c r="FD214" s="435">
        <f>INPUT!FS160</f>
        <v>-0.61103685316020728</v>
      </c>
      <c r="FE214" s="443">
        <f>INPUT!FT160</f>
        <v>2.9265599116510215</v>
      </c>
      <c r="FF214" s="435">
        <f>INPUT!FU160</f>
        <v>7.5536439109922693</v>
      </c>
      <c r="FG214" s="443">
        <f>INPUT!FV160</f>
        <v>3.1706168576361637</v>
      </c>
      <c r="FH214" s="435">
        <f>INPUT!FW160</f>
        <v>8.3393797958319471</v>
      </c>
      <c r="FI214" s="443">
        <f>INPUT!FX160</f>
        <v>3.6037279944770453</v>
      </c>
      <c r="FJ214" s="435">
        <f>INPUT!FY160</f>
        <v>13.660153726798296</v>
      </c>
      <c r="FK214" s="443">
        <f>INPUT!FZ160</f>
        <v>3.5389371809410575</v>
      </c>
      <c r="FL214" s="435">
        <f>INPUT!GA160</f>
        <v>-1.7978830154574355</v>
      </c>
      <c r="FM214" s="443">
        <f>INPUT!GB160</f>
        <v>3.5420653335913648</v>
      </c>
      <c r="FN214" s="435">
        <f>INPUT!GC160</f>
        <v>8.8392432257733411E-2</v>
      </c>
      <c r="FO214" s="443">
        <f>INPUT!GD160</f>
        <v>3.5757031717534407</v>
      </c>
      <c r="FP214" s="435">
        <f>INPUT!GE160</f>
        <v>0.94966735489234733</v>
      </c>
      <c r="FQ214" s="443">
        <f>INPUT!GF160</f>
        <v>3.6278227403927783</v>
      </c>
      <c r="FR214" s="435">
        <f>INPUT!GG160</f>
        <v>1.4576033338298489</v>
      </c>
      <c r="FS214" s="443">
        <f>INPUT!GH160</f>
        <v>3.9257198161142028</v>
      </c>
      <c r="FT214" s="435">
        <f>INPUT!GI160</f>
        <v>8.2114562104865119</v>
      </c>
      <c r="FU214" s="443">
        <f>INPUT!GJ160</f>
        <v>3.9881116947746751</v>
      </c>
      <c r="FV214" s="435">
        <f>INPUT!GK160</f>
        <v>1.5893105362325466</v>
      </c>
      <c r="FW214" s="443">
        <f>INPUT!GL160</f>
        <v>4.027055802592848</v>
      </c>
      <c r="FX214" s="435">
        <f>INPUT!GM160</f>
        <v>0.97650494265741905</v>
      </c>
      <c r="FY214" s="443">
        <f>INPUT!GN160</f>
        <v>4.1826046449723826</v>
      </c>
      <c r="FZ214" s="435">
        <f>INPUT!GO160</f>
        <v>3.8625946598351835</v>
      </c>
      <c r="GA214" s="443">
        <f>INPUT!GP160</f>
        <v>4.3199735003268662</v>
      </c>
      <c r="GB214" s="435">
        <f>INPUT!GQ160</f>
        <v>3.2842897432250773</v>
      </c>
      <c r="GC214" s="443">
        <f>INPUT!GR160</f>
        <v>4.2719807739353746</v>
      </c>
      <c r="GD214" s="435">
        <f>INPUT!GS160</f>
        <v>-1.1109495553123239</v>
      </c>
      <c r="GE214" s="443">
        <f>INPUT!GT160</f>
        <v>4.1078914477284334</v>
      </c>
      <c r="GF214" s="435">
        <f>INPUT!GU160</f>
        <v>-3.8410595667494274</v>
      </c>
      <c r="GG214" s="443">
        <f>INPUT!GV160</f>
        <v>3.9416458946190747</v>
      </c>
      <c r="GH214" s="435">
        <f>INPUT!GW160</f>
        <v>-4.0469801898316611</v>
      </c>
      <c r="GI214" s="443">
        <f>INPUT!GX160</f>
        <v>3.775984823913582</v>
      </c>
      <c r="GJ214" s="435">
        <f>INPUT!GY160</f>
        <v>-4.202840009845743</v>
      </c>
      <c r="GK214" s="435">
        <f>INPUT!GZ160</f>
        <v>-2.0246812787299118</v>
      </c>
      <c r="GL214" s="436"/>
    </row>
    <row r="215" spans="1:194" ht="12" hidden="1" customHeight="1" outlineLevel="1" x14ac:dyDescent="0.2">
      <c r="B215" s="436"/>
      <c r="C215" s="435"/>
      <c r="D215" s="436"/>
      <c r="E215" s="435"/>
      <c r="F215" s="436"/>
      <c r="G215" s="435"/>
      <c r="H215" s="436"/>
      <c r="I215" s="435"/>
      <c r="J215" s="436"/>
      <c r="K215" s="435"/>
      <c r="L215" s="436"/>
      <c r="M215" s="435"/>
      <c r="N215" s="436"/>
      <c r="O215" s="435"/>
      <c r="P215" s="436"/>
      <c r="Q215" s="435"/>
      <c r="R215" s="436"/>
      <c r="S215" s="435"/>
      <c r="T215" s="436"/>
      <c r="U215" s="435"/>
      <c r="V215" s="436"/>
      <c r="W215" s="435"/>
      <c r="X215" s="436"/>
      <c r="Y215" s="435"/>
      <c r="Z215" s="436"/>
      <c r="AA215" s="435"/>
      <c r="AB215" s="436"/>
      <c r="AC215" s="435"/>
      <c r="AD215" s="436"/>
      <c r="AE215" s="435"/>
      <c r="AF215" s="436"/>
      <c r="AG215" s="435"/>
      <c r="AH215" s="436"/>
      <c r="AI215" s="435"/>
      <c r="AJ215" s="436"/>
      <c r="AK215" s="435"/>
      <c r="AL215" s="436"/>
      <c r="AM215" s="435"/>
      <c r="AN215" s="436"/>
      <c r="AO215" s="435"/>
      <c r="AP215" s="436"/>
      <c r="AQ215" s="435"/>
      <c r="AR215" s="436"/>
      <c r="AS215" s="435"/>
      <c r="AT215" s="436"/>
      <c r="AU215" s="435"/>
      <c r="AV215" s="436"/>
      <c r="AW215" s="435"/>
      <c r="AX215" s="436"/>
      <c r="AY215" s="435"/>
      <c r="AZ215" s="436"/>
      <c r="BA215" s="435"/>
      <c r="BB215" s="436"/>
      <c r="BC215" s="435"/>
      <c r="BD215" s="436"/>
      <c r="BE215" s="435"/>
      <c r="BF215" s="436"/>
      <c r="BG215" s="435"/>
      <c r="BH215" s="436"/>
      <c r="BI215" s="435"/>
      <c r="BJ215" s="436"/>
      <c r="BK215" s="435"/>
      <c r="BL215" s="436"/>
      <c r="BM215" s="435"/>
      <c r="BN215" s="436"/>
      <c r="BO215" s="435"/>
      <c r="BP215" s="436"/>
      <c r="BQ215" s="435"/>
      <c r="BR215" s="436"/>
      <c r="BS215" s="435"/>
      <c r="BT215" s="436"/>
      <c r="BU215" s="435"/>
      <c r="BV215" s="436"/>
      <c r="BW215" s="435"/>
      <c r="BX215" s="436"/>
      <c r="BY215" s="435"/>
      <c r="BZ215" s="436"/>
      <c r="CA215" s="435"/>
      <c r="CB215" s="436"/>
      <c r="CC215" s="435"/>
      <c r="CD215" s="436"/>
      <c r="CE215" s="435"/>
      <c r="CF215" s="436"/>
      <c r="CG215" s="435"/>
      <c r="CH215" s="436"/>
      <c r="CI215" s="435"/>
      <c r="CJ215" s="436"/>
      <c r="CK215" s="435"/>
      <c r="CL215" s="436"/>
      <c r="CM215" s="435"/>
      <c r="CN215" s="436"/>
      <c r="CO215" s="435"/>
      <c r="CP215" s="436"/>
      <c r="CQ215" s="435"/>
      <c r="CR215" s="436"/>
      <c r="CS215" s="435"/>
      <c r="CT215" s="436"/>
      <c r="CU215" s="435"/>
      <c r="CV215" s="436"/>
      <c r="CW215" s="435"/>
      <c r="CX215" s="436"/>
      <c r="CY215" s="435"/>
      <c r="CZ215" s="436"/>
      <c r="DA215" s="435"/>
      <c r="DB215" s="436"/>
      <c r="DC215" s="435"/>
      <c r="DD215" s="436"/>
      <c r="DE215" s="435"/>
      <c r="DF215" s="436"/>
      <c r="DG215" s="435"/>
      <c r="DH215" s="436"/>
      <c r="DI215" s="435"/>
      <c r="DJ215" s="436"/>
      <c r="DK215" s="435"/>
      <c r="DL215" s="436"/>
      <c r="DM215" s="435"/>
      <c r="DN215" s="436"/>
      <c r="DO215" s="435"/>
      <c r="DP215" s="436"/>
      <c r="DQ215" s="435"/>
      <c r="DR215" s="436"/>
      <c r="DS215" s="435"/>
      <c r="DT215" s="436"/>
      <c r="DU215" s="435"/>
      <c r="DV215" s="436"/>
      <c r="DW215" s="435"/>
      <c r="DX215" s="436"/>
      <c r="DY215" s="435"/>
      <c r="DZ215" s="436"/>
      <c r="EA215" s="435"/>
      <c r="EB215" s="436"/>
      <c r="EC215" s="435"/>
      <c r="ED215" s="436"/>
      <c r="EE215" s="435"/>
      <c r="EF215" s="436"/>
      <c r="EG215" s="435"/>
      <c r="EH215" s="436"/>
      <c r="EI215" s="435"/>
      <c r="EJ215" s="436"/>
      <c r="EK215" s="435"/>
      <c r="EL215" s="436"/>
      <c r="EM215" s="435"/>
      <c r="EN215" s="436"/>
      <c r="EO215" s="435"/>
      <c r="EQ215" s="436"/>
      <c r="ER215" s="435"/>
      <c r="ES215" s="436"/>
      <c r="ET215" s="435"/>
      <c r="EU215" s="436"/>
      <c r="EV215" s="435"/>
      <c r="EW215" s="436"/>
      <c r="EX215" s="435"/>
      <c r="EY215" s="436"/>
      <c r="EZ215" s="435"/>
      <c r="FA215" s="436"/>
      <c r="FB215" s="435"/>
      <c r="FC215" s="436"/>
      <c r="FD215" s="435"/>
      <c r="FE215" s="436"/>
      <c r="FF215" s="435"/>
      <c r="FG215" s="436"/>
      <c r="FH215" s="435"/>
      <c r="FI215" s="436"/>
      <c r="FJ215" s="435"/>
      <c r="FK215" s="436"/>
      <c r="FL215" s="435"/>
      <c r="FM215" s="436"/>
      <c r="FN215" s="435"/>
      <c r="FO215" s="436"/>
      <c r="FP215" s="435"/>
      <c r="FQ215" s="436"/>
      <c r="FR215" s="435"/>
      <c r="FS215" s="436"/>
      <c r="FT215" s="435"/>
      <c r="FU215" s="436"/>
      <c r="FV215" s="435"/>
      <c r="FW215" s="436"/>
      <c r="FX215" s="435"/>
      <c r="FY215" s="436"/>
      <c r="FZ215" s="435"/>
      <c r="GA215" s="436"/>
      <c r="GB215" s="435"/>
      <c r="GC215" s="436"/>
      <c r="GD215" s="435"/>
      <c r="GE215" s="436"/>
      <c r="GF215" s="435"/>
      <c r="GG215" s="436"/>
      <c r="GH215" s="435"/>
      <c r="GI215" s="436"/>
      <c r="GJ215" s="435"/>
      <c r="GK215" s="435"/>
      <c r="GL215" s="436"/>
    </row>
    <row r="216" spans="1:194" ht="12" hidden="1" customHeight="1" outlineLevel="1" x14ac:dyDescent="0.2">
      <c r="A216" s="437" t="s">
        <v>95</v>
      </c>
      <c r="B216" s="436"/>
      <c r="C216" s="435"/>
      <c r="D216" s="436"/>
      <c r="E216" s="435"/>
      <c r="F216" s="436"/>
      <c r="G216" s="435"/>
      <c r="H216" s="436"/>
      <c r="I216" s="435"/>
      <c r="J216" s="436"/>
      <c r="K216" s="435"/>
      <c r="L216" s="436"/>
      <c r="M216" s="435"/>
      <c r="N216" s="436"/>
      <c r="O216" s="435"/>
      <c r="P216" s="436"/>
      <c r="Q216" s="435"/>
      <c r="R216" s="436"/>
      <c r="S216" s="435"/>
      <c r="T216" s="436"/>
      <c r="U216" s="435"/>
      <c r="V216" s="436"/>
      <c r="W216" s="435"/>
      <c r="X216" s="436"/>
      <c r="Y216" s="435"/>
      <c r="Z216" s="436"/>
      <c r="AA216" s="435"/>
      <c r="AB216" s="436"/>
      <c r="AC216" s="435"/>
      <c r="AD216" s="436"/>
      <c r="AE216" s="435"/>
      <c r="AF216" s="436"/>
      <c r="AG216" s="435"/>
      <c r="AH216" s="436"/>
      <c r="AI216" s="435"/>
      <c r="AJ216" s="436"/>
      <c r="AK216" s="435"/>
      <c r="AL216" s="436"/>
      <c r="AM216" s="435"/>
      <c r="AN216" s="436"/>
      <c r="AO216" s="435"/>
      <c r="AP216" s="436"/>
      <c r="AQ216" s="435"/>
      <c r="AR216" s="436"/>
      <c r="AS216" s="435"/>
      <c r="AT216" s="436"/>
      <c r="AU216" s="435"/>
      <c r="AV216" s="436"/>
      <c r="AW216" s="435"/>
      <c r="AX216" s="436"/>
      <c r="AY216" s="435"/>
      <c r="AZ216" s="436"/>
      <c r="BA216" s="435"/>
      <c r="BB216" s="436"/>
      <c r="BC216" s="435"/>
      <c r="BD216" s="436"/>
      <c r="BE216" s="435"/>
      <c r="BF216" s="436"/>
      <c r="BG216" s="435"/>
      <c r="BH216" s="436"/>
      <c r="BI216" s="435"/>
      <c r="BJ216" s="436"/>
      <c r="BK216" s="435"/>
      <c r="BL216" s="436"/>
      <c r="BM216" s="435"/>
      <c r="BN216" s="436"/>
      <c r="BO216" s="435"/>
      <c r="BP216" s="436"/>
      <c r="BQ216" s="435"/>
      <c r="BR216" s="436"/>
      <c r="BS216" s="435"/>
      <c r="BT216" s="436"/>
      <c r="BU216" s="435"/>
      <c r="BV216" s="436"/>
      <c r="BW216" s="435"/>
      <c r="BX216" s="436"/>
      <c r="BY216" s="435"/>
      <c r="BZ216" s="436"/>
      <c r="CA216" s="435"/>
      <c r="CB216" s="436"/>
      <c r="CC216" s="435"/>
      <c r="CD216" s="436"/>
      <c r="CE216" s="435"/>
      <c r="CF216" s="436"/>
      <c r="CG216" s="435"/>
      <c r="CH216" s="436"/>
      <c r="CI216" s="435"/>
      <c r="CJ216" s="436"/>
      <c r="CK216" s="435"/>
      <c r="CL216" s="436"/>
      <c r="CM216" s="435"/>
      <c r="CN216" s="436"/>
      <c r="CO216" s="435"/>
      <c r="CP216" s="436"/>
      <c r="CQ216" s="435"/>
      <c r="CR216" s="436"/>
      <c r="CS216" s="435"/>
      <c r="CT216" s="436"/>
      <c r="CU216" s="435"/>
      <c r="CV216" s="436"/>
      <c r="CW216" s="435"/>
      <c r="CX216" s="436"/>
      <c r="CY216" s="435"/>
      <c r="CZ216" s="436"/>
      <c r="DA216" s="435"/>
      <c r="DB216" s="436"/>
      <c r="DC216" s="435"/>
      <c r="DD216" s="436"/>
      <c r="DE216" s="435"/>
      <c r="DF216" s="436"/>
      <c r="DG216" s="435"/>
      <c r="DH216" s="436"/>
      <c r="DI216" s="435"/>
      <c r="DJ216" s="436"/>
      <c r="DK216" s="435"/>
      <c r="DL216" s="436"/>
      <c r="DM216" s="435"/>
      <c r="DN216" s="436"/>
      <c r="DO216" s="435"/>
      <c r="DP216" s="436"/>
      <c r="DQ216" s="435"/>
      <c r="DR216" s="436"/>
      <c r="DS216" s="435"/>
      <c r="DT216" s="436"/>
      <c r="DU216" s="435"/>
      <c r="DV216" s="436"/>
      <c r="DW216" s="435"/>
      <c r="DX216" s="436"/>
      <c r="DY216" s="435"/>
      <c r="DZ216" s="436"/>
      <c r="EA216" s="435"/>
      <c r="EB216" s="436"/>
      <c r="EC216" s="435"/>
      <c r="ED216" s="436"/>
      <c r="EE216" s="435"/>
      <c r="EF216" s="436"/>
      <c r="EG216" s="435"/>
      <c r="EH216" s="436"/>
      <c r="EI216" s="435"/>
      <c r="EJ216" s="436"/>
      <c r="EK216" s="435"/>
      <c r="EL216" s="436"/>
      <c r="EM216" s="435"/>
      <c r="EN216" s="436"/>
      <c r="EO216" s="435"/>
      <c r="EQ216" s="436"/>
      <c r="ER216" s="435"/>
      <c r="ES216" s="436"/>
      <c r="ET216" s="435"/>
      <c r="EU216" s="436"/>
      <c r="EV216" s="435"/>
      <c r="EW216" s="436"/>
      <c r="EX216" s="435"/>
      <c r="EY216" s="436"/>
      <c r="EZ216" s="435"/>
      <c r="FA216" s="436"/>
      <c r="FB216" s="435"/>
      <c r="FC216" s="436"/>
      <c r="FD216" s="435"/>
      <c r="FE216" s="436"/>
      <c r="FF216" s="435"/>
      <c r="FG216" s="436"/>
      <c r="FH216" s="435"/>
      <c r="FI216" s="436"/>
      <c r="FJ216" s="435"/>
      <c r="FK216" s="436"/>
      <c r="FL216" s="435"/>
      <c r="FM216" s="436"/>
      <c r="FN216" s="435"/>
      <c r="FO216" s="436"/>
      <c r="FP216" s="435"/>
      <c r="FQ216" s="436"/>
      <c r="FR216" s="435"/>
      <c r="FS216" s="436"/>
      <c r="FT216" s="435"/>
      <c r="FU216" s="436"/>
      <c r="FV216" s="435"/>
      <c r="FW216" s="436"/>
      <c r="FX216" s="435"/>
      <c r="FY216" s="436"/>
      <c r="FZ216" s="435"/>
      <c r="GA216" s="436"/>
      <c r="GB216" s="435"/>
      <c r="GC216" s="436"/>
      <c r="GD216" s="435"/>
      <c r="GE216" s="436"/>
      <c r="GF216" s="435"/>
      <c r="GG216" s="436"/>
      <c r="GH216" s="435"/>
      <c r="GI216" s="436"/>
      <c r="GJ216" s="435"/>
      <c r="GK216" s="435"/>
      <c r="GL216" s="436"/>
    </row>
    <row r="217" spans="1:194" ht="12" hidden="1" customHeight="1" outlineLevel="1" x14ac:dyDescent="0.2">
      <c r="A217" s="433" t="s">
        <v>212</v>
      </c>
      <c r="B217" s="443">
        <f>INPUT!K165</f>
        <v>19.547454431175364</v>
      </c>
      <c r="C217" s="435">
        <f>INPUT!L165</f>
        <v>-4.8073668825010518</v>
      </c>
      <c r="D217" s="443">
        <f>INPUT!M165</f>
        <v>20.549738219895289</v>
      </c>
      <c r="E217" s="435">
        <f>INPUT!N165</f>
        <v>-5.8976622427853176E-2</v>
      </c>
      <c r="F217" s="443">
        <f>INPUT!O165</f>
        <v>20.843989769820972</v>
      </c>
      <c r="G217" s="435">
        <f>INPUT!P165</f>
        <v>3.7265999788132387</v>
      </c>
      <c r="H217" s="443">
        <f>INPUT!Q165</f>
        <v>21.157556270096464</v>
      </c>
      <c r="I217" s="435">
        <f>INPUT!R165</f>
        <v>5.9783899655282413</v>
      </c>
      <c r="J217" s="443">
        <f>INPUT!S165</f>
        <v>19.742198100407055</v>
      </c>
      <c r="K217" s="435">
        <f>INPUT!T165</f>
        <v>0.99626102169652064</v>
      </c>
      <c r="L217" s="443">
        <f>INPUT!U165</f>
        <v>19.832582099162909</v>
      </c>
      <c r="M217" s="435">
        <f>INPUT!V165</f>
        <v>-3.4898552626722146</v>
      </c>
      <c r="N217" s="443">
        <f>INPUT!W165</f>
        <v>19.750889679715304</v>
      </c>
      <c r="O217" s="435">
        <f>INPUT!X165</f>
        <v>-5.2441979782983594</v>
      </c>
      <c r="P217" s="443">
        <f>INPUT!Y165</f>
        <v>20.469596628537026</v>
      </c>
      <c r="Q217" s="435">
        <f>INPUT!Z165</f>
        <v>-3.2516025611699861</v>
      </c>
      <c r="R217" s="443">
        <f>INPUT!AA165</f>
        <v>18.935926773455378</v>
      </c>
      <c r="S217" s="435">
        <f>INPUT!AB165</f>
        <v>-4.0839997798170824</v>
      </c>
      <c r="T217" s="443">
        <f>INPUT!AC165</f>
        <v>19.096045197740114</v>
      </c>
      <c r="U217" s="435">
        <f>INPUT!AD165</f>
        <v>-3.7137721036025972</v>
      </c>
      <c r="V217" s="443">
        <f>INPUT!AE165</f>
        <v>20.242024202420243</v>
      </c>
      <c r="W217" s="435">
        <f>INPUT!AF165</f>
        <v>2.4866450609024815</v>
      </c>
      <c r="X217" s="443">
        <f>INPUT!AG165</f>
        <v>19.547738693467338</v>
      </c>
      <c r="Y217" s="435">
        <f>INPUT!AH165</f>
        <v>-4.5035471475022177</v>
      </c>
      <c r="Z217" s="443">
        <f>INPUT!AI165</f>
        <v>18.41977702375182</v>
      </c>
      <c r="AA217" s="435">
        <f>INPUT!AJ165</f>
        <v>-2.7257696751716631</v>
      </c>
      <c r="AB217" s="443">
        <f>INPUT!AK165</f>
        <v>19.490695396669931</v>
      </c>
      <c r="AC217" s="435">
        <f>INPUT!AL165</f>
        <v>2.0666593257567367</v>
      </c>
      <c r="AD217" s="443">
        <f>INPUT!AM165</f>
        <v>19.065960519980742</v>
      </c>
      <c r="AE217" s="435">
        <f>INPUT!AN165</f>
        <v>-5.8100102572690604</v>
      </c>
      <c r="AF217" s="443">
        <f>INPUT!AO165</f>
        <v>19.396157365050321</v>
      </c>
      <c r="AG217" s="435">
        <f>INPUT!AP165</f>
        <v>-0.77544175719759245</v>
      </c>
      <c r="AH217" s="443">
        <f>INPUT!AQ165</f>
        <v>18.322981366459629</v>
      </c>
      <c r="AI217" s="435">
        <f>INPUT!AR165</f>
        <v>-0.52549852893102322</v>
      </c>
      <c r="AJ217" s="443">
        <f>INPUT!AS165</f>
        <v>19.936851601262966</v>
      </c>
      <c r="AK217" s="435">
        <f>INPUT!AT165</f>
        <v>2.2890727883893902</v>
      </c>
      <c r="AL217" s="443">
        <f>INPUT!AU165</f>
        <v>18.603582912264585</v>
      </c>
      <c r="AM217" s="435">
        <f>INPUT!AV165</f>
        <v>-2.4251472000668128</v>
      </c>
      <c r="AN217" s="443">
        <f>INPUT!AW165</f>
        <v>21.564885496183205</v>
      </c>
      <c r="AO217" s="435">
        <f>INPUT!AX165</f>
        <v>11.18122569494453</v>
      </c>
      <c r="AP217" s="443">
        <f>INPUT!AY165</f>
        <v>18.653576437587656</v>
      </c>
      <c r="AQ217" s="435">
        <f>INPUT!AZ165</f>
        <v>1.8042646254783801</v>
      </c>
      <c r="AR217" s="443">
        <f>INPUT!BA165</f>
        <v>19.006772009029348</v>
      </c>
      <c r="AS217" s="435">
        <f>INPUT!BB165</f>
        <v>-4.6651277284659116</v>
      </c>
      <c r="AT217" s="443">
        <f>INPUT!BC165</f>
        <v>19.056261343012704</v>
      </c>
      <c r="AU217" s="435">
        <f>INPUT!BD165</f>
        <v>2.4332862808361888</v>
      </c>
      <c r="AV217" s="443">
        <f>INPUT!BE165</f>
        <v>20.372050816696916</v>
      </c>
      <c r="AW217" s="435">
        <f>INPUT!BF165</f>
        <v>-5.5313749739010269</v>
      </c>
      <c r="AX217" s="443">
        <f>INPUT!BG165</f>
        <v>18.943533697632059</v>
      </c>
      <c r="AY217" s="435">
        <f>INPUT!BH165</f>
        <v>1.5544325294109651</v>
      </c>
      <c r="AZ217" s="443">
        <f>INPUT!BI165</f>
        <v>19.315068493150687</v>
      </c>
      <c r="BA217" s="435">
        <f>INPUT!BJ165</f>
        <v>1.6220349461490979</v>
      </c>
      <c r="BB217" s="443">
        <f>INPUT!BK165</f>
        <v>19.593998234774933</v>
      </c>
      <c r="BC217" s="435">
        <f>INPUT!BL165</f>
        <v>2.8218383558189286</v>
      </c>
      <c r="BD217" s="443">
        <f>INPUT!BM165</f>
        <v>21.332774518021793</v>
      </c>
      <c r="BE217" s="435">
        <f>INPUT!BN165</f>
        <v>4.7158909526058501</v>
      </c>
      <c r="BF217" s="443">
        <f>INPUT!BO165</f>
        <v>19.651837524177949</v>
      </c>
      <c r="BG217" s="435">
        <f>INPUT!BP165</f>
        <v>3.7390269305162871</v>
      </c>
      <c r="BH217" s="443">
        <f>INPUT!BQ165</f>
        <v>19.961832061068701</v>
      </c>
      <c r="BI217" s="435">
        <f>INPUT!BR165</f>
        <v>3.3484922310649035</v>
      </c>
      <c r="BJ217" s="443">
        <f>INPUT!BS165</f>
        <v>19.735305566368236</v>
      </c>
      <c r="BK217" s="435">
        <f>INPUT!BT165</f>
        <v>0.72117660673518547</v>
      </c>
      <c r="BL217" s="443">
        <f>INPUT!BU165</f>
        <v>19.924164081351257</v>
      </c>
      <c r="BM217" s="435">
        <f>INPUT!BV165</f>
        <v>-6.6030343848642374</v>
      </c>
      <c r="BN217" s="443">
        <f>INPUT!BW165</f>
        <v>18.990703851261621</v>
      </c>
      <c r="BO217" s="435">
        <f>INPUT!BX165</f>
        <v>-3.3642333552927339</v>
      </c>
      <c r="BP217" s="443">
        <f>INPUT!BY165</f>
        <v>19.579455360220614</v>
      </c>
      <c r="BQ217" s="435">
        <f>INPUT!BZ165</f>
        <v>-1.9155391132351651</v>
      </c>
      <c r="BR217" s="443">
        <f>INPUT!CA165</f>
        <v>19.875573018991485</v>
      </c>
      <c r="BS217" s="435">
        <f>INPUT!CB165</f>
        <v>0.71074375895290309</v>
      </c>
      <c r="BT217" s="443">
        <f>INPUT!CC165</f>
        <v>20.896916848333852</v>
      </c>
      <c r="BU217" s="435">
        <f>INPUT!CD165</f>
        <v>4.8822764308244171</v>
      </c>
      <c r="BV217" s="443">
        <f>INPUT!CE165</f>
        <v>18.707670934436322</v>
      </c>
      <c r="BW217" s="435">
        <f>INPUT!CF165</f>
        <v>-1.4903761284576933</v>
      </c>
      <c r="BX217" s="443">
        <f>INPUT!CG165</f>
        <v>19.601986283690223</v>
      </c>
      <c r="BY217" s="435">
        <f>INPUT!CH165</f>
        <v>0.11507431159389903</v>
      </c>
      <c r="BZ217" s="443">
        <f>INPUT!CI165</f>
        <v>18.933919793201415</v>
      </c>
      <c r="CA217" s="435">
        <f>INPUT!CJ165</f>
        <v>-4.7377412711085203</v>
      </c>
      <c r="CB217" s="443">
        <f>INPUT!CK165</f>
        <v>19.847813458513784</v>
      </c>
      <c r="CC217" s="435">
        <f>INPUT!CL165</f>
        <v>-5.0203740457708479</v>
      </c>
      <c r="CD217" s="443">
        <f>INPUT!CM165</f>
        <v>17.909238249594814</v>
      </c>
      <c r="CE217" s="435">
        <f>INPUT!CN165</f>
        <v>-4.2679427473346525</v>
      </c>
      <c r="CF217" s="443">
        <f>INPUT!CO165</f>
        <v>18.328912466843502</v>
      </c>
      <c r="CG217" s="435">
        <f>INPUT!CP165</f>
        <v>-6.494616404797604</v>
      </c>
      <c r="CH217" s="443">
        <f>INPUT!CQ165</f>
        <v>17.794922847187657</v>
      </c>
      <c r="CI217" s="435">
        <f>INPUT!CR165</f>
        <v>-6.0156426057257129</v>
      </c>
      <c r="CJ217" s="443">
        <f>INPUT!CS165</f>
        <v>18.624364252845726</v>
      </c>
      <c r="CK217" s="435">
        <f>INPUT!CT165</f>
        <v>-6.1641510699671276</v>
      </c>
      <c r="CL217" s="443">
        <f>INPUT!CU165</f>
        <v>17.092574734811958</v>
      </c>
      <c r="CM217" s="435">
        <f>INPUT!CV165</f>
        <v>-4.5600125667060842</v>
      </c>
      <c r="CN217" s="443">
        <f>INPUT!CW165</f>
        <v>17.125237191650854</v>
      </c>
      <c r="CO217" s="435">
        <f>INPUT!CX165</f>
        <v>-6.5670850759425248</v>
      </c>
      <c r="CP217" s="443">
        <f>INPUT!CY165</f>
        <v>16.935300794551647</v>
      </c>
      <c r="CQ217" s="435">
        <f>INPUT!CZ165</f>
        <v>-4.8307152552328425</v>
      </c>
      <c r="CR217" s="443">
        <f>INPUT!DA165</f>
        <v>17.320858055682336</v>
      </c>
      <c r="CS217" s="435">
        <f>INPUT!DB165</f>
        <v>-6.998929893481975</v>
      </c>
      <c r="CT217" s="443">
        <f>INPUT!DC165</f>
        <v>15.92829705505762</v>
      </c>
      <c r="CU217" s="435">
        <f>INPUT!DD165</f>
        <v>-6.8115991757700893</v>
      </c>
      <c r="CV217" s="443">
        <f>INPUT!DE165</f>
        <v>15.899919289749798</v>
      </c>
      <c r="CW217" s="435">
        <f>INPUT!DF165</f>
        <v>-7.1550419313225033</v>
      </c>
      <c r="CX217" s="443">
        <f>INPUT!DG165</f>
        <v>17.161981258366801</v>
      </c>
      <c r="CY217" s="435">
        <f>INPUT!DH165</f>
        <v>1.338508636870972</v>
      </c>
      <c r="CZ217" s="443">
        <f>INPUT!DI165</f>
        <v>17.627586206896552</v>
      </c>
      <c r="DA217" s="435">
        <f>INPUT!DJ165</f>
        <v>1.770860024533194</v>
      </c>
      <c r="DB217" s="443">
        <f>INPUT!DK165</f>
        <v>16.853932584269664</v>
      </c>
      <c r="DC217" s="435">
        <f>INPUT!DL165</f>
        <v>5.8112648578344528</v>
      </c>
      <c r="DD217" s="443">
        <f>INPUT!DM165</f>
        <v>16.377864728898825</v>
      </c>
      <c r="DE217" s="435">
        <f>INPUT!DN165</f>
        <v>3.005961416779912</v>
      </c>
      <c r="DF217" s="443">
        <f>INPUT!DO165</f>
        <v>16.949632144878322</v>
      </c>
      <c r="DG217" s="435">
        <f>INPUT!DP165</f>
        <v>-1.2373228375654688</v>
      </c>
      <c r="DH217" s="443">
        <f>INPUT!DQ165</f>
        <v>18.187519598620259</v>
      </c>
      <c r="DI217" s="435">
        <f>INPUT!DR165</f>
        <v>3.1764609467894056</v>
      </c>
      <c r="DJ217" s="443">
        <f>INPUT!DS165</f>
        <v>16.341780376868094</v>
      </c>
      <c r="DK217" s="435">
        <f>INPUT!DT165</f>
        <v>-3.0387697639159827</v>
      </c>
      <c r="DL217" s="443">
        <f>INPUT!DU165</f>
        <v>17.528542646071188</v>
      </c>
      <c r="DM217" s="435">
        <f>INPUT!DV165</f>
        <v>7.0258115830080348</v>
      </c>
      <c r="DN217" s="443">
        <f>INPUT!DW165</f>
        <v>17.510902381751091</v>
      </c>
      <c r="DO217" s="435">
        <f>INPUT!DX165</f>
        <v>3.3114006963411713</v>
      </c>
      <c r="DP217" s="443">
        <f>INPUT!DY165</f>
        <v>16.915918909936856</v>
      </c>
      <c r="DQ217" s="435">
        <f>INPUT!DZ165</f>
        <v>-6.9916113727782285</v>
      </c>
      <c r="DR217" s="443">
        <f>INPUT!EA165</f>
        <v>16.89210443535703</v>
      </c>
      <c r="DS217" s="435">
        <f>INPUT!EB165</f>
        <v>3.3675893678507762</v>
      </c>
      <c r="DT217" s="443">
        <f>INPUT!EC165</f>
        <v>17.460317460317459</v>
      </c>
      <c r="DU217" s="435">
        <f>INPUT!ED165</f>
        <v>-0.38922337772913096</v>
      </c>
      <c r="DV217" s="443">
        <f>INPUT!EE165</f>
        <v>17.157953281423804</v>
      </c>
      <c r="DW217" s="435">
        <f>INPUT!EF165</f>
        <v>-2.0155962989954812</v>
      </c>
      <c r="DX217" s="443">
        <f>INPUT!EG165</f>
        <v>17.172619047619047</v>
      </c>
      <c r="DY217" s="435">
        <f>INPUT!EH165</f>
        <v>1.517506314903172</v>
      </c>
      <c r="DZ217" s="443">
        <f>INPUT!EI165</f>
        <v>17.219787100814028</v>
      </c>
      <c r="EA217" s="435">
        <f>INPUT!EJ165</f>
        <v>1.9398569711132074</v>
      </c>
      <c r="EB217" s="443">
        <f>INPUT!EK165</f>
        <v>17.349472377405341</v>
      </c>
      <c r="EC217" s="435">
        <f>INPUT!EL165</f>
        <v>-0.63484002031485298</v>
      </c>
      <c r="ED217" s="443">
        <f>INPUT!EM165</f>
        <v>17.798437499999999</v>
      </c>
      <c r="EE217" s="435">
        <f>INPUT!EN165</f>
        <v>3.7328707455429377</v>
      </c>
      <c r="EF217" s="443">
        <f>INPUT!EO165</f>
        <v>18.399234693877549</v>
      </c>
      <c r="EG217" s="435">
        <f>INPUT!EP165</f>
        <v>7.1428571428571397</v>
      </c>
      <c r="EH217" s="443">
        <f>INPUT!EQ165</f>
        <v>18.000000000000004</v>
      </c>
      <c r="EI217" s="435">
        <f>INPUT!ER165</f>
        <v>4.5309090909090965</v>
      </c>
      <c r="EJ217" s="443">
        <f>INPUT!ES165</f>
        <v>18.399999999999999</v>
      </c>
      <c r="EK217" s="435">
        <f>INPUT!ET165</f>
        <v>6.0550983899820832</v>
      </c>
      <c r="EL217" s="443">
        <f>INPUT!EU165</f>
        <v>18.7</v>
      </c>
      <c r="EM217" s="435">
        <f>INPUT!EV165</f>
        <v>5.0654025107541134</v>
      </c>
      <c r="EN217" s="443">
        <f>INPUT!EW165</f>
        <v>18.799999999999997</v>
      </c>
      <c r="EO217" s="435">
        <f>INPUT!EX165</f>
        <v>2.1781629116117696</v>
      </c>
      <c r="EQ217" s="443">
        <f>INPUT!FF165</f>
        <v>20.287899235267655</v>
      </c>
      <c r="ER217" s="435">
        <f>INPUT!FG165</f>
        <v>1.6287810716630657</v>
      </c>
      <c r="ES217" s="443">
        <f>INPUT!FH165</f>
        <v>20.519397242705995</v>
      </c>
      <c r="ET217" s="435">
        <f>INPUT!FI165</f>
        <v>1.1410644579499474</v>
      </c>
      <c r="EU217" s="443">
        <f>INPUT!FJ165</f>
        <v>19.956071540633825</v>
      </c>
      <c r="EV217" s="435">
        <f>INPUT!FK165</f>
        <v>-2.7453326011923407</v>
      </c>
      <c r="EW217" s="443">
        <f>INPUT!FL165</f>
        <v>19.464919464919465</v>
      </c>
      <c r="EX217" s="435">
        <f>INPUT!FM165</f>
        <v>-2.4611661404114304</v>
      </c>
      <c r="EY217" s="443">
        <f>INPUT!FN165</f>
        <v>19.096558317399616</v>
      </c>
      <c r="EZ217" s="435">
        <f>INPUT!FO165</f>
        <v>-1.8924360215500813</v>
      </c>
      <c r="FA217" s="443">
        <f>INPUT!FP165</f>
        <v>19.579139981701736</v>
      </c>
      <c r="FB217" s="435">
        <f>INPUT!FQ165</f>
        <v>2.5270609304631764</v>
      </c>
      <c r="FC217" s="443">
        <f>INPUT!FR165</f>
        <v>19.276420908468385</v>
      </c>
      <c r="FD217" s="435">
        <f>INPUT!FS165</f>
        <v>-1.546130593663797</v>
      </c>
      <c r="FE217" s="443">
        <f>INPUT!FT165</f>
        <v>19.827395441469349</v>
      </c>
      <c r="FF217" s="435">
        <f>INPUT!FU165</f>
        <v>2.8582823316485761</v>
      </c>
      <c r="FG217" s="443">
        <f>INPUT!FV165</f>
        <v>19.822014051522249</v>
      </c>
      <c r="FH217" s="435">
        <f>INPUT!FW165</f>
        <v>-2.7141184342571734E-2</v>
      </c>
      <c r="FI217" s="443">
        <f>INPUT!FX165</f>
        <v>19.855477089834128</v>
      </c>
      <c r="FJ217" s="435">
        <f>INPUT!FY165</f>
        <v>0.16881754913955493</v>
      </c>
      <c r="FK217" s="443">
        <f>INPUT!FZ165</f>
        <v>19.284484150769249</v>
      </c>
      <c r="FL217" s="435">
        <f>INPUT!GA165</f>
        <v>-2.8757452489380109</v>
      </c>
      <c r="FM217" s="443">
        <f>INPUT!GB165</f>
        <v>18.170177348101671</v>
      </c>
      <c r="FN217" s="435">
        <f>INPUT!GC165</f>
        <v>-5.7782556896816324</v>
      </c>
      <c r="FO217" s="443">
        <f>INPUT!GD165</f>
        <v>17.118535362369542</v>
      </c>
      <c r="FP217" s="435">
        <f>INPUT!GE165</f>
        <v>-5.7877364958245696</v>
      </c>
      <c r="FQ217" s="443">
        <f>INPUT!GF165</f>
        <v>16.639967961553864</v>
      </c>
      <c r="FR217" s="435">
        <f>INPUT!GG165</f>
        <v>-2.7956094997921288</v>
      </c>
      <c r="FS217" s="443">
        <f>INPUT!GH165</f>
        <v>17.062261020128417</v>
      </c>
      <c r="FT217" s="435">
        <f>INPUT!GI165</f>
        <v>2.5378237479197541</v>
      </c>
      <c r="FU217" s="443">
        <f>INPUT!GJ165</f>
        <v>17.06790635895733</v>
      </c>
      <c r="FV217" s="435">
        <f>INPUT!GK165</f>
        <v>3.3086698311857177E-2</v>
      </c>
      <c r="FW217" s="443">
        <f>INPUT!GL165</f>
        <v>17.175149590012559</v>
      </c>
      <c r="FX217" s="435">
        <f>INPUT!GM165</f>
        <v>0.62833266599771065</v>
      </c>
      <c r="FY217" s="443">
        <f>INPUT!GN165</f>
        <v>17.687813676286073</v>
      </c>
      <c r="FZ217" s="435">
        <f>INPUT!GO165</f>
        <v>2.9849177358643342</v>
      </c>
      <c r="GA217" s="443">
        <f>INPUT!GP165</f>
        <v>18.475102423681605</v>
      </c>
      <c r="GB217" s="435">
        <f>INPUT!GQ165</f>
        <v>4.4510235227717576</v>
      </c>
      <c r="GC217" s="443">
        <f>INPUT!GR165</f>
        <v>17.8</v>
      </c>
      <c r="GD217" s="435">
        <f>INPUT!GS165</f>
        <v>-3.6541200595253565</v>
      </c>
      <c r="GE217" s="443">
        <f>INPUT!GT165</f>
        <v>17.8</v>
      </c>
      <c r="GF217" s="435">
        <f>INPUT!GU165</f>
        <v>0</v>
      </c>
      <c r="GG217" s="443">
        <f>INPUT!GV165</f>
        <v>17.650000000000006</v>
      </c>
      <c r="GH217" s="435">
        <f>INPUT!GW165</f>
        <v>-0.84269662921345745</v>
      </c>
      <c r="GI217" s="443">
        <f>INPUT!GX165</f>
        <v>17.550000000000004</v>
      </c>
      <c r="GJ217" s="435">
        <f>INPUT!GY165</f>
        <v>-0.56657223796034994</v>
      </c>
      <c r="GK217" s="435">
        <f>INPUT!GZ165</f>
        <v>-0.15631689133118742</v>
      </c>
      <c r="GL217" s="436"/>
    </row>
    <row r="218" spans="1:194" ht="12" hidden="1" customHeight="1" outlineLevel="1" x14ac:dyDescent="0.2">
      <c r="A218" s="433" t="s">
        <v>285</v>
      </c>
      <c r="B218" s="443">
        <f>INPUT!K166</f>
        <v>16.411609498680736</v>
      </c>
      <c r="C218" s="435">
        <f>INPUT!L166</f>
        <v>-5.2205273922343416</v>
      </c>
      <c r="D218" s="443">
        <f>INPUT!M166</f>
        <v>17.130387343153298</v>
      </c>
      <c r="E218" s="435">
        <f>INPUT!N166</f>
        <v>-0.75330821248684732</v>
      </c>
      <c r="F218" s="443">
        <f>INPUT!O166</f>
        <v>17.377398720682301</v>
      </c>
      <c r="G218" s="435">
        <f>INPUT!P166</f>
        <v>2.9790817678303272</v>
      </c>
      <c r="H218" s="443">
        <f>INPUT!Q166</f>
        <v>17.612419700214133</v>
      </c>
      <c r="I218" s="435">
        <f>INPUT!R166</f>
        <v>5.1985068580357785</v>
      </c>
      <c r="J218" s="443">
        <f>INPUT!S166</f>
        <v>16.42212189616253</v>
      </c>
      <c r="K218" s="435">
        <f>INPUT!T166</f>
        <v>6.4054640604505053E-2</v>
      </c>
      <c r="L218" s="443">
        <f>INPUT!U166</f>
        <v>16.479400749063668</v>
      </c>
      <c r="M218" s="435">
        <f>INPUT!V166</f>
        <v>-3.8001860731410542</v>
      </c>
      <c r="N218" s="443">
        <f>INPUT!W166</f>
        <v>16.509667823500248</v>
      </c>
      <c r="O218" s="435">
        <f>INPUT!X166</f>
        <v>-4.9934452856243317</v>
      </c>
      <c r="P218" s="443">
        <f>INPUT!Y166</f>
        <v>17.076845806127576</v>
      </c>
      <c r="Q218" s="435">
        <f>INPUT!Z166</f>
        <v>-3.0408876418045239</v>
      </c>
      <c r="R218" s="443">
        <f>INPUT!AA166</f>
        <v>15.802539864413253</v>
      </c>
      <c r="S218" s="435">
        <f>INPUT!AB166</f>
        <v>-3.7728500352567584</v>
      </c>
      <c r="T218" s="443">
        <f>INPUT!AC166</f>
        <v>15.920866698068769</v>
      </c>
      <c r="U218" s="435">
        <f>INPUT!AD166</f>
        <v>-3.389286173082684</v>
      </c>
      <c r="V218" s="443">
        <f>INPUT!AE166</f>
        <v>16.896235078053259</v>
      </c>
      <c r="W218" s="435">
        <f>INPUT!AF166</f>
        <v>2.341459917217481</v>
      </c>
      <c r="X218" s="443">
        <f>INPUT!AG166</f>
        <v>16.420430561418321</v>
      </c>
      <c r="Y218" s="435">
        <f>INPUT!AH166</f>
        <v>-3.8438904476944868</v>
      </c>
      <c r="Z218" s="443">
        <f>INPUT!AI166</f>
        <v>15.554645927138763</v>
      </c>
      <c r="AA218" s="435">
        <f>INPUT!AJ166</f>
        <v>-1.5686968006499935</v>
      </c>
      <c r="AB218" s="443">
        <f>INPUT!AK166</f>
        <v>16.378600823045268</v>
      </c>
      <c r="AC218" s="435">
        <f>INPUT!AL166</f>
        <v>2.8750578323228027</v>
      </c>
      <c r="AD218" s="443">
        <f>INPUT!AM166</f>
        <v>16.019417475728158</v>
      </c>
      <c r="AE218" s="435">
        <f>INPUT!AN166</f>
        <v>-5.1894259181088813</v>
      </c>
      <c r="AF218" s="443">
        <f>INPUT!AO166</f>
        <v>16.317733990147783</v>
      </c>
      <c r="AG218" s="435">
        <f>INPUT!AP166</f>
        <v>-0.62541947902289285</v>
      </c>
      <c r="AH218" s="443">
        <f>INPUT!AQ166</f>
        <v>15.456586826347305</v>
      </c>
      <c r="AI218" s="435">
        <f>INPUT!AR166</f>
        <v>-0.63041679798298</v>
      </c>
      <c r="AJ218" s="443">
        <f>INPUT!AS166</f>
        <v>16.767830045523521</v>
      </c>
      <c r="AK218" s="435">
        <f>INPUT!AT166</f>
        <v>2.3764497754325431</v>
      </c>
      <c r="AL218" s="443">
        <f>INPUT!AU166</f>
        <v>15.612952968388589</v>
      </c>
      <c r="AM218" s="435">
        <f>INPUT!AV166</f>
        <v>-2.5373238943015575</v>
      </c>
      <c r="AN218" s="443">
        <f>INPUT!AW166</f>
        <v>18.022328548644335</v>
      </c>
      <c r="AO218" s="435">
        <f>INPUT!AX166</f>
        <v>10.446270049050565</v>
      </c>
      <c r="AP218" s="443">
        <f>INPUT!AY166</f>
        <v>15.62867215041128</v>
      </c>
      <c r="AQ218" s="435">
        <f>INPUT!AZ166</f>
        <v>1.1133462128303684</v>
      </c>
      <c r="AR218" s="443">
        <f>INPUT!BA166</f>
        <v>15.934897804693415</v>
      </c>
      <c r="AS218" s="435">
        <f>INPUT!BB166</f>
        <v>-4.9674420516474189</v>
      </c>
      <c r="AT218" s="443">
        <f>INPUT!BC166</f>
        <v>15.891032917139613</v>
      </c>
      <c r="AU218" s="435">
        <f>INPUT!BD166</f>
        <v>1.7810849063213841</v>
      </c>
      <c r="AV218" s="443">
        <f>INPUT!BE166</f>
        <v>17.033383915022764</v>
      </c>
      <c r="AW218" s="435">
        <f>INPUT!BF166</f>
        <v>-5.4873299582365087</v>
      </c>
      <c r="AX218" s="443">
        <f>INPUT!BG166</f>
        <v>15.751609238924649</v>
      </c>
      <c r="AY218" s="435">
        <f>INPUT!BH166</f>
        <v>0.7866124986832812</v>
      </c>
      <c r="AZ218" s="443">
        <f>INPUT!BI166</f>
        <v>16.010598031794096</v>
      </c>
      <c r="BA218" s="435">
        <f>INPUT!BJ166</f>
        <v>0.47505938242280443</v>
      </c>
      <c r="BB218" s="443">
        <f>INPUT!BK166</f>
        <v>16.311535635562084</v>
      </c>
      <c r="BC218" s="435">
        <f>INPUT!BL166</f>
        <v>2.6461635352156954</v>
      </c>
      <c r="BD218" s="443">
        <f>INPUT!BM166</f>
        <v>17.790982174065011</v>
      </c>
      <c r="BE218" s="435">
        <f>INPUT!BN166</f>
        <v>4.4477260820386721</v>
      </c>
      <c r="BF218" s="443">
        <f>INPUT!BO166</f>
        <v>16.493506493506494</v>
      </c>
      <c r="BG218" s="435">
        <f>INPUT!BP166</f>
        <v>4.7099775224775264</v>
      </c>
      <c r="BH218" s="443">
        <f>INPUT!BQ166</f>
        <v>16.645448758752387</v>
      </c>
      <c r="BI218" s="435">
        <f>INPUT!BR166</f>
        <v>3.9651905924912745</v>
      </c>
      <c r="BJ218" s="443">
        <f>INPUT!BS166</f>
        <v>16.477088072798178</v>
      </c>
      <c r="BK218" s="435">
        <f>INPUT!BT166</f>
        <v>1.0149408426951556</v>
      </c>
      <c r="BL218" s="443">
        <f>INPUT!BU166</f>
        <v>16.787685158292188</v>
      </c>
      <c r="BM218" s="435">
        <f>INPUT!BV166</f>
        <v>-5.6393570965148303</v>
      </c>
      <c r="BN218" s="443">
        <f>INPUT!BW166</f>
        <v>15.982117910030736</v>
      </c>
      <c r="BO218" s="435">
        <f>INPUT!BX166</f>
        <v>-3.100544954931761</v>
      </c>
      <c r="BP218" s="443">
        <f>INPUT!BY166</f>
        <v>16.416184971098264</v>
      </c>
      <c r="BQ218" s="435">
        <f>INPUT!BZ166</f>
        <v>-1.377336177455557</v>
      </c>
      <c r="BR218" s="443">
        <f>INPUT!CA166</f>
        <v>16.721763085399449</v>
      </c>
      <c r="BS218" s="435">
        <f>INPUT!CB166</f>
        <v>1.484940855570227</v>
      </c>
      <c r="BT218" s="443">
        <f>INPUT!CC166</f>
        <v>17.583857442348009</v>
      </c>
      <c r="BU218" s="435">
        <f>INPUT!CD166</f>
        <v>4.7425971868584549</v>
      </c>
      <c r="BV218" s="443">
        <f>INPUT!CE166</f>
        <v>15.667288262111398</v>
      </c>
      <c r="BW218" s="435">
        <f>INPUT!CF166</f>
        <v>-1.9698869054253665</v>
      </c>
      <c r="BX218" s="443">
        <f>INPUT!CG166</f>
        <v>16.534797008164428</v>
      </c>
      <c r="BY218" s="435">
        <f>INPUT!CH166</f>
        <v>0.72253107086079904</v>
      </c>
      <c r="BZ218" s="443">
        <f>INPUT!CI166</f>
        <v>16.007044411804465</v>
      </c>
      <c r="CA218" s="435">
        <f>INPUT!CJ166</f>
        <v>-4.2741825126026196</v>
      </c>
      <c r="CB218" s="443">
        <f>INPUT!CK166</f>
        <v>16.835240233637947</v>
      </c>
      <c r="CC218" s="435">
        <f>INPUT!CL166</f>
        <v>-4.2574117264345679</v>
      </c>
      <c r="CD218" s="443">
        <f>INPUT!CM166</f>
        <v>15.164684354986276</v>
      </c>
      <c r="CE218" s="435">
        <f>INPUT!CN166</f>
        <v>-3.2079827645769554</v>
      </c>
      <c r="CF218" s="443">
        <f>INPUT!CO166</f>
        <v>15.665381999546588</v>
      </c>
      <c r="CG218" s="435">
        <f>INPUT!CP166</f>
        <v>-5.2580930276225786</v>
      </c>
      <c r="CH218" s="443">
        <f>INPUT!CQ166</f>
        <v>15.148305084745765</v>
      </c>
      <c r="CI218" s="435">
        <f>INPUT!CR166</f>
        <v>-5.3647588209689623</v>
      </c>
      <c r="CJ218" s="443">
        <f>INPUT!CS166</f>
        <v>15.855670103092784</v>
      </c>
      <c r="CK218" s="435">
        <f>INPUT!CT166</f>
        <v>-5.818569363732129</v>
      </c>
      <c r="CL218" s="443">
        <f>INPUT!CU166</f>
        <v>14.487127094401309</v>
      </c>
      <c r="CM218" s="435">
        <f>INPUT!CV166</f>
        <v>-4.4679944845814168</v>
      </c>
      <c r="CN218" s="443">
        <f>INPUT!CW166</f>
        <v>14.713674342775626</v>
      </c>
      <c r="CO218" s="435">
        <f>INPUT!CX166</f>
        <v>-6.075227892933011</v>
      </c>
      <c r="CP218" s="443">
        <f>INPUT!CY166</f>
        <v>14.513618677042803</v>
      </c>
      <c r="CQ218" s="435">
        <f>INPUT!CZ166</f>
        <v>-4.189817964137033</v>
      </c>
      <c r="CR218" s="443">
        <f>INPUT!DA166</f>
        <v>14.850322833105068</v>
      </c>
      <c r="CS218" s="435">
        <f>INPUT!DB166</f>
        <v>-6.3406167222892389</v>
      </c>
      <c r="CT218" s="443">
        <f>INPUT!DC166</f>
        <v>13.518800260812865</v>
      </c>
      <c r="CU218" s="435">
        <f>INPUT!DD166</f>
        <v>-6.6840501037825684</v>
      </c>
      <c r="CV218" s="443">
        <f>INPUT!DE166</f>
        <v>13.502398903358465</v>
      </c>
      <c r="CW218" s="435">
        <f>INPUT!DF166</f>
        <v>-8.2323110543213396</v>
      </c>
      <c r="CX218" s="443">
        <f>INPUT!DG166</f>
        <v>14.574806730331968</v>
      </c>
      <c r="CY218" s="435">
        <f>INPUT!DH166</f>
        <v>0.42159060845350371</v>
      </c>
      <c r="CZ218" s="443">
        <f>INPUT!DI166</f>
        <v>14.884696016771489</v>
      </c>
      <c r="DA218" s="435">
        <f>INPUT!DJ166</f>
        <v>0.23146421833870612</v>
      </c>
      <c r="DB218" s="443">
        <f>INPUT!DK166</f>
        <v>14.197823000473262</v>
      </c>
      <c r="DC218" s="435">
        <f>INPUT!DL166</f>
        <v>5.0228032559123559</v>
      </c>
      <c r="DD218" s="443">
        <f>INPUT!DM166</f>
        <v>13.755868544600938</v>
      </c>
      <c r="DE218" s="435">
        <f>INPUT!DN166</f>
        <v>1.8772193227044154</v>
      </c>
      <c r="DF218" s="443">
        <f>INPUT!DO166</f>
        <v>14.217896985521005</v>
      </c>
      <c r="DG218" s="435">
        <f>INPUT!DP166</f>
        <v>-2.4488128824939448</v>
      </c>
      <c r="DH218" s="443">
        <f>INPUT!DQ166</f>
        <v>15.131750587007566</v>
      </c>
      <c r="DI218" s="435">
        <f>INPUT!DR166</f>
        <v>1.659789154966318</v>
      </c>
      <c r="DJ218" s="443">
        <f>INPUT!DS166</f>
        <v>13.627743159035491</v>
      </c>
      <c r="DK218" s="435">
        <f>INPUT!DT166</f>
        <v>-4.0152623498600271</v>
      </c>
      <c r="DL218" s="443">
        <f>INPUT!DU166</f>
        <v>14.58100558659218</v>
      </c>
      <c r="DM218" s="435">
        <f>INPUT!DV166</f>
        <v>5.9984365168646692</v>
      </c>
      <c r="DN218" s="443">
        <f>INPUT!DW166</f>
        <v>14.564732142857142</v>
      </c>
      <c r="DO218" s="435">
        <f>INPUT!DX166</f>
        <v>2.439426574052006</v>
      </c>
      <c r="DP218" s="443">
        <f>INPUT!DY166</f>
        <v>14.088015499584833</v>
      </c>
      <c r="DQ218" s="435">
        <f>INPUT!DZ166</f>
        <v>-6.8976492932609323</v>
      </c>
      <c r="DR218" s="443">
        <f>INPUT!EA166</f>
        <v>14.217633042096903</v>
      </c>
      <c r="DS218" s="435">
        <f>INPUT!EB166</f>
        <v>4.3285955434983592</v>
      </c>
      <c r="DT218" s="443">
        <f>INPUT!EC166</f>
        <v>14.783474365355897</v>
      </c>
      <c r="DU218" s="435">
        <f>INPUT!ED166</f>
        <v>1.388578980793298</v>
      </c>
      <c r="DV218" s="443">
        <f>INPUT!EE166</f>
        <v>14.641670621737065</v>
      </c>
      <c r="DW218" s="435">
        <f>INPUT!EF166</f>
        <v>0.52825193162000517</v>
      </c>
      <c r="DX218" s="443">
        <f>INPUT!EG166</f>
        <v>14.578069732187974</v>
      </c>
      <c r="DY218" s="435">
        <f>INPUT!EH166</f>
        <v>3.4785185508745542</v>
      </c>
      <c r="DZ218" s="443">
        <f>INPUT!EI166</f>
        <v>14.623770273863334</v>
      </c>
      <c r="EA218" s="435">
        <f>INPUT!EJ166</f>
        <v>2.8565741608599815</v>
      </c>
      <c r="EB218" s="443">
        <f>INPUT!EK166</f>
        <v>14.753233043019268</v>
      </c>
      <c r="EC218" s="435">
        <f>INPUT!EL166</f>
        <v>-0.20456167196729602</v>
      </c>
      <c r="ED218" s="443">
        <f>INPUT!EM166</f>
        <v>15.099416755037115</v>
      </c>
      <c r="EE218" s="435">
        <f>INPUT!EN166</f>
        <v>3.1263244825387559</v>
      </c>
      <c r="EF218" s="443">
        <f>INPUT!EO166</f>
        <v>15.573549257759783</v>
      </c>
      <c r="EG218" s="435">
        <f>INPUT!EP166</f>
        <v>6.828609986504719</v>
      </c>
      <c r="EH218" s="443">
        <f>INPUT!EQ166</f>
        <v>15.187869652631628</v>
      </c>
      <c r="EI218" s="435">
        <f>INPUT!ER166</f>
        <v>3.8574141155410135</v>
      </c>
      <c r="EJ218" s="443">
        <f>INPUT!ES166</f>
        <v>15.512758674766964</v>
      </c>
      <c r="EK218" s="435">
        <f>INPUT!ET166</f>
        <v>5.1481978867478073</v>
      </c>
      <c r="EL218" s="443">
        <f>INPUT!EU166</f>
        <v>15.7557760129264</v>
      </c>
      <c r="EM218" s="435">
        <f>INPUT!EV166</f>
        <v>4.3469179541012704</v>
      </c>
      <c r="EN218" s="443">
        <f>INPUT!EW166</f>
        <v>15.839758816789939</v>
      </c>
      <c r="EO218" s="435">
        <f>INPUT!EX166</f>
        <v>1.7093698721087014</v>
      </c>
      <c r="EQ218" s="443">
        <f>INPUT!FF166</f>
        <v>17.046743101927682</v>
      </c>
      <c r="ER218" s="435">
        <f>INPUT!FG166</f>
        <v>1.5141503974845261</v>
      </c>
      <c r="ES218" s="443">
        <f>INPUT!FH166</f>
        <v>17.130620985010705</v>
      </c>
      <c r="ET218" s="435">
        <f>INPUT!FI166</f>
        <v>0.49204638435325077</v>
      </c>
      <c r="EU218" s="443">
        <f>INPUT!FJ166</f>
        <v>16.629624787553929</v>
      </c>
      <c r="EV218" s="435">
        <f>INPUT!FK166</f>
        <v>-2.9245653026539253</v>
      </c>
      <c r="EW218" s="443">
        <f>INPUT!FL166</f>
        <v>16.269995207995798</v>
      </c>
      <c r="EX218" s="435">
        <f>INPUT!FM166</f>
        <v>-2.1625838475158421</v>
      </c>
      <c r="EY218" s="443">
        <f>INPUT!FN166</f>
        <v>16.070961642898808</v>
      </c>
      <c r="EZ218" s="435">
        <f>INPUT!FO166</f>
        <v>-1.2233166792770533</v>
      </c>
      <c r="FA218" s="443">
        <f>INPUT!FP166</f>
        <v>16.445725264169067</v>
      </c>
      <c r="FB218" s="435">
        <f>INPUT!FQ166</f>
        <v>2.3319302826900312</v>
      </c>
      <c r="FC218" s="443">
        <f>INPUT!FR166</f>
        <v>16.125644452931066</v>
      </c>
      <c r="FD218" s="435">
        <f>INPUT!FS166</f>
        <v>-1.9462857739413475</v>
      </c>
      <c r="FE218" s="443">
        <f>INPUT!FT166</f>
        <v>16.491809313454812</v>
      </c>
      <c r="FF218" s="435">
        <f>INPUT!FU166</f>
        <v>2.2706990817795925</v>
      </c>
      <c r="FG218" s="443">
        <f>INPUT!FV166</f>
        <v>16.60649819494585</v>
      </c>
      <c r="FH218" s="435">
        <f>INPUT!FW166</f>
        <v>0.69542934502322407</v>
      </c>
      <c r="FI218" s="443">
        <f>INPUT!FX166</f>
        <v>16.693130824991371</v>
      </c>
      <c r="FJ218" s="435">
        <f>INPUT!FY166</f>
        <v>0.52167909831759562</v>
      </c>
      <c r="FK218" s="443">
        <f>INPUT!FZ166</f>
        <v>16.272634913951507</v>
      </c>
      <c r="FL218" s="435">
        <f>INPUT!GA166</f>
        <v>-2.5189757119158163</v>
      </c>
      <c r="FM218" s="443">
        <f>INPUT!GB166</f>
        <v>15.463411976243666</v>
      </c>
      <c r="FN218" s="435">
        <f>INPUT!GC166</f>
        <v>-4.9729066127701564</v>
      </c>
      <c r="FO218" s="443">
        <f>INPUT!GD166</f>
        <v>14.641930979453422</v>
      </c>
      <c r="FP218" s="435">
        <f>INPUT!GE166</f>
        <v>-5.3124174538729196</v>
      </c>
      <c r="FQ218" s="443">
        <f>INPUT!GF166</f>
        <v>14.109457241496406</v>
      </c>
      <c r="FR218" s="435">
        <f>INPUT!GG166</f>
        <v>-3.6366360332132475</v>
      </c>
      <c r="FS218" s="443">
        <f>INPUT!GH166</f>
        <v>14.305589160416163</v>
      </c>
      <c r="FT218" s="435">
        <f>INPUT!GI166</f>
        <v>1.390074157799126</v>
      </c>
      <c r="FU218" s="443">
        <f>INPUT!GJ166</f>
        <v>14.210671827481338</v>
      </c>
      <c r="FV218" s="435">
        <f>INPUT!GK166</f>
        <v>-0.6634982444306714</v>
      </c>
      <c r="FW218" s="443">
        <f>INPUT!GL166</f>
        <v>14.561282645456252</v>
      </c>
      <c r="FX218" s="435">
        <f>INPUT!GM166</f>
        <v>2.4672360478896094</v>
      </c>
      <c r="FY218" s="443">
        <f>INPUT!GN166</f>
        <v>15.009982032341787</v>
      </c>
      <c r="FZ218" s="435">
        <f>INPUT!GO166</f>
        <v>3.0814551012478875</v>
      </c>
      <c r="GA218" s="443">
        <f>INPUT!GP166</f>
        <v>15.574272688128197</v>
      </c>
      <c r="GB218" s="435">
        <f>INPUT!GQ166</f>
        <v>3.7594359178481529</v>
      </c>
      <c r="GC218" s="443">
        <f>INPUT!GR166</f>
        <v>15.169995012156063</v>
      </c>
      <c r="GD218" s="435">
        <f>INPUT!GS166</f>
        <v>-2.5958045301229582</v>
      </c>
      <c r="GE218" s="443">
        <f>INPUT!GT166</f>
        <v>15.086244742223332</v>
      </c>
      <c r="GF218" s="435">
        <f>INPUT!GU166</f>
        <v>-0.55207842761727521</v>
      </c>
      <c r="GG218" s="443">
        <f>INPUT!GV166</f>
        <v>14.880640528364394</v>
      </c>
      <c r="GH218" s="435">
        <f>INPUT!GW166</f>
        <v>-1.3628587986743601</v>
      </c>
      <c r="GI218" s="443">
        <f>INPUT!GX166</f>
        <v>14.723098712825189</v>
      </c>
      <c r="GJ218" s="435">
        <f>INPUT!GY166</f>
        <v>-1.0587031871303498</v>
      </c>
      <c r="GK218" s="435">
        <f>INPUT!GZ166</f>
        <v>-0.38521308489581907</v>
      </c>
      <c r="GL218" s="436"/>
    </row>
    <row r="219" spans="1:194" ht="12" hidden="1" customHeight="1" outlineLevel="1" x14ac:dyDescent="0.2">
      <c r="B219" s="436"/>
      <c r="C219" s="435"/>
      <c r="D219" s="436"/>
      <c r="E219" s="435"/>
      <c r="F219" s="436"/>
      <c r="G219" s="435"/>
      <c r="H219" s="436"/>
      <c r="I219" s="435"/>
      <c r="J219" s="436"/>
      <c r="K219" s="435"/>
      <c r="L219" s="436"/>
      <c r="M219" s="435"/>
      <c r="N219" s="436"/>
      <c r="O219" s="435"/>
      <c r="P219" s="436"/>
      <c r="Q219" s="435"/>
      <c r="R219" s="436"/>
      <c r="S219" s="435"/>
      <c r="T219" s="436"/>
      <c r="U219" s="435"/>
      <c r="V219" s="436"/>
      <c r="W219" s="435"/>
      <c r="X219" s="436"/>
      <c r="Y219" s="435"/>
      <c r="Z219" s="436"/>
      <c r="AA219" s="435"/>
      <c r="AB219" s="436"/>
      <c r="AC219" s="435"/>
      <c r="AD219" s="436"/>
      <c r="AE219" s="435"/>
      <c r="AF219" s="436"/>
      <c r="AG219" s="435"/>
      <c r="AH219" s="436"/>
      <c r="AI219" s="435"/>
      <c r="AJ219" s="436"/>
      <c r="AK219" s="435"/>
      <c r="AL219" s="436"/>
      <c r="AM219" s="435"/>
      <c r="AN219" s="436"/>
      <c r="AO219" s="435"/>
      <c r="AP219" s="436"/>
      <c r="AQ219" s="435"/>
      <c r="AR219" s="436"/>
      <c r="AS219" s="435"/>
      <c r="AT219" s="436"/>
      <c r="AU219" s="435"/>
      <c r="AV219" s="436"/>
      <c r="AW219" s="435"/>
      <c r="AX219" s="436"/>
      <c r="AY219" s="435"/>
      <c r="AZ219" s="436"/>
      <c r="BA219" s="435"/>
      <c r="BB219" s="436"/>
      <c r="BC219" s="435"/>
      <c r="BD219" s="436"/>
      <c r="BE219" s="435"/>
      <c r="BF219" s="436"/>
      <c r="BG219" s="435"/>
      <c r="BH219" s="436"/>
      <c r="BI219" s="435"/>
      <c r="BJ219" s="436"/>
      <c r="BK219" s="435"/>
      <c r="BL219" s="436"/>
      <c r="BM219" s="435"/>
      <c r="BN219" s="436"/>
      <c r="BO219" s="435"/>
      <c r="BP219" s="436"/>
      <c r="BQ219" s="435"/>
      <c r="BR219" s="436"/>
      <c r="BS219" s="435"/>
      <c r="BT219" s="436"/>
      <c r="BU219" s="435"/>
      <c r="BV219" s="436"/>
      <c r="BW219" s="435"/>
      <c r="BX219" s="436"/>
      <c r="BY219" s="435"/>
      <c r="BZ219" s="436"/>
      <c r="CA219" s="435"/>
      <c r="CB219" s="436"/>
      <c r="CC219" s="435"/>
      <c r="CD219" s="436"/>
      <c r="CE219" s="435"/>
      <c r="CF219" s="436"/>
      <c r="CG219" s="435"/>
      <c r="CH219" s="436"/>
      <c r="CI219" s="435"/>
      <c r="CJ219" s="436"/>
      <c r="CK219" s="435"/>
      <c r="CL219" s="436"/>
      <c r="CM219" s="435"/>
      <c r="CN219" s="436"/>
      <c r="CO219" s="435"/>
      <c r="CP219" s="436"/>
      <c r="CQ219" s="435"/>
      <c r="CR219" s="436"/>
      <c r="CS219" s="435"/>
      <c r="CT219" s="436"/>
      <c r="CU219" s="435"/>
      <c r="CV219" s="436"/>
      <c r="CW219" s="435"/>
      <c r="CX219" s="436"/>
      <c r="CY219" s="435"/>
      <c r="CZ219" s="436"/>
      <c r="DA219" s="435"/>
      <c r="DB219" s="436"/>
      <c r="DC219" s="435"/>
      <c r="DD219" s="436"/>
      <c r="DE219" s="435"/>
      <c r="DF219" s="436"/>
      <c r="DG219" s="435"/>
      <c r="DH219" s="436"/>
      <c r="DI219" s="435"/>
      <c r="DJ219" s="436"/>
      <c r="DK219" s="435"/>
      <c r="DL219" s="436"/>
      <c r="DM219" s="435"/>
      <c r="DN219" s="436"/>
      <c r="DO219" s="435"/>
      <c r="DP219" s="436"/>
      <c r="DQ219" s="435"/>
      <c r="DR219" s="436"/>
      <c r="DS219" s="435"/>
      <c r="DT219" s="436"/>
      <c r="DU219" s="435"/>
      <c r="DV219" s="436"/>
      <c r="DW219" s="435"/>
      <c r="DX219" s="436"/>
      <c r="DY219" s="435"/>
      <c r="DZ219" s="436"/>
      <c r="EA219" s="435"/>
      <c r="EB219" s="436"/>
      <c r="EC219" s="435"/>
      <c r="ED219" s="436"/>
      <c r="EE219" s="435"/>
      <c r="EF219" s="436"/>
      <c r="EG219" s="435"/>
      <c r="EH219" s="436"/>
      <c r="EI219" s="435"/>
      <c r="EJ219" s="436"/>
      <c r="EK219" s="435"/>
      <c r="EL219" s="436"/>
      <c r="EM219" s="435"/>
      <c r="EN219" s="436"/>
      <c r="EO219" s="435"/>
      <c r="EQ219" s="436"/>
      <c r="ER219" s="435"/>
      <c r="ES219" s="436"/>
      <c r="ET219" s="435"/>
      <c r="EU219" s="436"/>
      <c r="EV219" s="435"/>
      <c r="EW219" s="436"/>
      <c r="EX219" s="435"/>
      <c r="EY219" s="436"/>
      <c r="EZ219" s="435"/>
      <c r="FA219" s="436"/>
      <c r="FB219" s="435"/>
      <c r="FC219" s="436"/>
      <c r="FD219" s="435"/>
      <c r="FE219" s="436"/>
      <c r="FF219" s="435"/>
      <c r="FG219" s="436"/>
      <c r="FH219" s="435"/>
      <c r="FI219" s="436"/>
      <c r="FJ219" s="435"/>
      <c r="FK219" s="436"/>
      <c r="FL219" s="435"/>
      <c r="FM219" s="436"/>
      <c r="FN219" s="435"/>
      <c r="FO219" s="436"/>
      <c r="FP219" s="435"/>
      <c r="FQ219" s="436"/>
      <c r="FR219" s="435"/>
      <c r="FS219" s="436"/>
      <c r="FT219" s="435"/>
      <c r="FU219" s="436"/>
      <c r="FV219" s="435"/>
      <c r="FW219" s="436"/>
      <c r="FX219" s="435"/>
      <c r="FY219" s="436"/>
      <c r="FZ219" s="435"/>
      <c r="GA219" s="436"/>
      <c r="GB219" s="435"/>
      <c r="GC219" s="436"/>
      <c r="GD219" s="435"/>
      <c r="GE219" s="436"/>
      <c r="GF219" s="435"/>
      <c r="GG219" s="436"/>
      <c r="GH219" s="435"/>
      <c r="GI219" s="436"/>
      <c r="GJ219" s="435"/>
      <c r="GK219" s="435"/>
      <c r="GL219" s="436"/>
    </row>
    <row r="220" spans="1:194" ht="12" hidden="1" customHeight="1" outlineLevel="1" x14ac:dyDescent="0.2">
      <c r="A220" s="437" t="s">
        <v>20</v>
      </c>
      <c r="B220" s="443">
        <f>INPUT!K183</f>
        <v>10.765171503957784</v>
      </c>
      <c r="C220" s="435">
        <f>INPUT!L183</f>
        <v>11.774546679391463</v>
      </c>
      <c r="D220" s="443">
        <f>INPUT!M183</f>
        <v>10.965630114566286</v>
      </c>
      <c r="E220" s="435">
        <f>INPUT!N183</f>
        <v>13.825525095471903</v>
      </c>
      <c r="F220" s="443">
        <f>INPUT!O183</f>
        <v>11.247334754797441</v>
      </c>
      <c r="G220" s="435">
        <f>INPUT!P183</f>
        <v>15.530315455688593</v>
      </c>
      <c r="H220" s="443">
        <f>INPUT!Q183</f>
        <v>11.134903640256958</v>
      </c>
      <c r="I220" s="435">
        <f>INPUT!R183</f>
        <v>12.422961119142585</v>
      </c>
      <c r="J220" s="443">
        <f>INPUT!S183</f>
        <v>12.471783295711061</v>
      </c>
      <c r="K220" s="435">
        <f>INPUT!T183</f>
        <v>15.853085026335577</v>
      </c>
      <c r="L220" s="443">
        <f>INPUT!U183</f>
        <v>12.520064205457466</v>
      </c>
      <c r="M220" s="435">
        <f>INPUT!V183</f>
        <v>14.175510888574783</v>
      </c>
      <c r="N220" s="443">
        <f>INPUT!W183</f>
        <v>11.998016856717898</v>
      </c>
      <c r="O220" s="435">
        <f>INPUT!X183</f>
        <v>6.6743110104397152</v>
      </c>
      <c r="P220" s="443">
        <f>INPUT!Y183</f>
        <v>12.104470115519838</v>
      </c>
      <c r="Q220" s="435">
        <f>INPUT!Z183</f>
        <v>8.7074527682262435</v>
      </c>
      <c r="R220" s="443">
        <f>INPUT!AA183</f>
        <v>13.587319774658644</v>
      </c>
      <c r="S220" s="435">
        <f>INPUT!AB183</f>
        <v>8.9444825370819778</v>
      </c>
      <c r="T220" s="443">
        <f>INPUT!AC183</f>
        <v>13.283089967027792</v>
      </c>
      <c r="U220" s="435">
        <f>INPUT!AD183</f>
        <v>6.0944237110040156</v>
      </c>
      <c r="V220" s="443">
        <f>INPUT!AE183</f>
        <v>12.672176308539946</v>
      </c>
      <c r="W220" s="435">
        <f>INPUT!AF183</f>
        <v>5.6189240261366624</v>
      </c>
      <c r="X220" s="443">
        <f>INPUT!AG183</f>
        <v>12.536935415787251</v>
      </c>
      <c r="Y220" s="435">
        <f>INPUT!AH183</f>
        <v>3.572773497229953</v>
      </c>
      <c r="Z220" s="443">
        <f>INPUT!AI183</f>
        <v>14.285714285714285</v>
      </c>
      <c r="AA220" s="435">
        <f>INPUT!AJ183</f>
        <v>5.14004618010242</v>
      </c>
      <c r="AB220" s="443">
        <f>INPUT!AK183</f>
        <v>14.156378600823045</v>
      </c>
      <c r="AC220" s="435">
        <f>INPUT!AL183</f>
        <v>6.5744388991039848</v>
      </c>
      <c r="AD220" s="443">
        <f>INPUT!AM183</f>
        <v>13.996763754045308</v>
      </c>
      <c r="AE220" s="435">
        <f>INPUT!AN183</f>
        <v>10.452722667792314</v>
      </c>
      <c r="AF220" s="443">
        <f>INPUT!AO183</f>
        <v>13.639162561576356</v>
      </c>
      <c r="AG220" s="435">
        <f>INPUT!AP183</f>
        <v>8.7918387487353264</v>
      </c>
      <c r="AH220" s="443">
        <f>INPUT!AQ183</f>
        <v>14.932634730538922</v>
      </c>
      <c r="AI220" s="435">
        <f>INPUT!AR183</f>
        <v>4.5284431137724512</v>
      </c>
      <c r="AJ220" s="443">
        <f>INPUT!AS183</f>
        <v>14.681335356600911</v>
      </c>
      <c r="AK220" s="435">
        <f>INPUT!AT183</f>
        <v>3.7082701062215673</v>
      </c>
      <c r="AL220" s="443">
        <f>INPUT!AU183</f>
        <v>15.111796453353893</v>
      </c>
      <c r="AM220" s="435">
        <f>INPUT!AV183</f>
        <v>7.9663607881237608</v>
      </c>
      <c r="AN220" s="443">
        <f>INPUT!AW183</f>
        <v>13.43700159489633</v>
      </c>
      <c r="AO220" s="435">
        <f>INPUT!AX183</f>
        <v>-1.482209525455358</v>
      </c>
      <c r="AP220" s="443">
        <f>INPUT!AY183</f>
        <v>16.627497062279669</v>
      </c>
      <c r="AQ220" s="435">
        <f>INPUT!AZ183</f>
        <v>11.350055514815228</v>
      </c>
      <c r="AR220" s="443">
        <f>INPUT!BA183</f>
        <v>16.351249053747161</v>
      </c>
      <c r="AS220" s="435">
        <f>INPUT!BB183</f>
        <v>11.374399239476784</v>
      </c>
      <c r="AT220" s="443">
        <f>INPUT!BC183</f>
        <v>15.399167612561481</v>
      </c>
      <c r="AU220" s="435">
        <f>INPUT!BD183</f>
        <v>1.9016346606747003</v>
      </c>
      <c r="AV220" s="443">
        <f>INPUT!BE183</f>
        <v>14.719271623672231</v>
      </c>
      <c r="AW220" s="435">
        <f>INPUT!BF183</f>
        <v>9.5428285821067114</v>
      </c>
      <c r="AX220" s="443">
        <f>INPUT!BG183</f>
        <v>17.6069670579326</v>
      </c>
      <c r="AY220" s="435">
        <f>INPUT!BH183</f>
        <v>5.8906640727960813</v>
      </c>
      <c r="AZ220" s="443">
        <f>INPUT!BI183</f>
        <v>17.44890234670704</v>
      </c>
      <c r="BA220" s="435">
        <f>INPUT!BJ183</f>
        <v>6.7129629629629761</v>
      </c>
      <c r="BB220" s="443">
        <f>INPUT!BK183</f>
        <v>17.193240264511388</v>
      </c>
      <c r="BC220" s="435">
        <f>INPUT!BL183</f>
        <v>11.650452135389688</v>
      </c>
      <c r="BD220" s="443">
        <f>INPUT!BM183</f>
        <v>14.959804264243271</v>
      </c>
      <c r="BE220" s="435">
        <f>INPUT!BN183</f>
        <v>1.6341341251166597</v>
      </c>
      <c r="BF220" s="443">
        <f>INPUT!BO183</f>
        <v>17.987012987012989</v>
      </c>
      <c r="BG220" s="435">
        <f>INPUT!BP183</f>
        <v>2.1584974165619553</v>
      </c>
      <c r="BH220" s="443">
        <f>INPUT!BQ183</f>
        <v>18.236791852323361</v>
      </c>
      <c r="BI220" s="435">
        <f>INPUT!BR183</f>
        <v>4.5154101384779155</v>
      </c>
      <c r="BJ220" s="443">
        <f>INPUT!BS183</f>
        <v>18.297042573935652</v>
      </c>
      <c r="BK220" s="435">
        <f>INPUT!BT183</f>
        <v>6.4199783894291595</v>
      </c>
      <c r="BL220" s="443">
        <f>INPUT!BU183</f>
        <v>16.26488527446994</v>
      </c>
      <c r="BM220" s="435">
        <f>INPUT!BV183</f>
        <v>8.7239176875198545</v>
      </c>
      <c r="BN220" s="443">
        <f>INPUT!BW183</f>
        <v>19.027661357921207</v>
      </c>
      <c r="BO220" s="435">
        <f>INPUT!BX183</f>
        <v>5.7855541198507554</v>
      </c>
      <c r="BP220" s="443">
        <f>INPUT!BY183</f>
        <v>19.624277456647398</v>
      </c>
      <c r="BQ220" s="435">
        <f>INPUT!BZ183</f>
        <v>7.6081671357524083</v>
      </c>
      <c r="BR220" s="443">
        <f>INPUT!CA183</f>
        <v>19.97245179063361</v>
      </c>
      <c r="BS220" s="435">
        <f>INPUT!CB183</f>
        <v>9.1567214205676919</v>
      </c>
      <c r="BT220" s="443">
        <f>INPUT!CC183</f>
        <v>18.710691823899371</v>
      </c>
      <c r="BU220" s="435">
        <f>INPUT!CD183</f>
        <v>15.037342767295581</v>
      </c>
      <c r="BV220" s="443">
        <f>INPUT!CE183</f>
        <v>21.307411000028118</v>
      </c>
      <c r="BW220" s="435">
        <f>INPUT!CF183</f>
        <v>11.981239308517821</v>
      </c>
      <c r="BX220" s="443">
        <f>INPUT!CG183</f>
        <v>20.964075854643237</v>
      </c>
      <c r="BY220" s="435">
        <f>INPUT!CH183</f>
        <v>6.8272495685796741</v>
      </c>
      <c r="BZ220" s="443">
        <f>INPUT!CI183</f>
        <v>21.057619380526379</v>
      </c>
      <c r="CA220" s="435">
        <f>INPUT!CJ183</f>
        <v>5.4333218638769054</v>
      </c>
      <c r="CB220" s="443">
        <f>INPUT!CK183</f>
        <v>18.506539028885474</v>
      </c>
      <c r="CC220" s="435">
        <f>INPUT!CL183</f>
        <v>-1.0911023330154479</v>
      </c>
      <c r="CD220" s="443">
        <f>INPUT!CM183</f>
        <v>22.301006404391583</v>
      </c>
      <c r="CE220" s="435">
        <f>INPUT!CN183</f>
        <v>4.6631446887759109</v>
      </c>
      <c r="CF220" s="443">
        <f>INPUT!CO183</f>
        <v>20.965115380327816</v>
      </c>
      <c r="CG220" s="435">
        <f>INPUT!CP183</f>
        <v>4.9586048618932566E-3</v>
      </c>
      <c r="CH220" s="443">
        <f>INPUT!CQ183</f>
        <v>21.592235379231301</v>
      </c>
      <c r="CI220" s="435">
        <f>INPUT!CR183</f>
        <v>2.5388244940893978</v>
      </c>
      <c r="CJ220" s="443">
        <f>INPUT!CS183</f>
        <v>18.773195876288661</v>
      </c>
      <c r="CK220" s="435">
        <f>INPUT!CT183</f>
        <v>1.4408790697546525</v>
      </c>
      <c r="CL220" s="443">
        <f>INPUT!CU183</f>
        <v>21.250510829587249</v>
      </c>
      <c r="CM220" s="435">
        <f>INPUT!CV183</f>
        <v>-4.7105299005585133</v>
      </c>
      <c r="CN220" s="443">
        <f>INPUT!CW183</f>
        <v>19.645404524149175</v>
      </c>
      <c r="CO220" s="435">
        <f>INPUT!CX183</f>
        <v>-6.2947941484594256</v>
      </c>
      <c r="CP220" s="443">
        <f>INPUT!CY183</f>
        <v>19.338521400778212</v>
      </c>
      <c r="CQ220" s="435">
        <f>INPUT!CZ183</f>
        <v>-10.437613053351779</v>
      </c>
      <c r="CR220" s="443">
        <f>INPUT!DA183</f>
        <v>17.726472314615535</v>
      </c>
      <c r="CS220" s="435">
        <f>INPUT!DB183</f>
        <v>-5.5756279781599805</v>
      </c>
      <c r="CT220" s="443">
        <f>INPUT!DC183</f>
        <v>21.408389480547708</v>
      </c>
      <c r="CU220" s="435">
        <f>INPUT!DD183</f>
        <v>0.74294049788508065</v>
      </c>
      <c r="CV220" s="443">
        <f>INPUT!DE183</f>
        <v>21.384509938313915</v>
      </c>
      <c r="CW220" s="435">
        <f>INPUT!DF183</f>
        <v>8.852479530400803</v>
      </c>
      <c r="CX220" s="443">
        <f>INPUT!DG183</f>
        <v>19.145065939063212</v>
      </c>
      <c r="CY220" s="435">
        <f>INPUT!DH183</f>
        <v>-1.0003632527314954</v>
      </c>
      <c r="CZ220" s="443">
        <f>INPUT!DI183</f>
        <v>19.753086419753085</v>
      </c>
      <c r="DA220" s="435">
        <f>INPUT!DJ183</f>
        <v>11.432698334832248</v>
      </c>
      <c r="DB220" s="443">
        <f>INPUT!DK183</f>
        <v>21.959299574065312</v>
      </c>
      <c r="DC220" s="435">
        <f>INPUT!DL183</f>
        <v>2.573337401293907</v>
      </c>
      <c r="DD220" s="443">
        <f>INPUT!DM183</f>
        <v>21.619718309859152</v>
      </c>
      <c r="DE220" s="435">
        <f>INPUT!DN183</f>
        <v>1.0999006861682759</v>
      </c>
      <c r="DF220" s="443">
        <f>INPUT!DO183</f>
        <v>19.511037265606458</v>
      </c>
      <c r="DG220" s="435">
        <f>INPUT!DP183</f>
        <v>1.9115699455310997</v>
      </c>
      <c r="DH220" s="443">
        <f>INPUT!DQ183</f>
        <v>19.932168014609967</v>
      </c>
      <c r="DI220" s="435">
        <f>INPUT!DR183</f>
        <v>0.90660057396296789</v>
      </c>
      <c r="DJ220" s="443">
        <f>INPUT!DS183</f>
        <v>21.972365212679492</v>
      </c>
      <c r="DK220" s="435">
        <f>INPUT!DT183</f>
        <v>5.9499341361557434E-2</v>
      </c>
      <c r="DL220" s="443">
        <f>INPUT!DU183</f>
        <v>20.865921787709496</v>
      </c>
      <c r="DM220" s="435">
        <f>INPUT!DV183</f>
        <v>-3.4866158353502041</v>
      </c>
      <c r="DN220" s="443">
        <f>INPUT!DW183</f>
        <v>21.735491071428573</v>
      </c>
      <c r="DO220" s="435">
        <f>INPUT!DX183</f>
        <v>11.401002291883898</v>
      </c>
      <c r="DP220" s="443">
        <f>INPUT!DY183</f>
        <v>21.94851923609189</v>
      </c>
      <c r="DQ220" s="435">
        <f>INPUT!DZ183</f>
        <v>10.116065748612835</v>
      </c>
      <c r="DR220" s="443">
        <f>INPUT!EA183</f>
        <v>21.339687582737625</v>
      </c>
      <c r="DS220" s="435">
        <f>INPUT!EB183</f>
        <v>-2.8794243305985567</v>
      </c>
      <c r="DT220" s="443">
        <f>INPUT!EC183</f>
        <v>19.960179193628672</v>
      </c>
      <c r="DU220" s="435">
        <f>INPUT!ED183</f>
        <v>-4.3407744133993953</v>
      </c>
      <c r="DV220" s="443">
        <f>INPUT!EE183</f>
        <v>19.648789748457524</v>
      </c>
      <c r="DW220" s="435">
        <f>INPUT!EF183</f>
        <v>-9.6004333010632052</v>
      </c>
      <c r="DX220" s="443">
        <f>INPUT!EG183</f>
        <v>18.544719555330975</v>
      </c>
      <c r="DY220" s="435">
        <f>INPUT!EH183</f>
        <v>-15.508106237817387</v>
      </c>
      <c r="DZ220" s="443">
        <f>INPUT!EI183</f>
        <v>20.44668971018346</v>
      </c>
      <c r="EA220" s="435">
        <f>INPUT!EJ183</f>
        <v>-4.1846810975646136</v>
      </c>
      <c r="EB220" s="443">
        <f>INPUT!EK183</f>
        <v>20.876220638690949</v>
      </c>
      <c r="EC220" s="435">
        <f>INPUT!EL183</f>
        <v>4.5893447958357036</v>
      </c>
      <c r="ED220" s="443">
        <f>INPUT!EM183</f>
        <v>19.828472958642639</v>
      </c>
      <c r="EE220" s="435">
        <f>INPUT!EN183</f>
        <v>0.91447469531409364</v>
      </c>
      <c r="EF220" s="443">
        <f>INPUT!EO183</f>
        <v>20.161943319838059</v>
      </c>
      <c r="EG220" s="435">
        <f>INPUT!EP183</f>
        <v>8.7206698364019619</v>
      </c>
      <c r="EH220" s="443">
        <f>INPUT!EQ183</f>
        <v>20.548122785782649</v>
      </c>
      <c r="EI220" s="435">
        <f>INPUT!ER183</f>
        <v>0.49608556219578048</v>
      </c>
      <c r="EJ220" s="443">
        <f>INPUT!ES183</f>
        <v>20.042841784179117</v>
      </c>
      <c r="EK220" s="435">
        <f>INPUT!ET183</f>
        <v>-3.9920006065048419</v>
      </c>
      <c r="EL220" s="443">
        <f>INPUT!EU183</f>
        <v>20.644953028489056</v>
      </c>
      <c r="EM220" s="435">
        <f>INPUT!EV183</f>
        <v>4.1177153255795185</v>
      </c>
      <c r="EN220" s="443">
        <f>INPUT!EW183</f>
        <v>20.202128478733542</v>
      </c>
      <c r="EO220" s="435">
        <f>INPUT!EX183</f>
        <v>0.19931193267437308</v>
      </c>
      <c r="EQ220" s="443">
        <f>INPUT!FF183</f>
        <v>9.7265969509890393</v>
      </c>
      <c r="ER220" s="435">
        <f>INPUT!FG183</f>
        <v>4.9008251810968462</v>
      </c>
      <c r="ES220" s="443">
        <f>INPUT!FH183</f>
        <v>11.027837259100643</v>
      </c>
      <c r="ET220" s="435">
        <f>INPUT!FI183</f>
        <v>13.378166224717347</v>
      </c>
      <c r="EU220" s="443">
        <f>INPUT!FJ183</f>
        <v>12.263040920381748</v>
      </c>
      <c r="EV220" s="435">
        <f>INPUT!FK183</f>
        <v>11.200778831422831</v>
      </c>
      <c r="EW220" s="443">
        <f>INPUT!FL183</f>
        <v>13.0023047258289</v>
      </c>
      <c r="EX220" s="435">
        <f>INPUT!FM183</f>
        <v>6.0283889636090215</v>
      </c>
      <c r="EY220" s="443">
        <f>INPUT!FN183</f>
        <v>14.013315364965706</v>
      </c>
      <c r="EZ220" s="435">
        <f>INPUT!FO183</f>
        <v>7.7756264020520049</v>
      </c>
      <c r="FA220" s="443">
        <f>INPUT!FP183</f>
        <v>14.553314121037463</v>
      </c>
      <c r="FB220" s="435">
        <f>INPUT!FQ183</f>
        <v>3.8534689472684791</v>
      </c>
      <c r="FC220" s="443">
        <f>INPUT!FR183</f>
        <v>15.76761504678251</v>
      </c>
      <c r="FD220" s="435">
        <f>INPUT!FS183</f>
        <v>8.3438103214560577</v>
      </c>
      <c r="FE220" s="443">
        <f>INPUT!FT183</f>
        <v>16.767899871157741</v>
      </c>
      <c r="FF220" s="435">
        <f>INPUT!FU183</f>
        <v>6.3439196188351143</v>
      </c>
      <c r="FG220" s="443">
        <f>INPUT!FV183</f>
        <v>17.658138439805366</v>
      </c>
      <c r="FH220" s="435">
        <f>INPUT!FW183</f>
        <v>5.309183472516521</v>
      </c>
      <c r="FI220" s="443">
        <f>INPUT!FX183</f>
        <v>19.323438039351053</v>
      </c>
      <c r="FJ220" s="435">
        <f>INPUT!FY183</f>
        <v>9.4307766655160599</v>
      </c>
      <c r="FK220" s="443">
        <f>INPUT!FZ183</f>
        <v>20.410748004831376</v>
      </c>
      <c r="FL220" s="435">
        <f>INPUT!GA183</f>
        <v>5.6268970525124917</v>
      </c>
      <c r="FM220" s="443">
        <f>INPUT!GB183</f>
        <v>20.865388488672025</v>
      </c>
      <c r="FN220" s="435">
        <f>INPUT!GC183</f>
        <v>2.2274562585018032</v>
      </c>
      <c r="FO220" s="443">
        <f>INPUT!GD183</f>
        <v>19.469379613006186</v>
      </c>
      <c r="FP220" s="435">
        <f>INPUT!GE183</f>
        <v>-6.6905482082144863</v>
      </c>
      <c r="FQ220" s="443">
        <f>INPUT!GF183</f>
        <v>20.436923425207993</v>
      </c>
      <c r="FR220" s="435">
        <f>INPUT!GG183</f>
        <v>4.9695667321389969</v>
      </c>
      <c r="FS220" s="443">
        <f>INPUT!GH183</f>
        <v>20.777885313331719</v>
      </c>
      <c r="FT220" s="435">
        <f>INPUT!GI183</f>
        <v>1.6683621161058149</v>
      </c>
      <c r="FU220" s="443">
        <f>INPUT!GJ183</f>
        <v>21.63395078794581</v>
      </c>
      <c r="FV220" s="435">
        <f>INPUT!GK183</f>
        <v>4.1200798912140124</v>
      </c>
      <c r="FW220" s="443">
        <f>INPUT!GL183</f>
        <v>19.853447735955406</v>
      </c>
      <c r="FX220" s="435">
        <f>INPUT!GM183</f>
        <v>-8.2301335962291269</v>
      </c>
      <c r="FY220" s="443">
        <f>INPUT!GN183</f>
        <v>20.329606707925734</v>
      </c>
      <c r="FZ220" s="435">
        <f>INPUT!GO183</f>
        <v>2.3983691815300467</v>
      </c>
      <c r="GA220" s="443">
        <f>INPUT!GP183</f>
        <v>20.359027190590481</v>
      </c>
      <c r="GB220" s="435">
        <f>INPUT!GQ183</f>
        <v>0.1447174216768099</v>
      </c>
      <c r="GC220" s="443">
        <f>INPUT!GR183</f>
        <v>20.665863184298985</v>
      </c>
      <c r="GD220" s="435">
        <f>INPUT!GS183</f>
        <v>1.5071250253563928</v>
      </c>
      <c r="GE220" s="443">
        <f>INPUT!GT183</f>
        <v>21.498617033152179</v>
      </c>
      <c r="GF220" s="435">
        <f>INPUT!GU183</f>
        <v>4.0296107712833651</v>
      </c>
      <c r="GG220" s="443">
        <f>INPUT!GV183</f>
        <v>21.928653688271975</v>
      </c>
      <c r="GH220" s="435">
        <f>INPUT!GW183</f>
        <v>2.0002991562510841</v>
      </c>
      <c r="GI220" s="443">
        <f>INPUT!GX183</f>
        <v>22.335370225798631</v>
      </c>
      <c r="GJ220" s="435">
        <f>INPUT!GY183</f>
        <v>1.8547264383320439</v>
      </c>
      <c r="GK220" s="435">
        <f>INPUT!GZ183</f>
        <v>1.8996836509774573</v>
      </c>
      <c r="GL220" s="436"/>
    </row>
    <row r="221" spans="1:194" ht="12" hidden="1" customHeight="1" outlineLevel="1" x14ac:dyDescent="0.2">
      <c r="A221" s="437"/>
      <c r="B221" s="436"/>
      <c r="C221" s="435"/>
      <c r="D221" s="436"/>
      <c r="E221" s="435"/>
      <c r="F221" s="436"/>
      <c r="G221" s="435"/>
      <c r="H221" s="436"/>
      <c r="I221" s="435"/>
      <c r="J221" s="436"/>
      <c r="K221" s="435"/>
      <c r="L221" s="436"/>
      <c r="M221" s="435"/>
      <c r="N221" s="436"/>
      <c r="O221" s="435"/>
      <c r="P221" s="436"/>
      <c r="Q221" s="435"/>
      <c r="R221" s="436"/>
      <c r="S221" s="435"/>
      <c r="T221" s="436"/>
      <c r="U221" s="435"/>
      <c r="V221" s="436"/>
      <c r="W221" s="435"/>
      <c r="X221" s="436"/>
      <c r="Y221" s="435"/>
      <c r="Z221" s="436"/>
      <c r="AA221" s="435"/>
      <c r="AB221" s="436"/>
      <c r="AC221" s="435"/>
      <c r="AD221" s="436"/>
      <c r="AE221" s="435"/>
      <c r="AF221" s="436"/>
      <c r="AG221" s="435"/>
      <c r="AH221" s="436"/>
      <c r="AI221" s="435"/>
      <c r="AJ221" s="436"/>
      <c r="AK221" s="435"/>
      <c r="AL221" s="436"/>
      <c r="AM221" s="435"/>
      <c r="AN221" s="436"/>
      <c r="AO221" s="435"/>
      <c r="AP221" s="436"/>
      <c r="AQ221" s="435"/>
      <c r="AR221" s="436"/>
      <c r="AS221" s="435"/>
      <c r="AT221" s="436"/>
      <c r="AU221" s="435"/>
      <c r="AV221" s="436"/>
      <c r="AW221" s="435"/>
      <c r="AX221" s="436"/>
      <c r="AY221" s="435"/>
      <c r="AZ221" s="436"/>
      <c r="BA221" s="435"/>
      <c r="BB221" s="436"/>
      <c r="BC221" s="435"/>
      <c r="BD221" s="436"/>
      <c r="BE221" s="435"/>
      <c r="BF221" s="436"/>
      <c r="BG221" s="435"/>
      <c r="BH221" s="436"/>
      <c r="BI221" s="435"/>
      <c r="BJ221" s="436"/>
      <c r="BK221" s="435"/>
      <c r="BL221" s="436"/>
      <c r="BM221" s="435"/>
      <c r="BN221" s="436"/>
      <c r="BO221" s="435"/>
      <c r="BP221" s="436"/>
      <c r="BQ221" s="435"/>
      <c r="BR221" s="436"/>
      <c r="BS221" s="435"/>
      <c r="BT221" s="436"/>
      <c r="BU221" s="435"/>
      <c r="BV221" s="436"/>
      <c r="BW221" s="435"/>
      <c r="BX221" s="436"/>
      <c r="BY221" s="435"/>
      <c r="BZ221" s="436"/>
      <c r="CA221" s="435"/>
      <c r="CB221" s="436"/>
      <c r="CC221" s="435"/>
      <c r="CD221" s="436"/>
      <c r="CE221" s="435"/>
      <c r="CF221" s="436"/>
      <c r="CG221" s="435"/>
      <c r="CH221" s="436"/>
      <c r="CI221" s="435"/>
      <c r="CJ221" s="436"/>
      <c r="CK221" s="435"/>
      <c r="CM221" s="435"/>
      <c r="CO221" s="435"/>
      <c r="CQ221" s="435"/>
      <c r="CS221" s="435"/>
      <c r="CU221" s="435"/>
      <c r="CW221" s="435"/>
      <c r="CY221" s="435"/>
      <c r="DA221" s="435"/>
      <c r="DC221" s="435"/>
      <c r="DE221" s="435"/>
      <c r="DG221" s="435"/>
      <c r="DI221" s="435"/>
      <c r="DK221" s="435"/>
      <c r="DM221" s="435"/>
      <c r="DO221" s="435"/>
      <c r="DQ221" s="435"/>
      <c r="DS221" s="435"/>
      <c r="DU221" s="435"/>
      <c r="DW221" s="435"/>
      <c r="DY221" s="435"/>
      <c r="EA221" s="435"/>
      <c r="EC221" s="435"/>
      <c r="EE221" s="435"/>
      <c r="EG221" s="435"/>
      <c r="EI221" s="435"/>
      <c r="EK221" s="435"/>
      <c r="EM221" s="435"/>
      <c r="EO221" s="435"/>
      <c r="ER221" s="435"/>
      <c r="ET221" s="435"/>
      <c r="EV221" s="435"/>
      <c r="EX221" s="435"/>
      <c r="EZ221" s="435"/>
      <c r="FB221" s="435"/>
      <c r="FD221" s="435"/>
      <c r="FE221" s="436"/>
      <c r="FF221" s="435"/>
      <c r="FG221" s="436"/>
      <c r="FH221" s="435"/>
      <c r="FI221" s="436"/>
      <c r="FJ221" s="435"/>
      <c r="FK221" s="436"/>
      <c r="FL221" s="435"/>
      <c r="FM221" s="436"/>
      <c r="FN221" s="435"/>
      <c r="FO221" s="436"/>
      <c r="FP221" s="435"/>
      <c r="FQ221" s="436"/>
      <c r="FR221" s="435"/>
      <c r="FS221" s="436"/>
      <c r="FT221" s="435"/>
      <c r="FU221" s="436"/>
      <c r="FV221" s="435"/>
      <c r="FW221" s="436"/>
      <c r="FX221" s="435"/>
      <c r="FY221" s="436"/>
      <c r="FZ221" s="435"/>
      <c r="GA221" s="436"/>
      <c r="GB221" s="435"/>
      <c r="GC221" s="436"/>
      <c r="GD221" s="435"/>
      <c r="GE221" s="436"/>
      <c r="GF221" s="435"/>
      <c r="GG221" s="436"/>
      <c r="GH221" s="435"/>
      <c r="GI221" s="436"/>
      <c r="GJ221" s="435"/>
      <c r="GK221" s="435"/>
      <c r="GL221" s="436"/>
    </row>
    <row r="222" spans="1:194" ht="12" hidden="1" customHeight="1" outlineLevel="1" x14ac:dyDescent="0.2">
      <c r="A222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222" s="436"/>
      <c r="C222" s="435"/>
      <c r="D222" s="436"/>
      <c r="E222" s="435"/>
      <c r="F222" s="436"/>
      <c r="G222" s="435"/>
      <c r="H222" s="436"/>
      <c r="I222" s="435"/>
      <c r="J222" s="436"/>
      <c r="K222" s="435"/>
      <c r="L222" s="436"/>
      <c r="M222" s="435"/>
      <c r="N222" s="436"/>
      <c r="O222" s="435"/>
      <c r="P222" s="436"/>
      <c r="Q222" s="435"/>
      <c r="R222" s="436"/>
      <c r="S222" s="435"/>
      <c r="T222" s="436"/>
      <c r="U222" s="435"/>
      <c r="V222" s="436"/>
      <c r="W222" s="435"/>
      <c r="X222" s="436"/>
      <c r="Y222" s="435"/>
      <c r="Z222" s="436"/>
      <c r="AA222" s="435"/>
      <c r="AB222" s="436"/>
      <c r="AC222" s="435"/>
      <c r="AD222" s="436"/>
      <c r="AE222" s="435"/>
      <c r="AF222" s="436"/>
      <c r="AG222" s="435"/>
      <c r="AH222" s="436"/>
      <c r="AI222" s="435"/>
      <c r="AJ222" s="436"/>
      <c r="AK222" s="435"/>
      <c r="AL222" s="436"/>
      <c r="AM222" s="435"/>
      <c r="AN222" s="436"/>
      <c r="AO222" s="435"/>
      <c r="AP222" s="436"/>
      <c r="AQ222" s="435"/>
      <c r="AR222" s="436"/>
      <c r="AS222" s="435"/>
      <c r="AT222" s="436"/>
      <c r="AU222" s="435"/>
      <c r="AV222" s="436"/>
      <c r="AW222" s="435"/>
      <c r="AX222" s="436"/>
      <c r="AY222" s="435"/>
      <c r="AZ222" s="436"/>
      <c r="BA222" s="435"/>
      <c r="BB222" s="436"/>
      <c r="BC222" s="435"/>
      <c r="BD222" s="436"/>
      <c r="BE222" s="435"/>
      <c r="BF222" s="436"/>
      <c r="BG222" s="435"/>
      <c r="BH222" s="436"/>
      <c r="BI222" s="435"/>
      <c r="BJ222" s="436"/>
      <c r="BK222" s="435"/>
      <c r="BL222" s="436"/>
      <c r="BM222" s="435"/>
      <c r="BN222" s="436"/>
      <c r="BO222" s="435"/>
      <c r="BP222" s="436"/>
      <c r="BQ222" s="435"/>
      <c r="BR222" s="436"/>
      <c r="BS222" s="435"/>
      <c r="BT222" s="436"/>
      <c r="BU222" s="435"/>
      <c r="BV222" s="436"/>
      <c r="BW222" s="435"/>
      <c r="BX222" s="436"/>
      <c r="BY222" s="435"/>
      <c r="BZ222" s="436"/>
      <c r="CA222" s="435"/>
      <c r="CB222" s="436"/>
      <c r="CC222" s="435"/>
      <c r="CD222" s="436"/>
      <c r="CE222" s="435"/>
      <c r="CF222" s="436"/>
      <c r="CG222" s="435"/>
      <c r="CH222" s="436"/>
      <c r="CI222" s="435"/>
      <c r="CJ222" s="436"/>
      <c r="CK222" s="435"/>
      <c r="CM222" s="435"/>
      <c r="CO222" s="435"/>
      <c r="CQ222" s="435"/>
      <c r="CS222" s="435"/>
      <c r="CU222" s="435"/>
      <c r="CW222" s="435"/>
      <c r="CY222" s="435"/>
      <c r="DA222" s="435"/>
      <c r="DC222" s="435"/>
      <c r="DE222" s="435"/>
      <c r="DG222" s="435"/>
      <c r="DI222" s="435"/>
      <c r="DK222" s="435"/>
      <c r="DM222" s="435"/>
      <c r="DO222" s="435"/>
      <c r="DQ222" s="435"/>
      <c r="DS222" s="435"/>
      <c r="DU222" s="435"/>
      <c r="DW222" s="435"/>
      <c r="DY222" s="435"/>
      <c r="EA222" s="435"/>
      <c r="EC222" s="435"/>
      <c r="EE222" s="435"/>
      <c r="EG222" s="435"/>
      <c r="EI222" s="435"/>
      <c r="EK222" s="435"/>
      <c r="EM222" s="435"/>
      <c r="EO222" s="435"/>
      <c r="ER222" s="435"/>
      <c r="ET222" s="435"/>
      <c r="EV222" s="435"/>
      <c r="EX222" s="435"/>
      <c r="EZ222" s="435"/>
      <c r="FB222" s="435"/>
      <c r="FD222" s="435"/>
      <c r="FE222" s="436"/>
      <c r="FF222" s="435"/>
      <c r="FG222" s="436"/>
      <c r="FH222" s="435"/>
      <c r="FI222" s="436"/>
      <c r="FJ222" s="435"/>
      <c r="FK222" s="436"/>
      <c r="FL222" s="435"/>
      <c r="FM222" s="436"/>
      <c r="FN222" s="435"/>
      <c r="FO222" s="436"/>
      <c r="FP222" s="435"/>
      <c r="FQ222" s="436"/>
      <c r="FR222" s="435"/>
      <c r="FS222" s="436"/>
      <c r="FT222" s="435"/>
      <c r="FU222" s="436"/>
      <c r="FV222" s="435"/>
      <c r="FW222" s="436"/>
      <c r="FX222" s="435"/>
      <c r="FY222" s="436"/>
      <c r="FZ222" s="435"/>
      <c r="GA222" s="436"/>
      <c r="GB222" s="435"/>
      <c r="GC222" s="436"/>
      <c r="GD222" s="435"/>
      <c r="GE222" s="436"/>
      <c r="GF222" s="435"/>
      <c r="GG222" s="436"/>
      <c r="GH222" s="435"/>
      <c r="GI222" s="436"/>
      <c r="GJ222" s="435"/>
      <c r="GK222" s="435"/>
      <c r="GL222" s="436"/>
    </row>
    <row r="223" spans="1:194" ht="12" hidden="1" customHeight="1" outlineLevel="1" x14ac:dyDescent="0.2">
      <c r="A223" s="468" t="s">
        <v>155</v>
      </c>
      <c r="B223" s="436"/>
      <c r="C223" s="435"/>
      <c r="D223" s="436"/>
      <c r="E223" s="435"/>
      <c r="F223" s="436"/>
      <c r="G223" s="435"/>
      <c r="H223" s="436"/>
      <c r="I223" s="435"/>
      <c r="J223" s="436"/>
      <c r="K223" s="435"/>
      <c r="L223" s="436"/>
      <c r="M223" s="435"/>
      <c r="N223" s="436"/>
      <c r="O223" s="435"/>
      <c r="P223" s="436"/>
      <c r="Q223" s="435"/>
      <c r="R223" s="436"/>
      <c r="S223" s="435"/>
      <c r="T223" s="436"/>
      <c r="U223" s="435"/>
      <c r="V223" s="436"/>
      <c r="W223" s="435"/>
      <c r="X223" s="436"/>
      <c r="Y223" s="435"/>
      <c r="Z223" s="436"/>
      <c r="AA223" s="435"/>
      <c r="AB223" s="436"/>
      <c r="AC223" s="435"/>
      <c r="AD223" s="436"/>
      <c r="AE223" s="435"/>
      <c r="AF223" s="436"/>
      <c r="AG223" s="435"/>
      <c r="AH223" s="436"/>
      <c r="AI223" s="435"/>
      <c r="AJ223" s="436"/>
      <c r="AK223" s="435"/>
      <c r="AL223" s="436"/>
      <c r="AM223" s="435"/>
      <c r="AN223" s="436"/>
      <c r="AO223" s="435"/>
      <c r="AP223" s="436"/>
      <c r="AQ223" s="435"/>
      <c r="AR223" s="436"/>
      <c r="AS223" s="435"/>
      <c r="AT223" s="436"/>
      <c r="AU223" s="435"/>
      <c r="AV223" s="436"/>
      <c r="AW223" s="435"/>
      <c r="AX223" s="436"/>
      <c r="AY223" s="435"/>
      <c r="AZ223" s="436"/>
      <c r="BA223" s="435"/>
      <c r="BB223" s="436"/>
      <c r="BC223" s="435"/>
      <c r="BD223" s="436"/>
      <c r="BE223" s="435"/>
      <c r="BF223" s="436"/>
      <c r="BG223" s="435"/>
      <c r="BH223" s="436"/>
      <c r="BI223" s="435"/>
      <c r="BJ223" s="436"/>
      <c r="BK223" s="435"/>
      <c r="BL223" s="436"/>
      <c r="BM223" s="435"/>
      <c r="BN223" s="436"/>
      <c r="BO223" s="435"/>
      <c r="BP223" s="436"/>
      <c r="BQ223" s="435"/>
      <c r="BR223" s="436"/>
      <c r="BS223" s="435"/>
      <c r="BT223" s="436"/>
      <c r="BU223" s="435"/>
      <c r="BV223" s="436"/>
      <c r="BW223" s="435"/>
      <c r="BX223" s="436"/>
      <c r="BY223" s="435"/>
      <c r="BZ223" s="436"/>
      <c r="CA223" s="435"/>
      <c r="CB223" s="436"/>
      <c r="CC223" s="435"/>
      <c r="CD223" s="436"/>
      <c r="CE223" s="435"/>
      <c r="CF223" s="436"/>
      <c r="CG223" s="435"/>
      <c r="CH223" s="436"/>
      <c r="CI223" s="435"/>
      <c r="CJ223" s="436"/>
      <c r="CK223" s="435"/>
      <c r="CM223" s="435"/>
      <c r="CO223" s="435"/>
      <c r="CQ223" s="435"/>
      <c r="CS223" s="435"/>
      <c r="CU223" s="435"/>
      <c r="CW223" s="435"/>
      <c r="CY223" s="435"/>
      <c r="DA223" s="435"/>
      <c r="DC223" s="435"/>
      <c r="DE223" s="435"/>
      <c r="DG223" s="435"/>
      <c r="DI223" s="435"/>
      <c r="DK223" s="435"/>
      <c r="DM223" s="435"/>
      <c r="DO223" s="435"/>
      <c r="DQ223" s="435"/>
      <c r="DS223" s="435"/>
      <c r="DU223" s="435"/>
      <c r="DW223" s="435"/>
      <c r="DY223" s="435"/>
      <c r="EA223" s="435"/>
      <c r="EC223" s="435"/>
      <c r="EE223" s="435"/>
      <c r="EG223" s="435"/>
      <c r="EI223" s="435"/>
      <c r="EK223" s="435"/>
      <c r="EM223" s="435"/>
      <c r="EO223" s="435"/>
      <c r="ER223" s="435"/>
      <c r="ET223" s="435"/>
      <c r="EV223" s="435"/>
      <c r="EX223" s="435"/>
      <c r="EZ223" s="435"/>
      <c r="FB223" s="435"/>
      <c r="FD223" s="435"/>
      <c r="FE223" s="436"/>
      <c r="FF223" s="435"/>
      <c r="FG223" s="436"/>
      <c r="FH223" s="435"/>
      <c r="FI223" s="436"/>
      <c r="FJ223" s="435"/>
      <c r="FK223" s="436"/>
      <c r="FL223" s="435"/>
      <c r="FM223" s="436"/>
      <c r="FN223" s="435"/>
      <c r="FO223" s="436"/>
      <c r="FP223" s="435"/>
      <c r="FQ223" s="436"/>
      <c r="FR223" s="435"/>
      <c r="FS223" s="436"/>
      <c r="FT223" s="435"/>
      <c r="FU223" s="436"/>
      <c r="FV223" s="435"/>
      <c r="FW223" s="436"/>
      <c r="FX223" s="435"/>
      <c r="FY223" s="436"/>
      <c r="FZ223" s="435"/>
      <c r="GA223" s="436"/>
      <c r="GB223" s="435"/>
      <c r="GC223" s="436"/>
      <c r="GD223" s="435"/>
      <c r="GE223" s="436"/>
      <c r="GF223" s="435"/>
      <c r="GG223" s="436"/>
      <c r="GH223" s="435"/>
      <c r="GI223" s="436"/>
      <c r="GJ223" s="435"/>
      <c r="GK223" s="435"/>
      <c r="GL223" s="436"/>
    </row>
    <row r="224" spans="1:194" s="475" customFormat="1" ht="12" hidden="1" customHeight="1" outlineLevel="1" x14ac:dyDescent="0.2">
      <c r="A224" s="471"/>
      <c r="B224" s="472"/>
      <c r="C224" s="473"/>
      <c r="D224" s="472"/>
      <c r="E224" s="473"/>
      <c r="F224" s="472"/>
      <c r="G224" s="473"/>
      <c r="H224" s="472"/>
      <c r="I224" s="473"/>
      <c r="J224" s="472"/>
      <c r="K224" s="473"/>
      <c r="L224" s="472"/>
      <c r="M224" s="473"/>
      <c r="N224" s="472"/>
      <c r="O224" s="473"/>
      <c r="P224" s="472"/>
      <c r="Q224" s="473"/>
      <c r="R224" s="472"/>
      <c r="S224" s="473"/>
      <c r="T224" s="472"/>
      <c r="U224" s="473"/>
      <c r="V224" s="472"/>
      <c r="W224" s="473"/>
      <c r="X224" s="472"/>
      <c r="Y224" s="473"/>
      <c r="Z224" s="472"/>
      <c r="AA224" s="473"/>
      <c r="AB224" s="472"/>
      <c r="AC224" s="473"/>
      <c r="AD224" s="472"/>
      <c r="AE224" s="473"/>
      <c r="AF224" s="472"/>
      <c r="AG224" s="473"/>
      <c r="AH224" s="472"/>
      <c r="AI224" s="473"/>
      <c r="AJ224" s="472"/>
      <c r="AK224" s="473"/>
      <c r="AL224" s="472"/>
      <c r="AM224" s="473"/>
      <c r="AN224" s="472"/>
      <c r="AO224" s="473"/>
      <c r="AP224" s="472"/>
      <c r="AQ224" s="473"/>
      <c r="AR224" s="472"/>
      <c r="AS224" s="473"/>
      <c r="AT224" s="472"/>
      <c r="AU224" s="473"/>
      <c r="AV224" s="472"/>
      <c r="AW224" s="473"/>
      <c r="AX224" s="472"/>
      <c r="AY224" s="473"/>
      <c r="AZ224" s="472"/>
      <c r="BA224" s="473"/>
      <c r="BB224" s="472"/>
      <c r="BC224" s="473"/>
      <c r="BD224" s="472"/>
      <c r="BE224" s="473"/>
      <c r="BF224" s="472"/>
      <c r="BG224" s="473"/>
      <c r="BH224" s="472"/>
      <c r="BI224" s="473"/>
      <c r="BJ224" s="472"/>
      <c r="BK224" s="473"/>
      <c r="BL224" s="472"/>
      <c r="BM224" s="473"/>
      <c r="BN224" s="472"/>
      <c r="BO224" s="473"/>
      <c r="BP224" s="472"/>
      <c r="BQ224" s="473"/>
      <c r="BR224" s="472"/>
      <c r="BS224" s="473"/>
      <c r="BT224" s="472"/>
      <c r="BU224" s="473"/>
      <c r="BV224" s="472"/>
      <c r="BW224" s="473"/>
      <c r="BX224" s="472"/>
      <c r="BY224" s="473"/>
      <c r="BZ224" s="472"/>
      <c r="CA224" s="473"/>
      <c r="CB224" s="472"/>
      <c r="CC224" s="473"/>
      <c r="CD224" s="472"/>
      <c r="CE224" s="473"/>
      <c r="CF224" s="472"/>
      <c r="CG224" s="473"/>
      <c r="CH224" s="472"/>
      <c r="CI224" s="473"/>
      <c r="CJ224" s="472"/>
      <c r="CK224" s="473"/>
      <c r="CL224" s="474"/>
      <c r="CM224" s="473"/>
      <c r="CN224" s="474"/>
      <c r="CO224" s="473"/>
      <c r="CP224" s="474"/>
      <c r="CQ224" s="473"/>
      <c r="CR224" s="474"/>
      <c r="CS224" s="473"/>
      <c r="CT224" s="474"/>
      <c r="CU224" s="473"/>
      <c r="CV224" s="474"/>
      <c r="CW224" s="473"/>
      <c r="CX224" s="474"/>
      <c r="CY224" s="473"/>
      <c r="CZ224" s="474"/>
      <c r="DA224" s="473"/>
      <c r="DB224" s="474"/>
      <c r="DC224" s="473"/>
      <c r="DD224" s="474"/>
      <c r="DE224" s="473"/>
      <c r="DF224" s="474"/>
      <c r="DG224" s="473"/>
      <c r="DH224" s="474"/>
      <c r="DI224" s="473"/>
      <c r="DJ224" s="474"/>
      <c r="DK224" s="473"/>
      <c r="DL224" s="474"/>
      <c r="DM224" s="473"/>
      <c r="DN224" s="474"/>
      <c r="DO224" s="473"/>
      <c r="DP224" s="474"/>
      <c r="DQ224" s="473"/>
      <c r="DR224" s="474"/>
      <c r="DS224" s="473"/>
      <c r="DT224" s="474"/>
      <c r="DU224" s="473"/>
      <c r="DV224" s="474"/>
      <c r="DW224" s="473"/>
      <c r="DX224" s="474"/>
      <c r="DY224" s="473"/>
      <c r="DZ224" s="474"/>
      <c r="EA224" s="473"/>
      <c r="EB224" s="474"/>
      <c r="EC224" s="473"/>
      <c r="ED224" s="474"/>
      <c r="EE224" s="473"/>
      <c r="EF224" s="474"/>
      <c r="EG224" s="473"/>
      <c r="EH224" s="474"/>
      <c r="EI224" s="473"/>
      <c r="EJ224" s="474"/>
      <c r="EK224" s="473"/>
      <c r="EL224" s="474"/>
      <c r="EM224" s="473"/>
      <c r="EN224" s="474"/>
      <c r="EO224" s="473"/>
      <c r="EP224" s="474"/>
      <c r="EQ224" s="474"/>
      <c r="ER224" s="473"/>
      <c r="ES224" s="474"/>
      <c r="ET224" s="473"/>
      <c r="EU224" s="474"/>
      <c r="EV224" s="473"/>
      <c r="EW224" s="474"/>
      <c r="EX224" s="473"/>
      <c r="EY224" s="474"/>
      <c r="EZ224" s="473"/>
      <c r="FA224" s="474"/>
      <c r="FB224" s="473"/>
      <c r="FC224" s="474"/>
      <c r="FD224" s="473"/>
      <c r="FE224" s="472"/>
      <c r="FF224" s="473"/>
      <c r="FG224" s="472"/>
      <c r="FH224" s="473"/>
      <c r="FI224" s="472"/>
      <c r="FJ224" s="473"/>
      <c r="FK224" s="472"/>
      <c r="FL224" s="473"/>
      <c r="FM224" s="472"/>
      <c r="FN224" s="473"/>
      <c r="FO224" s="472"/>
      <c r="FP224" s="473"/>
      <c r="FQ224" s="472"/>
      <c r="FR224" s="473"/>
      <c r="FS224" s="472"/>
      <c r="FT224" s="473"/>
      <c r="FU224" s="472"/>
      <c r="FV224" s="473"/>
      <c r="FW224" s="472"/>
      <c r="FX224" s="473"/>
      <c r="FY224" s="472"/>
      <c r="FZ224" s="473"/>
      <c r="GA224" s="472"/>
      <c r="GB224" s="473"/>
      <c r="GC224" s="472"/>
      <c r="GD224" s="473"/>
      <c r="GE224" s="472"/>
      <c r="GF224" s="473"/>
      <c r="GG224" s="472"/>
      <c r="GH224" s="473"/>
      <c r="GI224" s="472"/>
      <c r="GJ224" s="473"/>
      <c r="GK224" s="473"/>
      <c r="GL224" s="472"/>
    </row>
    <row r="225" spans="1:194" s="413" customFormat="1" ht="20.100000000000001" hidden="1" customHeight="1" outlineLevel="1" x14ac:dyDescent="0.25">
      <c r="A225" s="412" t="s">
        <v>171</v>
      </c>
      <c r="C225" s="414"/>
      <c r="E225" s="414"/>
      <c r="G225" s="414"/>
      <c r="I225" s="414"/>
      <c r="J225" s="415"/>
      <c r="K225" s="414"/>
      <c r="L225" s="415"/>
      <c r="M225" s="414"/>
      <c r="N225" s="415"/>
      <c r="O225" s="414"/>
      <c r="P225" s="415"/>
      <c r="Q225" s="414"/>
      <c r="R225" s="415"/>
      <c r="S225" s="414"/>
      <c r="T225" s="415"/>
      <c r="U225" s="414"/>
      <c r="V225" s="415"/>
      <c r="W225" s="414"/>
      <c r="X225" s="415"/>
      <c r="Y225" s="414"/>
      <c r="Z225" s="415"/>
      <c r="AA225" s="414"/>
      <c r="AB225" s="415"/>
      <c r="AC225" s="414"/>
      <c r="AD225" s="415"/>
      <c r="AE225" s="414"/>
      <c r="AF225" s="415"/>
      <c r="AG225" s="414"/>
      <c r="AH225" s="415"/>
      <c r="AI225" s="414"/>
      <c r="AJ225" s="415"/>
      <c r="AK225" s="414"/>
      <c r="AL225" s="415"/>
      <c r="AM225" s="414"/>
      <c r="AN225" s="415"/>
      <c r="AO225" s="414"/>
      <c r="AP225" s="415"/>
      <c r="AQ225" s="414"/>
      <c r="AR225" s="415"/>
      <c r="AS225" s="414"/>
      <c r="AT225" s="415"/>
      <c r="AU225" s="414"/>
      <c r="AV225" s="415"/>
      <c r="AW225" s="414"/>
      <c r="AX225" s="415"/>
      <c r="AY225" s="414"/>
      <c r="AZ225" s="415"/>
      <c r="BA225" s="414"/>
      <c r="BB225" s="415"/>
      <c r="BC225" s="414"/>
      <c r="BD225" s="415"/>
      <c r="BE225" s="414"/>
      <c r="BF225" s="415"/>
      <c r="BG225" s="414"/>
      <c r="BH225" s="415"/>
      <c r="BI225" s="414"/>
      <c r="BJ225" s="415"/>
      <c r="BK225" s="414"/>
      <c r="BL225" s="415"/>
      <c r="BM225" s="414"/>
      <c r="BN225" s="415"/>
      <c r="BO225" s="414"/>
      <c r="BP225" s="415"/>
      <c r="BQ225" s="414"/>
      <c r="BR225" s="415"/>
      <c r="BS225" s="414"/>
      <c r="BT225" s="415"/>
      <c r="BU225" s="414"/>
      <c r="BV225" s="415"/>
      <c r="BW225" s="414"/>
      <c r="BX225" s="415"/>
      <c r="BY225" s="414"/>
      <c r="BZ225" s="415"/>
      <c r="CA225" s="414"/>
      <c r="CB225" s="415"/>
      <c r="CC225" s="414"/>
      <c r="CD225" s="415"/>
      <c r="CE225" s="414"/>
      <c r="CF225" s="415"/>
      <c r="CG225" s="414"/>
      <c r="CH225" s="415"/>
      <c r="CI225" s="414"/>
      <c r="CJ225" s="415"/>
      <c r="CK225" s="414"/>
      <c r="CL225" s="416"/>
      <c r="CM225" s="414"/>
      <c r="CN225" s="416"/>
      <c r="CO225" s="414"/>
      <c r="CP225" s="416"/>
      <c r="CQ225" s="414"/>
      <c r="CR225" s="416"/>
      <c r="CS225" s="414"/>
      <c r="CT225" s="416"/>
      <c r="CU225" s="414"/>
      <c r="CV225" s="416"/>
      <c r="CW225" s="414"/>
      <c r="CX225" s="416"/>
      <c r="CY225" s="414"/>
      <c r="CZ225" s="416"/>
      <c r="DA225" s="414"/>
      <c r="DB225" s="416"/>
      <c r="DC225" s="414"/>
      <c r="DD225" s="416"/>
      <c r="DE225" s="414"/>
      <c r="DF225" s="416"/>
      <c r="DG225" s="414"/>
      <c r="DH225" s="416"/>
      <c r="DI225" s="414"/>
      <c r="DJ225" s="416"/>
      <c r="DK225" s="414"/>
      <c r="DL225" s="416"/>
      <c r="DM225" s="414"/>
      <c r="DN225" s="416"/>
      <c r="DO225" s="414"/>
      <c r="DP225" s="416"/>
      <c r="DQ225" s="414"/>
      <c r="DR225" s="416"/>
      <c r="DS225" s="414"/>
      <c r="DT225" s="416"/>
      <c r="DU225" s="414"/>
      <c r="DV225" s="416"/>
      <c r="DW225" s="414"/>
      <c r="DX225" s="416"/>
      <c r="DY225" s="414"/>
      <c r="DZ225" s="416"/>
      <c r="EA225" s="414"/>
      <c r="EB225" s="416"/>
      <c r="EC225" s="414"/>
      <c r="ED225" s="416"/>
      <c r="EE225" s="414"/>
      <c r="EF225" s="416"/>
      <c r="EG225" s="414"/>
      <c r="EH225" s="416"/>
      <c r="EI225" s="414"/>
      <c r="EJ225" s="416"/>
      <c r="EK225" s="414"/>
      <c r="EL225" s="416"/>
      <c r="EM225" s="414"/>
      <c r="EN225" s="416"/>
      <c r="EO225" s="414"/>
      <c r="EP225" s="486"/>
      <c r="EQ225" s="416"/>
      <c r="ER225" s="414"/>
      <c r="ES225" s="416"/>
      <c r="ET225" s="414"/>
      <c r="EU225" s="416"/>
      <c r="EV225" s="414"/>
      <c r="EW225" s="416"/>
      <c r="EX225" s="414"/>
      <c r="EY225" s="416"/>
      <c r="EZ225" s="414"/>
      <c r="FA225" s="416"/>
      <c r="FB225" s="414"/>
      <c r="FC225" s="416"/>
      <c r="FD225" s="414"/>
      <c r="FE225" s="415"/>
      <c r="FF225" s="414"/>
      <c r="FG225" s="415"/>
      <c r="FH225" s="414"/>
      <c r="FI225" s="415"/>
      <c r="FJ225" s="414"/>
      <c r="FK225" s="415"/>
      <c r="FL225" s="414"/>
      <c r="FM225" s="415"/>
      <c r="FN225" s="414"/>
      <c r="FO225" s="415"/>
      <c r="FP225" s="414"/>
      <c r="FQ225" s="415"/>
      <c r="FR225" s="414"/>
      <c r="FS225" s="415"/>
      <c r="FT225" s="414"/>
      <c r="FU225" s="415"/>
      <c r="FV225" s="414"/>
      <c r="FW225" s="415"/>
      <c r="FX225" s="414"/>
      <c r="FY225" s="415"/>
      <c r="FZ225" s="414"/>
      <c r="GA225" s="415"/>
      <c r="GB225" s="414"/>
      <c r="GC225" s="415"/>
      <c r="GD225" s="414"/>
      <c r="GE225" s="415"/>
      <c r="GF225" s="414"/>
      <c r="GG225" s="415"/>
      <c r="GH225" s="414"/>
      <c r="GI225" s="415"/>
      <c r="GJ225" s="414"/>
      <c r="GK225" s="414"/>
      <c r="GL225" s="415"/>
    </row>
    <row r="226" spans="1:194" s="425" customFormat="1" ht="12" hidden="1" customHeight="1" outlineLevel="1" x14ac:dyDescent="0.2">
      <c r="A226" s="487" t="s">
        <v>112</v>
      </c>
      <c r="B226" s="488"/>
      <c r="C226" s="489"/>
      <c r="D226" s="488"/>
      <c r="E226" s="489"/>
      <c r="F226" s="488"/>
      <c r="G226" s="489"/>
      <c r="H226" s="488"/>
      <c r="I226" s="489"/>
      <c r="J226" s="424"/>
      <c r="K226" s="489"/>
      <c r="L226" s="424"/>
      <c r="M226" s="489"/>
      <c r="N226" s="424"/>
      <c r="O226" s="489"/>
      <c r="P226" s="424"/>
      <c r="Q226" s="489"/>
      <c r="R226" s="424"/>
      <c r="S226" s="489"/>
      <c r="T226" s="424"/>
      <c r="U226" s="489"/>
      <c r="V226" s="424"/>
      <c r="W226" s="489"/>
      <c r="X226" s="424"/>
      <c r="Y226" s="489"/>
      <c r="Z226" s="424"/>
      <c r="AA226" s="489"/>
      <c r="AB226" s="424"/>
      <c r="AC226" s="489"/>
      <c r="AD226" s="424"/>
      <c r="AE226" s="489"/>
      <c r="AF226" s="424"/>
      <c r="AG226" s="489"/>
      <c r="AH226" s="424"/>
      <c r="AI226" s="489"/>
      <c r="AJ226" s="424"/>
      <c r="AK226" s="489"/>
      <c r="AL226" s="424"/>
      <c r="AM226" s="489"/>
      <c r="AN226" s="424"/>
      <c r="AO226" s="489"/>
      <c r="AP226" s="424"/>
      <c r="AQ226" s="489"/>
      <c r="AR226" s="424"/>
      <c r="AS226" s="489"/>
      <c r="AT226" s="424"/>
      <c r="AU226" s="489"/>
      <c r="AV226" s="424"/>
      <c r="AW226" s="489"/>
      <c r="AX226" s="424"/>
      <c r="AY226" s="489"/>
      <c r="AZ226" s="424"/>
      <c r="BA226" s="489"/>
      <c r="BB226" s="424"/>
      <c r="BC226" s="489"/>
      <c r="BD226" s="424"/>
      <c r="BE226" s="489"/>
      <c r="BF226" s="424"/>
      <c r="BG226" s="489"/>
      <c r="BH226" s="424"/>
      <c r="BI226" s="489"/>
      <c r="BJ226" s="424"/>
      <c r="BK226" s="489"/>
      <c r="BL226" s="424"/>
      <c r="BM226" s="489"/>
      <c r="BN226" s="424"/>
      <c r="BO226" s="489"/>
      <c r="BP226" s="424"/>
      <c r="BQ226" s="489"/>
      <c r="BR226" s="424"/>
      <c r="BS226" s="489"/>
      <c r="BT226" s="424"/>
      <c r="BU226" s="489"/>
      <c r="BV226" s="424"/>
      <c r="BW226" s="489"/>
      <c r="BX226" s="424"/>
      <c r="BY226" s="489"/>
      <c r="BZ226" s="424"/>
      <c r="CA226" s="489"/>
      <c r="CB226" s="424"/>
      <c r="CC226" s="489"/>
      <c r="CD226" s="424"/>
      <c r="CE226" s="489"/>
      <c r="CF226" s="424"/>
      <c r="CG226" s="489"/>
      <c r="CH226" s="424"/>
      <c r="CI226" s="489"/>
      <c r="CJ226" s="424"/>
      <c r="CK226" s="489"/>
      <c r="CL226" s="490"/>
      <c r="CM226" s="489"/>
      <c r="CN226" s="490"/>
      <c r="CO226" s="489"/>
      <c r="CP226" s="490"/>
      <c r="CQ226" s="489"/>
      <c r="CR226" s="490"/>
      <c r="CS226" s="489"/>
      <c r="CT226" s="490"/>
      <c r="CU226" s="489"/>
      <c r="CV226" s="490"/>
      <c r="CW226" s="489"/>
      <c r="CX226" s="490"/>
      <c r="CY226" s="489"/>
      <c r="CZ226" s="490"/>
      <c r="DA226" s="489"/>
      <c r="DB226" s="490"/>
      <c r="DC226" s="489"/>
      <c r="DD226" s="490"/>
      <c r="DE226" s="489"/>
      <c r="DF226" s="490"/>
      <c r="DG226" s="489"/>
      <c r="DH226" s="490"/>
      <c r="DI226" s="489"/>
      <c r="DJ226" s="490"/>
      <c r="DK226" s="489"/>
      <c r="DL226" s="490"/>
      <c r="DM226" s="489"/>
      <c r="DN226" s="490"/>
      <c r="DO226" s="489"/>
      <c r="DP226" s="490"/>
      <c r="DQ226" s="489"/>
      <c r="DR226" s="490"/>
      <c r="DS226" s="489"/>
      <c r="DT226" s="490"/>
      <c r="DU226" s="489"/>
      <c r="DV226" s="490"/>
      <c r="DW226" s="489"/>
      <c r="DX226" s="490"/>
      <c r="DY226" s="489"/>
      <c r="DZ226" s="490"/>
      <c r="EA226" s="489"/>
      <c r="EB226" s="490"/>
      <c r="EC226" s="489"/>
      <c r="ED226" s="490"/>
      <c r="EE226" s="489"/>
      <c r="EF226" s="490"/>
      <c r="EG226" s="489"/>
      <c r="EH226" s="490"/>
      <c r="EI226" s="489"/>
      <c r="EJ226" s="490"/>
      <c r="EK226" s="489"/>
      <c r="EL226" s="490"/>
      <c r="EM226" s="489"/>
      <c r="EN226" s="490"/>
      <c r="EO226" s="489"/>
      <c r="EP226" s="491"/>
      <c r="EQ226" s="490"/>
      <c r="ER226" s="489"/>
      <c r="ES226" s="490"/>
      <c r="ET226" s="489"/>
      <c r="EU226" s="490"/>
      <c r="EV226" s="489"/>
      <c r="EW226" s="490"/>
      <c r="EX226" s="489"/>
      <c r="EY226" s="490"/>
      <c r="EZ226" s="489"/>
      <c r="FA226" s="490"/>
      <c r="FB226" s="489"/>
      <c r="FC226" s="490"/>
      <c r="FD226" s="489"/>
      <c r="FE226" s="424"/>
      <c r="FF226" s="489"/>
      <c r="FG226" s="424"/>
      <c r="FH226" s="489"/>
      <c r="FI226" s="424"/>
      <c r="FJ226" s="489"/>
      <c r="FK226" s="424"/>
      <c r="FL226" s="489"/>
      <c r="FM226" s="424"/>
      <c r="FN226" s="489"/>
      <c r="FO226" s="424"/>
      <c r="FP226" s="489"/>
      <c r="FQ226" s="424"/>
      <c r="FR226" s="489"/>
      <c r="FS226" s="424"/>
      <c r="FT226" s="489"/>
      <c r="FU226" s="424"/>
      <c r="FV226" s="489"/>
      <c r="FW226" s="424"/>
      <c r="FX226" s="489"/>
      <c r="FY226" s="424"/>
      <c r="FZ226" s="489"/>
      <c r="GA226" s="424"/>
      <c r="GB226" s="489"/>
      <c r="GC226" s="424"/>
      <c r="GD226" s="489"/>
      <c r="GE226" s="424"/>
      <c r="GF226" s="489"/>
      <c r="GG226" s="424"/>
      <c r="GH226" s="489"/>
      <c r="GI226" s="424"/>
      <c r="GJ226" s="489"/>
      <c r="GK226" s="489"/>
      <c r="GL226" s="424"/>
    </row>
    <row r="227" spans="1:194" s="428" customFormat="1" ht="12" hidden="1" customHeight="1" outlineLevel="1" x14ac:dyDescent="0.2">
      <c r="A227" s="411" t="str">
        <f>A$3</f>
        <v>($Millions Except Per Share Data)</v>
      </c>
      <c r="B227" s="476"/>
      <c r="C227" s="477" t="str">
        <f>C$3</f>
        <v>1Q01/</v>
      </c>
      <c r="D227" s="476"/>
      <c r="E227" s="477" t="str">
        <f>E$3</f>
        <v>2Q01/</v>
      </c>
      <c r="F227" s="476"/>
      <c r="G227" s="477" t="str">
        <f>G$3</f>
        <v>3Q01/</v>
      </c>
      <c r="H227" s="476"/>
      <c r="I227" s="477" t="str">
        <f>I$3</f>
        <v>4Q01/</v>
      </c>
      <c r="J227" s="476"/>
      <c r="K227" s="477" t="str">
        <f>K$3</f>
        <v>1Q02/</v>
      </c>
      <c r="L227" s="476"/>
      <c r="M227" s="477" t="str">
        <f>M$3</f>
        <v>2Q02/</v>
      </c>
      <c r="N227" s="476"/>
      <c r="O227" s="477" t="str">
        <f>O$3</f>
        <v>3Q02/</v>
      </c>
      <c r="P227" s="476"/>
      <c r="Q227" s="477" t="str">
        <f>Q$3</f>
        <v>4Q02/</v>
      </c>
      <c r="R227" s="476"/>
      <c r="S227" s="477" t="str">
        <f>S$3</f>
        <v>1Q03/</v>
      </c>
      <c r="T227" s="476"/>
      <c r="U227" s="477" t="str">
        <f>U$3</f>
        <v>2Q03/</v>
      </c>
      <c r="V227" s="476"/>
      <c r="W227" s="477" t="str">
        <f>W$3</f>
        <v>3Q03/</v>
      </c>
      <c r="X227" s="476"/>
      <c r="Y227" s="477" t="str">
        <f>Y$3</f>
        <v>4Q03/</v>
      </c>
      <c r="Z227" s="476"/>
      <c r="AA227" s="477" t="str">
        <f>AA$3</f>
        <v>1Q04/</v>
      </c>
      <c r="AB227" s="476"/>
      <c r="AC227" s="477" t="str">
        <f>AC$3</f>
        <v>2Q04/</v>
      </c>
      <c r="AD227" s="476"/>
      <c r="AE227" s="477" t="str">
        <f>AE$3</f>
        <v>3Q04/</v>
      </c>
      <c r="AF227" s="476"/>
      <c r="AG227" s="477" t="str">
        <f>AG$3</f>
        <v>4Q04/</v>
      </c>
      <c r="AH227" s="476"/>
      <c r="AI227" s="477" t="str">
        <f>AI$3</f>
        <v>1Q05/</v>
      </c>
      <c r="AJ227" s="476"/>
      <c r="AK227" s="477" t="str">
        <f>AK$3</f>
        <v>2Q05/</v>
      </c>
      <c r="AL227" s="476"/>
      <c r="AM227" s="477" t="str">
        <f>AM$3</f>
        <v>3Q05/</v>
      </c>
      <c r="AN227" s="476"/>
      <c r="AO227" s="477" t="str">
        <f>AO$3</f>
        <v>4Q05/</v>
      </c>
      <c r="AP227" s="476"/>
      <c r="AQ227" s="477" t="str">
        <f>AQ$3</f>
        <v>1Q06/</v>
      </c>
      <c r="AR227" s="476"/>
      <c r="AS227" s="477" t="str">
        <f>AS$3</f>
        <v>2Q06/</v>
      </c>
      <c r="AT227" s="476"/>
      <c r="AU227" s="477" t="str">
        <f>AU$3</f>
        <v>3Q06/</v>
      </c>
      <c r="AV227" s="476"/>
      <c r="AW227" s="477" t="str">
        <f>AW$3</f>
        <v>4Q06/</v>
      </c>
      <c r="AX227" s="476"/>
      <c r="AY227" s="477" t="str">
        <f>AY$3</f>
        <v>1Q07/</v>
      </c>
      <c r="AZ227" s="476"/>
      <c r="BA227" s="477" t="str">
        <f>BA$3</f>
        <v>2Q07/</v>
      </c>
      <c r="BB227" s="476"/>
      <c r="BC227" s="477" t="str">
        <f>BC$3</f>
        <v>3Q07/</v>
      </c>
      <c r="BD227" s="476"/>
      <c r="BE227" s="477" t="str">
        <f>BE$3</f>
        <v>4Q07/</v>
      </c>
      <c r="BF227" s="476"/>
      <c r="BG227" s="477" t="str">
        <f>BG$3</f>
        <v>1Q08/</v>
      </c>
      <c r="BH227" s="476"/>
      <c r="BI227" s="477" t="str">
        <f>BI$3</f>
        <v>2Q08/</v>
      </c>
      <c r="BJ227" s="476"/>
      <c r="BK227" s="477" t="str">
        <f>BK$3</f>
        <v>3Q08/</v>
      </c>
      <c r="BL227" s="476"/>
      <c r="BM227" s="477" t="str">
        <f>BM$3</f>
        <v>4Q08/</v>
      </c>
      <c r="BN227" s="476"/>
      <c r="BO227" s="477" t="str">
        <f>BO$3</f>
        <v>1Q09/</v>
      </c>
      <c r="BP227" s="476"/>
      <c r="BQ227" s="477" t="str">
        <f>BQ$3</f>
        <v>2Q09/</v>
      </c>
      <c r="BR227" s="476"/>
      <c r="BS227" s="477" t="str">
        <f>BS$3</f>
        <v>3Q09/</v>
      </c>
      <c r="BT227" s="476"/>
      <c r="BU227" s="477" t="str">
        <f>BU$3</f>
        <v>4Q09/</v>
      </c>
      <c r="BV227" s="476"/>
      <c r="BW227" s="477" t="str">
        <f>BW$3</f>
        <v>1Q10/</v>
      </c>
      <c r="BX227" s="476"/>
      <c r="BY227" s="477" t="str">
        <f>BY$3</f>
        <v>2Q10/</v>
      </c>
      <c r="BZ227" s="476"/>
      <c r="CA227" s="477" t="str">
        <f>CA$3</f>
        <v>3Q10/</v>
      </c>
      <c r="CB227" s="476"/>
      <c r="CC227" s="477" t="str">
        <f>CC$3</f>
        <v>4Q10/</v>
      </c>
      <c r="CD227" s="476"/>
      <c r="CE227" s="477" t="str">
        <f>CE$3</f>
        <v>1Q11/</v>
      </c>
      <c r="CF227" s="476"/>
      <c r="CG227" s="477" t="str">
        <f>CG$3</f>
        <v>2Q11/</v>
      </c>
      <c r="CH227" s="476"/>
      <c r="CI227" s="477" t="str">
        <f>CI$3</f>
        <v>3Q11/</v>
      </c>
      <c r="CJ227" s="476"/>
      <c r="CK227" s="477" t="str">
        <f>CK$3</f>
        <v>4Q11/</v>
      </c>
      <c r="CL227" s="476"/>
      <c r="CM227" s="477" t="str">
        <f>CM$3</f>
        <v>1Q12/</v>
      </c>
      <c r="CN227" s="476"/>
      <c r="CO227" s="477" t="str">
        <f>CO$3</f>
        <v>2Q12/</v>
      </c>
      <c r="CP227" s="476"/>
      <c r="CQ227" s="477" t="str">
        <f>CQ$3</f>
        <v>3Q12/</v>
      </c>
      <c r="CR227" s="476"/>
      <c r="CS227" s="477" t="str">
        <f>CS$3</f>
        <v>4Q12/</v>
      </c>
      <c r="CT227" s="476"/>
      <c r="CU227" s="477" t="str">
        <f>CU$3</f>
        <v>1Q13/</v>
      </c>
      <c r="CV227" s="476"/>
      <c r="CW227" s="477" t="str">
        <f>CW$3</f>
        <v>2Q13/</v>
      </c>
      <c r="CX227" s="476"/>
      <c r="CY227" s="477" t="str">
        <f>CY$3</f>
        <v>3Q13/</v>
      </c>
      <c r="CZ227" s="476"/>
      <c r="DA227" s="477" t="str">
        <f>DA$3</f>
        <v>4Q13/</v>
      </c>
      <c r="DB227" s="476"/>
      <c r="DC227" s="477" t="str">
        <f>DC$3</f>
        <v>1Q14/</v>
      </c>
      <c r="DD227" s="476"/>
      <c r="DE227" s="477" t="str">
        <f>DE$3</f>
        <v>2Q14/</v>
      </c>
      <c r="DF227" s="476"/>
      <c r="DG227" s="477" t="str">
        <f>DG$3</f>
        <v>3Q14/</v>
      </c>
      <c r="DH227" s="476"/>
      <c r="DI227" s="477" t="str">
        <f>DI$3</f>
        <v>4Q14/</v>
      </c>
      <c r="DJ227" s="476"/>
      <c r="DK227" s="477" t="str">
        <f>DK$3</f>
        <v>1Q15/</v>
      </c>
      <c r="DL227" s="476"/>
      <c r="DM227" s="477" t="str">
        <f>DM$3</f>
        <v>2Q15/</v>
      </c>
      <c r="DN227" s="476"/>
      <c r="DO227" s="477" t="str">
        <f>DO$3</f>
        <v>3Q15/</v>
      </c>
      <c r="DP227" s="476"/>
      <c r="DQ227" s="477" t="str">
        <f>DQ$3</f>
        <v>4Q15/</v>
      </c>
      <c r="DR227" s="476"/>
      <c r="DS227" s="477" t="str">
        <f>DS$3</f>
        <v>1Q16/</v>
      </c>
      <c r="DT227" s="476"/>
      <c r="DU227" s="477" t="str">
        <f>DU$3</f>
        <v>2Q16/</v>
      </c>
      <c r="DV227" s="476"/>
      <c r="DW227" s="477" t="str">
        <f>DW$3</f>
        <v>3Q16/</v>
      </c>
      <c r="DX227" s="476"/>
      <c r="DY227" s="477" t="str">
        <f>DY$3</f>
        <v>4Q16/</v>
      </c>
      <c r="DZ227" s="476"/>
      <c r="EA227" s="477" t="str">
        <f t="shared" ref="EA227" si="119">EA$3</f>
        <v>1Q17/</v>
      </c>
      <c r="EB227" s="476"/>
      <c r="EC227" s="477" t="str">
        <f t="shared" ref="EC227" si="120">EC$3</f>
        <v>2Q17/</v>
      </c>
      <c r="ED227" s="476"/>
      <c r="EE227" s="477" t="str">
        <f t="shared" ref="EE227" si="121">EE$3</f>
        <v>3Q17/</v>
      </c>
      <c r="EF227" s="476"/>
      <c r="EG227" s="477" t="str">
        <f t="shared" ref="EG227:EO227" si="122">EG$3</f>
        <v>4Q17/</v>
      </c>
      <c r="EH227" s="476"/>
      <c r="EI227" s="477" t="str">
        <f t="shared" si="122"/>
        <v>1Q18E/</v>
      </c>
      <c r="EJ227" s="476"/>
      <c r="EK227" s="477" t="str">
        <f t="shared" si="122"/>
        <v>2Q18E/</v>
      </c>
      <c r="EL227" s="476"/>
      <c r="EM227" s="477" t="str">
        <f t="shared" si="122"/>
        <v>3Q18E/</v>
      </c>
      <c r="EN227" s="476"/>
      <c r="EO227" s="477" t="str">
        <f t="shared" si="122"/>
        <v>4Q18E/</v>
      </c>
      <c r="EP227" s="477"/>
      <c r="EQ227" s="476"/>
      <c r="ER227" s="477" t="str">
        <f>ER$3</f>
        <v>2000/</v>
      </c>
      <c r="ES227" s="476"/>
      <c r="ET227" s="477" t="str">
        <f>ET$3</f>
        <v>2001/</v>
      </c>
      <c r="EU227" s="476"/>
      <c r="EV227" s="477" t="str">
        <f>EV$3</f>
        <v>2002/</v>
      </c>
      <c r="EW227" s="476"/>
      <c r="EX227" s="477" t="str">
        <f>EX$3</f>
        <v>2003/</v>
      </c>
      <c r="EY227" s="476"/>
      <c r="EZ227" s="477" t="str">
        <f>EZ$3</f>
        <v>2004/</v>
      </c>
      <c r="FA227" s="476"/>
      <c r="FB227" s="477" t="str">
        <f>FB$3</f>
        <v>2005/</v>
      </c>
      <c r="FC227" s="476"/>
      <c r="FD227" s="477" t="str">
        <f>FD$3</f>
        <v>2006/</v>
      </c>
      <c r="FE227" s="476"/>
      <c r="FF227" s="477" t="str">
        <f>FF$3</f>
        <v>2007/</v>
      </c>
      <c r="FG227" s="476"/>
      <c r="FH227" s="477" t="str">
        <f>FH$3</f>
        <v>2008/</v>
      </c>
      <c r="FI227" s="476"/>
      <c r="FJ227" s="477" t="str">
        <f>FJ$3</f>
        <v>2009/</v>
      </c>
      <c r="FK227" s="476"/>
      <c r="FL227" s="477" t="str">
        <f>FL$3</f>
        <v>2010/</v>
      </c>
      <c r="FM227" s="476"/>
      <c r="FN227" s="477" t="str">
        <f>FN$3</f>
        <v>2011/</v>
      </c>
      <c r="FO227" s="476"/>
      <c r="FP227" s="477" t="str">
        <f>FP$3</f>
        <v>2012/</v>
      </c>
      <c r="FQ227" s="476"/>
      <c r="FR227" s="477" t="str">
        <f>FR$3</f>
        <v>2013/</v>
      </c>
      <c r="FS227" s="476"/>
      <c r="FT227" s="477" t="str">
        <f>FT$3</f>
        <v>2014/</v>
      </c>
      <c r="FU227" s="476"/>
      <c r="FV227" s="477" t="str">
        <f>FV$3</f>
        <v>2015/</v>
      </c>
      <c r="FW227" s="476"/>
      <c r="FX227" s="477" t="str">
        <f>FX$3</f>
        <v>2016/</v>
      </c>
      <c r="FY227" s="476"/>
      <c r="FZ227" s="477" t="str">
        <f>FZ$3</f>
        <v>2017/</v>
      </c>
      <c r="GA227" s="476"/>
      <c r="GB227" s="477" t="str">
        <f>GB$3</f>
        <v>2018E/</v>
      </c>
      <c r="GC227" s="476"/>
      <c r="GD227" s="477" t="str">
        <f>GD$3</f>
        <v>2019E/</v>
      </c>
      <c r="GE227" s="476"/>
      <c r="GF227" s="477" t="str">
        <f>GF$3</f>
        <v>2020E/</v>
      </c>
      <c r="GG227" s="476"/>
      <c r="GH227" s="477" t="str">
        <f>GH$3</f>
        <v>2021E/</v>
      </c>
      <c r="GI227" s="476"/>
      <c r="GJ227" s="477" t="str">
        <f>GJ$3</f>
        <v>2022E/</v>
      </c>
      <c r="GK227" s="477">
        <f>GK$3</f>
        <v>0</v>
      </c>
      <c r="GL227" s="426"/>
    </row>
    <row r="228" spans="1:194" s="428" customFormat="1" ht="12" hidden="1" customHeight="1" outlineLevel="1" x14ac:dyDescent="0.2">
      <c r="B228" s="426"/>
      <c r="C228" s="427" t="str">
        <f>C$4</f>
        <v>1Q00</v>
      </c>
      <c r="D228" s="426"/>
      <c r="E228" s="427" t="str">
        <f>E$4</f>
        <v>2Q00</v>
      </c>
      <c r="F228" s="426"/>
      <c r="G228" s="427" t="str">
        <f>G$4</f>
        <v>3Q00</v>
      </c>
      <c r="H228" s="426"/>
      <c r="I228" s="427" t="str">
        <f>I$4</f>
        <v>4Q00</v>
      </c>
      <c r="J228" s="426"/>
      <c r="K228" s="427" t="str">
        <f>K$4</f>
        <v>1Q01</v>
      </c>
      <c r="L228" s="426"/>
      <c r="M228" s="427" t="str">
        <f>M$4</f>
        <v>2Q01</v>
      </c>
      <c r="N228" s="426"/>
      <c r="O228" s="427" t="str">
        <f>O$4</f>
        <v>3Q01</v>
      </c>
      <c r="P228" s="426"/>
      <c r="Q228" s="427" t="str">
        <f>Q$4</f>
        <v>4Q01</v>
      </c>
      <c r="R228" s="426"/>
      <c r="S228" s="427" t="str">
        <f>S$4</f>
        <v>1Q02</v>
      </c>
      <c r="T228" s="426"/>
      <c r="U228" s="427" t="str">
        <f>U$4</f>
        <v>2Q02</v>
      </c>
      <c r="V228" s="426"/>
      <c r="W228" s="427" t="str">
        <f>W$4</f>
        <v>3Q02</v>
      </c>
      <c r="X228" s="426"/>
      <c r="Y228" s="427" t="str">
        <f>Y$4</f>
        <v>4Q02</v>
      </c>
      <c r="Z228" s="426"/>
      <c r="AA228" s="427" t="str">
        <f>AA$4</f>
        <v>1Q03</v>
      </c>
      <c r="AB228" s="426"/>
      <c r="AC228" s="427" t="str">
        <f>AC$4</f>
        <v>2Q03</v>
      </c>
      <c r="AD228" s="426"/>
      <c r="AE228" s="427" t="str">
        <f>AE$4</f>
        <v>3Q03</v>
      </c>
      <c r="AF228" s="426"/>
      <c r="AG228" s="427" t="str">
        <f>AG$4</f>
        <v>4Q03</v>
      </c>
      <c r="AH228" s="426"/>
      <c r="AI228" s="427" t="str">
        <f>AI$4</f>
        <v>1Q04</v>
      </c>
      <c r="AJ228" s="426"/>
      <c r="AK228" s="427" t="str">
        <f>AK$4</f>
        <v>2Q04</v>
      </c>
      <c r="AL228" s="426"/>
      <c r="AM228" s="427" t="str">
        <f>AM$4</f>
        <v>3Q04</v>
      </c>
      <c r="AN228" s="426"/>
      <c r="AO228" s="427" t="str">
        <f>AO$4</f>
        <v>4Q04</v>
      </c>
      <c r="AP228" s="426"/>
      <c r="AQ228" s="427" t="str">
        <f>AQ$4</f>
        <v>1Q05</v>
      </c>
      <c r="AR228" s="426"/>
      <c r="AS228" s="427" t="str">
        <f>AS$4</f>
        <v>2Q05</v>
      </c>
      <c r="AT228" s="426"/>
      <c r="AU228" s="427" t="str">
        <f>AU$4</f>
        <v>3Q05</v>
      </c>
      <c r="AV228" s="426"/>
      <c r="AW228" s="427" t="str">
        <f>AW$4</f>
        <v>4Q05</v>
      </c>
      <c r="AX228" s="426"/>
      <c r="AY228" s="427" t="str">
        <f>AY$4</f>
        <v>1Q06</v>
      </c>
      <c r="AZ228" s="426"/>
      <c r="BA228" s="427" t="str">
        <f>BA$4</f>
        <v>2Q06</v>
      </c>
      <c r="BB228" s="426"/>
      <c r="BC228" s="427" t="str">
        <f>BC$4</f>
        <v>3Q06</v>
      </c>
      <c r="BD228" s="426"/>
      <c r="BE228" s="427" t="str">
        <f>BE$4</f>
        <v>4Q06</v>
      </c>
      <c r="BF228" s="426"/>
      <c r="BG228" s="427" t="str">
        <f>BG$4</f>
        <v>1Q07</v>
      </c>
      <c r="BH228" s="426"/>
      <c r="BI228" s="427" t="str">
        <f>BI$4</f>
        <v>2Q07</v>
      </c>
      <c r="BJ228" s="426"/>
      <c r="BK228" s="427" t="str">
        <f>BK$4</f>
        <v>3Q07</v>
      </c>
      <c r="BL228" s="426"/>
      <c r="BM228" s="427" t="str">
        <f>BM$4</f>
        <v>4Q07</v>
      </c>
      <c r="BN228" s="426"/>
      <c r="BO228" s="427" t="str">
        <f>BO$4</f>
        <v>1Q08</v>
      </c>
      <c r="BP228" s="426"/>
      <c r="BQ228" s="427" t="str">
        <f>BQ$4</f>
        <v>2Q08</v>
      </c>
      <c r="BR228" s="426"/>
      <c r="BS228" s="427" t="str">
        <f>BS$4</f>
        <v>3Q08</v>
      </c>
      <c r="BT228" s="426"/>
      <c r="BU228" s="427" t="str">
        <f>BU$4</f>
        <v>4Q08</v>
      </c>
      <c r="BV228" s="426"/>
      <c r="BW228" s="427" t="str">
        <f>BW$4</f>
        <v>1Q09</v>
      </c>
      <c r="BX228" s="426"/>
      <c r="BY228" s="427" t="str">
        <f>BY$4</f>
        <v>2Q09</v>
      </c>
      <c r="BZ228" s="426"/>
      <c r="CA228" s="427" t="str">
        <f>CA$4</f>
        <v>3Q09</v>
      </c>
      <c r="CB228" s="426"/>
      <c r="CC228" s="427" t="str">
        <f>CC$4</f>
        <v>4Q09</v>
      </c>
      <c r="CD228" s="426"/>
      <c r="CE228" s="427" t="str">
        <f>CE$4</f>
        <v>1Q10</v>
      </c>
      <c r="CF228" s="426"/>
      <c r="CG228" s="427" t="str">
        <f>CG$4</f>
        <v>2Q10</v>
      </c>
      <c r="CH228" s="426"/>
      <c r="CI228" s="427" t="str">
        <f>CI$4</f>
        <v>3Q10</v>
      </c>
      <c r="CJ228" s="426"/>
      <c r="CK228" s="427" t="str">
        <f>CK$4</f>
        <v>4Q10</v>
      </c>
      <c r="CL228" s="426"/>
      <c r="CM228" s="427" t="str">
        <f>CM$4</f>
        <v>1Q11</v>
      </c>
      <c r="CN228" s="426"/>
      <c r="CO228" s="427" t="str">
        <f>CO$4</f>
        <v>2Q11</v>
      </c>
      <c r="CP228" s="426"/>
      <c r="CQ228" s="427" t="str">
        <f>CQ$4</f>
        <v>3Q11</v>
      </c>
      <c r="CR228" s="426"/>
      <c r="CS228" s="427" t="str">
        <f>CS$4</f>
        <v>4Q11</v>
      </c>
      <c r="CT228" s="426"/>
      <c r="CU228" s="427" t="str">
        <f>CU$4</f>
        <v>1Q12</v>
      </c>
      <c r="CV228" s="426"/>
      <c r="CW228" s="427" t="str">
        <f>CW$4</f>
        <v>2Q12</v>
      </c>
      <c r="CX228" s="426"/>
      <c r="CY228" s="427" t="str">
        <f>CY$4</f>
        <v>3Q12</v>
      </c>
      <c r="CZ228" s="426"/>
      <c r="DA228" s="427" t="str">
        <f>DA$4</f>
        <v>4Q12</v>
      </c>
      <c r="DB228" s="426"/>
      <c r="DC228" s="427" t="str">
        <f>DC$4</f>
        <v>1Q13</v>
      </c>
      <c r="DD228" s="426"/>
      <c r="DE228" s="427" t="str">
        <f>DE$4</f>
        <v>2Q13</v>
      </c>
      <c r="DF228" s="426"/>
      <c r="DG228" s="427" t="str">
        <f>DG$4</f>
        <v>3Q13</v>
      </c>
      <c r="DH228" s="426"/>
      <c r="DI228" s="427" t="str">
        <f>DI$4</f>
        <v>4Q13</v>
      </c>
      <c r="DJ228" s="426"/>
      <c r="DK228" s="427" t="str">
        <f>DK$4</f>
        <v>1Q14</v>
      </c>
      <c r="DL228" s="426"/>
      <c r="DM228" s="427" t="str">
        <f>DM$4</f>
        <v>2Q14</v>
      </c>
      <c r="DN228" s="426"/>
      <c r="DO228" s="427" t="str">
        <f>DO$4</f>
        <v>3Q14</v>
      </c>
      <c r="DP228" s="426"/>
      <c r="DQ228" s="427" t="str">
        <f>DQ$4</f>
        <v>4Q14</v>
      </c>
      <c r="DR228" s="426"/>
      <c r="DS228" s="427" t="str">
        <f>DS$4</f>
        <v>1Q15</v>
      </c>
      <c r="DT228" s="426"/>
      <c r="DU228" s="427" t="str">
        <f>DU$4</f>
        <v>2Q15</v>
      </c>
      <c r="DV228" s="426"/>
      <c r="DW228" s="427" t="str">
        <f>DW$4</f>
        <v>3Q15</v>
      </c>
      <c r="DX228" s="426"/>
      <c r="DY228" s="427" t="str">
        <f>DY$4</f>
        <v>4Q15</v>
      </c>
      <c r="DZ228" s="426"/>
      <c r="EA228" s="427" t="str">
        <f t="shared" ref="EA228" si="123">EA$4</f>
        <v>1Q16</v>
      </c>
      <c r="EB228" s="426"/>
      <c r="EC228" s="427" t="str">
        <f t="shared" ref="EC228" si="124">EC$4</f>
        <v>2Q16</v>
      </c>
      <c r="ED228" s="426"/>
      <c r="EE228" s="427" t="str">
        <f t="shared" ref="EE228" si="125">EE$4</f>
        <v>3Q16</v>
      </c>
      <c r="EF228" s="426"/>
      <c r="EG228" s="427" t="str">
        <f t="shared" ref="EG228:EO228" si="126">EG$4</f>
        <v>4Q16</v>
      </c>
      <c r="EH228" s="426"/>
      <c r="EI228" s="427" t="str">
        <f t="shared" si="126"/>
        <v>1Q17</v>
      </c>
      <c r="EJ228" s="426"/>
      <c r="EK228" s="427" t="str">
        <f t="shared" si="126"/>
        <v>2Q17</v>
      </c>
      <c r="EL228" s="426"/>
      <c r="EM228" s="427" t="str">
        <f t="shared" si="126"/>
        <v>3Q17</v>
      </c>
      <c r="EN228" s="426"/>
      <c r="EO228" s="427" t="str">
        <f t="shared" si="126"/>
        <v>4Q17</v>
      </c>
      <c r="EP228" s="427"/>
      <c r="EQ228" s="426"/>
      <c r="ER228" s="427" t="str">
        <f>ER$4</f>
        <v>1999</v>
      </c>
      <c r="ES228" s="426"/>
      <c r="ET228" s="427" t="str">
        <f>ET$4</f>
        <v>2000</v>
      </c>
      <c r="EU228" s="426"/>
      <c r="EV228" s="427">
        <f>EV$4</f>
        <v>2001</v>
      </c>
      <c r="EW228" s="426"/>
      <c r="EX228" s="427">
        <f>EX$4</f>
        <v>2002</v>
      </c>
      <c r="EY228" s="426"/>
      <c r="EZ228" s="427" t="str">
        <f>EZ$4</f>
        <v>2003</v>
      </c>
      <c r="FA228" s="426"/>
      <c r="FB228" s="427" t="str">
        <f>FB$4</f>
        <v>2004</v>
      </c>
      <c r="FC228" s="426"/>
      <c r="FD228" s="427" t="str">
        <f>FD$4</f>
        <v>2005</v>
      </c>
      <c r="FE228" s="426"/>
      <c r="FF228" s="427" t="str">
        <f>FF$4</f>
        <v>2006</v>
      </c>
      <c r="FG228" s="426"/>
      <c r="FH228" s="427">
        <f>FH$4</f>
        <v>2007</v>
      </c>
      <c r="FI228" s="426"/>
      <c r="FJ228" s="427" t="str">
        <f>FJ$4</f>
        <v>2008</v>
      </c>
      <c r="FK228" s="426"/>
      <c r="FL228" s="427" t="str">
        <f>FL$4</f>
        <v>2009</v>
      </c>
      <c r="FM228" s="426"/>
      <c r="FN228" s="427" t="str">
        <f>FN$4</f>
        <v>2010</v>
      </c>
      <c r="FO228" s="426"/>
      <c r="FP228" s="427" t="str">
        <f>FP$4</f>
        <v>2011</v>
      </c>
      <c r="FQ228" s="426"/>
      <c r="FR228" s="427" t="str">
        <f>FR$4</f>
        <v>2012</v>
      </c>
      <c r="FS228" s="426"/>
      <c r="FT228" s="427" t="str">
        <f>FT$4</f>
        <v>2013</v>
      </c>
      <c r="FU228" s="426"/>
      <c r="FV228" s="427" t="str">
        <f>FV$4</f>
        <v>2014</v>
      </c>
      <c r="FW228" s="426"/>
      <c r="FX228" s="427" t="str">
        <f>FX$4</f>
        <v>2015</v>
      </c>
      <c r="FY228" s="426"/>
      <c r="FZ228" s="427" t="str">
        <f>FZ$4</f>
        <v>2016</v>
      </c>
      <c r="GA228" s="426"/>
      <c r="GB228" s="427" t="str">
        <f>GB$4</f>
        <v>2017</v>
      </c>
      <c r="GC228" s="426"/>
      <c r="GD228" s="427" t="str">
        <f>GD$4</f>
        <v>2018E</v>
      </c>
      <c r="GE228" s="426"/>
      <c r="GF228" s="427" t="str">
        <f>GF$4</f>
        <v>2019E</v>
      </c>
      <c r="GG228" s="426"/>
      <c r="GH228" s="427" t="str">
        <f>GH$4</f>
        <v>2020E</v>
      </c>
      <c r="GI228" s="426"/>
      <c r="GJ228" s="427" t="str">
        <f>GJ$4</f>
        <v>2021E</v>
      </c>
      <c r="GK228" s="427" t="str">
        <f>GK$4</f>
        <v>5-Yr</v>
      </c>
      <c r="GL228" s="426"/>
    </row>
    <row r="229" spans="1:194" s="428" customFormat="1" ht="12" hidden="1" customHeight="1" outlineLevel="1" x14ac:dyDescent="0.2">
      <c r="A229" s="429"/>
      <c r="B229" s="430" t="str">
        <f t="shared" ref="B229:DB229" si="127">B$5</f>
        <v>1Q01</v>
      </c>
      <c r="C229" s="431" t="str">
        <f t="shared" si="127"/>
        <v>% Chg</v>
      </c>
      <c r="D229" s="430" t="str">
        <f t="shared" si="127"/>
        <v>2Q01</v>
      </c>
      <c r="E229" s="431" t="str">
        <f t="shared" si="127"/>
        <v>% Chg</v>
      </c>
      <c r="F229" s="430" t="str">
        <f t="shared" si="127"/>
        <v>3Q01</v>
      </c>
      <c r="G229" s="431" t="str">
        <f t="shared" si="127"/>
        <v>% Chg</v>
      </c>
      <c r="H229" s="430" t="str">
        <f t="shared" si="127"/>
        <v>4Q01</v>
      </c>
      <c r="I229" s="431" t="str">
        <f t="shared" si="127"/>
        <v>% Chg</v>
      </c>
      <c r="J229" s="430" t="str">
        <f t="shared" si="127"/>
        <v>1Q02</v>
      </c>
      <c r="K229" s="431" t="str">
        <f t="shared" si="127"/>
        <v>% Chg</v>
      </c>
      <c r="L229" s="430" t="str">
        <f t="shared" si="127"/>
        <v>2Q02</v>
      </c>
      <c r="M229" s="431" t="str">
        <f t="shared" si="127"/>
        <v>% Chg</v>
      </c>
      <c r="N229" s="430" t="str">
        <f t="shared" si="127"/>
        <v>3Q02</v>
      </c>
      <c r="O229" s="431" t="str">
        <f t="shared" si="127"/>
        <v>% Chg</v>
      </c>
      <c r="P229" s="430" t="str">
        <f t="shared" si="127"/>
        <v>4Q02</v>
      </c>
      <c r="Q229" s="431" t="str">
        <f t="shared" si="127"/>
        <v>% Chg</v>
      </c>
      <c r="R229" s="430" t="str">
        <f t="shared" si="127"/>
        <v>1Q03</v>
      </c>
      <c r="S229" s="431" t="str">
        <f t="shared" si="127"/>
        <v>% Chg</v>
      </c>
      <c r="T229" s="430" t="str">
        <f t="shared" si="127"/>
        <v>2Q03</v>
      </c>
      <c r="U229" s="431" t="str">
        <f t="shared" si="127"/>
        <v>% Chg</v>
      </c>
      <c r="V229" s="430" t="str">
        <f t="shared" si="127"/>
        <v>3Q03</v>
      </c>
      <c r="W229" s="431" t="str">
        <f t="shared" si="127"/>
        <v>% Chg</v>
      </c>
      <c r="X229" s="430" t="str">
        <f t="shared" si="127"/>
        <v>4Q03</v>
      </c>
      <c r="Y229" s="431" t="str">
        <f t="shared" si="127"/>
        <v>% Chg</v>
      </c>
      <c r="Z229" s="430" t="str">
        <f t="shared" si="127"/>
        <v>1Q04</v>
      </c>
      <c r="AA229" s="431" t="str">
        <f t="shared" si="127"/>
        <v>% Chg</v>
      </c>
      <c r="AB229" s="430" t="str">
        <f t="shared" si="127"/>
        <v>2Q04</v>
      </c>
      <c r="AC229" s="431" t="str">
        <f t="shared" si="127"/>
        <v>% Chg</v>
      </c>
      <c r="AD229" s="430" t="str">
        <f t="shared" si="127"/>
        <v>3Q04</v>
      </c>
      <c r="AE229" s="431" t="str">
        <f t="shared" si="127"/>
        <v>% Chg</v>
      </c>
      <c r="AF229" s="430" t="str">
        <f t="shared" si="127"/>
        <v>4Q04</v>
      </c>
      <c r="AG229" s="431" t="str">
        <f t="shared" si="127"/>
        <v>% Chg</v>
      </c>
      <c r="AH229" s="430" t="str">
        <f t="shared" si="127"/>
        <v>1Q05</v>
      </c>
      <c r="AI229" s="431" t="str">
        <f t="shared" si="127"/>
        <v>% Chg</v>
      </c>
      <c r="AJ229" s="430" t="str">
        <f t="shared" si="127"/>
        <v>2Q05</v>
      </c>
      <c r="AK229" s="431" t="str">
        <f t="shared" si="127"/>
        <v>% Chg</v>
      </c>
      <c r="AL229" s="430" t="str">
        <f t="shared" si="127"/>
        <v>3Q05</v>
      </c>
      <c r="AM229" s="431" t="str">
        <f t="shared" si="127"/>
        <v>% Chg</v>
      </c>
      <c r="AN229" s="430" t="str">
        <f t="shared" si="127"/>
        <v>4Q05</v>
      </c>
      <c r="AO229" s="431" t="str">
        <f t="shared" si="127"/>
        <v>% Chg</v>
      </c>
      <c r="AP229" s="430" t="str">
        <f t="shared" si="127"/>
        <v>1Q06</v>
      </c>
      <c r="AQ229" s="431" t="str">
        <f t="shared" si="127"/>
        <v>% Chg</v>
      </c>
      <c r="AR229" s="430" t="str">
        <f t="shared" si="127"/>
        <v>2Q06</v>
      </c>
      <c r="AS229" s="431" t="str">
        <f t="shared" si="127"/>
        <v>% Chg</v>
      </c>
      <c r="AT229" s="430" t="str">
        <f t="shared" si="127"/>
        <v>3Q06</v>
      </c>
      <c r="AU229" s="431" t="str">
        <f t="shared" si="127"/>
        <v>% Chg</v>
      </c>
      <c r="AV229" s="430" t="str">
        <f t="shared" si="127"/>
        <v>4Q06</v>
      </c>
      <c r="AW229" s="431" t="str">
        <f t="shared" si="127"/>
        <v>% Chg</v>
      </c>
      <c r="AX229" s="430" t="str">
        <f t="shared" si="127"/>
        <v>1Q07</v>
      </c>
      <c r="AY229" s="431" t="str">
        <f t="shared" si="127"/>
        <v>% Chg</v>
      </c>
      <c r="AZ229" s="430" t="str">
        <f t="shared" si="127"/>
        <v>2Q07</v>
      </c>
      <c r="BA229" s="431" t="str">
        <f t="shared" si="127"/>
        <v>% Chg</v>
      </c>
      <c r="BB229" s="430" t="str">
        <f t="shared" si="127"/>
        <v>3Q07</v>
      </c>
      <c r="BC229" s="431" t="str">
        <f t="shared" si="127"/>
        <v>% Chg</v>
      </c>
      <c r="BD229" s="430" t="str">
        <f t="shared" si="127"/>
        <v>4Q07</v>
      </c>
      <c r="BE229" s="431" t="str">
        <f t="shared" si="127"/>
        <v>% Chg</v>
      </c>
      <c r="BF229" s="430" t="str">
        <f t="shared" si="127"/>
        <v>1Q08</v>
      </c>
      <c r="BG229" s="431" t="str">
        <f t="shared" si="127"/>
        <v>% Chg</v>
      </c>
      <c r="BH229" s="430" t="str">
        <f t="shared" si="127"/>
        <v>2Q08</v>
      </c>
      <c r="BI229" s="431" t="str">
        <f t="shared" si="127"/>
        <v>% Chg</v>
      </c>
      <c r="BJ229" s="430" t="str">
        <f t="shared" si="127"/>
        <v>3Q08</v>
      </c>
      <c r="BK229" s="431" t="str">
        <f t="shared" si="127"/>
        <v>% Chg</v>
      </c>
      <c r="BL229" s="430" t="str">
        <f t="shared" si="127"/>
        <v>4Q08</v>
      </c>
      <c r="BM229" s="431" t="str">
        <f t="shared" si="127"/>
        <v>% Chg</v>
      </c>
      <c r="BN229" s="430" t="str">
        <f t="shared" si="127"/>
        <v>1Q09</v>
      </c>
      <c r="BO229" s="431" t="str">
        <f t="shared" si="127"/>
        <v>% Chg</v>
      </c>
      <c r="BP229" s="430" t="str">
        <f t="shared" si="127"/>
        <v>2Q09</v>
      </c>
      <c r="BQ229" s="431" t="str">
        <f t="shared" si="127"/>
        <v>% Chg</v>
      </c>
      <c r="BR229" s="430" t="str">
        <f t="shared" si="127"/>
        <v>3Q09</v>
      </c>
      <c r="BS229" s="431" t="str">
        <f t="shared" si="127"/>
        <v>% Chg</v>
      </c>
      <c r="BT229" s="430" t="str">
        <f t="shared" si="127"/>
        <v>4Q09</v>
      </c>
      <c r="BU229" s="431" t="str">
        <f t="shared" si="127"/>
        <v>% Chg</v>
      </c>
      <c r="BV229" s="430" t="str">
        <f t="shared" si="127"/>
        <v>1Q10</v>
      </c>
      <c r="BW229" s="431" t="str">
        <f t="shared" si="127"/>
        <v>% Chg</v>
      </c>
      <c r="BX229" s="430" t="str">
        <f t="shared" si="127"/>
        <v>2Q10</v>
      </c>
      <c r="BY229" s="431" t="str">
        <f t="shared" si="127"/>
        <v>% Chg</v>
      </c>
      <c r="BZ229" s="430" t="str">
        <f t="shared" si="127"/>
        <v>3Q10</v>
      </c>
      <c r="CA229" s="431" t="str">
        <f t="shared" si="127"/>
        <v>% Chg</v>
      </c>
      <c r="CB229" s="430" t="str">
        <f t="shared" si="127"/>
        <v>4Q10</v>
      </c>
      <c r="CC229" s="431" t="str">
        <f t="shared" si="127"/>
        <v>% Chg</v>
      </c>
      <c r="CD229" s="430" t="str">
        <f t="shared" si="127"/>
        <v>1Q11</v>
      </c>
      <c r="CE229" s="431" t="str">
        <f t="shared" si="127"/>
        <v>% Chg</v>
      </c>
      <c r="CF229" s="430" t="str">
        <f t="shared" si="127"/>
        <v>2Q11</v>
      </c>
      <c r="CG229" s="431" t="str">
        <f t="shared" si="127"/>
        <v>% Chg</v>
      </c>
      <c r="CH229" s="430" t="str">
        <f t="shared" si="127"/>
        <v>3Q11</v>
      </c>
      <c r="CI229" s="431" t="str">
        <f t="shared" si="127"/>
        <v>% Chg</v>
      </c>
      <c r="CJ229" s="430" t="str">
        <f t="shared" si="127"/>
        <v>4Q11</v>
      </c>
      <c r="CK229" s="431" t="str">
        <f t="shared" si="127"/>
        <v>% Chg</v>
      </c>
      <c r="CL229" s="430" t="str">
        <f t="shared" si="127"/>
        <v>1Q12</v>
      </c>
      <c r="CM229" s="431" t="str">
        <f t="shared" si="127"/>
        <v>% Chg</v>
      </c>
      <c r="CN229" s="430" t="str">
        <f t="shared" si="127"/>
        <v>2Q12</v>
      </c>
      <c r="CO229" s="431" t="str">
        <f t="shared" si="127"/>
        <v>% Chg</v>
      </c>
      <c r="CP229" s="430" t="str">
        <f t="shared" si="127"/>
        <v>3Q12</v>
      </c>
      <c r="CQ229" s="431" t="str">
        <f t="shared" si="127"/>
        <v>% Chg</v>
      </c>
      <c r="CR229" s="430" t="str">
        <f t="shared" si="127"/>
        <v>4Q12</v>
      </c>
      <c r="CS229" s="431" t="str">
        <f t="shared" si="127"/>
        <v>% Chg</v>
      </c>
      <c r="CT229" s="430" t="str">
        <f t="shared" si="127"/>
        <v>1Q13</v>
      </c>
      <c r="CU229" s="431" t="str">
        <f t="shared" si="127"/>
        <v>% Chg</v>
      </c>
      <c r="CV229" s="430" t="str">
        <f t="shared" si="127"/>
        <v>2Q13</v>
      </c>
      <c r="CW229" s="431" t="str">
        <f t="shared" si="127"/>
        <v>% Chg</v>
      </c>
      <c r="CX229" s="430" t="str">
        <f t="shared" si="127"/>
        <v>3Q13</v>
      </c>
      <c r="CY229" s="431" t="str">
        <f t="shared" si="127"/>
        <v>% Chg</v>
      </c>
      <c r="CZ229" s="430" t="str">
        <f t="shared" si="127"/>
        <v>4Q13</v>
      </c>
      <c r="DA229" s="431" t="str">
        <f>DA$5</f>
        <v>% Chg</v>
      </c>
      <c r="DB229" s="430" t="str">
        <f t="shared" si="127"/>
        <v>1Q14</v>
      </c>
      <c r="DC229" s="431" t="str">
        <f t="shared" ref="DC229:EO229" si="128">DC$5</f>
        <v>% Chg</v>
      </c>
      <c r="DD229" s="430" t="str">
        <f t="shared" si="128"/>
        <v>2Q14</v>
      </c>
      <c r="DE229" s="431" t="str">
        <f t="shared" si="128"/>
        <v>% Chg</v>
      </c>
      <c r="DF229" s="430" t="str">
        <f t="shared" si="128"/>
        <v>3Q14</v>
      </c>
      <c r="DG229" s="431" t="str">
        <f t="shared" si="128"/>
        <v>% Chg</v>
      </c>
      <c r="DH229" s="430" t="str">
        <f t="shared" si="128"/>
        <v>4Q14</v>
      </c>
      <c r="DI229" s="431" t="str">
        <f t="shared" si="128"/>
        <v>% Chg</v>
      </c>
      <c r="DJ229" s="430" t="str">
        <f t="shared" si="128"/>
        <v>1Q15</v>
      </c>
      <c r="DK229" s="431" t="str">
        <f t="shared" si="128"/>
        <v>% Chg</v>
      </c>
      <c r="DL229" s="430" t="str">
        <f t="shared" si="128"/>
        <v>2Q15</v>
      </c>
      <c r="DM229" s="431" t="str">
        <f t="shared" si="128"/>
        <v>% Chg</v>
      </c>
      <c r="DN229" s="430" t="str">
        <f t="shared" si="128"/>
        <v>3Q15</v>
      </c>
      <c r="DO229" s="431" t="str">
        <f t="shared" si="128"/>
        <v>% Chg</v>
      </c>
      <c r="DP229" s="430" t="str">
        <f t="shared" si="128"/>
        <v>4Q15</v>
      </c>
      <c r="DQ229" s="431" t="str">
        <f t="shared" si="128"/>
        <v>% Chg</v>
      </c>
      <c r="DR229" s="430" t="str">
        <f t="shared" si="128"/>
        <v>1Q16</v>
      </c>
      <c r="DS229" s="431" t="str">
        <f t="shared" si="128"/>
        <v>% Chg</v>
      </c>
      <c r="DT229" s="430" t="str">
        <f t="shared" si="128"/>
        <v>2Q16</v>
      </c>
      <c r="DU229" s="431" t="str">
        <f t="shared" si="128"/>
        <v>% Chg</v>
      </c>
      <c r="DV229" s="430" t="str">
        <f t="shared" si="128"/>
        <v>3Q16</v>
      </c>
      <c r="DW229" s="431" t="str">
        <f t="shared" si="128"/>
        <v>% Chg</v>
      </c>
      <c r="DX229" s="430" t="str">
        <f t="shared" si="128"/>
        <v>4Q16</v>
      </c>
      <c r="DY229" s="431" t="str">
        <f t="shared" si="128"/>
        <v>% Chg</v>
      </c>
      <c r="DZ229" s="430" t="str">
        <f t="shared" si="128"/>
        <v>1Q17</v>
      </c>
      <c r="EA229" s="431" t="str">
        <f t="shared" si="128"/>
        <v>% Chg</v>
      </c>
      <c r="EB229" s="430" t="str">
        <f t="shared" si="128"/>
        <v>2Q17</v>
      </c>
      <c r="EC229" s="431" t="str">
        <f t="shared" si="128"/>
        <v>% Chg</v>
      </c>
      <c r="ED229" s="430" t="str">
        <f t="shared" si="128"/>
        <v>3Q17</v>
      </c>
      <c r="EE229" s="431" t="str">
        <f t="shared" si="128"/>
        <v>% Chg</v>
      </c>
      <c r="EF229" s="430" t="str">
        <f t="shared" si="128"/>
        <v>4Q17</v>
      </c>
      <c r="EG229" s="431" t="str">
        <f t="shared" si="128"/>
        <v>% Chg</v>
      </c>
      <c r="EH229" s="430" t="str">
        <f t="shared" si="128"/>
        <v>1Q18E</v>
      </c>
      <c r="EI229" s="431" t="str">
        <f t="shared" si="128"/>
        <v>% Chg</v>
      </c>
      <c r="EJ229" s="430" t="str">
        <f t="shared" si="128"/>
        <v>2Q18E</v>
      </c>
      <c r="EK229" s="431" t="str">
        <f t="shared" si="128"/>
        <v>% Chg</v>
      </c>
      <c r="EL229" s="430" t="str">
        <f t="shared" si="128"/>
        <v>3Q18E</v>
      </c>
      <c r="EM229" s="431" t="str">
        <f t="shared" si="128"/>
        <v>% Chg</v>
      </c>
      <c r="EN229" s="430" t="str">
        <f t="shared" si="128"/>
        <v>4Q18E</v>
      </c>
      <c r="EO229" s="431" t="str">
        <f t="shared" si="128"/>
        <v>% Chg</v>
      </c>
      <c r="EP229" s="431"/>
      <c r="EQ229" s="492" t="str">
        <f t="shared" ref="EQ229:GK229" si="129">EQ$5</f>
        <v>2000</v>
      </c>
      <c r="ER229" s="431" t="str">
        <f t="shared" si="129"/>
        <v>% Chg</v>
      </c>
      <c r="ES229" s="492">
        <f t="shared" si="129"/>
        <v>2001</v>
      </c>
      <c r="ET229" s="431" t="str">
        <f t="shared" si="129"/>
        <v>% Chg</v>
      </c>
      <c r="EU229" s="492">
        <f t="shared" si="129"/>
        <v>2002</v>
      </c>
      <c r="EV229" s="431" t="str">
        <f t="shared" si="129"/>
        <v>% Chg</v>
      </c>
      <c r="EW229" s="430" t="str">
        <f t="shared" si="129"/>
        <v>2003</v>
      </c>
      <c r="EX229" s="431" t="str">
        <f t="shared" si="129"/>
        <v>% Chg</v>
      </c>
      <c r="EY229" s="430" t="str">
        <f t="shared" si="129"/>
        <v>2004</v>
      </c>
      <c r="EZ229" s="431" t="str">
        <f t="shared" si="129"/>
        <v>% Chg</v>
      </c>
      <c r="FA229" s="430" t="str">
        <f t="shared" si="129"/>
        <v>2005</v>
      </c>
      <c r="FB229" s="431" t="str">
        <f t="shared" si="129"/>
        <v>% Chg</v>
      </c>
      <c r="FC229" s="430" t="str">
        <f t="shared" si="129"/>
        <v>2006</v>
      </c>
      <c r="FD229" s="431" t="str">
        <f t="shared" si="129"/>
        <v>% Chg</v>
      </c>
      <c r="FE229" s="432">
        <f t="shared" si="129"/>
        <v>2007</v>
      </c>
      <c r="FF229" s="431" t="str">
        <f t="shared" si="129"/>
        <v>% Chg</v>
      </c>
      <c r="FG229" s="493" t="str">
        <f t="shared" si="129"/>
        <v>2008</v>
      </c>
      <c r="FH229" s="431" t="str">
        <f t="shared" si="129"/>
        <v>% Chg</v>
      </c>
      <c r="FI229" s="493" t="str">
        <f t="shared" si="129"/>
        <v>2009</v>
      </c>
      <c r="FJ229" s="431" t="str">
        <f t="shared" si="129"/>
        <v>% Chg</v>
      </c>
      <c r="FK229" s="493" t="str">
        <f t="shared" si="129"/>
        <v>2010</v>
      </c>
      <c r="FL229" s="431" t="str">
        <f t="shared" si="129"/>
        <v>% Chg</v>
      </c>
      <c r="FM229" s="493" t="str">
        <f t="shared" si="129"/>
        <v>2011</v>
      </c>
      <c r="FN229" s="431" t="str">
        <f t="shared" si="129"/>
        <v>% Chg</v>
      </c>
      <c r="FO229" s="430" t="str">
        <f t="shared" si="129"/>
        <v>2012</v>
      </c>
      <c r="FP229" s="431" t="str">
        <f t="shared" si="129"/>
        <v>% Chg</v>
      </c>
      <c r="FQ229" s="430" t="str">
        <f t="shared" si="129"/>
        <v>2013</v>
      </c>
      <c r="FR229" s="431" t="str">
        <f t="shared" si="129"/>
        <v>% Chg</v>
      </c>
      <c r="FS229" s="430" t="str">
        <f t="shared" si="129"/>
        <v>2014</v>
      </c>
      <c r="FT229" s="431" t="str">
        <f t="shared" si="129"/>
        <v>% Chg</v>
      </c>
      <c r="FU229" s="430" t="str">
        <f t="shared" si="129"/>
        <v>2015</v>
      </c>
      <c r="FV229" s="431" t="str">
        <f t="shared" si="129"/>
        <v>% Chg</v>
      </c>
      <c r="FW229" s="430" t="str">
        <f t="shared" si="129"/>
        <v>2016</v>
      </c>
      <c r="FX229" s="431" t="str">
        <f t="shared" si="129"/>
        <v>% Chg</v>
      </c>
      <c r="FY229" s="430" t="str">
        <f t="shared" si="129"/>
        <v>2017</v>
      </c>
      <c r="FZ229" s="431" t="str">
        <f t="shared" si="129"/>
        <v>% Chg</v>
      </c>
      <c r="GA229" s="430" t="str">
        <f t="shared" si="129"/>
        <v>2018E</v>
      </c>
      <c r="GB229" s="431" t="str">
        <f t="shared" si="129"/>
        <v>% Chg</v>
      </c>
      <c r="GC229" s="430" t="str">
        <f t="shared" si="129"/>
        <v>2019E</v>
      </c>
      <c r="GD229" s="431" t="str">
        <f t="shared" si="129"/>
        <v>% Chg</v>
      </c>
      <c r="GE229" s="430" t="str">
        <f t="shared" si="129"/>
        <v>2020E</v>
      </c>
      <c r="GF229" s="431" t="str">
        <f t="shared" si="129"/>
        <v>% Chg</v>
      </c>
      <c r="GG229" s="430" t="str">
        <f t="shared" si="129"/>
        <v>2021E</v>
      </c>
      <c r="GH229" s="431" t="str">
        <f t="shared" si="129"/>
        <v>% Chg</v>
      </c>
      <c r="GI229" s="430" t="str">
        <f t="shared" si="129"/>
        <v>2022E</v>
      </c>
      <c r="GJ229" s="431" t="str">
        <f t="shared" si="129"/>
        <v>% Chg</v>
      </c>
      <c r="GK229" s="431" t="str">
        <f t="shared" si="129"/>
        <v>CAGR (%)</v>
      </c>
      <c r="GL229" s="426"/>
    </row>
    <row r="230" spans="1:194" ht="12" hidden="1" customHeight="1" outlineLevel="1" x14ac:dyDescent="0.2">
      <c r="A230" s="437" t="s">
        <v>295</v>
      </c>
      <c r="B230" s="436"/>
      <c r="C230" s="435"/>
      <c r="D230" s="436"/>
      <c r="E230" s="435"/>
      <c r="F230" s="436"/>
      <c r="G230" s="435"/>
      <c r="H230" s="436"/>
      <c r="I230" s="435"/>
      <c r="J230" s="436"/>
      <c r="K230" s="435"/>
      <c r="L230" s="436"/>
      <c r="M230" s="435"/>
      <c r="N230" s="436"/>
      <c r="O230" s="435"/>
      <c r="P230" s="436"/>
      <c r="Q230" s="435"/>
      <c r="R230" s="436"/>
      <c r="S230" s="435"/>
      <c r="T230" s="436"/>
      <c r="U230" s="435"/>
      <c r="V230" s="436"/>
      <c r="W230" s="435"/>
      <c r="X230" s="436"/>
      <c r="Y230" s="435"/>
      <c r="Z230" s="436"/>
      <c r="AA230" s="435"/>
      <c r="AB230" s="436"/>
      <c r="AC230" s="435"/>
      <c r="AD230" s="436"/>
      <c r="AE230" s="435"/>
      <c r="AF230" s="436"/>
      <c r="AG230" s="435"/>
      <c r="AH230" s="436"/>
      <c r="AI230" s="435"/>
      <c r="AJ230" s="436"/>
      <c r="AK230" s="435"/>
      <c r="AL230" s="436"/>
      <c r="AM230" s="435"/>
      <c r="AN230" s="436"/>
      <c r="AO230" s="435"/>
      <c r="AP230" s="436"/>
      <c r="AQ230" s="435"/>
      <c r="AR230" s="436"/>
      <c r="AS230" s="435"/>
      <c r="AT230" s="436"/>
      <c r="AU230" s="435"/>
      <c r="AV230" s="436"/>
      <c r="AW230" s="435"/>
      <c r="AX230" s="436"/>
      <c r="AY230" s="435"/>
      <c r="AZ230" s="436"/>
      <c r="BA230" s="435"/>
      <c r="BB230" s="436"/>
      <c r="BC230" s="435"/>
      <c r="BD230" s="436"/>
      <c r="BE230" s="435"/>
      <c r="BF230" s="436"/>
      <c r="BG230" s="435"/>
      <c r="BH230" s="436"/>
      <c r="BI230" s="435"/>
      <c r="BJ230" s="436"/>
      <c r="BK230" s="435"/>
      <c r="BL230" s="436"/>
      <c r="BM230" s="435"/>
      <c r="BN230" s="436"/>
      <c r="BO230" s="435"/>
      <c r="BP230" s="436"/>
      <c r="BQ230" s="435"/>
      <c r="BR230" s="436"/>
      <c r="BS230" s="435"/>
      <c r="BT230" s="436"/>
      <c r="BU230" s="435"/>
      <c r="BV230" s="436"/>
      <c r="BW230" s="435"/>
      <c r="BX230" s="436"/>
      <c r="BY230" s="435"/>
      <c r="BZ230" s="436"/>
      <c r="CA230" s="435"/>
      <c r="CB230" s="436"/>
      <c r="CC230" s="435"/>
      <c r="CD230" s="436"/>
      <c r="CE230" s="435"/>
      <c r="CF230" s="436"/>
      <c r="CG230" s="435"/>
      <c r="CH230" s="436"/>
      <c r="CI230" s="435"/>
      <c r="CJ230" s="436"/>
      <c r="CK230" s="435"/>
      <c r="CL230" s="436"/>
      <c r="CM230" s="435"/>
      <c r="CN230" s="436"/>
      <c r="CO230" s="435"/>
      <c r="CP230" s="436"/>
      <c r="CQ230" s="435"/>
      <c r="CR230" s="436"/>
      <c r="CS230" s="435"/>
      <c r="CT230" s="436"/>
      <c r="CU230" s="435"/>
      <c r="CV230" s="436"/>
      <c r="CW230" s="435"/>
      <c r="CX230" s="436"/>
      <c r="CY230" s="435"/>
      <c r="CZ230" s="436"/>
      <c r="DA230" s="435"/>
      <c r="DB230" s="436"/>
      <c r="DC230" s="435"/>
      <c r="DD230" s="436"/>
      <c r="DE230" s="435"/>
      <c r="DF230" s="436"/>
      <c r="DG230" s="435"/>
      <c r="DH230" s="436"/>
      <c r="DI230" s="435"/>
      <c r="DJ230" s="436"/>
      <c r="DK230" s="435"/>
      <c r="DL230" s="436"/>
      <c r="DM230" s="435"/>
      <c r="DN230" s="436"/>
      <c r="DO230" s="435"/>
      <c r="DP230" s="436"/>
      <c r="DQ230" s="435"/>
      <c r="DR230" s="436"/>
      <c r="DS230" s="435"/>
      <c r="DT230" s="436"/>
      <c r="DU230" s="435"/>
      <c r="DV230" s="436"/>
      <c r="DW230" s="435"/>
      <c r="DX230" s="436"/>
      <c r="DY230" s="435"/>
      <c r="DZ230" s="436"/>
      <c r="EA230" s="435"/>
      <c r="EB230" s="436"/>
      <c r="EC230" s="435"/>
      <c r="ED230" s="436"/>
      <c r="EE230" s="435"/>
      <c r="EF230" s="436"/>
      <c r="EG230" s="435"/>
      <c r="EH230" s="436"/>
      <c r="EI230" s="435"/>
      <c r="EJ230" s="436"/>
      <c r="EK230" s="435"/>
      <c r="EL230" s="436"/>
      <c r="EM230" s="435"/>
      <c r="EN230" s="436"/>
      <c r="EO230" s="435"/>
      <c r="EP230" s="436"/>
      <c r="EQ230" s="436"/>
      <c r="ER230" s="435"/>
      <c r="ES230" s="436"/>
      <c r="ET230" s="435"/>
      <c r="EU230" s="436"/>
      <c r="EV230" s="435"/>
      <c r="EW230" s="436"/>
      <c r="EX230" s="435"/>
      <c r="EY230" s="436"/>
      <c r="EZ230" s="435"/>
      <c r="FA230" s="436"/>
      <c r="FB230" s="435"/>
      <c r="FC230" s="436"/>
      <c r="FD230" s="435"/>
      <c r="FE230" s="436"/>
      <c r="FF230" s="435"/>
      <c r="FG230" s="436"/>
      <c r="FH230" s="435"/>
      <c r="FI230" s="436"/>
      <c r="FJ230" s="435"/>
      <c r="FK230" s="436"/>
      <c r="FL230" s="435"/>
      <c r="FM230" s="436"/>
      <c r="FN230" s="435"/>
      <c r="FO230" s="436"/>
      <c r="FP230" s="435"/>
      <c r="FQ230" s="436"/>
      <c r="FR230" s="435"/>
      <c r="FS230" s="436"/>
      <c r="FT230" s="435"/>
      <c r="FU230" s="436"/>
      <c r="FV230" s="435"/>
      <c r="FW230" s="436"/>
      <c r="FX230" s="435"/>
      <c r="FY230" s="436"/>
      <c r="FZ230" s="435"/>
      <c r="GA230" s="436"/>
      <c r="GB230" s="435"/>
      <c r="GC230" s="436"/>
      <c r="GD230" s="435"/>
      <c r="GE230" s="436"/>
      <c r="GF230" s="435"/>
      <c r="GG230" s="436"/>
      <c r="GH230" s="435"/>
      <c r="GI230" s="436"/>
      <c r="GJ230" s="435"/>
      <c r="GK230" s="435"/>
      <c r="GL230" s="436"/>
    </row>
    <row r="231" spans="1:194" ht="12" hidden="1" customHeight="1" outlineLevel="1" x14ac:dyDescent="0.2">
      <c r="A231" s="433" t="str">
        <f>INPUT!B214</f>
        <v>Premiums</v>
      </c>
      <c r="B231" s="434">
        <f>INPUT!K214</f>
        <v>439</v>
      </c>
      <c r="C231" s="435">
        <f>INPUT!L214</f>
        <v>17.37967914438503</v>
      </c>
      <c r="D231" s="434">
        <f>INPUT!M214</f>
        <v>451</v>
      </c>
      <c r="E231" s="435">
        <f>INPUT!N214</f>
        <v>19.628647214854112</v>
      </c>
      <c r="F231" s="434">
        <f>INPUT!O214</f>
        <v>471</v>
      </c>
      <c r="G231" s="435">
        <f>INPUT!P214</f>
        <v>19.240506329113916</v>
      </c>
      <c r="H231" s="434">
        <f>INPUT!Q214</f>
        <v>483</v>
      </c>
      <c r="I231" s="435">
        <f>INPUT!R214</f>
        <v>18.382352941176471</v>
      </c>
      <c r="J231" s="434">
        <f>INPUT!S214</f>
        <v>524</v>
      </c>
      <c r="K231" s="435">
        <f>INPUT!T214</f>
        <v>19.36218678815489</v>
      </c>
      <c r="L231" s="434">
        <f>INPUT!U214</f>
        <v>544</v>
      </c>
      <c r="M231" s="435">
        <f>INPUT!V214</f>
        <v>20.620842572062092</v>
      </c>
      <c r="N231" s="434">
        <f>INPUT!W214</f>
        <v>568</v>
      </c>
      <c r="O231" s="435">
        <f>INPUT!X214</f>
        <v>20.594479830148614</v>
      </c>
      <c r="P231" s="434">
        <f>INPUT!Y214</f>
        <v>586</v>
      </c>
      <c r="Q231" s="435">
        <f>INPUT!Z214</f>
        <v>21.325051759834366</v>
      </c>
      <c r="R231" s="434">
        <f>INPUT!AA214</f>
        <v>624</v>
      </c>
      <c r="S231" s="435">
        <f>INPUT!AB214</f>
        <v>19.083969465648853</v>
      </c>
      <c r="T231" s="434">
        <f>INPUT!AC214</f>
        <v>637</v>
      </c>
      <c r="U231" s="435">
        <f>INPUT!AD214</f>
        <v>17.095588235294112</v>
      </c>
      <c r="V231" s="434">
        <f>INPUT!AE214</f>
        <v>660</v>
      </c>
      <c r="W231" s="435">
        <f>INPUT!AF214</f>
        <v>16.197183098591552</v>
      </c>
      <c r="X231" s="434">
        <f>INPUT!AG214</f>
        <v>673</v>
      </c>
      <c r="Y231" s="435">
        <f>INPUT!AH214</f>
        <v>14.846416382252571</v>
      </c>
      <c r="Z231" s="434">
        <f>INPUT!AI214</f>
        <v>710</v>
      </c>
      <c r="AA231" s="435">
        <f>INPUT!AJ214</f>
        <v>13.782051282051277</v>
      </c>
      <c r="AB231" s="434">
        <f>INPUT!AK214</f>
        <v>726</v>
      </c>
      <c r="AC231" s="435">
        <f>INPUT!AL214</f>
        <v>13.971742543171107</v>
      </c>
      <c r="AD231" s="434">
        <f>INPUT!AM214</f>
        <v>745</v>
      </c>
      <c r="AE231" s="435">
        <f>INPUT!AN214</f>
        <v>12.87878787878789</v>
      </c>
      <c r="AF231" s="434">
        <f>INPUT!AO214</f>
        <v>753</v>
      </c>
      <c r="AG231" s="435">
        <f>INPUT!AP214</f>
        <v>11.887072808320953</v>
      </c>
      <c r="AH231" s="434">
        <f>INPUT!AQ214</f>
        <v>787</v>
      </c>
      <c r="AI231" s="435">
        <f>INPUT!AR214</f>
        <v>10.845070422535219</v>
      </c>
      <c r="AJ231" s="434">
        <f>INPUT!AS214</f>
        <v>803</v>
      </c>
      <c r="AK231" s="435">
        <f>INPUT!AT214</f>
        <v>10.606060606060597</v>
      </c>
      <c r="AL231" s="434">
        <f>INPUT!AU214</f>
        <v>820</v>
      </c>
      <c r="AM231" s="435">
        <f>INPUT!AV214</f>
        <v>10.067114093959727</v>
      </c>
      <c r="AN231" s="434">
        <f>INPUT!AW214</f>
        <v>835</v>
      </c>
      <c r="AO231" s="435">
        <f>INPUT!AX214</f>
        <v>10.889774236387773</v>
      </c>
      <c r="AP231" s="434">
        <f>INPUT!AY214</f>
        <v>866</v>
      </c>
      <c r="AQ231" s="435">
        <f>INPUT!AZ214</f>
        <v>10.038119440914862</v>
      </c>
      <c r="AR231" s="434">
        <f>INPUT!BA214</f>
        <v>878</v>
      </c>
      <c r="AS231" s="435">
        <f>INPUT!BB214</f>
        <v>9.3399750933997439</v>
      </c>
      <c r="AT231" s="434">
        <f>INPUT!BC214</f>
        <v>898</v>
      </c>
      <c r="AU231" s="435">
        <f>INPUT!BD214</f>
        <v>9.512195121951228</v>
      </c>
      <c r="AV231" s="434">
        <f>INPUT!BE214</f>
        <v>910</v>
      </c>
      <c r="AW231" s="435">
        <f>INPUT!BF214</f>
        <v>8.9820359281437057</v>
      </c>
      <c r="AX231" s="434">
        <f>INPUT!BG214</f>
        <v>961</v>
      </c>
      <c r="AY231" s="435">
        <f>INPUT!BH214</f>
        <v>10.969976905311785</v>
      </c>
      <c r="AZ231" s="434">
        <f>INPUT!BI214</f>
        <v>972</v>
      </c>
      <c r="BA231" s="435">
        <f>INPUT!BJ214</f>
        <v>10.70615034168565</v>
      </c>
      <c r="BB231" s="434">
        <f>INPUT!BK214</f>
        <v>993</v>
      </c>
      <c r="BC231" s="435">
        <f>INPUT!BL214</f>
        <v>10.579064587973264</v>
      </c>
      <c r="BD231" s="434">
        <f>INPUT!BM214</f>
        <v>1010</v>
      </c>
      <c r="BE231" s="435">
        <f>INPUT!BN214</f>
        <v>10.989010989010994</v>
      </c>
      <c r="BF231" s="434">
        <f>INPUT!BO214</f>
        <v>1050</v>
      </c>
      <c r="BG231" s="435">
        <f>INPUT!BP214</f>
        <v>9.2611862643080087</v>
      </c>
      <c r="BH231" s="434">
        <f>INPUT!BQ214</f>
        <v>1064</v>
      </c>
      <c r="BI231" s="435">
        <f>INPUT!BR214</f>
        <v>9.4650205761316784</v>
      </c>
      <c r="BJ231" s="434">
        <f>INPUT!BS214</f>
        <v>1078</v>
      </c>
      <c r="BK231" s="435">
        <f>INPUT!BT214</f>
        <v>8.5599194360523647</v>
      </c>
      <c r="BL231" s="434">
        <f>INPUT!BU214</f>
        <v>1080</v>
      </c>
      <c r="BM231" s="435">
        <f>INPUT!BV214</f>
        <v>6.9306930693069368</v>
      </c>
      <c r="BN231" s="434">
        <f>INPUT!BW214</f>
        <v>1103</v>
      </c>
      <c r="BO231" s="435">
        <f>INPUT!BX214</f>
        <v>5.0476190476190563</v>
      </c>
      <c r="BP231" s="434">
        <f>INPUT!BY214</f>
        <v>1094</v>
      </c>
      <c r="BQ231" s="435">
        <f>INPUT!BZ214</f>
        <v>2.8195488721804551</v>
      </c>
      <c r="BR231" s="434">
        <f>INPUT!CA214</f>
        <v>1110</v>
      </c>
      <c r="BS231" s="435">
        <f>INPUT!CB214</f>
        <v>2.9684601113172615</v>
      </c>
      <c r="BT231" s="434">
        <f>INPUT!CC214</f>
        <v>1136</v>
      </c>
      <c r="BU231" s="435">
        <f>INPUT!CD214</f>
        <v>5.1851851851851816</v>
      </c>
      <c r="BV231" s="434">
        <f>INPUT!CE214</f>
        <v>1142</v>
      </c>
      <c r="BW231" s="435">
        <f>INPUT!CF214</f>
        <v>3.5358114233907445</v>
      </c>
      <c r="BX231" s="434">
        <f>INPUT!CG214</f>
        <v>1147</v>
      </c>
      <c r="BY231" s="435">
        <f>INPUT!CH214</f>
        <v>4.8446069469835429</v>
      </c>
      <c r="BZ231" s="434">
        <f>INPUT!CI214</f>
        <v>1150.3</v>
      </c>
      <c r="CA231" s="435">
        <f>INPUT!CJ214</f>
        <v>3.6306306306306269</v>
      </c>
      <c r="CB231" s="434">
        <f>INPUT!CK214</f>
        <v>1148</v>
      </c>
      <c r="CC231" s="435">
        <f>INPUT!CL214</f>
        <v>1.0563380281690238</v>
      </c>
      <c r="CD231" s="434">
        <f>INPUT!CM214</f>
        <v>1169</v>
      </c>
      <c r="CE231" s="435">
        <f>INPUT!CN214</f>
        <v>2.3642732049036885</v>
      </c>
      <c r="CF231" s="434">
        <f>INPUT!CO214</f>
        <v>1186</v>
      </c>
      <c r="CG231" s="435">
        <f>INPUT!CP214</f>
        <v>3.4001743679163088</v>
      </c>
      <c r="CH231" s="434">
        <f>INPUT!CQ214</f>
        <v>1192</v>
      </c>
      <c r="CI231" s="435">
        <f>INPUT!CR214</f>
        <v>3.6251412674954464</v>
      </c>
      <c r="CJ231" s="434">
        <f>INPUT!CS214</f>
        <v>1195</v>
      </c>
      <c r="CK231" s="435">
        <f>INPUT!CT214</f>
        <v>4.0940766550522589</v>
      </c>
      <c r="CL231" s="434">
        <f>INPUT!CU214</f>
        <v>1231</v>
      </c>
      <c r="CM231" s="435">
        <f>INPUT!CV214</f>
        <v>5.3036783575705737</v>
      </c>
      <c r="CN231" s="434">
        <f>INPUT!CW214</f>
        <v>1251</v>
      </c>
      <c r="CO231" s="435">
        <f>INPUT!CX214</f>
        <v>5.4806070826306952</v>
      </c>
      <c r="CP231" s="434">
        <f>INPUT!CY214</f>
        <v>1254</v>
      </c>
      <c r="CQ231" s="435">
        <f>INPUT!CZ214</f>
        <v>5.2013422818791843</v>
      </c>
      <c r="CR231" s="434">
        <f>INPUT!DA214</f>
        <v>1261</v>
      </c>
      <c r="CS231" s="435">
        <f>INPUT!DB214</f>
        <v>5.5230125523012541</v>
      </c>
      <c r="CT231" s="434">
        <f>INPUT!DC214</f>
        <v>1280</v>
      </c>
      <c r="CU231" s="435">
        <f>INPUT!DD214</f>
        <v>3.9805036555645712</v>
      </c>
      <c r="CV231" s="434">
        <f>INPUT!DE214</f>
        <v>1295</v>
      </c>
      <c r="CW231" s="435">
        <f>INPUT!DF214</f>
        <v>3.5171862509991936</v>
      </c>
      <c r="CX231" s="434">
        <f>INPUT!DG214</f>
        <v>1293</v>
      </c>
      <c r="CY231" s="435">
        <f>INPUT!DH214</f>
        <v>3.1100478468899517</v>
      </c>
      <c r="CZ231" s="434">
        <f>INPUT!DI214</f>
        <v>1285</v>
      </c>
      <c r="DA231" s="435">
        <f>INPUT!DJ214</f>
        <v>1.9032513877874635</v>
      </c>
      <c r="DB231" s="434">
        <f>INPUT!DK214</f>
        <v>1294</v>
      </c>
      <c r="DC231" s="435">
        <f>INPUT!DL214</f>
        <v>1.0937500000000044</v>
      </c>
      <c r="DD231" s="434">
        <f>INPUT!DM214</f>
        <v>1311</v>
      </c>
      <c r="DE231" s="435">
        <f>INPUT!DN214</f>
        <v>1.2355212355212419</v>
      </c>
      <c r="DF231" s="434">
        <f>INPUT!DO214</f>
        <v>1306</v>
      </c>
      <c r="DG231" s="435">
        <f>INPUT!DP214</f>
        <v>1.0054137664346374</v>
      </c>
      <c r="DH231" s="434">
        <f>INPUT!DQ214</f>
        <v>1301</v>
      </c>
      <c r="DI231" s="435">
        <f>INPUT!DR214</f>
        <v>1.2451361867704236</v>
      </c>
      <c r="DJ231" s="434">
        <f>INPUT!DS214</f>
        <v>1339</v>
      </c>
      <c r="DK231" s="435">
        <f>INPUT!DT214</f>
        <v>3.4775888717156089</v>
      </c>
      <c r="DL231" s="434">
        <f>INPUT!DU214</f>
        <v>1331</v>
      </c>
      <c r="DM231" s="435">
        <f>INPUT!DV214</f>
        <v>1.5255530129671957</v>
      </c>
      <c r="DN231" s="434">
        <f>INPUT!DW214</f>
        <v>1346</v>
      </c>
      <c r="DO231" s="435">
        <f>INPUT!DX214</f>
        <v>3.0627871362940207</v>
      </c>
      <c r="DP231" s="434">
        <f>INPUT!DY214</f>
        <v>1331</v>
      </c>
      <c r="DQ231" s="435">
        <f>INPUT!DZ214</f>
        <v>2.3059185242121361</v>
      </c>
      <c r="DR231" s="434">
        <f>INPUT!EA214</f>
        <v>1367</v>
      </c>
      <c r="DS231" s="435">
        <f>INPUT!EB214</f>
        <v>2.0911127707244237</v>
      </c>
      <c r="DT231" s="434">
        <f>INPUT!EC214</f>
        <v>1362</v>
      </c>
      <c r="DU231" s="435">
        <f>INPUT!ED214</f>
        <v>2.3290758827948954</v>
      </c>
      <c r="DV231" s="434">
        <f>INPUT!EE214</f>
        <v>1365</v>
      </c>
      <c r="DW231" s="435">
        <f>INPUT!EF214</f>
        <v>1.4115898959881079</v>
      </c>
      <c r="DX231" s="434">
        <f>INPUT!EG214</f>
        <v>1361</v>
      </c>
      <c r="DY231" s="435">
        <f>INPUT!EH214</f>
        <v>2.2539444027047439</v>
      </c>
      <c r="DZ231" s="434">
        <f>INPUT!EI214</f>
        <v>1390</v>
      </c>
      <c r="EA231" s="435">
        <f>INPUT!EJ214</f>
        <v>1.6825164594001407</v>
      </c>
      <c r="EB231" s="434">
        <f>INPUT!EK214</f>
        <v>1388</v>
      </c>
      <c r="EC231" s="435">
        <f>INPUT!EL214</f>
        <v>1.9089574155653377</v>
      </c>
      <c r="ED231" s="434">
        <f>INPUT!EM214</f>
        <v>1393</v>
      </c>
      <c r="EE231" s="435">
        <f>INPUT!EN214</f>
        <v>2.051282051282044</v>
      </c>
      <c r="EF231" s="434">
        <f>INPUT!EO214</f>
        <v>1391</v>
      </c>
      <c r="EG231" s="435">
        <f>INPUT!EP214</f>
        <v>2.2042615723732562</v>
      </c>
      <c r="EH231" s="434">
        <f>INPUT!EQ214</f>
        <v>1422.6912446107528</v>
      </c>
      <c r="EI231" s="435">
        <f>INPUT!ER214</f>
        <v>2.3518881014930049</v>
      </c>
      <c r="EJ231" s="434">
        <f>INPUT!ES214</f>
        <v>1423.5856629969808</v>
      </c>
      <c r="EK231" s="435">
        <f>INPUT!ET214</f>
        <v>2.5638085732694993</v>
      </c>
      <c r="EL231" s="434">
        <f>INPUT!EU214</f>
        <v>1432.2621125711669</v>
      </c>
      <c r="EM231" s="435">
        <f>INPUT!EV214</f>
        <v>2.8185292585187982</v>
      </c>
      <c r="EN231" s="434">
        <f>INPUT!EW214</f>
        <v>1455.8279963720915</v>
      </c>
      <c r="EO231" s="435">
        <f>INPUT!EX214</f>
        <v>4.6605317305601357</v>
      </c>
      <c r="EP231" s="434"/>
      <c r="EQ231" s="434">
        <f>INPUT!FF214</f>
        <v>1554</v>
      </c>
      <c r="ER231" s="435">
        <f>INPUT!FG214</f>
        <v>14.432989690721643</v>
      </c>
      <c r="ES231" s="434">
        <f>INPUT!FH214</f>
        <v>1844</v>
      </c>
      <c r="ET231" s="435">
        <f>INPUT!FI214</f>
        <v>18.661518661518663</v>
      </c>
      <c r="EU231" s="434">
        <f>INPUT!FJ214</f>
        <v>2222</v>
      </c>
      <c r="EV231" s="435">
        <f>INPUT!FK214</f>
        <v>20.49891540130151</v>
      </c>
      <c r="EW231" s="434">
        <f>INPUT!FL214</f>
        <v>2594</v>
      </c>
      <c r="EX231" s="435">
        <f>INPUT!FM214</f>
        <v>16.741674167416743</v>
      </c>
      <c r="EY231" s="434">
        <f>INPUT!FN214</f>
        <v>2934</v>
      </c>
      <c r="EZ231" s="435">
        <f>INPUT!FO214</f>
        <v>13.107170393215117</v>
      </c>
      <c r="FA231" s="434">
        <f>INPUT!FP214</f>
        <v>3245</v>
      </c>
      <c r="FB231" s="435">
        <f>INPUT!FQ214</f>
        <v>10.59986366734833</v>
      </c>
      <c r="FC231" s="434">
        <f>INPUT!FR214</f>
        <v>3552</v>
      </c>
      <c r="FD231" s="435">
        <f>INPUT!FS214</f>
        <v>9.4607087827426781</v>
      </c>
      <c r="FE231" s="434">
        <f>INPUT!FT214</f>
        <v>3936</v>
      </c>
      <c r="FF231" s="435">
        <f>INPUT!FU214</f>
        <v>10.810810810810811</v>
      </c>
      <c r="FG231" s="434">
        <f>INPUT!FV214</f>
        <v>4272</v>
      </c>
      <c r="FH231" s="435">
        <f>INPUT!FW214</f>
        <v>8.5365853658536661</v>
      </c>
      <c r="FI231" s="434">
        <f>INPUT!FX214</f>
        <v>4443</v>
      </c>
      <c r="FJ231" s="435">
        <f>INPUT!FY214</f>
        <v>4.0028089887640395</v>
      </c>
      <c r="FK231" s="434">
        <f>INPUT!FZ214</f>
        <v>4587.3</v>
      </c>
      <c r="FL231" s="435">
        <f>INPUT!GA214</f>
        <v>3.247805536799464</v>
      </c>
      <c r="FM231" s="434">
        <f>INPUT!GB214</f>
        <v>4742</v>
      </c>
      <c r="FN231" s="435">
        <f>INPUT!GC214</f>
        <v>3.3723541080810104</v>
      </c>
      <c r="FO231" s="434">
        <f>INPUT!GD214</f>
        <v>4997</v>
      </c>
      <c r="FP231" s="435">
        <f>INPUT!GE214</f>
        <v>5.3774778574441129</v>
      </c>
      <c r="FQ231" s="434">
        <f>INPUT!GF214</f>
        <v>5153</v>
      </c>
      <c r="FR231" s="435">
        <f>INPUT!GG214</f>
        <v>3.1218731238743302</v>
      </c>
      <c r="FS231" s="434">
        <f>INPUT!GH214</f>
        <v>5212</v>
      </c>
      <c r="FT231" s="435">
        <f>INPUT!GI214</f>
        <v>1.1449640985833565</v>
      </c>
      <c r="FU231" s="434">
        <f>INPUT!GJ214</f>
        <v>5347</v>
      </c>
      <c r="FV231" s="435">
        <f>INPUT!GK214</f>
        <v>2.5901765157329226</v>
      </c>
      <c r="FW231" s="434">
        <f>INPUT!GL214</f>
        <v>5455</v>
      </c>
      <c r="FX231" s="435">
        <f>INPUT!GM214</f>
        <v>2.0198242004862532</v>
      </c>
      <c r="FY231" s="434">
        <f>INPUT!GN214</f>
        <v>5562</v>
      </c>
      <c r="FZ231" s="435">
        <f>INPUT!GO214</f>
        <v>1.9615032080659844</v>
      </c>
      <c r="GA231" s="434">
        <f>INPUT!GP214</f>
        <v>5734.367016550992</v>
      </c>
      <c r="GB231" s="435">
        <f>INPUT!GQ214</f>
        <v>3.0990114446420636</v>
      </c>
      <c r="GC231" s="434">
        <f>INPUT!GR214</f>
        <v>6119.0561809125029</v>
      </c>
      <c r="GD231" s="435">
        <f>INPUT!GS214</f>
        <v>6.7084852303870735</v>
      </c>
      <c r="GE231" s="434">
        <f>INPUT!GT214</f>
        <v>6562.0752245563526</v>
      </c>
      <c r="GF231" s="435">
        <f>INPUT!GU214</f>
        <v>7.2399898047313727</v>
      </c>
      <c r="GG231" s="434">
        <f>INPUT!GV214</f>
        <v>7015.8128759778556</v>
      </c>
      <c r="GH231" s="435">
        <f>INPUT!GW214</f>
        <v>6.9145451079795972</v>
      </c>
      <c r="GI231" s="434">
        <f>INPUT!GX214</f>
        <v>7484.2943055461683</v>
      </c>
      <c r="GJ231" s="435">
        <f>INPUT!GY214</f>
        <v>6.6775074798872236</v>
      </c>
      <c r="GK231" s="435">
        <f>INPUT!GZ214</f>
        <v>6.1167582968507883</v>
      </c>
      <c r="GL231" s="436"/>
    </row>
    <row r="232" spans="1:194" ht="12" hidden="1" customHeight="1" outlineLevel="1" x14ac:dyDescent="0.2">
      <c r="A232" s="433" t="str">
        <f>INPUT!B65</f>
        <v>Investment Income</v>
      </c>
      <c r="B232" s="434">
        <f>INPUT!K219</f>
        <v>73</v>
      </c>
      <c r="C232" s="435">
        <f>INPUT!L219</f>
        <v>8.9552238805970177</v>
      </c>
      <c r="D232" s="434">
        <f>INPUT!M219</f>
        <v>75</v>
      </c>
      <c r="E232" s="435">
        <f>INPUT!N219</f>
        <v>10.294117647058831</v>
      </c>
      <c r="F232" s="434">
        <f>INPUT!O219</f>
        <v>77</v>
      </c>
      <c r="G232" s="435">
        <f>INPUT!P219</f>
        <v>10.000000000000009</v>
      </c>
      <c r="H232" s="434">
        <f>INPUT!Q219</f>
        <v>79</v>
      </c>
      <c r="I232" s="435">
        <f>INPUT!R219</f>
        <v>9.7222222222222321</v>
      </c>
      <c r="J232" s="434">
        <f>INPUT!S219</f>
        <v>80</v>
      </c>
      <c r="K232" s="435">
        <f>INPUT!T219</f>
        <v>9.5890410958904049</v>
      </c>
      <c r="L232" s="434">
        <f>INPUT!U219</f>
        <v>81</v>
      </c>
      <c r="M232" s="435">
        <f>INPUT!V219</f>
        <v>8.0000000000000071</v>
      </c>
      <c r="N232" s="434">
        <f>INPUT!W219</f>
        <v>84</v>
      </c>
      <c r="O232" s="435">
        <f>INPUT!X219</f>
        <v>9.0909090909090828</v>
      </c>
      <c r="P232" s="434">
        <f>INPUT!Y219</f>
        <v>86</v>
      </c>
      <c r="Q232" s="435">
        <f>INPUT!Z219</f>
        <v>8.8607594936708889</v>
      </c>
      <c r="R232" s="434">
        <f>INPUT!AA219</f>
        <v>88</v>
      </c>
      <c r="S232" s="435">
        <f>INPUT!AB219</f>
        <v>10.000000000000009</v>
      </c>
      <c r="T232" s="434">
        <f>INPUT!AC219</f>
        <v>87</v>
      </c>
      <c r="U232" s="435">
        <f>INPUT!AD219</f>
        <v>7.4074074074074181</v>
      </c>
      <c r="V232" s="434">
        <f>INPUT!AE219</f>
        <v>92</v>
      </c>
      <c r="W232" s="435">
        <f>INPUT!AF219</f>
        <v>9.5238095238095344</v>
      </c>
      <c r="X232" s="434">
        <f>INPUT!AG219</f>
        <v>95</v>
      </c>
      <c r="Y232" s="435">
        <f>INPUT!AH219</f>
        <v>10.465116279069765</v>
      </c>
      <c r="Z232" s="434">
        <f>INPUT!AI219</f>
        <v>97</v>
      </c>
      <c r="AA232" s="435">
        <f>INPUT!AJ219</f>
        <v>10.22727272727273</v>
      </c>
      <c r="AB232" s="434">
        <f>INPUT!AK219</f>
        <v>98</v>
      </c>
      <c r="AC232" s="435">
        <f>INPUT!AL219</f>
        <v>12.643678160919535</v>
      </c>
      <c r="AD232" s="434">
        <f>INPUT!AM219</f>
        <v>100</v>
      </c>
      <c r="AE232" s="435">
        <f>INPUT!AN219</f>
        <v>8.6956521739130377</v>
      </c>
      <c r="AF232" s="434">
        <f>INPUT!AO219</f>
        <v>101</v>
      </c>
      <c r="AG232" s="435">
        <f>INPUT!AP219</f>
        <v>6.315789473684208</v>
      </c>
      <c r="AH232" s="434">
        <f>INPUT!AQ219</f>
        <v>102</v>
      </c>
      <c r="AI232" s="435">
        <f>INPUT!AR219</f>
        <v>5.1546391752577359</v>
      </c>
      <c r="AJ232" s="434">
        <f>INPUT!AS219</f>
        <v>104</v>
      </c>
      <c r="AK232" s="435">
        <f>INPUT!AT219</f>
        <v>6.1224489795918435</v>
      </c>
      <c r="AL232" s="434">
        <f>INPUT!AU219</f>
        <v>107</v>
      </c>
      <c r="AM232" s="435">
        <f>INPUT!AV219</f>
        <v>7.0000000000000062</v>
      </c>
      <c r="AN232" s="434">
        <f>INPUT!AW219</f>
        <v>108</v>
      </c>
      <c r="AO232" s="435">
        <f>INPUT!AX219</f>
        <v>6.9306930693069368</v>
      </c>
      <c r="AP232" s="434">
        <f>INPUT!AY219</f>
        <v>110</v>
      </c>
      <c r="AQ232" s="435">
        <f>INPUT!AZ219</f>
        <v>7.8431372549019551</v>
      </c>
      <c r="AR232" s="434">
        <f>INPUT!BA219</f>
        <v>115</v>
      </c>
      <c r="AS232" s="435">
        <f>INPUT!BB219</f>
        <v>10.576923076923084</v>
      </c>
      <c r="AT232" s="434">
        <f>INPUT!BC219</f>
        <v>120</v>
      </c>
      <c r="AU232" s="435">
        <f>INPUT!BD219</f>
        <v>12.149532710280365</v>
      </c>
      <c r="AV232" s="434">
        <f>INPUT!BE219</f>
        <v>120</v>
      </c>
      <c r="AW232" s="435">
        <f>INPUT!BF219</f>
        <v>11.111111111111116</v>
      </c>
      <c r="AX232" s="434">
        <f>INPUT!BG219</f>
        <v>122</v>
      </c>
      <c r="AY232" s="435">
        <f>INPUT!BH219</f>
        <v>10.909090909090914</v>
      </c>
      <c r="AZ232" s="434">
        <f>INPUT!BI219</f>
        <v>124</v>
      </c>
      <c r="BA232" s="435">
        <f>INPUT!BJ219</f>
        <v>7.8260869565217384</v>
      </c>
      <c r="BB232" s="434">
        <f>INPUT!BK219</f>
        <v>127</v>
      </c>
      <c r="BC232" s="435">
        <f>INPUT!BL219</f>
        <v>5.8333333333333348</v>
      </c>
      <c r="BD232" s="434">
        <f>INPUT!BM219</f>
        <v>127</v>
      </c>
      <c r="BE232" s="435">
        <f>INPUT!BN219</f>
        <v>5.8333333333333348</v>
      </c>
      <c r="BF232" s="434">
        <f>INPUT!BO219</f>
        <v>123</v>
      </c>
      <c r="BG232" s="435">
        <f>INPUT!BP219</f>
        <v>0.81967213114753079</v>
      </c>
      <c r="BH232" s="434">
        <f>INPUT!BQ219</f>
        <v>125</v>
      </c>
      <c r="BI232" s="435">
        <f>INPUT!BR219</f>
        <v>0.80645161290322509</v>
      </c>
      <c r="BJ232" s="434">
        <f>INPUT!BS219</f>
        <v>129</v>
      </c>
      <c r="BK232" s="435">
        <f>INPUT!BT219</f>
        <v>1.5748031496062964</v>
      </c>
      <c r="BL232" s="434">
        <f>INPUT!BU219</f>
        <v>128</v>
      </c>
      <c r="BM232" s="435">
        <f>INPUT!BV219</f>
        <v>0.78740157480314821</v>
      </c>
      <c r="BN232" s="434">
        <f>INPUT!BW219</f>
        <v>125</v>
      </c>
      <c r="BO232" s="435">
        <f>INPUT!BX219</f>
        <v>1.6260162601626105</v>
      </c>
      <c r="BP232" s="434">
        <f>INPUT!BY219</f>
        <v>127</v>
      </c>
      <c r="BQ232" s="435">
        <f>INPUT!BZ219</f>
        <v>1.6000000000000014</v>
      </c>
      <c r="BR232" s="434">
        <f>INPUT!CA219</f>
        <v>123</v>
      </c>
      <c r="BS232" s="435">
        <f>INPUT!CB219</f>
        <v>-4.651162790697672</v>
      </c>
      <c r="BT232" s="434">
        <f>INPUT!CC219</f>
        <v>124</v>
      </c>
      <c r="BU232" s="435">
        <f>INPUT!CD219</f>
        <v>-3.125</v>
      </c>
      <c r="BV232" s="434">
        <f>INPUT!CE219</f>
        <v>132</v>
      </c>
      <c r="BW232" s="435">
        <f>INPUT!CF219</f>
        <v>5.600000000000005</v>
      </c>
      <c r="BX232" s="434">
        <f>INPUT!CG219</f>
        <v>135</v>
      </c>
      <c r="BY232" s="435">
        <f>INPUT!CH219</f>
        <v>6.2992125984252079</v>
      </c>
      <c r="BZ232" s="434">
        <f>INPUT!CI219</f>
        <v>138</v>
      </c>
      <c r="CA232" s="435">
        <f>INPUT!CJ219</f>
        <v>12.195121951219523</v>
      </c>
      <c r="CB232" s="434">
        <f>INPUT!CK219</f>
        <v>144</v>
      </c>
      <c r="CC232" s="435">
        <f>INPUT!CL219</f>
        <v>16.129032258064523</v>
      </c>
      <c r="CD232" s="434">
        <f>INPUT!CM219</f>
        <v>144</v>
      </c>
      <c r="CE232" s="435">
        <f>INPUT!CN219</f>
        <v>9.0909090909090828</v>
      </c>
      <c r="CF232" s="434">
        <f>INPUT!CO219</f>
        <v>148</v>
      </c>
      <c r="CG232" s="435">
        <f>INPUT!CP219</f>
        <v>9.6296296296296333</v>
      </c>
      <c r="CH232" s="434">
        <f>INPUT!CQ219</f>
        <v>147</v>
      </c>
      <c r="CI232" s="435">
        <f>INPUT!CR219</f>
        <v>6.5217391304347894</v>
      </c>
      <c r="CJ232" s="434">
        <f>INPUT!CS219</f>
        <v>149</v>
      </c>
      <c r="CK232" s="435">
        <f>INPUT!CT219</f>
        <v>3.4722222222222321</v>
      </c>
      <c r="CL232" s="434">
        <f>INPUT!CU219</f>
        <v>152</v>
      </c>
      <c r="CM232" s="435">
        <f>INPUT!CV219</f>
        <v>5.555555555555558</v>
      </c>
      <c r="CN232" s="434">
        <f>INPUT!CW219</f>
        <v>153</v>
      </c>
      <c r="CO232" s="435">
        <f>INPUT!CX219</f>
        <v>3.3783783783783772</v>
      </c>
      <c r="CP232" s="434">
        <f>INPUT!CY219</f>
        <v>153</v>
      </c>
      <c r="CQ232" s="435">
        <f>INPUT!CZ219</f>
        <v>4.081632653061229</v>
      </c>
      <c r="CR232" s="434">
        <f>INPUT!DA219</f>
        <v>156</v>
      </c>
      <c r="CS232" s="435">
        <f>INPUT!DB219</f>
        <v>4.6979865771812124</v>
      </c>
      <c r="CT232" s="434">
        <f>INPUT!DC219</f>
        <v>157</v>
      </c>
      <c r="CU232" s="435">
        <f>INPUT!DD219</f>
        <v>3.289473684210531</v>
      </c>
      <c r="CV232" s="434">
        <f>INPUT!DE219</f>
        <v>158</v>
      </c>
      <c r="CW232" s="435">
        <f>INPUT!DF219</f>
        <v>3.2679738562091609</v>
      </c>
      <c r="CX232" s="434">
        <f>INPUT!DG219</f>
        <v>159</v>
      </c>
      <c r="CY232" s="435">
        <f>INPUT!DH219</f>
        <v>3.9215686274509887</v>
      </c>
      <c r="CZ232" s="434">
        <f>INPUT!DI219</f>
        <v>159</v>
      </c>
      <c r="DA232" s="435">
        <f>INPUT!DJ219</f>
        <v>1.9230769230769162</v>
      </c>
      <c r="DB232" s="434">
        <f>INPUT!DK219</f>
        <v>161</v>
      </c>
      <c r="DC232" s="435">
        <f>INPUT!DL219</f>
        <v>2.5477707006369421</v>
      </c>
      <c r="DD232" s="434">
        <f>INPUT!DM219</f>
        <v>161</v>
      </c>
      <c r="DE232" s="435">
        <f>INPUT!DN219</f>
        <v>1.8987341772152</v>
      </c>
      <c r="DF232" s="434">
        <f>INPUT!DO219</f>
        <v>162</v>
      </c>
      <c r="DG232" s="435">
        <f>INPUT!DP219</f>
        <v>1.8867924528301883</v>
      </c>
      <c r="DH232" s="434">
        <f>INPUT!DQ219</f>
        <v>161</v>
      </c>
      <c r="DI232" s="435">
        <f>INPUT!DR219</f>
        <v>1.2578616352201255</v>
      </c>
      <c r="DJ232" s="434">
        <f>INPUT!DS219</f>
        <v>166</v>
      </c>
      <c r="DK232" s="435">
        <f>INPUT!DT219</f>
        <v>3.105590062111796</v>
      </c>
      <c r="DL232" s="434">
        <f>INPUT!DU219</f>
        <v>168</v>
      </c>
      <c r="DM232" s="435">
        <f>INPUT!DV219</f>
        <v>4.3478260869565188</v>
      </c>
      <c r="DN232" s="434">
        <f>INPUT!DW219</f>
        <v>173</v>
      </c>
      <c r="DO232" s="435">
        <f>INPUT!DX219</f>
        <v>6.7901234567901314</v>
      </c>
      <c r="DP232" s="434">
        <f>INPUT!DY219</f>
        <v>171</v>
      </c>
      <c r="DQ232" s="435">
        <f>INPUT!DZ219</f>
        <v>6.211180124223592</v>
      </c>
      <c r="DR232" s="434">
        <f>INPUT!EA219</f>
        <v>174</v>
      </c>
      <c r="DS232" s="435">
        <f>INPUT!EB219</f>
        <v>4.8192771084337283</v>
      </c>
      <c r="DT232" s="434">
        <f>INPUT!EC219</f>
        <v>176</v>
      </c>
      <c r="DU232" s="435">
        <f>INPUT!ED219</f>
        <v>4.7619047619047672</v>
      </c>
      <c r="DV232" s="434">
        <f>INPUT!EE219</f>
        <v>176</v>
      </c>
      <c r="DW232" s="435">
        <f>INPUT!EF219</f>
        <v>1.7341040462427681</v>
      </c>
      <c r="DX232" s="434">
        <f>INPUT!EG219</f>
        <v>177</v>
      </c>
      <c r="DY232" s="435">
        <f>INPUT!EH219</f>
        <v>3.5087719298245723</v>
      </c>
      <c r="DZ232" s="434">
        <f>INPUT!EI219</f>
        <v>178</v>
      </c>
      <c r="EA232" s="435">
        <f>INPUT!EJ219</f>
        <v>2.2988505747126409</v>
      </c>
      <c r="EB232" s="434">
        <f>INPUT!EK219</f>
        <v>180</v>
      </c>
      <c r="EC232" s="435">
        <f>INPUT!EL219</f>
        <v>2.2727272727272707</v>
      </c>
      <c r="ED232" s="434">
        <f>INPUT!EM219</f>
        <v>181</v>
      </c>
      <c r="EE232" s="435">
        <f>INPUT!EN219</f>
        <v>2.8409090909090828</v>
      </c>
      <c r="EF232" s="434">
        <f>INPUT!EO219</f>
        <v>182</v>
      </c>
      <c r="EG232" s="435">
        <f>INPUT!EP219</f>
        <v>2.8248587570621542</v>
      </c>
      <c r="EH232" s="434">
        <f>INPUT!EQ219</f>
        <v>178.97717890175383</v>
      </c>
      <c r="EI232" s="435">
        <f>INPUT!ER219</f>
        <v>0.5489769110976539</v>
      </c>
      <c r="EJ232" s="434">
        <f>INPUT!ES219</f>
        <v>179.08969838209174</v>
      </c>
      <c r="EK232" s="435">
        <f>INPUT!ET219</f>
        <v>-0.50572312106014206</v>
      </c>
      <c r="EL232" s="434">
        <f>INPUT!EU219</f>
        <v>180.18121171891278</v>
      </c>
      <c r="EM232" s="435">
        <f>INPUT!EV219</f>
        <v>-0.4523692160702919</v>
      </c>
      <c r="EN232" s="434">
        <f>INPUT!EW219</f>
        <v>183.14584330499525</v>
      </c>
      <c r="EO232" s="435">
        <f>INPUT!EX219</f>
        <v>0.62958423351386905</v>
      </c>
      <c r="EP232" s="434"/>
      <c r="EQ232" s="434">
        <f>INPUT!FF219</f>
        <v>277</v>
      </c>
      <c r="ER232" s="435">
        <f>INPUT!FG219</f>
        <v>13.061224489795919</v>
      </c>
      <c r="ES232" s="434">
        <f>INPUT!FH219</f>
        <v>304</v>
      </c>
      <c r="ET232" s="435">
        <f>INPUT!FI219</f>
        <v>9.7472924187725685</v>
      </c>
      <c r="EU232" s="434">
        <f>INPUT!FJ219</f>
        <v>331</v>
      </c>
      <c r="EV232" s="435">
        <f>INPUT!FK219</f>
        <v>8.8815789473684283</v>
      </c>
      <c r="EW232" s="434">
        <f>INPUT!FL219</f>
        <v>362</v>
      </c>
      <c r="EX232" s="435">
        <f>INPUT!FM219</f>
        <v>9.3655589123867067</v>
      </c>
      <c r="EY232" s="434">
        <f>INPUT!FN219</f>
        <v>396</v>
      </c>
      <c r="EZ232" s="435">
        <f>INPUT!FO219</f>
        <v>9.3922651933701751</v>
      </c>
      <c r="FA232" s="434">
        <f>INPUT!FP219</f>
        <v>421</v>
      </c>
      <c r="FB232" s="435">
        <f>INPUT!FQ219</f>
        <v>6.3131313131313149</v>
      </c>
      <c r="FC232" s="434">
        <f>INPUT!FR219</f>
        <v>465</v>
      </c>
      <c r="FD232" s="435">
        <f>INPUT!FS219</f>
        <v>10.451306413301653</v>
      </c>
      <c r="FE232" s="434">
        <f>INPUT!FT219</f>
        <v>500</v>
      </c>
      <c r="FF232" s="435">
        <f>INPUT!FU219</f>
        <v>7.5268817204301008</v>
      </c>
      <c r="FG232" s="434">
        <f>INPUT!FV219</f>
        <v>505</v>
      </c>
      <c r="FH232" s="435">
        <f>INPUT!FW219</f>
        <v>1.0000000000000009</v>
      </c>
      <c r="FI232" s="434">
        <f>INPUT!FX219</f>
        <v>499</v>
      </c>
      <c r="FJ232" s="435">
        <f>INPUT!FY219</f>
        <v>-1.1881188118811892</v>
      </c>
      <c r="FK232" s="434">
        <f>INPUT!FZ219</f>
        <v>549</v>
      </c>
      <c r="FL232" s="435">
        <f>INPUT!GA219</f>
        <v>10.020040080160332</v>
      </c>
      <c r="FM232" s="434">
        <f>INPUT!GB219</f>
        <v>588</v>
      </c>
      <c r="FN232" s="435">
        <f>INPUT!GC219</f>
        <v>7.1038251366120297</v>
      </c>
      <c r="FO232" s="434">
        <f>INPUT!GD219</f>
        <v>614</v>
      </c>
      <c r="FP232" s="435">
        <f>INPUT!GE219</f>
        <v>4.421768707482987</v>
      </c>
      <c r="FQ232" s="434">
        <f>INPUT!GF219</f>
        <v>633</v>
      </c>
      <c r="FR232" s="435">
        <f>INPUT!GG219</f>
        <v>3.0944625407166138</v>
      </c>
      <c r="FS232" s="434">
        <f>INPUT!GH219</f>
        <v>645</v>
      </c>
      <c r="FT232" s="435">
        <f>INPUT!GI219</f>
        <v>1.8957345971563955</v>
      </c>
      <c r="FU232" s="434">
        <f>INPUT!GJ219</f>
        <v>678</v>
      </c>
      <c r="FV232" s="435">
        <f>INPUT!GK219</f>
        <v>5.1162790697674376</v>
      </c>
      <c r="FW232" s="434">
        <f>INPUT!GL219</f>
        <v>703</v>
      </c>
      <c r="FX232" s="435">
        <f>INPUT!GM219</f>
        <v>3.6873156342182911</v>
      </c>
      <c r="FY232" s="434">
        <f>INPUT!GN219</f>
        <v>721</v>
      </c>
      <c r="FZ232" s="435">
        <f>INPUT!GO219</f>
        <v>2.560455192034139</v>
      </c>
      <c r="GA232" s="434">
        <f>INPUT!GP219</f>
        <v>721.39393230775363</v>
      </c>
      <c r="GB232" s="435">
        <f>INPUT!GQ219</f>
        <v>5.4636935888163762E-2</v>
      </c>
      <c r="GC232" s="434">
        <f>INPUT!GR219</f>
        <v>765.67032587711674</v>
      </c>
      <c r="GD232" s="435">
        <f>INPUT!GS219</f>
        <v>6.1376165762473178</v>
      </c>
      <c r="GE232" s="434">
        <f>INPUT!GT219</f>
        <v>813.72989303610848</v>
      </c>
      <c r="GF232" s="435">
        <f>INPUT!GU219</f>
        <v>6.2767963619246858</v>
      </c>
      <c r="GG232" s="434">
        <f>INPUT!GV219</f>
        <v>863.40536532455701</v>
      </c>
      <c r="GH232" s="435">
        <f>INPUT!GW219</f>
        <v>6.1046635638644542</v>
      </c>
      <c r="GI232" s="434">
        <f>INPUT!GX219</f>
        <v>914.66386273497255</v>
      </c>
      <c r="GJ232" s="435">
        <f>INPUT!GY219</f>
        <v>5.936782358440329</v>
      </c>
      <c r="GK232" s="435">
        <f>INPUT!GZ219</f>
        <v>4.873376618221581</v>
      </c>
      <c r="GL232" s="436"/>
    </row>
    <row r="233" spans="1:194" ht="12" hidden="1" customHeight="1" outlineLevel="1" x14ac:dyDescent="0.2">
      <c r="A233" s="433" t="str">
        <f>INPUT!B61</f>
        <v>Other</v>
      </c>
      <c r="B233" s="434">
        <f>INPUT!K216</f>
        <v>1</v>
      </c>
      <c r="C233" s="435">
        <f>INPUT!L216</f>
        <v>0</v>
      </c>
      <c r="D233" s="434">
        <f>INPUT!M216</f>
        <v>3</v>
      </c>
      <c r="E233" s="435">
        <f>INPUT!N216</f>
        <v>50</v>
      </c>
      <c r="F233" s="434">
        <f>INPUT!O216</f>
        <v>2</v>
      </c>
      <c r="G233" s="435">
        <f>INPUT!P216</f>
        <v>0</v>
      </c>
      <c r="H233" s="434">
        <f>INPUT!Q216</f>
        <v>1</v>
      </c>
      <c r="I233" s="435">
        <f>INPUT!R216</f>
        <v>0</v>
      </c>
      <c r="J233" s="434">
        <f>INPUT!S216</f>
        <v>2</v>
      </c>
      <c r="K233" s="435">
        <f>INPUT!T216</f>
        <v>100</v>
      </c>
      <c r="L233" s="434">
        <f>INPUT!U216</f>
        <v>2</v>
      </c>
      <c r="M233" s="435">
        <f>INPUT!V216</f>
        <v>-33.333333333333336</v>
      </c>
      <c r="N233" s="434">
        <f>INPUT!W216</f>
        <v>2</v>
      </c>
      <c r="O233" s="435">
        <f>INPUT!X216</f>
        <v>0</v>
      </c>
      <c r="P233" s="434">
        <f>INPUT!Y216</f>
        <v>2</v>
      </c>
      <c r="Q233" s="435">
        <f>INPUT!Z216</f>
        <v>100</v>
      </c>
      <c r="R233" s="434">
        <f>INPUT!AA216</f>
        <v>2</v>
      </c>
      <c r="S233" s="435">
        <f>INPUT!AB216</f>
        <v>0</v>
      </c>
      <c r="T233" s="434">
        <f>INPUT!AC216</f>
        <v>3</v>
      </c>
      <c r="U233" s="435">
        <f>INPUT!AD216</f>
        <v>50</v>
      </c>
      <c r="V233" s="434">
        <f>INPUT!AE216</f>
        <v>3</v>
      </c>
      <c r="W233" s="435">
        <f>INPUT!AF216</f>
        <v>50</v>
      </c>
      <c r="X233" s="434">
        <f>INPUT!AG216</f>
        <v>3</v>
      </c>
      <c r="Y233" s="435">
        <f>INPUT!AH216</f>
        <v>50</v>
      </c>
      <c r="Z233" s="434">
        <f>INPUT!AI216</f>
        <v>3</v>
      </c>
      <c r="AA233" s="435">
        <f>INPUT!AJ216</f>
        <v>50</v>
      </c>
      <c r="AB233" s="434">
        <f>INPUT!AK216</f>
        <v>3</v>
      </c>
      <c r="AC233" s="435">
        <f>INPUT!AL216</f>
        <v>0</v>
      </c>
      <c r="AD233" s="434">
        <f>INPUT!AM216</f>
        <v>2</v>
      </c>
      <c r="AE233" s="435">
        <f>INPUT!AN216</f>
        <v>-33.333333333333336</v>
      </c>
      <c r="AF233" s="434">
        <f>INPUT!AO216</f>
        <v>3</v>
      </c>
      <c r="AG233" s="435">
        <f>INPUT!AP216</f>
        <v>0</v>
      </c>
      <c r="AH233" s="434">
        <f>INPUT!AQ216</f>
        <v>2</v>
      </c>
      <c r="AI233" s="435">
        <f>INPUT!AR216</f>
        <v>-33.333333333333336</v>
      </c>
      <c r="AJ233" s="434">
        <f>INPUT!AS216</f>
        <v>3</v>
      </c>
      <c r="AK233" s="435">
        <f>INPUT!AT216</f>
        <v>0</v>
      </c>
      <c r="AL233" s="434">
        <f>INPUT!AU216</f>
        <v>2</v>
      </c>
      <c r="AM233" s="435">
        <f>INPUT!AV216</f>
        <v>0</v>
      </c>
      <c r="AN233" s="434">
        <f>INPUT!AW216</f>
        <v>2</v>
      </c>
      <c r="AO233" s="435">
        <f>INPUT!AX216</f>
        <v>-33.333333333333336</v>
      </c>
      <c r="AP233" s="434">
        <f>INPUT!AY216</f>
        <v>4</v>
      </c>
      <c r="AQ233" s="435">
        <f>INPUT!AZ216</f>
        <v>100</v>
      </c>
      <c r="AR233" s="434">
        <f>INPUT!BA216</f>
        <v>1</v>
      </c>
      <c r="AS233" s="435" t="str">
        <f>INPUT!BB216</f>
        <v>NM</v>
      </c>
      <c r="AT233" s="434">
        <f>INPUT!BC216</f>
        <v>3</v>
      </c>
      <c r="AU233" s="435">
        <f>INPUT!BD216</f>
        <v>50</v>
      </c>
      <c r="AV233" s="434">
        <f>INPUT!BE216</f>
        <v>3</v>
      </c>
      <c r="AW233" s="435">
        <f>INPUT!BF216</f>
        <v>50</v>
      </c>
      <c r="AX233" s="434">
        <f>INPUT!BG216</f>
        <v>2</v>
      </c>
      <c r="AY233" s="435">
        <f>INPUT!BH216</f>
        <v>-50</v>
      </c>
      <c r="AZ233" s="434">
        <f>INPUT!BI216</f>
        <v>3</v>
      </c>
      <c r="BA233" s="435" t="str">
        <f>INPUT!BJ216</f>
        <v>NM</v>
      </c>
      <c r="BB233" s="434">
        <f>INPUT!BK216</f>
        <v>2</v>
      </c>
      <c r="BC233" s="435">
        <f>INPUT!BL216</f>
        <v>-33.333333333333336</v>
      </c>
      <c r="BD233" s="434">
        <f>INPUT!BM216</f>
        <v>3</v>
      </c>
      <c r="BE233" s="435">
        <f>INPUT!BN216</f>
        <v>0</v>
      </c>
      <c r="BF233" s="434">
        <f>INPUT!BO216</f>
        <v>3</v>
      </c>
      <c r="BG233" s="435">
        <f>INPUT!BP216</f>
        <v>50</v>
      </c>
      <c r="BH233" s="434">
        <f>INPUT!BQ216</f>
        <v>2</v>
      </c>
      <c r="BI233" s="435">
        <f>INPUT!BR216</f>
        <v>-33.333333333333336</v>
      </c>
      <c r="BJ233" s="434">
        <f>INPUT!BS216</f>
        <v>2</v>
      </c>
      <c r="BK233" s="435">
        <f>INPUT!BT216</f>
        <v>0</v>
      </c>
      <c r="BL233" s="434">
        <f>INPUT!BU216</f>
        <v>3</v>
      </c>
      <c r="BM233" s="435">
        <f>INPUT!BV216</f>
        <v>0</v>
      </c>
      <c r="BN233" s="434">
        <f>INPUT!BW216</f>
        <v>2</v>
      </c>
      <c r="BO233" s="435">
        <f>INPUT!BX216</f>
        <v>-33.333333333333336</v>
      </c>
      <c r="BP233" s="434">
        <f>INPUT!BY216</f>
        <v>2</v>
      </c>
      <c r="BQ233" s="435">
        <f>INPUT!BZ216</f>
        <v>0</v>
      </c>
      <c r="BR233" s="434">
        <f>INPUT!CA216</f>
        <v>3</v>
      </c>
      <c r="BS233" s="435">
        <f>INPUT!CB216</f>
        <v>50</v>
      </c>
      <c r="BT233" s="434">
        <f>INPUT!CC216</f>
        <v>4</v>
      </c>
      <c r="BU233" s="435">
        <f>INPUT!CD216</f>
        <v>33.333333333333329</v>
      </c>
      <c r="BV233" s="434">
        <f>INPUT!CE216</f>
        <v>2</v>
      </c>
      <c r="BW233" s="435">
        <f>INPUT!CF216</f>
        <v>0</v>
      </c>
      <c r="BX233" s="434">
        <f>INPUT!CG216</f>
        <v>3</v>
      </c>
      <c r="BY233" s="435">
        <f>INPUT!CH216</f>
        <v>50</v>
      </c>
      <c r="BZ233" s="434">
        <f>INPUT!CI216</f>
        <v>2</v>
      </c>
      <c r="CA233" s="435">
        <f>INPUT!CJ216</f>
        <v>-33.333333333333336</v>
      </c>
      <c r="CB233" s="434">
        <f>INPUT!CK216</f>
        <v>3</v>
      </c>
      <c r="CC233" s="435">
        <f>INPUT!CL216</f>
        <v>-25</v>
      </c>
      <c r="CD233" s="434">
        <f>INPUT!CM216</f>
        <v>3</v>
      </c>
      <c r="CE233" s="435">
        <f>INPUT!CN216</f>
        <v>50</v>
      </c>
      <c r="CF233" s="434">
        <f>INPUT!CO216</f>
        <v>3</v>
      </c>
      <c r="CG233" s="435">
        <f>INPUT!CP216</f>
        <v>0</v>
      </c>
      <c r="CH233" s="434">
        <f>INPUT!CQ216</f>
        <v>3</v>
      </c>
      <c r="CI233" s="435">
        <f>INPUT!CR216</f>
        <v>50</v>
      </c>
      <c r="CJ233" s="434">
        <f>INPUT!CS216</f>
        <v>3</v>
      </c>
      <c r="CK233" s="435">
        <f>INPUT!CT216</f>
        <v>0</v>
      </c>
      <c r="CL233" s="434">
        <f>INPUT!CU216</f>
        <v>2</v>
      </c>
      <c r="CM233" s="435">
        <f>INPUT!CV216</f>
        <v>-33.333333333333336</v>
      </c>
      <c r="CN233" s="434">
        <f>INPUT!CW216</f>
        <v>2</v>
      </c>
      <c r="CO233" s="435">
        <f>INPUT!CX216</f>
        <v>-33.333333333333336</v>
      </c>
      <c r="CP233" s="434">
        <f>INPUT!CY216</f>
        <v>5</v>
      </c>
      <c r="CQ233" s="435">
        <f>INPUT!CZ216</f>
        <v>66.666666666666671</v>
      </c>
      <c r="CR233" s="434">
        <f>INPUT!DA216</f>
        <v>8</v>
      </c>
      <c r="CS233" s="435" t="str">
        <f>INPUT!DB216</f>
        <v>NM</v>
      </c>
      <c r="CT233" s="434">
        <f>INPUT!DC216</f>
        <v>1</v>
      </c>
      <c r="CU233" s="435">
        <f>INPUT!DD216</f>
        <v>-50</v>
      </c>
      <c r="CV233" s="434">
        <f>INPUT!DE216</f>
        <v>1</v>
      </c>
      <c r="CW233" s="435">
        <f>INPUT!DF216</f>
        <v>-50</v>
      </c>
      <c r="CX233" s="434">
        <f>INPUT!DG216</f>
        <v>1</v>
      </c>
      <c r="CY233" s="435" t="str">
        <f>INPUT!DH216</f>
        <v>NM</v>
      </c>
      <c r="CZ233" s="434">
        <f>INPUT!DI216</f>
        <v>2</v>
      </c>
      <c r="DA233" s="435" t="str">
        <f>INPUT!DJ216</f>
        <v>NM</v>
      </c>
      <c r="DB233" s="434">
        <f>INPUT!DK216</f>
        <v>0</v>
      </c>
      <c r="DC233" s="435" t="str">
        <f>INPUT!DL216</f>
        <v>NM</v>
      </c>
      <c r="DD233" s="434">
        <f>INPUT!DM216</f>
        <v>1</v>
      </c>
      <c r="DE233" s="435">
        <f>INPUT!DN216</f>
        <v>0</v>
      </c>
      <c r="DF233" s="434">
        <f>INPUT!DO216</f>
        <v>0</v>
      </c>
      <c r="DG233" s="435" t="str">
        <f>INPUT!DP216</f>
        <v>NM</v>
      </c>
      <c r="DH233" s="434">
        <f>INPUT!DQ216</f>
        <v>1</v>
      </c>
      <c r="DI233" s="435">
        <f>INPUT!DR216</f>
        <v>-50</v>
      </c>
      <c r="DJ233" s="434">
        <f>INPUT!DS216</f>
        <v>3</v>
      </c>
      <c r="DK233" s="435" t="str">
        <f>INPUT!DT216</f>
        <v>NM</v>
      </c>
      <c r="DL233" s="434">
        <f>INPUT!DU216</f>
        <v>2</v>
      </c>
      <c r="DM233" s="435">
        <f>INPUT!DV216</f>
        <v>100</v>
      </c>
      <c r="DN233" s="434">
        <f>INPUT!DW216</f>
        <v>1</v>
      </c>
      <c r="DO233" s="435" t="str">
        <f>INPUT!DX216</f>
        <v>NM</v>
      </c>
      <c r="DP233" s="434">
        <f>INPUT!DY216</f>
        <v>2</v>
      </c>
      <c r="DQ233" s="435">
        <f>INPUT!DZ216</f>
        <v>100</v>
      </c>
      <c r="DR233" s="434">
        <f>INPUT!EA216</f>
        <v>3</v>
      </c>
      <c r="DS233" s="435">
        <f>INPUT!EB216</f>
        <v>0</v>
      </c>
      <c r="DT233" s="434">
        <f>INPUT!EC216</f>
        <v>0</v>
      </c>
      <c r="DU233" s="435" t="str">
        <f>INPUT!ED216</f>
        <v>NM</v>
      </c>
      <c r="DV233" s="434">
        <f>INPUT!EE216</f>
        <v>1</v>
      </c>
      <c r="DW233" s="435">
        <f>INPUT!EF216</f>
        <v>0</v>
      </c>
      <c r="DX233" s="434">
        <f>INPUT!EG216</f>
        <v>5</v>
      </c>
      <c r="DY233" s="435" t="str">
        <f>INPUT!EH216</f>
        <v>NM</v>
      </c>
      <c r="DZ233" s="434">
        <f>INPUT!EI216</f>
        <v>1</v>
      </c>
      <c r="EA233" s="435" t="str">
        <f>INPUT!EJ216</f>
        <v>NM</v>
      </c>
      <c r="EB233" s="434">
        <f>INPUT!EK216</f>
        <v>1</v>
      </c>
      <c r="EC233" s="435" t="str">
        <f>INPUT!EL216</f>
        <v>NM</v>
      </c>
      <c r="ED233" s="434">
        <f>INPUT!EM216</f>
        <v>1</v>
      </c>
      <c r="EE233" s="435">
        <f>INPUT!EN216</f>
        <v>0</v>
      </c>
      <c r="EF233" s="434">
        <f>INPUT!EO216</f>
        <v>2</v>
      </c>
      <c r="EG233" s="435" t="str">
        <f>INPUT!EP216</f>
        <v>NM</v>
      </c>
      <c r="EH233" s="434">
        <f>INPUT!EQ216</f>
        <v>1.1000000000000001</v>
      </c>
      <c r="EI233" s="435">
        <f>INPUT!ER216</f>
        <v>10.000000000000009</v>
      </c>
      <c r="EJ233" s="434">
        <f>INPUT!ES216</f>
        <v>1.1000000000000001</v>
      </c>
      <c r="EK233" s="435">
        <f>INPUT!ET216</f>
        <v>10.000000000000009</v>
      </c>
      <c r="EL233" s="434">
        <f>INPUT!EU216</f>
        <v>1.1000000000000001</v>
      </c>
      <c r="EM233" s="435">
        <f>INPUT!EV216</f>
        <v>10.000000000000009</v>
      </c>
      <c r="EN233" s="434">
        <f>INPUT!EW216</f>
        <v>2.2000000000000002</v>
      </c>
      <c r="EO233" s="435">
        <f>INPUT!EX216</f>
        <v>10.000000000000009</v>
      </c>
      <c r="EP233" s="434"/>
      <c r="EQ233" s="434">
        <f>INPUT!FF216</f>
        <v>6</v>
      </c>
      <c r="ER233" s="435">
        <f>INPUT!FG216</f>
        <v>100</v>
      </c>
      <c r="ES233" s="434">
        <f>INPUT!FH216</f>
        <v>7</v>
      </c>
      <c r="ET233" s="435">
        <f>INPUT!FI216</f>
        <v>16.666666666666675</v>
      </c>
      <c r="EU233" s="434">
        <f>INPUT!FJ216</f>
        <v>8</v>
      </c>
      <c r="EV233" s="435">
        <f>INPUT!FK216</f>
        <v>14.285714285714279</v>
      </c>
      <c r="EW233" s="434">
        <f>INPUT!FL216</f>
        <v>11</v>
      </c>
      <c r="EX233" s="435">
        <f>INPUT!FM216</f>
        <v>37.5</v>
      </c>
      <c r="EY233" s="434">
        <f>INPUT!FN216</f>
        <v>11</v>
      </c>
      <c r="EZ233" s="435">
        <f>INPUT!FO216</f>
        <v>0</v>
      </c>
      <c r="FA233" s="434">
        <f>INPUT!FP216</f>
        <v>9</v>
      </c>
      <c r="FB233" s="435">
        <f>INPUT!FQ216</f>
        <v>-18.181818181818176</v>
      </c>
      <c r="FC233" s="434">
        <f>INPUT!FR216</f>
        <v>11</v>
      </c>
      <c r="FD233" s="435">
        <f>INPUT!FS216</f>
        <v>22.222222222222232</v>
      </c>
      <c r="FE233" s="434">
        <f>INPUT!FT216</f>
        <v>10</v>
      </c>
      <c r="FF233" s="435">
        <f>INPUT!FU216</f>
        <v>-9.0909090909090935</v>
      </c>
      <c r="FG233" s="434">
        <f>INPUT!FV216</f>
        <v>10</v>
      </c>
      <c r="FH233" s="435">
        <f>INPUT!FW216</f>
        <v>0</v>
      </c>
      <c r="FI233" s="434">
        <f>INPUT!FX216</f>
        <v>11</v>
      </c>
      <c r="FJ233" s="435">
        <f>INPUT!FY216</f>
        <v>10.000000000000009</v>
      </c>
      <c r="FK233" s="434">
        <f>INPUT!FZ216</f>
        <v>10</v>
      </c>
      <c r="FL233" s="435">
        <f>INPUT!GA216</f>
        <v>-9.0909090909090935</v>
      </c>
      <c r="FM233" s="434">
        <f>INPUT!GB216</f>
        <v>12</v>
      </c>
      <c r="FN233" s="435">
        <f>INPUT!GC216</f>
        <v>19.999999999999996</v>
      </c>
      <c r="FO233" s="434">
        <f>INPUT!GD216</f>
        <v>17</v>
      </c>
      <c r="FP233" s="435">
        <f>INPUT!GE216</f>
        <v>41.666666666666671</v>
      </c>
      <c r="FQ233" s="434">
        <f>INPUT!GF216</f>
        <v>5</v>
      </c>
      <c r="FR233" s="435" t="str">
        <f>INPUT!GG216</f>
        <v>NM</v>
      </c>
      <c r="FS233" s="434">
        <f>INPUT!GH216</f>
        <v>2</v>
      </c>
      <c r="FT233" s="435" t="str">
        <f>INPUT!GI216</f>
        <v>NM</v>
      </c>
      <c r="FU233" s="434">
        <f>INPUT!GJ216</f>
        <v>8</v>
      </c>
      <c r="FV233" s="435" t="str">
        <f>INPUT!GK216</f>
        <v>NM</v>
      </c>
      <c r="FW233" s="434">
        <f>INPUT!GL216</f>
        <v>9</v>
      </c>
      <c r="FX233" s="435">
        <f>INPUT!GM216</f>
        <v>12.5</v>
      </c>
      <c r="FY233" s="434">
        <f>INPUT!GN216</f>
        <v>5</v>
      </c>
      <c r="FZ233" s="435">
        <f>INPUT!GO216</f>
        <v>-44.444444444444443</v>
      </c>
      <c r="GA233" s="434">
        <f>INPUT!GP216</f>
        <v>5.5</v>
      </c>
      <c r="GB233" s="435">
        <f>INPUT!GQ216</f>
        <v>10.000000000000009</v>
      </c>
      <c r="GC233" s="434">
        <f>INPUT!GR216</f>
        <v>6.0500000000000007</v>
      </c>
      <c r="GD233" s="435">
        <f>INPUT!GS216</f>
        <v>10.000000000000009</v>
      </c>
      <c r="GE233" s="434">
        <f>INPUT!GT216</f>
        <v>6.6550000000000011</v>
      </c>
      <c r="GF233" s="435">
        <f>INPUT!GU216</f>
        <v>10.000000000000009</v>
      </c>
      <c r="GG233" s="434">
        <f>INPUT!GV216</f>
        <v>7.3205000000000018</v>
      </c>
      <c r="GH233" s="435">
        <f>INPUT!GW216</f>
        <v>10.000000000000009</v>
      </c>
      <c r="GI233" s="434">
        <f>INPUT!GX216</f>
        <v>8.0525500000000019</v>
      </c>
      <c r="GJ233" s="435">
        <f>INPUT!GY216</f>
        <v>10.000000000000009</v>
      </c>
      <c r="GK233" s="435">
        <f>INPUT!GZ216</f>
        <v>10.000000000000009</v>
      </c>
      <c r="GL233" s="436"/>
    </row>
    <row r="234" spans="1:194" ht="12" hidden="1" customHeight="1" outlineLevel="1" x14ac:dyDescent="0.2">
      <c r="A234" s="437" t="str">
        <f>INPUT!B113</f>
        <v xml:space="preserve"> Total Revenue</v>
      </c>
      <c r="B234" s="438">
        <f>INPUT!K228</f>
        <v>513</v>
      </c>
      <c r="C234" s="435">
        <f>INPUT!L228</f>
        <v>16.063348416289603</v>
      </c>
      <c r="D234" s="438">
        <f>INPUT!M228</f>
        <v>529</v>
      </c>
      <c r="E234" s="435">
        <f>INPUT!N228</f>
        <v>18.344519015659966</v>
      </c>
      <c r="F234" s="438">
        <f>INPUT!O228</f>
        <v>550</v>
      </c>
      <c r="G234" s="435">
        <f>INPUT!P228</f>
        <v>17.773019271948609</v>
      </c>
      <c r="H234" s="438">
        <f>INPUT!Q228</f>
        <v>563</v>
      </c>
      <c r="I234" s="435">
        <f>INPUT!R228</f>
        <v>17.047817047817038</v>
      </c>
      <c r="J234" s="438">
        <f>INPUT!S228</f>
        <v>606</v>
      </c>
      <c r="K234" s="435">
        <f>INPUT!T228</f>
        <v>18.128654970760238</v>
      </c>
      <c r="L234" s="438">
        <f>INPUT!U228</f>
        <v>627</v>
      </c>
      <c r="M234" s="435">
        <f>INPUT!V228</f>
        <v>18.525519848771268</v>
      </c>
      <c r="N234" s="438">
        <f>INPUT!W228</f>
        <v>654</v>
      </c>
      <c r="O234" s="435">
        <f>INPUT!X228</f>
        <v>18.909090909090921</v>
      </c>
      <c r="P234" s="438">
        <f>INPUT!Y228</f>
        <v>674</v>
      </c>
      <c r="Q234" s="435">
        <f>INPUT!Z228</f>
        <v>19.715808170515103</v>
      </c>
      <c r="R234" s="438">
        <f>INPUT!AA228</f>
        <v>714</v>
      </c>
      <c r="S234" s="435">
        <f>INPUT!AB228</f>
        <v>17.821782178217816</v>
      </c>
      <c r="T234" s="438">
        <f>INPUT!AC228</f>
        <v>727</v>
      </c>
      <c r="U234" s="435">
        <f>INPUT!AD228</f>
        <v>15.948963317384379</v>
      </c>
      <c r="V234" s="438">
        <f>INPUT!AE228</f>
        <v>755</v>
      </c>
      <c r="W234" s="435">
        <f>INPUT!AF228</f>
        <v>15.443425076452598</v>
      </c>
      <c r="X234" s="438">
        <f>INPUT!AG228</f>
        <v>771</v>
      </c>
      <c r="Y234" s="435">
        <f>INPUT!AH228</f>
        <v>14.391691394658746</v>
      </c>
      <c r="Z234" s="438">
        <f>INPUT!AI228</f>
        <v>810</v>
      </c>
      <c r="AA234" s="435">
        <f>INPUT!AJ228</f>
        <v>13.445378151260501</v>
      </c>
      <c r="AB234" s="438">
        <f>INPUT!AK228</f>
        <v>827</v>
      </c>
      <c r="AC234" s="435">
        <f>INPUT!AL228</f>
        <v>13.755158184319116</v>
      </c>
      <c r="AD234" s="438">
        <f>INPUT!AM228</f>
        <v>847</v>
      </c>
      <c r="AE234" s="435">
        <f>INPUT!AN228</f>
        <v>12.185430463576164</v>
      </c>
      <c r="AF234" s="438">
        <f>INPUT!AO228</f>
        <v>857</v>
      </c>
      <c r="AG234" s="435">
        <f>INPUT!AP228</f>
        <v>11.154345006485089</v>
      </c>
      <c r="AH234" s="438">
        <f>INPUT!AQ228</f>
        <v>891</v>
      </c>
      <c r="AI234" s="435">
        <f>INPUT!AR228</f>
        <v>10.000000000000009</v>
      </c>
      <c r="AJ234" s="438">
        <f>INPUT!AS228</f>
        <v>910</v>
      </c>
      <c r="AK234" s="435">
        <f>INPUT!AT228</f>
        <v>10.036275695284157</v>
      </c>
      <c r="AL234" s="438">
        <f>INPUT!AU228</f>
        <v>929</v>
      </c>
      <c r="AM234" s="435">
        <f>INPUT!AV228</f>
        <v>9.681227863046038</v>
      </c>
      <c r="AN234" s="438">
        <f>INPUT!AW228</f>
        <v>945</v>
      </c>
      <c r="AO234" s="435">
        <f>INPUT!AX228</f>
        <v>10.268378063010509</v>
      </c>
      <c r="AP234" s="438">
        <f>INPUT!AY228</f>
        <v>980</v>
      </c>
      <c r="AQ234" s="435">
        <f>INPUT!AZ228</f>
        <v>9.9887766554433313</v>
      </c>
      <c r="AR234" s="438">
        <f>INPUT!BA228</f>
        <v>994</v>
      </c>
      <c r="AS234" s="435">
        <f>INPUT!BB228</f>
        <v>9.2307692307692193</v>
      </c>
      <c r="AT234" s="438">
        <f>INPUT!BC228</f>
        <v>1021</v>
      </c>
      <c r="AU234" s="435">
        <f>INPUT!BD228</f>
        <v>9.9031216361679331</v>
      </c>
      <c r="AV234" s="438">
        <f>INPUT!BE228</f>
        <v>1033</v>
      </c>
      <c r="AW234" s="435">
        <f>INPUT!BF228</f>
        <v>9.312169312169317</v>
      </c>
      <c r="AX234" s="438">
        <f>INPUT!BG228</f>
        <v>1085</v>
      </c>
      <c r="AY234" s="435">
        <f>INPUT!BH228</f>
        <v>10.714285714285721</v>
      </c>
      <c r="AZ234" s="438">
        <f>INPUT!BI228</f>
        <v>1099</v>
      </c>
      <c r="BA234" s="435">
        <f>INPUT!BJ228</f>
        <v>10.563380281690149</v>
      </c>
      <c r="BB234" s="438">
        <f>INPUT!BK228</f>
        <v>1122</v>
      </c>
      <c r="BC234" s="435">
        <f>INPUT!BL228</f>
        <v>9.8922624877570975</v>
      </c>
      <c r="BD234" s="438">
        <f>INPUT!BM228</f>
        <v>1140</v>
      </c>
      <c r="BE234" s="435">
        <f>INPUT!BN228</f>
        <v>10.358180058083244</v>
      </c>
      <c r="BF234" s="438">
        <f>INPUT!BO228</f>
        <v>1176</v>
      </c>
      <c r="BG234" s="435">
        <f>INPUT!BP228</f>
        <v>8.3870967741935587</v>
      </c>
      <c r="BH234" s="438">
        <f>INPUT!BQ228</f>
        <v>1191</v>
      </c>
      <c r="BI234" s="435">
        <f>INPUT!BR228</f>
        <v>8.3712465878071018</v>
      </c>
      <c r="BJ234" s="438">
        <f>INPUT!BS228</f>
        <v>1209</v>
      </c>
      <c r="BK234" s="435">
        <f>INPUT!BT228</f>
        <v>7.7540106951871746</v>
      </c>
      <c r="BL234" s="438">
        <f>INPUT!BU228</f>
        <v>1211</v>
      </c>
      <c r="BM234" s="435">
        <f>INPUT!BV228</f>
        <v>6.2280701754386047</v>
      </c>
      <c r="BN234" s="438">
        <f>INPUT!BW228</f>
        <v>1230</v>
      </c>
      <c r="BO234" s="435">
        <f>INPUT!BX228</f>
        <v>4.5918367346938771</v>
      </c>
      <c r="BP234" s="438">
        <f>INPUT!BY228</f>
        <v>1223</v>
      </c>
      <c r="BQ234" s="435">
        <f>INPUT!BZ228</f>
        <v>2.6868178001679288</v>
      </c>
      <c r="BR234" s="438">
        <f>INPUT!CA228</f>
        <v>1236</v>
      </c>
      <c r="BS234" s="435">
        <f>INPUT!CB228</f>
        <v>2.2332506203474045</v>
      </c>
      <c r="BT234" s="438">
        <f>INPUT!CC228</f>
        <v>1264</v>
      </c>
      <c r="BU234" s="435">
        <f>INPUT!CD228</f>
        <v>4.3765483071841471</v>
      </c>
      <c r="BV234" s="438">
        <f>INPUT!CE228</f>
        <v>1276</v>
      </c>
      <c r="BW234" s="435">
        <f>INPUT!CF228</f>
        <v>3.7398373983739797</v>
      </c>
      <c r="BX234" s="438">
        <f>INPUT!CG228</f>
        <v>1285</v>
      </c>
      <c r="BY234" s="435">
        <f>INPUT!CH228</f>
        <v>5.0695012264922346</v>
      </c>
      <c r="BZ234" s="438">
        <f>INPUT!CI228</f>
        <v>1290.3</v>
      </c>
      <c r="CA234" s="435">
        <f>INPUT!CJ228</f>
        <v>4.3932038834951337</v>
      </c>
      <c r="CB234" s="438">
        <f>INPUT!CK228</f>
        <v>1295</v>
      </c>
      <c r="CC234" s="435">
        <f>INPUT!CL228</f>
        <v>2.4525316455696222</v>
      </c>
      <c r="CD234" s="438">
        <f>INPUT!CM228</f>
        <v>1316</v>
      </c>
      <c r="CE234" s="435">
        <f>INPUT!CN228</f>
        <v>3.1347962382445083</v>
      </c>
      <c r="CF234" s="438">
        <f>INPUT!CO228</f>
        <v>1337</v>
      </c>
      <c r="CG234" s="435">
        <f>INPUT!CP228</f>
        <v>4.0466926070038989</v>
      </c>
      <c r="CH234" s="438">
        <f>INPUT!CQ228</f>
        <v>1342</v>
      </c>
      <c r="CI234" s="435">
        <f>INPUT!CR228</f>
        <v>4.0068201193520947</v>
      </c>
      <c r="CJ234" s="438">
        <f>INPUT!CS228</f>
        <v>1347</v>
      </c>
      <c r="CK234" s="435">
        <f>INPUT!CT228</f>
        <v>4.0154440154440252</v>
      </c>
      <c r="CL234" s="438">
        <f>INPUT!CU228</f>
        <v>1385</v>
      </c>
      <c r="CM234" s="435">
        <f>INPUT!CV228</f>
        <v>5.2431610942249129</v>
      </c>
      <c r="CN234" s="438">
        <f>INPUT!CW228</f>
        <v>1406</v>
      </c>
      <c r="CO234" s="435">
        <f>INPUT!CX228</f>
        <v>5.1608077786088336</v>
      </c>
      <c r="CP234" s="438">
        <f>INPUT!CY228</f>
        <v>1412</v>
      </c>
      <c r="CQ234" s="435">
        <f>INPUT!CZ228</f>
        <v>5.216095380029806</v>
      </c>
      <c r="CR234" s="438">
        <f>INPUT!DA228</f>
        <v>1425</v>
      </c>
      <c r="CS234" s="435">
        <f>INPUT!DB228</f>
        <v>5.7906458797327476</v>
      </c>
      <c r="CT234" s="438">
        <f>INPUT!DC228</f>
        <v>1438</v>
      </c>
      <c r="CU234" s="435">
        <f>INPUT!DD228</f>
        <v>3.8267148014440533</v>
      </c>
      <c r="CV234" s="438">
        <f>INPUT!DE228</f>
        <v>1454</v>
      </c>
      <c r="CW234" s="435">
        <f>INPUT!DF228</f>
        <v>3.4139402560455112</v>
      </c>
      <c r="CX234" s="438">
        <f>INPUT!DG228</f>
        <v>1453</v>
      </c>
      <c r="CY234" s="435">
        <f>INPUT!DH228</f>
        <v>2.9036827195467518</v>
      </c>
      <c r="CZ234" s="438">
        <f>INPUT!DI228</f>
        <v>1446</v>
      </c>
      <c r="DA234" s="435">
        <f>INPUT!DJ228</f>
        <v>1.4736842105263159</v>
      </c>
      <c r="DB234" s="438">
        <f>INPUT!DK228</f>
        <v>1455</v>
      </c>
      <c r="DC234" s="435">
        <f>INPUT!DL228</f>
        <v>1.182197496522952</v>
      </c>
      <c r="DD234" s="438">
        <f>INPUT!DM228</f>
        <v>1473</v>
      </c>
      <c r="DE234" s="435">
        <f>INPUT!DN228</f>
        <v>1.3067400275103225</v>
      </c>
      <c r="DF234" s="438">
        <f>INPUT!DO228</f>
        <v>1468</v>
      </c>
      <c r="DG234" s="435">
        <f>INPUT!DP228</f>
        <v>1.0323468685478288</v>
      </c>
      <c r="DH234" s="438">
        <f>INPUT!DQ228</f>
        <v>1463</v>
      </c>
      <c r="DI234" s="435">
        <f>INPUT!DR228</f>
        <v>1.1756569847856113</v>
      </c>
      <c r="DJ234" s="438">
        <f>INPUT!DS228</f>
        <v>1508</v>
      </c>
      <c r="DK234" s="435">
        <f>INPUT!DT228</f>
        <v>3.6426116838488065</v>
      </c>
      <c r="DL234" s="438">
        <f>INPUT!DU228</f>
        <v>1501</v>
      </c>
      <c r="DM234" s="435">
        <f>INPUT!DV228</f>
        <v>1.9008825526137141</v>
      </c>
      <c r="DN234" s="438">
        <f>INPUT!DW228</f>
        <v>1520</v>
      </c>
      <c r="DO234" s="435">
        <f>INPUT!DX228</f>
        <v>3.5422343324250649</v>
      </c>
      <c r="DP234" s="438">
        <f>INPUT!DY228</f>
        <v>1504</v>
      </c>
      <c r="DQ234" s="435">
        <f>INPUT!DZ228</f>
        <v>2.8024606971975397</v>
      </c>
      <c r="DR234" s="438">
        <f>INPUT!EA228</f>
        <v>1544</v>
      </c>
      <c r="DS234" s="435">
        <f>INPUT!EB228</f>
        <v>2.3872679045092937</v>
      </c>
      <c r="DT234" s="438">
        <f>INPUT!EC228</f>
        <v>1538</v>
      </c>
      <c r="DU234" s="435">
        <f>INPUT!ED228</f>
        <v>2.4650233177881509</v>
      </c>
      <c r="DV234" s="438">
        <f>INPUT!EE228</f>
        <v>1542</v>
      </c>
      <c r="DW234" s="435">
        <f>INPUT!EF228</f>
        <v>1.4473684210526416</v>
      </c>
      <c r="DX234" s="438">
        <f>INPUT!EG228</f>
        <v>1543</v>
      </c>
      <c r="DY234" s="435">
        <f>INPUT!EH228</f>
        <v>2.5930851063829863</v>
      </c>
      <c r="DZ234" s="438">
        <f>INPUT!EI228</f>
        <v>1569</v>
      </c>
      <c r="EA234" s="435">
        <f>INPUT!EJ228</f>
        <v>1.6191709844559643</v>
      </c>
      <c r="EB234" s="438">
        <f>INPUT!EK228</f>
        <v>1569</v>
      </c>
      <c r="EC234" s="435">
        <f>INPUT!EL228</f>
        <v>2.0156046814044259</v>
      </c>
      <c r="ED234" s="438">
        <f>INPUT!EM228</f>
        <v>1575</v>
      </c>
      <c r="EE234" s="435">
        <f>INPUT!EN228</f>
        <v>2.1400778210116655</v>
      </c>
      <c r="EF234" s="438">
        <f>INPUT!EO228</f>
        <v>1575</v>
      </c>
      <c r="EG234" s="435">
        <f>INPUT!EP228</f>
        <v>2.0738820479585307</v>
      </c>
      <c r="EH234" s="438">
        <f>INPUT!EQ228</f>
        <v>1602.7684235125066</v>
      </c>
      <c r="EI234" s="435">
        <f>INPUT!ER228</f>
        <v>2.1522258452840504</v>
      </c>
      <c r="EJ234" s="438">
        <f>INPUT!ES228</f>
        <v>1603.7753613790726</v>
      </c>
      <c r="EK234" s="435">
        <f>INPUT!ET228</f>
        <v>2.2164028922289747</v>
      </c>
      <c r="EL234" s="438">
        <f>INPUT!EU228</f>
        <v>1613.5433242900797</v>
      </c>
      <c r="EM234" s="435">
        <f>INPUT!EV228</f>
        <v>2.4471951930209235</v>
      </c>
      <c r="EN234" s="438">
        <f>INPUT!EW228</f>
        <v>1641.1738396770868</v>
      </c>
      <c r="EO234" s="435">
        <f>INPUT!EX228</f>
        <v>4.2015136302912204</v>
      </c>
      <c r="EQ234" s="438">
        <f>INPUT!FF228</f>
        <v>1837</v>
      </c>
      <c r="ER234" s="435">
        <f>INPUT!FG228</f>
        <v>14.383561643835607</v>
      </c>
      <c r="ES234" s="438">
        <f>INPUT!FH228</f>
        <v>2155</v>
      </c>
      <c r="ET234" s="435">
        <f>INPUT!FI228</f>
        <v>17.310832879695148</v>
      </c>
      <c r="EU234" s="438">
        <f>INPUT!FJ228</f>
        <v>2561</v>
      </c>
      <c r="EV234" s="435">
        <f>INPUT!FK228</f>
        <v>18.839907192575399</v>
      </c>
      <c r="EW234" s="438">
        <f>INPUT!FL228</f>
        <v>2967</v>
      </c>
      <c r="EX234" s="435">
        <f>INPUT!FM228</f>
        <v>15.853182350644278</v>
      </c>
      <c r="EY234" s="438">
        <f>INPUT!FN228</f>
        <v>3341</v>
      </c>
      <c r="EZ234" s="435">
        <f>INPUT!FO228</f>
        <v>12.60532524435456</v>
      </c>
      <c r="FA234" s="438">
        <f>INPUT!FP228</f>
        <v>3675</v>
      </c>
      <c r="FB234" s="435">
        <f>INPUT!FQ228</f>
        <v>9.9970068841664261</v>
      </c>
      <c r="FC234" s="438">
        <f>INPUT!FR228</f>
        <v>4028</v>
      </c>
      <c r="FD234" s="435">
        <f>INPUT!FS228</f>
        <v>9.6054421768707385</v>
      </c>
      <c r="FE234" s="438">
        <f>INPUT!FT228</f>
        <v>4446</v>
      </c>
      <c r="FF234" s="435">
        <f>INPUT!FU228</f>
        <v>10.377358490566046</v>
      </c>
      <c r="FG234" s="438">
        <f>INPUT!FV228</f>
        <v>4787</v>
      </c>
      <c r="FH234" s="435">
        <f>INPUT!FW228</f>
        <v>7.6698155645523958</v>
      </c>
      <c r="FI234" s="438">
        <f>INPUT!FX228</f>
        <v>4953</v>
      </c>
      <c r="FJ234" s="435">
        <f>INPUT!FY228</f>
        <v>3.4677250887821254</v>
      </c>
      <c r="FK234" s="438">
        <f>INPUT!FZ228</f>
        <v>5146.3</v>
      </c>
      <c r="FL234" s="435">
        <f>INPUT!GA228</f>
        <v>3.9026852412679114</v>
      </c>
      <c r="FM234" s="438">
        <f>INPUT!GB228</f>
        <v>5342</v>
      </c>
      <c r="FN234" s="435">
        <f>INPUT!GC228</f>
        <v>3.8027320599265391</v>
      </c>
      <c r="FO234" s="438">
        <f>INPUT!GD228</f>
        <v>5628</v>
      </c>
      <c r="FP234" s="435">
        <f>INPUT!GE228</f>
        <v>5.3538000748783121</v>
      </c>
      <c r="FQ234" s="438">
        <f>INPUT!GF228</f>
        <v>5791</v>
      </c>
      <c r="FR234" s="435">
        <f>INPUT!GG228</f>
        <v>2.8962331201137115</v>
      </c>
      <c r="FS234" s="438">
        <f>INPUT!GH228</f>
        <v>5859</v>
      </c>
      <c r="FT234" s="435">
        <f>INPUT!GI228</f>
        <v>1.1742358832671496</v>
      </c>
      <c r="FU234" s="438">
        <f>INPUT!GJ228</f>
        <v>6033</v>
      </c>
      <c r="FV234" s="435">
        <f>INPUT!GK228</f>
        <v>2.9697900665642596</v>
      </c>
      <c r="FW234" s="438">
        <f>INPUT!GL228</f>
        <v>6167</v>
      </c>
      <c r="FX234" s="435">
        <f>INPUT!GM228</f>
        <v>2.2211171887949632</v>
      </c>
      <c r="FY234" s="438">
        <f>INPUT!GN228</f>
        <v>6288</v>
      </c>
      <c r="FZ234" s="435">
        <f>INPUT!GO228</f>
        <v>1.9620561050754048</v>
      </c>
      <c r="GA234" s="438">
        <f>INPUT!GP228</f>
        <v>6461.2609488587459</v>
      </c>
      <c r="GB234" s="435">
        <f>INPUT!GQ228</f>
        <v>2.7554222146747076</v>
      </c>
      <c r="GC234" s="438">
        <f>INPUT!GR228</f>
        <v>6890.7765067896198</v>
      </c>
      <c r="GD234" s="435">
        <f>INPUT!GS228</f>
        <v>6.6475500886052252</v>
      </c>
      <c r="GE234" s="438">
        <f>INPUT!GT228</f>
        <v>7382.4601175924608</v>
      </c>
      <c r="GF234" s="435">
        <f>INPUT!GU228</f>
        <v>7.1353875766885677</v>
      </c>
      <c r="GG234" s="438">
        <f>INPUT!GV228</f>
        <v>7886.5387413024127</v>
      </c>
      <c r="GH234" s="435">
        <f>INPUT!GW228</f>
        <v>6.8280575266330024</v>
      </c>
      <c r="GI234" s="438">
        <f>INPUT!GX228</f>
        <v>8407.0107182811407</v>
      </c>
      <c r="GJ234" s="435">
        <f>INPUT!GY228</f>
        <v>6.5994981328497904</v>
      </c>
      <c r="GK234" s="435">
        <f>INPUT!GZ228</f>
        <v>5.9804632727904039</v>
      </c>
      <c r="GL234" s="436"/>
    </row>
    <row r="235" spans="1:194" ht="12" hidden="1" customHeight="1" outlineLevel="1" x14ac:dyDescent="0.2">
      <c r="B235" s="436"/>
      <c r="C235" s="435"/>
      <c r="D235" s="436"/>
      <c r="E235" s="435"/>
      <c r="F235" s="436"/>
      <c r="G235" s="435"/>
      <c r="H235" s="436"/>
      <c r="I235" s="435"/>
      <c r="J235" s="436"/>
      <c r="K235" s="435"/>
      <c r="L235" s="436"/>
      <c r="M235" s="435"/>
      <c r="N235" s="436"/>
      <c r="O235" s="435"/>
      <c r="P235" s="436"/>
      <c r="Q235" s="435"/>
      <c r="R235" s="436"/>
      <c r="S235" s="435"/>
      <c r="T235" s="436"/>
      <c r="U235" s="435"/>
      <c r="V235" s="436"/>
      <c r="W235" s="435"/>
      <c r="X235" s="436"/>
      <c r="Y235" s="435"/>
      <c r="Z235" s="436"/>
      <c r="AA235" s="435"/>
      <c r="AB235" s="436"/>
      <c r="AC235" s="435"/>
      <c r="AD235" s="436"/>
      <c r="AE235" s="435"/>
      <c r="AF235" s="436"/>
      <c r="AG235" s="435"/>
      <c r="AH235" s="436"/>
      <c r="AI235" s="435"/>
      <c r="AJ235" s="436"/>
      <c r="AK235" s="435"/>
      <c r="AL235" s="436"/>
      <c r="AM235" s="435"/>
      <c r="AN235" s="436"/>
      <c r="AO235" s="435"/>
      <c r="AP235" s="436"/>
      <c r="AQ235" s="435"/>
      <c r="AR235" s="436"/>
      <c r="AS235" s="435"/>
      <c r="AT235" s="436"/>
      <c r="AU235" s="435"/>
      <c r="AV235" s="436"/>
      <c r="AW235" s="435"/>
      <c r="AX235" s="436"/>
      <c r="AY235" s="435"/>
      <c r="AZ235" s="436"/>
      <c r="BA235" s="435"/>
      <c r="BB235" s="436"/>
      <c r="BC235" s="435"/>
      <c r="BD235" s="436"/>
      <c r="BE235" s="435"/>
      <c r="BF235" s="436"/>
      <c r="BG235" s="435"/>
      <c r="BH235" s="436"/>
      <c r="BI235" s="435"/>
      <c r="BJ235" s="436"/>
      <c r="BK235" s="435"/>
      <c r="BL235" s="436"/>
      <c r="BM235" s="435"/>
      <c r="BN235" s="436"/>
      <c r="BO235" s="435"/>
      <c r="BP235" s="436"/>
      <c r="BQ235" s="435"/>
      <c r="BR235" s="436"/>
      <c r="BS235" s="435"/>
      <c r="BT235" s="436"/>
      <c r="BU235" s="435"/>
      <c r="BV235" s="436"/>
      <c r="BW235" s="435"/>
      <c r="BX235" s="436"/>
      <c r="BY235" s="435"/>
      <c r="BZ235" s="436"/>
      <c r="CA235" s="435"/>
      <c r="CB235" s="436"/>
      <c r="CC235" s="435"/>
      <c r="CD235" s="436"/>
      <c r="CE235" s="435"/>
      <c r="CF235" s="436"/>
      <c r="CG235" s="435"/>
      <c r="CH235" s="436"/>
      <c r="CI235" s="435"/>
      <c r="CJ235" s="436"/>
      <c r="CK235" s="435"/>
      <c r="CL235" s="436"/>
      <c r="CM235" s="435"/>
      <c r="CN235" s="436"/>
      <c r="CO235" s="435"/>
      <c r="CP235" s="436"/>
      <c r="CQ235" s="435"/>
      <c r="CR235" s="436"/>
      <c r="CS235" s="435"/>
      <c r="CT235" s="436"/>
      <c r="CU235" s="435"/>
      <c r="CV235" s="436"/>
      <c r="CW235" s="435"/>
      <c r="CX235" s="436"/>
      <c r="CY235" s="435"/>
      <c r="CZ235" s="436"/>
      <c r="DA235" s="435"/>
      <c r="DB235" s="436"/>
      <c r="DC235" s="435"/>
      <c r="DD235" s="436"/>
      <c r="DE235" s="435"/>
      <c r="DF235" s="436"/>
      <c r="DG235" s="435"/>
      <c r="DH235" s="436"/>
      <c r="DI235" s="435"/>
      <c r="DJ235" s="436"/>
      <c r="DK235" s="435"/>
      <c r="DL235" s="436"/>
      <c r="DM235" s="435"/>
      <c r="DN235" s="436"/>
      <c r="DO235" s="435"/>
      <c r="DP235" s="436"/>
      <c r="DQ235" s="435"/>
      <c r="DR235" s="436"/>
      <c r="DS235" s="435"/>
      <c r="DT235" s="436"/>
      <c r="DU235" s="435"/>
      <c r="DV235" s="436"/>
      <c r="DW235" s="435"/>
      <c r="DX235" s="436"/>
      <c r="DY235" s="435"/>
      <c r="DZ235" s="436"/>
      <c r="EA235" s="435"/>
      <c r="EB235" s="436"/>
      <c r="EC235" s="435"/>
      <c r="ED235" s="436"/>
      <c r="EE235" s="435"/>
      <c r="EF235" s="436"/>
      <c r="EG235" s="435"/>
      <c r="EH235" s="436"/>
      <c r="EI235" s="435"/>
      <c r="EJ235" s="436"/>
      <c r="EK235" s="435"/>
      <c r="EL235" s="436"/>
      <c r="EM235" s="435"/>
      <c r="EN235" s="436"/>
      <c r="EO235" s="435"/>
      <c r="EP235" s="436"/>
      <c r="EQ235" s="436"/>
      <c r="ER235" s="435"/>
      <c r="ES235" s="436"/>
      <c r="ET235" s="435"/>
      <c r="EU235" s="436"/>
      <c r="EV235" s="435"/>
      <c r="EW235" s="436"/>
      <c r="EX235" s="435"/>
      <c r="EY235" s="436"/>
      <c r="EZ235" s="435"/>
      <c r="FA235" s="436"/>
      <c r="FB235" s="435"/>
      <c r="FC235" s="436"/>
      <c r="FD235" s="435"/>
      <c r="FE235" s="436"/>
      <c r="FF235" s="435"/>
      <c r="FG235" s="436"/>
      <c r="FH235" s="435"/>
      <c r="FI235" s="436"/>
      <c r="FJ235" s="435"/>
      <c r="FK235" s="436"/>
      <c r="FL235" s="435"/>
      <c r="FM235" s="436"/>
      <c r="FN235" s="435"/>
      <c r="FO235" s="436"/>
      <c r="FP235" s="435"/>
      <c r="FQ235" s="436"/>
      <c r="FR235" s="435"/>
      <c r="FS235" s="436"/>
      <c r="FT235" s="435"/>
      <c r="FU235" s="436"/>
      <c r="FV235" s="435"/>
      <c r="FW235" s="436"/>
      <c r="FX235" s="435"/>
      <c r="FY235" s="436"/>
      <c r="FZ235" s="435"/>
      <c r="GA235" s="436"/>
      <c r="GB235" s="435"/>
      <c r="GC235" s="436"/>
      <c r="GD235" s="435"/>
      <c r="GE235" s="436"/>
      <c r="GF235" s="435"/>
      <c r="GG235" s="436"/>
      <c r="GH235" s="435"/>
      <c r="GI235" s="436"/>
      <c r="GJ235" s="435"/>
      <c r="GK235" s="435"/>
      <c r="GL235" s="436"/>
    </row>
    <row r="236" spans="1:194" ht="12" hidden="1" customHeight="1" outlineLevel="1" x14ac:dyDescent="0.2">
      <c r="A236" s="437" t="s">
        <v>96</v>
      </c>
      <c r="B236" s="436"/>
      <c r="C236" s="435"/>
      <c r="D236" s="436"/>
      <c r="E236" s="435"/>
      <c r="F236" s="436"/>
      <c r="G236" s="435"/>
      <c r="H236" s="436"/>
      <c r="I236" s="435"/>
      <c r="J236" s="436"/>
      <c r="K236" s="435"/>
      <c r="L236" s="436"/>
      <c r="M236" s="435"/>
      <c r="N236" s="436"/>
      <c r="O236" s="435"/>
      <c r="P236" s="436"/>
      <c r="Q236" s="435"/>
      <c r="R236" s="436"/>
      <c r="S236" s="435"/>
      <c r="T236" s="436"/>
      <c r="U236" s="435"/>
      <c r="V236" s="436"/>
      <c r="W236" s="435"/>
      <c r="X236" s="436"/>
      <c r="Y236" s="435"/>
      <c r="Z236" s="436"/>
      <c r="AA236" s="435"/>
      <c r="AB236" s="436"/>
      <c r="AC236" s="435"/>
      <c r="AD236" s="436"/>
      <c r="AE236" s="435"/>
      <c r="AF236" s="436"/>
      <c r="AG236" s="435"/>
      <c r="AH236" s="436"/>
      <c r="AI236" s="435"/>
      <c r="AJ236" s="436"/>
      <c r="AK236" s="435"/>
      <c r="AL236" s="436"/>
      <c r="AM236" s="435"/>
      <c r="AN236" s="436"/>
      <c r="AO236" s="435"/>
      <c r="AP236" s="436"/>
      <c r="AQ236" s="435"/>
      <c r="AR236" s="436"/>
      <c r="AS236" s="435"/>
      <c r="AT236" s="436"/>
      <c r="AU236" s="435"/>
      <c r="AV236" s="436"/>
      <c r="AW236" s="435"/>
      <c r="AX236" s="436"/>
      <c r="AY236" s="435"/>
      <c r="AZ236" s="436"/>
      <c r="BA236" s="435"/>
      <c r="BB236" s="436"/>
      <c r="BC236" s="435"/>
      <c r="BD236" s="436"/>
      <c r="BE236" s="435"/>
      <c r="BF236" s="436"/>
      <c r="BG236" s="435"/>
      <c r="BH236" s="436"/>
      <c r="BI236" s="435"/>
      <c r="BJ236" s="436"/>
      <c r="BK236" s="435"/>
      <c r="BL236" s="436"/>
      <c r="BM236" s="435"/>
      <c r="BN236" s="436"/>
      <c r="BO236" s="435"/>
      <c r="BP236" s="436"/>
      <c r="BQ236" s="435"/>
      <c r="BR236" s="436"/>
      <c r="BS236" s="435"/>
      <c r="BT236" s="436"/>
      <c r="BU236" s="435"/>
      <c r="BV236" s="436"/>
      <c r="BW236" s="435"/>
      <c r="BX236" s="436"/>
      <c r="BY236" s="435"/>
      <c r="BZ236" s="436"/>
      <c r="CA236" s="435"/>
      <c r="CB236" s="436"/>
      <c r="CC236" s="435"/>
      <c r="CD236" s="436"/>
      <c r="CE236" s="435"/>
      <c r="CF236" s="436"/>
      <c r="CG236" s="435"/>
      <c r="CH236" s="436"/>
      <c r="CI236" s="435"/>
      <c r="CJ236" s="436"/>
      <c r="CK236" s="435"/>
      <c r="CL236" s="436"/>
      <c r="CM236" s="435"/>
      <c r="CN236" s="436"/>
      <c r="CO236" s="435"/>
      <c r="CP236" s="436"/>
      <c r="CQ236" s="435"/>
      <c r="CR236" s="436"/>
      <c r="CS236" s="435"/>
      <c r="CT236" s="436"/>
      <c r="CU236" s="435"/>
      <c r="CV236" s="436"/>
      <c r="CW236" s="435"/>
      <c r="CX236" s="436"/>
      <c r="CY236" s="435"/>
      <c r="CZ236" s="436"/>
      <c r="DA236" s="435"/>
      <c r="DB236" s="436"/>
      <c r="DC236" s="435"/>
      <c r="DD236" s="436"/>
      <c r="DE236" s="435"/>
      <c r="DF236" s="436"/>
      <c r="DG236" s="435"/>
      <c r="DH236" s="436"/>
      <c r="DI236" s="435"/>
      <c r="DJ236" s="436"/>
      <c r="DK236" s="435"/>
      <c r="DL236" s="436"/>
      <c r="DM236" s="435"/>
      <c r="DN236" s="436"/>
      <c r="DO236" s="435"/>
      <c r="DP236" s="436"/>
      <c r="DQ236" s="435"/>
      <c r="DR236" s="436"/>
      <c r="DS236" s="435"/>
      <c r="DT236" s="436"/>
      <c r="DU236" s="435"/>
      <c r="DV236" s="436"/>
      <c r="DW236" s="435"/>
      <c r="DX236" s="436"/>
      <c r="DY236" s="435"/>
      <c r="DZ236" s="436"/>
      <c r="EA236" s="435"/>
      <c r="EB236" s="436"/>
      <c r="EC236" s="435"/>
      <c r="ED236" s="436"/>
      <c r="EE236" s="435"/>
      <c r="EF236" s="436"/>
      <c r="EG236" s="435"/>
      <c r="EH236" s="436"/>
      <c r="EI236" s="435"/>
      <c r="EJ236" s="436"/>
      <c r="EK236" s="435"/>
      <c r="EL236" s="436"/>
      <c r="EM236" s="435"/>
      <c r="EN236" s="436"/>
      <c r="EO236" s="435"/>
      <c r="EP236" s="436"/>
      <c r="EQ236" s="436"/>
      <c r="ER236" s="435"/>
      <c r="ES236" s="436"/>
      <c r="ET236" s="435"/>
      <c r="EU236" s="436"/>
      <c r="EV236" s="435"/>
      <c r="EW236" s="436"/>
      <c r="EX236" s="435"/>
      <c r="EY236" s="436"/>
      <c r="EZ236" s="435"/>
      <c r="FA236" s="436"/>
      <c r="FB236" s="435"/>
      <c r="FC236" s="436"/>
      <c r="FD236" s="435"/>
      <c r="FE236" s="436"/>
      <c r="FF236" s="435"/>
      <c r="FG236" s="436"/>
      <c r="FH236" s="435"/>
      <c r="FI236" s="436"/>
      <c r="FJ236" s="435"/>
      <c r="FK236" s="436"/>
      <c r="FL236" s="435"/>
      <c r="FM236" s="436"/>
      <c r="FN236" s="435"/>
      <c r="FO236" s="436"/>
      <c r="FP236" s="435"/>
      <c r="FQ236" s="436"/>
      <c r="FR236" s="435"/>
      <c r="FS236" s="436"/>
      <c r="FT236" s="435"/>
      <c r="FU236" s="436"/>
      <c r="FV236" s="435"/>
      <c r="FW236" s="436"/>
      <c r="FX236" s="435"/>
      <c r="FY236" s="436"/>
      <c r="FZ236" s="435"/>
      <c r="GA236" s="436"/>
      <c r="GB236" s="435"/>
      <c r="GC236" s="436"/>
      <c r="GD236" s="435"/>
      <c r="GE236" s="436"/>
      <c r="GF236" s="435"/>
      <c r="GG236" s="436"/>
      <c r="GH236" s="435"/>
      <c r="GI236" s="436"/>
      <c r="GJ236" s="435"/>
      <c r="GK236" s="435"/>
      <c r="GL236" s="436"/>
    </row>
    <row r="237" spans="1:194" ht="12" hidden="1" customHeight="1" outlineLevel="1" x14ac:dyDescent="0.2">
      <c r="A237" s="478" t="str">
        <f>INPUT!B77</f>
        <v>Incurred Benefits</v>
      </c>
      <c r="B237" s="434">
        <f>INPUT!K231</f>
        <v>216</v>
      </c>
      <c r="C237" s="435">
        <f>INPUT!L231</f>
        <v>16.129032258064523</v>
      </c>
      <c r="D237" s="434">
        <f>INPUT!M231</f>
        <v>214</v>
      </c>
      <c r="E237" s="435">
        <f>INPUT!N231</f>
        <v>12.631578947368416</v>
      </c>
      <c r="F237" s="434">
        <f>INPUT!O231</f>
        <v>227</v>
      </c>
      <c r="G237" s="435">
        <f>INPUT!P231</f>
        <v>20.105820105820115</v>
      </c>
      <c r="H237" s="434">
        <f>INPUT!Q231</f>
        <v>230</v>
      </c>
      <c r="I237" s="435">
        <f>INPUT!R231</f>
        <v>19.17098445595855</v>
      </c>
      <c r="J237" s="434">
        <f>INPUT!S231</f>
        <v>252</v>
      </c>
      <c r="K237" s="435">
        <f>INPUT!T231</f>
        <v>16.666666666666675</v>
      </c>
      <c r="L237" s="434">
        <f>INPUT!U231</f>
        <v>272</v>
      </c>
      <c r="M237" s="435">
        <f>INPUT!V231</f>
        <v>27.10280373831775</v>
      </c>
      <c r="N237" s="434">
        <f>INPUT!W231</f>
        <v>277</v>
      </c>
      <c r="O237" s="435">
        <f>INPUT!X231</f>
        <v>22.026431718061666</v>
      </c>
      <c r="P237" s="434">
        <f>INPUT!Y231</f>
        <v>273</v>
      </c>
      <c r="Q237" s="435">
        <f>INPUT!Z231</f>
        <v>18.695652173913047</v>
      </c>
      <c r="R237" s="434">
        <f>INPUT!AA231</f>
        <v>304</v>
      </c>
      <c r="S237" s="435">
        <f>INPUT!AB231</f>
        <v>20.634920634920629</v>
      </c>
      <c r="T237" s="434">
        <f>INPUT!AC231</f>
        <v>304</v>
      </c>
      <c r="U237" s="435">
        <f>INPUT!AD231</f>
        <v>11.764705882352944</v>
      </c>
      <c r="V237" s="434">
        <f>INPUT!AE231</f>
        <v>313</v>
      </c>
      <c r="W237" s="435">
        <f>INPUT!AF231</f>
        <v>12.996389891696758</v>
      </c>
      <c r="X237" s="434">
        <f>INPUT!AG231</f>
        <v>330</v>
      </c>
      <c r="Y237" s="435">
        <f>INPUT!AH231</f>
        <v>20.879120879120872</v>
      </c>
      <c r="Z237" s="434">
        <f>INPUT!AI231</f>
        <v>341</v>
      </c>
      <c r="AA237" s="435">
        <f>INPUT!AJ231</f>
        <v>12.171052631578938</v>
      </c>
      <c r="AB237" s="434">
        <f>INPUT!AK231</f>
        <v>348</v>
      </c>
      <c r="AC237" s="435">
        <f>INPUT!AL231</f>
        <v>14.473684210526304</v>
      </c>
      <c r="AD237" s="434">
        <f>INPUT!AM231</f>
        <v>367</v>
      </c>
      <c r="AE237" s="435">
        <f>INPUT!AN231</f>
        <v>17.252396166134186</v>
      </c>
      <c r="AF237" s="434">
        <f>INPUT!AO231</f>
        <v>369</v>
      </c>
      <c r="AG237" s="435">
        <f>INPUT!AP231</f>
        <v>11.818181818181817</v>
      </c>
      <c r="AH237" s="434">
        <f>INPUT!AQ231</f>
        <v>369</v>
      </c>
      <c r="AI237" s="435">
        <f>INPUT!AR231</f>
        <v>8.2111436950146555</v>
      </c>
      <c r="AJ237" s="434">
        <f>INPUT!AS231</f>
        <v>395</v>
      </c>
      <c r="AK237" s="435">
        <f>INPUT!AT231</f>
        <v>13.505747126436773</v>
      </c>
      <c r="AL237" s="434">
        <f>INPUT!AU231</f>
        <v>400</v>
      </c>
      <c r="AM237" s="435">
        <f>INPUT!AV231</f>
        <v>8.9918256130790297</v>
      </c>
      <c r="AN237" s="434">
        <f>INPUT!AW231</f>
        <v>401</v>
      </c>
      <c r="AO237" s="435">
        <f>INPUT!AX231</f>
        <v>8.6720867208672114</v>
      </c>
      <c r="AP237" s="434">
        <f>INPUT!AY231</f>
        <v>416</v>
      </c>
      <c r="AQ237" s="435">
        <f>INPUT!AZ231</f>
        <v>12.737127371273704</v>
      </c>
      <c r="AR237" s="434">
        <f>INPUT!BA231</f>
        <v>415</v>
      </c>
      <c r="AS237" s="435">
        <f>INPUT!BB231</f>
        <v>5.0632911392405111</v>
      </c>
      <c r="AT237" s="434">
        <f>INPUT!BC231</f>
        <v>429</v>
      </c>
      <c r="AU237" s="435">
        <f>INPUT!BD231</f>
        <v>7.2500000000000009</v>
      </c>
      <c r="AV237" s="434">
        <f>INPUT!BE231</f>
        <v>297</v>
      </c>
      <c r="AW237" s="435">
        <f>INPUT!BF231</f>
        <v>-25.935162094763086</v>
      </c>
      <c r="AX237" s="434">
        <f>INPUT!BG231</f>
        <v>404</v>
      </c>
      <c r="AY237" s="435">
        <f>INPUT!BH231</f>
        <v>-2.8846153846153855</v>
      </c>
      <c r="AZ237" s="434">
        <f>INPUT!BI231</f>
        <v>449</v>
      </c>
      <c r="BA237" s="435">
        <f>INPUT!BJ231</f>
        <v>8.1927710843373589</v>
      </c>
      <c r="BB237" s="434">
        <f>INPUT!BK231</f>
        <v>462</v>
      </c>
      <c r="BC237" s="435">
        <f>INPUT!BL231</f>
        <v>7.6923076923076872</v>
      </c>
      <c r="BD237" s="434">
        <f>INPUT!BM231</f>
        <v>468</v>
      </c>
      <c r="BE237" s="435">
        <f>INPUT!BN231</f>
        <v>57.575757575757571</v>
      </c>
      <c r="BF237" s="434">
        <f>INPUT!BO231</f>
        <v>471</v>
      </c>
      <c r="BG237" s="435">
        <f>INPUT!BP231</f>
        <v>16.584158415841578</v>
      </c>
      <c r="BH237" s="434">
        <f>INPUT!BQ231</f>
        <v>483</v>
      </c>
      <c r="BI237" s="435">
        <f>INPUT!BR231</f>
        <v>7.572383073496658</v>
      </c>
      <c r="BJ237" s="434">
        <f>INPUT!BS231</f>
        <v>526</v>
      </c>
      <c r="BK237" s="435">
        <f>INPUT!BT231</f>
        <v>13.852813852813849</v>
      </c>
      <c r="BL237" s="434">
        <f>INPUT!BU231</f>
        <v>563</v>
      </c>
      <c r="BM237" s="435">
        <f>INPUT!BV231</f>
        <v>20.299145299145295</v>
      </c>
      <c r="BN237" s="434">
        <f>INPUT!BW231</f>
        <v>542</v>
      </c>
      <c r="BO237" s="435">
        <f>INPUT!BX231</f>
        <v>15.074309978768575</v>
      </c>
      <c r="BP237" s="434">
        <f>INPUT!BY231</f>
        <v>558</v>
      </c>
      <c r="BQ237" s="435">
        <f>INPUT!BZ231</f>
        <v>15.527950310559003</v>
      </c>
      <c r="BR237" s="434">
        <f>INPUT!CA231</f>
        <v>549</v>
      </c>
      <c r="BS237" s="435">
        <f>INPUT!CB231</f>
        <v>4.3726235741444963</v>
      </c>
      <c r="BT237" s="434">
        <f>INPUT!CC231</f>
        <v>576</v>
      </c>
      <c r="BU237" s="435">
        <f>INPUT!CD231</f>
        <v>2.3090586145648295</v>
      </c>
      <c r="BV237" s="434">
        <f>INPUT!CE231</f>
        <v>574</v>
      </c>
      <c r="BW237" s="435">
        <f>INPUT!CF231</f>
        <v>5.9040590405904148</v>
      </c>
      <c r="BX237" s="434">
        <f>INPUT!CG231</f>
        <v>560</v>
      </c>
      <c r="BY237" s="435">
        <f>INPUT!CH231</f>
        <v>0.35842293906809264</v>
      </c>
      <c r="BZ237" s="434">
        <f>INPUT!CI231</f>
        <v>566</v>
      </c>
      <c r="CA237" s="435">
        <f>INPUT!CJ231</f>
        <v>3.0965391621129434</v>
      </c>
      <c r="CB237" s="434">
        <f>INPUT!CK231</f>
        <v>568</v>
      </c>
      <c r="CC237" s="435">
        <f>INPUT!CL231</f>
        <v>-1.388888888888884</v>
      </c>
      <c r="CD237" s="434">
        <f>INPUT!CM231</f>
        <v>564</v>
      </c>
      <c r="CE237" s="435">
        <f>INPUT!CN231</f>
        <v>-1.7421602787456414</v>
      </c>
      <c r="CF237" s="434">
        <f>INPUT!CO231</f>
        <v>565</v>
      </c>
      <c r="CG237" s="435">
        <f>INPUT!CP231</f>
        <v>0.89285714285713969</v>
      </c>
      <c r="CH237" s="434">
        <f>INPUT!CQ231</f>
        <v>605</v>
      </c>
      <c r="CI237" s="435">
        <f>INPUT!CR231</f>
        <v>6.8904593639576017</v>
      </c>
      <c r="CJ237" s="434">
        <f>INPUT!CS231</f>
        <v>574</v>
      </c>
      <c r="CK237" s="435">
        <f>INPUT!CT231</f>
        <v>1.0563380281690238</v>
      </c>
      <c r="CL237" s="434">
        <f>INPUT!CU231</f>
        <v>593</v>
      </c>
      <c r="CM237" s="435">
        <f>INPUT!CV231</f>
        <v>5.1418439716311992</v>
      </c>
      <c r="CN237" s="434">
        <f>INPUT!CW231</f>
        <v>599</v>
      </c>
      <c r="CO237" s="435">
        <f>INPUT!CX231</f>
        <v>6.0176991150442394</v>
      </c>
      <c r="CP237" s="434">
        <f>INPUT!CY231</f>
        <v>600</v>
      </c>
      <c r="CQ237" s="435">
        <f>INPUT!CZ231</f>
        <v>-0.82644628099173278</v>
      </c>
      <c r="CR237" s="434">
        <f>INPUT!DA231</f>
        <v>593</v>
      </c>
      <c r="CS237" s="435">
        <f>INPUT!DB231</f>
        <v>3.3101045296167309</v>
      </c>
      <c r="CT237" s="434">
        <f>INPUT!DC231</f>
        <v>609</v>
      </c>
      <c r="CU237" s="435">
        <f>INPUT!DD231</f>
        <v>2.6981450252951067</v>
      </c>
      <c r="CV237" s="434">
        <f>INPUT!DE231</f>
        <v>598</v>
      </c>
      <c r="CW237" s="435">
        <f>INPUT!DF231</f>
        <v>-0.16694490818029983</v>
      </c>
      <c r="CX237" s="434">
        <f>INPUT!DG231</f>
        <v>616</v>
      </c>
      <c r="CY237" s="435">
        <f>INPUT!DH231</f>
        <v>2.6666666666666616</v>
      </c>
      <c r="CZ237" s="434">
        <f>INPUT!DI231</f>
        <v>644</v>
      </c>
      <c r="DA237" s="435">
        <f>INPUT!DJ231</f>
        <v>8.6003372681281665</v>
      </c>
      <c r="DB237" s="434">
        <f>INPUT!DK231</f>
        <v>612</v>
      </c>
      <c r="DC237" s="435">
        <f>INPUT!DL231</f>
        <v>0.49261083743843415</v>
      </c>
      <c r="DD237" s="434">
        <f>INPUT!DM231</f>
        <v>611</v>
      </c>
      <c r="DE237" s="435">
        <f>INPUT!DN231</f>
        <v>2.1739130434782705</v>
      </c>
      <c r="DF237" s="434">
        <f>INPUT!DO231</f>
        <v>630</v>
      </c>
      <c r="DG237" s="435">
        <f>INPUT!DP231</f>
        <v>2.2727272727272707</v>
      </c>
      <c r="DH237" s="434">
        <f>INPUT!DQ231</f>
        <v>624</v>
      </c>
      <c r="DI237" s="435">
        <f>INPUT!DR231</f>
        <v>-3.105590062111796</v>
      </c>
      <c r="DJ237" s="434">
        <f>INPUT!DS231</f>
        <v>617</v>
      </c>
      <c r="DK237" s="435">
        <f>INPUT!DT231</f>
        <v>0.81699346405228468</v>
      </c>
      <c r="DL237" s="434">
        <f>INPUT!DU231</f>
        <v>623</v>
      </c>
      <c r="DM237" s="435">
        <f>INPUT!DV231</f>
        <v>1.9639934533551617</v>
      </c>
      <c r="DN237" s="434">
        <f>INPUT!DW231</f>
        <v>641</v>
      </c>
      <c r="DO237" s="435">
        <f>INPUT!DX231</f>
        <v>1.7460317460317398</v>
      </c>
      <c r="DP237" s="434">
        <f>INPUT!DY231</f>
        <v>634</v>
      </c>
      <c r="DQ237" s="435">
        <f>INPUT!DZ231</f>
        <v>1.6025641025640969</v>
      </c>
      <c r="DR237" s="434">
        <f>INPUT!EA231</f>
        <v>619</v>
      </c>
      <c r="DS237" s="435">
        <f>INPUT!EB231</f>
        <v>0.32414910858995505</v>
      </c>
      <c r="DT237" s="434">
        <f>INPUT!EC231</f>
        <v>644</v>
      </c>
      <c r="DU237" s="435">
        <f>INPUT!ED231</f>
        <v>3.3707865168539408</v>
      </c>
      <c r="DV237" s="434">
        <f>INPUT!EE231</f>
        <v>617</v>
      </c>
      <c r="DW237" s="435">
        <f>INPUT!EF231</f>
        <v>-3.7441497659906342</v>
      </c>
      <c r="DX237" s="434">
        <f>INPUT!EG231</f>
        <v>634</v>
      </c>
      <c r="DY237" s="435">
        <f>INPUT!EH231</f>
        <v>0</v>
      </c>
      <c r="DZ237" s="434">
        <f>INPUT!EI231</f>
        <v>639</v>
      </c>
      <c r="EA237" s="435">
        <f>INPUT!EJ231</f>
        <v>3.2310177705977328</v>
      </c>
      <c r="EB237" s="434">
        <f>INPUT!EK231</f>
        <v>624</v>
      </c>
      <c r="EC237" s="435">
        <f>INPUT!EL231</f>
        <v>-3.105590062111796</v>
      </c>
      <c r="ED237" s="434">
        <f>INPUT!EM231</f>
        <v>628</v>
      </c>
      <c r="EE237" s="435">
        <f>INPUT!EN231</f>
        <v>1.7828200972447306</v>
      </c>
      <c r="EF237" s="434">
        <f>INPUT!EO231</f>
        <v>636</v>
      </c>
      <c r="EG237" s="435">
        <f>INPUT!EP231</f>
        <v>0.3154574132492094</v>
      </c>
      <c r="EH237" s="434">
        <f>INPUT!EQ231</f>
        <v>652.75272315136499</v>
      </c>
      <c r="EI237" s="435">
        <f>INPUT!ER231</f>
        <v>2.1522258452840282</v>
      </c>
      <c r="EJ237" s="434">
        <f>INPUT!ES231</f>
        <v>637.83035404750888</v>
      </c>
      <c r="EK237" s="435">
        <f>INPUT!ET231</f>
        <v>2.2164028922289969</v>
      </c>
      <c r="EL237" s="434">
        <f>INPUT!EU231</f>
        <v>643.36838581217148</v>
      </c>
      <c r="EM237" s="435">
        <f>INPUT!EV231</f>
        <v>2.4471951930209457</v>
      </c>
      <c r="EN237" s="434">
        <f>INPUT!EW231</f>
        <v>662.72162668865212</v>
      </c>
      <c r="EO237" s="435">
        <f>INPUT!EX231</f>
        <v>4.2015136302912204</v>
      </c>
      <c r="EP237" s="434"/>
      <c r="EQ237" s="434">
        <f>INPUT!FF231</f>
        <v>758</v>
      </c>
      <c r="ER237" s="435">
        <f>INPUT!FG231</f>
        <v>14.156626506024095</v>
      </c>
      <c r="ES237" s="434">
        <f>INPUT!FH231</f>
        <v>887</v>
      </c>
      <c r="ET237" s="435">
        <f>INPUT!FI231</f>
        <v>17.018469656992075</v>
      </c>
      <c r="EU237" s="434">
        <f>INPUT!FJ231</f>
        <v>1074</v>
      </c>
      <c r="EV237" s="435">
        <f>INPUT!FK231</f>
        <v>21.082299887260426</v>
      </c>
      <c r="EW237" s="434">
        <f>INPUT!FL231</f>
        <v>1251</v>
      </c>
      <c r="EX237" s="435">
        <f>INPUT!FM231</f>
        <v>16.480446927374292</v>
      </c>
      <c r="EY237" s="434">
        <f>INPUT!FN231</f>
        <v>1425</v>
      </c>
      <c r="EZ237" s="435">
        <f>INPUT!FO231</f>
        <v>13.908872901678659</v>
      </c>
      <c r="FA237" s="434">
        <f>INPUT!FP231</f>
        <v>1565</v>
      </c>
      <c r="FB237" s="435">
        <f>INPUT!FQ231</f>
        <v>9.8245614035087812</v>
      </c>
      <c r="FC237" s="434">
        <f>INPUT!FR231</f>
        <v>1557</v>
      </c>
      <c r="FD237" s="435">
        <f>INPUT!FS231</f>
        <v>-0.51118210862619584</v>
      </c>
      <c r="FE237" s="434">
        <f>INPUT!FT231</f>
        <v>1783</v>
      </c>
      <c r="FF237" s="435">
        <f>INPUT!FU231</f>
        <v>14.515093127809898</v>
      </c>
      <c r="FG237" s="434">
        <f>INPUT!FV231</f>
        <v>2043</v>
      </c>
      <c r="FH237" s="435">
        <f>INPUT!FW231</f>
        <v>14.582164890633752</v>
      </c>
      <c r="FI237" s="434">
        <f>INPUT!FX231</f>
        <v>2225</v>
      </c>
      <c r="FJ237" s="435">
        <f>INPUT!FY231</f>
        <v>8.9084679393049537</v>
      </c>
      <c r="FK237" s="434">
        <f>INPUT!FZ231</f>
        <v>2268</v>
      </c>
      <c r="FL237" s="435">
        <f>INPUT!GA231</f>
        <v>1.9325842696629181</v>
      </c>
      <c r="FM237" s="434">
        <f>INPUT!GB231</f>
        <v>2308</v>
      </c>
      <c r="FN237" s="435">
        <f>INPUT!GC231</f>
        <v>1.763668430335108</v>
      </c>
      <c r="FO237" s="434">
        <f>INPUT!GD231</f>
        <v>2385</v>
      </c>
      <c r="FP237" s="435">
        <f>INPUT!GE231</f>
        <v>3.3362218370883934</v>
      </c>
      <c r="FQ237" s="434">
        <f>INPUT!GF231</f>
        <v>2467</v>
      </c>
      <c r="FR237" s="435">
        <f>INPUT!GG231</f>
        <v>3.4381551362683505</v>
      </c>
      <c r="FS237" s="434">
        <f>INPUT!GH231</f>
        <v>2477</v>
      </c>
      <c r="FT237" s="435">
        <f>INPUT!GI231</f>
        <v>0.40535062829347712</v>
      </c>
      <c r="FU237" s="434">
        <f>INPUT!GJ231</f>
        <v>2515</v>
      </c>
      <c r="FV237" s="435">
        <f>INPUT!GK231</f>
        <v>1.5341138473960347</v>
      </c>
      <c r="FW237" s="434">
        <f>INPUT!GL231</f>
        <v>2514</v>
      </c>
      <c r="FX237" s="435">
        <f>INPUT!GM231</f>
        <v>-3.9761431411533543E-2</v>
      </c>
      <c r="FY237" s="434">
        <f>INPUT!GN231</f>
        <v>2527</v>
      </c>
      <c r="FZ237" s="435">
        <f>INPUT!GO231</f>
        <v>0.51710421638822002</v>
      </c>
      <c r="GA237" s="434">
        <f>INPUT!GP231</f>
        <v>2596.6730896996978</v>
      </c>
      <c r="GB237" s="435">
        <f>INPUT!GQ231</f>
        <v>2.7571464067945417</v>
      </c>
      <c r="GC237" s="434">
        <f>INPUT!GR231</f>
        <v>2815.571280674239</v>
      </c>
      <c r="GD237" s="435">
        <f>INPUT!GS231</f>
        <v>8.4299479916378992</v>
      </c>
      <c r="GE237" s="434">
        <f>INPUT!GT231</f>
        <v>3049.6942745774459</v>
      </c>
      <c r="GF237" s="435">
        <f>INPUT!GU231</f>
        <v>8.315292726211565</v>
      </c>
      <c r="GG237" s="434">
        <f>INPUT!GV231</f>
        <v>3297.3618477385389</v>
      </c>
      <c r="GH237" s="435">
        <f>INPUT!GW231</f>
        <v>8.1210623381390956</v>
      </c>
      <c r="GI237" s="434">
        <f>INPUT!GX231</f>
        <v>3561.209740263891</v>
      </c>
      <c r="GJ237" s="435">
        <f>INPUT!GY231</f>
        <v>8.0017876323251969</v>
      </c>
      <c r="GK237" s="435">
        <f>INPUT!GZ231</f>
        <v>7.1022173375313136</v>
      </c>
      <c r="GL237" s="436"/>
    </row>
    <row r="238" spans="1:194" ht="12" hidden="1" customHeight="1" outlineLevel="1" x14ac:dyDescent="0.2">
      <c r="A238" s="478" t="str">
        <f>INPUT!B78</f>
        <v>Inc in Future Benefits</v>
      </c>
      <c r="B238" s="434">
        <f>INPUT!K232</f>
        <v>56</v>
      </c>
      <c r="C238" s="435">
        <f>INPUT!L232</f>
        <v>14.285714285714279</v>
      </c>
      <c r="D238" s="434">
        <f>INPUT!M232</f>
        <v>63</v>
      </c>
      <c r="E238" s="435">
        <f>INPUT!N232</f>
        <v>36.956521739130444</v>
      </c>
      <c r="F238" s="434">
        <f>INPUT!O232</f>
        <v>61</v>
      </c>
      <c r="G238" s="435">
        <f>INPUT!P232</f>
        <v>3.3898305084745672</v>
      </c>
      <c r="H238" s="434">
        <f>INPUT!Q232</f>
        <v>64</v>
      </c>
      <c r="I238" s="435">
        <f>INPUT!R232</f>
        <v>12.280701754385959</v>
      </c>
      <c r="J238" s="434">
        <f>INPUT!S232</f>
        <v>68</v>
      </c>
      <c r="K238" s="435">
        <f>INPUT!T232</f>
        <v>21.42857142857142</v>
      </c>
      <c r="L238" s="434">
        <f>INPUT!U232</f>
        <v>64</v>
      </c>
      <c r="M238" s="435">
        <f>INPUT!V232</f>
        <v>1.5873015873015817</v>
      </c>
      <c r="N238" s="434">
        <f>INPUT!W232</f>
        <v>73</v>
      </c>
      <c r="O238" s="435">
        <f>INPUT!X232</f>
        <v>19.672131147540984</v>
      </c>
      <c r="P238" s="434">
        <f>INPUT!Y232</f>
        <v>80</v>
      </c>
      <c r="Q238" s="435">
        <f>INPUT!Z232</f>
        <v>25</v>
      </c>
      <c r="R238" s="434">
        <f>INPUT!AA232</f>
        <v>79</v>
      </c>
      <c r="S238" s="435">
        <f>INPUT!AB232</f>
        <v>16.176470588235304</v>
      </c>
      <c r="T238" s="434">
        <f>INPUT!AC232</f>
        <v>85</v>
      </c>
      <c r="U238" s="435">
        <f>INPUT!AD232</f>
        <v>32.8125</v>
      </c>
      <c r="V238" s="434">
        <f>INPUT!AE232</f>
        <v>90</v>
      </c>
      <c r="W238" s="435">
        <f>INPUT!AF232</f>
        <v>23.287671232876718</v>
      </c>
      <c r="X238" s="434">
        <f>INPUT!AG232</f>
        <v>80</v>
      </c>
      <c r="Y238" s="435">
        <f>INPUT!AH232</f>
        <v>0</v>
      </c>
      <c r="Z238" s="434">
        <f>INPUT!AI232</f>
        <v>94</v>
      </c>
      <c r="AA238" s="435">
        <f>INPUT!AJ232</f>
        <v>18.98734177215189</v>
      </c>
      <c r="AB238" s="434">
        <f>INPUT!AK232</f>
        <v>98</v>
      </c>
      <c r="AC238" s="435">
        <f>INPUT!AL232</f>
        <v>15.294117647058814</v>
      </c>
      <c r="AD238" s="434">
        <f>INPUT!AM232</f>
        <v>92</v>
      </c>
      <c r="AE238" s="435">
        <f>INPUT!AN232</f>
        <v>2.2222222222222143</v>
      </c>
      <c r="AF238" s="434">
        <f>INPUT!AO232</f>
        <v>94</v>
      </c>
      <c r="AG238" s="435">
        <f>INPUT!AP232</f>
        <v>17.500000000000004</v>
      </c>
      <c r="AH238" s="434">
        <f>INPUT!AQ232</f>
        <v>111</v>
      </c>
      <c r="AI238" s="435">
        <f>INPUT!AR232</f>
        <v>18.085106382978733</v>
      </c>
      <c r="AJ238" s="434">
        <f>INPUT!AS232</f>
        <v>99</v>
      </c>
      <c r="AK238" s="435">
        <f>INPUT!AT232</f>
        <v>1.0204081632652962</v>
      </c>
      <c r="AL238" s="434">
        <f>INPUT!AU232</f>
        <v>108</v>
      </c>
      <c r="AM238" s="435">
        <f>INPUT!AV232</f>
        <v>17.391304347826097</v>
      </c>
      <c r="AN238" s="434">
        <f>INPUT!AW232</f>
        <v>108</v>
      </c>
      <c r="AO238" s="435">
        <f>INPUT!AX232</f>
        <v>14.893617021276606</v>
      </c>
      <c r="AP238" s="434">
        <f>INPUT!AY232</f>
        <v>107</v>
      </c>
      <c r="AQ238" s="435">
        <f>INPUT!AZ232</f>
        <v>-3.6036036036036001</v>
      </c>
      <c r="AR238" s="434">
        <f>INPUT!BA232</f>
        <v>112</v>
      </c>
      <c r="AS238" s="435">
        <f>INPUT!BB232</f>
        <v>13.131313131313128</v>
      </c>
      <c r="AT238" s="434">
        <f>INPUT!BC232</f>
        <v>116</v>
      </c>
      <c r="AU238" s="435">
        <f>INPUT!BD232</f>
        <v>7.4074074074074181</v>
      </c>
      <c r="AV238" s="434">
        <f>INPUT!BE232</f>
        <v>277</v>
      </c>
      <c r="AW238" s="435" t="str">
        <f>INPUT!BF232</f>
        <v>NM</v>
      </c>
      <c r="AX238" s="434">
        <f>INPUT!BG232</f>
        <v>168</v>
      </c>
      <c r="AY238" s="435">
        <f>INPUT!BH232</f>
        <v>57.009345794392516</v>
      </c>
      <c r="AZ238" s="434">
        <f>INPUT!BI232</f>
        <v>135</v>
      </c>
      <c r="BA238" s="435">
        <f>INPUT!BJ232</f>
        <v>20.535714285714278</v>
      </c>
      <c r="BB238" s="434">
        <f>INPUT!BK232</f>
        <v>134</v>
      </c>
      <c r="BC238" s="435">
        <f>INPUT!BL232</f>
        <v>15.517241379310342</v>
      </c>
      <c r="BD238" s="434">
        <f>INPUT!BM232</f>
        <v>131</v>
      </c>
      <c r="BE238" s="435" t="str">
        <f>INPUT!BN232</f>
        <v>NM</v>
      </c>
      <c r="BF238" s="434">
        <f>INPUT!BO232</f>
        <v>145</v>
      </c>
      <c r="BG238" s="435">
        <f>INPUT!BP232</f>
        <v>-13.690476190476186</v>
      </c>
      <c r="BH238" s="434">
        <f>INPUT!BQ232</f>
        <v>145</v>
      </c>
      <c r="BI238" s="435">
        <f>INPUT!BR232</f>
        <v>7.4074074074074181</v>
      </c>
      <c r="BJ238" s="434">
        <f>INPUT!BS232</f>
        <v>111</v>
      </c>
      <c r="BK238" s="435">
        <f>INPUT!BT232</f>
        <v>-17.164179104477618</v>
      </c>
      <c r="BL238" s="434">
        <f>INPUT!BU232</f>
        <v>82</v>
      </c>
      <c r="BM238" s="435">
        <f>INPUT!BV232</f>
        <v>-37.404580152671748</v>
      </c>
      <c r="BN238" s="434">
        <f>INPUT!BW232</f>
        <v>67</v>
      </c>
      <c r="BO238" s="435" t="str">
        <f>INPUT!BX232</f>
        <v>NM</v>
      </c>
      <c r="BP238" s="434">
        <f>INPUT!BY232</f>
        <v>73</v>
      </c>
      <c r="BQ238" s="435">
        <f>INPUT!BZ232</f>
        <v>-49.655172413793103</v>
      </c>
      <c r="BR238" s="434">
        <f>INPUT!CA232</f>
        <v>93</v>
      </c>
      <c r="BS238" s="435">
        <f>INPUT!CB232</f>
        <v>-16.216216216216218</v>
      </c>
      <c r="BT238" s="434">
        <f>INPUT!CC232</f>
        <v>104</v>
      </c>
      <c r="BU238" s="435">
        <f>INPUT!CD232</f>
        <v>26.829268292682929</v>
      </c>
      <c r="BV238" s="434">
        <f>INPUT!CE232</f>
        <v>6</v>
      </c>
      <c r="BW238" s="435" t="str">
        <f>INPUT!CF232</f>
        <v>NM</v>
      </c>
      <c r="BX238" s="434">
        <f>INPUT!CG232</f>
        <v>95</v>
      </c>
      <c r="BY238" s="435">
        <f>INPUT!CH232</f>
        <v>30.136986301369873</v>
      </c>
      <c r="BZ238" s="434">
        <f>INPUT!CI232</f>
        <v>102</v>
      </c>
      <c r="CA238" s="435">
        <f>INPUT!CJ232</f>
        <v>9.6774193548387011</v>
      </c>
      <c r="CB238" s="434">
        <f>INPUT!CK232</f>
        <v>81</v>
      </c>
      <c r="CC238" s="435">
        <f>INPUT!CL232</f>
        <v>-22.115384615384613</v>
      </c>
      <c r="CD238" s="434">
        <f>INPUT!CM232</f>
        <v>78</v>
      </c>
      <c r="CE238" s="435" t="str">
        <f>INPUT!CN232</f>
        <v>NM</v>
      </c>
      <c r="CF238" s="434">
        <f>INPUT!CO232</f>
        <v>111</v>
      </c>
      <c r="CG238" s="435">
        <f>INPUT!CP232</f>
        <v>16.842105263157904</v>
      </c>
      <c r="CH238" s="434">
        <f>INPUT!CQ232</f>
        <v>100</v>
      </c>
      <c r="CI238" s="435">
        <f>INPUT!CR232</f>
        <v>-1.9607843137254943</v>
      </c>
      <c r="CJ238" s="434">
        <f>INPUT!CS232</f>
        <v>116</v>
      </c>
      <c r="CK238" s="435">
        <f>INPUT!CT232</f>
        <v>43.209876543209866</v>
      </c>
      <c r="CL238" s="434">
        <f>INPUT!CU232</f>
        <v>85</v>
      </c>
      <c r="CM238" s="435">
        <f>INPUT!CV232</f>
        <v>8.9743589743589638</v>
      </c>
      <c r="CN238" s="434">
        <f>INPUT!CW232</f>
        <v>120</v>
      </c>
      <c r="CO238" s="435">
        <f>INPUT!CX232</f>
        <v>8.1081081081081141</v>
      </c>
      <c r="CP238" s="434">
        <f>INPUT!CY232</f>
        <v>112</v>
      </c>
      <c r="CQ238" s="435">
        <f>INPUT!CZ232</f>
        <v>12.000000000000011</v>
      </c>
      <c r="CR238" s="434">
        <f>INPUT!DA232</f>
        <v>131</v>
      </c>
      <c r="CS238" s="435">
        <f>INPUT!DB232</f>
        <v>12.93103448275863</v>
      </c>
      <c r="CT238" s="434">
        <f>INPUT!DC232</f>
        <v>82</v>
      </c>
      <c r="CU238" s="435">
        <f>INPUT!DD232</f>
        <v>-3.5294117647058809</v>
      </c>
      <c r="CV238" s="434">
        <f>INPUT!DE232</f>
        <v>116</v>
      </c>
      <c r="CW238" s="435">
        <f>INPUT!DF232</f>
        <v>-3.3333333333333326</v>
      </c>
      <c r="CX238" s="434">
        <f>INPUT!DG232</f>
        <v>108</v>
      </c>
      <c r="CY238" s="435">
        <f>INPUT!DH232</f>
        <v>-3.5714285714285698</v>
      </c>
      <c r="CZ238" s="434">
        <f>INPUT!DI232</f>
        <v>117</v>
      </c>
      <c r="DA238" s="435">
        <f>INPUT!DJ232</f>
        <v>-10.687022900763354</v>
      </c>
      <c r="DB238" s="434">
        <f>INPUT!DK232</f>
        <v>74</v>
      </c>
      <c r="DC238" s="435">
        <f>INPUT!DL232</f>
        <v>-9.7560975609756078</v>
      </c>
      <c r="DD238" s="434">
        <f>INPUT!DM232</f>
        <v>97</v>
      </c>
      <c r="DE238" s="435">
        <f>INPUT!DN232</f>
        <v>-16.379310344827591</v>
      </c>
      <c r="DF238" s="434">
        <f>INPUT!DO232</f>
        <v>92</v>
      </c>
      <c r="DG238" s="435">
        <f>INPUT!DP232</f>
        <v>-14.814814814814813</v>
      </c>
      <c r="DH238" s="434">
        <f>INPUT!DQ232</f>
        <v>113</v>
      </c>
      <c r="DI238" s="435">
        <f>INPUT!DR232</f>
        <v>-3.4188034188034178</v>
      </c>
      <c r="DJ238" s="434">
        <f>INPUT!DS232</f>
        <v>93</v>
      </c>
      <c r="DK238" s="435">
        <f>INPUT!DT232</f>
        <v>25.675675675675681</v>
      </c>
      <c r="DL238" s="434">
        <f>INPUT!DU232</f>
        <v>92</v>
      </c>
      <c r="DM238" s="435">
        <f>INPUT!DV232</f>
        <v>-5.1546391752577359</v>
      </c>
      <c r="DN238" s="434">
        <f>INPUT!DW232</f>
        <v>94</v>
      </c>
      <c r="DO238" s="435">
        <f>INPUT!DX232</f>
        <v>2.1739130434782705</v>
      </c>
      <c r="DP238" s="434">
        <f>INPUT!DY232</f>
        <v>78</v>
      </c>
      <c r="DQ238" s="435">
        <f>INPUT!DZ232</f>
        <v>-30.973451327433633</v>
      </c>
      <c r="DR238" s="434">
        <f>INPUT!EA232</f>
        <v>71</v>
      </c>
      <c r="DS238" s="435">
        <f>INPUT!EB232</f>
        <v>-23.655913978494624</v>
      </c>
      <c r="DT238" s="434">
        <f>INPUT!EC232</f>
        <v>99</v>
      </c>
      <c r="DU238" s="435">
        <f>INPUT!ED232</f>
        <v>7.6086956521739024</v>
      </c>
      <c r="DV238" s="434">
        <f>INPUT!EE232</f>
        <v>98</v>
      </c>
      <c r="DW238" s="435">
        <f>INPUT!EF232</f>
        <v>4.2553191489361764</v>
      </c>
      <c r="DX238" s="434">
        <f>INPUT!EG232</f>
        <v>88</v>
      </c>
      <c r="DY238" s="435">
        <f>INPUT!EH232</f>
        <v>12.820512820512819</v>
      </c>
      <c r="DZ238" s="434">
        <f>INPUT!EI232</f>
        <v>71</v>
      </c>
      <c r="EA238" s="435">
        <f>INPUT!EJ232</f>
        <v>0</v>
      </c>
      <c r="EB238" s="434">
        <f>INPUT!EK232</f>
        <v>91</v>
      </c>
      <c r="EC238" s="435">
        <f>INPUT!EL232</f>
        <v>-8.0808080808080778</v>
      </c>
      <c r="ED238" s="434">
        <f>INPUT!EM232</f>
        <v>103</v>
      </c>
      <c r="EE238" s="435">
        <f>INPUT!EN232</f>
        <v>5.1020408163265252</v>
      </c>
      <c r="EF238" s="434">
        <f>INPUT!EO232</f>
        <v>93</v>
      </c>
      <c r="EG238" s="435">
        <f>INPUT!EP232</f>
        <v>5.6818181818181879</v>
      </c>
      <c r="EH238" s="434">
        <f>INPUT!EQ232</f>
        <v>72.528080350151669</v>
      </c>
      <c r="EI238" s="435">
        <f>INPUT!ER232</f>
        <v>2.1522258452840504</v>
      </c>
      <c r="EJ238" s="434">
        <f>INPUT!ES232</f>
        <v>93.016926631928357</v>
      </c>
      <c r="EK238" s="435">
        <f>INPUT!ET232</f>
        <v>2.2164028922289525</v>
      </c>
      <c r="EL238" s="434">
        <f>INPUT!EU232</f>
        <v>105.52061104881156</v>
      </c>
      <c r="EM238" s="435">
        <f>INPUT!EV232</f>
        <v>2.4471951930209235</v>
      </c>
      <c r="EN238" s="434">
        <f>INPUT!EW232</f>
        <v>96.907407676170848</v>
      </c>
      <c r="EO238" s="435">
        <f>INPUT!EX232</f>
        <v>4.2015136302912426</v>
      </c>
      <c r="EP238" s="434"/>
      <c r="EQ238" s="434">
        <f>INPUT!FF232</f>
        <v>211</v>
      </c>
      <c r="ER238" s="435">
        <f>INPUT!FG232</f>
        <v>16.574585635359117</v>
      </c>
      <c r="ES238" s="434">
        <f>INPUT!FH232</f>
        <v>244</v>
      </c>
      <c r="ET238" s="435">
        <f>INPUT!FI232</f>
        <v>15.639810426540279</v>
      </c>
      <c r="EU238" s="434">
        <f>INPUT!FJ232</f>
        <v>285</v>
      </c>
      <c r="EV238" s="435">
        <f>INPUT!FK232</f>
        <v>16.803278688524582</v>
      </c>
      <c r="EW238" s="434">
        <f>INPUT!FL232</f>
        <v>334</v>
      </c>
      <c r="EX238" s="435">
        <f>INPUT!FM232</f>
        <v>17.19298245614036</v>
      </c>
      <c r="EY238" s="434">
        <f>INPUT!FN232</f>
        <v>378</v>
      </c>
      <c r="EZ238" s="435">
        <f>INPUT!FO232</f>
        <v>13.173652694610771</v>
      </c>
      <c r="FA238" s="434">
        <f>INPUT!FP232</f>
        <v>426</v>
      </c>
      <c r="FB238" s="435">
        <f>INPUT!FQ232</f>
        <v>12.698412698412698</v>
      </c>
      <c r="FC238" s="434">
        <f>INPUT!FR232</f>
        <v>612</v>
      </c>
      <c r="FD238" s="435">
        <f>INPUT!FS232</f>
        <v>43.661971830985927</v>
      </c>
      <c r="FE238" s="434">
        <f>INPUT!FT232</f>
        <v>568</v>
      </c>
      <c r="FF238" s="435">
        <f>INPUT!FU232</f>
        <v>-7.1895424836601274</v>
      </c>
      <c r="FG238" s="434">
        <f>INPUT!FV232</f>
        <v>483</v>
      </c>
      <c r="FH238" s="435">
        <f>INPUT!FW232</f>
        <v>-14.964788732394362</v>
      </c>
      <c r="FI238" s="434">
        <f>INPUT!FX232</f>
        <v>337</v>
      </c>
      <c r="FJ238" s="435">
        <f>INPUT!FY232</f>
        <v>-30.227743271221531</v>
      </c>
      <c r="FK238" s="434">
        <f>INPUT!FZ232</f>
        <v>284</v>
      </c>
      <c r="FL238" s="435">
        <f>INPUT!GA232</f>
        <v>-15.727002967359049</v>
      </c>
      <c r="FM238" s="434">
        <f>INPUT!GB232</f>
        <v>405</v>
      </c>
      <c r="FN238" s="435">
        <f>INPUT!GC232</f>
        <v>42.605633802816897</v>
      </c>
      <c r="FO238" s="434">
        <f>INPUT!GD232</f>
        <v>448</v>
      </c>
      <c r="FP238" s="435">
        <f>INPUT!GE232</f>
        <v>10.617283950617274</v>
      </c>
      <c r="FQ238" s="434">
        <f>INPUT!GF232</f>
        <v>423</v>
      </c>
      <c r="FR238" s="435">
        <f>INPUT!GG232</f>
        <v>-5.5803571428571397</v>
      </c>
      <c r="FS238" s="434">
        <f>INPUT!GH232</f>
        <v>376</v>
      </c>
      <c r="FT238" s="435">
        <f>INPUT!GI232</f>
        <v>-11.111111111111116</v>
      </c>
      <c r="FU238" s="434">
        <f>INPUT!GJ232</f>
        <v>357</v>
      </c>
      <c r="FV238" s="435">
        <f>INPUT!GK232</f>
        <v>-5.0531914893616969</v>
      </c>
      <c r="FW238" s="434">
        <f>INPUT!GL232</f>
        <v>356</v>
      </c>
      <c r="FX238" s="435">
        <f>INPUT!GM232</f>
        <v>-0.28011204481792618</v>
      </c>
      <c r="FY238" s="434">
        <f>INPUT!GN232</f>
        <v>358</v>
      </c>
      <c r="FZ238" s="435">
        <f>INPUT!GO232</f>
        <v>0.56179775280897903</v>
      </c>
      <c r="GA238" s="434">
        <f>INPUT!GP232</f>
        <v>367.97302570706245</v>
      </c>
      <c r="GB238" s="435">
        <f>INPUT!GQ232</f>
        <v>2.7857613706878448</v>
      </c>
      <c r="GC238" s="434">
        <f>INPUT!GR232</f>
        <v>392.43421690349561</v>
      </c>
      <c r="GD238" s="435">
        <f>INPUT!GS232</f>
        <v>6.6475500886052252</v>
      </c>
      <c r="GE238" s="434">
        <f>INPUT!GT232</f>
        <v>432.98610146300985</v>
      </c>
      <c r="GF238" s="435">
        <f>INPUT!GU232</f>
        <v>10.333422217738587</v>
      </c>
      <c r="GG238" s="434">
        <f>INPUT!GV232</f>
        <v>478.32371903583459</v>
      </c>
      <c r="GH238" s="435">
        <f>INPUT!GW232</f>
        <v>10.470917523595835</v>
      </c>
      <c r="GI238" s="434">
        <f>INPUT!GX232</f>
        <v>522.50120002000392</v>
      </c>
      <c r="GJ238" s="435">
        <f>INPUT!GY232</f>
        <v>9.2358959478778591</v>
      </c>
      <c r="GK238" s="435">
        <f>INPUT!GZ232</f>
        <v>7.8551415453641971</v>
      </c>
      <c r="GL238" s="436"/>
    </row>
    <row r="239" spans="1:194" ht="12" hidden="1" customHeight="1" outlineLevel="1" x14ac:dyDescent="0.2">
      <c r="A239" s="433" t="str">
        <f>INPUT!B79</f>
        <v>Benefits</v>
      </c>
      <c r="B239" s="434">
        <f>INPUT!K233</f>
        <v>272</v>
      </c>
      <c r="C239" s="435">
        <f>INPUT!L233</f>
        <v>15.744680851063819</v>
      </c>
      <c r="D239" s="434">
        <f>INPUT!M233</f>
        <v>277</v>
      </c>
      <c r="E239" s="435">
        <f>INPUT!N233</f>
        <v>17.372881355932201</v>
      </c>
      <c r="F239" s="434">
        <f>INPUT!O233</f>
        <v>288</v>
      </c>
      <c r="G239" s="435">
        <f>INPUT!P233</f>
        <v>16.129032258064523</v>
      </c>
      <c r="H239" s="434">
        <f>INPUT!Q233</f>
        <v>294</v>
      </c>
      <c r="I239" s="435">
        <f>INPUT!R233</f>
        <v>17.599999999999994</v>
      </c>
      <c r="J239" s="434">
        <f>INPUT!S233</f>
        <v>320</v>
      </c>
      <c r="K239" s="435">
        <f>INPUT!T233</f>
        <v>17.647058823529417</v>
      </c>
      <c r="L239" s="434">
        <f>INPUT!U233</f>
        <v>336</v>
      </c>
      <c r="M239" s="435">
        <f>INPUT!V233</f>
        <v>21.299638989169665</v>
      </c>
      <c r="N239" s="434">
        <f>INPUT!W233</f>
        <v>350</v>
      </c>
      <c r="O239" s="435">
        <f>INPUT!X233</f>
        <v>21.527777777777768</v>
      </c>
      <c r="P239" s="434">
        <f>INPUT!Y233</f>
        <v>353</v>
      </c>
      <c r="Q239" s="435">
        <f>INPUT!Z233</f>
        <v>20.068027210884342</v>
      </c>
      <c r="R239" s="434">
        <f>INPUT!AA233</f>
        <v>383</v>
      </c>
      <c r="S239" s="435">
        <f>INPUT!AB233</f>
        <v>19.687499999999993</v>
      </c>
      <c r="T239" s="434">
        <f>INPUT!AC233</f>
        <v>389</v>
      </c>
      <c r="U239" s="435">
        <f>INPUT!AD233</f>
        <v>15.773809523809534</v>
      </c>
      <c r="V239" s="434">
        <f>INPUT!AE233</f>
        <v>403</v>
      </c>
      <c r="W239" s="435">
        <f>INPUT!AF233</f>
        <v>15.142857142857146</v>
      </c>
      <c r="X239" s="434">
        <f>INPUT!AG233</f>
        <v>410</v>
      </c>
      <c r="Y239" s="435">
        <f>INPUT!AH233</f>
        <v>16.147308781869697</v>
      </c>
      <c r="Z239" s="434">
        <f>INPUT!AI233</f>
        <v>435</v>
      </c>
      <c r="AA239" s="435">
        <f>INPUT!AJ233</f>
        <v>13.577023498694519</v>
      </c>
      <c r="AB239" s="434">
        <f>INPUT!AK233</f>
        <v>446</v>
      </c>
      <c r="AC239" s="435">
        <f>INPUT!AL233</f>
        <v>14.652956298200515</v>
      </c>
      <c r="AD239" s="434">
        <f>INPUT!AM233</f>
        <v>459</v>
      </c>
      <c r="AE239" s="435">
        <f>INPUT!AN233</f>
        <v>13.895781637717119</v>
      </c>
      <c r="AF239" s="434">
        <f>INPUT!AO233</f>
        <v>463</v>
      </c>
      <c r="AG239" s="435">
        <f>INPUT!AP233</f>
        <v>12.926829268292671</v>
      </c>
      <c r="AH239" s="434">
        <f>INPUT!AQ233</f>
        <v>480</v>
      </c>
      <c r="AI239" s="435">
        <f>INPUT!AR233</f>
        <v>10.344827586206895</v>
      </c>
      <c r="AJ239" s="434">
        <f>INPUT!AS233</f>
        <v>494</v>
      </c>
      <c r="AK239" s="435">
        <f>INPUT!AT233</f>
        <v>10.762331838565032</v>
      </c>
      <c r="AL239" s="434">
        <f>INPUT!AU233</f>
        <v>508</v>
      </c>
      <c r="AM239" s="435">
        <f>INPUT!AV233</f>
        <v>10.675381263616558</v>
      </c>
      <c r="AN239" s="434">
        <f>INPUT!AW233</f>
        <v>509</v>
      </c>
      <c r="AO239" s="435">
        <f>INPUT!AX233</f>
        <v>9.935205183585305</v>
      </c>
      <c r="AP239" s="434">
        <f>INPUT!AY233</f>
        <v>523</v>
      </c>
      <c r="AQ239" s="435">
        <f>INPUT!AZ233</f>
        <v>8.9583333333333357</v>
      </c>
      <c r="AR239" s="434">
        <f>INPUT!BA233</f>
        <v>527</v>
      </c>
      <c r="AS239" s="435">
        <f>INPUT!BB233</f>
        <v>6.68016194331984</v>
      </c>
      <c r="AT239" s="434">
        <f>INPUT!BC233</f>
        <v>545</v>
      </c>
      <c r="AU239" s="435">
        <f>INPUT!BD233</f>
        <v>7.2834645669291431</v>
      </c>
      <c r="AV239" s="434">
        <f>INPUT!BE233</f>
        <v>574</v>
      </c>
      <c r="AW239" s="435">
        <f>INPUT!BF233</f>
        <v>12.770137524557956</v>
      </c>
      <c r="AX239" s="434">
        <f>INPUT!BG233</f>
        <v>572</v>
      </c>
      <c r="AY239" s="435">
        <f>INPUT!BH233</f>
        <v>9.3690248565965639</v>
      </c>
      <c r="AZ239" s="434">
        <f>INPUT!BI233</f>
        <v>584</v>
      </c>
      <c r="BA239" s="435">
        <f>INPUT!BJ233</f>
        <v>10.815939278937382</v>
      </c>
      <c r="BB239" s="434">
        <f>INPUT!BK233</f>
        <v>596</v>
      </c>
      <c r="BC239" s="435">
        <f>INPUT!BL233</f>
        <v>9.3577981651376199</v>
      </c>
      <c r="BD239" s="434">
        <f>INPUT!BM233</f>
        <v>599</v>
      </c>
      <c r="BE239" s="435">
        <f>INPUT!BN233</f>
        <v>4.355400696864109</v>
      </c>
      <c r="BF239" s="434">
        <f>INPUT!BO233</f>
        <v>616</v>
      </c>
      <c r="BG239" s="435">
        <f>INPUT!BP233</f>
        <v>7.6923076923076872</v>
      </c>
      <c r="BH239" s="434">
        <f>INPUT!BQ233</f>
        <v>628</v>
      </c>
      <c r="BI239" s="435">
        <f>INPUT!BR233</f>
        <v>7.5342465753424737</v>
      </c>
      <c r="BJ239" s="434">
        <f>INPUT!BS233</f>
        <v>637</v>
      </c>
      <c r="BK239" s="435">
        <f>INPUT!BT233</f>
        <v>6.8791946308724761</v>
      </c>
      <c r="BL239" s="434">
        <f>INPUT!BU233</f>
        <v>645</v>
      </c>
      <c r="BM239" s="435">
        <f>INPUT!BV233</f>
        <v>7.6794657762938145</v>
      </c>
      <c r="BN239" s="434">
        <f>INPUT!BW233</f>
        <v>609</v>
      </c>
      <c r="BO239" s="435">
        <f>INPUT!BX233</f>
        <v>-1.1363636363636354</v>
      </c>
      <c r="BP239" s="434">
        <f>INPUT!BY233</f>
        <v>631</v>
      </c>
      <c r="BQ239" s="435">
        <f>INPUT!BZ233</f>
        <v>0.47770700636942109</v>
      </c>
      <c r="BR239" s="434">
        <f>INPUT!CA233</f>
        <v>642</v>
      </c>
      <c r="BS239" s="435">
        <f>INPUT!CB233</f>
        <v>0.78492935635792183</v>
      </c>
      <c r="BT239" s="434">
        <f>INPUT!CC233</f>
        <v>680</v>
      </c>
      <c r="BU239" s="435">
        <f>INPUT!CD233</f>
        <v>5.4263565891472965</v>
      </c>
      <c r="BV239" s="434">
        <f>INPUT!CE233</f>
        <v>580</v>
      </c>
      <c r="BW239" s="435">
        <f>INPUT!CF233</f>
        <v>-4.7619047619047672</v>
      </c>
      <c r="BX239" s="434">
        <f>INPUT!CG233</f>
        <v>655</v>
      </c>
      <c r="BY239" s="435">
        <f>INPUT!CH233</f>
        <v>3.8034865293185449</v>
      </c>
      <c r="BZ239" s="434">
        <f>INPUT!CI233</f>
        <v>668</v>
      </c>
      <c r="CA239" s="435">
        <f>INPUT!CJ233</f>
        <v>4.049844236760114</v>
      </c>
      <c r="CB239" s="434">
        <f>INPUT!CK233</f>
        <v>649</v>
      </c>
      <c r="CC239" s="435">
        <f>INPUT!CL233</f>
        <v>-4.5588235294117592</v>
      </c>
      <c r="CD239" s="434">
        <f>INPUT!CM233</f>
        <v>642</v>
      </c>
      <c r="CE239" s="435">
        <f>INPUT!CN233</f>
        <v>10.689655172413804</v>
      </c>
      <c r="CF239" s="434">
        <f>INPUT!CO233</f>
        <v>676</v>
      </c>
      <c r="CG239" s="435">
        <f>INPUT!CP233</f>
        <v>3.2061068702289974</v>
      </c>
      <c r="CH239" s="434">
        <f>INPUT!CQ233</f>
        <v>705</v>
      </c>
      <c r="CI239" s="435">
        <f>INPUT!CR233</f>
        <v>5.5389221556886303</v>
      </c>
      <c r="CJ239" s="434">
        <f>INPUT!CS233</f>
        <v>690</v>
      </c>
      <c r="CK239" s="435">
        <f>INPUT!CT233</f>
        <v>6.3174114021571581</v>
      </c>
      <c r="CL239" s="434">
        <f>INPUT!CU233</f>
        <v>678</v>
      </c>
      <c r="CM239" s="435">
        <f>INPUT!CV233</f>
        <v>5.6074766355140193</v>
      </c>
      <c r="CN239" s="434">
        <f>INPUT!CW233</f>
        <v>719</v>
      </c>
      <c r="CO239" s="435">
        <f>INPUT!CX233</f>
        <v>6.3609467455621349</v>
      </c>
      <c r="CP239" s="434">
        <f>INPUT!CY233</f>
        <v>712</v>
      </c>
      <c r="CQ239" s="435">
        <f>INPUT!CZ233</f>
        <v>0.99290780141843005</v>
      </c>
      <c r="CR239" s="434">
        <f>INPUT!DA233</f>
        <v>724</v>
      </c>
      <c r="CS239" s="435">
        <f>INPUT!DB233</f>
        <v>4.9275362318840665</v>
      </c>
      <c r="CT239" s="434">
        <f>INPUT!DC233</f>
        <v>691</v>
      </c>
      <c r="CU239" s="435">
        <f>INPUT!DD233</f>
        <v>1.9174041297935096</v>
      </c>
      <c r="CV239" s="434">
        <f>INPUT!DE233</f>
        <v>714</v>
      </c>
      <c r="CW239" s="435">
        <f>INPUT!DF233</f>
        <v>-0.69541029207231819</v>
      </c>
      <c r="CX239" s="434">
        <f>INPUT!DG233</f>
        <v>724</v>
      </c>
      <c r="CY239" s="435">
        <f>INPUT!DH233</f>
        <v>1.6853932584269593</v>
      </c>
      <c r="CZ239" s="434">
        <f>INPUT!DI233</f>
        <v>761</v>
      </c>
      <c r="DA239" s="435">
        <f>INPUT!DJ233</f>
        <v>5.1104972375690672</v>
      </c>
      <c r="DB239" s="434">
        <f>INPUT!DK233</f>
        <v>686</v>
      </c>
      <c r="DC239" s="435">
        <f>INPUT!DL233</f>
        <v>-0.72358900144717797</v>
      </c>
      <c r="DD239" s="434">
        <f>INPUT!DM233</f>
        <v>708</v>
      </c>
      <c r="DE239" s="435">
        <f>INPUT!DN233</f>
        <v>-0.84033613445377853</v>
      </c>
      <c r="DF239" s="434">
        <f>INPUT!DO233</f>
        <v>722</v>
      </c>
      <c r="DG239" s="435">
        <f>INPUT!DP233</f>
        <v>-0.27624309392265678</v>
      </c>
      <c r="DH239" s="434">
        <f>INPUT!DQ233</f>
        <v>737</v>
      </c>
      <c r="DI239" s="435">
        <f>INPUT!DR233</f>
        <v>-3.1537450722733285</v>
      </c>
      <c r="DJ239" s="434">
        <f>INPUT!DS233</f>
        <v>710</v>
      </c>
      <c r="DK239" s="435">
        <f>INPUT!DT233</f>
        <v>3.4985422740524852</v>
      </c>
      <c r="DL239" s="434">
        <f>INPUT!DU233</f>
        <v>715</v>
      </c>
      <c r="DM239" s="435">
        <f>INPUT!DV233</f>
        <v>0.98870056497175618</v>
      </c>
      <c r="DN239" s="434">
        <f>INPUT!DW233</f>
        <v>735</v>
      </c>
      <c r="DO239" s="435">
        <f>INPUT!DX233</f>
        <v>1.8005540166204925</v>
      </c>
      <c r="DP239" s="434">
        <f>INPUT!DY233</f>
        <v>712</v>
      </c>
      <c r="DQ239" s="435">
        <f>INPUT!DZ233</f>
        <v>-3.3921302578018953</v>
      </c>
      <c r="DR239" s="434">
        <f>INPUT!EA233</f>
        <v>690</v>
      </c>
      <c r="DS239" s="435">
        <f>INPUT!EB233</f>
        <v>-2.8169014084507005</v>
      </c>
      <c r="DT239" s="434">
        <f>INPUT!EC233</f>
        <v>743</v>
      </c>
      <c r="DU239" s="435">
        <f>INPUT!ED233</f>
        <v>3.9160839160839123</v>
      </c>
      <c r="DV239" s="434">
        <f>INPUT!EE233</f>
        <v>715</v>
      </c>
      <c r="DW239" s="435">
        <f>INPUT!EF233</f>
        <v>-2.7210884353741527</v>
      </c>
      <c r="DX239" s="434">
        <f>INPUT!EG233</f>
        <v>722</v>
      </c>
      <c r="DY239" s="435">
        <f>INPUT!EH233</f>
        <v>1.4044943820224809</v>
      </c>
      <c r="DZ239" s="434">
        <f>INPUT!EI233</f>
        <v>710</v>
      </c>
      <c r="EA239" s="435">
        <f>INPUT!EJ233</f>
        <v>2.8985507246376718</v>
      </c>
      <c r="EB239" s="434">
        <f>INPUT!EK233</f>
        <v>715</v>
      </c>
      <c r="EC239" s="435">
        <f>INPUT!EL233</f>
        <v>-3.7685060565275874</v>
      </c>
      <c r="ED239" s="434">
        <f>INPUT!EM233</f>
        <v>731</v>
      </c>
      <c r="EE239" s="435">
        <f>INPUT!EN233</f>
        <v>2.2377622377622419</v>
      </c>
      <c r="EF239" s="434">
        <f>INPUT!EO233</f>
        <v>729</v>
      </c>
      <c r="EG239" s="435">
        <f>INPUT!EP233</f>
        <v>0.96952908587257802</v>
      </c>
      <c r="EH239" s="434">
        <f>INPUT!EQ233</f>
        <v>725.28080350151663</v>
      </c>
      <c r="EI239" s="435">
        <f>INPUT!ER233</f>
        <v>2.1522258452840282</v>
      </c>
      <c r="EJ239" s="434">
        <f>INPUT!ES233</f>
        <v>730.84728067943729</v>
      </c>
      <c r="EK239" s="435">
        <f>INPUT!ET233</f>
        <v>2.2164028922289969</v>
      </c>
      <c r="EL239" s="434">
        <f>INPUT!EU233</f>
        <v>748.88899686098307</v>
      </c>
      <c r="EM239" s="435">
        <f>INPUT!EV233</f>
        <v>2.4471951930209457</v>
      </c>
      <c r="EN239" s="434">
        <f>INPUT!EW233</f>
        <v>759.62903436482293</v>
      </c>
      <c r="EO239" s="435">
        <f>INPUT!EX233</f>
        <v>4.2015136302912204</v>
      </c>
      <c r="EP239" s="434"/>
      <c r="EQ239" s="434">
        <f>INPUT!FF233</f>
        <v>969</v>
      </c>
      <c r="ER239" s="435">
        <f>INPUT!FG233</f>
        <v>14.674556213017741</v>
      </c>
      <c r="ES239" s="434">
        <f>INPUT!FH233</f>
        <v>1131</v>
      </c>
      <c r="ET239" s="435">
        <f>INPUT!FI233</f>
        <v>16.718266253869963</v>
      </c>
      <c r="EU239" s="434">
        <f>INPUT!FJ233</f>
        <v>1359</v>
      </c>
      <c r="EV239" s="435">
        <f>INPUT!FK233</f>
        <v>20.15915119363396</v>
      </c>
      <c r="EW239" s="434">
        <f>INPUT!FL233</f>
        <v>1585</v>
      </c>
      <c r="EX239" s="435">
        <f>INPUT!FM233</f>
        <v>16.629874908020614</v>
      </c>
      <c r="EY239" s="434">
        <f>INPUT!FN233</f>
        <v>1803</v>
      </c>
      <c r="EZ239" s="435">
        <f>INPUT!FO233</f>
        <v>13.75394321766561</v>
      </c>
      <c r="FA239" s="434">
        <f>INPUT!FP233</f>
        <v>1991</v>
      </c>
      <c r="FB239" s="435">
        <f>INPUT!FQ233</f>
        <v>10.427066001109253</v>
      </c>
      <c r="FC239" s="434">
        <f>INPUT!FR233</f>
        <v>2169</v>
      </c>
      <c r="FD239" s="435">
        <f>INPUT!FS233</f>
        <v>8.940231039678558</v>
      </c>
      <c r="FE239" s="434">
        <f>INPUT!FT233</f>
        <v>2351</v>
      </c>
      <c r="FF239" s="435">
        <f>INPUT!FU233</f>
        <v>8.3909635776855609</v>
      </c>
      <c r="FG239" s="434">
        <f>INPUT!FV233</f>
        <v>2526</v>
      </c>
      <c r="FH239" s="435">
        <f>INPUT!FW233</f>
        <v>7.4436410038281497</v>
      </c>
      <c r="FI239" s="434">
        <f>INPUT!FX233</f>
        <v>2562</v>
      </c>
      <c r="FJ239" s="435">
        <f>INPUT!FY233</f>
        <v>1.4251781472684133</v>
      </c>
      <c r="FK239" s="434">
        <f>INPUT!FZ233</f>
        <v>2552</v>
      </c>
      <c r="FL239" s="435">
        <f>INPUT!GA233</f>
        <v>-0.39032006245121043</v>
      </c>
      <c r="FM239" s="434">
        <f>INPUT!GB233</f>
        <v>2713</v>
      </c>
      <c r="FN239" s="435">
        <f>INPUT!GC233</f>
        <v>6.308777429467094</v>
      </c>
      <c r="FO239" s="434">
        <f>INPUT!GD233</f>
        <v>2833</v>
      </c>
      <c r="FP239" s="435">
        <f>INPUT!GE233</f>
        <v>4.4231478068558872</v>
      </c>
      <c r="FQ239" s="434">
        <f>INPUT!GF233</f>
        <v>2890</v>
      </c>
      <c r="FR239" s="435">
        <f>INPUT!GG233</f>
        <v>2.0120014119308083</v>
      </c>
      <c r="FS239" s="434">
        <f>INPUT!GH233</f>
        <v>2853</v>
      </c>
      <c r="FT239" s="435">
        <f>INPUT!GI233</f>
        <v>-1.280276816608994</v>
      </c>
      <c r="FU239" s="434">
        <f>INPUT!GJ233</f>
        <v>2872</v>
      </c>
      <c r="FV239" s="435">
        <f>INPUT!GK233</f>
        <v>0.66596565019279019</v>
      </c>
      <c r="FW239" s="434">
        <f>INPUT!GL233</f>
        <v>2870</v>
      </c>
      <c r="FX239" s="435">
        <f>INPUT!GM233</f>
        <v>-6.9637883008355494E-2</v>
      </c>
      <c r="FY239" s="434">
        <f>INPUT!GN233</f>
        <v>2885</v>
      </c>
      <c r="FZ239" s="435">
        <f>INPUT!GO233</f>
        <v>0.52264808362370019</v>
      </c>
      <c r="GA239" s="434">
        <f>INPUT!GP233</f>
        <v>2964.6461154067601</v>
      </c>
      <c r="GB239" s="435">
        <f>INPUT!GQ233</f>
        <v>2.7606972411355235</v>
      </c>
      <c r="GC239" s="434">
        <f>INPUT!GR233</f>
        <v>3208.0054975777348</v>
      </c>
      <c r="GD239" s="435">
        <f>INPUT!GS233</f>
        <v>8.2087160725955677</v>
      </c>
      <c r="GE239" s="434">
        <f>INPUT!GT233</f>
        <v>3482.6803760404555</v>
      </c>
      <c r="GF239" s="435">
        <f>INPUT!GU233</f>
        <v>8.5621698176676873</v>
      </c>
      <c r="GG239" s="434">
        <f>INPUT!GV233</f>
        <v>3775.6855667743735</v>
      </c>
      <c r="GH239" s="435">
        <f>INPUT!GW233</f>
        <v>8.4132093415659082</v>
      </c>
      <c r="GI239" s="434">
        <f>INPUT!GX233</f>
        <v>4083.7109402838951</v>
      </c>
      <c r="GJ239" s="435">
        <f>INPUT!GY233</f>
        <v>8.1581309688526957</v>
      </c>
      <c r="GK239" s="435">
        <f>INPUT!GZ233</f>
        <v>7.1968034726311414</v>
      </c>
      <c r="GL239" s="436"/>
    </row>
    <row r="240" spans="1:194" ht="12" hidden="1" customHeight="1" outlineLevel="1" x14ac:dyDescent="0.2">
      <c r="A240" s="433" t="str">
        <f>INPUT!B89</f>
        <v>Amortization of DPAC</v>
      </c>
      <c r="B240" s="434">
        <f>INPUT!K243</f>
        <v>33</v>
      </c>
      <c r="C240" s="435">
        <f>INPUT!L243</f>
        <v>17.857142857142861</v>
      </c>
      <c r="D240" s="434">
        <f>INPUT!M243</f>
        <v>39</v>
      </c>
      <c r="E240" s="435">
        <f>INPUT!N243</f>
        <v>25.806451612903224</v>
      </c>
      <c r="F240" s="434">
        <f>INPUT!O243</f>
        <v>36</v>
      </c>
      <c r="G240" s="435">
        <f>INPUT!P243</f>
        <v>16.129032258064523</v>
      </c>
      <c r="H240" s="434">
        <f>INPUT!Q243</f>
        <v>42</v>
      </c>
      <c r="I240" s="435">
        <f>INPUT!R243</f>
        <v>19.999999999999996</v>
      </c>
      <c r="J240" s="434">
        <f>INPUT!S243</f>
        <v>42</v>
      </c>
      <c r="K240" s="435">
        <f>INPUT!T243</f>
        <v>27.27272727272727</v>
      </c>
      <c r="L240" s="434">
        <f>INPUT!U243</f>
        <v>43</v>
      </c>
      <c r="M240" s="435">
        <f>INPUT!V243</f>
        <v>10.256410256410264</v>
      </c>
      <c r="N240" s="434">
        <f>INPUT!W243</f>
        <v>42</v>
      </c>
      <c r="O240" s="435">
        <f>INPUT!X243</f>
        <v>16.666666666666675</v>
      </c>
      <c r="P240" s="434">
        <f>INPUT!Y243</f>
        <v>49</v>
      </c>
      <c r="Q240" s="435">
        <f>INPUT!Z243</f>
        <v>16.666666666666675</v>
      </c>
      <c r="R240" s="434">
        <f>INPUT!AA243</f>
        <v>50</v>
      </c>
      <c r="S240" s="435">
        <f>INPUT!AB243</f>
        <v>19.047619047619047</v>
      </c>
      <c r="T240" s="434">
        <f>INPUT!AC243</f>
        <v>51</v>
      </c>
      <c r="U240" s="435">
        <f>INPUT!AD243</f>
        <v>18.604651162790709</v>
      </c>
      <c r="V240" s="434">
        <f>INPUT!AE243</f>
        <v>48</v>
      </c>
      <c r="W240" s="435">
        <f>INPUT!AF243</f>
        <v>14.285714285714279</v>
      </c>
      <c r="X240" s="434">
        <f>INPUT!AG243</f>
        <v>60</v>
      </c>
      <c r="Y240" s="435">
        <f>INPUT!AH243</f>
        <v>22.448979591836739</v>
      </c>
      <c r="Z240" s="434">
        <f>INPUT!AI243</f>
        <v>59</v>
      </c>
      <c r="AA240" s="435">
        <f>INPUT!AJ243</f>
        <v>17.999999999999993</v>
      </c>
      <c r="AB240" s="434">
        <f>INPUT!AK243</f>
        <v>61</v>
      </c>
      <c r="AC240" s="435">
        <f>INPUT!AL243</f>
        <v>19.6078431372549</v>
      </c>
      <c r="AD240" s="434">
        <f>INPUT!AM243</f>
        <v>59</v>
      </c>
      <c r="AE240" s="435">
        <f>INPUT!AN243</f>
        <v>22.916666666666675</v>
      </c>
      <c r="AF240" s="434">
        <f>INPUT!AO243</f>
        <v>66</v>
      </c>
      <c r="AG240" s="435">
        <f>INPUT!AP243</f>
        <v>10.000000000000009</v>
      </c>
      <c r="AH240" s="434">
        <f>INPUT!AQ243</f>
        <v>64</v>
      </c>
      <c r="AI240" s="435">
        <f>INPUT!AR243</f>
        <v>8.4745762711864394</v>
      </c>
      <c r="AJ240" s="434">
        <f>INPUT!AS243</f>
        <v>62</v>
      </c>
      <c r="AK240" s="435">
        <f>INPUT!AT243</f>
        <v>1.6393442622950838</v>
      </c>
      <c r="AL240" s="434">
        <f>INPUT!AU243</f>
        <v>60</v>
      </c>
      <c r="AM240" s="435">
        <f>INPUT!AV243</f>
        <v>1.6949152542372836</v>
      </c>
      <c r="AN240" s="434">
        <f>INPUT!AW243</f>
        <v>72</v>
      </c>
      <c r="AO240" s="435">
        <f>INPUT!AX243</f>
        <v>9.0909090909090828</v>
      </c>
      <c r="AP240" s="434">
        <f>INPUT!AY243</f>
        <v>75</v>
      </c>
      <c r="AQ240" s="435">
        <f>INPUT!AZ243</f>
        <v>17.1875</v>
      </c>
      <c r="AR240" s="434">
        <f>INPUT!BA243</f>
        <v>70</v>
      </c>
      <c r="AS240" s="435">
        <f>INPUT!BB243</f>
        <v>12.903225806451623</v>
      </c>
      <c r="AT240" s="434">
        <f>INPUT!BC243</f>
        <v>68</v>
      </c>
      <c r="AU240" s="435">
        <f>INPUT!BD243</f>
        <v>13.33333333333333</v>
      </c>
      <c r="AV240" s="434">
        <f>INPUT!BE243</f>
        <v>77</v>
      </c>
      <c r="AW240" s="435">
        <f>INPUT!BF243</f>
        <v>6.944444444444442</v>
      </c>
      <c r="AX240" s="434">
        <f>INPUT!BG243</f>
        <v>80</v>
      </c>
      <c r="AY240" s="435">
        <f>INPUT!BH243</f>
        <v>6.6666666666666652</v>
      </c>
      <c r="AZ240" s="434">
        <f>INPUT!BI243</f>
        <v>79</v>
      </c>
      <c r="BA240" s="435">
        <f>INPUT!BJ243</f>
        <v>12.857142857142856</v>
      </c>
      <c r="BB240" s="434">
        <f>INPUT!BK243</f>
        <v>76</v>
      </c>
      <c r="BC240" s="435">
        <f>INPUT!BL243</f>
        <v>11.764705882352944</v>
      </c>
      <c r="BD240" s="434">
        <f>INPUT!BM243</f>
        <v>88</v>
      </c>
      <c r="BE240" s="435">
        <f>INPUT!BN243</f>
        <v>14.285714285714279</v>
      </c>
      <c r="BF240" s="434">
        <f>INPUT!BO243</f>
        <v>95</v>
      </c>
      <c r="BG240" s="435">
        <f>INPUT!BP243</f>
        <v>18.75</v>
      </c>
      <c r="BH240" s="434">
        <f>INPUT!BQ243</f>
        <v>85</v>
      </c>
      <c r="BI240" s="435">
        <f>INPUT!BR243</f>
        <v>7.5949367088607556</v>
      </c>
      <c r="BJ240" s="434">
        <f>INPUT!BS243</f>
        <v>88</v>
      </c>
      <c r="BK240" s="435">
        <f>INPUT!BT243</f>
        <v>15.789473684210531</v>
      </c>
      <c r="BL240" s="434">
        <f>INPUT!BU243</f>
        <v>102</v>
      </c>
      <c r="BM240" s="435">
        <f>INPUT!BV243</f>
        <v>15.909090909090917</v>
      </c>
      <c r="BN240" s="434">
        <f>INPUT!BW243</f>
        <v>126</v>
      </c>
      <c r="BO240" s="435">
        <f>INPUT!BX243</f>
        <v>32.631578947368411</v>
      </c>
      <c r="BP240" s="434">
        <f>INPUT!BY243</f>
        <v>104</v>
      </c>
      <c r="BQ240" s="435">
        <f>INPUT!BZ243</f>
        <v>22.352941176470598</v>
      </c>
      <c r="BR240" s="434">
        <f>INPUT!CA243</f>
        <v>93</v>
      </c>
      <c r="BS240" s="435">
        <f>INPUT!CB243</f>
        <v>5.6818181818181879</v>
      </c>
      <c r="BT240" s="434">
        <f>INPUT!CC243</f>
        <v>96</v>
      </c>
      <c r="BU240" s="435">
        <f>INPUT!CD243</f>
        <v>-5.8823529411764719</v>
      </c>
      <c r="BV240" s="434">
        <f>INPUT!CE243</f>
        <v>125</v>
      </c>
      <c r="BW240" s="435">
        <f>INPUT!CF243</f>
        <v>-0.79365079365079083</v>
      </c>
      <c r="BX240" s="434">
        <f>INPUT!CG243</f>
        <v>82</v>
      </c>
      <c r="BY240" s="435">
        <f>INPUT!CH243</f>
        <v>-21.153846153846157</v>
      </c>
      <c r="BZ240" s="434">
        <f>INPUT!CI243</f>
        <v>89</v>
      </c>
      <c r="CA240" s="435">
        <f>INPUT!CJ243</f>
        <v>-4.3010752688172005</v>
      </c>
      <c r="CB240" s="434">
        <f>INPUT!CK243</f>
        <v>100.3</v>
      </c>
      <c r="CC240" s="435">
        <f>INPUT!CL243</f>
        <v>4.4791666666666563</v>
      </c>
      <c r="CD240" s="434">
        <f>INPUT!CM243</f>
        <v>107</v>
      </c>
      <c r="CE240" s="435">
        <f>INPUT!CN243</f>
        <v>-14.400000000000002</v>
      </c>
      <c r="CF240" s="434">
        <f>INPUT!CO243</f>
        <v>89</v>
      </c>
      <c r="CG240" s="435">
        <f>INPUT!CP243</f>
        <v>8.5365853658536661</v>
      </c>
      <c r="CH240" s="434">
        <f>INPUT!CQ243</f>
        <v>91.3</v>
      </c>
      <c r="CI240" s="435">
        <f>INPUT!CR243</f>
        <v>2.5842696629213346</v>
      </c>
      <c r="CJ240" s="434">
        <f>INPUT!CS243</f>
        <v>96</v>
      </c>
      <c r="CK240" s="435">
        <f>INPUT!CT243</f>
        <v>-4.287138584247252</v>
      </c>
      <c r="CL240" s="434">
        <f>INPUT!CU243</f>
        <v>110</v>
      </c>
      <c r="CM240" s="435">
        <f>INPUT!CV243</f>
        <v>2.8037383177569986</v>
      </c>
      <c r="CN240" s="434">
        <f>INPUT!CW243</f>
        <v>92</v>
      </c>
      <c r="CO240" s="435">
        <f>INPUT!CX243</f>
        <v>3.3707865168539408</v>
      </c>
      <c r="CP240" s="434">
        <f>INPUT!CY243</f>
        <v>101</v>
      </c>
      <c r="CQ240" s="435">
        <f>INPUT!CZ243</f>
        <v>10.624315443592547</v>
      </c>
      <c r="CR240" s="434">
        <f>INPUT!DA243</f>
        <v>98</v>
      </c>
      <c r="CS240" s="435">
        <f>INPUT!DB243</f>
        <v>2.0833333333333259</v>
      </c>
      <c r="CT240" s="434">
        <f>INPUT!DC243</f>
        <v>120</v>
      </c>
      <c r="CU240" s="435">
        <f>INPUT!DD243</f>
        <v>9.0909090909090828</v>
      </c>
      <c r="CV240" s="434">
        <f>INPUT!DE243</f>
        <v>98</v>
      </c>
      <c r="CW240" s="435">
        <f>INPUT!DF243</f>
        <v>6.5217391304347894</v>
      </c>
      <c r="CX240" s="434">
        <f>INPUT!DG243</f>
        <v>103</v>
      </c>
      <c r="CY240" s="435">
        <f>INPUT!DH243</f>
        <v>1.980198019801982</v>
      </c>
      <c r="CZ240" s="434">
        <f>INPUT!DI243</f>
        <v>112</v>
      </c>
      <c r="DA240" s="435">
        <f>INPUT!DJ243</f>
        <v>14.285714285714279</v>
      </c>
      <c r="DB240" s="434">
        <f>INPUT!DK243</f>
        <v>130</v>
      </c>
      <c r="DC240" s="435">
        <f>INPUT!DL243</f>
        <v>8.333333333333325</v>
      </c>
      <c r="DD240" s="434">
        <f>INPUT!DM243</f>
        <v>108</v>
      </c>
      <c r="DE240" s="435">
        <f>INPUT!DN243</f>
        <v>10.20408163265305</v>
      </c>
      <c r="DF240" s="434">
        <f>INPUT!DO243</f>
        <v>112</v>
      </c>
      <c r="DG240" s="435">
        <f>INPUT!DP243</f>
        <v>8.737864077669899</v>
      </c>
      <c r="DH240" s="434">
        <f>INPUT!DQ243</f>
        <v>109</v>
      </c>
      <c r="DI240" s="435">
        <f>INPUT!DR243</f>
        <v>-2.6785714285714302</v>
      </c>
      <c r="DJ240" s="434">
        <f>INPUT!DS243</f>
        <v>128</v>
      </c>
      <c r="DK240" s="435">
        <f>INPUT!DT243</f>
        <v>-1.538461538461533</v>
      </c>
      <c r="DL240" s="434">
        <f>INPUT!DU243</f>
        <v>113</v>
      </c>
      <c r="DM240" s="435">
        <f>INPUT!DV243</f>
        <v>4.629629629629628</v>
      </c>
      <c r="DN240" s="434">
        <f>INPUT!DW243</f>
        <v>114</v>
      </c>
      <c r="DO240" s="435">
        <f>INPUT!DX243</f>
        <v>1.7857142857142794</v>
      </c>
      <c r="DP240" s="434">
        <f>INPUT!DY243</f>
        <v>133</v>
      </c>
      <c r="DQ240" s="435">
        <f>INPUT!DZ243</f>
        <v>22.018348623853214</v>
      </c>
      <c r="DR240" s="434">
        <f>INPUT!EA243</f>
        <v>141</v>
      </c>
      <c r="DS240" s="435">
        <f>INPUT!EB243</f>
        <v>10.15625</v>
      </c>
      <c r="DT240" s="434">
        <f>INPUT!EC243</f>
        <v>117</v>
      </c>
      <c r="DU240" s="435">
        <f>INPUT!ED243</f>
        <v>3.539823008849563</v>
      </c>
      <c r="DV240" s="434">
        <f>INPUT!EE243</f>
        <v>116</v>
      </c>
      <c r="DW240" s="435">
        <f>INPUT!EF243</f>
        <v>1.7543859649122862</v>
      </c>
      <c r="DX240" s="434">
        <f>INPUT!EG243</f>
        <v>124</v>
      </c>
      <c r="DY240" s="435">
        <f>INPUT!EH243</f>
        <v>-6.7669172932330879</v>
      </c>
      <c r="DZ240" s="434">
        <f>INPUT!EI243</f>
        <v>140</v>
      </c>
      <c r="EA240" s="435">
        <f>INPUT!EJ243</f>
        <v>-0.70921985815602939</v>
      </c>
      <c r="EB240" s="434">
        <f>INPUT!EK243</f>
        <v>116</v>
      </c>
      <c r="EC240" s="435">
        <f>INPUT!EL243</f>
        <v>-0.85470085470085166</v>
      </c>
      <c r="ED240" s="434">
        <f>INPUT!EM243</f>
        <v>116</v>
      </c>
      <c r="EE240" s="435">
        <f>INPUT!EN243</f>
        <v>0</v>
      </c>
      <c r="EF240" s="434">
        <f>INPUT!EO243</f>
        <v>131</v>
      </c>
      <c r="EG240" s="435">
        <f>INPUT!EP243</f>
        <v>5.6451612903225756</v>
      </c>
      <c r="EH240" s="434">
        <f>INPUT!EQ243</f>
        <v>145.5080545229244</v>
      </c>
      <c r="EI240" s="435">
        <f>INPUT!ER243</f>
        <v>3.9343246592317138</v>
      </c>
      <c r="EJ240" s="434">
        <f>INPUT!ES243</f>
        <v>124.85300045539034</v>
      </c>
      <c r="EK240" s="435">
        <f>INPUT!ET243</f>
        <v>7.631896944302019</v>
      </c>
      <c r="EL240" s="434">
        <f>INPUT!EU243</f>
        <v>124.9790379383132</v>
      </c>
      <c r="EM240" s="435">
        <f>INPUT!EV243</f>
        <v>7.7405499468217176</v>
      </c>
      <c r="EN240" s="434">
        <f>INPUT!EW243</f>
        <v>131.95539765123053</v>
      </c>
      <c r="EO240" s="435">
        <f>INPUT!EX243</f>
        <v>0.72931118414543139</v>
      </c>
      <c r="EP240" s="434"/>
      <c r="EQ240" s="434">
        <f>INPUT!FF243</f>
        <v>125</v>
      </c>
      <c r="ER240" s="435">
        <f>INPUT!FG243</f>
        <v>19.047619047619047</v>
      </c>
      <c r="ES240" s="434">
        <f>INPUT!FH243</f>
        <v>150</v>
      </c>
      <c r="ET240" s="435">
        <f>INPUT!FI243</f>
        <v>19.999999999999996</v>
      </c>
      <c r="EU240" s="434">
        <f>INPUT!FJ243</f>
        <v>176</v>
      </c>
      <c r="EV240" s="435">
        <f>INPUT!FK243</f>
        <v>17.333333333333336</v>
      </c>
      <c r="EW240" s="434">
        <f>INPUT!FL243</f>
        <v>209</v>
      </c>
      <c r="EX240" s="435">
        <f>INPUT!FM243</f>
        <v>18.75</v>
      </c>
      <c r="EY240" s="434">
        <f>INPUT!FN243</f>
        <v>245</v>
      </c>
      <c r="EZ240" s="435">
        <f>INPUT!FO243</f>
        <v>17.224880382775119</v>
      </c>
      <c r="FA240" s="434">
        <f>INPUT!FP243</f>
        <v>258</v>
      </c>
      <c r="FB240" s="435">
        <f>INPUT!FQ243</f>
        <v>5.3061224489795888</v>
      </c>
      <c r="FC240" s="434">
        <f>INPUT!FR243</f>
        <v>290</v>
      </c>
      <c r="FD240" s="435">
        <f>INPUT!FS243</f>
        <v>12.403100775193799</v>
      </c>
      <c r="FE240" s="434">
        <f>INPUT!FT243</f>
        <v>323</v>
      </c>
      <c r="FF240" s="435">
        <f>INPUT!FU243</f>
        <v>11.379310344827577</v>
      </c>
      <c r="FG240" s="434">
        <f>INPUT!FV243</f>
        <v>370</v>
      </c>
      <c r="FH240" s="435">
        <f>INPUT!FW243</f>
        <v>14.55108359133126</v>
      </c>
      <c r="FI240" s="434">
        <f>INPUT!FX243</f>
        <v>419</v>
      </c>
      <c r="FJ240" s="435">
        <f>INPUT!FY243</f>
        <v>13.243243243243242</v>
      </c>
      <c r="FK240" s="434">
        <f>INPUT!FZ243</f>
        <v>396.3</v>
      </c>
      <c r="FL240" s="435">
        <f>INPUT!GA243</f>
        <v>-5.4176610978520223</v>
      </c>
      <c r="FM240" s="434">
        <f>INPUT!GB243</f>
        <v>383.3</v>
      </c>
      <c r="FN240" s="435">
        <f>INPUT!GC243</f>
        <v>-3.2803431743628542</v>
      </c>
      <c r="FO240" s="434">
        <f>INPUT!GD243</f>
        <v>401</v>
      </c>
      <c r="FP240" s="435">
        <f>INPUT!GE243</f>
        <v>4.6177928515523048</v>
      </c>
      <c r="FQ240" s="434">
        <f>INPUT!GF243</f>
        <v>433</v>
      </c>
      <c r="FR240" s="435">
        <f>INPUT!GG243</f>
        <v>7.9800498753117122</v>
      </c>
      <c r="FS240" s="434">
        <f>INPUT!GH243</f>
        <v>459</v>
      </c>
      <c r="FT240" s="435">
        <f>INPUT!GI243</f>
        <v>6.004618937644346</v>
      </c>
      <c r="FU240" s="434">
        <f>INPUT!GJ243</f>
        <v>488</v>
      </c>
      <c r="FV240" s="435">
        <f>INPUT!GK243</f>
        <v>6.3180827886710311</v>
      </c>
      <c r="FW240" s="434">
        <f>INPUT!GL243</f>
        <v>498</v>
      </c>
      <c r="FX240" s="435">
        <f>INPUT!GM243</f>
        <v>2.0491803278688492</v>
      </c>
      <c r="FY240" s="434">
        <f>INPUT!GN243</f>
        <v>503</v>
      </c>
      <c r="FZ240" s="435">
        <f>INPUT!GO243</f>
        <v>1.0040160642570184</v>
      </c>
      <c r="GA240" s="434">
        <f>INPUT!GP243</f>
        <v>527.29549056785845</v>
      </c>
      <c r="GB240" s="435">
        <f>INPUT!GQ243</f>
        <v>4.8301174091169852</v>
      </c>
      <c r="GC240" s="434">
        <f>INPUT!GR243</f>
        <v>528.90668267283138</v>
      </c>
      <c r="GD240" s="435">
        <f>INPUT!GS243</f>
        <v>0.30555772499358813</v>
      </c>
      <c r="GE240" s="434">
        <f>INPUT!GT243</f>
        <v>533.3854348857401</v>
      </c>
      <c r="GF240" s="435">
        <f>INPUT!GU243</f>
        <v>0.84679440809394269</v>
      </c>
      <c r="GG240" s="434">
        <f>INPUT!GV243</f>
        <v>542.36535753982889</v>
      </c>
      <c r="GH240" s="435">
        <f>INPUT!GW243</f>
        <v>1.6835710288962913</v>
      </c>
      <c r="GI240" s="434">
        <f>INPUT!GX243</f>
        <v>555.46282061564034</v>
      </c>
      <c r="GJ240" s="435">
        <f>INPUT!GY243</f>
        <v>2.4148782538806701</v>
      </c>
      <c r="GK240" s="435">
        <f>INPUT!GZ243</f>
        <v>2.0040468420338131</v>
      </c>
      <c r="GL240" s="436"/>
    </row>
    <row r="241" spans="1:194" ht="12" hidden="1" customHeight="1" outlineLevel="1" x14ac:dyDescent="0.2">
      <c r="A241" s="433" t="str">
        <f>INPUT!B100</f>
        <v>Operating Expenses</v>
      </c>
      <c r="B241" s="434">
        <f>INPUT!K254</f>
        <v>127</v>
      </c>
      <c r="C241" s="435">
        <f>INPUT!L254</f>
        <v>16.5137614678899</v>
      </c>
      <c r="D241" s="434">
        <f>INPUT!M254</f>
        <v>128</v>
      </c>
      <c r="E241" s="435">
        <f>INPUT!N254</f>
        <v>17.431192660550465</v>
      </c>
      <c r="F241" s="434">
        <f>INPUT!O254</f>
        <v>140</v>
      </c>
      <c r="G241" s="435">
        <f>INPUT!P254</f>
        <v>23.893805309734507</v>
      </c>
      <c r="H241" s="434">
        <f>INPUT!Q254</f>
        <v>134</v>
      </c>
      <c r="I241" s="435">
        <f>INPUT!R254</f>
        <v>9.8360655737705027</v>
      </c>
      <c r="J241" s="434">
        <f>INPUT!S254</f>
        <v>152</v>
      </c>
      <c r="K241" s="435">
        <f>INPUT!T254</f>
        <v>19.685039370078748</v>
      </c>
      <c r="L241" s="434">
        <f>INPUT!U254</f>
        <v>150</v>
      </c>
      <c r="M241" s="435">
        <f>INPUT!V254</f>
        <v>17.1875</v>
      </c>
      <c r="N241" s="434">
        <f>INPUT!W254</f>
        <v>162</v>
      </c>
      <c r="O241" s="435">
        <f>INPUT!X254</f>
        <v>15.714285714285726</v>
      </c>
      <c r="P241" s="434">
        <f>INPUT!Y254</f>
        <v>160</v>
      </c>
      <c r="Q241" s="435">
        <f>INPUT!Z254</f>
        <v>19.402985074626855</v>
      </c>
      <c r="R241" s="434">
        <f>INPUT!AA254</f>
        <v>174</v>
      </c>
      <c r="S241" s="435">
        <f>INPUT!AB254</f>
        <v>14.473684210526304</v>
      </c>
      <c r="T241" s="434">
        <f>INPUT!AC254</f>
        <v>183</v>
      </c>
      <c r="U241" s="435">
        <f>INPUT!AD254</f>
        <v>21.999999999999996</v>
      </c>
      <c r="V241" s="434">
        <f>INPUT!AE254</f>
        <v>187</v>
      </c>
      <c r="W241" s="435">
        <f>INPUT!AF254</f>
        <v>15.432098765432102</v>
      </c>
      <c r="X241" s="434">
        <f>INPUT!AG254</f>
        <v>178</v>
      </c>
      <c r="Y241" s="435">
        <f>INPUT!AH254</f>
        <v>11.250000000000004</v>
      </c>
      <c r="Z241" s="434">
        <f>INPUT!AI254</f>
        <v>194</v>
      </c>
      <c r="AA241" s="435">
        <f>INPUT!AJ254</f>
        <v>11.494252873563227</v>
      </c>
      <c r="AB241" s="434">
        <f>INPUT!AK254</f>
        <v>199</v>
      </c>
      <c r="AC241" s="435">
        <f>INPUT!AL254</f>
        <v>8.7431693989071135</v>
      </c>
      <c r="AD241" s="434">
        <f>INPUT!AM254</f>
        <v>202</v>
      </c>
      <c r="AE241" s="435">
        <f>INPUT!AN254</f>
        <v>8.0213903743315598</v>
      </c>
      <c r="AF241" s="434">
        <f>INPUT!AO254</f>
        <v>199</v>
      </c>
      <c r="AG241" s="435">
        <f>INPUT!AP254</f>
        <v>11.79775280898876</v>
      </c>
      <c r="AH241" s="434">
        <f>INPUT!AQ254</f>
        <v>214</v>
      </c>
      <c r="AI241" s="435">
        <f>INPUT!AR254</f>
        <v>10.309278350515472</v>
      </c>
      <c r="AJ241" s="434">
        <f>INPUT!AS254</f>
        <v>224</v>
      </c>
      <c r="AK241" s="435">
        <f>INPUT!AT254</f>
        <v>12.562814070351758</v>
      </c>
      <c r="AL241" s="434">
        <f>INPUT!AU254</f>
        <v>228</v>
      </c>
      <c r="AM241" s="435">
        <f>INPUT!AV254</f>
        <v>12.871287128712861</v>
      </c>
      <c r="AN241" s="434">
        <f>INPUT!AW254</f>
        <v>235</v>
      </c>
      <c r="AO241" s="435">
        <f>INPUT!AX254</f>
        <v>18.090452261306524</v>
      </c>
      <c r="AP241" s="434">
        <f>INPUT!AY254</f>
        <v>235</v>
      </c>
      <c r="AQ241" s="435">
        <f>INPUT!AZ254</f>
        <v>9.8130841121495394</v>
      </c>
      <c r="AR241" s="434">
        <f>INPUT!BA254</f>
        <v>247</v>
      </c>
      <c r="AS241" s="435">
        <f>INPUT!BB254</f>
        <v>10.267857142857139</v>
      </c>
      <c r="AT241" s="434">
        <f>INPUT!BC254</f>
        <v>246</v>
      </c>
      <c r="AU241" s="435">
        <f>INPUT!BD254</f>
        <v>7.8947368421052655</v>
      </c>
      <c r="AV241" s="434">
        <f>INPUT!BE254</f>
        <v>256</v>
      </c>
      <c r="AW241" s="435">
        <f>INPUT!BF254</f>
        <v>8.9361702127659584</v>
      </c>
      <c r="AX241" s="434">
        <f>INPUT!BG254</f>
        <v>264</v>
      </c>
      <c r="AY241" s="435">
        <f>INPUT!BH254</f>
        <v>12.340425531914899</v>
      </c>
      <c r="AZ241" s="434">
        <f>INPUT!BI254</f>
        <v>265</v>
      </c>
      <c r="BA241" s="435">
        <f>INPUT!BJ254</f>
        <v>7.2874493927125528</v>
      </c>
      <c r="BB241" s="434">
        <f>INPUT!BK254</f>
        <v>268</v>
      </c>
      <c r="BC241" s="435">
        <f>INPUT!BL254</f>
        <v>8.9430894308943021</v>
      </c>
      <c r="BD241" s="434">
        <f>INPUT!BM254</f>
        <v>283</v>
      </c>
      <c r="BE241" s="435">
        <f>INPUT!BN254</f>
        <v>10.546875</v>
      </c>
      <c r="BF241" s="434">
        <f>INPUT!BO254</f>
        <v>274</v>
      </c>
      <c r="BG241" s="435">
        <f>INPUT!BP254</f>
        <v>3.7878787878787845</v>
      </c>
      <c r="BH241" s="434">
        <f>INPUT!BQ254</f>
        <v>288</v>
      </c>
      <c r="BI241" s="435">
        <f>INPUT!BR254</f>
        <v>8.6792452830188651</v>
      </c>
      <c r="BJ241" s="434">
        <f>INPUT!BS254</f>
        <v>280</v>
      </c>
      <c r="BK241" s="435">
        <f>INPUT!BT254</f>
        <v>4.4776119402984982</v>
      </c>
      <c r="BL241" s="434">
        <f>INPUT!BU254</f>
        <v>304</v>
      </c>
      <c r="BM241" s="435">
        <f>INPUT!BV254</f>
        <v>7.4204946996466514</v>
      </c>
      <c r="BN241" s="434">
        <f>INPUT!BW254</f>
        <v>291</v>
      </c>
      <c r="BO241" s="435">
        <f>INPUT!BX254</f>
        <v>6.2043795620438047</v>
      </c>
      <c r="BP241" s="434">
        <f>INPUT!BY254</f>
        <v>290</v>
      </c>
      <c r="BQ241" s="435">
        <f>INPUT!BZ254</f>
        <v>0.69444444444444198</v>
      </c>
      <c r="BR241" s="434">
        <f>INPUT!CA254</f>
        <v>285</v>
      </c>
      <c r="BS241" s="435">
        <f>INPUT!CB254</f>
        <v>1.7857142857142794</v>
      </c>
      <c r="BT241" s="434">
        <f>INPUT!CC254</f>
        <v>330</v>
      </c>
      <c r="BU241" s="435">
        <f>INPUT!CD254</f>
        <v>8.5526315789473664</v>
      </c>
      <c r="BV241" s="434">
        <f>INPUT!CE254</f>
        <v>325</v>
      </c>
      <c r="BW241" s="435">
        <f>INPUT!CF254</f>
        <v>11.683848797250862</v>
      </c>
      <c r="BX241" s="434">
        <f>INPUT!CG254</f>
        <v>323</v>
      </c>
      <c r="BY241" s="435">
        <f>INPUT!CH254</f>
        <v>11.379310344827577</v>
      </c>
      <c r="BZ241" s="434">
        <f>INPUT!CI254</f>
        <v>307</v>
      </c>
      <c r="CA241" s="435">
        <f>INPUT!CJ254</f>
        <v>7.7192982456140369</v>
      </c>
      <c r="CB241" s="434">
        <f>INPUT!CK254</f>
        <v>320.3</v>
      </c>
      <c r="CC241" s="435">
        <f>INPUT!CL254</f>
        <v>-2.9393939393939306</v>
      </c>
      <c r="CD241" s="434">
        <f>INPUT!CM254</f>
        <v>316</v>
      </c>
      <c r="CE241" s="435">
        <f>INPUT!CN254</f>
        <v>-2.7692307692307683</v>
      </c>
      <c r="CF241" s="434">
        <f>INPUT!CO254</f>
        <v>329</v>
      </c>
      <c r="CG241" s="435">
        <f>INPUT!CP254</f>
        <v>1.8575851393188847</v>
      </c>
      <c r="CH241" s="434">
        <f>INPUT!CQ254</f>
        <v>332.3</v>
      </c>
      <c r="CI241" s="435">
        <f>INPUT!CR254</f>
        <v>8.2410423452768722</v>
      </c>
      <c r="CJ241" s="434">
        <f>INPUT!CS254</f>
        <v>365</v>
      </c>
      <c r="CK241" s="435">
        <f>INPUT!CT254</f>
        <v>13.955666562597568</v>
      </c>
      <c r="CL241" s="434">
        <f>INPUT!CU254</f>
        <v>326</v>
      </c>
      <c r="CM241" s="435">
        <f>INPUT!CV254</f>
        <v>3.1645569620253111</v>
      </c>
      <c r="CN241" s="434">
        <f>INPUT!CW254</f>
        <v>337</v>
      </c>
      <c r="CO241" s="435">
        <f>INPUT!CX254</f>
        <v>2.4316109422492405</v>
      </c>
      <c r="CP241" s="434">
        <f>INPUT!CY254</f>
        <v>339</v>
      </c>
      <c r="CQ241" s="435">
        <f>INPUT!CZ254</f>
        <v>2.0162503761661066</v>
      </c>
      <c r="CR241" s="434">
        <f>INPUT!DA254</f>
        <v>395</v>
      </c>
      <c r="CS241" s="435">
        <f>INPUT!DB254</f>
        <v>8.2191780821917924</v>
      </c>
      <c r="CT241" s="434">
        <f>INPUT!DC254</f>
        <v>346</v>
      </c>
      <c r="CU241" s="435">
        <f>INPUT!DD254</f>
        <v>6.1349693251533832</v>
      </c>
      <c r="CV241" s="434">
        <f>INPUT!DE254</f>
        <v>359</v>
      </c>
      <c r="CW241" s="435">
        <f>INPUT!DF254</f>
        <v>6.5281899109792318</v>
      </c>
      <c r="CX241" s="434">
        <f>INPUT!DG254</f>
        <v>357</v>
      </c>
      <c r="CY241" s="435">
        <f>INPUT!DH254</f>
        <v>5.3097345132743445</v>
      </c>
      <c r="CZ241" s="434">
        <f>INPUT!DI254</f>
        <v>368</v>
      </c>
      <c r="DA241" s="435">
        <f>INPUT!DJ254</f>
        <v>-6.8354430379746862</v>
      </c>
      <c r="DB241" s="434">
        <f>INPUT!DK254</f>
        <v>336</v>
      </c>
      <c r="DC241" s="435">
        <f>INPUT!DL254</f>
        <v>-2.8901734104046284</v>
      </c>
      <c r="DD241" s="434">
        <f>INPUT!DM254</f>
        <v>357</v>
      </c>
      <c r="DE241" s="435">
        <f>INPUT!DN254</f>
        <v>-0.55710306406685506</v>
      </c>
      <c r="DF241" s="434">
        <f>INPUT!DO254</f>
        <v>365</v>
      </c>
      <c r="DG241" s="435">
        <f>INPUT!DP254</f>
        <v>2.2408963585434094</v>
      </c>
      <c r="DH241" s="434">
        <f>INPUT!DQ254</f>
        <v>416</v>
      </c>
      <c r="DI241" s="435">
        <f>INPUT!DR254</f>
        <v>13.043478260869556</v>
      </c>
      <c r="DJ241" s="434">
        <f>INPUT!DS254</f>
        <v>385</v>
      </c>
      <c r="DK241" s="435">
        <f>INPUT!DT254</f>
        <v>14.583333333333325</v>
      </c>
      <c r="DL241" s="434">
        <f>INPUT!DU254</f>
        <v>380</v>
      </c>
      <c r="DM241" s="435">
        <f>INPUT!DV254</f>
        <v>6.4425770308123242</v>
      </c>
      <c r="DN241" s="434">
        <f>INPUT!DW254</f>
        <v>385</v>
      </c>
      <c r="DO241" s="435">
        <f>INPUT!DX254</f>
        <v>5.4794520547945202</v>
      </c>
      <c r="DP241" s="434">
        <f>INPUT!DY254</f>
        <v>422</v>
      </c>
      <c r="DQ241" s="435">
        <f>INPUT!DZ254</f>
        <v>1.4423076923076872</v>
      </c>
      <c r="DR241" s="434">
        <f>INPUT!EA254</f>
        <v>381</v>
      </c>
      <c r="DS241" s="435">
        <f>INPUT!EB254</f>
        <v>-1.0389610389610393</v>
      </c>
      <c r="DT241" s="434">
        <f>INPUT!EC254</f>
        <v>387</v>
      </c>
      <c r="DU241" s="435">
        <f>INPUT!ED254</f>
        <v>1.8421052631578894</v>
      </c>
      <c r="DV241" s="434">
        <f>INPUT!EE254</f>
        <v>388</v>
      </c>
      <c r="DW241" s="435">
        <f>INPUT!EF254</f>
        <v>0.77922077922076838</v>
      </c>
      <c r="DX241" s="434">
        <f>INPUT!EG254</f>
        <v>434</v>
      </c>
      <c r="DY241" s="435">
        <f>INPUT!EH254</f>
        <v>2.8436018957346043</v>
      </c>
      <c r="DZ241" s="434">
        <f>INPUT!EI254</f>
        <v>409</v>
      </c>
      <c r="EA241" s="435">
        <f>INPUT!EJ254</f>
        <v>7.3490813648293907</v>
      </c>
      <c r="EB241" s="434">
        <f>INPUT!EK254</f>
        <v>408</v>
      </c>
      <c r="EC241" s="435">
        <f>INPUT!EL254</f>
        <v>5.4263565891472965</v>
      </c>
      <c r="ED241" s="434">
        <f>INPUT!EM254</f>
        <v>412</v>
      </c>
      <c r="EE241" s="435">
        <f>INPUT!EN254</f>
        <v>6.1855670103092786</v>
      </c>
      <c r="EF241" s="434">
        <f>INPUT!EO254</f>
        <v>427</v>
      </c>
      <c r="EG241" s="435">
        <f>INPUT!EP254</f>
        <v>-1.6129032258064502</v>
      </c>
      <c r="EH241" s="434">
        <f>INPUT!EQ254</f>
        <v>422.61090897774926</v>
      </c>
      <c r="EI241" s="435">
        <f>INPUT!ER254</f>
        <v>3.3278506058066704</v>
      </c>
      <c r="EJ241" s="434">
        <f>INPUT!ES254</f>
        <v>425.00047076545428</v>
      </c>
      <c r="EK241" s="435">
        <f>INPUT!ET254</f>
        <v>4.1667820503564323</v>
      </c>
      <c r="EL241" s="434">
        <f>INPUT!EU254</f>
        <v>426.9230741681165</v>
      </c>
      <c r="EM241" s="435">
        <f>INPUT!EV254</f>
        <v>3.6221053806108072</v>
      </c>
      <c r="EN241" s="434">
        <f>INPUT!EW254</f>
        <v>449.86398472037484</v>
      </c>
      <c r="EO241" s="435">
        <f>INPUT!EX254</f>
        <v>5.3545631663641347</v>
      </c>
      <c r="EP241" s="434"/>
      <c r="EQ241" s="434">
        <f>INPUT!FF254</f>
        <v>453</v>
      </c>
      <c r="ER241" s="435">
        <f>INPUT!FG254</f>
        <v>13.250000000000007</v>
      </c>
      <c r="ES241" s="434">
        <f>INPUT!FH254</f>
        <v>529</v>
      </c>
      <c r="ET241" s="435">
        <f>INPUT!FI254</f>
        <v>16.777041942604853</v>
      </c>
      <c r="EU241" s="434">
        <f>INPUT!FJ254</f>
        <v>624</v>
      </c>
      <c r="EV241" s="435">
        <f>INPUT!FK254</f>
        <v>17.95841209829867</v>
      </c>
      <c r="EW241" s="434">
        <f>INPUT!FL254</f>
        <v>722</v>
      </c>
      <c r="EX241" s="435">
        <f>INPUT!FM254</f>
        <v>15.705128205128215</v>
      </c>
      <c r="EY241" s="434">
        <f>INPUT!FN254</f>
        <v>794</v>
      </c>
      <c r="EZ241" s="435">
        <f>INPUT!FO254</f>
        <v>9.9722991689750629</v>
      </c>
      <c r="FA241" s="434">
        <f>INPUT!FP254</f>
        <v>901</v>
      </c>
      <c r="FB241" s="435">
        <f>INPUT!FQ254</f>
        <v>13.476070528967243</v>
      </c>
      <c r="FC241" s="434">
        <f>INPUT!FR254</f>
        <v>984</v>
      </c>
      <c r="FD241" s="435">
        <f>INPUT!FS254</f>
        <v>9.2119866814650351</v>
      </c>
      <c r="FE241" s="434">
        <f>INPUT!FT254</f>
        <v>1080</v>
      </c>
      <c r="FF241" s="435">
        <f>INPUT!FU254</f>
        <v>9.7560975609756184</v>
      </c>
      <c r="FG241" s="434">
        <f>INPUT!FV254</f>
        <v>1146</v>
      </c>
      <c r="FH241" s="435">
        <f>INPUT!FW254</f>
        <v>6.1111111111111116</v>
      </c>
      <c r="FI241" s="434">
        <f>INPUT!FX254</f>
        <v>1196</v>
      </c>
      <c r="FJ241" s="435">
        <f>INPUT!FY254</f>
        <v>4.3630017452007008</v>
      </c>
      <c r="FK241" s="434">
        <f>INPUT!FZ254</f>
        <v>1275.3</v>
      </c>
      <c r="FL241" s="435">
        <f>INPUT!GA254</f>
        <v>6.6304347826086962</v>
      </c>
      <c r="FM241" s="434">
        <f>INPUT!GB254</f>
        <v>1342.3</v>
      </c>
      <c r="FN241" s="435">
        <f>INPUT!GC254</f>
        <v>5.2536658041245188</v>
      </c>
      <c r="FO241" s="434">
        <f>INPUT!GD254</f>
        <v>1397</v>
      </c>
      <c r="FP241" s="435">
        <f>INPUT!GE254</f>
        <v>4.0750949862176977</v>
      </c>
      <c r="FQ241" s="434">
        <f>INPUT!GF254</f>
        <v>1430</v>
      </c>
      <c r="FR241" s="435">
        <f>INPUT!GG254</f>
        <v>2.3622047244094446</v>
      </c>
      <c r="FS241" s="434">
        <f>INPUT!GH254</f>
        <v>1474</v>
      </c>
      <c r="FT241" s="435">
        <f>INPUT!GI254</f>
        <v>3.076923076923066</v>
      </c>
      <c r="FU241" s="434">
        <f>INPUT!GJ254</f>
        <v>1572</v>
      </c>
      <c r="FV241" s="435">
        <f>INPUT!GK254</f>
        <v>6.6485753052917262</v>
      </c>
      <c r="FW241" s="434">
        <f>INPUT!GL254</f>
        <v>1590</v>
      </c>
      <c r="FX241" s="435">
        <f>INPUT!GM254</f>
        <v>1.1450381679389388</v>
      </c>
      <c r="FY241" s="434">
        <f>INPUT!GN254</f>
        <v>1656</v>
      </c>
      <c r="FZ241" s="435">
        <f>INPUT!GO254</f>
        <v>4.1509433962264142</v>
      </c>
      <c r="GA241" s="434">
        <f>INPUT!GP254</f>
        <v>1724.3984386316949</v>
      </c>
      <c r="GB241" s="435">
        <f>INPUT!GQ254</f>
        <v>4.1303404970830293</v>
      </c>
      <c r="GC241" s="434">
        <f>INPUT!GR254</f>
        <v>1839.0286885668631</v>
      </c>
      <c r="GD241" s="435">
        <f>INPUT!GS254</f>
        <v>6.6475500886052252</v>
      </c>
      <c r="GE241" s="434">
        <f>INPUT!GT254</f>
        <v>1975.4182352249168</v>
      </c>
      <c r="GF241" s="435">
        <f>INPUT!GU254</f>
        <v>7.4163903753095228</v>
      </c>
      <c r="GG241" s="434">
        <f>INPUT!GV254</f>
        <v>2114.2441980883236</v>
      </c>
      <c r="GH241" s="435">
        <f>INPUT!GW254</f>
        <v>7.0276744634586441</v>
      </c>
      <c r="GI241" s="434">
        <f>INPUT!GX254</f>
        <v>2257.1365087523595</v>
      </c>
      <c r="GJ241" s="435">
        <f>INPUT!GY254</f>
        <v>6.7585528101833159</v>
      </c>
      <c r="GK241" s="435">
        <f>INPUT!GZ254</f>
        <v>6.3896790161431793</v>
      </c>
      <c r="GL241" s="436"/>
    </row>
    <row r="242" spans="1:194" ht="12" hidden="1" customHeight="1" outlineLevel="1" x14ac:dyDescent="0.2">
      <c r="A242" s="437" t="str">
        <f>INPUT!B106</f>
        <v xml:space="preserve"> Total Expenses </v>
      </c>
      <c r="B242" s="438">
        <f>INPUT!K259</f>
        <v>432</v>
      </c>
      <c r="C242" s="435">
        <f>INPUT!L259</f>
        <v>16.129032258064523</v>
      </c>
      <c r="D242" s="438">
        <f>INPUT!M259</f>
        <v>444</v>
      </c>
      <c r="E242" s="435">
        <f>INPUT!N259</f>
        <v>18.085106382978733</v>
      </c>
      <c r="F242" s="438">
        <f>INPUT!O259</f>
        <v>464</v>
      </c>
      <c r="G242" s="435">
        <f>INPUT!P259</f>
        <v>18.367346938775508</v>
      </c>
      <c r="H242" s="438">
        <f>INPUT!Q259</f>
        <v>470</v>
      </c>
      <c r="I242" s="435">
        <f>INPUT!R259</f>
        <v>15.479115479115467</v>
      </c>
      <c r="J242" s="438">
        <f>INPUT!S259</f>
        <v>514</v>
      </c>
      <c r="K242" s="435">
        <f>INPUT!T259</f>
        <v>18.981481481481488</v>
      </c>
      <c r="L242" s="438">
        <f>INPUT!U259</f>
        <v>529</v>
      </c>
      <c r="M242" s="435">
        <f>INPUT!V259</f>
        <v>19.144144144144136</v>
      </c>
      <c r="N242" s="438">
        <f>INPUT!W259</f>
        <v>554</v>
      </c>
      <c r="O242" s="435">
        <f>INPUT!X259</f>
        <v>19.396551724137922</v>
      </c>
      <c r="P242" s="438">
        <f>INPUT!Y259</f>
        <v>562</v>
      </c>
      <c r="Q242" s="435">
        <f>INPUT!Z259</f>
        <v>19.574468085106389</v>
      </c>
      <c r="R242" s="438">
        <f>INPUT!AA259</f>
        <v>607</v>
      </c>
      <c r="S242" s="435">
        <f>INPUT!AB259</f>
        <v>18.093385214007785</v>
      </c>
      <c r="T242" s="438">
        <f>INPUT!AC259</f>
        <v>623</v>
      </c>
      <c r="U242" s="435">
        <f>INPUT!AD259</f>
        <v>17.76937618147447</v>
      </c>
      <c r="V242" s="438">
        <f>INPUT!AE259</f>
        <v>638</v>
      </c>
      <c r="W242" s="435">
        <f>INPUT!AF259</f>
        <v>15.162454873646203</v>
      </c>
      <c r="X242" s="438">
        <f>INPUT!AG259</f>
        <v>648</v>
      </c>
      <c r="Y242" s="435">
        <f>INPUT!AH259</f>
        <v>15.302491103202854</v>
      </c>
      <c r="Z242" s="438">
        <f>INPUT!AI259</f>
        <v>688</v>
      </c>
      <c r="AA242" s="435">
        <f>INPUT!AJ259</f>
        <v>13.344316309719929</v>
      </c>
      <c r="AB242" s="438">
        <f>INPUT!AK259</f>
        <v>706</v>
      </c>
      <c r="AC242" s="435">
        <f>INPUT!AL259</f>
        <v>13.322632423756019</v>
      </c>
      <c r="AD242" s="438">
        <f>INPUT!AM259</f>
        <v>720</v>
      </c>
      <c r="AE242" s="435">
        <f>INPUT!AN259</f>
        <v>12.852664576802496</v>
      </c>
      <c r="AF242" s="438">
        <f>INPUT!AO259</f>
        <v>728</v>
      </c>
      <c r="AG242" s="435">
        <f>INPUT!AP259</f>
        <v>12.345679012345689</v>
      </c>
      <c r="AH242" s="438">
        <f>INPUT!AQ259</f>
        <v>758</v>
      </c>
      <c r="AI242" s="435">
        <f>INPUT!AR259</f>
        <v>10.174418604651159</v>
      </c>
      <c r="AJ242" s="438">
        <f>INPUT!AS259</f>
        <v>780</v>
      </c>
      <c r="AK242" s="435">
        <f>INPUT!AT259</f>
        <v>10.481586402266284</v>
      </c>
      <c r="AL242" s="438">
        <f>INPUT!AU259</f>
        <v>796</v>
      </c>
      <c r="AM242" s="435">
        <f>INPUT!AV259</f>
        <v>10.555555555555562</v>
      </c>
      <c r="AN242" s="438">
        <f>INPUT!AW259</f>
        <v>816</v>
      </c>
      <c r="AO242" s="435">
        <f>INPUT!AX259</f>
        <v>12.087912087912089</v>
      </c>
      <c r="AP242" s="438">
        <f>INPUT!AY259</f>
        <v>833</v>
      </c>
      <c r="AQ242" s="435">
        <f>INPUT!AZ259</f>
        <v>9.8944591029023634</v>
      </c>
      <c r="AR242" s="438">
        <f>INPUT!BA259</f>
        <v>844</v>
      </c>
      <c r="AS242" s="435">
        <f>INPUT!BB259</f>
        <v>8.2051282051281973</v>
      </c>
      <c r="AT242" s="438">
        <f>INPUT!BC259</f>
        <v>859</v>
      </c>
      <c r="AU242" s="435">
        <f>INPUT!BD259</f>
        <v>7.9145728643216007</v>
      </c>
      <c r="AV242" s="438">
        <f>INPUT!BE259</f>
        <v>907</v>
      </c>
      <c r="AW242" s="435">
        <f>INPUT!BF259</f>
        <v>11.151960784313729</v>
      </c>
      <c r="AX242" s="438">
        <f>INPUT!BG259</f>
        <v>916</v>
      </c>
      <c r="AY242" s="435">
        <f>INPUT!BH259</f>
        <v>9.9639855942377018</v>
      </c>
      <c r="AZ242" s="438">
        <f>INPUT!BI259</f>
        <v>928</v>
      </c>
      <c r="BA242" s="435">
        <f>INPUT!BJ259</f>
        <v>9.952606635071092</v>
      </c>
      <c r="BB242" s="438">
        <f>INPUT!BK259</f>
        <v>940</v>
      </c>
      <c r="BC242" s="435">
        <f>INPUT!BL259</f>
        <v>9.4295692665890662</v>
      </c>
      <c r="BD242" s="438">
        <f>INPUT!BM259</f>
        <v>970</v>
      </c>
      <c r="BE242" s="435">
        <f>INPUT!BN259</f>
        <v>6.9459757442116965</v>
      </c>
      <c r="BF242" s="438">
        <f>INPUT!BO259</f>
        <v>985</v>
      </c>
      <c r="BG242" s="435">
        <f>INPUT!BP259</f>
        <v>7.5327510917030605</v>
      </c>
      <c r="BH242" s="438">
        <f>INPUT!BQ259</f>
        <v>1001</v>
      </c>
      <c r="BI242" s="435">
        <f>INPUT!BR259</f>
        <v>7.8663793103448176</v>
      </c>
      <c r="BJ242" s="438">
        <f>INPUT!BS259</f>
        <v>1005</v>
      </c>
      <c r="BK242" s="435">
        <f>INPUT!BT259</f>
        <v>6.9148936170212671</v>
      </c>
      <c r="BL242" s="438">
        <f>INPUT!BU259</f>
        <v>1051</v>
      </c>
      <c r="BM242" s="435">
        <f>INPUT!BV259</f>
        <v>8.3505154639175174</v>
      </c>
      <c r="BN242" s="438">
        <f>INPUT!BW259</f>
        <v>1026</v>
      </c>
      <c r="BO242" s="435">
        <f>INPUT!BX259</f>
        <v>4.1624365482233472</v>
      </c>
      <c r="BP242" s="438">
        <f>INPUT!BY259</f>
        <v>1025</v>
      </c>
      <c r="BQ242" s="435">
        <f>INPUT!BZ259</f>
        <v>2.3976023976024052</v>
      </c>
      <c r="BR242" s="438">
        <f>INPUT!CA259</f>
        <v>1020</v>
      </c>
      <c r="BS242" s="435">
        <f>INPUT!CB259</f>
        <v>1.4925373134328401</v>
      </c>
      <c r="BT242" s="438">
        <f>INPUT!CC259</f>
        <v>1106</v>
      </c>
      <c r="BU242" s="435">
        <f>INPUT!CD259</f>
        <v>5.2331113225499548</v>
      </c>
      <c r="BV242" s="438">
        <f>INPUT!CE259</f>
        <v>1030</v>
      </c>
      <c r="BW242" s="435">
        <f>INPUT!CF259</f>
        <v>0.38986354775829568</v>
      </c>
      <c r="BX242" s="438">
        <f>INPUT!CG259</f>
        <v>1060</v>
      </c>
      <c r="BY242" s="435">
        <f>INPUT!CH259</f>
        <v>3.4146341463414664</v>
      </c>
      <c r="BZ242" s="438">
        <f>INPUT!CI259</f>
        <v>1064</v>
      </c>
      <c r="CA242" s="435">
        <f>INPUT!CJ259</f>
        <v>4.3137254901960853</v>
      </c>
      <c r="CB242" s="438">
        <f>INPUT!CK259</f>
        <v>1069.5999999999999</v>
      </c>
      <c r="CC242" s="435">
        <f>INPUT!CL259</f>
        <v>-3.2911392405063356</v>
      </c>
      <c r="CD242" s="438">
        <f>INPUT!CM259</f>
        <v>1065</v>
      </c>
      <c r="CE242" s="435">
        <f>INPUT!CN259</f>
        <v>3.398058252427183</v>
      </c>
      <c r="CF242" s="438">
        <f>INPUT!CO259</f>
        <v>1094</v>
      </c>
      <c r="CG242" s="435">
        <f>INPUT!CP259</f>
        <v>3.2075471698113311</v>
      </c>
      <c r="CH242" s="438">
        <f>INPUT!CQ259</f>
        <v>1128.5999999999999</v>
      </c>
      <c r="CI242" s="435">
        <f>INPUT!CR259</f>
        <v>6.0714285714285721</v>
      </c>
      <c r="CJ242" s="438">
        <f>INPUT!CS259</f>
        <v>1151</v>
      </c>
      <c r="CK242" s="435">
        <f>INPUT!CT259</f>
        <v>7.6103216155572362</v>
      </c>
      <c r="CL242" s="438">
        <f>INPUT!CU259</f>
        <v>1114</v>
      </c>
      <c r="CM242" s="435">
        <f>INPUT!CV259</f>
        <v>4.6009389671361589</v>
      </c>
      <c r="CN242" s="438">
        <f>INPUT!CW259</f>
        <v>1148</v>
      </c>
      <c r="CO242" s="435">
        <f>INPUT!CX259</f>
        <v>4.9360146252285242</v>
      </c>
      <c r="CP242" s="438">
        <f>INPUT!CY259</f>
        <v>1152</v>
      </c>
      <c r="CQ242" s="435">
        <f>INPUT!CZ259</f>
        <v>2.0733652312599826</v>
      </c>
      <c r="CR242" s="438">
        <f>INPUT!DA259</f>
        <v>1217</v>
      </c>
      <c r="CS242" s="435">
        <f>INPUT!DB259</f>
        <v>5.7341442224152939</v>
      </c>
      <c r="CT242" s="438">
        <f>INPUT!DC259</f>
        <v>1157</v>
      </c>
      <c r="CU242" s="435">
        <f>INPUT!DD259</f>
        <v>3.859964093357271</v>
      </c>
      <c r="CV242" s="438">
        <f>INPUT!DE259</f>
        <v>1171</v>
      </c>
      <c r="CW242" s="435">
        <f>INPUT!DF259</f>
        <v>2.0034843205574804</v>
      </c>
      <c r="CX242" s="438">
        <f>INPUT!DG259</f>
        <v>1184</v>
      </c>
      <c r="CY242" s="435">
        <f>INPUT!DH259</f>
        <v>2.7777777777777679</v>
      </c>
      <c r="CZ242" s="438">
        <f>INPUT!DI259</f>
        <v>1241</v>
      </c>
      <c r="DA242" s="435">
        <f>INPUT!DJ259</f>
        <v>1.9720624486442073</v>
      </c>
      <c r="DB242" s="438">
        <f>INPUT!DK259</f>
        <v>1152</v>
      </c>
      <c r="DC242" s="435">
        <f>INPUT!DL259</f>
        <v>-0.4321521175453813</v>
      </c>
      <c r="DD242" s="438">
        <f>INPUT!DM259</f>
        <v>1173</v>
      </c>
      <c r="DE242" s="435">
        <f>INPUT!DN259</f>
        <v>0.17079419299743659</v>
      </c>
      <c r="DF242" s="438">
        <f>INPUT!DO259</f>
        <v>1199</v>
      </c>
      <c r="DG242" s="435">
        <f>INPUT!DP259</f>
        <v>1.2668918918918859</v>
      </c>
      <c r="DH242" s="438">
        <f>INPUT!DQ259</f>
        <v>1262</v>
      </c>
      <c r="DI242" s="435">
        <f>INPUT!DR259</f>
        <v>1.6921837228041969</v>
      </c>
      <c r="DJ242" s="438">
        <f>INPUT!DS259</f>
        <v>1223</v>
      </c>
      <c r="DK242" s="435">
        <f>INPUT!DT259</f>
        <v>6.163194444444442</v>
      </c>
      <c r="DL242" s="438">
        <f>INPUT!DU259</f>
        <v>1208</v>
      </c>
      <c r="DM242" s="435">
        <f>INPUT!DV259</f>
        <v>2.9838022165388001</v>
      </c>
      <c r="DN242" s="438">
        <f>INPUT!DW259</f>
        <v>1234</v>
      </c>
      <c r="DO242" s="435">
        <f>INPUT!DX259</f>
        <v>2.9190992493744794</v>
      </c>
      <c r="DP242" s="438">
        <f>INPUT!DY259</f>
        <v>1267</v>
      </c>
      <c r="DQ242" s="435">
        <f>INPUT!DZ259</f>
        <v>0.3961965134706924</v>
      </c>
      <c r="DR242" s="438">
        <f>INPUT!EA259</f>
        <v>1212</v>
      </c>
      <c r="DS242" s="435">
        <f>INPUT!EB259</f>
        <v>-0.89942763695829431</v>
      </c>
      <c r="DT242" s="438">
        <f>INPUT!EC259</f>
        <v>1247</v>
      </c>
      <c r="DU242" s="435">
        <f>INPUT!ED259</f>
        <v>3.22847682119205</v>
      </c>
      <c r="DV242" s="438">
        <f>INPUT!EE259</f>
        <v>1219</v>
      </c>
      <c r="DW242" s="435">
        <f>INPUT!EF259</f>
        <v>-1.2155591572123203</v>
      </c>
      <c r="DX242" s="438">
        <f>INPUT!EG259</f>
        <v>1280</v>
      </c>
      <c r="DY242" s="435">
        <f>INPUT!EH259</f>
        <v>1.0260457774269982</v>
      </c>
      <c r="DZ242" s="438">
        <f>INPUT!EI259</f>
        <v>1259</v>
      </c>
      <c r="EA242" s="435">
        <f>INPUT!EJ259</f>
        <v>3.8778877887788887</v>
      </c>
      <c r="EB242" s="438">
        <f>INPUT!EK259</f>
        <v>1239</v>
      </c>
      <c r="EC242" s="435">
        <f>INPUT!EL259</f>
        <v>-0.64153969526864474</v>
      </c>
      <c r="ED242" s="438">
        <f>INPUT!EM259</f>
        <v>1259</v>
      </c>
      <c r="EE242" s="435">
        <f>INPUT!EN259</f>
        <v>3.2813781788351148</v>
      </c>
      <c r="EF242" s="438">
        <f>INPUT!EO259</f>
        <v>1287</v>
      </c>
      <c r="EG242" s="435">
        <f>INPUT!EP259</f>
        <v>0.54687499999999112</v>
      </c>
      <c r="EH242" s="438">
        <f>INPUT!EQ259</f>
        <v>1293.3997670021904</v>
      </c>
      <c r="EI242" s="435">
        <f>INPUT!ER259</f>
        <v>2.7323087372669086</v>
      </c>
      <c r="EJ242" s="438">
        <f>INPUT!ES259</f>
        <v>1280.7007519002818</v>
      </c>
      <c r="EK242" s="435">
        <f>INPUT!ET259</f>
        <v>3.3656781194739249</v>
      </c>
      <c r="EL242" s="438">
        <f>INPUT!EU259</f>
        <v>1300.7911089674128</v>
      </c>
      <c r="EM242" s="435">
        <f>INPUT!EV259</f>
        <v>3.3193891157595523</v>
      </c>
      <c r="EN242" s="438">
        <f>INPUT!EW259</f>
        <v>1341.4484167364283</v>
      </c>
      <c r="EO242" s="435">
        <f>INPUT!EX259</f>
        <v>4.2306462110666798</v>
      </c>
      <c r="EQ242" s="438">
        <f>INPUT!FF259</f>
        <v>1547</v>
      </c>
      <c r="ER242" s="435">
        <f>INPUT!FG259</f>
        <v>14.592592592592602</v>
      </c>
      <c r="ES242" s="438">
        <f>INPUT!FH259</f>
        <v>1810</v>
      </c>
      <c r="ET242" s="435">
        <f>INPUT!FI259</f>
        <v>17.000646412411125</v>
      </c>
      <c r="EU242" s="438">
        <f>INPUT!FJ259</f>
        <v>2159</v>
      </c>
      <c r="EV242" s="435">
        <f>INPUT!FK259</f>
        <v>19.281767955801101</v>
      </c>
      <c r="EW242" s="438">
        <f>INPUT!FL259</f>
        <v>2516</v>
      </c>
      <c r="EX242" s="435">
        <f>INPUT!FM259</f>
        <v>16.535433070866134</v>
      </c>
      <c r="EY242" s="438">
        <f>INPUT!FN259</f>
        <v>2842</v>
      </c>
      <c r="EZ242" s="435">
        <f>INPUT!FO259</f>
        <v>12.957074721780604</v>
      </c>
      <c r="FA242" s="438">
        <f>INPUT!FP259</f>
        <v>3150</v>
      </c>
      <c r="FB242" s="435">
        <f>INPUT!FQ259</f>
        <v>10.837438423645329</v>
      </c>
      <c r="FC242" s="438">
        <f>INPUT!FR259</f>
        <v>3443</v>
      </c>
      <c r="FD242" s="435">
        <f>INPUT!FS259</f>
        <v>9.3015873015873005</v>
      </c>
      <c r="FE242" s="438">
        <f>INPUT!FT259</f>
        <v>3754</v>
      </c>
      <c r="FF242" s="435">
        <f>INPUT!FU259</f>
        <v>9.0328202149288384</v>
      </c>
      <c r="FG242" s="438">
        <f>INPUT!FV259</f>
        <v>4042</v>
      </c>
      <c r="FH242" s="435">
        <f>INPUT!FW259</f>
        <v>7.6718167288226002</v>
      </c>
      <c r="FI242" s="438">
        <f>INPUT!FX259</f>
        <v>4177</v>
      </c>
      <c r="FJ242" s="435">
        <f>INPUT!FY259</f>
        <v>3.3399307273626944</v>
      </c>
      <c r="FK242" s="438">
        <f>INPUT!FZ259</f>
        <v>4223.6000000000004</v>
      </c>
      <c r="FL242" s="435">
        <f>INPUT!GA259</f>
        <v>1.115633229590629</v>
      </c>
      <c r="FM242" s="438">
        <f>INPUT!GB259</f>
        <v>4438.6000000000004</v>
      </c>
      <c r="FN242" s="435">
        <f>INPUT!GC259</f>
        <v>5.0904441708495174</v>
      </c>
      <c r="FO242" s="438">
        <f>INPUT!GD259</f>
        <v>4631</v>
      </c>
      <c r="FP242" s="435">
        <f>INPUT!GE259</f>
        <v>4.3347001306718314</v>
      </c>
      <c r="FQ242" s="438">
        <f>INPUT!GF259</f>
        <v>4753</v>
      </c>
      <c r="FR242" s="435">
        <f>INPUT!GG259</f>
        <v>2.6344202116173721</v>
      </c>
      <c r="FS242" s="438">
        <f>INPUT!GH259</f>
        <v>4786</v>
      </c>
      <c r="FT242" s="435">
        <f>INPUT!GI259</f>
        <v>0.69429833789185214</v>
      </c>
      <c r="FU242" s="438">
        <f>INPUT!GJ259</f>
        <v>4932</v>
      </c>
      <c r="FV242" s="435">
        <f>INPUT!GK259</f>
        <v>3.0505641454241506</v>
      </c>
      <c r="FW242" s="438">
        <f>INPUT!GL259</f>
        <v>4958</v>
      </c>
      <c r="FX242" s="435">
        <f>INPUT!GM259</f>
        <v>0.52716950527169626</v>
      </c>
      <c r="FY242" s="438">
        <f>INPUT!GN259</f>
        <v>5044</v>
      </c>
      <c r="FZ242" s="435">
        <f>INPUT!GO259</f>
        <v>1.734570391286816</v>
      </c>
      <c r="GA242" s="438">
        <f>INPUT!GP259</f>
        <v>5216.3400446063133</v>
      </c>
      <c r="GB242" s="435">
        <f>INPUT!GQ259</f>
        <v>3.4167336361283329</v>
      </c>
      <c r="GC242" s="438">
        <f>INPUT!GR259</f>
        <v>5575.9408688174299</v>
      </c>
      <c r="GD242" s="435">
        <f>INPUT!GS259</f>
        <v>6.8937381600139958</v>
      </c>
      <c r="GE242" s="438">
        <f>INPUT!GT259</f>
        <v>5991.4840461511121</v>
      </c>
      <c r="GF242" s="435">
        <f>INPUT!GU259</f>
        <v>7.4524315646448569</v>
      </c>
      <c r="GG242" s="438">
        <f>INPUT!GV259</f>
        <v>6432.2951224025255</v>
      </c>
      <c r="GH242" s="435">
        <f>INPUT!GW259</f>
        <v>7.3572936664095367</v>
      </c>
      <c r="GI242" s="438">
        <f>INPUT!GX259</f>
        <v>6896.3102696518945</v>
      </c>
      <c r="GJ242" s="435">
        <f>INPUT!GY259</f>
        <v>7.2138348508495431</v>
      </c>
      <c r="GK242" s="435">
        <f>INPUT!GZ259</f>
        <v>6.4555585423351269</v>
      </c>
      <c r="GL242" s="436"/>
    </row>
    <row r="243" spans="1:194" ht="12" hidden="1" customHeight="1" outlineLevel="1" x14ac:dyDescent="0.2">
      <c r="B243" s="436"/>
      <c r="C243" s="435"/>
      <c r="D243" s="436"/>
      <c r="E243" s="435"/>
      <c r="F243" s="436"/>
      <c r="G243" s="435"/>
      <c r="H243" s="436"/>
      <c r="I243" s="435"/>
      <c r="J243" s="436"/>
      <c r="K243" s="435"/>
      <c r="L243" s="436"/>
      <c r="M243" s="435"/>
      <c r="N243" s="436"/>
      <c r="O243" s="435"/>
      <c r="P243" s="436"/>
      <c r="Q243" s="435"/>
      <c r="R243" s="436"/>
      <c r="S243" s="435"/>
      <c r="T243" s="436"/>
      <c r="U243" s="435"/>
      <c r="V243" s="436"/>
      <c r="W243" s="435"/>
      <c r="X243" s="436"/>
      <c r="Y243" s="435"/>
      <c r="Z243" s="436"/>
      <c r="AA243" s="435"/>
      <c r="AB243" s="436"/>
      <c r="AC243" s="435"/>
      <c r="AD243" s="436"/>
      <c r="AE243" s="435"/>
      <c r="AF243" s="436"/>
      <c r="AG243" s="435"/>
      <c r="AH243" s="436"/>
      <c r="AI243" s="435"/>
      <c r="AJ243" s="436"/>
      <c r="AK243" s="435"/>
      <c r="AL243" s="436"/>
      <c r="AM243" s="435"/>
      <c r="AN243" s="436"/>
      <c r="AO243" s="435"/>
      <c r="AP243" s="436"/>
      <c r="AQ243" s="435"/>
      <c r="AR243" s="436"/>
      <c r="AS243" s="435"/>
      <c r="AT243" s="436"/>
      <c r="AU243" s="435"/>
      <c r="AV243" s="436"/>
      <c r="AW243" s="435"/>
      <c r="AX243" s="436"/>
      <c r="AY243" s="435"/>
      <c r="AZ243" s="436"/>
      <c r="BA243" s="435"/>
      <c r="BB243" s="436"/>
      <c r="BC243" s="435"/>
      <c r="BD243" s="436"/>
      <c r="BE243" s="435"/>
      <c r="BF243" s="436"/>
      <c r="BG243" s="435"/>
      <c r="BH243" s="436"/>
      <c r="BI243" s="435"/>
      <c r="BJ243" s="436"/>
      <c r="BK243" s="435"/>
      <c r="BL243" s="436"/>
      <c r="BM243" s="435"/>
      <c r="BN243" s="436"/>
      <c r="BO243" s="435"/>
      <c r="BP243" s="436"/>
      <c r="BQ243" s="435"/>
      <c r="BR243" s="436"/>
      <c r="BS243" s="435"/>
      <c r="BT243" s="436"/>
      <c r="BU243" s="435"/>
      <c r="BV243" s="436"/>
      <c r="BW243" s="435"/>
      <c r="BX243" s="436"/>
      <c r="BY243" s="435"/>
      <c r="BZ243" s="436"/>
      <c r="CA243" s="435"/>
      <c r="CB243" s="436"/>
      <c r="CC243" s="435"/>
      <c r="CD243" s="436"/>
      <c r="CE243" s="435"/>
      <c r="CF243" s="436"/>
      <c r="CG243" s="435"/>
      <c r="CH243" s="436"/>
      <c r="CI243" s="435"/>
      <c r="CJ243" s="436"/>
      <c r="CK243" s="435"/>
      <c r="CL243" s="436"/>
      <c r="CM243" s="435"/>
      <c r="CN243" s="436"/>
      <c r="CO243" s="435"/>
      <c r="CP243" s="436"/>
      <c r="CQ243" s="435"/>
      <c r="CR243" s="436"/>
      <c r="CS243" s="435"/>
      <c r="CT243" s="436"/>
      <c r="CU243" s="435"/>
      <c r="CV243" s="436"/>
      <c r="CW243" s="435"/>
      <c r="CX243" s="436"/>
      <c r="CY243" s="435"/>
      <c r="CZ243" s="436"/>
      <c r="DA243" s="435"/>
      <c r="DB243" s="436"/>
      <c r="DC243" s="435"/>
      <c r="DD243" s="436"/>
      <c r="DE243" s="435"/>
      <c r="DF243" s="436"/>
      <c r="DG243" s="435"/>
      <c r="DH243" s="436"/>
      <c r="DI243" s="435"/>
      <c r="DJ243" s="436"/>
      <c r="DK243" s="435"/>
      <c r="DL243" s="436"/>
      <c r="DM243" s="435"/>
      <c r="DN243" s="436"/>
      <c r="DO243" s="435"/>
      <c r="DP243" s="436"/>
      <c r="DQ243" s="435"/>
      <c r="DR243" s="436"/>
      <c r="DS243" s="435"/>
      <c r="DT243" s="436"/>
      <c r="DU243" s="435"/>
      <c r="DV243" s="436"/>
      <c r="DW243" s="435"/>
      <c r="DX243" s="436"/>
      <c r="DY243" s="435"/>
      <c r="DZ243" s="436"/>
      <c r="EA243" s="435"/>
      <c r="EB243" s="436"/>
      <c r="EC243" s="435"/>
      <c r="ED243" s="436"/>
      <c r="EE243" s="435"/>
      <c r="EF243" s="436"/>
      <c r="EG243" s="435"/>
      <c r="EH243" s="436"/>
      <c r="EI243" s="435"/>
      <c r="EJ243" s="436"/>
      <c r="EK243" s="435"/>
      <c r="EL243" s="436"/>
      <c r="EM243" s="435"/>
      <c r="EN243" s="436"/>
      <c r="EO243" s="435"/>
      <c r="EP243" s="436"/>
      <c r="EQ243" s="436"/>
      <c r="ER243" s="435"/>
      <c r="ES243" s="436"/>
      <c r="ET243" s="435"/>
      <c r="EU243" s="436"/>
      <c r="EV243" s="435"/>
      <c r="EW243" s="436"/>
      <c r="EX243" s="435"/>
      <c r="EY243" s="436"/>
      <c r="EZ243" s="435"/>
      <c r="FA243" s="436"/>
      <c r="FB243" s="435"/>
      <c r="FC243" s="436"/>
      <c r="FD243" s="435"/>
      <c r="FE243" s="436"/>
      <c r="FF243" s="435"/>
      <c r="FG243" s="436"/>
      <c r="FH243" s="435"/>
      <c r="FI243" s="436"/>
      <c r="FJ243" s="435"/>
      <c r="FK243" s="436"/>
      <c r="FL243" s="435"/>
      <c r="FM243" s="436"/>
      <c r="FN243" s="435"/>
      <c r="FO243" s="436"/>
      <c r="FP243" s="435"/>
      <c r="FQ243" s="436"/>
      <c r="FR243" s="435"/>
      <c r="FS243" s="436"/>
      <c r="FT243" s="435"/>
      <c r="FU243" s="436"/>
      <c r="FV243" s="435"/>
      <c r="FW243" s="436"/>
      <c r="FX243" s="435"/>
      <c r="FY243" s="436"/>
      <c r="FZ243" s="435"/>
      <c r="GA243" s="436"/>
      <c r="GB243" s="435"/>
      <c r="GC243" s="436"/>
      <c r="GD243" s="435"/>
      <c r="GE243" s="436"/>
      <c r="GF243" s="435"/>
      <c r="GG243" s="436"/>
      <c r="GH243" s="435"/>
      <c r="GI243" s="436"/>
      <c r="GJ243" s="435"/>
      <c r="GK243" s="435"/>
      <c r="GL243" s="436"/>
    </row>
    <row r="244" spans="1:194" s="437" customFormat="1" ht="12" hidden="1" customHeight="1" outlineLevel="1" thickBot="1" x14ac:dyDescent="0.25">
      <c r="A244" s="479" t="str">
        <f>INPUT!B120</f>
        <v>Pretax Earnings</v>
      </c>
      <c r="B244" s="480">
        <f>INPUT!K273</f>
        <v>81</v>
      </c>
      <c r="C244" s="481">
        <f>INPUT!L273</f>
        <v>15.714285714285726</v>
      </c>
      <c r="D244" s="480">
        <f>INPUT!M273</f>
        <v>85</v>
      </c>
      <c r="E244" s="481">
        <f>INPUT!N273</f>
        <v>19.718309859154925</v>
      </c>
      <c r="F244" s="480">
        <f>INPUT!O273</f>
        <v>86</v>
      </c>
      <c r="G244" s="481">
        <f>INPUT!P273</f>
        <v>14.666666666666671</v>
      </c>
      <c r="H244" s="480">
        <f>INPUT!Q273</f>
        <v>93</v>
      </c>
      <c r="I244" s="481">
        <f>INPUT!R273</f>
        <v>25.675675675675681</v>
      </c>
      <c r="J244" s="480">
        <f>INPUT!S273</f>
        <v>92</v>
      </c>
      <c r="K244" s="481">
        <f>INPUT!T273</f>
        <v>13.58024691358024</v>
      </c>
      <c r="L244" s="480">
        <f>INPUT!U273</f>
        <v>98</v>
      </c>
      <c r="M244" s="481">
        <f>INPUT!V273</f>
        <v>15.294117647058814</v>
      </c>
      <c r="N244" s="480">
        <f>INPUT!W273</f>
        <v>100</v>
      </c>
      <c r="O244" s="481">
        <f>INPUT!X273</f>
        <v>16.279069767441868</v>
      </c>
      <c r="P244" s="480">
        <f>INPUT!Y273</f>
        <v>112</v>
      </c>
      <c r="Q244" s="481">
        <f>INPUT!Z273</f>
        <v>20.430107526881724</v>
      </c>
      <c r="R244" s="480">
        <f>INPUT!AA273</f>
        <v>107</v>
      </c>
      <c r="S244" s="481">
        <f>INPUT!AB273</f>
        <v>16.304347826086961</v>
      </c>
      <c r="T244" s="480">
        <f>INPUT!AC273</f>
        <v>104</v>
      </c>
      <c r="U244" s="481">
        <f>INPUT!AD273</f>
        <v>6.1224489795918435</v>
      </c>
      <c r="V244" s="480">
        <f>INPUT!AE273</f>
        <v>117</v>
      </c>
      <c r="W244" s="481">
        <f>INPUT!AF273</f>
        <v>16.999999999999993</v>
      </c>
      <c r="X244" s="480">
        <f>INPUT!AG273</f>
        <v>123</v>
      </c>
      <c r="Y244" s="481">
        <f>INPUT!AH273</f>
        <v>9.8214285714285801</v>
      </c>
      <c r="Z244" s="480">
        <f>INPUT!AI273</f>
        <v>122</v>
      </c>
      <c r="AA244" s="481">
        <f>INPUT!AJ273</f>
        <v>14.018691588785037</v>
      </c>
      <c r="AB244" s="480">
        <f>INPUT!AK273</f>
        <v>121</v>
      </c>
      <c r="AC244" s="481">
        <f>INPUT!AL273</f>
        <v>16.346153846153854</v>
      </c>
      <c r="AD244" s="480">
        <f>INPUT!AM273</f>
        <v>127</v>
      </c>
      <c r="AE244" s="481">
        <f>INPUT!AN273</f>
        <v>8.547008547008538</v>
      </c>
      <c r="AF244" s="480">
        <f>INPUT!AO273</f>
        <v>129</v>
      </c>
      <c r="AG244" s="481">
        <f>INPUT!AP273</f>
        <v>4.8780487804878092</v>
      </c>
      <c r="AH244" s="480">
        <f>INPUT!AQ273</f>
        <v>133</v>
      </c>
      <c r="AI244" s="481">
        <f>INPUT!AR273</f>
        <v>9.0163934426229488</v>
      </c>
      <c r="AJ244" s="480">
        <f>INPUT!AS273</f>
        <v>130</v>
      </c>
      <c r="AK244" s="481">
        <f>INPUT!AT273</f>
        <v>7.4380165289256173</v>
      </c>
      <c r="AL244" s="480">
        <f>INPUT!AU273</f>
        <v>133</v>
      </c>
      <c r="AM244" s="481">
        <f>INPUT!AV273</f>
        <v>4.7244094488188892</v>
      </c>
      <c r="AN244" s="480">
        <f>INPUT!AW273</f>
        <v>129</v>
      </c>
      <c r="AO244" s="481">
        <f>INPUT!AX273</f>
        <v>0</v>
      </c>
      <c r="AP244" s="480">
        <f>INPUT!AY273</f>
        <v>147</v>
      </c>
      <c r="AQ244" s="481">
        <f>INPUT!AZ273</f>
        <v>10.526315789473696</v>
      </c>
      <c r="AR244" s="480">
        <f>INPUT!BA273</f>
        <v>150</v>
      </c>
      <c r="AS244" s="481">
        <f>INPUT!BB273</f>
        <v>15.384615384615374</v>
      </c>
      <c r="AT244" s="480">
        <f>INPUT!BC273</f>
        <v>162</v>
      </c>
      <c r="AU244" s="481">
        <f>INPUT!BD273</f>
        <v>21.804511278195491</v>
      </c>
      <c r="AV244" s="480">
        <f>INPUT!BE273</f>
        <v>126</v>
      </c>
      <c r="AW244" s="481">
        <f>INPUT!BF273</f>
        <v>-2.3255813953488413</v>
      </c>
      <c r="AX244" s="480">
        <f>INPUT!BG273</f>
        <v>169</v>
      </c>
      <c r="AY244" s="481">
        <f>INPUT!BH273</f>
        <v>14.965986394557817</v>
      </c>
      <c r="AZ244" s="480">
        <f>INPUT!BI273</f>
        <v>171</v>
      </c>
      <c r="BA244" s="481">
        <f>INPUT!BJ273</f>
        <v>13.999999999999989</v>
      </c>
      <c r="BB244" s="480">
        <f>INPUT!BK273</f>
        <v>182</v>
      </c>
      <c r="BC244" s="481">
        <f>INPUT!BL273</f>
        <v>12.345679012345689</v>
      </c>
      <c r="BD244" s="480">
        <f>INPUT!BM273</f>
        <v>170</v>
      </c>
      <c r="BE244" s="481">
        <f>INPUT!BN273</f>
        <v>34.920634920634932</v>
      </c>
      <c r="BF244" s="480">
        <f>INPUT!BO273</f>
        <v>191</v>
      </c>
      <c r="BG244" s="481">
        <f>INPUT!BP273</f>
        <v>13.017751479289942</v>
      </c>
      <c r="BH244" s="480">
        <f>INPUT!BQ273</f>
        <v>190</v>
      </c>
      <c r="BI244" s="481">
        <f>INPUT!BR273</f>
        <v>11.111111111111116</v>
      </c>
      <c r="BJ244" s="480">
        <f>INPUT!BS273</f>
        <v>204</v>
      </c>
      <c r="BK244" s="481">
        <f>INPUT!BT273</f>
        <v>12.087912087912089</v>
      </c>
      <c r="BL244" s="480">
        <f>INPUT!BU273</f>
        <v>160</v>
      </c>
      <c r="BM244" s="481">
        <f>INPUT!BV273</f>
        <v>-5.8823529411764719</v>
      </c>
      <c r="BN244" s="480">
        <f>INPUT!BW273</f>
        <v>204</v>
      </c>
      <c r="BO244" s="481">
        <f>INPUT!BX273</f>
        <v>6.8062827225130906</v>
      </c>
      <c r="BP244" s="480">
        <f>INPUT!BY273</f>
        <v>198</v>
      </c>
      <c r="BQ244" s="481">
        <f>INPUT!BZ273</f>
        <v>4.2105263157894646</v>
      </c>
      <c r="BR244" s="480">
        <f>INPUT!CA273</f>
        <v>216</v>
      </c>
      <c r="BS244" s="481">
        <f>INPUT!CB273</f>
        <v>5.8823529411764719</v>
      </c>
      <c r="BT244" s="480">
        <f>INPUT!CC273</f>
        <v>158</v>
      </c>
      <c r="BU244" s="481">
        <f>INPUT!CD273</f>
        <v>-1.2499999999999956</v>
      </c>
      <c r="BV244" s="480">
        <f>INPUT!CE273</f>
        <v>246</v>
      </c>
      <c r="BW244" s="481">
        <f>INPUT!CF273</f>
        <v>20.588235294117641</v>
      </c>
      <c r="BX244" s="480">
        <f>INPUT!CG273</f>
        <v>225</v>
      </c>
      <c r="BY244" s="481">
        <f>INPUT!CH273</f>
        <v>13.636363636363647</v>
      </c>
      <c r="BZ244" s="480">
        <f>INPUT!CI273</f>
        <v>226.29999999999995</v>
      </c>
      <c r="CA244" s="481">
        <f>INPUT!CJ273</f>
        <v>4.7685185185184942</v>
      </c>
      <c r="CB244" s="480">
        <f>INPUT!CK273</f>
        <v>225.40000000000009</v>
      </c>
      <c r="CC244" s="481">
        <f>INPUT!CL273</f>
        <v>42.658227848101319</v>
      </c>
      <c r="CD244" s="480">
        <f>INPUT!CM273</f>
        <v>251</v>
      </c>
      <c r="CE244" s="481">
        <f>INPUT!CN273</f>
        <v>2.0325203252032464</v>
      </c>
      <c r="CF244" s="480">
        <f>INPUT!CO273</f>
        <v>243</v>
      </c>
      <c r="CG244" s="481">
        <f>INPUT!CP273</f>
        <v>8.0000000000000071</v>
      </c>
      <c r="CH244" s="480">
        <f>INPUT!CQ273</f>
        <v>213.40000000000009</v>
      </c>
      <c r="CI244" s="481">
        <f>INPUT!CR273</f>
        <v>-5.7003977021652048</v>
      </c>
      <c r="CJ244" s="480">
        <f>INPUT!CS273</f>
        <v>196</v>
      </c>
      <c r="CK244" s="481">
        <f>INPUT!CT273</f>
        <v>-13.043478260869602</v>
      </c>
      <c r="CL244" s="480">
        <f>INPUT!CU273</f>
        <v>271</v>
      </c>
      <c r="CM244" s="481">
        <f>INPUT!CV273</f>
        <v>7.9681274900398336</v>
      </c>
      <c r="CN244" s="480">
        <f>INPUT!CW273</f>
        <v>258</v>
      </c>
      <c r="CO244" s="481">
        <f>INPUT!CX273</f>
        <v>6.1728395061728447</v>
      </c>
      <c r="CP244" s="480">
        <f>INPUT!CY273</f>
        <v>260</v>
      </c>
      <c r="CQ244" s="481">
        <f>INPUT!CZ273</f>
        <v>21.836925960637245</v>
      </c>
      <c r="CR244" s="480">
        <f>INPUT!DA273</f>
        <v>208</v>
      </c>
      <c r="CS244" s="481">
        <f>INPUT!DB273</f>
        <v>6.1224489795918435</v>
      </c>
      <c r="CT244" s="480">
        <f>INPUT!DC273</f>
        <v>281</v>
      </c>
      <c r="CU244" s="481">
        <f>INPUT!DD273</f>
        <v>3.6900369003689981</v>
      </c>
      <c r="CV244" s="480">
        <f>INPUT!DE273</f>
        <v>283</v>
      </c>
      <c r="CW244" s="481">
        <f>INPUT!DF273</f>
        <v>9.6899224806201509</v>
      </c>
      <c r="CX244" s="480">
        <f>INPUT!DG273</f>
        <v>269</v>
      </c>
      <c r="CY244" s="481">
        <f>INPUT!DH273</f>
        <v>3.4615384615384714</v>
      </c>
      <c r="CZ244" s="480">
        <f>INPUT!DI273</f>
        <v>205</v>
      </c>
      <c r="DA244" s="481">
        <f>INPUT!DJ273</f>
        <v>-1.4423076923076872</v>
      </c>
      <c r="DB244" s="480">
        <f>INPUT!DK273</f>
        <v>303</v>
      </c>
      <c r="DC244" s="481">
        <f>INPUT!DL273</f>
        <v>7.8291814946619187</v>
      </c>
      <c r="DD244" s="480">
        <f>INPUT!DM273</f>
        <v>300</v>
      </c>
      <c r="DE244" s="481">
        <f>INPUT!DN273</f>
        <v>6.0070671378091856</v>
      </c>
      <c r="DF244" s="480">
        <f>INPUT!DO273</f>
        <v>269</v>
      </c>
      <c r="DG244" s="481">
        <f>INPUT!DP273</f>
        <v>0</v>
      </c>
      <c r="DH244" s="480">
        <f>INPUT!DQ273</f>
        <v>201</v>
      </c>
      <c r="DI244" s="481">
        <f>INPUT!DR273</f>
        <v>-1.9512195121951237</v>
      </c>
      <c r="DJ244" s="480">
        <f>INPUT!DS273</f>
        <v>285</v>
      </c>
      <c r="DK244" s="481">
        <f>INPUT!DT273</f>
        <v>-5.9405940594059459</v>
      </c>
      <c r="DL244" s="480">
        <f>INPUT!DU273</f>
        <v>293</v>
      </c>
      <c r="DM244" s="481">
        <f>INPUT!DV273</f>
        <v>-2.3333333333333317</v>
      </c>
      <c r="DN244" s="480">
        <f>INPUT!DW273</f>
        <v>286</v>
      </c>
      <c r="DO244" s="481">
        <f>INPUT!DX273</f>
        <v>6.3197026022304925</v>
      </c>
      <c r="DP244" s="480">
        <f>INPUT!DY273</f>
        <v>237</v>
      </c>
      <c r="DQ244" s="481">
        <f>INPUT!DZ273</f>
        <v>17.910447761194035</v>
      </c>
      <c r="DR244" s="480">
        <f>INPUT!EA273</f>
        <v>332</v>
      </c>
      <c r="DS244" s="481">
        <f>INPUT!EB273</f>
        <v>16.491228070175445</v>
      </c>
      <c r="DT244" s="480">
        <f>INPUT!EC273</f>
        <v>291</v>
      </c>
      <c r="DU244" s="481">
        <f>INPUT!ED273</f>
        <v>-0.68259385665528916</v>
      </c>
      <c r="DV244" s="480">
        <f>INPUT!EE273</f>
        <v>323</v>
      </c>
      <c r="DW244" s="481">
        <f>INPUT!EF273</f>
        <v>12.937062937062937</v>
      </c>
      <c r="DX244" s="480">
        <f>INPUT!EG273</f>
        <v>263</v>
      </c>
      <c r="DY244" s="481">
        <f>INPUT!EH273</f>
        <v>10.970464135021096</v>
      </c>
      <c r="DZ244" s="480">
        <f>INPUT!EI273</f>
        <v>310</v>
      </c>
      <c r="EA244" s="481">
        <f>INPUT!EJ273</f>
        <v>-6.6265060240963898</v>
      </c>
      <c r="EB244" s="480">
        <f>INPUT!EK273</f>
        <v>330</v>
      </c>
      <c r="EC244" s="481">
        <f>INPUT!EL273</f>
        <v>13.4020618556701</v>
      </c>
      <c r="ED244" s="480">
        <f>INPUT!EM273</f>
        <v>316</v>
      </c>
      <c r="EE244" s="481">
        <f>INPUT!EN273</f>
        <v>-2.1671826625387025</v>
      </c>
      <c r="EF244" s="480">
        <f>INPUT!EO273</f>
        <v>288</v>
      </c>
      <c r="EG244" s="481">
        <f>INPUT!EP273</f>
        <v>9.5057034220532355</v>
      </c>
      <c r="EH244" s="480">
        <f>INPUT!EQ273</f>
        <v>309.36865651031621</v>
      </c>
      <c r="EI244" s="481">
        <f>INPUT!ER273</f>
        <v>-0.20365919022057311</v>
      </c>
      <c r="EJ244" s="480">
        <f>INPUT!ES273</f>
        <v>323.07460947879076</v>
      </c>
      <c r="EK244" s="481">
        <f>INPUT!ET273</f>
        <v>-2.0986031882452183</v>
      </c>
      <c r="EL244" s="480">
        <f>INPUT!EU273</f>
        <v>312.75221532266687</v>
      </c>
      <c r="EM244" s="481">
        <f>INPUT!EV273</f>
        <v>-1.0277799611813743</v>
      </c>
      <c r="EN244" s="480">
        <f>INPUT!EW273</f>
        <v>299.72542294065852</v>
      </c>
      <c r="EO244" s="481">
        <f>INPUT!EX273</f>
        <v>4.0713274099508645</v>
      </c>
      <c r="EP244" s="480"/>
      <c r="EQ244" s="480">
        <f>INPUT!FF273</f>
        <v>290</v>
      </c>
      <c r="ER244" s="481">
        <f>INPUT!FG273</f>
        <v>13.28125</v>
      </c>
      <c r="ES244" s="480">
        <f>INPUT!FH273</f>
        <v>345</v>
      </c>
      <c r="ET244" s="481">
        <f>INPUT!FI273</f>
        <v>18.965517241379317</v>
      </c>
      <c r="EU244" s="480">
        <f>INPUT!FJ273</f>
        <v>402</v>
      </c>
      <c r="EV244" s="481">
        <f>INPUT!FK273</f>
        <v>16.521739130434774</v>
      </c>
      <c r="EW244" s="480">
        <f>INPUT!FL273</f>
        <v>451</v>
      </c>
      <c r="EX244" s="481">
        <f>INPUT!FM273</f>
        <v>12.189054726368154</v>
      </c>
      <c r="EY244" s="480">
        <f>INPUT!FN273</f>
        <v>499</v>
      </c>
      <c r="EZ244" s="481">
        <f>INPUT!FO273</f>
        <v>10.643015521064303</v>
      </c>
      <c r="FA244" s="480">
        <f>INPUT!FP273</f>
        <v>525</v>
      </c>
      <c r="FB244" s="481">
        <f>INPUT!FQ273</f>
        <v>5.2104208416833719</v>
      </c>
      <c r="FC244" s="480">
        <f>INPUT!FR273</f>
        <v>585</v>
      </c>
      <c r="FD244" s="481">
        <f>INPUT!FS273</f>
        <v>11.428571428571432</v>
      </c>
      <c r="FE244" s="480">
        <f>INPUT!FT273</f>
        <v>692</v>
      </c>
      <c r="FF244" s="481">
        <f>INPUT!FU273</f>
        <v>18.290598290598293</v>
      </c>
      <c r="FG244" s="480">
        <f>INPUT!FV273</f>
        <v>745</v>
      </c>
      <c r="FH244" s="481">
        <f>INPUT!FW273</f>
        <v>7.6589595375722519</v>
      </c>
      <c r="FI244" s="480">
        <f>INPUT!FX273</f>
        <v>776</v>
      </c>
      <c r="FJ244" s="481">
        <f>INPUT!FY273</f>
        <v>4.1610738255033475</v>
      </c>
      <c r="FK244" s="480">
        <f>INPUT!FZ273</f>
        <v>922.7</v>
      </c>
      <c r="FL244" s="481">
        <f>INPUT!GA273</f>
        <v>18.904639175257731</v>
      </c>
      <c r="FM244" s="480">
        <f>INPUT!GB273</f>
        <v>903.40000000000009</v>
      </c>
      <c r="FN244" s="481">
        <f>INPUT!GC273</f>
        <v>-2.0916874390376039</v>
      </c>
      <c r="FO244" s="480">
        <f>INPUT!GD273</f>
        <v>997</v>
      </c>
      <c r="FP244" s="481">
        <f>INPUT!GE273</f>
        <v>10.360858977197251</v>
      </c>
      <c r="FQ244" s="480">
        <f>INPUT!GF273</f>
        <v>1038</v>
      </c>
      <c r="FR244" s="481">
        <f>INPUT!GG273</f>
        <v>4.112337011033107</v>
      </c>
      <c r="FS244" s="480">
        <f>INPUT!GH273</f>
        <v>1073</v>
      </c>
      <c r="FT244" s="481">
        <f>INPUT!GI273</f>
        <v>3.3718689788053924</v>
      </c>
      <c r="FU244" s="480">
        <f>INPUT!GJ273</f>
        <v>1101</v>
      </c>
      <c r="FV244" s="481">
        <f>INPUT!GK273</f>
        <v>2.6095060577819185</v>
      </c>
      <c r="FW244" s="480">
        <f>INPUT!GL273</f>
        <v>1209</v>
      </c>
      <c r="FX244" s="481">
        <f>INPUT!GM273</f>
        <v>9.809264305177102</v>
      </c>
      <c r="FY244" s="480">
        <f>INPUT!GN273</f>
        <v>1244</v>
      </c>
      <c r="FZ244" s="481">
        <f>INPUT!GO273</f>
        <v>2.8949545078577277</v>
      </c>
      <c r="GA244" s="480">
        <f>INPUT!GP273</f>
        <v>1244.9209042524324</v>
      </c>
      <c r="GB244" s="481">
        <f>INPUT!GQ273</f>
        <v>7.4027673025112151E-2</v>
      </c>
      <c r="GC244" s="480">
        <f>INPUT!GR273</f>
        <v>1314.8356379721899</v>
      </c>
      <c r="GD244" s="481">
        <f>INPUT!GS273</f>
        <v>5.6159980510360974</v>
      </c>
      <c r="GE244" s="480">
        <f>INPUT!GT273</f>
        <v>1390.9760714413487</v>
      </c>
      <c r="GF244" s="481">
        <f>INPUT!GU273</f>
        <v>5.7908708336037007</v>
      </c>
      <c r="GG244" s="480">
        <f>INPUT!GV273</f>
        <v>1454.2436188998872</v>
      </c>
      <c r="GH244" s="481">
        <f>INPUT!GW273</f>
        <v>4.5484281690755246</v>
      </c>
      <c r="GI244" s="480">
        <f>INPUT!GX273</f>
        <v>1510.7004486292462</v>
      </c>
      <c r="GJ244" s="481">
        <f>INPUT!GY273</f>
        <v>3.8822126496293574</v>
      </c>
      <c r="GK244" s="481">
        <f>INPUT!GZ273</f>
        <v>3.961274625867639</v>
      </c>
      <c r="GL244" s="436"/>
    </row>
    <row r="245" spans="1:194" s="446" customFormat="1" ht="12" hidden="1" customHeight="1" outlineLevel="2" x14ac:dyDescent="0.2">
      <c r="A245" s="444" t="s">
        <v>328</v>
      </c>
      <c r="B245" s="445">
        <f>(B231+B232+B233-B237-B238-B240-B241)-B244</f>
        <v>0</v>
      </c>
      <c r="D245" s="445">
        <f>(D231+D232+D233-D237-D238-D240-D241)-D244</f>
        <v>0</v>
      </c>
      <c r="F245" s="445">
        <f>(F231+F232+F233-F237-F238-F240-F241)-F244</f>
        <v>0</v>
      </c>
      <c r="H245" s="445">
        <f>(H231+H232+H233-H237-H238-H240-H241)-H244</f>
        <v>0</v>
      </c>
      <c r="J245" s="445">
        <f>(J231+J232+J233-J237-J238-J240-J241)-J244</f>
        <v>0</v>
      </c>
      <c r="L245" s="445">
        <f>(L231+L232+L233-L237-L238-L240-L241)-L244</f>
        <v>0</v>
      </c>
      <c r="N245" s="445">
        <f>(N231+N232+N233-N237-N238-N240-N241)-N244</f>
        <v>0</v>
      </c>
      <c r="P245" s="445">
        <f>(P231+P232+P233-P237-P238-P240-P241)-P244</f>
        <v>0</v>
      </c>
      <c r="R245" s="445">
        <f>(R231+R232+R233-R237-R238-R240-R241)-R244</f>
        <v>0</v>
      </c>
      <c r="T245" s="445">
        <f>(T231+T232+T233-T237-T238-T240-T241)-T244</f>
        <v>0</v>
      </c>
      <c r="V245" s="445">
        <f>(V231+V232+V233-V237-V238-V240-V241)-V244</f>
        <v>0</v>
      </c>
      <c r="X245" s="445">
        <f>(X231+X232+X233-X237-X238-X240-X241)-X244</f>
        <v>0</v>
      </c>
      <c r="Z245" s="445">
        <f>(Z231+Z232+Z233-Z237-Z238-Z240-Z241)-Z244</f>
        <v>0</v>
      </c>
      <c r="AB245" s="445">
        <f>(AB231+AB232+AB233-AB237-AB238-AB240-AB241)-AB244</f>
        <v>0</v>
      </c>
      <c r="AD245" s="445">
        <f>(AD231+AD232+AD233-AD237-AD238-AD240-AD241)-AD244</f>
        <v>0</v>
      </c>
      <c r="AF245" s="445">
        <f>(AF231+AF232+AF233-AF237-AF238-AF240-AF241)-AF244</f>
        <v>0</v>
      </c>
      <c r="AH245" s="445">
        <f>(AH231+AH232+AH233-AH237-AH238-AH240-AH241)-AH244</f>
        <v>0</v>
      </c>
      <c r="AJ245" s="445">
        <f>(AJ231+AJ232+AJ233-AJ237-AJ238-AJ240-AJ241)-AJ244</f>
        <v>0</v>
      </c>
      <c r="AL245" s="445">
        <f>(AL231+AL232+AL233-AL237-AL238-AL240-AL241)-AL244</f>
        <v>0</v>
      </c>
      <c r="AN245" s="445">
        <f>(AN231+AN232+AN233-AN237-AN238-AN240-AN241)-AN244</f>
        <v>0</v>
      </c>
      <c r="AP245" s="445">
        <f>(AP231+AP232+AP233-AP237-AP238-AP240-AP241)-AP244</f>
        <v>0</v>
      </c>
      <c r="AR245" s="445">
        <f>(AR231+AR232+AR233-AR237-AR238-AR240-AR241)-AR244</f>
        <v>0</v>
      </c>
      <c r="AT245" s="445">
        <f>(AT231+AT232+AT233-AT237-AT238-AT240-AT241)-AT244</f>
        <v>0</v>
      </c>
      <c r="AV245" s="445">
        <f>(AV231+AV232+AV233-AV237-AV238-AV240-AV241)-AV244</f>
        <v>0</v>
      </c>
      <c r="AX245" s="445">
        <f>(AX231+AX232+AX233-AX237-AX238-AX240-AX241)-AX244</f>
        <v>0</v>
      </c>
      <c r="AZ245" s="445">
        <f>(AZ231+AZ232+AZ233-AZ237-AZ238-AZ240-AZ241)-AZ244</f>
        <v>0</v>
      </c>
      <c r="BB245" s="445">
        <f>(BB231+BB232+BB233-BB237-BB238-BB240-BB241)-BB244</f>
        <v>0</v>
      </c>
      <c r="BD245" s="445">
        <f>(BD231+BD232+BD233-BD237-BD238-BD240-BD241)-BD244</f>
        <v>0</v>
      </c>
      <c r="BF245" s="445">
        <f>(BF231+BF232+BF233-BF237-BF238-BF240-BF241)-BF244</f>
        <v>0</v>
      </c>
      <c r="BH245" s="445">
        <f>(BH231+BH232+BH233-BH237-BH238-BH240-BH241)-BH244</f>
        <v>0</v>
      </c>
      <c r="BJ245" s="445">
        <f>(BJ231+BJ232+BJ233-BJ237-BJ238-BJ240-BJ241)-BJ244</f>
        <v>0</v>
      </c>
      <c r="BL245" s="445">
        <f>(BL231+BL232+BL233-BL237-BL238-BL240-BL241)-BL244</f>
        <v>0</v>
      </c>
      <c r="BN245" s="445">
        <f>(BN231+BN232+BN233-BN237-BN238-BN240-BN241)-BN244</f>
        <v>0</v>
      </c>
      <c r="BP245" s="445">
        <f>(BP231+BP232+BP233-BP237-BP238-BP240-BP241)-BP244</f>
        <v>0</v>
      </c>
      <c r="BR245" s="445">
        <f>(BR231+BR232+BR233-BR237-BR238-BR240-BR241)-BR244</f>
        <v>0</v>
      </c>
      <c r="BT245" s="445">
        <f>(BT231+BT232+BT233-BT237-BT238-BT240-BT241)-BT244</f>
        <v>0</v>
      </c>
      <c r="BV245" s="445">
        <f>(BV231+BV232+BV233-BV237-BV238-BV240-BV241)-BV244</f>
        <v>0</v>
      </c>
      <c r="BX245" s="445">
        <f>(BX231+BX232+BX233-BX237-BX238-BX240-BX241)-BX244</f>
        <v>0</v>
      </c>
      <c r="BZ245" s="445">
        <f>(BZ231+BZ232+BZ233-BZ237-BZ238-BZ240-BZ241)-BZ244</f>
        <v>0</v>
      </c>
      <c r="CB245" s="445">
        <f>(CB231+CB232+CB233-CB237-CB238-CB240-CB241)-CB244</f>
        <v>0</v>
      </c>
      <c r="CD245" s="445">
        <f>(CD231+CD232+CD233-CD237-CD238-CD240-CD241)-CD244</f>
        <v>0</v>
      </c>
      <c r="CF245" s="445">
        <f>(CF231+CF232+CF233-CF237-CF238-CF240-CF241)-CF244</f>
        <v>0</v>
      </c>
      <c r="CH245" s="445">
        <f>(CH231+CH232+CH233-CH237-CH238-CH240-CH241)-CH244</f>
        <v>0</v>
      </c>
      <c r="CJ245" s="445">
        <f>(CJ231+CJ232+CJ233-CJ237-CJ238-CJ240-CJ241)-CJ244</f>
        <v>0</v>
      </c>
      <c r="CL245" s="445">
        <f>(CL231+CL232+CL233-CL237-CL238-CL240-CL241)-CL244</f>
        <v>0</v>
      </c>
      <c r="CN245" s="445">
        <f>(CN231+CN232+CN233-CN237-CN238-CN240-CN241)-CN244</f>
        <v>0</v>
      </c>
      <c r="CP245" s="445">
        <f>(CP231+CP232+CP233-CP237-CP238-CP240-CP241)-CP244</f>
        <v>0</v>
      </c>
      <c r="CR245" s="445">
        <f>(CR231+CR232+CR233-CR237-CR238-CR240-CR241)-CR244</f>
        <v>0</v>
      </c>
      <c r="CT245" s="445">
        <f>(CT231+CT232+CT233-CT237-CT238-CT240-CT241)-CT244</f>
        <v>0</v>
      </c>
      <c r="CV245" s="445">
        <f>(CV231+CV232+CV233-CV237-CV238-CV240-CV241)-CV244</f>
        <v>0</v>
      </c>
      <c r="CX245" s="445">
        <f>(CX231+CX232+CX233-CX237-CX238-CX240-CX241)-CX244</f>
        <v>0</v>
      </c>
      <c r="CZ245" s="445">
        <f>(CZ231+CZ232+CZ233-CZ237-CZ238-CZ240-CZ241)-CZ244</f>
        <v>0</v>
      </c>
      <c r="DB245" s="445">
        <f>(DB231+DB232+DB233-DB237-DB238-DB240-DB241)-DB244</f>
        <v>0</v>
      </c>
      <c r="DD245" s="445">
        <f>(DD231+DD232+DD233-DD237-DD238-DD240-DD241)-DD244</f>
        <v>0</v>
      </c>
      <c r="DF245" s="445">
        <f>(DF231+DF232+DF233-DF237-DF238-DF240-DF241)-DF244</f>
        <v>0</v>
      </c>
      <c r="DH245" s="445">
        <f>(DH231+DH232+DH233-DH237-DH238-DH240-DH241)-DH244</f>
        <v>0</v>
      </c>
      <c r="DJ245" s="445">
        <f>(DJ231+DJ232+DJ233-DJ237-DJ238-DJ240-DJ241)-DJ244</f>
        <v>0</v>
      </c>
      <c r="DL245" s="445">
        <f>(DL231+DL232+DL233-DL237-DL238-DL240-DL241)-DL244</f>
        <v>0</v>
      </c>
      <c r="DN245" s="445">
        <f>(DN231+DN232+DN233-DN237-DN238-DN240-DN241)-DN244</f>
        <v>0</v>
      </c>
      <c r="DP245" s="445">
        <f>(DP231+DP232+DP233-DP237-DP238-DP240-DP241)-DP244</f>
        <v>0</v>
      </c>
      <c r="DR245" s="445">
        <f>(DR231+DR232+DR233-DR237-DR238-DR240-DR241)-DR244</f>
        <v>0</v>
      </c>
      <c r="DT245" s="445">
        <f>(DT231+DT232+DT233-DT237-DT238-DT240-DT241)-DT244</f>
        <v>0</v>
      </c>
      <c r="DV245" s="445">
        <f>(DV231+DV232+DV233-DV237-DV238-DV240-DV241)-DV244</f>
        <v>0</v>
      </c>
      <c r="DX245" s="445">
        <f>(DX231+DX232+DX233-DX237-DX238-DX240-DX241)-DX244</f>
        <v>0</v>
      </c>
      <c r="DZ245" s="445">
        <f t="shared" ref="DZ245" si="130">(DZ231+DZ232+DZ233-DZ237-DZ238-DZ240-DZ241)-DZ244</f>
        <v>0</v>
      </c>
      <c r="EB245" s="445">
        <f t="shared" ref="EB245" si="131">(EB231+EB232+EB233-EB237-EB238-EB240-EB241)-EB244</f>
        <v>0</v>
      </c>
      <c r="ED245" s="445">
        <f t="shared" ref="ED245" si="132">(ED231+ED232+ED233-ED237-ED238-ED240-ED241)-ED244</f>
        <v>0</v>
      </c>
      <c r="EF245" s="445">
        <f t="shared" ref="EF245:EN245" si="133">(EF231+EF232+EF233-EF237-EF238-EF240-EF241)-EF244</f>
        <v>0</v>
      </c>
      <c r="EH245" s="445">
        <f t="shared" si="133"/>
        <v>0</v>
      </c>
      <c r="EJ245" s="445">
        <f t="shared" si="133"/>
        <v>0</v>
      </c>
      <c r="EL245" s="445">
        <f t="shared" si="133"/>
        <v>0</v>
      </c>
      <c r="EN245" s="445">
        <f t="shared" si="133"/>
        <v>0</v>
      </c>
      <c r="EQ245" s="445">
        <f>(EQ231+EQ232+EQ233-EQ237-EQ238-EQ240-EQ241)-EQ244</f>
        <v>0</v>
      </c>
      <c r="ES245" s="445">
        <f>(ES231+ES232+ES233-ES237-ES238-ES240-ES241)-ES244</f>
        <v>0</v>
      </c>
      <c r="EU245" s="445">
        <f>(EU231+EU232+EU233-EU237-EU238-EU240-EU241)-EU244</f>
        <v>0</v>
      </c>
      <c r="EW245" s="445">
        <f>(EW231+EW232+EW233-EW237-EW238-EW240-EW241)-EW244</f>
        <v>0</v>
      </c>
      <c r="EY245" s="445">
        <f>(EY231+EY232+EY233-EY237-EY238-EY240-EY241)-EY244</f>
        <v>0</v>
      </c>
      <c r="FA245" s="445">
        <f>(FA231+FA232+FA233-FA237-FA238-FA240-FA241)-FA244</f>
        <v>0</v>
      </c>
      <c r="FC245" s="445">
        <f>(FC231+FC232+FC233-FC237-FC238-FC240-FC241)-FC244</f>
        <v>0</v>
      </c>
      <c r="FE245" s="445">
        <f>(FE231+FE232+FE233-FE237-FE238-FE240-FE241)-FE244</f>
        <v>0</v>
      </c>
      <c r="FG245" s="445">
        <f>(FG231+FG232+FG233-FG237-FG238-FG240-FG241)-FG244</f>
        <v>0</v>
      </c>
      <c r="FI245" s="445">
        <f>(FI231+FI232+FI233-FI237-FI238-FI240-FI241)-FI244</f>
        <v>0</v>
      </c>
      <c r="FK245" s="445">
        <f>(FK231+FK232+FK233-FK237-FK238-FK240-FK241)-FK244</f>
        <v>0</v>
      </c>
      <c r="FM245" s="445">
        <f>(FM231+FM232+FM233-FM237-FM238-FM240-FM241)-FM244</f>
        <v>0</v>
      </c>
      <c r="FO245" s="445">
        <f>(FO231+FO232+FO233-FO237-FO238-FO240-FO241)-FO244</f>
        <v>0</v>
      </c>
      <c r="FQ245" s="445">
        <f>(FQ231+FQ232+FQ233-FQ237-FQ238-FQ240-FQ241)-FQ244</f>
        <v>0</v>
      </c>
      <c r="FS245" s="445">
        <f>(FS231+FS232+FS233-FS237-FS238-FS240-FS241)-FS244</f>
        <v>0</v>
      </c>
      <c r="FU245" s="445">
        <f>(FU231+FU232+FU233-FU237-FU238-FU240-FU241)-FU244</f>
        <v>0</v>
      </c>
      <c r="FW245" s="445">
        <f>(FW231+FW232+FW233-FW237-FW238-FW240-FW241)-FW244</f>
        <v>0</v>
      </c>
      <c r="FY245" s="445">
        <f>(FY231+FY232+FY233-FY237-FY238-FY240-FY241)-FY244</f>
        <v>0</v>
      </c>
      <c r="GA245" s="445">
        <f>(GA231+GA232+GA233-GA237-GA238-GA240-GA241)-GA244</f>
        <v>0</v>
      </c>
      <c r="GC245" s="445">
        <f>(GC231+GC232+GC233-GC237-GC238-GC240-GC241)-GC244</f>
        <v>0</v>
      </c>
      <c r="GE245" s="445">
        <f>(GE231+GE232+GE233-GE237-GE238-GE240-GE241)-GE244</f>
        <v>0</v>
      </c>
      <c r="GG245" s="445">
        <f>(GG231+GG232+GG233-GG237-GG238-GG240-GG241)-GG244</f>
        <v>0</v>
      </c>
      <c r="GI245" s="445">
        <f>(GI231+GI232+GI233-GI237-GI238-GI240-GI241)-GI244</f>
        <v>0</v>
      </c>
    </row>
    <row r="246" spans="1:194" ht="12" hidden="1" customHeight="1" outlineLevel="1" x14ac:dyDescent="0.2">
      <c r="B246" s="436"/>
      <c r="C246" s="435"/>
      <c r="D246" s="436"/>
      <c r="E246" s="435"/>
      <c r="F246" s="436"/>
      <c r="G246" s="435"/>
      <c r="H246" s="436"/>
      <c r="I246" s="435"/>
      <c r="J246" s="436"/>
      <c r="K246" s="435"/>
      <c r="L246" s="436"/>
      <c r="M246" s="435"/>
      <c r="N246" s="436"/>
      <c r="O246" s="435"/>
      <c r="P246" s="436"/>
      <c r="Q246" s="435"/>
      <c r="R246" s="436"/>
      <c r="S246" s="435"/>
      <c r="T246" s="436"/>
      <c r="U246" s="435"/>
      <c r="V246" s="436"/>
      <c r="W246" s="435"/>
      <c r="X246" s="436"/>
      <c r="Y246" s="435"/>
      <c r="Z246" s="436"/>
      <c r="AA246" s="435"/>
      <c r="AB246" s="436"/>
      <c r="AC246" s="435"/>
      <c r="AD246" s="436"/>
      <c r="AE246" s="435"/>
      <c r="AF246" s="436"/>
      <c r="AG246" s="435"/>
      <c r="AH246" s="436"/>
      <c r="AI246" s="435"/>
      <c r="AJ246" s="436"/>
      <c r="AK246" s="435"/>
      <c r="AL246" s="436"/>
      <c r="AM246" s="435"/>
      <c r="AN246" s="436"/>
      <c r="AO246" s="435"/>
      <c r="AP246" s="436"/>
      <c r="AQ246" s="435"/>
      <c r="AR246" s="436"/>
      <c r="AS246" s="435"/>
      <c r="AT246" s="436"/>
      <c r="AU246" s="435"/>
      <c r="AV246" s="436"/>
      <c r="AW246" s="435"/>
      <c r="AX246" s="436"/>
      <c r="AY246" s="435"/>
      <c r="AZ246" s="436"/>
      <c r="BA246" s="435"/>
      <c r="BB246" s="436"/>
      <c r="BC246" s="435"/>
      <c r="BD246" s="436"/>
      <c r="BE246" s="435"/>
      <c r="BF246" s="436"/>
      <c r="BG246" s="435"/>
      <c r="BH246" s="436"/>
      <c r="BI246" s="435"/>
      <c r="BJ246" s="436"/>
      <c r="BK246" s="435"/>
      <c r="BL246" s="436"/>
      <c r="BM246" s="435"/>
      <c r="BN246" s="436"/>
      <c r="BO246" s="435"/>
      <c r="BP246" s="436"/>
      <c r="BQ246" s="435"/>
      <c r="BR246" s="436"/>
      <c r="BS246" s="435"/>
      <c r="BT246" s="436"/>
      <c r="BU246" s="435"/>
      <c r="BV246" s="436"/>
      <c r="BW246" s="435"/>
      <c r="BX246" s="436"/>
      <c r="BY246" s="435"/>
      <c r="BZ246" s="436"/>
      <c r="CA246" s="435"/>
      <c r="CB246" s="436"/>
      <c r="CC246" s="435"/>
      <c r="CD246" s="436"/>
      <c r="CE246" s="435"/>
      <c r="CF246" s="436"/>
      <c r="CG246" s="435"/>
      <c r="CH246" s="436"/>
      <c r="CI246" s="435"/>
      <c r="CJ246" s="436"/>
      <c r="CK246" s="435"/>
      <c r="CL246" s="436"/>
      <c r="CM246" s="435"/>
      <c r="CN246" s="436"/>
      <c r="CO246" s="435"/>
      <c r="CP246" s="436"/>
      <c r="CQ246" s="435"/>
      <c r="CR246" s="436"/>
      <c r="CS246" s="435"/>
      <c r="CT246" s="436"/>
      <c r="CU246" s="435"/>
      <c r="CV246" s="436"/>
      <c r="CW246" s="435"/>
      <c r="CX246" s="436"/>
      <c r="CY246" s="435"/>
      <c r="CZ246" s="436"/>
      <c r="DA246" s="435"/>
      <c r="DB246" s="436"/>
      <c r="DC246" s="435"/>
      <c r="DD246" s="436"/>
      <c r="DE246" s="435"/>
      <c r="DF246" s="436"/>
      <c r="DG246" s="435"/>
      <c r="DH246" s="436"/>
      <c r="DI246" s="435"/>
      <c r="DJ246" s="436"/>
      <c r="DK246" s="435"/>
      <c r="DL246" s="436"/>
      <c r="DM246" s="435"/>
      <c r="DN246" s="436"/>
      <c r="DO246" s="435"/>
      <c r="DP246" s="436"/>
      <c r="DQ246" s="435"/>
      <c r="DR246" s="436"/>
      <c r="DS246" s="435"/>
      <c r="DT246" s="436"/>
      <c r="DU246" s="435"/>
      <c r="DV246" s="436"/>
      <c r="DW246" s="435"/>
      <c r="DX246" s="436"/>
      <c r="DY246" s="435"/>
      <c r="DZ246" s="436"/>
      <c r="EA246" s="435"/>
      <c r="EB246" s="436"/>
      <c r="EC246" s="435"/>
      <c r="ED246" s="436"/>
      <c r="EE246" s="435"/>
      <c r="EF246" s="436"/>
      <c r="EG246" s="435"/>
      <c r="EH246" s="436"/>
      <c r="EI246" s="435"/>
      <c r="EJ246" s="436"/>
      <c r="EK246" s="435"/>
      <c r="EL246" s="436"/>
      <c r="EM246" s="435"/>
      <c r="EN246" s="436"/>
      <c r="EO246" s="435"/>
      <c r="EP246" s="436"/>
      <c r="EQ246" s="436"/>
      <c r="ER246" s="435"/>
      <c r="ES246" s="436"/>
      <c r="ET246" s="435"/>
      <c r="EU246" s="436"/>
      <c r="EV246" s="435"/>
      <c r="EW246" s="436"/>
      <c r="EX246" s="435"/>
      <c r="EY246" s="436"/>
      <c r="EZ246" s="435"/>
      <c r="FA246" s="436"/>
      <c r="FB246" s="435"/>
      <c r="FC246" s="436"/>
      <c r="FD246" s="435"/>
      <c r="FE246" s="436"/>
      <c r="FF246" s="435"/>
      <c r="FG246" s="436"/>
      <c r="FH246" s="435"/>
      <c r="FI246" s="436"/>
      <c r="FJ246" s="435"/>
      <c r="FK246" s="436"/>
      <c r="FL246" s="435"/>
      <c r="FM246" s="436"/>
      <c r="FN246" s="435"/>
      <c r="FO246" s="436"/>
      <c r="FP246" s="435"/>
      <c r="FQ246" s="436"/>
      <c r="FR246" s="435"/>
      <c r="FS246" s="436"/>
      <c r="FT246" s="435"/>
      <c r="FU246" s="436"/>
      <c r="FV246" s="435"/>
      <c r="FW246" s="436"/>
      <c r="FX246" s="435"/>
      <c r="FY246" s="436"/>
      <c r="FZ246" s="435"/>
      <c r="GA246" s="436"/>
      <c r="GB246" s="435"/>
      <c r="GC246" s="436"/>
      <c r="GD246" s="435"/>
      <c r="GE246" s="436"/>
      <c r="GF246" s="435"/>
      <c r="GG246" s="436"/>
      <c r="GH246" s="435"/>
      <c r="GI246" s="436"/>
      <c r="GJ246" s="435"/>
      <c r="GK246" s="435"/>
      <c r="GL246" s="436"/>
    </row>
    <row r="247" spans="1:194" ht="12" hidden="1" customHeight="1" outlineLevel="1" x14ac:dyDescent="0.2">
      <c r="A247" s="437" t="s">
        <v>91</v>
      </c>
      <c r="B247" s="436"/>
      <c r="C247" s="435"/>
      <c r="D247" s="436"/>
      <c r="E247" s="435"/>
      <c r="F247" s="436"/>
      <c r="G247" s="435"/>
      <c r="H247" s="436"/>
      <c r="I247" s="435"/>
      <c r="J247" s="436"/>
      <c r="K247" s="435"/>
      <c r="L247" s="436"/>
      <c r="M247" s="435"/>
      <c r="N247" s="436"/>
      <c r="O247" s="435"/>
      <c r="P247" s="436"/>
      <c r="Q247" s="435"/>
      <c r="R247" s="436"/>
      <c r="S247" s="435"/>
      <c r="T247" s="436"/>
      <c r="U247" s="435"/>
      <c r="V247" s="436"/>
      <c r="W247" s="435"/>
      <c r="X247" s="436"/>
      <c r="Y247" s="435"/>
      <c r="Z247" s="436"/>
      <c r="AA247" s="435"/>
      <c r="AB247" s="436"/>
      <c r="AC247" s="435"/>
      <c r="AD247" s="436"/>
      <c r="AE247" s="435"/>
      <c r="AF247" s="436"/>
      <c r="AG247" s="435"/>
      <c r="AH247" s="436"/>
      <c r="AI247" s="435"/>
      <c r="AJ247" s="436"/>
      <c r="AK247" s="435"/>
      <c r="AL247" s="436"/>
      <c r="AM247" s="435"/>
      <c r="AN247" s="436"/>
      <c r="AO247" s="435"/>
      <c r="AP247" s="436"/>
      <c r="AQ247" s="435"/>
      <c r="AR247" s="436"/>
      <c r="AS247" s="435"/>
      <c r="AT247" s="436"/>
      <c r="AU247" s="435"/>
      <c r="AV247" s="436"/>
      <c r="AW247" s="435"/>
      <c r="AX247" s="436"/>
      <c r="AY247" s="435"/>
      <c r="AZ247" s="436"/>
      <c r="BA247" s="435"/>
      <c r="BB247" s="436"/>
      <c r="BC247" s="435"/>
      <c r="BD247" s="436"/>
      <c r="BE247" s="435"/>
      <c r="BF247" s="436"/>
      <c r="BG247" s="435"/>
      <c r="BH247" s="436"/>
      <c r="BI247" s="435"/>
      <c r="BJ247" s="436"/>
      <c r="BK247" s="435"/>
      <c r="BL247" s="436"/>
      <c r="BM247" s="435"/>
      <c r="BN247" s="436"/>
      <c r="BO247" s="435"/>
      <c r="BP247" s="436"/>
      <c r="BQ247" s="435"/>
      <c r="BR247" s="436"/>
      <c r="BS247" s="435"/>
      <c r="BT247" s="436"/>
      <c r="BU247" s="435"/>
      <c r="BV247" s="436"/>
      <c r="BW247" s="435"/>
      <c r="BX247" s="436"/>
      <c r="BY247" s="435"/>
      <c r="BZ247" s="436"/>
      <c r="CA247" s="435"/>
      <c r="CB247" s="436"/>
      <c r="CC247" s="435"/>
      <c r="CD247" s="436"/>
      <c r="CE247" s="435"/>
      <c r="CF247" s="436"/>
      <c r="CG247" s="435"/>
      <c r="CH247" s="436"/>
      <c r="CI247" s="435"/>
      <c r="CJ247" s="436"/>
      <c r="CK247" s="435"/>
      <c r="CL247" s="436"/>
      <c r="CM247" s="435"/>
      <c r="CN247" s="436"/>
      <c r="CO247" s="435"/>
      <c r="CP247" s="436"/>
      <c r="CQ247" s="435"/>
      <c r="CR247" s="436"/>
      <c r="CS247" s="435"/>
      <c r="CT247" s="436"/>
      <c r="CU247" s="435"/>
      <c r="CV247" s="436"/>
      <c r="CW247" s="435"/>
      <c r="CX247" s="436"/>
      <c r="CY247" s="435"/>
      <c r="CZ247" s="436"/>
      <c r="DA247" s="435"/>
      <c r="DB247" s="436"/>
      <c r="DC247" s="435"/>
      <c r="DD247" s="436"/>
      <c r="DE247" s="435"/>
      <c r="DF247" s="436"/>
      <c r="DG247" s="435"/>
      <c r="DH247" s="436"/>
      <c r="DI247" s="435"/>
      <c r="DJ247" s="436"/>
      <c r="DK247" s="435"/>
      <c r="DL247" s="436"/>
      <c r="DM247" s="435"/>
      <c r="DN247" s="436"/>
      <c r="DO247" s="435"/>
      <c r="DP247" s="436"/>
      <c r="DQ247" s="435"/>
      <c r="DR247" s="436"/>
      <c r="DS247" s="435"/>
      <c r="DT247" s="436"/>
      <c r="DU247" s="435"/>
      <c r="DV247" s="436"/>
      <c r="DW247" s="435"/>
      <c r="DX247" s="436"/>
      <c r="DY247" s="435"/>
      <c r="DZ247" s="436"/>
      <c r="EA247" s="435"/>
      <c r="EB247" s="436"/>
      <c r="EC247" s="435"/>
      <c r="ED247" s="436"/>
      <c r="EE247" s="435"/>
      <c r="EF247" s="436"/>
      <c r="EG247" s="435"/>
      <c r="EH247" s="436"/>
      <c r="EI247" s="435"/>
      <c r="EJ247" s="436"/>
      <c r="EK247" s="435"/>
      <c r="EL247" s="436"/>
      <c r="EM247" s="435"/>
      <c r="EN247" s="436"/>
      <c r="EO247" s="435"/>
      <c r="EP247" s="436"/>
      <c r="EQ247" s="436"/>
      <c r="ER247" s="435"/>
      <c r="ES247" s="436"/>
      <c r="ET247" s="435"/>
      <c r="EU247" s="436"/>
      <c r="EV247" s="435"/>
      <c r="EW247" s="436"/>
      <c r="EX247" s="435"/>
      <c r="EY247" s="436"/>
      <c r="EZ247" s="435"/>
      <c r="FA247" s="436"/>
      <c r="FB247" s="435"/>
      <c r="FC247" s="436"/>
      <c r="FD247" s="435"/>
      <c r="FE247" s="436"/>
      <c r="FF247" s="435"/>
      <c r="FG247" s="436"/>
      <c r="FH247" s="435"/>
      <c r="FI247" s="436"/>
      <c r="FJ247" s="435"/>
      <c r="FK247" s="436"/>
      <c r="FL247" s="435"/>
      <c r="FM247" s="436"/>
      <c r="FN247" s="435"/>
      <c r="FO247" s="436"/>
      <c r="FP247" s="435"/>
      <c r="FQ247" s="436"/>
      <c r="FR247" s="435"/>
      <c r="FS247" s="436"/>
      <c r="FT247" s="435"/>
      <c r="FU247" s="436"/>
      <c r="FV247" s="435"/>
      <c r="FW247" s="436"/>
      <c r="FX247" s="435"/>
      <c r="FY247" s="436"/>
      <c r="FZ247" s="435"/>
      <c r="GA247" s="436"/>
      <c r="GB247" s="435"/>
      <c r="GC247" s="436"/>
      <c r="GD247" s="435"/>
      <c r="GE247" s="436"/>
      <c r="GF247" s="435"/>
      <c r="GG247" s="436"/>
      <c r="GH247" s="435"/>
      <c r="GI247" s="436"/>
      <c r="GJ247" s="435"/>
      <c r="GK247" s="435"/>
      <c r="GL247" s="436"/>
    </row>
    <row r="248" spans="1:194" ht="12" hidden="1" customHeight="1" outlineLevel="1" x14ac:dyDescent="0.2">
      <c r="A248" s="433" t="str">
        <f>INPUT!B207</f>
        <v>EOP Premiums In Force</v>
      </c>
      <c r="B248" s="434">
        <f>INPUT!K207</f>
        <v>1934</v>
      </c>
      <c r="C248" s="435">
        <f>INPUT!L207</f>
        <v>18.070818070818074</v>
      </c>
      <c r="D248" s="434">
        <f>INPUT!M207</f>
        <v>2013</v>
      </c>
      <c r="E248" s="435">
        <f>INPUT!N207</f>
        <v>18.90135853514472</v>
      </c>
      <c r="F248" s="434">
        <f>INPUT!O207</f>
        <v>2090</v>
      </c>
      <c r="G248" s="435">
        <f>INPUT!P207</f>
        <v>19.292237442922367</v>
      </c>
      <c r="H248" s="434">
        <f>INPUT!Q207</f>
        <v>2238</v>
      </c>
      <c r="I248" s="435">
        <f>INPUT!R207</f>
        <v>20.257925846319182</v>
      </c>
      <c r="J248" s="434">
        <f>INPUT!S207</f>
        <v>2307</v>
      </c>
      <c r="K248" s="435">
        <f>INPUT!T207</f>
        <v>19.286452947259569</v>
      </c>
      <c r="L248" s="434">
        <f>INPUT!U207</f>
        <v>2417</v>
      </c>
      <c r="M248" s="435">
        <f>INPUT!V207</f>
        <v>20.06954793840039</v>
      </c>
      <c r="N248" s="434">
        <f>INPUT!W207</f>
        <v>2518</v>
      </c>
      <c r="O248" s="435">
        <f>INPUT!X207</f>
        <v>20.478468899521541</v>
      </c>
      <c r="P248" s="434">
        <f>INPUT!Y207</f>
        <v>2674</v>
      </c>
      <c r="Q248" s="435">
        <f>INPUT!Z207</f>
        <v>19.481680071492402</v>
      </c>
      <c r="R248" s="434">
        <f>INPUT!AA207</f>
        <v>2731</v>
      </c>
      <c r="S248" s="435">
        <f>INPUT!AB207</f>
        <v>18.378846987429554</v>
      </c>
      <c r="T248" s="434">
        <f>INPUT!AC207</f>
        <v>2819</v>
      </c>
      <c r="U248" s="435">
        <f>INPUT!AD207</f>
        <v>16.632188663632608</v>
      </c>
      <c r="V248" s="434">
        <f>INPUT!AE207</f>
        <v>2902</v>
      </c>
      <c r="W248" s="435">
        <f>INPUT!AF207</f>
        <v>15.250198570293882</v>
      </c>
      <c r="X248" s="434">
        <f>INPUT!AG207</f>
        <v>3043</v>
      </c>
      <c r="Y248" s="435">
        <f>INPUT!AH207</f>
        <v>13.799551234106211</v>
      </c>
      <c r="Z248" s="434">
        <f>INPUT!AI207</f>
        <v>3117</v>
      </c>
      <c r="AA248" s="435">
        <f>INPUT!AJ207</f>
        <v>14.134016843647013</v>
      </c>
      <c r="AB248" s="434">
        <f>INPUT!AK207</f>
        <v>3190</v>
      </c>
      <c r="AC248" s="435">
        <f>INPUT!AL207</f>
        <v>13.160695282014888</v>
      </c>
      <c r="AD248" s="434">
        <f>INPUT!AM207</f>
        <v>3251</v>
      </c>
      <c r="AE248" s="435">
        <f>INPUT!AN207</f>
        <v>12.02618883528601</v>
      </c>
      <c r="AF248" s="434">
        <f>INPUT!AO207</f>
        <v>3374</v>
      </c>
      <c r="AG248" s="435">
        <f>INPUT!AP207</f>
        <v>10.877423595136371</v>
      </c>
      <c r="AH248" s="434">
        <f>INPUT!AQ207</f>
        <v>3421</v>
      </c>
      <c r="AI248" s="435">
        <f>INPUT!AR207</f>
        <v>9.7529675970484462</v>
      </c>
      <c r="AJ248" s="434">
        <f>INPUT!AS207</f>
        <v>3506</v>
      </c>
      <c r="AK248" s="435">
        <f>INPUT!AT207</f>
        <v>9.9059561128526532</v>
      </c>
      <c r="AL248" s="434">
        <f>INPUT!AU207</f>
        <v>3585</v>
      </c>
      <c r="AM248" s="435">
        <f>INPUT!AV207</f>
        <v>10.273761919409408</v>
      </c>
      <c r="AN248" s="434">
        <f>INPUT!AW207</f>
        <v>3711</v>
      </c>
      <c r="AO248" s="435">
        <f>INPUT!AX207</f>
        <v>9.9881446354475489</v>
      </c>
      <c r="AP248" s="434">
        <f>INPUT!AY207</f>
        <v>3759</v>
      </c>
      <c r="AQ248" s="435">
        <f>INPUT!AZ207</f>
        <v>9.8801520023384946</v>
      </c>
      <c r="AR248" s="434">
        <f>INPUT!BA207</f>
        <v>3836</v>
      </c>
      <c r="AS248" s="435">
        <f>INPUT!BB207</f>
        <v>9.4124358243012018</v>
      </c>
      <c r="AT248" s="434">
        <f>INPUT!BC207</f>
        <v>3919</v>
      </c>
      <c r="AU248" s="435">
        <f>INPUT!BD207</f>
        <v>9.3165969316596922</v>
      </c>
      <c r="AV248" s="434">
        <f>INPUT!BE207</f>
        <v>4101</v>
      </c>
      <c r="AW248" s="435">
        <f>INPUT!BF207</f>
        <v>10.509296685529513</v>
      </c>
      <c r="AX248" s="434">
        <f>INPUT!BG207</f>
        <v>4160</v>
      </c>
      <c r="AY248" s="435">
        <f>INPUT!BH207</f>
        <v>10.667730779462614</v>
      </c>
      <c r="AZ248" s="434">
        <f>INPUT!BI207</f>
        <v>4241</v>
      </c>
      <c r="BA248" s="435">
        <f>INPUT!BJ207</f>
        <v>10.557872784150145</v>
      </c>
      <c r="BB248" s="434">
        <f>INPUT!BK207</f>
        <v>4332</v>
      </c>
      <c r="BC248" s="435">
        <f>INPUT!BL207</f>
        <v>10.538402653738199</v>
      </c>
      <c r="BD248" s="434">
        <f>INPUT!BM207</f>
        <v>4510</v>
      </c>
      <c r="BE248" s="435">
        <f>INPUT!BN207</f>
        <v>9.9731772738356419</v>
      </c>
      <c r="BF248" s="434">
        <f>INPUT!BO207</f>
        <v>4539</v>
      </c>
      <c r="BG248" s="435">
        <f>INPUT!BP207</f>
        <v>9.1105769230769305</v>
      </c>
      <c r="BH248" s="434">
        <f>INPUT!BQ207</f>
        <v>4617</v>
      </c>
      <c r="BI248" s="435">
        <f>INPUT!BR207</f>
        <v>8.8658335298278601</v>
      </c>
      <c r="BJ248" s="434">
        <f>INPUT!BS207</f>
        <v>4680</v>
      </c>
      <c r="BK248" s="435">
        <f>INPUT!BT207</f>
        <v>8.0332409972299068</v>
      </c>
      <c r="BL248" s="434">
        <f>INPUT!BU207</f>
        <v>4789</v>
      </c>
      <c r="BM248" s="435">
        <f>INPUT!BV207</f>
        <v>6.1862527716186166</v>
      </c>
      <c r="BN248" s="434">
        <f>INPUT!BW207</f>
        <v>4737</v>
      </c>
      <c r="BO248" s="435">
        <f>INPUT!BX207</f>
        <v>4.3621943159286136</v>
      </c>
      <c r="BP248" s="434">
        <f>INPUT!BY207</f>
        <v>4742</v>
      </c>
      <c r="BQ248" s="435">
        <f>INPUT!BZ207</f>
        <v>2.7073857483214114</v>
      </c>
      <c r="BR248" s="434">
        <f>INPUT!CA207</f>
        <v>4774</v>
      </c>
      <c r="BS248" s="435">
        <f>INPUT!CB207</f>
        <v>2.0085470085470014</v>
      </c>
      <c r="BT248" s="434">
        <f>INPUT!CC207</f>
        <v>4956</v>
      </c>
      <c r="BU248" s="435">
        <f>INPUT!CD207</f>
        <v>3.4871580705784</v>
      </c>
      <c r="BV248" s="434">
        <f>INPUT!CE207</f>
        <v>4868</v>
      </c>
      <c r="BW248" s="435">
        <f>INPUT!CF207</f>
        <v>2.7654633734431</v>
      </c>
      <c r="BX248" s="434">
        <f>INPUT!CG207</f>
        <v>4887</v>
      </c>
      <c r="BY248" s="435">
        <f>INPUT!CH207</f>
        <v>3.0577815267819553</v>
      </c>
      <c r="BZ248" s="434">
        <f>INPUT!CI207</f>
        <v>4897</v>
      </c>
      <c r="CA248" s="435">
        <f>INPUT!CJ207</f>
        <v>2.5764558022622452</v>
      </c>
      <c r="CB248" s="434">
        <f>INPUT!CK207</f>
        <v>4973</v>
      </c>
      <c r="CC248" s="435">
        <f>INPUT!CL207</f>
        <v>0.34301856335754444</v>
      </c>
      <c r="CD248" s="434">
        <f>INPUT!CM207</f>
        <v>4981</v>
      </c>
      <c r="CE248" s="435">
        <f>INPUT!CN207</f>
        <v>2.3212818405916158</v>
      </c>
      <c r="CF248" s="434">
        <f>INPUT!CO207</f>
        <v>5038</v>
      </c>
      <c r="CG248" s="435">
        <f>INPUT!CP207</f>
        <v>3.0898301616533619</v>
      </c>
      <c r="CH248" s="434">
        <f>INPUT!CQ207</f>
        <v>5085</v>
      </c>
      <c r="CI248" s="435">
        <f>INPUT!CR207</f>
        <v>3.8390851541760362</v>
      </c>
      <c r="CJ248" s="434">
        <f>INPUT!CS207</f>
        <v>5188</v>
      </c>
      <c r="CK248" s="435">
        <f>INPUT!CT207</f>
        <v>4.323346068771361</v>
      </c>
      <c r="CL248" s="434">
        <f>INPUT!CU207</f>
        <v>5237</v>
      </c>
      <c r="CM248" s="435">
        <f>INPUT!CV207</f>
        <v>5.1395302148163013</v>
      </c>
      <c r="CN248" s="434">
        <f>INPUT!CW207</f>
        <v>5295</v>
      </c>
      <c r="CO248" s="435">
        <f>INPUT!CX207</f>
        <v>5.1012306470821667</v>
      </c>
      <c r="CP248" s="434">
        <f>INPUT!CY207</f>
        <v>5324</v>
      </c>
      <c r="CQ248" s="435">
        <f>INPUT!CZ207</f>
        <v>4.7000983284169129</v>
      </c>
      <c r="CR248" s="434">
        <f>INPUT!DA207</f>
        <v>5451</v>
      </c>
      <c r="CS248" s="435">
        <f>INPUT!DB207</f>
        <v>5.0693909020817163</v>
      </c>
      <c r="CT248" s="434">
        <f>INPUT!DC207</f>
        <v>5427</v>
      </c>
      <c r="CU248" s="435">
        <f>INPUT!DD207</f>
        <v>3.6280313156387134</v>
      </c>
      <c r="CV248" s="434">
        <f>INPUT!DE207</f>
        <v>5484</v>
      </c>
      <c r="CW248" s="435">
        <f>INPUT!DF207</f>
        <v>3.5694050991501358</v>
      </c>
      <c r="CX248" s="434">
        <f>INPUT!DG207</f>
        <v>5494</v>
      </c>
      <c r="CY248" s="435">
        <f>INPUT!DH207</f>
        <v>3.1930879038317039</v>
      </c>
      <c r="CZ248" s="434">
        <f>INPUT!DI207</f>
        <v>5570</v>
      </c>
      <c r="DA248" s="435">
        <f>INPUT!DJ207</f>
        <v>2.1830856723537018</v>
      </c>
      <c r="DB248" s="434">
        <f>INPUT!DK207</f>
        <v>5506</v>
      </c>
      <c r="DC248" s="435">
        <f>INPUT!DL207</f>
        <v>1.4556845402616592</v>
      </c>
      <c r="DD248" s="434">
        <f>INPUT!DM207</f>
        <v>5537</v>
      </c>
      <c r="DE248" s="435">
        <f>INPUT!DN207</f>
        <v>0.96644784828592289</v>
      </c>
      <c r="DF248" s="434">
        <f>INPUT!DO207</f>
        <v>5525</v>
      </c>
      <c r="DG248" s="435">
        <f>INPUT!DP207</f>
        <v>0.56425191117583928</v>
      </c>
      <c r="DH248" s="434">
        <f>INPUT!DQ207</f>
        <v>5668</v>
      </c>
      <c r="DI248" s="435">
        <f>INPUT!DR207</f>
        <v>1.7594254937163267</v>
      </c>
      <c r="DJ248" s="434">
        <f>INPUT!DS207</f>
        <v>5607</v>
      </c>
      <c r="DK248" s="435">
        <f>INPUT!DT207</f>
        <v>1.8343625136215014</v>
      </c>
      <c r="DL248" s="434">
        <f>INPUT!DU207</f>
        <v>5624</v>
      </c>
      <c r="DM248" s="435">
        <f>INPUT!DV207</f>
        <v>1.5712479682138403</v>
      </c>
      <c r="DN248" s="434">
        <f>INPUT!DW207</f>
        <v>5627</v>
      </c>
      <c r="DO248" s="435">
        <f>INPUT!DX207</f>
        <v>1.8461538461538529</v>
      </c>
      <c r="DP248" s="434">
        <f>INPUT!DY207</f>
        <v>5760</v>
      </c>
      <c r="DQ248" s="435">
        <f>INPUT!DZ207</f>
        <v>1.6231474947071334</v>
      </c>
      <c r="DR248" s="434">
        <f>INPUT!EA207</f>
        <v>5736</v>
      </c>
      <c r="DS248" s="435">
        <f>INPUT!EB207</f>
        <v>2.3006955591225342</v>
      </c>
      <c r="DT248" s="434">
        <f>INPUT!EC207</f>
        <v>5756</v>
      </c>
      <c r="DU248" s="435">
        <f>INPUT!ED207</f>
        <v>2.3470839260312903</v>
      </c>
      <c r="DV248" s="434">
        <f>INPUT!EE207</f>
        <v>5762</v>
      </c>
      <c r="DW248" s="435">
        <f>INPUT!EF207</f>
        <v>2.3991469699662371</v>
      </c>
      <c r="DX248" s="434">
        <f>INPUT!EG207</f>
        <v>5896</v>
      </c>
      <c r="DY248" s="435">
        <f>INPUT!EH207</f>
        <v>2.3611111111111027</v>
      </c>
      <c r="DZ248" s="434">
        <f>INPUT!EI207</f>
        <v>5858</v>
      </c>
      <c r="EA248" s="435">
        <f>INPUT!EJ207</f>
        <v>2.1269177126917782</v>
      </c>
      <c r="EB248" s="434">
        <f>INPUT!EK207</f>
        <v>5882</v>
      </c>
      <c r="EC248" s="435">
        <f>INPUT!EL207</f>
        <v>2.1890201528839581</v>
      </c>
      <c r="ED248" s="434">
        <f>INPUT!EM207</f>
        <v>5909</v>
      </c>
      <c r="EE248" s="435">
        <f>INPUT!EN207</f>
        <v>2.5511975008677634</v>
      </c>
      <c r="EF248" s="434">
        <f>INPUT!EO207</f>
        <v>6052</v>
      </c>
      <c r="EG248" s="435">
        <f>INPUT!EP207</f>
        <v>2.6458616010854863</v>
      </c>
      <c r="EH248" s="434">
        <f>INPUT!EQ207</f>
        <v>6023.8938534599729</v>
      </c>
      <c r="EI248" s="435">
        <f>INPUT!ER207</f>
        <v>2.8319196561962023</v>
      </c>
      <c r="EJ248" s="434">
        <f>INPUT!ES207</f>
        <v>6059.5918802014021</v>
      </c>
      <c r="EK248" s="435">
        <f>INPUT!ET207</f>
        <v>3.0192431180109169</v>
      </c>
      <c r="EL248" s="434">
        <f>INPUT!EU207</f>
        <v>6097.5401097925878</v>
      </c>
      <c r="EM248" s="435">
        <f>INPUT!EV207</f>
        <v>3.1907278692264063</v>
      </c>
      <c r="EN248" s="434">
        <f>INPUT!EW207</f>
        <v>6259.6206021190656</v>
      </c>
      <c r="EO248" s="435">
        <f>INPUT!EX207</f>
        <v>3.4306114031570578</v>
      </c>
      <c r="EP248" s="434"/>
      <c r="EQ248" s="434">
        <f>INPUT!FF207</f>
        <v>1861</v>
      </c>
      <c r="ER248" s="435">
        <f>INPUT!FG207</f>
        <v>16.896984924623126</v>
      </c>
      <c r="ES248" s="434">
        <f>INPUT!FH207</f>
        <v>2238</v>
      </c>
      <c r="ET248" s="435">
        <f>INPUT!FI207</f>
        <v>20.257925846319182</v>
      </c>
      <c r="EU248" s="434">
        <f>INPUT!FJ207</f>
        <v>2674</v>
      </c>
      <c r="EV248" s="435">
        <f>INPUT!FK207</f>
        <v>19.481680071492402</v>
      </c>
      <c r="EW248" s="434">
        <f>INPUT!FL207</f>
        <v>3043</v>
      </c>
      <c r="EX248" s="435">
        <f>INPUT!FM207</f>
        <v>13.799551234106211</v>
      </c>
      <c r="EY248" s="434">
        <f>INPUT!FN207</f>
        <v>3374</v>
      </c>
      <c r="EZ248" s="435">
        <f>INPUT!FO207</f>
        <v>10.877423595136371</v>
      </c>
      <c r="FA248" s="434">
        <f>INPUT!FP207</f>
        <v>3711</v>
      </c>
      <c r="FB248" s="435">
        <f>INPUT!FQ207</f>
        <v>9.9881446354475489</v>
      </c>
      <c r="FC248" s="434">
        <f>INPUT!FR207</f>
        <v>4101</v>
      </c>
      <c r="FD248" s="435">
        <f>INPUT!FS207</f>
        <v>10.509296685529513</v>
      </c>
      <c r="FE248" s="434">
        <f>INPUT!FT207</f>
        <v>4510</v>
      </c>
      <c r="FF248" s="435">
        <f>INPUT!FU207</f>
        <v>9.9731772738356419</v>
      </c>
      <c r="FG248" s="434">
        <f>INPUT!FV207</f>
        <v>4789</v>
      </c>
      <c r="FH248" s="435">
        <f>INPUT!FW207</f>
        <v>6.1862527716186166</v>
      </c>
      <c r="FI248" s="434">
        <f>INPUT!FX207</f>
        <v>4956</v>
      </c>
      <c r="FJ248" s="435">
        <f>INPUT!FY207</f>
        <v>3.4871580705784</v>
      </c>
      <c r="FK248" s="434">
        <f>INPUT!FZ207</f>
        <v>4973</v>
      </c>
      <c r="FL248" s="435">
        <f>INPUT!GA207</f>
        <v>0.34301856335754444</v>
      </c>
      <c r="FM248" s="434">
        <f>INPUT!GB207</f>
        <v>5188</v>
      </c>
      <c r="FN248" s="435">
        <f>INPUT!GC207</f>
        <v>4.323346068771361</v>
      </c>
      <c r="FO248" s="434">
        <f>INPUT!GD207</f>
        <v>5451</v>
      </c>
      <c r="FP248" s="435">
        <f>INPUT!GE207</f>
        <v>5.0693909020817163</v>
      </c>
      <c r="FQ248" s="434">
        <f>INPUT!GF207</f>
        <v>5570</v>
      </c>
      <c r="FR248" s="435">
        <f>INPUT!GG207</f>
        <v>2.1830856723537018</v>
      </c>
      <c r="FS248" s="434">
        <f>INPUT!GH207</f>
        <v>5668</v>
      </c>
      <c r="FT248" s="435">
        <f>INPUT!GI207</f>
        <v>1.7594254937163267</v>
      </c>
      <c r="FU248" s="434">
        <f>INPUT!GJ207</f>
        <v>5760</v>
      </c>
      <c r="FV248" s="435">
        <f>INPUT!GK207</f>
        <v>1.6231474947071334</v>
      </c>
      <c r="FW248" s="434">
        <f>INPUT!GL207</f>
        <v>5896</v>
      </c>
      <c r="FX248" s="435">
        <f>INPUT!GM207</f>
        <v>2.3611111111111027</v>
      </c>
      <c r="FY248" s="434">
        <f>INPUT!GN207</f>
        <v>6052</v>
      </c>
      <c r="FZ248" s="435">
        <f>INPUT!GO207</f>
        <v>2.6458616010854863</v>
      </c>
      <c r="GA248" s="434">
        <f>INPUT!GP207</f>
        <v>6259.6206021190656</v>
      </c>
      <c r="GB248" s="435">
        <f>INPUT!GQ207</f>
        <v>3.4306114031570578</v>
      </c>
      <c r="GC248" s="434">
        <f>INPUT!GR207</f>
        <v>6725.1139992867766</v>
      </c>
      <c r="GD248" s="435">
        <f>INPUT!GS207</f>
        <v>7.4364474583352269</v>
      </c>
      <c r="GE248" s="434">
        <f>INPUT!GT207</f>
        <v>7199.7140634322732</v>
      </c>
      <c r="GF248" s="435">
        <f>INPUT!GU207</f>
        <v>7.0571303950510034</v>
      </c>
      <c r="GG248" s="434">
        <f>INPUT!GV207</f>
        <v>7687.95251689209</v>
      </c>
      <c r="GH248" s="435">
        <f>INPUT!GW207</f>
        <v>6.7813589422891951</v>
      </c>
      <c r="GI248" s="434">
        <f>INPUT!GX207</f>
        <v>8193.8391129141037</v>
      </c>
      <c r="GJ248" s="435">
        <f>INPUT!GY207</f>
        <v>6.5802513076202329</v>
      </c>
      <c r="GK248" s="435">
        <f>INPUT!GZ207</f>
        <v>6.2472511181437929</v>
      </c>
      <c r="GL248" s="436"/>
    </row>
    <row r="249" spans="1:194" ht="12" hidden="1" customHeight="1" outlineLevel="1" x14ac:dyDescent="0.2">
      <c r="A249" s="433" t="str">
        <f>INPUT!B208</f>
        <v>Average Premiums In Force</v>
      </c>
      <c r="B249" s="434">
        <f>INPUT!K208</f>
        <v>1897.5</v>
      </c>
      <c r="C249" s="435" t="str">
        <f>INPUT!L208</f>
        <v>NM</v>
      </c>
      <c r="D249" s="434">
        <f>INPUT!M208</f>
        <v>1973.5</v>
      </c>
      <c r="E249" s="435">
        <f>INPUT!N208</f>
        <v>18.492945061543086</v>
      </c>
      <c r="F249" s="434">
        <f>INPUT!O208</f>
        <v>2051.5</v>
      </c>
      <c r="G249" s="435">
        <f>INPUT!P208</f>
        <v>19.100145137880986</v>
      </c>
      <c r="H249" s="434">
        <f>INPUT!Q208</f>
        <v>2164</v>
      </c>
      <c r="I249" s="435">
        <f>INPUT!R208</f>
        <v>19.789648491558264</v>
      </c>
      <c r="J249" s="434">
        <f>INPUT!S208</f>
        <v>2272.5</v>
      </c>
      <c r="K249" s="435">
        <f>INPUT!T208</f>
        <v>19.762845849802368</v>
      </c>
      <c r="L249" s="434">
        <f>INPUT!U208</f>
        <v>2362</v>
      </c>
      <c r="M249" s="435">
        <f>INPUT!V208</f>
        <v>19.685837344818857</v>
      </c>
      <c r="N249" s="434">
        <f>INPUT!W208</f>
        <v>2467.5</v>
      </c>
      <c r="O249" s="435">
        <f>INPUT!X208</f>
        <v>20.277845478917868</v>
      </c>
      <c r="P249" s="434">
        <f>INPUT!Y208</f>
        <v>2596</v>
      </c>
      <c r="Q249" s="435">
        <f>INPUT!Z208</f>
        <v>19.963031423290211</v>
      </c>
      <c r="R249" s="434">
        <f>INPUT!AA208</f>
        <v>2702.5</v>
      </c>
      <c r="S249" s="435">
        <f>INPUT!AB208</f>
        <v>18.921892189218916</v>
      </c>
      <c r="T249" s="434">
        <f>INPUT!AC208</f>
        <v>2775</v>
      </c>
      <c r="U249" s="435">
        <f>INPUT!AD208</f>
        <v>17.485182049110914</v>
      </c>
      <c r="V249" s="434">
        <f>INPUT!AE208</f>
        <v>2860.5</v>
      </c>
      <c r="W249" s="435">
        <f>INPUT!AF208</f>
        <v>15.927051671732517</v>
      </c>
      <c r="X249" s="434">
        <f>INPUT!AG208</f>
        <v>2972.5</v>
      </c>
      <c r="Y249" s="435">
        <f>INPUT!AH208</f>
        <v>14.503081664098616</v>
      </c>
      <c r="Z249" s="434">
        <f>INPUT!AI208</f>
        <v>3080</v>
      </c>
      <c r="AA249" s="435">
        <f>INPUT!AJ208</f>
        <v>13.968547641073069</v>
      </c>
      <c r="AB249" s="434">
        <f>INPUT!AK208</f>
        <v>3153.5</v>
      </c>
      <c r="AC249" s="435">
        <f>INPUT!AL208</f>
        <v>13.639639639639633</v>
      </c>
      <c r="AD249" s="434">
        <f>INPUT!AM208</f>
        <v>3220.5</v>
      </c>
      <c r="AE249" s="435">
        <f>INPUT!AN208</f>
        <v>12.585212375458843</v>
      </c>
      <c r="AF249" s="434">
        <f>INPUT!AO208</f>
        <v>3312.5</v>
      </c>
      <c r="AG249" s="435">
        <f>INPUT!AP208</f>
        <v>11.438183347350716</v>
      </c>
      <c r="AH249" s="434">
        <f>INPUT!AQ208</f>
        <v>3397.5</v>
      </c>
      <c r="AI249" s="435">
        <f>INPUT!AR208</f>
        <v>10.308441558441551</v>
      </c>
      <c r="AJ249" s="434">
        <f>INPUT!AS208</f>
        <v>3463.5</v>
      </c>
      <c r="AK249" s="435">
        <f>INPUT!AT208</f>
        <v>9.8303472332329065</v>
      </c>
      <c r="AL249" s="434">
        <f>INPUT!AU208</f>
        <v>3545.5</v>
      </c>
      <c r="AM249" s="435">
        <f>INPUT!AV208</f>
        <v>10.091600683123737</v>
      </c>
      <c r="AN249" s="434">
        <f>INPUT!AW208</f>
        <v>3648</v>
      </c>
      <c r="AO249" s="435">
        <f>INPUT!AX208</f>
        <v>10.128301886792457</v>
      </c>
      <c r="AP249" s="434">
        <f>INPUT!AY208</f>
        <v>3735</v>
      </c>
      <c r="AQ249" s="435">
        <f>INPUT!AZ208</f>
        <v>9.9337748344370915</v>
      </c>
      <c r="AR249" s="434">
        <f>INPUT!BA208</f>
        <v>3797.5</v>
      </c>
      <c r="AS249" s="435">
        <f>INPUT!BB208</f>
        <v>9.6434242817958769</v>
      </c>
      <c r="AT249" s="434">
        <f>INPUT!BC208</f>
        <v>3877.5</v>
      </c>
      <c r="AU249" s="435">
        <f>INPUT!BD208</f>
        <v>9.3639825130447107</v>
      </c>
      <c r="AV249" s="434">
        <f>INPUT!BE208</f>
        <v>4010</v>
      </c>
      <c r="AW249" s="435">
        <f>INPUT!BF208</f>
        <v>9.923245614035082</v>
      </c>
      <c r="AX249" s="434">
        <f>INPUT!BG208</f>
        <v>4130.5</v>
      </c>
      <c r="AY249" s="435">
        <f>INPUT!BH208</f>
        <v>10.589022757697464</v>
      </c>
      <c r="AZ249" s="434">
        <f>INPUT!BI208</f>
        <v>4200.5</v>
      </c>
      <c r="BA249" s="435">
        <f>INPUT!BJ208</f>
        <v>10.612244897959178</v>
      </c>
      <c r="BB249" s="434">
        <f>INPUT!BK208</f>
        <v>4286.5</v>
      </c>
      <c r="BC249" s="435">
        <f>INPUT!BL208</f>
        <v>10.548033526756928</v>
      </c>
      <c r="BD249" s="434">
        <f>INPUT!BM208</f>
        <v>4421</v>
      </c>
      <c r="BE249" s="435">
        <f>INPUT!BN208</f>
        <v>10.249376558603496</v>
      </c>
      <c r="BF249" s="434">
        <f>INPUT!BO208</f>
        <v>4524.5</v>
      </c>
      <c r="BG249" s="435">
        <f>INPUT!BP208</f>
        <v>9.538796755840707</v>
      </c>
      <c r="BH249" s="434">
        <f>INPUT!BQ208</f>
        <v>4578</v>
      </c>
      <c r="BI249" s="435">
        <f>INPUT!BR208</f>
        <v>8.9870253541245013</v>
      </c>
      <c r="BJ249" s="434">
        <f>INPUT!BS208</f>
        <v>4648.5</v>
      </c>
      <c r="BK249" s="435">
        <f>INPUT!BT208</f>
        <v>8.4451183949609145</v>
      </c>
      <c r="BL249" s="434">
        <f>INPUT!BU208</f>
        <v>4734.5</v>
      </c>
      <c r="BM249" s="435">
        <f>INPUT!BV208</f>
        <v>7.0911558470934111</v>
      </c>
      <c r="BN249" s="434">
        <f>INPUT!BW208</f>
        <v>4763</v>
      </c>
      <c r="BO249" s="435">
        <f>INPUT!BX208</f>
        <v>5.2713006962095355</v>
      </c>
      <c r="BP249" s="434">
        <f>INPUT!BY208</f>
        <v>4739.5</v>
      </c>
      <c r="BQ249" s="435">
        <f>INPUT!BZ208</f>
        <v>3.5277413717780703</v>
      </c>
      <c r="BR249" s="434">
        <f>INPUT!CA208</f>
        <v>4758</v>
      </c>
      <c r="BS249" s="435">
        <f>INPUT!CB208</f>
        <v>2.3555985801871682</v>
      </c>
      <c r="BT249" s="434">
        <f>INPUT!CC208</f>
        <v>4865</v>
      </c>
      <c r="BU249" s="435">
        <f>INPUT!CD208</f>
        <v>2.7563628683071162</v>
      </c>
      <c r="BV249" s="434">
        <f>INPUT!CE208</f>
        <v>4912</v>
      </c>
      <c r="BW249" s="435">
        <f>INPUT!CF208</f>
        <v>3.1282804954860355</v>
      </c>
      <c r="BX249" s="434">
        <f>INPUT!CG208</f>
        <v>4877.5</v>
      </c>
      <c r="BY249" s="435">
        <f>INPUT!CH208</f>
        <v>2.9116995463656536</v>
      </c>
      <c r="BZ249" s="434">
        <f>INPUT!CI208</f>
        <v>4892</v>
      </c>
      <c r="CA249" s="435">
        <f>INPUT!CJ208</f>
        <v>2.8163093736864209</v>
      </c>
      <c r="CB249" s="434">
        <f>INPUT!CK208</f>
        <v>4935</v>
      </c>
      <c r="CC249" s="435">
        <f>INPUT!CL208</f>
        <v>1.4388489208633004</v>
      </c>
      <c r="CD249" s="434">
        <f>INPUT!CM208</f>
        <v>4977</v>
      </c>
      <c r="CE249" s="435">
        <f>INPUT!CN208</f>
        <v>1.3232899022801226</v>
      </c>
      <c r="CF249" s="434">
        <f>INPUT!CO208</f>
        <v>5009.5</v>
      </c>
      <c r="CG249" s="435">
        <f>INPUT!CP208</f>
        <v>2.7063044592516627</v>
      </c>
      <c r="CH249" s="434">
        <f>INPUT!CQ208</f>
        <v>5061.5</v>
      </c>
      <c r="CI249" s="435">
        <f>INPUT!CR208</f>
        <v>3.4648405560098183</v>
      </c>
      <c r="CJ249" s="434">
        <f>INPUT!CS208</f>
        <v>5136.5</v>
      </c>
      <c r="CK249" s="435">
        <f>INPUT!CT208</f>
        <v>4.083080040526843</v>
      </c>
      <c r="CL249" s="434">
        <f>INPUT!CU208</f>
        <v>5212.5</v>
      </c>
      <c r="CM249" s="435">
        <f>INPUT!CV208</f>
        <v>4.7317661241711884</v>
      </c>
      <c r="CN249" s="434">
        <f>INPUT!CW208</f>
        <v>5266</v>
      </c>
      <c r="CO249" s="435">
        <f>INPUT!CX208</f>
        <v>5.1202714841800612</v>
      </c>
      <c r="CP249" s="434">
        <f>INPUT!CY208</f>
        <v>5309.5</v>
      </c>
      <c r="CQ249" s="435">
        <f>INPUT!CZ208</f>
        <v>4.8997332806480332</v>
      </c>
      <c r="CR249" s="434">
        <f>INPUT!DA208</f>
        <v>5387.5</v>
      </c>
      <c r="CS249" s="435">
        <f>INPUT!DB208</f>
        <v>4.8865959310814722</v>
      </c>
      <c r="CT249" s="434">
        <f>INPUT!DC208</f>
        <v>5439</v>
      </c>
      <c r="CU249" s="435">
        <f>INPUT!DD208</f>
        <v>4.345323741007201</v>
      </c>
      <c r="CV249" s="434">
        <f>INPUT!DE208</f>
        <v>5455.5</v>
      </c>
      <c r="CW249" s="435">
        <f>INPUT!DF208</f>
        <v>3.5985567793391571</v>
      </c>
      <c r="CX249" s="434">
        <f>INPUT!DG208</f>
        <v>5489</v>
      </c>
      <c r="CY249" s="435">
        <f>INPUT!DH208</f>
        <v>3.380732649025342</v>
      </c>
      <c r="CZ249" s="434">
        <f>INPUT!DI208</f>
        <v>5532</v>
      </c>
      <c r="DA249" s="435">
        <f>INPUT!DJ208</f>
        <v>2.6821345707656707</v>
      </c>
      <c r="DB249" s="434">
        <f>INPUT!DK208</f>
        <v>5538</v>
      </c>
      <c r="DC249" s="435">
        <f>INPUT!DL208</f>
        <v>1.8201875344732388</v>
      </c>
      <c r="DD249" s="434">
        <f>INPUT!DM208</f>
        <v>5521.5</v>
      </c>
      <c r="DE249" s="435">
        <f>INPUT!DN208</f>
        <v>1.2097882870497623</v>
      </c>
      <c r="DF249" s="434">
        <f>INPUT!DO208</f>
        <v>5531</v>
      </c>
      <c r="DG249" s="435">
        <f>INPUT!DP208</f>
        <v>0.76516669703041718</v>
      </c>
      <c r="DH249" s="434">
        <f>INPUT!DQ208</f>
        <v>5596.5</v>
      </c>
      <c r="DI249" s="435">
        <f>INPUT!DR208</f>
        <v>1.1659436008676805</v>
      </c>
      <c r="DJ249" s="434">
        <f>INPUT!DS208</f>
        <v>5637.5</v>
      </c>
      <c r="DK249" s="435">
        <f>INPUT!DT208</f>
        <v>1.7966775009028435</v>
      </c>
      <c r="DL249" s="434">
        <f>INPUT!DU208</f>
        <v>5615.5</v>
      </c>
      <c r="DM249" s="435">
        <f>INPUT!DV208</f>
        <v>1.7024359322647786</v>
      </c>
      <c r="DN249" s="434">
        <f>INPUT!DW208</f>
        <v>5625.5</v>
      </c>
      <c r="DO249" s="435">
        <f>INPUT!DX208</f>
        <v>1.7085517989513743</v>
      </c>
      <c r="DP249" s="434">
        <f>INPUT!DY208</f>
        <v>5693.5</v>
      </c>
      <c r="DQ249" s="435">
        <f>INPUT!DZ208</f>
        <v>1.7332261234700219</v>
      </c>
      <c r="DR249" s="434">
        <f>INPUT!EA208</f>
        <v>5748</v>
      </c>
      <c r="DS249" s="435">
        <f>INPUT!EB208</f>
        <v>1.9600886917960025</v>
      </c>
      <c r="DT249" s="434">
        <f>INPUT!EC208</f>
        <v>5746</v>
      </c>
      <c r="DU249" s="435">
        <f>INPUT!ED208</f>
        <v>2.3239248508592381</v>
      </c>
      <c r="DV249" s="434">
        <f>INPUT!EE208</f>
        <v>5759</v>
      </c>
      <c r="DW249" s="435">
        <f>INPUT!EF208</f>
        <v>2.3731223891209741</v>
      </c>
      <c r="DX249" s="434">
        <f>INPUT!EG208</f>
        <v>5829</v>
      </c>
      <c r="DY249" s="435">
        <f>INPUT!EH208</f>
        <v>2.3799069113901838</v>
      </c>
      <c r="DZ249" s="434">
        <f>INPUT!EI208</f>
        <v>5877</v>
      </c>
      <c r="EA249" s="435">
        <f>INPUT!EJ208</f>
        <v>2.2442588726513613</v>
      </c>
      <c r="EB249" s="434">
        <f>INPUT!EK208</f>
        <v>5870</v>
      </c>
      <c r="EC249" s="435">
        <f>INPUT!EL208</f>
        <v>2.1580229725026046</v>
      </c>
      <c r="ED249" s="434">
        <f>INPUT!EM208</f>
        <v>5895.5</v>
      </c>
      <c r="EE249" s="435">
        <f>INPUT!EN208</f>
        <v>2.3702031602708784</v>
      </c>
      <c r="EF249" s="434">
        <f>INPUT!EO208</f>
        <v>5980.5</v>
      </c>
      <c r="EG249" s="435">
        <f>INPUT!EP208</f>
        <v>2.5990735975295998</v>
      </c>
      <c r="EH249" s="434">
        <f>INPUT!EQ208</f>
        <v>6037.9469267299864</v>
      </c>
      <c r="EI249" s="435">
        <f>INPUT!ER208</f>
        <v>2.7385898711925538</v>
      </c>
      <c r="EJ249" s="434">
        <f>INPUT!ES208</f>
        <v>6041.7428668306875</v>
      </c>
      <c r="EK249" s="435">
        <f>INPUT!ET208</f>
        <v>2.9257728591258525</v>
      </c>
      <c r="EL249" s="434">
        <f>INPUT!EU208</f>
        <v>6078.565994996995</v>
      </c>
      <c r="EM249" s="435">
        <f>INPUT!EV208</f>
        <v>3.1051818335509296</v>
      </c>
      <c r="EN249" s="434">
        <f>INPUT!EW208</f>
        <v>6178.5803559558262</v>
      </c>
      <c r="EO249" s="435">
        <f>INPUT!EX208</f>
        <v>3.3121036026390049</v>
      </c>
      <c r="EP249" s="434"/>
      <c r="EQ249" s="434">
        <f>INPUT!FF208</f>
        <v>1749.5</v>
      </c>
      <c r="ER249" s="435">
        <f>INPUT!FG208</f>
        <v>17.219430485762153</v>
      </c>
      <c r="ES249" s="434">
        <f>INPUT!FH208</f>
        <v>2049.5</v>
      </c>
      <c r="ET249" s="435">
        <f>INPUT!FI208</f>
        <v>17.147756501857671</v>
      </c>
      <c r="EU249" s="434">
        <f>INPUT!FJ208</f>
        <v>2456</v>
      </c>
      <c r="EV249" s="435">
        <f>INPUT!FK208</f>
        <v>19.834105879482799</v>
      </c>
      <c r="EW249" s="434">
        <f>INPUT!FL208</f>
        <v>2858.5</v>
      </c>
      <c r="EX249" s="435">
        <f>INPUT!FM208</f>
        <v>16.3884364820847</v>
      </c>
      <c r="EY249" s="434">
        <f>INPUT!FN208</f>
        <v>3208.5</v>
      </c>
      <c r="EZ249" s="435">
        <f>INPUT!FO208</f>
        <v>12.244184012594017</v>
      </c>
      <c r="FA249" s="434">
        <f>INPUT!FP208</f>
        <v>3542.5</v>
      </c>
      <c r="FB249" s="435">
        <f>INPUT!FQ208</f>
        <v>10.40984883902134</v>
      </c>
      <c r="FC249" s="434">
        <f>INPUT!FR208</f>
        <v>3855</v>
      </c>
      <c r="FD249" s="435">
        <f>INPUT!FS208</f>
        <v>8.82145377558221</v>
      </c>
      <c r="FE249" s="434">
        <f>INPUT!FT208</f>
        <v>4259.625</v>
      </c>
      <c r="FF249" s="435">
        <f>INPUT!FU208</f>
        <v>10.49610894941635</v>
      </c>
      <c r="FG249" s="434">
        <f>INPUT!FV208</f>
        <v>4621.375</v>
      </c>
      <c r="FH249" s="435">
        <f>INPUT!FW208</f>
        <v>8.4925316195674441</v>
      </c>
      <c r="FI249" s="434">
        <f>INPUT!FX208</f>
        <v>4781.375</v>
      </c>
      <c r="FJ249" s="435">
        <f>INPUT!FY208</f>
        <v>3.4621730545562723</v>
      </c>
      <c r="FK249" s="434">
        <f>INPUT!FZ208</f>
        <v>4904.125</v>
      </c>
      <c r="FL249" s="435">
        <f>INPUT!GA208</f>
        <v>2.5672531437086699</v>
      </c>
      <c r="FM249" s="434">
        <f>INPUT!GB208</f>
        <v>5046.125</v>
      </c>
      <c r="FN249" s="435">
        <f>INPUT!GC208</f>
        <v>2.8955216272015916</v>
      </c>
      <c r="FO249" s="434">
        <f>INPUT!GD208</f>
        <v>5293.875</v>
      </c>
      <c r="FP249" s="435">
        <f>INPUT!GE208</f>
        <v>4.9097079442146141</v>
      </c>
      <c r="FQ249" s="434">
        <f>INPUT!GF208</f>
        <v>5478.875</v>
      </c>
      <c r="FR249" s="435">
        <f>INPUT!GG208</f>
        <v>3.4946046138225828</v>
      </c>
      <c r="FS249" s="434">
        <f>INPUT!GH208</f>
        <v>5546.75</v>
      </c>
      <c r="FT249" s="435">
        <f>INPUT!GI208</f>
        <v>1.2388492163081022</v>
      </c>
      <c r="FU249" s="434">
        <f>INPUT!GJ208</f>
        <v>5643</v>
      </c>
      <c r="FV249" s="435">
        <f>INPUT!GK208</f>
        <v>1.7352503718393697</v>
      </c>
      <c r="FW249" s="434">
        <f>INPUT!GL208</f>
        <v>5770.5</v>
      </c>
      <c r="FX249" s="435">
        <f>INPUT!GM208</f>
        <v>2.2594364699627834</v>
      </c>
      <c r="FY249" s="434">
        <f>INPUT!GN208</f>
        <v>5905.75</v>
      </c>
      <c r="FZ249" s="435">
        <f>INPUT!GO208</f>
        <v>2.3438176934407862</v>
      </c>
      <c r="GA249" s="434">
        <f>INPUT!GP208</f>
        <v>6084.2090361283736</v>
      </c>
      <c r="GB249" s="435">
        <f>INPUT!GQ208</f>
        <v>3.0217844664669702</v>
      </c>
      <c r="GC249" s="434">
        <f>INPUT!GR208</f>
        <v>6492.3673007029211</v>
      </c>
      <c r="GD249" s="435">
        <f>INPUT!GS208</f>
        <v>6.7084852303870735</v>
      </c>
      <c r="GE249" s="434">
        <f>INPUT!GT208</f>
        <v>6962.4140313595253</v>
      </c>
      <c r="GF249" s="435">
        <f>INPUT!GU208</f>
        <v>7.2399898047313727</v>
      </c>
      <c r="GG249" s="434">
        <f>INPUT!GV208</f>
        <v>7443.8332901621816</v>
      </c>
      <c r="GH249" s="435">
        <f>INPUT!GW208</f>
        <v>6.9145451079796194</v>
      </c>
      <c r="GI249" s="434">
        <f>INPUT!GX208</f>
        <v>7940.8958149030968</v>
      </c>
      <c r="GJ249" s="435">
        <f>INPUT!GY208</f>
        <v>6.6775074798872236</v>
      </c>
      <c r="GK249" s="435">
        <f>INPUT!GZ208</f>
        <v>6.1008560432865622</v>
      </c>
      <c r="GL249" s="436"/>
    </row>
    <row r="250" spans="1:194" ht="12" hidden="1" customHeight="1" outlineLevel="1" x14ac:dyDescent="0.2">
      <c r="B250" s="436"/>
      <c r="C250" s="435"/>
      <c r="D250" s="436"/>
      <c r="E250" s="435"/>
      <c r="F250" s="436"/>
      <c r="G250" s="435"/>
      <c r="H250" s="436"/>
      <c r="I250" s="435"/>
      <c r="J250" s="436"/>
      <c r="K250" s="435"/>
      <c r="L250" s="436"/>
      <c r="M250" s="435"/>
      <c r="N250" s="436"/>
      <c r="O250" s="435"/>
      <c r="P250" s="436"/>
      <c r="Q250" s="435"/>
      <c r="R250" s="436"/>
      <c r="S250" s="435"/>
      <c r="T250" s="436"/>
      <c r="U250" s="435"/>
      <c r="V250" s="436"/>
      <c r="W250" s="435"/>
      <c r="X250" s="436"/>
      <c r="Y250" s="435"/>
      <c r="Z250" s="436"/>
      <c r="AA250" s="435"/>
      <c r="AB250" s="436"/>
      <c r="AC250" s="435"/>
      <c r="AD250" s="436"/>
      <c r="AE250" s="435"/>
      <c r="AF250" s="436"/>
      <c r="AG250" s="435"/>
      <c r="AH250" s="436"/>
      <c r="AI250" s="435"/>
      <c r="AJ250" s="436"/>
      <c r="AK250" s="435"/>
      <c r="AL250" s="436"/>
      <c r="AM250" s="435"/>
      <c r="AN250" s="436"/>
      <c r="AO250" s="435"/>
      <c r="AP250" s="436"/>
      <c r="AQ250" s="435"/>
      <c r="AR250" s="436"/>
      <c r="AS250" s="435"/>
      <c r="AT250" s="436"/>
      <c r="AU250" s="435"/>
      <c r="AV250" s="436"/>
      <c r="AW250" s="435"/>
      <c r="AX250" s="436"/>
      <c r="AY250" s="435"/>
      <c r="AZ250" s="436"/>
      <c r="BA250" s="435"/>
      <c r="BB250" s="436"/>
      <c r="BC250" s="435"/>
      <c r="BD250" s="436"/>
      <c r="BE250" s="435"/>
      <c r="BF250" s="436"/>
      <c r="BG250" s="435"/>
      <c r="BH250" s="436"/>
      <c r="BI250" s="435"/>
      <c r="BJ250" s="436"/>
      <c r="BK250" s="435"/>
      <c r="BL250" s="436"/>
      <c r="BM250" s="435"/>
      <c r="BN250" s="436"/>
      <c r="BO250" s="435"/>
      <c r="BP250" s="436"/>
      <c r="BQ250" s="435"/>
      <c r="BR250" s="436"/>
      <c r="BS250" s="435"/>
      <c r="BT250" s="436"/>
      <c r="BU250" s="435"/>
      <c r="BV250" s="436"/>
      <c r="BW250" s="435"/>
      <c r="BX250" s="436"/>
      <c r="BY250" s="435"/>
      <c r="BZ250" s="436"/>
      <c r="CA250" s="435"/>
      <c r="CB250" s="436"/>
      <c r="CC250" s="435"/>
      <c r="CD250" s="436"/>
      <c r="CE250" s="435"/>
      <c r="CF250" s="436"/>
      <c r="CG250" s="435"/>
      <c r="CH250" s="436"/>
      <c r="CI250" s="435"/>
      <c r="CJ250" s="436"/>
      <c r="CK250" s="435"/>
      <c r="CL250" s="436"/>
      <c r="CM250" s="435"/>
      <c r="CN250" s="436"/>
      <c r="CO250" s="435"/>
      <c r="CP250" s="436"/>
      <c r="CQ250" s="435"/>
      <c r="CR250" s="436"/>
      <c r="CS250" s="435"/>
      <c r="CT250" s="436"/>
      <c r="CU250" s="435"/>
      <c r="CV250" s="436"/>
      <c r="CW250" s="435"/>
      <c r="CX250" s="436"/>
      <c r="CY250" s="435"/>
      <c r="CZ250" s="436"/>
      <c r="DA250" s="435"/>
      <c r="DB250" s="436"/>
      <c r="DC250" s="435"/>
      <c r="DD250" s="436"/>
      <c r="DE250" s="435"/>
      <c r="DF250" s="436"/>
      <c r="DG250" s="435"/>
      <c r="DH250" s="436"/>
      <c r="DI250" s="435"/>
      <c r="DJ250" s="436"/>
      <c r="DK250" s="435"/>
      <c r="DL250" s="436"/>
      <c r="DM250" s="435"/>
      <c r="DN250" s="436"/>
      <c r="DO250" s="435"/>
      <c r="DP250" s="436"/>
      <c r="DQ250" s="435"/>
      <c r="DR250" s="436"/>
      <c r="DS250" s="435"/>
      <c r="DT250" s="436"/>
      <c r="DU250" s="435"/>
      <c r="DV250" s="436"/>
      <c r="DW250" s="435"/>
      <c r="DX250" s="436"/>
      <c r="DY250" s="435"/>
      <c r="DZ250" s="436"/>
      <c r="EA250" s="435"/>
      <c r="EB250" s="436"/>
      <c r="EC250" s="435"/>
      <c r="ED250" s="436"/>
      <c r="EE250" s="435"/>
      <c r="EF250" s="436"/>
      <c r="EG250" s="435"/>
      <c r="EH250" s="436"/>
      <c r="EI250" s="435"/>
      <c r="EJ250" s="436"/>
      <c r="EK250" s="435"/>
      <c r="EL250" s="436"/>
      <c r="EM250" s="435"/>
      <c r="EN250" s="436"/>
      <c r="EO250" s="435"/>
      <c r="EP250" s="436"/>
      <c r="EQ250" s="436"/>
      <c r="ER250" s="435"/>
      <c r="ES250" s="436"/>
      <c r="ET250" s="435"/>
      <c r="EU250" s="436"/>
      <c r="EV250" s="435"/>
      <c r="EW250" s="436"/>
      <c r="EX250" s="435"/>
      <c r="EY250" s="436"/>
      <c r="EZ250" s="435"/>
      <c r="FA250" s="436"/>
      <c r="FB250" s="435"/>
      <c r="FC250" s="436"/>
      <c r="FD250" s="435"/>
      <c r="FE250" s="436"/>
      <c r="FF250" s="435"/>
      <c r="FG250" s="436"/>
      <c r="FH250" s="435"/>
      <c r="FI250" s="436"/>
      <c r="FJ250" s="435"/>
      <c r="FK250" s="436"/>
      <c r="FL250" s="435"/>
      <c r="FM250" s="436"/>
      <c r="FN250" s="435"/>
      <c r="FO250" s="436"/>
      <c r="FP250" s="435"/>
      <c r="FQ250" s="436"/>
      <c r="FR250" s="435"/>
      <c r="FS250" s="436"/>
      <c r="FT250" s="435"/>
      <c r="FU250" s="436"/>
      <c r="FV250" s="435"/>
      <c r="FW250" s="436"/>
      <c r="FX250" s="435"/>
      <c r="FY250" s="436"/>
      <c r="FZ250" s="435"/>
      <c r="GA250" s="436"/>
      <c r="GB250" s="435"/>
      <c r="GC250" s="436"/>
      <c r="GD250" s="435"/>
      <c r="GE250" s="436"/>
      <c r="GF250" s="435"/>
      <c r="GG250" s="436"/>
      <c r="GH250" s="435"/>
      <c r="GI250" s="436"/>
      <c r="GJ250" s="435"/>
      <c r="GK250" s="435"/>
      <c r="GL250" s="436"/>
    </row>
    <row r="251" spans="1:194" ht="12" hidden="1" customHeight="1" outlineLevel="1" x14ac:dyDescent="0.2">
      <c r="A251" s="437" t="s">
        <v>406</v>
      </c>
      <c r="B251" s="436"/>
      <c r="C251" s="435"/>
      <c r="D251" s="436"/>
      <c r="E251" s="435"/>
      <c r="F251" s="436"/>
      <c r="G251" s="435"/>
      <c r="H251" s="436"/>
      <c r="I251" s="435"/>
      <c r="J251" s="436"/>
      <c r="K251" s="435"/>
      <c r="L251" s="436"/>
      <c r="M251" s="435"/>
      <c r="N251" s="436"/>
      <c r="O251" s="435"/>
      <c r="P251" s="436"/>
      <c r="Q251" s="435"/>
      <c r="R251" s="436"/>
      <c r="S251" s="435"/>
      <c r="T251" s="436"/>
      <c r="U251" s="435"/>
      <c r="V251" s="436"/>
      <c r="W251" s="435"/>
      <c r="X251" s="436"/>
      <c r="Y251" s="435"/>
      <c r="Z251" s="436"/>
      <c r="AA251" s="435"/>
      <c r="AB251" s="436"/>
      <c r="AC251" s="435"/>
      <c r="AD251" s="436"/>
      <c r="AE251" s="435"/>
      <c r="AF251" s="436"/>
      <c r="AG251" s="435"/>
      <c r="AH251" s="436"/>
      <c r="AI251" s="435"/>
      <c r="AJ251" s="436"/>
      <c r="AK251" s="435"/>
      <c r="AL251" s="436"/>
      <c r="AM251" s="435"/>
      <c r="AN251" s="436"/>
      <c r="AO251" s="435"/>
      <c r="AP251" s="436"/>
      <c r="AQ251" s="435"/>
      <c r="AR251" s="436"/>
      <c r="AS251" s="435"/>
      <c r="AT251" s="436"/>
      <c r="AU251" s="435"/>
      <c r="AV251" s="436"/>
      <c r="AW251" s="435"/>
      <c r="AX251" s="436"/>
      <c r="AY251" s="435"/>
      <c r="AZ251" s="436"/>
      <c r="BA251" s="435"/>
      <c r="BB251" s="436"/>
      <c r="BC251" s="435"/>
      <c r="BD251" s="436"/>
      <c r="BE251" s="435"/>
      <c r="BF251" s="436"/>
      <c r="BG251" s="435"/>
      <c r="BH251" s="436"/>
      <c r="BI251" s="435"/>
      <c r="BJ251" s="436"/>
      <c r="BK251" s="435"/>
      <c r="BL251" s="436"/>
      <c r="BM251" s="435"/>
      <c r="BN251" s="436"/>
      <c r="BO251" s="435"/>
      <c r="BP251" s="436"/>
      <c r="BQ251" s="435"/>
      <c r="BR251" s="436"/>
      <c r="BS251" s="435"/>
      <c r="BT251" s="436"/>
      <c r="BU251" s="435"/>
      <c r="BV251" s="436"/>
      <c r="BW251" s="435"/>
      <c r="BX251" s="436"/>
      <c r="BY251" s="435"/>
      <c r="BZ251" s="436"/>
      <c r="CA251" s="435"/>
      <c r="CB251" s="436"/>
      <c r="CC251" s="435"/>
      <c r="CD251" s="436"/>
      <c r="CE251" s="435"/>
      <c r="CF251" s="436"/>
      <c r="CG251" s="435"/>
      <c r="CH251" s="436"/>
      <c r="CI251" s="435"/>
      <c r="CJ251" s="436"/>
      <c r="CK251" s="435"/>
      <c r="CL251" s="436"/>
      <c r="CM251" s="435"/>
      <c r="CN251" s="436"/>
      <c r="CO251" s="435"/>
      <c r="CP251" s="436"/>
      <c r="CQ251" s="435"/>
      <c r="CR251" s="436"/>
      <c r="CS251" s="435"/>
      <c r="CT251" s="436"/>
      <c r="CU251" s="435"/>
      <c r="CV251" s="436"/>
      <c r="CW251" s="435"/>
      <c r="CX251" s="436"/>
      <c r="CY251" s="435"/>
      <c r="CZ251" s="436"/>
      <c r="DA251" s="435"/>
      <c r="DB251" s="436"/>
      <c r="DC251" s="435"/>
      <c r="DD251" s="436"/>
      <c r="DE251" s="435"/>
      <c r="DF251" s="436"/>
      <c r="DG251" s="435"/>
      <c r="DH251" s="436"/>
      <c r="DI251" s="435"/>
      <c r="DJ251" s="436"/>
      <c r="DK251" s="435"/>
      <c r="DL251" s="436"/>
      <c r="DM251" s="435"/>
      <c r="DN251" s="436"/>
      <c r="DO251" s="435"/>
      <c r="DP251" s="436"/>
      <c r="DQ251" s="435"/>
      <c r="DR251" s="436"/>
      <c r="DS251" s="435"/>
      <c r="DT251" s="436"/>
      <c r="DU251" s="435"/>
      <c r="DV251" s="436"/>
      <c r="DW251" s="435"/>
      <c r="DX251" s="436"/>
      <c r="DY251" s="435"/>
      <c r="DZ251" s="436"/>
      <c r="EA251" s="435"/>
      <c r="EB251" s="436"/>
      <c r="EC251" s="435"/>
      <c r="ED251" s="436"/>
      <c r="EE251" s="435"/>
      <c r="EF251" s="436"/>
      <c r="EG251" s="435"/>
      <c r="EH251" s="436"/>
      <c r="EI251" s="435"/>
      <c r="EJ251" s="436"/>
      <c r="EK251" s="435"/>
      <c r="EL251" s="436"/>
      <c r="EM251" s="435"/>
      <c r="EN251" s="436"/>
      <c r="EO251" s="435"/>
      <c r="EP251" s="436"/>
      <c r="EQ251" s="436"/>
      <c r="ER251" s="435"/>
      <c r="ES251" s="436"/>
      <c r="ET251" s="435"/>
      <c r="EU251" s="436"/>
      <c r="EV251" s="435"/>
      <c r="EW251" s="436"/>
      <c r="EX251" s="435"/>
      <c r="EY251" s="436"/>
      <c r="EZ251" s="435"/>
      <c r="FA251" s="436"/>
      <c r="FB251" s="435"/>
      <c r="FC251" s="436"/>
      <c r="FD251" s="435"/>
      <c r="FE251" s="436"/>
      <c r="FF251" s="435"/>
      <c r="FG251" s="436"/>
      <c r="FH251" s="435"/>
      <c r="FI251" s="436"/>
      <c r="FJ251" s="435"/>
      <c r="FK251" s="436"/>
      <c r="FL251" s="435"/>
      <c r="FM251" s="436"/>
      <c r="FN251" s="435"/>
      <c r="FO251" s="436"/>
      <c r="FP251" s="435"/>
      <c r="FQ251" s="436"/>
      <c r="FR251" s="435"/>
      <c r="FS251" s="436"/>
      <c r="FT251" s="435"/>
      <c r="FU251" s="436"/>
      <c r="FV251" s="435"/>
      <c r="FW251" s="436"/>
      <c r="FX251" s="435"/>
      <c r="FY251" s="436"/>
      <c r="FZ251" s="435"/>
      <c r="GA251" s="436"/>
      <c r="GB251" s="435"/>
      <c r="GC251" s="436"/>
      <c r="GD251" s="435"/>
      <c r="GE251" s="436"/>
      <c r="GF251" s="435"/>
      <c r="GG251" s="436"/>
      <c r="GH251" s="435"/>
      <c r="GI251" s="436"/>
      <c r="GJ251" s="435"/>
      <c r="GK251" s="435"/>
      <c r="GL251" s="436"/>
    </row>
    <row r="252" spans="1:194" ht="12" hidden="1" customHeight="1" outlineLevel="1" x14ac:dyDescent="0.2">
      <c r="A252" s="433" t="s">
        <v>379</v>
      </c>
      <c r="B252" s="434">
        <f>INPUT!K199</f>
        <v>198</v>
      </c>
      <c r="C252" s="435">
        <f>INPUT!L199</f>
        <v>35.616438356164394</v>
      </c>
      <c r="D252" s="434">
        <f>INPUT!M199</f>
        <v>212</v>
      </c>
      <c r="E252" s="435">
        <f>INPUT!N199</f>
        <v>28.484848484848492</v>
      </c>
      <c r="F252" s="434">
        <f>INPUT!O199</f>
        <v>209</v>
      </c>
      <c r="G252" s="435">
        <f>INPUT!P199</f>
        <v>22.222222222222232</v>
      </c>
      <c r="H252" s="434">
        <f>INPUT!Q199</f>
        <v>289</v>
      </c>
      <c r="I252" s="435">
        <f>INPUT!R199</f>
        <v>31.963470319634713</v>
      </c>
      <c r="J252" s="434">
        <f>INPUT!S199</f>
        <v>231</v>
      </c>
      <c r="K252" s="435">
        <f>INPUT!T199</f>
        <v>16.666666666666675</v>
      </c>
      <c r="L252" s="434">
        <f>INPUT!U199</f>
        <v>252</v>
      </c>
      <c r="M252" s="435">
        <f>INPUT!V199</f>
        <v>18.867924528301884</v>
      </c>
      <c r="N252" s="434">
        <f>INPUT!W199</f>
        <v>258</v>
      </c>
      <c r="O252" s="435">
        <f>INPUT!X199</f>
        <v>23.444976076555022</v>
      </c>
      <c r="P252" s="434">
        <f>INPUT!Y199</f>
        <v>318</v>
      </c>
      <c r="Q252" s="435">
        <f>INPUT!Z199</f>
        <v>10.034602076124566</v>
      </c>
      <c r="R252" s="434">
        <f>INPUT!AA199</f>
        <v>251.85</v>
      </c>
      <c r="S252" s="435">
        <f>INPUT!AB199</f>
        <v>9.0259740259740262</v>
      </c>
      <c r="T252" s="434">
        <f>INPUT!AC199</f>
        <v>261</v>
      </c>
      <c r="U252" s="435">
        <f>INPUT!AD199</f>
        <v>3.5714285714285809</v>
      </c>
      <c r="V252" s="434">
        <f>INPUT!AE199</f>
        <v>259</v>
      </c>
      <c r="W252" s="435">
        <f>INPUT!AF199</f>
        <v>0.38759689922480689</v>
      </c>
      <c r="X252" s="434">
        <f>INPUT!AG199</f>
        <v>339.3</v>
      </c>
      <c r="Y252" s="435">
        <f>INPUT!AH199</f>
        <v>6.6981132075471628</v>
      </c>
      <c r="Z252" s="434">
        <f>INPUT!AI199</f>
        <v>277</v>
      </c>
      <c r="AA252" s="435">
        <f>INPUT!AJ199</f>
        <v>9.9861028389914619</v>
      </c>
      <c r="AB252" s="434">
        <f>INPUT!AK199</f>
        <v>275</v>
      </c>
      <c r="AC252" s="435">
        <f>INPUT!AL199</f>
        <v>5.3639846743295028</v>
      </c>
      <c r="AD252" s="434">
        <f>INPUT!AM199</f>
        <v>265</v>
      </c>
      <c r="AE252" s="435">
        <f>INPUT!AN199</f>
        <v>2.316602316602312</v>
      </c>
      <c r="AF252" s="434">
        <f>INPUT!AO199</f>
        <v>339</v>
      </c>
      <c r="AG252" s="435">
        <f>INPUT!AP199</f>
        <v>-8.8417329796641742E-2</v>
      </c>
      <c r="AH252" s="434">
        <f>INPUT!AQ199</f>
        <v>275</v>
      </c>
      <c r="AI252" s="435">
        <f>INPUT!AR199</f>
        <v>-0.72202166064981865</v>
      </c>
      <c r="AJ252" s="434">
        <f>INPUT!AS199</f>
        <v>302</v>
      </c>
      <c r="AK252" s="435">
        <f>INPUT!AT199</f>
        <v>9.8181818181818148</v>
      </c>
      <c r="AL252" s="434">
        <f>INPUT!AU199</f>
        <v>292</v>
      </c>
      <c r="AM252" s="435">
        <f>INPUT!AV199</f>
        <v>10.188679245283016</v>
      </c>
      <c r="AN252" s="434">
        <f>INPUT!AW199</f>
        <v>365</v>
      </c>
      <c r="AO252" s="435">
        <f>INPUT!AX199</f>
        <v>7.6696165191740384</v>
      </c>
      <c r="AP252" s="434">
        <f>INPUT!AY199</f>
        <v>306</v>
      </c>
      <c r="AQ252" s="435">
        <f>INPUT!AZ199</f>
        <v>11.272727272727279</v>
      </c>
      <c r="AR252" s="434">
        <f>INPUT!BA199</f>
        <v>321</v>
      </c>
      <c r="AS252" s="435">
        <f>INPUT!BB199</f>
        <v>6.29139072847682</v>
      </c>
      <c r="AT252" s="434">
        <f>INPUT!BC199</f>
        <v>326</v>
      </c>
      <c r="AU252" s="435">
        <f>INPUT!BD199</f>
        <v>11.643835616438359</v>
      </c>
      <c r="AV252" s="434">
        <f>INPUT!BE199</f>
        <v>442</v>
      </c>
      <c r="AW252" s="435">
        <f>INPUT!BF199</f>
        <v>21.095890410958894</v>
      </c>
      <c r="AX252" s="434">
        <f>INPUT!BG199</f>
        <v>339</v>
      </c>
      <c r="AY252" s="435">
        <f>INPUT!BH199</f>
        <v>10.784313725490202</v>
      </c>
      <c r="AZ252" s="434">
        <f>INPUT!BI199</f>
        <v>359</v>
      </c>
      <c r="BA252" s="435">
        <f>INPUT!BJ199</f>
        <v>11.838006230529597</v>
      </c>
      <c r="BB252" s="434">
        <f>INPUT!BK199</f>
        <v>363</v>
      </c>
      <c r="BC252" s="435">
        <f>INPUT!BL199</f>
        <v>11.349693251533743</v>
      </c>
      <c r="BD252" s="434">
        <f>INPUT!BM199</f>
        <v>461</v>
      </c>
      <c r="BE252" s="435">
        <f>INPUT!BN199</f>
        <v>4.2986425339366585</v>
      </c>
      <c r="BF252" s="434">
        <f>INPUT!BO199</f>
        <v>346</v>
      </c>
      <c r="BG252" s="435">
        <f>INPUT!BP199</f>
        <v>2.0648967551622377</v>
      </c>
      <c r="BH252" s="434">
        <f>INPUT!BQ199</f>
        <v>375</v>
      </c>
      <c r="BI252" s="435">
        <f>INPUT!BR199</f>
        <v>4.4568245125348183</v>
      </c>
      <c r="BJ252" s="434">
        <f>INPUT!BS199</f>
        <v>361</v>
      </c>
      <c r="BK252" s="435">
        <f>INPUT!BT199</f>
        <v>-0.55096418732781816</v>
      </c>
      <c r="BL252" s="434">
        <f>INPUT!BU199</f>
        <v>436</v>
      </c>
      <c r="BM252" s="435">
        <f>INPUT!BV199</f>
        <v>-5.4229934924078123</v>
      </c>
      <c r="BN252" s="434">
        <f>INPUT!BW199</f>
        <v>345</v>
      </c>
      <c r="BO252" s="435">
        <f>INPUT!BX199</f>
        <v>-0.28901734104046506</v>
      </c>
      <c r="BP252" s="434">
        <f>INPUT!BY199</f>
        <v>337</v>
      </c>
      <c r="BQ252" s="435">
        <f>INPUT!BZ199</f>
        <v>-10.133333333333338</v>
      </c>
      <c r="BR252" s="434">
        <f>INPUT!CA199</f>
        <v>336</v>
      </c>
      <c r="BS252" s="435">
        <f>INPUT!CB199</f>
        <v>-6.9252077562326875</v>
      </c>
      <c r="BT252" s="434">
        <f>INPUT!CC199</f>
        <v>408</v>
      </c>
      <c r="BU252" s="435">
        <f>INPUT!CD199</f>
        <v>-6.4220183486238476</v>
      </c>
      <c r="BV252" s="434">
        <f>INPUT!CE199</f>
        <v>309</v>
      </c>
      <c r="BW252" s="435">
        <f>INPUT!CF199</f>
        <v>-10.434782608695647</v>
      </c>
      <c r="BX252" s="434">
        <f>INPUT!CG199</f>
        <v>327</v>
      </c>
      <c r="BY252" s="435">
        <f>INPUT!CH199</f>
        <v>-2.9673590504451064</v>
      </c>
      <c r="BZ252" s="434">
        <f>INPUT!CI199</f>
        <v>319</v>
      </c>
      <c r="CA252" s="435">
        <f>INPUT!CJ199</f>
        <v>-5.0595238095238138</v>
      </c>
      <c r="CB252" s="434">
        <f>INPUT!CK199</f>
        <v>401</v>
      </c>
      <c r="CC252" s="435">
        <f>INPUT!CL199</f>
        <v>-1.7156862745098089</v>
      </c>
      <c r="CD252" s="434">
        <f>INPUT!CM199</f>
        <v>329</v>
      </c>
      <c r="CE252" s="435">
        <f>INPUT!CN199</f>
        <v>6.472491909385103</v>
      </c>
      <c r="CF252" s="434">
        <f>INPUT!CO199</f>
        <v>348</v>
      </c>
      <c r="CG252" s="435">
        <f>INPUT!CP199</f>
        <v>6.4220183486238591</v>
      </c>
      <c r="CH252" s="434">
        <f>INPUT!CQ199</f>
        <v>336</v>
      </c>
      <c r="CI252" s="435">
        <f>INPUT!CR199</f>
        <v>5.3291536050156685</v>
      </c>
      <c r="CJ252" s="434">
        <f>INPUT!CS199</f>
        <v>440</v>
      </c>
      <c r="CK252" s="435">
        <f>INPUT!CT199</f>
        <v>9.7256857855361645</v>
      </c>
      <c r="CL252" s="434">
        <f>INPUT!CU199</f>
        <v>345</v>
      </c>
      <c r="CM252" s="435">
        <f>INPUT!CV199</f>
        <v>4.8632218844984809</v>
      </c>
      <c r="CN252" s="434">
        <f>INPUT!CW199</f>
        <v>354</v>
      </c>
      <c r="CO252" s="435">
        <f>INPUT!CX199</f>
        <v>1.7241379310344751</v>
      </c>
      <c r="CP252" s="434">
        <f>INPUT!CY199</f>
        <v>331</v>
      </c>
      <c r="CQ252" s="435">
        <f>INPUT!CZ199</f>
        <v>-1.4880952380952328</v>
      </c>
      <c r="CR252" s="434">
        <f>INPUT!DA199</f>
        <v>438</v>
      </c>
      <c r="CS252" s="435">
        <f>INPUT!DB199</f>
        <v>-0.45454545454545192</v>
      </c>
      <c r="CT252" s="434">
        <f>INPUT!DC199</f>
        <v>328</v>
      </c>
      <c r="CU252" s="435">
        <f>INPUT!DD199</f>
        <v>-4.927536231884055</v>
      </c>
      <c r="CV252" s="434">
        <f>INPUT!DE199</f>
        <v>359</v>
      </c>
      <c r="CW252" s="435">
        <f>INPUT!DF199</f>
        <v>1.4124293785310771</v>
      </c>
      <c r="CX252" s="434">
        <f>INPUT!DG199</f>
        <v>327</v>
      </c>
      <c r="CY252" s="435">
        <f>INPUT!DH199</f>
        <v>-1.2084592145015116</v>
      </c>
      <c r="CZ252" s="434">
        <f>INPUT!DI199</f>
        <v>393</v>
      </c>
      <c r="DA252" s="435">
        <f>INPUT!DJ199</f>
        <v>-10.273972602739722</v>
      </c>
      <c r="DB252" s="434">
        <f>INPUT!DK199</f>
        <v>314</v>
      </c>
      <c r="DC252" s="435">
        <f>INPUT!DL199</f>
        <v>-4.2682926829268331</v>
      </c>
      <c r="DD252" s="434">
        <f>INPUT!DM199</f>
        <v>331</v>
      </c>
      <c r="DE252" s="435">
        <f>INPUT!DN199</f>
        <v>-7.799442896935938</v>
      </c>
      <c r="DF252" s="434">
        <f>INPUT!DO199</f>
        <v>324</v>
      </c>
      <c r="DG252" s="435">
        <f>INPUT!DP199</f>
        <v>-0.91743119266054496</v>
      </c>
      <c r="DH252" s="434">
        <f>INPUT!DQ199</f>
        <v>447</v>
      </c>
      <c r="DI252" s="435">
        <f>INPUT!DR199</f>
        <v>13.740458015267176</v>
      </c>
      <c r="DJ252" s="434">
        <f>INPUT!DS199</f>
        <v>310</v>
      </c>
      <c r="DK252" s="435">
        <f>INPUT!DT199</f>
        <v>-1.2738853503184711</v>
      </c>
      <c r="DL252" s="434">
        <f>INPUT!DU199</f>
        <v>339</v>
      </c>
      <c r="DM252" s="435">
        <f>INPUT!DV199</f>
        <v>2.4169184290030232</v>
      </c>
      <c r="DN252" s="434">
        <f>INPUT!DW199</f>
        <v>324</v>
      </c>
      <c r="DO252" s="435">
        <f>INPUT!DX199</f>
        <v>0</v>
      </c>
      <c r="DP252" s="434">
        <f>INPUT!DY199</f>
        <v>487</v>
      </c>
      <c r="DQ252" s="435">
        <f>INPUT!DZ199</f>
        <v>8.948545861297541</v>
      </c>
      <c r="DR252" s="434">
        <f>INPUT!EA199</f>
        <v>321</v>
      </c>
      <c r="DS252" s="435">
        <f>INPUT!EB199</f>
        <v>3.548387096774186</v>
      </c>
      <c r="DT252" s="434">
        <f>INPUT!EC199</f>
        <v>341</v>
      </c>
      <c r="DU252" s="435">
        <f>INPUT!ED199</f>
        <v>0.58997050147493457</v>
      </c>
      <c r="DV252" s="434">
        <f>INPUT!EE199</f>
        <v>318</v>
      </c>
      <c r="DW252" s="435">
        <f>INPUT!EF199</f>
        <v>-1.851851851851849</v>
      </c>
      <c r="DX252" s="434">
        <f>INPUT!EG199</f>
        <v>475</v>
      </c>
      <c r="DY252" s="435">
        <f>INPUT!EH199</f>
        <v>-2.4640657084188944</v>
      </c>
      <c r="DZ252" s="434">
        <f>INPUT!EI199</f>
        <v>327</v>
      </c>
      <c r="EA252" s="435">
        <f>INPUT!EJ199</f>
        <v>1.8691588785046731</v>
      </c>
      <c r="EB252" s="434">
        <f>INPUT!EK199</f>
        <v>0</v>
      </c>
      <c r="EC252" s="435" t="str">
        <f>INPUT!EL199</f>
        <v>NM</v>
      </c>
      <c r="ED252" s="434">
        <f>INPUT!EM199</f>
        <v>0</v>
      </c>
      <c r="EE252" s="435" t="str">
        <f>INPUT!EN199</f>
        <v>NM</v>
      </c>
      <c r="EF252" s="434">
        <f>INPUT!EO199</f>
        <v>0</v>
      </c>
      <c r="EG252" s="435" t="str">
        <f>INPUT!EP199</f>
        <v>NM</v>
      </c>
      <c r="EH252" s="434">
        <f>INPUT!EQ199</f>
        <v>346.34999999999997</v>
      </c>
      <c r="EI252" s="435">
        <f>INPUT!ER199</f>
        <v>5.9174311926605494</v>
      </c>
      <c r="EJ252" s="434">
        <f>INPUT!ES199</f>
        <v>377.1</v>
      </c>
      <c r="EK252" s="435" t="str">
        <f>INPUT!ET199</f>
        <v>NM</v>
      </c>
      <c r="EL252" s="434">
        <f>INPUT!EU199</f>
        <v>368.64</v>
      </c>
      <c r="EM252" s="435" t="str">
        <f>INPUT!EV199</f>
        <v>NM</v>
      </c>
      <c r="EN252" s="434">
        <f>INPUT!EW199</f>
        <v>545.94999999999993</v>
      </c>
      <c r="EO252" s="435" t="str">
        <f>INPUT!EX199</f>
        <v>NM</v>
      </c>
      <c r="EP252" s="434"/>
      <c r="EQ252" s="434">
        <f>INPUT!FF199</f>
        <v>701</v>
      </c>
      <c r="ER252" s="435">
        <f>INPUT!FG199</f>
        <v>28.860294117647058</v>
      </c>
      <c r="ES252" s="434">
        <f>INPUT!FH199</f>
        <v>908</v>
      </c>
      <c r="ET252" s="435">
        <f>INPUT!FI199</f>
        <v>29.529243937232529</v>
      </c>
      <c r="EU252" s="434">
        <f>INPUT!FJ199</f>
        <v>1059</v>
      </c>
      <c r="EV252" s="435">
        <f>INPUT!FK199</f>
        <v>16.629955947136565</v>
      </c>
      <c r="EW252" s="434">
        <f>INPUT!FL199</f>
        <v>1111.1500000000001</v>
      </c>
      <c r="EX252" s="435">
        <f>INPUT!FM199</f>
        <v>4.924457034938623</v>
      </c>
      <c r="EY252" s="434">
        <f>INPUT!FN199</f>
        <v>1156</v>
      </c>
      <c r="EZ252" s="435">
        <f>INPUT!FO199</f>
        <v>4.0363587274445223</v>
      </c>
      <c r="FA252" s="434">
        <f>INPUT!FP199</f>
        <v>1234</v>
      </c>
      <c r="FB252" s="435">
        <f>INPUT!FQ199</f>
        <v>6.7474048442906609</v>
      </c>
      <c r="FC252" s="434">
        <f>INPUT!FR199</f>
        <v>1395</v>
      </c>
      <c r="FD252" s="435">
        <f>INPUT!FS199</f>
        <v>13.047001620745547</v>
      </c>
      <c r="FE252" s="434">
        <f>INPUT!FT199</f>
        <v>1522</v>
      </c>
      <c r="FF252" s="435">
        <f>INPUT!FU199</f>
        <v>9.103942652329744</v>
      </c>
      <c r="FG252" s="434">
        <f>INPUT!FV199</f>
        <v>1518</v>
      </c>
      <c r="FH252" s="435">
        <f>INPUT!FW199</f>
        <v>-0.26281208935611255</v>
      </c>
      <c r="FI252" s="434">
        <f>INPUT!FX199</f>
        <v>1426</v>
      </c>
      <c r="FJ252" s="435">
        <f>INPUT!FY199</f>
        <v>-6.0606060606060552</v>
      </c>
      <c r="FK252" s="434">
        <f>INPUT!FZ199</f>
        <v>1356</v>
      </c>
      <c r="FL252" s="435">
        <f>INPUT!GA199</f>
        <v>-4.9088359046283276</v>
      </c>
      <c r="FM252" s="434">
        <f>INPUT!GB199</f>
        <v>1453</v>
      </c>
      <c r="FN252" s="435">
        <f>INPUT!GC199</f>
        <v>7.153392330383479</v>
      </c>
      <c r="FO252" s="434">
        <f>INPUT!GD199</f>
        <v>1468</v>
      </c>
      <c r="FP252" s="435">
        <f>INPUT!GE199</f>
        <v>1.0323468685478288</v>
      </c>
      <c r="FQ252" s="434">
        <f>INPUT!GF199</f>
        <v>1407</v>
      </c>
      <c r="FR252" s="435">
        <f>INPUT!GG199</f>
        <v>-4.1553133514986351</v>
      </c>
      <c r="FS252" s="434">
        <f>INPUT!GH199</f>
        <v>1416</v>
      </c>
      <c r="FT252" s="435">
        <f>INPUT!GI199</f>
        <v>0.63965884861407751</v>
      </c>
      <c r="FU252" s="434">
        <f>INPUT!GJ199</f>
        <v>1460</v>
      </c>
      <c r="FV252" s="435">
        <f>INPUT!GK199</f>
        <v>3.1073446327683607</v>
      </c>
      <c r="FW252" s="434">
        <f>INPUT!GL199</f>
        <v>1455</v>
      </c>
      <c r="FX252" s="435">
        <f>INPUT!GM199</f>
        <v>-0.3424657534246589</v>
      </c>
      <c r="FY252" s="434">
        <f>INPUT!GN199</f>
        <v>327</v>
      </c>
      <c r="FZ252" s="435" t="str">
        <f>INPUT!GO199</f>
        <v>NM</v>
      </c>
      <c r="GA252" s="434">
        <f>INPUT!GP199</f>
        <v>1638.04</v>
      </c>
      <c r="GB252" s="435" t="str">
        <f>INPUT!GQ199</f>
        <v>NM</v>
      </c>
      <c r="GC252" s="434">
        <f>INPUT!GR199</f>
        <v>1735.7144000000001</v>
      </c>
      <c r="GD252" s="435">
        <f>INPUT!GS199</f>
        <v>5.9628824692925742</v>
      </c>
      <c r="GE252" s="434">
        <f>INPUT!GT199</f>
        <v>1839.3772240000003</v>
      </c>
      <c r="GF252" s="435">
        <f>INPUT!GU199</f>
        <v>5.9723433763066325</v>
      </c>
      <c r="GG252" s="434">
        <f>INPUT!GV199</f>
        <v>1949.4052606400003</v>
      </c>
      <c r="GH252" s="435">
        <f>INPUT!GW199</f>
        <v>5.9818092343628892</v>
      </c>
      <c r="GI252" s="434">
        <f>INPUT!GX199</f>
        <v>2066.1995560024006</v>
      </c>
      <c r="GJ252" s="435">
        <f>INPUT!GY199</f>
        <v>5.9912783514319834</v>
      </c>
      <c r="GK252" s="435">
        <f>INPUT!GZ199</f>
        <v>44.585553618535776</v>
      </c>
      <c r="GL252" s="436"/>
    </row>
    <row r="253" spans="1:194" ht="12" hidden="1" customHeight="1" outlineLevel="1" x14ac:dyDescent="0.2">
      <c r="A253" s="433" t="s">
        <v>407</v>
      </c>
      <c r="B253" s="434">
        <f>INPUT!K200</f>
        <v>4</v>
      </c>
      <c r="C253" s="435">
        <f>INPUT!L200</f>
        <v>0</v>
      </c>
      <c r="D253" s="434">
        <f>INPUT!M200</f>
        <v>2</v>
      </c>
      <c r="E253" s="435">
        <f>INPUT!N200</f>
        <v>0</v>
      </c>
      <c r="F253" s="434">
        <f>INPUT!O200</f>
        <v>2</v>
      </c>
      <c r="G253" s="435">
        <f>INPUT!P200</f>
        <v>0</v>
      </c>
      <c r="H253" s="434">
        <f>INPUT!Q200</f>
        <v>2</v>
      </c>
      <c r="I253" s="435">
        <f>INPUT!R200</f>
        <v>0</v>
      </c>
      <c r="J253" s="434">
        <f>INPUT!S200</f>
        <v>5</v>
      </c>
      <c r="K253" s="435">
        <f>INPUT!T200</f>
        <v>25</v>
      </c>
      <c r="L253" s="434">
        <f>INPUT!U200</f>
        <v>2</v>
      </c>
      <c r="M253" s="435">
        <f>INPUT!V200</f>
        <v>0</v>
      </c>
      <c r="N253" s="434">
        <f>INPUT!W200</f>
        <v>2</v>
      </c>
      <c r="O253" s="435">
        <f>INPUT!X200</f>
        <v>0</v>
      </c>
      <c r="P253" s="434">
        <f>INPUT!Y200</f>
        <v>2</v>
      </c>
      <c r="Q253" s="435">
        <f>INPUT!Z200</f>
        <v>0</v>
      </c>
      <c r="R253" s="434">
        <f>INPUT!AA200</f>
        <v>5</v>
      </c>
      <c r="S253" s="435">
        <f>INPUT!AB200</f>
        <v>0</v>
      </c>
      <c r="T253" s="434">
        <f>INPUT!AC200</f>
        <v>3</v>
      </c>
      <c r="U253" s="435">
        <f>INPUT!AD200</f>
        <v>50</v>
      </c>
      <c r="V253" s="434">
        <f>INPUT!AE200</f>
        <v>4</v>
      </c>
      <c r="W253" s="435">
        <f>INPUT!AF200</f>
        <v>100</v>
      </c>
      <c r="X253" s="434">
        <f>INPUT!AG200</f>
        <v>5.3</v>
      </c>
      <c r="Y253" s="435" t="str">
        <f>INPUT!AH200</f>
        <v>NM</v>
      </c>
      <c r="Z253" s="434">
        <f>INPUT!AI200</f>
        <v>14</v>
      </c>
      <c r="AA253" s="435" t="str">
        <f>INPUT!AJ200</f>
        <v>NM</v>
      </c>
      <c r="AB253" s="434">
        <f>INPUT!AK200</f>
        <v>6</v>
      </c>
      <c r="AC253" s="435">
        <f>INPUT!AL200</f>
        <v>100</v>
      </c>
      <c r="AD253" s="434">
        <f>INPUT!AM200</f>
        <v>5</v>
      </c>
      <c r="AE253" s="435">
        <f>INPUT!AN200</f>
        <v>25</v>
      </c>
      <c r="AF253" s="434">
        <f>INPUT!AO200</f>
        <v>4</v>
      </c>
      <c r="AG253" s="435">
        <f>INPUT!AP200</f>
        <v>-24.528301886792448</v>
      </c>
      <c r="AH253" s="434">
        <f>INPUT!AQ200</f>
        <v>11</v>
      </c>
      <c r="AI253" s="435">
        <f>INPUT!AR200</f>
        <v>-21.428571428571431</v>
      </c>
      <c r="AJ253" s="434">
        <f>INPUT!AS200</f>
        <v>5</v>
      </c>
      <c r="AK253" s="435">
        <f>INPUT!AT200</f>
        <v>-16.666666666666664</v>
      </c>
      <c r="AL253" s="434">
        <f>INPUT!AU200</f>
        <v>5</v>
      </c>
      <c r="AM253" s="435">
        <f>INPUT!AV200</f>
        <v>0</v>
      </c>
      <c r="AN253" s="434">
        <f>INPUT!AW200</f>
        <v>4</v>
      </c>
      <c r="AO253" s="435">
        <f>INPUT!AX200</f>
        <v>0</v>
      </c>
      <c r="AP253" s="434">
        <f>INPUT!AY200</f>
        <v>12</v>
      </c>
      <c r="AQ253" s="435">
        <f>INPUT!AZ200</f>
        <v>9.0909090909090828</v>
      </c>
      <c r="AR253" s="434">
        <f>INPUT!BA200</f>
        <v>6</v>
      </c>
      <c r="AS253" s="435">
        <f>INPUT!BB200</f>
        <v>19.999999999999996</v>
      </c>
      <c r="AT253" s="434">
        <f>INPUT!BC200</f>
        <v>6</v>
      </c>
      <c r="AU253" s="435">
        <f>INPUT!BD200</f>
        <v>19.999999999999996</v>
      </c>
      <c r="AV253" s="434">
        <f>INPUT!BE200</f>
        <v>5</v>
      </c>
      <c r="AW253" s="435">
        <f>INPUT!BF200</f>
        <v>25</v>
      </c>
      <c r="AX253" s="434">
        <f>INPUT!BG200</f>
        <v>13</v>
      </c>
      <c r="AY253" s="435">
        <f>INPUT!BH200</f>
        <v>8.333333333333325</v>
      </c>
      <c r="AZ253" s="434">
        <f>INPUT!BI200</f>
        <v>6</v>
      </c>
      <c r="BA253" s="435">
        <f>INPUT!BJ200</f>
        <v>0</v>
      </c>
      <c r="BB253" s="434">
        <f>INPUT!BK200</f>
        <v>5</v>
      </c>
      <c r="BC253" s="435">
        <f>INPUT!BL200</f>
        <v>-16.666666666666664</v>
      </c>
      <c r="BD253" s="434">
        <f>INPUT!BM200</f>
        <v>12</v>
      </c>
      <c r="BE253" s="435" t="str">
        <f>INPUT!BN200</f>
        <v>NM</v>
      </c>
      <c r="BF253" s="434">
        <f>INPUT!BO200</f>
        <v>7</v>
      </c>
      <c r="BG253" s="435">
        <f>INPUT!BP200</f>
        <v>-46.153846153846153</v>
      </c>
      <c r="BH253" s="434">
        <f>INPUT!BQ200</f>
        <v>8</v>
      </c>
      <c r="BI253" s="435">
        <f>INPUT!BR200</f>
        <v>33.333333333333329</v>
      </c>
      <c r="BJ253" s="434">
        <f>INPUT!BS200</f>
        <v>8</v>
      </c>
      <c r="BK253" s="435">
        <f>INPUT!BT200</f>
        <v>60.000000000000007</v>
      </c>
      <c r="BL253" s="434">
        <f>INPUT!BU200</f>
        <v>10</v>
      </c>
      <c r="BM253" s="435">
        <f>INPUT!BV200</f>
        <v>-16.666666666666664</v>
      </c>
      <c r="BN253" s="434">
        <f>INPUT!BW200</f>
        <v>6</v>
      </c>
      <c r="BO253" s="435">
        <f>INPUT!BX200</f>
        <v>-14.28571428571429</v>
      </c>
      <c r="BP253" s="434">
        <f>INPUT!BY200</f>
        <v>4</v>
      </c>
      <c r="BQ253" s="435">
        <f>INPUT!BZ200</f>
        <v>-50</v>
      </c>
      <c r="BR253" s="434">
        <f>INPUT!CA200</f>
        <v>6</v>
      </c>
      <c r="BS253" s="435">
        <f>INPUT!CB200</f>
        <v>-25</v>
      </c>
      <c r="BT253" s="434">
        <f>INPUT!CC200</f>
        <v>11</v>
      </c>
      <c r="BU253" s="435">
        <f>INPUT!CD200</f>
        <v>10.000000000000009</v>
      </c>
      <c r="BV253" s="434">
        <f>INPUT!CE200</f>
        <v>7</v>
      </c>
      <c r="BW253" s="435">
        <f>INPUT!CF200</f>
        <v>16.666666666666675</v>
      </c>
      <c r="BX253" s="434">
        <f>INPUT!CG200</f>
        <v>6</v>
      </c>
      <c r="BY253" s="435">
        <f>INPUT!CH200</f>
        <v>50</v>
      </c>
      <c r="BZ253" s="434">
        <f>INPUT!CI200</f>
        <v>5</v>
      </c>
      <c r="CA253" s="435">
        <f>INPUT!CJ200</f>
        <v>-16.666666666666664</v>
      </c>
      <c r="CB253" s="434">
        <f>INPUT!CK200</f>
        <v>8</v>
      </c>
      <c r="CC253" s="435">
        <f>INPUT!CL200</f>
        <v>-27.27272727272727</v>
      </c>
      <c r="CD253" s="434">
        <f>INPUT!CM200</f>
        <v>7</v>
      </c>
      <c r="CE253" s="435">
        <f>INPUT!CN200</f>
        <v>0</v>
      </c>
      <c r="CF253" s="434">
        <f>INPUT!CO200</f>
        <v>5</v>
      </c>
      <c r="CG253" s="435">
        <f>INPUT!CP200</f>
        <v>-16.666666666666664</v>
      </c>
      <c r="CH253" s="434">
        <f>INPUT!CQ200</f>
        <v>4</v>
      </c>
      <c r="CI253" s="435">
        <f>INPUT!CR200</f>
        <v>-19.999999999999996</v>
      </c>
      <c r="CJ253" s="434">
        <f>INPUT!CS200</f>
        <v>7</v>
      </c>
      <c r="CK253" s="435">
        <f>INPUT!CT200</f>
        <v>-12.5</v>
      </c>
      <c r="CL253" s="434">
        <f>INPUT!CU200</f>
        <v>6</v>
      </c>
      <c r="CM253" s="435">
        <f>INPUT!CV200</f>
        <v>-14.28571428571429</v>
      </c>
      <c r="CN253" s="434">
        <f>INPUT!CW200</f>
        <v>5</v>
      </c>
      <c r="CO253" s="435">
        <f>INPUT!CX200</f>
        <v>0</v>
      </c>
      <c r="CP253" s="434">
        <f>INPUT!CY200</f>
        <v>4</v>
      </c>
      <c r="CQ253" s="435">
        <f>INPUT!CZ200</f>
        <v>0</v>
      </c>
      <c r="CR253" s="434">
        <f>INPUT!DA200</f>
        <v>6</v>
      </c>
      <c r="CS253" s="435">
        <f>INPUT!DB200</f>
        <v>-14.28571428571429</v>
      </c>
      <c r="CT253" s="434">
        <f>INPUT!DC200</f>
        <v>4</v>
      </c>
      <c r="CU253" s="435">
        <f>INPUT!DD200</f>
        <v>-33.333333333333336</v>
      </c>
      <c r="CV253" s="434">
        <f>INPUT!DE200</f>
        <v>5</v>
      </c>
      <c r="CW253" s="435">
        <f>INPUT!DF200</f>
        <v>0</v>
      </c>
      <c r="CX253" s="434">
        <f>INPUT!DG200</f>
        <v>3</v>
      </c>
      <c r="CY253" s="435">
        <f>INPUT!DH200</f>
        <v>-25</v>
      </c>
      <c r="CZ253" s="434">
        <f>INPUT!DI200</f>
        <v>4</v>
      </c>
      <c r="DA253" s="435">
        <f>INPUT!DJ200</f>
        <v>-33.333333333333336</v>
      </c>
      <c r="DB253" s="434">
        <f>INPUT!DK200</f>
        <v>4</v>
      </c>
      <c r="DC253" s="435">
        <f>INPUT!DL200</f>
        <v>0</v>
      </c>
      <c r="DD253" s="434">
        <f>INPUT!DM200</f>
        <v>3</v>
      </c>
      <c r="DE253" s="435">
        <f>INPUT!DN200</f>
        <v>-40</v>
      </c>
      <c r="DF253" s="434">
        <f>INPUT!DO200</f>
        <v>4</v>
      </c>
      <c r="DG253" s="435">
        <f>INPUT!DP200</f>
        <v>33.333333333333329</v>
      </c>
      <c r="DH253" s="434">
        <f>INPUT!DQ200</f>
        <v>7</v>
      </c>
      <c r="DI253" s="435">
        <f>INPUT!DR200</f>
        <v>75</v>
      </c>
      <c r="DJ253" s="434">
        <f>INPUT!DS200</f>
        <v>6</v>
      </c>
      <c r="DK253" s="435">
        <f>INPUT!DT200</f>
        <v>50</v>
      </c>
      <c r="DL253" s="434">
        <f>INPUT!DU200</f>
        <v>5</v>
      </c>
      <c r="DM253" s="435">
        <f>INPUT!DV200</f>
        <v>66.666666666666671</v>
      </c>
      <c r="DN253" s="434">
        <f>INPUT!DW200</f>
        <v>6</v>
      </c>
      <c r="DO253" s="435">
        <f>INPUT!DX200</f>
        <v>50</v>
      </c>
      <c r="DP253" s="434">
        <f>INPUT!DY200</f>
        <v>9</v>
      </c>
      <c r="DQ253" s="435">
        <f>INPUT!DZ200</f>
        <v>28.57142857142858</v>
      </c>
      <c r="DR253" s="434">
        <f>INPUT!EA200</f>
        <v>7</v>
      </c>
      <c r="DS253" s="435">
        <f>INPUT!EB200</f>
        <v>16.666666666666675</v>
      </c>
      <c r="DT253" s="434">
        <f>INPUT!EC200</f>
        <v>6</v>
      </c>
      <c r="DU253" s="435">
        <f>INPUT!ED200</f>
        <v>19.999999999999996</v>
      </c>
      <c r="DV253" s="434">
        <f>INPUT!EE200</f>
        <v>6</v>
      </c>
      <c r="DW253" s="435">
        <f>INPUT!EF200</f>
        <v>0</v>
      </c>
      <c r="DX253" s="434">
        <f>INPUT!EG200</f>
        <v>8</v>
      </c>
      <c r="DY253" s="435">
        <f>INPUT!EH200</f>
        <v>-11.111111111111116</v>
      </c>
      <c r="DZ253" s="434">
        <f>INPUT!EI200</f>
        <v>6</v>
      </c>
      <c r="EA253" s="435">
        <f>INPUT!EJ200</f>
        <v>-14.28571428571429</v>
      </c>
      <c r="EB253" s="434">
        <f>INPUT!EK200</f>
        <v>0</v>
      </c>
      <c r="EC253" s="435" t="str">
        <f>INPUT!EL200</f>
        <v>NM</v>
      </c>
      <c r="ED253" s="434">
        <f>INPUT!EM200</f>
        <v>0</v>
      </c>
      <c r="EE253" s="435" t="str">
        <f>INPUT!EN200</f>
        <v>NM</v>
      </c>
      <c r="EF253" s="434">
        <f>INPUT!EO200</f>
        <v>0</v>
      </c>
      <c r="EG253" s="435" t="str">
        <f>INPUT!EP200</f>
        <v>NM</v>
      </c>
      <c r="EH253" s="434">
        <f>INPUT!EQ200</f>
        <v>6.36</v>
      </c>
      <c r="EI253" s="435">
        <f>INPUT!ER200</f>
        <v>6.0000000000000053</v>
      </c>
      <c r="EJ253" s="434">
        <f>INPUT!ES200</f>
        <v>0</v>
      </c>
      <c r="EK253" s="435" t="str">
        <f>INPUT!ET200</f>
        <v>NM</v>
      </c>
      <c r="EL253" s="434">
        <f>INPUT!EU200</f>
        <v>0</v>
      </c>
      <c r="EM253" s="435" t="str">
        <f>INPUT!EV200</f>
        <v>NM</v>
      </c>
      <c r="EN253" s="434">
        <f>INPUT!EW200</f>
        <v>0</v>
      </c>
      <c r="EO253" s="435" t="str">
        <f>INPUT!EX200</f>
        <v>NM</v>
      </c>
      <c r="EP253" s="434"/>
      <c r="EQ253" s="434">
        <f>INPUT!FF200</f>
        <v>10</v>
      </c>
      <c r="ER253" s="435">
        <f>INPUT!FG200</f>
        <v>-9.0909090909090935</v>
      </c>
      <c r="ES253" s="434">
        <f>INPUT!FH200</f>
        <v>10</v>
      </c>
      <c r="ET253" s="435">
        <f>INPUT!FI200</f>
        <v>0</v>
      </c>
      <c r="EU253" s="434">
        <f>INPUT!FJ200</f>
        <v>11</v>
      </c>
      <c r="EV253" s="435">
        <f>INPUT!FK200</f>
        <v>10.000000000000009</v>
      </c>
      <c r="EW253" s="434">
        <f>INPUT!FL200</f>
        <v>17.3</v>
      </c>
      <c r="EX253" s="435">
        <f>INPUT!FM200</f>
        <v>57.272727272727273</v>
      </c>
      <c r="EY253" s="434">
        <f>INPUT!FN200</f>
        <v>29</v>
      </c>
      <c r="EZ253" s="435">
        <f>INPUT!FO200</f>
        <v>67.630057803468205</v>
      </c>
      <c r="FA253" s="434">
        <f>INPUT!FP200</f>
        <v>25</v>
      </c>
      <c r="FB253" s="435">
        <f>INPUT!FQ200</f>
        <v>-13.793103448275868</v>
      </c>
      <c r="FC253" s="434">
        <f>INPUT!FR200</f>
        <v>29</v>
      </c>
      <c r="FD253" s="435">
        <f>INPUT!FS200</f>
        <v>15.999999999999993</v>
      </c>
      <c r="FE253" s="434">
        <f>INPUT!FT200</f>
        <v>36</v>
      </c>
      <c r="FF253" s="435">
        <f>INPUT!FU200</f>
        <v>24.137931034482762</v>
      </c>
      <c r="FG253" s="434">
        <f>INPUT!FV200</f>
        <v>33</v>
      </c>
      <c r="FH253" s="435">
        <f>INPUT!FW200</f>
        <v>-8.3333333333333375</v>
      </c>
      <c r="FI253" s="434">
        <f>INPUT!FX200</f>
        <v>27</v>
      </c>
      <c r="FJ253" s="435">
        <f>INPUT!FY200</f>
        <v>-18.181818181818176</v>
      </c>
      <c r="FK253" s="434">
        <f>INPUT!FZ200</f>
        <v>26</v>
      </c>
      <c r="FL253" s="435">
        <f>INPUT!GA200</f>
        <v>-3.703703703703709</v>
      </c>
      <c r="FM253" s="434">
        <f>INPUT!GB200</f>
        <v>23</v>
      </c>
      <c r="FN253" s="435">
        <f>INPUT!GC200</f>
        <v>-11.538461538461542</v>
      </c>
      <c r="FO253" s="434">
        <f>INPUT!GD200</f>
        <v>21</v>
      </c>
      <c r="FP253" s="435">
        <f>INPUT!GE200</f>
        <v>-8.6956521739130483</v>
      </c>
      <c r="FQ253" s="434">
        <f>INPUT!GF200</f>
        <v>16</v>
      </c>
      <c r="FR253" s="435">
        <f>INPUT!GG200</f>
        <v>-23.809523809523814</v>
      </c>
      <c r="FS253" s="434">
        <f>INPUT!GH200</f>
        <v>18</v>
      </c>
      <c r="FT253" s="435">
        <f>INPUT!GI200</f>
        <v>12.5</v>
      </c>
      <c r="FU253" s="434">
        <f>INPUT!GJ200</f>
        <v>26</v>
      </c>
      <c r="FV253" s="435">
        <f>INPUT!GK200</f>
        <v>44.444444444444443</v>
      </c>
      <c r="FW253" s="434">
        <f>INPUT!GL200</f>
        <v>27</v>
      </c>
      <c r="FX253" s="435">
        <f>INPUT!GM200</f>
        <v>3.8461538461538547</v>
      </c>
      <c r="FY253" s="434">
        <f>INPUT!GN200</f>
        <v>6</v>
      </c>
      <c r="FZ253" s="435" t="str">
        <f>INPUT!GO200</f>
        <v>NM</v>
      </c>
      <c r="GA253" s="434">
        <f>INPUT!GP200</f>
        <v>6.36</v>
      </c>
      <c r="GB253" s="435">
        <f>INPUT!GQ200</f>
        <v>6.0000000000000053</v>
      </c>
      <c r="GC253" s="434">
        <f>INPUT!GR200</f>
        <v>6.7416000000000009</v>
      </c>
      <c r="GD253" s="435">
        <f>INPUT!GS200</f>
        <v>6.0000000000000053</v>
      </c>
      <c r="GE253" s="434">
        <f>INPUT!GT200</f>
        <v>7.1460960000000018</v>
      </c>
      <c r="GF253" s="435">
        <f>INPUT!GU200</f>
        <v>6.0000000000000053</v>
      </c>
      <c r="GG253" s="434">
        <f>INPUT!GV200</f>
        <v>7.5748617600000019</v>
      </c>
      <c r="GH253" s="435">
        <f>INPUT!GW200</f>
        <v>6.0000000000000053</v>
      </c>
      <c r="GI253" s="434">
        <f>INPUT!GX200</f>
        <v>8.0293534656000016</v>
      </c>
      <c r="GJ253" s="435">
        <f>INPUT!GY200</f>
        <v>6.0000000000000053</v>
      </c>
      <c r="GK253" s="435">
        <f>INPUT!GZ200</f>
        <v>6.0000000000000053</v>
      </c>
      <c r="GL253" s="436"/>
    </row>
    <row r="254" spans="1:194" ht="12" hidden="1" customHeight="1" outlineLevel="1" x14ac:dyDescent="0.2">
      <c r="A254" s="433" t="s">
        <v>109</v>
      </c>
      <c r="B254" s="434">
        <f>INPUT!K201</f>
        <v>202</v>
      </c>
      <c r="C254" s="435">
        <f>INPUT!L201</f>
        <v>34.666666666666671</v>
      </c>
      <c r="D254" s="434">
        <f>INPUT!M201</f>
        <v>214</v>
      </c>
      <c r="E254" s="435">
        <f>INPUT!N201</f>
        <v>28.143712574850312</v>
      </c>
      <c r="F254" s="434">
        <f>INPUT!O201</f>
        <v>211</v>
      </c>
      <c r="G254" s="435">
        <f>INPUT!P201</f>
        <v>21.965317919075144</v>
      </c>
      <c r="H254" s="434">
        <f>INPUT!Q201</f>
        <v>291</v>
      </c>
      <c r="I254" s="435">
        <f>INPUT!R201</f>
        <v>31.674208144796378</v>
      </c>
      <c r="J254" s="434">
        <f>INPUT!S201</f>
        <v>236</v>
      </c>
      <c r="K254" s="435">
        <f>INPUT!T201</f>
        <v>16.831683168316825</v>
      </c>
      <c r="L254" s="434">
        <f>INPUT!U201</f>
        <v>254</v>
      </c>
      <c r="M254" s="435">
        <f>INPUT!V201</f>
        <v>18.691588785046733</v>
      </c>
      <c r="N254" s="434">
        <f>INPUT!W201</f>
        <v>260</v>
      </c>
      <c r="O254" s="435">
        <f>INPUT!X201</f>
        <v>23.222748815165883</v>
      </c>
      <c r="P254" s="434">
        <f>INPUT!Y201</f>
        <v>320</v>
      </c>
      <c r="Q254" s="435">
        <f>INPUT!Z201</f>
        <v>9.9656357388316241</v>
      </c>
      <c r="R254" s="434">
        <f>INPUT!AA201</f>
        <v>256.85000000000002</v>
      </c>
      <c r="S254" s="435">
        <f>INPUT!AB201</f>
        <v>8.8347457627118828</v>
      </c>
      <c r="T254" s="434">
        <f>INPUT!AC201</f>
        <v>264</v>
      </c>
      <c r="U254" s="435">
        <f>INPUT!AD201</f>
        <v>3.937007874015741</v>
      </c>
      <c r="V254" s="434">
        <f>INPUT!AE201</f>
        <v>263</v>
      </c>
      <c r="W254" s="435">
        <f>INPUT!AF201</f>
        <v>1.1538461538461497</v>
      </c>
      <c r="X254" s="434">
        <f>INPUT!AG201</f>
        <v>344.6</v>
      </c>
      <c r="Y254" s="435">
        <f>INPUT!AH201</f>
        <v>7.6875000000000027</v>
      </c>
      <c r="Z254" s="434">
        <f>INPUT!AI201</f>
        <v>291</v>
      </c>
      <c r="AA254" s="435">
        <f>INPUT!AJ201</f>
        <v>13.295697878138979</v>
      </c>
      <c r="AB254" s="434">
        <f>INPUT!AK201</f>
        <v>281</v>
      </c>
      <c r="AC254" s="435">
        <f>INPUT!AL201</f>
        <v>6.4393939393939448</v>
      </c>
      <c r="AD254" s="434">
        <f>INPUT!AM201</f>
        <v>270</v>
      </c>
      <c r="AE254" s="435">
        <f>INPUT!AN201</f>
        <v>2.6615969581748944</v>
      </c>
      <c r="AF254" s="434">
        <f>INPUT!AO201</f>
        <v>343</v>
      </c>
      <c r="AG254" s="435">
        <f>INPUT!AP201</f>
        <v>-0.46430644225189388</v>
      </c>
      <c r="AH254" s="434">
        <f>INPUT!AQ201</f>
        <v>286</v>
      </c>
      <c r="AI254" s="435">
        <f>INPUT!AR201</f>
        <v>-1.718213058419249</v>
      </c>
      <c r="AJ254" s="434">
        <f>INPUT!AS201</f>
        <v>307</v>
      </c>
      <c r="AK254" s="435">
        <f>INPUT!AT201</f>
        <v>9.2526690391458999</v>
      </c>
      <c r="AL254" s="434">
        <f>INPUT!AU201</f>
        <v>297</v>
      </c>
      <c r="AM254" s="435">
        <f>INPUT!AV201</f>
        <v>10.000000000000009</v>
      </c>
      <c r="AN254" s="434">
        <f>INPUT!AW201</f>
        <v>369</v>
      </c>
      <c r="AO254" s="435">
        <f>INPUT!AX201</f>
        <v>7.580174927113692</v>
      </c>
      <c r="AP254" s="434">
        <f>INPUT!AY201</f>
        <v>318</v>
      </c>
      <c r="AQ254" s="435">
        <f>INPUT!AZ201</f>
        <v>11.188811188811187</v>
      </c>
      <c r="AR254" s="434">
        <f>INPUT!BA201</f>
        <v>327</v>
      </c>
      <c r="AS254" s="435">
        <f>INPUT!BB201</f>
        <v>6.514657980456029</v>
      </c>
      <c r="AT254" s="434">
        <f>INPUT!BC201</f>
        <v>332</v>
      </c>
      <c r="AU254" s="435">
        <f>INPUT!BD201</f>
        <v>11.784511784511785</v>
      </c>
      <c r="AV254" s="434">
        <f>INPUT!BE201</f>
        <v>447</v>
      </c>
      <c r="AW254" s="435">
        <f>INPUT!BF201</f>
        <v>21.138211382113823</v>
      </c>
      <c r="AX254" s="434">
        <f>INPUT!BG201</f>
        <v>352</v>
      </c>
      <c r="AY254" s="435">
        <f>INPUT!BH201</f>
        <v>10.691823899371066</v>
      </c>
      <c r="AZ254" s="434">
        <f>INPUT!BI201</f>
        <v>365</v>
      </c>
      <c r="BA254" s="435">
        <f>INPUT!BJ201</f>
        <v>11.620795107033643</v>
      </c>
      <c r="BB254" s="434">
        <f>INPUT!BK201</f>
        <v>368</v>
      </c>
      <c r="BC254" s="435">
        <f>INPUT!BL201</f>
        <v>10.843373493975905</v>
      </c>
      <c r="BD254" s="434">
        <f>INPUT!BM201</f>
        <v>473</v>
      </c>
      <c r="BE254" s="435">
        <f>INPUT!BN201</f>
        <v>5.8165548098433995</v>
      </c>
      <c r="BF254" s="434">
        <f>INPUT!BO201</f>
        <v>353</v>
      </c>
      <c r="BG254" s="435">
        <f>INPUT!BP201</f>
        <v>0.28409090909091717</v>
      </c>
      <c r="BH254" s="434">
        <f>INPUT!BQ201</f>
        <v>383</v>
      </c>
      <c r="BI254" s="435">
        <f>INPUT!BR201</f>
        <v>4.9315068493150704</v>
      </c>
      <c r="BJ254" s="434">
        <f>INPUT!BS201</f>
        <v>369</v>
      </c>
      <c r="BK254" s="435">
        <f>INPUT!BT201</f>
        <v>0.27173913043478937</v>
      </c>
      <c r="BL254" s="434">
        <f>INPUT!BU201</f>
        <v>446</v>
      </c>
      <c r="BM254" s="435">
        <f>INPUT!BV201</f>
        <v>-5.7082452431289621</v>
      </c>
      <c r="BN254" s="434">
        <f>INPUT!BW201</f>
        <v>351</v>
      </c>
      <c r="BO254" s="435">
        <f>INPUT!BX201</f>
        <v>-0.56657223796033884</v>
      </c>
      <c r="BP254" s="434">
        <f>INPUT!BY201</f>
        <v>341</v>
      </c>
      <c r="BQ254" s="435">
        <f>INPUT!BZ201</f>
        <v>-10.966057441253263</v>
      </c>
      <c r="BR254" s="434">
        <f>INPUT!CA201</f>
        <v>342</v>
      </c>
      <c r="BS254" s="435">
        <f>INPUT!CB201</f>
        <v>-7.3170731707317032</v>
      </c>
      <c r="BT254" s="434">
        <f>INPUT!CC201</f>
        <v>419</v>
      </c>
      <c r="BU254" s="435">
        <f>INPUT!CD201</f>
        <v>-6.0538116591928208</v>
      </c>
      <c r="BV254" s="434">
        <f>INPUT!CE201</f>
        <v>316</v>
      </c>
      <c r="BW254" s="435">
        <f>INPUT!CF201</f>
        <v>-9.971509971509974</v>
      </c>
      <c r="BX254" s="434">
        <f>INPUT!CG201</f>
        <v>333</v>
      </c>
      <c r="BY254" s="435">
        <f>INPUT!CH201</f>
        <v>-2.346041055718473</v>
      </c>
      <c r="BZ254" s="434">
        <f>INPUT!CI201</f>
        <v>324</v>
      </c>
      <c r="CA254" s="435">
        <f>INPUT!CJ201</f>
        <v>-5.2631578947368478</v>
      </c>
      <c r="CB254" s="434">
        <f>INPUT!CK201</f>
        <v>409</v>
      </c>
      <c r="CC254" s="435">
        <f>INPUT!CL201</f>
        <v>-2.3866348448687402</v>
      </c>
      <c r="CD254" s="434">
        <f>INPUT!CM201</f>
        <v>336</v>
      </c>
      <c r="CE254" s="435">
        <f>INPUT!CN201</f>
        <v>6.3291139240506222</v>
      </c>
      <c r="CF254" s="434">
        <f>INPUT!CO201</f>
        <v>353</v>
      </c>
      <c r="CG254" s="435">
        <f>INPUT!CP201</f>
        <v>6.0060060060060039</v>
      </c>
      <c r="CH254" s="434">
        <f>INPUT!CQ201</f>
        <v>340</v>
      </c>
      <c r="CI254" s="435">
        <f>INPUT!CR201</f>
        <v>4.9382716049382713</v>
      </c>
      <c r="CJ254" s="434">
        <f>INPUT!CS201</f>
        <v>447</v>
      </c>
      <c r="CK254" s="435">
        <f>INPUT!CT201</f>
        <v>9.2909535452322842</v>
      </c>
      <c r="CL254" s="434">
        <f>INPUT!CU201</f>
        <v>351</v>
      </c>
      <c r="CM254" s="435">
        <f>INPUT!CV201</f>
        <v>4.4642857142857206</v>
      </c>
      <c r="CN254" s="434">
        <f>INPUT!CW201</f>
        <v>359</v>
      </c>
      <c r="CO254" s="435">
        <f>INPUT!CX201</f>
        <v>1.6997167138810276</v>
      </c>
      <c r="CP254" s="434">
        <f>INPUT!CY201</f>
        <v>335</v>
      </c>
      <c r="CQ254" s="435">
        <f>INPUT!CZ201</f>
        <v>-1.4705882352941124</v>
      </c>
      <c r="CR254" s="434">
        <f>INPUT!DA201</f>
        <v>444</v>
      </c>
      <c r="CS254" s="435">
        <f>INPUT!DB201</f>
        <v>-0.67114093959731447</v>
      </c>
      <c r="CT254" s="434">
        <f>INPUT!DC201</f>
        <v>332</v>
      </c>
      <c r="CU254" s="435">
        <f>INPUT!DD201</f>
        <v>-5.4131054131054128</v>
      </c>
      <c r="CV254" s="434">
        <f>INPUT!DE201</f>
        <v>364</v>
      </c>
      <c r="CW254" s="435">
        <f>INPUT!DF201</f>
        <v>1.3927576601671321</v>
      </c>
      <c r="CX254" s="434">
        <f>INPUT!DG201</f>
        <v>330</v>
      </c>
      <c r="CY254" s="435">
        <f>INPUT!DH201</f>
        <v>-1.4925373134328401</v>
      </c>
      <c r="CZ254" s="434">
        <f>INPUT!DI201</f>
        <v>397</v>
      </c>
      <c r="DA254" s="435">
        <f>INPUT!DJ201</f>
        <v>-10.585585585585589</v>
      </c>
      <c r="DB254" s="434">
        <f>INPUT!DK201</f>
        <v>318</v>
      </c>
      <c r="DC254" s="435">
        <f>INPUT!DL201</f>
        <v>-4.2168674698795154</v>
      </c>
      <c r="DD254" s="434">
        <f>INPUT!DM201</f>
        <v>334</v>
      </c>
      <c r="DE254" s="435">
        <f>INPUT!DN201</f>
        <v>-8.2417582417582462</v>
      </c>
      <c r="DF254" s="434">
        <f>INPUT!DO201</f>
        <v>328</v>
      </c>
      <c r="DG254" s="435">
        <f>INPUT!DP201</f>
        <v>-0.60606060606060996</v>
      </c>
      <c r="DH254" s="434">
        <f>INPUT!DQ201</f>
        <v>454</v>
      </c>
      <c r="DI254" s="435">
        <f>INPUT!DR201</f>
        <v>14.35768261964736</v>
      </c>
      <c r="DJ254" s="434">
        <f>INPUT!DS201</f>
        <v>316</v>
      </c>
      <c r="DK254" s="435">
        <f>INPUT!DT201</f>
        <v>-0.62893081761006275</v>
      </c>
      <c r="DL254" s="434">
        <f>INPUT!DU201</f>
        <v>344</v>
      </c>
      <c r="DM254" s="435">
        <f>INPUT!DV201</f>
        <v>2.9940119760478945</v>
      </c>
      <c r="DN254" s="434">
        <f>INPUT!DW201</f>
        <v>330</v>
      </c>
      <c r="DO254" s="435">
        <f>INPUT!DX201</f>
        <v>0.60975609756097615</v>
      </c>
      <c r="DP254" s="434">
        <f>INPUT!DY201</f>
        <v>496</v>
      </c>
      <c r="DQ254" s="435">
        <f>INPUT!DZ201</f>
        <v>9.2511013215859084</v>
      </c>
      <c r="DR254" s="434">
        <f>INPUT!EA201</f>
        <v>328</v>
      </c>
      <c r="DS254" s="435">
        <f>INPUT!EB201</f>
        <v>3.7974683544303778</v>
      </c>
      <c r="DT254" s="434">
        <f>INPUT!EC201</f>
        <v>347</v>
      </c>
      <c r="DU254" s="435">
        <f>INPUT!ED201</f>
        <v>0.8720930232558155</v>
      </c>
      <c r="DV254" s="434">
        <f>INPUT!EE201</f>
        <v>324</v>
      </c>
      <c r="DW254" s="435">
        <f>INPUT!EF201</f>
        <v>-1.8181818181818188</v>
      </c>
      <c r="DX254" s="434">
        <f>INPUT!EG201</f>
        <v>483</v>
      </c>
      <c r="DY254" s="435">
        <f>INPUT!EH201</f>
        <v>-2.6209677419354871</v>
      </c>
      <c r="DZ254" s="434">
        <f>INPUT!EI201</f>
        <v>333</v>
      </c>
      <c r="EA254" s="435">
        <f>INPUT!EJ201</f>
        <v>1.5243902439024293</v>
      </c>
      <c r="EB254" s="434">
        <f>INPUT!EK201</f>
        <v>356</v>
      </c>
      <c r="EC254" s="435">
        <f>INPUT!EL201</f>
        <v>2.5936599423631135</v>
      </c>
      <c r="ED254" s="434">
        <f>INPUT!EM201</f>
        <v>348</v>
      </c>
      <c r="EE254" s="435">
        <f>INPUT!EN201</f>
        <v>7.4074074074074181</v>
      </c>
      <c r="EF254" s="434">
        <f>INPUT!EO201</f>
        <v>515</v>
      </c>
      <c r="EG254" s="435">
        <f>INPUT!EP201</f>
        <v>6.6252587991718404</v>
      </c>
      <c r="EH254" s="434">
        <f>INPUT!EQ201</f>
        <v>352.71</v>
      </c>
      <c r="EI254" s="435">
        <f>INPUT!ER201</f>
        <v>5.918918918918914</v>
      </c>
      <c r="EJ254" s="434">
        <f>INPUT!ES201</f>
        <v>377.1</v>
      </c>
      <c r="EK254" s="435">
        <f>INPUT!ET201</f>
        <v>5.9269662921348276</v>
      </c>
      <c r="EL254" s="434">
        <f>INPUT!EU201</f>
        <v>368.64</v>
      </c>
      <c r="EM254" s="435">
        <f>INPUT!EV201</f>
        <v>5.9310344827586237</v>
      </c>
      <c r="EN254" s="434">
        <f>INPUT!EW201</f>
        <v>545.94999999999993</v>
      </c>
      <c r="EO254" s="435">
        <f>INPUT!EX201</f>
        <v>6.0097087378640612</v>
      </c>
      <c r="EP254" s="434"/>
      <c r="EQ254" s="434">
        <f>INPUT!FF201</f>
        <v>711</v>
      </c>
      <c r="ER254" s="435">
        <f>INPUT!FG201</f>
        <v>28.108108108108109</v>
      </c>
      <c r="ES254" s="434">
        <f>INPUT!FH201</f>
        <v>918</v>
      </c>
      <c r="ET254" s="435">
        <f>INPUT!FI201</f>
        <v>29.11392405063291</v>
      </c>
      <c r="EU254" s="434">
        <f>INPUT!FJ201</f>
        <v>1070</v>
      </c>
      <c r="EV254" s="435">
        <f>INPUT!FK201</f>
        <v>16.557734204793029</v>
      </c>
      <c r="EW254" s="434">
        <f>INPUT!FL201</f>
        <v>1128.45</v>
      </c>
      <c r="EX254" s="435">
        <f>INPUT!FM201</f>
        <v>5.4626168224298999</v>
      </c>
      <c r="EY254" s="434">
        <f>INPUT!FN201</f>
        <v>1185</v>
      </c>
      <c r="EZ254" s="435">
        <f>INPUT!FO201</f>
        <v>5.0112986840356255</v>
      </c>
      <c r="FA254" s="434">
        <f>INPUT!FP201</f>
        <v>1259</v>
      </c>
      <c r="FB254" s="435">
        <f>INPUT!FQ201</f>
        <v>6.2447257383966281</v>
      </c>
      <c r="FC254" s="434">
        <f>INPUT!FR201</f>
        <v>1424</v>
      </c>
      <c r="FD254" s="435">
        <f>INPUT!FS201</f>
        <v>13.105639396346302</v>
      </c>
      <c r="FE254" s="434">
        <f>INPUT!FT201</f>
        <v>1558</v>
      </c>
      <c r="FF254" s="435">
        <f>INPUT!FU201</f>
        <v>9.4101123595505598</v>
      </c>
      <c r="FG254" s="434">
        <f>INPUT!FV201</f>
        <v>1551</v>
      </c>
      <c r="FH254" s="435">
        <f>INPUT!FW201</f>
        <v>-0.449293966623876</v>
      </c>
      <c r="FI254" s="434">
        <f>INPUT!FX201</f>
        <v>1453</v>
      </c>
      <c r="FJ254" s="435">
        <f>INPUT!FY201</f>
        <v>-6.3185041908446209</v>
      </c>
      <c r="FK254" s="434">
        <f>INPUT!FZ201</f>
        <v>1382</v>
      </c>
      <c r="FL254" s="435">
        <f>INPUT!GA201</f>
        <v>-4.8864418444597435</v>
      </c>
      <c r="FM254" s="434">
        <f>INPUT!GB201</f>
        <v>1476</v>
      </c>
      <c r="FN254" s="435">
        <f>INPUT!GC201</f>
        <v>6.8017366136034818</v>
      </c>
      <c r="FO254" s="434">
        <f>INPUT!GD201</f>
        <v>1489</v>
      </c>
      <c r="FP254" s="435">
        <f>INPUT!GE201</f>
        <v>0.88075880758806679</v>
      </c>
      <c r="FQ254" s="434">
        <f>INPUT!GF201</f>
        <v>1423</v>
      </c>
      <c r="FR254" s="435">
        <f>INPUT!GG201</f>
        <v>-4.4325050369375401</v>
      </c>
      <c r="FS254" s="434">
        <f>INPUT!GH201</f>
        <v>1434</v>
      </c>
      <c r="FT254" s="435">
        <f>INPUT!GI201</f>
        <v>0.7730147575544688</v>
      </c>
      <c r="FU254" s="434">
        <f>INPUT!GJ201</f>
        <v>1486</v>
      </c>
      <c r="FV254" s="435">
        <f>INPUT!GK201</f>
        <v>3.6262203626220346</v>
      </c>
      <c r="FW254" s="434">
        <f>INPUT!GL201</f>
        <v>1482</v>
      </c>
      <c r="FX254" s="435">
        <f>INPUT!GM201</f>
        <v>-0.26917900403768957</v>
      </c>
      <c r="FY254" s="434">
        <f>INPUT!GN201</f>
        <v>1552</v>
      </c>
      <c r="FZ254" s="435">
        <f>INPUT!GO201</f>
        <v>4.7233468286099756</v>
      </c>
      <c r="GA254" s="434">
        <f>INPUT!GP201</f>
        <v>1644.3999999999999</v>
      </c>
      <c r="GB254" s="435">
        <f>INPUT!GQ201</f>
        <v>5.9536082474226815</v>
      </c>
      <c r="GC254" s="434">
        <f>INPUT!GR201</f>
        <v>1742.4560000000001</v>
      </c>
      <c r="GD254" s="435">
        <f>INPUT!GS201</f>
        <v>5.9630260277304892</v>
      </c>
      <c r="GE254" s="434">
        <f>INPUT!GT201</f>
        <v>1846.5233200000002</v>
      </c>
      <c r="GF254" s="435">
        <f>INPUT!GU201</f>
        <v>5.9724503803826323</v>
      </c>
      <c r="GG254" s="434">
        <f>INPUT!GV201</f>
        <v>1956.9801224000003</v>
      </c>
      <c r="GH254" s="435">
        <f>INPUT!GW201</f>
        <v>5.9818796331258861</v>
      </c>
      <c r="GI254" s="434">
        <f>INPUT!GX201</f>
        <v>2074.2289094680004</v>
      </c>
      <c r="GJ254" s="435">
        <f>INPUT!GY201</f>
        <v>5.9913121102225908</v>
      </c>
      <c r="GK254" s="435">
        <f>INPUT!GZ201</f>
        <v>5.9724544413326752</v>
      </c>
      <c r="GL254" s="436"/>
    </row>
    <row r="255" spans="1:194" ht="12" hidden="1" customHeight="1" outlineLevel="1" x14ac:dyDescent="0.2">
      <c r="A255" s="433" t="str">
        <f>INPUT!B210</f>
        <v>Implied Annualized Lapse Rate (%)</v>
      </c>
      <c r="B255" s="434">
        <f>INPUT!K210</f>
        <v>27.727028479312199</v>
      </c>
      <c r="C255" s="435" t="str">
        <f>INPUT!L210</f>
        <v>NM</v>
      </c>
      <c r="D255" s="434">
        <f>INPUT!M210</f>
        <v>27.921406411582211</v>
      </c>
      <c r="E255" s="435">
        <f>INPUT!N210</f>
        <v>2.0876421923474497</v>
      </c>
      <c r="F255" s="434">
        <f>INPUT!O210</f>
        <v>26.626924987580725</v>
      </c>
      <c r="G255" s="435">
        <f>INPUT!P210</f>
        <v>-1.1417017456706868</v>
      </c>
      <c r="H255" s="434">
        <f>INPUT!Q210</f>
        <v>27.368421052631582</v>
      </c>
      <c r="I255" s="435">
        <f>INPUT!R210</f>
        <v>7.0300751879699419</v>
      </c>
      <c r="J255" s="434">
        <f>INPUT!S210</f>
        <v>29.848078641644328</v>
      </c>
      <c r="K255" s="435">
        <f>INPUT!T210</f>
        <v>7.6497564963180054</v>
      </c>
      <c r="L255" s="434">
        <f>INPUT!U210</f>
        <v>24.967490247074124</v>
      </c>
      <c r="M255" s="435">
        <f>INPUT!V210</f>
        <v>-10.579396041034517</v>
      </c>
      <c r="N255" s="434">
        <f>INPUT!W210</f>
        <v>26.31361191559785</v>
      </c>
      <c r="O255" s="435">
        <f>INPUT!X210</f>
        <v>-1.1766776378759891</v>
      </c>
      <c r="P255" s="434">
        <f>INPUT!Y210</f>
        <v>26.052422557585388</v>
      </c>
      <c r="Q255" s="435">
        <f>INPUT!Z210</f>
        <v>-4.808456039591869</v>
      </c>
      <c r="R255" s="434">
        <f>INPUT!AA210</f>
        <v>29.895287958115187</v>
      </c>
      <c r="S255" s="435">
        <f>INPUT!AB210</f>
        <v>0.15816534470327603</v>
      </c>
      <c r="T255" s="434">
        <f>INPUT!AC210</f>
        <v>25.778103258879533</v>
      </c>
      <c r="U255" s="435">
        <f>INPUT!AD210</f>
        <v>3.2466739899914554</v>
      </c>
      <c r="V255" s="434">
        <f>INPUT!AE210</f>
        <v>25.540971975877969</v>
      </c>
      <c r="W255" s="435">
        <f>INPUT!AF210</f>
        <v>-2.9362747394700461</v>
      </c>
      <c r="X255" s="434">
        <f>INPUT!AG210</f>
        <v>28.063404548587183</v>
      </c>
      <c r="Y255" s="435">
        <f>INPUT!AH210</f>
        <v>7.7189827032660308</v>
      </c>
      <c r="Z255" s="434">
        <f>INPUT!AI210</f>
        <v>28.524482418665791</v>
      </c>
      <c r="AA255" s="435">
        <f>INPUT!AJ210</f>
        <v>-4.5853565330093655</v>
      </c>
      <c r="AB255" s="434">
        <f>INPUT!AK210</f>
        <v>26.692332370869426</v>
      </c>
      <c r="AC255" s="435">
        <f>INPUT!AL210</f>
        <v>3.5465336716539841</v>
      </c>
      <c r="AD255" s="434">
        <f>INPUT!AM210</f>
        <v>26.206896551724139</v>
      </c>
      <c r="AE255" s="435">
        <f>INPUT!AN210</f>
        <v>2.6072796934865972</v>
      </c>
      <c r="AF255" s="434">
        <f>INPUT!AO210</f>
        <v>27.068594278683484</v>
      </c>
      <c r="AG255" s="435">
        <f>INPUT!AP210</f>
        <v>-3.5448666542982954</v>
      </c>
      <c r="AH255" s="434">
        <f>INPUT!AQ210</f>
        <v>28.33432128037937</v>
      </c>
      <c r="AI255" s="435">
        <f>INPUT!AR210</f>
        <v>-0.66665938226448951</v>
      </c>
      <c r="AJ255" s="434">
        <f>INPUT!AS210</f>
        <v>25.95732242034493</v>
      </c>
      <c r="AK255" s="435">
        <f>INPUT!AT210</f>
        <v>-2.7536370382029496</v>
      </c>
      <c r="AL255" s="434">
        <f>INPUT!AU210</f>
        <v>24.871648602395894</v>
      </c>
      <c r="AM255" s="435">
        <f>INPUT!AV210</f>
        <v>-5.095025069805148</v>
      </c>
      <c r="AN255" s="434">
        <f>INPUT!AW210</f>
        <v>27.11297071129707</v>
      </c>
      <c r="AO255" s="435">
        <f>INPUT!AX210</f>
        <v>0.1639406618485939</v>
      </c>
      <c r="AP255" s="434">
        <f>INPUT!AY210</f>
        <v>29.102667744543247</v>
      </c>
      <c r="AQ255" s="435">
        <f>INPUT!AZ210</f>
        <v>2.7117164959089113</v>
      </c>
      <c r="AR255" s="434">
        <f>INPUT!BA210</f>
        <v>26.602819898909285</v>
      </c>
      <c r="AS255" s="435">
        <f>INPUT!BB210</f>
        <v>2.4867644979376768</v>
      </c>
      <c r="AT255" s="434">
        <f>INPUT!BC210</f>
        <v>25.964546402502609</v>
      </c>
      <c r="AU255" s="435">
        <f>INPUT!BD210</f>
        <v>4.3941510174015486</v>
      </c>
      <c r="AV255" s="434">
        <f>INPUT!BE210</f>
        <v>27.047716254146465</v>
      </c>
      <c r="AW255" s="435">
        <f>INPUT!BF210</f>
        <v>-0.24067616140424075</v>
      </c>
      <c r="AX255" s="434">
        <f>INPUT!BG210</f>
        <v>28.57839551328944</v>
      </c>
      <c r="AY255" s="435">
        <f>INPUT!BH210</f>
        <v>-1.8014576390582238</v>
      </c>
      <c r="AZ255" s="434">
        <f>INPUT!BI210</f>
        <v>27.307692307692307</v>
      </c>
      <c r="BA255" s="435">
        <f>INPUT!BJ210</f>
        <v>2.6496153846153891</v>
      </c>
      <c r="BB255" s="434">
        <f>INPUT!BK210</f>
        <v>26.125913699599153</v>
      </c>
      <c r="BC255" s="435">
        <f>INPUT!BL210</f>
        <v>0.62149091532364142</v>
      </c>
      <c r="BD255" s="434">
        <f>INPUT!BM210</f>
        <v>27.239150507848571</v>
      </c>
      <c r="BE255" s="435">
        <f>INPUT!BN210</f>
        <v>0.70776494364015452</v>
      </c>
      <c r="BF255" s="434">
        <f>INPUT!BO210</f>
        <v>28.736141906873613</v>
      </c>
      <c r="BG255" s="435">
        <f>INPUT!BP210</f>
        <v>0.5519777816456406</v>
      </c>
      <c r="BH255" s="434">
        <f>INPUT!BQ210</f>
        <v>26.878166997135931</v>
      </c>
      <c r="BI255" s="435">
        <f>INPUT!BR210</f>
        <v>-1.5729095879529198</v>
      </c>
      <c r="BJ255" s="434">
        <f>INPUT!BS210</f>
        <v>26.510721247563353</v>
      </c>
      <c r="BK255" s="435">
        <f>INPUT!BT210</f>
        <v>1.4728960387330181</v>
      </c>
      <c r="BL255" s="434">
        <f>INPUT!BU210</f>
        <v>28.803418803418801</v>
      </c>
      <c r="BM255" s="435">
        <f>INPUT!BV210</f>
        <v>5.7427205562798678</v>
      </c>
      <c r="BN255" s="434">
        <f>INPUT!BW210</f>
        <v>33.660471914804759</v>
      </c>
      <c r="BO255" s="435">
        <f>INPUT!BX210</f>
        <v>17.136364456612242</v>
      </c>
      <c r="BP255" s="434">
        <f>INPUT!BY210</f>
        <v>28.372387587080432</v>
      </c>
      <c r="BQ255" s="435">
        <f>INPUT!BZ210</f>
        <v>5.5592354571787572</v>
      </c>
      <c r="BR255" s="434">
        <f>INPUT!CA210</f>
        <v>26.149304091100799</v>
      </c>
      <c r="BS255" s="435">
        <f>INPUT!CB210</f>
        <v>-1.3632867740094867</v>
      </c>
      <c r="BT255" s="434">
        <f>INPUT!CC210</f>
        <v>19.857561793045665</v>
      </c>
      <c r="BU255" s="435">
        <f>INPUT!CD210</f>
        <v>-31.058316623550652</v>
      </c>
      <c r="BV255" s="434">
        <f>INPUT!CE210</f>
        <v>32.606941081517355</v>
      </c>
      <c r="BW255" s="435">
        <f>INPUT!CF210</f>
        <v>-3.1298754098097903</v>
      </c>
      <c r="BX255" s="434">
        <f>INPUT!CG210</f>
        <v>25.801150369761711</v>
      </c>
      <c r="BY255" s="435">
        <f>INPUT!CH210</f>
        <v>-9.0624633172907583</v>
      </c>
      <c r="BZ255" s="434">
        <f>INPUT!CI210</f>
        <v>25.700838960507465</v>
      </c>
      <c r="CA255" s="435">
        <f>INPUT!CJ210</f>
        <v>-1.7150174590916056</v>
      </c>
      <c r="CB255" s="434">
        <f>INPUT!CK210</f>
        <v>27.200326730651419</v>
      </c>
      <c r="CC255" s="435">
        <f>INPUT!CL210</f>
        <v>36.977172797605348</v>
      </c>
      <c r="CD255" s="434">
        <f>INPUT!CM210</f>
        <v>26.38246531268852</v>
      </c>
      <c r="CE255" s="435">
        <f>INPUT!CN210</f>
        <v>-19.089419498957739</v>
      </c>
      <c r="CF255" s="434">
        <f>INPUT!CO210</f>
        <v>23.770327243525397</v>
      </c>
      <c r="CG255" s="435">
        <f>INPUT!CP210</f>
        <v>-7.8710565115592157</v>
      </c>
      <c r="CH255" s="434">
        <f>INPUT!CQ210</f>
        <v>23.263199682413656</v>
      </c>
      <c r="CI255" s="435">
        <f>INPUT!CR210</f>
        <v>-9.4846681146850678</v>
      </c>
      <c r="CJ255" s="434">
        <f>INPUT!CS210</f>
        <v>27.05998033431662</v>
      </c>
      <c r="CK255" s="435">
        <f>INPUT!CT210</f>
        <v>-0.51597320033897054</v>
      </c>
      <c r="CL255" s="434">
        <f>INPUT!CU210</f>
        <v>23.284502698535082</v>
      </c>
      <c r="CM255" s="435">
        <f>INPUT!CV210</f>
        <v>-11.742506158677624</v>
      </c>
      <c r="CN255" s="434">
        <f>INPUT!CW210</f>
        <v>22.99026160015276</v>
      </c>
      <c r="CO255" s="435">
        <f>INPUT!CX210</f>
        <v>-3.2816781838168163</v>
      </c>
      <c r="CP255" s="434">
        <f>INPUT!CY210</f>
        <v>23.116147308781869</v>
      </c>
      <c r="CQ255" s="435">
        <f>INPUT!CZ210</f>
        <v>-0.63212445252298632</v>
      </c>
      <c r="CR255" s="434">
        <f>INPUT!DA210</f>
        <v>23.816679188580014</v>
      </c>
      <c r="CS255" s="435">
        <f>INPUT!DB210</f>
        <v>-11.985600527667618</v>
      </c>
      <c r="CT255" s="434">
        <f>INPUT!DC210</f>
        <v>26.123647037240872</v>
      </c>
      <c r="CU255" s="435">
        <f>INPUT!DD210</f>
        <v>12.193278832123866</v>
      </c>
      <c r="CV255" s="434">
        <f>INPUT!DE210</f>
        <v>22.627602727105213</v>
      </c>
      <c r="CW255" s="435">
        <f>INPUT!DF210</f>
        <v>-1.5774456130813963</v>
      </c>
      <c r="CX255" s="434">
        <f>INPUT!DG210</f>
        <v>23.340627279358134</v>
      </c>
      <c r="CY255" s="435">
        <f>INPUT!DH210</f>
        <v>0.97109595114486247</v>
      </c>
      <c r="CZ255" s="434">
        <f>INPUT!DI210</f>
        <v>23.370950127411721</v>
      </c>
      <c r="DA255" s="435">
        <f>INPUT!DJ210</f>
        <v>-1.8714996227602532</v>
      </c>
      <c r="DB255" s="434">
        <f>INPUT!DK210</f>
        <v>27.432675044883304</v>
      </c>
      <c r="DC255" s="435">
        <f>INPUT!DL210</f>
        <v>5.0108930264458618</v>
      </c>
      <c r="DD255" s="434">
        <f>INPUT!DM210</f>
        <v>22.012350163458049</v>
      </c>
      <c r="DE255" s="435">
        <f>INPUT!DN210</f>
        <v>-2.71903555611821</v>
      </c>
      <c r="DF255" s="434">
        <f>INPUT!DO210</f>
        <v>24.562037204262236</v>
      </c>
      <c r="DG255" s="435">
        <f>INPUT!DP210</f>
        <v>5.2329781470110026</v>
      </c>
      <c r="DH255" s="434">
        <f>INPUT!DQ210</f>
        <v>22.515837104072396</v>
      </c>
      <c r="DI255" s="435">
        <f>INPUT!DR210</f>
        <v>-3.6588714565624958</v>
      </c>
      <c r="DJ255" s="434">
        <f>INPUT!DS210</f>
        <v>26.605504587155966</v>
      </c>
      <c r="DK255" s="435">
        <f>INPUT!DT210</f>
        <v>-3.0152745088620869</v>
      </c>
      <c r="DL255" s="434">
        <f>INPUT!DU210</f>
        <v>23.327982878544677</v>
      </c>
      <c r="DM255" s="435">
        <f>INPUT!DV210</f>
        <v>5.9767935059958477</v>
      </c>
      <c r="DN255" s="434">
        <f>INPUT!DW210</f>
        <v>23.257467994310097</v>
      </c>
      <c r="DO255" s="435">
        <f>INPUT!DX210</f>
        <v>-5.3113233202242593</v>
      </c>
      <c r="DP255" s="434">
        <f>INPUT!DY210</f>
        <v>25.80415852141461</v>
      </c>
      <c r="DQ255" s="435">
        <f>INPUT!DZ210</f>
        <v>14.60448217911232</v>
      </c>
      <c r="DR255" s="434">
        <f>INPUT!EA210</f>
        <v>24.444444444444443</v>
      </c>
      <c r="DS255" s="435">
        <f>INPUT!EB210</f>
        <v>-8.1226053639846914</v>
      </c>
      <c r="DT255" s="434">
        <f>INPUT!EC210</f>
        <v>22.80334728033473</v>
      </c>
      <c r="DU255" s="435">
        <f>INPUT!ED210</f>
        <v>-2.2489539748953957</v>
      </c>
      <c r="DV255" s="434">
        <f>INPUT!EE210</f>
        <v>22.098679638637943</v>
      </c>
      <c r="DW255" s="435">
        <f>INPUT!EF210</f>
        <v>-4.9824355598625303</v>
      </c>
      <c r="DX255" s="434">
        <f>INPUT!EG210</f>
        <v>24.227698715723708</v>
      </c>
      <c r="DY255" s="435">
        <f>INPUT!EH210</f>
        <v>-6.1093246051120538</v>
      </c>
      <c r="DZ255" s="434">
        <f>INPUT!EI210</f>
        <v>25.169606512890098</v>
      </c>
      <c r="EA255" s="435">
        <f>INPUT!EJ210</f>
        <v>2.9665720981867816</v>
      </c>
      <c r="EB255" s="434">
        <f>INPUT!EK210</f>
        <v>22.669853192215772</v>
      </c>
      <c r="EC255" s="435">
        <f>INPUT!EL210</f>
        <v>-0.58541444147579558</v>
      </c>
      <c r="ED255" s="434">
        <f>INPUT!EM210</f>
        <v>21.829309758585516</v>
      </c>
      <c r="EE255" s="435">
        <f>INPUT!EN210</f>
        <v>-1.2189410609919515</v>
      </c>
      <c r="EF255" s="434">
        <f>INPUT!EO210</f>
        <v>25.181925875782706</v>
      </c>
      <c r="EG255" s="435">
        <f>INPUT!EP210</f>
        <v>3.9385794385816242</v>
      </c>
      <c r="EH255" s="434">
        <f>INPUT!EQ210</f>
        <v>25.169606512890098</v>
      </c>
      <c r="EI255" s="435">
        <f>INPUT!ER210</f>
        <v>0</v>
      </c>
      <c r="EJ255" s="434">
        <f>INPUT!ES210</f>
        <v>22.669853192215772</v>
      </c>
      <c r="EK255" s="435">
        <f>INPUT!ET210</f>
        <v>0</v>
      </c>
      <c r="EL255" s="434">
        <f>INPUT!EU210</f>
        <v>21.829309758585516</v>
      </c>
      <c r="EM255" s="435">
        <f>INPUT!EV210</f>
        <v>0</v>
      </c>
      <c r="EN255" s="434">
        <f>INPUT!EW210</f>
        <v>25.181925875782706</v>
      </c>
      <c r="EO255" s="435">
        <f>INPUT!EX210</f>
        <v>0</v>
      </c>
      <c r="EP255" s="434"/>
      <c r="EQ255" s="434">
        <f>INPUT!FF210</f>
        <v>29.792429792429793</v>
      </c>
      <c r="ER255" s="435">
        <f>INPUT!FG210</f>
        <v>16.575434552962641</v>
      </c>
      <c r="ES255" s="434">
        <f>INPUT!FH210</f>
        <v>29.070392262224608</v>
      </c>
      <c r="ET255" s="435">
        <f>INPUT!FI210</f>
        <v>-2.4235603985165888</v>
      </c>
      <c r="EU255" s="434">
        <f>INPUT!FJ210</f>
        <v>28.328865058087576</v>
      </c>
      <c r="EV255" s="435">
        <f>INPUT!FK210</f>
        <v>-2.5507987558207379</v>
      </c>
      <c r="EW255" s="434">
        <f>INPUT!FL210</f>
        <v>28.401271503365745</v>
      </c>
      <c r="EX255" s="435">
        <f>INPUT!FM210</f>
        <v>0.25559246771693633</v>
      </c>
      <c r="EY255" s="434">
        <f>INPUT!FN210</f>
        <v>28.064410121590537</v>
      </c>
      <c r="EZ255" s="435">
        <f>INPUT!FO210</f>
        <v>-1.1860785237565397</v>
      </c>
      <c r="FA255" s="434">
        <f>INPUT!FP210</f>
        <v>27.326615293420272</v>
      </c>
      <c r="FB255" s="435">
        <f>INPUT!FQ210</f>
        <v>-2.6289340305879594</v>
      </c>
      <c r="FC255" s="434">
        <f>INPUT!FR210</f>
        <v>27.863109673942333</v>
      </c>
      <c r="FD255" s="435">
        <f>INPUT!FS210</f>
        <v>1.9632668545351839</v>
      </c>
      <c r="FE255" s="434">
        <f>INPUT!FT210</f>
        <v>28.017556693489393</v>
      </c>
      <c r="FF255" s="435">
        <f>INPUT!FU210</f>
        <v>0.55430646957363994</v>
      </c>
      <c r="FG255" s="434">
        <f>INPUT!FV210</f>
        <v>28.203991130820398</v>
      </c>
      <c r="FH255" s="435">
        <f>INPUT!FW210</f>
        <v>0.66542004133547383</v>
      </c>
      <c r="FI255" s="434">
        <f>INPUT!FX210</f>
        <v>26.853205262058882</v>
      </c>
      <c r="FJ255" s="435">
        <f>INPUT!FY210</f>
        <v>-4.7893429780773928</v>
      </c>
      <c r="FK255" s="434">
        <f>INPUT!FZ210</f>
        <v>27.542372881355931</v>
      </c>
      <c r="FL255" s="435">
        <f>INPUT!GA210</f>
        <v>2.5664259166513048</v>
      </c>
      <c r="FM255" s="434">
        <f>INPUT!GB210</f>
        <v>25.356927408003216</v>
      </c>
      <c r="FN255" s="435">
        <f>INPUT!GC210</f>
        <v>-7.9348481801729376</v>
      </c>
      <c r="FO255" s="434">
        <f>INPUT!GD210</f>
        <v>23.631457208943715</v>
      </c>
      <c r="FP255" s="435">
        <f>INPUT!GE210</f>
        <v>-6.8047290245225156</v>
      </c>
      <c r="FQ255" s="434">
        <f>INPUT!GF210</f>
        <v>23.922216107136304</v>
      </c>
      <c r="FR255" s="435">
        <f>INPUT!GG210</f>
        <v>1.2303892037709208</v>
      </c>
      <c r="FS255" s="434">
        <f>INPUT!GH210</f>
        <v>23.98563734290844</v>
      </c>
      <c r="FT255" s="435">
        <f>INPUT!GI210</f>
        <v>0.26511438358429729</v>
      </c>
      <c r="FU255" s="434">
        <f>INPUT!GJ210</f>
        <v>24.594213126323218</v>
      </c>
      <c r="FV255" s="435">
        <f>INPUT!GK210</f>
        <v>2.5372508335481436</v>
      </c>
      <c r="FW255" s="434">
        <f>INPUT!GL210</f>
        <v>23.368055555555557</v>
      </c>
      <c r="FX255" s="435">
        <f>INPUT!GM210</f>
        <v>-4.9855531643551725</v>
      </c>
      <c r="FY255" s="434">
        <f>INPUT!GN210</f>
        <v>23.677069199457261</v>
      </c>
      <c r="FZ255" s="435">
        <f>INPUT!GO210</f>
        <v>1.3223763661766919</v>
      </c>
      <c r="GA255" s="434">
        <f>INPUT!GP210</f>
        <v>23.740571676816497</v>
      </c>
      <c r="GB255" s="435">
        <f>INPUT!GQ210</f>
        <v>0.26820244019345463</v>
      </c>
      <c r="GC255" s="434">
        <f>INPUT!GR210</f>
        <v>20.399999999999999</v>
      </c>
      <c r="GD255" s="435">
        <f>INPUT!GS210</f>
        <v>-14.071150949067857</v>
      </c>
      <c r="GE255" s="434">
        <f>INPUT!GT210</f>
        <v>20.399999999999999</v>
      </c>
      <c r="GF255" s="435">
        <f>INPUT!GU210</f>
        <v>0</v>
      </c>
      <c r="GG255" s="434">
        <f>INPUT!GV210</f>
        <v>20.399999999999999</v>
      </c>
      <c r="GH255" s="435">
        <f>INPUT!GW210</f>
        <v>0</v>
      </c>
      <c r="GI255" s="434">
        <f>INPUT!GX210</f>
        <v>20.399999999999999</v>
      </c>
      <c r="GJ255" s="435">
        <f>INPUT!GY210</f>
        <v>0</v>
      </c>
      <c r="GK255" s="435">
        <f>INPUT!GZ210</f>
        <v>-2.9354948465392994</v>
      </c>
      <c r="GL255" s="436"/>
    </row>
    <row r="256" spans="1:194" ht="12" hidden="1" customHeight="1" outlineLevel="1" x14ac:dyDescent="0.2">
      <c r="A256" s="433" t="str">
        <f>INPUT!B211</f>
        <v>Persistency (Implied)</v>
      </c>
      <c r="B256" s="434">
        <f>INPUT!K211</f>
        <v>72.272971520687804</v>
      </c>
      <c r="C256" s="435" t="str">
        <f>INPUT!L211</f>
        <v>NM</v>
      </c>
      <c r="D256" s="434">
        <f>INPUT!M211</f>
        <v>72.078593588417789</v>
      </c>
      <c r="E256" s="435">
        <f>INPUT!N211</f>
        <v>-0.78593588417786853</v>
      </c>
      <c r="F256" s="434">
        <f>INPUT!O211</f>
        <v>73.373075012419278</v>
      </c>
      <c r="G256" s="435">
        <f>INPUT!P211</f>
        <v>0.42086984318985277</v>
      </c>
      <c r="H256" s="434">
        <f>INPUT!Q211</f>
        <v>72.631578947368411</v>
      </c>
      <c r="I256" s="435">
        <f>INPUT!R211</f>
        <v>-2.4152405553761969</v>
      </c>
      <c r="J256" s="434">
        <f>INPUT!S211</f>
        <v>70.151921358355679</v>
      </c>
      <c r="K256" s="435">
        <f>INPUT!T211</f>
        <v>-2.9347764699628853</v>
      </c>
      <c r="L256" s="434">
        <f>INPUT!U211</f>
        <v>75.032509752925876</v>
      </c>
      <c r="M256" s="435">
        <f>INPUT!V211</f>
        <v>4.0981878494681823</v>
      </c>
      <c r="N256" s="434">
        <f>INPUT!W211</f>
        <v>73.686388084402154</v>
      </c>
      <c r="O256" s="435">
        <f>INPUT!X211</f>
        <v>0.42701368578301757</v>
      </c>
      <c r="P256" s="434">
        <f>INPUT!Y211</f>
        <v>73.947577442414612</v>
      </c>
      <c r="Q256" s="435">
        <f>INPUT!Z211</f>
        <v>1.8118819859331836</v>
      </c>
      <c r="R256" s="434">
        <f>INPUT!AA211</f>
        <v>70.10471204188481</v>
      </c>
      <c r="S256" s="435">
        <f>INPUT!AB211</f>
        <v>-6.7295828192237561E-2</v>
      </c>
      <c r="T256" s="434">
        <f>INPUT!AC211</f>
        <v>74.221896741120474</v>
      </c>
      <c r="U256" s="435">
        <f>INPUT!AD211</f>
        <v>-1.0803490573281671</v>
      </c>
      <c r="V256" s="434">
        <f>INPUT!AE211</f>
        <v>74.459028024122034</v>
      </c>
      <c r="W256" s="435">
        <f>INPUT!AF211</f>
        <v>1.0485517879297968</v>
      </c>
      <c r="X256" s="434">
        <f>INPUT!AG211</f>
        <v>71.936595451412813</v>
      </c>
      <c r="Y256" s="435">
        <f>INPUT!AH211</f>
        <v>-2.7194697386372368</v>
      </c>
      <c r="Z256" s="434">
        <f>INPUT!AI211</f>
        <v>71.475517581334202</v>
      </c>
      <c r="AA256" s="435">
        <f>INPUT!AJ211</f>
        <v>1.9553686186320585</v>
      </c>
      <c r="AB256" s="434">
        <f>INPUT!AK211</f>
        <v>73.307667629130577</v>
      </c>
      <c r="AC256" s="435">
        <f>INPUT!AL211</f>
        <v>-1.231751211072718</v>
      </c>
      <c r="AD256" s="434">
        <f>INPUT!AM211</f>
        <v>73.793103448275858</v>
      </c>
      <c r="AE256" s="435">
        <f>INPUT!AN211</f>
        <v>-0.89435034745610764</v>
      </c>
      <c r="AF256" s="434">
        <f>INPUT!AO211</f>
        <v>72.931405721316509</v>
      </c>
      <c r="AG256" s="435">
        <f>INPUT!AP211</f>
        <v>1.3828987369517654</v>
      </c>
      <c r="AH256" s="434">
        <f>INPUT!AQ211</f>
        <v>71.66567871962063</v>
      </c>
      <c r="AI256" s="435">
        <f>INPUT!AR211</f>
        <v>0.26605073278418434</v>
      </c>
      <c r="AJ256" s="434">
        <f>INPUT!AS211</f>
        <v>74.042677579655077</v>
      </c>
      <c r="AK256" s="435">
        <f>INPUT!AT211</f>
        <v>1.0026372060327748</v>
      </c>
      <c r="AL256" s="434">
        <f>INPUT!AU211</f>
        <v>75.128351397604106</v>
      </c>
      <c r="AM256" s="435">
        <f>INPUT!AV211</f>
        <v>1.8094481556317321</v>
      </c>
      <c r="AN256" s="434">
        <f>INPUT!AW211</f>
        <v>72.887029288702934</v>
      </c>
      <c r="AO256" s="435">
        <f>INPUT!AX211</f>
        <v>-6.0846808277825737E-2</v>
      </c>
      <c r="AP256" s="434">
        <f>INPUT!AY211</f>
        <v>70.897332255456746</v>
      </c>
      <c r="AQ256" s="435">
        <f>INPUT!AZ211</f>
        <v>-1.0721261249333924</v>
      </c>
      <c r="AR256" s="434">
        <f>INPUT!BA211</f>
        <v>73.397180101090711</v>
      </c>
      <c r="AS256" s="435">
        <f>INPUT!BB211</f>
        <v>-0.87179110705436491</v>
      </c>
      <c r="AT256" s="434">
        <f>INPUT!BC211</f>
        <v>74.035453597497394</v>
      </c>
      <c r="AU256" s="435">
        <f>INPUT!BD211</f>
        <v>-1.4547075501800011</v>
      </c>
      <c r="AV256" s="434">
        <f>INPUT!BE211</f>
        <v>72.952283745853535</v>
      </c>
      <c r="AW256" s="435">
        <f>INPUT!BF211</f>
        <v>8.9528216182510612E-2</v>
      </c>
      <c r="AX256" s="434">
        <f>INPUT!BG211</f>
        <v>71.421604486710564</v>
      </c>
      <c r="AY256" s="435">
        <f>INPUT!BH211</f>
        <v>0.73948090086770613</v>
      </c>
      <c r="AZ256" s="434">
        <f>INPUT!BI211</f>
        <v>72.692307692307693</v>
      </c>
      <c r="BA256" s="435">
        <f>INPUT!BJ211</f>
        <v>-0.96035352831292942</v>
      </c>
      <c r="BB256" s="434">
        <f>INPUT!BK211</f>
        <v>73.874086300400847</v>
      </c>
      <c r="BC256" s="435">
        <f>INPUT!BL211</f>
        <v>-0.21795949002195725</v>
      </c>
      <c r="BD256" s="434">
        <f>INPUT!BM211</f>
        <v>72.760849492151436</v>
      </c>
      <c r="BE256" s="435">
        <f>INPUT!BN211</f>
        <v>-0.26241022744264431</v>
      </c>
      <c r="BF256" s="434">
        <f>INPUT!BO211</f>
        <v>71.263858093126387</v>
      </c>
      <c r="BG256" s="435">
        <f>INPUT!BP211</f>
        <v>-0.22086649371413358</v>
      </c>
      <c r="BH256" s="434">
        <f>INPUT!BQ211</f>
        <v>73.121833002864065</v>
      </c>
      <c r="BI256" s="435">
        <f>INPUT!BR211</f>
        <v>0.59088137960134901</v>
      </c>
      <c r="BJ256" s="434">
        <f>INPUT!BS211</f>
        <v>73.489278752436647</v>
      </c>
      <c r="BK256" s="435">
        <f>INPUT!BT211</f>
        <v>-0.52089652439073486</v>
      </c>
      <c r="BL256" s="434">
        <f>INPUT!BU211</f>
        <v>71.196581196581207</v>
      </c>
      <c r="BM256" s="435">
        <f>INPUT!BV211</f>
        <v>-2.1498763503839613</v>
      </c>
      <c r="BN256" s="434">
        <f>INPUT!BW211</f>
        <v>66.339528085195241</v>
      </c>
      <c r="BO256" s="435">
        <f>INPUT!BX211</f>
        <v>-6.9099963708056826</v>
      </c>
      <c r="BP256" s="434">
        <f>INPUT!BY211</f>
        <v>71.627612412919575</v>
      </c>
      <c r="BQ256" s="435">
        <f>INPUT!BZ211</f>
        <v>-2.0434670857963355</v>
      </c>
      <c r="BR256" s="434">
        <f>INPUT!CA211</f>
        <v>73.850695908899198</v>
      </c>
      <c r="BS256" s="435">
        <f>INPUT!CB211</f>
        <v>0.49179575932436492</v>
      </c>
      <c r="BT256" s="434">
        <f>INPUT!CC211</f>
        <v>80.142438206954338</v>
      </c>
      <c r="BU256" s="435">
        <f>INPUT!CD211</f>
        <v>12.565009246262381</v>
      </c>
      <c r="BV256" s="434">
        <f>INPUT!CE211</f>
        <v>67.393058918482637</v>
      </c>
      <c r="BW256" s="435">
        <f>INPUT!CF211</f>
        <v>1.5880891283013288</v>
      </c>
      <c r="BX256" s="434">
        <f>INPUT!CG211</f>
        <v>74.198849630238286</v>
      </c>
      <c r="BY256" s="435">
        <f>INPUT!CH211</f>
        <v>3.589729059368918</v>
      </c>
      <c r="BZ256" s="434">
        <f>INPUT!CI211</f>
        <v>74.299161039492532</v>
      </c>
      <c r="CA256" s="435">
        <f>INPUT!CJ211</f>
        <v>0.60725918026087733</v>
      </c>
      <c r="CB256" s="434">
        <f>INPUT!CK211</f>
        <v>72.799673269348574</v>
      </c>
      <c r="CC256" s="435">
        <f>INPUT!CL211</f>
        <v>-9.1621431814244421</v>
      </c>
      <c r="CD256" s="434">
        <f>INPUT!CM211</f>
        <v>73.617534687311476</v>
      </c>
      <c r="CE256" s="435">
        <f>INPUT!CN211</f>
        <v>9.2360784162621954</v>
      </c>
      <c r="CF256" s="434">
        <f>INPUT!CO211</f>
        <v>76.229672756474599</v>
      </c>
      <c r="CG256" s="435">
        <f>INPUT!CP211</f>
        <v>2.7370008246174971</v>
      </c>
      <c r="CH256" s="434">
        <f>INPUT!CQ211</f>
        <v>76.736800317586344</v>
      </c>
      <c r="CI256" s="435">
        <f>INPUT!CR211</f>
        <v>3.2808436111386508</v>
      </c>
      <c r="CJ256" s="434">
        <f>INPUT!CS211</f>
        <v>72.94001966568338</v>
      </c>
      <c r="CK256" s="435">
        <f>INPUT!CT211</f>
        <v>0.19278437667644699</v>
      </c>
      <c r="CL256" s="434">
        <f>INPUT!CU211</f>
        <v>76.715497301464922</v>
      </c>
      <c r="CM256" s="435">
        <f>INPUT!CV211</f>
        <v>4.2081857635031694</v>
      </c>
      <c r="CN256" s="434">
        <f>INPUT!CW211</f>
        <v>77.009738399847237</v>
      </c>
      <c r="CO256" s="435">
        <f>INPUT!CX211</f>
        <v>1.0233097102025468</v>
      </c>
      <c r="CP256" s="434">
        <f>INPUT!CY211</f>
        <v>76.883852691218124</v>
      </c>
      <c r="CQ256" s="435">
        <f>INPUT!CZ211</f>
        <v>0.1916321413235611</v>
      </c>
      <c r="CR256" s="434">
        <f>INPUT!DA211</f>
        <v>76.183320811419989</v>
      </c>
      <c r="CS256" s="435">
        <f>INPUT!DB211</f>
        <v>4.4465317676113836</v>
      </c>
      <c r="CT256" s="434">
        <f>INPUT!DC211</f>
        <v>73.876352962759128</v>
      </c>
      <c r="CU256" s="435">
        <f>INPUT!DD211</f>
        <v>-3.700874580202429</v>
      </c>
      <c r="CV256" s="434">
        <f>INPUT!DE211</f>
        <v>77.372397272894787</v>
      </c>
      <c r="CW256" s="435">
        <f>INPUT!DF211</f>
        <v>0.47092599011901992</v>
      </c>
      <c r="CX256" s="434">
        <f>INPUT!DG211</f>
        <v>76.659372720641869</v>
      </c>
      <c r="CY256" s="435">
        <f>INPUT!DH211</f>
        <v>-0.29197284308555282</v>
      </c>
      <c r="CZ256" s="434">
        <f>INPUT!DI211</f>
        <v>76.629049872588283</v>
      </c>
      <c r="DA256" s="435">
        <f>INPUT!DJ211</f>
        <v>0.58507433965975242</v>
      </c>
      <c r="DB256" s="434">
        <f>INPUT!DK211</f>
        <v>72.567324955116703</v>
      </c>
      <c r="DC256" s="435">
        <f>INPUT!DL211</f>
        <v>-1.7719174744620925</v>
      </c>
      <c r="DD256" s="434">
        <f>INPUT!DM211</f>
        <v>77.987649836541948</v>
      </c>
      <c r="DE256" s="435">
        <f>INPUT!DN211</f>
        <v>0.79518353486858206</v>
      </c>
      <c r="DF256" s="434">
        <f>INPUT!DO211</f>
        <v>75.437962795737761</v>
      </c>
      <c r="DG256" s="435">
        <f>INPUT!DP211</f>
        <v>-1.5932949638853833</v>
      </c>
      <c r="DH256" s="434">
        <f>INPUT!DQ211</f>
        <v>77.484162895927597</v>
      </c>
      <c r="DI256" s="435">
        <f>INPUT!DR211</f>
        <v>1.1159123397211923</v>
      </c>
      <c r="DJ256" s="434">
        <f>INPUT!DS211</f>
        <v>73.394495412844037</v>
      </c>
      <c r="DK256" s="435">
        <f>INPUT!DT211</f>
        <v>1.1398662665861536</v>
      </c>
      <c r="DL256" s="434">
        <f>INPUT!DU211</f>
        <v>76.672017121455326</v>
      </c>
      <c r="DM256" s="435">
        <f>INPUT!DV211</f>
        <v>-1.686975717109207</v>
      </c>
      <c r="DN256" s="434">
        <f>INPUT!DW211</f>
        <v>76.742532005689895</v>
      </c>
      <c r="DO256" s="435">
        <f>INPUT!DX211</f>
        <v>1.7293272002645299</v>
      </c>
      <c r="DP256" s="434">
        <f>INPUT!DY211</f>
        <v>74.195841478585393</v>
      </c>
      <c r="DQ256" s="435">
        <f>INPUT!DZ211</f>
        <v>-4.2438626093939895</v>
      </c>
      <c r="DR256" s="434">
        <f>INPUT!EA211</f>
        <v>75.555555555555557</v>
      </c>
      <c r="DS256" s="435">
        <f>INPUT!EB211</f>
        <v>2.9444444444444384</v>
      </c>
      <c r="DT256" s="434">
        <f>INPUT!EC211</f>
        <v>77.196652719665266</v>
      </c>
      <c r="DU256" s="435">
        <f>INPUT!ED211</f>
        <v>0.6842595485375913</v>
      </c>
      <c r="DV256" s="434">
        <f>INPUT!EE211</f>
        <v>77.901320361362053</v>
      </c>
      <c r="DW256" s="435">
        <f>INPUT!EF211</f>
        <v>1.5099688860751304</v>
      </c>
      <c r="DX256" s="434">
        <f>INPUT!EG211</f>
        <v>75.772301284276296</v>
      </c>
      <c r="DY256" s="435">
        <f>INPUT!EH211</f>
        <v>2.1247279824246013</v>
      </c>
      <c r="DZ256" s="434">
        <f>INPUT!EI211</f>
        <v>74.830393487109902</v>
      </c>
      <c r="EA256" s="435">
        <f>INPUT!EJ211</f>
        <v>-0.95977332588395026</v>
      </c>
      <c r="EB256" s="434">
        <f>INPUT!EK211</f>
        <v>77.330146807784232</v>
      </c>
      <c r="EC256" s="435">
        <f>INPUT!EL211</f>
        <v>0.17292730114055743</v>
      </c>
      <c r="ED256" s="434">
        <f>INPUT!EM211</f>
        <v>78.170690241414491</v>
      </c>
      <c r="EE256" s="435">
        <f>INPUT!EN211</f>
        <v>0.34578345887195105</v>
      </c>
      <c r="EF256" s="434">
        <f>INPUT!EO211</f>
        <v>74.81807412421729</v>
      </c>
      <c r="EG256" s="435">
        <f>INPUT!EP211</f>
        <v>-1.2593350655657365</v>
      </c>
      <c r="EH256" s="434">
        <f>INPUT!EQ211</f>
        <v>74.830393487109902</v>
      </c>
      <c r="EI256" s="435">
        <f>INPUT!ER211</f>
        <v>0</v>
      </c>
      <c r="EJ256" s="434">
        <f>INPUT!ES211</f>
        <v>77.330146807784232</v>
      </c>
      <c r="EK256" s="435">
        <f>INPUT!ET211</f>
        <v>0</v>
      </c>
      <c r="EL256" s="434">
        <f>INPUT!EU211</f>
        <v>78.170690241414491</v>
      </c>
      <c r="EM256" s="435">
        <f>INPUT!EV211</f>
        <v>0</v>
      </c>
      <c r="EN256" s="434">
        <f>INPUT!EW211</f>
        <v>74.81807412421729</v>
      </c>
      <c r="EO256" s="435">
        <f>INPUT!EX211</f>
        <v>0</v>
      </c>
      <c r="EP256" s="434"/>
      <c r="EQ256" s="434">
        <f>INPUT!FF211</f>
        <v>70.2075702075702</v>
      </c>
      <c r="ER256" s="435">
        <f>INPUT!FG211</f>
        <v>-5.6903131155783049</v>
      </c>
      <c r="ES256" s="434">
        <f>INPUT!FH211</f>
        <v>70.929607737775399</v>
      </c>
      <c r="ET256" s="435">
        <f>INPUT!FI211</f>
        <v>1.0284325865009603</v>
      </c>
      <c r="EU256" s="434">
        <f>INPUT!FJ211</f>
        <v>71.671134941912428</v>
      </c>
      <c r="EV256" s="435">
        <f>INPUT!FK211</f>
        <v>1.0454410052265217</v>
      </c>
      <c r="EW256" s="434">
        <f>INPUT!FL211</f>
        <v>71.598728496634251</v>
      </c>
      <c r="EX256" s="435">
        <f>INPUT!FM211</f>
        <v>-0.10102595045671237</v>
      </c>
      <c r="EY256" s="434">
        <f>INPUT!FN211</f>
        <v>71.935589878409459</v>
      </c>
      <c r="EZ256" s="435">
        <f>INPUT!FO211</f>
        <v>0.47048514526488727</v>
      </c>
      <c r="FA256" s="434">
        <f>INPUT!FP211</f>
        <v>72.673384706579725</v>
      </c>
      <c r="FB256" s="435">
        <f>INPUT!FQ211</f>
        <v>1.0256325546469158</v>
      </c>
      <c r="FC256" s="434">
        <f>INPUT!FR211</f>
        <v>72.136890326057667</v>
      </c>
      <c r="FD256" s="435">
        <f>INPUT!FS211</f>
        <v>-0.73822676993532399</v>
      </c>
      <c r="FE256" s="434">
        <f>INPUT!FT211</f>
        <v>71.982443306510604</v>
      </c>
      <c r="FF256" s="435">
        <f>INPUT!FU211</f>
        <v>-0.2141026856702144</v>
      </c>
      <c r="FG256" s="434">
        <f>INPUT!FV211</f>
        <v>71.796008869179602</v>
      </c>
      <c r="FH256" s="435">
        <f>INPUT!FW211</f>
        <v>-0.25899987381248213</v>
      </c>
      <c r="FI256" s="434">
        <f>INPUT!FX211</f>
        <v>73.146794737941121</v>
      </c>
      <c r="FJ256" s="435">
        <f>INPUT!FY211</f>
        <v>1.8814219481514627</v>
      </c>
      <c r="FK256" s="434">
        <f>INPUT!FZ211</f>
        <v>72.457627118644069</v>
      </c>
      <c r="FL256" s="435">
        <f>INPUT!GA211</f>
        <v>-0.94217063340381602</v>
      </c>
      <c r="FM256" s="434">
        <f>INPUT!GB211</f>
        <v>74.643072591996784</v>
      </c>
      <c r="FN256" s="435">
        <f>INPUT!GC211</f>
        <v>3.0161703608844403</v>
      </c>
      <c r="FO256" s="434">
        <f>INPUT!GD211</f>
        <v>76.368542791056285</v>
      </c>
      <c r="FP256" s="435">
        <f>INPUT!GE211</f>
        <v>2.3116280441602743</v>
      </c>
      <c r="FQ256" s="434">
        <f>INPUT!GF211</f>
        <v>76.077783892863692</v>
      </c>
      <c r="FR256" s="435">
        <f>INPUT!GG211</f>
        <v>-0.38073123771407147</v>
      </c>
      <c r="FS256" s="434">
        <f>INPUT!GH211</f>
        <v>76.014362657091567</v>
      </c>
      <c r="FT256" s="435">
        <f>INPUT!GI211</f>
        <v>-8.336367402793643E-2</v>
      </c>
      <c r="FU256" s="434">
        <f>INPUT!GJ211</f>
        <v>75.405786873676789</v>
      </c>
      <c r="FV256" s="435">
        <f>INPUT!GK211</f>
        <v>-0.80060630931041432</v>
      </c>
      <c r="FW256" s="434">
        <f>INPUT!GL211</f>
        <v>76.631944444444443</v>
      </c>
      <c r="FX256" s="435">
        <f>INPUT!GM211</f>
        <v>1.6260788748505117</v>
      </c>
      <c r="FY256" s="434">
        <f>INPUT!GN211</f>
        <v>76.322930800542736</v>
      </c>
      <c r="FZ256" s="435">
        <f>INPUT!GO211</f>
        <v>-0.40324390323376313</v>
      </c>
      <c r="GA256" s="434">
        <f>INPUT!GP211</f>
        <v>76.259428323183499</v>
      </c>
      <c r="GB256" s="435">
        <f>INPUT!GQ211</f>
        <v>-8.3202357002232219E-2</v>
      </c>
      <c r="GC256" s="434">
        <f>INPUT!GR211</f>
        <v>79.599999999999994</v>
      </c>
      <c r="GD256" s="435">
        <f>INPUT!GS211</f>
        <v>4.3805359550550538</v>
      </c>
      <c r="GE256" s="434">
        <f>INPUT!GT211</f>
        <v>79.599999999999994</v>
      </c>
      <c r="GF256" s="435">
        <f>INPUT!GU211</f>
        <v>0</v>
      </c>
      <c r="GG256" s="434">
        <f>INPUT!GV211</f>
        <v>79.599999999999994</v>
      </c>
      <c r="GH256" s="435">
        <f>INPUT!GW211</f>
        <v>0</v>
      </c>
      <c r="GI256" s="434">
        <f>INPUT!GX211</f>
        <v>79.599999999999994</v>
      </c>
      <c r="GJ256" s="435">
        <f>INPUT!GY211</f>
        <v>0</v>
      </c>
      <c r="GK256" s="435">
        <f>INPUT!GZ211</f>
        <v>0.84435806246405676</v>
      </c>
      <c r="GL256" s="436"/>
    </row>
    <row r="257" spans="1:194" ht="12" hidden="1" customHeight="1" outlineLevel="1" x14ac:dyDescent="0.2">
      <c r="B257" s="436"/>
      <c r="C257" s="435"/>
      <c r="D257" s="436"/>
      <c r="E257" s="435"/>
      <c r="F257" s="436"/>
      <c r="G257" s="435"/>
      <c r="H257" s="436"/>
      <c r="I257" s="435"/>
      <c r="J257" s="436"/>
      <c r="K257" s="435"/>
      <c r="L257" s="436"/>
      <c r="M257" s="435"/>
      <c r="N257" s="436"/>
      <c r="O257" s="435"/>
      <c r="P257" s="436"/>
      <c r="Q257" s="435"/>
      <c r="R257" s="436"/>
      <c r="S257" s="435"/>
      <c r="T257" s="436"/>
      <c r="U257" s="435"/>
      <c r="V257" s="436"/>
      <c r="W257" s="435"/>
      <c r="X257" s="436"/>
      <c r="Y257" s="435"/>
      <c r="Z257" s="436"/>
      <c r="AA257" s="435"/>
      <c r="AB257" s="436"/>
      <c r="AC257" s="435"/>
      <c r="AD257" s="436"/>
      <c r="AE257" s="435"/>
      <c r="AF257" s="436"/>
      <c r="AG257" s="435"/>
      <c r="AH257" s="436"/>
      <c r="AI257" s="435"/>
      <c r="AJ257" s="436"/>
      <c r="AK257" s="435"/>
      <c r="AL257" s="436"/>
      <c r="AM257" s="435"/>
      <c r="AN257" s="436"/>
      <c r="AO257" s="435"/>
      <c r="AP257" s="436"/>
      <c r="AQ257" s="435"/>
      <c r="AR257" s="436"/>
      <c r="AS257" s="435"/>
      <c r="AT257" s="436"/>
      <c r="AU257" s="435"/>
      <c r="AV257" s="436"/>
      <c r="AW257" s="435"/>
      <c r="AX257" s="436"/>
      <c r="AY257" s="435"/>
      <c r="AZ257" s="436"/>
      <c r="BA257" s="435"/>
      <c r="BB257" s="436"/>
      <c r="BC257" s="435"/>
      <c r="BD257" s="436"/>
      <c r="BE257" s="435"/>
      <c r="BF257" s="436"/>
      <c r="BG257" s="435"/>
      <c r="BH257" s="436"/>
      <c r="BI257" s="435"/>
      <c r="BJ257" s="436"/>
      <c r="BK257" s="435"/>
      <c r="BL257" s="436"/>
      <c r="BM257" s="435"/>
      <c r="BN257" s="436"/>
      <c r="BO257" s="435"/>
      <c r="BP257" s="436"/>
      <c r="BQ257" s="435"/>
      <c r="BR257" s="436"/>
      <c r="BS257" s="435"/>
      <c r="BT257" s="436"/>
      <c r="BU257" s="435"/>
      <c r="BV257" s="436"/>
      <c r="BW257" s="435"/>
      <c r="BX257" s="436"/>
      <c r="BY257" s="435"/>
      <c r="BZ257" s="436"/>
      <c r="CA257" s="435"/>
      <c r="CB257" s="436"/>
      <c r="CC257" s="435"/>
      <c r="CD257" s="436"/>
      <c r="CE257" s="435"/>
      <c r="CF257" s="436"/>
      <c r="CG257" s="435"/>
      <c r="CH257" s="436"/>
      <c r="CI257" s="435"/>
      <c r="CJ257" s="436"/>
      <c r="CK257" s="435"/>
      <c r="CL257" s="436"/>
      <c r="CM257" s="435"/>
      <c r="CN257" s="436"/>
      <c r="CO257" s="435"/>
      <c r="CP257" s="436"/>
      <c r="CQ257" s="435"/>
      <c r="CR257" s="436"/>
      <c r="CS257" s="435"/>
      <c r="CT257" s="436"/>
      <c r="CU257" s="435"/>
      <c r="CV257" s="436"/>
      <c r="CW257" s="435"/>
      <c r="CX257" s="436"/>
      <c r="CY257" s="435"/>
      <c r="CZ257" s="436"/>
      <c r="DA257" s="435"/>
      <c r="DB257" s="436"/>
      <c r="DC257" s="435"/>
      <c r="DD257" s="436"/>
      <c r="DE257" s="435"/>
      <c r="DF257" s="436"/>
      <c r="DG257" s="435"/>
      <c r="DH257" s="436"/>
      <c r="DI257" s="435"/>
      <c r="DJ257" s="436"/>
      <c r="DK257" s="435"/>
      <c r="DL257" s="436"/>
      <c r="DM257" s="435"/>
      <c r="DN257" s="436"/>
      <c r="DO257" s="435"/>
      <c r="DP257" s="436"/>
      <c r="DQ257" s="435"/>
      <c r="DR257" s="436"/>
      <c r="DS257" s="435"/>
      <c r="DT257" s="436"/>
      <c r="DU257" s="435"/>
      <c r="DV257" s="436"/>
      <c r="DW257" s="435"/>
      <c r="DX257" s="436"/>
      <c r="DY257" s="435"/>
      <c r="DZ257" s="436"/>
      <c r="EA257" s="435"/>
      <c r="EB257" s="436"/>
      <c r="EC257" s="435"/>
      <c r="ED257" s="436"/>
      <c r="EE257" s="435"/>
      <c r="EF257" s="436"/>
      <c r="EG257" s="435"/>
      <c r="EH257" s="436"/>
      <c r="EI257" s="435"/>
      <c r="EJ257" s="436"/>
      <c r="EK257" s="435"/>
      <c r="EL257" s="436"/>
      <c r="EM257" s="435"/>
      <c r="EN257" s="436"/>
      <c r="EO257" s="435"/>
      <c r="EP257" s="436"/>
      <c r="EQ257" s="436"/>
      <c r="ER257" s="435"/>
      <c r="ES257" s="436"/>
      <c r="ET257" s="435"/>
      <c r="EU257" s="436"/>
      <c r="EV257" s="435"/>
      <c r="EW257" s="436"/>
      <c r="EX257" s="435"/>
      <c r="EY257" s="436"/>
      <c r="EZ257" s="435"/>
      <c r="FA257" s="436"/>
      <c r="FB257" s="435"/>
      <c r="FC257" s="436"/>
      <c r="FD257" s="435"/>
      <c r="FE257" s="436"/>
      <c r="FF257" s="435"/>
      <c r="FG257" s="436"/>
      <c r="FH257" s="435"/>
      <c r="FI257" s="436"/>
      <c r="FJ257" s="435"/>
      <c r="FK257" s="436"/>
      <c r="FL257" s="435"/>
      <c r="FM257" s="436"/>
      <c r="FN257" s="435"/>
      <c r="FO257" s="436"/>
      <c r="FP257" s="435"/>
      <c r="FQ257" s="436"/>
      <c r="FR257" s="435"/>
      <c r="FS257" s="436"/>
      <c r="FT257" s="435"/>
      <c r="FU257" s="436"/>
      <c r="FV257" s="435"/>
      <c r="FW257" s="436"/>
      <c r="FX257" s="435"/>
      <c r="FY257" s="436"/>
      <c r="FZ257" s="435"/>
      <c r="GA257" s="436"/>
      <c r="GB257" s="435"/>
      <c r="GC257" s="436"/>
      <c r="GD257" s="435"/>
      <c r="GE257" s="436"/>
      <c r="GF257" s="435"/>
      <c r="GG257" s="436"/>
      <c r="GH257" s="435"/>
      <c r="GI257" s="436"/>
      <c r="GJ257" s="435"/>
      <c r="GK257" s="435"/>
      <c r="GL257" s="436"/>
    </row>
    <row r="258" spans="1:194" ht="12" hidden="1" customHeight="1" outlineLevel="1" x14ac:dyDescent="0.2">
      <c r="A258" s="437" t="s">
        <v>138</v>
      </c>
      <c r="B258" s="436"/>
      <c r="C258" s="435"/>
      <c r="D258" s="436"/>
      <c r="E258" s="435"/>
      <c r="F258" s="436"/>
      <c r="G258" s="435"/>
      <c r="H258" s="436"/>
      <c r="I258" s="435"/>
      <c r="J258" s="436"/>
      <c r="K258" s="435"/>
      <c r="L258" s="436"/>
      <c r="M258" s="435"/>
      <c r="N258" s="436"/>
      <c r="O258" s="435"/>
      <c r="P258" s="436"/>
      <c r="Q258" s="435"/>
      <c r="R258" s="436"/>
      <c r="S258" s="435"/>
      <c r="T258" s="436"/>
      <c r="U258" s="435"/>
      <c r="V258" s="436"/>
      <c r="W258" s="435"/>
      <c r="X258" s="436"/>
      <c r="Y258" s="435"/>
      <c r="Z258" s="436"/>
      <c r="AA258" s="435"/>
      <c r="AB258" s="436"/>
      <c r="AC258" s="435"/>
      <c r="AD258" s="436"/>
      <c r="AE258" s="435"/>
      <c r="AF258" s="436"/>
      <c r="AG258" s="435"/>
      <c r="AH258" s="436"/>
      <c r="AI258" s="435"/>
      <c r="AJ258" s="436"/>
      <c r="AK258" s="435"/>
      <c r="AL258" s="436"/>
      <c r="AM258" s="435"/>
      <c r="AN258" s="436"/>
      <c r="AO258" s="435"/>
      <c r="AP258" s="436"/>
      <c r="AQ258" s="435"/>
      <c r="AR258" s="436"/>
      <c r="AS258" s="435"/>
      <c r="AT258" s="436"/>
      <c r="AU258" s="435"/>
      <c r="AV258" s="436"/>
      <c r="AW258" s="435"/>
      <c r="AX258" s="436"/>
      <c r="AY258" s="435"/>
      <c r="AZ258" s="436"/>
      <c r="BA258" s="435"/>
      <c r="BB258" s="436"/>
      <c r="BC258" s="435"/>
      <c r="BD258" s="436"/>
      <c r="BE258" s="435"/>
      <c r="BF258" s="436"/>
      <c r="BG258" s="435"/>
      <c r="BH258" s="436"/>
      <c r="BI258" s="435"/>
      <c r="BJ258" s="436"/>
      <c r="BK258" s="435"/>
      <c r="BL258" s="436"/>
      <c r="BM258" s="435"/>
      <c r="BN258" s="436"/>
      <c r="BO258" s="435"/>
      <c r="BP258" s="436"/>
      <c r="BQ258" s="435"/>
      <c r="BR258" s="436"/>
      <c r="BS258" s="435"/>
      <c r="BT258" s="436"/>
      <c r="BU258" s="435"/>
      <c r="BV258" s="436"/>
      <c r="BW258" s="435"/>
      <c r="BX258" s="436"/>
      <c r="BY258" s="435"/>
      <c r="BZ258" s="436"/>
      <c r="CA258" s="435"/>
      <c r="CB258" s="436"/>
      <c r="CC258" s="435"/>
      <c r="CD258" s="436"/>
      <c r="CE258" s="435"/>
      <c r="CF258" s="436"/>
      <c r="CG258" s="435"/>
      <c r="CH258" s="436"/>
      <c r="CI258" s="435"/>
      <c r="CJ258" s="436"/>
      <c r="CK258" s="435"/>
      <c r="CL258" s="436"/>
      <c r="CM258" s="435"/>
      <c r="CN258" s="436"/>
      <c r="CO258" s="435"/>
      <c r="CP258" s="436"/>
      <c r="CQ258" s="435"/>
      <c r="CR258" s="436"/>
      <c r="CS258" s="435"/>
      <c r="CT258" s="436"/>
      <c r="CU258" s="435"/>
      <c r="CV258" s="436"/>
      <c r="CW258" s="435"/>
      <c r="CX258" s="436"/>
      <c r="CY258" s="435"/>
      <c r="CZ258" s="436"/>
      <c r="DA258" s="435"/>
      <c r="DB258" s="436"/>
      <c r="DC258" s="435"/>
      <c r="DD258" s="436"/>
      <c r="DE258" s="435"/>
      <c r="DF258" s="436"/>
      <c r="DG258" s="435"/>
      <c r="DH258" s="436"/>
      <c r="DI258" s="435"/>
      <c r="DJ258" s="436"/>
      <c r="DK258" s="435"/>
      <c r="DL258" s="436"/>
      <c r="DM258" s="435"/>
      <c r="DN258" s="436"/>
      <c r="DO258" s="435"/>
      <c r="DP258" s="436"/>
      <c r="DQ258" s="435"/>
      <c r="DR258" s="436"/>
      <c r="DS258" s="435"/>
      <c r="DT258" s="436"/>
      <c r="DU258" s="435"/>
      <c r="DV258" s="436"/>
      <c r="DW258" s="435"/>
      <c r="DX258" s="436"/>
      <c r="DY258" s="435"/>
      <c r="DZ258" s="436"/>
      <c r="EA258" s="435"/>
      <c r="EB258" s="436"/>
      <c r="EC258" s="435"/>
      <c r="ED258" s="436"/>
      <c r="EE258" s="435"/>
      <c r="EF258" s="436"/>
      <c r="EG258" s="435"/>
      <c r="EH258" s="436"/>
      <c r="EI258" s="435"/>
      <c r="EJ258" s="436"/>
      <c r="EK258" s="435"/>
      <c r="EL258" s="436"/>
      <c r="EM258" s="435"/>
      <c r="EN258" s="436"/>
      <c r="EO258" s="435"/>
      <c r="EP258" s="436"/>
      <c r="EQ258" s="436"/>
      <c r="ER258" s="435"/>
      <c r="ES258" s="436"/>
      <c r="ET258" s="435"/>
      <c r="EU258" s="436"/>
      <c r="EV258" s="435"/>
      <c r="EW258" s="436"/>
      <c r="EX258" s="435"/>
      <c r="EY258" s="436"/>
      <c r="EZ258" s="435"/>
      <c r="FA258" s="436"/>
      <c r="FB258" s="435"/>
      <c r="FC258" s="436"/>
      <c r="FD258" s="435"/>
      <c r="FE258" s="436"/>
      <c r="FF258" s="435"/>
      <c r="FG258" s="436"/>
      <c r="FH258" s="435"/>
      <c r="FI258" s="436"/>
      <c r="FJ258" s="435"/>
      <c r="FK258" s="436"/>
      <c r="FL258" s="435"/>
      <c r="FM258" s="436"/>
      <c r="FN258" s="435"/>
      <c r="FO258" s="436"/>
      <c r="FP258" s="435"/>
      <c r="FQ258" s="436"/>
      <c r="FR258" s="435"/>
      <c r="FS258" s="436"/>
      <c r="FT258" s="435"/>
      <c r="FU258" s="436"/>
      <c r="FV258" s="435"/>
      <c r="FW258" s="436"/>
      <c r="FX258" s="435"/>
      <c r="FY258" s="436"/>
      <c r="FZ258" s="435"/>
      <c r="GA258" s="436"/>
      <c r="GB258" s="435"/>
      <c r="GC258" s="436"/>
      <c r="GD258" s="435"/>
      <c r="GE258" s="436"/>
      <c r="GF258" s="435"/>
      <c r="GG258" s="436"/>
      <c r="GH258" s="435"/>
      <c r="GI258" s="436"/>
      <c r="GJ258" s="435"/>
      <c r="GK258" s="435"/>
      <c r="GL258" s="436"/>
    </row>
    <row r="259" spans="1:194" ht="12" hidden="1" customHeight="1" outlineLevel="1" x14ac:dyDescent="0.2">
      <c r="A259" s="433" t="s">
        <v>450</v>
      </c>
      <c r="B259" s="434">
        <f>INPUT!K221</f>
        <v>3751</v>
      </c>
      <c r="C259" s="435">
        <f>INPUT!L221</f>
        <v>11.140740740740739</v>
      </c>
      <c r="D259" s="434">
        <f>INPUT!M221</f>
        <v>3939.5</v>
      </c>
      <c r="E259" s="435">
        <f>INPUT!N221</f>
        <v>14.687045123726339</v>
      </c>
      <c r="F259" s="434">
        <f>INPUT!O221</f>
        <v>4078</v>
      </c>
      <c r="G259" s="435">
        <f>INPUT!P221</f>
        <v>16.232007980618501</v>
      </c>
      <c r="H259" s="434">
        <f>INPUT!Q221</f>
        <v>4143.5</v>
      </c>
      <c r="I259" s="435">
        <f>INPUT!R221</f>
        <v>14.68308884583449</v>
      </c>
      <c r="J259" s="434">
        <f>INPUT!S221</f>
        <v>4158</v>
      </c>
      <c r="K259" s="435">
        <f>INPUT!T221</f>
        <v>10.850439882697938</v>
      </c>
      <c r="L259" s="434">
        <f>INPUT!U221</f>
        <v>4355.5</v>
      </c>
      <c r="M259" s="435">
        <f>INPUT!V221</f>
        <v>10.559715699961924</v>
      </c>
      <c r="N259" s="434">
        <f>INPUT!W221</f>
        <v>4621</v>
      </c>
      <c r="O259" s="435">
        <f>INPUT!X221</f>
        <v>13.315350662089266</v>
      </c>
      <c r="P259" s="434">
        <f>INPUT!Y221</f>
        <v>4757</v>
      </c>
      <c r="Q259" s="435">
        <f>INPUT!Z221</f>
        <v>14.806323156751544</v>
      </c>
      <c r="R259" s="434">
        <f>INPUT!AA221</f>
        <v>4899</v>
      </c>
      <c r="S259" s="435">
        <f>INPUT!AB221</f>
        <v>17.821067821067828</v>
      </c>
      <c r="T259" s="434">
        <f>INPUT!AC221</f>
        <v>5203</v>
      </c>
      <c r="U259" s="435">
        <f>INPUT!AD221</f>
        <v>19.45815635403514</v>
      </c>
      <c r="V259" s="434">
        <f>INPUT!AE221</f>
        <v>5577</v>
      </c>
      <c r="W259" s="435">
        <f>INPUT!AF221</f>
        <v>20.688162735338665</v>
      </c>
      <c r="X259" s="434">
        <f>INPUT!AG221</f>
        <v>5794</v>
      </c>
      <c r="Y259" s="435">
        <f>INPUT!AH221</f>
        <v>21.79945343704015</v>
      </c>
      <c r="Z259" s="434">
        <f>INPUT!AI221</f>
        <v>6034</v>
      </c>
      <c r="AA259" s="435">
        <f>INPUT!AJ221</f>
        <v>23.167993468054714</v>
      </c>
      <c r="AB259" s="434">
        <f>INPUT!AK221</f>
        <v>6129.5</v>
      </c>
      <c r="AC259" s="435">
        <f>INPUT!AL221</f>
        <v>17.807034403228904</v>
      </c>
      <c r="AD259" s="434">
        <f>INPUT!AM221</f>
        <v>6202</v>
      </c>
      <c r="AE259" s="435">
        <f>INPUT!AN221</f>
        <v>11.206741975972756</v>
      </c>
      <c r="AF259" s="434">
        <f>INPUT!AO221</f>
        <v>7735.5</v>
      </c>
      <c r="AG259" s="435">
        <f>INPUT!AP221</f>
        <v>33.508802209181908</v>
      </c>
      <c r="AH259" s="434">
        <f>INPUT!AQ221</f>
        <v>6613</v>
      </c>
      <c r="AI259" s="435">
        <f>INPUT!AR221</f>
        <v>9.5956247928405745</v>
      </c>
      <c r="AJ259" s="434">
        <f>INPUT!AS221</f>
        <v>6802</v>
      </c>
      <c r="AK259" s="435">
        <f>INPUT!AT221</f>
        <v>10.971531119993472</v>
      </c>
      <c r="AL259" s="434">
        <f>INPUT!AU221</f>
        <v>6930.5</v>
      </c>
      <c r="AM259" s="435">
        <f>INPUT!AV221</f>
        <v>11.746210899709775</v>
      </c>
      <c r="AN259" s="434">
        <f>INPUT!AW221</f>
        <v>6955</v>
      </c>
      <c r="AO259" s="435">
        <f>INPUT!AX221</f>
        <v>-10.089845517419693</v>
      </c>
      <c r="AP259" s="434">
        <f>INPUT!AY221</f>
        <v>6999.5</v>
      </c>
      <c r="AQ259" s="435">
        <f>INPUT!AZ221</f>
        <v>5.8445486163617222</v>
      </c>
      <c r="AR259" s="434">
        <f>INPUT!BA221</f>
        <v>6926</v>
      </c>
      <c r="AS259" s="435">
        <f>INPUT!BB221</f>
        <v>1.8229932372831437</v>
      </c>
      <c r="AT259" s="434">
        <f>INPUT!BC221</f>
        <v>7145</v>
      </c>
      <c r="AU259" s="435">
        <f>INPUT!BD221</f>
        <v>3.0950147896977143</v>
      </c>
      <c r="AV259" s="434">
        <f>INPUT!BE221</f>
        <v>7441.5</v>
      </c>
      <c r="AW259" s="435">
        <f>INPUT!BF221</f>
        <v>6.9949676491732671</v>
      </c>
      <c r="AX259" s="434">
        <f>INPUT!BG221</f>
        <v>7544</v>
      </c>
      <c r="AY259" s="435">
        <f>INPUT!BH221</f>
        <v>7.7791270805057433</v>
      </c>
      <c r="AZ259" s="434">
        <f>INPUT!BI221</f>
        <v>7682</v>
      </c>
      <c r="BA259" s="435">
        <f>INPUT!BJ221</f>
        <v>10.915391279237664</v>
      </c>
      <c r="BB259" s="434">
        <f>INPUT!BK221</f>
        <v>7743</v>
      </c>
      <c r="BC259" s="435">
        <f>INPUT!BL221</f>
        <v>8.3694891532540172</v>
      </c>
      <c r="BD259" s="434">
        <f>INPUT!BM221</f>
        <v>7560</v>
      </c>
      <c r="BE259" s="435">
        <f>INPUT!BN221</f>
        <v>1.5924208828865138</v>
      </c>
      <c r="BF259" s="434">
        <f>INPUT!BO221</f>
        <v>7393.5</v>
      </c>
      <c r="BG259" s="435">
        <f>INPUT!BP221</f>
        <v>-1.9949628844114553</v>
      </c>
      <c r="BH259" s="434">
        <f>INPUT!BQ221</f>
        <v>7535</v>
      </c>
      <c r="BI259" s="435">
        <f>INPUT!BR221</f>
        <v>-1.91356417599583</v>
      </c>
      <c r="BJ259" s="434">
        <f>INPUT!BS221</f>
        <v>7302.5</v>
      </c>
      <c r="BK259" s="435">
        <f>INPUT!BT221</f>
        <v>-5.6890094278703396</v>
      </c>
      <c r="BL259" s="434">
        <f>INPUT!BU221</f>
        <v>6659.5</v>
      </c>
      <c r="BM259" s="435">
        <f>INPUT!BV221</f>
        <v>-11.911375661375656</v>
      </c>
      <c r="BN259" s="434">
        <f>INPUT!BW221</f>
        <v>6410</v>
      </c>
      <c r="BO259" s="435">
        <f>INPUT!BX221</f>
        <v>-13.30222492730101</v>
      </c>
      <c r="BP259" s="434">
        <f>INPUT!BY221</f>
        <v>6645.5</v>
      </c>
      <c r="BQ259" s="435">
        <f>INPUT!BZ221</f>
        <v>-11.804910418049108</v>
      </c>
      <c r="BR259" s="434">
        <f>INPUT!CA221</f>
        <v>7240.5</v>
      </c>
      <c r="BS259" s="435">
        <f>INPUT!CB221</f>
        <v>-0.84902430674426155</v>
      </c>
      <c r="BT259" s="434">
        <f>INPUT!CC221</f>
        <v>7990.5</v>
      </c>
      <c r="BU259" s="435">
        <f>INPUT!CD221</f>
        <v>19.986485471882265</v>
      </c>
      <c r="BV259" s="434">
        <f>INPUT!CE221</f>
        <v>8571.5</v>
      </c>
      <c r="BW259" s="435">
        <f>INPUT!CF221</f>
        <v>33.720748829953195</v>
      </c>
      <c r="BX259" s="434">
        <f>INPUT!CG221</f>
        <v>9090.5</v>
      </c>
      <c r="BY259" s="435">
        <f>INPUT!CH221</f>
        <v>36.791814009480106</v>
      </c>
      <c r="BZ259" s="434">
        <f>INPUT!CI221</f>
        <v>9672.5</v>
      </c>
      <c r="CA259" s="435">
        <f>INPUT!CJ221</f>
        <v>33.588840549685806</v>
      </c>
      <c r="CB259" s="434">
        <f>INPUT!CK221</f>
        <v>9748</v>
      </c>
      <c r="CC259" s="435">
        <f>INPUT!CL221</f>
        <v>21.994868906826849</v>
      </c>
      <c r="CD259" s="434">
        <f>INPUT!CM221</f>
        <v>9630.5</v>
      </c>
      <c r="CE259" s="435">
        <f>INPUT!CN221</f>
        <v>12.354897042524637</v>
      </c>
      <c r="CF259" s="434">
        <f>INPUT!CO221</f>
        <v>9662.5</v>
      </c>
      <c r="CG259" s="435">
        <f>INPUT!CP221</f>
        <v>6.2922831527418843</v>
      </c>
      <c r="CH259" s="434">
        <f>INPUT!CQ221</f>
        <v>9999</v>
      </c>
      <c r="CI259" s="435">
        <f>INPUT!CR221</f>
        <v>3.3755492375290741</v>
      </c>
      <c r="CJ259" s="434">
        <f>INPUT!CS221</f>
        <v>10415.5</v>
      </c>
      <c r="CK259" s="435">
        <f>INPUT!CT221</f>
        <v>6.8475584735330219</v>
      </c>
      <c r="CL259" s="434">
        <f>INPUT!CU221</f>
        <v>10534</v>
      </c>
      <c r="CM259" s="435">
        <f>INPUT!CV221</f>
        <v>9.3816520429884207</v>
      </c>
      <c r="CN259" s="434">
        <f>INPUT!CW221</f>
        <v>10817</v>
      </c>
      <c r="CO259" s="435">
        <f>INPUT!CX221</f>
        <v>11.948253557567924</v>
      </c>
      <c r="CP259" s="434">
        <f>INPUT!CY221</f>
        <v>11571.5</v>
      </c>
      <c r="CQ259" s="435">
        <f>INPUT!CZ221</f>
        <v>15.726572657265736</v>
      </c>
      <c r="CR259" s="434">
        <f>INPUT!DA221</f>
        <v>12273.5</v>
      </c>
      <c r="CS259" s="435">
        <f>INPUT!DB221</f>
        <v>17.83879794536989</v>
      </c>
      <c r="CT259" s="434">
        <f>INPUT!DC221</f>
        <v>12399</v>
      </c>
      <c r="CU259" s="435">
        <f>INPUT!DD221</f>
        <v>17.704575659768373</v>
      </c>
      <c r="CV259" s="434">
        <f>INPUT!DE221</f>
        <v>12099.5</v>
      </c>
      <c r="CW259" s="435">
        <f>INPUT!DF221</f>
        <v>11.856337246926142</v>
      </c>
      <c r="CX259" s="434">
        <f>INPUT!DG221</f>
        <v>12050.5</v>
      </c>
      <c r="CY259" s="435">
        <f>INPUT!DH221</f>
        <v>4.1394806204899881</v>
      </c>
      <c r="CZ259" s="434">
        <f>INPUT!DI221</f>
        <v>12250.5</v>
      </c>
      <c r="DA259" s="435">
        <f>INPUT!DJ221</f>
        <v>-0.18739560842465641</v>
      </c>
      <c r="DB259" s="434">
        <f>INPUT!DK221</f>
        <v>12510</v>
      </c>
      <c r="DC259" s="435">
        <f>INPUT!DL221</f>
        <v>0.89523348657150059</v>
      </c>
      <c r="DD259" s="434">
        <f>INPUT!DM221</f>
        <v>12947</v>
      </c>
      <c r="DE259" s="435">
        <f>INPUT!DN221</f>
        <v>7.0044216703169626</v>
      </c>
      <c r="DF259" s="434">
        <f>INPUT!DO221</f>
        <v>13248</v>
      </c>
      <c r="DG259" s="435">
        <f>INPUT!DP221</f>
        <v>9.9373469980498683</v>
      </c>
      <c r="DH259" s="434">
        <f>INPUT!DQ221</f>
        <v>13856</v>
      </c>
      <c r="DI259" s="435">
        <f>INPUT!DR221</f>
        <v>13.10558752703972</v>
      </c>
      <c r="DJ259" s="434">
        <f>INPUT!DS221</f>
        <v>14513.5</v>
      </c>
      <c r="DK259" s="435">
        <f>INPUT!DT221</f>
        <v>16.015187849720224</v>
      </c>
      <c r="DL259" s="434">
        <f>INPUT!DU221</f>
        <v>14269</v>
      </c>
      <c r="DM259" s="435">
        <f>INPUT!DV221</f>
        <v>10.210859658608173</v>
      </c>
      <c r="DN259" s="434">
        <f>INPUT!DW221</f>
        <v>14205.5</v>
      </c>
      <c r="DO259" s="435">
        <f>INPUT!DX221</f>
        <v>7.2275060386473466</v>
      </c>
      <c r="DP259" s="434">
        <f>INPUT!DY221</f>
        <v>14464.5</v>
      </c>
      <c r="DQ259" s="435">
        <f>INPUT!DZ221</f>
        <v>4.3915993071593551</v>
      </c>
      <c r="DR259" s="434">
        <f>INPUT!EA221</f>
        <v>14791.5</v>
      </c>
      <c r="DS259" s="435">
        <f>INPUT!EB221</f>
        <v>1.9154580218417427</v>
      </c>
      <c r="DT259" s="434">
        <f>INPUT!EC221</f>
        <v>15338</v>
      </c>
      <c r="DU259" s="435">
        <f>INPUT!ED221</f>
        <v>7.4917653654775984</v>
      </c>
      <c r="DV259" s="434">
        <f>INPUT!EE221</f>
        <v>15669.5</v>
      </c>
      <c r="DW259" s="435">
        <f>INPUT!EF221</f>
        <v>10.305867445707651</v>
      </c>
      <c r="DX259" s="434">
        <f>INPUT!EG221</f>
        <v>15564.5</v>
      </c>
      <c r="DY259" s="435">
        <f>INPUT!EH221</f>
        <v>7.6048256075218701</v>
      </c>
      <c r="DZ259" s="434">
        <f>INPUT!EI221</f>
        <v>15427</v>
      </c>
      <c r="EA259" s="435">
        <f>INPUT!EJ221</f>
        <v>4.2963864381570405</v>
      </c>
      <c r="EB259" s="434">
        <f>INPUT!EK221</f>
        <v>15666.5</v>
      </c>
      <c r="EC259" s="435">
        <f>INPUT!EL221</f>
        <v>2.1417394705959047</v>
      </c>
      <c r="ED259" s="434">
        <f>INPUT!EM221</f>
        <v>15854</v>
      </c>
      <c r="EE259" s="435">
        <f>INPUT!EN221</f>
        <v>1.1774466319920851</v>
      </c>
      <c r="EF259" s="434">
        <f>INPUT!EO221</f>
        <v>15747</v>
      </c>
      <c r="EG259" s="435">
        <f>INPUT!EP221</f>
        <v>1.1725400751710691</v>
      </c>
      <c r="EH259" s="434">
        <f>INPUT!EQ221</f>
        <v>15452.036021347329</v>
      </c>
      <c r="EI259" s="435">
        <f>INPUT!ER221</f>
        <v>0.16228703796803412</v>
      </c>
      <c r="EJ259" s="434">
        <f>INPUT!ES221</f>
        <v>15461.750416634781</v>
      </c>
      <c r="EK259" s="435">
        <f>INPUT!ET221</f>
        <v>-1.3069261377156249</v>
      </c>
      <c r="EL259" s="434">
        <f>INPUT!EU221</f>
        <v>15555.986472325423</v>
      </c>
      <c r="EM259" s="435">
        <f>INPUT!EV221</f>
        <v>-1.8797371494548853</v>
      </c>
      <c r="EN259" s="434">
        <f>INPUT!EW221</f>
        <v>15811.938624098453</v>
      </c>
      <c r="EO259" s="435">
        <f>INPUT!EX221</f>
        <v>0.41238727439165679</v>
      </c>
      <c r="EP259" s="434"/>
      <c r="EQ259" s="434">
        <f>INPUT!FF221</f>
        <v>3482.875</v>
      </c>
      <c r="ER259" s="435">
        <f>INPUT!FG221</f>
        <v>6.0665353095773922</v>
      </c>
      <c r="ES259" s="434">
        <f>INPUT!FH221</f>
        <v>3978</v>
      </c>
      <c r="ET259" s="435">
        <f>INPUT!FI221</f>
        <v>14.215985356924964</v>
      </c>
      <c r="EU259" s="434">
        <f>INPUT!FJ221</f>
        <v>4490.5</v>
      </c>
      <c r="EV259" s="435">
        <f>INPUT!FK221</f>
        <v>12.883358471593764</v>
      </c>
      <c r="EW259" s="434">
        <f>INPUT!FL221</f>
        <v>5345</v>
      </c>
      <c r="EX259" s="435">
        <f>INPUT!FM221</f>
        <v>19.029061351742559</v>
      </c>
      <c r="EY259" s="434">
        <f>INPUT!FN221</f>
        <v>7495</v>
      </c>
      <c r="EZ259" s="435">
        <f>INPUT!FO221</f>
        <v>40.224508886810106</v>
      </c>
      <c r="FA259" s="434">
        <f>INPUT!FP221</f>
        <v>8082</v>
      </c>
      <c r="FB259" s="435">
        <f>INPUT!FQ221</f>
        <v>7.8318879252835316</v>
      </c>
      <c r="FC259" s="434">
        <f>INPUT!FR221</f>
        <v>7263</v>
      </c>
      <c r="FD259" s="435">
        <f>INPUT!FS221</f>
        <v>-10.133630289532292</v>
      </c>
      <c r="FE259" s="434">
        <f>INPUT!FT221</f>
        <v>7441</v>
      </c>
      <c r="FF259" s="435">
        <f>INPUT!FU221</f>
        <v>2.4507779154619325</v>
      </c>
      <c r="FG259" s="434">
        <f>INPUT!FV221</f>
        <v>6894.5</v>
      </c>
      <c r="FH259" s="435">
        <f>INPUT!FW221</f>
        <v>-7.3444429512162346</v>
      </c>
      <c r="FI259" s="434">
        <f>INPUT!FX221</f>
        <v>7378.5</v>
      </c>
      <c r="FJ259" s="435">
        <f>INPUT!FY221</f>
        <v>7.0200884763216953</v>
      </c>
      <c r="FK259" s="434">
        <f>INPUT!FZ221</f>
        <v>8958.5</v>
      </c>
      <c r="FL259" s="435">
        <f>INPUT!GA221</f>
        <v>21.413566443043976</v>
      </c>
      <c r="FM259" s="434">
        <f>INPUT!GB221</f>
        <v>10001.5</v>
      </c>
      <c r="FN259" s="435">
        <f>INPUT!GC221</f>
        <v>11.642574091644796</v>
      </c>
      <c r="FO259" s="434">
        <f>INPUT!GD221</f>
        <v>11435</v>
      </c>
      <c r="FP259" s="435">
        <f>INPUT!GE221</f>
        <v>14.332850072489123</v>
      </c>
      <c r="FQ259" s="434">
        <f>INPUT!GF221</f>
        <v>12320.5</v>
      </c>
      <c r="FR259" s="435">
        <f>INPUT!GG221</f>
        <v>7.7437691298644529</v>
      </c>
      <c r="FS259" s="434">
        <f>INPUT!GH221</f>
        <v>13140.25</v>
      </c>
      <c r="FT259" s="435">
        <f>INPUT!GI221</f>
        <v>6.6535449048334083</v>
      </c>
      <c r="FU259" s="434">
        <f>INPUT!GJ221</f>
        <v>14363.125</v>
      </c>
      <c r="FV259" s="435">
        <f>INPUT!GK221</f>
        <v>9.3063297882460372</v>
      </c>
      <c r="FW259" s="434">
        <f>INPUT!GL221</f>
        <v>15340.875</v>
      </c>
      <c r="FX259" s="435">
        <f>INPUT!GM221</f>
        <v>6.8073626038901658</v>
      </c>
      <c r="FY259" s="434">
        <f>INPUT!GN221</f>
        <v>15673.625</v>
      </c>
      <c r="FZ259" s="435">
        <f>INPUT!GO221</f>
        <v>2.1690418571300496</v>
      </c>
      <c r="GA259" s="434">
        <f>INPUT!GP221</f>
        <v>15570.427883601496</v>
      </c>
      <c r="GB259" s="435">
        <f>INPUT!GQ221</f>
        <v>-0.65841256504799439</v>
      </c>
      <c r="GC259" s="434">
        <f>INPUT!GR221</f>
        <v>16490.48829361955</v>
      </c>
      <c r="GD259" s="435">
        <f>INPUT!GS221</f>
        <v>5.9090245746364234</v>
      </c>
      <c r="GE259" s="434">
        <f>INPUT!GT221</f>
        <v>17487.898413112933</v>
      </c>
      <c r="GF259" s="435">
        <f>INPUT!GU221</f>
        <v>6.0483965164287889</v>
      </c>
      <c r="GG259" s="434">
        <f>INPUT!GV221</f>
        <v>18555.475775623869</v>
      </c>
      <c r="GH259" s="435">
        <f>INPUT!GW221</f>
        <v>6.1046635638644542</v>
      </c>
      <c r="GI259" s="434">
        <f>INPUT!GX221</f>
        <v>19657.073987995776</v>
      </c>
      <c r="GJ259" s="435">
        <f>INPUT!GY221</f>
        <v>5.936782358440329</v>
      </c>
      <c r="GK259" s="435">
        <f>INPUT!GZ221</f>
        <v>4.6332907180357985</v>
      </c>
      <c r="GL259" s="436"/>
    </row>
    <row r="260" spans="1:194" ht="12" hidden="1" customHeight="1" outlineLevel="1" x14ac:dyDescent="0.2">
      <c r="A260" s="433" t="s">
        <v>409</v>
      </c>
      <c r="B260" s="466">
        <f>INPUT!K224</f>
        <v>7.7845907757931228</v>
      </c>
      <c r="C260" s="435">
        <f>INPUT!L224</f>
        <v>-1.9664407899187109</v>
      </c>
      <c r="D260" s="466">
        <f>INPUT!M224</f>
        <v>7.6151795913186948</v>
      </c>
      <c r="E260" s="435">
        <f>INPUT!N224</f>
        <v>-3.830360675809874</v>
      </c>
      <c r="F260" s="466">
        <f>INPUT!O224</f>
        <v>7.5527219225110356</v>
      </c>
      <c r="G260" s="435">
        <f>INPUT!P224</f>
        <v>-5.3616969102501022</v>
      </c>
      <c r="H260" s="466">
        <f>INPUT!Q224</f>
        <v>7.626402799565585</v>
      </c>
      <c r="I260" s="435">
        <f>INPUT!R224</f>
        <v>-4.3257176568386901</v>
      </c>
      <c r="J260" s="466">
        <f>INPUT!S224</f>
        <v>7.6960076960076966</v>
      </c>
      <c r="K260" s="435">
        <f>INPUT!T224</f>
        <v>-1.1379285351888146</v>
      </c>
      <c r="L260" s="466">
        <f>INPUT!U224</f>
        <v>7.438870393755022</v>
      </c>
      <c r="M260" s="435">
        <f>INPUT!V224</f>
        <v>-2.3152336126736284</v>
      </c>
      <c r="N260" s="466">
        <f>INPUT!W224</f>
        <v>7.2711534299935083</v>
      </c>
      <c r="O260" s="435">
        <f>INPUT!X224</f>
        <v>-3.7280399756054461</v>
      </c>
      <c r="P260" s="466">
        <f>INPUT!Y224</f>
        <v>7.2314483918435997</v>
      </c>
      <c r="Q260" s="435">
        <f>INPUT!Z224</f>
        <v>-5.1787771784684971</v>
      </c>
      <c r="R260" s="466">
        <f>INPUT!AA224</f>
        <v>7.1851398244539704</v>
      </c>
      <c r="S260" s="435">
        <f>INPUT!AB224</f>
        <v>-6.6380894060012352</v>
      </c>
      <c r="T260" s="466">
        <f>INPUT!AC224</f>
        <v>6.6884489717470688</v>
      </c>
      <c r="U260" s="435">
        <f>INPUT!AD224</f>
        <v>-10.087841060356917</v>
      </c>
      <c r="V260" s="466">
        <f>INPUT!AE224</f>
        <v>6.5985296754527525</v>
      </c>
      <c r="W260" s="435">
        <f>INPUT!AF224</f>
        <v>-9.2505784813477163</v>
      </c>
      <c r="X260" s="466">
        <f>INPUT!AG224</f>
        <v>6.5585088022091815</v>
      </c>
      <c r="Y260" s="435">
        <f>INPUT!AH224</f>
        <v>-9.3057372903806002</v>
      </c>
      <c r="Z260" s="466">
        <f>INPUT!AI224</f>
        <v>6.4302287040106068</v>
      </c>
      <c r="AA260" s="435">
        <f>INPUT!AJ224</f>
        <v>-10.506561304125107</v>
      </c>
      <c r="AB260" s="466">
        <f>INPUT!AK224</f>
        <v>6.3953014112080915</v>
      </c>
      <c r="AC260" s="435">
        <f>INPUT!AL224</f>
        <v>-4.3828929812767203</v>
      </c>
      <c r="AD260" s="466">
        <f>INPUT!AM224</f>
        <v>6.449532408900355</v>
      </c>
      <c r="AE260" s="435">
        <f>INPUT!AN224</f>
        <v>-2.2580373792465247</v>
      </c>
      <c r="AF260" s="466">
        <f>INPUT!AO224</f>
        <v>5.2226746816624656</v>
      </c>
      <c r="AG260" s="435">
        <f>INPUT!AP224</f>
        <v>-20.367954985388614</v>
      </c>
      <c r="AH260" s="466">
        <f>INPUT!AQ224</f>
        <v>6.1696658097686372</v>
      </c>
      <c r="AI260" s="435">
        <f>INPUT!AR224</f>
        <v>-4.0521559377733052</v>
      </c>
      <c r="AJ260" s="466">
        <f>INPUT!AS224</f>
        <v>6.115848279917671</v>
      </c>
      <c r="AK260" s="435">
        <f>INPUT!AT224</f>
        <v>-4.3696631842975346</v>
      </c>
      <c r="AL260" s="466">
        <f>INPUT!AU224</f>
        <v>6.1756006060168813</v>
      </c>
      <c r="AM260" s="435">
        <f>INPUT!AV224</f>
        <v>-4.2473126037082531</v>
      </c>
      <c r="AN260" s="466">
        <f>INPUT!AW224</f>
        <v>6.2113587347232206</v>
      </c>
      <c r="AO260" s="435">
        <f>INPUT!AX224</f>
        <v>18.930607654582854</v>
      </c>
      <c r="AP260" s="466">
        <f>INPUT!AY224</f>
        <v>6.2861632973783843</v>
      </c>
      <c r="AQ260" s="435">
        <f>INPUT!AZ224</f>
        <v>1.8882301116746492</v>
      </c>
      <c r="AR260" s="466">
        <f>INPUT!BA224</f>
        <v>6.6416401963615366</v>
      </c>
      <c r="AS260" s="435">
        <f>INPUT!BB224</f>
        <v>8.5972034030076259</v>
      </c>
      <c r="AT260" s="466">
        <f>INPUT!BC224</f>
        <v>6.7179846046186142</v>
      </c>
      <c r="AU260" s="435">
        <f>INPUT!BD224</f>
        <v>8.7826922951152131</v>
      </c>
      <c r="AV260" s="466">
        <f>INPUT!BE224</f>
        <v>6.4503124370086677</v>
      </c>
      <c r="AW260" s="435">
        <f>INPUT!BF224</f>
        <v>3.847043980081688</v>
      </c>
      <c r="AX260" s="466">
        <f>INPUT!BG224</f>
        <v>6.4687168610816537</v>
      </c>
      <c r="AY260" s="435">
        <f>INPUT!BH224</f>
        <v>2.9040537935023591</v>
      </c>
      <c r="AZ260" s="466">
        <f>INPUT!BI224</f>
        <v>6.4566519135641762</v>
      </c>
      <c r="BA260" s="435">
        <f>INPUT!BJ224</f>
        <v>-2.7852801014228601</v>
      </c>
      <c r="BB260" s="466">
        <f>INPUT!BK224</f>
        <v>6.5607645615394548</v>
      </c>
      <c r="BC260" s="435">
        <f>INPUT!BL224</f>
        <v>-2.3402858495845669</v>
      </c>
      <c r="BD260" s="466">
        <f>INPUT!BM224</f>
        <v>6.71957671957672</v>
      </c>
      <c r="BE260" s="435">
        <f>INPUT!BN224</f>
        <v>4.1744378306878271</v>
      </c>
      <c r="BF260" s="466">
        <f>INPUT!BO224</f>
        <v>6.6544938121322783</v>
      </c>
      <c r="BG260" s="435">
        <f>INPUT!BP224</f>
        <v>2.871928931815404</v>
      </c>
      <c r="BH260" s="466">
        <f>INPUT!BQ224</f>
        <v>6.6357000663570007</v>
      </c>
      <c r="BI260" s="435">
        <f>INPUT!BR224</f>
        <v>2.7730804632146722</v>
      </c>
      <c r="BJ260" s="466">
        <f>INPUT!BS224</f>
        <v>7.0660732625813072</v>
      </c>
      <c r="BK260" s="435">
        <f>INPUT!BT224</f>
        <v>7.7019788822186186</v>
      </c>
      <c r="BL260" s="466">
        <f>INPUT!BU224</f>
        <v>7.6882648847511073</v>
      </c>
      <c r="BM260" s="435">
        <f>INPUT!BV224</f>
        <v>14.415910489603089</v>
      </c>
      <c r="BN260" s="466">
        <f>INPUT!BW224</f>
        <v>7.8003120124804992</v>
      </c>
      <c r="BO260" s="435">
        <f>INPUT!BX224</f>
        <v>17.218713138769459</v>
      </c>
      <c r="BP260" s="466">
        <f>INPUT!BY224</f>
        <v>7.6442705590249043</v>
      </c>
      <c r="BQ260" s="435">
        <f>INPUT!BZ224</f>
        <v>15.199157324505297</v>
      </c>
      <c r="BR260" s="466">
        <f>INPUT!CA224</f>
        <v>6.795110834887093</v>
      </c>
      <c r="BS260" s="435">
        <f>INPUT!CB224</f>
        <v>-3.8346959849554274</v>
      </c>
      <c r="BT260" s="466">
        <f>INPUT!CC224</f>
        <v>6.2073712533633687</v>
      </c>
      <c r="BU260" s="435">
        <f>INPUT!CD224</f>
        <v>-19.261740504348911</v>
      </c>
      <c r="BV260" s="466">
        <f>INPUT!CE224</f>
        <v>6.159948667094441</v>
      </c>
      <c r="BW260" s="435">
        <f>INPUT!CF224</f>
        <v>-21.029458087849264</v>
      </c>
      <c r="BX260" s="466">
        <f>INPUT!CG224</f>
        <v>5.9402673120290412</v>
      </c>
      <c r="BY260" s="435">
        <f>INPUT!CH224</f>
        <v>-22.291247200612219</v>
      </c>
      <c r="BZ260" s="466">
        <f>INPUT!CI224</f>
        <v>5.7069010080124061</v>
      </c>
      <c r="CA260" s="435">
        <f>INPUT!CJ224</f>
        <v>-16.014600104646693</v>
      </c>
      <c r="CB260" s="466">
        <f>INPUT!CK224</f>
        <v>5.9089043906442349</v>
      </c>
      <c r="CC260" s="435">
        <f>INPUT!CL224</f>
        <v>-4.8082650535428151</v>
      </c>
      <c r="CD260" s="466">
        <f>INPUT!CM224</f>
        <v>5.9809978713462435</v>
      </c>
      <c r="CE260" s="435">
        <f>INPUT!CN224</f>
        <v>-2.9050695942342331</v>
      </c>
      <c r="CF260" s="466">
        <f>INPUT!CO224</f>
        <v>6.1267787839586028</v>
      </c>
      <c r="CG260" s="435">
        <f>INPUT!CP224</f>
        <v>3.1397824732882995</v>
      </c>
      <c r="CH260" s="466">
        <f>INPUT!CQ224</f>
        <v>5.8805880588058805</v>
      </c>
      <c r="CI260" s="435">
        <f>INPUT!CR224</f>
        <v>3.0434565195650132</v>
      </c>
      <c r="CJ260" s="466">
        <f>INPUT!CS224</f>
        <v>5.7222408909797897</v>
      </c>
      <c r="CK260" s="435">
        <f>INPUT!CT224</f>
        <v>-3.1590204769600949</v>
      </c>
      <c r="CL260" s="466">
        <f>INPUT!CU224</f>
        <v>5.7717865957850769</v>
      </c>
      <c r="CM260" s="435">
        <f>INPUT!CV224</f>
        <v>-3.4979326202982941</v>
      </c>
      <c r="CN260" s="466">
        <f>INPUT!CW224</f>
        <v>5.6577609318665072</v>
      </c>
      <c r="CO260" s="435">
        <f>INPUT!CX224</f>
        <v>-7.6552111416214093</v>
      </c>
      <c r="CP260" s="466">
        <f>INPUT!CY224</f>
        <v>5.2888562416281388</v>
      </c>
      <c r="CQ260" s="435">
        <f>INPUT!CZ224</f>
        <v>-10.062459931905165</v>
      </c>
      <c r="CR260" s="466">
        <f>INPUT!DA224</f>
        <v>5.0841243329123724</v>
      </c>
      <c r="CS260" s="435">
        <f>INPUT!DB224</f>
        <v>-11.151515118374466</v>
      </c>
      <c r="CT260" s="466">
        <f>INPUT!DC224</f>
        <v>5.0649245906927982</v>
      </c>
      <c r="CU260" s="435">
        <f>INPUT!DD224</f>
        <v>-12.246849279016548</v>
      </c>
      <c r="CV260" s="466">
        <f>INPUT!DE224</f>
        <v>5.2233563370387204</v>
      </c>
      <c r="CW260" s="435">
        <f>INPUT!DF224</f>
        <v>-7.6780302324381822</v>
      </c>
      <c r="CX260" s="466">
        <f>INPUT!DG224</f>
        <v>5.2777893033484089</v>
      </c>
      <c r="CY260" s="435">
        <f>INPUT!DH224</f>
        <v>-0.20925012467957194</v>
      </c>
      <c r="CZ260" s="466">
        <f>INPUT!DI224</f>
        <v>5.1916248316395253</v>
      </c>
      <c r="DA260" s="435">
        <f>INPUT!DJ224</f>
        <v>2.1144348896277476</v>
      </c>
      <c r="DB260" s="466">
        <f>INPUT!DK224</f>
        <v>5.1478816946442842</v>
      </c>
      <c r="DC260" s="435">
        <f>INPUT!DL224</f>
        <v>1.6378744138447088</v>
      </c>
      <c r="DD260" s="466">
        <f>INPUT!DM224</f>
        <v>4.9741252799876419</v>
      </c>
      <c r="DE260" s="435">
        <f>INPUT!DN224</f>
        <v>-4.7714733778315255</v>
      </c>
      <c r="DF260" s="466">
        <f>INPUT!DO224</f>
        <v>4.8913043478260869</v>
      </c>
      <c r="DG260" s="435">
        <f>INPUT!DP224</f>
        <v>-7.3228568498769464</v>
      </c>
      <c r="DH260" s="466">
        <f>INPUT!DQ224</f>
        <v>4.6478060046189373</v>
      </c>
      <c r="DI260" s="435">
        <f>INPUT!DR224</f>
        <v>-10.474925378012124</v>
      </c>
      <c r="DJ260" s="466">
        <f>INPUT!DS224</f>
        <v>4.575050814758673</v>
      </c>
      <c r="DK260" s="435">
        <f>INPUT!DT224</f>
        <v>-11.127506688461175</v>
      </c>
      <c r="DL260" s="466">
        <f>INPUT!DU224</f>
        <v>4.7095101268484125</v>
      </c>
      <c r="DM260" s="435">
        <f>INPUT!DV224</f>
        <v>-5.3198329001453493</v>
      </c>
      <c r="DN260" s="466">
        <f>INPUT!DW224</f>
        <v>4.8713526451022489</v>
      </c>
      <c r="DO260" s="435">
        <f>INPUT!DX224</f>
        <v>-0.40790147790957798</v>
      </c>
      <c r="DP260" s="466">
        <f>INPUT!DY224</f>
        <v>4.7288188323135953</v>
      </c>
      <c r="DQ260" s="435">
        <f>INPUT!DZ224</f>
        <v>1.7430337585981004</v>
      </c>
      <c r="DR260" s="466">
        <f>INPUT!EA224</f>
        <v>4.7054051313254233</v>
      </c>
      <c r="DS260" s="435">
        <f>INPUT!EB224</f>
        <v>2.849243032366755</v>
      </c>
      <c r="DT260" s="466">
        <f>INPUT!EC224</f>
        <v>4.5899074194810279</v>
      </c>
      <c r="DU260" s="435">
        <f>INPUT!ED224</f>
        <v>-2.5395997491446609</v>
      </c>
      <c r="DV260" s="466">
        <f>INPUT!EE224</f>
        <v>4.4928044928044928</v>
      </c>
      <c r="DW260" s="435">
        <f>INPUT!EF224</f>
        <v>-7.7709043026962021</v>
      </c>
      <c r="DX260" s="466">
        <f>INPUT!EG224</f>
        <v>4.5488130039512988</v>
      </c>
      <c r="DY260" s="435">
        <f>INPUT!EH224</f>
        <v>-3.8065706203895266</v>
      </c>
      <c r="DZ260" s="466">
        <f>INPUT!EI224</f>
        <v>4.6152848901276977</v>
      </c>
      <c r="EA260" s="435">
        <f>INPUT!EJ224</f>
        <v>-1.915249350109427</v>
      </c>
      <c r="EB260" s="466">
        <f>INPUT!EK224</f>
        <v>4.5957935722720453</v>
      </c>
      <c r="EC260" s="435">
        <f>INPUT!EL224</f>
        <v>0.12824120952930063</v>
      </c>
      <c r="ED260" s="466">
        <f>INPUT!EM224</f>
        <v>4.5666708717043019</v>
      </c>
      <c r="EE260" s="435">
        <f>INPUT!EN224</f>
        <v>1.6441040116059069</v>
      </c>
      <c r="EF260" s="466">
        <f>INPUT!EO224</f>
        <v>4.6231028132342669</v>
      </c>
      <c r="EG260" s="435">
        <f>INPUT!EP224</f>
        <v>1.6331691194700015</v>
      </c>
      <c r="EH260" s="466">
        <f>INPUT!EQ224</f>
        <v>4.6331028132342666</v>
      </c>
      <c r="EI260" s="435">
        <f>INPUT!ER224</f>
        <v>0.3860633423666382</v>
      </c>
      <c r="EJ260" s="466">
        <f>INPUT!ES224</f>
        <v>4.6331028132342666</v>
      </c>
      <c r="EK260" s="435">
        <f>INPUT!ET224</f>
        <v>0.81181281046478482</v>
      </c>
      <c r="EL260" s="466">
        <f>INPUT!EU224</f>
        <v>4.6331028132342666</v>
      </c>
      <c r="EM260" s="435">
        <f>INPUT!EV224</f>
        <v>1.4547127085857259</v>
      </c>
      <c r="EN260" s="466">
        <f>INPUT!EW224</f>
        <v>4.6331028132342666</v>
      </c>
      <c r="EO260" s="435">
        <f>INPUT!EX224</f>
        <v>0.21630494505493481</v>
      </c>
      <c r="EP260" s="466"/>
      <c r="EQ260" s="466">
        <f>INPUT!FF224</f>
        <v>7.9531995836772786</v>
      </c>
      <c r="ER260" s="435">
        <f>INPUT!FG224</f>
        <v>6.5946239874839607</v>
      </c>
      <c r="ES260" s="466">
        <f>INPUT!FH224</f>
        <v>7.6420311714429365</v>
      </c>
      <c r="ET260" s="435">
        <f>INPUT!FI224</f>
        <v>-3.9124934431793656</v>
      </c>
      <c r="EU260" s="466">
        <f>INPUT!FJ224</f>
        <v>7.3711168021378466</v>
      </c>
      <c r="EV260" s="435">
        <f>INPUT!FK224</f>
        <v>-3.5450571088672667</v>
      </c>
      <c r="EW260" s="466">
        <f>INPUT!FL224</f>
        <v>6.7726847521047713</v>
      </c>
      <c r="EX260" s="435">
        <f>INPUT!FM224</f>
        <v>-8.1186076153278659</v>
      </c>
      <c r="EY260" s="466">
        <f>INPUT!FN224</f>
        <v>5.2835223482321547</v>
      </c>
      <c r="EZ260" s="435">
        <f>INPUT!FO224</f>
        <v>-21.987770852760047</v>
      </c>
      <c r="FA260" s="466">
        <f>INPUT!FP224</f>
        <v>5.2091066567681272</v>
      </c>
      <c r="FB260" s="435">
        <f>INPUT!FQ224</f>
        <v>-1.4084485038456718</v>
      </c>
      <c r="FC260" s="466">
        <f>INPUT!FR224</f>
        <v>6.402313093762908</v>
      </c>
      <c r="FD260" s="435">
        <f>INPUT!FS224</f>
        <v>22.906162526821426</v>
      </c>
      <c r="FE260" s="466">
        <f>INPUT!FT224</f>
        <v>6.7195269453030502</v>
      </c>
      <c r="FF260" s="435">
        <f>INPUT!FU224</f>
        <v>4.954675706959244</v>
      </c>
      <c r="FG260" s="466">
        <f>INPUT!FV224</f>
        <v>7.3246790920298785</v>
      </c>
      <c r="FH260" s="435">
        <f>INPUT!FW224</f>
        <v>9.0058742475886522</v>
      </c>
      <c r="FI260" s="466">
        <f>INPUT!FX224</f>
        <v>6.7628921867588261</v>
      </c>
      <c r="FJ260" s="435">
        <f>INPUT!FY224</f>
        <v>-7.6697818185965776</v>
      </c>
      <c r="FK260" s="466">
        <f>INPUT!FZ224</f>
        <v>6.1282580789194618</v>
      </c>
      <c r="FL260" s="435">
        <f>INPUT!GA224</f>
        <v>-9.3840636566988938</v>
      </c>
      <c r="FM260" s="466">
        <f>INPUT!GB224</f>
        <v>5.8791181322801584</v>
      </c>
      <c r="FN260" s="435">
        <f>INPUT!GC224</f>
        <v>-4.0654284371005485</v>
      </c>
      <c r="FO260" s="466">
        <f>INPUT!GD224</f>
        <v>5.3694796676869254</v>
      </c>
      <c r="FP260" s="435">
        <f>INPUT!GE224</f>
        <v>-8.6686209245394945</v>
      </c>
      <c r="FQ260" s="466">
        <f>INPUT!GF224</f>
        <v>5.1377784992492188</v>
      </c>
      <c r="FR260" s="435">
        <f>INPUT!GG224</f>
        <v>-4.3151512395524065</v>
      </c>
      <c r="FS260" s="466">
        <f>INPUT!GH224</f>
        <v>4.9085824090104833</v>
      </c>
      <c r="FT260" s="435">
        <f>INPUT!GI224</f>
        <v>-4.460995939630874</v>
      </c>
      <c r="FU260" s="466">
        <f>INPUT!GJ224</f>
        <v>4.7204212175275231</v>
      </c>
      <c r="FV260" s="435">
        <f>INPUT!GK224</f>
        <v>-3.8333102269518915</v>
      </c>
      <c r="FW260" s="466">
        <f>INPUT!GL224</f>
        <v>4.5825287019156331</v>
      </c>
      <c r="FX260" s="435">
        <f>INPUT!GM224</f>
        <v>-2.9211909119439938</v>
      </c>
      <c r="FY260" s="466">
        <f>INPUT!GN224</f>
        <v>4.6000845369211012</v>
      </c>
      <c r="FZ260" s="435">
        <f>INPUT!GO224</f>
        <v>0.38310365624396603</v>
      </c>
      <c r="GA260" s="466">
        <f>INPUT!GP224</f>
        <v>4.6331028132342666</v>
      </c>
      <c r="GB260" s="435">
        <f>INPUT!GQ224</f>
        <v>0.71777542452002852</v>
      </c>
      <c r="GC260" s="466">
        <f>INPUT!GR224</f>
        <v>4.6431028132342664</v>
      </c>
      <c r="GD260" s="435">
        <f>INPUT!GS224</f>
        <v>0.21583807662188814</v>
      </c>
      <c r="GE260" s="466">
        <f>INPUT!GT224</f>
        <v>4.6531028132342662</v>
      </c>
      <c r="GF260" s="435">
        <f>INPUT!GU224</f>
        <v>0.21537321920799268</v>
      </c>
      <c r="GG260" s="466">
        <f>INPUT!GV224</f>
        <v>4.6531028132342662</v>
      </c>
      <c r="GH260" s="435">
        <f>INPUT!GW224</f>
        <v>0</v>
      </c>
      <c r="GI260" s="466">
        <f>INPUT!GX224</f>
        <v>4.6531028132342662</v>
      </c>
      <c r="GJ260" s="435">
        <f>INPUT!GY224</f>
        <v>0</v>
      </c>
      <c r="GK260" s="435">
        <f>INPUT!GZ224</f>
        <v>0.22945460143537488</v>
      </c>
      <c r="GL260" s="436"/>
    </row>
    <row r="261" spans="1:194" ht="12" hidden="1" customHeight="1" outlineLevel="2" x14ac:dyDescent="0.2">
      <c r="A261" s="433" t="s">
        <v>553</v>
      </c>
      <c r="B261" s="465">
        <f>INPUT!K225</f>
        <v>7.87</v>
      </c>
      <c r="C261" s="435">
        <f>INPUT!L225</f>
        <v>-2.9593094944512899</v>
      </c>
      <c r="D261" s="465">
        <f>INPUT!M225</f>
        <v>8.1702085844071064</v>
      </c>
      <c r="E261" s="435">
        <f>INPUT!N225</f>
        <v>-3.1965807534703017</v>
      </c>
      <c r="F261" s="465">
        <f>INPUT!O225</f>
        <v>7.7202776406448237</v>
      </c>
      <c r="G261" s="435" t="str">
        <f>INPUT!P225</f>
        <v>NM</v>
      </c>
      <c r="H261" s="465">
        <f>INPUT!Q225</f>
        <v>7.52</v>
      </c>
      <c r="I261" s="435">
        <f>INPUT!R225</f>
        <v>-5.5276381909547752</v>
      </c>
      <c r="J261" s="465">
        <f>INPUT!S225</f>
        <v>7.52</v>
      </c>
      <c r="K261" s="435">
        <f>INPUT!T225</f>
        <v>-4.4472681067344366</v>
      </c>
      <c r="L261" s="465">
        <f>INPUT!U225</f>
        <v>7.53</v>
      </c>
      <c r="M261" s="435">
        <f>INPUT!V225</f>
        <v>-7.8358903300088105</v>
      </c>
      <c r="N261" s="465">
        <f>INPUT!W225</f>
        <v>7.66</v>
      </c>
      <c r="O261" s="435">
        <f>INPUT!X225</f>
        <v>-0.78077037446788733</v>
      </c>
      <c r="P261" s="465">
        <f>INPUT!Y225</f>
        <v>7.64</v>
      </c>
      <c r="Q261" s="435">
        <f>INPUT!Z225</f>
        <v>1.5957446808510634</v>
      </c>
      <c r="R261" s="465">
        <f>INPUT!AA225</f>
        <v>7.05</v>
      </c>
      <c r="S261" s="435">
        <f>INPUT!AB225</f>
        <v>-6.25</v>
      </c>
      <c r="T261" s="465">
        <f>INPUT!AC225</f>
        <v>6.21</v>
      </c>
      <c r="U261" s="435">
        <f>INPUT!AD225</f>
        <v>-17.529880478087655</v>
      </c>
      <c r="V261" s="465">
        <f>INPUT!AE225</f>
        <v>6.29</v>
      </c>
      <c r="W261" s="435">
        <f>INPUT!AF225</f>
        <v>-17.885117493472592</v>
      </c>
      <c r="X261" s="465">
        <f>INPUT!AG225</f>
        <v>6.64</v>
      </c>
      <c r="Y261" s="435">
        <f>INPUT!AH225</f>
        <v>-13.089005235602091</v>
      </c>
      <c r="Z261" s="465">
        <f>INPUT!AI225</f>
        <v>6.1</v>
      </c>
      <c r="AA261" s="435">
        <f>INPUT!AJ225</f>
        <v>-13.475177304964546</v>
      </c>
      <c r="AB261" s="465">
        <f>INPUT!AK225</f>
        <v>6.74</v>
      </c>
      <c r="AC261" s="435">
        <f>INPUT!AL225</f>
        <v>8.5346215780998325</v>
      </c>
      <c r="AD261" s="465">
        <f>INPUT!AM225</f>
        <v>6.33</v>
      </c>
      <c r="AE261" s="435">
        <f>INPUT!AN225</f>
        <v>0.63593004769475492</v>
      </c>
      <c r="AF261" s="465">
        <f>INPUT!AO225</f>
        <v>6.2</v>
      </c>
      <c r="AG261" s="435">
        <f>INPUT!AP225</f>
        <v>-6.6265060240963791</v>
      </c>
      <c r="AH261" s="465">
        <f>INPUT!AQ225</f>
        <v>6.04</v>
      </c>
      <c r="AI261" s="435">
        <f>INPUT!AR225</f>
        <v>-0.98360655737704805</v>
      </c>
      <c r="AJ261" s="465">
        <f>INPUT!AS225</f>
        <v>6.06</v>
      </c>
      <c r="AK261" s="435">
        <f>INPUT!AT225</f>
        <v>-10.089020771513358</v>
      </c>
      <c r="AL261" s="465">
        <f>INPUT!AU225</f>
        <v>6.22</v>
      </c>
      <c r="AM261" s="435">
        <f>INPUT!AV225</f>
        <v>-1.7377567140600347</v>
      </c>
      <c r="AN261" s="465">
        <f>INPUT!AW225</f>
        <v>6.3</v>
      </c>
      <c r="AO261" s="435">
        <f>INPUT!AX225</f>
        <v>1.6129032258064502</v>
      </c>
      <c r="AP261" s="465">
        <f>INPUT!AY225</f>
        <v>6.21</v>
      </c>
      <c r="AQ261" s="435">
        <f>INPUT!AZ225</f>
        <v>2.8145695364238499</v>
      </c>
      <c r="AR261" s="465">
        <f>INPUT!BA225</f>
        <v>6.54</v>
      </c>
      <c r="AS261" s="435">
        <f>INPUT!BB225</f>
        <v>7.9207920792079278</v>
      </c>
      <c r="AT261" s="465">
        <f>INPUT!BC225</f>
        <v>6.61</v>
      </c>
      <c r="AU261" s="435">
        <f>INPUT!BD225</f>
        <v>6.2700964630225231</v>
      </c>
      <c r="AV261" s="465">
        <f>INPUT!BE225</f>
        <v>6.44</v>
      </c>
      <c r="AW261" s="435">
        <f>INPUT!BF225</f>
        <v>2.2222222222222365</v>
      </c>
      <c r="AX261" s="465">
        <f>INPUT!BG225</f>
        <v>6.27</v>
      </c>
      <c r="AY261" s="435">
        <f>INPUT!BH225</f>
        <v>0.96618357487923134</v>
      </c>
      <c r="AZ261" s="465">
        <f>INPUT!BI225</f>
        <v>6.51</v>
      </c>
      <c r="BA261" s="435">
        <f>INPUT!BJ225</f>
        <v>-0.45871559633028358</v>
      </c>
      <c r="BB261" s="465">
        <f>INPUT!BK225</f>
        <v>7.01</v>
      </c>
      <c r="BC261" s="435">
        <f>INPUT!BL225</f>
        <v>6.051437216338873</v>
      </c>
      <c r="BD261" s="465">
        <f>INPUT!BM225</f>
        <v>6.29</v>
      </c>
      <c r="BE261" s="435">
        <f>INPUT!BN225</f>
        <v>-2.3291925465838581</v>
      </c>
      <c r="BF261" s="465">
        <f>INPUT!BO225</f>
        <v>7.03</v>
      </c>
      <c r="BG261" s="435">
        <f>INPUT!BP225</f>
        <v>12.121212121212132</v>
      </c>
      <c r="BH261" s="465">
        <f>INPUT!BQ225</f>
        <v>7.29</v>
      </c>
      <c r="BI261" s="435">
        <f>INPUT!BR225</f>
        <v>11.981566820276512</v>
      </c>
      <c r="BJ261" s="465">
        <f>INPUT!BS225</f>
        <v>7.48</v>
      </c>
      <c r="BK261" s="435">
        <f>INPUT!BT225</f>
        <v>6.7047075606276874</v>
      </c>
      <c r="BL261" s="465">
        <f>INPUT!BU225</f>
        <v>9.08</v>
      </c>
      <c r="BM261" s="435">
        <f>INPUT!BV225</f>
        <v>44.356120826709059</v>
      </c>
      <c r="BN261" s="465">
        <f>INPUT!BW225</f>
        <v>8.67</v>
      </c>
      <c r="BO261" s="435">
        <f>INPUT!BX225</f>
        <v>23.328591749644367</v>
      </c>
      <c r="BP261" s="465">
        <f>INPUT!BY225</f>
        <v>7.45</v>
      </c>
      <c r="BQ261" s="435">
        <f>INPUT!BZ225</f>
        <v>2.1947873799725626</v>
      </c>
      <c r="BR261" s="465">
        <f>INPUT!CA225</f>
        <v>7.36</v>
      </c>
      <c r="BS261" s="435">
        <f>INPUT!CB225</f>
        <v>-1.6042780748663166</v>
      </c>
      <c r="BT261" s="465">
        <f>INPUT!CC225</f>
        <v>6.25</v>
      </c>
      <c r="BU261" s="435">
        <f>INPUT!CD225</f>
        <v>-31.167400881057272</v>
      </c>
      <c r="BV261" s="465">
        <f>INPUT!CE225</f>
        <v>5.98</v>
      </c>
      <c r="BW261" s="435">
        <f>INPUT!CF225</f>
        <v>-31.026528258362163</v>
      </c>
      <c r="BX261" s="465">
        <f>INPUT!CG225</f>
        <v>6.11</v>
      </c>
      <c r="BY261" s="435">
        <f>INPUT!CH225</f>
        <v>-17.986577181208052</v>
      </c>
      <c r="BZ261" s="465">
        <f>INPUT!CI225</f>
        <v>5.69</v>
      </c>
      <c r="CA261" s="435">
        <f>INPUT!CJ225</f>
        <v>-22.690217391304344</v>
      </c>
      <c r="CB261" s="465">
        <f>INPUT!CK225</f>
        <v>5.45</v>
      </c>
      <c r="CC261" s="435">
        <f>INPUT!CL225</f>
        <v>-12.8</v>
      </c>
      <c r="CD261" s="465">
        <f>INPUT!CM225</f>
        <v>5.77</v>
      </c>
      <c r="CE261" s="435">
        <f>INPUT!CN225</f>
        <v>-3.5117056856187379</v>
      </c>
      <c r="CF261" s="465">
        <f>INPUT!CO225</f>
        <v>5.72</v>
      </c>
      <c r="CG261" s="435">
        <f>INPUT!CP225</f>
        <v>-6.3829787234042641</v>
      </c>
      <c r="CH261" s="465">
        <f>INPUT!CQ225</f>
        <v>5.77</v>
      </c>
      <c r="CI261" s="435">
        <f>INPUT!CR225</f>
        <v>1.4059753954305698</v>
      </c>
      <c r="CJ261" s="465">
        <f>INPUT!CS225</f>
        <v>5.35</v>
      </c>
      <c r="CK261" s="435">
        <f>INPUT!CT225</f>
        <v>-1.8348623853211121</v>
      </c>
      <c r="CL261" s="465">
        <f>INPUT!CU225</f>
        <v>4.7</v>
      </c>
      <c r="CM261" s="435">
        <f>INPUT!CV225</f>
        <v>-18.544194107452327</v>
      </c>
      <c r="CN261" s="465">
        <f>INPUT!CW225</f>
        <v>4.3600000000000003</v>
      </c>
      <c r="CO261" s="435">
        <f>INPUT!CX225</f>
        <v>-23.77622377622377</v>
      </c>
      <c r="CP261" s="465">
        <f>INPUT!CY225</f>
        <v>3.98</v>
      </c>
      <c r="CQ261" s="435">
        <f>INPUT!CZ225</f>
        <v>-31.02253032928942</v>
      </c>
      <c r="CR261" s="465">
        <f>INPUT!DA225</f>
        <v>3.47</v>
      </c>
      <c r="CS261" s="435">
        <f>INPUT!DB225</f>
        <v>-35.140186915887838</v>
      </c>
      <c r="CT261" s="465">
        <f>INPUT!DC225</f>
        <v>3.69</v>
      </c>
      <c r="CU261" s="435">
        <f>INPUT!DD225</f>
        <v>-21.489361702127663</v>
      </c>
      <c r="CV261" s="465">
        <f>INPUT!DE225</f>
        <v>3.7</v>
      </c>
      <c r="CW261" s="435">
        <f>INPUT!DF225</f>
        <v>-15.13761467889908</v>
      </c>
      <c r="CX261" s="465">
        <f>INPUT!DG225</f>
        <v>4.51</v>
      </c>
      <c r="CY261" s="435">
        <f>INPUT!DH225</f>
        <v>13.31658291457285</v>
      </c>
      <c r="CZ261" s="465">
        <f>INPUT!DI225</f>
        <v>4.32</v>
      </c>
      <c r="DA261" s="435">
        <f>INPUT!DJ225</f>
        <v>24.495677233429404</v>
      </c>
      <c r="DB261" s="465">
        <f>INPUT!DK225</f>
        <v>4.33</v>
      </c>
      <c r="DC261" s="435">
        <f>INPUT!DL225</f>
        <v>17.344173441734423</v>
      </c>
      <c r="DD261" s="465">
        <f>INPUT!DM225</f>
        <v>4.3099999999999996</v>
      </c>
      <c r="DE261" s="435">
        <f>INPUT!DN225</f>
        <v>16.486486486486474</v>
      </c>
      <c r="DF261" s="465">
        <f>INPUT!DO225</f>
        <v>4.3600000000000003</v>
      </c>
      <c r="DG261" s="435">
        <f>INPUT!DP225</f>
        <v>-3.325942350332578</v>
      </c>
      <c r="DH261" s="465">
        <f>INPUT!DQ225</f>
        <v>4.26</v>
      </c>
      <c r="DI261" s="435">
        <f>INPUT!DR225</f>
        <v>-1.3888888888888951</v>
      </c>
      <c r="DJ261" s="465">
        <f>INPUT!DS225</f>
        <v>3.79</v>
      </c>
      <c r="DK261" s="435">
        <f>INPUT!DT225</f>
        <v>-12.471131639722866</v>
      </c>
      <c r="DL261" s="465">
        <f>INPUT!DU225</f>
        <v>4.5599999999999996</v>
      </c>
      <c r="DM261" s="435">
        <f>INPUT!DV225</f>
        <v>5.8004640371229765</v>
      </c>
      <c r="DN261" s="465">
        <f>INPUT!DW225</f>
        <v>4.6500000000000004</v>
      </c>
      <c r="DO261" s="435">
        <f>INPUT!DX225</f>
        <v>6.6513761467889898</v>
      </c>
      <c r="DP261" s="465">
        <f>INPUT!DY225</f>
        <v>4.8600000000000003</v>
      </c>
      <c r="DQ261" s="435">
        <f>INPUT!DZ225</f>
        <v>14.084507042253524</v>
      </c>
      <c r="DR261" s="465">
        <f>INPUT!EA225</f>
        <v>4.67</v>
      </c>
      <c r="DS261" s="435">
        <f>INPUT!EB225</f>
        <v>23.218997361477566</v>
      </c>
      <c r="DT261" s="465">
        <f>INPUT!EC225</f>
        <v>3.7</v>
      </c>
      <c r="DU261" s="435">
        <f>INPUT!ED225</f>
        <v>-18.85964912280701</v>
      </c>
      <c r="DV261" s="465">
        <f>INPUT!EE225</f>
        <v>3.28</v>
      </c>
      <c r="DW261" s="435">
        <f>INPUT!EF225</f>
        <v>-29.462365591397855</v>
      </c>
      <c r="DX261" s="465">
        <f>INPUT!EG225</f>
        <v>3.79</v>
      </c>
      <c r="DY261" s="435">
        <f>INPUT!EH225</f>
        <v>-22.016460905349799</v>
      </c>
      <c r="DZ261" s="465">
        <f>INPUT!EI225</f>
        <v>4.33</v>
      </c>
      <c r="EA261" s="435">
        <f>INPUT!EJ225</f>
        <v>-7.2805139186295502</v>
      </c>
      <c r="EB261" s="465">
        <f>INPUT!EK225</f>
        <v>4.46</v>
      </c>
      <c r="EC261" s="435">
        <f>INPUT!EL225</f>
        <v>20.54054054054053</v>
      </c>
      <c r="ED261" s="465">
        <f>INPUT!EM225</f>
        <v>4.4000000000000004</v>
      </c>
      <c r="EE261" s="435">
        <f>INPUT!EN225</f>
        <v>34.146341463414643</v>
      </c>
      <c r="EF261" s="465">
        <f>INPUT!EO225</f>
        <v>4.8</v>
      </c>
      <c r="EG261" s="435">
        <f>INPUT!EP225</f>
        <v>26.649076517150384</v>
      </c>
      <c r="EH261" s="465">
        <f>INPUT!EQ225</f>
        <v>0</v>
      </c>
      <c r="EI261" s="435" t="str">
        <f>INPUT!ER225</f>
        <v>NM</v>
      </c>
      <c r="EJ261" s="465">
        <f>INPUT!ES225</f>
        <v>0</v>
      </c>
      <c r="EK261" s="435" t="str">
        <f>INPUT!ET225</f>
        <v>NM</v>
      </c>
      <c r="EL261" s="465">
        <f>INPUT!EU225</f>
        <v>0</v>
      </c>
      <c r="EM261" s="435" t="str">
        <f>INPUT!EV225</f>
        <v>NM</v>
      </c>
      <c r="EN261" s="465">
        <f>INPUT!EW225</f>
        <v>0</v>
      </c>
      <c r="EO261" s="435" t="str">
        <f>INPUT!EX225</f>
        <v>NM</v>
      </c>
      <c r="EQ261" s="467">
        <f>INPUT!FF225</f>
        <v>0</v>
      </c>
      <c r="ER261" s="435" t="str">
        <f>INPUT!FG225</f>
        <v>NM</v>
      </c>
      <c r="ES261" s="467" t="str">
        <f>INPUT!FM225</f>
        <v>NM</v>
      </c>
      <c r="ET261" s="435" t="str">
        <f>INPUT!FI225</f>
        <v>NM</v>
      </c>
      <c r="EU261" s="467" t="str">
        <f>INPUT!FO225</f>
        <v>NM</v>
      </c>
      <c r="EV261" s="435" t="str">
        <f>INPUT!FK225</f>
        <v>NM</v>
      </c>
      <c r="EW261" s="467" t="str">
        <f>INPUT!FQ225</f>
        <v>NM</v>
      </c>
      <c r="EX261" s="435" t="str">
        <f>INPUT!FM225</f>
        <v>NM</v>
      </c>
      <c r="EY261" s="467" t="str">
        <f>INPUT!FS225</f>
        <v>NM</v>
      </c>
      <c r="EZ261" s="435" t="str">
        <f>INPUT!FO225</f>
        <v>NM</v>
      </c>
      <c r="FA261" s="467" t="str">
        <f>INPUT!FU225</f>
        <v>NM</v>
      </c>
      <c r="FB261" s="435" t="str">
        <f>INPUT!FQ225</f>
        <v>NM</v>
      </c>
      <c r="FC261" s="467" t="str">
        <f>INPUT!FW225</f>
        <v>NM</v>
      </c>
      <c r="FD261" s="435" t="str">
        <f>INPUT!FS225</f>
        <v>NM</v>
      </c>
      <c r="FE261" s="467" t="str">
        <f>INPUT!FY225</f>
        <v>NM</v>
      </c>
      <c r="FF261" s="435" t="str">
        <f>INPUT!FU225</f>
        <v>NM</v>
      </c>
      <c r="FG261" s="467" t="str">
        <f>INPUT!GA225</f>
        <v>NM</v>
      </c>
      <c r="FH261" s="435" t="str">
        <f>INPUT!FW225</f>
        <v>NM</v>
      </c>
      <c r="FI261" s="467" t="str">
        <f>INPUT!GC225</f>
        <v>NM</v>
      </c>
      <c r="FJ261" s="435" t="str">
        <f>INPUT!FY225</f>
        <v>NM</v>
      </c>
      <c r="FK261" s="467">
        <f>INPUT!GE225</f>
        <v>0</v>
      </c>
      <c r="FL261" s="435" t="str">
        <f>INPUT!GA225</f>
        <v>NM</v>
      </c>
      <c r="FM261" s="467">
        <f>INPUT!GG225</f>
        <v>0</v>
      </c>
      <c r="FN261" s="435" t="str">
        <f>INPUT!GC225</f>
        <v>NM</v>
      </c>
      <c r="FO261" s="465">
        <f>INPUT!GD225</f>
        <v>0</v>
      </c>
      <c r="FP261" s="435">
        <f>INPUT!GE225</f>
        <v>0</v>
      </c>
      <c r="FQ261" s="465">
        <f>INPUT!GF225</f>
        <v>0</v>
      </c>
      <c r="FR261" s="435">
        <f>INPUT!GG225</f>
        <v>0</v>
      </c>
      <c r="FS261" s="465">
        <f>INPUT!GH225</f>
        <v>0</v>
      </c>
      <c r="FT261" s="435">
        <f>INPUT!GI225</f>
        <v>0</v>
      </c>
      <c r="FU261" s="465">
        <f>INPUT!GJ225</f>
        <v>0</v>
      </c>
      <c r="FV261" s="435">
        <f>INPUT!GK225</f>
        <v>0</v>
      </c>
      <c r="FW261" s="465">
        <f>INPUT!GL225</f>
        <v>0</v>
      </c>
      <c r="FX261" s="435">
        <f>INPUT!GM225</f>
        <v>0</v>
      </c>
      <c r="FY261" s="465">
        <f>INPUT!GN225</f>
        <v>0</v>
      </c>
      <c r="FZ261" s="435">
        <f>INPUT!GO225</f>
        <v>0</v>
      </c>
      <c r="GA261" s="465">
        <f>INPUT!GP225</f>
        <v>0</v>
      </c>
      <c r="GB261" s="435">
        <f>INPUT!GQ225</f>
        <v>0</v>
      </c>
      <c r="GC261" s="465">
        <f>INPUT!GR225</f>
        <v>0</v>
      </c>
      <c r="GD261" s="435">
        <f>INPUT!GS225</f>
        <v>0</v>
      </c>
      <c r="GE261" s="465">
        <f>INPUT!GT225</f>
        <v>0</v>
      </c>
      <c r="GF261" s="435">
        <f>INPUT!GU225</f>
        <v>0</v>
      </c>
      <c r="GG261" s="465">
        <f>INPUT!GV225</f>
        <v>0</v>
      </c>
      <c r="GH261" s="435">
        <f>INPUT!GW225</f>
        <v>0</v>
      </c>
      <c r="GI261" s="465">
        <f>INPUT!GX225</f>
        <v>0</v>
      </c>
      <c r="GJ261" s="435">
        <f>INPUT!GY225</f>
        <v>0</v>
      </c>
      <c r="GK261" s="435" t="str">
        <f>INPUT!GZ225</f>
        <v/>
      </c>
      <c r="GL261" s="436"/>
    </row>
    <row r="262" spans="1:194" ht="12" hidden="1" customHeight="1" outlineLevel="2" x14ac:dyDescent="0.2">
      <c r="A262" s="433" t="s">
        <v>408</v>
      </c>
      <c r="B262" s="465">
        <f>INPUT!K226</f>
        <v>8</v>
      </c>
      <c r="C262" s="435">
        <f>INPUT!L226</f>
        <v>0.50251256281406143</v>
      </c>
      <c r="D262" s="465">
        <f>INPUT!M226</f>
        <v>8.120033333333339</v>
      </c>
      <c r="E262" s="435">
        <f>INPUT!N226</f>
        <v>1.7548036758563645</v>
      </c>
      <c r="F262" s="465">
        <f>INPUT!O226</f>
        <v>8.0000111042565862</v>
      </c>
      <c r="G262" s="435">
        <f>INPUT!P226</f>
        <v>0.12529542248542747</v>
      </c>
      <c r="H262" s="465">
        <f>INPUT!Q226</f>
        <v>8.02</v>
      </c>
      <c r="I262" s="435">
        <f>INPUT!R226</f>
        <v>0.12484394506866447</v>
      </c>
      <c r="J262" s="465">
        <f>INPUT!S226</f>
        <v>8</v>
      </c>
      <c r="K262" s="435">
        <f>INPUT!T226</f>
        <v>0</v>
      </c>
      <c r="L262" s="465">
        <f>INPUT!U226</f>
        <v>7.98</v>
      </c>
      <c r="M262" s="435">
        <f>INPUT!V226</f>
        <v>-1.7245413606677085</v>
      </c>
      <c r="N262" s="465">
        <f>INPUT!W226</f>
        <v>7.98</v>
      </c>
      <c r="O262" s="435">
        <f>INPUT!X226</f>
        <v>-0.2501384560071207</v>
      </c>
      <c r="P262" s="465">
        <f>INPUT!Y226</f>
        <v>7.98</v>
      </c>
      <c r="Q262" s="435">
        <f>INPUT!Z226</f>
        <v>-0.49875311720697368</v>
      </c>
      <c r="R262" s="465">
        <f>INPUT!AA226</f>
        <v>7.94</v>
      </c>
      <c r="S262" s="435">
        <f>INPUT!AB226</f>
        <v>-0.74999999999999512</v>
      </c>
      <c r="T262" s="465">
        <f>INPUT!AC226</f>
        <v>7.79</v>
      </c>
      <c r="U262" s="435">
        <f>INPUT!AD226</f>
        <v>-2.3809523809523836</v>
      </c>
      <c r="V262" s="465">
        <f>INPUT!AE226</f>
        <v>7.63</v>
      </c>
      <c r="W262" s="435">
        <f>INPUT!AF226</f>
        <v>-4.3859649122807038</v>
      </c>
      <c r="X262" s="465">
        <f>INPUT!AG226</f>
        <v>7.56</v>
      </c>
      <c r="Y262" s="435">
        <f>INPUT!AH226</f>
        <v>-5.2631578947368478</v>
      </c>
      <c r="Z262" s="465">
        <f>INPUT!AI226</f>
        <v>7.52</v>
      </c>
      <c r="AA262" s="435">
        <f>INPUT!AJ226</f>
        <v>-5.2896725440806147</v>
      </c>
      <c r="AB262" s="465">
        <f>INPUT!AK226</f>
        <v>7.48</v>
      </c>
      <c r="AC262" s="435">
        <f>INPUT!AL226</f>
        <v>-3.9794608472400461</v>
      </c>
      <c r="AD262" s="465">
        <f>INPUT!AM226</f>
        <v>7.45</v>
      </c>
      <c r="AE262" s="435">
        <f>INPUT!AN226</f>
        <v>-2.3591087811271283</v>
      </c>
      <c r="AF262" s="465">
        <f>INPUT!AO226</f>
        <v>7.39</v>
      </c>
      <c r="AG262" s="435">
        <f>INPUT!AP226</f>
        <v>-2.2486772486772444</v>
      </c>
      <c r="AH262" s="465">
        <f>INPUT!AQ226</f>
        <v>7.31</v>
      </c>
      <c r="AI262" s="435">
        <f>INPUT!AR226</f>
        <v>-2.7925531914893664</v>
      </c>
      <c r="AJ262" s="465">
        <f>INPUT!AS226</f>
        <v>7.3</v>
      </c>
      <c r="AK262" s="435">
        <f>INPUT!AT226</f>
        <v>-2.4064171122994749</v>
      </c>
      <c r="AL262" s="465">
        <f>INPUT!AU226</f>
        <v>7.25</v>
      </c>
      <c r="AM262" s="435">
        <f>INPUT!AV226</f>
        <v>-2.684563758389269</v>
      </c>
      <c r="AN262" s="465">
        <f>INPUT!AW226</f>
        <v>7.24</v>
      </c>
      <c r="AO262" s="435">
        <f>INPUT!AX226</f>
        <v>-2.0297699594045926</v>
      </c>
      <c r="AP262" s="465">
        <f>INPUT!AY226</f>
        <v>7.21</v>
      </c>
      <c r="AQ262" s="435">
        <f>INPUT!AZ226</f>
        <v>-1.3679890560875485</v>
      </c>
      <c r="AR262" s="465">
        <f>INPUT!BA226</f>
        <v>7.19</v>
      </c>
      <c r="AS262" s="435">
        <f>INPUT!BB226</f>
        <v>-1.5068493150684814</v>
      </c>
      <c r="AT262" s="465">
        <f>INPUT!BC226</f>
        <v>7.17</v>
      </c>
      <c r="AU262" s="435">
        <f>INPUT!BD226</f>
        <v>-1.1034482758620734</v>
      </c>
      <c r="AV262" s="465">
        <f>INPUT!BE226</f>
        <v>7.15</v>
      </c>
      <c r="AW262" s="435">
        <f>INPUT!BF226</f>
        <v>-1.2430939226519278</v>
      </c>
      <c r="AX262" s="465">
        <f>INPUT!BG226</f>
        <v>7.07</v>
      </c>
      <c r="AY262" s="435">
        <f>INPUT!BH226</f>
        <v>-1.9417475728155331</v>
      </c>
      <c r="AZ262" s="465">
        <f>INPUT!BI226</f>
        <v>7.01</v>
      </c>
      <c r="BA262" s="435">
        <f>INPUT!BJ226</f>
        <v>-2.5034770514603677</v>
      </c>
      <c r="BB262" s="465">
        <f>INPUT!BK226</f>
        <v>7.01</v>
      </c>
      <c r="BC262" s="435">
        <f>INPUT!BL226</f>
        <v>-2.2315202231520281</v>
      </c>
      <c r="BD262" s="465">
        <f>INPUT!BM226</f>
        <v>7</v>
      </c>
      <c r="BE262" s="435">
        <f>INPUT!BN226</f>
        <v>-2.0979020979021046</v>
      </c>
      <c r="BF262" s="465">
        <f>INPUT!BO226</f>
        <v>7.01</v>
      </c>
      <c r="BG262" s="435">
        <f>INPUT!BP226</f>
        <v>-0.84865629420085575</v>
      </c>
      <c r="BH262" s="465">
        <f>INPUT!BQ226</f>
        <v>7.04</v>
      </c>
      <c r="BI262" s="435">
        <f>INPUT!BR226</f>
        <v>0.42796005706133844</v>
      </c>
      <c r="BJ262" s="465">
        <f>INPUT!BS226</f>
        <v>7.05</v>
      </c>
      <c r="BK262" s="435">
        <f>INPUT!BT226</f>
        <v>0.57061340941513272</v>
      </c>
      <c r="BL262" s="465">
        <f>INPUT!BU226</f>
        <v>7.1</v>
      </c>
      <c r="BM262" s="435">
        <f>INPUT!BV226</f>
        <v>1.4285714285714235</v>
      </c>
      <c r="BN262" s="465">
        <f>INPUT!BW226</f>
        <v>7.18</v>
      </c>
      <c r="BO262" s="435">
        <f>INPUT!BX226</f>
        <v>2.4251069900142586</v>
      </c>
      <c r="BP262" s="465">
        <f>INPUT!BY226</f>
        <v>6.8</v>
      </c>
      <c r="BQ262" s="435">
        <f>INPUT!BZ226</f>
        <v>-3.4090909090909172</v>
      </c>
      <c r="BR262" s="465">
        <f>INPUT!CA226</f>
        <v>7.2</v>
      </c>
      <c r="BS262" s="435">
        <f>INPUT!CB226</f>
        <v>2.1276595744680993</v>
      </c>
      <c r="BT262" s="465">
        <f>INPUT!CC226</f>
        <v>7.17</v>
      </c>
      <c r="BU262" s="435">
        <f>INPUT!CD226</f>
        <v>0.98591549295774517</v>
      </c>
      <c r="BV262" s="465">
        <f>INPUT!CE226</f>
        <v>7.06</v>
      </c>
      <c r="BW262" s="435">
        <f>INPUT!CF226</f>
        <v>-1.6713091922005541</v>
      </c>
      <c r="BX262" s="465">
        <f>INPUT!CG226</f>
        <v>7.04</v>
      </c>
      <c r="BY262" s="435">
        <f>INPUT!CH226</f>
        <v>3.529411764705892</v>
      </c>
      <c r="BZ262" s="465">
        <f>INPUT!CI226</f>
        <v>6.96</v>
      </c>
      <c r="CA262" s="435">
        <f>INPUT!CJ226</f>
        <v>-3.3333333333333326</v>
      </c>
      <c r="CB262" s="465">
        <f>INPUT!CK226</f>
        <v>6.92</v>
      </c>
      <c r="CC262" s="435">
        <f>INPUT!CL226</f>
        <v>-3.4867503486750384</v>
      </c>
      <c r="CD262" s="465">
        <f>INPUT!CM226</f>
        <v>6.84</v>
      </c>
      <c r="CE262" s="435">
        <f>INPUT!CN226</f>
        <v>-3.1161473087818692</v>
      </c>
      <c r="CF262" s="465">
        <f>INPUT!CO226</f>
        <v>6.76</v>
      </c>
      <c r="CG262" s="435">
        <f>INPUT!CP226</f>
        <v>-3.9772727272727293</v>
      </c>
      <c r="CH262" s="465">
        <f>INPUT!CQ226</f>
        <v>6.72</v>
      </c>
      <c r="CI262" s="435">
        <f>INPUT!CR226</f>
        <v>-3.4482758620689724</v>
      </c>
      <c r="CJ262" s="465">
        <f>INPUT!CS226</f>
        <v>6.72</v>
      </c>
      <c r="CK262" s="435">
        <f>INPUT!CT226</f>
        <v>-2.8901734104046284</v>
      </c>
      <c r="CL262" s="465">
        <f>INPUT!CU226</f>
        <v>6.61</v>
      </c>
      <c r="CM262" s="435">
        <f>INPUT!CV226</f>
        <v>-3.3625730994152003</v>
      </c>
      <c r="CN262" s="465">
        <f>INPUT!CW226</f>
        <v>6.54</v>
      </c>
      <c r="CO262" s="435">
        <f>INPUT!CX226</f>
        <v>-3.2544378698224796</v>
      </c>
      <c r="CP262" s="465">
        <f>INPUT!CY226</f>
        <v>6.46</v>
      </c>
      <c r="CQ262" s="435">
        <f>INPUT!CZ226</f>
        <v>-3.8690476190476164</v>
      </c>
      <c r="CR262" s="465">
        <f>INPUT!DA226</f>
        <v>6.28</v>
      </c>
      <c r="CS262" s="435">
        <f>INPUT!DB226</f>
        <v>-6.547619047619035</v>
      </c>
      <c r="CT262" s="465">
        <f>INPUT!DC226</f>
        <v>6.19</v>
      </c>
      <c r="CU262" s="435">
        <f>INPUT!DD226</f>
        <v>-6.35400907715582</v>
      </c>
      <c r="CV262" s="465">
        <f>INPUT!DE226</f>
        <v>6.15</v>
      </c>
      <c r="CW262" s="435">
        <f>INPUT!DF226</f>
        <v>-5.9633027522935755</v>
      </c>
      <c r="CX262" s="465">
        <f>INPUT!DG226</f>
        <v>6.06</v>
      </c>
      <c r="CY262" s="435">
        <f>INPUT!DH226</f>
        <v>-6.1919504643962897</v>
      </c>
      <c r="CZ262" s="465">
        <f>INPUT!DI226</f>
        <v>6.05</v>
      </c>
      <c r="DA262" s="435">
        <f>INPUT!DJ226</f>
        <v>-3.6624203821656098</v>
      </c>
      <c r="DB262" s="465">
        <f>INPUT!DK226</f>
        <v>5.96</v>
      </c>
      <c r="DC262" s="435">
        <f>INPUT!DL226</f>
        <v>-3.7156704361874016</v>
      </c>
      <c r="DD262" s="465">
        <f>INPUT!DM226</f>
        <v>5.99</v>
      </c>
      <c r="DE262" s="435">
        <f>INPUT!DN226</f>
        <v>-2.6016260162601612</v>
      </c>
      <c r="DF262" s="465">
        <f>INPUT!DO226</f>
        <v>5.92</v>
      </c>
      <c r="DG262" s="435">
        <f>INPUT!DP226</f>
        <v>-2.3102310231023049</v>
      </c>
      <c r="DH262" s="465">
        <f>INPUT!DQ226</f>
        <v>5.89</v>
      </c>
      <c r="DI262" s="435">
        <f>INPUT!DR226</f>
        <v>-2.6446280991735516</v>
      </c>
      <c r="DJ262" s="465">
        <f>INPUT!DS226</f>
        <v>5.85</v>
      </c>
      <c r="DK262" s="435">
        <f>INPUT!DT226</f>
        <v>-1.8456375838926231</v>
      </c>
      <c r="DL262" s="465">
        <f>INPUT!DU226</f>
        <v>5.81</v>
      </c>
      <c r="DM262" s="435">
        <f>INPUT!DV226</f>
        <v>-3.0050083472454192</v>
      </c>
      <c r="DN262" s="465">
        <f>INPUT!DW226</f>
        <v>5.79</v>
      </c>
      <c r="DO262" s="435">
        <f>INPUT!DX226</f>
        <v>-2.1959459459459429</v>
      </c>
      <c r="DP262" s="465">
        <f>INPUT!DY226</f>
        <v>5.77</v>
      </c>
      <c r="DQ262" s="435">
        <f>INPUT!DZ226</f>
        <v>-2.0373514431239359</v>
      </c>
      <c r="DR262" s="465">
        <f>INPUT!EA226</f>
        <v>5.74</v>
      </c>
      <c r="DS262" s="435">
        <f>INPUT!EB226</f>
        <v>-1.8803418803418737</v>
      </c>
      <c r="DT262" s="465">
        <f>INPUT!EC226</f>
        <v>5.69</v>
      </c>
      <c r="DU262" s="435">
        <f>INPUT!ED226</f>
        <v>-2.06540447504302</v>
      </c>
      <c r="DV262" s="465">
        <f>INPUT!EE226</f>
        <v>5.65</v>
      </c>
      <c r="DW262" s="435">
        <f>INPUT!EF226</f>
        <v>-2.4179620034542215</v>
      </c>
      <c r="DX262" s="465">
        <f>INPUT!EG226</f>
        <v>5.6</v>
      </c>
      <c r="DY262" s="435">
        <f>INPUT!EH226</f>
        <v>-2.9462738301559765</v>
      </c>
      <c r="DZ262" s="465">
        <f>INPUT!EI226</f>
        <v>5.56</v>
      </c>
      <c r="EA262" s="435">
        <f>INPUT!EJ226</f>
        <v>-3.1358885017421678</v>
      </c>
      <c r="EB262" s="465">
        <f>INPUT!EK226</f>
        <v>5.54</v>
      </c>
      <c r="EC262" s="435">
        <f>INPUT!EL226</f>
        <v>-2.6362038664323406</v>
      </c>
      <c r="ED262" s="465">
        <f>INPUT!EM226</f>
        <v>5.5</v>
      </c>
      <c r="EE262" s="435">
        <f>INPUT!EN226</f>
        <v>-2.6548672566371723</v>
      </c>
      <c r="EF262" s="465">
        <f>INPUT!EO226</f>
        <v>5.52</v>
      </c>
      <c r="EG262" s="435">
        <f>INPUT!EP226</f>
        <v>-1.4285714285714346</v>
      </c>
      <c r="EH262" s="465">
        <f>INPUT!EQ226</f>
        <v>0</v>
      </c>
      <c r="EI262" s="435" t="str">
        <f>INPUT!ER226</f>
        <v>NM</v>
      </c>
      <c r="EJ262" s="465">
        <f>INPUT!ES226</f>
        <v>0</v>
      </c>
      <c r="EK262" s="435" t="str">
        <f>INPUT!ET226</f>
        <v>NM</v>
      </c>
      <c r="EL262" s="465">
        <f>INPUT!EU226</f>
        <v>0</v>
      </c>
      <c r="EM262" s="435" t="str">
        <f>INPUT!EV226</f>
        <v>NM</v>
      </c>
      <c r="EN262" s="465">
        <f>INPUT!EW226</f>
        <v>0</v>
      </c>
      <c r="EO262" s="435" t="str">
        <f>INPUT!EX226</f>
        <v>NM</v>
      </c>
      <c r="EQ262" s="467">
        <f>INPUT!FF226</f>
        <v>0</v>
      </c>
      <c r="ER262" s="435" t="str">
        <f>INPUT!FG226</f>
        <v>NM</v>
      </c>
      <c r="ES262" s="467" t="str">
        <f>INPUT!FM226</f>
        <v>NM</v>
      </c>
      <c r="ET262" s="435" t="str">
        <f>INPUT!FI226</f>
        <v>NM</v>
      </c>
      <c r="EU262" s="467" t="str">
        <f>INPUT!FO226</f>
        <v>NM</v>
      </c>
      <c r="EV262" s="435" t="str">
        <f>INPUT!FK226</f>
        <v>NM</v>
      </c>
      <c r="EW262" s="467" t="str">
        <f>INPUT!FQ226</f>
        <v>NM</v>
      </c>
      <c r="EX262" s="435" t="str">
        <f>INPUT!FM226</f>
        <v>NM</v>
      </c>
      <c r="EY262" s="467" t="str">
        <f>INPUT!FS226</f>
        <v>NM</v>
      </c>
      <c r="EZ262" s="435" t="str">
        <f>INPUT!FO226</f>
        <v>NM</v>
      </c>
      <c r="FA262" s="467" t="str">
        <f>INPUT!FU226</f>
        <v>NM</v>
      </c>
      <c r="FB262" s="435" t="str">
        <f>INPUT!FQ226</f>
        <v>NM</v>
      </c>
      <c r="FC262" s="467" t="str">
        <f>INPUT!FW226</f>
        <v>NM</v>
      </c>
      <c r="FD262" s="435" t="str">
        <f>INPUT!FS226</f>
        <v>NM</v>
      </c>
      <c r="FE262" s="467" t="str">
        <f>INPUT!FY226</f>
        <v>NM</v>
      </c>
      <c r="FF262" s="435" t="str">
        <f>INPUT!FU226</f>
        <v>NM</v>
      </c>
      <c r="FG262" s="467" t="str">
        <f>INPUT!GA226</f>
        <v>NM</v>
      </c>
      <c r="FH262" s="435" t="str">
        <f>INPUT!FW226</f>
        <v>NM</v>
      </c>
      <c r="FI262" s="467" t="str">
        <f>INPUT!GC226</f>
        <v>NM</v>
      </c>
      <c r="FJ262" s="435" t="str">
        <f>INPUT!FY226</f>
        <v>NM</v>
      </c>
      <c r="FK262" s="467">
        <f>INPUT!GE226</f>
        <v>0</v>
      </c>
      <c r="FL262" s="435" t="str">
        <f>INPUT!GA226</f>
        <v>NM</v>
      </c>
      <c r="FM262" s="467">
        <f>INPUT!GG226</f>
        <v>0</v>
      </c>
      <c r="FN262" s="435" t="str">
        <f>INPUT!GC226</f>
        <v>NM</v>
      </c>
      <c r="FO262" s="465">
        <f>INPUT!GD226</f>
        <v>0</v>
      </c>
      <c r="FP262" s="435">
        <f>INPUT!GE226</f>
        <v>0</v>
      </c>
      <c r="FQ262" s="465">
        <f>INPUT!GF226</f>
        <v>0</v>
      </c>
      <c r="FR262" s="435">
        <f>INPUT!GG226</f>
        <v>0</v>
      </c>
      <c r="FS262" s="465">
        <f>INPUT!GH226</f>
        <v>0</v>
      </c>
      <c r="FT262" s="435">
        <f>INPUT!GI226</f>
        <v>0</v>
      </c>
      <c r="FU262" s="465">
        <f>INPUT!GJ226</f>
        <v>0</v>
      </c>
      <c r="FV262" s="435">
        <f>INPUT!GK226</f>
        <v>0</v>
      </c>
      <c r="FW262" s="465">
        <f>INPUT!GL226</f>
        <v>0</v>
      </c>
      <c r="FX262" s="435">
        <f>INPUT!GM226</f>
        <v>0</v>
      </c>
      <c r="FY262" s="465">
        <f>INPUT!GN226</f>
        <v>0</v>
      </c>
      <c r="FZ262" s="435">
        <f>INPUT!GO226</f>
        <v>0</v>
      </c>
      <c r="GA262" s="465">
        <f>INPUT!GP226</f>
        <v>0</v>
      </c>
      <c r="GB262" s="435">
        <f>INPUT!GQ226</f>
        <v>0</v>
      </c>
      <c r="GC262" s="465">
        <f>INPUT!GR226</f>
        <v>0</v>
      </c>
      <c r="GD262" s="435">
        <f>INPUT!GS226</f>
        <v>0</v>
      </c>
      <c r="GE262" s="465">
        <f>INPUT!GT226</f>
        <v>0</v>
      </c>
      <c r="GF262" s="435">
        <f>INPUT!GU226</f>
        <v>0</v>
      </c>
      <c r="GG262" s="465">
        <f>INPUT!GV226</f>
        <v>0</v>
      </c>
      <c r="GH262" s="435">
        <f>INPUT!GW226</f>
        <v>0</v>
      </c>
      <c r="GI262" s="465">
        <f>INPUT!GX226</f>
        <v>0</v>
      </c>
      <c r="GJ262" s="435">
        <f>INPUT!GY226</f>
        <v>0</v>
      </c>
      <c r="GK262" s="435" t="str">
        <f>INPUT!GZ226</f>
        <v/>
      </c>
      <c r="GL262" s="436"/>
    </row>
    <row r="263" spans="1:194" ht="12" hidden="1" customHeight="1" outlineLevel="1" x14ac:dyDescent="0.2">
      <c r="B263" s="436"/>
      <c r="C263" s="435"/>
      <c r="D263" s="436"/>
      <c r="E263" s="435"/>
      <c r="F263" s="436"/>
      <c r="G263" s="435"/>
      <c r="H263" s="436"/>
      <c r="I263" s="435"/>
      <c r="J263" s="436"/>
      <c r="K263" s="435"/>
      <c r="L263" s="436"/>
      <c r="M263" s="435"/>
      <c r="N263" s="436"/>
      <c r="O263" s="435"/>
      <c r="P263" s="436"/>
      <c r="Q263" s="435"/>
      <c r="R263" s="436"/>
      <c r="S263" s="435"/>
      <c r="T263" s="436"/>
      <c r="U263" s="435"/>
      <c r="V263" s="436"/>
      <c r="W263" s="435"/>
      <c r="X263" s="436"/>
      <c r="Y263" s="435"/>
      <c r="Z263" s="436"/>
      <c r="AA263" s="435"/>
      <c r="AB263" s="436"/>
      <c r="AC263" s="435"/>
      <c r="AD263" s="436"/>
      <c r="AE263" s="435"/>
      <c r="AF263" s="436"/>
      <c r="AG263" s="435"/>
      <c r="AH263" s="436"/>
      <c r="AI263" s="435"/>
      <c r="AJ263" s="436"/>
      <c r="AK263" s="435"/>
      <c r="AL263" s="436"/>
      <c r="AM263" s="435"/>
      <c r="AN263" s="436"/>
      <c r="AO263" s="435"/>
      <c r="AP263" s="436"/>
      <c r="AQ263" s="435"/>
      <c r="AR263" s="436"/>
      <c r="AS263" s="435"/>
      <c r="AT263" s="436"/>
      <c r="AU263" s="435"/>
      <c r="AV263" s="436"/>
      <c r="AW263" s="435"/>
      <c r="AX263" s="436"/>
      <c r="AY263" s="435"/>
      <c r="AZ263" s="436"/>
      <c r="BA263" s="435"/>
      <c r="BB263" s="436"/>
      <c r="BC263" s="435"/>
      <c r="BD263" s="436"/>
      <c r="BE263" s="435"/>
      <c r="BF263" s="436"/>
      <c r="BG263" s="435"/>
      <c r="BH263" s="436"/>
      <c r="BI263" s="435"/>
      <c r="BJ263" s="436"/>
      <c r="BK263" s="435"/>
      <c r="BL263" s="436"/>
      <c r="BM263" s="435"/>
      <c r="BN263" s="436"/>
      <c r="BO263" s="435"/>
      <c r="BP263" s="436"/>
      <c r="BQ263" s="435"/>
      <c r="BR263" s="436"/>
      <c r="BS263" s="435"/>
      <c r="BT263" s="436"/>
      <c r="BU263" s="435"/>
      <c r="BV263" s="436"/>
      <c r="BW263" s="435"/>
      <c r="BX263" s="436"/>
      <c r="BY263" s="435"/>
      <c r="BZ263" s="436"/>
      <c r="CA263" s="435"/>
      <c r="CB263" s="436"/>
      <c r="CC263" s="435"/>
      <c r="CD263" s="436"/>
      <c r="CE263" s="435"/>
      <c r="CF263" s="436"/>
      <c r="CG263" s="435"/>
      <c r="CH263" s="436"/>
      <c r="CI263" s="435"/>
      <c r="CJ263" s="436"/>
      <c r="CK263" s="435"/>
      <c r="CM263" s="435"/>
      <c r="CO263" s="435"/>
      <c r="CQ263" s="435"/>
      <c r="CS263" s="435"/>
      <c r="CU263" s="435"/>
      <c r="CW263" s="435"/>
      <c r="CY263" s="435"/>
      <c r="DA263" s="435"/>
      <c r="DC263" s="435"/>
      <c r="DE263" s="435"/>
      <c r="DG263" s="435"/>
      <c r="DI263" s="435"/>
      <c r="DK263" s="435"/>
      <c r="DM263" s="435"/>
      <c r="DO263" s="435"/>
      <c r="DQ263" s="435"/>
      <c r="DS263" s="435"/>
      <c r="DU263" s="435"/>
      <c r="DW263" s="435"/>
      <c r="DY263" s="435"/>
      <c r="EA263" s="435"/>
      <c r="EC263" s="435"/>
      <c r="EE263" s="435"/>
      <c r="EG263" s="435"/>
      <c r="EI263" s="435"/>
      <c r="EK263" s="435"/>
      <c r="EM263" s="435"/>
      <c r="EO263" s="435"/>
      <c r="ER263" s="435"/>
      <c r="ET263" s="435"/>
      <c r="EV263" s="435"/>
      <c r="EX263" s="435"/>
      <c r="EZ263" s="435"/>
      <c r="FB263" s="435"/>
      <c r="FD263" s="435"/>
      <c r="FE263" s="436"/>
      <c r="FF263" s="435"/>
      <c r="FG263" s="436"/>
      <c r="FH263" s="435"/>
      <c r="FI263" s="436"/>
      <c r="FJ263" s="435"/>
      <c r="FK263" s="436"/>
      <c r="FL263" s="435"/>
      <c r="FM263" s="436"/>
      <c r="FN263" s="435"/>
      <c r="FO263" s="436"/>
      <c r="FP263" s="435"/>
      <c r="FQ263" s="436"/>
      <c r="FR263" s="435"/>
      <c r="FS263" s="436"/>
      <c r="FT263" s="435"/>
      <c r="FU263" s="436"/>
      <c r="FV263" s="435"/>
      <c r="FW263" s="436"/>
      <c r="FX263" s="435"/>
      <c r="FY263" s="436"/>
      <c r="FZ263" s="435"/>
      <c r="GA263" s="436"/>
      <c r="GB263" s="435"/>
      <c r="GC263" s="436"/>
      <c r="GD263" s="435"/>
      <c r="GE263" s="436"/>
      <c r="GF263" s="435"/>
      <c r="GG263" s="436"/>
      <c r="GH263" s="435"/>
      <c r="GI263" s="436"/>
      <c r="GJ263" s="435"/>
      <c r="GK263" s="435"/>
      <c r="GL263" s="436"/>
    </row>
    <row r="264" spans="1:194" ht="12" hidden="1" customHeight="1" outlineLevel="1" x14ac:dyDescent="0.2">
      <c r="A264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264" s="436"/>
      <c r="C264" s="435"/>
      <c r="D264" s="436"/>
      <c r="E264" s="435"/>
      <c r="F264" s="436"/>
      <c r="G264" s="435"/>
      <c r="H264" s="436"/>
      <c r="I264" s="435"/>
      <c r="J264" s="436"/>
      <c r="K264" s="435"/>
      <c r="L264" s="436"/>
      <c r="M264" s="435"/>
      <c r="N264" s="436"/>
      <c r="O264" s="435"/>
      <c r="P264" s="436"/>
      <c r="Q264" s="435"/>
      <c r="R264" s="436"/>
      <c r="S264" s="435"/>
      <c r="T264" s="436"/>
      <c r="U264" s="435"/>
      <c r="V264" s="436"/>
      <c r="W264" s="435"/>
      <c r="X264" s="436"/>
      <c r="Y264" s="435"/>
      <c r="Z264" s="436"/>
      <c r="AA264" s="435"/>
      <c r="AB264" s="436"/>
      <c r="AC264" s="435"/>
      <c r="AD264" s="436"/>
      <c r="AE264" s="435"/>
      <c r="AF264" s="436"/>
      <c r="AG264" s="435"/>
      <c r="AH264" s="436"/>
      <c r="AI264" s="435"/>
      <c r="AJ264" s="436"/>
      <c r="AK264" s="435"/>
      <c r="AL264" s="436"/>
      <c r="AM264" s="435"/>
      <c r="AN264" s="436"/>
      <c r="AO264" s="435"/>
      <c r="AP264" s="436"/>
      <c r="AQ264" s="435"/>
      <c r="AR264" s="436"/>
      <c r="AS264" s="435"/>
      <c r="AT264" s="436"/>
      <c r="AU264" s="435"/>
      <c r="AV264" s="436"/>
      <c r="AW264" s="435"/>
      <c r="AX264" s="436"/>
      <c r="AY264" s="435"/>
      <c r="AZ264" s="436"/>
      <c r="BA264" s="435"/>
      <c r="BB264" s="436"/>
      <c r="BC264" s="435"/>
      <c r="BD264" s="436"/>
      <c r="BE264" s="435"/>
      <c r="BF264" s="436"/>
      <c r="BG264" s="435"/>
      <c r="BH264" s="436"/>
      <c r="BI264" s="435"/>
      <c r="BJ264" s="436"/>
      <c r="BK264" s="435"/>
      <c r="BL264" s="436"/>
      <c r="BM264" s="435"/>
      <c r="BN264" s="436"/>
      <c r="BO264" s="435"/>
      <c r="BP264" s="436"/>
      <c r="BQ264" s="435"/>
      <c r="BR264" s="436"/>
      <c r="BS264" s="435"/>
      <c r="BT264" s="436"/>
      <c r="BU264" s="435"/>
      <c r="BV264" s="436"/>
      <c r="BW264" s="435"/>
      <c r="BX264" s="436"/>
      <c r="BY264" s="435"/>
      <c r="BZ264" s="436"/>
      <c r="CA264" s="435"/>
      <c r="CB264" s="436"/>
      <c r="CC264" s="435"/>
      <c r="CD264" s="436"/>
      <c r="CE264" s="435"/>
      <c r="CF264" s="436"/>
      <c r="CG264" s="435"/>
      <c r="CH264" s="436"/>
      <c r="CI264" s="435"/>
      <c r="CJ264" s="436"/>
      <c r="CK264" s="435"/>
      <c r="CM264" s="435"/>
      <c r="CO264" s="435"/>
      <c r="CQ264" s="435"/>
      <c r="CS264" s="435"/>
      <c r="CU264" s="435"/>
      <c r="CW264" s="435"/>
      <c r="CY264" s="435"/>
      <c r="DA264" s="435"/>
      <c r="DC264" s="435"/>
      <c r="DE264" s="435"/>
      <c r="DG264" s="435"/>
      <c r="DI264" s="435"/>
      <c r="DK264" s="435"/>
      <c r="DM264" s="435"/>
      <c r="DO264" s="435"/>
      <c r="DQ264" s="435"/>
      <c r="DS264" s="435"/>
      <c r="DU264" s="435"/>
      <c r="DW264" s="435"/>
      <c r="DY264" s="435"/>
      <c r="EA264" s="435"/>
      <c r="EC264" s="435"/>
      <c r="EE264" s="435"/>
      <c r="EG264" s="435"/>
      <c r="EI264" s="435"/>
      <c r="EK264" s="435"/>
      <c r="EM264" s="435"/>
      <c r="EO264" s="435"/>
      <c r="ER264" s="435"/>
      <c r="ET264" s="435"/>
      <c r="EV264" s="435"/>
      <c r="EX264" s="435"/>
      <c r="EZ264" s="435"/>
      <c r="FB264" s="435"/>
      <c r="FD264" s="435"/>
      <c r="FE264" s="436"/>
      <c r="FF264" s="435"/>
      <c r="FG264" s="436"/>
      <c r="FH264" s="435"/>
      <c r="FI264" s="436"/>
      <c r="FJ264" s="435"/>
      <c r="FK264" s="436"/>
      <c r="FL264" s="435"/>
      <c r="FM264" s="436"/>
      <c r="FN264" s="435"/>
      <c r="FO264" s="436"/>
      <c r="FP264" s="435"/>
      <c r="FQ264" s="436"/>
      <c r="FR264" s="435"/>
      <c r="FS264" s="436"/>
      <c r="FT264" s="435"/>
      <c r="FU264" s="436"/>
      <c r="FV264" s="435"/>
      <c r="FW264" s="436"/>
      <c r="FX264" s="435"/>
      <c r="FY264" s="436"/>
      <c r="FZ264" s="435"/>
      <c r="GA264" s="436"/>
      <c r="GB264" s="435"/>
      <c r="GC264" s="436"/>
      <c r="GD264" s="435"/>
      <c r="GE264" s="436"/>
      <c r="GF264" s="435"/>
      <c r="GG264" s="436"/>
      <c r="GH264" s="435"/>
      <c r="GI264" s="436"/>
      <c r="GJ264" s="435"/>
      <c r="GK264" s="435"/>
      <c r="GL264" s="436"/>
    </row>
    <row r="265" spans="1:194" ht="12" hidden="1" customHeight="1" outlineLevel="1" x14ac:dyDescent="0.2">
      <c r="A265" s="468" t="s">
        <v>156</v>
      </c>
      <c r="B265" s="436"/>
      <c r="C265" s="435"/>
      <c r="D265" s="436"/>
      <c r="E265" s="435"/>
      <c r="F265" s="436"/>
      <c r="G265" s="435"/>
      <c r="H265" s="436"/>
      <c r="I265" s="435"/>
      <c r="J265" s="436"/>
      <c r="K265" s="435"/>
      <c r="L265" s="436"/>
      <c r="M265" s="435"/>
      <c r="N265" s="436"/>
      <c r="O265" s="435"/>
      <c r="P265" s="436"/>
      <c r="Q265" s="435"/>
      <c r="R265" s="436"/>
      <c r="S265" s="435"/>
      <c r="T265" s="436"/>
      <c r="U265" s="435"/>
      <c r="V265" s="436"/>
      <c r="W265" s="435"/>
      <c r="X265" s="436"/>
      <c r="Y265" s="435"/>
      <c r="Z265" s="436"/>
      <c r="AA265" s="435"/>
      <c r="AB265" s="436"/>
      <c r="AC265" s="435"/>
      <c r="AD265" s="436"/>
      <c r="AE265" s="435"/>
      <c r="AF265" s="436"/>
      <c r="AG265" s="435"/>
      <c r="AH265" s="436"/>
      <c r="AI265" s="435"/>
      <c r="AJ265" s="436"/>
      <c r="AK265" s="435"/>
      <c r="AL265" s="436"/>
      <c r="AM265" s="435"/>
      <c r="AN265" s="436"/>
      <c r="AO265" s="435"/>
      <c r="AP265" s="436"/>
      <c r="AQ265" s="435"/>
      <c r="AR265" s="436"/>
      <c r="AS265" s="435"/>
      <c r="AT265" s="436"/>
      <c r="AU265" s="435"/>
      <c r="AV265" s="436"/>
      <c r="AW265" s="435"/>
      <c r="AX265" s="436"/>
      <c r="AY265" s="435"/>
      <c r="AZ265" s="436"/>
      <c r="BA265" s="435"/>
      <c r="BB265" s="436"/>
      <c r="BC265" s="435"/>
      <c r="BD265" s="436"/>
      <c r="BE265" s="435"/>
      <c r="BF265" s="436"/>
      <c r="BG265" s="435"/>
      <c r="BH265" s="436"/>
      <c r="BI265" s="435"/>
      <c r="BJ265" s="436"/>
      <c r="BK265" s="435"/>
      <c r="BL265" s="436"/>
      <c r="BM265" s="435"/>
      <c r="BN265" s="436"/>
      <c r="BO265" s="435"/>
      <c r="BP265" s="436"/>
      <c r="BQ265" s="435"/>
      <c r="BR265" s="436"/>
      <c r="BS265" s="435"/>
      <c r="BT265" s="436"/>
      <c r="BU265" s="435"/>
      <c r="BV265" s="436"/>
      <c r="BW265" s="435"/>
      <c r="BX265" s="436"/>
      <c r="BY265" s="435"/>
      <c r="BZ265" s="436"/>
      <c r="CA265" s="435"/>
      <c r="CB265" s="436"/>
      <c r="CC265" s="435"/>
      <c r="CD265" s="436"/>
      <c r="CE265" s="435"/>
      <c r="CF265" s="436"/>
      <c r="CG265" s="435"/>
      <c r="CH265" s="436"/>
      <c r="CI265" s="435"/>
      <c r="CJ265" s="436"/>
      <c r="CK265" s="435"/>
      <c r="CM265" s="435"/>
      <c r="CO265" s="435"/>
      <c r="CQ265" s="435"/>
      <c r="CS265" s="435"/>
      <c r="CU265" s="435"/>
      <c r="CW265" s="435"/>
      <c r="CY265" s="435"/>
      <c r="DA265" s="435"/>
      <c r="DC265" s="435"/>
      <c r="DE265" s="435"/>
      <c r="DG265" s="435"/>
      <c r="DI265" s="435"/>
      <c r="DK265" s="435"/>
      <c r="DM265" s="435"/>
      <c r="DO265" s="435"/>
      <c r="DQ265" s="435"/>
      <c r="DS265" s="435"/>
      <c r="DU265" s="435"/>
      <c r="DW265" s="435"/>
      <c r="DY265" s="435"/>
      <c r="EA265" s="435"/>
      <c r="EC265" s="435"/>
      <c r="EE265" s="435"/>
      <c r="EG265" s="435"/>
      <c r="EI265" s="435"/>
      <c r="EK265" s="435"/>
      <c r="EM265" s="435"/>
      <c r="EO265" s="435"/>
      <c r="ER265" s="435"/>
      <c r="ET265" s="435"/>
      <c r="EV265" s="435"/>
      <c r="EX265" s="435"/>
      <c r="EZ265" s="435"/>
      <c r="FB265" s="435"/>
      <c r="FD265" s="435"/>
      <c r="FE265" s="436"/>
      <c r="FF265" s="435"/>
      <c r="FG265" s="436"/>
      <c r="FH265" s="435"/>
      <c r="FI265" s="436"/>
      <c r="FJ265" s="435"/>
      <c r="FK265" s="436"/>
      <c r="FL265" s="435"/>
      <c r="FM265" s="436"/>
      <c r="FN265" s="435"/>
      <c r="FO265" s="436"/>
      <c r="FP265" s="435"/>
      <c r="FQ265" s="436"/>
      <c r="FR265" s="435"/>
      <c r="FS265" s="436"/>
      <c r="FT265" s="435"/>
      <c r="FU265" s="436"/>
      <c r="FV265" s="435"/>
      <c r="FW265" s="436"/>
      <c r="FX265" s="435"/>
      <c r="FY265" s="436"/>
      <c r="FZ265" s="435"/>
      <c r="GA265" s="436"/>
      <c r="GB265" s="435"/>
      <c r="GC265" s="436"/>
      <c r="GD265" s="435"/>
      <c r="GE265" s="436"/>
      <c r="GF265" s="435"/>
      <c r="GG265" s="436"/>
      <c r="GH265" s="435"/>
      <c r="GI265" s="436"/>
      <c r="GJ265" s="435"/>
      <c r="GK265" s="435"/>
      <c r="GL265" s="436"/>
    </row>
    <row r="266" spans="1:194" ht="12" hidden="1" customHeight="1" outlineLevel="1" x14ac:dyDescent="0.2">
      <c r="A266" s="468"/>
      <c r="B266" s="436"/>
      <c r="C266" s="435"/>
      <c r="D266" s="436"/>
      <c r="E266" s="435"/>
      <c r="F266" s="436"/>
      <c r="G266" s="435"/>
      <c r="H266" s="436"/>
      <c r="I266" s="435"/>
      <c r="J266" s="436"/>
      <c r="K266" s="435"/>
      <c r="L266" s="436"/>
      <c r="M266" s="435"/>
      <c r="N266" s="436"/>
      <c r="O266" s="435"/>
      <c r="P266" s="436"/>
      <c r="Q266" s="435"/>
      <c r="R266" s="436"/>
      <c r="S266" s="435"/>
      <c r="T266" s="436"/>
      <c r="U266" s="435"/>
      <c r="V266" s="436"/>
      <c r="W266" s="435"/>
      <c r="X266" s="436"/>
      <c r="Y266" s="435"/>
      <c r="Z266" s="436"/>
      <c r="AA266" s="435"/>
      <c r="AB266" s="436"/>
      <c r="AC266" s="435"/>
      <c r="AD266" s="436"/>
      <c r="AE266" s="435"/>
      <c r="AF266" s="436"/>
      <c r="AG266" s="435"/>
      <c r="AH266" s="436"/>
      <c r="AI266" s="435"/>
      <c r="AJ266" s="436"/>
      <c r="AK266" s="435"/>
      <c r="AL266" s="436"/>
      <c r="AM266" s="435"/>
      <c r="AN266" s="436"/>
      <c r="AO266" s="435"/>
      <c r="AP266" s="436"/>
      <c r="AQ266" s="435"/>
      <c r="AR266" s="436"/>
      <c r="AS266" s="435"/>
      <c r="AT266" s="436"/>
      <c r="AU266" s="435"/>
      <c r="AV266" s="436"/>
      <c r="AW266" s="435"/>
      <c r="AX266" s="436"/>
      <c r="AY266" s="435"/>
      <c r="AZ266" s="436"/>
      <c r="BA266" s="435"/>
      <c r="BB266" s="436"/>
      <c r="BC266" s="435"/>
      <c r="BD266" s="436"/>
      <c r="BE266" s="435"/>
      <c r="BF266" s="436"/>
      <c r="BG266" s="435"/>
      <c r="BH266" s="436"/>
      <c r="BI266" s="435"/>
      <c r="BJ266" s="436"/>
      <c r="BK266" s="435"/>
      <c r="BL266" s="436"/>
      <c r="BM266" s="435"/>
      <c r="BN266" s="436"/>
      <c r="BO266" s="435"/>
      <c r="BP266" s="436"/>
      <c r="BQ266" s="435"/>
      <c r="BR266" s="436"/>
      <c r="BS266" s="435"/>
      <c r="BT266" s="436"/>
      <c r="BU266" s="435"/>
      <c r="BV266" s="436"/>
      <c r="BW266" s="435"/>
      <c r="BX266" s="436"/>
      <c r="BY266" s="435"/>
      <c r="BZ266" s="436"/>
      <c r="CA266" s="435"/>
      <c r="CB266" s="436"/>
      <c r="CC266" s="435"/>
      <c r="CD266" s="436"/>
      <c r="CE266" s="435"/>
      <c r="CF266" s="436"/>
      <c r="CG266" s="435"/>
      <c r="CH266" s="436"/>
      <c r="CI266" s="435"/>
      <c r="CJ266" s="436"/>
      <c r="CK266" s="435"/>
      <c r="CM266" s="435"/>
      <c r="CO266" s="435"/>
      <c r="CQ266" s="435"/>
      <c r="CS266" s="435"/>
      <c r="CU266" s="435"/>
      <c r="CW266" s="435"/>
      <c r="CY266" s="435"/>
      <c r="DA266" s="435"/>
      <c r="DC266" s="435"/>
      <c r="DE266" s="435"/>
      <c r="DG266" s="435"/>
      <c r="DI266" s="435"/>
      <c r="DK266" s="435"/>
      <c r="DM266" s="435"/>
      <c r="DO266" s="435"/>
      <c r="DQ266" s="435"/>
      <c r="DS266" s="435"/>
      <c r="DU266" s="435"/>
      <c r="DW266" s="435"/>
      <c r="DY266" s="435"/>
      <c r="EA266" s="435"/>
      <c r="EC266" s="435"/>
      <c r="EE266" s="435"/>
      <c r="EG266" s="435"/>
      <c r="EI266" s="435"/>
      <c r="EK266" s="435"/>
      <c r="EM266" s="435"/>
      <c r="EO266" s="435"/>
      <c r="ER266" s="435"/>
      <c r="ET266" s="435"/>
      <c r="EV266" s="435"/>
      <c r="EX266" s="435"/>
      <c r="EZ266" s="435"/>
      <c r="FB266" s="435"/>
      <c r="FD266" s="435"/>
      <c r="FE266" s="436"/>
      <c r="FF266" s="435"/>
      <c r="FG266" s="436"/>
      <c r="FH266" s="435"/>
      <c r="FI266" s="436"/>
      <c r="FJ266" s="435"/>
      <c r="FK266" s="436"/>
      <c r="FL266" s="435"/>
      <c r="FM266" s="436"/>
      <c r="FN266" s="435"/>
      <c r="FO266" s="436"/>
      <c r="FP266" s="435"/>
      <c r="FQ266" s="436"/>
      <c r="FR266" s="435"/>
      <c r="FS266" s="436"/>
      <c r="FT266" s="435"/>
      <c r="FU266" s="436"/>
      <c r="FV266" s="435"/>
      <c r="FW266" s="436"/>
      <c r="FX266" s="435"/>
      <c r="FY266" s="436"/>
      <c r="FZ266" s="435"/>
      <c r="GA266" s="436"/>
      <c r="GB266" s="435"/>
      <c r="GC266" s="436"/>
      <c r="GD266" s="435"/>
      <c r="GE266" s="436"/>
      <c r="GF266" s="435"/>
      <c r="GG266" s="436"/>
      <c r="GH266" s="435"/>
      <c r="GI266" s="436"/>
      <c r="GJ266" s="435"/>
      <c r="GK266" s="435"/>
      <c r="GL266" s="436"/>
    </row>
    <row r="267" spans="1:194" s="413" customFormat="1" ht="20.100000000000001" hidden="1" customHeight="1" outlineLevel="1" x14ac:dyDescent="0.25">
      <c r="A267" s="412" t="str">
        <f>A225</f>
        <v>AFLAC U.S.</v>
      </c>
      <c r="C267" s="414"/>
      <c r="E267" s="414"/>
      <c r="G267" s="414"/>
      <c r="I267" s="414"/>
      <c r="J267" s="415"/>
      <c r="K267" s="414"/>
      <c r="L267" s="415"/>
      <c r="M267" s="414"/>
      <c r="N267" s="415"/>
      <c r="O267" s="414"/>
      <c r="P267" s="415"/>
      <c r="Q267" s="414"/>
      <c r="R267" s="415"/>
      <c r="S267" s="414"/>
      <c r="T267" s="415"/>
      <c r="U267" s="414"/>
      <c r="V267" s="415"/>
      <c r="W267" s="414"/>
      <c r="X267" s="415"/>
      <c r="Y267" s="414"/>
      <c r="Z267" s="415"/>
      <c r="AA267" s="414"/>
      <c r="AB267" s="415"/>
      <c r="AC267" s="414"/>
      <c r="AD267" s="415"/>
      <c r="AE267" s="414"/>
      <c r="AF267" s="415"/>
      <c r="AG267" s="414"/>
      <c r="AH267" s="415"/>
      <c r="AI267" s="414"/>
      <c r="AJ267" s="415"/>
      <c r="AK267" s="414"/>
      <c r="AL267" s="415"/>
      <c r="AM267" s="414"/>
      <c r="AN267" s="415"/>
      <c r="AO267" s="414"/>
      <c r="AP267" s="415"/>
      <c r="AQ267" s="414"/>
      <c r="AR267" s="415"/>
      <c r="AS267" s="414"/>
      <c r="AT267" s="415"/>
      <c r="AU267" s="414"/>
      <c r="AV267" s="415"/>
      <c r="AW267" s="414"/>
      <c r="AX267" s="415"/>
      <c r="AY267" s="414"/>
      <c r="AZ267" s="415"/>
      <c r="BA267" s="414"/>
      <c r="BB267" s="415"/>
      <c r="BC267" s="414"/>
      <c r="BD267" s="415"/>
      <c r="BE267" s="414"/>
      <c r="BF267" s="415"/>
      <c r="BG267" s="414"/>
      <c r="BH267" s="415"/>
      <c r="BI267" s="414"/>
      <c r="BJ267" s="415"/>
      <c r="BK267" s="414"/>
      <c r="BL267" s="415"/>
      <c r="BM267" s="414"/>
      <c r="BN267" s="415"/>
      <c r="BO267" s="414"/>
      <c r="BP267" s="415"/>
      <c r="BQ267" s="414"/>
      <c r="BR267" s="415"/>
      <c r="BS267" s="414"/>
      <c r="BT267" s="415"/>
      <c r="BU267" s="414"/>
      <c r="BV267" s="415"/>
      <c r="BW267" s="414"/>
      <c r="BX267" s="415"/>
      <c r="BY267" s="414"/>
      <c r="BZ267" s="415"/>
      <c r="CA267" s="414"/>
      <c r="CB267" s="415"/>
      <c r="CC267" s="414"/>
      <c r="CD267" s="415"/>
      <c r="CE267" s="414"/>
      <c r="CF267" s="415"/>
      <c r="CG267" s="414"/>
      <c r="CH267" s="415"/>
      <c r="CI267" s="414"/>
      <c r="CJ267" s="415"/>
      <c r="CK267" s="414"/>
      <c r="CL267" s="416"/>
      <c r="CM267" s="414"/>
      <c r="CN267" s="416"/>
      <c r="CO267" s="414"/>
      <c r="CP267" s="416"/>
      <c r="CQ267" s="414"/>
      <c r="CR267" s="416"/>
      <c r="CS267" s="414"/>
      <c r="CT267" s="416"/>
      <c r="CU267" s="414"/>
      <c r="CV267" s="416"/>
      <c r="CW267" s="414"/>
      <c r="CX267" s="416"/>
      <c r="CY267" s="414"/>
      <c r="CZ267" s="416"/>
      <c r="DA267" s="414"/>
      <c r="DB267" s="416"/>
      <c r="DC267" s="414"/>
      <c r="DD267" s="416"/>
      <c r="DE267" s="414"/>
      <c r="DF267" s="416"/>
      <c r="DG267" s="414"/>
      <c r="DH267" s="416"/>
      <c r="DI267" s="414"/>
      <c r="DJ267" s="416"/>
      <c r="DK267" s="414"/>
      <c r="DL267" s="416"/>
      <c r="DM267" s="414"/>
      <c r="DN267" s="416"/>
      <c r="DO267" s="414"/>
      <c r="DP267" s="416"/>
      <c r="DQ267" s="414"/>
      <c r="DR267" s="416"/>
      <c r="DS267" s="414"/>
      <c r="DT267" s="416"/>
      <c r="DU267" s="414"/>
      <c r="DV267" s="416"/>
      <c r="DW267" s="414"/>
      <c r="DX267" s="416"/>
      <c r="DY267" s="414"/>
      <c r="DZ267" s="416"/>
      <c r="EA267" s="414"/>
      <c r="EB267" s="416"/>
      <c r="EC267" s="414"/>
      <c r="ED267" s="416"/>
      <c r="EE267" s="414"/>
      <c r="EF267" s="416"/>
      <c r="EG267" s="414"/>
      <c r="EH267" s="416"/>
      <c r="EI267" s="414"/>
      <c r="EJ267" s="416"/>
      <c r="EK267" s="414"/>
      <c r="EL267" s="416"/>
      <c r="EM267" s="414"/>
      <c r="EN267" s="416"/>
      <c r="EO267" s="414"/>
      <c r="EP267" s="486"/>
      <c r="EQ267" s="416"/>
      <c r="ER267" s="414"/>
      <c r="ES267" s="416"/>
      <c r="ET267" s="414"/>
      <c r="EU267" s="416"/>
      <c r="EV267" s="414"/>
      <c r="EW267" s="416"/>
      <c r="EX267" s="414"/>
      <c r="EY267" s="416"/>
      <c r="EZ267" s="414"/>
      <c r="FA267" s="416"/>
      <c r="FB267" s="414"/>
      <c r="FC267" s="416"/>
      <c r="FD267" s="414"/>
      <c r="FE267" s="415"/>
      <c r="FF267" s="414"/>
      <c r="FG267" s="415"/>
      <c r="FH267" s="414"/>
      <c r="FI267" s="415"/>
      <c r="FJ267" s="414"/>
      <c r="FK267" s="415"/>
      <c r="FL267" s="414"/>
      <c r="FM267" s="415"/>
      <c r="FN267" s="414"/>
      <c r="FO267" s="415"/>
      <c r="FP267" s="414"/>
      <c r="FQ267" s="415"/>
      <c r="FR267" s="414"/>
      <c r="FS267" s="415"/>
      <c r="FT267" s="414"/>
      <c r="FU267" s="415"/>
      <c r="FV267" s="414"/>
      <c r="FW267" s="415"/>
      <c r="FX267" s="414"/>
      <c r="FY267" s="415"/>
      <c r="FZ267" s="414"/>
      <c r="GA267" s="415"/>
      <c r="GB267" s="414"/>
      <c r="GC267" s="415"/>
      <c r="GD267" s="414"/>
      <c r="GE267" s="415"/>
      <c r="GF267" s="414"/>
      <c r="GG267" s="415"/>
      <c r="GH267" s="414"/>
      <c r="GI267" s="415"/>
      <c r="GJ267" s="414"/>
      <c r="GK267" s="414"/>
      <c r="GL267" s="415"/>
    </row>
    <row r="268" spans="1:194" s="425" customFormat="1" ht="12" hidden="1" customHeight="1" outlineLevel="1" x14ac:dyDescent="0.2">
      <c r="A268" s="487" t="s">
        <v>289</v>
      </c>
      <c r="B268" s="488"/>
      <c r="C268" s="489"/>
      <c r="D268" s="488"/>
      <c r="E268" s="489"/>
      <c r="F268" s="488"/>
      <c r="G268" s="489"/>
      <c r="H268" s="488"/>
      <c r="I268" s="489"/>
      <c r="J268" s="424"/>
      <c r="K268" s="489"/>
      <c r="L268" s="424"/>
      <c r="M268" s="489"/>
      <c r="N268" s="424"/>
      <c r="O268" s="489"/>
      <c r="P268" s="424"/>
      <c r="Q268" s="489"/>
      <c r="R268" s="424"/>
      <c r="S268" s="489"/>
      <c r="T268" s="424"/>
      <c r="U268" s="489"/>
      <c r="V268" s="424"/>
      <c r="W268" s="489"/>
      <c r="X268" s="424"/>
      <c r="Y268" s="489"/>
      <c r="Z268" s="424"/>
      <c r="AA268" s="489"/>
      <c r="AB268" s="424"/>
      <c r="AC268" s="489"/>
      <c r="AD268" s="424"/>
      <c r="AE268" s="489"/>
      <c r="AF268" s="424"/>
      <c r="AG268" s="489"/>
      <c r="AH268" s="424"/>
      <c r="AI268" s="489"/>
      <c r="AJ268" s="424"/>
      <c r="AK268" s="489"/>
      <c r="AL268" s="424"/>
      <c r="AM268" s="489"/>
      <c r="AN268" s="424"/>
      <c r="AO268" s="489"/>
      <c r="AP268" s="424"/>
      <c r="AQ268" s="489"/>
      <c r="AR268" s="424"/>
      <c r="AS268" s="489"/>
      <c r="AT268" s="424"/>
      <c r="AU268" s="489"/>
      <c r="AV268" s="424"/>
      <c r="AW268" s="489"/>
      <c r="AX268" s="424"/>
      <c r="AY268" s="489"/>
      <c r="AZ268" s="424"/>
      <c r="BA268" s="489"/>
      <c r="BB268" s="424"/>
      <c r="BC268" s="489"/>
      <c r="BD268" s="424"/>
      <c r="BE268" s="489"/>
      <c r="BF268" s="424"/>
      <c r="BG268" s="489"/>
      <c r="BH268" s="424"/>
      <c r="BI268" s="489"/>
      <c r="BJ268" s="424"/>
      <c r="BK268" s="489"/>
      <c r="BL268" s="424"/>
      <c r="BM268" s="489"/>
      <c r="BN268" s="424"/>
      <c r="BO268" s="489"/>
      <c r="BP268" s="424"/>
      <c r="BQ268" s="489"/>
      <c r="BR268" s="424"/>
      <c r="BS268" s="489"/>
      <c r="BT268" s="424"/>
      <c r="BU268" s="489"/>
      <c r="BV268" s="424"/>
      <c r="BW268" s="489"/>
      <c r="BX268" s="424"/>
      <c r="BY268" s="489"/>
      <c r="BZ268" s="424"/>
      <c r="CA268" s="489"/>
      <c r="CB268" s="424"/>
      <c r="CC268" s="489"/>
      <c r="CD268" s="424"/>
      <c r="CE268" s="489"/>
      <c r="CF268" s="424"/>
      <c r="CG268" s="489"/>
      <c r="CH268" s="424"/>
      <c r="CI268" s="489"/>
      <c r="CJ268" s="424"/>
      <c r="CK268" s="489"/>
      <c r="CL268" s="490"/>
      <c r="CM268" s="489"/>
      <c r="CN268" s="490"/>
      <c r="CO268" s="489"/>
      <c r="CP268" s="490"/>
      <c r="CQ268" s="489"/>
      <c r="CR268" s="490"/>
      <c r="CS268" s="489"/>
      <c r="CT268" s="490"/>
      <c r="CU268" s="489"/>
      <c r="CV268" s="490"/>
      <c r="CW268" s="489"/>
      <c r="CX268" s="490"/>
      <c r="CY268" s="489"/>
      <c r="CZ268" s="490"/>
      <c r="DA268" s="489"/>
      <c r="DB268" s="490"/>
      <c r="DC268" s="489"/>
      <c r="DD268" s="490"/>
      <c r="DE268" s="489"/>
      <c r="DF268" s="490"/>
      <c r="DG268" s="489"/>
      <c r="DH268" s="490"/>
      <c r="DI268" s="489"/>
      <c r="DJ268" s="490"/>
      <c r="DK268" s="489"/>
      <c r="DL268" s="490"/>
      <c r="DM268" s="489"/>
      <c r="DN268" s="490"/>
      <c r="DO268" s="489"/>
      <c r="DP268" s="490"/>
      <c r="DQ268" s="489"/>
      <c r="DR268" s="490"/>
      <c r="DS268" s="489"/>
      <c r="DT268" s="490"/>
      <c r="DU268" s="489"/>
      <c r="DV268" s="490"/>
      <c r="DW268" s="489"/>
      <c r="DX268" s="490"/>
      <c r="DY268" s="489"/>
      <c r="DZ268" s="490"/>
      <c r="EA268" s="489"/>
      <c r="EB268" s="490"/>
      <c r="EC268" s="489"/>
      <c r="ED268" s="490"/>
      <c r="EE268" s="489"/>
      <c r="EF268" s="490"/>
      <c r="EG268" s="489"/>
      <c r="EH268" s="490"/>
      <c r="EI268" s="489"/>
      <c r="EJ268" s="490"/>
      <c r="EK268" s="489"/>
      <c r="EL268" s="490"/>
      <c r="EM268" s="489"/>
      <c r="EN268" s="490"/>
      <c r="EO268" s="489"/>
      <c r="EP268" s="491"/>
      <c r="EQ268" s="490"/>
      <c r="ER268" s="489"/>
      <c r="ES268" s="490"/>
      <c r="ET268" s="489"/>
      <c r="EU268" s="490"/>
      <c r="EV268" s="489"/>
      <c r="EW268" s="490"/>
      <c r="EX268" s="489"/>
      <c r="EY268" s="490"/>
      <c r="EZ268" s="489"/>
      <c r="FA268" s="490"/>
      <c r="FB268" s="489"/>
      <c r="FC268" s="490"/>
      <c r="FD268" s="489"/>
      <c r="FE268" s="424"/>
      <c r="FF268" s="489"/>
      <c r="FG268" s="424"/>
      <c r="FH268" s="489"/>
      <c r="FI268" s="424"/>
      <c r="FJ268" s="489"/>
      <c r="FK268" s="424"/>
      <c r="FL268" s="489"/>
      <c r="FM268" s="424"/>
      <c r="FN268" s="489"/>
      <c r="FO268" s="424"/>
      <c r="FP268" s="489"/>
      <c r="FQ268" s="424"/>
      <c r="FR268" s="489"/>
      <c r="FS268" s="424"/>
      <c r="FT268" s="489"/>
      <c r="FU268" s="424"/>
      <c r="FV268" s="489"/>
      <c r="FW268" s="424"/>
      <c r="FX268" s="489"/>
      <c r="FY268" s="424"/>
      <c r="FZ268" s="489"/>
      <c r="GA268" s="424"/>
      <c r="GB268" s="489"/>
      <c r="GC268" s="424"/>
      <c r="GD268" s="489"/>
      <c r="GE268" s="424"/>
      <c r="GF268" s="489"/>
      <c r="GG268" s="424"/>
      <c r="GH268" s="489"/>
      <c r="GI268" s="424"/>
      <c r="GJ268" s="489"/>
      <c r="GK268" s="489"/>
      <c r="GL268" s="424"/>
    </row>
    <row r="269" spans="1:194" s="428" customFormat="1" ht="12" hidden="1" customHeight="1" outlineLevel="1" x14ac:dyDescent="0.2">
      <c r="A269" s="411" t="str">
        <f>A$3</f>
        <v>($Millions Except Per Share Data)</v>
      </c>
      <c r="B269" s="476"/>
      <c r="C269" s="477" t="str">
        <f>C$3</f>
        <v>1Q01/</v>
      </c>
      <c r="D269" s="476"/>
      <c r="E269" s="477" t="str">
        <f>E$3</f>
        <v>2Q01/</v>
      </c>
      <c r="F269" s="476"/>
      <c r="G269" s="477" t="str">
        <f>G$3</f>
        <v>3Q01/</v>
      </c>
      <c r="H269" s="476"/>
      <c r="I269" s="477" t="str">
        <f>I$3</f>
        <v>4Q01/</v>
      </c>
      <c r="J269" s="476"/>
      <c r="K269" s="477" t="str">
        <f>K$3</f>
        <v>1Q02/</v>
      </c>
      <c r="L269" s="476"/>
      <c r="M269" s="477" t="str">
        <f>M$3</f>
        <v>2Q02/</v>
      </c>
      <c r="N269" s="476"/>
      <c r="O269" s="477" t="str">
        <f>O$3</f>
        <v>3Q02/</v>
      </c>
      <c r="P269" s="476"/>
      <c r="Q269" s="477" t="str">
        <f>Q$3</f>
        <v>4Q02/</v>
      </c>
      <c r="R269" s="476"/>
      <c r="S269" s="477" t="str">
        <f>S$3</f>
        <v>1Q03/</v>
      </c>
      <c r="T269" s="476"/>
      <c r="U269" s="477" t="str">
        <f>U$3</f>
        <v>2Q03/</v>
      </c>
      <c r="V269" s="476"/>
      <c r="W269" s="477" t="str">
        <f>W$3</f>
        <v>3Q03/</v>
      </c>
      <c r="X269" s="476"/>
      <c r="Y269" s="477" t="str">
        <f>Y$3</f>
        <v>4Q03/</v>
      </c>
      <c r="Z269" s="476"/>
      <c r="AA269" s="477" t="str">
        <f>AA$3</f>
        <v>1Q04/</v>
      </c>
      <c r="AB269" s="476"/>
      <c r="AC269" s="477" t="str">
        <f>AC$3</f>
        <v>2Q04/</v>
      </c>
      <c r="AD269" s="476"/>
      <c r="AE269" s="477" t="str">
        <f>AE$3</f>
        <v>3Q04/</v>
      </c>
      <c r="AF269" s="476"/>
      <c r="AG269" s="477" t="str">
        <f>AG$3</f>
        <v>4Q04/</v>
      </c>
      <c r="AH269" s="476"/>
      <c r="AI269" s="477" t="str">
        <f>AI$3</f>
        <v>1Q05/</v>
      </c>
      <c r="AJ269" s="476"/>
      <c r="AK269" s="477" t="str">
        <f>AK$3</f>
        <v>2Q05/</v>
      </c>
      <c r="AL269" s="476"/>
      <c r="AM269" s="477" t="str">
        <f>AM$3</f>
        <v>3Q05/</v>
      </c>
      <c r="AN269" s="476"/>
      <c r="AO269" s="477" t="str">
        <f>AO$3</f>
        <v>4Q05/</v>
      </c>
      <c r="AP269" s="476"/>
      <c r="AQ269" s="477" t="str">
        <f>AQ$3</f>
        <v>1Q06/</v>
      </c>
      <c r="AR269" s="476"/>
      <c r="AS269" s="477" t="str">
        <f>AS$3</f>
        <v>2Q06/</v>
      </c>
      <c r="AT269" s="476"/>
      <c r="AU269" s="477" t="str">
        <f>AU$3</f>
        <v>3Q06/</v>
      </c>
      <c r="AV269" s="476"/>
      <c r="AW269" s="477" t="str">
        <f>AW$3</f>
        <v>4Q06/</v>
      </c>
      <c r="AX269" s="476"/>
      <c r="AY269" s="477" t="str">
        <f>AY$3</f>
        <v>1Q07/</v>
      </c>
      <c r="AZ269" s="476"/>
      <c r="BA269" s="477" t="str">
        <f>BA$3</f>
        <v>2Q07/</v>
      </c>
      <c r="BB269" s="476"/>
      <c r="BC269" s="477" t="str">
        <f>BC$3</f>
        <v>3Q07/</v>
      </c>
      <c r="BD269" s="476"/>
      <c r="BE269" s="477" t="str">
        <f>BE$3</f>
        <v>4Q07/</v>
      </c>
      <c r="BF269" s="476"/>
      <c r="BG269" s="477" t="str">
        <f>BG$3</f>
        <v>1Q08/</v>
      </c>
      <c r="BH269" s="476"/>
      <c r="BI269" s="477" t="str">
        <f>BI$3</f>
        <v>2Q08/</v>
      </c>
      <c r="BJ269" s="476"/>
      <c r="BK269" s="477" t="str">
        <f>BK$3</f>
        <v>3Q08/</v>
      </c>
      <c r="BL269" s="476"/>
      <c r="BM269" s="477" t="str">
        <f>BM$3</f>
        <v>4Q08/</v>
      </c>
      <c r="BN269" s="476"/>
      <c r="BO269" s="477" t="str">
        <f>BO$3</f>
        <v>1Q09/</v>
      </c>
      <c r="BP269" s="476"/>
      <c r="BQ269" s="477" t="str">
        <f>BQ$3</f>
        <v>2Q09/</v>
      </c>
      <c r="BR269" s="476"/>
      <c r="BS269" s="477" t="str">
        <f>BS$3</f>
        <v>3Q09/</v>
      </c>
      <c r="BT269" s="476"/>
      <c r="BU269" s="477" t="str">
        <f>BU$3</f>
        <v>4Q09/</v>
      </c>
      <c r="BV269" s="476"/>
      <c r="BW269" s="477" t="str">
        <f>BW$3</f>
        <v>1Q10/</v>
      </c>
      <c r="BX269" s="476"/>
      <c r="BY269" s="477" t="str">
        <f>BY$3</f>
        <v>2Q10/</v>
      </c>
      <c r="BZ269" s="476"/>
      <c r="CA269" s="477" t="str">
        <f>CA$3</f>
        <v>3Q10/</v>
      </c>
      <c r="CB269" s="476"/>
      <c r="CC269" s="477" t="str">
        <f>CC$3</f>
        <v>4Q10/</v>
      </c>
      <c r="CD269" s="476"/>
      <c r="CE269" s="477" t="str">
        <f>CE$3</f>
        <v>1Q11/</v>
      </c>
      <c r="CF269" s="476"/>
      <c r="CG269" s="477" t="str">
        <f>CG$3</f>
        <v>2Q11/</v>
      </c>
      <c r="CH269" s="476"/>
      <c r="CI269" s="477" t="str">
        <f>CI$3</f>
        <v>3Q11/</v>
      </c>
      <c r="CJ269" s="476"/>
      <c r="CK269" s="477" t="str">
        <f>CK$3</f>
        <v>4Q11/</v>
      </c>
      <c r="CL269" s="476"/>
      <c r="CM269" s="477" t="str">
        <f>CM$3</f>
        <v>1Q12/</v>
      </c>
      <c r="CN269" s="476"/>
      <c r="CO269" s="477" t="str">
        <f>CO$3</f>
        <v>2Q12/</v>
      </c>
      <c r="CP269" s="476"/>
      <c r="CQ269" s="477" t="str">
        <f>CQ$3</f>
        <v>3Q12/</v>
      </c>
      <c r="CR269" s="476"/>
      <c r="CS269" s="477" t="str">
        <f>CS$3</f>
        <v>4Q12/</v>
      </c>
      <c r="CT269" s="476"/>
      <c r="CU269" s="477" t="str">
        <f>CU$3</f>
        <v>1Q13/</v>
      </c>
      <c r="CV269" s="476"/>
      <c r="CW269" s="477" t="str">
        <f>CW$3</f>
        <v>2Q13/</v>
      </c>
      <c r="CX269" s="476"/>
      <c r="CY269" s="477" t="str">
        <f>CY$3</f>
        <v>3Q13/</v>
      </c>
      <c r="CZ269" s="476"/>
      <c r="DA269" s="477" t="str">
        <f>DA$3</f>
        <v>4Q13/</v>
      </c>
      <c r="DB269" s="476"/>
      <c r="DC269" s="477" t="str">
        <f>DC$3</f>
        <v>1Q14/</v>
      </c>
      <c r="DD269" s="476"/>
      <c r="DE269" s="477" t="str">
        <f>DE$3</f>
        <v>2Q14/</v>
      </c>
      <c r="DF269" s="476"/>
      <c r="DG269" s="477" t="str">
        <f>DG$3</f>
        <v>3Q14/</v>
      </c>
      <c r="DH269" s="476"/>
      <c r="DI269" s="477" t="str">
        <f>DI$3</f>
        <v>4Q14/</v>
      </c>
      <c r="DJ269" s="476"/>
      <c r="DK269" s="477" t="str">
        <f>DK$3</f>
        <v>1Q15/</v>
      </c>
      <c r="DL269" s="476"/>
      <c r="DM269" s="477" t="str">
        <f>DM$3</f>
        <v>2Q15/</v>
      </c>
      <c r="DN269" s="476"/>
      <c r="DO269" s="477" t="str">
        <f>DO$3</f>
        <v>3Q15/</v>
      </c>
      <c r="DP269" s="476"/>
      <c r="DQ269" s="477" t="str">
        <f>DQ$3</f>
        <v>4Q15/</v>
      </c>
      <c r="DR269" s="476"/>
      <c r="DS269" s="477" t="str">
        <f>DS$3</f>
        <v>1Q16/</v>
      </c>
      <c r="DT269" s="476"/>
      <c r="DU269" s="477" t="str">
        <f>DU$3</f>
        <v>2Q16/</v>
      </c>
      <c r="DV269" s="476"/>
      <c r="DW269" s="477" t="str">
        <f>DW$3</f>
        <v>3Q16/</v>
      </c>
      <c r="DX269" s="476"/>
      <c r="DY269" s="477" t="str">
        <f>DY$3</f>
        <v>4Q16/</v>
      </c>
      <c r="DZ269" s="476"/>
      <c r="EA269" s="477" t="str">
        <f t="shared" ref="EA269" si="134">EA$3</f>
        <v>1Q17/</v>
      </c>
      <c r="EB269" s="476"/>
      <c r="EC269" s="477" t="str">
        <f t="shared" ref="EC269" si="135">EC$3</f>
        <v>2Q17/</v>
      </c>
      <c r="ED269" s="476"/>
      <c r="EE269" s="477" t="str">
        <f t="shared" ref="EE269" si="136">EE$3</f>
        <v>3Q17/</v>
      </c>
      <c r="EF269" s="476"/>
      <c r="EG269" s="477" t="str">
        <f t="shared" ref="EG269:EO269" si="137">EG$3</f>
        <v>4Q17/</v>
      </c>
      <c r="EH269" s="476"/>
      <c r="EI269" s="477" t="str">
        <f t="shared" si="137"/>
        <v>1Q18E/</v>
      </c>
      <c r="EJ269" s="476"/>
      <c r="EK269" s="477" t="str">
        <f t="shared" si="137"/>
        <v>2Q18E/</v>
      </c>
      <c r="EL269" s="476"/>
      <c r="EM269" s="477" t="str">
        <f t="shared" si="137"/>
        <v>3Q18E/</v>
      </c>
      <c r="EN269" s="476"/>
      <c r="EO269" s="477" t="str">
        <f t="shared" si="137"/>
        <v>4Q18E/</v>
      </c>
      <c r="EP269" s="477"/>
      <c r="EQ269" s="476"/>
      <c r="ER269" s="477" t="str">
        <f>ER$3</f>
        <v>2000/</v>
      </c>
      <c r="ES269" s="476"/>
      <c r="ET269" s="477" t="str">
        <f>ET$3</f>
        <v>2001/</v>
      </c>
      <c r="EU269" s="476"/>
      <c r="EV269" s="477" t="str">
        <f>EV$3</f>
        <v>2002/</v>
      </c>
      <c r="EW269" s="476"/>
      <c r="EX269" s="477" t="str">
        <f>EX$3</f>
        <v>2003/</v>
      </c>
      <c r="EY269" s="476"/>
      <c r="EZ269" s="477" t="str">
        <f>EZ$3</f>
        <v>2004/</v>
      </c>
      <c r="FA269" s="476"/>
      <c r="FB269" s="477" t="str">
        <f>FB$3</f>
        <v>2005/</v>
      </c>
      <c r="FC269" s="476"/>
      <c r="FD269" s="477" t="str">
        <f>FD$3</f>
        <v>2006/</v>
      </c>
      <c r="FE269" s="476"/>
      <c r="FF269" s="477" t="str">
        <f>FF$3</f>
        <v>2007/</v>
      </c>
      <c r="FG269" s="476"/>
      <c r="FH269" s="477" t="str">
        <f>FH$3</f>
        <v>2008/</v>
      </c>
      <c r="FI269" s="476"/>
      <c r="FJ269" s="477" t="str">
        <f>FJ$3</f>
        <v>2009/</v>
      </c>
      <c r="FK269" s="476"/>
      <c r="FL269" s="477" t="str">
        <f>FL$3</f>
        <v>2010/</v>
      </c>
      <c r="FM269" s="476"/>
      <c r="FN269" s="477" t="str">
        <f>FN$3</f>
        <v>2011/</v>
      </c>
      <c r="FO269" s="476"/>
      <c r="FP269" s="477" t="str">
        <f>FP$3</f>
        <v>2012/</v>
      </c>
      <c r="FQ269" s="476"/>
      <c r="FR269" s="477" t="str">
        <f>FR$3</f>
        <v>2013/</v>
      </c>
      <c r="FS269" s="476"/>
      <c r="FT269" s="477" t="str">
        <f>FT$3</f>
        <v>2014/</v>
      </c>
      <c r="FU269" s="476"/>
      <c r="FV269" s="477" t="str">
        <f>FV$3</f>
        <v>2015/</v>
      </c>
      <c r="FW269" s="476"/>
      <c r="FX269" s="477" t="str">
        <f>FX$3</f>
        <v>2016/</v>
      </c>
      <c r="FY269" s="476"/>
      <c r="FZ269" s="477" t="str">
        <f>FZ$3</f>
        <v>2017/</v>
      </c>
      <c r="GA269" s="476"/>
      <c r="GB269" s="477" t="str">
        <f>GB$3</f>
        <v>2018E/</v>
      </c>
      <c r="GC269" s="476"/>
      <c r="GD269" s="477" t="str">
        <f>GD$3</f>
        <v>2019E/</v>
      </c>
      <c r="GE269" s="476"/>
      <c r="GF269" s="477" t="str">
        <f>GF$3</f>
        <v>2020E/</v>
      </c>
      <c r="GG269" s="476"/>
      <c r="GH269" s="477" t="str">
        <f>GH$3</f>
        <v>2021E/</v>
      </c>
      <c r="GI269" s="476"/>
      <c r="GJ269" s="477" t="str">
        <f>GJ$3</f>
        <v>2022E/</v>
      </c>
      <c r="GK269" s="477">
        <f>GK$3</f>
        <v>0</v>
      </c>
      <c r="GL269" s="426"/>
    </row>
    <row r="270" spans="1:194" s="428" customFormat="1" ht="12" hidden="1" customHeight="1" outlineLevel="1" x14ac:dyDescent="0.2">
      <c r="B270" s="426"/>
      <c r="C270" s="427" t="str">
        <f>C$4</f>
        <v>1Q00</v>
      </c>
      <c r="D270" s="426"/>
      <c r="E270" s="427" t="str">
        <f>E$4</f>
        <v>2Q00</v>
      </c>
      <c r="F270" s="426"/>
      <c r="G270" s="427" t="str">
        <f>G$4</f>
        <v>3Q00</v>
      </c>
      <c r="H270" s="426"/>
      <c r="I270" s="427" t="str">
        <f>I$4</f>
        <v>4Q00</v>
      </c>
      <c r="J270" s="426"/>
      <c r="K270" s="427" t="str">
        <f>K$4</f>
        <v>1Q01</v>
      </c>
      <c r="L270" s="426"/>
      <c r="M270" s="427" t="str">
        <f>M$4</f>
        <v>2Q01</v>
      </c>
      <c r="N270" s="426"/>
      <c r="O270" s="427" t="str">
        <f>O$4</f>
        <v>3Q01</v>
      </c>
      <c r="P270" s="426"/>
      <c r="Q270" s="427" t="str">
        <f>Q$4</f>
        <v>4Q01</v>
      </c>
      <c r="R270" s="426"/>
      <c r="S270" s="427" t="str">
        <f>S$4</f>
        <v>1Q02</v>
      </c>
      <c r="T270" s="426"/>
      <c r="U270" s="427" t="str">
        <f>U$4</f>
        <v>2Q02</v>
      </c>
      <c r="V270" s="426"/>
      <c r="W270" s="427" t="str">
        <f>W$4</f>
        <v>3Q02</v>
      </c>
      <c r="X270" s="426"/>
      <c r="Y270" s="427" t="str">
        <f>Y$4</f>
        <v>4Q02</v>
      </c>
      <c r="Z270" s="426"/>
      <c r="AA270" s="427" t="str">
        <f>AA$4</f>
        <v>1Q03</v>
      </c>
      <c r="AB270" s="426"/>
      <c r="AC270" s="427" t="str">
        <f>AC$4</f>
        <v>2Q03</v>
      </c>
      <c r="AD270" s="426"/>
      <c r="AE270" s="427" t="str">
        <f>AE$4</f>
        <v>3Q03</v>
      </c>
      <c r="AF270" s="426"/>
      <c r="AG270" s="427" t="str">
        <f>AG$4</f>
        <v>4Q03</v>
      </c>
      <c r="AH270" s="426"/>
      <c r="AI270" s="427" t="str">
        <f>AI$4</f>
        <v>1Q04</v>
      </c>
      <c r="AJ270" s="426"/>
      <c r="AK270" s="427" t="str">
        <f>AK$4</f>
        <v>2Q04</v>
      </c>
      <c r="AL270" s="426"/>
      <c r="AM270" s="427" t="str">
        <f>AM$4</f>
        <v>3Q04</v>
      </c>
      <c r="AN270" s="426"/>
      <c r="AO270" s="427" t="str">
        <f>AO$4</f>
        <v>4Q04</v>
      </c>
      <c r="AP270" s="426"/>
      <c r="AQ270" s="427" t="str">
        <f>AQ$4</f>
        <v>1Q05</v>
      </c>
      <c r="AR270" s="426"/>
      <c r="AS270" s="427" t="str">
        <f>AS$4</f>
        <v>2Q05</v>
      </c>
      <c r="AT270" s="426"/>
      <c r="AU270" s="427" t="str">
        <f>AU$4</f>
        <v>3Q05</v>
      </c>
      <c r="AV270" s="426"/>
      <c r="AW270" s="427" t="str">
        <f>AW$4</f>
        <v>4Q05</v>
      </c>
      <c r="AX270" s="426"/>
      <c r="AY270" s="427" t="str">
        <f>AY$4</f>
        <v>1Q06</v>
      </c>
      <c r="AZ270" s="426"/>
      <c r="BA270" s="427" t="str">
        <f>BA$4</f>
        <v>2Q06</v>
      </c>
      <c r="BB270" s="426"/>
      <c r="BC270" s="427" t="str">
        <f>BC$4</f>
        <v>3Q06</v>
      </c>
      <c r="BD270" s="426"/>
      <c r="BE270" s="427" t="str">
        <f>BE$4</f>
        <v>4Q06</v>
      </c>
      <c r="BF270" s="426"/>
      <c r="BG270" s="427" t="str">
        <f>BG$4</f>
        <v>1Q07</v>
      </c>
      <c r="BH270" s="426"/>
      <c r="BI270" s="427" t="str">
        <f>BI$4</f>
        <v>2Q07</v>
      </c>
      <c r="BJ270" s="426"/>
      <c r="BK270" s="427" t="str">
        <f>BK$4</f>
        <v>3Q07</v>
      </c>
      <c r="BL270" s="426"/>
      <c r="BM270" s="427" t="str">
        <f>BM$4</f>
        <v>4Q07</v>
      </c>
      <c r="BN270" s="426"/>
      <c r="BO270" s="427" t="str">
        <f>BO$4</f>
        <v>1Q08</v>
      </c>
      <c r="BP270" s="426"/>
      <c r="BQ270" s="427" t="str">
        <f>BQ$4</f>
        <v>2Q08</v>
      </c>
      <c r="BR270" s="426"/>
      <c r="BS270" s="427" t="str">
        <f>BS$4</f>
        <v>3Q08</v>
      </c>
      <c r="BT270" s="426"/>
      <c r="BU270" s="427" t="str">
        <f>BU$4</f>
        <v>4Q08</v>
      </c>
      <c r="BV270" s="426"/>
      <c r="BW270" s="427" t="str">
        <f>BW$4</f>
        <v>1Q09</v>
      </c>
      <c r="BX270" s="426"/>
      <c r="BY270" s="427" t="str">
        <f>BY$4</f>
        <v>2Q09</v>
      </c>
      <c r="BZ270" s="426"/>
      <c r="CA270" s="427" t="str">
        <f>CA$4</f>
        <v>3Q09</v>
      </c>
      <c r="CB270" s="426"/>
      <c r="CC270" s="427" t="str">
        <f>CC$4</f>
        <v>4Q09</v>
      </c>
      <c r="CD270" s="426"/>
      <c r="CE270" s="427" t="str">
        <f>CE$4</f>
        <v>1Q10</v>
      </c>
      <c r="CF270" s="426"/>
      <c r="CG270" s="427" t="str">
        <f>CG$4</f>
        <v>2Q10</v>
      </c>
      <c r="CH270" s="426"/>
      <c r="CI270" s="427" t="str">
        <f>CI$4</f>
        <v>3Q10</v>
      </c>
      <c r="CJ270" s="426"/>
      <c r="CK270" s="427" t="str">
        <f>CK$4</f>
        <v>4Q10</v>
      </c>
      <c r="CL270" s="426"/>
      <c r="CM270" s="427" t="str">
        <f>CM$4</f>
        <v>1Q11</v>
      </c>
      <c r="CN270" s="426"/>
      <c r="CO270" s="427" t="str">
        <f>CO$4</f>
        <v>2Q11</v>
      </c>
      <c r="CP270" s="426"/>
      <c r="CQ270" s="427" t="str">
        <f>CQ$4</f>
        <v>3Q11</v>
      </c>
      <c r="CR270" s="426"/>
      <c r="CS270" s="427" t="str">
        <f>CS$4</f>
        <v>4Q11</v>
      </c>
      <c r="CT270" s="426"/>
      <c r="CU270" s="427" t="str">
        <f>CU$4</f>
        <v>1Q12</v>
      </c>
      <c r="CV270" s="426"/>
      <c r="CW270" s="427" t="str">
        <f>CW$4</f>
        <v>2Q12</v>
      </c>
      <c r="CX270" s="426"/>
      <c r="CY270" s="427" t="str">
        <f>CY$4</f>
        <v>3Q12</v>
      </c>
      <c r="CZ270" s="426"/>
      <c r="DA270" s="427" t="str">
        <f>DA$4</f>
        <v>4Q12</v>
      </c>
      <c r="DB270" s="426"/>
      <c r="DC270" s="427" t="str">
        <f>DC$4</f>
        <v>1Q13</v>
      </c>
      <c r="DD270" s="426"/>
      <c r="DE270" s="427" t="str">
        <f>DE$4</f>
        <v>2Q13</v>
      </c>
      <c r="DF270" s="426"/>
      <c r="DG270" s="427" t="str">
        <f>DG$4</f>
        <v>3Q13</v>
      </c>
      <c r="DH270" s="426"/>
      <c r="DI270" s="427" t="str">
        <f>DI$4</f>
        <v>4Q13</v>
      </c>
      <c r="DJ270" s="426"/>
      <c r="DK270" s="427" t="str">
        <f>DK$4</f>
        <v>1Q14</v>
      </c>
      <c r="DL270" s="426"/>
      <c r="DM270" s="427" t="str">
        <f>DM$4</f>
        <v>2Q14</v>
      </c>
      <c r="DN270" s="426"/>
      <c r="DO270" s="427" t="str">
        <f>DO$4</f>
        <v>3Q14</v>
      </c>
      <c r="DP270" s="426"/>
      <c r="DQ270" s="427" t="str">
        <f>DQ$4</f>
        <v>4Q14</v>
      </c>
      <c r="DR270" s="426"/>
      <c r="DS270" s="427" t="str">
        <f>DS$4</f>
        <v>1Q15</v>
      </c>
      <c r="DT270" s="426"/>
      <c r="DU270" s="427" t="str">
        <f>DU$4</f>
        <v>2Q15</v>
      </c>
      <c r="DV270" s="426"/>
      <c r="DW270" s="427" t="str">
        <f>DW$4</f>
        <v>3Q15</v>
      </c>
      <c r="DX270" s="426"/>
      <c r="DY270" s="427" t="str">
        <f>DY$4</f>
        <v>4Q15</v>
      </c>
      <c r="DZ270" s="426"/>
      <c r="EA270" s="427" t="str">
        <f t="shared" ref="EA270" si="138">EA$4</f>
        <v>1Q16</v>
      </c>
      <c r="EB270" s="426"/>
      <c r="EC270" s="427" t="str">
        <f t="shared" ref="EC270" si="139">EC$4</f>
        <v>2Q16</v>
      </c>
      <c r="ED270" s="426"/>
      <c r="EE270" s="427" t="str">
        <f t="shared" ref="EE270" si="140">EE$4</f>
        <v>3Q16</v>
      </c>
      <c r="EF270" s="426"/>
      <c r="EG270" s="427" t="str">
        <f t="shared" ref="EG270:EO270" si="141">EG$4</f>
        <v>4Q16</v>
      </c>
      <c r="EH270" s="426"/>
      <c r="EI270" s="427" t="str">
        <f t="shared" si="141"/>
        <v>1Q17</v>
      </c>
      <c r="EJ270" s="426"/>
      <c r="EK270" s="427" t="str">
        <f t="shared" si="141"/>
        <v>2Q17</v>
      </c>
      <c r="EL270" s="426"/>
      <c r="EM270" s="427" t="str">
        <f t="shared" si="141"/>
        <v>3Q17</v>
      </c>
      <c r="EN270" s="426"/>
      <c r="EO270" s="427" t="str">
        <f t="shared" si="141"/>
        <v>4Q17</v>
      </c>
      <c r="EP270" s="427"/>
      <c r="EQ270" s="426"/>
      <c r="ER270" s="427" t="str">
        <f>ER$4</f>
        <v>1999</v>
      </c>
      <c r="ES270" s="426"/>
      <c r="ET270" s="427" t="str">
        <f>ET$4</f>
        <v>2000</v>
      </c>
      <c r="EU270" s="426"/>
      <c r="EV270" s="427">
        <f>EV$4</f>
        <v>2001</v>
      </c>
      <c r="EW270" s="426"/>
      <c r="EX270" s="427">
        <f>EX$4</f>
        <v>2002</v>
      </c>
      <c r="EY270" s="426"/>
      <c r="EZ270" s="427" t="str">
        <f>EZ$4</f>
        <v>2003</v>
      </c>
      <c r="FA270" s="426"/>
      <c r="FB270" s="427" t="str">
        <f>FB$4</f>
        <v>2004</v>
      </c>
      <c r="FC270" s="426"/>
      <c r="FD270" s="427" t="str">
        <f>FD$4</f>
        <v>2005</v>
      </c>
      <c r="FE270" s="426"/>
      <c r="FF270" s="427" t="str">
        <f>FF$4</f>
        <v>2006</v>
      </c>
      <c r="FG270" s="426"/>
      <c r="FH270" s="427">
        <f>FH$4</f>
        <v>2007</v>
      </c>
      <c r="FI270" s="426"/>
      <c r="FJ270" s="427" t="str">
        <f>FJ$4</f>
        <v>2008</v>
      </c>
      <c r="FK270" s="426"/>
      <c r="FL270" s="427" t="str">
        <f>FL$4</f>
        <v>2009</v>
      </c>
      <c r="FM270" s="426"/>
      <c r="FN270" s="427" t="str">
        <f>FN$4</f>
        <v>2010</v>
      </c>
      <c r="FO270" s="426"/>
      <c r="FP270" s="427" t="str">
        <f>FP$4</f>
        <v>2011</v>
      </c>
      <c r="FQ270" s="426"/>
      <c r="FR270" s="427" t="str">
        <f>FR$4</f>
        <v>2012</v>
      </c>
      <c r="FS270" s="426"/>
      <c r="FT270" s="427" t="str">
        <f>FT$4</f>
        <v>2013</v>
      </c>
      <c r="FU270" s="426"/>
      <c r="FV270" s="427" t="str">
        <f>FV$4</f>
        <v>2014</v>
      </c>
      <c r="FW270" s="426"/>
      <c r="FX270" s="427" t="str">
        <f>FX$4</f>
        <v>2015</v>
      </c>
      <c r="FY270" s="426"/>
      <c r="FZ270" s="427" t="str">
        <f>FZ$4</f>
        <v>2016</v>
      </c>
      <c r="GA270" s="426"/>
      <c r="GB270" s="427" t="str">
        <f>GB$4</f>
        <v>2017</v>
      </c>
      <c r="GC270" s="426"/>
      <c r="GD270" s="427" t="str">
        <f>GD$4</f>
        <v>2018E</v>
      </c>
      <c r="GE270" s="426"/>
      <c r="GF270" s="427" t="str">
        <f>GF$4</f>
        <v>2019E</v>
      </c>
      <c r="GG270" s="426"/>
      <c r="GH270" s="427" t="str">
        <f>GH$4</f>
        <v>2020E</v>
      </c>
      <c r="GI270" s="426"/>
      <c r="GJ270" s="427" t="str">
        <f>GJ$4</f>
        <v>2021E</v>
      </c>
      <c r="GK270" s="427" t="str">
        <f>GK$4</f>
        <v>5-Yr</v>
      </c>
      <c r="GL270" s="426"/>
    </row>
    <row r="271" spans="1:194" s="428" customFormat="1" ht="12" hidden="1" customHeight="1" outlineLevel="1" x14ac:dyDescent="0.2">
      <c r="A271" s="429"/>
      <c r="B271" s="430" t="str">
        <f t="shared" ref="B271:DB271" si="142">B$5</f>
        <v>1Q01</v>
      </c>
      <c r="C271" s="431" t="str">
        <f t="shared" si="142"/>
        <v>% Chg</v>
      </c>
      <c r="D271" s="430" t="str">
        <f t="shared" si="142"/>
        <v>2Q01</v>
      </c>
      <c r="E271" s="431" t="str">
        <f t="shared" si="142"/>
        <v>% Chg</v>
      </c>
      <c r="F271" s="430" t="str">
        <f t="shared" si="142"/>
        <v>3Q01</v>
      </c>
      <c r="G271" s="431" t="str">
        <f t="shared" si="142"/>
        <v>% Chg</v>
      </c>
      <c r="H271" s="430" t="str">
        <f t="shared" si="142"/>
        <v>4Q01</v>
      </c>
      <c r="I271" s="431" t="str">
        <f t="shared" si="142"/>
        <v>% Chg</v>
      </c>
      <c r="J271" s="430" t="str">
        <f t="shared" si="142"/>
        <v>1Q02</v>
      </c>
      <c r="K271" s="431" t="str">
        <f t="shared" si="142"/>
        <v>% Chg</v>
      </c>
      <c r="L271" s="430" t="str">
        <f t="shared" si="142"/>
        <v>2Q02</v>
      </c>
      <c r="M271" s="431" t="str">
        <f t="shared" si="142"/>
        <v>% Chg</v>
      </c>
      <c r="N271" s="430" t="str">
        <f t="shared" si="142"/>
        <v>3Q02</v>
      </c>
      <c r="O271" s="431" t="str">
        <f t="shared" si="142"/>
        <v>% Chg</v>
      </c>
      <c r="P271" s="430" t="str">
        <f t="shared" si="142"/>
        <v>4Q02</v>
      </c>
      <c r="Q271" s="431" t="str">
        <f t="shared" si="142"/>
        <v>% Chg</v>
      </c>
      <c r="R271" s="430" t="str">
        <f t="shared" si="142"/>
        <v>1Q03</v>
      </c>
      <c r="S271" s="431" t="str">
        <f t="shared" si="142"/>
        <v>% Chg</v>
      </c>
      <c r="T271" s="430" t="str">
        <f t="shared" si="142"/>
        <v>2Q03</v>
      </c>
      <c r="U271" s="431" t="str">
        <f t="shared" si="142"/>
        <v>% Chg</v>
      </c>
      <c r="V271" s="430" t="str">
        <f t="shared" si="142"/>
        <v>3Q03</v>
      </c>
      <c r="W271" s="431" t="str">
        <f t="shared" si="142"/>
        <v>% Chg</v>
      </c>
      <c r="X271" s="430" t="str">
        <f t="shared" si="142"/>
        <v>4Q03</v>
      </c>
      <c r="Y271" s="431" t="str">
        <f t="shared" si="142"/>
        <v>% Chg</v>
      </c>
      <c r="Z271" s="430" t="str">
        <f t="shared" si="142"/>
        <v>1Q04</v>
      </c>
      <c r="AA271" s="431" t="str">
        <f t="shared" si="142"/>
        <v>% Chg</v>
      </c>
      <c r="AB271" s="430" t="str">
        <f t="shared" si="142"/>
        <v>2Q04</v>
      </c>
      <c r="AC271" s="431" t="str">
        <f t="shared" si="142"/>
        <v>% Chg</v>
      </c>
      <c r="AD271" s="430" t="str">
        <f t="shared" si="142"/>
        <v>3Q04</v>
      </c>
      <c r="AE271" s="431" t="str">
        <f t="shared" si="142"/>
        <v>% Chg</v>
      </c>
      <c r="AF271" s="430" t="str">
        <f t="shared" si="142"/>
        <v>4Q04</v>
      </c>
      <c r="AG271" s="431" t="str">
        <f t="shared" si="142"/>
        <v>% Chg</v>
      </c>
      <c r="AH271" s="430" t="str">
        <f t="shared" si="142"/>
        <v>1Q05</v>
      </c>
      <c r="AI271" s="431" t="str">
        <f t="shared" si="142"/>
        <v>% Chg</v>
      </c>
      <c r="AJ271" s="430" t="str">
        <f t="shared" si="142"/>
        <v>2Q05</v>
      </c>
      <c r="AK271" s="431" t="str">
        <f t="shared" si="142"/>
        <v>% Chg</v>
      </c>
      <c r="AL271" s="430" t="str">
        <f t="shared" si="142"/>
        <v>3Q05</v>
      </c>
      <c r="AM271" s="431" t="str">
        <f t="shared" si="142"/>
        <v>% Chg</v>
      </c>
      <c r="AN271" s="430" t="str">
        <f t="shared" si="142"/>
        <v>4Q05</v>
      </c>
      <c r="AO271" s="431" t="str">
        <f t="shared" si="142"/>
        <v>% Chg</v>
      </c>
      <c r="AP271" s="430" t="str">
        <f t="shared" si="142"/>
        <v>1Q06</v>
      </c>
      <c r="AQ271" s="431" t="str">
        <f t="shared" si="142"/>
        <v>% Chg</v>
      </c>
      <c r="AR271" s="430" t="str">
        <f t="shared" si="142"/>
        <v>2Q06</v>
      </c>
      <c r="AS271" s="431" t="str">
        <f t="shared" si="142"/>
        <v>% Chg</v>
      </c>
      <c r="AT271" s="430" t="str">
        <f t="shared" si="142"/>
        <v>3Q06</v>
      </c>
      <c r="AU271" s="431" t="str">
        <f t="shared" si="142"/>
        <v>% Chg</v>
      </c>
      <c r="AV271" s="430" t="str">
        <f t="shared" si="142"/>
        <v>4Q06</v>
      </c>
      <c r="AW271" s="431" t="str">
        <f t="shared" si="142"/>
        <v>% Chg</v>
      </c>
      <c r="AX271" s="430" t="str">
        <f t="shared" si="142"/>
        <v>1Q07</v>
      </c>
      <c r="AY271" s="431" t="str">
        <f t="shared" si="142"/>
        <v>% Chg</v>
      </c>
      <c r="AZ271" s="430" t="str">
        <f t="shared" si="142"/>
        <v>2Q07</v>
      </c>
      <c r="BA271" s="431" t="str">
        <f t="shared" si="142"/>
        <v>% Chg</v>
      </c>
      <c r="BB271" s="430" t="str">
        <f t="shared" si="142"/>
        <v>3Q07</v>
      </c>
      <c r="BC271" s="431" t="str">
        <f t="shared" si="142"/>
        <v>% Chg</v>
      </c>
      <c r="BD271" s="430" t="str">
        <f t="shared" si="142"/>
        <v>4Q07</v>
      </c>
      <c r="BE271" s="431" t="str">
        <f t="shared" si="142"/>
        <v>% Chg</v>
      </c>
      <c r="BF271" s="430" t="str">
        <f t="shared" si="142"/>
        <v>1Q08</v>
      </c>
      <c r="BG271" s="431" t="str">
        <f t="shared" si="142"/>
        <v>% Chg</v>
      </c>
      <c r="BH271" s="430" t="str">
        <f t="shared" si="142"/>
        <v>2Q08</v>
      </c>
      <c r="BI271" s="431" t="str">
        <f t="shared" si="142"/>
        <v>% Chg</v>
      </c>
      <c r="BJ271" s="430" t="str">
        <f t="shared" si="142"/>
        <v>3Q08</v>
      </c>
      <c r="BK271" s="431" t="str">
        <f t="shared" si="142"/>
        <v>% Chg</v>
      </c>
      <c r="BL271" s="430" t="str">
        <f t="shared" si="142"/>
        <v>4Q08</v>
      </c>
      <c r="BM271" s="431" t="str">
        <f t="shared" si="142"/>
        <v>% Chg</v>
      </c>
      <c r="BN271" s="430" t="str">
        <f t="shared" si="142"/>
        <v>1Q09</v>
      </c>
      <c r="BO271" s="431" t="str">
        <f t="shared" si="142"/>
        <v>% Chg</v>
      </c>
      <c r="BP271" s="430" t="str">
        <f t="shared" si="142"/>
        <v>2Q09</v>
      </c>
      <c r="BQ271" s="431" t="str">
        <f t="shared" si="142"/>
        <v>% Chg</v>
      </c>
      <c r="BR271" s="430" t="str">
        <f t="shared" si="142"/>
        <v>3Q09</v>
      </c>
      <c r="BS271" s="431" t="str">
        <f t="shared" si="142"/>
        <v>% Chg</v>
      </c>
      <c r="BT271" s="430" t="str">
        <f t="shared" si="142"/>
        <v>4Q09</v>
      </c>
      <c r="BU271" s="431" t="str">
        <f t="shared" si="142"/>
        <v>% Chg</v>
      </c>
      <c r="BV271" s="430" t="str">
        <f t="shared" si="142"/>
        <v>1Q10</v>
      </c>
      <c r="BW271" s="431" t="str">
        <f t="shared" si="142"/>
        <v>% Chg</v>
      </c>
      <c r="BX271" s="430" t="str">
        <f t="shared" si="142"/>
        <v>2Q10</v>
      </c>
      <c r="BY271" s="431" t="str">
        <f t="shared" si="142"/>
        <v>% Chg</v>
      </c>
      <c r="BZ271" s="430" t="str">
        <f t="shared" si="142"/>
        <v>3Q10</v>
      </c>
      <c r="CA271" s="431" t="str">
        <f t="shared" si="142"/>
        <v>% Chg</v>
      </c>
      <c r="CB271" s="430" t="str">
        <f t="shared" si="142"/>
        <v>4Q10</v>
      </c>
      <c r="CC271" s="431" t="str">
        <f t="shared" si="142"/>
        <v>% Chg</v>
      </c>
      <c r="CD271" s="430" t="str">
        <f t="shared" si="142"/>
        <v>1Q11</v>
      </c>
      <c r="CE271" s="431" t="str">
        <f t="shared" si="142"/>
        <v>% Chg</v>
      </c>
      <c r="CF271" s="430" t="str">
        <f t="shared" si="142"/>
        <v>2Q11</v>
      </c>
      <c r="CG271" s="431" t="str">
        <f t="shared" si="142"/>
        <v>% Chg</v>
      </c>
      <c r="CH271" s="430" t="str">
        <f t="shared" si="142"/>
        <v>3Q11</v>
      </c>
      <c r="CI271" s="431" t="str">
        <f t="shared" si="142"/>
        <v>% Chg</v>
      </c>
      <c r="CJ271" s="430" t="str">
        <f t="shared" si="142"/>
        <v>4Q11</v>
      </c>
      <c r="CK271" s="431" t="str">
        <f t="shared" si="142"/>
        <v>% Chg</v>
      </c>
      <c r="CL271" s="430" t="str">
        <f t="shared" si="142"/>
        <v>1Q12</v>
      </c>
      <c r="CM271" s="431" t="str">
        <f t="shared" si="142"/>
        <v>% Chg</v>
      </c>
      <c r="CN271" s="430" t="str">
        <f t="shared" si="142"/>
        <v>2Q12</v>
      </c>
      <c r="CO271" s="431" t="str">
        <f t="shared" si="142"/>
        <v>% Chg</v>
      </c>
      <c r="CP271" s="430" t="str">
        <f t="shared" si="142"/>
        <v>3Q12</v>
      </c>
      <c r="CQ271" s="431" t="str">
        <f t="shared" si="142"/>
        <v>% Chg</v>
      </c>
      <c r="CR271" s="430" t="str">
        <f t="shared" si="142"/>
        <v>4Q12</v>
      </c>
      <c r="CS271" s="431" t="str">
        <f t="shared" si="142"/>
        <v>% Chg</v>
      </c>
      <c r="CT271" s="430" t="str">
        <f t="shared" si="142"/>
        <v>1Q13</v>
      </c>
      <c r="CU271" s="431" t="str">
        <f t="shared" si="142"/>
        <v>% Chg</v>
      </c>
      <c r="CV271" s="430" t="str">
        <f t="shared" si="142"/>
        <v>2Q13</v>
      </c>
      <c r="CW271" s="431" t="str">
        <f t="shared" si="142"/>
        <v>% Chg</v>
      </c>
      <c r="CX271" s="430" t="str">
        <f t="shared" si="142"/>
        <v>3Q13</v>
      </c>
      <c r="CY271" s="431" t="str">
        <f t="shared" si="142"/>
        <v>% Chg</v>
      </c>
      <c r="CZ271" s="430" t="str">
        <f t="shared" si="142"/>
        <v>4Q13</v>
      </c>
      <c r="DA271" s="431" t="str">
        <f>DA$5</f>
        <v>% Chg</v>
      </c>
      <c r="DB271" s="430" t="str">
        <f t="shared" si="142"/>
        <v>1Q14</v>
      </c>
      <c r="DC271" s="431" t="str">
        <f t="shared" ref="DC271:EO271" si="143">DC$5</f>
        <v>% Chg</v>
      </c>
      <c r="DD271" s="430" t="str">
        <f t="shared" si="143"/>
        <v>2Q14</v>
      </c>
      <c r="DE271" s="431" t="str">
        <f t="shared" si="143"/>
        <v>% Chg</v>
      </c>
      <c r="DF271" s="430" t="str">
        <f t="shared" si="143"/>
        <v>3Q14</v>
      </c>
      <c r="DG271" s="431" t="str">
        <f t="shared" si="143"/>
        <v>% Chg</v>
      </c>
      <c r="DH271" s="430" t="str">
        <f t="shared" si="143"/>
        <v>4Q14</v>
      </c>
      <c r="DI271" s="431" t="str">
        <f t="shared" si="143"/>
        <v>% Chg</v>
      </c>
      <c r="DJ271" s="430" t="str">
        <f t="shared" si="143"/>
        <v>1Q15</v>
      </c>
      <c r="DK271" s="431" t="str">
        <f t="shared" si="143"/>
        <v>% Chg</v>
      </c>
      <c r="DL271" s="430" t="str">
        <f t="shared" si="143"/>
        <v>2Q15</v>
      </c>
      <c r="DM271" s="431" t="str">
        <f t="shared" si="143"/>
        <v>% Chg</v>
      </c>
      <c r="DN271" s="430" t="str">
        <f t="shared" si="143"/>
        <v>3Q15</v>
      </c>
      <c r="DO271" s="431" t="str">
        <f t="shared" si="143"/>
        <v>% Chg</v>
      </c>
      <c r="DP271" s="430" t="str">
        <f t="shared" si="143"/>
        <v>4Q15</v>
      </c>
      <c r="DQ271" s="431" t="str">
        <f t="shared" si="143"/>
        <v>% Chg</v>
      </c>
      <c r="DR271" s="430" t="str">
        <f t="shared" si="143"/>
        <v>1Q16</v>
      </c>
      <c r="DS271" s="431" t="str">
        <f t="shared" si="143"/>
        <v>% Chg</v>
      </c>
      <c r="DT271" s="430" t="str">
        <f t="shared" si="143"/>
        <v>2Q16</v>
      </c>
      <c r="DU271" s="431" t="str">
        <f t="shared" si="143"/>
        <v>% Chg</v>
      </c>
      <c r="DV271" s="430" t="str">
        <f t="shared" si="143"/>
        <v>3Q16</v>
      </c>
      <c r="DW271" s="431" t="str">
        <f t="shared" si="143"/>
        <v>% Chg</v>
      </c>
      <c r="DX271" s="430" t="str">
        <f t="shared" si="143"/>
        <v>4Q16</v>
      </c>
      <c r="DY271" s="431" t="str">
        <f t="shared" si="143"/>
        <v>% Chg</v>
      </c>
      <c r="DZ271" s="430" t="str">
        <f t="shared" si="143"/>
        <v>1Q17</v>
      </c>
      <c r="EA271" s="431" t="str">
        <f t="shared" si="143"/>
        <v>% Chg</v>
      </c>
      <c r="EB271" s="430" t="str">
        <f t="shared" si="143"/>
        <v>2Q17</v>
      </c>
      <c r="EC271" s="431" t="str">
        <f t="shared" si="143"/>
        <v>% Chg</v>
      </c>
      <c r="ED271" s="430" t="str">
        <f t="shared" si="143"/>
        <v>3Q17</v>
      </c>
      <c r="EE271" s="431" t="str">
        <f t="shared" si="143"/>
        <v>% Chg</v>
      </c>
      <c r="EF271" s="430" t="str">
        <f t="shared" si="143"/>
        <v>4Q17</v>
      </c>
      <c r="EG271" s="431" t="str">
        <f t="shared" si="143"/>
        <v>% Chg</v>
      </c>
      <c r="EH271" s="430" t="str">
        <f t="shared" si="143"/>
        <v>1Q18E</v>
      </c>
      <c r="EI271" s="431" t="str">
        <f t="shared" si="143"/>
        <v>% Chg</v>
      </c>
      <c r="EJ271" s="430" t="str">
        <f t="shared" si="143"/>
        <v>2Q18E</v>
      </c>
      <c r="EK271" s="431" t="str">
        <f t="shared" si="143"/>
        <v>% Chg</v>
      </c>
      <c r="EL271" s="430" t="str">
        <f t="shared" si="143"/>
        <v>3Q18E</v>
      </c>
      <c r="EM271" s="431" t="str">
        <f t="shared" si="143"/>
        <v>% Chg</v>
      </c>
      <c r="EN271" s="430" t="str">
        <f t="shared" si="143"/>
        <v>4Q18E</v>
      </c>
      <c r="EO271" s="431" t="str">
        <f t="shared" si="143"/>
        <v>% Chg</v>
      </c>
      <c r="EP271" s="431"/>
      <c r="EQ271" s="492" t="str">
        <f t="shared" ref="EQ271:GK271" si="144">EQ$5</f>
        <v>2000</v>
      </c>
      <c r="ER271" s="431" t="str">
        <f t="shared" si="144"/>
        <v>% Chg</v>
      </c>
      <c r="ES271" s="492">
        <f t="shared" si="144"/>
        <v>2001</v>
      </c>
      <c r="ET271" s="431" t="str">
        <f t="shared" si="144"/>
        <v>% Chg</v>
      </c>
      <c r="EU271" s="492">
        <f t="shared" si="144"/>
        <v>2002</v>
      </c>
      <c r="EV271" s="431" t="str">
        <f t="shared" si="144"/>
        <v>% Chg</v>
      </c>
      <c r="EW271" s="430" t="str">
        <f t="shared" si="144"/>
        <v>2003</v>
      </c>
      <c r="EX271" s="431" t="str">
        <f t="shared" si="144"/>
        <v>% Chg</v>
      </c>
      <c r="EY271" s="430" t="str">
        <f t="shared" si="144"/>
        <v>2004</v>
      </c>
      <c r="EZ271" s="431" t="str">
        <f t="shared" si="144"/>
        <v>% Chg</v>
      </c>
      <c r="FA271" s="430" t="str">
        <f t="shared" si="144"/>
        <v>2005</v>
      </c>
      <c r="FB271" s="431" t="str">
        <f t="shared" si="144"/>
        <v>% Chg</v>
      </c>
      <c r="FC271" s="430" t="str">
        <f t="shared" si="144"/>
        <v>2006</v>
      </c>
      <c r="FD271" s="431" t="str">
        <f t="shared" si="144"/>
        <v>% Chg</v>
      </c>
      <c r="FE271" s="432">
        <f t="shared" si="144"/>
        <v>2007</v>
      </c>
      <c r="FF271" s="431" t="str">
        <f t="shared" si="144"/>
        <v>% Chg</v>
      </c>
      <c r="FG271" s="493" t="str">
        <f t="shared" si="144"/>
        <v>2008</v>
      </c>
      <c r="FH271" s="431" t="str">
        <f t="shared" si="144"/>
        <v>% Chg</v>
      </c>
      <c r="FI271" s="493" t="str">
        <f t="shared" si="144"/>
        <v>2009</v>
      </c>
      <c r="FJ271" s="431" t="str">
        <f t="shared" si="144"/>
        <v>% Chg</v>
      </c>
      <c r="FK271" s="493" t="str">
        <f t="shared" si="144"/>
        <v>2010</v>
      </c>
      <c r="FL271" s="431" t="str">
        <f t="shared" si="144"/>
        <v>% Chg</v>
      </c>
      <c r="FM271" s="493" t="str">
        <f t="shared" si="144"/>
        <v>2011</v>
      </c>
      <c r="FN271" s="431" t="str">
        <f t="shared" si="144"/>
        <v>% Chg</v>
      </c>
      <c r="FO271" s="430" t="str">
        <f t="shared" si="144"/>
        <v>2012</v>
      </c>
      <c r="FP271" s="431" t="str">
        <f t="shared" si="144"/>
        <v>% Chg</v>
      </c>
      <c r="FQ271" s="430" t="str">
        <f t="shared" si="144"/>
        <v>2013</v>
      </c>
      <c r="FR271" s="431" t="str">
        <f t="shared" si="144"/>
        <v>% Chg</v>
      </c>
      <c r="FS271" s="430" t="str">
        <f t="shared" si="144"/>
        <v>2014</v>
      </c>
      <c r="FT271" s="431" t="str">
        <f t="shared" si="144"/>
        <v>% Chg</v>
      </c>
      <c r="FU271" s="430" t="str">
        <f t="shared" si="144"/>
        <v>2015</v>
      </c>
      <c r="FV271" s="431" t="str">
        <f t="shared" si="144"/>
        <v>% Chg</v>
      </c>
      <c r="FW271" s="430" t="str">
        <f t="shared" si="144"/>
        <v>2016</v>
      </c>
      <c r="FX271" s="431" t="str">
        <f t="shared" si="144"/>
        <v>% Chg</v>
      </c>
      <c r="FY271" s="430" t="str">
        <f t="shared" si="144"/>
        <v>2017</v>
      </c>
      <c r="FZ271" s="431" t="str">
        <f t="shared" si="144"/>
        <v>% Chg</v>
      </c>
      <c r="GA271" s="430" t="str">
        <f t="shared" si="144"/>
        <v>2018E</v>
      </c>
      <c r="GB271" s="431" t="str">
        <f t="shared" si="144"/>
        <v>% Chg</v>
      </c>
      <c r="GC271" s="430" t="str">
        <f t="shared" si="144"/>
        <v>2019E</v>
      </c>
      <c r="GD271" s="431" t="str">
        <f t="shared" si="144"/>
        <v>% Chg</v>
      </c>
      <c r="GE271" s="430" t="str">
        <f t="shared" si="144"/>
        <v>2020E</v>
      </c>
      <c r="GF271" s="431" t="str">
        <f t="shared" si="144"/>
        <v>% Chg</v>
      </c>
      <c r="GG271" s="430" t="str">
        <f t="shared" si="144"/>
        <v>2021E</v>
      </c>
      <c r="GH271" s="431" t="str">
        <f t="shared" si="144"/>
        <v>% Chg</v>
      </c>
      <c r="GI271" s="430" t="str">
        <f t="shared" si="144"/>
        <v>2022E</v>
      </c>
      <c r="GJ271" s="431" t="str">
        <f t="shared" si="144"/>
        <v>% Chg</v>
      </c>
      <c r="GK271" s="431" t="str">
        <f t="shared" si="144"/>
        <v>CAGR (%)</v>
      </c>
      <c r="GL271" s="426"/>
    </row>
    <row r="272" spans="1:194" ht="12" hidden="1" customHeight="1" outlineLevel="1" x14ac:dyDescent="0.2">
      <c r="A272" s="437" t="s">
        <v>45</v>
      </c>
      <c r="B272" s="436"/>
      <c r="C272" s="435"/>
      <c r="D272" s="436"/>
      <c r="E272" s="435"/>
      <c r="F272" s="436"/>
      <c r="G272" s="435"/>
      <c r="H272" s="436"/>
      <c r="I272" s="435"/>
      <c r="J272" s="436"/>
      <c r="K272" s="435"/>
      <c r="L272" s="436"/>
      <c r="M272" s="435"/>
      <c r="N272" s="436"/>
      <c r="O272" s="435"/>
      <c r="P272" s="436"/>
      <c r="Q272" s="435"/>
      <c r="R272" s="436"/>
      <c r="S272" s="435"/>
      <c r="T272" s="436"/>
      <c r="U272" s="435"/>
      <c r="V272" s="436"/>
      <c r="W272" s="435"/>
      <c r="X272" s="436"/>
      <c r="Y272" s="435"/>
      <c r="Z272" s="436"/>
      <c r="AA272" s="435"/>
      <c r="AB272" s="436"/>
      <c r="AC272" s="435"/>
      <c r="AD272" s="436"/>
      <c r="AE272" s="435"/>
      <c r="AF272" s="436"/>
      <c r="AG272" s="435"/>
      <c r="AH272" s="436"/>
      <c r="AI272" s="435"/>
      <c r="AJ272" s="436"/>
      <c r="AK272" s="435"/>
      <c r="AL272" s="436"/>
      <c r="AM272" s="435"/>
      <c r="AN272" s="436"/>
      <c r="AO272" s="435"/>
      <c r="AP272" s="436"/>
      <c r="AQ272" s="435"/>
      <c r="AR272" s="436"/>
      <c r="AS272" s="435"/>
      <c r="AT272" s="436"/>
      <c r="AU272" s="435"/>
      <c r="AV272" s="436"/>
      <c r="AW272" s="435"/>
      <c r="AX272" s="436"/>
      <c r="AY272" s="435"/>
      <c r="AZ272" s="436"/>
      <c r="BA272" s="435"/>
      <c r="BB272" s="436"/>
      <c r="BC272" s="435"/>
      <c r="BD272" s="436"/>
      <c r="BE272" s="435"/>
      <c r="BF272" s="436"/>
      <c r="BG272" s="435"/>
      <c r="BH272" s="436"/>
      <c r="BI272" s="435"/>
      <c r="BJ272" s="436"/>
      <c r="BK272" s="435"/>
      <c r="BL272" s="436"/>
      <c r="BM272" s="435"/>
      <c r="BN272" s="436"/>
      <c r="BO272" s="435"/>
      <c r="BP272" s="436"/>
      <c r="BQ272" s="435"/>
      <c r="BR272" s="436"/>
      <c r="BS272" s="435"/>
      <c r="BT272" s="436"/>
      <c r="BU272" s="435"/>
      <c r="BV272" s="436"/>
      <c r="BW272" s="435"/>
      <c r="BX272" s="436"/>
      <c r="BY272" s="435"/>
      <c r="BZ272" s="436"/>
      <c r="CA272" s="435"/>
      <c r="CB272" s="436"/>
      <c r="CC272" s="435"/>
      <c r="CD272" s="436"/>
      <c r="CE272" s="435"/>
      <c r="CF272" s="436"/>
      <c r="CG272" s="435"/>
      <c r="CH272" s="436"/>
      <c r="CI272" s="435"/>
      <c r="CJ272" s="436"/>
      <c r="CK272" s="435"/>
      <c r="CL272" s="436"/>
      <c r="CM272" s="435"/>
      <c r="CN272" s="436"/>
      <c r="CO272" s="435"/>
      <c r="CP272" s="436"/>
      <c r="CQ272" s="435"/>
      <c r="CR272" s="436"/>
      <c r="CS272" s="435"/>
      <c r="CT272" s="436"/>
      <c r="CU272" s="435"/>
      <c r="CV272" s="436"/>
      <c r="CW272" s="435"/>
      <c r="CX272" s="436"/>
      <c r="CY272" s="435"/>
      <c r="CZ272" s="436"/>
      <c r="DA272" s="435"/>
      <c r="DB272" s="436"/>
      <c r="DC272" s="435"/>
      <c r="DD272" s="436"/>
      <c r="DE272" s="435"/>
      <c r="DF272" s="436"/>
      <c r="DG272" s="435"/>
      <c r="DH272" s="436"/>
      <c r="DI272" s="435"/>
      <c r="DJ272" s="436"/>
      <c r="DK272" s="435"/>
      <c r="DL272" s="436"/>
      <c r="DM272" s="435"/>
      <c r="DN272" s="436"/>
      <c r="DO272" s="435"/>
      <c r="DP272" s="436"/>
      <c r="DQ272" s="435"/>
      <c r="DR272" s="436"/>
      <c r="DS272" s="435"/>
      <c r="DT272" s="436"/>
      <c r="DU272" s="435"/>
      <c r="DV272" s="436"/>
      <c r="DW272" s="435"/>
      <c r="DX272" s="436"/>
      <c r="DY272" s="435"/>
      <c r="DZ272" s="436"/>
      <c r="EA272" s="435"/>
      <c r="EB272" s="436"/>
      <c r="EC272" s="435"/>
      <c r="ED272" s="436"/>
      <c r="EE272" s="435"/>
      <c r="EF272" s="436"/>
      <c r="EG272" s="435"/>
      <c r="EH272" s="436"/>
      <c r="EI272" s="435"/>
      <c r="EJ272" s="436"/>
      <c r="EK272" s="435"/>
      <c r="EL272" s="436"/>
      <c r="EM272" s="435"/>
      <c r="EN272" s="436"/>
      <c r="EO272" s="435"/>
      <c r="ER272" s="435"/>
      <c r="ET272" s="435"/>
      <c r="EV272" s="435"/>
      <c r="EX272" s="435"/>
      <c r="EZ272" s="435"/>
      <c r="FB272" s="435"/>
      <c r="FD272" s="435"/>
      <c r="FE272" s="436"/>
      <c r="FF272" s="435"/>
      <c r="FG272" s="436"/>
      <c r="FH272" s="435"/>
      <c r="FI272" s="436"/>
      <c r="FJ272" s="435"/>
      <c r="FK272" s="436"/>
      <c r="FL272" s="435"/>
      <c r="FM272" s="436"/>
      <c r="FN272" s="435"/>
      <c r="FO272" s="436"/>
      <c r="FP272" s="435"/>
      <c r="FQ272" s="436"/>
      <c r="FR272" s="435"/>
      <c r="FS272" s="436"/>
      <c r="FT272" s="435"/>
      <c r="FU272" s="436"/>
      <c r="FV272" s="435"/>
      <c r="FW272" s="436"/>
      <c r="FX272" s="435"/>
      <c r="FY272" s="436"/>
      <c r="FZ272" s="435"/>
      <c r="GA272" s="436"/>
      <c r="GB272" s="435"/>
      <c r="GC272" s="436"/>
      <c r="GD272" s="435"/>
      <c r="GE272" s="436"/>
      <c r="GF272" s="435"/>
      <c r="GG272" s="436"/>
      <c r="GH272" s="435"/>
      <c r="GI272" s="436"/>
      <c r="GJ272" s="435"/>
      <c r="GK272" s="435"/>
      <c r="GL272" s="436"/>
    </row>
    <row r="273" spans="1:194" ht="12" hidden="1" customHeight="1" outlineLevel="1" x14ac:dyDescent="0.2">
      <c r="A273" s="433" t="str">
        <f>INPUT!B236</f>
        <v>Incurred Benefits (%)</v>
      </c>
      <c r="B273" s="443">
        <f>INPUT!K236</f>
        <v>42.105263157894733</v>
      </c>
      <c r="C273" s="435">
        <f>INPUT!L236</f>
        <v>5.6593095642321067E-2</v>
      </c>
      <c r="D273" s="443">
        <f>INPUT!M236</f>
        <v>40.453686200378073</v>
      </c>
      <c r="E273" s="435">
        <f>INPUT!N236</f>
        <v>-4.8273803601631577</v>
      </c>
      <c r="F273" s="443">
        <f>INPUT!O236</f>
        <v>41.272727272727273</v>
      </c>
      <c r="G273" s="435">
        <f>INPUT!P236</f>
        <v>1.9807599807599718</v>
      </c>
      <c r="H273" s="443">
        <f>INPUT!Q236</f>
        <v>40.852575488454704</v>
      </c>
      <c r="I273" s="435">
        <f>INPUT!R236</f>
        <v>1.8139316577549858</v>
      </c>
      <c r="J273" s="443">
        <f>INPUT!S236</f>
        <v>41.584158415841586</v>
      </c>
      <c r="K273" s="435">
        <f>INPUT!T236</f>
        <v>-1.2376237623762276</v>
      </c>
      <c r="L273" s="443">
        <f>INPUT!U236</f>
        <v>43.38118022328549</v>
      </c>
      <c r="M273" s="435">
        <f>INPUT!V236</f>
        <v>7.236655785598245</v>
      </c>
      <c r="N273" s="443">
        <f>INPUT!W236</f>
        <v>42.354740061162076</v>
      </c>
      <c r="O273" s="435">
        <f>INPUT!X236</f>
        <v>2.6216168882781554</v>
      </c>
      <c r="P273" s="443">
        <f>INPUT!Y236</f>
        <v>40.504451038575667</v>
      </c>
      <c r="Q273" s="435">
        <f>INPUT!Z236</f>
        <v>-0.85214810992129131</v>
      </c>
      <c r="R273" s="443">
        <f>INPUT!AA236</f>
        <v>42.577030812324928</v>
      </c>
      <c r="S273" s="435">
        <f>INPUT!AB236</f>
        <v>2.3876217153528057</v>
      </c>
      <c r="T273" s="443">
        <f>INPUT!AC236</f>
        <v>41.815680880330127</v>
      </c>
      <c r="U273" s="435">
        <f>INPUT!AD236</f>
        <v>-3.6087062060037201</v>
      </c>
      <c r="V273" s="443">
        <f>INPUT!AE236</f>
        <v>41.4569536423841</v>
      </c>
      <c r="W273" s="435">
        <f>INPUT!AF236</f>
        <v>-2.1196834580534119</v>
      </c>
      <c r="X273" s="443">
        <f>INPUT!AG236</f>
        <v>42.80155642023346</v>
      </c>
      <c r="Y273" s="435">
        <f>INPUT!AH236</f>
        <v>5.6712418580122881</v>
      </c>
      <c r="Z273" s="443">
        <f>INPUT!AI236</f>
        <v>42.098765432098766</v>
      </c>
      <c r="AA273" s="435">
        <f>INPUT!AJ236</f>
        <v>-1.1232943469785539</v>
      </c>
      <c r="AB273" s="443">
        <f>INPUT!AK236</f>
        <v>42.079806529625152</v>
      </c>
      <c r="AC273" s="435">
        <f>INPUT!AL236</f>
        <v>0.63164258893908531</v>
      </c>
      <c r="AD273" s="443">
        <f>INPUT!AM236</f>
        <v>43.329397874852418</v>
      </c>
      <c r="AE273" s="435">
        <f>INPUT!AN236</f>
        <v>4.516598707711128</v>
      </c>
      <c r="AF273" s="443">
        <f>INPUT!AO236</f>
        <v>43.057176196032671</v>
      </c>
      <c r="AG273" s="435">
        <f>INPUT!AP236</f>
        <v>0.59722074891270793</v>
      </c>
      <c r="AH273" s="443">
        <f>INPUT!AQ236</f>
        <v>41.414141414141412</v>
      </c>
      <c r="AI273" s="435">
        <f>INPUT!AR236</f>
        <v>-1.6262330045321294</v>
      </c>
      <c r="AJ273" s="443">
        <f>INPUT!AS236</f>
        <v>43.406593406593409</v>
      </c>
      <c r="AK273" s="435">
        <f>INPUT!AT236</f>
        <v>3.1530251357837491</v>
      </c>
      <c r="AL273" s="443">
        <f>INPUT!AU236</f>
        <v>43.057050592034443</v>
      </c>
      <c r="AM273" s="435">
        <f>INPUT!AV236</f>
        <v>-0.62855081347908959</v>
      </c>
      <c r="AN273" s="443">
        <f>INPUT!AW236</f>
        <v>42.433862433862437</v>
      </c>
      <c r="AO273" s="435">
        <f>INPUT!AX236</f>
        <v>-1.4476419896473969</v>
      </c>
      <c r="AP273" s="443">
        <f>INPUT!AY236</f>
        <v>42.448979591836732</v>
      </c>
      <c r="AQ273" s="435">
        <f>INPUT!AZ236</f>
        <v>2.4987555998009059</v>
      </c>
      <c r="AR273" s="443">
        <f>INPUT!BA236</f>
        <v>41.750503018108652</v>
      </c>
      <c r="AS273" s="435">
        <f>INPUT!BB236</f>
        <v>-3.8152968443572854</v>
      </c>
      <c r="AT273" s="443">
        <f>INPUT!BC236</f>
        <v>42.017629774730658</v>
      </c>
      <c r="AU273" s="435">
        <f>INPUT!BD236</f>
        <v>-2.4140548481880408</v>
      </c>
      <c r="AV273" s="443">
        <f>INPUT!BE236</f>
        <v>28.751210067763793</v>
      </c>
      <c r="AW273" s="435">
        <f>INPUT!BF236</f>
        <v>-32.244654578461883</v>
      </c>
      <c r="AX273" s="443">
        <f>INPUT!BG236</f>
        <v>37.235023041474655</v>
      </c>
      <c r="AY273" s="435">
        <f>INPUT!BH236</f>
        <v>-12.282878411910659</v>
      </c>
      <c r="AZ273" s="443">
        <f>INPUT!BI236</f>
        <v>40.855323020928111</v>
      </c>
      <c r="BA273" s="435">
        <f>INPUT!BJ236</f>
        <v>-2.1441178727649612</v>
      </c>
      <c r="BB273" s="443">
        <f>INPUT!BK236</f>
        <v>41.17647058823529</v>
      </c>
      <c r="BC273" s="435">
        <f>INPUT!BL236</f>
        <v>-2.0019196489784896</v>
      </c>
      <c r="BD273" s="443">
        <f>INPUT!BM236</f>
        <v>41.05263157894737</v>
      </c>
      <c r="BE273" s="435">
        <f>INPUT!BN236</f>
        <v>42.785752259436485</v>
      </c>
      <c r="BF273" s="443">
        <f>INPUT!BO236</f>
        <v>40.051020408163261</v>
      </c>
      <c r="BG273" s="435">
        <f>INPUT!BP236</f>
        <v>7.5627652050919147</v>
      </c>
      <c r="BH273" s="443">
        <f>INPUT!BQ236</f>
        <v>40.554156171284632</v>
      </c>
      <c r="BI273" s="435">
        <f>INPUT!BR236</f>
        <v>-0.7371544938935104</v>
      </c>
      <c r="BJ273" s="443">
        <f>INPUT!BS236</f>
        <v>43.5070306038048</v>
      </c>
      <c r="BK273" s="435">
        <f>INPUT!BT236</f>
        <v>5.6599314663831057</v>
      </c>
      <c r="BL273" s="443">
        <f>INPUT!BU236</f>
        <v>46.490503715937244</v>
      </c>
      <c r="BM273" s="435">
        <f>INPUT!BV236</f>
        <v>13.246098795231752</v>
      </c>
      <c r="BN273" s="443">
        <f>INPUT!BW236</f>
        <v>44.065040650406509</v>
      </c>
      <c r="BO273" s="435">
        <f>INPUT!BX236</f>
        <v>10.022267101651927</v>
      </c>
      <c r="BP273" s="443">
        <f>INPUT!BY236</f>
        <v>45.625511038430091</v>
      </c>
      <c r="BQ273" s="435">
        <f>INPUT!BZ236</f>
        <v>12.505142125818303</v>
      </c>
      <c r="BR273" s="443">
        <f>INPUT!CA236</f>
        <v>44.417475728155345</v>
      </c>
      <c r="BS273" s="435">
        <f>INPUT!CB236</f>
        <v>2.092639078592784</v>
      </c>
      <c r="BT273" s="443">
        <f>INPUT!CC236</f>
        <v>45.569620253164558</v>
      </c>
      <c r="BU273" s="435">
        <f>INPUT!CD236</f>
        <v>-1.9807990646851237</v>
      </c>
      <c r="BV273" s="443">
        <f>INPUT!CE236</f>
        <v>44.98432601880878</v>
      </c>
      <c r="BW273" s="435">
        <f>INPUT!CF236</f>
        <v>2.0862011127948277</v>
      </c>
      <c r="BX273" s="443">
        <f>INPUT!CG236</f>
        <v>43.579766536964982</v>
      </c>
      <c r="BY273" s="435">
        <f>INPUT!CH236</f>
        <v>-4.4837733428168995</v>
      </c>
      <c r="BZ273" s="443">
        <f>INPUT!CI236</f>
        <v>43.865767650933897</v>
      </c>
      <c r="CA273" s="435">
        <f>INPUT!CJ236</f>
        <v>-1.2420968733073079</v>
      </c>
      <c r="CB273" s="443">
        <f>INPUT!CK236</f>
        <v>43.861003861003859</v>
      </c>
      <c r="CC273" s="435">
        <f>INPUT!CL236</f>
        <v>-3.749463749463755</v>
      </c>
      <c r="CD273" s="443">
        <f>INPUT!CM236</f>
        <v>42.857142857142854</v>
      </c>
      <c r="CE273" s="435">
        <f>INPUT!CN236</f>
        <v>-4.7287207565953278</v>
      </c>
      <c r="CF273" s="443">
        <f>INPUT!CO236</f>
        <v>42.258788332086759</v>
      </c>
      <c r="CG273" s="435">
        <f>INPUT!CP236</f>
        <v>-3.0311732022652027</v>
      </c>
      <c r="CH273" s="443">
        <f>INPUT!CQ236</f>
        <v>45.081967213114751</v>
      </c>
      <c r="CI273" s="435">
        <f>INPUT!CR236</f>
        <v>2.7725482245264166</v>
      </c>
      <c r="CJ273" s="443">
        <f>INPUT!CS236</f>
        <v>42.613214550853748</v>
      </c>
      <c r="CK273" s="435">
        <f>INPUT!CT236</f>
        <v>-2.8448717546556201</v>
      </c>
      <c r="CL273" s="443">
        <f>INPUT!CU236</f>
        <v>42.815884476534293</v>
      </c>
      <c r="CM273" s="435">
        <f>INPUT!CV236</f>
        <v>-9.6269554753303233E-2</v>
      </c>
      <c r="CN273" s="443">
        <f>INPUT!CW236</f>
        <v>42.603129445234714</v>
      </c>
      <c r="CO273" s="435">
        <f>INPUT!CX236</f>
        <v>0.81483905890056274</v>
      </c>
      <c r="CP273" s="443">
        <f>INPUT!CY236</f>
        <v>42.492917847025495</v>
      </c>
      <c r="CQ273" s="435">
        <f>INPUT!CZ236</f>
        <v>-5.7429822302343503</v>
      </c>
      <c r="CR273" s="443">
        <f>INPUT!DA236</f>
        <v>41.614035087719294</v>
      </c>
      <c r="CS273" s="435">
        <f>INPUT!DB236</f>
        <v>-2.3447643498991422</v>
      </c>
      <c r="CT273" s="443">
        <f>INPUT!DC236</f>
        <v>42.350486787204453</v>
      </c>
      <c r="CU273" s="435">
        <f>INPUT!DD236</f>
        <v>-1.0869743671531706</v>
      </c>
      <c r="CV273" s="443">
        <f>INPUT!DE236</f>
        <v>41.127922971114167</v>
      </c>
      <c r="CW273" s="435">
        <f>INPUT!DF236</f>
        <v>-3.462671623728697</v>
      </c>
      <c r="CX273" s="443">
        <f>INPUT!DG236</f>
        <v>42.395044735030964</v>
      </c>
      <c r="CY273" s="435">
        <f>INPUT!DH236</f>
        <v>-0.23032805689379154</v>
      </c>
      <c r="CZ273" s="443">
        <f>INPUT!DI236</f>
        <v>44.536652835408027</v>
      </c>
      <c r="DA273" s="435">
        <f>INPUT!DJ236</f>
        <v>7.0231539468068149</v>
      </c>
      <c r="DB273" s="443">
        <f>INPUT!DK236</f>
        <v>42.061855670103093</v>
      </c>
      <c r="DC273" s="435">
        <f>INPUT!DL236</f>
        <v>-0.68152963282718249</v>
      </c>
      <c r="DD273" s="443">
        <f>INPUT!DM236</f>
        <v>41.479972844534963</v>
      </c>
      <c r="DE273" s="435">
        <f>INPUT!DN236</f>
        <v>0.85598748487263343</v>
      </c>
      <c r="DF273" s="443">
        <f>INPUT!DO236</f>
        <v>42.915531335149865</v>
      </c>
      <c r="DG273" s="435">
        <f>INPUT!DP236</f>
        <v>1.2277062174882447</v>
      </c>
      <c r="DH273" s="443">
        <f>INPUT!DQ236</f>
        <v>42.652084757347914</v>
      </c>
      <c r="DI273" s="435">
        <f>INPUT!DR236</f>
        <v>-4.2314991317933597</v>
      </c>
      <c r="DJ273" s="443">
        <f>INPUT!DS236</f>
        <v>40.915119363395227</v>
      </c>
      <c r="DK273" s="435">
        <f>INPUT!DT236</f>
        <v>-2.7263093566338936</v>
      </c>
      <c r="DL273" s="443">
        <f>INPUT!DU236</f>
        <v>41.505662891405734</v>
      </c>
      <c r="DM273" s="435">
        <f>INPUT!DV236</f>
        <v>6.1933615451148505E-2</v>
      </c>
      <c r="DN273" s="443">
        <f>INPUT!DW236</f>
        <v>42.171052631578945</v>
      </c>
      <c r="DO273" s="435">
        <f>INPUT!DX236</f>
        <v>-1.7347535505430334</v>
      </c>
      <c r="DP273" s="443">
        <f>INPUT!DY236</f>
        <v>42.154255319148938</v>
      </c>
      <c r="DQ273" s="435">
        <f>INPUT!DZ236</f>
        <v>-1.1671866475722825</v>
      </c>
      <c r="DR273" s="443">
        <f>INPUT!EA236</f>
        <v>40.090673575129529</v>
      </c>
      <c r="DS273" s="435">
        <f>INPUT!EB236</f>
        <v>-2.0150149897968817</v>
      </c>
      <c r="DT273" s="443">
        <f>INPUT!EC236</f>
        <v>41.872561768530559</v>
      </c>
      <c r="DU273" s="435">
        <f>INPUT!ED236</f>
        <v>0.88397305708565188</v>
      </c>
      <c r="DV273" s="443">
        <f>INPUT!EE236</f>
        <v>40.012970168612192</v>
      </c>
      <c r="DW273" s="435">
        <f>INPUT!EF236</f>
        <v>-5.1174498341801318</v>
      </c>
      <c r="DX273" s="443">
        <f>INPUT!EG236</f>
        <v>41.088788075178222</v>
      </c>
      <c r="DY273" s="435">
        <f>INPUT!EH236</f>
        <v>-2.5275437459494565</v>
      </c>
      <c r="DZ273" s="443">
        <f>INPUT!EI236</f>
        <v>40.726577437858509</v>
      </c>
      <c r="EA273" s="435">
        <f>INPUT!EJ236</f>
        <v>1.5861640776309249</v>
      </c>
      <c r="EB273" s="443">
        <f>INPUT!EK236</f>
        <v>39.770554493307841</v>
      </c>
      <c r="EC273" s="435">
        <f>INPUT!EL236</f>
        <v>-5.0200111634977285</v>
      </c>
      <c r="ED273" s="443">
        <f>INPUT!EM236</f>
        <v>39.873015873015873</v>
      </c>
      <c r="EE273" s="435">
        <f>INPUT!EN236</f>
        <v>-0.34977232384039159</v>
      </c>
      <c r="EF273" s="443">
        <f>INPUT!EO236</f>
        <v>40.38095238095238</v>
      </c>
      <c r="EG273" s="435">
        <f>INPUT!EP236</f>
        <v>-1.7226979119723596</v>
      </c>
      <c r="EH273" s="443">
        <f>INPUT!EQ236</f>
        <v>40.726577437858509</v>
      </c>
      <c r="EI273" s="435">
        <f>INPUT!ER236</f>
        <v>0</v>
      </c>
      <c r="EJ273" s="443">
        <f>INPUT!ES236</f>
        <v>39.770554493307841</v>
      </c>
      <c r="EK273" s="435">
        <f>INPUT!ET236</f>
        <v>0</v>
      </c>
      <c r="EL273" s="443">
        <f>INPUT!EU236</f>
        <v>39.873015873015873</v>
      </c>
      <c r="EM273" s="435">
        <f>INPUT!EV236</f>
        <v>0</v>
      </c>
      <c r="EN273" s="443">
        <f>INPUT!EW236</f>
        <v>40.38095238095238</v>
      </c>
      <c r="EO273" s="435">
        <f>INPUT!EX236</f>
        <v>0</v>
      </c>
      <c r="EQ273" s="443">
        <f>INPUT!FF236</f>
        <v>41.262928688078389</v>
      </c>
      <c r="ER273" s="435">
        <f>INPUT!FG236</f>
        <v>-0.19839838395498965</v>
      </c>
      <c r="ES273" s="443">
        <f>INPUT!FH236</f>
        <v>41.16009280742459</v>
      </c>
      <c r="ET273" s="435">
        <f>INPUT!FI236</f>
        <v>-0.24922099308842816</v>
      </c>
      <c r="EU273" s="443">
        <f>INPUT!FJ236</f>
        <v>41.936743459586104</v>
      </c>
      <c r="EV273" s="435">
        <f>INPUT!FK236</f>
        <v>1.8869020917791079</v>
      </c>
      <c r="EW273" s="443">
        <f>INPUT!FL236</f>
        <v>42.163801820020225</v>
      </c>
      <c r="EX273" s="435">
        <f>INPUT!FM236</f>
        <v>0.54143059690110462</v>
      </c>
      <c r="EY273" s="443">
        <f>INPUT!FN236</f>
        <v>42.651900628554323</v>
      </c>
      <c r="EZ273" s="435">
        <f>INPUT!FO236</f>
        <v>1.157625231751136</v>
      </c>
      <c r="FA273" s="443">
        <f>INPUT!FP236</f>
        <v>42.585034013605444</v>
      </c>
      <c r="FB273" s="435">
        <f>INPUT!FQ236</f>
        <v>-0.15677288459242655</v>
      </c>
      <c r="FC273" s="443">
        <f>INPUT!FR236</f>
        <v>38.65441906653426</v>
      </c>
      <c r="FD273" s="435">
        <f>INPUT!FS236</f>
        <v>-9.2300382942406394</v>
      </c>
      <c r="FE273" s="443">
        <f>INPUT!FT236</f>
        <v>40.103463787674315</v>
      </c>
      <c r="FF273" s="435">
        <f>INPUT!FU236</f>
        <v>3.7487168508363089</v>
      </c>
      <c r="FG273" s="443">
        <f>INPUT!FV236</f>
        <v>42.678086484228118</v>
      </c>
      <c r="FH273" s="435">
        <f>INPUT!FW236</f>
        <v>6.419950930385987</v>
      </c>
      <c r="FI273" s="443">
        <f>INPUT!FX236</f>
        <v>44.922269331718148</v>
      </c>
      <c r="FJ273" s="435">
        <f>INPUT!FY236</f>
        <v>5.2583961287003378</v>
      </c>
      <c r="FK273" s="443">
        <f>INPUT!FZ236</f>
        <v>44.07049725045178</v>
      </c>
      <c r="FL273" s="435">
        <f>INPUT!GA236</f>
        <v>-1.8961020757358726</v>
      </c>
      <c r="FM273" s="443">
        <f>INPUT!GB236</f>
        <v>43.204792212654439</v>
      </c>
      <c r="FN273" s="435">
        <f>INPUT!GC236</f>
        <v>-1.9643641252277133</v>
      </c>
      <c r="FO273" s="443">
        <f>INPUT!GD236</f>
        <v>42.377398720682301</v>
      </c>
      <c r="FP273" s="435">
        <f>INPUT!GE236</f>
        <v>-1.9150502747465992</v>
      </c>
      <c r="FQ273" s="443">
        <f>INPUT!GF236</f>
        <v>42.600587117941636</v>
      </c>
      <c r="FR273" s="435">
        <f>INPUT!GG236</f>
        <v>0.52666846950757407</v>
      </c>
      <c r="FS273" s="443">
        <f>INPUT!GH236</f>
        <v>42.276839051032603</v>
      </c>
      <c r="FT273" s="435">
        <f>INPUT!GI236</f>
        <v>-0.7599615141752003</v>
      </c>
      <c r="FU273" s="443">
        <f>INPUT!GJ236</f>
        <v>41.687386043427814</v>
      </c>
      <c r="FV273" s="435">
        <f>INPUT!GK236</f>
        <v>-1.3942693466114098</v>
      </c>
      <c r="FW273" s="443">
        <f>INPUT!GL236</f>
        <v>40.765364034376525</v>
      </c>
      <c r="FX273" s="435">
        <f>INPUT!GM236</f>
        <v>-2.2117529942769054</v>
      </c>
      <c r="FY273" s="443">
        <f>INPUT!GN236</f>
        <v>40.18765903307888</v>
      </c>
      <c r="FZ273" s="435">
        <f>INPUT!GO236</f>
        <v>-1.4171466758164608</v>
      </c>
      <c r="GA273" s="443">
        <f>INPUT!GP236</f>
        <v>40.188333364841874</v>
      </c>
      <c r="GB273" s="435">
        <f>INPUT!GQ236</f>
        <v>1.6779573113190338E-3</v>
      </c>
      <c r="GC273" s="443">
        <f>INPUT!GR236</f>
        <v>40.86</v>
      </c>
      <c r="GD273" s="435">
        <f>INPUT!GS236</f>
        <v>1.6712975605644775</v>
      </c>
      <c r="GE273" s="443">
        <f>INPUT!GT236</f>
        <v>41.31</v>
      </c>
      <c r="GF273" s="435">
        <f>INPUT!GU236</f>
        <v>1.1013215859030812</v>
      </c>
      <c r="GG273" s="443">
        <f>INPUT!GV236</f>
        <v>41.81</v>
      </c>
      <c r="GH273" s="435">
        <f>INPUT!GW236</f>
        <v>1.2103606874848793</v>
      </c>
      <c r="GI273" s="443">
        <f>INPUT!GX236</f>
        <v>42.36</v>
      </c>
      <c r="GJ273" s="435">
        <f>INPUT!GY236</f>
        <v>1.3154747668021827</v>
      </c>
      <c r="GK273" s="435">
        <f>INPUT!GZ236</f>
        <v>1.0584536339056649</v>
      </c>
      <c r="GL273" s="436"/>
    </row>
    <row r="274" spans="1:194" ht="12" hidden="1" customHeight="1" outlineLevel="1" x14ac:dyDescent="0.2">
      <c r="A274" s="433" t="str">
        <f>INPUT!B238</f>
        <v>Inc in Future Benefits (%)</v>
      </c>
      <c r="B274" s="443">
        <f>INPUT!K238</f>
        <v>10.916179337231968</v>
      </c>
      <c r="C274" s="435">
        <f>INPUT!L238</f>
        <v>-1.531606794764695</v>
      </c>
      <c r="D274" s="443">
        <f>INPUT!M238</f>
        <v>11.909262759924385</v>
      </c>
      <c r="E274" s="435">
        <f>INPUT!N238</f>
        <v>15.72696638448261</v>
      </c>
      <c r="F274" s="443">
        <f>INPUT!O238</f>
        <v>11.090909090909092</v>
      </c>
      <c r="G274" s="435">
        <f>INPUT!P238</f>
        <v>-12.212634822804313</v>
      </c>
      <c r="H274" s="443">
        <f>INPUT!Q238</f>
        <v>11.367673179396093</v>
      </c>
      <c r="I274" s="435">
        <f>INPUT!R238</f>
        <v>-4.0727929949206931</v>
      </c>
      <c r="J274" s="443">
        <f>INPUT!S238</f>
        <v>11.221122112211221</v>
      </c>
      <c r="K274" s="435">
        <f>INPUT!T238</f>
        <v>2.7934936350777928</v>
      </c>
      <c r="L274" s="443">
        <f>INPUT!U238</f>
        <v>10.207336523125997</v>
      </c>
      <c r="M274" s="435">
        <f>INPUT!V238</f>
        <v>-14.290777448672177</v>
      </c>
      <c r="N274" s="443">
        <f>INPUT!W238</f>
        <v>11.162079510703364</v>
      </c>
      <c r="O274" s="435">
        <f>INPUT!X238</f>
        <v>0.64170050634180242</v>
      </c>
      <c r="P274" s="443">
        <f>INPUT!Y238</f>
        <v>11.869436201780417</v>
      </c>
      <c r="Q274" s="435">
        <f>INPUT!Z238</f>
        <v>4.4139465875371098</v>
      </c>
      <c r="R274" s="443">
        <f>INPUT!AA238</f>
        <v>11.064425770308123</v>
      </c>
      <c r="S274" s="435">
        <f>INPUT!AB238</f>
        <v>-1.3964409293129032</v>
      </c>
      <c r="T274" s="443">
        <f>INPUT!AC238</f>
        <v>11.691884456671252</v>
      </c>
      <c r="U274" s="435">
        <f>INPUT!AD238</f>
        <v>14.543930536451155</v>
      </c>
      <c r="V274" s="443">
        <f>INPUT!AE238</f>
        <v>11.920529801324504</v>
      </c>
      <c r="W274" s="435">
        <f>INPUT!AF238</f>
        <v>6.794883425564735</v>
      </c>
      <c r="X274" s="443">
        <f>INPUT!AG238</f>
        <v>10.376134889753567</v>
      </c>
      <c r="Y274" s="435">
        <f>INPUT!AH238</f>
        <v>-12.58106355382621</v>
      </c>
      <c r="Z274" s="443">
        <f>INPUT!AI238</f>
        <v>11.604938271604938</v>
      </c>
      <c r="AA274" s="435">
        <f>INPUT!AJ238</f>
        <v>4.885138302859815</v>
      </c>
      <c r="AB274" s="443">
        <f>INPUT!AK238</f>
        <v>11.850060459492139</v>
      </c>
      <c r="AC274" s="435">
        <f>INPUT!AL238</f>
        <v>1.352870047656296</v>
      </c>
      <c r="AD274" s="443">
        <f>INPUT!AM238</f>
        <v>10.861865407319952</v>
      </c>
      <c r="AE274" s="435">
        <f>INPUT!AN238</f>
        <v>-8.8810179719270739</v>
      </c>
      <c r="AF274" s="443">
        <f>INPUT!AO238</f>
        <v>10.968494749124854</v>
      </c>
      <c r="AG274" s="435">
        <f>INPUT!AP238</f>
        <v>5.7088681446907819</v>
      </c>
      <c r="AH274" s="443">
        <f>INPUT!AQ238</f>
        <v>12.457912457912458</v>
      </c>
      <c r="AI274" s="435">
        <f>INPUT!AR238</f>
        <v>7.350096711798848</v>
      </c>
      <c r="AJ274" s="443">
        <f>INPUT!AS238</f>
        <v>10.87912087912088</v>
      </c>
      <c r="AK274" s="435">
        <f>INPUT!AT238</f>
        <v>-8.1935411527248156</v>
      </c>
      <c r="AL274" s="443">
        <f>INPUT!AU238</f>
        <v>11.625403659849299</v>
      </c>
      <c r="AM274" s="435">
        <f>INPUT!AV238</f>
        <v>7.02953152056911</v>
      </c>
      <c r="AN274" s="443">
        <f>INPUT!AW238</f>
        <v>11.428571428571429</v>
      </c>
      <c r="AO274" s="435">
        <f>INPUT!AX238</f>
        <v>4.1945288753799437</v>
      </c>
      <c r="AP274" s="443">
        <f>INPUT!AY238</f>
        <v>10.918367346938776</v>
      </c>
      <c r="AQ274" s="435">
        <f>INPUT!AZ238</f>
        <v>-12.357970215113067</v>
      </c>
      <c r="AR274" s="443">
        <f>INPUT!BA238</f>
        <v>11.267605633802818</v>
      </c>
      <c r="AS274" s="435">
        <f>INPUT!BB238</f>
        <v>3.5709204723289201</v>
      </c>
      <c r="AT274" s="443">
        <f>INPUT!BC238</f>
        <v>11.361410381978452</v>
      </c>
      <c r="AU274" s="435">
        <f>INPUT!BD238</f>
        <v>-2.2708310661297859</v>
      </c>
      <c r="AV274" s="443">
        <f>INPUT!BE238</f>
        <v>26.815101645692156</v>
      </c>
      <c r="AW274" s="435" t="str">
        <f>INPUT!BF238</f>
        <v>NM</v>
      </c>
      <c r="AX274" s="443">
        <f>INPUT!BG238</f>
        <v>15.483870967741936</v>
      </c>
      <c r="AY274" s="435">
        <f>INPUT!BH238</f>
        <v>41.814892975580342</v>
      </c>
      <c r="AZ274" s="443">
        <f>INPUT!BI238</f>
        <v>12.283894449499545</v>
      </c>
      <c r="BA274" s="435">
        <f>INPUT!BJ238</f>
        <v>9.019563239308459</v>
      </c>
      <c r="BB274" s="443">
        <f>INPUT!BK238</f>
        <v>11.942959001782532</v>
      </c>
      <c r="BC274" s="435">
        <f>INPUT!BL238</f>
        <v>5.1186305243100527</v>
      </c>
      <c r="BD274" s="443">
        <f>INPUT!BM238</f>
        <v>11.491228070175438</v>
      </c>
      <c r="BE274" s="435" t="str">
        <f>INPUT!BN238</f>
        <v>NM</v>
      </c>
      <c r="BF274" s="443">
        <f>INPUT!BO238</f>
        <v>12.329931972789115</v>
      </c>
      <c r="BG274" s="435">
        <f>INPUT!BP238</f>
        <v>-20.369189342403637</v>
      </c>
      <c r="BH274" s="443">
        <f>INPUT!BQ238</f>
        <v>12.174643157010916</v>
      </c>
      <c r="BI274" s="435">
        <f>INPUT!BR238</f>
        <v>-0.8893864477407698</v>
      </c>
      <c r="BJ274" s="443">
        <f>INPUT!BS238</f>
        <v>9.1811414392059554</v>
      </c>
      <c r="BK274" s="435">
        <f>INPUT!BT238</f>
        <v>-23.125069441872526</v>
      </c>
      <c r="BL274" s="443">
        <f>INPUT!BU238</f>
        <v>6.7712634186622624</v>
      </c>
      <c r="BM274" s="435">
        <f>INPUT!BV238</f>
        <v>-41.07450154751924</v>
      </c>
      <c r="BN274" s="443">
        <f>INPUT!BW238</f>
        <v>5.4471544715447155</v>
      </c>
      <c r="BO274" s="435" t="str">
        <f>INPUT!BX238</f>
        <v>NM</v>
      </c>
      <c r="BP274" s="443">
        <f>INPUT!BY238</f>
        <v>5.9689288634505315</v>
      </c>
      <c r="BQ274" s="435" t="str">
        <f>INPUT!BZ238</f>
        <v>NM</v>
      </c>
      <c r="BR274" s="443">
        <f>INPUT!CA238</f>
        <v>7.5242718446601939</v>
      </c>
      <c r="BS274" s="435">
        <f>INPUT!CB238</f>
        <v>-18.046444502755186</v>
      </c>
      <c r="BT274" s="443">
        <f>INPUT!CC238</f>
        <v>8.2278481012658222</v>
      </c>
      <c r="BU274" s="435">
        <f>INPUT!CD238</f>
        <v>21.511268910157444</v>
      </c>
      <c r="BV274" s="443">
        <f>INPUT!CE238</f>
        <v>0.47021943573667713</v>
      </c>
      <c r="BW274" s="435" t="str">
        <f>INPUT!CF238</f>
        <v>NM</v>
      </c>
      <c r="BX274" s="443">
        <f>INPUT!CG238</f>
        <v>7.3929961089494167</v>
      </c>
      <c r="BY274" s="435">
        <f>INPUT!CH238</f>
        <v>23.858003304727895</v>
      </c>
      <c r="BZ274" s="443">
        <f>INPUT!CI238</f>
        <v>7.9051383399209492</v>
      </c>
      <c r="CA274" s="435">
        <f>INPUT!CJ238</f>
        <v>5.0618385821751932</v>
      </c>
      <c r="CB274" s="443">
        <f>INPUT!CK238</f>
        <v>6.2548262548262556</v>
      </c>
      <c r="CC274" s="435">
        <f>INPUT!CL238</f>
        <v>-23.979803979803961</v>
      </c>
      <c r="CD274" s="443">
        <f>INPUT!CM238</f>
        <v>5.9270516717325226</v>
      </c>
      <c r="CE274" s="435" t="str">
        <f>INPUT!CN238</f>
        <v>NM</v>
      </c>
      <c r="CF274" s="443">
        <f>INPUT!CO238</f>
        <v>8.3021690351533284</v>
      </c>
      <c r="CG274" s="435">
        <f>INPUT!CP238</f>
        <v>12.297760107073952</v>
      </c>
      <c r="CH274" s="443">
        <f>INPUT!CQ238</f>
        <v>7.4515648286140088</v>
      </c>
      <c r="CI274" s="435">
        <f>INPUT!CR238</f>
        <v>-5.7377049180327937</v>
      </c>
      <c r="CJ274" s="443">
        <f>INPUT!CS238</f>
        <v>8.6117297698589468</v>
      </c>
      <c r="CK274" s="435">
        <f>INPUT!CT238</f>
        <v>37.681358666263385</v>
      </c>
      <c r="CL274" s="443">
        <f>INPUT!CU238</f>
        <v>6.1371841155234659</v>
      </c>
      <c r="CM274" s="435">
        <f>INPUT!CV238</f>
        <v>3.5453114875497516</v>
      </c>
      <c r="CN274" s="443">
        <f>INPUT!CW238</f>
        <v>8.5348506401137971</v>
      </c>
      <c r="CO274" s="435">
        <f>INPUT!CX238</f>
        <v>2.8026604129022248</v>
      </c>
      <c r="CP274" s="443">
        <f>INPUT!CY238</f>
        <v>7.9320113314447589</v>
      </c>
      <c r="CQ274" s="435">
        <f>INPUT!CZ238</f>
        <v>6.4475920679886611</v>
      </c>
      <c r="CR274" s="443">
        <f>INPUT!DA238</f>
        <v>9.192982456140351</v>
      </c>
      <c r="CS274" s="435">
        <f>INPUT!DB238</f>
        <v>6.7495462794918248</v>
      </c>
      <c r="CT274" s="443">
        <f>INPUT!DC238</f>
        <v>5.7023643949930456</v>
      </c>
      <c r="CU274" s="435">
        <f>INPUT!DD238</f>
        <v>-7.0850036815839008</v>
      </c>
      <c r="CV274" s="443">
        <f>INPUT!DE238</f>
        <v>7.9779917469050883</v>
      </c>
      <c r="CW274" s="435">
        <f>INPUT!DF238</f>
        <v>-6.5245300320953774</v>
      </c>
      <c r="CX274" s="443">
        <f>INPUT!DG238</f>
        <v>7.4328974535443901</v>
      </c>
      <c r="CY274" s="435">
        <f>INPUT!DH238</f>
        <v>-6.2923999606725012</v>
      </c>
      <c r="CZ274" s="443">
        <f>INPUT!DI238</f>
        <v>8.0912863070539416</v>
      </c>
      <c r="DA274" s="435">
        <f>INPUT!DJ238</f>
        <v>-11.984099331665144</v>
      </c>
      <c r="DB274" s="443">
        <f>INPUT!DK238</f>
        <v>5.0859106529209619</v>
      </c>
      <c r="DC274" s="435">
        <f>INPUT!DL238</f>
        <v>-10.810493671947031</v>
      </c>
      <c r="DD274" s="443">
        <f>INPUT!DM238</f>
        <v>6.5852002715546503</v>
      </c>
      <c r="DE274" s="435">
        <f>INPUT!DN238</f>
        <v>-17.457920734133936</v>
      </c>
      <c r="DF274" s="443">
        <f>INPUT!DO238</f>
        <v>6.2670299727520433</v>
      </c>
      <c r="DG274" s="435">
        <f>INPUT!DP238</f>
        <v>-15.685235644363704</v>
      </c>
      <c r="DH274" s="443">
        <f>INPUT!DQ238</f>
        <v>7.7238550922761453</v>
      </c>
      <c r="DI274" s="435">
        <f>INPUT!DR238</f>
        <v>-4.5410729621255808</v>
      </c>
      <c r="DJ274" s="443">
        <f>INPUT!DS238</f>
        <v>6.1671087533156497</v>
      </c>
      <c r="DK274" s="435">
        <f>INPUT!DT238</f>
        <v>21.258692379382026</v>
      </c>
      <c r="DL274" s="443">
        <f>INPUT!DU238</f>
        <v>6.1292471685542971</v>
      </c>
      <c r="DM274" s="435">
        <f>INPUT!DV238</f>
        <v>-6.9239063991703098</v>
      </c>
      <c r="DN274" s="443">
        <f>INPUT!DW238</f>
        <v>6.1842105263157894</v>
      </c>
      <c r="DO274" s="435">
        <f>INPUT!DX238</f>
        <v>-1.3215102974828308</v>
      </c>
      <c r="DP274" s="443">
        <f>INPUT!DY238</f>
        <v>5.1861702127659575</v>
      </c>
      <c r="DQ274" s="435">
        <f>INPUT!DZ238</f>
        <v>-32.855159103746942</v>
      </c>
      <c r="DR274" s="443">
        <f>INPUT!EA238</f>
        <v>4.5984455958549217</v>
      </c>
      <c r="DS274" s="435">
        <f>INPUT!EB238</f>
        <v>-25.435957434954602</v>
      </c>
      <c r="DT274" s="443">
        <f>INPUT!EC238</f>
        <v>6.4369310793237977</v>
      </c>
      <c r="DU274" s="435">
        <f>INPUT!ED238</f>
        <v>5.0199298920110991</v>
      </c>
      <c r="DV274" s="443">
        <f>INPUT!EE238</f>
        <v>6.3553826199740593</v>
      </c>
      <c r="DW274" s="435">
        <f>INPUT!EF238</f>
        <v>2.7678891740486211</v>
      </c>
      <c r="DX274" s="443">
        <f>INPUT!EG238</f>
        <v>5.7031756318859363</v>
      </c>
      <c r="DY274" s="435">
        <f>INPUT!EH238</f>
        <v>9.9689250045698508</v>
      </c>
      <c r="DZ274" s="443">
        <f>INPUT!EI238</f>
        <v>4.5251752708731674</v>
      </c>
      <c r="EA274" s="435">
        <f>INPUT!EJ238</f>
        <v>-1.5933715742511123</v>
      </c>
      <c r="EB274" s="443">
        <f>INPUT!EK238</f>
        <v>5.7998725302740599</v>
      </c>
      <c r="EC274" s="435">
        <f>INPUT!EL238</f>
        <v>-9.8969297822070423</v>
      </c>
      <c r="ED274" s="443">
        <f>INPUT!EM238</f>
        <v>6.5396825396825395</v>
      </c>
      <c r="EE274" s="435">
        <f>INPUT!EN238</f>
        <v>2.8999028182701725</v>
      </c>
      <c r="EF274" s="443">
        <f>INPUT!EO238</f>
        <v>5.9047619047619051</v>
      </c>
      <c r="EG274" s="435">
        <f>INPUT!EP238</f>
        <v>3.5346320346320459</v>
      </c>
      <c r="EH274" s="443">
        <f>INPUT!EQ238</f>
        <v>4.5251752708731674</v>
      </c>
      <c r="EI274" s="435">
        <f>INPUT!ER238</f>
        <v>0</v>
      </c>
      <c r="EJ274" s="443">
        <f>INPUT!ES238</f>
        <v>5.7998725302740599</v>
      </c>
      <c r="EK274" s="435">
        <f>INPUT!ET238</f>
        <v>0</v>
      </c>
      <c r="EL274" s="443">
        <f>INPUT!EU238</f>
        <v>6.5396825396825395</v>
      </c>
      <c r="EM274" s="435">
        <f>INPUT!EV238</f>
        <v>0</v>
      </c>
      <c r="EN274" s="443">
        <f>INPUT!EW238</f>
        <v>5.9047619047619051</v>
      </c>
      <c r="EO274" s="435">
        <f>INPUT!EX238</f>
        <v>0</v>
      </c>
      <c r="EQ274" s="443">
        <f>INPUT!FF238</f>
        <v>11.486118671747414</v>
      </c>
      <c r="ER274" s="435">
        <f>INPUT!FG238</f>
        <v>1.9155060045654482</v>
      </c>
      <c r="ES274" s="443">
        <f>INPUT!FH238</f>
        <v>11.322505800464038</v>
      </c>
      <c r="ET274" s="435">
        <f>INPUT!FI238</f>
        <v>-1.4244400215524311</v>
      </c>
      <c r="EU274" s="443">
        <f>INPUT!FJ238</f>
        <v>11.128465443186256</v>
      </c>
      <c r="EV274" s="435">
        <f>INPUT!FK238</f>
        <v>-1.7137580734984392</v>
      </c>
      <c r="EW274" s="443">
        <f>INPUT!FL238</f>
        <v>11.257162116616112</v>
      </c>
      <c r="EX274" s="435">
        <f>INPUT!FM238</f>
        <v>1.1564637917679255</v>
      </c>
      <c r="EY274" s="443">
        <f>INPUT!FN238</f>
        <v>11.313977850942832</v>
      </c>
      <c r="EZ274" s="435">
        <f>INPUT!FO238</f>
        <v>0.50470743636941151</v>
      </c>
      <c r="FA274" s="443">
        <f>INPUT!FP238</f>
        <v>11.591836734693878</v>
      </c>
      <c r="FB274" s="435">
        <f>INPUT!FQ238</f>
        <v>2.4558902926249848</v>
      </c>
      <c r="FC274" s="443">
        <f>INPUT!FR238</f>
        <v>15.193644488579942</v>
      </c>
      <c r="FD274" s="435">
        <f>INPUT!FS238</f>
        <v>31.071933088101609</v>
      </c>
      <c r="FE274" s="443">
        <f>INPUT!FT238</f>
        <v>12.775528565002251</v>
      </c>
      <c r="FF274" s="435">
        <f>INPUT!FU238</f>
        <v>-15.915311993743364</v>
      </c>
      <c r="FG274" s="443">
        <f>INPUT!FV238</f>
        <v>10.08982661374556</v>
      </c>
      <c r="FH274" s="435">
        <f>INPUT!FW238</f>
        <v>-21.022237456491631</v>
      </c>
      <c r="FI274" s="443">
        <f>INPUT!FX238</f>
        <v>6.8039571976579856</v>
      </c>
      <c r="FJ274" s="435">
        <f>INPUT!FY238</f>
        <v>-32.566163343294448</v>
      </c>
      <c r="FK274" s="443">
        <f>INPUT!FZ238</f>
        <v>5.5185278743951969</v>
      </c>
      <c r="FL274" s="435">
        <f>INPUT!GA238</f>
        <v>-18.892378154660506</v>
      </c>
      <c r="FM274" s="443">
        <f>INPUT!GB238</f>
        <v>7.5814301759640585</v>
      </c>
      <c r="FN274" s="435">
        <f>INPUT!GC238</f>
        <v>37.381387727337433</v>
      </c>
      <c r="FO274" s="443">
        <f>INPUT!GD238</f>
        <v>7.9601990049751246</v>
      </c>
      <c r="FP274" s="435">
        <f>INPUT!GE238</f>
        <v>4.9960076162397948</v>
      </c>
      <c r="FQ274" s="443">
        <f>INPUT!GF238</f>
        <v>7.3044379209117594</v>
      </c>
      <c r="FR274" s="435">
        <f>INPUT!GG238</f>
        <v>-8.2379986185460279</v>
      </c>
      <c r="FS274" s="443">
        <f>INPUT!GH238</f>
        <v>6.4174773852193212</v>
      </c>
      <c r="FT274" s="435">
        <f>INPUT!GI238</f>
        <v>-12.142762321973777</v>
      </c>
      <c r="FU274" s="443">
        <f>INPUT!GJ238</f>
        <v>5.9174540029835905</v>
      </c>
      <c r="FV274" s="435">
        <f>INPUT!GK238</f>
        <v>-7.7915877566998581</v>
      </c>
      <c r="FW274" s="443">
        <f>INPUT!GL238</f>
        <v>5.7726609372466351</v>
      </c>
      <c r="FX274" s="435">
        <f>INPUT!GM238</f>
        <v>-2.4468811361093912</v>
      </c>
      <c r="FY274" s="443">
        <f>INPUT!GN238</f>
        <v>5.6933842239185752</v>
      </c>
      <c r="FZ274" s="435">
        <f>INPUT!GO238</f>
        <v>-1.3733131772307394</v>
      </c>
      <c r="GA274" s="443">
        <f>INPUT!GP238</f>
        <v>5.695065229830373</v>
      </c>
      <c r="GB274" s="435">
        <f>INPUT!GQ238</f>
        <v>2.9525601042967864E-2</v>
      </c>
      <c r="GC274" s="443">
        <f>INPUT!GR238</f>
        <v>5.695065229830373</v>
      </c>
      <c r="GD274" s="435">
        <f>INPUT!GS238</f>
        <v>0</v>
      </c>
      <c r="GE274" s="443">
        <f>INPUT!GT238</f>
        <v>5.8650652298303729</v>
      </c>
      <c r="GF274" s="435">
        <f>INPUT!GU238</f>
        <v>2.9850404365792116</v>
      </c>
      <c r="GG274" s="443">
        <f>INPUT!GV238</f>
        <v>6.0650652298303731</v>
      </c>
      <c r="GH274" s="435">
        <f>INPUT!GW238</f>
        <v>3.4100217501892072</v>
      </c>
      <c r="GI274" s="443">
        <f>INPUT!GX238</f>
        <v>6.2150652298303735</v>
      </c>
      <c r="GJ274" s="435">
        <f>INPUT!GY238</f>
        <v>2.4731803256169638</v>
      </c>
      <c r="GK274" s="435">
        <f>INPUT!GZ238</f>
        <v>1.7688904300676933</v>
      </c>
      <c r="GL274" s="436"/>
    </row>
    <row r="275" spans="1:194" ht="12" hidden="1" customHeight="1" outlineLevel="1" x14ac:dyDescent="0.2">
      <c r="A275" s="433" t="str">
        <f>INPUT!B239</f>
        <v xml:space="preserve"> Total Benefits (%)</v>
      </c>
      <c r="B275" s="443">
        <f>INPUT!K239</f>
        <v>53.021442495126706</v>
      </c>
      <c r="C275" s="435">
        <f>INPUT!L239</f>
        <v>-0.27456347725105523</v>
      </c>
      <c r="D275" s="443">
        <f>INPUT!M239</f>
        <v>52.362948960302461</v>
      </c>
      <c r="E275" s="435">
        <f>INPUT!N239</f>
        <v>-0.8210246387491571</v>
      </c>
      <c r="F275" s="443">
        <f>INPUT!O239</f>
        <v>52.363636363636367</v>
      </c>
      <c r="G275" s="435">
        <f>INPUT!P239</f>
        <v>-1.3958944281524888</v>
      </c>
      <c r="H275" s="443">
        <f>INPUT!Q239</f>
        <v>52.220248667850797</v>
      </c>
      <c r="I275" s="435">
        <f>INPUT!R239</f>
        <v>0.47175843694493569</v>
      </c>
      <c r="J275" s="443">
        <f>INPUT!S239</f>
        <v>52.805280528052798</v>
      </c>
      <c r="K275" s="435">
        <f>INPUT!T239</f>
        <v>-0.40768782760630673</v>
      </c>
      <c r="L275" s="443">
        <f>INPUT!U239</f>
        <v>53.588516746411486</v>
      </c>
      <c r="M275" s="435">
        <f>INPUT!V239</f>
        <v>2.3405247611973712</v>
      </c>
      <c r="N275" s="443">
        <f>INPUT!W239</f>
        <v>53.516819571865447</v>
      </c>
      <c r="O275" s="435">
        <f>INPUT!X239</f>
        <v>2.2022595990485838</v>
      </c>
      <c r="P275" s="443">
        <f>INPUT!Y239</f>
        <v>52.37388724035609</v>
      </c>
      <c r="Q275" s="435">
        <f>INPUT!Z239</f>
        <v>0.2942126405458545</v>
      </c>
      <c r="R275" s="443">
        <f>INPUT!AA239</f>
        <v>53.641456582633054</v>
      </c>
      <c r="S275" s="435">
        <f>INPUT!AB239</f>
        <v>1.5835084033613667</v>
      </c>
      <c r="T275" s="443">
        <f>INPUT!AC239</f>
        <v>53.507565337001374</v>
      </c>
      <c r="U275" s="435">
        <f>INPUT!AD239</f>
        <v>-0.15106111220279939</v>
      </c>
      <c r="V275" s="443">
        <f>INPUT!AE239</f>
        <v>53.377483443708606</v>
      </c>
      <c r="W275" s="435">
        <f>INPUT!AF239</f>
        <v>-0.26035950804164099</v>
      </c>
      <c r="X275" s="443">
        <f>INPUT!AG239</f>
        <v>53.177691309987033</v>
      </c>
      <c r="Y275" s="435">
        <f>INPUT!AH239</f>
        <v>1.5347420479638885</v>
      </c>
      <c r="Z275" s="443">
        <f>INPUT!AI239</f>
        <v>53.703703703703709</v>
      </c>
      <c r="AA275" s="435">
        <f>INPUT!AJ239</f>
        <v>0.11604293588629577</v>
      </c>
      <c r="AB275" s="443">
        <f>INPUT!AK239</f>
        <v>53.929866989117293</v>
      </c>
      <c r="AC275" s="435">
        <f>INPUT!AL239</f>
        <v>0.78923727786188724</v>
      </c>
      <c r="AD275" s="443">
        <f>INPUT!AM239</f>
        <v>54.191263282172372</v>
      </c>
      <c r="AE275" s="435">
        <f>INPUT!AN239</f>
        <v>1.5245751316132594</v>
      </c>
      <c r="AF275" s="443">
        <f>INPUT!AO239</f>
        <v>54.025670945157522</v>
      </c>
      <c r="AG275" s="435">
        <f>INPUT!AP239</f>
        <v>1.5946153627230508</v>
      </c>
      <c r="AH275" s="443">
        <f>INPUT!AQ239</f>
        <v>53.872053872053868</v>
      </c>
      <c r="AI275" s="435">
        <f>INPUT!AR239</f>
        <v>0.31347962382444194</v>
      </c>
      <c r="AJ275" s="443">
        <f>INPUT!AS239</f>
        <v>54.285714285714285</v>
      </c>
      <c r="AK275" s="435">
        <f>INPUT!AT239</f>
        <v>0.65983344010249745</v>
      </c>
      <c r="AL275" s="443">
        <f>INPUT!AU239</f>
        <v>54.682454251883748</v>
      </c>
      <c r="AM275" s="435">
        <f>INPUT!AV239</f>
        <v>0.90640250837807912</v>
      </c>
      <c r="AN275" s="443">
        <f>INPUT!AW239</f>
        <v>53.862433862433868</v>
      </c>
      <c r="AO275" s="435">
        <f>INPUT!AX239</f>
        <v>-0.30214725679086341</v>
      </c>
      <c r="AP275" s="443">
        <f>INPUT!AY239</f>
        <v>53.367346938775505</v>
      </c>
      <c r="AQ275" s="435">
        <f>INPUT!AZ239</f>
        <v>-0.93686224489796244</v>
      </c>
      <c r="AR275" s="443">
        <f>INPUT!BA239</f>
        <v>53.018108651911469</v>
      </c>
      <c r="AS275" s="435">
        <f>INPUT!BB239</f>
        <v>-2.3350630096367619</v>
      </c>
      <c r="AT275" s="443">
        <f>INPUT!BC239</f>
        <v>53.37904015670911</v>
      </c>
      <c r="AU275" s="435">
        <f>INPUT!BD239</f>
        <v>-2.3836056976717312</v>
      </c>
      <c r="AV275" s="443">
        <f>INPUT!BE239</f>
        <v>55.566311713455953</v>
      </c>
      <c r="AW275" s="435">
        <f>INPUT!BF239</f>
        <v>3.1633881517011186</v>
      </c>
      <c r="AX275" s="443">
        <f>INPUT!BG239</f>
        <v>52.718894009216591</v>
      </c>
      <c r="AY275" s="435">
        <f>INPUT!BH239</f>
        <v>-1.2150743230740613</v>
      </c>
      <c r="AZ275" s="443">
        <f>INPUT!BI239</f>
        <v>53.13921747042766</v>
      </c>
      <c r="BA275" s="435">
        <f>INPUT!BJ239</f>
        <v>0.22842915674590181</v>
      </c>
      <c r="BB275" s="443">
        <f>INPUT!BK239</f>
        <v>53.11942959001783</v>
      </c>
      <c r="BC275" s="435">
        <f>INPUT!BL239</f>
        <v>-0.48635300659045644</v>
      </c>
      <c r="BD275" s="443">
        <f>INPUT!BM239</f>
        <v>52.543859649122801</v>
      </c>
      <c r="BE275" s="435">
        <f>INPUT!BN239</f>
        <v>-5.4393605966134961</v>
      </c>
      <c r="BF275" s="443">
        <f>INPUT!BO239</f>
        <v>52.380952380952387</v>
      </c>
      <c r="BG275" s="435">
        <f>INPUT!BP239</f>
        <v>-0.64102564102562765</v>
      </c>
      <c r="BH275" s="443">
        <f>INPUT!BQ239</f>
        <v>52.728799328295551</v>
      </c>
      <c r="BI275" s="435">
        <f>INPUT!BR239</f>
        <v>-0.77234509966299658</v>
      </c>
      <c r="BJ275" s="443">
        <f>INPUT!BS239</f>
        <v>52.688172043010752</v>
      </c>
      <c r="BK275" s="435">
        <f>INPUT!BT239</f>
        <v>-0.81186403983547484</v>
      </c>
      <c r="BL275" s="443">
        <f>INPUT!BU239</f>
        <v>53.261767134599502</v>
      </c>
      <c r="BM275" s="435">
        <f>INPUT!BV239</f>
        <v>1.366301391391378</v>
      </c>
      <c r="BN275" s="443">
        <f>INPUT!BW239</f>
        <v>49.512195121951223</v>
      </c>
      <c r="BO275" s="435">
        <f>INPUT!BX239</f>
        <v>-5.4767184035476753</v>
      </c>
      <c r="BP275" s="443">
        <f>INPUT!BY239</f>
        <v>51.594439901880619</v>
      </c>
      <c r="BQ275" s="435">
        <f>INPUT!BZ239</f>
        <v>-2.1513090395862799</v>
      </c>
      <c r="BR275" s="443">
        <f>INPUT!CA239</f>
        <v>51.94174757281553</v>
      </c>
      <c r="BS275" s="435">
        <f>INPUT!CB239</f>
        <v>-1.4166831781256217</v>
      </c>
      <c r="BT275" s="443">
        <f>INPUT!CC239</f>
        <v>53.797468354430379</v>
      </c>
      <c r="BU275" s="435">
        <f>INPUT!CD239</f>
        <v>1.0057894220390606</v>
      </c>
      <c r="BV275" s="443">
        <f>INPUT!CE239</f>
        <v>45.454545454545453</v>
      </c>
      <c r="BW275" s="435">
        <f>INPUT!CF239</f>
        <v>-8.195253022839232</v>
      </c>
      <c r="BX275" s="443">
        <f>INPUT!CG239</f>
        <v>50.972762645914393</v>
      </c>
      <c r="BY275" s="435">
        <f>INPUT!CH239</f>
        <v>-1.2049307195668657</v>
      </c>
      <c r="BZ275" s="443">
        <f>INPUT!CI239</f>
        <v>51.770905990854843</v>
      </c>
      <c r="CA275" s="435">
        <f>INPUT!CJ239</f>
        <v>-0.32890996153178698</v>
      </c>
      <c r="CB275" s="443">
        <f>INPUT!CK239</f>
        <v>50.115830115830121</v>
      </c>
      <c r="CC275" s="435">
        <f>INPUT!CL239</f>
        <v>-6.8435157846922445</v>
      </c>
      <c r="CD275" s="443">
        <f>INPUT!CM239</f>
        <v>48.784194528875382</v>
      </c>
      <c r="CE275" s="435">
        <f>INPUT!CN239</f>
        <v>7.3252279635258377</v>
      </c>
      <c r="CF275" s="443">
        <f>INPUT!CO239</f>
        <v>50.560957367240093</v>
      </c>
      <c r="CG275" s="435">
        <f>INPUT!CP239</f>
        <v>-0.80789279862057972</v>
      </c>
      <c r="CH275" s="443">
        <f>INPUT!CQ239</f>
        <v>52.533532041728762</v>
      </c>
      <c r="CI275" s="435">
        <f>INPUT!CR239</f>
        <v>1.4730784332973368</v>
      </c>
      <c r="CJ275" s="443">
        <f>INPUT!CS239</f>
        <v>51.224944320712694</v>
      </c>
      <c r="CK275" s="435">
        <f>INPUT!CT239</f>
        <v>2.2131015336254833</v>
      </c>
      <c r="CL275" s="443">
        <f>INPUT!CU239</f>
        <v>48.953068592057761</v>
      </c>
      <c r="CM275" s="435">
        <f>INPUT!CV239</f>
        <v>0.34616552515267518</v>
      </c>
      <c r="CN275" s="443">
        <f>INPUT!CW239</f>
        <v>51.137980085348509</v>
      </c>
      <c r="CO275" s="435">
        <f>INPUT!CX239</f>
        <v>1.141241677678928</v>
      </c>
      <c r="CP275" s="443">
        <f>INPUT!CY239</f>
        <v>50.424929178470258</v>
      </c>
      <c r="CQ275" s="435">
        <f>INPUT!CZ239</f>
        <v>-4.0138227553090928</v>
      </c>
      <c r="CR275" s="443">
        <f>INPUT!DA239</f>
        <v>50.807017543859644</v>
      </c>
      <c r="CS275" s="435">
        <f>INPUT!DB239</f>
        <v>-0.8158657513348655</v>
      </c>
      <c r="CT275" s="443">
        <f>INPUT!DC239</f>
        <v>48.0528511821975</v>
      </c>
      <c r="CU275" s="435">
        <f>INPUT!DD239</f>
        <v>-1.8389396941835723</v>
      </c>
      <c r="CV275" s="443">
        <f>INPUT!DE239</f>
        <v>49.105914718019257</v>
      </c>
      <c r="CW275" s="435">
        <f>INPUT!DF239</f>
        <v>-3.9736911077398185</v>
      </c>
      <c r="CX275" s="443">
        <f>INPUT!DG239</f>
        <v>49.827942188575364</v>
      </c>
      <c r="CY275" s="435">
        <f>INPUT!DH239</f>
        <v>-1.1839124013084179</v>
      </c>
      <c r="CZ275" s="443">
        <f>INPUT!DI239</f>
        <v>52.627939142461969</v>
      </c>
      <c r="DA275" s="435">
        <f>INPUT!DJ239</f>
        <v>3.5839962403429793</v>
      </c>
      <c r="DB275" s="443">
        <f>INPUT!DK239</f>
        <v>53.013910355486857</v>
      </c>
      <c r="DC275" s="435">
        <f>INPUT!DL239</f>
        <v>10.32417234615064</v>
      </c>
      <c r="DD275" s="443">
        <f>INPUT!DM239</f>
        <v>54.004576659038904</v>
      </c>
      <c r="DE275" s="435">
        <f>INPUT!DN239</f>
        <v>9.9757065297515055</v>
      </c>
      <c r="DF275" s="443">
        <f>INPUT!DO239</f>
        <v>55.283307810107196</v>
      </c>
      <c r="DG275" s="435">
        <f>INPUT!DP239</f>
        <v>10.948406420007938</v>
      </c>
      <c r="DH275" s="443">
        <f>INPUT!DQ239</f>
        <v>56.648731744811684</v>
      </c>
      <c r="DI275" s="435">
        <f>INPUT!DR239</f>
        <v>7.6400343009167981</v>
      </c>
      <c r="DJ275" s="443">
        <f>INPUT!DS239</f>
        <v>53.024645257654967</v>
      </c>
      <c r="DK275" s="435">
        <f>INPUT!DT239</f>
        <v>2.0249217792334129E-2</v>
      </c>
      <c r="DL275" s="443">
        <f>INPUT!DU239</f>
        <v>53.719008264462808</v>
      </c>
      <c r="DM275" s="435">
        <f>INPUT!DV239</f>
        <v>-0.52878554419387713</v>
      </c>
      <c r="DN275" s="443">
        <f>INPUT!DW239</f>
        <v>54.606240713224366</v>
      </c>
      <c r="DO275" s="435">
        <f>INPUT!DX239</f>
        <v>-1.2247224771869458</v>
      </c>
      <c r="DP275" s="443">
        <f>INPUT!DY239</f>
        <v>53.49361382419233</v>
      </c>
      <c r="DQ275" s="435">
        <f>INPUT!DZ239</f>
        <v>-5.5696179304284605</v>
      </c>
      <c r="DR275" s="443">
        <f>INPUT!EA239</f>
        <v>50.475493782004385</v>
      </c>
      <c r="DS275" s="435">
        <f>INPUT!EB239</f>
        <v>-4.8074842618255342</v>
      </c>
      <c r="DT275" s="443">
        <f>INPUT!EC239</f>
        <v>54.552129221732748</v>
      </c>
      <c r="DU275" s="435">
        <f>INPUT!ED239</f>
        <v>1.5508867050717301</v>
      </c>
      <c r="DV275" s="443">
        <f>INPUT!EE239</f>
        <v>52.380952380952387</v>
      </c>
      <c r="DW275" s="435">
        <f>INPUT!EF239</f>
        <v>-4.0751538710722235</v>
      </c>
      <c r="DX275" s="443">
        <f>INPUT!EG239</f>
        <v>53.049228508449666</v>
      </c>
      <c r="DY275" s="435">
        <f>INPUT!EH239</f>
        <v>-0.83072592029983516</v>
      </c>
      <c r="DZ275" s="443">
        <f>INPUT!EI239</f>
        <v>51.079136690647488</v>
      </c>
      <c r="EA275" s="435">
        <f>INPUT!EJ239</f>
        <v>1.1959128349494419</v>
      </c>
      <c r="EB275" s="443">
        <f>INPUT!EK239</f>
        <v>51.512968299711815</v>
      </c>
      <c r="EC275" s="435">
        <f>INPUT!EL239</f>
        <v>-5.5711132917799606</v>
      </c>
      <c r="ED275" s="443">
        <f>INPUT!EM239</f>
        <v>52.476669059583635</v>
      </c>
      <c r="EE275" s="435">
        <f>INPUT!EN239</f>
        <v>0.18273184102328699</v>
      </c>
      <c r="EF275" s="443">
        <f>INPUT!EO239</f>
        <v>52.408339324227171</v>
      </c>
      <c r="EG275" s="435">
        <f>INPUT!EP239</f>
        <v>-1.2081027420039026</v>
      </c>
      <c r="EH275" s="443">
        <f>INPUT!EQ239</f>
        <v>50.979494408848545</v>
      </c>
      <c r="EI275" s="435">
        <f>INPUT!ER239</f>
        <v>-0.19507432633877331</v>
      </c>
      <c r="EJ275" s="443">
        <f>INPUT!ES239</f>
        <v>51.338482795677564</v>
      </c>
      <c r="EK275" s="435">
        <f>INPUT!ET239</f>
        <v>-0.3387215099294294</v>
      </c>
      <c r="EL275" s="443">
        <f>INPUT!EU239</f>
        <v>52.287147044376759</v>
      </c>
      <c r="EM275" s="435">
        <f>INPUT!EV239</f>
        <v>-0.36115481146810069</v>
      </c>
      <c r="EN275" s="443">
        <f>INPUT!EW239</f>
        <v>52.178487861053</v>
      </c>
      <c r="EO275" s="435">
        <f>INPUT!EX239</f>
        <v>-0.4385780319276722</v>
      </c>
      <c r="EQ275" s="443">
        <f>INPUT!FF239</f>
        <v>52.749047359825809</v>
      </c>
      <c r="ER275" s="435">
        <f>INPUT!FG239</f>
        <v>0.25440243772811844</v>
      </c>
      <c r="ES275" s="443">
        <f>INPUT!FH239</f>
        <v>52.482598607888633</v>
      </c>
      <c r="ET275" s="435">
        <f>INPUT!FI239</f>
        <v>-0.5051252397405448</v>
      </c>
      <c r="EU275" s="443">
        <f>INPUT!FJ239</f>
        <v>53.065208902772355</v>
      </c>
      <c r="EV275" s="435">
        <f>INPUT!FK239</f>
        <v>1.1101018439207966</v>
      </c>
      <c r="EW275" s="443">
        <f>INPUT!FL239</f>
        <v>53.420963936636333</v>
      </c>
      <c r="EX275" s="435">
        <f>INPUT!FM239</f>
        <v>0.67041106823080288</v>
      </c>
      <c r="EY275" s="443">
        <f>INPUT!FN239</f>
        <v>53.965878479497157</v>
      </c>
      <c r="EZ275" s="435">
        <f>INPUT!FO239</f>
        <v>1.0200387688757528</v>
      </c>
      <c r="FA275" s="443">
        <f>INPUT!FP239</f>
        <v>54.176870748299322</v>
      </c>
      <c r="FB275" s="435">
        <f>INPUT!FQ239</f>
        <v>0.39097347202885491</v>
      </c>
      <c r="FC275" s="443">
        <f>INPUT!FR239</f>
        <v>53.848063555114202</v>
      </c>
      <c r="FD275" s="435">
        <f>INPUT!FS239</f>
        <v>-0.60691433197153088</v>
      </c>
      <c r="FE275" s="443">
        <f>INPUT!FT239</f>
        <v>52.878992352676569</v>
      </c>
      <c r="FF275" s="435">
        <f>INPUT!FU239</f>
        <v>-1.7996398356010967</v>
      </c>
      <c r="FG275" s="443">
        <f>INPUT!FV239</f>
        <v>52.767913097973675</v>
      </c>
      <c r="FH275" s="435">
        <f>INPUT!FW239</f>
        <v>-0.21006310778777237</v>
      </c>
      <c r="FI275" s="443">
        <f>INPUT!FX239</f>
        <v>51.726226529376142</v>
      </c>
      <c r="FJ275" s="435">
        <f>INPUT!FY239</f>
        <v>-1.9740908962297632</v>
      </c>
      <c r="FK275" s="443">
        <f>INPUT!FZ239</f>
        <v>49.589025124846977</v>
      </c>
      <c r="FL275" s="435">
        <f>INPUT!GA239</f>
        <v>-4.1317558769059186</v>
      </c>
      <c r="FM275" s="443">
        <f>INPUT!GB239</f>
        <v>50.786222388618498</v>
      </c>
      <c r="FN275" s="435">
        <f>INPUT!GC239</f>
        <v>2.4142383536627676</v>
      </c>
      <c r="FO275" s="443">
        <f>INPUT!GD239</f>
        <v>50.337597725657425</v>
      </c>
      <c r="FP275" s="435">
        <f>INPUT!GE239</f>
        <v>-0.88335899356359882</v>
      </c>
      <c r="FQ275" s="443">
        <f>INPUT!GF239</f>
        <v>56.083834659421697</v>
      </c>
      <c r="FR275" s="435">
        <f>INPUT!GG239</f>
        <v>11.415397622035051</v>
      </c>
      <c r="FS275" s="443">
        <f>INPUT!GH239</f>
        <v>54.7390636991558</v>
      </c>
      <c r="FT275" s="435">
        <f>INPUT!GI239</f>
        <v>-2.3977871135813733</v>
      </c>
      <c r="FU275" s="443">
        <f>INPUT!GJ239</f>
        <v>53.712362072190011</v>
      </c>
      <c r="FV275" s="435">
        <f>INPUT!GK239</f>
        <v>-1.8756287696269469</v>
      </c>
      <c r="FW275" s="443">
        <f>INPUT!GL239</f>
        <v>52.612282309807512</v>
      </c>
      <c r="FX275" s="435">
        <f>INPUT!GM239</f>
        <v>-2.0480941815665843</v>
      </c>
      <c r="FY275" s="443">
        <f>INPUT!GN239</f>
        <v>51.869830996044584</v>
      </c>
      <c r="FZ275" s="435">
        <f>INPUT!GO239</f>
        <v>-1.4111748838246618</v>
      </c>
      <c r="GA275" s="443">
        <f>INPUT!GP239</f>
        <v>51.69962276306974</v>
      </c>
      <c r="GB275" s="435">
        <f>INPUT!GQ239</f>
        <v>-0.32814495383226561</v>
      </c>
      <c r="GC275" s="443">
        <f>INPUT!GR239</f>
        <v>52.426475631726291</v>
      </c>
      <c r="GD275" s="435">
        <f>INPUT!GS239</f>
        <v>1.405915226862664</v>
      </c>
      <c r="GE275" s="443">
        <f>INPUT!GT239</f>
        <v>53.072850536789019</v>
      </c>
      <c r="GF275" s="435">
        <f>INPUT!GU239</f>
        <v>1.2329169513572547</v>
      </c>
      <c r="GG275" s="443">
        <f>INPUT!GV239</f>
        <v>53.816794055359161</v>
      </c>
      <c r="GH275" s="435">
        <f>INPUT!GW239</f>
        <v>1.4017402702996895</v>
      </c>
      <c r="GI275" s="443">
        <f>INPUT!GX239</f>
        <v>54.563740729138587</v>
      </c>
      <c r="GJ275" s="435">
        <f>INPUT!GY239</f>
        <v>1.3879434605693408</v>
      </c>
      <c r="GK275" s="435">
        <f>INPUT!GZ239</f>
        <v>1.0177894548559774</v>
      </c>
      <c r="GL275" s="436"/>
    </row>
    <row r="276" spans="1:194" ht="12" hidden="1" customHeight="1" outlineLevel="1" x14ac:dyDescent="0.2">
      <c r="B276" s="436"/>
      <c r="C276" s="435"/>
      <c r="D276" s="436"/>
      <c r="E276" s="435"/>
      <c r="F276" s="436"/>
      <c r="G276" s="435"/>
      <c r="H276" s="436"/>
      <c r="I276" s="435"/>
      <c r="J276" s="436"/>
      <c r="K276" s="435"/>
      <c r="L276" s="436"/>
      <c r="M276" s="435"/>
      <c r="N276" s="436"/>
      <c r="O276" s="435"/>
      <c r="P276" s="436"/>
      <c r="Q276" s="435"/>
      <c r="R276" s="436"/>
      <c r="S276" s="435"/>
      <c r="T276" s="436"/>
      <c r="U276" s="435"/>
      <c r="V276" s="436"/>
      <c r="W276" s="435"/>
      <c r="X276" s="436"/>
      <c r="Y276" s="435"/>
      <c r="Z276" s="436"/>
      <c r="AA276" s="435"/>
      <c r="AB276" s="436"/>
      <c r="AC276" s="435"/>
      <c r="AD276" s="436"/>
      <c r="AE276" s="435"/>
      <c r="AF276" s="436"/>
      <c r="AG276" s="435"/>
      <c r="AH276" s="436"/>
      <c r="AI276" s="435"/>
      <c r="AJ276" s="436"/>
      <c r="AK276" s="435"/>
      <c r="AL276" s="436"/>
      <c r="AM276" s="435"/>
      <c r="AN276" s="436"/>
      <c r="AO276" s="435"/>
      <c r="AP276" s="436"/>
      <c r="AQ276" s="435"/>
      <c r="AR276" s="436"/>
      <c r="AS276" s="435"/>
      <c r="AT276" s="436"/>
      <c r="AU276" s="435"/>
      <c r="AV276" s="436"/>
      <c r="AW276" s="435"/>
      <c r="AX276" s="436"/>
      <c r="AY276" s="435"/>
      <c r="AZ276" s="436"/>
      <c r="BA276" s="435"/>
      <c r="BB276" s="436"/>
      <c r="BC276" s="435"/>
      <c r="BD276" s="436"/>
      <c r="BE276" s="435"/>
      <c r="BF276" s="436"/>
      <c r="BG276" s="435"/>
      <c r="BH276" s="436"/>
      <c r="BI276" s="435"/>
      <c r="BJ276" s="436"/>
      <c r="BK276" s="435"/>
      <c r="BL276" s="436"/>
      <c r="BM276" s="435"/>
      <c r="BN276" s="436"/>
      <c r="BO276" s="435"/>
      <c r="BP276" s="436"/>
      <c r="BQ276" s="435"/>
      <c r="BR276" s="436"/>
      <c r="BS276" s="435"/>
      <c r="BT276" s="436"/>
      <c r="BU276" s="435"/>
      <c r="BV276" s="436"/>
      <c r="BW276" s="435"/>
      <c r="BX276" s="436"/>
      <c r="BY276" s="435"/>
      <c r="BZ276" s="436"/>
      <c r="CA276" s="435"/>
      <c r="CB276" s="436"/>
      <c r="CC276" s="435"/>
      <c r="CD276" s="436"/>
      <c r="CE276" s="435"/>
      <c r="CF276" s="436"/>
      <c r="CG276" s="435"/>
      <c r="CH276" s="436"/>
      <c r="CI276" s="435"/>
      <c r="CJ276" s="436"/>
      <c r="CK276" s="435"/>
      <c r="CL276" s="436"/>
      <c r="CM276" s="435"/>
      <c r="CN276" s="436"/>
      <c r="CO276" s="435"/>
      <c r="CP276" s="436"/>
      <c r="CQ276" s="435"/>
      <c r="CR276" s="436"/>
      <c r="CS276" s="435"/>
      <c r="CT276" s="436"/>
      <c r="CU276" s="435"/>
      <c r="CV276" s="436"/>
      <c r="CW276" s="435"/>
      <c r="CX276" s="436"/>
      <c r="CY276" s="435"/>
      <c r="CZ276" s="436"/>
      <c r="DA276" s="435"/>
      <c r="DB276" s="436"/>
      <c r="DC276" s="435"/>
      <c r="DD276" s="436"/>
      <c r="DE276" s="435"/>
      <c r="DF276" s="436"/>
      <c r="DG276" s="435"/>
      <c r="DH276" s="436"/>
      <c r="DI276" s="435"/>
      <c r="DJ276" s="436"/>
      <c r="DK276" s="435"/>
      <c r="DL276" s="436"/>
      <c r="DM276" s="435"/>
      <c r="DN276" s="436"/>
      <c r="DO276" s="435"/>
      <c r="DP276" s="436"/>
      <c r="DQ276" s="435"/>
      <c r="DR276" s="436"/>
      <c r="DS276" s="435"/>
      <c r="DT276" s="436"/>
      <c r="DU276" s="435"/>
      <c r="DV276" s="436"/>
      <c r="DW276" s="435"/>
      <c r="DX276" s="436"/>
      <c r="DY276" s="435"/>
      <c r="DZ276" s="436"/>
      <c r="EA276" s="435"/>
      <c r="EB276" s="436"/>
      <c r="EC276" s="435"/>
      <c r="ED276" s="436"/>
      <c r="EE276" s="435"/>
      <c r="EF276" s="436"/>
      <c r="EG276" s="435"/>
      <c r="EH276" s="436"/>
      <c r="EI276" s="435"/>
      <c r="EJ276" s="436"/>
      <c r="EK276" s="435"/>
      <c r="EL276" s="436"/>
      <c r="EM276" s="435"/>
      <c r="EN276" s="436"/>
      <c r="EO276" s="435"/>
      <c r="EQ276" s="436"/>
      <c r="ER276" s="435"/>
      <c r="ES276" s="436"/>
      <c r="ET276" s="435"/>
      <c r="EU276" s="436"/>
      <c r="EV276" s="435"/>
      <c r="EW276" s="436"/>
      <c r="EX276" s="435"/>
      <c r="EY276" s="436"/>
      <c r="EZ276" s="435"/>
      <c r="FA276" s="436"/>
      <c r="FB276" s="435"/>
      <c r="FC276" s="436"/>
      <c r="FD276" s="435"/>
      <c r="FE276" s="436"/>
      <c r="FF276" s="435"/>
      <c r="FG276" s="436"/>
      <c r="FH276" s="435"/>
      <c r="FI276" s="436"/>
      <c r="FJ276" s="435"/>
      <c r="FK276" s="436"/>
      <c r="FL276" s="435"/>
      <c r="FM276" s="436"/>
      <c r="FN276" s="435"/>
      <c r="FO276" s="436"/>
      <c r="FP276" s="435"/>
      <c r="FQ276" s="436"/>
      <c r="FR276" s="435"/>
      <c r="FS276" s="436"/>
      <c r="FT276" s="435"/>
      <c r="FU276" s="436"/>
      <c r="FV276" s="435"/>
      <c r="FW276" s="436"/>
      <c r="FX276" s="435"/>
      <c r="FY276" s="436"/>
      <c r="FZ276" s="435"/>
      <c r="GA276" s="436"/>
      <c r="GB276" s="435"/>
      <c r="GC276" s="436"/>
      <c r="GD276" s="435"/>
      <c r="GE276" s="436"/>
      <c r="GF276" s="435"/>
      <c r="GG276" s="436"/>
      <c r="GH276" s="435"/>
      <c r="GI276" s="436"/>
      <c r="GJ276" s="435"/>
      <c r="GK276" s="435"/>
      <c r="GL276" s="436"/>
    </row>
    <row r="277" spans="1:194" ht="12" hidden="1" customHeight="1" outlineLevel="1" x14ac:dyDescent="0.2">
      <c r="A277" s="437" t="s">
        <v>46</v>
      </c>
      <c r="B277" s="436"/>
      <c r="C277" s="435"/>
      <c r="D277" s="436"/>
      <c r="E277" s="435"/>
      <c r="F277" s="436"/>
      <c r="G277" s="435"/>
      <c r="H277" s="436"/>
      <c r="I277" s="435"/>
      <c r="J277" s="436"/>
      <c r="K277" s="435"/>
      <c r="L277" s="436"/>
      <c r="M277" s="435"/>
      <c r="N277" s="436"/>
      <c r="O277" s="435"/>
      <c r="P277" s="436"/>
      <c r="Q277" s="435"/>
      <c r="R277" s="436"/>
      <c r="S277" s="435"/>
      <c r="T277" s="436"/>
      <c r="U277" s="435"/>
      <c r="V277" s="436"/>
      <c r="W277" s="435"/>
      <c r="X277" s="436"/>
      <c r="Y277" s="435"/>
      <c r="Z277" s="436"/>
      <c r="AA277" s="435"/>
      <c r="AB277" s="436"/>
      <c r="AC277" s="435"/>
      <c r="AD277" s="436"/>
      <c r="AE277" s="435"/>
      <c r="AF277" s="436"/>
      <c r="AG277" s="435"/>
      <c r="AH277" s="436"/>
      <c r="AI277" s="435"/>
      <c r="AJ277" s="436"/>
      <c r="AK277" s="435"/>
      <c r="AL277" s="436"/>
      <c r="AM277" s="435"/>
      <c r="AN277" s="436"/>
      <c r="AO277" s="435"/>
      <c r="AP277" s="436"/>
      <c r="AQ277" s="435"/>
      <c r="AR277" s="436"/>
      <c r="AS277" s="435"/>
      <c r="AT277" s="436"/>
      <c r="AU277" s="435"/>
      <c r="AV277" s="436"/>
      <c r="AW277" s="435"/>
      <c r="AX277" s="436"/>
      <c r="AY277" s="435"/>
      <c r="AZ277" s="436"/>
      <c r="BA277" s="435"/>
      <c r="BB277" s="436"/>
      <c r="BC277" s="435"/>
      <c r="BD277" s="436"/>
      <c r="BE277" s="435"/>
      <c r="BF277" s="436"/>
      <c r="BG277" s="435"/>
      <c r="BH277" s="436"/>
      <c r="BI277" s="435"/>
      <c r="BJ277" s="436"/>
      <c r="BK277" s="435"/>
      <c r="BL277" s="436"/>
      <c r="BM277" s="435"/>
      <c r="BN277" s="436"/>
      <c r="BO277" s="435"/>
      <c r="BP277" s="436"/>
      <c r="BQ277" s="435"/>
      <c r="BR277" s="436"/>
      <c r="BS277" s="435"/>
      <c r="BT277" s="436"/>
      <c r="BU277" s="435"/>
      <c r="BV277" s="436"/>
      <c r="BW277" s="435"/>
      <c r="BX277" s="436"/>
      <c r="BY277" s="435"/>
      <c r="BZ277" s="436"/>
      <c r="CA277" s="435"/>
      <c r="CB277" s="436"/>
      <c r="CC277" s="435"/>
      <c r="CD277" s="436"/>
      <c r="CE277" s="435"/>
      <c r="CF277" s="436"/>
      <c r="CG277" s="435"/>
      <c r="CH277" s="436"/>
      <c r="CI277" s="435"/>
      <c r="CJ277" s="436"/>
      <c r="CK277" s="435"/>
      <c r="CL277" s="436"/>
      <c r="CM277" s="435"/>
      <c r="CN277" s="436"/>
      <c r="CO277" s="435"/>
      <c r="CP277" s="436"/>
      <c r="CQ277" s="435"/>
      <c r="CR277" s="436"/>
      <c r="CS277" s="435"/>
      <c r="CT277" s="436"/>
      <c r="CU277" s="435"/>
      <c r="CV277" s="436"/>
      <c r="CW277" s="435"/>
      <c r="CX277" s="436"/>
      <c r="CY277" s="435"/>
      <c r="CZ277" s="436"/>
      <c r="DA277" s="435"/>
      <c r="DB277" s="436"/>
      <c r="DC277" s="435"/>
      <c r="DD277" s="436"/>
      <c r="DE277" s="435"/>
      <c r="DF277" s="436"/>
      <c r="DG277" s="435"/>
      <c r="DH277" s="436"/>
      <c r="DI277" s="435"/>
      <c r="DJ277" s="436"/>
      <c r="DK277" s="435"/>
      <c r="DL277" s="436"/>
      <c r="DM277" s="435"/>
      <c r="DN277" s="436"/>
      <c r="DO277" s="435"/>
      <c r="DP277" s="436"/>
      <c r="DQ277" s="435"/>
      <c r="DR277" s="436"/>
      <c r="DS277" s="435"/>
      <c r="DT277" s="436"/>
      <c r="DU277" s="435"/>
      <c r="DV277" s="436"/>
      <c r="DW277" s="435"/>
      <c r="DX277" s="436"/>
      <c r="DY277" s="435"/>
      <c r="DZ277" s="436"/>
      <c r="EA277" s="435"/>
      <c r="EB277" s="436"/>
      <c r="EC277" s="435"/>
      <c r="ED277" s="436"/>
      <c r="EE277" s="435"/>
      <c r="EF277" s="436"/>
      <c r="EG277" s="435"/>
      <c r="EH277" s="436"/>
      <c r="EI277" s="435"/>
      <c r="EJ277" s="436"/>
      <c r="EK277" s="435"/>
      <c r="EL277" s="436"/>
      <c r="EM277" s="435"/>
      <c r="EN277" s="436"/>
      <c r="EO277" s="435"/>
      <c r="EQ277" s="436"/>
      <c r="ER277" s="435"/>
      <c r="ES277" s="436"/>
      <c r="ET277" s="435"/>
      <c r="EU277" s="436"/>
      <c r="EV277" s="435"/>
      <c r="EW277" s="436"/>
      <c r="EX277" s="435"/>
      <c r="EY277" s="436"/>
      <c r="EZ277" s="435"/>
      <c r="FA277" s="436"/>
      <c r="FB277" s="435"/>
      <c r="FC277" s="436"/>
      <c r="FD277" s="435"/>
      <c r="FE277" s="436"/>
      <c r="FF277" s="435"/>
      <c r="FG277" s="436"/>
      <c r="FH277" s="435"/>
      <c r="FI277" s="436"/>
      <c r="FJ277" s="435"/>
      <c r="FK277" s="436"/>
      <c r="FL277" s="435"/>
      <c r="FM277" s="436"/>
      <c r="FN277" s="435"/>
      <c r="FO277" s="436"/>
      <c r="FP277" s="435"/>
      <c r="FQ277" s="436"/>
      <c r="FR277" s="435"/>
      <c r="FS277" s="436"/>
      <c r="FT277" s="435"/>
      <c r="FU277" s="436"/>
      <c r="FV277" s="435"/>
      <c r="FW277" s="436"/>
      <c r="FX277" s="435"/>
      <c r="FY277" s="436"/>
      <c r="FZ277" s="435"/>
      <c r="GA277" s="436"/>
      <c r="GB277" s="435"/>
      <c r="GC277" s="436"/>
      <c r="GD277" s="435"/>
      <c r="GE277" s="436"/>
      <c r="GF277" s="435"/>
      <c r="GG277" s="436"/>
      <c r="GH277" s="435"/>
      <c r="GI277" s="436"/>
      <c r="GJ277" s="435"/>
      <c r="GK277" s="435"/>
      <c r="GL277" s="436"/>
    </row>
    <row r="278" spans="1:194" ht="12" hidden="1" customHeight="1" outlineLevel="1" x14ac:dyDescent="0.2">
      <c r="A278" s="433" t="s">
        <v>47</v>
      </c>
      <c r="B278" s="434">
        <f>INPUT!K244</f>
        <v>1022</v>
      </c>
      <c r="C278" s="435">
        <f>INPUT!L244</f>
        <v>18.150289017341038</v>
      </c>
      <c r="D278" s="434">
        <f>INPUT!M244</f>
        <v>1065</v>
      </c>
      <c r="E278" s="435">
        <f>INPUT!N244</f>
        <v>19.260918253079517</v>
      </c>
      <c r="F278" s="434">
        <f>INPUT!O244</f>
        <v>1108</v>
      </c>
      <c r="G278" s="435">
        <f>INPUT!P244</f>
        <v>19.396551724137922</v>
      </c>
      <c r="H278" s="434">
        <f>INPUT!Q244</f>
        <v>1175</v>
      </c>
      <c r="I278" s="435">
        <f>INPUT!R244</f>
        <v>20.020429009193052</v>
      </c>
      <c r="J278" s="434">
        <f>INPUT!S244</f>
        <v>1217</v>
      </c>
      <c r="K278" s="435">
        <f>INPUT!T244</f>
        <v>19.080234833659482</v>
      </c>
      <c r="L278" s="434">
        <f>INPUT!U244</f>
        <v>1272</v>
      </c>
      <c r="M278" s="435">
        <f>INPUT!V244</f>
        <v>19.436619718309856</v>
      </c>
      <c r="N278" s="434">
        <f>INPUT!W244</f>
        <v>1336</v>
      </c>
      <c r="O278" s="435">
        <f>INPUT!X244</f>
        <v>20.57761732851986</v>
      </c>
      <c r="P278" s="434">
        <f>INPUT!Y244</f>
        <v>1410</v>
      </c>
      <c r="Q278" s="435">
        <f>INPUT!Z244</f>
        <v>19.999999999999996</v>
      </c>
      <c r="R278" s="434">
        <f>INPUT!AA244</f>
        <v>1448</v>
      </c>
      <c r="S278" s="435">
        <f>INPUT!AB244</f>
        <v>18.981101068200502</v>
      </c>
      <c r="T278" s="434">
        <f>INPUT!AC244</f>
        <v>1495</v>
      </c>
      <c r="U278" s="435">
        <f>INPUT!AD244</f>
        <v>17.531446540880502</v>
      </c>
      <c r="V278" s="434">
        <f>INPUT!AE244</f>
        <v>1538</v>
      </c>
      <c r="W278" s="435">
        <f>INPUT!AF244</f>
        <v>15.119760479041911</v>
      </c>
      <c r="X278" s="434">
        <f>INPUT!AG244</f>
        <v>1604</v>
      </c>
      <c r="Y278" s="435">
        <f>INPUT!AH244</f>
        <v>13.758865248226959</v>
      </c>
      <c r="Z278" s="434">
        <f>INPUT!AI244</f>
        <v>1642</v>
      </c>
      <c r="AA278" s="435">
        <f>INPUT!AJ244</f>
        <v>13.397790055248615</v>
      </c>
      <c r="AB278" s="434">
        <f>INPUT!AK244</f>
        <v>1683</v>
      </c>
      <c r="AC278" s="435">
        <f>INPUT!AL244</f>
        <v>12.575250836120411</v>
      </c>
      <c r="AD278" s="434">
        <f>INPUT!AM244</f>
        <v>1719</v>
      </c>
      <c r="AE278" s="435">
        <f>INPUT!AN244</f>
        <v>11.768530559167756</v>
      </c>
      <c r="AF278" s="434">
        <f>INPUT!AO244</f>
        <v>1783</v>
      </c>
      <c r="AG278" s="435">
        <f>INPUT!AP244</f>
        <v>11.159600997506235</v>
      </c>
      <c r="AH278" s="434">
        <f>INPUT!AQ244</f>
        <v>1816</v>
      </c>
      <c r="AI278" s="435">
        <f>INPUT!AR244</f>
        <v>10.596833130328864</v>
      </c>
      <c r="AJ278" s="434">
        <f>INPUT!AS244</f>
        <v>1864</v>
      </c>
      <c r="AK278" s="435">
        <f>INPUT!AT244</f>
        <v>10.754604872251928</v>
      </c>
      <c r="AL278" s="434">
        <f>INPUT!AU244</f>
        <v>1909</v>
      </c>
      <c r="AM278" s="435">
        <f>INPUT!AV244</f>
        <v>11.052937754508442</v>
      </c>
      <c r="AN278" s="434">
        <f>INPUT!AW244</f>
        <v>1966</v>
      </c>
      <c r="AO278" s="435">
        <f>INPUT!AX244</f>
        <v>10.263600673022989</v>
      </c>
      <c r="AP278" s="434">
        <f>INPUT!AY244</f>
        <v>1997</v>
      </c>
      <c r="AQ278" s="435">
        <f>INPUT!AZ244</f>
        <v>9.9669603524229053</v>
      </c>
      <c r="AR278" s="434">
        <f>INPUT!BA244</f>
        <v>2046</v>
      </c>
      <c r="AS278" s="435">
        <f>INPUT!BB244</f>
        <v>9.76394849785407</v>
      </c>
      <c r="AT278" s="434">
        <f>INPUT!BC244</f>
        <v>2096</v>
      </c>
      <c r="AU278" s="435">
        <f>INPUT!BD244</f>
        <v>9.7957045573598744</v>
      </c>
      <c r="AV278" s="434">
        <f>INPUT!BE244</f>
        <v>2168</v>
      </c>
      <c r="AW278" s="435">
        <f>INPUT!BF244</f>
        <v>10.274669379450652</v>
      </c>
      <c r="AX278" s="434">
        <f>INPUT!BG244</f>
        <v>2208</v>
      </c>
      <c r="AY278" s="435">
        <f>INPUT!BH244</f>
        <v>10.565848773159736</v>
      </c>
      <c r="AZ278" s="434">
        <f>INPUT!BI244</f>
        <v>2258</v>
      </c>
      <c r="BA278" s="435">
        <f>INPUT!BJ244</f>
        <v>10.361681329423256</v>
      </c>
      <c r="BB278" s="434">
        <f>INPUT!BK244</f>
        <v>2313</v>
      </c>
      <c r="BC278" s="435">
        <f>INPUT!BL244</f>
        <v>10.3530534351145</v>
      </c>
      <c r="BD278" s="434">
        <f>INPUT!BM244</f>
        <v>2385</v>
      </c>
      <c r="BE278" s="435">
        <f>INPUT!BN244</f>
        <v>10.009225092250929</v>
      </c>
      <c r="BF278" s="434">
        <f>INPUT!BO244</f>
        <v>2426</v>
      </c>
      <c r="BG278" s="435">
        <f>INPUT!BP244</f>
        <v>9.8731884057970944</v>
      </c>
      <c r="BH278" s="434">
        <f>INPUT!BQ244</f>
        <v>2486</v>
      </c>
      <c r="BI278" s="435">
        <f>INPUT!BR244</f>
        <v>10.097431355181573</v>
      </c>
      <c r="BJ278" s="434">
        <f>INPUT!BS244</f>
        <v>2538</v>
      </c>
      <c r="BK278" s="435">
        <f>INPUT!BT244</f>
        <v>9.7276264591439787</v>
      </c>
      <c r="BL278" s="434">
        <f>INPUT!BU244</f>
        <v>2593</v>
      </c>
      <c r="BM278" s="435">
        <f>INPUT!BV244</f>
        <v>8.7211740041928785</v>
      </c>
      <c r="BN278" s="434">
        <f>INPUT!BW244</f>
        <v>2588</v>
      </c>
      <c r="BO278" s="435">
        <f>INPUT!BX244</f>
        <v>6.6776586974443441</v>
      </c>
      <c r="BP278" s="434">
        <f>INPUT!BY244</f>
        <v>2608</v>
      </c>
      <c r="BQ278" s="435">
        <f>INPUT!BZ244</f>
        <v>4.9074818986323487</v>
      </c>
      <c r="BR278" s="434">
        <f>INPUT!CA244</f>
        <v>2642</v>
      </c>
      <c r="BS278" s="435">
        <f>INPUT!CB244</f>
        <v>4.0977147360126143</v>
      </c>
      <c r="BT278" s="434">
        <f>INPUT!CC244</f>
        <v>2687</v>
      </c>
      <c r="BU278" s="435">
        <f>INPUT!CD244</f>
        <v>3.6251446201311266</v>
      </c>
      <c r="BV278" s="434">
        <f>INPUT!CE244</f>
        <v>2668</v>
      </c>
      <c r="BW278" s="435">
        <f>INPUT!CF244</f>
        <v>3.0911901081916549</v>
      </c>
      <c r="BX278" s="434">
        <f>INPUT!CG244</f>
        <v>2668</v>
      </c>
      <c r="BY278" s="435">
        <f>INPUT!CH244</f>
        <v>2.3006134969325132</v>
      </c>
      <c r="BZ278" s="434">
        <f>INPUT!CI244</f>
        <v>2735</v>
      </c>
      <c r="CA278" s="435">
        <f>INPUT!CJ244</f>
        <v>3.5200605601816815</v>
      </c>
      <c r="CB278" s="434">
        <f>INPUT!CK244</f>
        <v>2549</v>
      </c>
      <c r="CC278" s="435">
        <f>INPUT!CL244</f>
        <v>-5.1358392259024939</v>
      </c>
      <c r="CD278" s="434">
        <f>INPUT!CM244</f>
        <v>2548</v>
      </c>
      <c r="CE278" s="435">
        <f>INPUT!CN244</f>
        <v>-4.4977511244377766</v>
      </c>
      <c r="CF278" s="434">
        <f>INPUT!CO244</f>
        <v>2588</v>
      </c>
      <c r="CG278" s="435">
        <f>INPUT!CP244</f>
        <v>-2.9985007496251881</v>
      </c>
      <c r="CH278" s="434">
        <f>INPUT!CQ244</f>
        <v>2627</v>
      </c>
      <c r="CI278" s="435">
        <f>INPUT!CR244</f>
        <v>-3.9488117001828194</v>
      </c>
      <c r="CJ278" s="434">
        <f>INPUT!CS244</f>
        <v>2687</v>
      </c>
      <c r="CK278" s="435">
        <f>INPUT!CT244</f>
        <v>5.4138877991369183</v>
      </c>
      <c r="CL278" s="434">
        <f>INPUT!CU244</f>
        <v>2716</v>
      </c>
      <c r="CM278" s="435">
        <f>INPUT!CV244</f>
        <v>6.5934065934065922</v>
      </c>
      <c r="CN278" s="434">
        <f>INPUT!CW244</f>
        <v>2770</v>
      </c>
      <c r="CO278" s="435">
        <f>INPUT!CX244</f>
        <v>7.0324574961360131</v>
      </c>
      <c r="CP278" s="434">
        <f>INPUT!CY244</f>
        <v>2805</v>
      </c>
      <c r="CQ278" s="435">
        <f>INPUT!CZ244</f>
        <v>6.7757898743814327</v>
      </c>
      <c r="CR278" s="434">
        <f>INPUT!DA244</f>
        <v>2857</v>
      </c>
      <c r="CS278" s="435">
        <f>INPUT!DB244</f>
        <v>6.3267584666914845</v>
      </c>
      <c r="CT278" s="434">
        <f>INPUT!DC244</f>
        <v>2864</v>
      </c>
      <c r="CU278" s="435">
        <f>INPUT!DD244</f>
        <v>5.4491899852724623</v>
      </c>
      <c r="CV278" s="434">
        <f>INPUT!DE244</f>
        <v>2912</v>
      </c>
      <c r="CW278" s="435">
        <f>INPUT!DF244</f>
        <v>5.1263537906137246</v>
      </c>
      <c r="CX278" s="434">
        <f>INPUT!DG244</f>
        <v>2939</v>
      </c>
      <c r="CY278" s="435">
        <f>INPUT!DH244</f>
        <v>4.7771836007130197</v>
      </c>
      <c r="CZ278" s="434">
        <f>INPUT!DI244</f>
        <v>2979</v>
      </c>
      <c r="DA278" s="435">
        <f>INPUT!DJ244</f>
        <v>4.2702135106755357</v>
      </c>
      <c r="DB278" s="434">
        <f>INPUT!DK244</f>
        <v>2970</v>
      </c>
      <c r="DC278" s="435">
        <f>INPUT!DL244</f>
        <v>3.7011173184357649</v>
      </c>
      <c r="DD278" s="434">
        <f>INPUT!DM244</f>
        <v>3000</v>
      </c>
      <c r="DE278" s="435">
        <f>INPUT!DN244</f>
        <v>3.0219780219780112</v>
      </c>
      <c r="DF278" s="434">
        <f>INPUT!DO244</f>
        <v>3007</v>
      </c>
      <c r="DG278" s="435">
        <f>INPUT!DP244</f>
        <v>2.3137121469887667</v>
      </c>
      <c r="DH278" s="434">
        <f>INPUT!DQ244</f>
        <v>3062</v>
      </c>
      <c r="DI278" s="435">
        <f>INPUT!DR244</f>
        <v>2.7861698556562509</v>
      </c>
      <c r="DJ278" s="434">
        <f>INPUT!DS244</f>
        <v>3069</v>
      </c>
      <c r="DK278" s="435">
        <f>INPUT!DT244</f>
        <v>3.3333333333333437</v>
      </c>
      <c r="DL278" s="434">
        <f>INPUT!DU244</f>
        <v>3095</v>
      </c>
      <c r="DM278" s="435">
        <f>INPUT!DV244</f>
        <v>3.1666666666666732</v>
      </c>
      <c r="DN278" s="434">
        <f>INPUT!DW244</f>
        <v>3111</v>
      </c>
      <c r="DO278" s="435">
        <f>INPUT!DX244</f>
        <v>3.4585966079148545</v>
      </c>
      <c r="DP278" s="434">
        <f>INPUT!DY244</f>
        <v>3142</v>
      </c>
      <c r="DQ278" s="435">
        <f>INPUT!DZ244</f>
        <v>2.6126714565643416</v>
      </c>
      <c r="DR278" s="434">
        <f>INPUT!EA244</f>
        <v>3135</v>
      </c>
      <c r="DS278" s="435">
        <f>INPUT!EB244</f>
        <v>2.1505376344086002</v>
      </c>
      <c r="DT278" s="434">
        <f>INPUT!EC244</f>
        <v>3162</v>
      </c>
      <c r="DU278" s="435">
        <f>INPUT!ED244</f>
        <v>2.1647819063004947</v>
      </c>
      <c r="DV278" s="434">
        <f>INPUT!EE244</f>
        <v>3189</v>
      </c>
      <c r="DW278" s="435">
        <f>INPUT!EF244</f>
        <v>2.5072324011571778</v>
      </c>
      <c r="DX278" s="434">
        <f>INPUT!EG244</f>
        <v>3228</v>
      </c>
      <c r="DY278" s="435">
        <f>INPUT!EH244</f>
        <v>2.7371101209420656</v>
      </c>
      <c r="DZ278" s="434">
        <f>INPUT!EI244</f>
        <v>3227</v>
      </c>
      <c r="EA278" s="435">
        <f>INPUT!EJ244</f>
        <v>2.9346092503987231</v>
      </c>
      <c r="EB278" s="434">
        <f>INPUT!EK244</f>
        <v>3264</v>
      </c>
      <c r="EC278" s="435">
        <f>INPUT!EL244</f>
        <v>3.2258064516129004</v>
      </c>
      <c r="ED278" s="434">
        <f>INPUT!EM244</f>
        <v>3309</v>
      </c>
      <c r="EE278" s="435">
        <f>INPUT!EN244</f>
        <v>3.7629350893697122</v>
      </c>
      <c r="EF278" s="434">
        <f>INPUT!EO244</f>
        <v>3355</v>
      </c>
      <c r="EG278" s="435">
        <f>INPUT!EP244</f>
        <v>3.9343246592317138</v>
      </c>
      <c r="EH278" s="434">
        <f>INPUT!EQ244</f>
        <v>3329.4133454770758</v>
      </c>
      <c r="EI278" s="435">
        <f>INPUT!ER244</f>
        <v>3.1736394631879605</v>
      </c>
      <c r="EJ278" s="434">
        <f>INPUT!ES244</f>
        <v>3332.7743450216853</v>
      </c>
      <c r="EK278" s="435">
        <f>INPUT!ET244</f>
        <v>2.1070571391447634</v>
      </c>
      <c r="EL278" s="434">
        <f>INPUT!EU244</f>
        <v>3333.1329070833722</v>
      </c>
      <c r="EM278" s="435">
        <f>INPUT!EV244</f>
        <v>0.72931118414543139</v>
      </c>
      <c r="EN278" s="434">
        <f>INPUT!EW244</f>
        <v>3386.8005094321416</v>
      </c>
      <c r="EO278" s="435">
        <f>INPUT!EX244</f>
        <v>0.94785423046621631</v>
      </c>
      <c r="EQ278" s="434">
        <f>INPUT!FF244</f>
        <v>979</v>
      </c>
      <c r="ER278" s="435">
        <f>INPUT!FG244</f>
        <v>17.105263157894733</v>
      </c>
      <c r="ES278" s="434">
        <f>INPUT!FH244</f>
        <v>1175</v>
      </c>
      <c r="ET278" s="435">
        <f>INPUT!FI244</f>
        <v>20.020429009193052</v>
      </c>
      <c r="EU278" s="434">
        <f>INPUT!FJ244</f>
        <v>1410</v>
      </c>
      <c r="EV278" s="435">
        <f>INPUT!FK244</f>
        <v>19.999999999999996</v>
      </c>
      <c r="EW278" s="434">
        <f>INPUT!FL244</f>
        <v>1604</v>
      </c>
      <c r="EX278" s="435">
        <f>INPUT!FM244</f>
        <v>13.758865248226959</v>
      </c>
      <c r="EY278" s="434">
        <f>INPUT!FN244</f>
        <v>1783</v>
      </c>
      <c r="EZ278" s="435">
        <f>INPUT!FO244</f>
        <v>11.159600997506235</v>
      </c>
      <c r="FA278" s="434">
        <f>INPUT!FP244</f>
        <v>1966</v>
      </c>
      <c r="FB278" s="435">
        <f>INPUT!FQ244</f>
        <v>10.263600673022989</v>
      </c>
      <c r="FC278" s="434">
        <f>INPUT!FR244</f>
        <v>2168</v>
      </c>
      <c r="FD278" s="435">
        <f>INPUT!FS244</f>
        <v>10.274669379450652</v>
      </c>
      <c r="FE278" s="434">
        <f>INPUT!FT244</f>
        <v>2385</v>
      </c>
      <c r="FF278" s="435">
        <f>INPUT!FU244</f>
        <v>10.009225092250929</v>
      </c>
      <c r="FG278" s="434">
        <f>INPUT!FV244</f>
        <v>2593</v>
      </c>
      <c r="FH278" s="435">
        <f>INPUT!FW244</f>
        <v>8.7211740041928785</v>
      </c>
      <c r="FI278" s="434">
        <f>INPUT!FX244</f>
        <v>2687</v>
      </c>
      <c r="FJ278" s="435">
        <f>INPUT!FY244</f>
        <v>3.6251446201311266</v>
      </c>
      <c r="FK278" s="434">
        <f>INPUT!FZ244</f>
        <v>2549</v>
      </c>
      <c r="FL278" s="435">
        <f>INPUT!GA244</f>
        <v>-5.1358392259024939</v>
      </c>
      <c r="FM278" s="434">
        <f>INPUT!GB244</f>
        <v>2687</v>
      </c>
      <c r="FN278" s="435">
        <f>INPUT!GC244</f>
        <v>5.4138877991369183</v>
      </c>
      <c r="FO278" s="434">
        <f>INPUT!GD244</f>
        <v>2857</v>
      </c>
      <c r="FP278" s="435">
        <f>INPUT!GE244</f>
        <v>6.3267584666914845</v>
      </c>
      <c r="FQ278" s="434">
        <f>INPUT!GF244</f>
        <v>2979</v>
      </c>
      <c r="FR278" s="435">
        <f>INPUT!GG244</f>
        <v>4.2702135106755357</v>
      </c>
      <c r="FS278" s="434">
        <f>INPUT!GH244</f>
        <v>3062</v>
      </c>
      <c r="FT278" s="435">
        <f>INPUT!GI244</f>
        <v>2.7861698556562509</v>
      </c>
      <c r="FU278" s="434">
        <f>INPUT!GJ244</f>
        <v>3142</v>
      </c>
      <c r="FV278" s="435">
        <f>INPUT!GK244</f>
        <v>2.6126714565643416</v>
      </c>
      <c r="FW278" s="434">
        <f>INPUT!GL244</f>
        <v>3228</v>
      </c>
      <c r="FX278" s="435">
        <f>INPUT!GM244</f>
        <v>2.7371101209420656</v>
      </c>
      <c r="FY278" s="434">
        <f>INPUT!GN244</f>
        <v>3355</v>
      </c>
      <c r="FZ278" s="435">
        <f>INPUT!GO244</f>
        <v>3.9343246592317138</v>
      </c>
      <c r="GA278" s="434">
        <f>INPUT!GP244</f>
        <v>3386.8005094321416</v>
      </c>
      <c r="GB278" s="435">
        <f>INPUT!GQ244</f>
        <v>0.94785423046621631</v>
      </c>
      <c r="GC278" s="434">
        <f>INPUT!GR244</f>
        <v>3415.4797467593103</v>
      </c>
      <c r="GD278" s="435">
        <f>INPUT!GS244</f>
        <v>0.84679440809394269</v>
      </c>
      <c r="GE278" s="434">
        <f>INPUT!GT244</f>
        <v>3472.9817742735704</v>
      </c>
      <c r="GF278" s="435">
        <f>INPUT!GU244</f>
        <v>1.6835710288962913</v>
      </c>
      <c r="GG278" s="434">
        <f>INPUT!GV244</f>
        <v>3556.8500559017416</v>
      </c>
      <c r="GH278" s="435">
        <f>INPUT!GW244</f>
        <v>2.4148782538806701</v>
      </c>
      <c r="GI278" s="434">
        <f>INPUT!GX244</f>
        <v>3665.1404863158614</v>
      </c>
      <c r="GJ278" s="435">
        <f>INPUT!GY244</f>
        <v>3.0445598974417676</v>
      </c>
      <c r="GK278" s="435">
        <f>INPUT!GZ244</f>
        <v>1.784024871781309</v>
      </c>
      <c r="GL278" s="436"/>
    </row>
    <row r="279" spans="1:194" ht="12" hidden="1" customHeight="1" outlineLevel="1" x14ac:dyDescent="0.2">
      <c r="A279" s="433" t="s">
        <v>366</v>
      </c>
      <c r="B279" s="443">
        <f>INPUT!K247</f>
        <v>13.48314606741573</v>
      </c>
      <c r="C279" s="435">
        <f>INPUT!L247</f>
        <v>0.64205457463883953</v>
      </c>
      <c r="D279" s="443">
        <f>INPUT!M247</f>
        <v>15.264187866927593</v>
      </c>
      <c r="E279" s="435">
        <f>INPUT!N247</f>
        <v>6.4800202007448959</v>
      </c>
      <c r="F279" s="443">
        <f>INPUT!O247</f>
        <v>13.521126760563378</v>
      </c>
      <c r="G279" s="435">
        <f>INPUT!P247</f>
        <v>-2.6260790549750279</v>
      </c>
      <c r="H279" s="443">
        <f>INPUT!Q247</f>
        <v>15.162454873646208</v>
      </c>
      <c r="I279" s="435">
        <f>INPUT!R247</f>
        <v>0.50541516245485862</v>
      </c>
      <c r="J279" s="443">
        <f>INPUT!S247</f>
        <v>14.297872340425533</v>
      </c>
      <c r="K279" s="435">
        <f>INPUT!T247</f>
        <v>6.042553191489386</v>
      </c>
      <c r="L279" s="443">
        <f>INPUT!U247</f>
        <v>14.133114215283484</v>
      </c>
      <c r="M279" s="435">
        <f>INPUT!V247</f>
        <v>-7.409982512694091</v>
      </c>
      <c r="N279" s="443">
        <f>INPUT!W247</f>
        <v>13.20754716981132</v>
      </c>
      <c r="O279" s="435">
        <f>INPUT!X247</f>
        <v>-2.3191823899370911</v>
      </c>
      <c r="P279" s="443">
        <f>INPUT!Y247</f>
        <v>14.67065868263473</v>
      </c>
      <c r="Q279" s="435">
        <f>INPUT!Z247</f>
        <v>-3.2435129740518875</v>
      </c>
      <c r="R279" s="443">
        <f>INPUT!AA247</f>
        <v>14.184397163120568</v>
      </c>
      <c r="S279" s="435">
        <f>INPUT!AB247</f>
        <v>-0.79365079365079083</v>
      </c>
      <c r="T279" s="443">
        <f>INPUT!AC247</f>
        <v>14.088397790055248</v>
      </c>
      <c r="U279" s="435">
        <f>INPUT!AD247</f>
        <v>-0.31639470641141587</v>
      </c>
      <c r="V279" s="443">
        <f>INPUT!AE247</f>
        <v>12.842809364548494</v>
      </c>
      <c r="W279" s="435">
        <f>INPUT!AF247</f>
        <v>-2.7615862398471136</v>
      </c>
      <c r="X279" s="443">
        <f>INPUT!AG247</f>
        <v>15.604681404421328</v>
      </c>
      <c r="Y279" s="435">
        <f>INPUT!AH247</f>
        <v>6.3666038587086415</v>
      </c>
      <c r="Z279" s="443">
        <f>INPUT!AI247</f>
        <v>14.713216957605985</v>
      </c>
      <c r="AA279" s="435">
        <f>INPUT!AJ247</f>
        <v>3.7281795511221905</v>
      </c>
      <c r="AB279" s="443">
        <f>INPUT!AK247</f>
        <v>14.859926918392205</v>
      </c>
      <c r="AC279" s="435">
        <f>INPUT!AL247</f>
        <v>5.4763440089799609</v>
      </c>
      <c r="AD279" s="443">
        <f>INPUT!AM247</f>
        <v>14.022578728461083</v>
      </c>
      <c r="AE279" s="435">
        <f>INPUT!AN247</f>
        <v>9.1862249950485531</v>
      </c>
      <c r="AF279" s="443">
        <f>INPUT!AO247</f>
        <v>15.357766143106458</v>
      </c>
      <c r="AG279" s="435">
        <f>INPUT!AP247</f>
        <v>-1.5823152995927847</v>
      </c>
      <c r="AH279" s="443">
        <f>INPUT!AQ247</f>
        <v>14.35782389231632</v>
      </c>
      <c r="AI279" s="435">
        <f>INPUT!AR247</f>
        <v>-2.4154681217145035</v>
      </c>
      <c r="AJ279" s="443">
        <f>INPUT!AS247</f>
        <v>13.656387665198238</v>
      </c>
      <c r="AK279" s="435">
        <f>INPUT!AT247</f>
        <v>-8.0992272694446417</v>
      </c>
      <c r="AL279" s="443">
        <f>INPUT!AU247</f>
        <v>12.875536480686694</v>
      </c>
      <c r="AM279" s="435">
        <f>INPUT!AV247</f>
        <v>-8.1799665381537938</v>
      </c>
      <c r="AN279" s="443">
        <f>INPUT!AW247</f>
        <v>15.086432687270824</v>
      </c>
      <c r="AO279" s="435">
        <f>INPUT!AX247</f>
        <v>-1.766750797657024</v>
      </c>
      <c r="AP279" s="443">
        <f>INPUT!AY247</f>
        <v>15.25940996948118</v>
      </c>
      <c r="AQ279" s="435">
        <f>INPUT!AZ247</f>
        <v>6.2794061546286972</v>
      </c>
      <c r="AR279" s="443">
        <f>INPUT!BA247</f>
        <v>14.02103154732098</v>
      </c>
      <c r="AS279" s="435">
        <f>INPUT!BB247</f>
        <v>2.6701342336084677</v>
      </c>
      <c r="AT279" s="443">
        <f>INPUT!BC247</f>
        <v>13.294232649071358</v>
      </c>
      <c r="AU279" s="435">
        <f>INPUT!BD247</f>
        <v>3.2518735744542226</v>
      </c>
      <c r="AV279" s="443">
        <f>INPUT!BE247</f>
        <v>14.694656488549619</v>
      </c>
      <c r="AW279" s="435">
        <f>INPUT!BF247</f>
        <v>-2.5968776505513214</v>
      </c>
      <c r="AX279" s="443">
        <f>INPUT!BG247</f>
        <v>14.760147601476014</v>
      </c>
      <c r="AY279" s="435">
        <f>INPUT!BH247</f>
        <v>-3.2718327183271834</v>
      </c>
      <c r="AZ279" s="443">
        <f>INPUT!BI247</f>
        <v>14.311594202898551</v>
      </c>
      <c r="BA279" s="435">
        <f>INPUT!BJ247</f>
        <v>2.0723343685300266</v>
      </c>
      <c r="BB279" s="443">
        <f>INPUT!BK247</f>
        <v>13.463241806908769</v>
      </c>
      <c r="BC279" s="435">
        <f>INPUT!BL247</f>
        <v>1.2712968269681824</v>
      </c>
      <c r="BD279" s="443">
        <f>INPUT!BM247</f>
        <v>15.218331171638564</v>
      </c>
      <c r="BE279" s="435">
        <f>INPUT!BN247</f>
        <v>3.5637082329689207</v>
      </c>
      <c r="BF279" s="443">
        <f>INPUT!BO247</f>
        <v>15.932914046121594</v>
      </c>
      <c r="BG279" s="435">
        <f>INPUT!BP247</f>
        <v>7.9454926624737965</v>
      </c>
      <c r="BH279" s="443">
        <f>INPUT!BQ247</f>
        <v>14.014839241549875</v>
      </c>
      <c r="BI279" s="435">
        <f>INPUT!BR247</f>
        <v>-2.0735283375249214</v>
      </c>
      <c r="BJ279" s="443">
        <f>INPUT!BS247</f>
        <v>14.159292035398231</v>
      </c>
      <c r="BK279" s="435">
        <f>INPUT!BT247</f>
        <v>5.1700046576618641</v>
      </c>
      <c r="BL279" s="443">
        <f>INPUT!BU247</f>
        <v>16.07565011820331</v>
      </c>
      <c r="BM279" s="435">
        <f>INPUT!BV247</f>
        <v>5.6334622823984493</v>
      </c>
      <c r="BN279" s="443">
        <f>INPUT!BW247</f>
        <v>19.436945622830699</v>
      </c>
      <c r="BO279" s="435">
        <f>INPUT!BX247</f>
        <v>21.992408711713729</v>
      </c>
      <c r="BP279" s="443">
        <f>INPUT!BY247</f>
        <v>16.0741885625966</v>
      </c>
      <c r="BQ279" s="435">
        <f>INPUT!BZ247</f>
        <v>14.694063096645159</v>
      </c>
      <c r="BR279" s="443">
        <f>INPUT!CA247</f>
        <v>14.263803680981596</v>
      </c>
      <c r="BS279" s="435">
        <f>INPUT!CB247</f>
        <v>0.73811349693251316</v>
      </c>
      <c r="BT279" s="443">
        <f>INPUT!CC247</f>
        <v>14.534443603330811</v>
      </c>
      <c r="BU279" s="435">
        <f>INPUT!CD247</f>
        <v>-9.5872111145745116</v>
      </c>
      <c r="BV279" s="443">
        <f>INPUT!CE247</f>
        <v>18.608113137327877</v>
      </c>
      <c r="BW279" s="435">
        <f>INPUT!CF247</f>
        <v>-4.2642115772000384</v>
      </c>
      <c r="BX279" s="443">
        <f>INPUT!CG247</f>
        <v>12.293853073463268</v>
      </c>
      <c r="BY279" s="435">
        <f>INPUT!CH247</f>
        <v>-23.518048667973712</v>
      </c>
      <c r="BZ279" s="443">
        <f>INPUT!CI247</f>
        <v>13.343328335832084</v>
      </c>
      <c r="CA279" s="435">
        <f>INPUT!CJ247</f>
        <v>-6.4532250004030285</v>
      </c>
      <c r="CB279" s="443">
        <f>INPUT!CK247</f>
        <v>14.6691042047532</v>
      </c>
      <c r="CC279" s="435">
        <f>INPUT!CL247</f>
        <v>0.92649299207800961</v>
      </c>
      <c r="CD279" s="443">
        <f>INPUT!CM247</f>
        <v>16.790898391526088</v>
      </c>
      <c r="CE279" s="435">
        <f>INPUT!CN247</f>
        <v>-9.7657120439388123</v>
      </c>
      <c r="CF279" s="443">
        <f>INPUT!CO247</f>
        <v>13.971742543171114</v>
      </c>
      <c r="CG279" s="435">
        <f>INPUT!CP247</f>
        <v>13.648198491404063</v>
      </c>
      <c r="CH279" s="443">
        <f>INPUT!CQ247</f>
        <v>14.111282843894898</v>
      </c>
      <c r="CI279" s="435">
        <f>INPUT!CR247</f>
        <v>5.7553444593022141</v>
      </c>
      <c r="CJ279" s="443">
        <f>INPUT!CS247</f>
        <v>14.617434335744194</v>
      </c>
      <c r="CK279" s="435">
        <f>INPUT!CT247</f>
        <v>-0.3522360212852238</v>
      </c>
      <c r="CL279" s="443">
        <f>INPUT!CU247</f>
        <v>16.375139560848531</v>
      </c>
      <c r="CM279" s="435">
        <f>INPUT!CV247</f>
        <v>-2.4760964004605035</v>
      </c>
      <c r="CN279" s="443">
        <f>INPUT!CW247</f>
        <v>13.549337260677467</v>
      </c>
      <c r="CO279" s="435">
        <f>INPUT!CX247</f>
        <v>-3.0232827522298167</v>
      </c>
      <c r="CP279" s="443">
        <f>INPUT!CY247</f>
        <v>14.584837545126353</v>
      </c>
      <c r="CQ279" s="435">
        <f>INPUT!CZ247</f>
        <v>3.3558586166128279</v>
      </c>
      <c r="CR279" s="443">
        <f>INPUT!DA247</f>
        <v>13.975044563279857</v>
      </c>
      <c r="CS279" s="435">
        <f>INPUT!DB247</f>
        <v>-4.3946821152703546</v>
      </c>
      <c r="CT279" s="443">
        <f>INPUT!DC247</f>
        <v>16.8008400420021</v>
      </c>
      <c r="CU279" s="435">
        <f>INPUT!DD247</f>
        <v>2.5996754383173615</v>
      </c>
      <c r="CV279" s="443">
        <f>INPUT!DE247</f>
        <v>13.687150837988826</v>
      </c>
      <c r="CW279" s="435">
        <f>INPUT!DF247</f>
        <v>1.0171241195044978</v>
      </c>
      <c r="CX279" s="443">
        <f>INPUT!DG247</f>
        <v>14.148351648351648</v>
      </c>
      <c r="CY279" s="435">
        <f>INPUT!DH247</f>
        <v>-2.9927374605592472</v>
      </c>
      <c r="CZ279" s="443">
        <f>INPUT!DI247</f>
        <v>15.243280027220143</v>
      </c>
      <c r="DA279" s="435">
        <f>INPUT!DJ247</f>
        <v>9.0750012151849635</v>
      </c>
      <c r="DB279" s="443">
        <f>INPUT!DK247</f>
        <v>17.45552198724404</v>
      </c>
      <c r="DC279" s="435">
        <f>INPUT!DL247</f>
        <v>3.8967214949088058</v>
      </c>
      <c r="DD279" s="443">
        <f>INPUT!DM247</f>
        <v>14.545454545454545</v>
      </c>
      <c r="DE279" s="435">
        <f>INPUT!DN247</f>
        <v>6.2708719851576999</v>
      </c>
      <c r="DF279" s="443">
        <f>INPUT!DO247</f>
        <v>14.933333333333335</v>
      </c>
      <c r="DG279" s="435">
        <f>INPUT!DP247</f>
        <v>5.5482200647249291</v>
      </c>
      <c r="DH279" s="443">
        <f>INPUT!DQ247</f>
        <v>14.499501163950782</v>
      </c>
      <c r="DI279" s="435">
        <f>INPUT!DR247</f>
        <v>-4.879388569528242</v>
      </c>
      <c r="DJ279" s="443">
        <f>INPUT!DS247</f>
        <v>16.721097322011758</v>
      </c>
      <c r="DK279" s="435">
        <f>INPUT!DT247</f>
        <v>-4.2074059187057085</v>
      </c>
      <c r="DL279" s="443">
        <f>INPUT!DU247</f>
        <v>14.727924405343758</v>
      </c>
      <c r="DM279" s="435">
        <f>INPUT!DV247</f>
        <v>1.2544802867383353</v>
      </c>
      <c r="DN279" s="443">
        <f>INPUT!DW247</f>
        <v>14.733441033925686</v>
      </c>
      <c r="DO279" s="435">
        <f>INPUT!DX247</f>
        <v>-1.3385645049619366</v>
      </c>
      <c r="DP279" s="443">
        <f>INPUT!DY247</f>
        <v>17.100610736097718</v>
      </c>
      <c r="DQ279" s="435">
        <f>INPUT!DZ247</f>
        <v>17.939303861114308</v>
      </c>
      <c r="DR279" s="443">
        <f>INPUT!EA247</f>
        <v>17.950350095480587</v>
      </c>
      <c r="DS279" s="435">
        <f>INPUT!EB247</f>
        <v>7.3515077975811582</v>
      </c>
      <c r="DT279" s="443">
        <f>INPUT!EC247</f>
        <v>14.928229665071772</v>
      </c>
      <c r="DU279" s="435">
        <f>INPUT!ED247</f>
        <v>1.3600372612948552</v>
      </c>
      <c r="DV279" s="443">
        <f>INPUT!EE247</f>
        <v>14.674256799493989</v>
      </c>
      <c r="DW279" s="435">
        <f>INPUT!EF247</f>
        <v>-0.40170001220636298</v>
      </c>
      <c r="DX279" s="443">
        <f>INPUT!EG247</f>
        <v>15.553465036061462</v>
      </c>
      <c r="DY279" s="435">
        <f>INPUT!EH247</f>
        <v>-9.0473125428811798</v>
      </c>
      <c r="DZ279" s="443">
        <f>INPUT!EI247</f>
        <v>17.348203221809168</v>
      </c>
      <c r="EA279" s="435">
        <f>INPUT!EJ247</f>
        <v>-3.3545132572262437</v>
      </c>
      <c r="EB279" s="443">
        <f>INPUT!EK247</f>
        <v>14.378679888441276</v>
      </c>
      <c r="EC279" s="435">
        <f>INPUT!EL247</f>
        <v>-3.681278952428646</v>
      </c>
      <c r="ED279" s="443">
        <f>INPUT!EM247</f>
        <v>14.215686274509803</v>
      </c>
      <c r="EE279" s="435">
        <f>INPUT!EN247</f>
        <v>-3.1249999999999889</v>
      </c>
      <c r="EF279" s="443">
        <f>INPUT!EO247</f>
        <v>15.835599879117559</v>
      </c>
      <c r="EG279" s="435">
        <f>INPUT!EP247</f>
        <v>1.8139677711812352</v>
      </c>
      <c r="EH279" s="443">
        <f>INPUT!EQ247</f>
        <v>17.348203221809168</v>
      </c>
      <c r="EI279" s="435">
        <f>INPUT!ER247</f>
        <v>0</v>
      </c>
      <c r="EJ279" s="443">
        <f>INPUT!ES247</f>
        <v>15</v>
      </c>
      <c r="EK279" s="435">
        <f>INPUT!ET247</f>
        <v>4.3211206896551779</v>
      </c>
      <c r="EL279" s="443">
        <f>INPUT!EU247</f>
        <v>15</v>
      </c>
      <c r="EM279" s="435">
        <f>INPUT!EV247</f>
        <v>5.5172413793103559</v>
      </c>
      <c r="EN279" s="443">
        <f>INPUT!EW247</f>
        <v>15.835599879117559</v>
      </c>
      <c r="EO279" s="435">
        <f>INPUT!EX247</f>
        <v>0</v>
      </c>
      <c r="EQ279" s="443">
        <f>INPUT!FF247</f>
        <v>14.952153110047847</v>
      </c>
      <c r="ER279" s="435">
        <f>INPUT!FG247</f>
        <v>3.5791182501708763</v>
      </c>
      <c r="ES279" s="443">
        <f>INPUT!FH247</f>
        <v>15.321756894790603</v>
      </c>
      <c r="ET279" s="435">
        <f>INPUT!FI247</f>
        <v>2.4719101123595433</v>
      </c>
      <c r="EU279" s="443">
        <f>INPUT!FJ247</f>
        <v>14.978723404255319</v>
      </c>
      <c r="EV279" s="435">
        <f>INPUT!FK247</f>
        <v>-2.2388652482269511</v>
      </c>
      <c r="EW279" s="443">
        <f>INPUT!FL247</f>
        <v>14.822695035460992</v>
      </c>
      <c r="EX279" s="435">
        <f>INPUT!FM247</f>
        <v>-1.0416666666666741</v>
      </c>
      <c r="EY279" s="443">
        <f>INPUT!FN247</f>
        <v>15.274314214463841</v>
      </c>
      <c r="EZ279" s="435">
        <f>INPUT!FO247</f>
        <v>3.0468088152823869</v>
      </c>
      <c r="FA279" s="443">
        <f>INPUT!FP247</f>
        <v>14.469994391475041</v>
      </c>
      <c r="FB279" s="435">
        <f>INPUT!FQ247</f>
        <v>-5.2658326370368824</v>
      </c>
      <c r="FC279" s="443">
        <f>INPUT!FR247</f>
        <v>14.750762970498474</v>
      </c>
      <c r="FD279" s="435">
        <f>INPUT!FS247</f>
        <v>1.9403502961193198</v>
      </c>
      <c r="FE279" s="443">
        <f>INPUT!FT247</f>
        <v>14.898523985239853</v>
      </c>
      <c r="FF279" s="435">
        <f>INPUT!FU247</f>
        <v>1.0017177757984497</v>
      </c>
      <c r="FG279" s="443">
        <f>INPUT!FV247</f>
        <v>15.513626834381553</v>
      </c>
      <c r="FH279" s="435">
        <f>INPUT!FW247</f>
        <v>4.1286160276755579</v>
      </c>
      <c r="FI279" s="443">
        <f>INPUT!FX247</f>
        <v>16.15888931739298</v>
      </c>
      <c r="FJ279" s="435">
        <f>INPUT!FY247</f>
        <v>4.1593270864385135</v>
      </c>
      <c r="FK279" s="443">
        <f>INPUT!FZ247</f>
        <v>14.748790472646073</v>
      </c>
      <c r="FL279" s="435">
        <f>INPUT!GA247</f>
        <v>-8.7264589604504224</v>
      </c>
      <c r="FM279" s="443">
        <f>INPUT!GB247</f>
        <v>15.037269517457826</v>
      </c>
      <c r="FN279" s="435">
        <f>INPUT!GC247</f>
        <v>1.9559505258874177</v>
      </c>
      <c r="FO279" s="443">
        <f>INPUT!GD247</f>
        <v>14.923706736136955</v>
      </c>
      <c r="FP279" s="435">
        <f>INPUT!GE247</f>
        <v>-0.75520879099113536</v>
      </c>
      <c r="FQ279" s="443">
        <f>INPUT!GF247</f>
        <v>15.155757787889396</v>
      </c>
      <c r="FR279" s="435">
        <f>INPUT!GG247</f>
        <v>1.5549156510194617</v>
      </c>
      <c r="FS279" s="443">
        <f>INPUT!GH247</f>
        <v>15.407854984894259</v>
      </c>
      <c r="FT279" s="435">
        <f>INPUT!GI247</f>
        <v>1.6633757317387809</v>
      </c>
      <c r="FU279" s="443">
        <f>INPUT!GJ247</f>
        <v>15.937295885042454</v>
      </c>
      <c r="FV279" s="435">
        <f>INPUT!GK247</f>
        <v>3.4361752539029844</v>
      </c>
      <c r="FW279" s="443">
        <f>INPUT!GL247</f>
        <v>15.8497772119669</v>
      </c>
      <c r="FX279" s="435">
        <f>INPUT!GM247</f>
        <v>-0.54914380524045958</v>
      </c>
      <c r="FY279" s="443">
        <f>INPUT!GN247</f>
        <v>15.582403965303593</v>
      </c>
      <c r="FZ279" s="435">
        <f>INPUT!GO247</f>
        <v>-1.686921166699018</v>
      </c>
      <c r="GA279" s="443">
        <f>INPUT!GP247</f>
        <v>15.716706127208896</v>
      </c>
      <c r="GB279" s="435">
        <f>INPUT!GQ247</f>
        <v>0.86188345652151721</v>
      </c>
      <c r="GC279" s="443">
        <f>INPUT!GR247</f>
        <v>15.616706127208897</v>
      </c>
      <c r="GD279" s="435">
        <f>INPUT!GS247</f>
        <v>-0.63626563473677678</v>
      </c>
      <c r="GE279" s="443">
        <f>INPUT!GT247</f>
        <v>15.616706127208897</v>
      </c>
      <c r="GF279" s="435">
        <f>INPUT!GU247</f>
        <v>0</v>
      </c>
      <c r="GG279" s="443">
        <f>INPUT!GV247</f>
        <v>15.616706127208897</v>
      </c>
      <c r="GH279" s="435">
        <f>INPUT!GW247</f>
        <v>0</v>
      </c>
      <c r="GI279" s="443">
        <f>INPUT!GX247</f>
        <v>15.616706127208897</v>
      </c>
      <c r="GJ279" s="435">
        <f>INPUT!GY247</f>
        <v>0</v>
      </c>
      <c r="GK279" s="435">
        <f>INPUT!GZ247</f>
        <v>4.3988074666923005E-2</v>
      </c>
      <c r="GL279" s="436"/>
    </row>
    <row r="280" spans="1:194" ht="12" hidden="1" customHeight="1" outlineLevel="1" x14ac:dyDescent="0.2">
      <c r="A280" s="433" t="s">
        <v>269</v>
      </c>
      <c r="B280" s="434">
        <f>INPUT!K248</f>
        <v>7.416666666666667</v>
      </c>
      <c r="C280" s="435">
        <f>INPUT!L248</f>
        <v>-0.63795853269535963</v>
      </c>
      <c r="D280" s="434">
        <f>INPUT!M248</f>
        <v>6.5512820512820511</v>
      </c>
      <c r="E280" s="435">
        <f>INPUT!N248</f>
        <v>-6.08566770416481</v>
      </c>
      <c r="F280" s="434">
        <f>INPUT!O248</f>
        <v>7.3958333333333348</v>
      </c>
      <c r="G280" s="435">
        <f>INPUT!P248</f>
        <v>2.696901829040721</v>
      </c>
      <c r="H280" s="434">
        <f>INPUT!Q248</f>
        <v>6.5952380952380958</v>
      </c>
      <c r="I280" s="435">
        <f>INPUT!R248</f>
        <v>-0.50287356321837562</v>
      </c>
      <c r="J280" s="434">
        <f>INPUT!S248</f>
        <v>6.9940476190476186</v>
      </c>
      <c r="K280" s="435">
        <f>INPUT!T248</f>
        <v>-5.6982343499197512</v>
      </c>
      <c r="L280" s="434">
        <f>INPUT!U248</f>
        <v>7.0755813953488369</v>
      </c>
      <c r="M280" s="435">
        <f>INPUT!V248</f>
        <v>8.0030036863423248</v>
      </c>
      <c r="N280" s="434">
        <f>INPUT!W248</f>
        <v>7.5714285714285712</v>
      </c>
      <c r="O280" s="435">
        <f>INPUT!X248</f>
        <v>2.3742454728369999</v>
      </c>
      <c r="P280" s="434">
        <f>INPUT!Y248</f>
        <v>6.8163265306122449</v>
      </c>
      <c r="Q280" s="435">
        <f>INPUT!Z248</f>
        <v>3.3522434244455779</v>
      </c>
      <c r="R280" s="434">
        <f>INPUT!AA248</f>
        <v>7.05</v>
      </c>
      <c r="S280" s="435">
        <f>INPUT!AB248</f>
        <v>0.80000000000000071</v>
      </c>
      <c r="T280" s="434">
        <f>INPUT!AC248</f>
        <v>7.098039215686275</v>
      </c>
      <c r="U280" s="435">
        <f>INPUT!AD248</f>
        <v>0.31739893985534007</v>
      </c>
      <c r="V280" s="434">
        <f>INPUT!AE248</f>
        <v>7.7864583333333339</v>
      </c>
      <c r="W280" s="435">
        <f>INPUT!AF248</f>
        <v>2.8400157232704615</v>
      </c>
      <c r="X280" s="434">
        <f>INPUT!AG248</f>
        <v>6.4083333333333323</v>
      </c>
      <c r="Y280" s="435">
        <f>INPUT!AH248</f>
        <v>-5.9855289421157813</v>
      </c>
      <c r="Z280" s="434">
        <f>INPUT!AI248</f>
        <v>6.796610169491526</v>
      </c>
      <c r="AA280" s="435">
        <f>INPUT!AJ248</f>
        <v>-3.5941819930280006</v>
      </c>
      <c r="AB280" s="434">
        <f>INPUT!AK248</f>
        <v>6.7295081967213113</v>
      </c>
      <c r="AC280" s="435">
        <f>INPUT!AL248</f>
        <v>-5.1920115931528006</v>
      </c>
      <c r="AD280" s="434">
        <f>INPUT!AM248</f>
        <v>7.1313559322033893</v>
      </c>
      <c r="AE280" s="435">
        <f>INPUT!AN248</f>
        <v>-8.4133552519698558</v>
      </c>
      <c r="AF280" s="434">
        <f>INPUT!AO248</f>
        <v>6.5113636363636358</v>
      </c>
      <c r="AG280" s="435">
        <f>INPUT!AP248</f>
        <v>1.607755053788873</v>
      </c>
      <c r="AH280" s="434">
        <f>INPUT!AQ248</f>
        <v>6.96484375</v>
      </c>
      <c r="AI280" s="435">
        <f>INPUT!AR248</f>
        <v>2.4752571695760617</v>
      </c>
      <c r="AJ280" s="434">
        <f>INPUT!AS248</f>
        <v>7.32258064516129</v>
      </c>
      <c r="AK280" s="435">
        <f>INPUT!AT248</f>
        <v>8.8130132411300188</v>
      </c>
      <c r="AL280" s="434">
        <f>INPUT!AU248</f>
        <v>7.7666666666666675</v>
      </c>
      <c r="AM280" s="435">
        <f>INPUT!AV248</f>
        <v>8.9086947910477434</v>
      </c>
      <c r="AN280" s="434">
        <f>INPUT!AW248</f>
        <v>6.6284722222222214</v>
      </c>
      <c r="AO280" s="435">
        <f>INPUT!AX248</f>
        <v>1.7985262749660613</v>
      </c>
      <c r="AP280" s="434">
        <f>INPUT!AY248</f>
        <v>6.5533333333333337</v>
      </c>
      <c r="AQ280" s="435">
        <f>INPUT!AZ248</f>
        <v>-5.9083940923537082</v>
      </c>
      <c r="AR280" s="434">
        <f>INPUT!BA248</f>
        <v>7.132142857142858</v>
      </c>
      <c r="AS280" s="435">
        <f>INPUT!BB248</f>
        <v>-2.6006922592825554</v>
      </c>
      <c r="AT280" s="434">
        <f>INPUT!BC248</f>
        <v>7.5220588235294121</v>
      </c>
      <c r="AU280" s="435">
        <f>INPUT!BD248</f>
        <v>-3.1494572077758187</v>
      </c>
      <c r="AV280" s="434">
        <f>INPUT!BE248</f>
        <v>6.8051948051948052</v>
      </c>
      <c r="AW280" s="435">
        <f>INPUT!BF248</f>
        <v>2.6661133523365077</v>
      </c>
      <c r="AX280" s="434">
        <f>INPUT!BG248</f>
        <v>6.7750000000000004</v>
      </c>
      <c r="AY280" s="435">
        <f>INPUT!BH248</f>
        <v>3.3825025432349998</v>
      </c>
      <c r="AZ280" s="434">
        <f>INPUT!BI248</f>
        <v>6.9873417721518987</v>
      </c>
      <c r="BA280" s="435">
        <f>INPUT!BJ248</f>
        <v>-2.0302605807445473</v>
      </c>
      <c r="BB280" s="434">
        <f>INPUT!BK248</f>
        <v>7.4276315789473681</v>
      </c>
      <c r="BC280" s="435">
        <f>INPUT!BL248</f>
        <v>-1.255337757884456</v>
      </c>
      <c r="BD280" s="434">
        <f>INPUT!BM248</f>
        <v>6.5710227272727275</v>
      </c>
      <c r="BE280" s="435">
        <f>INPUT!BN248</f>
        <v>-3.4410782442748089</v>
      </c>
      <c r="BF280" s="434">
        <f>INPUT!BO248</f>
        <v>6.2763157894736841</v>
      </c>
      <c r="BG280" s="435">
        <f>INPUT!BP248</f>
        <v>-7.3606525538939653</v>
      </c>
      <c r="BH280" s="434">
        <f>INPUT!BQ248</f>
        <v>7.1352941176470592</v>
      </c>
      <c r="BI280" s="435">
        <f>INPUT!BR248</f>
        <v>2.1174339300937817</v>
      </c>
      <c r="BJ280" s="434">
        <f>INPUT!BS248</f>
        <v>7.0625</v>
      </c>
      <c r="BK280" s="435">
        <f>INPUT!BT248</f>
        <v>-4.9158547387068152</v>
      </c>
      <c r="BL280" s="434">
        <f>INPUT!BU248</f>
        <v>6.2205882352941178</v>
      </c>
      <c r="BM280" s="435">
        <f>INPUT!BV248</f>
        <v>-5.3330281528954027</v>
      </c>
      <c r="BN280" s="434">
        <f>INPUT!BW248</f>
        <v>5.1448412698412698</v>
      </c>
      <c r="BO280" s="435">
        <f>INPUT!BX248</f>
        <v>-18.027686266679975</v>
      </c>
      <c r="BP280" s="434">
        <f>INPUT!BY248</f>
        <v>6.2211538461538458</v>
      </c>
      <c r="BQ280" s="435">
        <f>INPUT!BZ248</f>
        <v>-12.811528949204142</v>
      </c>
      <c r="BR280" s="434">
        <f>INPUT!CA248</f>
        <v>7.010752688172043</v>
      </c>
      <c r="BS280" s="435">
        <f>INPUT!CB248</f>
        <v>-0.73270530021886104</v>
      </c>
      <c r="BT280" s="434">
        <f>INPUT!CC248</f>
        <v>6.880208333333333</v>
      </c>
      <c r="BU280" s="435">
        <f>INPUT!CD248</f>
        <v>10.603821907013389</v>
      </c>
      <c r="BV280" s="434">
        <f>INPUT!CE248</f>
        <v>5.3739999999999997</v>
      </c>
      <c r="BW280" s="435">
        <f>INPUT!CF248</f>
        <v>4.4541457770921555</v>
      </c>
      <c r="BX280" s="434">
        <f>INPUT!CG248</f>
        <v>8.1341463414634152</v>
      </c>
      <c r="BY280" s="435">
        <f>INPUT!CH248</f>
        <v>30.749802088438205</v>
      </c>
      <c r="BZ280" s="434">
        <f>INPUT!CI248</f>
        <v>7.4943820224719104</v>
      </c>
      <c r="CA280" s="435">
        <f>INPUT!CJ248</f>
        <v>6.8983938788171217</v>
      </c>
      <c r="CB280" s="434">
        <f>INPUT!CK248</f>
        <v>6.8170488534396805</v>
      </c>
      <c r="CC280" s="435">
        <f>INPUT!CL248</f>
        <v>-0.91798789853000384</v>
      </c>
      <c r="CD280" s="434">
        <f>INPUT!CM248</f>
        <v>5.9556074766355138</v>
      </c>
      <c r="CE280" s="435">
        <f>INPUT!CN248</f>
        <v>10.822617726749417</v>
      </c>
      <c r="CF280" s="434">
        <f>INPUT!CO248</f>
        <v>7.1573033707865168</v>
      </c>
      <c r="CG280" s="435">
        <f>INPUT!CP248</f>
        <v>-12.00916395734718</v>
      </c>
      <c r="CH280" s="434">
        <f>INPUT!CQ248</f>
        <v>7.0865279299014245</v>
      </c>
      <c r="CI280" s="435">
        <f>INPUT!CR248</f>
        <v>-5.4421310702808423</v>
      </c>
      <c r="CJ280" s="434">
        <f>INPUT!CS248</f>
        <v>6.8411458333333339</v>
      </c>
      <c r="CK280" s="435">
        <f>INPUT!CT248</f>
        <v>0.35348110907984509</v>
      </c>
      <c r="CL280" s="434">
        <f>INPUT!CU248</f>
        <v>6.1068181818181815</v>
      </c>
      <c r="CM280" s="435">
        <f>INPUT!CV248</f>
        <v>2.5389635864331739</v>
      </c>
      <c r="CN280" s="434">
        <f>INPUT!CW248</f>
        <v>7.3804347826086953</v>
      </c>
      <c r="CO280" s="435">
        <f>INPUT!CX248</f>
        <v>3.1175346392737557</v>
      </c>
      <c r="CP280" s="434">
        <f>INPUT!CY248</f>
        <v>6.8564356435643568</v>
      </c>
      <c r="CQ280" s="435">
        <f>INPUT!CZ248</f>
        <v>-3.2468973327008155</v>
      </c>
      <c r="CR280" s="434">
        <f>INPUT!DA248</f>
        <v>7.1556122448979593</v>
      </c>
      <c r="CS280" s="435">
        <f>INPUT!DB248</f>
        <v>4.5966921218430157</v>
      </c>
      <c r="CT280" s="434">
        <f>INPUT!DC248</f>
        <v>5.9520833333333334</v>
      </c>
      <c r="CU280" s="435">
        <f>INPUT!DD248</f>
        <v>-2.5338047388661411</v>
      </c>
      <c r="CV280" s="434">
        <f>INPUT!DE248</f>
        <v>7.3061224489795924</v>
      </c>
      <c r="CW280" s="435">
        <f>INPUT!DF248</f>
        <v>-1.006882870968695</v>
      </c>
      <c r="CX280" s="434">
        <f>INPUT!DG248</f>
        <v>7.0679611650485441</v>
      </c>
      <c r="CY280" s="435">
        <f>INPUT!DH248</f>
        <v>3.085065367494999</v>
      </c>
      <c r="CZ280" s="434">
        <f>INPUT!DI248</f>
        <v>6.5602678571428568</v>
      </c>
      <c r="DA280" s="435">
        <f>INPUT!DJ248</f>
        <v>-8.319964349376118</v>
      </c>
      <c r="DB280" s="434">
        <f>INPUT!DK248</f>
        <v>5.7288461538461544</v>
      </c>
      <c r="DC280" s="435">
        <f>INPUT!DL248</f>
        <v>-3.7505721439918038</v>
      </c>
      <c r="DD280" s="434">
        <f>INPUT!DM248</f>
        <v>6.875</v>
      </c>
      <c r="DE280" s="435">
        <f>INPUT!DN248</f>
        <v>-5.9008379888268241</v>
      </c>
      <c r="DF280" s="434">
        <f>INPUT!DO248</f>
        <v>6.6964285714285703</v>
      </c>
      <c r="DG280" s="435">
        <f>INPUT!DP248</f>
        <v>-5.256573783359519</v>
      </c>
      <c r="DH280" s="434">
        <f>INPUT!DQ248</f>
        <v>6.8967889908256881</v>
      </c>
      <c r="DI280" s="435">
        <f>INPUT!DR248</f>
        <v>5.129685875804979</v>
      </c>
      <c r="DJ280" s="434">
        <f>INPUT!DS248</f>
        <v>5.98046875</v>
      </c>
      <c r="DK280" s="435">
        <f>INPUT!DT248</f>
        <v>4.3922037596508812</v>
      </c>
      <c r="DL280" s="434">
        <f>INPUT!DU248</f>
        <v>6.7898230088495586</v>
      </c>
      <c r="DM280" s="435">
        <f>INPUT!DV248</f>
        <v>-1.2389380530973271</v>
      </c>
      <c r="DN280" s="434">
        <f>INPUT!DW248</f>
        <v>6.7872807017543861</v>
      </c>
      <c r="DO280" s="435">
        <f>INPUT!DX248</f>
        <v>1.356725146198845</v>
      </c>
      <c r="DP280" s="434">
        <f>INPUT!DY248</f>
        <v>5.8477443609022561</v>
      </c>
      <c r="DQ280" s="435">
        <f>INPUT!DZ248</f>
        <v>-15.210623832611114</v>
      </c>
      <c r="DR280" s="434">
        <f>INPUT!EA248</f>
        <v>5.5709219858156027</v>
      </c>
      <c r="DS280" s="435">
        <f>INPUT!EB248</f>
        <v>-6.8480713018423067</v>
      </c>
      <c r="DT280" s="434">
        <f>INPUT!EC248</f>
        <v>6.698717948717948</v>
      </c>
      <c r="DU280" s="435">
        <f>INPUT!ED248</f>
        <v>-1.3417884385626633</v>
      </c>
      <c r="DV280" s="434">
        <f>INPUT!EE248</f>
        <v>6.8146551724137945</v>
      </c>
      <c r="DW280" s="435">
        <f>INPUT!EF248</f>
        <v>0.40332014929531645</v>
      </c>
      <c r="DX280" s="434">
        <f>INPUT!EG248</f>
        <v>6.4294354838709671</v>
      </c>
      <c r="DY280" s="435">
        <f>INPUT!EH248</f>
        <v>9.9472734625314807</v>
      </c>
      <c r="DZ280" s="434">
        <f>INPUT!EI248</f>
        <v>5.7642857142857151</v>
      </c>
      <c r="EA280" s="435">
        <f>INPUT!EJ248</f>
        <v>3.4709466218059593</v>
      </c>
      <c r="EB280" s="434">
        <f>INPUT!EK248</f>
        <v>6.9547413793103452</v>
      </c>
      <c r="EC280" s="435">
        <f>INPUT!EL248</f>
        <v>3.8219765715228782</v>
      </c>
      <c r="ED280" s="434">
        <f>INPUT!EM248</f>
        <v>7.0344827586206904</v>
      </c>
      <c r="EE280" s="435">
        <f>INPUT!EN248</f>
        <v>3.2258064516129004</v>
      </c>
      <c r="EF280" s="434">
        <f>INPUT!EO248</f>
        <v>6.3148854961832059</v>
      </c>
      <c r="EG280" s="435">
        <f>INPUT!EP248</f>
        <v>-1.7816492283828644</v>
      </c>
      <c r="EH280" s="434">
        <f>INPUT!EQ248</f>
        <v>5.7642857142857151</v>
      </c>
      <c r="EI280" s="435">
        <f>INPUT!ER248</f>
        <v>0</v>
      </c>
      <c r="EJ280" s="434">
        <f>INPUT!ES248</f>
        <v>6.666666666666667</v>
      </c>
      <c r="EK280" s="435">
        <f>INPUT!ET248</f>
        <v>-4.1421340770581576</v>
      </c>
      <c r="EL280" s="434">
        <f>INPUT!EU248</f>
        <v>6.666666666666667</v>
      </c>
      <c r="EM280" s="435">
        <f>INPUT!EV248</f>
        <v>-5.2287581699346442</v>
      </c>
      <c r="EN280" s="434">
        <f>INPUT!EW248</f>
        <v>6.3148854961832059</v>
      </c>
      <c r="EO280" s="435">
        <f>INPUT!EX248</f>
        <v>0</v>
      </c>
      <c r="EQ280" s="434">
        <f>INPUT!FF248</f>
        <v>6.6879999999999997</v>
      </c>
      <c r="ER280" s="435">
        <f>INPUT!FG248</f>
        <v>-3.4554438294467582</v>
      </c>
      <c r="ES280" s="434">
        <f>INPUT!FH248</f>
        <v>6.5266666666666664</v>
      </c>
      <c r="ET280" s="435">
        <f>INPUT!FI248</f>
        <v>-2.4122807017543879</v>
      </c>
      <c r="EU280" s="434">
        <f>INPUT!FJ248</f>
        <v>6.6761363636363633</v>
      </c>
      <c r="EV280" s="435">
        <f>INPUT!FK248</f>
        <v>2.2901383601077185</v>
      </c>
      <c r="EW280" s="434">
        <f>INPUT!FL248</f>
        <v>6.7464114832535893</v>
      </c>
      <c r="EX280" s="435">
        <f>INPUT!FM248</f>
        <v>1.0526315789473939</v>
      </c>
      <c r="EY280" s="434">
        <f>INPUT!FN248</f>
        <v>6.5469387755102035</v>
      </c>
      <c r="EZ280" s="435">
        <f>INPUT!FO248</f>
        <v>-2.9567231147778483</v>
      </c>
      <c r="FA280" s="434">
        <f>INPUT!FP248</f>
        <v>6.9108527131782953</v>
      </c>
      <c r="FB280" s="435">
        <f>INPUT!FQ248</f>
        <v>5.5585358309652388</v>
      </c>
      <c r="FC280" s="434">
        <f>INPUT!FR248</f>
        <v>6.7793103448275858</v>
      </c>
      <c r="FD280" s="435">
        <f>INPUT!FS248</f>
        <v>-1.9034173322761139</v>
      </c>
      <c r="FE280" s="434">
        <f>INPUT!FT248</f>
        <v>6.7120743034055721</v>
      </c>
      <c r="FF280" s="435">
        <f>INPUT!FU248</f>
        <v>-0.99178291009074382</v>
      </c>
      <c r="FG280" s="434">
        <f>INPUT!FV248</f>
        <v>6.4459459459459456</v>
      </c>
      <c r="FH280" s="435">
        <f>INPUT!FW248</f>
        <v>-3.9649197167647254</v>
      </c>
      <c r="FI280" s="434">
        <f>INPUT!FX248</f>
        <v>6.1885441527446305</v>
      </c>
      <c r="FJ280" s="435">
        <f>INPUT!FY248</f>
        <v>-3.9932353662258557</v>
      </c>
      <c r="FK280" s="434">
        <f>INPUT!FZ248</f>
        <v>6.7802170073176891</v>
      </c>
      <c r="FL280" s="435">
        <f>INPUT!GA248</f>
        <v>9.5607761691520068</v>
      </c>
      <c r="FM280" s="434">
        <f>INPUT!GB248</f>
        <v>6.6501434907383254</v>
      </c>
      <c r="FN280" s="435">
        <f>INPUT!GC248</f>
        <v>-1.9184270420692928</v>
      </c>
      <c r="FO280" s="434">
        <f>INPUT!GD248</f>
        <v>6.7007481296758105</v>
      </c>
      <c r="FP280" s="435">
        <f>INPUT!GE248</f>
        <v>0.76095559453659423</v>
      </c>
      <c r="FQ280" s="434">
        <f>INPUT!GF248</f>
        <v>6.5981524249422625</v>
      </c>
      <c r="FR280" s="435">
        <f>INPUT!GG248</f>
        <v>-1.5311082098307671</v>
      </c>
      <c r="FS280" s="434">
        <f>INPUT!GH248</f>
        <v>6.4901960784313726</v>
      </c>
      <c r="FT280" s="435">
        <f>INPUT!GI248</f>
        <v>-1.6361602393845098</v>
      </c>
      <c r="FU280" s="434">
        <f>INPUT!GJ248</f>
        <v>6.2745901639344268</v>
      </c>
      <c r="FV280" s="435">
        <f>INPUT!GK248</f>
        <v>-3.3220246644544482</v>
      </c>
      <c r="FW280" s="434">
        <f>INPUT!GL248</f>
        <v>6.3092369477911641</v>
      </c>
      <c r="FX280" s="435">
        <f>INPUT!GM248</f>
        <v>0.55217604578994273</v>
      </c>
      <c r="FY280" s="434">
        <f>INPUT!GN248</f>
        <v>6.4174950298210742</v>
      </c>
      <c r="FZ280" s="435">
        <f>INPUT!GO248</f>
        <v>1.7158664815689173</v>
      </c>
      <c r="GA280" s="434">
        <f>INPUT!GP248</f>
        <v>6.3626563473677953</v>
      </c>
      <c r="GB280" s="435">
        <f>INPUT!GQ248</f>
        <v>-0.85451850291199394</v>
      </c>
      <c r="GC280" s="434">
        <f>INPUT!GR248</f>
        <v>6.4033989744976108</v>
      </c>
      <c r="GD280" s="435">
        <f>INPUT!GS248</f>
        <v>0.64033989744975983</v>
      </c>
      <c r="GE280" s="434">
        <f>INPUT!GT248</f>
        <v>6.4033989744976108</v>
      </c>
      <c r="GF280" s="435">
        <f>INPUT!GU248</f>
        <v>0</v>
      </c>
      <c r="GG280" s="434">
        <f>INPUT!GV248</f>
        <v>6.4033989744976108</v>
      </c>
      <c r="GH280" s="435">
        <f>INPUT!GW248</f>
        <v>0</v>
      </c>
      <c r="GI280" s="434">
        <f>INPUT!GX248</f>
        <v>6.4033989744976108</v>
      </c>
      <c r="GJ280" s="435">
        <f>INPUT!GY248</f>
        <v>0</v>
      </c>
      <c r="GK280" s="435">
        <f>INPUT!GZ248</f>
        <v>-4.3968733667532067E-2</v>
      </c>
      <c r="GL280" s="436"/>
    </row>
    <row r="281" spans="1:194" ht="12" hidden="1" customHeight="1" outlineLevel="1" x14ac:dyDescent="0.2">
      <c r="A281" s="433" t="s">
        <v>87</v>
      </c>
      <c r="B281" s="466">
        <f>INPUT!K250</f>
        <v>7.5170842824601358</v>
      </c>
      <c r="C281" s="435">
        <f>INPUT!L250</f>
        <v>0.40676863000324026</v>
      </c>
      <c r="D281" s="466">
        <f>INPUT!M250</f>
        <v>8.6474501108647441</v>
      </c>
      <c r="E281" s="435">
        <f>INPUT!N250</f>
        <v>5.164151348258339</v>
      </c>
      <c r="F281" s="466">
        <f>INPUT!O250</f>
        <v>7.6433121019108281</v>
      </c>
      <c r="G281" s="435">
        <f>INPUT!P250</f>
        <v>-2.6094103143620262</v>
      </c>
      <c r="H281" s="466">
        <f>INPUT!Q250</f>
        <v>8.695652173913043</v>
      </c>
      <c r="I281" s="435">
        <f>INPUT!R250</f>
        <v>1.3664596273291973</v>
      </c>
      <c r="J281" s="466">
        <f>INPUT!S250</f>
        <v>8.015267175572518</v>
      </c>
      <c r="K281" s="435">
        <f>INPUT!T250</f>
        <v>6.6273421235253371</v>
      </c>
      <c r="L281" s="466">
        <f>INPUT!U250</f>
        <v>7.9044117647058822</v>
      </c>
      <c r="M281" s="435">
        <f>INPUT!V250</f>
        <v>-8.5925716440422235</v>
      </c>
      <c r="N281" s="466">
        <f>INPUT!W250</f>
        <v>7.3943661971830981</v>
      </c>
      <c r="O281" s="435">
        <f>INPUT!X250</f>
        <v>-3.2570422535211363</v>
      </c>
      <c r="P281" s="466">
        <f>INPUT!Y250</f>
        <v>8.3617747440273025</v>
      </c>
      <c r="Q281" s="435">
        <f>INPUT!Z250</f>
        <v>-3.839590443686014</v>
      </c>
      <c r="R281" s="466">
        <f>INPUT!AA250</f>
        <v>8.0128205128205128</v>
      </c>
      <c r="S281" s="435">
        <f>INPUT!AB250</f>
        <v>-3.0525030525019314E-2</v>
      </c>
      <c r="T281" s="466">
        <f>INPUT!AC250</f>
        <v>8.0062794348508639</v>
      </c>
      <c r="U281" s="435">
        <f>INPUT!AD250</f>
        <v>1.2887444781132462</v>
      </c>
      <c r="V281" s="466">
        <f>INPUT!AE250</f>
        <v>7.2727272727272725</v>
      </c>
      <c r="W281" s="435">
        <f>INPUT!AF250</f>
        <v>-1.6450216450216382</v>
      </c>
      <c r="X281" s="466">
        <f>INPUT!AG250</f>
        <v>8.9153046062407135</v>
      </c>
      <c r="Y281" s="435">
        <f>INPUT!AH250</f>
        <v>6.6197652909603777</v>
      </c>
      <c r="Z281" s="466">
        <f>INPUT!AI250</f>
        <v>8.3098591549295779</v>
      </c>
      <c r="AA281" s="435">
        <f>INPUT!AJ250</f>
        <v>3.7070422535211422</v>
      </c>
      <c r="AB281" s="466">
        <f>INPUT!AK250</f>
        <v>8.4022038567493116</v>
      </c>
      <c r="AC281" s="435">
        <f>INPUT!AL250</f>
        <v>4.945173661751201</v>
      </c>
      <c r="AD281" s="466">
        <f>INPUT!AM250</f>
        <v>7.9194630872483227</v>
      </c>
      <c r="AE281" s="435">
        <f>INPUT!AN250</f>
        <v>8.8926174496644315</v>
      </c>
      <c r="AF281" s="466">
        <f>INPUT!AO250</f>
        <v>8.7649402390438258</v>
      </c>
      <c r="AG281" s="435">
        <f>INPUT!AP250</f>
        <v>-1.6865869853917581</v>
      </c>
      <c r="AH281" s="466">
        <f>INPUT!AQ250</f>
        <v>8.132147395171538</v>
      </c>
      <c r="AI281" s="435">
        <f>INPUT!AR250</f>
        <v>-2.1385652445459091</v>
      </c>
      <c r="AJ281" s="466">
        <f>INPUT!AS250</f>
        <v>7.7210460772104614</v>
      </c>
      <c r="AK281" s="435">
        <f>INPUT!AT250</f>
        <v>-8.1068942286099173</v>
      </c>
      <c r="AL281" s="466">
        <f>INPUT!AU250</f>
        <v>7.3170731707317067</v>
      </c>
      <c r="AM281" s="435">
        <f>INPUT!AV250</f>
        <v>-7.6064489458454005</v>
      </c>
      <c r="AN281" s="466">
        <f>INPUT!AW250</f>
        <v>8.6227544910179645</v>
      </c>
      <c r="AO281" s="435">
        <f>INPUT!AX250</f>
        <v>-1.6222101252041488</v>
      </c>
      <c r="AP281" s="466">
        <f>INPUT!AY250</f>
        <v>8.6605080831408774</v>
      </c>
      <c r="AQ281" s="435">
        <f>INPUT!AZ250</f>
        <v>6.4971853348729791</v>
      </c>
      <c r="AR281" s="466">
        <f>INPUT!BA250</f>
        <v>7.9726651480637818</v>
      </c>
      <c r="AS281" s="435">
        <f>INPUT!BB250</f>
        <v>3.2588728047615589</v>
      </c>
      <c r="AT281" s="466">
        <f>INPUT!BC250</f>
        <v>7.5723830734966597</v>
      </c>
      <c r="AU281" s="435">
        <f>INPUT!BD250</f>
        <v>3.4892353377876884</v>
      </c>
      <c r="AV281" s="466">
        <f>INPUT!BE250</f>
        <v>8.4615384615384617</v>
      </c>
      <c r="AW281" s="435">
        <f>INPUT!BF250</f>
        <v>-1.8696581196581241</v>
      </c>
      <c r="AX281" s="466">
        <f>INPUT!BG250</f>
        <v>8.3246618106139447</v>
      </c>
      <c r="AY281" s="435">
        <f>INPUT!BH250</f>
        <v>-3.8779049601109783</v>
      </c>
      <c r="AZ281" s="466">
        <f>INPUT!BI250</f>
        <v>8.1275720164609062</v>
      </c>
      <c r="BA281" s="435">
        <f>INPUT!BJ250</f>
        <v>1.9429747207525105</v>
      </c>
      <c r="BB281" s="466">
        <f>INPUT!BK250</f>
        <v>7.6535750251762336</v>
      </c>
      <c r="BC281" s="435">
        <f>INPUT!BL250</f>
        <v>1.0722113618861329</v>
      </c>
      <c r="BD281" s="466">
        <f>INPUT!BM250</f>
        <v>8.7128712871287117</v>
      </c>
      <c r="BE281" s="435">
        <f>INPUT!BN250</f>
        <v>2.9702970297029507</v>
      </c>
      <c r="BF281" s="466">
        <f>INPUT!BO250</f>
        <v>9.0476190476190474</v>
      </c>
      <c r="BG281" s="435">
        <f>INPUT!BP250</f>
        <v>8.6845238095238031</v>
      </c>
      <c r="BH281" s="466">
        <f>INPUT!BQ250</f>
        <v>7.9887218045112789</v>
      </c>
      <c r="BI281" s="435">
        <f>INPUT!BR250</f>
        <v>-1.7083848862663009</v>
      </c>
      <c r="BJ281" s="466">
        <f>INPUT!BS250</f>
        <v>8.1632653061224492</v>
      </c>
      <c r="BK281" s="435">
        <f>INPUT!BT250</f>
        <v>6.6595059076262064</v>
      </c>
      <c r="BL281" s="466">
        <f>INPUT!BU250</f>
        <v>9.4444444444444446</v>
      </c>
      <c r="BM281" s="435">
        <f>INPUT!BV250</f>
        <v>8.3964646464646631</v>
      </c>
      <c r="BN281" s="466">
        <f>INPUT!BW250</f>
        <v>11.423390752493201</v>
      </c>
      <c r="BO281" s="435">
        <f>INPUT!BX250</f>
        <v>26.258529369661709</v>
      </c>
      <c r="BP281" s="466">
        <f>INPUT!BY250</f>
        <v>9.506398537477148</v>
      </c>
      <c r="BQ281" s="435">
        <f>INPUT!BZ250</f>
        <v>18.997741692655111</v>
      </c>
      <c r="BR281" s="466">
        <f>INPUT!CA250</f>
        <v>8.378378378378379</v>
      </c>
      <c r="BS281" s="435">
        <f>INPUT!CB250</f>
        <v>2.635135135135136</v>
      </c>
      <c r="BT281" s="466">
        <f>INPUT!CC250</f>
        <v>8.4507042253521121</v>
      </c>
      <c r="BU281" s="435">
        <f>INPUT!CD250</f>
        <v>-10.521955260977634</v>
      </c>
      <c r="BV281" s="466">
        <f>INPUT!CE250</f>
        <v>10.945709281961472</v>
      </c>
      <c r="BW281" s="435">
        <f>INPUT!CF250</f>
        <v>-4.1816084285436368</v>
      </c>
      <c r="BX281" s="466">
        <f>INPUT!CG250</f>
        <v>7.1490845684394069</v>
      </c>
      <c r="BY281" s="435">
        <f>INPUT!CH250</f>
        <v>-24.797129635839323</v>
      </c>
      <c r="BZ281" s="466">
        <f>INPUT!CI250</f>
        <v>7.7371120577240733</v>
      </c>
      <c r="CA281" s="435">
        <f>INPUT!CJ250</f>
        <v>-7.6538238271642971</v>
      </c>
      <c r="CB281" s="466">
        <f>INPUT!CK250</f>
        <v>8.7369337979094084</v>
      </c>
      <c r="CC281" s="435">
        <f>INPUT!CL250</f>
        <v>3.3870499419279998</v>
      </c>
      <c r="CD281" s="466">
        <f>INPUT!CM250</f>
        <v>9.1531223267750228</v>
      </c>
      <c r="CE281" s="435">
        <f>INPUT!CN250</f>
        <v>-16.377074422583394</v>
      </c>
      <c r="CF281" s="466">
        <f>INPUT!CO250</f>
        <v>7.5042158516020239</v>
      </c>
      <c r="CG281" s="435">
        <f>INPUT!CP250</f>
        <v>4.9675070949697808</v>
      </c>
      <c r="CH281" s="466">
        <f>INPUT!CQ250</f>
        <v>7.6593959731543624</v>
      </c>
      <c r="CI281" s="435">
        <f>INPUT!CR250</f>
        <v>-1.0044585627026814</v>
      </c>
      <c r="CJ281" s="466">
        <f>INPUT!CS250</f>
        <v>8.03347280334728</v>
      </c>
      <c r="CK281" s="435">
        <f>INPUT!CT250</f>
        <v>-8.0515774851178783</v>
      </c>
      <c r="CL281" s="443">
        <f>INPUT!CU250</f>
        <v>8.9358245329000816</v>
      </c>
      <c r="CM281" s="435">
        <f>INPUT!CV250</f>
        <v>-2.3740291685963144</v>
      </c>
      <c r="CN281" s="443">
        <f>INPUT!CW250</f>
        <v>7.3541167066346915</v>
      </c>
      <c r="CO281" s="435">
        <f>INPUT!CX250</f>
        <v>-2.0001975947332107</v>
      </c>
      <c r="CP281" s="443">
        <f>INPUT!CY250</f>
        <v>8.0542264752791066</v>
      </c>
      <c r="CQ281" s="435">
        <f>INPUT!CZ250</f>
        <v>5.1548516816286361</v>
      </c>
      <c r="CR281" s="443">
        <f>INPUT!DA250</f>
        <v>7.7716098334655035</v>
      </c>
      <c r="CS281" s="435">
        <f>INPUT!DB250</f>
        <v>-3.2596484271741999</v>
      </c>
      <c r="CT281" s="443">
        <f>INPUT!DC250</f>
        <v>9.375</v>
      </c>
      <c r="CU281" s="435">
        <f>INPUT!DD250</f>
        <v>4.9147727272727204</v>
      </c>
      <c r="CV281" s="443">
        <f>INPUT!DE250</f>
        <v>7.5675675675675684</v>
      </c>
      <c r="CW281" s="435">
        <f>INPUT!DF250</f>
        <v>2.9024676850764042</v>
      </c>
      <c r="CX281" s="443">
        <f>INPUT!DG250</f>
        <v>7.9659706109822119</v>
      </c>
      <c r="CY281" s="435">
        <f>INPUT!DH250</f>
        <v>-1.0957708299832225</v>
      </c>
      <c r="CZ281" s="443">
        <f>INPUT!DI250</f>
        <v>8.7159533073929953</v>
      </c>
      <c r="DA281" s="435">
        <f>INPUT!DJ250</f>
        <v>12.151195108393553</v>
      </c>
      <c r="DB281" s="443">
        <f>INPUT!DK250</f>
        <v>10.046367851622875</v>
      </c>
      <c r="DC281" s="435">
        <f>INPUT!DL250</f>
        <v>7.1612570839773459</v>
      </c>
      <c r="DD281" s="443">
        <f>INPUT!DM250</f>
        <v>8.2379862700228834</v>
      </c>
      <c r="DE281" s="435">
        <f>INPUT!DN250</f>
        <v>8.8591042824452302</v>
      </c>
      <c r="DF281" s="443">
        <f>INPUT!DO250</f>
        <v>8.5758039816232774</v>
      </c>
      <c r="DG281" s="435">
        <f>INPUT!DP250</f>
        <v>7.6554810508630888</v>
      </c>
      <c r="DH281" s="443">
        <f>INPUT!DQ250</f>
        <v>8.3781706379707916</v>
      </c>
      <c r="DI281" s="435">
        <f>INPUT!DR250</f>
        <v>-3.8754529482815325</v>
      </c>
      <c r="DJ281" s="443">
        <f>INPUT!DS250</f>
        <v>9.5593726661687839</v>
      </c>
      <c r="DK281" s="435">
        <f>INPUT!DT250</f>
        <v>-4.8474751536738081</v>
      </c>
      <c r="DL281" s="443">
        <f>INPUT!DU250</f>
        <v>8.4898572501878284</v>
      </c>
      <c r="DM281" s="435">
        <f>INPUT!DV250</f>
        <v>3.0574338425578107</v>
      </c>
      <c r="DN281" s="443">
        <f>INPUT!DW250</f>
        <v>8.4695393759286777</v>
      </c>
      <c r="DO281" s="435">
        <f>INPUT!DX250</f>
        <v>-1.2391212056888201</v>
      </c>
      <c r="DP281" s="443">
        <f>INPUT!DY250</f>
        <v>9.992486851990984</v>
      </c>
      <c r="DQ281" s="435">
        <f>INPUT!DZ250</f>
        <v>19.268122884773131</v>
      </c>
      <c r="DR281" s="443">
        <f>INPUT!EA250</f>
        <v>10.314557425018288</v>
      </c>
      <c r="DS281" s="435">
        <f>INPUT!EB250</f>
        <v>7.8999405632772302</v>
      </c>
      <c r="DT281" s="443">
        <f>INPUT!EC250</f>
        <v>8.5903083700440526</v>
      </c>
      <c r="DU281" s="435">
        <f>INPUT!ED250</f>
        <v>1.1831897391914481</v>
      </c>
      <c r="DV281" s="443">
        <f>INPUT!EE250</f>
        <v>8.4981684981684982</v>
      </c>
      <c r="DW281" s="435">
        <f>INPUT!EF250</f>
        <v>0.33802454855085262</v>
      </c>
      <c r="DX281" s="443">
        <f>INPUT!EG250</f>
        <v>9.1109478324761213</v>
      </c>
      <c r="DY281" s="435">
        <f>INPUT!EH250</f>
        <v>-8.8220183080773058</v>
      </c>
      <c r="DZ281" s="443">
        <f>INPUT!EI250</f>
        <v>10.071942446043165</v>
      </c>
      <c r="EA281" s="435">
        <f>INPUT!EJ250</f>
        <v>-2.3521608245318681</v>
      </c>
      <c r="EB281" s="443">
        <f>INPUT!EK250</f>
        <v>8.3573487031700289</v>
      </c>
      <c r="EC281" s="435">
        <f>INPUT!EL250</f>
        <v>-2.711889455405303</v>
      </c>
      <c r="ED281" s="443">
        <f>INPUT!EM250</f>
        <v>8.3273510409188809</v>
      </c>
      <c r="EE281" s="435">
        <f>INPUT!EN250</f>
        <v>-2.0100502512562679</v>
      </c>
      <c r="EF281" s="443">
        <f>INPUT!EO250</f>
        <v>9.4176851186196977</v>
      </c>
      <c r="EG281" s="435">
        <f>INPUT!EP250</f>
        <v>3.3666890842048991</v>
      </c>
      <c r="EH281" s="443">
        <f>INPUT!EQ250</f>
        <v>10.227662191225145</v>
      </c>
      <c r="EI281" s="435">
        <f>INPUT!ER250</f>
        <v>1.5460746128782343</v>
      </c>
      <c r="EJ281" s="443">
        <f>INPUT!ES250</f>
        <v>8.7703187592199807</v>
      </c>
      <c r="EK281" s="435">
        <f>INPUT!ET250</f>
        <v>4.9414003258390737</v>
      </c>
      <c r="EL281" s="443">
        <f>INPUT!EU250</f>
        <v>8.7259892474536969</v>
      </c>
      <c r="EM281" s="435">
        <f>INPUT!EV250</f>
        <v>4.7870950146810198</v>
      </c>
      <c r="EN281" s="443">
        <f>INPUT!EW250</f>
        <v>9.0639414807286318</v>
      </c>
      <c r="EO281" s="435">
        <f>INPUT!EX250</f>
        <v>-3.7561633611181144</v>
      </c>
      <c r="EQ281" s="443">
        <f>INPUT!FF250</f>
        <v>8.0437580437580447</v>
      </c>
      <c r="ER281" s="435">
        <f>INPUT!FG250</f>
        <v>4.0326040326040369</v>
      </c>
      <c r="ES281" s="443">
        <f>INPUT!FH250</f>
        <v>8.1344902386117131</v>
      </c>
      <c r="ET281" s="435">
        <f>INPUT!FI250</f>
        <v>1.1279826464207998</v>
      </c>
      <c r="EU281" s="443">
        <f>INPUT!FJ250</f>
        <v>7.9207920792079207</v>
      </c>
      <c r="EV281" s="435">
        <f>INPUT!FK250</f>
        <v>-2.627062706270622</v>
      </c>
      <c r="EW281" s="443">
        <f>INPUT!FL250</f>
        <v>8.0570547417116423</v>
      </c>
      <c r="EX281" s="435">
        <f>INPUT!FM250</f>
        <v>1.7203161141094769</v>
      </c>
      <c r="EY281" s="443">
        <f>INPUT!FN250</f>
        <v>8.3503749147920932</v>
      </c>
      <c r="EZ281" s="435">
        <f>INPUT!FO250</f>
        <v>3.6405384161277032</v>
      </c>
      <c r="FA281" s="443">
        <f>INPUT!FP250</f>
        <v>7.9506933744221877</v>
      </c>
      <c r="FB281" s="435">
        <f>INPUT!FQ250</f>
        <v>-4.7863903650828714</v>
      </c>
      <c r="FC281" s="443">
        <f>INPUT!FR250</f>
        <v>8.1644144144144146</v>
      </c>
      <c r="FD281" s="435">
        <f>INPUT!FS250</f>
        <v>2.6880805223828519</v>
      </c>
      <c r="FE281" s="443">
        <f>INPUT!FT250</f>
        <v>8.2063008130081307</v>
      </c>
      <c r="FF281" s="435">
        <f>INPUT!FU250</f>
        <v>0.51303616484441594</v>
      </c>
      <c r="FG281" s="443">
        <f>INPUT!FV250</f>
        <v>8.6610486891385765</v>
      </c>
      <c r="FH281" s="435">
        <f>INPUT!FW250</f>
        <v>5.5414478032490333</v>
      </c>
      <c r="FI281" s="443">
        <f>INPUT!FX250</f>
        <v>9.4305649336034207</v>
      </c>
      <c r="FJ281" s="435">
        <f>INPUT!FY250</f>
        <v>8.8847929631184144</v>
      </c>
      <c r="FK281" s="443">
        <f>INPUT!FZ250</f>
        <v>8.6390687332417766</v>
      </c>
      <c r="FL281" s="435">
        <f>INPUT!GA250</f>
        <v>-8.3928821436916152</v>
      </c>
      <c r="FM281" s="443">
        <f>INPUT!GB250</f>
        <v>8.0830873049346277</v>
      </c>
      <c r="FN281" s="435">
        <f>INPUT!GC250</f>
        <v>-6.4356639063168908</v>
      </c>
      <c r="FO281" s="443">
        <f>INPUT!GD250</f>
        <v>8.0248148889333599</v>
      </c>
      <c r="FP281" s="435">
        <f>INPUT!GE250</f>
        <v>-0.72091781027396884</v>
      </c>
      <c r="FQ281" s="443">
        <f>INPUT!GF250</f>
        <v>8.4028721133320392</v>
      </c>
      <c r="FR281" s="435">
        <f>INPUT!GG250</f>
        <v>4.7111021204992554</v>
      </c>
      <c r="FS281" s="443">
        <f>INPUT!GH250</f>
        <v>8.8066001534919423</v>
      </c>
      <c r="FT281" s="435">
        <f>INPUT!GI250</f>
        <v>4.804643397099273</v>
      </c>
      <c r="FU281" s="443">
        <f>INPUT!GJ250</f>
        <v>9.1266130540490007</v>
      </c>
      <c r="FV281" s="435">
        <f>INPUT!GK250</f>
        <v>3.6337848315977972</v>
      </c>
      <c r="FW281" s="443">
        <f>INPUT!GL250</f>
        <v>9.1292392300641616</v>
      </c>
      <c r="FX281" s="435">
        <f>INPUT!GM250</f>
        <v>2.8774924493979448E-2</v>
      </c>
      <c r="FY281" s="443">
        <f>INPUT!GN250</f>
        <v>9.0435095289464229</v>
      </c>
      <c r="FZ281" s="435">
        <f>INPUT!GO250</f>
        <v>-0.93906730842824304</v>
      </c>
      <c r="GA281" s="443">
        <f>INPUT!GP250</f>
        <v>9.195356506584524</v>
      </c>
      <c r="GB281" s="435">
        <f>INPUT!GQ250</f>
        <v>1.6790713511394051</v>
      </c>
      <c r="GC281" s="443">
        <f>INPUT!GR250</f>
        <v>8.6435990622651602</v>
      </c>
      <c r="GD281" s="435">
        <f>INPUT!GS250</f>
        <v>-6.0003920883792468</v>
      </c>
      <c r="GE281" s="443">
        <f>INPUT!GT250</f>
        <v>8.1283041817278328</v>
      </c>
      <c r="GF281" s="435">
        <f>INPUT!GU250</f>
        <v>-5.9615777736257929</v>
      </c>
      <c r="GG281" s="443">
        <f>INPUT!GV250</f>
        <v>7.7306132179905758</v>
      </c>
      <c r="GH281" s="435">
        <f>INPUT!GW250</f>
        <v>-4.8926683210411053</v>
      </c>
      <c r="GI281" s="443">
        <f>INPUT!GX250</f>
        <v>7.4217126951303838</v>
      </c>
      <c r="GJ281" s="435">
        <f>INPUT!GY250</f>
        <v>-3.9958087948485543</v>
      </c>
      <c r="GK281" s="435">
        <f>INPUT!GZ250</f>
        <v>-3.8756474668327989</v>
      </c>
      <c r="GL281" s="436"/>
    </row>
    <row r="282" spans="1:194" ht="12" hidden="1" customHeight="1" outlineLevel="1" x14ac:dyDescent="0.2">
      <c r="A282" s="433" t="s">
        <v>18</v>
      </c>
      <c r="B282" s="466">
        <f>INPUT!K251</f>
        <v>6.4327485380116958</v>
      </c>
      <c r="C282" s="435">
        <f>INPUT!L251</f>
        <v>1.5455304928989166</v>
      </c>
      <c r="D282" s="466">
        <f>INPUT!M251</f>
        <v>7.3724007561436666</v>
      </c>
      <c r="E282" s="435">
        <f>INPUT!N251</f>
        <v>6.3052625160070486</v>
      </c>
      <c r="F282" s="466">
        <f>INPUT!O251</f>
        <v>6.5454545454545459</v>
      </c>
      <c r="G282" s="435">
        <f>INPUT!P251</f>
        <v>-1.3958944281524888</v>
      </c>
      <c r="H282" s="466">
        <f>INPUT!Q251</f>
        <v>7.4600355239786849</v>
      </c>
      <c r="I282" s="435">
        <f>INPUT!R251</f>
        <v>2.5222024866784931</v>
      </c>
      <c r="J282" s="466">
        <f>INPUT!S251</f>
        <v>6.9306930693069315</v>
      </c>
      <c r="K282" s="435">
        <f>INPUT!T251</f>
        <v>7.7407740774077638</v>
      </c>
      <c r="L282" s="466">
        <f>INPUT!U251</f>
        <v>6.8580542264752795</v>
      </c>
      <c r="M282" s="435">
        <f>INPUT!V251</f>
        <v>-6.9766490819122229</v>
      </c>
      <c r="N282" s="466">
        <f>INPUT!W251</f>
        <v>6.4220183486238538</v>
      </c>
      <c r="O282" s="435">
        <f>INPUT!X251</f>
        <v>-1.885830784913356</v>
      </c>
      <c r="P282" s="466">
        <f>INPUT!Y251</f>
        <v>7.2700296735905043</v>
      </c>
      <c r="Q282" s="435">
        <f>INPUT!Z251</f>
        <v>-2.5469831849653679</v>
      </c>
      <c r="R282" s="466">
        <f>INPUT!AA251</f>
        <v>7.0028011204481793</v>
      </c>
      <c r="S282" s="435">
        <f>INPUT!AB251</f>
        <v>1.0404161664665734</v>
      </c>
      <c r="T282" s="466">
        <f>INPUT!AC251</f>
        <v>7.0151306740027506</v>
      </c>
      <c r="U282" s="435">
        <f>INPUT!AD251</f>
        <v>2.290393781388933</v>
      </c>
      <c r="V282" s="466">
        <f>INPUT!AE251</f>
        <v>6.3576158940397347</v>
      </c>
      <c r="W282" s="435">
        <f>INPUT!AF251</f>
        <v>-1.0028382213812859</v>
      </c>
      <c r="X282" s="466">
        <f>INPUT!AG251</f>
        <v>7.782101167315175</v>
      </c>
      <c r="Y282" s="435">
        <f>INPUT!AH251</f>
        <v>7.0435956483760886</v>
      </c>
      <c r="Z282" s="466">
        <f>INPUT!AI251</f>
        <v>7.2839506172839501</v>
      </c>
      <c r="AA282" s="435">
        <f>INPUT!AJ251</f>
        <v>4.0148148148148044</v>
      </c>
      <c r="AB282" s="466">
        <f>INPUT!AK251</f>
        <v>7.3760580411124543</v>
      </c>
      <c r="AC282" s="435">
        <f>INPUT!AL251</f>
        <v>5.1449842331128259</v>
      </c>
      <c r="AD282" s="466">
        <f>INPUT!AM251</f>
        <v>6.9657615112160567</v>
      </c>
      <c r="AE282" s="435">
        <f>INPUT!AN251</f>
        <v>9.5656237701692284</v>
      </c>
      <c r="AF282" s="466">
        <f>INPUT!AO251</f>
        <v>7.7012835472578773</v>
      </c>
      <c r="AG282" s="435">
        <f>INPUT!AP251</f>
        <v>-1.0385064177362735</v>
      </c>
      <c r="AH282" s="466">
        <f>INPUT!AQ251</f>
        <v>7.1829405162738507</v>
      </c>
      <c r="AI282" s="435">
        <f>INPUT!AR251</f>
        <v>-1.3867488443759401</v>
      </c>
      <c r="AJ282" s="466">
        <f>INPUT!AS251</f>
        <v>6.813186813186813</v>
      </c>
      <c r="AK282" s="435">
        <f>INPUT!AT251</f>
        <v>-7.6310574671230373</v>
      </c>
      <c r="AL282" s="466">
        <f>INPUT!AU251</f>
        <v>6.4585575888051663</v>
      </c>
      <c r="AM282" s="435">
        <f>INPUT!AV251</f>
        <v>-7.2813851234241334</v>
      </c>
      <c r="AN282" s="466">
        <f>INPUT!AW251</f>
        <v>7.6190476190476195</v>
      </c>
      <c r="AO282" s="435">
        <f>INPUT!AX251</f>
        <v>-1.0678210678210731</v>
      </c>
      <c r="AP282" s="466">
        <f>INPUT!AY251</f>
        <v>7.6530612244897958</v>
      </c>
      <c r="AQ282" s="435">
        <f>INPUT!AZ251</f>
        <v>6.5449617346938549</v>
      </c>
      <c r="AR282" s="466">
        <f>INPUT!BA251</f>
        <v>7.042253521126761</v>
      </c>
      <c r="AS282" s="435">
        <f>INPUT!BB251</f>
        <v>3.3621081326669744</v>
      </c>
      <c r="AT282" s="466">
        <f>INPUT!BC251</f>
        <v>6.6601371204701278</v>
      </c>
      <c r="AU282" s="435">
        <f>INPUT!BD251</f>
        <v>3.1211230819458313</v>
      </c>
      <c r="AV282" s="466">
        <f>INPUT!BE251</f>
        <v>7.4540174249757989</v>
      </c>
      <c r="AW282" s="435">
        <f>INPUT!BF251</f>
        <v>-2.166021297192644</v>
      </c>
      <c r="AX282" s="466">
        <f>INPUT!BG251</f>
        <v>7.3732718894009217</v>
      </c>
      <c r="AY282" s="435">
        <f>INPUT!BH251</f>
        <v>-3.6559139784946182</v>
      </c>
      <c r="AZ282" s="466">
        <f>INPUT!BI251</f>
        <v>7.1883530482256592</v>
      </c>
      <c r="BA282" s="435">
        <f>INPUT!BJ251</f>
        <v>2.0746132848043608</v>
      </c>
      <c r="BB282" s="466">
        <f>INPUT!BK251</f>
        <v>6.7736185383244205</v>
      </c>
      <c r="BC282" s="435">
        <f>INPUT!BL251</f>
        <v>1.703890112194606</v>
      </c>
      <c r="BD282" s="466">
        <f>INPUT!BM251</f>
        <v>7.7192982456140351</v>
      </c>
      <c r="BE282" s="435">
        <f>INPUT!BN251</f>
        <v>3.5588972431077615</v>
      </c>
      <c r="BF282" s="466">
        <f>INPUT!BO251</f>
        <v>8.0782312925170068</v>
      </c>
      <c r="BG282" s="435">
        <f>INPUT!BP251</f>
        <v>9.5610119047619069</v>
      </c>
      <c r="BH282" s="466">
        <f>INPUT!BQ251</f>
        <v>7.1368597816960531</v>
      </c>
      <c r="BI282" s="435">
        <f>INPUT!BR251</f>
        <v>-0.71634303691185952</v>
      </c>
      <c r="BJ282" s="466">
        <f>INPUT!BS251</f>
        <v>7.2787427626137307</v>
      </c>
      <c r="BK282" s="435">
        <f>INPUT!BT251</f>
        <v>7.4572286796395604</v>
      </c>
      <c r="BL282" s="466">
        <f>INPUT!BU251</f>
        <v>8.4227910817506189</v>
      </c>
      <c r="BM282" s="435">
        <f>INPUT!BV251</f>
        <v>9.1134299226784741</v>
      </c>
      <c r="BN282" s="466">
        <f>INPUT!BW251</f>
        <v>10.24390243902439</v>
      </c>
      <c r="BO282" s="435">
        <f>INPUT!BX251</f>
        <v>26.808729139922981</v>
      </c>
      <c r="BP282" s="466">
        <f>INPUT!BY251</f>
        <v>8.5036794766966484</v>
      </c>
      <c r="BQ282" s="435">
        <f>INPUT!BZ251</f>
        <v>19.15155596171423</v>
      </c>
      <c r="BR282" s="466">
        <f>INPUT!CA251</f>
        <v>7.5242718446601939</v>
      </c>
      <c r="BS282" s="435">
        <f>INPUT!CB251</f>
        <v>3.3732347749337865</v>
      </c>
      <c r="BT282" s="466">
        <f>INPUT!CC251</f>
        <v>7.59493670886076</v>
      </c>
      <c r="BU282" s="435">
        <f>INPUT!CD251</f>
        <v>-9.8287416232315632</v>
      </c>
      <c r="BV282" s="466">
        <f>INPUT!CE251</f>
        <v>9.7962382445141056</v>
      </c>
      <c r="BW282" s="435">
        <f>INPUT!CF251</f>
        <v>-4.3700552321242032</v>
      </c>
      <c r="BX282" s="466">
        <f>INPUT!CG251</f>
        <v>6.3813229571984431</v>
      </c>
      <c r="BY282" s="435">
        <f>INPUT!CH251</f>
        <v>-24.958096378329852</v>
      </c>
      <c r="BZ282" s="466">
        <f>INPUT!CI251</f>
        <v>6.897620708362397</v>
      </c>
      <c r="CA282" s="435">
        <f>INPUT!CJ251</f>
        <v>-8.3283957469255547</v>
      </c>
      <c r="CB282" s="466">
        <f>INPUT!CK251</f>
        <v>7.7451737451737444</v>
      </c>
      <c r="CC282" s="435">
        <f>INPUT!CL251</f>
        <v>1.9781209781209563</v>
      </c>
      <c r="CD282" s="466">
        <f>INPUT!CM251</f>
        <v>8.1306990881458976</v>
      </c>
      <c r="CE282" s="435">
        <f>INPUT!CN251</f>
        <v>-17.001823708206665</v>
      </c>
      <c r="CF282" s="466">
        <f>INPUT!CO251</f>
        <v>6.656694091249066</v>
      </c>
      <c r="CG282" s="435">
        <f>INPUT!CP251</f>
        <v>4.3152671616469629</v>
      </c>
      <c r="CH282" s="466">
        <f>INPUT!CQ251</f>
        <v>6.8032786885245899</v>
      </c>
      <c r="CI282" s="435">
        <f>INPUT!CR251</f>
        <v>-1.3677472831092441</v>
      </c>
      <c r="CJ282" s="466">
        <f>INPUT!CS251</f>
        <v>7.1269487750556788</v>
      </c>
      <c r="CK282" s="435">
        <f>INPUT!CT251</f>
        <v>-7.9820671615443146</v>
      </c>
      <c r="CL282" s="443">
        <f>INPUT!CU251</f>
        <v>7.9422382671480145</v>
      </c>
      <c r="CM282" s="435">
        <f>INPUT!CV251</f>
        <v>-2.3178919666655529</v>
      </c>
      <c r="CN282" s="443">
        <f>INPUT!CW251</f>
        <v>6.5433854907539111</v>
      </c>
      <c r="CO282" s="435">
        <f>INPUT!CX251</f>
        <v>-1.7021752681126046</v>
      </c>
      <c r="CP282" s="443">
        <f>INPUT!CY251</f>
        <v>7.1529745042492916</v>
      </c>
      <c r="CQ282" s="435">
        <f>INPUT!CZ251</f>
        <v>5.1401071708932156</v>
      </c>
      <c r="CR282" s="443">
        <f>INPUT!DA251</f>
        <v>6.8771929824561404</v>
      </c>
      <c r="CS282" s="435">
        <f>INPUT!DB251</f>
        <v>-3.5043859649122711</v>
      </c>
      <c r="CT282" s="443">
        <f>INPUT!DC251</f>
        <v>8.3449235048678716</v>
      </c>
      <c r="CU282" s="435">
        <f>INPUT!DD251</f>
        <v>5.070173220381835</v>
      </c>
      <c r="CV282" s="443">
        <f>INPUT!DE251</f>
        <v>6.7400275103163683</v>
      </c>
      <c r="CW282" s="435">
        <f>INPUT!DF251</f>
        <v>3.0052030380958161</v>
      </c>
      <c r="CX282" s="443">
        <f>INPUT!DG251</f>
        <v>7.0887818306951136</v>
      </c>
      <c r="CY282" s="435">
        <f>INPUT!DH251</f>
        <v>-0.89742628770791422</v>
      </c>
      <c r="CZ282" s="443">
        <f>INPUT!DI251</f>
        <v>7.7455048409405256</v>
      </c>
      <c r="DA282" s="435">
        <f>INPUT!DJ251</f>
        <v>12.625963248369887</v>
      </c>
      <c r="DB282" s="443">
        <f>INPUT!DK251</f>
        <v>8.934707903780069</v>
      </c>
      <c r="DC282" s="435">
        <f>INPUT!DL251</f>
        <v>7.0675830469645096</v>
      </c>
      <c r="DD282" s="443">
        <f>INPUT!DM251</f>
        <v>7.3319755600814664</v>
      </c>
      <c r="DE282" s="435">
        <f>INPUT!DN251</f>
        <v>8.7825761669229951</v>
      </c>
      <c r="DF282" s="443">
        <f>INPUT!DO251</f>
        <v>7.6294277929155312</v>
      </c>
      <c r="DG282" s="435">
        <f>INPUT!DP251</f>
        <v>7.6267823602550244</v>
      </c>
      <c r="DH282" s="443">
        <f>INPUT!DQ251</f>
        <v>7.4504442925495562</v>
      </c>
      <c r="DI282" s="435">
        <f>INPUT!DR251</f>
        <v>-3.8094424372619784</v>
      </c>
      <c r="DJ282" s="443">
        <f>INPUT!DS251</f>
        <v>8.4880636604774526</v>
      </c>
      <c r="DK282" s="435">
        <f>INPUT!DT251</f>
        <v>-4.9989798000408259</v>
      </c>
      <c r="DL282" s="443">
        <f>INPUT!DU251</f>
        <v>7.5283144570286478</v>
      </c>
      <c r="DM282" s="435">
        <f>INPUT!DV251</f>
        <v>2.6778444000296053</v>
      </c>
      <c r="DN282" s="443">
        <f>INPUT!DW251</f>
        <v>7.5</v>
      </c>
      <c r="DO282" s="435">
        <f>INPUT!DX251</f>
        <v>-1.6964285714285654</v>
      </c>
      <c r="DP282" s="443">
        <f>INPUT!DY251</f>
        <v>8.8430851063829792</v>
      </c>
      <c r="DQ282" s="435">
        <f>INPUT!DZ251</f>
        <v>18.692050556314665</v>
      </c>
      <c r="DR282" s="443">
        <f>INPUT!EA251</f>
        <v>9.1321243523316067</v>
      </c>
      <c r="DS282" s="435">
        <f>INPUT!EB251</f>
        <v>7.5878400259067558</v>
      </c>
      <c r="DT282" s="443">
        <f>INPUT!EC251</f>
        <v>7.6072821846553964</v>
      </c>
      <c r="DU282" s="435">
        <f>INPUT!ED251</f>
        <v>1.0489430014845036</v>
      </c>
      <c r="DV282" s="443">
        <f>INPUT!EE251</f>
        <v>7.5226977950713358</v>
      </c>
      <c r="DW282" s="435">
        <f>INPUT!EF251</f>
        <v>0.30263726761781129</v>
      </c>
      <c r="DX282" s="443">
        <f>INPUT!EG251</f>
        <v>8.0362929358392741</v>
      </c>
      <c r="DY282" s="435">
        <f>INPUT!EH251</f>
        <v>-9.1234242443438482</v>
      </c>
      <c r="DZ282" s="443">
        <f>INPUT!EI251</f>
        <v>8.9228808158062467</v>
      </c>
      <c r="EA282" s="435">
        <f>INPUT!EJ251</f>
        <v>-2.2912909247883362</v>
      </c>
      <c r="EB282" s="443">
        <f>INPUT!EK251</f>
        <v>7.3932441045251744</v>
      </c>
      <c r="EC282" s="435">
        <f>INPUT!EL251</f>
        <v>-2.8135945917972749</v>
      </c>
      <c r="ED282" s="443">
        <f>INPUT!EM251</f>
        <v>7.3650793650793647</v>
      </c>
      <c r="EE282" s="435">
        <f>INPUT!EN251</f>
        <v>-2.0952380952380945</v>
      </c>
      <c r="EF282" s="443">
        <f>INPUT!EO251</f>
        <v>8.3174603174603181</v>
      </c>
      <c r="EG282" s="435">
        <f>INPUT!EP251</f>
        <v>3.4987199180747552</v>
      </c>
      <c r="EH282" s="443">
        <f>INPUT!EQ251</f>
        <v>9.0785451215740753</v>
      </c>
      <c r="EI282" s="435">
        <f>INPUT!ER251</f>
        <v>1.7445521124980212</v>
      </c>
      <c r="EJ282" s="443">
        <f>INPUT!ES251</f>
        <v>7.7849431698483214</v>
      </c>
      <c r="EK282" s="435">
        <f>INPUT!ET251</f>
        <v>5.2980675301036007</v>
      </c>
      <c r="EL282" s="443">
        <f>INPUT!EU251</f>
        <v>7.7456264146672966</v>
      </c>
      <c r="EM282" s="435">
        <f>INPUT!EV251</f>
        <v>5.1669103715602738</v>
      </c>
      <c r="EN282" s="443">
        <f>INPUT!EW251</f>
        <v>8.0403059359752973</v>
      </c>
      <c r="EO282" s="435">
        <f>INPUT!EX251</f>
        <v>-3.3321996247244856</v>
      </c>
      <c r="EQ282" s="443">
        <f>INPUT!FF251</f>
        <v>6.8045726728361453</v>
      </c>
      <c r="ER282" s="435">
        <f>INPUT!FG251</f>
        <v>4.0775591673795297</v>
      </c>
      <c r="ES282" s="443">
        <f>INPUT!FH251</f>
        <v>6.9605568445475638</v>
      </c>
      <c r="ET282" s="435">
        <f>INPUT!FI251</f>
        <v>2.2923433874709964</v>
      </c>
      <c r="EU282" s="443">
        <f>INPUT!FJ251</f>
        <v>6.872315501757126</v>
      </c>
      <c r="EV282" s="435">
        <f>INPUT!FK251</f>
        <v>-1.2677339580892899</v>
      </c>
      <c r="EW282" s="443">
        <f>INPUT!FL251</f>
        <v>7.0441523424334349</v>
      </c>
      <c r="EX282" s="435">
        <f>INPUT!FM251</f>
        <v>2.500421300977429</v>
      </c>
      <c r="EY282" s="443">
        <f>INPUT!FN251</f>
        <v>7.3331337922777617</v>
      </c>
      <c r="EZ282" s="435">
        <f>INPUT!FO251</f>
        <v>4.1024304386991339</v>
      </c>
      <c r="FA282" s="443">
        <f>INPUT!FP251</f>
        <v>7.0204081632653059</v>
      </c>
      <c r="FB282" s="435">
        <f>INPUT!FQ251</f>
        <v>-4.2645564348188341</v>
      </c>
      <c r="FC282" s="443">
        <f>INPUT!FR251</f>
        <v>7.1996027805362459</v>
      </c>
      <c r="FD282" s="435">
        <f>INPUT!FS251</f>
        <v>2.5524814669407148</v>
      </c>
      <c r="FE282" s="443">
        <f>INPUT!FT251</f>
        <v>7.2649572649572658</v>
      </c>
      <c r="FF282" s="435">
        <f>INPUT!FU251</f>
        <v>0.90775125257884781</v>
      </c>
      <c r="FG282" s="443">
        <f>INPUT!FV251</f>
        <v>7.7292667641529142</v>
      </c>
      <c r="FH282" s="435">
        <f>INPUT!FW251</f>
        <v>6.3910836948106953</v>
      </c>
      <c r="FI282" s="443">
        <f>INPUT!FX251</f>
        <v>8.4595194831415306</v>
      </c>
      <c r="FJ282" s="435">
        <f>INPUT!FY251</f>
        <v>9.4478912589148756</v>
      </c>
      <c r="FK282" s="443">
        <f>INPUT!FZ251</f>
        <v>7.7006781571225922</v>
      </c>
      <c r="FL282" s="435">
        <f>INPUT!GA251</f>
        <v>-8.9702651259470194</v>
      </c>
      <c r="FM282" s="443">
        <f>INPUT!GB251</f>
        <v>7.1752152751778357</v>
      </c>
      <c r="FN282" s="435">
        <f>INPUT!GC251</f>
        <v>-6.8235923021758733</v>
      </c>
      <c r="FO282" s="443">
        <f>INPUT!GD251</f>
        <v>7.1250888415067521</v>
      </c>
      <c r="FP282" s="435">
        <f>INPUT!GE251</f>
        <v>-0.69860529264526017</v>
      </c>
      <c r="FQ282" s="443">
        <f>INPUT!GF251</f>
        <v>7.4771196684510448</v>
      </c>
      <c r="FR282" s="435">
        <f>INPUT!GG251</f>
        <v>4.9407219302805006</v>
      </c>
      <c r="FS282" s="443">
        <f>INPUT!GH251</f>
        <v>7.8341013824884786</v>
      </c>
      <c r="FT282" s="435">
        <f>INPUT!GI251</f>
        <v>4.7743212609486774</v>
      </c>
      <c r="FU282" s="443">
        <f>INPUT!GJ251</f>
        <v>8.0888446875517985</v>
      </c>
      <c r="FV282" s="435">
        <f>INPUT!GK251</f>
        <v>3.2517233646317978</v>
      </c>
      <c r="FW282" s="443">
        <f>INPUT!GL251</f>
        <v>8.0752391762607427</v>
      </c>
      <c r="FX282" s="435">
        <f>INPUT!GM251</f>
        <v>-0.16820092135028109</v>
      </c>
      <c r="FY282" s="443">
        <f>INPUT!GN251</f>
        <v>7.9993638676844778</v>
      </c>
      <c r="FZ282" s="435">
        <f>INPUT!GO251</f>
        <v>-0.93960447387515522</v>
      </c>
      <c r="GA282" s="443">
        <f>INPUT!GP251</f>
        <v>8.1608759457547482</v>
      </c>
      <c r="GB282" s="435">
        <f>INPUT!GQ251</f>
        <v>2.0190615246637345</v>
      </c>
      <c r="GC282" s="443">
        <f>INPUT!GR251</f>
        <v>7.6755744748315244</v>
      </c>
      <c r="GD282" s="435">
        <f>INPUT!GS251</f>
        <v>-5.9466835931463402</v>
      </c>
      <c r="GE282" s="443">
        <f>INPUT!GT251</f>
        <v>7.2250364565421537</v>
      </c>
      <c r="GF282" s="435">
        <f>INPUT!GU251</f>
        <v>-5.8697628401196633</v>
      </c>
      <c r="GG282" s="443">
        <f>INPUT!GV251</f>
        <v>6.8771025583050722</v>
      </c>
      <c r="GH282" s="435">
        <f>INPUT!GW251</f>
        <v>-4.815669793915478</v>
      </c>
      <c r="GI282" s="443">
        <f>INPUT!GX251</f>
        <v>6.6071382472224061</v>
      </c>
      <c r="GJ282" s="435">
        <f>INPUT!GY251</f>
        <v>-3.92555307695166</v>
      </c>
      <c r="GK282" s="435">
        <f>INPUT!GZ251</f>
        <v>-3.7520277869718455</v>
      </c>
      <c r="GL282" s="436"/>
    </row>
    <row r="283" spans="1:194" ht="12" hidden="1" customHeight="1" outlineLevel="1" x14ac:dyDescent="0.2">
      <c r="B283" s="436"/>
      <c r="C283" s="435"/>
      <c r="D283" s="436"/>
      <c r="E283" s="435"/>
      <c r="F283" s="436"/>
      <c r="G283" s="435"/>
      <c r="H283" s="436"/>
      <c r="I283" s="435"/>
      <c r="J283" s="436"/>
      <c r="K283" s="435"/>
      <c r="L283" s="436"/>
      <c r="M283" s="435"/>
      <c r="N283" s="436"/>
      <c r="O283" s="435"/>
      <c r="P283" s="436"/>
      <c r="Q283" s="435"/>
      <c r="R283" s="436"/>
      <c r="S283" s="435"/>
      <c r="T283" s="436"/>
      <c r="U283" s="435"/>
      <c r="V283" s="436"/>
      <c r="W283" s="435"/>
      <c r="X283" s="436"/>
      <c r="Y283" s="435"/>
      <c r="Z283" s="436"/>
      <c r="AA283" s="435"/>
      <c r="AB283" s="436"/>
      <c r="AC283" s="435"/>
      <c r="AD283" s="436"/>
      <c r="AE283" s="435"/>
      <c r="AF283" s="436"/>
      <c r="AG283" s="435"/>
      <c r="AH283" s="436"/>
      <c r="AI283" s="435"/>
      <c r="AJ283" s="436"/>
      <c r="AK283" s="435"/>
      <c r="AL283" s="436"/>
      <c r="AM283" s="435"/>
      <c r="AN283" s="436"/>
      <c r="AO283" s="435"/>
      <c r="AP283" s="436"/>
      <c r="AQ283" s="435"/>
      <c r="AR283" s="436"/>
      <c r="AS283" s="435"/>
      <c r="AT283" s="436"/>
      <c r="AU283" s="435"/>
      <c r="AV283" s="436"/>
      <c r="AW283" s="435"/>
      <c r="AX283" s="436"/>
      <c r="AY283" s="435"/>
      <c r="AZ283" s="436"/>
      <c r="BA283" s="435"/>
      <c r="BB283" s="436"/>
      <c r="BC283" s="435"/>
      <c r="BD283" s="436"/>
      <c r="BE283" s="435"/>
      <c r="BF283" s="436"/>
      <c r="BG283" s="435"/>
      <c r="BH283" s="436"/>
      <c r="BI283" s="435"/>
      <c r="BJ283" s="436"/>
      <c r="BK283" s="435"/>
      <c r="BL283" s="436"/>
      <c r="BM283" s="435"/>
      <c r="BN283" s="436"/>
      <c r="BO283" s="435"/>
      <c r="BP283" s="436"/>
      <c r="BQ283" s="435"/>
      <c r="BR283" s="436"/>
      <c r="BS283" s="435"/>
      <c r="BT283" s="436"/>
      <c r="BU283" s="435"/>
      <c r="BV283" s="436"/>
      <c r="BW283" s="435"/>
      <c r="BX283" s="436"/>
      <c r="BY283" s="435"/>
      <c r="BZ283" s="436"/>
      <c r="CA283" s="435"/>
      <c r="CB283" s="436"/>
      <c r="CC283" s="435"/>
      <c r="CD283" s="436"/>
      <c r="CE283" s="435"/>
      <c r="CF283" s="436"/>
      <c r="CG283" s="435"/>
      <c r="CH283" s="436"/>
      <c r="CI283" s="435"/>
      <c r="CJ283" s="436"/>
      <c r="CK283" s="435"/>
      <c r="CL283" s="436"/>
      <c r="CM283" s="435"/>
      <c r="CN283" s="436"/>
      <c r="CO283" s="435"/>
      <c r="CP283" s="436"/>
      <c r="CQ283" s="435"/>
      <c r="CR283" s="436"/>
      <c r="CS283" s="435"/>
      <c r="CT283" s="436"/>
      <c r="CU283" s="435"/>
      <c r="CV283" s="436"/>
      <c r="CW283" s="435"/>
      <c r="CX283" s="436"/>
      <c r="CY283" s="435"/>
      <c r="CZ283" s="436"/>
      <c r="DA283" s="435"/>
      <c r="DB283" s="436"/>
      <c r="DC283" s="435"/>
      <c r="DD283" s="436"/>
      <c r="DE283" s="435"/>
      <c r="DF283" s="436"/>
      <c r="DG283" s="435"/>
      <c r="DH283" s="436"/>
      <c r="DI283" s="435"/>
      <c r="DJ283" s="436"/>
      <c r="DK283" s="435"/>
      <c r="DL283" s="436"/>
      <c r="DM283" s="435"/>
      <c r="DN283" s="436"/>
      <c r="DO283" s="435"/>
      <c r="DP283" s="436"/>
      <c r="DQ283" s="435"/>
      <c r="DR283" s="436"/>
      <c r="DS283" s="435"/>
      <c r="DT283" s="436"/>
      <c r="DU283" s="435"/>
      <c r="DV283" s="436"/>
      <c r="DW283" s="435"/>
      <c r="DX283" s="436"/>
      <c r="DY283" s="435"/>
      <c r="DZ283" s="436"/>
      <c r="EA283" s="435"/>
      <c r="EB283" s="436"/>
      <c r="EC283" s="435"/>
      <c r="ED283" s="436"/>
      <c r="EE283" s="435"/>
      <c r="EF283" s="436"/>
      <c r="EG283" s="435"/>
      <c r="EH283" s="436"/>
      <c r="EI283" s="435"/>
      <c r="EJ283" s="436"/>
      <c r="EK283" s="435"/>
      <c r="EL283" s="436"/>
      <c r="EM283" s="435"/>
      <c r="EN283" s="436"/>
      <c r="EO283" s="435"/>
      <c r="EQ283" s="436"/>
      <c r="ER283" s="435"/>
      <c r="ES283" s="436"/>
      <c r="ET283" s="435"/>
      <c r="EU283" s="436"/>
      <c r="EV283" s="435"/>
      <c r="EW283" s="436"/>
      <c r="EX283" s="435"/>
      <c r="EY283" s="436"/>
      <c r="EZ283" s="435"/>
      <c r="FA283" s="436"/>
      <c r="FB283" s="435"/>
      <c r="FC283" s="436"/>
      <c r="FD283" s="435"/>
      <c r="FE283" s="436"/>
      <c r="FF283" s="435"/>
      <c r="FG283" s="436"/>
      <c r="FH283" s="435"/>
      <c r="FI283" s="436"/>
      <c r="FJ283" s="435"/>
      <c r="FK283" s="436"/>
      <c r="FL283" s="435"/>
      <c r="FM283" s="436"/>
      <c r="FN283" s="435"/>
      <c r="FO283" s="436"/>
      <c r="FP283" s="435"/>
      <c r="FQ283" s="436"/>
      <c r="FR283" s="435"/>
      <c r="FS283" s="436"/>
      <c r="FT283" s="435"/>
      <c r="FU283" s="436"/>
      <c r="FV283" s="435"/>
      <c r="FW283" s="436"/>
      <c r="FX283" s="435"/>
      <c r="FY283" s="436"/>
      <c r="FZ283" s="435"/>
      <c r="GA283" s="436"/>
      <c r="GB283" s="435"/>
      <c r="GC283" s="436"/>
      <c r="GD283" s="435"/>
      <c r="GE283" s="436"/>
      <c r="GF283" s="435"/>
      <c r="GG283" s="436"/>
      <c r="GH283" s="435"/>
      <c r="GI283" s="436"/>
      <c r="GJ283" s="435"/>
      <c r="GK283" s="435"/>
      <c r="GL283" s="436"/>
    </row>
    <row r="284" spans="1:194" ht="12" hidden="1" customHeight="1" outlineLevel="1" x14ac:dyDescent="0.2">
      <c r="A284" s="437" t="s">
        <v>95</v>
      </c>
      <c r="B284" s="436"/>
      <c r="C284" s="435"/>
      <c r="D284" s="436"/>
      <c r="E284" s="435"/>
      <c r="F284" s="436"/>
      <c r="G284" s="435"/>
      <c r="H284" s="436"/>
      <c r="I284" s="435"/>
      <c r="J284" s="436"/>
      <c r="K284" s="435"/>
      <c r="L284" s="436"/>
      <c r="M284" s="435"/>
      <c r="N284" s="436"/>
      <c r="O284" s="435"/>
      <c r="P284" s="436"/>
      <c r="Q284" s="435"/>
      <c r="R284" s="436"/>
      <c r="S284" s="435"/>
      <c r="T284" s="436"/>
      <c r="U284" s="435"/>
      <c r="V284" s="436"/>
      <c r="W284" s="435"/>
      <c r="X284" s="436"/>
      <c r="Y284" s="435"/>
      <c r="Z284" s="436"/>
      <c r="AA284" s="435"/>
      <c r="AB284" s="436"/>
      <c r="AC284" s="435"/>
      <c r="AD284" s="436"/>
      <c r="AE284" s="435"/>
      <c r="AF284" s="436"/>
      <c r="AG284" s="435"/>
      <c r="AH284" s="436"/>
      <c r="AI284" s="435"/>
      <c r="AJ284" s="436"/>
      <c r="AK284" s="435"/>
      <c r="AL284" s="436"/>
      <c r="AM284" s="435"/>
      <c r="AN284" s="436"/>
      <c r="AO284" s="435"/>
      <c r="AP284" s="436"/>
      <c r="AQ284" s="435"/>
      <c r="AR284" s="436"/>
      <c r="AS284" s="435"/>
      <c r="AT284" s="436"/>
      <c r="AU284" s="435"/>
      <c r="AV284" s="436"/>
      <c r="AW284" s="435"/>
      <c r="AX284" s="436"/>
      <c r="AY284" s="435"/>
      <c r="AZ284" s="436"/>
      <c r="BA284" s="435"/>
      <c r="BB284" s="436"/>
      <c r="BC284" s="435"/>
      <c r="BD284" s="436"/>
      <c r="BE284" s="435"/>
      <c r="BF284" s="436"/>
      <c r="BG284" s="435"/>
      <c r="BH284" s="436"/>
      <c r="BI284" s="435"/>
      <c r="BJ284" s="436"/>
      <c r="BK284" s="435"/>
      <c r="BL284" s="436"/>
      <c r="BM284" s="435"/>
      <c r="BN284" s="436"/>
      <c r="BO284" s="435"/>
      <c r="BP284" s="436"/>
      <c r="BQ284" s="435"/>
      <c r="BR284" s="436"/>
      <c r="BS284" s="435"/>
      <c r="BT284" s="436"/>
      <c r="BU284" s="435"/>
      <c r="BV284" s="436"/>
      <c r="BW284" s="435"/>
      <c r="BX284" s="436"/>
      <c r="BY284" s="435"/>
      <c r="BZ284" s="436"/>
      <c r="CA284" s="435"/>
      <c r="CB284" s="436"/>
      <c r="CC284" s="435"/>
      <c r="CD284" s="436"/>
      <c r="CE284" s="435"/>
      <c r="CF284" s="436"/>
      <c r="CG284" s="435"/>
      <c r="CH284" s="436"/>
      <c r="CI284" s="435"/>
      <c r="CJ284" s="436"/>
      <c r="CK284" s="435"/>
      <c r="CL284" s="436"/>
      <c r="CM284" s="435"/>
      <c r="CN284" s="436"/>
      <c r="CO284" s="435"/>
      <c r="CP284" s="436"/>
      <c r="CQ284" s="435"/>
      <c r="CR284" s="436"/>
      <c r="CS284" s="435"/>
      <c r="CT284" s="436"/>
      <c r="CU284" s="435"/>
      <c r="CV284" s="436"/>
      <c r="CW284" s="435"/>
      <c r="CX284" s="436"/>
      <c r="CY284" s="435"/>
      <c r="CZ284" s="436"/>
      <c r="DA284" s="435"/>
      <c r="DB284" s="436"/>
      <c r="DC284" s="435"/>
      <c r="DD284" s="436"/>
      <c r="DE284" s="435"/>
      <c r="DF284" s="436"/>
      <c r="DG284" s="435"/>
      <c r="DH284" s="436"/>
      <c r="DI284" s="435"/>
      <c r="DJ284" s="436"/>
      <c r="DK284" s="435"/>
      <c r="DL284" s="436"/>
      <c r="DM284" s="435"/>
      <c r="DN284" s="436"/>
      <c r="DO284" s="435"/>
      <c r="DP284" s="436"/>
      <c r="DQ284" s="435"/>
      <c r="DR284" s="436"/>
      <c r="DS284" s="435"/>
      <c r="DT284" s="436"/>
      <c r="DU284" s="435"/>
      <c r="DV284" s="436"/>
      <c r="DW284" s="435"/>
      <c r="DX284" s="436"/>
      <c r="DY284" s="435"/>
      <c r="DZ284" s="436"/>
      <c r="EA284" s="435"/>
      <c r="EB284" s="436"/>
      <c r="EC284" s="435"/>
      <c r="ED284" s="436"/>
      <c r="EE284" s="435"/>
      <c r="EF284" s="436"/>
      <c r="EG284" s="435"/>
      <c r="EH284" s="436"/>
      <c r="EI284" s="435"/>
      <c r="EJ284" s="436"/>
      <c r="EK284" s="435"/>
      <c r="EL284" s="436"/>
      <c r="EM284" s="435"/>
      <c r="EN284" s="436"/>
      <c r="EO284" s="435"/>
      <c r="EQ284" s="436"/>
      <c r="ER284" s="435"/>
      <c r="ES284" s="436"/>
      <c r="ET284" s="435"/>
      <c r="EU284" s="436"/>
      <c r="EV284" s="435"/>
      <c r="EW284" s="436"/>
      <c r="EX284" s="435"/>
      <c r="EY284" s="436"/>
      <c r="EZ284" s="435"/>
      <c r="FA284" s="436"/>
      <c r="FB284" s="435"/>
      <c r="FC284" s="436"/>
      <c r="FD284" s="435"/>
      <c r="FE284" s="436"/>
      <c r="FF284" s="435"/>
      <c r="FG284" s="436"/>
      <c r="FH284" s="435"/>
      <c r="FI284" s="436"/>
      <c r="FJ284" s="435"/>
      <c r="FK284" s="436"/>
      <c r="FL284" s="435"/>
      <c r="FM284" s="436"/>
      <c r="FN284" s="435"/>
      <c r="FO284" s="436"/>
      <c r="FP284" s="435"/>
      <c r="FQ284" s="436"/>
      <c r="FR284" s="435"/>
      <c r="FS284" s="436"/>
      <c r="FT284" s="435"/>
      <c r="FU284" s="436"/>
      <c r="FV284" s="435"/>
      <c r="FW284" s="436"/>
      <c r="FX284" s="435"/>
      <c r="FY284" s="436"/>
      <c r="FZ284" s="435"/>
      <c r="GA284" s="436"/>
      <c r="GB284" s="435"/>
      <c r="GC284" s="436"/>
      <c r="GD284" s="435"/>
      <c r="GE284" s="436"/>
      <c r="GF284" s="435"/>
      <c r="GG284" s="436"/>
      <c r="GH284" s="435"/>
      <c r="GI284" s="436"/>
      <c r="GJ284" s="435"/>
      <c r="GK284" s="435"/>
      <c r="GL284" s="436"/>
    </row>
    <row r="285" spans="1:194" ht="12" hidden="1" customHeight="1" outlineLevel="1" x14ac:dyDescent="0.2">
      <c r="A285" s="433" t="s">
        <v>212</v>
      </c>
      <c r="B285" s="443">
        <f>INPUT!K255</f>
        <v>28.929384965831435</v>
      </c>
      <c r="C285" s="435">
        <f>INPUT!L255</f>
        <v>-0.73770663100040101</v>
      </c>
      <c r="D285" s="443">
        <f>INPUT!M255</f>
        <v>28.381374722838139</v>
      </c>
      <c r="E285" s="435">
        <f>INPUT!N255</f>
        <v>-1.836896600825888</v>
      </c>
      <c r="F285" s="443">
        <f>INPUT!O255</f>
        <v>29.723991507430998</v>
      </c>
      <c r="G285" s="435">
        <f>INPUT!P255</f>
        <v>3.902448189692409</v>
      </c>
      <c r="H285" s="443">
        <f>INPUT!Q255</f>
        <v>27.74327122153209</v>
      </c>
      <c r="I285" s="435">
        <f>INPUT!R255</f>
        <v>-7.2192241115975992</v>
      </c>
      <c r="J285" s="443">
        <f>INPUT!S255</f>
        <v>29.007633587786259</v>
      </c>
      <c r="K285" s="435">
        <f>INPUT!T255</f>
        <v>0.27048145699344328</v>
      </c>
      <c r="L285" s="443">
        <f>INPUT!U255</f>
        <v>27.573529411764707</v>
      </c>
      <c r="M285" s="435">
        <f>INPUT!V255</f>
        <v>-2.8463924632352922</v>
      </c>
      <c r="N285" s="443">
        <f>INPUT!W255</f>
        <v>28.52112676056338</v>
      </c>
      <c r="O285" s="435">
        <f>INPUT!X255</f>
        <v>-4.0467806841046343</v>
      </c>
      <c r="P285" s="443">
        <f>INPUT!Y255</f>
        <v>27.303754266211605</v>
      </c>
      <c r="Q285" s="435">
        <f>INPUT!Z255</f>
        <v>-1.5842290255208558</v>
      </c>
      <c r="R285" s="443">
        <f>INPUT!AA255</f>
        <v>27.884615384615387</v>
      </c>
      <c r="S285" s="435">
        <f>INPUT!AB255</f>
        <v>-3.8714574898785381</v>
      </c>
      <c r="T285" s="443">
        <f>INPUT!AC255</f>
        <v>28.728414442700156</v>
      </c>
      <c r="U285" s="435">
        <f>INPUT!AD255</f>
        <v>4.1883830455258897</v>
      </c>
      <c r="V285" s="443">
        <f>INPUT!AE255</f>
        <v>28.333333333333332</v>
      </c>
      <c r="W285" s="435">
        <f>INPUT!AF255</f>
        <v>-0.65843621399177543</v>
      </c>
      <c r="X285" s="443">
        <f>INPUT!AG255</f>
        <v>26.448736998514118</v>
      </c>
      <c r="Y285" s="435">
        <f>INPUT!AH255</f>
        <v>-3.1315007429420505</v>
      </c>
      <c r="Z285" s="443">
        <f>INPUT!AI255</f>
        <v>27.323943661971832</v>
      </c>
      <c r="AA285" s="435">
        <f>INPUT!AJ255</f>
        <v>-2.0106847984458498</v>
      </c>
      <c r="AB285" s="443">
        <f>INPUT!AK255</f>
        <v>27.410468319559229</v>
      </c>
      <c r="AC285" s="435">
        <f>INPUT!AL255</f>
        <v>-4.587604811151758</v>
      </c>
      <c r="AD285" s="443">
        <f>INPUT!AM255</f>
        <v>27.114093959731544</v>
      </c>
      <c r="AE285" s="435">
        <f>INPUT!AN255</f>
        <v>-4.3031977891827777</v>
      </c>
      <c r="AF285" s="443">
        <f>INPUT!AO255</f>
        <v>26.427622841965469</v>
      </c>
      <c r="AG285" s="435">
        <f>INPUT!AP255</f>
        <v>-7.9830490771015672E-2</v>
      </c>
      <c r="AH285" s="443">
        <f>INPUT!AQ255</f>
        <v>27.19186785260483</v>
      </c>
      <c r="AI285" s="435">
        <f>INPUT!AR255</f>
        <v>-0.48337023015758707</v>
      </c>
      <c r="AJ285" s="443">
        <f>INPUT!AS255</f>
        <v>27.895392278953924</v>
      </c>
      <c r="AK285" s="435">
        <f>INPUT!AT255</f>
        <v>1.7691195704550244</v>
      </c>
      <c r="AL285" s="443">
        <f>INPUT!AU255</f>
        <v>27.804878048780491</v>
      </c>
      <c r="AM285" s="435">
        <f>INPUT!AV255</f>
        <v>2.5476937937696231</v>
      </c>
      <c r="AN285" s="443">
        <f>INPUT!AW255</f>
        <v>28.143712574850298</v>
      </c>
      <c r="AO285" s="435">
        <f>INPUT!AX255</f>
        <v>6.4935455721722324</v>
      </c>
      <c r="AP285" s="443">
        <f>INPUT!AY255</f>
        <v>27.136258660508084</v>
      </c>
      <c r="AQ285" s="435">
        <f>INPUT!AZ255</f>
        <v>-0.20450670177635244</v>
      </c>
      <c r="AR285" s="443">
        <f>INPUT!BA255</f>
        <v>28.132118451025057</v>
      </c>
      <c r="AS285" s="435">
        <f>INPUT!BB255</f>
        <v>0.84862105434428958</v>
      </c>
      <c r="AT285" s="443">
        <f>INPUT!BC255</f>
        <v>27.394209354120271</v>
      </c>
      <c r="AU285" s="435">
        <f>INPUT!BD255</f>
        <v>-1.4769663579885073</v>
      </c>
      <c r="AV285" s="443">
        <f>INPUT!BE255</f>
        <v>28.131868131868131</v>
      </c>
      <c r="AW285" s="435">
        <f>INPUT!BF255</f>
        <v>-4.208557400046109E-2</v>
      </c>
      <c r="AX285" s="443">
        <f>INPUT!BG255</f>
        <v>27.471383975026015</v>
      </c>
      <c r="AY285" s="435">
        <f>INPUT!BH255</f>
        <v>1.2349724356277791</v>
      </c>
      <c r="AZ285" s="443">
        <f>INPUT!BI255</f>
        <v>27.26337448559671</v>
      </c>
      <c r="BA285" s="435">
        <f>INPUT!BJ255</f>
        <v>-3.0880858366238439</v>
      </c>
      <c r="BB285" s="443">
        <f>INPUT!BK255</f>
        <v>26.988922457200403</v>
      </c>
      <c r="BC285" s="435">
        <f>INPUT!BL255</f>
        <v>-1.4794619245286245</v>
      </c>
      <c r="BD285" s="443">
        <f>INPUT!BM255</f>
        <v>28.019801980198022</v>
      </c>
      <c r="BE285" s="435">
        <f>INPUT!BN255</f>
        <v>-0.39836014851484247</v>
      </c>
      <c r="BF285" s="443">
        <f>INPUT!BO255</f>
        <v>26.095238095238095</v>
      </c>
      <c r="BG285" s="435">
        <f>INPUT!BP255</f>
        <v>-5.0093795093795084</v>
      </c>
      <c r="BH285" s="443">
        <f>INPUT!BQ255</f>
        <v>27.06766917293233</v>
      </c>
      <c r="BI285" s="435">
        <f>INPUT!BR255</f>
        <v>-0.71783231664066527</v>
      </c>
      <c r="BJ285" s="443">
        <f>INPUT!BS255</f>
        <v>25.97402597402597</v>
      </c>
      <c r="BK285" s="435">
        <f>INPUT!BT255</f>
        <v>-3.7604186857918331</v>
      </c>
      <c r="BL285" s="443">
        <f>INPUT!BU255</f>
        <v>28.148148148148149</v>
      </c>
      <c r="BM285" s="435">
        <f>INPUT!BV255</f>
        <v>0.4580552283732553</v>
      </c>
      <c r="BN285" s="443">
        <f>INPUT!BW255</f>
        <v>26.382592928377154</v>
      </c>
      <c r="BO285" s="435">
        <f>INPUT!BX255</f>
        <v>1.10117728027741</v>
      </c>
      <c r="BP285" s="443">
        <f>INPUT!BY255</f>
        <v>26.508226691042047</v>
      </c>
      <c r="BQ285" s="435">
        <f>INPUT!BZ255</f>
        <v>-2.0668291692057639</v>
      </c>
      <c r="BR285" s="443">
        <f>INPUT!CA255</f>
        <v>25.675675675675674</v>
      </c>
      <c r="BS285" s="435">
        <f>INPUT!CB255</f>
        <v>-1.1486486486486425</v>
      </c>
      <c r="BT285" s="443">
        <f>INPUT!CC255</f>
        <v>29.049295774647888</v>
      </c>
      <c r="BU285" s="435">
        <f>INPUT!CD255</f>
        <v>3.2014455151964327</v>
      </c>
      <c r="BV285" s="443">
        <f>INPUT!CE255</f>
        <v>28.458844133099824</v>
      </c>
      <c r="BW285" s="435">
        <f>INPUT!CF255</f>
        <v>7.8697769031240705</v>
      </c>
      <c r="BX285" s="443">
        <f>INPUT!CG255</f>
        <v>28.160418482999127</v>
      </c>
      <c r="BY285" s="435">
        <f>INPUT!CH255</f>
        <v>6.2327511048311912</v>
      </c>
      <c r="BZ285" s="443">
        <f>INPUT!CI255</f>
        <v>26.688689906980791</v>
      </c>
      <c r="CA285" s="435">
        <f>INPUT!CJ255</f>
        <v>3.945423848240992</v>
      </c>
      <c r="CB285" s="443">
        <f>INPUT!CK255</f>
        <v>27.900696864111502</v>
      </c>
      <c r="CC285" s="435">
        <f>INPUT!CL255</f>
        <v>-3.9539647344525308</v>
      </c>
      <c r="CD285" s="443">
        <f>INPUT!CM255</f>
        <v>27.03165098374679</v>
      </c>
      <c r="CE285" s="435">
        <f>INPUT!CN255</f>
        <v>-5.0149371586497349</v>
      </c>
      <c r="CF285" s="443">
        <f>INPUT!CO255</f>
        <v>27.740303541315349</v>
      </c>
      <c r="CG285" s="435">
        <f>INPUT!CP255</f>
        <v>-1.4918632758863626</v>
      </c>
      <c r="CH285" s="443">
        <f>INPUT!CQ255</f>
        <v>27.877516778523493</v>
      </c>
      <c r="CI285" s="435">
        <f>INPUT!CR255</f>
        <v>4.4544219880637392</v>
      </c>
      <c r="CJ285" s="443">
        <f>INPUT!CS255</f>
        <v>30.543933054393307</v>
      </c>
      <c r="CK285" s="435">
        <f>INPUT!CT255</f>
        <v>9.4737282124368161</v>
      </c>
      <c r="CL285" s="443">
        <f>INPUT!CU255</f>
        <v>26.482534524776604</v>
      </c>
      <c r="CM285" s="435">
        <f>INPUT!CV255</f>
        <v>-2.0313833561270478</v>
      </c>
      <c r="CN285" s="443">
        <f>INPUT!CW255</f>
        <v>26.938449240607515</v>
      </c>
      <c r="CO285" s="435">
        <f>INPUT!CX255</f>
        <v>-2.8905750779315897</v>
      </c>
      <c r="CP285" s="443">
        <f>INPUT!CY255</f>
        <v>27.033492822966508</v>
      </c>
      <c r="CQ285" s="435">
        <f>INPUT!CZ255</f>
        <v>-3.0276152724162619</v>
      </c>
      <c r="CR285" s="443">
        <f>INPUT!DA255</f>
        <v>31.324345757335447</v>
      </c>
      <c r="CS285" s="435">
        <f>INPUT!DB255</f>
        <v>2.5550498082626216</v>
      </c>
      <c r="CT285" s="443">
        <f>INPUT!DC255</f>
        <v>27.03125</v>
      </c>
      <c r="CU285" s="435">
        <f>INPUT!DD255</f>
        <v>2.0719900306748418</v>
      </c>
      <c r="CV285" s="443">
        <f>INPUT!DE255</f>
        <v>27.722007722007724</v>
      </c>
      <c r="CW285" s="435">
        <f>INPUT!DF255</f>
        <v>2.9086992885212437</v>
      </c>
      <c r="CX285" s="443">
        <f>INPUT!DG255</f>
        <v>27.610208816705335</v>
      </c>
      <c r="CY285" s="435">
        <f>INPUT!DH255</f>
        <v>2.1333388086976157</v>
      </c>
      <c r="CZ285" s="443">
        <f>INPUT!DI255</f>
        <v>28.638132295719842</v>
      </c>
      <c r="DA285" s="435">
        <f>INPUT!DJ255</f>
        <v>-8.5754814559424801</v>
      </c>
      <c r="DB285" s="443">
        <f>INPUT!DK255</f>
        <v>25.965996908809892</v>
      </c>
      <c r="DC285" s="435">
        <f>INPUT!DL255</f>
        <v>-3.9408206841714977</v>
      </c>
      <c r="DD285" s="443">
        <f>INPUT!DM255</f>
        <v>27.231121281464532</v>
      </c>
      <c r="DE285" s="435">
        <f>INPUT!DN255</f>
        <v>-1.7707463523772504</v>
      </c>
      <c r="DF285" s="443">
        <f>INPUT!DO255</f>
        <v>27.947932618683001</v>
      </c>
      <c r="DG285" s="435">
        <f>INPUT!DP255</f>
        <v>1.2231845264905505</v>
      </c>
      <c r="DH285" s="443">
        <f>INPUT!DQ255</f>
        <v>31.975403535741737</v>
      </c>
      <c r="DI285" s="435">
        <f>INPUT!DR255</f>
        <v>11.653243324532969</v>
      </c>
      <c r="DJ285" s="443">
        <f>INPUT!DS255</f>
        <v>28.752800597460791</v>
      </c>
      <c r="DK285" s="435">
        <f>INPUT!DT255</f>
        <v>10.73251182474484</v>
      </c>
      <c r="DL285" s="443">
        <f>INPUT!DU255</f>
        <v>28.549962434259957</v>
      </c>
      <c r="DM285" s="435">
        <f>INPUT!DV255</f>
        <v>4.8431393594252192</v>
      </c>
      <c r="DN285" s="443">
        <f>INPUT!DW255</f>
        <v>28.603268945022286</v>
      </c>
      <c r="DO285" s="435">
        <f>INPUT!DX255</f>
        <v>2.3448472389016706</v>
      </c>
      <c r="DP285" s="443">
        <f>INPUT!DY255</f>
        <v>31.705484598046578</v>
      </c>
      <c r="DQ285" s="435">
        <f>INPUT!DZ255</f>
        <v>-0.84414552389759923</v>
      </c>
      <c r="DR285" s="443">
        <f>INPUT!EA255</f>
        <v>27.871250914411121</v>
      </c>
      <c r="DS285" s="435">
        <f>INPUT!EB255</f>
        <v>-3.0659611054636549</v>
      </c>
      <c r="DT285" s="443">
        <f>INPUT!EC255</f>
        <v>28.41409691629956</v>
      </c>
      <c r="DU285" s="435">
        <f>INPUT!ED255</f>
        <v>-0.47588685369812644</v>
      </c>
      <c r="DV285" s="443">
        <f>INPUT!EE255</f>
        <v>28.424908424908423</v>
      </c>
      <c r="DW285" s="435">
        <f>INPUT!EF255</f>
        <v>-0.62356690928119241</v>
      </c>
      <c r="DX285" s="443">
        <f>INPUT!EG255</f>
        <v>31.888317413666421</v>
      </c>
      <c r="DY285" s="435">
        <f>INPUT!EH255</f>
        <v>0.57665989950239638</v>
      </c>
      <c r="DZ285" s="443">
        <f>INPUT!EI255</f>
        <v>29.424460431654676</v>
      </c>
      <c r="EA285" s="435">
        <f>INPUT!EJ255</f>
        <v>5.5728016012386972</v>
      </c>
      <c r="EB285" s="443">
        <f>INPUT!EK255</f>
        <v>29.394812680115272</v>
      </c>
      <c r="EC285" s="435">
        <f>INPUT!EL255</f>
        <v>3.4515112928087843</v>
      </c>
      <c r="ED285" s="443">
        <f>INPUT!EM255</f>
        <v>29.576453697056714</v>
      </c>
      <c r="EE285" s="435">
        <f>INPUT!EN255</f>
        <v>4.051183753820653</v>
      </c>
      <c r="EF285" s="443">
        <f>INPUT!EO255</f>
        <v>30.697340043134435</v>
      </c>
      <c r="EG285" s="435">
        <f>INPUT!EP255</f>
        <v>-3.7348391734885578</v>
      </c>
      <c r="EH285" s="443">
        <f>INPUT!EQ255</f>
        <v>29.705033370988044</v>
      </c>
      <c r="EI285" s="435">
        <f>INPUT!ER255</f>
        <v>0.95353639528943379</v>
      </c>
      <c r="EJ285" s="443">
        <f>INPUT!ES255</f>
        <v>29.854225271609501</v>
      </c>
      <c r="EK285" s="435">
        <f>INPUT!ET255</f>
        <v>1.5629036200833113</v>
      </c>
      <c r="EL285" s="443">
        <f>INPUT!EU255</f>
        <v>29.807607868765945</v>
      </c>
      <c r="EM285" s="435">
        <f>INPUT!EV255</f>
        <v>0.78154796405571769</v>
      </c>
      <c r="EN285" s="443">
        <f>INPUT!EW255</f>
        <v>30.900902156122239</v>
      </c>
      <c r="EO285" s="435">
        <f>INPUT!EX255</f>
        <v>0.66312622755511086</v>
      </c>
      <c r="EQ285" s="443">
        <f>INPUT!FF255</f>
        <v>29.150579150579148</v>
      </c>
      <c r="ER285" s="435">
        <f>INPUT!FG255</f>
        <v>-1.0337837837838038</v>
      </c>
      <c r="ES285" s="443">
        <f>INPUT!FH255</f>
        <v>28.687635574837312</v>
      </c>
      <c r="ET285" s="435">
        <f>INPUT!FI255</f>
        <v>-1.5881110743991456</v>
      </c>
      <c r="EU285" s="443">
        <f>INPUT!FJ255</f>
        <v>28.082808280828083</v>
      </c>
      <c r="EV285" s="435">
        <f>INPUT!FK255</f>
        <v>-2.108320472879055</v>
      </c>
      <c r="EW285" s="443">
        <f>INPUT!FL255</f>
        <v>27.833461835003853</v>
      </c>
      <c r="EX285" s="435">
        <f>INPUT!FM255</f>
        <v>-0.88789711958563444</v>
      </c>
      <c r="EY285" s="443">
        <f>INPUT!FN255</f>
        <v>27.062031356509884</v>
      </c>
      <c r="EZ285" s="435">
        <f>INPUT!FO255</f>
        <v>-2.7715937135919022</v>
      </c>
      <c r="FA285" s="443">
        <f>INPUT!FP255</f>
        <v>27.765793528505395</v>
      </c>
      <c r="FB285" s="435">
        <f>INPUT!FQ255</f>
        <v>2.6005519050816384</v>
      </c>
      <c r="FC285" s="443">
        <f>INPUT!FR255</f>
        <v>27.702702702702702</v>
      </c>
      <c r="FD285" s="435">
        <f>INPUT!FS255</f>
        <v>-0.22722500524943179</v>
      </c>
      <c r="FE285" s="443">
        <f>INPUT!FT255</f>
        <v>27.439024390243905</v>
      </c>
      <c r="FF285" s="435">
        <f>INPUT!FU255</f>
        <v>-0.95181439619272945</v>
      </c>
      <c r="FG285" s="443">
        <f>INPUT!FV255</f>
        <v>26.825842696629216</v>
      </c>
      <c r="FH285" s="435">
        <f>INPUT!FW255</f>
        <v>-2.2347066167290874</v>
      </c>
      <c r="FI285" s="443">
        <f>INPUT!FX255</f>
        <v>26.918748593292818</v>
      </c>
      <c r="FJ285" s="435">
        <f>INPUT!FY255</f>
        <v>0.3463298346831678</v>
      </c>
      <c r="FK285" s="443">
        <f>INPUT!FZ255</f>
        <v>27.800667059054344</v>
      </c>
      <c r="FL285" s="435">
        <f>INPUT!GA255</f>
        <v>3.2762238657010556</v>
      </c>
      <c r="FM285" s="443">
        <f>INPUT!GB255</f>
        <v>28.306621678616615</v>
      </c>
      <c r="FN285" s="435">
        <f>INPUT!GC255</f>
        <v>1.819936976647063</v>
      </c>
      <c r="FO285" s="443">
        <f>INPUT!GD255</f>
        <v>27.956774064438662</v>
      </c>
      <c r="FP285" s="435">
        <f>INPUT!GE255</f>
        <v>-1.235921467951917</v>
      </c>
      <c r="FQ285" s="443">
        <f>INPUT!GF255</f>
        <v>27.750824762274402</v>
      </c>
      <c r="FR285" s="435">
        <f>INPUT!GG255</f>
        <v>-0.73667048168561955</v>
      </c>
      <c r="FS285" s="443">
        <f>INPUT!GH255</f>
        <v>28.280890253261703</v>
      </c>
      <c r="FT285" s="435">
        <f>INPUT!GI255</f>
        <v>1.9100891433968981</v>
      </c>
      <c r="FU285" s="443">
        <f>INPUT!GJ255</f>
        <v>29.399663362633255</v>
      </c>
      <c r="FV285" s="435">
        <f>INPUT!GK255</f>
        <v>3.9559331384291241</v>
      </c>
      <c r="FW285" s="443">
        <f>INPUT!GL255</f>
        <v>29.147571035747021</v>
      </c>
      <c r="FX285" s="435">
        <f>INPUT!GM255</f>
        <v>-0.85746671237957317</v>
      </c>
      <c r="FY285" s="443">
        <f>INPUT!GN255</f>
        <v>29.773462783171524</v>
      </c>
      <c r="FZ285" s="435">
        <f>INPUT!GO255</f>
        <v>2.1473204290570314</v>
      </c>
      <c r="GA285" s="443">
        <f>INPUT!GP255</f>
        <v>30.071295291260519</v>
      </c>
      <c r="GB285" s="435">
        <f>INPUT!GQ255</f>
        <v>1.0003287499945612</v>
      </c>
      <c r="GC285" s="443">
        <f>INPUT!GR255</f>
        <v>30.054123286258477</v>
      </c>
      <c r="GD285" s="435">
        <f>INPUT!GS255</f>
        <v>-5.7104307731736803E-2</v>
      </c>
      <c r="GE285" s="443">
        <f>INPUT!GT255</f>
        <v>30.10355973720905</v>
      </c>
      <c r="GF285" s="435">
        <f>INPUT!GU255</f>
        <v>0.16449140931413808</v>
      </c>
      <c r="GG285" s="443">
        <f>INPUT!GV255</f>
        <v>30.135413179668692</v>
      </c>
      <c r="GH285" s="435">
        <f>INPUT!GW255</f>
        <v>0.10581287640967219</v>
      </c>
      <c r="GI285" s="443">
        <f>INPUT!GX255</f>
        <v>30.158307738910388</v>
      </c>
      <c r="GJ285" s="435">
        <f>INPUT!GY255</f>
        <v>7.5972275890823227E-2</v>
      </c>
      <c r="GK285" s="435">
        <f>INPUT!GZ255</f>
        <v>0.25718908462029066</v>
      </c>
      <c r="GL285" s="436"/>
    </row>
    <row r="286" spans="1:194" ht="12" hidden="1" customHeight="1" outlineLevel="1" x14ac:dyDescent="0.2">
      <c r="A286" s="433" t="s">
        <v>285</v>
      </c>
      <c r="B286" s="443">
        <f>INPUT!K256</f>
        <v>24.756335282651072</v>
      </c>
      <c r="C286" s="435">
        <f>INPUT!L256</f>
        <v>0.38807518286030351</v>
      </c>
      <c r="D286" s="443">
        <f>INPUT!M256</f>
        <v>24.196597353497165</v>
      </c>
      <c r="E286" s="435">
        <f>INPUT!N256</f>
        <v>-0.77175213749327565</v>
      </c>
      <c r="F286" s="443">
        <f>INPUT!O256</f>
        <v>25.454545454545453</v>
      </c>
      <c r="G286" s="435">
        <f>INPUT!P256</f>
        <v>5.1971037811745724</v>
      </c>
      <c r="H286" s="443">
        <f>INPUT!Q256</f>
        <v>23.801065719360569</v>
      </c>
      <c r="I286" s="435">
        <f>INPUT!R256</f>
        <v>-6.161372040881707</v>
      </c>
      <c r="J286" s="443">
        <f>INPUT!S256</f>
        <v>25.082508250825082</v>
      </c>
      <c r="K286" s="435">
        <f>INPUT!T256</f>
        <v>1.3175333281359558</v>
      </c>
      <c r="L286" s="443">
        <f>INPUT!U256</f>
        <v>23.923444976076556</v>
      </c>
      <c r="M286" s="435">
        <f>INPUT!V256</f>
        <v>-1.1288875598086112</v>
      </c>
      <c r="N286" s="443">
        <f>INPUT!W256</f>
        <v>24.770642201834864</v>
      </c>
      <c r="O286" s="435">
        <f>INPUT!X256</f>
        <v>-2.6867627785058912</v>
      </c>
      <c r="P286" s="443">
        <f>INPUT!Y256</f>
        <v>23.738872403560833</v>
      </c>
      <c r="Q286" s="435">
        <f>INPUT!Z256</f>
        <v>-0.2613047522033618</v>
      </c>
      <c r="R286" s="443">
        <f>INPUT!AA256</f>
        <v>24.369747899159663</v>
      </c>
      <c r="S286" s="435">
        <f>INPUT!AB256</f>
        <v>-2.8416629809818739</v>
      </c>
      <c r="T286" s="443">
        <f>INPUT!AC256</f>
        <v>25.17193947730399</v>
      </c>
      <c r="U286" s="435">
        <f>INPUT!AD256</f>
        <v>5.2187070151306747</v>
      </c>
      <c r="V286" s="443">
        <f>INPUT!AE256</f>
        <v>24.768211920529801</v>
      </c>
      <c r="W286" s="435">
        <f>INPUT!AF256</f>
        <v>-9.8111356389596338E-3</v>
      </c>
      <c r="X286" s="443">
        <f>INPUT!AG256</f>
        <v>23.086900129701686</v>
      </c>
      <c r="Y286" s="435">
        <f>INPUT!AH256</f>
        <v>-2.7464332036316597</v>
      </c>
      <c r="Z286" s="443">
        <f>INPUT!AI256</f>
        <v>23.950617283950617</v>
      </c>
      <c r="AA286" s="435">
        <f>INPUT!AJ256</f>
        <v>-1.7198808003405675</v>
      </c>
      <c r="AB286" s="443">
        <f>INPUT!AK256</f>
        <v>24.062877871825876</v>
      </c>
      <c r="AC286" s="435">
        <f>INPUT!AL256</f>
        <v>-4.4059441922545854</v>
      </c>
      <c r="AD286" s="443">
        <f>INPUT!AM256</f>
        <v>23.848878394332939</v>
      </c>
      <c r="AE286" s="435">
        <f>INPUT!AN256</f>
        <v>-3.7117476592440135</v>
      </c>
      <c r="AF286" s="443">
        <f>INPUT!AO256</f>
        <v>23.22053675612602</v>
      </c>
      <c r="AG286" s="435">
        <f>INPUT!AP256</f>
        <v>0.57884179198404162</v>
      </c>
      <c r="AH286" s="443">
        <f>INPUT!AQ256</f>
        <v>24.017957351290683</v>
      </c>
      <c r="AI286" s="435">
        <f>INPUT!AR256</f>
        <v>0.2811621368322248</v>
      </c>
      <c r="AJ286" s="443">
        <f>INPUT!AS256</f>
        <v>24.615384615384617</v>
      </c>
      <c r="AK286" s="435">
        <f>INPUT!AT256</f>
        <v>2.2960958639350659</v>
      </c>
      <c r="AL286" s="443">
        <f>INPUT!AU256</f>
        <v>24.542518837459635</v>
      </c>
      <c r="AM286" s="435">
        <f>INPUT!AV256</f>
        <v>2.9084824521203645</v>
      </c>
      <c r="AN286" s="443">
        <f>INPUT!AW256</f>
        <v>24.867724867724867</v>
      </c>
      <c r="AO286" s="435">
        <f>INPUT!AX256</f>
        <v>7.0936694052271987</v>
      </c>
      <c r="AP286" s="443">
        <f>INPUT!AY256</f>
        <v>23.979591836734691</v>
      </c>
      <c r="AQ286" s="435">
        <f>INPUT!AZ256</f>
        <v>-0.15973679191303436</v>
      </c>
      <c r="AR286" s="443">
        <f>INPUT!BA256</f>
        <v>24.849094567404425</v>
      </c>
      <c r="AS286" s="435">
        <f>INPUT!BB256</f>
        <v>0.94944668008047906</v>
      </c>
      <c r="AT286" s="443">
        <f>INPUT!BC256</f>
        <v>24.094025465230168</v>
      </c>
      <c r="AU286" s="435">
        <f>INPUT!BD256</f>
        <v>-1.8274137842156812</v>
      </c>
      <c r="AV286" s="443">
        <f>INPUT!BE256</f>
        <v>24.78218780251694</v>
      </c>
      <c r="AW286" s="435">
        <f>INPUT!BF256</f>
        <v>-0.34396819838932169</v>
      </c>
      <c r="AX286" s="443">
        <f>INPUT!BG256</f>
        <v>24.331797235023043</v>
      </c>
      <c r="AY286" s="435">
        <f>INPUT!BH256</f>
        <v>1.4687714481812053</v>
      </c>
      <c r="AZ286" s="443">
        <f>INPUT!BI256</f>
        <v>24.112829845313922</v>
      </c>
      <c r="BA286" s="435">
        <f>INPUT!BJ256</f>
        <v>-2.9629438613682613</v>
      </c>
      <c r="BB286" s="443">
        <f>INPUT!BK256</f>
        <v>23.885918003565063</v>
      </c>
      <c r="BC286" s="435">
        <f>INPUT!BL256</f>
        <v>-0.86373056243931323</v>
      </c>
      <c r="BD286" s="443">
        <f>INPUT!BM256</f>
        <v>24.82456140350877</v>
      </c>
      <c r="BE286" s="435">
        <f>INPUT!BN256</f>
        <v>0.17098410087719174</v>
      </c>
      <c r="BF286" s="443">
        <f>INPUT!BO256</f>
        <v>23.299319727891156</v>
      </c>
      <c r="BG286" s="435">
        <f>INPUT!BP256</f>
        <v>-4.243326118326129</v>
      </c>
      <c r="BH286" s="443">
        <f>INPUT!BQ256</f>
        <v>24.181360201511335</v>
      </c>
      <c r="BI286" s="435">
        <f>INPUT!BR256</f>
        <v>0.2842070243809669</v>
      </c>
      <c r="BJ286" s="443">
        <f>INPUT!BS256</f>
        <v>23.159636062861868</v>
      </c>
      <c r="BK286" s="435">
        <f>INPUT!BT256</f>
        <v>-3.0406281248842704</v>
      </c>
      <c r="BL286" s="443">
        <f>INPUT!BU256</f>
        <v>25.103220478943022</v>
      </c>
      <c r="BM286" s="435">
        <f>INPUT!BV256</f>
        <v>1.122513590088503</v>
      </c>
      <c r="BN286" s="443">
        <f>INPUT!BW256</f>
        <v>23.658536585365852</v>
      </c>
      <c r="BO286" s="435">
        <f>INPUT!BX256</f>
        <v>1.541748264197973</v>
      </c>
      <c r="BP286" s="443">
        <f>INPUT!BY256</f>
        <v>23.712183156173346</v>
      </c>
      <c r="BQ286" s="435">
        <f>INPUT!BZ256</f>
        <v>-1.9402425729081463</v>
      </c>
      <c r="BR286" s="443">
        <f>INPUT!CA256</f>
        <v>23.058252427184467</v>
      </c>
      <c r="BS286" s="435">
        <f>INPUT!CB256</f>
        <v>-0.43776005547848662</v>
      </c>
      <c r="BT286" s="443">
        <f>INPUT!CC256</f>
        <v>26.10759493670886</v>
      </c>
      <c r="BU286" s="435">
        <f>INPUT!CD256</f>
        <v>4.0009785143237719</v>
      </c>
      <c r="BV286" s="443">
        <f>INPUT!CE256</f>
        <v>25.470219435736681</v>
      </c>
      <c r="BW286" s="435">
        <f>INPUT!CF256</f>
        <v>7.6576285428045399</v>
      </c>
      <c r="BX286" s="443">
        <f>INPUT!CG256</f>
        <v>25.136186770428015</v>
      </c>
      <c r="BY286" s="435">
        <f>INPUT!CH256</f>
        <v>6.0053669663222786</v>
      </c>
      <c r="BZ286" s="443">
        <f>INPUT!CI256</f>
        <v>23.792916376036583</v>
      </c>
      <c r="CA286" s="435">
        <f>INPUT!CJ256</f>
        <v>3.186121546600762</v>
      </c>
      <c r="CB286" s="443">
        <f>INPUT!CK256</f>
        <v>24.733590733590734</v>
      </c>
      <c r="CC286" s="435">
        <f>INPUT!CL256</f>
        <v>-5.2628524628524627</v>
      </c>
      <c r="CD286" s="443">
        <f>INPUT!CM256</f>
        <v>24.012158054711247</v>
      </c>
      <c r="CE286" s="435">
        <f>INPUT!CN256</f>
        <v>-5.7245732990413911</v>
      </c>
      <c r="CF286" s="443">
        <f>INPUT!CO256</f>
        <v>24.607329842931939</v>
      </c>
      <c r="CG286" s="435">
        <f>INPUT!CP256</f>
        <v>-2.1039664143419734</v>
      </c>
      <c r="CH286" s="443">
        <f>INPUT!CQ256</f>
        <v>24.761549925484353</v>
      </c>
      <c r="CI286" s="435">
        <f>INPUT!CR256</f>
        <v>4.0711005500080111</v>
      </c>
      <c r="CJ286" s="443">
        <f>INPUT!CS256</f>
        <v>27.097253155159613</v>
      </c>
      <c r="CK286" s="435">
        <f>INPUT!CT256</f>
        <v>9.5564871555781963</v>
      </c>
      <c r="CL286" s="443">
        <f>INPUT!CU256</f>
        <v>23.537906137184113</v>
      </c>
      <c r="CM286" s="435">
        <f>INPUT!CV256</f>
        <v>-1.9750491248914814</v>
      </c>
      <c r="CN286" s="443">
        <f>INPUT!CW256</f>
        <v>23.968705547652917</v>
      </c>
      <c r="CO286" s="435">
        <f>INPUT!CX256</f>
        <v>-2.5952604340062413</v>
      </c>
      <c r="CP286" s="443">
        <f>INPUT!CY256</f>
        <v>24.008498583569406</v>
      </c>
      <c r="CQ286" s="435">
        <f>INPUT!CZ256</f>
        <v>-3.0412124611792324</v>
      </c>
      <c r="CR286" s="443">
        <f>INPUT!DA256</f>
        <v>27.719298245614034</v>
      </c>
      <c r="CS286" s="435">
        <f>INPUT!DB256</f>
        <v>2.2956020187455017</v>
      </c>
      <c r="CT286" s="443">
        <f>INPUT!DC256</f>
        <v>24.061196105702365</v>
      </c>
      <c r="CU286" s="435">
        <f>INPUT!DD256</f>
        <v>2.2231797742263248</v>
      </c>
      <c r="CV286" s="443">
        <f>INPUT!DE256</f>
        <v>24.690508940852819</v>
      </c>
      <c r="CW286" s="435">
        <f>INPUT!DF256</f>
        <v>3.0114408630239176</v>
      </c>
      <c r="CX286" s="443">
        <f>INPUT!DG256</f>
        <v>24.569855471438405</v>
      </c>
      <c r="CY286" s="435">
        <f>INPUT!DH256</f>
        <v>2.3381590727759027</v>
      </c>
      <c r="CZ286" s="443">
        <f>INPUT!DI256</f>
        <v>25.44951590594744</v>
      </c>
      <c r="DA286" s="435">
        <f>INPUT!DJ256</f>
        <v>-8.1884552760123963</v>
      </c>
      <c r="DB286" s="443">
        <f>INPUT!DK256</f>
        <v>23.092783505154639</v>
      </c>
      <c r="DC286" s="435">
        <f>INPUT!DL256</f>
        <v>-4.0247899410047143</v>
      </c>
      <c r="DD286" s="443">
        <f>INPUT!DM256</f>
        <v>24.236252545824847</v>
      </c>
      <c r="DE286" s="435">
        <f>INPUT!DN256</f>
        <v>-1.8398016667706685</v>
      </c>
      <c r="DF286" s="443">
        <f>INPUT!DO256</f>
        <v>24.863760217983653</v>
      </c>
      <c r="DG286" s="435">
        <f>INPUT!DP256</f>
        <v>1.1962005510651075</v>
      </c>
      <c r="DH286" s="443">
        <f>INPUT!DQ256</f>
        <v>28.434723171565281</v>
      </c>
      <c r="DI286" s="435">
        <f>INPUT!DR256</f>
        <v>11.729917679574452</v>
      </c>
      <c r="DJ286" s="443">
        <f>INPUT!DS256</f>
        <v>25.530503978779841</v>
      </c>
      <c r="DK286" s="435">
        <f>INPUT!DT256</f>
        <v>10.556200265251992</v>
      </c>
      <c r="DL286" s="443">
        <f>INPUT!DU256</f>
        <v>25.316455696202532</v>
      </c>
      <c r="DM286" s="435">
        <f>INPUT!DV256</f>
        <v>4.4569726624827055</v>
      </c>
      <c r="DN286" s="443">
        <f>INPUT!DW256</f>
        <v>25.328947368421051</v>
      </c>
      <c r="DO286" s="435">
        <f>INPUT!DX256</f>
        <v>1.8709444844988932</v>
      </c>
      <c r="DP286" s="443">
        <f>INPUT!DY256</f>
        <v>28.058510638297875</v>
      </c>
      <c r="DQ286" s="435">
        <f>INPUT!DZ256</f>
        <v>-1.323074365793786</v>
      </c>
      <c r="DR286" s="443">
        <f>INPUT!EA256</f>
        <v>24.676165803108809</v>
      </c>
      <c r="DS286" s="435">
        <f>INPUT!EB256</f>
        <v>-3.3463427763945841</v>
      </c>
      <c r="DT286" s="443">
        <f>INPUT!EC256</f>
        <v>25.162548764629388</v>
      </c>
      <c r="DU286" s="435">
        <f>INPUT!ED256</f>
        <v>-0.60793237971391578</v>
      </c>
      <c r="DV286" s="443">
        <f>INPUT!EE256</f>
        <v>25.162127107652399</v>
      </c>
      <c r="DW286" s="435">
        <f>INPUT!EF256</f>
        <v>-0.65861505550220967</v>
      </c>
      <c r="DX286" s="443">
        <f>INPUT!EG256</f>
        <v>28.127025275437461</v>
      </c>
      <c r="DY286" s="435">
        <f>INPUT!EH256</f>
        <v>0.24418486790980243</v>
      </c>
      <c r="DZ286" s="443">
        <f>INPUT!EI256</f>
        <v>26.06755895474825</v>
      </c>
      <c r="EA286" s="435">
        <f>INPUT!EJ256</f>
        <v>5.6386116171425193</v>
      </c>
      <c r="EB286" s="443">
        <f>INPUT!EK256</f>
        <v>26.003824091778206</v>
      </c>
      <c r="EC286" s="435">
        <f>INPUT!EL256</f>
        <v>3.3433629280487986</v>
      </c>
      <c r="ED286" s="443">
        <f>INPUT!EM256</f>
        <v>26.158730158730158</v>
      </c>
      <c r="EE286" s="435">
        <f>INPUT!EN256</f>
        <v>3.9607265586647067</v>
      </c>
      <c r="EF286" s="443">
        <f>INPUT!EO256</f>
        <v>27.111111111111114</v>
      </c>
      <c r="EG286" s="435">
        <f>INPUT!EP256</f>
        <v>-3.6118791602662514</v>
      </c>
      <c r="EH286" s="443">
        <f>INPUT!EQ256</f>
        <v>26.367558954748251</v>
      </c>
      <c r="EI286" s="435">
        <f>INPUT!ER256</f>
        <v>1.1508557457212687</v>
      </c>
      <c r="EJ286" s="443">
        <f>INPUT!ES256</f>
        <v>26.5</v>
      </c>
      <c r="EK286" s="435">
        <f>INPUT!ET256</f>
        <v>1.9080882352941142</v>
      </c>
      <c r="EL286" s="443">
        <f>INPUT!EU256</f>
        <v>26.458730158730159</v>
      </c>
      <c r="EM286" s="435">
        <f>INPUT!EV256</f>
        <v>1.1468446601941684</v>
      </c>
      <c r="EN286" s="443">
        <f>INPUT!EW256</f>
        <v>27.411111111111115</v>
      </c>
      <c r="EO286" s="435">
        <f>INPUT!EX256</f>
        <v>1.1065573770491888</v>
      </c>
      <c r="EQ286" s="443">
        <f>INPUT!FF256</f>
        <v>24.659771366358193</v>
      </c>
      <c r="ER286" s="435">
        <f>INPUT!FG256</f>
        <v>-0.99101796407186082</v>
      </c>
      <c r="ES286" s="443">
        <f>INPUT!FH256</f>
        <v>24.547563805104406</v>
      </c>
      <c r="ET286" s="435">
        <f>INPUT!FI256</f>
        <v>-0.45502271528301552</v>
      </c>
      <c r="EU286" s="443">
        <f>INPUT!FJ256</f>
        <v>24.36548223350254</v>
      </c>
      <c r="EV286" s="435">
        <f>INPUT!FK256</f>
        <v>-0.741750069569036</v>
      </c>
      <c r="EW286" s="443">
        <f>INPUT!FL256</f>
        <v>24.334344455679137</v>
      </c>
      <c r="EX286" s="435">
        <f>INPUT!FM256</f>
        <v>-0.12779462981687972</v>
      </c>
      <c r="EY286" s="443">
        <f>INPUT!FN256</f>
        <v>23.765339718647109</v>
      </c>
      <c r="EZ286" s="435">
        <f>INPUT!FO256</f>
        <v>-2.338278469216104</v>
      </c>
      <c r="FA286" s="443">
        <f>INPUT!FP256</f>
        <v>24.517006802721088</v>
      </c>
      <c r="FB286" s="435">
        <f>INPUT!FQ256</f>
        <v>3.1628711938175957</v>
      </c>
      <c r="FC286" s="443">
        <f>INPUT!FR256</f>
        <v>24.42899702085402</v>
      </c>
      <c r="FD286" s="435">
        <f>INPUT!FS256</f>
        <v>-0.35897441549553877</v>
      </c>
      <c r="FE286" s="443">
        <f>INPUT!FT256</f>
        <v>24.291497975708502</v>
      </c>
      <c r="FF286" s="435">
        <f>INPUT!FU256</f>
        <v>-0.56285178236397115</v>
      </c>
      <c r="FG286" s="443">
        <f>INPUT!FV256</f>
        <v>23.939837058700647</v>
      </c>
      <c r="FH286" s="435">
        <f>INPUT!FW256</f>
        <v>-1.4476707750156748</v>
      </c>
      <c r="FI286" s="443">
        <f>INPUT!FX256</f>
        <v>24.146981627296586</v>
      </c>
      <c r="FJ286" s="435">
        <f>INPUT!FY256</f>
        <v>0.86527142222405651</v>
      </c>
      <c r="FK286" s="443">
        <f>INPUT!FZ256</f>
        <v>24.780910557099272</v>
      </c>
      <c r="FL286" s="435">
        <f>INPUT!GA256</f>
        <v>2.6252926332045901</v>
      </c>
      <c r="FM286" s="443">
        <f>INPUT!GB256</f>
        <v>25.127293148633466</v>
      </c>
      <c r="FN286" s="435">
        <f>INPUT!GC256</f>
        <v>1.397779919087605</v>
      </c>
      <c r="FO286" s="443">
        <f>INPUT!GD256</f>
        <v>24.822316986496091</v>
      </c>
      <c r="FP286" s="435">
        <f>INPUT!GE256</f>
        <v>-1.2137246950293279</v>
      </c>
      <c r="FQ286" s="443">
        <f>INPUT!GF256</f>
        <v>24.693489898117768</v>
      </c>
      <c r="FR286" s="435">
        <f>INPUT!GG256</f>
        <v>-0.51899703177752388</v>
      </c>
      <c r="FS286" s="443">
        <f>INPUT!GH256</f>
        <v>25.157876770779996</v>
      </c>
      <c r="FT286" s="435">
        <f>INPUT!GI256</f>
        <v>1.8806044612496242</v>
      </c>
      <c r="FU286" s="443">
        <f>INPUT!GJ256</f>
        <v>26.056688214818497</v>
      </c>
      <c r="FV286" s="435">
        <f>INPUT!GK256</f>
        <v>3.5726840234881818</v>
      </c>
      <c r="FW286" s="443">
        <f>INPUT!GL256</f>
        <v>25.782390141073456</v>
      </c>
      <c r="FX286" s="435">
        <f>INPUT!GM256</f>
        <v>-1.0526973784375504</v>
      </c>
      <c r="FY286" s="443">
        <f>INPUT!GN256</f>
        <v>26.335877862595421</v>
      </c>
      <c r="FZ286" s="435">
        <f>INPUT!GO256</f>
        <v>2.1467665274377046</v>
      </c>
      <c r="GA286" s="443">
        <f>INPUT!GP256</f>
        <v>26.688264911143634</v>
      </c>
      <c r="GB286" s="435">
        <f>INPUT!GQ256</f>
        <v>1.3380493727482845</v>
      </c>
      <c r="GC286" s="443">
        <f>INPUT!GR256</f>
        <v>26.688264911143634</v>
      </c>
      <c r="GD286" s="435">
        <f>INPUT!GS256</f>
        <v>0</v>
      </c>
      <c r="GE286" s="443">
        <f>INPUT!GT256</f>
        <v>26.758264911143634</v>
      </c>
      <c r="GF286" s="435">
        <f>INPUT!GU256</f>
        <v>0.26228756433983591</v>
      </c>
      <c r="GG286" s="443">
        <f>INPUT!GV256</f>
        <v>26.808264911143635</v>
      </c>
      <c r="GH286" s="435">
        <f>INPUT!GW256</f>
        <v>0.18685815454042576</v>
      </c>
      <c r="GI286" s="443">
        <f>INPUT!GX256</f>
        <v>26.848264911143634</v>
      </c>
      <c r="GJ286" s="435">
        <f>INPUT!GY256</f>
        <v>0.14920771684621137</v>
      </c>
      <c r="GK286" s="435">
        <f>INPUT!GZ256</f>
        <v>0.38612375405404631</v>
      </c>
      <c r="GL286" s="436"/>
    </row>
    <row r="287" spans="1:194" ht="12" hidden="1" customHeight="1" outlineLevel="1" x14ac:dyDescent="0.2">
      <c r="B287" s="436"/>
      <c r="C287" s="435"/>
      <c r="D287" s="436"/>
      <c r="E287" s="435"/>
      <c r="F287" s="436"/>
      <c r="G287" s="435"/>
      <c r="H287" s="436"/>
      <c r="I287" s="435"/>
      <c r="J287" s="436"/>
      <c r="K287" s="435"/>
      <c r="L287" s="436"/>
      <c r="M287" s="435"/>
      <c r="N287" s="436"/>
      <c r="O287" s="435"/>
      <c r="P287" s="436"/>
      <c r="Q287" s="435"/>
      <c r="R287" s="436"/>
      <c r="S287" s="435"/>
      <c r="T287" s="436"/>
      <c r="U287" s="435"/>
      <c r="V287" s="436"/>
      <c r="W287" s="435"/>
      <c r="X287" s="436"/>
      <c r="Y287" s="435"/>
      <c r="Z287" s="436"/>
      <c r="AA287" s="435"/>
      <c r="AB287" s="436"/>
      <c r="AC287" s="435"/>
      <c r="AD287" s="436"/>
      <c r="AE287" s="435"/>
      <c r="AF287" s="436"/>
      <c r="AG287" s="435"/>
      <c r="AH287" s="436"/>
      <c r="AI287" s="435"/>
      <c r="AJ287" s="436"/>
      <c r="AK287" s="435"/>
      <c r="AL287" s="436"/>
      <c r="AM287" s="435"/>
      <c r="AN287" s="436"/>
      <c r="AO287" s="435"/>
      <c r="AP287" s="436"/>
      <c r="AQ287" s="435"/>
      <c r="AR287" s="436"/>
      <c r="AS287" s="435"/>
      <c r="AT287" s="436"/>
      <c r="AU287" s="435"/>
      <c r="AV287" s="436"/>
      <c r="AW287" s="435"/>
      <c r="AX287" s="436"/>
      <c r="AY287" s="435"/>
      <c r="AZ287" s="436"/>
      <c r="BA287" s="435"/>
      <c r="BB287" s="436"/>
      <c r="BC287" s="435"/>
      <c r="BD287" s="436"/>
      <c r="BE287" s="435"/>
      <c r="BF287" s="436"/>
      <c r="BG287" s="435"/>
      <c r="BH287" s="436"/>
      <c r="BI287" s="435"/>
      <c r="BJ287" s="436"/>
      <c r="BK287" s="435"/>
      <c r="BL287" s="436"/>
      <c r="BM287" s="435"/>
      <c r="BN287" s="436"/>
      <c r="BO287" s="435"/>
      <c r="BP287" s="436"/>
      <c r="BQ287" s="435"/>
      <c r="BR287" s="436"/>
      <c r="BS287" s="435"/>
      <c r="BT287" s="436"/>
      <c r="BU287" s="435"/>
      <c r="BV287" s="436"/>
      <c r="BW287" s="435"/>
      <c r="BX287" s="436"/>
      <c r="BY287" s="435"/>
      <c r="BZ287" s="436"/>
      <c r="CA287" s="435"/>
      <c r="CB287" s="436"/>
      <c r="CC287" s="435"/>
      <c r="CD287" s="436"/>
      <c r="CE287" s="435"/>
      <c r="CF287" s="436"/>
      <c r="CG287" s="435"/>
      <c r="CH287" s="436"/>
      <c r="CI287" s="435"/>
      <c r="CJ287" s="436"/>
      <c r="CK287" s="435"/>
      <c r="CL287" s="436"/>
      <c r="CM287" s="435"/>
      <c r="CN287" s="436"/>
      <c r="CO287" s="435"/>
      <c r="CP287" s="436"/>
      <c r="CQ287" s="435"/>
      <c r="CR287" s="436"/>
      <c r="CS287" s="435"/>
      <c r="CT287" s="436"/>
      <c r="CU287" s="435"/>
      <c r="CV287" s="436"/>
      <c r="CW287" s="435"/>
      <c r="CX287" s="436"/>
      <c r="CY287" s="435"/>
      <c r="CZ287" s="436"/>
      <c r="DA287" s="435"/>
      <c r="DB287" s="436"/>
      <c r="DC287" s="435"/>
      <c r="DD287" s="436"/>
      <c r="DE287" s="435"/>
      <c r="DF287" s="436"/>
      <c r="DG287" s="435"/>
      <c r="DH287" s="436"/>
      <c r="DI287" s="435"/>
      <c r="DJ287" s="436"/>
      <c r="DK287" s="435"/>
      <c r="DL287" s="436"/>
      <c r="DM287" s="435"/>
      <c r="DN287" s="436"/>
      <c r="DO287" s="435"/>
      <c r="DP287" s="436"/>
      <c r="DQ287" s="435"/>
      <c r="DR287" s="436"/>
      <c r="DS287" s="435"/>
      <c r="DT287" s="436"/>
      <c r="DU287" s="435"/>
      <c r="DV287" s="436"/>
      <c r="DW287" s="435"/>
      <c r="DX287" s="436"/>
      <c r="DY287" s="435"/>
      <c r="DZ287" s="436"/>
      <c r="EA287" s="435"/>
      <c r="EB287" s="436"/>
      <c r="EC287" s="435"/>
      <c r="ED287" s="436"/>
      <c r="EE287" s="435"/>
      <c r="EF287" s="436"/>
      <c r="EG287" s="435"/>
      <c r="EH287" s="436"/>
      <c r="EI287" s="435"/>
      <c r="EJ287" s="436"/>
      <c r="EK287" s="435"/>
      <c r="EL287" s="436"/>
      <c r="EM287" s="435"/>
      <c r="EN287" s="436"/>
      <c r="EO287" s="435"/>
      <c r="EQ287" s="436"/>
      <c r="ER287" s="435"/>
      <c r="ES287" s="436"/>
      <c r="ET287" s="435"/>
      <c r="EU287" s="436"/>
      <c r="EV287" s="435"/>
      <c r="EW287" s="436"/>
      <c r="EX287" s="435"/>
      <c r="EY287" s="436"/>
      <c r="EZ287" s="435"/>
      <c r="FA287" s="436"/>
      <c r="FB287" s="435"/>
      <c r="FC287" s="436"/>
      <c r="FD287" s="435"/>
      <c r="FE287" s="436"/>
      <c r="FF287" s="435"/>
      <c r="FG287" s="436"/>
      <c r="FH287" s="435"/>
      <c r="FI287" s="436"/>
      <c r="FJ287" s="435"/>
      <c r="FK287" s="436"/>
      <c r="FL287" s="435"/>
      <c r="FM287" s="436"/>
      <c r="FN287" s="435"/>
      <c r="FO287" s="436"/>
      <c r="FP287" s="435"/>
      <c r="FQ287" s="436"/>
      <c r="FR287" s="435"/>
      <c r="FS287" s="436"/>
      <c r="FT287" s="435"/>
      <c r="FU287" s="436"/>
      <c r="FV287" s="435"/>
      <c r="FW287" s="436"/>
      <c r="FX287" s="435"/>
      <c r="FY287" s="436"/>
      <c r="FZ287" s="435"/>
      <c r="GA287" s="436"/>
      <c r="GB287" s="435"/>
      <c r="GC287" s="436"/>
      <c r="GD287" s="435"/>
      <c r="GE287" s="436"/>
      <c r="GF287" s="435"/>
      <c r="GG287" s="436"/>
      <c r="GH287" s="435"/>
      <c r="GI287" s="436"/>
      <c r="GJ287" s="435"/>
      <c r="GK287" s="435"/>
      <c r="GL287" s="436"/>
    </row>
    <row r="288" spans="1:194" ht="12" hidden="1" customHeight="1" outlineLevel="1" x14ac:dyDescent="0.2">
      <c r="A288" s="437" t="s">
        <v>20</v>
      </c>
      <c r="B288" s="443">
        <f>INPUT!K274</f>
        <v>15.789473684210526</v>
      </c>
      <c r="C288" s="435">
        <f>INPUT!L274</f>
        <v>-0.30075187969924588</v>
      </c>
      <c r="D288" s="443">
        <f>INPUT!M274</f>
        <v>16.068052930056712</v>
      </c>
      <c r="E288" s="435">
        <f>INPUT!N274</f>
        <v>1.1608402779626603</v>
      </c>
      <c r="F288" s="443">
        <f>INPUT!O274</f>
        <v>15.636363636363637</v>
      </c>
      <c r="G288" s="435">
        <f>INPUT!P274</f>
        <v>-2.6375757575757497</v>
      </c>
      <c r="H288" s="443">
        <f>INPUT!Q274</f>
        <v>16.518650088809945</v>
      </c>
      <c r="I288" s="435">
        <f>INPUT!R274</f>
        <v>7.3712255772646396</v>
      </c>
      <c r="J288" s="443">
        <f>INPUT!S274</f>
        <v>15.181518151815181</v>
      </c>
      <c r="K288" s="435">
        <f>INPUT!T274</f>
        <v>-3.8503850385038452</v>
      </c>
      <c r="L288" s="443">
        <f>INPUT!U274</f>
        <v>15.629984051036683</v>
      </c>
      <c r="M288" s="435">
        <f>INPUT!V274</f>
        <v>-2.7263345529599525</v>
      </c>
      <c r="N288" s="443">
        <f>INPUT!W274</f>
        <v>15.290519877675839</v>
      </c>
      <c r="O288" s="435">
        <f>INPUT!X274</f>
        <v>-2.2117914799800964</v>
      </c>
      <c r="P288" s="443">
        <f>INPUT!Y274</f>
        <v>16.61721068249258</v>
      </c>
      <c r="Q288" s="435">
        <f>INPUT!Z274</f>
        <v>0.59666251874541665</v>
      </c>
      <c r="R288" s="443">
        <f>INPUT!AA274</f>
        <v>14.985994397759104</v>
      </c>
      <c r="S288" s="435">
        <f>INPUT!AB274</f>
        <v>-1.2879064669345963</v>
      </c>
      <c r="T288" s="443">
        <f>INPUT!AC274</f>
        <v>14.305364511691884</v>
      </c>
      <c r="U288" s="435">
        <f>INPUT!AD274</f>
        <v>-8.4748617466243736</v>
      </c>
      <c r="V288" s="443">
        <f>INPUT!AE274</f>
        <v>15.496688741721854</v>
      </c>
      <c r="W288" s="435">
        <f>INPUT!AF274</f>
        <v>1.3483443708609322</v>
      </c>
      <c r="X288" s="443">
        <f>INPUT!AG274</f>
        <v>15.953307392996107</v>
      </c>
      <c r="Y288" s="435">
        <f>INPUT!AH274</f>
        <v>-3.9952751528626984</v>
      </c>
      <c r="Z288" s="443">
        <f>INPUT!AI274</f>
        <v>15.06172839506173</v>
      </c>
      <c r="AA288" s="435">
        <f>INPUT!AJ274</f>
        <v>0.5053651782623847</v>
      </c>
      <c r="AB288" s="443">
        <f>INPUT!AK274</f>
        <v>14.631197097944376</v>
      </c>
      <c r="AC288" s="435">
        <f>INPUT!AL274</f>
        <v>2.2776950981304056</v>
      </c>
      <c r="AD288" s="443">
        <f>INPUT!AM274</f>
        <v>14.994096812278631</v>
      </c>
      <c r="AE288" s="435">
        <f>INPUT!AN274</f>
        <v>-3.2432214250395996</v>
      </c>
      <c r="AF288" s="443">
        <f>INPUT!AO274</f>
        <v>15.052508751458577</v>
      </c>
      <c r="AG288" s="435">
        <f>INPUT!AP274</f>
        <v>-5.6464695335401327</v>
      </c>
      <c r="AH288" s="443">
        <f>INPUT!AQ274</f>
        <v>14.927048260381593</v>
      </c>
      <c r="AI288" s="435">
        <f>INPUT!AR274</f>
        <v>-0.89418777943369721</v>
      </c>
      <c r="AJ288" s="443">
        <f>INPUT!AS274</f>
        <v>14.285714285714285</v>
      </c>
      <c r="AK288" s="435">
        <f>INPUT!AT274</f>
        <v>-2.3612750885478206</v>
      </c>
      <c r="AL288" s="443">
        <f>INPUT!AU274</f>
        <v>14.316469321851452</v>
      </c>
      <c r="AM288" s="435">
        <f>INPUT!AV274</f>
        <v>-4.5192951526915053</v>
      </c>
      <c r="AN288" s="443">
        <f>INPUT!AW274</f>
        <v>13.65079365079365</v>
      </c>
      <c r="AO288" s="435">
        <f>INPUT!AX274</f>
        <v>-9.312169312169317</v>
      </c>
      <c r="AP288" s="443">
        <f>INPUT!AY274</f>
        <v>15</v>
      </c>
      <c r="AQ288" s="435">
        <f>INPUT!AZ274</f>
        <v>0.48872180451129399</v>
      </c>
      <c r="AR288" s="443">
        <f>INPUT!BA274</f>
        <v>15.090543259557343</v>
      </c>
      <c r="AS288" s="435">
        <f>INPUT!BB274</f>
        <v>5.6338028169014009</v>
      </c>
      <c r="AT288" s="443">
        <f>INPUT!BC274</f>
        <v>15.866797257590598</v>
      </c>
      <c r="AU288" s="435">
        <f>INPUT!BD274</f>
        <v>10.828982348132833</v>
      </c>
      <c r="AV288" s="443">
        <f>INPUT!BE274</f>
        <v>12.197483059051308</v>
      </c>
      <c r="AW288" s="435">
        <f>INPUT!BF274</f>
        <v>-10.646345032531112</v>
      </c>
      <c r="AX288" s="443">
        <f>INPUT!BG274</f>
        <v>15.576036866359447</v>
      </c>
      <c r="AY288" s="435">
        <f>INPUT!BH274</f>
        <v>3.8402457757296338</v>
      </c>
      <c r="AZ288" s="443">
        <f>INPUT!BI274</f>
        <v>15.559599636032756</v>
      </c>
      <c r="BA288" s="435">
        <f>INPUT!BJ274</f>
        <v>3.1082802547770738</v>
      </c>
      <c r="BB288" s="443">
        <f>INPUT!BK274</f>
        <v>16.22103386809269</v>
      </c>
      <c r="BC288" s="435">
        <f>INPUT!BL274</f>
        <v>2.2325653044607208</v>
      </c>
      <c r="BD288" s="443">
        <f>INPUT!BM274</f>
        <v>14.912280701754385</v>
      </c>
      <c r="BE288" s="435">
        <f>INPUT!BN274</f>
        <v>22.257031467557773</v>
      </c>
      <c r="BF288" s="443">
        <f>INPUT!BO274</f>
        <v>16.241496598639458</v>
      </c>
      <c r="BG288" s="435">
        <f>INPUT!BP274</f>
        <v>4.2723302338687041</v>
      </c>
      <c r="BH288" s="443">
        <f>INPUT!BQ274</f>
        <v>15.952980688497062</v>
      </c>
      <c r="BI288" s="435">
        <f>INPUT!BR274</f>
        <v>2.5282209161302527</v>
      </c>
      <c r="BJ288" s="443">
        <f>INPUT!BS274</f>
        <v>16.873449131513649</v>
      </c>
      <c r="BK288" s="435">
        <f>INPUT!BT274</f>
        <v>4.0220325580127225</v>
      </c>
      <c r="BL288" s="443">
        <f>INPUT!BU274</f>
        <v>13.212221304706853</v>
      </c>
      <c r="BM288" s="435">
        <f>INPUT!BV274</f>
        <v>-11.400398309612857</v>
      </c>
      <c r="BN288" s="443">
        <f>INPUT!BW274</f>
        <v>16.585365853658537</v>
      </c>
      <c r="BO288" s="435">
        <f>INPUT!BX274</f>
        <v>2.1172264078661573</v>
      </c>
      <c r="BP288" s="443">
        <f>INPUT!BY274</f>
        <v>16.189697465249388</v>
      </c>
      <c r="BQ288" s="435">
        <f>INPUT!BZ274</f>
        <v>1.4838404269053695</v>
      </c>
      <c r="BR288" s="443">
        <f>INPUT!CA274</f>
        <v>17.475728155339805</v>
      </c>
      <c r="BS288" s="435">
        <f>INPUT!CB274</f>
        <v>3.5693889206167784</v>
      </c>
      <c r="BT288" s="443">
        <f>INPUT!CC274</f>
        <v>12.5</v>
      </c>
      <c r="BU288" s="435">
        <f>INPUT!CD274</f>
        <v>-5.3906249999999929</v>
      </c>
      <c r="BV288" s="443">
        <f>INPUT!CE274</f>
        <v>19.278996865203762</v>
      </c>
      <c r="BW288" s="435">
        <f>INPUT!CF274</f>
        <v>16.24101051078739</v>
      </c>
      <c r="BX288" s="443">
        <f>INPUT!CG274</f>
        <v>17.509727626459142</v>
      </c>
      <c r="BY288" s="435">
        <f>INPUT!CH274</f>
        <v>8.153519632118833</v>
      </c>
      <c r="BZ288" s="443">
        <f>INPUT!CI274</f>
        <v>17.538556924746178</v>
      </c>
      <c r="CA288" s="435">
        <f>INPUT!CJ274</f>
        <v>0.35952018049201229</v>
      </c>
      <c r="CB288" s="443">
        <f>INPUT!CK274</f>
        <v>17.405405405405414</v>
      </c>
      <c r="CC288" s="435">
        <f>INPUT!CL274</f>
        <v>39.243243243243306</v>
      </c>
      <c r="CD288" s="443">
        <f>INPUT!CM274</f>
        <v>19.072948328267479</v>
      </c>
      <c r="CE288" s="435">
        <f>INPUT!CN274</f>
        <v>-1.0687720858971406</v>
      </c>
      <c r="CF288" s="443">
        <f>INPUT!CO274</f>
        <v>18.175018698578906</v>
      </c>
      <c r="CG288" s="435">
        <f>INPUT!CP274</f>
        <v>3.7995512341062021</v>
      </c>
      <c r="CH288" s="443">
        <f>INPUT!CQ274</f>
        <v>15.901639344262303</v>
      </c>
      <c r="CI288" s="435">
        <f>INPUT!CR274</f>
        <v>-9.3332512333112909</v>
      </c>
      <c r="CJ288" s="443">
        <f>INPUT!CS274</f>
        <v>14.550853749072012</v>
      </c>
      <c r="CK288" s="435">
        <f>INPUT!CT274</f>
        <v>-16.400374423033515</v>
      </c>
      <c r="CL288" s="443">
        <f>INPUT!CU274</f>
        <v>19.566787003610109</v>
      </c>
      <c r="CM288" s="435">
        <f>INPUT!CV274</f>
        <v>2.5892099472147434</v>
      </c>
      <c r="CN288" s="443">
        <f>INPUT!CW274</f>
        <v>18.349928876244665</v>
      </c>
      <c r="CO288" s="435">
        <f>INPUT!CX274</f>
        <v>0.96236587464657575</v>
      </c>
      <c r="CP288" s="443">
        <f>INPUT!CY274</f>
        <v>18.413597733711047</v>
      </c>
      <c r="CQ288" s="435">
        <f>INPUT!CZ274</f>
        <v>15.796851727461171</v>
      </c>
      <c r="CR288" s="443">
        <f>INPUT!DA274</f>
        <v>14.596491228070175</v>
      </c>
      <c r="CS288" s="435">
        <f>INPUT!DB274</f>
        <v>0.31364124597206278</v>
      </c>
      <c r="CT288" s="443">
        <f>INPUT!DC274</f>
        <v>19.541029207232267</v>
      </c>
      <c r="CU288" s="435">
        <f>INPUT!DD274</f>
        <v>-0.13164039846240705</v>
      </c>
      <c r="CV288" s="443">
        <f>INPUT!DE274</f>
        <v>19.463548830811554</v>
      </c>
      <c r="CW288" s="435">
        <f>INPUT!DF274</f>
        <v>6.0687971167482369</v>
      </c>
      <c r="CX288" s="443">
        <f>INPUT!DG274</f>
        <v>18.513420509291123</v>
      </c>
      <c r="CY288" s="435">
        <f>INPUT!DH274</f>
        <v>0.54211445815026682</v>
      </c>
      <c r="CZ288" s="443">
        <f>INPUT!DI274</f>
        <v>14.177040110650069</v>
      </c>
      <c r="DA288" s="435">
        <f>INPUT!DJ274</f>
        <v>-2.8736434727098636</v>
      </c>
      <c r="DB288" s="443">
        <f>INPUT!DK274</f>
        <v>20.824742268041238</v>
      </c>
      <c r="DC288" s="435">
        <f>INPUT!DL274</f>
        <v>6.5693216421469858</v>
      </c>
      <c r="DD288" s="443">
        <f>INPUT!DM274</f>
        <v>20.366598778004075</v>
      </c>
      <c r="DE288" s="435">
        <f>INPUT!DN274</f>
        <v>4.6396983152576787</v>
      </c>
      <c r="DF288" s="443">
        <f>INPUT!DO274</f>
        <v>18.324250681198912</v>
      </c>
      <c r="DG288" s="435">
        <f>INPUT!DP274</f>
        <v>-1.021798365122617</v>
      </c>
      <c r="DH288" s="443">
        <f>INPUT!DQ274</f>
        <v>13.738892686261106</v>
      </c>
      <c r="DI288" s="435">
        <f>INPUT!DR274</f>
        <v>-3.0905423203240967</v>
      </c>
      <c r="DJ288" s="443">
        <f>INPUT!DS274</f>
        <v>18.899204244031832</v>
      </c>
      <c r="DK288" s="435">
        <f>INPUT!DT274</f>
        <v>-9.2463954618273387</v>
      </c>
      <c r="DL288" s="443">
        <f>INPUT!DU274</f>
        <v>19.520319786808791</v>
      </c>
      <c r="DM288" s="435">
        <f>INPUT!DV274</f>
        <v>-4.1552298467688491</v>
      </c>
      <c r="DN288" s="443">
        <f>INPUT!DW274</f>
        <v>18.815789473684212</v>
      </c>
      <c r="DO288" s="435">
        <f>INPUT!DX274</f>
        <v>2.6824496184699731</v>
      </c>
      <c r="DP288" s="443">
        <f>INPUT!DY274</f>
        <v>15.757978723404257</v>
      </c>
      <c r="DQ288" s="435">
        <f>INPUT!DZ274</f>
        <v>14.696133693235968</v>
      </c>
      <c r="DR288" s="443">
        <f>INPUT!EA274</f>
        <v>21.502590673575128</v>
      </c>
      <c r="DS288" s="435">
        <f>INPUT!EB274</f>
        <v>13.775111353513303</v>
      </c>
      <c r="DT288" s="443">
        <f>INPUT!EC274</f>
        <v>18.920676202860857</v>
      </c>
      <c r="DU288" s="435">
        <f>INPUT!ED274</f>
        <v>-3.0718942645250769</v>
      </c>
      <c r="DV288" s="443">
        <f>INPUT!EE274</f>
        <v>20.946822308690013</v>
      </c>
      <c r="DW288" s="435">
        <f>INPUT!EF274</f>
        <v>11.325768913317535</v>
      </c>
      <c r="DX288" s="443">
        <f>INPUT!EG274</f>
        <v>17.044718081659106</v>
      </c>
      <c r="DY288" s="435">
        <f>INPUT!EH274</f>
        <v>8.1656371089252833</v>
      </c>
      <c r="DZ288" s="443">
        <f>INPUT!EI274</f>
        <v>19.757807520713829</v>
      </c>
      <c r="EA288" s="435">
        <f>INPUT!EJ274</f>
        <v>-8.1142927349935121</v>
      </c>
      <c r="EB288" s="443">
        <f>INPUT!EK274</f>
        <v>21.032504780114721</v>
      </c>
      <c r="EC288" s="435">
        <f>INPUT!EL274</f>
        <v>11.161485745073673</v>
      </c>
      <c r="ED288" s="443">
        <f>INPUT!EM274</f>
        <v>20.063492063492063</v>
      </c>
      <c r="EE288" s="435">
        <f>INPUT!EN274</f>
        <v>-4.2170131210378941</v>
      </c>
      <c r="EF288" s="443">
        <f>INPUT!EO274</f>
        <v>18.285714285714285</v>
      </c>
      <c r="EG288" s="435">
        <f>INPUT!EP274</f>
        <v>7.2808256382400849</v>
      </c>
      <c r="EH288" s="443">
        <f>INPUT!EQ274</f>
        <v>19.302143214945996</v>
      </c>
      <c r="EI288" s="435">
        <f>INPUT!ER274</f>
        <v>-2.3062493411281637</v>
      </c>
      <c r="EJ288" s="443">
        <f>INPUT!ES274</f>
        <v>20.144629806569775</v>
      </c>
      <c r="EK288" s="435">
        <f>INPUT!ET274</f>
        <v>-4.2214419196727864</v>
      </c>
      <c r="EL288" s="443">
        <f>INPUT!EU274</f>
        <v>19.382945013904127</v>
      </c>
      <c r="EM288" s="435">
        <f>INPUT!EV274</f>
        <v>-3.3919670984208894</v>
      </c>
      <c r="EN288" s="443">
        <f>INPUT!EW274</f>
        <v>18.26286866719931</v>
      </c>
      <c r="EO288" s="435">
        <f>INPUT!EX274</f>
        <v>-0.12493697625376443</v>
      </c>
      <c r="EQ288" s="443">
        <f>INPUT!FF274</f>
        <v>15.786608600979859</v>
      </c>
      <c r="ER288" s="435">
        <f>INPUT!FG274</f>
        <v>-0.96369760479041444</v>
      </c>
      <c r="ES288" s="443">
        <f>INPUT!FH274</f>
        <v>16.009280742459396</v>
      </c>
      <c r="ET288" s="435">
        <f>INPUT!FI274</f>
        <v>1.4105128410272672</v>
      </c>
      <c r="EU288" s="443">
        <f>INPUT!FJ274</f>
        <v>15.696993361967982</v>
      </c>
      <c r="EV288" s="435">
        <f>INPUT!FK274</f>
        <v>-1.9506646520550674</v>
      </c>
      <c r="EW288" s="443">
        <f>INPUT!FL274</f>
        <v>15.200539265251095</v>
      </c>
      <c r="EX288" s="435">
        <f>INPUT!FM274</f>
        <v>-3.162733685800867</v>
      </c>
      <c r="EY288" s="443">
        <f>INPUT!FN274</f>
        <v>14.935648009577971</v>
      </c>
      <c r="EZ288" s="435">
        <f>INPUT!FO274</f>
        <v>-1.7426438039515713</v>
      </c>
      <c r="FA288" s="443">
        <f>INPUT!FP274</f>
        <v>14.285714285714285</v>
      </c>
      <c r="FB288" s="435">
        <f>INPUT!FQ274</f>
        <v>-4.351560263383913</v>
      </c>
      <c r="FC288" s="443">
        <f>INPUT!FR274</f>
        <v>14.523336643495533</v>
      </c>
      <c r="FD288" s="435">
        <f>INPUT!FS274</f>
        <v>1.6633565044687382</v>
      </c>
      <c r="FE288" s="443">
        <f>INPUT!FT274</f>
        <v>15.56455240665767</v>
      </c>
      <c r="FF288" s="435">
        <f>INPUT!FU274</f>
        <v>7.1692599897728027</v>
      </c>
      <c r="FG288" s="443">
        <f>INPUT!FV274</f>
        <v>15.56298307917276</v>
      </c>
      <c r="FH288" s="435">
        <f>INPUT!FW274</f>
        <v>-1.0082702309122116E-2</v>
      </c>
      <c r="FI288" s="443">
        <f>INPUT!FX274</f>
        <v>15.667272360185747</v>
      </c>
      <c r="FJ288" s="435">
        <f>INPUT!FY274</f>
        <v>0.670111125112971</v>
      </c>
      <c r="FK288" s="443">
        <f>INPUT!FZ274</f>
        <v>17.929386160931156</v>
      </c>
      <c r="FL288" s="435">
        <f>INPUT!GA274</f>
        <v>14.438466050376309</v>
      </c>
      <c r="FM288" s="443">
        <f>INPUT!GB274</f>
        <v>16.911269187570198</v>
      </c>
      <c r="FN288" s="435">
        <f>INPUT!GC274</f>
        <v>-5.6784820418418702</v>
      </c>
      <c r="FO288" s="443">
        <f>INPUT!GD274</f>
        <v>17.714996446339729</v>
      </c>
      <c r="FP288" s="435">
        <f>INPUT!GE274</f>
        <v>4.752613478356027</v>
      </c>
      <c r="FQ288" s="443">
        <f>INPUT!GF274</f>
        <v>17.924365394577794</v>
      </c>
      <c r="FR288" s="435">
        <f>INPUT!GG274</f>
        <v>1.1818740628724456</v>
      </c>
      <c r="FS288" s="443">
        <f>INPUT!GH274</f>
        <v>18.313705410479603</v>
      </c>
      <c r="FT288" s="435">
        <f>INPUT!GI274</f>
        <v>2.1721271985427393</v>
      </c>
      <c r="FU288" s="443">
        <f>INPUT!GJ274</f>
        <v>18.249627051218301</v>
      </c>
      <c r="FV288" s="435">
        <f>INPUT!GK274</f>
        <v>-0.34989292349670853</v>
      </c>
      <c r="FW288" s="443">
        <f>INPUT!GL274</f>
        <v>19.604345711042644</v>
      </c>
      <c r="FX288" s="435">
        <f>INPUT!GM274</f>
        <v>7.4232676427976818</v>
      </c>
      <c r="FY288" s="443">
        <f>INPUT!GN274</f>
        <v>19.783715012722645</v>
      </c>
      <c r="FZ288" s="435">
        <f>INPUT!GO274</f>
        <v>0.91494663644380303</v>
      </c>
      <c r="GA288" s="443">
        <f>INPUT!GP274</f>
        <v>19.267460548429373</v>
      </c>
      <c r="GB288" s="435">
        <f>INPUT!GQ274</f>
        <v>-2.6094920188714621</v>
      </c>
      <c r="GC288" s="443">
        <f>INPUT!GR274</f>
        <v>19.081095384194455</v>
      </c>
      <c r="GD288" s="435">
        <f>INPUT!GS274</f>
        <v>-0.96725338436003394</v>
      </c>
      <c r="GE288" s="443">
        <f>INPUT!GT274</f>
        <v>18.841633402483836</v>
      </c>
      <c r="GF288" s="435">
        <f>INPUT!GU274</f>
        <v>-1.2549697849578045</v>
      </c>
      <c r="GG288" s="443">
        <f>INPUT!GV274</f>
        <v>18.439567300720924</v>
      </c>
      <c r="GH288" s="435">
        <f>INPUT!GW274</f>
        <v>-2.1339238120932191</v>
      </c>
      <c r="GI288" s="443">
        <f>INPUT!GX274</f>
        <v>17.969531611803596</v>
      </c>
      <c r="GJ288" s="435">
        <f>INPUT!GY274</f>
        <v>-2.5490602965447584</v>
      </c>
      <c r="GK288" s="435">
        <f>INPUT!GZ274</f>
        <v>-1.905246103449687</v>
      </c>
      <c r="GL288" s="436"/>
    </row>
    <row r="289" spans="1:194" ht="12" hidden="1" customHeight="1" outlineLevel="1" x14ac:dyDescent="0.2">
      <c r="A289" s="437"/>
      <c r="B289" s="436"/>
      <c r="C289" s="435"/>
      <c r="D289" s="436"/>
      <c r="E289" s="435"/>
      <c r="F289" s="436"/>
      <c r="G289" s="435"/>
      <c r="H289" s="436"/>
      <c r="I289" s="435"/>
      <c r="J289" s="436"/>
      <c r="K289" s="435"/>
      <c r="L289" s="436"/>
      <c r="M289" s="435"/>
      <c r="N289" s="436"/>
      <c r="O289" s="435"/>
      <c r="P289" s="436"/>
      <c r="Q289" s="435"/>
      <c r="R289" s="436"/>
      <c r="S289" s="435"/>
      <c r="T289" s="436"/>
      <c r="U289" s="435"/>
      <c r="V289" s="436"/>
      <c r="W289" s="435"/>
      <c r="X289" s="436"/>
      <c r="Y289" s="435"/>
      <c r="Z289" s="436"/>
      <c r="AA289" s="435"/>
      <c r="AB289" s="436"/>
      <c r="AC289" s="435"/>
      <c r="AD289" s="436"/>
      <c r="AE289" s="435"/>
      <c r="AF289" s="436"/>
      <c r="AG289" s="435"/>
      <c r="AH289" s="436"/>
      <c r="AI289" s="435"/>
      <c r="AJ289" s="436"/>
      <c r="AK289" s="435"/>
      <c r="AL289" s="436"/>
      <c r="AM289" s="435"/>
      <c r="AN289" s="436"/>
      <c r="AO289" s="435"/>
      <c r="AP289" s="436"/>
      <c r="AQ289" s="435"/>
      <c r="AR289" s="436"/>
      <c r="AS289" s="435"/>
      <c r="AT289" s="436"/>
      <c r="AU289" s="435"/>
      <c r="AV289" s="436"/>
      <c r="AW289" s="435"/>
      <c r="AX289" s="436"/>
      <c r="AY289" s="435"/>
      <c r="AZ289" s="436"/>
      <c r="BA289" s="435"/>
      <c r="BB289" s="436"/>
      <c r="BC289" s="435"/>
      <c r="BD289" s="436"/>
      <c r="BE289" s="435"/>
      <c r="BF289" s="436"/>
      <c r="BG289" s="435"/>
      <c r="BH289" s="436"/>
      <c r="BI289" s="435"/>
      <c r="BJ289" s="436"/>
      <c r="BK289" s="435"/>
      <c r="BL289" s="436"/>
      <c r="BM289" s="435"/>
      <c r="BN289" s="436"/>
      <c r="BO289" s="435"/>
      <c r="BP289" s="436"/>
      <c r="BQ289" s="435"/>
      <c r="BR289" s="436"/>
      <c r="BS289" s="435"/>
      <c r="BT289" s="436"/>
      <c r="BU289" s="435"/>
      <c r="BV289" s="436"/>
      <c r="BW289" s="435"/>
      <c r="BX289" s="436"/>
      <c r="BY289" s="435"/>
      <c r="BZ289" s="436"/>
      <c r="CA289" s="435"/>
      <c r="CB289" s="436"/>
      <c r="CC289" s="435"/>
      <c r="CD289" s="436"/>
      <c r="CE289" s="435"/>
      <c r="CF289" s="436"/>
      <c r="CG289" s="435"/>
      <c r="CH289" s="436"/>
      <c r="CI289" s="435"/>
      <c r="CJ289" s="436"/>
      <c r="CK289" s="435"/>
      <c r="CM289" s="435"/>
      <c r="CO289" s="435"/>
      <c r="CQ289" s="435"/>
      <c r="CS289" s="435"/>
      <c r="CU289" s="435"/>
      <c r="CW289" s="435"/>
      <c r="CY289" s="435"/>
      <c r="DA289" s="435"/>
      <c r="DC289" s="435"/>
      <c r="DE289" s="435"/>
      <c r="DG289" s="435"/>
      <c r="DI289" s="435"/>
      <c r="DK289" s="435"/>
      <c r="DM289" s="435"/>
      <c r="DO289" s="435"/>
      <c r="DQ289" s="435"/>
      <c r="DS289" s="435"/>
      <c r="DU289" s="435"/>
      <c r="DW289" s="435"/>
      <c r="DY289" s="435"/>
      <c r="EA289" s="435"/>
      <c r="EC289" s="435"/>
      <c r="EE289" s="435"/>
      <c r="EG289" s="435"/>
      <c r="EI289" s="435"/>
      <c r="EK289" s="435"/>
      <c r="EM289" s="435"/>
      <c r="EO289" s="435"/>
      <c r="ER289" s="435"/>
      <c r="ET289" s="435"/>
      <c r="EV289" s="435"/>
      <c r="EX289" s="435"/>
      <c r="EZ289" s="435"/>
      <c r="FB289" s="435"/>
      <c r="FD289" s="435"/>
      <c r="FE289" s="436"/>
      <c r="FF289" s="435"/>
      <c r="FG289" s="436"/>
      <c r="FH289" s="435"/>
      <c r="FI289" s="436"/>
      <c r="FJ289" s="435"/>
      <c r="FK289" s="436"/>
      <c r="FL289" s="435"/>
      <c r="FM289" s="436"/>
      <c r="FN289" s="435"/>
      <c r="FO289" s="436"/>
      <c r="FP289" s="435"/>
      <c r="FQ289" s="436"/>
      <c r="FR289" s="435"/>
      <c r="FS289" s="436"/>
      <c r="FT289" s="435"/>
      <c r="FU289" s="436"/>
      <c r="FV289" s="435"/>
      <c r="FW289" s="436"/>
      <c r="FX289" s="435"/>
      <c r="FY289" s="436"/>
      <c r="FZ289" s="435"/>
      <c r="GA289" s="436"/>
      <c r="GB289" s="435"/>
      <c r="GC289" s="436"/>
      <c r="GD289" s="435"/>
      <c r="GE289" s="436"/>
      <c r="GF289" s="435"/>
      <c r="GG289" s="436"/>
      <c r="GH289" s="435"/>
      <c r="GI289" s="436"/>
      <c r="GJ289" s="435"/>
      <c r="GK289" s="435"/>
      <c r="GL289" s="436"/>
    </row>
    <row r="290" spans="1:194" ht="12" hidden="1" customHeight="1" outlineLevel="1" x14ac:dyDescent="0.2">
      <c r="A290" s="469" t="str">
        <f>+A54</f>
        <v xml:space="preserve">Quarterly income statement ratios are annualized where appropriate    E = Morgan Stanley Research Estimates     NM = Not Meaningful      NA = Not Available       CAGR = Cumulative Average Growth Rate       </v>
      </c>
      <c r="B290" s="436"/>
      <c r="C290" s="435"/>
      <c r="D290" s="436"/>
      <c r="E290" s="435"/>
      <c r="F290" s="436"/>
      <c r="G290" s="435"/>
      <c r="H290" s="436"/>
      <c r="I290" s="435"/>
      <c r="J290" s="436"/>
      <c r="K290" s="435"/>
      <c r="L290" s="436"/>
      <c r="M290" s="435"/>
      <c r="N290" s="436"/>
      <c r="O290" s="435"/>
      <c r="P290" s="436"/>
      <c r="Q290" s="435"/>
      <c r="R290" s="436"/>
      <c r="S290" s="435"/>
      <c r="T290" s="436"/>
      <c r="U290" s="435"/>
      <c r="V290" s="436"/>
      <c r="W290" s="435"/>
      <c r="X290" s="436"/>
      <c r="Y290" s="435"/>
      <c r="Z290" s="436"/>
      <c r="AA290" s="435"/>
      <c r="AB290" s="436"/>
      <c r="AC290" s="435"/>
      <c r="AD290" s="436"/>
      <c r="AE290" s="435"/>
      <c r="AF290" s="436"/>
      <c r="AG290" s="435"/>
      <c r="AH290" s="436"/>
      <c r="AI290" s="435"/>
      <c r="AJ290" s="436"/>
      <c r="AK290" s="435"/>
      <c r="AL290" s="436"/>
      <c r="AM290" s="435"/>
      <c r="AN290" s="436"/>
      <c r="AO290" s="435"/>
      <c r="AP290" s="436"/>
      <c r="AQ290" s="435"/>
      <c r="AR290" s="436"/>
      <c r="AS290" s="435"/>
      <c r="AT290" s="436"/>
      <c r="AU290" s="435"/>
      <c r="AV290" s="436"/>
      <c r="AW290" s="435"/>
      <c r="AX290" s="436"/>
      <c r="AY290" s="435"/>
      <c r="AZ290" s="436"/>
      <c r="BA290" s="435"/>
      <c r="BB290" s="436"/>
      <c r="BC290" s="435"/>
      <c r="BD290" s="436"/>
      <c r="BE290" s="435"/>
      <c r="BF290" s="436"/>
      <c r="BG290" s="435"/>
      <c r="BH290" s="436"/>
      <c r="BI290" s="435"/>
      <c r="BJ290" s="436"/>
      <c r="BK290" s="435"/>
      <c r="BL290" s="436"/>
      <c r="BM290" s="435"/>
      <c r="BN290" s="436"/>
      <c r="BO290" s="435"/>
      <c r="BP290" s="436"/>
      <c r="BQ290" s="435"/>
      <c r="BR290" s="436"/>
      <c r="BS290" s="435"/>
      <c r="BT290" s="436"/>
      <c r="BU290" s="435"/>
      <c r="BV290" s="436"/>
      <c r="BW290" s="435"/>
      <c r="BX290" s="436"/>
      <c r="BY290" s="435"/>
      <c r="BZ290" s="436"/>
      <c r="CA290" s="435"/>
      <c r="CB290" s="436"/>
      <c r="CC290" s="435"/>
      <c r="CD290" s="436"/>
      <c r="CE290" s="435"/>
      <c r="CF290" s="436"/>
      <c r="CG290" s="435"/>
      <c r="CH290" s="436"/>
      <c r="CI290" s="435"/>
      <c r="CJ290" s="436"/>
      <c r="CK290" s="435"/>
      <c r="CM290" s="435"/>
      <c r="CO290" s="435"/>
      <c r="CQ290" s="435"/>
      <c r="CS290" s="435"/>
      <c r="CU290" s="435"/>
      <c r="CW290" s="435"/>
      <c r="CY290" s="435"/>
      <c r="DA290" s="435"/>
      <c r="DC290" s="435"/>
      <c r="DE290" s="435"/>
      <c r="DG290" s="435"/>
      <c r="DI290" s="435"/>
      <c r="DK290" s="435"/>
      <c r="DM290" s="435"/>
      <c r="DO290" s="435"/>
      <c r="DQ290" s="435"/>
      <c r="DS290" s="435"/>
      <c r="DU290" s="435"/>
      <c r="DW290" s="435"/>
      <c r="DY290" s="435"/>
      <c r="EA290" s="435"/>
      <c r="EC290" s="435"/>
      <c r="EE290" s="435"/>
      <c r="EG290" s="435"/>
      <c r="EI290" s="435"/>
      <c r="EK290" s="435"/>
      <c r="EM290" s="435"/>
      <c r="EO290" s="435"/>
      <c r="ER290" s="435"/>
      <c r="ET290" s="435"/>
      <c r="EV290" s="435"/>
      <c r="EX290" s="435"/>
      <c r="EZ290" s="435"/>
      <c r="FB290" s="435"/>
      <c r="FD290" s="435"/>
      <c r="FE290" s="436"/>
      <c r="FF290" s="435"/>
      <c r="FG290" s="436"/>
      <c r="FH290" s="435"/>
      <c r="FI290" s="436"/>
      <c r="FJ290" s="435"/>
      <c r="FK290" s="436"/>
      <c r="FL290" s="435"/>
      <c r="FM290" s="436"/>
      <c r="FN290" s="435"/>
      <c r="FO290" s="436"/>
      <c r="FP290" s="435"/>
      <c r="FQ290" s="436"/>
      <c r="FR290" s="435"/>
      <c r="FS290" s="436"/>
      <c r="FT290" s="435"/>
      <c r="FU290" s="436"/>
      <c r="FV290" s="435"/>
      <c r="FW290" s="436"/>
      <c r="FX290" s="435"/>
      <c r="FY290" s="436"/>
      <c r="FZ290" s="435"/>
      <c r="GA290" s="436"/>
      <c r="GB290" s="435"/>
      <c r="GC290" s="436"/>
      <c r="GD290" s="435"/>
      <c r="GE290" s="436"/>
      <c r="GF290" s="435"/>
      <c r="GG290" s="436"/>
      <c r="GH290" s="435"/>
      <c r="GI290" s="436"/>
      <c r="GJ290" s="435"/>
      <c r="GK290" s="435"/>
      <c r="GL290" s="436"/>
    </row>
    <row r="291" spans="1:194" ht="12" hidden="1" customHeight="1" outlineLevel="1" x14ac:dyDescent="0.2">
      <c r="A291" s="468" t="s">
        <v>247</v>
      </c>
      <c r="B291" s="436"/>
      <c r="C291" s="435"/>
      <c r="D291" s="436"/>
      <c r="E291" s="435"/>
      <c r="F291" s="436"/>
      <c r="G291" s="435"/>
      <c r="H291" s="436"/>
      <c r="I291" s="435"/>
      <c r="J291" s="436"/>
      <c r="K291" s="435"/>
      <c r="L291" s="436"/>
      <c r="M291" s="435"/>
      <c r="N291" s="436"/>
      <c r="O291" s="435"/>
      <c r="P291" s="436"/>
      <c r="Q291" s="435"/>
      <c r="R291" s="436"/>
      <c r="S291" s="435"/>
      <c r="T291" s="436"/>
      <c r="U291" s="435"/>
      <c r="V291" s="436"/>
      <c r="W291" s="435"/>
      <c r="X291" s="436"/>
      <c r="Y291" s="435"/>
      <c r="Z291" s="436"/>
      <c r="AA291" s="435"/>
      <c r="AB291" s="436"/>
      <c r="AC291" s="435"/>
      <c r="AD291" s="436"/>
      <c r="AE291" s="435"/>
      <c r="AF291" s="436"/>
      <c r="AG291" s="435"/>
      <c r="AH291" s="436"/>
      <c r="AI291" s="435"/>
      <c r="AJ291" s="436"/>
      <c r="AK291" s="435"/>
      <c r="AL291" s="436"/>
      <c r="AM291" s="435"/>
      <c r="AN291" s="436"/>
      <c r="AO291" s="435"/>
      <c r="AP291" s="436"/>
      <c r="AQ291" s="435"/>
      <c r="AR291" s="436"/>
      <c r="AS291" s="435"/>
      <c r="AT291" s="436"/>
      <c r="AU291" s="435"/>
      <c r="AV291" s="436"/>
      <c r="AW291" s="435"/>
      <c r="AX291" s="436"/>
      <c r="AY291" s="435"/>
      <c r="AZ291" s="436"/>
      <c r="BA291" s="435"/>
      <c r="BB291" s="436"/>
      <c r="BC291" s="435"/>
      <c r="BD291" s="436"/>
      <c r="BE291" s="435"/>
      <c r="BF291" s="436"/>
      <c r="BG291" s="435"/>
      <c r="BH291" s="436"/>
      <c r="BI291" s="435"/>
      <c r="BJ291" s="436"/>
      <c r="BK291" s="435"/>
      <c r="BL291" s="436"/>
      <c r="BM291" s="435"/>
      <c r="BN291" s="436"/>
      <c r="BO291" s="435"/>
      <c r="BP291" s="436"/>
      <c r="BQ291" s="435"/>
      <c r="BR291" s="436"/>
      <c r="BS291" s="435"/>
      <c r="BT291" s="436"/>
      <c r="BU291" s="435"/>
      <c r="BV291" s="436"/>
      <c r="BW291" s="435"/>
      <c r="BX291" s="436"/>
      <c r="BY291" s="435"/>
      <c r="BZ291" s="436"/>
      <c r="CA291" s="435"/>
      <c r="CB291" s="436"/>
      <c r="CC291" s="435"/>
      <c r="CD291" s="436"/>
      <c r="CE291" s="435"/>
      <c r="CF291" s="436"/>
      <c r="CG291" s="435"/>
      <c r="CH291" s="436"/>
      <c r="CI291" s="435"/>
      <c r="CJ291" s="436"/>
      <c r="CK291" s="435"/>
      <c r="CM291" s="435"/>
      <c r="CO291" s="435"/>
      <c r="CQ291" s="435"/>
      <c r="CS291" s="435"/>
      <c r="CU291" s="435"/>
      <c r="CW291" s="435"/>
      <c r="CY291" s="435"/>
      <c r="DA291" s="435"/>
      <c r="DC291" s="435"/>
      <c r="DE291" s="435"/>
      <c r="DG291" s="435"/>
      <c r="DI291" s="435"/>
      <c r="DK291" s="435"/>
      <c r="DM291" s="435"/>
      <c r="DO291" s="435"/>
      <c r="DQ291" s="435"/>
      <c r="DS291" s="435"/>
      <c r="DU291" s="435"/>
      <c r="DW291" s="435"/>
      <c r="DY291" s="435"/>
      <c r="EA291" s="435"/>
      <c r="EC291" s="435"/>
      <c r="EE291" s="435"/>
      <c r="EG291" s="435"/>
      <c r="EI291" s="435"/>
      <c r="EK291" s="435"/>
      <c r="EM291" s="435"/>
      <c r="EO291" s="435"/>
      <c r="ER291" s="435"/>
      <c r="ET291" s="435"/>
      <c r="EV291" s="435"/>
      <c r="EX291" s="435"/>
      <c r="EZ291" s="435"/>
      <c r="FB291" s="435"/>
      <c r="FD291" s="435"/>
      <c r="FE291" s="436"/>
      <c r="FF291" s="435"/>
      <c r="FG291" s="436"/>
      <c r="FH291" s="435"/>
      <c r="FI291" s="436"/>
      <c r="FJ291" s="435"/>
      <c r="FK291" s="436"/>
      <c r="FL291" s="435"/>
      <c r="FM291" s="436"/>
      <c r="FN291" s="435"/>
      <c r="FO291" s="436"/>
      <c r="FP291" s="435"/>
      <c r="FQ291" s="436"/>
      <c r="FR291" s="435"/>
      <c r="FS291" s="436"/>
      <c r="FT291" s="435"/>
      <c r="FU291" s="436"/>
      <c r="FV291" s="435"/>
      <c r="FW291" s="436"/>
      <c r="FX291" s="435"/>
      <c r="FY291" s="436"/>
      <c r="FZ291" s="435"/>
      <c r="GA291" s="436"/>
      <c r="GB291" s="435"/>
      <c r="GC291" s="436"/>
      <c r="GD291" s="435"/>
      <c r="GE291" s="436"/>
      <c r="GF291" s="435"/>
      <c r="GG291" s="436"/>
      <c r="GH291" s="435"/>
      <c r="GI291" s="436"/>
      <c r="GJ291" s="435"/>
      <c r="GK291" s="435"/>
      <c r="GL291" s="436"/>
    </row>
    <row r="292" spans="1:194" ht="12" customHeight="1" collapsed="1" x14ac:dyDescent="0.2">
      <c r="B292" s="436"/>
      <c r="C292" s="435"/>
      <c r="D292" s="436"/>
      <c r="E292" s="435"/>
      <c r="F292" s="436"/>
      <c r="G292" s="435"/>
      <c r="H292" s="436"/>
      <c r="I292" s="435"/>
      <c r="J292" s="436"/>
      <c r="K292" s="435"/>
      <c r="L292" s="436"/>
      <c r="M292" s="435"/>
      <c r="N292" s="436"/>
      <c r="O292" s="435"/>
      <c r="P292" s="436"/>
      <c r="Q292" s="435"/>
      <c r="R292" s="436"/>
      <c r="S292" s="435"/>
      <c r="T292" s="436"/>
      <c r="U292" s="435"/>
      <c r="V292" s="436"/>
      <c r="W292" s="435"/>
      <c r="X292" s="436"/>
      <c r="Y292" s="435"/>
      <c r="Z292" s="436"/>
      <c r="AA292" s="435"/>
      <c r="AB292" s="436"/>
      <c r="AC292" s="435"/>
      <c r="AD292" s="436"/>
      <c r="AE292" s="435"/>
      <c r="AF292" s="436"/>
      <c r="AG292" s="435"/>
      <c r="AH292" s="436"/>
      <c r="AI292" s="435"/>
      <c r="AJ292" s="436"/>
      <c r="AK292" s="435"/>
      <c r="AL292" s="436"/>
      <c r="AM292" s="435"/>
      <c r="AN292" s="436"/>
      <c r="AO292" s="435"/>
      <c r="AP292" s="436"/>
      <c r="AQ292" s="435"/>
      <c r="AR292" s="436"/>
      <c r="AS292" s="435"/>
      <c r="AT292" s="436"/>
      <c r="AU292" s="435"/>
      <c r="AV292" s="436"/>
      <c r="AW292" s="435"/>
      <c r="AX292" s="436"/>
      <c r="AY292" s="435"/>
      <c r="AZ292" s="436"/>
      <c r="BA292" s="435"/>
      <c r="BB292" s="436"/>
      <c r="BC292" s="435"/>
      <c r="BD292" s="436"/>
      <c r="BE292" s="435"/>
      <c r="BF292" s="436"/>
      <c r="BG292" s="435"/>
      <c r="BH292" s="436"/>
      <c r="BI292" s="435"/>
      <c r="BJ292" s="436"/>
      <c r="BK292" s="435"/>
      <c r="BL292" s="436"/>
      <c r="BM292" s="435"/>
      <c r="BN292" s="436"/>
      <c r="BO292" s="435"/>
      <c r="BP292" s="436"/>
      <c r="BQ292" s="435"/>
      <c r="BR292" s="436"/>
      <c r="BS292" s="435"/>
      <c r="BT292" s="436"/>
      <c r="BU292" s="435"/>
      <c r="BV292" s="436"/>
      <c r="BW292" s="435"/>
      <c r="BX292" s="436"/>
      <c r="BY292" s="435"/>
      <c r="BZ292" s="436"/>
      <c r="CA292" s="435"/>
      <c r="CB292" s="436"/>
      <c r="CC292" s="435"/>
      <c r="CD292" s="436"/>
      <c r="CE292" s="435"/>
      <c r="CF292" s="436"/>
      <c r="CG292" s="435"/>
      <c r="CH292" s="436"/>
      <c r="CI292" s="435"/>
      <c r="CJ292" s="436"/>
      <c r="CK292" s="435"/>
      <c r="CM292" s="435"/>
      <c r="CO292" s="435"/>
      <c r="CQ292" s="435"/>
      <c r="CS292" s="435"/>
      <c r="CU292" s="435"/>
      <c r="CW292" s="435"/>
      <c r="CY292" s="435"/>
      <c r="DA292" s="435"/>
      <c r="DC292" s="435"/>
      <c r="DE292" s="435"/>
      <c r="DG292" s="435"/>
      <c r="DI292" s="435"/>
      <c r="DK292" s="435"/>
      <c r="DM292" s="435"/>
      <c r="DO292" s="435"/>
      <c r="DQ292" s="435"/>
      <c r="DS292" s="435"/>
      <c r="DU292" s="435"/>
      <c r="DW292" s="435"/>
      <c r="DY292" s="435"/>
      <c r="EA292" s="435"/>
      <c r="EC292" s="435"/>
      <c r="EE292" s="435"/>
      <c r="EG292" s="435"/>
      <c r="EI292" s="435"/>
      <c r="EK292" s="435"/>
      <c r="EM292" s="435"/>
      <c r="EO292" s="435"/>
      <c r="ER292" s="435"/>
      <c r="ET292" s="435"/>
      <c r="EV292" s="435"/>
      <c r="EX292" s="435"/>
      <c r="EZ292" s="435"/>
      <c r="FB292" s="435"/>
      <c r="FD292" s="435"/>
      <c r="FE292" s="436"/>
      <c r="FF292" s="435"/>
      <c r="FG292" s="436"/>
      <c r="FH292" s="435"/>
      <c r="FI292" s="436"/>
      <c r="FJ292" s="435"/>
      <c r="FK292" s="436"/>
      <c r="FL292" s="435"/>
      <c r="FM292" s="436"/>
      <c r="FN292" s="435"/>
      <c r="FO292" s="436"/>
      <c r="FP292" s="435"/>
      <c r="FQ292" s="436"/>
      <c r="FR292" s="435"/>
      <c r="FS292" s="436"/>
      <c r="FT292" s="435"/>
      <c r="FU292" s="436"/>
      <c r="FV292" s="435"/>
      <c r="FW292" s="436"/>
      <c r="FX292" s="435"/>
      <c r="FY292" s="436"/>
      <c r="FZ292" s="435"/>
      <c r="GA292" s="436"/>
      <c r="GB292" s="435"/>
      <c r="GC292" s="436"/>
      <c r="GD292" s="435"/>
      <c r="GE292" s="436"/>
      <c r="GF292" s="435"/>
      <c r="GG292" s="436"/>
      <c r="GH292" s="435"/>
      <c r="GI292" s="436"/>
      <c r="GJ292" s="435"/>
      <c r="GK292" s="435"/>
      <c r="GL292" s="436"/>
    </row>
  </sheetData>
  <phoneticPr fontId="6" type="noConversion"/>
  <pageMargins left="0.38" right="0.14000000000000001" top="0.79" bottom="0.69" header="0.5" footer="0.5"/>
  <pageSetup scale="75" orientation="landscape" horizontalDpi="300" r:id="rId1"/>
  <headerFooter alignWithMargins="0"/>
  <rowBreaks count="7" manualBreakCount="7">
    <brk id="56" max="16383" man="1"/>
    <brk id="97" max="16383" man="1"/>
    <brk id="138" max="16383" man="1"/>
    <brk id="164" max="16383" man="1"/>
    <brk id="198" max="16383" man="1"/>
    <brk id="224" max="16383" man="1"/>
    <brk id="266" max="16383" man="1"/>
  </rowBreaks>
  <ignoredErrors>
    <ignoredError sqref="ES8:ES24 EP272:EP292 FK103 EP247:EP268 EP26:EP28 EP144:EP163 FK135:FK137 FK67 ES37:ES39 EP41 GL41:GZ41 ES67 FK225:FK226 FK272 FK204 EW135:EW137 EW103 GL37:GZ39 FK221:FK223 ES230:ES244 FI135:FI137 GL186:GZ197 ES247:ES268 FK199:FK200 FK165:FK166 ES26:ES28 EP225:EP226 EP199:EP200 EP165:EP166 EP139:EP140 GL119:GZ137 EP97:EP99 ES103 ES135:ES137 EW230 FK195:FK197 EW161:EW163 EP119:EP137 GL144:GZ163 FI67 FK170 FI225:FI226 GL204:GZ223 EW144 EP186:EP197 FK139:FK140 FI272 FI204 EP103:EP117 ES225:ES226 GL103:GZ117 FI221:FI223 ES144 ES161:ES163 GN272:GZ402 GL272:GM292 EW53:EW58 FK289:FK292 GL385:GM402 FK97:FK99 EW289:EW292 ES272 FI199:FI200 EU263:EU268 FI165:FI166 ES41 EW61 EU61 ES61 EP170:EP184 EW272 GL26:GZ28 GL43:GZ61 EP43:EP61 EP8:EP24 EP385:EP402 EP67:EP94 GL67:GZ99 ES43:ES58 ES289:ES292 FI195:FI197 FK53:FK61 EW97:EW99 FI170 GL170:GZ184 EW195:EW197 ES97:ES99 FK144 FI139:FI140 EW139:EW140 ES195:ES197 FK161:FK163 FI289:FI292 EW170 GL139:GZ140 ES170 ES139:ES140 EW165:EW166 EW221:EW223 ES199:ES200 GL165:GZ166 FI97:FI99 FI53:FI61 ES165:ES166 FI144 EW204 FK385:FK402 ES204 FK263:FK268 FI161:FI163 ES221:ES223 EW199:EW200 EW225:EW226 GL199:GZ200 EW385:EW402 FI385:FI402 FI263:FI268 EW263:EW268 GL225:GZ226 EP230:EP244 FI230 EW67 GL8:GZ24 FK230 EP204:EP223 GL32:GZ33 GL247:GZ268 ES32:ES33 GL230:GZ244 EP32:EP33 EP37:EP39 ES385:ES402 EU385:EU402 EU225:EU226 EU199:EU200 EU204 EU221:EU223 EU165:EU166 EU170 EU139:EU140 EU195:EU197 EU97:EU99 EU272 EU289:EU292 EU53:EU58 EU144 EU161:EU163 EU230 EU103 EU135:EU137 EU67 FE67 FE225:FE226 FE272 FE204 FE221:FE223 FE199:FE200 FE165:FE166 FE195:FE197 FE170 FE139:FE140 FE289:FE292 FE97:FE99 FE53:FE61 FE144 FE161:FE163 FE385:FE402 FE263:FE268 FE230 FE103 FE135:FE137 FG135:FG137 FG67 FG225:FG226 FG272 FG204 FG221:FG223 FG199:FG200 FG165:FG166 FG195:FG197 FG170 FG139:FG140 FG289:FG292 FG97:FG99 FG53:FG61 FG144 FG161:FG163 FG385:FG402 FG263:FG268 FG230 FG103 FI103 EP30 ES30 GL30:GZ30 FS18:GI2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AN53"/>
  <sheetViews>
    <sheetView workbookViewId="0">
      <pane xSplit="1" ySplit="2" topLeftCell="R3" activePane="bottomRight" state="frozen"/>
      <selection pane="topRight" activeCell="B1" sqref="B1"/>
      <selection pane="bottomLeft" activeCell="A2" sqref="A2"/>
      <selection pane="bottomRight" activeCell="AK12" sqref="AK12"/>
    </sheetView>
  </sheetViews>
  <sheetFormatPr defaultRowHeight="12.75" outlineLevelCol="1" x14ac:dyDescent="0.2"/>
  <cols>
    <col min="1" max="1" width="17.5703125" style="2" customWidth="1"/>
    <col min="2" max="9" width="9.140625" style="2" hidden="1" customWidth="1" outlineLevel="1"/>
    <col min="10" max="10" width="9.140625" style="2" hidden="1" customWidth="1" outlineLevel="1" collapsed="1"/>
    <col min="11" max="13" width="9.140625" style="2" hidden="1" customWidth="1" outlineLevel="1"/>
    <col min="14" max="14" width="0" style="2" hidden="1" customWidth="1" outlineLevel="1" collapsed="1"/>
    <col min="15" max="17" width="0" style="2" hidden="1" customWidth="1" outlineLevel="1"/>
    <col min="18" max="18" width="0.85546875" style="2" customWidth="1" collapsed="1"/>
    <col min="19" max="19" width="9.140625" style="2" hidden="1" customWidth="1" outlineLevel="1"/>
    <col min="20" max="20" width="9.140625" style="2" hidden="1" customWidth="1" outlineLevel="1" collapsed="1"/>
    <col min="21" max="21" width="9.140625" style="2" hidden="1" customWidth="1" outlineLevel="1"/>
    <col min="22" max="22" width="9.140625" style="2" collapsed="1"/>
    <col min="23" max="26" width="9.140625" style="2"/>
    <col min="27" max="27" width="0.85546875" style="2" customWidth="1"/>
    <col min="28" max="28" width="9.140625" style="2"/>
    <col min="29" max="29" width="0.85546875" style="2" customWidth="1"/>
    <col min="30" max="31" width="10.7109375" style="2" hidden="1" customWidth="1" outlineLevel="1"/>
    <col min="32" max="33" width="10.7109375" style="2" hidden="1" customWidth="1" outlineLevel="1" collapsed="1"/>
    <col min="34" max="34" width="10.7109375" style="2" customWidth="1" collapsed="1"/>
    <col min="35" max="37" width="10.7109375" style="9" customWidth="1"/>
    <col min="38" max="38" width="10.28515625" style="2" customWidth="1"/>
    <col min="39" max="39" width="9.140625" style="2"/>
    <col min="40" max="40" width="11" style="2" bestFit="1" customWidth="1"/>
    <col min="41" max="42" width="9.140625" style="2"/>
    <col min="43" max="43" width="11" style="2" bestFit="1" customWidth="1"/>
    <col min="44" max="16384" width="9.140625" style="2"/>
  </cols>
  <sheetData>
    <row r="1" spans="1:40" x14ac:dyDescent="0.2">
      <c r="AF1" s="704" t="s">
        <v>62</v>
      </c>
      <c r="AG1" s="704"/>
      <c r="AH1" s="704"/>
      <c r="AI1" s="704"/>
      <c r="AJ1" s="704"/>
      <c r="AK1" s="704"/>
      <c r="AL1" s="704"/>
    </row>
    <row r="2" spans="1:40" x14ac:dyDescent="0.2">
      <c r="B2" s="302" t="str">
        <f>INPUT!CM6</f>
        <v>1Q11</v>
      </c>
      <c r="C2" s="302" t="str">
        <f>INPUT!CO6</f>
        <v>2Q11</v>
      </c>
      <c r="D2" s="302" t="str">
        <f>INPUT!CQ6</f>
        <v>3Q11</v>
      </c>
      <c r="E2" s="302" t="str">
        <f>INPUT!CS6</f>
        <v>4Q11</v>
      </c>
      <c r="F2" s="302" t="str">
        <f>INPUT!CU6</f>
        <v>1Q12</v>
      </c>
      <c r="G2" s="302" t="str">
        <f>INPUT!CW6</f>
        <v>2Q12</v>
      </c>
      <c r="H2" s="302" t="str">
        <f>INPUT!CY6</f>
        <v>3Q12</v>
      </c>
      <c r="I2" s="302" t="str">
        <f>INPUT!DA6</f>
        <v>4Q12</v>
      </c>
      <c r="J2" s="302" t="s">
        <v>331</v>
      </c>
      <c r="K2" s="302" t="s">
        <v>332</v>
      </c>
      <c r="L2" s="302" t="s">
        <v>333</v>
      </c>
      <c r="M2" s="302" t="s">
        <v>334</v>
      </c>
      <c r="N2" s="302" t="s">
        <v>165</v>
      </c>
      <c r="O2" s="302" t="s">
        <v>166</v>
      </c>
      <c r="P2" s="302" t="s">
        <v>167</v>
      </c>
      <c r="Q2" s="302" t="s">
        <v>164</v>
      </c>
      <c r="S2" s="302" t="str">
        <f>INPUT!GB6</f>
        <v>2011</v>
      </c>
      <c r="T2" s="302" t="str">
        <f>INPUT!GD6</f>
        <v>2012</v>
      </c>
      <c r="U2" s="302" t="str">
        <f>INPUT!GF6</f>
        <v>2013</v>
      </c>
      <c r="V2" s="302" t="str">
        <f>INPUT!GH6</f>
        <v>2014</v>
      </c>
      <c r="W2" s="302" t="str">
        <f>INPUT!GJ6</f>
        <v>2015</v>
      </c>
      <c r="X2" s="302" t="str">
        <f>INPUT!GL6</f>
        <v>2016</v>
      </c>
      <c r="Y2" s="302" t="str">
        <f>INPUT!GN6</f>
        <v>2017</v>
      </c>
      <c r="Z2" s="302" t="s">
        <v>163</v>
      </c>
      <c r="AA2" s="302"/>
      <c r="AB2" s="302" t="s">
        <v>602</v>
      </c>
      <c r="AD2" s="291" t="s">
        <v>473</v>
      </c>
      <c r="AE2" s="291">
        <v>2012</v>
      </c>
      <c r="AF2" s="291">
        <v>2013</v>
      </c>
      <c r="AG2" s="291">
        <v>2014</v>
      </c>
      <c r="AH2" s="291">
        <v>2015</v>
      </c>
      <c r="AI2" s="567">
        <v>2016</v>
      </c>
      <c r="AJ2" s="567">
        <v>2017</v>
      </c>
      <c r="AK2" s="567">
        <v>2018</v>
      </c>
      <c r="AL2" s="291" t="s">
        <v>636</v>
      </c>
      <c r="AN2" s="542"/>
    </row>
    <row r="4" spans="1:40" x14ac:dyDescent="0.2">
      <c r="A4" s="114" t="s">
        <v>169</v>
      </c>
    </row>
    <row r="5" spans="1:40" x14ac:dyDescent="0.2">
      <c r="A5" s="2" t="s">
        <v>61</v>
      </c>
      <c r="AD5" s="19"/>
      <c r="AE5" s="19"/>
      <c r="AF5" s="19"/>
      <c r="AI5" s="243"/>
      <c r="AJ5" s="243"/>
      <c r="AK5" s="243"/>
      <c r="AL5" s="4"/>
      <c r="AM5" s="4"/>
    </row>
    <row r="6" spans="1:40" x14ac:dyDescent="0.2">
      <c r="A6" s="2" t="s">
        <v>58</v>
      </c>
      <c r="B6" s="295">
        <f>Sales_Japan_ThirdSector _1Q11</f>
        <v>15400</v>
      </c>
      <c r="C6" s="295">
        <f>Sales_Japan_ThirdSector _2Q11</f>
        <v>17700</v>
      </c>
      <c r="D6" s="295">
        <f>Sales_Japan_ThirdSector _3Q11</f>
        <v>16700</v>
      </c>
      <c r="E6" s="295">
        <f>Sales_Japan_ThirdSector _4Q11</f>
        <v>17800</v>
      </c>
      <c r="F6" s="295">
        <f>Sales_Japan_ThirdSector _1Q12</f>
        <v>15700</v>
      </c>
      <c r="G6" s="295">
        <f>Sales_Japan_ThirdSector _2Q12</f>
        <v>16100</v>
      </c>
      <c r="H6" s="295">
        <f>Sales_Japan_ThirdSector _3Q12</f>
        <v>16100</v>
      </c>
      <c r="I6" s="295">
        <f>Sales_Japan_ThirdSector _4Q12</f>
        <v>16500</v>
      </c>
      <c r="J6" s="295">
        <f>Sales_Japan_ThirdSector _1Q13</f>
        <v>14700</v>
      </c>
      <c r="K6" s="295">
        <f>Sales_Japan_ThirdSector _2Q13</f>
        <v>15400</v>
      </c>
      <c r="L6" s="295">
        <f>Sales_Japan_ThirdSector _3Q13</f>
        <v>18000</v>
      </c>
      <c r="M6" s="295">
        <f>Sales_Japan_ThirdSector _4Q13</f>
        <v>19100</v>
      </c>
      <c r="N6" s="295">
        <f>Sales_Japan_ThirdSector _1Q14</f>
        <v>14900</v>
      </c>
      <c r="O6" s="295">
        <f>Sales_Japan_ThirdSector _2Q14</f>
        <v>16100</v>
      </c>
      <c r="P6" s="295">
        <f>Sales_Japan_ThirdSector _3Q14</f>
        <v>15700</v>
      </c>
      <c r="Q6" s="295">
        <f>Sales_Japan_ThirdSector _4Q14</f>
        <v>24500</v>
      </c>
      <c r="S6" s="295">
        <f>Sales_Japan_ThirdSector F2011_</f>
        <v>67600</v>
      </c>
      <c r="T6" s="295">
        <f>Sales_Japan_ThirdSector F2012_</f>
        <v>64400</v>
      </c>
      <c r="U6" s="295">
        <f>Sales_Japan_ThirdSector F2013_</f>
        <v>67200</v>
      </c>
      <c r="V6" s="295">
        <f>Sales_Japan_ThirdSector F2014_</f>
        <v>71200</v>
      </c>
      <c r="W6" s="295">
        <f>Sales_Japan_ThirdSector F2015_</f>
        <v>80600</v>
      </c>
      <c r="X6" s="295">
        <f>Sales_Japan_ThirdSector F2016_</f>
        <v>83900</v>
      </c>
      <c r="Y6" s="295">
        <f>Sales_Japan_ThirdSector F2017_</f>
        <v>87600</v>
      </c>
      <c r="Z6" s="295">
        <f>Sales_Japan_ThirdSector F2018_</f>
        <v>89783</v>
      </c>
      <c r="AA6" s="295"/>
      <c r="AB6" s="295"/>
      <c r="AG6" s="4"/>
      <c r="AI6" s="568"/>
      <c r="AJ6" s="568"/>
      <c r="AK6" s="568"/>
      <c r="AL6" s="556" t="s">
        <v>610</v>
      </c>
      <c r="AM6" s="4"/>
      <c r="AN6" s="244"/>
    </row>
    <row r="7" spans="1:40" x14ac:dyDescent="0.2">
      <c r="A7" s="293" t="s">
        <v>365</v>
      </c>
      <c r="F7" s="296">
        <f t="shared" ref="F7:M7" si="0">F6/B6-1</f>
        <v>1.9480519480519431E-2</v>
      </c>
      <c r="G7" s="296">
        <f t="shared" si="0"/>
        <v>-9.0395480225988756E-2</v>
      </c>
      <c r="H7" s="296">
        <f t="shared" si="0"/>
        <v>-3.59281437125748E-2</v>
      </c>
      <c r="I7" s="296">
        <f t="shared" si="0"/>
        <v>-7.3033707865168496E-2</v>
      </c>
      <c r="J7" s="296">
        <f t="shared" si="0"/>
        <v>-6.3694267515923553E-2</v>
      </c>
      <c r="K7" s="296">
        <f t="shared" si="0"/>
        <v>-4.3478260869565188E-2</v>
      </c>
      <c r="L7" s="296">
        <f t="shared" si="0"/>
        <v>0.11801242236024834</v>
      </c>
      <c r="M7" s="296">
        <f t="shared" si="0"/>
        <v>0.15757575757575748</v>
      </c>
      <c r="N7" s="296">
        <f>N6/J6-1</f>
        <v>1.3605442176870763E-2</v>
      </c>
      <c r="O7" s="296">
        <f>O6/K6-1</f>
        <v>4.5454545454545414E-2</v>
      </c>
      <c r="P7" s="296">
        <f>P6/L6-1</f>
        <v>-0.12777777777777777</v>
      </c>
      <c r="Q7" s="296">
        <f>Q6/M6-1</f>
        <v>0.2827225130890052</v>
      </c>
      <c r="T7" s="296">
        <f t="shared" ref="T7:Z7" si="1">T6/S6-1</f>
        <v>-4.7337278106508895E-2</v>
      </c>
      <c r="U7" s="297">
        <f t="shared" si="1"/>
        <v>4.3478260869565188E-2</v>
      </c>
      <c r="V7" s="297">
        <f t="shared" si="1"/>
        <v>5.9523809523809534E-2</v>
      </c>
      <c r="W7" s="297">
        <f t="shared" si="1"/>
        <v>0.1320224719101124</v>
      </c>
      <c r="X7" s="297">
        <f t="shared" si="1"/>
        <v>4.0942928039702231E-2</v>
      </c>
      <c r="Y7" s="297">
        <f t="shared" si="1"/>
        <v>4.41001191895114E-2</v>
      </c>
      <c r="Z7" s="297">
        <f t="shared" si="1"/>
        <v>2.4920091324200921E-2</v>
      </c>
      <c r="AA7" s="297"/>
      <c r="AB7" s="297">
        <f>AVERAGE(X7:Z7)</f>
        <v>3.6654379517804848E-2</v>
      </c>
      <c r="AD7" s="14"/>
      <c r="AE7" s="14"/>
      <c r="AF7" s="373" t="s">
        <v>362</v>
      </c>
      <c r="AG7" s="8" t="s">
        <v>451</v>
      </c>
      <c r="AH7" s="569" t="s">
        <v>616</v>
      </c>
      <c r="AI7" s="569" t="s">
        <v>362</v>
      </c>
      <c r="AJ7" s="569"/>
      <c r="AK7" s="569"/>
      <c r="AL7" s="556"/>
      <c r="AM7" s="4"/>
    </row>
    <row r="8" spans="1:40" x14ac:dyDescent="0.2">
      <c r="A8" s="2" t="s">
        <v>59</v>
      </c>
      <c r="B8" s="295">
        <f>Sales_Japan_FirstSector _1Q11</f>
        <v>18600</v>
      </c>
      <c r="C8" s="295">
        <f>Sales_Japan_FirstSector _2Q11</f>
        <v>18400</v>
      </c>
      <c r="D8" s="295">
        <f>Sales_Japan_FirstSector _3Q11</f>
        <v>25600</v>
      </c>
      <c r="E8" s="295">
        <f>Sales_Japan_FirstSector _4Q11</f>
        <v>30800</v>
      </c>
      <c r="F8" s="295">
        <f>Sales_Japan_FirstSector _1Q12</f>
        <v>36700</v>
      </c>
      <c r="G8" s="295">
        <f>Sales_Japan_FirstSector _2Q12</f>
        <v>37100</v>
      </c>
      <c r="H8" s="295">
        <f>Sales_Japan_FirstSector _3Q12</f>
        <v>39600</v>
      </c>
      <c r="I8" s="295">
        <f>Sales_Japan_FirstSector _4Q12</f>
        <v>32800</v>
      </c>
      <c r="J8" s="295">
        <f>Sales_Japan_FirstSector _1Q13</f>
        <v>39100</v>
      </c>
      <c r="K8" s="295">
        <f>Sales_Japan_FirstSector _2Q13</f>
        <v>14900</v>
      </c>
      <c r="L8" s="295">
        <f>Sales_Japan_FirstSector _3Q13</f>
        <v>14400</v>
      </c>
      <c r="M8" s="295">
        <f>Sales_Japan_FirstSector _4Q13</f>
        <v>13700</v>
      </c>
      <c r="N8" s="295">
        <f>Sales_Japan_FirstSector _1Q14</f>
        <v>12600</v>
      </c>
      <c r="O8" s="295">
        <f>Sales_Japan_FirstSector _2Q14</f>
        <v>11900</v>
      </c>
      <c r="P8" s="295">
        <f>Sales_Japan_FirstSector _3Q14</f>
        <v>9900</v>
      </c>
      <c r="Q8" s="295">
        <f>Sales_Japan_FirstSector _4Q14</f>
        <v>8900</v>
      </c>
      <c r="S8" s="295">
        <f>Sales_Japan_FirstSector F2011_</f>
        <v>93400</v>
      </c>
      <c r="T8" s="295">
        <f>Sales_Japan_FirstSector F2012_</f>
        <v>146200</v>
      </c>
      <c r="U8" s="295">
        <f>Sales_Japan_FirstSector F2013_</f>
        <v>82100</v>
      </c>
      <c r="V8" s="295">
        <f>Sales_Japan_FirstSector F2014_</f>
        <v>43300</v>
      </c>
      <c r="W8" s="295">
        <f>Sales_Japan_FirstSector F2015_</f>
        <v>40200</v>
      </c>
      <c r="X8" s="295">
        <f>Sales_Japan_FirstSector F2016_</f>
        <v>29900</v>
      </c>
      <c r="Y8" s="295">
        <f>Sales_Japan_FirstSector F2017_</f>
        <v>7200</v>
      </c>
      <c r="Z8" s="295">
        <f>Sales_Japan_FirstSector F2018_</f>
        <v>7398</v>
      </c>
      <c r="AA8" s="295"/>
      <c r="AB8" s="295"/>
      <c r="AG8" s="4"/>
      <c r="AH8" s="243"/>
      <c r="AI8" s="243"/>
      <c r="AJ8" s="243"/>
      <c r="AK8" s="243"/>
      <c r="AL8" s="4"/>
      <c r="AM8" s="4"/>
    </row>
    <row r="9" spans="1:40" x14ac:dyDescent="0.2">
      <c r="A9" s="293" t="s">
        <v>365</v>
      </c>
      <c r="F9" s="296">
        <f t="shared" ref="F9:M9" si="2">F8/B8-1</f>
        <v>0.9731182795698925</v>
      </c>
      <c r="G9" s="296">
        <f t="shared" si="2"/>
        <v>1.0163043478260869</v>
      </c>
      <c r="H9" s="296">
        <f t="shared" si="2"/>
        <v>0.546875</v>
      </c>
      <c r="I9" s="296">
        <f t="shared" si="2"/>
        <v>6.4935064935064846E-2</v>
      </c>
      <c r="J9" s="296">
        <f t="shared" si="2"/>
        <v>6.5395095367847489E-2</v>
      </c>
      <c r="K9" s="296">
        <f t="shared" si="2"/>
        <v>-0.59838274932614555</v>
      </c>
      <c r="L9" s="296">
        <f t="shared" si="2"/>
        <v>-0.63636363636363635</v>
      </c>
      <c r="M9" s="296">
        <f t="shared" si="2"/>
        <v>-0.58231707317073167</v>
      </c>
      <c r="N9" s="296">
        <f>N8/J8-1</f>
        <v>-0.67774936061381075</v>
      </c>
      <c r="O9" s="296">
        <f>O8/K8-1</f>
        <v>-0.20134228187919467</v>
      </c>
      <c r="P9" s="296">
        <f>P8/L8-1</f>
        <v>-0.3125</v>
      </c>
      <c r="Q9" s="296">
        <f>Q8/M8-1</f>
        <v>-0.35036496350364965</v>
      </c>
      <c r="T9" s="296">
        <f t="shared" ref="T9:Z9" si="3">T8/S8-1</f>
        <v>0.56531049250535337</v>
      </c>
      <c r="U9" s="297">
        <f t="shared" si="3"/>
        <v>-0.43844049247606021</v>
      </c>
      <c r="V9" s="297">
        <f t="shared" si="3"/>
        <v>-0.47259439707673567</v>
      </c>
      <c r="W9" s="297">
        <f t="shared" si="3"/>
        <v>-7.1593533487297911E-2</v>
      </c>
      <c r="X9" s="297">
        <f t="shared" si="3"/>
        <v>-0.25621890547263682</v>
      </c>
      <c r="Y9" s="297">
        <f t="shared" si="3"/>
        <v>-0.75919732441471566</v>
      </c>
      <c r="Z9" s="297">
        <f t="shared" si="3"/>
        <v>2.750000000000008E-2</v>
      </c>
      <c r="AA9" s="297"/>
      <c r="AB9" s="297"/>
      <c r="AD9" s="14"/>
      <c r="AE9" s="14"/>
      <c r="AF9" s="354" t="s">
        <v>63</v>
      </c>
      <c r="AG9" s="355" t="s">
        <v>587</v>
      </c>
      <c r="AH9" s="570" t="s">
        <v>587</v>
      </c>
      <c r="AI9" s="570" t="s">
        <v>619</v>
      </c>
      <c r="AJ9" s="570" t="s">
        <v>619</v>
      </c>
      <c r="AK9" s="570"/>
      <c r="AL9" s="570" t="s">
        <v>619</v>
      </c>
      <c r="AM9" s="4"/>
    </row>
    <row r="10" spans="1:40" x14ac:dyDescent="0.2">
      <c r="A10" s="2" t="s">
        <v>66</v>
      </c>
      <c r="B10" s="294"/>
      <c r="C10" s="294"/>
      <c r="D10" s="294"/>
      <c r="E10" s="294"/>
      <c r="F10" s="294"/>
      <c r="G10" s="294"/>
      <c r="H10" s="294"/>
      <c r="I10" s="294"/>
      <c r="J10" s="294"/>
      <c r="K10" s="294"/>
      <c r="L10" s="83"/>
      <c r="M10" s="294"/>
      <c r="N10" s="294"/>
      <c r="O10" s="294"/>
      <c r="P10" s="83"/>
      <c r="Q10" s="294"/>
      <c r="R10" s="294"/>
      <c r="S10" s="294"/>
      <c r="T10" s="294"/>
      <c r="U10" s="184">
        <f>BenefitsRatio_Japan F2013_</f>
        <v>72.91416366306234</v>
      </c>
      <c r="V10" s="184">
        <f>BenefitsRatio_Japan F2014_</f>
        <v>72.743669287930175</v>
      </c>
      <c r="W10" s="184">
        <f>BenefitsRatio_Japan F2015_</f>
        <v>72.264652166694347</v>
      </c>
      <c r="X10" s="184">
        <f>BenefitsRatio_Japan F2016_</f>
        <v>72.608406589347723</v>
      </c>
      <c r="Y10" s="184">
        <f>BenefitsRatio_Japan F2017_</f>
        <v>71.267252195734002</v>
      </c>
      <c r="Z10" s="184">
        <f>BenefitsRatio_Japan F2018_</f>
        <v>70.875020356055018</v>
      </c>
      <c r="AA10" s="184"/>
      <c r="AB10" s="184">
        <f t="shared" ref="AB10:AB12" si="4">AVERAGE(X10:Z10)</f>
        <v>71.583559713712248</v>
      </c>
      <c r="AD10" s="19"/>
      <c r="AE10" s="14"/>
      <c r="AF10" s="8" t="s">
        <v>67</v>
      </c>
      <c r="AG10" s="8" t="s">
        <v>348</v>
      </c>
      <c r="AH10" s="571"/>
      <c r="AI10" s="571"/>
      <c r="AJ10" s="571" t="s">
        <v>630</v>
      </c>
      <c r="AK10" s="571" t="s">
        <v>658</v>
      </c>
      <c r="AL10" s="8" t="s">
        <v>658</v>
      </c>
      <c r="AM10" s="4"/>
    </row>
    <row r="11" spans="1:40" x14ac:dyDescent="0.2">
      <c r="A11" s="2" t="s">
        <v>68</v>
      </c>
      <c r="B11" s="294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294"/>
      <c r="R11" s="294"/>
      <c r="S11" s="294"/>
      <c r="T11" s="294"/>
      <c r="U11" s="184">
        <f>Japan_Expense_Ratio F2013_</f>
        <v>17.747458868918443</v>
      </c>
      <c r="V11" s="184">
        <f>Japan_Expense_Ratio F2014_</f>
        <v>18.24014235404848</v>
      </c>
      <c r="W11" s="184">
        <f>Japan_Expense_Ratio F2015_</f>
        <v>18.144958101616321</v>
      </c>
      <c r="X11" s="184">
        <f>Japan_Expense_Ratio F2016_</f>
        <v>18.393564208044168</v>
      </c>
      <c r="Y11" s="184">
        <f>Japan_Expense_Ratio F2017_</f>
        <v>19.195931281386702</v>
      </c>
      <c r="Z11" s="184">
        <f>Japan_Expense_Ratio F2018_</f>
        <v>19.892630548472276</v>
      </c>
      <c r="AA11" s="184"/>
      <c r="AB11" s="184">
        <f t="shared" si="4"/>
        <v>19.160708679301049</v>
      </c>
      <c r="AD11" s="19"/>
      <c r="AE11" s="14"/>
      <c r="AF11" s="14" t="s">
        <v>69</v>
      </c>
      <c r="AG11" s="8" t="s">
        <v>349</v>
      </c>
      <c r="AH11" s="571"/>
      <c r="AI11" s="571"/>
      <c r="AJ11" s="571" t="s">
        <v>631</v>
      </c>
      <c r="AK11" s="571" t="s">
        <v>601</v>
      </c>
      <c r="AL11" s="8" t="s">
        <v>601</v>
      </c>
      <c r="AM11" s="4"/>
    </row>
    <row r="12" spans="1:40" x14ac:dyDescent="0.2">
      <c r="A12" s="2" t="s">
        <v>60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>
        <f>Japan_PTMargin F2012_</f>
        <v>19.469379613006186</v>
      </c>
      <c r="U12" s="294">
        <f>Japan_PTMargin F2013_</f>
        <v>20.436923425207993</v>
      </c>
      <c r="V12" s="294">
        <f>Japan_PTMargin F2014_</f>
        <v>20.777885313331719</v>
      </c>
      <c r="W12" s="294">
        <f>Japan_PTMargin F2015_</f>
        <v>21.63395078794581</v>
      </c>
      <c r="X12" s="294">
        <f>Japan_PTMargin F2016_</f>
        <v>19.853447735955406</v>
      </c>
      <c r="Y12" s="294">
        <f>Japan_PTMargin F2017_</f>
        <v>20.329606707925734</v>
      </c>
      <c r="Z12" s="294">
        <f>Japan_PTMargin F2018_</f>
        <v>20.359027190590481</v>
      </c>
      <c r="AA12" s="294"/>
      <c r="AB12" s="184">
        <f t="shared" si="4"/>
        <v>20.180693878157207</v>
      </c>
      <c r="AD12" s="19"/>
      <c r="AE12" s="14" t="s">
        <v>364</v>
      </c>
      <c r="AF12" s="14" t="s">
        <v>364</v>
      </c>
      <c r="AG12" s="8" t="s">
        <v>350</v>
      </c>
      <c r="AH12" s="571"/>
      <c r="AI12" s="571"/>
      <c r="AJ12" s="571" t="s">
        <v>632</v>
      </c>
      <c r="AK12" s="571" t="s">
        <v>601</v>
      </c>
      <c r="AL12" s="8" t="s">
        <v>632</v>
      </c>
      <c r="AM12" s="8"/>
    </row>
    <row r="13" spans="1:40" x14ac:dyDescent="0.2">
      <c r="A13" s="2" t="s">
        <v>64</v>
      </c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T13" s="296"/>
      <c r="U13" s="297"/>
      <c r="V13" s="297"/>
      <c r="W13" s="297"/>
      <c r="X13" s="297"/>
      <c r="Y13" s="297"/>
      <c r="Z13" s="297"/>
      <c r="AA13" s="297"/>
      <c r="AB13" s="297"/>
      <c r="AD13" s="292"/>
      <c r="AE13" s="292"/>
      <c r="AF13" s="14" t="s">
        <v>65</v>
      </c>
      <c r="AG13" s="8" t="s">
        <v>65</v>
      </c>
      <c r="AH13" s="571"/>
      <c r="AI13" s="571"/>
      <c r="AJ13" s="571"/>
      <c r="AK13" s="571"/>
      <c r="AL13" s="561"/>
      <c r="AM13" s="4"/>
    </row>
    <row r="14" spans="1:40" x14ac:dyDescent="0.2">
      <c r="A14" s="2" t="s">
        <v>356</v>
      </c>
      <c r="F14" s="296"/>
      <c r="G14" s="296"/>
      <c r="H14" s="296"/>
      <c r="I14" s="296"/>
      <c r="J14" s="296"/>
      <c r="K14" s="296"/>
      <c r="L14" s="296"/>
      <c r="M14" s="296"/>
      <c r="N14" s="296"/>
      <c r="O14" s="296"/>
      <c r="P14" s="296"/>
      <c r="Q14" s="296"/>
      <c r="T14" s="296"/>
      <c r="U14" s="297"/>
      <c r="V14" s="297"/>
      <c r="W14" s="297"/>
      <c r="X14" s="297"/>
      <c r="Y14" s="297"/>
      <c r="Z14" s="297"/>
      <c r="AA14" s="297"/>
      <c r="AB14" s="297"/>
      <c r="AD14" s="292"/>
      <c r="AE14" s="292"/>
      <c r="AF14" s="14"/>
      <c r="AG14" s="8" t="s">
        <v>357</v>
      </c>
      <c r="AH14" s="571"/>
      <c r="AI14" s="571"/>
      <c r="AJ14" s="571"/>
      <c r="AK14" s="571"/>
      <c r="AL14" s="8" t="s">
        <v>357</v>
      </c>
      <c r="AM14" s="4"/>
    </row>
    <row r="15" spans="1:40" x14ac:dyDescent="0.2">
      <c r="F15" s="296"/>
      <c r="G15" s="296"/>
      <c r="H15" s="296"/>
      <c r="I15" s="296"/>
      <c r="J15" s="296"/>
      <c r="K15" s="296"/>
      <c r="L15" s="296"/>
      <c r="M15" s="296"/>
      <c r="N15" s="296"/>
      <c r="O15" s="296"/>
      <c r="P15" s="296"/>
      <c r="Q15" s="296"/>
      <c r="T15" s="296"/>
      <c r="U15" s="297"/>
      <c r="V15" s="297"/>
      <c r="W15" s="297"/>
      <c r="X15" s="297"/>
      <c r="Y15" s="297"/>
      <c r="Z15" s="297"/>
      <c r="AA15" s="297"/>
      <c r="AB15" s="297"/>
      <c r="AD15" s="292"/>
      <c r="AE15" s="292"/>
      <c r="AF15" s="19"/>
      <c r="AG15" s="4"/>
      <c r="AH15" s="243"/>
      <c r="AI15" s="243"/>
      <c r="AJ15" s="243"/>
      <c r="AK15" s="243"/>
      <c r="AL15" s="4"/>
      <c r="AM15" s="4"/>
    </row>
    <row r="16" spans="1:40" x14ac:dyDescent="0.2">
      <c r="A16" s="114" t="s">
        <v>170</v>
      </c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T16" s="296"/>
      <c r="U16" s="297"/>
      <c r="V16" s="297"/>
      <c r="W16" s="297"/>
      <c r="X16" s="297"/>
      <c r="Y16" s="297"/>
      <c r="Z16" s="297"/>
      <c r="AA16" s="297"/>
      <c r="AB16" s="297"/>
      <c r="AD16" s="292"/>
      <c r="AE16" s="292"/>
      <c r="AF16" s="19"/>
      <c r="AG16" s="4"/>
      <c r="AH16" s="243"/>
      <c r="AI16" s="243"/>
      <c r="AJ16" s="243"/>
      <c r="AK16" s="243"/>
      <c r="AL16" s="4"/>
      <c r="AM16" s="4"/>
    </row>
    <row r="17" spans="1:40" x14ac:dyDescent="0.2">
      <c r="A17" s="2" t="s">
        <v>537</v>
      </c>
      <c r="B17" s="295">
        <f>Sales_US_Total _1Q11</f>
        <v>336</v>
      </c>
      <c r="C17" s="295">
        <f>Sales_US_Total _2Q11</f>
        <v>353</v>
      </c>
      <c r="D17" s="295">
        <f>Sales_US_Total _3Q11</f>
        <v>340</v>
      </c>
      <c r="E17" s="295">
        <f>Sales_US_Total _4Q11</f>
        <v>447</v>
      </c>
      <c r="F17" s="295">
        <f>Sales_US_Total _1Q12</f>
        <v>351</v>
      </c>
      <c r="G17" s="295">
        <f>Sales_US_Total _2Q12</f>
        <v>359</v>
      </c>
      <c r="H17" s="295">
        <f>Sales_US_Total _3Q12</f>
        <v>335</v>
      </c>
      <c r="I17" s="295">
        <f>Sales_US_Total _4Q12</f>
        <v>444</v>
      </c>
      <c r="J17" s="295">
        <f>Sales_US_Total _1Q13</f>
        <v>332</v>
      </c>
      <c r="K17" s="295">
        <f>Sales_US_Total _2Q13</f>
        <v>364</v>
      </c>
      <c r="L17" s="295">
        <f>Sales_US_Total _3Q13</f>
        <v>330</v>
      </c>
      <c r="M17" s="295">
        <f>Sales_US_Total _4Q13</f>
        <v>397</v>
      </c>
      <c r="N17" s="295">
        <f>Sales_US_Total _1Q14</f>
        <v>318</v>
      </c>
      <c r="O17" s="295">
        <f>Sales_US_Total _2Q14</f>
        <v>334</v>
      </c>
      <c r="P17" s="295">
        <f>Sales_US_Total _3Q14</f>
        <v>328</v>
      </c>
      <c r="Q17" s="295">
        <f>Sales_US_Total _4Q14</f>
        <v>454</v>
      </c>
      <c r="S17" s="295">
        <f>Sales_US_Total F2011_</f>
        <v>1476</v>
      </c>
      <c r="T17" s="295">
        <f>Sales_US_Total F2012_</f>
        <v>1489</v>
      </c>
      <c r="U17" s="295">
        <f>Sales_US_Total F2013_</f>
        <v>1423</v>
      </c>
      <c r="V17" s="295">
        <f>Sales_US_Total F2014_</f>
        <v>1434</v>
      </c>
      <c r="W17" s="295">
        <f>Sales_US_Total F2015_</f>
        <v>1486</v>
      </c>
      <c r="X17" s="295">
        <f>Sales_US_Total F2016_</f>
        <v>1482</v>
      </c>
      <c r="Y17" s="295">
        <f>Sales_US_Total F2017_</f>
        <v>1552</v>
      </c>
      <c r="Z17" s="295">
        <f>Sales_US_Total F2018_</f>
        <v>1644.3999999999999</v>
      </c>
      <c r="AA17" s="295"/>
      <c r="AB17" s="295"/>
      <c r="AF17" s="19"/>
      <c r="AG17" s="4"/>
      <c r="AH17" s="243"/>
      <c r="AI17" s="243"/>
      <c r="AJ17" s="243"/>
      <c r="AK17" s="243"/>
      <c r="AL17" s="4"/>
      <c r="AM17" s="4"/>
    </row>
    <row r="18" spans="1:40" x14ac:dyDescent="0.2">
      <c r="A18" s="293" t="s">
        <v>365</v>
      </c>
      <c r="F18" s="296">
        <f t="shared" ref="F18:M18" si="5">F17/B17-1</f>
        <v>4.4642857142857206E-2</v>
      </c>
      <c r="G18" s="296">
        <f t="shared" si="5"/>
        <v>1.6997167138810276E-2</v>
      </c>
      <c r="H18" s="296">
        <f t="shared" si="5"/>
        <v>-1.4705882352941124E-2</v>
      </c>
      <c r="I18" s="296">
        <f t="shared" si="5"/>
        <v>-6.7114093959731447E-3</v>
      </c>
      <c r="J18" s="296">
        <f t="shared" si="5"/>
        <v>-5.4131054131054124E-2</v>
      </c>
      <c r="K18" s="296">
        <f t="shared" si="5"/>
        <v>1.3927576601671321E-2</v>
      </c>
      <c r="L18" s="296">
        <f t="shared" si="5"/>
        <v>-1.4925373134328401E-2</v>
      </c>
      <c r="M18" s="296">
        <f t="shared" si="5"/>
        <v>-0.10585585585585588</v>
      </c>
      <c r="N18" s="296">
        <f>N17/J17-1</f>
        <v>-4.216867469879515E-2</v>
      </c>
      <c r="O18" s="296">
        <f>O17/K17-1</f>
        <v>-8.2417582417582458E-2</v>
      </c>
      <c r="P18" s="296">
        <f>P17/L17-1</f>
        <v>-6.0606060606060996E-3</v>
      </c>
      <c r="Q18" s="296">
        <f>Q17/M17-1</f>
        <v>0.14357682619647361</v>
      </c>
      <c r="T18" s="296">
        <f t="shared" ref="T18:Z18" si="6">T17/S17-1</f>
        <v>8.8075880758806679E-3</v>
      </c>
      <c r="U18" s="297">
        <f t="shared" si="6"/>
        <v>-4.4325050369375396E-2</v>
      </c>
      <c r="V18" s="297">
        <f t="shared" si="6"/>
        <v>7.730147575544688E-3</v>
      </c>
      <c r="W18" s="297">
        <f t="shared" si="6"/>
        <v>3.6262203626220346E-2</v>
      </c>
      <c r="X18" s="297">
        <f t="shared" si="6"/>
        <v>-2.6917900403768957E-3</v>
      </c>
      <c r="Y18" s="297">
        <f t="shared" si="6"/>
        <v>4.7233468286099756E-2</v>
      </c>
      <c r="Z18" s="297">
        <f t="shared" si="6"/>
        <v>5.9536082474226815E-2</v>
      </c>
      <c r="AA18" s="297"/>
      <c r="AB18" s="297">
        <f t="shared" ref="AB18:AB21" si="7">AVERAGE(X18:Z18)</f>
        <v>3.4692586906649892E-2</v>
      </c>
      <c r="AD18" s="292"/>
      <c r="AE18" s="292"/>
      <c r="AF18" s="14" t="s">
        <v>362</v>
      </c>
      <c r="AG18" s="8" t="s">
        <v>589</v>
      </c>
      <c r="AH18" s="569" t="s">
        <v>600</v>
      </c>
      <c r="AI18" s="569" t="s">
        <v>617</v>
      </c>
      <c r="AJ18" s="569"/>
      <c r="AK18" s="569" t="s">
        <v>617</v>
      </c>
      <c r="AL18" s="556" t="s">
        <v>659</v>
      </c>
      <c r="AM18" s="4"/>
      <c r="AN18" s="4"/>
    </row>
    <row r="19" spans="1:40" x14ac:dyDescent="0.2">
      <c r="A19" s="2" t="s">
        <v>66</v>
      </c>
      <c r="F19" s="296"/>
      <c r="G19" s="296"/>
      <c r="H19" s="296"/>
      <c r="I19" s="296"/>
      <c r="J19" s="296"/>
      <c r="K19" s="296"/>
      <c r="L19" s="296"/>
      <c r="M19" s="296"/>
      <c r="N19" s="296"/>
      <c r="O19" s="296"/>
      <c r="P19" s="296"/>
      <c r="Q19" s="296"/>
      <c r="T19" s="296"/>
      <c r="U19" s="184">
        <f>BenefitsRatio_US F2013_</f>
        <v>56.083834659421697</v>
      </c>
      <c r="V19" s="184">
        <f>BenefitsRatio_US F2014_</f>
        <v>54.7390636991558</v>
      </c>
      <c r="W19" s="184">
        <f>BenefitsRatio_US F2015_</f>
        <v>53.712362072190011</v>
      </c>
      <c r="X19" s="184">
        <f>BenefitsRatio_US F2016_</f>
        <v>52.612282309807512</v>
      </c>
      <c r="Y19" s="184">
        <f>BenefitsRatio_US F2017_</f>
        <v>51.869830996044584</v>
      </c>
      <c r="Z19" s="184">
        <f>BenefitsRatio_US F2018_</f>
        <v>51.69962276306974</v>
      </c>
      <c r="AA19" s="184"/>
      <c r="AB19" s="184">
        <f t="shared" si="7"/>
        <v>52.060578689640614</v>
      </c>
      <c r="AD19" s="292"/>
      <c r="AE19" s="292"/>
      <c r="AF19" s="14" t="s">
        <v>70</v>
      </c>
      <c r="AG19" s="8" t="s">
        <v>73</v>
      </c>
      <c r="AH19" s="571" t="s">
        <v>611</v>
      </c>
      <c r="AI19" s="571" t="s">
        <v>611</v>
      </c>
      <c r="AJ19" s="571" t="s">
        <v>633</v>
      </c>
      <c r="AK19" s="571" t="s">
        <v>662</v>
      </c>
      <c r="AL19" s="8" t="s">
        <v>660</v>
      </c>
      <c r="AM19" s="4"/>
    </row>
    <row r="20" spans="1:40" x14ac:dyDescent="0.2">
      <c r="A20" s="2" t="s">
        <v>68</v>
      </c>
      <c r="F20" s="296"/>
      <c r="G20" s="296"/>
      <c r="H20" s="296"/>
      <c r="I20" s="296"/>
      <c r="J20" s="296"/>
      <c r="K20" s="296"/>
      <c r="L20" s="296"/>
      <c r="M20" s="296"/>
      <c r="N20" s="296"/>
      <c r="O20" s="296"/>
      <c r="P20" s="296"/>
      <c r="Q20" s="296"/>
      <c r="T20" s="296"/>
      <c r="U20" s="184">
        <f>US_Expense_Ratio F2013_</f>
        <v>32.170609566568814</v>
      </c>
      <c r="V20" s="184">
        <f>US_Expense_Ratio F2014_</f>
        <v>32.991978153268477</v>
      </c>
      <c r="W20" s="184">
        <f>US_Expense_Ratio F2015_</f>
        <v>34.145532902370299</v>
      </c>
      <c r="X20" s="184">
        <f>US_Expense_Ratio F2016_</f>
        <v>33.857629317334201</v>
      </c>
      <c r="Y20" s="184">
        <f>US_Expense_Ratio F2017_</f>
        <v>34.335241730279897</v>
      </c>
      <c r="Z20" s="184">
        <f>US_Expense_Ratio F2018_</f>
        <v>34.84914085689838</v>
      </c>
      <c r="AA20" s="184"/>
      <c r="AB20" s="184">
        <f t="shared" si="7"/>
        <v>34.347337301504155</v>
      </c>
      <c r="AD20" s="292"/>
      <c r="AE20" s="292"/>
      <c r="AF20" s="14" t="s">
        <v>71</v>
      </c>
      <c r="AG20" s="8" t="s">
        <v>72</v>
      </c>
      <c r="AH20" s="571"/>
      <c r="AI20" s="570" t="s">
        <v>618</v>
      </c>
      <c r="AJ20" s="570" t="s">
        <v>634</v>
      </c>
      <c r="AK20" s="570" t="s">
        <v>663</v>
      </c>
      <c r="AL20" s="8" t="s">
        <v>661</v>
      </c>
      <c r="AM20" s="4"/>
    </row>
    <row r="21" spans="1:40" x14ac:dyDescent="0.2">
      <c r="A21" s="2" t="s">
        <v>60</v>
      </c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T21" s="294">
        <f>US_PTMargin F2012_</f>
        <v>17.714996446339729</v>
      </c>
      <c r="U21" s="294">
        <f>US_PTMargin F2013_</f>
        <v>17.924365394577794</v>
      </c>
      <c r="V21" s="294">
        <f>US_PTMargin F2014_</f>
        <v>18.313705410479603</v>
      </c>
      <c r="W21" s="294">
        <f>US_PTMargin F2015_</f>
        <v>18.249627051218301</v>
      </c>
      <c r="X21" s="294">
        <f>US_PTMargin F2016_</f>
        <v>19.604345711042644</v>
      </c>
      <c r="Y21" s="294">
        <f>US_PTMargin F2017_</f>
        <v>19.783715012722645</v>
      </c>
      <c r="Z21" s="294">
        <f>US_PTMargin F2018_</f>
        <v>19.267460548429373</v>
      </c>
      <c r="AA21" s="294"/>
      <c r="AB21" s="184">
        <f t="shared" si="7"/>
        <v>19.551840424064888</v>
      </c>
      <c r="AD21" s="292"/>
      <c r="AE21" s="292"/>
      <c r="AF21" s="14" t="s">
        <v>69</v>
      </c>
      <c r="AG21" s="8" t="s">
        <v>69</v>
      </c>
      <c r="AH21" s="571"/>
      <c r="AI21" s="571"/>
      <c r="AJ21" s="571" t="s">
        <v>632</v>
      </c>
      <c r="AK21" s="571" t="s">
        <v>632</v>
      </c>
      <c r="AL21" s="8" t="s">
        <v>632</v>
      </c>
      <c r="AM21" s="4"/>
    </row>
    <row r="22" spans="1:40" x14ac:dyDescent="0.2">
      <c r="A22" s="2" t="s">
        <v>64</v>
      </c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T22" s="296"/>
      <c r="U22" s="297"/>
      <c r="V22" s="297"/>
      <c r="W22" s="297"/>
      <c r="X22" s="297"/>
      <c r="Y22" s="297"/>
      <c r="Z22" s="297"/>
      <c r="AA22" s="297"/>
      <c r="AB22" s="297"/>
      <c r="AD22" s="292"/>
      <c r="AE22" s="292"/>
      <c r="AF22" s="14" t="s">
        <v>74</v>
      </c>
      <c r="AG22" s="8" t="s">
        <v>74</v>
      </c>
      <c r="AH22" s="571"/>
      <c r="AI22" s="571"/>
      <c r="AJ22" s="571"/>
      <c r="AK22" s="571"/>
      <c r="AL22" s="8"/>
      <c r="AM22" s="4"/>
    </row>
    <row r="23" spans="1:40" x14ac:dyDescent="0.2">
      <c r="A23" s="2" t="s">
        <v>356</v>
      </c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T23" s="296"/>
      <c r="U23" s="297"/>
      <c r="V23" s="297"/>
      <c r="W23" s="297"/>
      <c r="X23" s="297"/>
      <c r="Y23" s="297"/>
      <c r="Z23" s="297"/>
      <c r="AA23" s="297"/>
      <c r="AB23" s="297"/>
      <c r="AD23" s="292"/>
      <c r="AE23" s="292"/>
      <c r="AF23" s="14"/>
      <c r="AG23" s="8" t="s">
        <v>357</v>
      </c>
      <c r="AH23" s="571"/>
      <c r="AI23" s="571"/>
      <c r="AJ23" s="571"/>
      <c r="AK23" s="571"/>
      <c r="AL23" s="8" t="s">
        <v>357</v>
      </c>
      <c r="AM23" s="4"/>
    </row>
    <row r="24" spans="1:40" x14ac:dyDescent="0.2">
      <c r="F24" s="296"/>
      <c r="G24" s="296"/>
      <c r="H24" s="296"/>
      <c r="I24" s="296"/>
      <c r="J24" s="296"/>
      <c r="K24" s="296"/>
      <c r="L24" s="296"/>
      <c r="M24" s="296"/>
      <c r="N24" s="296"/>
      <c r="O24" s="296"/>
      <c r="P24" s="296"/>
      <c r="Q24" s="296"/>
      <c r="T24" s="296"/>
      <c r="U24" s="297"/>
      <c r="V24" s="297"/>
      <c r="W24" s="297"/>
      <c r="X24" s="297"/>
      <c r="Y24" s="297"/>
      <c r="Z24" s="297"/>
      <c r="AA24" s="297"/>
      <c r="AB24" s="297"/>
      <c r="AD24" s="292"/>
      <c r="AE24" s="292"/>
      <c r="AF24" s="19"/>
      <c r="AG24" s="4"/>
      <c r="AH24" s="243"/>
      <c r="AI24" s="243"/>
      <c r="AJ24" s="243"/>
      <c r="AK24" s="243"/>
      <c r="AL24" s="4"/>
      <c r="AM24" s="4"/>
    </row>
    <row r="25" spans="1:40" x14ac:dyDescent="0.2">
      <c r="A25" s="114" t="s">
        <v>346</v>
      </c>
      <c r="B25" s="294">
        <f>TaxRate _1Q11</f>
        <v>34.038623005877412</v>
      </c>
      <c r="C25" s="294">
        <f>TaxRate _2Q11</f>
        <v>34.585804706993194</v>
      </c>
      <c r="D25" s="294">
        <f>TaxRate _3Q11</f>
        <v>34.487060036511878</v>
      </c>
      <c r="E25" s="294">
        <f>TaxRate _4Q11</f>
        <v>31.059631059631059</v>
      </c>
      <c r="F25" s="294">
        <f>TaxRate _1Q12</f>
        <v>35.726072607260726</v>
      </c>
      <c r="G25" s="294">
        <f>TaxRate _2Q12</f>
        <v>34.857635893011221</v>
      </c>
      <c r="H25" s="294">
        <f>TaxRate _3Q12</f>
        <v>30.402010050251256</v>
      </c>
      <c r="I25" s="294">
        <f>TaxRate _4Q12</f>
        <v>34.120982986767487</v>
      </c>
      <c r="J25" s="294">
        <f>TaxRate _1Q13</f>
        <v>34.554537885095755</v>
      </c>
      <c r="K25" s="294">
        <f>TaxRate _2Q13</f>
        <v>34.518647007805725</v>
      </c>
      <c r="L25" s="294">
        <f>TaxRate _3Q13</f>
        <v>34.515819750719082</v>
      </c>
      <c r="M25" s="294">
        <f>TaxRate _4Q13</f>
        <v>34.416243654822338</v>
      </c>
      <c r="N25" s="294">
        <f>TaxRate _1Q14</f>
        <v>33.934707903780073</v>
      </c>
      <c r="O25" s="294">
        <f>TaxRate _2Q14</f>
        <v>34.752389226759341</v>
      </c>
      <c r="P25" s="294">
        <f>TaxRate _3Q14</f>
        <v>34.396135265700487</v>
      </c>
      <c r="Q25" s="294">
        <f>TaxRate _4Q14</f>
        <v>34.659090909090914</v>
      </c>
      <c r="R25" s="298"/>
      <c r="S25" s="294">
        <f>TaxRate F2011_</f>
        <v>33.534961441010829</v>
      </c>
      <c r="T25" s="184">
        <f>TaxRate F2012_</f>
        <v>33.765952844473283</v>
      </c>
      <c r="U25" s="294">
        <f>TaxRate F2013_</f>
        <v>34.504792332268366</v>
      </c>
      <c r="V25" s="294">
        <f>TaxRate F2014_</f>
        <v>34.420803782505907</v>
      </c>
      <c r="W25" s="294">
        <f>TaxRate F2015_</f>
        <v>35.21586345381526</v>
      </c>
      <c r="X25" s="294">
        <f>TaxRate F2016_</f>
        <v>34.534606205250597</v>
      </c>
      <c r="Y25" s="294">
        <f>TaxRate F2017_</f>
        <v>33.707201453138495</v>
      </c>
      <c r="Z25" s="294">
        <f>TaxRate F2018_</f>
        <v>26</v>
      </c>
      <c r="AA25" s="294"/>
      <c r="AB25" s="294"/>
      <c r="AD25" s="19"/>
      <c r="AE25" s="14" t="s">
        <v>347</v>
      </c>
      <c r="AF25" s="14" t="s">
        <v>347</v>
      </c>
      <c r="AG25" s="8" t="s">
        <v>347</v>
      </c>
      <c r="AH25" s="571"/>
      <c r="AI25" s="571"/>
      <c r="AJ25" s="571"/>
      <c r="AK25" s="571"/>
      <c r="AL25" s="4"/>
      <c r="AM25" s="4"/>
    </row>
    <row r="26" spans="1:40" x14ac:dyDescent="0.2">
      <c r="AD26" s="19"/>
      <c r="AE26" s="19"/>
      <c r="AF26" s="19"/>
      <c r="AG26" s="4"/>
      <c r="AH26" s="243"/>
      <c r="AI26" s="243"/>
      <c r="AJ26" s="243"/>
      <c r="AK26" s="243"/>
      <c r="AL26" s="4"/>
      <c r="AM26" s="4"/>
    </row>
    <row r="27" spans="1:40" x14ac:dyDescent="0.2">
      <c r="A27" s="114" t="s">
        <v>341</v>
      </c>
      <c r="B27" s="299">
        <f>OP_EPS _1Q11</f>
        <v>1.6216765797366683</v>
      </c>
      <c r="C27" s="299">
        <f>OP_EPS _2Q11</f>
        <v>1.5469252699855665</v>
      </c>
      <c r="D27" s="299">
        <f>OP_EPS _3Q11</f>
        <v>1.6450727349484013</v>
      </c>
      <c r="E27" s="299">
        <f>OP_EPS _4Q11</f>
        <v>1.4546814878153056</v>
      </c>
      <c r="F27" s="299">
        <f>OP_EPS _1Q12</f>
        <v>0.86866880241092936</v>
      </c>
      <c r="G27" s="299">
        <f>OP_EPS _2Q12</f>
        <v>0.80560831430461599</v>
      </c>
      <c r="H27" s="299">
        <f>OP_EPS _3Q12</f>
        <v>0.88456764760357742</v>
      </c>
      <c r="I27" s="299">
        <f>OP_EPS _4Q12</f>
        <v>0.74103055342330604</v>
      </c>
      <c r="J27" s="299">
        <f>OP_EPS _1Q13</f>
        <v>0.83826766547787657</v>
      </c>
      <c r="K27" s="299">
        <f>OP_EPS _2Q13</f>
        <v>0.80666702281104752</v>
      </c>
      <c r="L27" s="299">
        <f>OP_EPS _3Q13</f>
        <v>0.73065163856385762</v>
      </c>
      <c r="M27" s="374">
        <f>OP_EPS _4Q13</f>
        <v>0.69387009806554178</v>
      </c>
      <c r="N27" s="299">
        <f>OP_EPS _1Q14</f>
        <v>0.84007175021138347</v>
      </c>
      <c r="O27" s="299">
        <f>OP_EPS _2Q14</f>
        <v>0.82458605999385126</v>
      </c>
      <c r="P27" s="299">
        <f>OP_EPS _3Q14</f>
        <v>0.74782865362206785</v>
      </c>
      <c r="Q27" s="374">
        <f>OP_EPS _4Q14</f>
        <v>0.64026902434135813</v>
      </c>
      <c r="R27" s="300"/>
      <c r="S27" s="299">
        <f>OP_EPS F2011_</f>
        <v>6.2687716136650895</v>
      </c>
      <c r="T27" s="299">
        <f>OP_EPS F2012_</f>
        <v>3.2997093975659717</v>
      </c>
      <c r="U27" s="299">
        <f>OP_EPS F2013_</f>
        <v>3.0700194416736415</v>
      </c>
      <c r="V27" s="299">
        <f>OP_EPS F2014_</f>
        <v>3.0549146793385793</v>
      </c>
      <c r="W27" s="299">
        <f>OP_EPS F2015_</f>
        <v>3.028550785357234</v>
      </c>
      <c r="X27" s="299">
        <f>OP_EPS F2016_</f>
        <v>3.2505967279017405</v>
      </c>
      <c r="Y27" s="299">
        <f>OP_EPS F2017_</f>
        <v>3.4031399177109458</v>
      </c>
      <c r="Z27" s="299">
        <f>OP_EPS F2018_</f>
        <v>3.9970258538193315</v>
      </c>
      <c r="AA27" s="299"/>
      <c r="AB27" s="299"/>
      <c r="AD27" s="14" t="s">
        <v>342</v>
      </c>
      <c r="AE27" s="14" t="s">
        <v>343</v>
      </c>
      <c r="AF27" s="301" t="s">
        <v>360</v>
      </c>
      <c r="AG27" s="301" t="s">
        <v>590</v>
      </c>
      <c r="AH27" s="572"/>
      <c r="AI27" s="572"/>
      <c r="AJ27" s="572"/>
      <c r="AK27" s="572"/>
      <c r="AL27" s="301"/>
      <c r="AM27" s="4"/>
      <c r="AN27" s="591"/>
    </row>
    <row r="28" spans="1:40" x14ac:dyDescent="0.2">
      <c r="A28" s="293" t="s">
        <v>365</v>
      </c>
      <c r="F28" s="296">
        <f t="shared" ref="F28:M28" si="8">F27/B27-1</f>
        <v>-0.46433905917788743</v>
      </c>
      <c r="G28" s="296">
        <f t="shared" si="8"/>
        <v>-0.47921963010395929</v>
      </c>
      <c r="H28" s="296">
        <f t="shared" si="8"/>
        <v>-0.46229268237715804</v>
      </c>
      <c r="I28" s="296">
        <f t="shared" si="8"/>
        <v>-0.490589136089019</v>
      </c>
      <c r="J28" s="296">
        <f t="shared" si="8"/>
        <v>-3.4997385480722398E-2</v>
      </c>
      <c r="K28" s="296">
        <f t="shared" si="8"/>
        <v>1.3141727656391655E-3</v>
      </c>
      <c r="L28" s="296">
        <f t="shared" si="8"/>
        <v>-0.17400139995703068</v>
      </c>
      <c r="M28" s="296">
        <f t="shared" si="8"/>
        <v>-6.3641715095145823E-2</v>
      </c>
      <c r="N28" s="296">
        <f>N27/J27-1</f>
        <v>2.1521583234138664E-3</v>
      </c>
      <c r="O28" s="296">
        <f>O27/K27-1</f>
        <v>2.221367265065588E-2</v>
      </c>
      <c r="P28" s="296">
        <f>P27/L27-1</f>
        <v>2.3509172020708569E-2</v>
      </c>
      <c r="Q28" s="296">
        <f>Q27/M27-1</f>
        <v>-7.7249435987542192E-2</v>
      </c>
      <c r="T28" s="296">
        <f t="shared" ref="T28:Z28" si="9">T27/S27-1</f>
        <v>-0.47362743438075761</v>
      </c>
      <c r="U28" s="297">
        <f t="shared" si="9"/>
        <v>-6.9609146812067979E-2</v>
      </c>
      <c r="V28" s="297">
        <f t="shared" si="9"/>
        <v>-4.9200868665599806E-3</v>
      </c>
      <c r="W28" s="297">
        <f t="shared" si="9"/>
        <v>-8.6299935509339676E-3</v>
      </c>
      <c r="X28" s="297">
        <f t="shared" si="9"/>
        <v>7.331755624441838E-2</v>
      </c>
      <c r="Y28" s="297">
        <f t="shared" si="9"/>
        <v>4.692774975740277E-2</v>
      </c>
      <c r="Z28" s="297">
        <f t="shared" si="9"/>
        <v>0.17451117217297707</v>
      </c>
      <c r="AA28" s="297"/>
      <c r="AB28" s="297"/>
      <c r="AD28" s="14"/>
      <c r="AE28" s="14"/>
      <c r="AF28" s="303"/>
      <c r="AG28" s="8"/>
      <c r="AH28" s="571"/>
      <c r="AI28" s="571"/>
      <c r="AJ28" s="571"/>
      <c r="AK28" s="571"/>
      <c r="AL28" s="4"/>
      <c r="AM28" s="4"/>
    </row>
    <row r="29" spans="1:40" x14ac:dyDescent="0.2">
      <c r="A29" s="114" t="s">
        <v>28</v>
      </c>
      <c r="B29" s="299"/>
      <c r="C29" s="299"/>
      <c r="D29" s="299"/>
      <c r="E29" s="299"/>
      <c r="F29" s="299"/>
      <c r="G29" s="299"/>
      <c r="H29" s="299"/>
      <c r="I29" s="299"/>
      <c r="J29" s="299"/>
      <c r="K29" s="299"/>
      <c r="L29" s="299"/>
      <c r="M29" s="299"/>
      <c r="N29" s="299"/>
      <c r="O29" s="299"/>
      <c r="P29" s="299"/>
      <c r="Q29" s="299"/>
      <c r="R29" s="300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D29" s="14"/>
      <c r="AE29" s="14"/>
      <c r="AF29" s="301" t="s">
        <v>363</v>
      </c>
      <c r="AG29" s="4"/>
      <c r="AH29" s="243"/>
      <c r="AI29" s="243"/>
      <c r="AJ29" s="243"/>
      <c r="AK29" s="243"/>
      <c r="AL29" s="562"/>
      <c r="AM29" s="562"/>
    </row>
    <row r="30" spans="1:40" s="4" customFormat="1" x14ac:dyDescent="0.2">
      <c r="A30" s="407" t="s">
        <v>365</v>
      </c>
      <c r="AD30" s="8" t="s">
        <v>355</v>
      </c>
      <c r="AE30" s="8" t="s">
        <v>354</v>
      </c>
      <c r="AF30" s="408">
        <v>0.05</v>
      </c>
      <c r="AG30" s="408" t="s">
        <v>74</v>
      </c>
      <c r="AH30" s="571" t="s">
        <v>609</v>
      </c>
      <c r="AI30" s="571" t="s">
        <v>600</v>
      </c>
      <c r="AJ30" s="571" t="s">
        <v>635</v>
      </c>
      <c r="AK30" s="571" t="s">
        <v>664</v>
      </c>
    </row>
    <row r="31" spans="1:40" x14ac:dyDescent="0.2">
      <c r="AD31" s="19"/>
      <c r="AE31" s="19"/>
      <c r="AF31" s="19"/>
      <c r="AG31" s="4"/>
      <c r="AH31" s="243"/>
      <c r="AI31" s="243"/>
      <c r="AJ31" s="243"/>
      <c r="AK31" s="243"/>
      <c r="AL31" s="4"/>
      <c r="AM31" s="4"/>
    </row>
    <row r="32" spans="1:40" x14ac:dyDescent="0.2">
      <c r="A32" s="114" t="s">
        <v>344</v>
      </c>
      <c r="B32" s="294">
        <f>Op_ROE _1Q11</f>
        <v>29.155995620507451</v>
      </c>
      <c r="C32" s="294">
        <f>Op_ROE _2Q11</f>
        <v>27.38689073108786</v>
      </c>
      <c r="D32" s="294">
        <f>Op_ROE _3Q11</f>
        <v>27.80206455127615</v>
      </c>
      <c r="E32" s="294">
        <f>Op_ROE _4Q11</f>
        <v>23.423167800629017</v>
      </c>
      <c r="F32" s="294">
        <f>Op_ROE _1Q12</f>
        <v>27.146906786726699</v>
      </c>
      <c r="G32" s="294">
        <f>Op_ROE _2Q12</f>
        <v>24.258002329410818</v>
      </c>
      <c r="H32" s="294">
        <f>Op_ROE _3Q12</f>
        <v>25.157994323557237</v>
      </c>
      <c r="I32" s="294">
        <f>Op_ROE _4Q12</f>
        <v>20.550621015000186</v>
      </c>
      <c r="J32" s="294">
        <f>Op_ROE _1Q13</f>
        <v>23.309608540925268</v>
      </c>
      <c r="K32" s="294">
        <f>Op_ROE _2Q13</f>
        <v>21.98922382408621</v>
      </c>
      <c r="L32" s="294">
        <f>Op_ROE _3Q13</f>
        <v>19.220486843956664</v>
      </c>
      <c r="M32" s="294">
        <f>Op_ROE _4Q13</f>
        <v>18.381646807753867</v>
      </c>
      <c r="N32" s="294">
        <f>Op_ROE _1Q14</f>
        <v>22.504298203899477</v>
      </c>
      <c r="O32" s="294">
        <f>Op_ROE _2Q14</f>
        <v>21.155674495580833</v>
      </c>
      <c r="P32" s="294">
        <f>Op_ROE _3Q14</f>
        <v>18.652565071080282</v>
      </c>
      <c r="Q32" s="294">
        <f>Op_ROE _4Q14</f>
        <v>16.330587901164442</v>
      </c>
      <c r="R32" s="298"/>
      <c r="S32" s="294">
        <f>Op_ROE F2011_</f>
        <v>26.424110905486998</v>
      </c>
      <c r="T32" s="294">
        <f>Op_ROE F2012_</f>
        <v>24.572539373983417</v>
      </c>
      <c r="U32" s="184">
        <f>Op_ROE F2013_</f>
        <v>21.255323088316981</v>
      </c>
      <c r="V32" s="184">
        <f>Op_ROE F2014_</f>
        <v>20.32830133372417</v>
      </c>
      <c r="W32" s="184">
        <f>Op_ROE F2015_</f>
        <v>18.447694038245217</v>
      </c>
      <c r="X32" s="184">
        <f>Op_ROE F2016_</f>
        <v>16.509202453987733</v>
      </c>
      <c r="Y32" s="184">
        <f>Op_ROE F2017_</f>
        <v>14.22100604886224</v>
      </c>
      <c r="Z32" s="184">
        <f>Op_ROE F2018_</f>
        <v>14.624354409850188</v>
      </c>
      <c r="AA32" s="184"/>
      <c r="AB32" s="184"/>
      <c r="AD32" s="19"/>
      <c r="AE32" s="14" t="s">
        <v>345</v>
      </c>
      <c r="AF32" s="14" t="s">
        <v>178</v>
      </c>
      <c r="AG32" s="8" t="s">
        <v>353</v>
      </c>
      <c r="AH32" s="571"/>
      <c r="AI32" s="571" t="s">
        <v>615</v>
      </c>
      <c r="AJ32" s="569">
        <v>0.16</v>
      </c>
      <c r="AK32" s="569"/>
      <c r="AL32" s="4"/>
      <c r="AM32" s="4"/>
    </row>
    <row r="33" spans="1:39" x14ac:dyDescent="0.2">
      <c r="AD33" s="19"/>
      <c r="AE33" s="19"/>
      <c r="AF33" s="19"/>
      <c r="AG33" s="4"/>
      <c r="AH33" s="243"/>
      <c r="AI33" s="243"/>
      <c r="AJ33" s="243"/>
      <c r="AK33" s="243"/>
      <c r="AL33" s="4"/>
      <c r="AM33" s="4"/>
    </row>
    <row r="34" spans="1:39" x14ac:dyDescent="0.2">
      <c r="A34" s="114" t="s">
        <v>340</v>
      </c>
      <c r="B34" s="295">
        <f>AmtRepurch _1Q11</f>
        <v>175.02600000000001</v>
      </c>
      <c r="C34" s="295">
        <f>AmtRepurch _2Q11</f>
        <v>55.91</v>
      </c>
      <c r="D34" s="295">
        <f>AmtRepurch _3Q11</f>
        <v>40</v>
      </c>
      <c r="E34" s="295">
        <f>AmtRepurch _4Q11</f>
        <v>38.25</v>
      </c>
      <c r="F34" s="295">
        <f>AmtRepurch _1Q12</f>
        <v>0</v>
      </c>
      <c r="G34" s="295">
        <f>AmtRepurch _2Q12</f>
        <v>0</v>
      </c>
      <c r="H34" s="295">
        <f>AmtRepurch _3Q12</f>
        <v>0</v>
      </c>
      <c r="I34" s="295">
        <f>AmtRepurch _4Q12</f>
        <v>100</v>
      </c>
      <c r="J34" s="295">
        <f>AmtRepurch _1Q13</f>
        <v>150</v>
      </c>
      <c r="K34" s="295">
        <f>AmtRepurch _2Q13</f>
        <v>129</v>
      </c>
      <c r="L34" s="295">
        <f>AmtRepurch _3Q13</f>
        <v>18.5</v>
      </c>
      <c r="M34" s="295">
        <f>AmtRepurch _4Q13</f>
        <v>502</v>
      </c>
      <c r="N34" s="295">
        <f>AmtRepurch _1Q14</f>
        <v>415</v>
      </c>
      <c r="O34" s="295">
        <f>AmtRepurch _2Q14</f>
        <v>102.15</v>
      </c>
      <c r="P34" s="295">
        <f>AmtRepurch _3Q14</f>
        <v>175</v>
      </c>
      <c r="Q34" s="295">
        <f>AmtRepurch _4Q14</f>
        <v>510</v>
      </c>
      <c r="S34" s="295">
        <f>AmtRepurch F2011_</f>
        <v>309.18600000000004</v>
      </c>
      <c r="T34" s="295">
        <f>AmtRepurch F2012_</f>
        <v>100</v>
      </c>
      <c r="U34" s="295">
        <f>AmtRepurch F2013_</f>
        <v>799.5</v>
      </c>
      <c r="V34" s="295">
        <f>AmtRepurch F2014_</f>
        <v>1202.1500000000001</v>
      </c>
      <c r="W34" s="295">
        <f>AmtRepurch F2015_</f>
        <v>1300</v>
      </c>
      <c r="X34" s="295">
        <f>AmtRepurch F2016_</f>
        <v>1400</v>
      </c>
      <c r="Y34" s="295">
        <f>AmtRepurch F2017_</f>
        <v>1350</v>
      </c>
      <c r="Z34" s="295">
        <f>AmtRepurch F2018_</f>
        <v>1200</v>
      </c>
      <c r="AA34" s="295"/>
      <c r="AB34" s="295"/>
      <c r="AD34" s="14">
        <v>100</v>
      </c>
      <c r="AE34" s="19"/>
      <c r="AF34" s="372">
        <v>800</v>
      </c>
      <c r="AG34" s="8" t="s">
        <v>594</v>
      </c>
      <c r="AH34" s="571" t="s">
        <v>593</v>
      </c>
      <c r="AI34" s="571" t="s">
        <v>614</v>
      </c>
      <c r="AJ34" s="571" t="s">
        <v>637</v>
      </c>
      <c r="AK34" s="571" t="s">
        <v>665</v>
      </c>
      <c r="AL34" s="4"/>
      <c r="AM34" s="4"/>
    </row>
    <row r="35" spans="1:39" x14ac:dyDescent="0.2">
      <c r="AG35" s="4"/>
      <c r="AH35" s="4"/>
      <c r="AI35" s="243"/>
      <c r="AJ35" s="243"/>
      <c r="AK35" s="243"/>
      <c r="AL35" s="4"/>
      <c r="AM35" s="4"/>
    </row>
    <row r="36" spans="1:39" x14ac:dyDescent="0.2">
      <c r="A36" s="2" t="s">
        <v>358</v>
      </c>
      <c r="AF36" s="14" t="s">
        <v>359</v>
      </c>
      <c r="AG36" s="8" t="s">
        <v>588</v>
      </c>
      <c r="AH36" s="8" t="s">
        <v>613</v>
      </c>
      <c r="AI36" s="626" t="s">
        <v>623</v>
      </c>
      <c r="AJ36" s="626"/>
      <c r="AK36" s="626"/>
      <c r="AL36" s="8" t="s">
        <v>613</v>
      </c>
      <c r="AM36" s="4"/>
    </row>
    <row r="37" spans="1:39" x14ac:dyDescent="0.2">
      <c r="A37" s="2" t="s">
        <v>351</v>
      </c>
      <c r="AF37" s="14"/>
      <c r="AG37" s="8">
        <v>103</v>
      </c>
      <c r="AH37" s="8" t="s">
        <v>352</v>
      </c>
      <c r="AJ37" s="8">
        <v>110</v>
      </c>
      <c r="AK37" s="8">
        <v>112</v>
      </c>
      <c r="AL37" s="8"/>
      <c r="AM37" s="4"/>
    </row>
    <row r="38" spans="1:39" x14ac:dyDescent="0.2">
      <c r="A38" s="2" t="s">
        <v>31</v>
      </c>
      <c r="AG38" s="409">
        <v>0.25</v>
      </c>
      <c r="AH38" s="566">
        <v>0.25</v>
      </c>
      <c r="AL38" s="566" t="s">
        <v>353</v>
      </c>
      <c r="AM38" s="4"/>
    </row>
    <row r="39" spans="1:39" x14ac:dyDescent="0.2">
      <c r="A39" s="2" t="s">
        <v>32</v>
      </c>
      <c r="AG39" s="8" t="s">
        <v>33</v>
      </c>
      <c r="AH39" s="556">
        <v>6</v>
      </c>
      <c r="AL39" s="556" t="s">
        <v>612</v>
      </c>
      <c r="AM39" s="4"/>
    </row>
    <row r="40" spans="1:39" x14ac:dyDescent="0.2">
      <c r="A40" s="2" t="s">
        <v>666</v>
      </c>
      <c r="AG40" s="8"/>
      <c r="AH40" s="556"/>
      <c r="AK40" s="556" t="s">
        <v>667</v>
      </c>
      <c r="AL40" s="556"/>
      <c r="AM40" s="4"/>
    </row>
    <row r="41" spans="1:39" x14ac:dyDescent="0.2">
      <c r="A41" s="2" t="s">
        <v>668</v>
      </c>
      <c r="AG41" s="8"/>
      <c r="AH41" s="556"/>
      <c r="AK41" s="556"/>
      <c r="AL41" s="556"/>
      <c r="AM41" s="4"/>
    </row>
    <row r="42" spans="1:39" s="9" customFormat="1" x14ac:dyDescent="0.2">
      <c r="AG42" s="243"/>
      <c r="AH42" s="243"/>
      <c r="AI42" s="243"/>
      <c r="AJ42" s="243"/>
      <c r="AK42" s="243"/>
      <c r="AL42" s="243"/>
      <c r="AM42" s="243"/>
    </row>
    <row r="43" spans="1:39" x14ac:dyDescent="0.2">
      <c r="A43" s="2" t="s">
        <v>599</v>
      </c>
      <c r="AG43" s="4"/>
      <c r="AH43" s="4"/>
      <c r="AI43" s="243"/>
      <c r="AJ43" s="243"/>
      <c r="AK43" s="243"/>
      <c r="AL43" s="4"/>
      <c r="AM43" s="4"/>
    </row>
    <row r="44" spans="1:39" x14ac:dyDescent="0.2">
      <c r="A44" s="2" t="s">
        <v>595</v>
      </c>
      <c r="AG44" s="4"/>
      <c r="AH44" s="4"/>
      <c r="AI44" s="243"/>
      <c r="AJ44" s="243"/>
      <c r="AK44" s="243"/>
      <c r="AL44" s="4"/>
      <c r="AM44" s="4"/>
    </row>
    <row r="45" spans="1:39" x14ac:dyDescent="0.2">
      <c r="A45" s="2" t="s">
        <v>596</v>
      </c>
    </row>
    <row r="46" spans="1:39" x14ac:dyDescent="0.2">
      <c r="A46" s="2" t="s">
        <v>597</v>
      </c>
    </row>
    <row r="47" spans="1:39" x14ac:dyDescent="0.2">
      <c r="A47" s="2" t="s">
        <v>598</v>
      </c>
    </row>
    <row r="50" spans="1:34" x14ac:dyDescent="0.2">
      <c r="A50" s="2" t="s">
        <v>638</v>
      </c>
    </row>
    <row r="51" spans="1:34" x14ac:dyDescent="0.2">
      <c r="A51" s="2" t="s">
        <v>333</v>
      </c>
      <c r="AH51" s="8" t="s">
        <v>639</v>
      </c>
    </row>
    <row r="52" spans="1:34" x14ac:dyDescent="0.2">
      <c r="A52" s="2" t="s">
        <v>164</v>
      </c>
      <c r="AH52" s="8" t="s">
        <v>640</v>
      </c>
    </row>
    <row r="53" spans="1:34" x14ac:dyDescent="0.2">
      <c r="A53" s="2" t="s">
        <v>581</v>
      </c>
      <c r="AH53" s="8" t="s">
        <v>641</v>
      </c>
    </row>
  </sheetData>
  <mergeCells count="1">
    <mergeCell ref="AF1:AL1"/>
  </mergeCells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557" bestFit="1" customWidth="1"/>
    <col min="2" max="2" width="19.85546875" style="726" customWidth="1"/>
    <col min="3" max="3" width="12" style="557" bestFit="1" customWidth="1"/>
    <col min="4" max="256" width="9.140625" style="557"/>
    <col min="257" max="257" width="29.5703125" style="557" bestFit="1" customWidth="1"/>
    <col min="258" max="258" width="19.85546875" style="557" customWidth="1"/>
    <col min="259" max="259" width="12" style="557" bestFit="1" customWidth="1"/>
    <col min="260" max="512" width="9.140625" style="557"/>
    <col min="513" max="513" width="29.5703125" style="557" bestFit="1" customWidth="1"/>
    <col min="514" max="514" width="19.85546875" style="557" customWidth="1"/>
    <col min="515" max="515" width="12" style="557" bestFit="1" customWidth="1"/>
    <col min="516" max="768" width="9.140625" style="557"/>
    <col min="769" max="769" width="29.5703125" style="557" bestFit="1" customWidth="1"/>
    <col min="770" max="770" width="19.85546875" style="557" customWidth="1"/>
    <col min="771" max="771" width="12" style="557" bestFit="1" customWidth="1"/>
    <col min="772" max="1024" width="9.140625" style="557"/>
    <col min="1025" max="1025" width="29.5703125" style="557" bestFit="1" customWidth="1"/>
    <col min="1026" max="1026" width="19.85546875" style="557" customWidth="1"/>
    <col min="1027" max="1027" width="12" style="557" bestFit="1" customWidth="1"/>
    <col min="1028" max="1280" width="9.140625" style="557"/>
    <col min="1281" max="1281" width="29.5703125" style="557" bestFit="1" customWidth="1"/>
    <col min="1282" max="1282" width="19.85546875" style="557" customWidth="1"/>
    <col min="1283" max="1283" width="12" style="557" bestFit="1" customWidth="1"/>
    <col min="1284" max="1536" width="9.140625" style="557"/>
    <col min="1537" max="1537" width="29.5703125" style="557" bestFit="1" customWidth="1"/>
    <col min="1538" max="1538" width="19.85546875" style="557" customWidth="1"/>
    <col min="1539" max="1539" width="12" style="557" bestFit="1" customWidth="1"/>
    <col min="1540" max="1792" width="9.140625" style="557"/>
    <col min="1793" max="1793" width="29.5703125" style="557" bestFit="1" customWidth="1"/>
    <col min="1794" max="1794" width="19.85546875" style="557" customWidth="1"/>
    <col min="1795" max="1795" width="12" style="557" bestFit="1" customWidth="1"/>
    <col min="1796" max="2048" width="9.140625" style="557"/>
    <col min="2049" max="2049" width="29.5703125" style="557" bestFit="1" customWidth="1"/>
    <col min="2050" max="2050" width="19.85546875" style="557" customWidth="1"/>
    <col min="2051" max="2051" width="12" style="557" bestFit="1" customWidth="1"/>
    <col min="2052" max="2304" width="9.140625" style="557"/>
    <col min="2305" max="2305" width="29.5703125" style="557" bestFit="1" customWidth="1"/>
    <col min="2306" max="2306" width="19.85546875" style="557" customWidth="1"/>
    <col min="2307" max="2307" width="12" style="557" bestFit="1" customWidth="1"/>
    <col min="2308" max="2560" width="9.140625" style="557"/>
    <col min="2561" max="2561" width="29.5703125" style="557" bestFit="1" customWidth="1"/>
    <col min="2562" max="2562" width="19.85546875" style="557" customWidth="1"/>
    <col min="2563" max="2563" width="12" style="557" bestFit="1" customWidth="1"/>
    <col min="2564" max="2816" width="9.140625" style="557"/>
    <col min="2817" max="2817" width="29.5703125" style="557" bestFit="1" customWidth="1"/>
    <col min="2818" max="2818" width="19.85546875" style="557" customWidth="1"/>
    <col min="2819" max="2819" width="12" style="557" bestFit="1" customWidth="1"/>
    <col min="2820" max="3072" width="9.140625" style="557"/>
    <col min="3073" max="3073" width="29.5703125" style="557" bestFit="1" customWidth="1"/>
    <col min="3074" max="3074" width="19.85546875" style="557" customWidth="1"/>
    <col min="3075" max="3075" width="12" style="557" bestFit="1" customWidth="1"/>
    <col min="3076" max="3328" width="9.140625" style="557"/>
    <col min="3329" max="3329" width="29.5703125" style="557" bestFit="1" customWidth="1"/>
    <col min="3330" max="3330" width="19.85546875" style="557" customWidth="1"/>
    <col min="3331" max="3331" width="12" style="557" bestFit="1" customWidth="1"/>
    <col min="3332" max="3584" width="9.140625" style="557"/>
    <col min="3585" max="3585" width="29.5703125" style="557" bestFit="1" customWidth="1"/>
    <col min="3586" max="3586" width="19.85546875" style="557" customWidth="1"/>
    <col min="3587" max="3587" width="12" style="557" bestFit="1" customWidth="1"/>
    <col min="3588" max="3840" width="9.140625" style="557"/>
    <col min="3841" max="3841" width="29.5703125" style="557" bestFit="1" customWidth="1"/>
    <col min="3842" max="3842" width="19.85546875" style="557" customWidth="1"/>
    <col min="3843" max="3843" width="12" style="557" bestFit="1" customWidth="1"/>
    <col min="3844" max="4096" width="9.140625" style="557"/>
    <col min="4097" max="4097" width="29.5703125" style="557" bestFit="1" customWidth="1"/>
    <col min="4098" max="4098" width="19.85546875" style="557" customWidth="1"/>
    <col min="4099" max="4099" width="12" style="557" bestFit="1" customWidth="1"/>
    <col min="4100" max="4352" width="9.140625" style="557"/>
    <col min="4353" max="4353" width="29.5703125" style="557" bestFit="1" customWidth="1"/>
    <col min="4354" max="4354" width="19.85546875" style="557" customWidth="1"/>
    <col min="4355" max="4355" width="12" style="557" bestFit="1" customWidth="1"/>
    <col min="4356" max="4608" width="9.140625" style="557"/>
    <col min="4609" max="4609" width="29.5703125" style="557" bestFit="1" customWidth="1"/>
    <col min="4610" max="4610" width="19.85546875" style="557" customWidth="1"/>
    <col min="4611" max="4611" width="12" style="557" bestFit="1" customWidth="1"/>
    <col min="4612" max="4864" width="9.140625" style="557"/>
    <col min="4865" max="4865" width="29.5703125" style="557" bestFit="1" customWidth="1"/>
    <col min="4866" max="4866" width="19.85546875" style="557" customWidth="1"/>
    <col min="4867" max="4867" width="12" style="557" bestFit="1" customWidth="1"/>
    <col min="4868" max="5120" width="9.140625" style="557"/>
    <col min="5121" max="5121" width="29.5703125" style="557" bestFit="1" customWidth="1"/>
    <col min="5122" max="5122" width="19.85546875" style="557" customWidth="1"/>
    <col min="5123" max="5123" width="12" style="557" bestFit="1" customWidth="1"/>
    <col min="5124" max="5376" width="9.140625" style="557"/>
    <col min="5377" max="5377" width="29.5703125" style="557" bestFit="1" customWidth="1"/>
    <col min="5378" max="5378" width="19.85546875" style="557" customWidth="1"/>
    <col min="5379" max="5379" width="12" style="557" bestFit="1" customWidth="1"/>
    <col min="5380" max="5632" width="9.140625" style="557"/>
    <col min="5633" max="5633" width="29.5703125" style="557" bestFit="1" customWidth="1"/>
    <col min="5634" max="5634" width="19.85546875" style="557" customWidth="1"/>
    <col min="5635" max="5635" width="12" style="557" bestFit="1" customWidth="1"/>
    <col min="5636" max="5888" width="9.140625" style="557"/>
    <col min="5889" max="5889" width="29.5703125" style="557" bestFit="1" customWidth="1"/>
    <col min="5890" max="5890" width="19.85546875" style="557" customWidth="1"/>
    <col min="5891" max="5891" width="12" style="557" bestFit="1" customWidth="1"/>
    <col min="5892" max="6144" width="9.140625" style="557"/>
    <col min="6145" max="6145" width="29.5703125" style="557" bestFit="1" customWidth="1"/>
    <col min="6146" max="6146" width="19.85546875" style="557" customWidth="1"/>
    <col min="6147" max="6147" width="12" style="557" bestFit="1" customWidth="1"/>
    <col min="6148" max="6400" width="9.140625" style="557"/>
    <col min="6401" max="6401" width="29.5703125" style="557" bestFit="1" customWidth="1"/>
    <col min="6402" max="6402" width="19.85546875" style="557" customWidth="1"/>
    <col min="6403" max="6403" width="12" style="557" bestFit="1" customWidth="1"/>
    <col min="6404" max="6656" width="9.140625" style="557"/>
    <col min="6657" max="6657" width="29.5703125" style="557" bestFit="1" customWidth="1"/>
    <col min="6658" max="6658" width="19.85546875" style="557" customWidth="1"/>
    <col min="6659" max="6659" width="12" style="557" bestFit="1" customWidth="1"/>
    <col min="6660" max="6912" width="9.140625" style="557"/>
    <col min="6913" max="6913" width="29.5703125" style="557" bestFit="1" customWidth="1"/>
    <col min="6914" max="6914" width="19.85546875" style="557" customWidth="1"/>
    <col min="6915" max="6915" width="12" style="557" bestFit="1" customWidth="1"/>
    <col min="6916" max="7168" width="9.140625" style="557"/>
    <col min="7169" max="7169" width="29.5703125" style="557" bestFit="1" customWidth="1"/>
    <col min="7170" max="7170" width="19.85546875" style="557" customWidth="1"/>
    <col min="7171" max="7171" width="12" style="557" bestFit="1" customWidth="1"/>
    <col min="7172" max="7424" width="9.140625" style="557"/>
    <col min="7425" max="7425" width="29.5703125" style="557" bestFit="1" customWidth="1"/>
    <col min="7426" max="7426" width="19.85546875" style="557" customWidth="1"/>
    <col min="7427" max="7427" width="12" style="557" bestFit="1" customWidth="1"/>
    <col min="7428" max="7680" width="9.140625" style="557"/>
    <col min="7681" max="7681" width="29.5703125" style="557" bestFit="1" customWidth="1"/>
    <col min="7682" max="7682" width="19.85546875" style="557" customWidth="1"/>
    <col min="7683" max="7683" width="12" style="557" bestFit="1" customWidth="1"/>
    <col min="7684" max="7936" width="9.140625" style="557"/>
    <col min="7937" max="7937" width="29.5703125" style="557" bestFit="1" customWidth="1"/>
    <col min="7938" max="7938" width="19.85546875" style="557" customWidth="1"/>
    <col min="7939" max="7939" width="12" style="557" bestFit="1" customWidth="1"/>
    <col min="7940" max="8192" width="9.140625" style="557"/>
    <col min="8193" max="8193" width="29.5703125" style="557" bestFit="1" customWidth="1"/>
    <col min="8194" max="8194" width="19.85546875" style="557" customWidth="1"/>
    <col min="8195" max="8195" width="12" style="557" bestFit="1" customWidth="1"/>
    <col min="8196" max="8448" width="9.140625" style="557"/>
    <col min="8449" max="8449" width="29.5703125" style="557" bestFit="1" customWidth="1"/>
    <col min="8450" max="8450" width="19.85546875" style="557" customWidth="1"/>
    <col min="8451" max="8451" width="12" style="557" bestFit="1" customWidth="1"/>
    <col min="8452" max="8704" width="9.140625" style="557"/>
    <col min="8705" max="8705" width="29.5703125" style="557" bestFit="1" customWidth="1"/>
    <col min="8706" max="8706" width="19.85546875" style="557" customWidth="1"/>
    <col min="8707" max="8707" width="12" style="557" bestFit="1" customWidth="1"/>
    <col min="8708" max="8960" width="9.140625" style="557"/>
    <col min="8961" max="8961" width="29.5703125" style="557" bestFit="1" customWidth="1"/>
    <col min="8962" max="8962" width="19.85546875" style="557" customWidth="1"/>
    <col min="8963" max="8963" width="12" style="557" bestFit="1" customWidth="1"/>
    <col min="8964" max="9216" width="9.140625" style="557"/>
    <col min="9217" max="9217" width="29.5703125" style="557" bestFit="1" customWidth="1"/>
    <col min="9218" max="9218" width="19.85546875" style="557" customWidth="1"/>
    <col min="9219" max="9219" width="12" style="557" bestFit="1" customWidth="1"/>
    <col min="9220" max="9472" width="9.140625" style="557"/>
    <col min="9473" max="9473" width="29.5703125" style="557" bestFit="1" customWidth="1"/>
    <col min="9474" max="9474" width="19.85546875" style="557" customWidth="1"/>
    <col min="9475" max="9475" width="12" style="557" bestFit="1" customWidth="1"/>
    <col min="9476" max="9728" width="9.140625" style="557"/>
    <col min="9729" max="9729" width="29.5703125" style="557" bestFit="1" customWidth="1"/>
    <col min="9730" max="9730" width="19.85546875" style="557" customWidth="1"/>
    <col min="9731" max="9731" width="12" style="557" bestFit="1" customWidth="1"/>
    <col min="9732" max="9984" width="9.140625" style="557"/>
    <col min="9985" max="9985" width="29.5703125" style="557" bestFit="1" customWidth="1"/>
    <col min="9986" max="9986" width="19.85546875" style="557" customWidth="1"/>
    <col min="9987" max="9987" width="12" style="557" bestFit="1" customWidth="1"/>
    <col min="9988" max="10240" width="9.140625" style="557"/>
    <col min="10241" max="10241" width="29.5703125" style="557" bestFit="1" customWidth="1"/>
    <col min="10242" max="10242" width="19.85546875" style="557" customWidth="1"/>
    <col min="10243" max="10243" width="12" style="557" bestFit="1" customWidth="1"/>
    <col min="10244" max="10496" width="9.140625" style="557"/>
    <col min="10497" max="10497" width="29.5703125" style="557" bestFit="1" customWidth="1"/>
    <col min="10498" max="10498" width="19.85546875" style="557" customWidth="1"/>
    <col min="10499" max="10499" width="12" style="557" bestFit="1" customWidth="1"/>
    <col min="10500" max="10752" width="9.140625" style="557"/>
    <col min="10753" max="10753" width="29.5703125" style="557" bestFit="1" customWidth="1"/>
    <col min="10754" max="10754" width="19.85546875" style="557" customWidth="1"/>
    <col min="10755" max="10755" width="12" style="557" bestFit="1" customWidth="1"/>
    <col min="10756" max="11008" width="9.140625" style="557"/>
    <col min="11009" max="11009" width="29.5703125" style="557" bestFit="1" customWidth="1"/>
    <col min="11010" max="11010" width="19.85546875" style="557" customWidth="1"/>
    <col min="11011" max="11011" width="12" style="557" bestFit="1" customWidth="1"/>
    <col min="11012" max="11264" width="9.140625" style="557"/>
    <col min="11265" max="11265" width="29.5703125" style="557" bestFit="1" customWidth="1"/>
    <col min="11266" max="11266" width="19.85546875" style="557" customWidth="1"/>
    <col min="11267" max="11267" width="12" style="557" bestFit="1" customWidth="1"/>
    <col min="11268" max="11520" width="9.140625" style="557"/>
    <col min="11521" max="11521" width="29.5703125" style="557" bestFit="1" customWidth="1"/>
    <col min="11522" max="11522" width="19.85546875" style="557" customWidth="1"/>
    <col min="11523" max="11523" width="12" style="557" bestFit="1" customWidth="1"/>
    <col min="11524" max="11776" width="9.140625" style="557"/>
    <col min="11777" max="11777" width="29.5703125" style="557" bestFit="1" customWidth="1"/>
    <col min="11778" max="11778" width="19.85546875" style="557" customWidth="1"/>
    <col min="11779" max="11779" width="12" style="557" bestFit="1" customWidth="1"/>
    <col min="11780" max="12032" width="9.140625" style="557"/>
    <col min="12033" max="12033" width="29.5703125" style="557" bestFit="1" customWidth="1"/>
    <col min="12034" max="12034" width="19.85546875" style="557" customWidth="1"/>
    <col min="12035" max="12035" width="12" style="557" bestFit="1" customWidth="1"/>
    <col min="12036" max="12288" width="9.140625" style="557"/>
    <col min="12289" max="12289" width="29.5703125" style="557" bestFit="1" customWidth="1"/>
    <col min="12290" max="12290" width="19.85546875" style="557" customWidth="1"/>
    <col min="12291" max="12291" width="12" style="557" bestFit="1" customWidth="1"/>
    <col min="12292" max="12544" width="9.140625" style="557"/>
    <col min="12545" max="12545" width="29.5703125" style="557" bestFit="1" customWidth="1"/>
    <col min="12546" max="12546" width="19.85546875" style="557" customWidth="1"/>
    <col min="12547" max="12547" width="12" style="557" bestFit="1" customWidth="1"/>
    <col min="12548" max="12800" width="9.140625" style="557"/>
    <col min="12801" max="12801" width="29.5703125" style="557" bestFit="1" customWidth="1"/>
    <col min="12802" max="12802" width="19.85546875" style="557" customWidth="1"/>
    <col min="12803" max="12803" width="12" style="557" bestFit="1" customWidth="1"/>
    <col min="12804" max="13056" width="9.140625" style="557"/>
    <col min="13057" max="13057" width="29.5703125" style="557" bestFit="1" customWidth="1"/>
    <col min="13058" max="13058" width="19.85546875" style="557" customWidth="1"/>
    <col min="13059" max="13059" width="12" style="557" bestFit="1" customWidth="1"/>
    <col min="13060" max="13312" width="9.140625" style="557"/>
    <col min="13313" max="13313" width="29.5703125" style="557" bestFit="1" customWidth="1"/>
    <col min="13314" max="13314" width="19.85546875" style="557" customWidth="1"/>
    <col min="13315" max="13315" width="12" style="557" bestFit="1" customWidth="1"/>
    <col min="13316" max="13568" width="9.140625" style="557"/>
    <col min="13569" max="13569" width="29.5703125" style="557" bestFit="1" customWidth="1"/>
    <col min="13570" max="13570" width="19.85546875" style="557" customWidth="1"/>
    <col min="13571" max="13571" width="12" style="557" bestFit="1" customWidth="1"/>
    <col min="13572" max="13824" width="9.140625" style="557"/>
    <col min="13825" max="13825" width="29.5703125" style="557" bestFit="1" customWidth="1"/>
    <col min="13826" max="13826" width="19.85546875" style="557" customWidth="1"/>
    <col min="13827" max="13827" width="12" style="557" bestFit="1" customWidth="1"/>
    <col min="13828" max="14080" width="9.140625" style="557"/>
    <col min="14081" max="14081" width="29.5703125" style="557" bestFit="1" customWidth="1"/>
    <col min="14082" max="14082" width="19.85546875" style="557" customWidth="1"/>
    <col min="14083" max="14083" width="12" style="557" bestFit="1" customWidth="1"/>
    <col min="14084" max="14336" width="9.140625" style="557"/>
    <col min="14337" max="14337" width="29.5703125" style="557" bestFit="1" customWidth="1"/>
    <col min="14338" max="14338" width="19.85546875" style="557" customWidth="1"/>
    <col min="14339" max="14339" width="12" style="557" bestFit="1" customWidth="1"/>
    <col min="14340" max="14592" width="9.140625" style="557"/>
    <col min="14593" max="14593" width="29.5703125" style="557" bestFit="1" customWidth="1"/>
    <col min="14594" max="14594" width="19.85546875" style="557" customWidth="1"/>
    <col min="14595" max="14595" width="12" style="557" bestFit="1" customWidth="1"/>
    <col min="14596" max="14848" width="9.140625" style="557"/>
    <col min="14849" max="14849" width="29.5703125" style="557" bestFit="1" customWidth="1"/>
    <col min="14850" max="14850" width="19.85546875" style="557" customWidth="1"/>
    <col min="14851" max="14851" width="12" style="557" bestFit="1" customWidth="1"/>
    <col min="14852" max="15104" width="9.140625" style="557"/>
    <col min="15105" max="15105" width="29.5703125" style="557" bestFit="1" customWidth="1"/>
    <col min="15106" max="15106" width="19.85546875" style="557" customWidth="1"/>
    <col min="15107" max="15107" width="12" style="557" bestFit="1" customWidth="1"/>
    <col min="15108" max="15360" width="9.140625" style="557"/>
    <col min="15361" max="15361" width="29.5703125" style="557" bestFit="1" customWidth="1"/>
    <col min="15362" max="15362" width="19.85546875" style="557" customWidth="1"/>
    <col min="15363" max="15363" width="12" style="557" bestFit="1" customWidth="1"/>
    <col min="15364" max="15616" width="9.140625" style="557"/>
    <col min="15617" max="15617" width="29.5703125" style="557" bestFit="1" customWidth="1"/>
    <col min="15618" max="15618" width="19.85546875" style="557" customWidth="1"/>
    <col min="15619" max="15619" width="12" style="557" bestFit="1" customWidth="1"/>
    <col min="15620" max="15872" width="9.140625" style="557"/>
    <col min="15873" max="15873" width="29.5703125" style="557" bestFit="1" customWidth="1"/>
    <col min="15874" max="15874" width="19.85546875" style="557" customWidth="1"/>
    <col min="15875" max="15875" width="12" style="557" bestFit="1" customWidth="1"/>
    <col min="15876" max="16128" width="9.140625" style="557"/>
    <col min="16129" max="16129" width="29.5703125" style="557" bestFit="1" customWidth="1"/>
    <col min="16130" max="16130" width="19.85546875" style="557" customWidth="1"/>
    <col min="16131" max="16131" width="12" style="557" bestFit="1" customWidth="1"/>
    <col min="16132" max="16384" width="9.140625" style="557"/>
  </cols>
  <sheetData>
    <row r="1" spans="1:2" x14ac:dyDescent="0.2">
      <c r="A1" s="557" t="s">
        <v>976</v>
      </c>
      <c r="B1" s="725">
        <v>6.1</v>
      </c>
    </row>
    <row r="2" spans="1:2" x14ac:dyDescent="0.2">
      <c r="A2" s="557" t="s">
        <v>977</v>
      </c>
      <c r="B2" s="729">
        <v>43195.344456018516</v>
      </c>
    </row>
    <row r="3" spans="1:2" x14ac:dyDescent="0.2">
      <c r="A3" s="557" t="s">
        <v>978</v>
      </c>
      <c r="B3" s="726" t="s">
        <v>673</v>
      </c>
    </row>
    <row r="4" spans="1:2" x14ac:dyDescent="0.2">
      <c r="A4" s="557" t="s">
        <v>979</v>
      </c>
      <c r="B4" s="726" t="s">
        <v>980</v>
      </c>
    </row>
    <row r="5" spans="1:2" x14ac:dyDescent="0.2">
      <c r="A5" s="557" t="s">
        <v>981</v>
      </c>
      <c r="B5" s="726" t="s">
        <v>982</v>
      </c>
    </row>
    <row r="6" spans="1:2" x14ac:dyDescent="0.2">
      <c r="A6" s="557" t="s">
        <v>983</v>
      </c>
    </row>
    <row r="7" spans="1:2" x14ac:dyDescent="0.2">
      <c r="A7" s="557" t="s">
        <v>282</v>
      </c>
      <c r="B7" s="726" t="s">
        <v>1027</v>
      </c>
    </row>
    <row r="8" spans="1:2" x14ac:dyDescent="0.2">
      <c r="A8" s="557" t="s">
        <v>984</v>
      </c>
      <c r="B8" s="726" t="s">
        <v>985</v>
      </c>
    </row>
    <row r="9" spans="1:2" x14ac:dyDescent="0.2">
      <c r="A9" s="557" t="s">
        <v>986</v>
      </c>
      <c r="B9" s="726" t="s">
        <v>1023</v>
      </c>
    </row>
    <row r="10" spans="1:2" x14ac:dyDescent="0.2">
      <c r="A10" s="557" t="s">
        <v>987</v>
      </c>
    </row>
    <row r="11" spans="1:2" x14ac:dyDescent="0.2">
      <c r="A11" s="557" t="s">
        <v>988</v>
      </c>
    </row>
    <row r="12" spans="1:2" x14ac:dyDescent="0.2">
      <c r="A12" s="557" t="s">
        <v>989</v>
      </c>
    </row>
    <row r="13" spans="1:2" x14ac:dyDescent="0.2">
      <c r="A13" s="557" t="s">
        <v>990</v>
      </c>
    </row>
    <row r="14" spans="1:2" x14ac:dyDescent="0.2">
      <c r="A14" s="557" t="s">
        <v>991</v>
      </c>
    </row>
    <row r="15" spans="1:2" x14ac:dyDescent="0.2">
      <c r="A15" s="557" t="s">
        <v>992</v>
      </c>
    </row>
    <row r="16" spans="1:2" x14ac:dyDescent="0.2">
      <c r="A16" s="557" t="s">
        <v>993</v>
      </c>
    </row>
    <row r="17" spans="1:4" x14ac:dyDescent="0.2">
      <c r="A17" s="557" t="s">
        <v>994</v>
      </c>
      <c r="B17" s="726" t="s">
        <v>1024</v>
      </c>
    </row>
    <row r="18" spans="1:4" x14ac:dyDescent="0.2">
      <c r="A18" s="557" t="s">
        <v>995</v>
      </c>
      <c r="B18" s="726" t="s">
        <v>1028</v>
      </c>
    </row>
    <row r="19" spans="1:4" x14ac:dyDescent="0.2">
      <c r="A19" s="557" t="s">
        <v>996</v>
      </c>
      <c r="B19" s="726" t="s">
        <v>218</v>
      </c>
    </row>
    <row r="20" spans="1:4" x14ac:dyDescent="0.2">
      <c r="A20" s="557" t="s">
        <v>997</v>
      </c>
      <c r="B20" s="727">
        <v>1055102</v>
      </c>
    </row>
    <row r="21" spans="1:4" x14ac:dyDescent="0.2">
      <c r="A21" s="557" t="s">
        <v>998</v>
      </c>
      <c r="B21" s="726" t="s">
        <v>218</v>
      </c>
    </row>
    <row r="22" spans="1:4" x14ac:dyDescent="0.2">
      <c r="A22" s="557" t="s">
        <v>999</v>
      </c>
      <c r="B22" s="727">
        <v>2026361</v>
      </c>
    </row>
    <row r="23" spans="1:4" x14ac:dyDescent="0.2">
      <c r="A23" s="557" t="s">
        <v>142</v>
      </c>
      <c r="B23" s="725">
        <v>44.24</v>
      </c>
    </row>
    <row r="24" spans="1:4" x14ac:dyDescent="0.2">
      <c r="A24" s="557" t="s">
        <v>288</v>
      </c>
      <c r="B24" s="726" t="s">
        <v>219</v>
      </c>
      <c r="D24" s="557" t="s">
        <v>268</v>
      </c>
    </row>
    <row r="25" spans="1:4" x14ac:dyDescent="0.2">
      <c r="A25" s="557" t="s">
        <v>1000</v>
      </c>
      <c r="B25" s="726" t="s">
        <v>1029</v>
      </c>
    </row>
    <row r="26" spans="1:4" x14ac:dyDescent="0.2">
      <c r="A26" s="557" t="s">
        <v>1001</v>
      </c>
      <c r="B26" s="726">
        <v>0</v>
      </c>
    </row>
    <row r="27" spans="1:4" x14ac:dyDescent="0.2">
      <c r="A27" s="557" t="s">
        <v>1002</v>
      </c>
      <c r="B27" s="726" t="s">
        <v>1003</v>
      </c>
    </row>
    <row r="28" spans="1:4" x14ac:dyDescent="0.2">
      <c r="A28" s="557" t="s">
        <v>1004</v>
      </c>
      <c r="B28" s="726" t="s">
        <v>1005</v>
      </c>
    </row>
    <row r="29" spans="1:4" x14ac:dyDescent="0.2">
      <c r="A29" s="557" t="s">
        <v>1006</v>
      </c>
    </row>
    <row r="30" spans="1:4" x14ac:dyDescent="0.2">
      <c r="A30" s="557" t="s">
        <v>1007</v>
      </c>
    </row>
    <row r="31" spans="1:4" x14ac:dyDescent="0.2">
      <c r="A31" s="557" t="s">
        <v>1008</v>
      </c>
    </row>
    <row r="32" spans="1:4" x14ac:dyDescent="0.2">
      <c r="A32" s="557" t="s">
        <v>1009</v>
      </c>
      <c r="B32" s="725"/>
    </row>
    <row r="33" spans="1:2" x14ac:dyDescent="0.2">
      <c r="A33" s="557" t="s">
        <v>1010</v>
      </c>
      <c r="B33" s="725"/>
    </row>
    <row r="34" spans="1:2" x14ac:dyDescent="0.2">
      <c r="A34" s="557" t="s">
        <v>1011</v>
      </c>
      <c r="B34" s="725"/>
    </row>
    <row r="35" spans="1:2" x14ac:dyDescent="0.2">
      <c r="A35" s="557" t="s">
        <v>1012</v>
      </c>
      <c r="B35" s="726">
        <v>1000000</v>
      </c>
    </row>
    <row r="36" spans="1:2" x14ac:dyDescent="0.2">
      <c r="A36" s="557" t="s">
        <v>1013</v>
      </c>
      <c r="B36" s="726" t="s">
        <v>1025</v>
      </c>
    </row>
    <row r="37" spans="1:2" x14ac:dyDescent="0.2">
      <c r="A37" s="557" t="s">
        <v>1014</v>
      </c>
      <c r="B37" s="726" t="s">
        <v>1015</v>
      </c>
    </row>
    <row r="38" spans="1:2" x14ac:dyDescent="0.2">
      <c r="A38" s="557" t="s">
        <v>1016</v>
      </c>
      <c r="B38" s="726" t="s">
        <v>1017</v>
      </c>
    </row>
    <row r="39" spans="1:2" x14ac:dyDescent="0.2">
      <c r="A39" s="557" t="s">
        <v>1018</v>
      </c>
      <c r="B39" s="726" t="s">
        <v>1026</v>
      </c>
    </row>
    <row r="40" spans="1:2" x14ac:dyDescent="0.2">
      <c r="A40" s="557" t="s">
        <v>1019</v>
      </c>
      <c r="B40" s="726">
        <v>1500005428</v>
      </c>
    </row>
    <row r="41" spans="1:2" x14ac:dyDescent="0.2">
      <c r="A41" s="557" t="s">
        <v>1020</v>
      </c>
      <c r="B41" s="726">
        <v>1</v>
      </c>
    </row>
    <row r="42" spans="1:2" x14ac:dyDescent="0.2">
      <c r="A42" s="728" t="s">
        <v>1021</v>
      </c>
    </row>
    <row r="43" spans="1:2" x14ac:dyDescent="0.2">
      <c r="A43" s="557" t="s">
        <v>1022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557" bestFit="1" customWidth="1"/>
    <col min="2" max="256" width="9.140625" style="557"/>
    <col min="257" max="257" width="28.5703125" style="557" bestFit="1" customWidth="1"/>
    <col min="258" max="512" width="9.140625" style="557"/>
    <col min="513" max="513" width="28.5703125" style="557" bestFit="1" customWidth="1"/>
    <col min="514" max="768" width="9.140625" style="557"/>
    <col min="769" max="769" width="28.5703125" style="557" bestFit="1" customWidth="1"/>
    <col min="770" max="1024" width="9.140625" style="557"/>
    <col min="1025" max="1025" width="28.5703125" style="557" bestFit="1" customWidth="1"/>
    <col min="1026" max="1280" width="9.140625" style="557"/>
    <col min="1281" max="1281" width="28.5703125" style="557" bestFit="1" customWidth="1"/>
    <col min="1282" max="1536" width="9.140625" style="557"/>
    <col min="1537" max="1537" width="28.5703125" style="557" bestFit="1" customWidth="1"/>
    <col min="1538" max="1792" width="9.140625" style="557"/>
    <col min="1793" max="1793" width="28.5703125" style="557" bestFit="1" customWidth="1"/>
    <col min="1794" max="2048" width="9.140625" style="557"/>
    <col min="2049" max="2049" width="28.5703125" style="557" bestFit="1" customWidth="1"/>
    <col min="2050" max="2304" width="9.140625" style="557"/>
    <col min="2305" max="2305" width="28.5703125" style="557" bestFit="1" customWidth="1"/>
    <col min="2306" max="2560" width="9.140625" style="557"/>
    <col min="2561" max="2561" width="28.5703125" style="557" bestFit="1" customWidth="1"/>
    <col min="2562" max="2816" width="9.140625" style="557"/>
    <col min="2817" max="2817" width="28.5703125" style="557" bestFit="1" customWidth="1"/>
    <col min="2818" max="3072" width="9.140625" style="557"/>
    <col min="3073" max="3073" width="28.5703125" style="557" bestFit="1" customWidth="1"/>
    <col min="3074" max="3328" width="9.140625" style="557"/>
    <col min="3329" max="3329" width="28.5703125" style="557" bestFit="1" customWidth="1"/>
    <col min="3330" max="3584" width="9.140625" style="557"/>
    <col min="3585" max="3585" width="28.5703125" style="557" bestFit="1" customWidth="1"/>
    <col min="3586" max="3840" width="9.140625" style="557"/>
    <col min="3841" max="3841" width="28.5703125" style="557" bestFit="1" customWidth="1"/>
    <col min="3842" max="4096" width="9.140625" style="557"/>
    <col min="4097" max="4097" width="28.5703125" style="557" bestFit="1" customWidth="1"/>
    <col min="4098" max="4352" width="9.140625" style="557"/>
    <col min="4353" max="4353" width="28.5703125" style="557" bestFit="1" customWidth="1"/>
    <col min="4354" max="4608" width="9.140625" style="557"/>
    <col min="4609" max="4609" width="28.5703125" style="557" bestFit="1" customWidth="1"/>
    <col min="4610" max="4864" width="9.140625" style="557"/>
    <col min="4865" max="4865" width="28.5703125" style="557" bestFit="1" customWidth="1"/>
    <col min="4866" max="5120" width="9.140625" style="557"/>
    <col min="5121" max="5121" width="28.5703125" style="557" bestFit="1" customWidth="1"/>
    <col min="5122" max="5376" width="9.140625" style="557"/>
    <col min="5377" max="5377" width="28.5703125" style="557" bestFit="1" customWidth="1"/>
    <col min="5378" max="5632" width="9.140625" style="557"/>
    <col min="5633" max="5633" width="28.5703125" style="557" bestFit="1" customWidth="1"/>
    <col min="5634" max="5888" width="9.140625" style="557"/>
    <col min="5889" max="5889" width="28.5703125" style="557" bestFit="1" customWidth="1"/>
    <col min="5890" max="6144" width="9.140625" style="557"/>
    <col min="6145" max="6145" width="28.5703125" style="557" bestFit="1" customWidth="1"/>
    <col min="6146" max="6400" width="9.140625" style="557"/>
    <col min="6401" max="6401" width="28.5703125" style="557" bestFit="1" customWidth="1"/>
    <col min="6402" max="6656" width="9.140625" style="557"/>
    <col min="6657" max="6657" width="28.5703125" style="557" bestFit="1" customWidth="1"/>
    <col min="6658" max="6912" width="9.140625" style="557"/>
    <col min="6913" max="6913" width="28.5703125" style="557" bestFit="1" customWidth="1"/>
    <col min="6914" max="7168" width="9.140625" style="557"/>
    <col min="7169" max="7169" width="28.5703125" style="557" bestFit="1" customWidth="1"/>
    <col min="7170" max="7424" width="9.140625" style="557"/>
    <col min="7425" max="7425" width="28.5703125" style="557" bestFit="1" customWidth="1"/>
    <col min="7426" max="7680" width="9.140625" style="557"/>
    <col min="7681" max="7681" width="28.5703125" style="557" bestFit="1" customWidth="1"/>
    <col min="7682" max="7936" width="9.140625" style="557"/>
    <col min="7937" max="7937" width="28.5703125" style="557" bestFit="1" customWidth="1"/>
    <col min="7938" max="8192" width="9.140625" style="557"/>
    <col min="8193" max="8193" width="28.5703125" style="557" bestFit="1" customWidth="1"/>
    <col min="8194" max="8448" width="9.140625" style="557"/>
    <col min="8449" max="8449" width="28.5703125" style="557" bestFit="1" customWidth="1"/>
    <col min="8450" max="8704" width="9.140625" style="557"/>
    <col min="8705" max="8705" width="28.5703125" style="557" bestFit="1" customWidth="1"/>
    <col min="8706" max="8960" width="9.140625" style="557"/>
    <col min="8961" max="8961" width="28.5703125" style="557" bestFit="1" customWidth="1"/>
    <col min="8962" max="9216" width="9.140625" style="557"/>
    <col min="9217" max="9217" width="28.5703125" style="557" bestFit="1" customWidth="1"/>
    <col min="9218" max="9472" width="9.140625" style="557"/>
    <col min="9473" max="9473" width="28.5703125" style="557" bestFit="1" customWidth="1"/>
    <col min="9474" max="9728" width="9.140625" style="557"/>
    <col min="9729" max="9729" width="28.5703125" style="557" bestFit="1" customWidth="1"/>
    <col min="9730" max="9984" width="9.140625" style="557"/>
    <col min="9985" max="9985" width="28.5703125" style="557" bestFit="1" customWidth="1"/>
    <col min="9986" max="10240" width="9.140625" style="557"/>
    <col min="10241" max="10241" width="28.5703125" style="557" bestFit="1" customWidth="1"/>
    <col min="10242" max="10496" width="9.140625" style="557"/>
    <col min="10497" max="10497" width="28.5703125" style="557" bestFit="1" customWidth="1"/>
    <col min="10498" max="10752" width="9.140625" style="557"/>
    <col min="10753" max="10753" width="28.5703125" style="557" bestFit="1" customWidth="1"/>
    <col min="10754" max="11008" width="9.140625" style="557"/>
    <col min="11009" max="11009" width="28.5703125" style="557" bestFit="1" customWidth="1"/>
    <col min="11010" max="11264" width="9.140625" style="557"/>
    <col min="11265" max="11265" width="28.5703125" style="557" bestFit="1" customWidth="1"/>
    <col min="11266" max="11520" width="9.140625" style="557"/>
    <col min="11521" max="11521" width="28.5703125" style="557" bestFit="1" customWidth="1"/>
    <col min="11522" max="11776" width="9.140625" style="557"/>
    <col min="11777" max="11777" width="28.5703125" style="557" bestFit="1" customWidth="1"/>
    <col min="11778" max="12032" width="9.140625" style="557"/>
    <col min="12033" max="12033" width="28.5703125" style="557" bestFit="1" customWidth="1"/>
    <col min="12034" max="12288" width="9.140625" style="557"/>
    <col min="12289" max="12289" width="28.5703125" style="557" bestFit="1" customWidth="1"/>
    <col min="12290" max="12544" width="9.140625" style="557"/>
    <col min="12545" max="12545" width="28.5703125" style="557" bestFit="1" customWidth="1"/>
    <col min="12546" max="12800" width="9.140625" style="557"/>
    <col min="12801" max="12801" width="28.5703125" style="557" bestFit="1" customWidth="1"/>
    <col min="12802" max="13056" width="9.140625" style="557"/>
    <col min="13057" max="13057" width="28.5703125" style="557" bestFit="1" customWidth="1"/>
    <col min="13058" max="13312" width="9.140625" style="557"/>
    <col min="13313" max="13313" width="28.5703125" style="557" bestFit="1" customWidth="1"/>
    <col min="13314" max="13568" width="9.140625" style="557"/>
    <col min="13569" max="13569" width="28.5703125" style="557" bestFit="1" customWidth="1"/>
    <col min="13570" max="13824" width="9.140625" style="557"/>
    <col min="13825" max="13825" width="28.5703125" style="557" bestFit="1" customWidth="1"/>
    <col min="13826" max="14080" width="9.140625" style="557"/>
    <col min="14081" max="14081" width="28.5703125" style="557" bestFit="1" customWidth="1"/>
    <col min="14082" max="14336" width="9.140625" style="557"/>
    <col min="14337" max="14337" width="28.5703125" style="557" bestFit="1" customWidth="1"/>
    <col min="14338" max="14592" width="9.140625" style="557"/>
    <col min="14593" max="14593" width="28.5703125" style="557" bestFit="1" customWidth="1"/>
    <col min="14594" max="14848" width="9.140625" style="557"/>
    <col min="14849" max="14849" width="28.5703125" style="557" bestFit="1" customWidth="1"/>
    <col min="14850" max="15104" width="9.140625" style="557"/>
    <col min="15105" max="15105" width="28.5703125" style="557" bestFit="1" customWidth="1"/>
    <col min="15106" max="15360" width="9.140625" style="557"/>
    <col min="15361" max="15361" width="28.5703125" style="557" bestFit="1" customWidth="1"/>
    <col min="15362" max="15616" width="9.140625" style="557"/>
    <col min="15617" max="15617" width="28.5703125" style="557" bestFit="1" customWidth="1"/>
    <col min="15618" max="15872" width="9.140625" style="557"/>
    <col min="15873" max="15873" width="28.5703125" style="557" bestFit="1" customWidth="1"/>
    <col min="15874" max="16128" width="9.140625" style="557"/>
    <col min="16129" max="16129" width="28.5703125" style="557" bestFit="1" customWidth="1"/>
    <col min="16130" max="16384" width="9.140625" style="557"/>
  </cols>
  <sheetData>
    <row r="1" spans="1:1" x14ac:dyDescent="0.2">
      <c r="A1" s="730" t="s">
        <v>1030</v>
      </c>
    </row>
    <row r="2" spans="1:1" x14ac:dyDescent="0.2">
      <c r="A2" s="730" t="s">
        <v>1035</v>
      </c>
    </row>
    <row r="3" spans="1:1" x14ac:dyDescent="0.2">
      <c r="A3" s="730" t="s">
        <v>1036</v>
      </c>
    </row>
    <row r="4" spans="1:1" x14ac:dyDescent="0.2">
      <c r="A4" s="730" t="s">
        <v>1037</v>
      </c>
    </row>
    <row r="5" spans="1:1" x14ac:dyDescent="0.2">
      <c r="A5" s="730" t="s">
        <v>1038</v>
      </c>
    </row>
    <row r="6" spans="1:1" x14ac:dyDescent="0.2">
      <c r="A6" s="730" t="s">
        <v>1031</v>
      </c>
    </row>
    <row r="7" spans="1:1" x14ac:dyDescent="0.2">
      <c r="A7" s="730" t="s">
        <v>1039</v>
      </c>
    </row>
    <row r="8" spans="1:1" x14ac:dyDescent="0.2">
      <c r="A8" s="730" t="s">
        <v>1040</v>
      </c>
    </row>
    <row r="9" spans="1:1" x14ac:dyDescent="0.2">
      <c r="A9" s="730" t="s">
        <v>1041</v>
      </c>
    </row>
    <row r="10" spans="1:1" x14ac:dyDescent="0.2">
      <c r="A10" s="730" t="s">
        <v>1032</v>
      </c>
    </row>
    <row r="11" spans="1:1" x14ac:dyDescent="0.2">
      <c r="A11" s="730" t="s">
        <v>1042</v>
      </c>
    </row>
    <row r="12" spans="1:1" x14ac:dyDescent="0.2">
      <c r="A12" s="730" t="s">
        <v>1033</v>
      </c>
    </row>
    <row r="13" spans="1:1" x14ac:dyDescent="0.2">
      <c r="A13" s="730" t="s">
        <v>1034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fa3ad7ae-40b7-49a3-94a3-eb9646a07dd5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4/28/2015 8:25:29 PM</UPDATEDAT>
    <SOURCE_ISOUTOFDATE>False</SOURCE_ISOUTOFDATE>
    <SOURCE_WORKBOOKNAME>AFL.xlsm</SOURCE_WORKBOOKNAME>
    <SOURCE_WORKBOOKPATH>\\MSAD\ROOT\NA\NY\LIB\ER\INSURANC\life&amp;annuities\models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/MSResearch/Content/ExternalAssets/2015-04/Images/apwUF-sIhEGHg6_wpio1PQ--.png</TARGET_BINARYFULLNAME>
    <TARGET_STORYFULLNAME>/MSResearch/Content/ExternalAssets/2015-04/Sections/20150415_012529_MWA_Risk_Reward.xml</TARGET_STORYFULLNAME>
    <TARGET_UUID>699787dc-e394-11e4-8428-e799a3b9280a</TARGET_UUID>
    <HIDEGRIDLINES>False</HIDEGRIDLINES>
    <LINKSTATUS>Unknown</LINKSTATUS>
  </Link>
  <Link>
    <GUID>1e870c79-91c0-4244-b7e5-17e2aa7aa620</GUID>
    <SOURCE_ALTADDRESS>$B$7:$P$69</SOURCE_ALTADDRESS>
    <SOURCETYPE>Table</SOURCETYPE>
    <SOURCE_OBJECTNAME>Linking_Range_14</SOURCE_OBJECTNAME>
    <OBJECTTYPE>Native</OBJECTTYPE>
    <SOURCE_SHEETCODE>Sheet2114</SOURCE_SHEETCODE>
    <SOURCE_SHEETNAME>A vs E</SOURCE_SHEETNAME>
    <SOURCEAPPLICATION>EXCEL_SOURCE</SOURCEAPPLICATION>
    <UPDATEDAT>4/28/2015 8:39:20 PM</UPDATEDAT>
    <SOURCE_ISOUTOFDATE>False</SOURCE_ISOUTOFDATE>
    <SOURCE_WORKBOOKNAME>AFL.xlsm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/MSResearch/Content/ExternalAssets/2015-04/Images/jZ4na2XI70KzXhSOjOfXTg--.png</TARGET_BINARYFULLNAME>
    <TARGET_STORYFULLNAME>/MSResearch/Content/ExternalAssets/2015-04/Sections/20150420_065933_Linking_Range_14.xml</TARGET_STORYFULLNAME>
    <TARGET_UUID>e8fcc166-e7b0-11e4-b44c-544b7b2f2e67</TARGET_UUID>
    <LINKSTATUS>Unknown</LINKSTATUS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75177E2C-E0C0-481D-9B44-B16E5AD8442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62874785-D720-41A9-A743-E9975F0A1966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343</vt:i4>
      </vt:variant>
    </vt:vector>
  </HeadingPairs>
  <TitlesOfParts>
    <vt:vector size="350" baseType="lpstr">
      <vt:lpstr>ImportantDisclosures</vt:lpstr>
      <vt:lpstr>INPUT</vt:lpstr>
      <vt:lpstr>FORECAST</vt:lpstr>
      <vt:lpstr>FORECAST - REPORTED</vt:lpstr>
      <vt:lpstr>Guidance</vt:lpstr>
      <vt:lpstr>IndexInformation</vt:lpstr>
      <vt:lpstr>ModPubIndex</vt:lpstr>
      <vt:lpstr>_1Q00</vt:lpstr>
      <vt:lpstr>_1Q01</vt:lpstr>
      <vt:lpstr>_1Q02</vt:lpstr>
      <vt:lpstr>_1Q03</vt:lpstr>
      <vt:lpstr>_1Q04</vt:lpstr>
      <vt:lpstr>_1Q05</vt:lpstr>
      <vt:lpstr>_1Q06</vt:lpstr>
      <vt:lpstr>_1Q07</vt:lpstr>
      <vt:lpstr>_1Q08</vt:lpstr>
      <vt:lpstr>_1Q09</vt:lpstr>
      <vt:lpstr>_1Q10</vt:lpstr>
      <vt:lpstr>_1Q11</vt:lpstr>
      <vt:lpstr>_1Q12</vt:lpstr>
      <vt:lpstr>_1Q13</vt:lpstr>
      <vt:lpstr>_1Q14</vt:lpstr>
      <vt:lpstr>_1Q15</vt:lpstr>
      <vt:lpstr>_1Q16</vt:lpstr>
      <vt:lpstr>_1Q17</vt:lpstr>
      <vt:lpstr>_1Q18</vt:lpstr>
      <vt:lpstr>_2Q00</vt:lpstr>
      <vt:lpstr>_2Q01</vt:lpstr>
      <vt:lpstr>_2Q02</vt:lpstr>
      <vt:lpstr>_2Q03</vt:lpstr>
      <vt:lpstr>_2Q04</vt:lpstr>
      <vt:lpstr>_2Q05</vt:lpstr>
      <vt:lpstr>_2Q06</vt:lpstr>
      <vt:lpstr>_2Q07</vt:lpstr>
      <vt:lpstr>_2Q08</vt:lpstr>
      <vt:lpstr>_2Q09</vt:lpstr>
      <vt:lpstr>_2Q10</vt:lpstr>
      <vt:lpstr>_2Q11</vt:lpstr>
      <vt:lpstr>_2Q12</vt:lpstr>
      <vt:lpstr>_2Q13</vt:lpstr>
      <vt:lpstr>_2Q14</vt:lpstr>
      <vt:lpstr>_2Q15</vt:lpstr>
      <vt:lpstr>_2Q16</vt:lpstr>
      <vt:lpstr>_2Q17</vt:lpstr>
      <vt:lpstr>_2Q18</vt:lpstr>
      <vt:lpstr>_3Q00</vt:lpstr>
      <vt:lpstr>_3Q01</vt:lpstr>
      <vt:lpstr>_3Q02</vt:lpstr>
      <vt:lpstr>_3Q03</vt:lpstr>
      <vt:lpstr>_3Q04</vt:lpstr>
      <vt:lpstr>_3Q05</vt:lpstr>
      <vt:lpstr>_3Q06</vt:lpstr>
      <vt:lpstr>_3Q07</vt:lpstr>
      <vt:lpstr>_3Q08</vt:lpstr>
      <vt:lpstr>_3Q09</vt:lpstr>
      <vt:lpstr>_3Q10</vt:lpstr>
      <vt:lpstr>_3Q11</vt:lpstr>
      <vt:lpstr>_3Q12</vt:lpstr>
      <vt:lpstr>_3Q13</vt:lpstr>
      <vt:lpstr>_3Q14</vt:lpstr>
      <vt:lpstr>_3Q15</vt:lpstr>
      <vt:lpstr>_3Q16</vt:lpstr>
      <vt:lpstr>_3Q17</vt:lpstr>
      <vt:lpstr>_3Q18</vt:lpstr>
      <vt:lpstr>_4Q00</vt:lpstr>
      <vt:lpstr>_4Q01</vt:lpstr>
      <vt:lpstr>_4Q02</vt:lpstr>
      <vt:lpstr>_4Q03</vt:lpstr>
      <vt:lpstr>_4Q04</vt:lpstr>
      <vt:lpstr>_4Q05</vt:lpstr>
      <vt:lpstr>_4Q06</vt:lpstr>
      <vt:lpstr>_4Q07</vt:lpstr>
      <vt:lpstr>_4Q08</vt:lpstr>
      <vt:lpstr>_4Q09</vt:lpstr>
      <vt:lpstr>_4Q10</vt:lpstr>
      <vt:lpstr>_4Q11</vt:lpstr>
      <vt:lpstr>_4Q12</vt:lpstr>
      <vt:lpstr>_4Q13</vt:lpstr>
      <vt:lpstr>_4Q14</vt:lpstr>
      <vt:lpstr>_4Q15</vt:lpstr>
      <vt:lpstr>_4Q16</vt:lpstr>
      <vt:lpstr>_4Q17</vt:lpstr>
      <vt:lpstr>_4Q18</vt:lpstr>
      <vt:lpstr>_5_Yr</vt:lpstr>
      <vt:lpstr>aa</vt:lpstr>
      <vt:lpstr>Abnormals_PT</vt:lpstr>
      <vt:lpstr>AdditionalInstructions</vt:lpstr>
      <vt:lpstr>ImportantDisclosures!Address</vt:lpstr>
      <vt:lpstr>AmtIssued</vt:lpstr>
      <vt:lpstr>AmtRepurch</vt:lpstr>
      <vt:lpstr>ModPubIndex!ANA</vt:lpstr>
      <vt:lpstr>ImportantDisclosures!Authors</vt:lpstr>
      <vt:lpstr>IndexInformation!Authors</vt:lpstr>
      <vt:lpstr>Avg_Eq_ex115</vt:lpstr>
      <vt:lpstr>Avg_Eq_incl115</vt:lpstr>
      <vt:lpstr>AvgBasicShrs</vt:lpstr>
      <vt:lpstr>AvgShrsOut</vt:lpstr>
      <vt:lpstr>AvgYen</vt:lpstr>
      <vt:lpstr>BenefitRatio_Japan_AsReported</vt:lpstr>
      <vt:lpstr>BenefitRatio_US_AsReported</vt:lpstr>
      <vt:lpstr>BenefitsRatio_Japan</vt:lpstr>
      <vt:lpstr>BenefitsRatio_US</vt:lpstr>
      <vt:lpstr>BIG</vt:lpstr>
      <vt:lpstr>BIG_FixPct</vt:lpstr>
      <vt:lpstr>BIG_ShrEqPct</vt:lpstr>
      <vt:lpstr>ModPubIndex!BRO</vt:lpstr>
      <vt:lpstr>Buybacks_AvgPrice</vt:lpstr>
      <vt:lpstr>BVPS_ex115</vt:lpstr>
      <vt:lpstr>BVPS_incl115</vt:lpstr>
      <vt:lpstr>Consolidated_Benefits</vt:lpstr>
      <vt:lpstr>Consolidated_Expenses</vt:lpstr>
      <vt:lpstr>Consolidated_NII</vt:lpstr>
      <vt:lpstr>Consolidated_OtherRevs</vt:lpstr>
      <vt:lpstr>Consolidated_Premiums</vt:lpstr>
      <vt:lpstr>Consolidated_Revenues</vt:lpstr>
      <vt:lpstr>CopyrightStamp</vt:lpstr>
      <vt:lpstr>Core_ATEarns</vt:lpstr>
      <vt:lpstr>Core_Intl_PTEarns</vt:lpstr>
      <vt:lpstr>Core_NonMed_PTEarns</vt:lpstr>
      <vt:lpstr>Core_OpEPS</vt:lpstr>
      <vt:lpstr>Core_Other_PTEarns</vt:lpstr>
      <vt:lpstr>Core_ROE</vt:lpstr>
      <vt:lpstr>CoreMargin_Japan</vt:lpstr>
      <vt:lpstr>CoreMargin_US</vt:lpstr>
      <vt:lpstr>CoreOP_EPS</vt:lpstr>
      <vt:lpstr>CoreOpEarns_AT</vt:lpstr>
      <vt:lpstr>CoreOpEarns_PT</vt:lpstr>
      <vt:lpstr>CorePTEarns_Intl</vt:lpstr>
      <vt:lpstr>CorePTEarns_US</vt:lpstr>
      <vt:lpstr>CoreROE_CC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DAC_Asset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DivAmt</vt:lpstr>
      <vt:lpstr>DivPayout</vt:lpstr>
      <vt:lpstr>DivPS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EOP_Eq_ex115</vt:lpstr>
      <vt:lpstr>EOP_Eq_incl115</vt:lpstr>
      <vt:lpstr>EOPShrsOut</vt:lpstr>
      <vt:lpstr>EOPYen</vt:lpstr>
      <vt:lpstr>EPS_ForConsensus</vt:lpstr>
      <vt:lpstr>Expenses_Japan</vt:lpstr>
      <vt:lpstr>F1998_</vt:lpstr>
      <vt:lpstr>F1999_</vt:lpstr>
      <vt:lpstr>F2000_</vt:lpstr>
      <vt:lpstr>F2001_</vt:lpstr>
      <vt:lpstr>F2002_</vt:lpstr>
      <vt:lpstr>F2003_</vt:lpstr>
      <vt:lpstr>F2004_</vt:lpstr>
      <vt:lpstr>F2005_</vt:lpstr>
      <vt:lpstr>F2006_</vt:lpstr>
      <vt:lpstr>F2007_</vt:lpstr>
      <vt:lpstr>F2008_</vt:lpstr>
      <vt:lpstr>F2009_</vt:lpstr>
      <vt:lpstr>F2010_</vt:lpstr>
      <vt:lpstr>F2011_</vt:lpstr>
      <vt:lpstr>F2012_</vt:lpstr>
      <vt:lpstr>F2013_</vt:lpstr>
      <vt:lpstr>F2014_</vt:lpstr>
      <vt:lpstr>F2015_</vt:lpstr>
      <vt:lpstr>F2016_</vt:lpstr>
      <vt:lpstr>F2017_</vt:lpstr>
      <vt:lpstr>F2018_</vt:lpstr>
      <vt:lpstr>F2019_</vt:lpstr>
      <vt:lpstr>F2020_</vt:lpstr>
      <vt:lpstr>F2021_</vt:lpstr>
      <vt:lpstr>F2022_</vt:lpstr>
      <vt:lpstr>FAS115_Adjmt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FX_Impact</vt:lpstr>
      <vt:lpstr>HedgeCosts</vt:lpstr>
      <vt:lpstr>ModPubIndex!HL</vt:lpstr>
      <vt:lpstr>ModPubIndex!IND</vt:lpstr>
      <vt:lpstr>ImportantDisclosures!Industry</vt:lpstr>
      <vt:lpstr>IndustryId</vt:lpstr>
      <vt:lpstr>ImportantDisclosures!IndustryRating</vt:lpstr>
      <vt:lpstr>Int_Exp</vt:lpstr>
      <vt:lpstr>Intl_NII</vt:lpstr>
      <vt:lpstr>Intl_Revenues</vt:lpstr>
      <vt:lpstr>Investments</vt:lpstr>
      <vt:lpstr>Issuance_Timing</vt:lpstr>
      <vt:lpstr>Japan_Expense_Ratio</vt:lpstr>
      <vt:lpstr>Japan_ExpenseRatio_inUS</vt:lpstr>
      <vt:lpstr>Japan_InForce</vt:lpstr>
      <vt:lpstr>Japan_NMY</vt:lpstr>
      <vt:lpstr>Japan_OpExpenses_Dollars</vt:lpstr>
      <vt:lpstr>Japan_Persistency</vt:lpstr>
      <vt:lpstr>Japan_Premiums_CC</vt:lpstr>
      <vt:lpstr>Japan_Premiums_Dollars</vt:lpstr>
      <vt:lpstr>Japan_PTMargin</vt:lpstr>
      <vt:lpstr>Japan_Yield_EOP</vt:lpstr>
      <vt:lpstr>JapanInvestments</vt:lpstr>
      <vt:lpstr>IndexInformation!KeepVersions</vt:lpstr>
      <vt:lpstr>LanguageCode</vt:lpstr>
      <vt:lpstr>ImportantDisclosures!LastCell</vt:lpstr>
      <vt:lpstr>Linking_Range_10</vt:lpstr>
      <vt:lpstr>Linking_Range_11</vt:lpstr>
      <vt:lpstr>Linking_Range_12</vt:lpstr>
      <vt:lpstr>Linking_Range_16</vt:lpstr>
      <vt:lpstr>Linking_Range_17</vt:lpstr>
      <vt:lpstr>Linking_Range_3</vt:lpstr>
      <vt:lpstr>Linking_Range_4</vt:lpstr>
      <vt:lpstr>Linking_Range_5</vt:lpstr>
      <vt:lpstr>Linking_Range_6</vt:lpstr>
      <vt:lpstr>Linking_Range_7</vt:lpstr>
      <vt:lpstr>Linking_Range_8</vt:lpstr>
      <vt:lpstr>Linking_Range_9</vt:lpstr>
      <vt:lpstr>LTD_to_Eq_ex115</vt:lpstr>
      <vt:lpstr>LTD_to_Eq_incl115</vt:lpstr>
      <vt:lpstr>LTD_to_LTCap_ex115</vt:lpstr>
      <vt:lpstr>LTD_to_LTCap_incl115</vt:lpstr>
      <vt:lpstr>LTDebt</vt:lpstr>
      <vt:lpstr>IndexInformation!MacroVersion</vt:lpstr>
      <vt:lpstr>ImportantDisclosures!ModelPrice</vt:lpstr>
      <vt:lpstr>IndexInformation!Multiplier</vt:lpstr>
      <vt:lpstr>Net_EPS</vt:lpstr>
      <vt:lpstr>Net_Revenues</vt:lpstr>
      <vt:lpstr>NetEarns</vt:lpstr>
      <vt:lpstr>IndexInformation!NextYearEPS</vt:lpstr>
      <vt:lpstr>IndexInformation!NextYearTotalRevenue</vt:lpstr>
      <vt:lpstr>IndexInformation!NextYearTotalRevenueActual</vt:lpstr>
      <vt:lpstr>ObjectType</vt:lpstr>
      <vt:lpstr>OP_EPS</vt:lpstr>
      <vt:lpstr>Op_EPSCC</vt:lpstr>
      <vt:lpstr>Op_ROE</vt:lpstr>
      <vt:lpstr>OpEarns_AT</vt:lpstr>
      <vt:lpstr>OpEarns_ForConsensus</vt:lpstr>
      <vt:lpstr>OpEarns_PT</vt:lpstr>
      <vt:lpstr>OpROE_CC</vt:lpstr>
      <vt:lpstr>OtherNonOpItems</vt:lpstr>
      <vt:lpstr>ModPubIndex!PANA</vt:lpstr>
      <vt:lpstr>IndexInformation!PathName</vt:lpstr>
      <vt:lpstr>PctContrib_Intl</vt:lpstr>
      <vt:lpstr>PctContrib_Other</vt:lpstr>
      <vt:lpstr>PctContrib_US</vt:lpstr>
      <vt:lpstr>Period</vt:lpstr>
      <vt:lpstr>Persistency_Japan</vt:lpstr>
      <vt:lpstr>Persistency_US</vt:lpstr>
      <vt:lpstr>Persistensy_US</vt:lpstr>
      <vt:lpstr>PfdStk</vt:lpstr>
      <vt:lpstr>PolicyLiabilities</vt:lpstr>
      <vt:lpstr>Premiums_Intl</vt:lpstr>
      <vt:lpstr>Premiums_Life</vt:lpstr>
      <vt:lpstr>Premiums_Total</vt:lpstr>
      <vt:lpstr>FORECAST!Print_Area</vt:lpstr>
      <vt:lpstr>'FORECAST - REPORTED'!Print_Area</vt:lpstr>
      <vt:lpstr>INPUT!Print_Titles</vt:lpstr>
      <vt:lpstr>ModPubIndex!PRODUCT</vt:lpstr>
      <vt:lpstr>ModPubIndex!PSYM</vt:lpstr>
      <vt:lpstr>PTEarns_CO</vt:lpstr>
      <vt:lpstr>PTEarns_Intl</vt:lpstr>
      <vt:lpstr>PTEarns_Intl_InvInc</vt:lpstr>
      <vt:lpstr>PTEarns_US</vt:lpstr>
      <vt:lpstr>PTEarns_US_InvInc</vt:lpstr>
      <vt:lpstr>IndexInformation!PublishDate</vt:lpstr>
      <vt:lpstr>IndexInformation!Rating</vt:lpstr>
      <vt:lpstr>ImportantDisclosures!RatingsDefined</vt:lpstr>
      <vt:lpstr>RealGainLoss</vt:lpstr>
      <vt:lpstr>RegOPEarns</vt:lpstr>
      <vt:lpstr>Rep_Other_PTEarns</vt:lpstr>
      <vt:lpstr>Rep_ROE_ex115</vt:lpstr>
      <vt:lpstr>Rep_ROE_incl115</vt:lpstr>
      <vt:lpstr>Rep_Timing</vt:lpstr>
      <vt:lpstr>reported_PTearnings</vt:lpstr>
      <vt:lpstr>IndexInformation!ResearchTopic</vt:lpstr>
      <vt:lpstr>RetainedEarnings</vt:lpstr>
      <vt:lpstr>Rev</vt:lpstr>
      <vt:lpstr>Revenues_Japan</vt:lpstr>
      <vt:lpstr>IndexInformation!RIC</vt:lpstr>
      <vt:lpstr>Sales_Accident_US</vt:lpstr>
      <vt:lpstr>Sales_Cancer_Jap</vt:lpstr>
      <vt:lpstr>Sales_Cancer_US</vt:lpstr>
      <vt:lpstr>Sales_Child_Jap</vt:lpstr>
      <vt:lpstr>Sales_Dental_US</vt:lpstr>
      <vt:lpstr>Sales_EVER_Jap</vt:lpstr>
      <vt:lpstr>Sales_HIP_US</vt:lpstr>
      <vt:lpstr>Sales_Jap_Conv</vt:lpstr>
      <vt:lpstr>Sales_Jap_New</vt:lpstr>
      <vt:lpstr>Sales_Jap_Total</vt:lpstr>
      <vt:lpstr>Sales_Japan</vt:lpstr>
      <vt:lpstr>Sales_Japan_FirstSector</vt:lpstr>
      <vt:lpstr>Sales_Japan_ThirdSector</vt:lpstr>
      <vt:lpstr>Sales_Life_US</vt:lpstr>
      <vt:lpstr>Sales_Ordinary_Jap</vt:lpstr>
      <vt:lpstr>Sales_Other_Jap</vt:lpstr>
      <vt:lpstr>Sales_Rider_Jap</vt:lpstr>
      <vt:lpstr>Sales_US</vt:lpstr>
      <vt:lpstr>Sales_US_Conv</vt:lpstr>
      <vt:lpstr>Sales_US_New</vt:lpstr>
      <vt:lpstr>Sales_US_Total</vt:lpstr>
      <vt:lpstr>Sales_WAYS_Jap</vt:lpstr>
      <vt:lpstr>Scenario</vt:lpstr>
      <vt:lpstr>IndexInformation!SEDOL</vt:lpstr>
      <vt:lpstr>ShareCapital</vt:lpstr>
      <vt:lpstr>ShrsIssued</vt:lpstr>
      <vt:lpstr>ShrsRepurch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taxExp</vt:lpstr>
      <vt:lpstr>TaxRate</vt:lpstr>
      <vt:lpstr>TemplateRegion</vt:lpstr>
      <vt:lpstr>ImportantDisclosures!Ticker</vt:lpstr>
      <vt:lpstr>TickerRegion</vt:lpstr>
      <vt:lpstr>IndexInformation!Tickers</vt:lpstr>
      <vt:lpstr>Total_Cap_ex115</vt:lpstr>
      <vt:lpstr>Total_Cap_incl115</vt:lpstr>
      <vt:lpstr>Total_DAC</vt:lpstr>
      <vt:lpstr>Total_Expenses</vt:lpstr>
      <vt:lpstr>TotalAssets</vt:lpstr>
      <vt:lpstr>TotalNonOpItems</vt:lpstr>
      <vt:lpstr>TotalPremInForce</vt:lpstr>
      <vt:lpstr>Treasury</vt:lpstr>
      <vt:lpstr>IndexInformation!UpdateReason</vt:lpstr>
      <vt:lpstr>US_Expense_Ratio</vt:lpstr>
      <vt:lpstr>US_Expenses</vt:lpstr>
      <vt:lpstr>US_InForce</vt:lpstr>
      <vt:lpstr>US_NMY</vt:lpstr>
      <vt:lpstr>US_OpExpenses</vt:lpstr>
      <vt:lpstr>US_Premiums</vt:lpstr>
      <vt:lpstr>US_PTMargin</vt:lpstr>
      <vt:lpstr>US_Revenues</vt:lpstr>
      <vt:lpstr>US_Yield_EOP</vt:lpstr>
      <vt:lpstr>USInvestments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2000-07-03T13:41:04Z</dcterms:created>
  <dc:creator>dallyn</dc:creator>
  <cp:lastModifiedBy>Huang, Bob (Research)</cp:lastModifiedBy>
  <cp:lastPrinted>2018-04-04T19:12:54Z</cp:lastPrinted>
  <dcterms:modified xsi:type="dcterms:W3CDTF">2018-04-05T12:16:02Z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odelwareExpressVersionNumber" pid="2">
    <vt:lpwstr>3.00</vt:lpwstr>
  </property>
  <property fmtid="{D5CDD505-2E9C-101B-9397-08002B2CF9AE}" name="LinkingAutoNameNumberLinking_Range_" pid="3">
    <vt:lpwstr>23</vt:lpwstr>
  </property>
  <property fmtid="{D5CDD505-2E9C-101B-9397-08002B2CF9AE}" name="{A44787D4-0540-4523-9961-78E4036D8C6D}" pid="4">
    <vt:lpwstr>{B8CFD2F9-8D03-4B16-8D4A-F0E5A6DDCFC2}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759647</vt:lpwstr>
  </property>
  <property fmtid="{D5CDD505-2E9C-101B-9397-08002B2CF9AE}" name="ERModPubCompanyName" pid="8">
    <vt:lpwstr>Aflac</vt:lpwstr>
  </property>
  <property fmtid="{D5CDD505-2E9C-101B-9397-08002B2CF9AE}" name="MSDH34TAG" pid="9">
    <vt:lpwstr>.TEZUF76X5TAHATHESADREYAK-00-INB160+*94600-06=1f40504e/-38cb/-11e8/-bf62/-2af41e5950fc,MD=20180405081816/-0400,ZZ=000Z-3093.</vt:lpwstr>
  </property>
</Properties>
</file>